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adine20Dz\Documents\Mes sources de données\"/>
    </mc:Choice>
  </mc:AlternateContent>
  <xr:revisionPtr revIDLastSave="0" documentId="13_ncr:1_{1106822A-3E8B-4411-9D81-07773C1790D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بيانات" sheetId="2" r:id="rId1"/>
    <sheet name="إعدادات_الأنواع" sheetId="1" r:id="rId2"/>
    <sheet name="حقوق_المركب" sheetId="3" r:id="rId3"/>
    <sheet name="قائمة_التأمين" sheetId="4" r:id="rId4"/>
    <sheet name="لوحة_التحكم" sheetId="5" r:id="rId5"/>
    <sheet name="التجديد" sheetId="6" r:id="rId6"/>
    <sheet name="فئات_الأعمار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33" i="7" l="1"/>
  <c r="U133" i="7"/>
  <c r="T133" i="7"/>
  <c r="S133" i="7"/>
  <c r="V102" i="7"/>
  <c r="U102" i="7"/>
  <c r="T102" i="7"/>
  <c r="S102" i="7"/>
  <c r="I4922" i="6"/>
  <c r="H4922" i="6"/>
  <c r="F4922" i="6"/>
  <c r="D4922" i="6"/>
  <c r="C4922" i="6"/>
  <c r="B4922" i="6"/>
  <c r="A4922" i="6"/>
  <c r="I4921" i="6"/>
  <c r="H4921" i="6"/>
  <c r="F4921" i="6"/>
  <c r="D4921" i="6"/>
  <c r="C4921" i="6"/>
  <c r="B4921" i="6"/>
  <c r="A4921" i="6"/>
  <c r="I4920" i="6"/>
  <c r="H4920" i="6"/>
  <c r="F4920" i="6"/>
  <c r="D4920" i="6"/>
  <c r="C4920" i="6"/>
  <c r="B4920" i="6"/>
  <c r="A4920" i="6"/>
  <c r="I4919" i="6"/>
  <c r="H4919" i="6"/>
  <c r="F4919" i="6"/>
  <c r="D4919" i="6"/>
  <c r="C4919" i="6"/>
  <c r="B4919" i="6"/>
  <c r="A4919" i="6"/>
  <c r="I4918" i="6"/>
  <c r="H4918" i="6"/>
  <c r="F4918" i="6"/>
  <c r="D4918" i="6"/>
  <c r="C4918" i="6"/>
  <c r="B4918" i="6"/>
  <c r="A4918" i="6"/>
  <c r="I4917" i="6"/>
  <c r="H4917" i="6"/>
  <c r="F4917" i="6"/>
  <c r="D4917" i="6"/>
  <c r="C4917" i="6"/>
  <c r="B4917" i="6"/>
  <c r="A4917" i="6"/>
  <c r="I4916" i="6"/>
  <c r="H4916" i="6"/>
  <c r="F4916" i="6"/>
  <c r="D4916" i="6"/>
  <c r="C4916" i="6"/>
  <c r="B4916" i="6"/>
  <c r="A4916" i="6"/>
  <c r="I4915" i="6"/>
  <c r="H4915" i="6"/>
  <c r="F4915" i="6"/>
  <c r="D4915" i="6"/>
  <c r="C4915" i="6"/>
  <c r="B4915" i="6"/>
  <c r="A4915" i="6"/>
  <c r="I4914" i="6"/>
  <c r="H4914" i="6"/>
  <c r="F4914" i="6"/>
  <c r="D4914" i="6"/>
  <c r="C4914" i="6"/>
  <c r="B4914" i="6"/>
  <c r="A4914" i="6"/>
  <c r="I4913" i="6"/>
  <c r="H4913" i="6"/>
  <c r="F4913" i="6"/>
  <c r="D4913" i="6"/>
  <c r="C4913" i="6"/>
  <c r="B4913" i="6"/>
  <c r="A4913" i="6"/>
  <c r="I4912" i="6"/>
  <c r="H4912" i="6"/>
  <c r="F4912" i="6"/>
  <c r="D4912" i="6"/>
  <c r="C4912" i="6"/>
  <c r="B4912" i="6"/>
  <c r="A4912" i="6"/>
  <c r="I4911" i="6"/>
  <c r="H4911" i="6"/>
  <c r="F4911" i="6"/>
  <c r="D4911" i="6"/>
  <c r="C4911" i="6"/>
  <c r="B4911" i="6"/>
  <c r="A4911" i="6"/>
  <c r="I4910" i="6"/>
  <c r="H4910" i="6"/>
  <c r="F4910" i="6"/>
  <c r="D4910" i="6"/>
  <c r="C4910" i="6"/>
  <c r="B4910" i="6"/>
  <c r="A4910" i="6"/>
  <c r="I4909" i="6"/>
  <c r="H4909" i="6"/>
  <c r="F4909" i="6"/>
  <c r="D4909" i="6"/>
  <c r="C4909" i="6"/>
  <c r="B4909" i="6"/>
  <c r="A4909" i="6"/>
  <c r="I4908" i="6"/>
  <c r="H4908" i="6"/>
  <c r="F4908" i="6"/>
  <c r="D4908" i="6"/>
  <c r="C4908" i="6"/>
  <c r="B4908" i="6"/>
  <c r="A4908" i="6"/>
  <c r="I4907" i="6"/>
  <c r="H4907" i="6"/>
  <c r="F4907" i="6"/>
  <c r="D4907" i="6"/>
  <c r="C4907" i="6"/>
  <c r="B4907" i="6"/>
  <c r="A4907" i="6"/>
  <c r="I4906" i="6"/>
  <c r="H4906" i="6"/>
  <c r="F4906" i="6"/>
  <c r="D4906" i="6"/>
  <c r="C4906" i="6"/>
  <c r="B4906" i="6"/>
  <c r="A4906" i="6"/>
  <c r="I4905" i="6"/>
  <c r="H4905" i="6"/>
  <c r="F4905" i="6"/>
  <c r="D4905" i="6"/>
  <c r="C4905" i="6"/>
  <c r="B4905" i="6"/>
  <c r="A4905" i="6"/>
  <c r="I4904" i="6"/>
  <c r="H4904" i="6"/>
  <c r="F4904" i="6"/>
  <c r="D4904" i="6"/>
  <c r="C4904" i="6"/>
  <c r="B4904" i="6"/>
  <c r="A4904" i="6"/>
  <c r="I4903" i="6"/>
  <c r="H4903" i="6"/>
  <c r="F4903" i="6"/>
  <c r="D4903" i="6"/>
  <c r="C4903" i="6"/>
  <c r="B4903" i="6"/>
  <c r="A4903" i="6"/>
  <c r="I4902" i="6"/>
  <c r="H4902" i="6"/>
  <c r="F4902" i="6"/>
  <c r="D4902" i="6"/>
  <c r="C4902" i="6"/>
  <c r="B4902" i="6"/>
  <c r="A4902" i="6"/>
  <c r="I4901" i="6"/>
  <c r="H4901" i="6"/>
  <c r="F4901" i="6"/>
  <c r="D4901" i="6"/>
  <c r="C4901" i="6"/>
  <c r="B4901" i="6"/>
  <c r="A4901" i="6"/>
  <c r="I4900" i="6"/>
  <c r="H4900" i="6"/>
  <c r="F4900" i="6"/>
  <c r="D4900" i="6"/>
  <c r="C4900" i="6"/>
  <c r="B4900" i="6"/>
  <c r="A4900" i="6"/>
  <c r="I4899" i="6"/>
  <c r="H4899" i="6"/>
  <c r="F4899" i="6"/>
  <c r="D4899" i="6"/>
  <c r="C4899" i="6"/>
  <c r="B4899" i="6"/>
  <c r="A4899" i="6"/>
  <c r="I4898" i="6"/>
  <c r="H4898" i="6"/>
  <c r="F4898" i="6"/>
  <c r="D4898" i="6"/>
  <c r="C4898" i="6"/>
  <c r="B4898" i="6"/>
  <c r="A4898" i="6"/>
  <c r="I4897" i="6"/>
  <c r="H4897" i="6"/>
  <c r="F4897" i="6"/>
  <c r="D4897" i="6"/>
  <c r="C4897" i="6"/>
  <c r="B4897" i="6"/>
  <c r="A4897" i="6"/>
  <c r="I4896" i="6"/>
  <c r="H4896" i="6"/>
  <c r="F4896" i="6"/>
  <c r="D4896" i="6"/>
  <c r="C4896" i="6"/>
  <c r="B4896" i="6"/>
  <c r="A4896" i="6"/>
  <c r="I4895" i="6"/>
  <c r="H4895" i="6"/>
  <c r="F4895" i="6"/>
  <c r="D4895" i="6"/>
  <c r="C4895" i="6"/>
  <c r="B4895" i="6"/>
  <c r="A4895" i="6"/>
  <c r="I4894" i="6"/>
  <c r="H4894" i="6"/>
  <c r="F4894" i="6"/>
  <c r="D4894" i="6"/>
  <c r="C4894" i="6"/>
  <c r="B4894" i="6"/>
  <c r="A4894" i="6"/>
  <c r="I4893" i="6"/>
  <c r="H4893" i="6"/>
  <c r="F4893" i="6"/>
  <c r="D4893" i="6"/>
  <c r="C4893" i="6"/>
  <c r="B4893" i="6"/>
  <c r="A4893" i="6"/>
  <c r="I4892" i="6"/>
  <c r="H4892" i="6"/>
  <c r="F4892" i="6"/>
  <c r="D4892" i="6"/>
  <c r="C4892" i="6"/>
  <c r="B4892" i="6"/>
  <c r="A4892" i="6"/>
  <c r="I4891" i="6"/>
  <c r="H4891" i="6"/>
  <c r="F4891" i="6"/>
  <c r="D4891" i="6"/>
  <c r="C4891" i="6"/>
  <c r="B4891" i="6"/>
  <c r="A4891" i="6"/>
  <c r="I4890" i="6"/>
  <c r="H4890" i="6"/>
  <c r="F4890" i="6"/>
  <c r="D4890" i="6"/>
  <c r="C4890" i="6"/>
  <c r="B4890" i="6"/>
  <c r="A4890" i="6"/>
  <c r="I4889" i="6"/>
  <c r="H4889" i="6"/>
  <c r="F4889" i="6"/>
  <c r="D4889" i="6"/>
  <c r="C4889" i="6"/>
  <c r="B4889" i="6"/>
  <c r="A4889" i="6"/>
  <c r="I4888" i="6"/>
  <c r="H4888" i="6"/>
  <c r="F4888" i="6"/>
  <c r="D4888" i="6"/>
  <c r="C4888" i="6"/>
  <c r="B4888" i="6"/>
  <c r="A4888" i="6"/>
  <c r="I4887" i="6"/>
  <c r="H4887" i="6"/>
  <c r="F4887" i="6"/>
  <c r="D4887" i="6"/>
  <c r="C4887" i="6"/>
  <c r="B4887" i="6"/>
  <c r="A4887" i="6"/>
  <c r="I4886" i="6"/>
  <c r="H4886" i="6"/>
  <c r="F4886" i="6"/>
  <c r="D4886" i="6"/>
  <c r="C4886" i="6"/>
  <c r="B4886" i="6"/>
  <c r="A4886" i="6"/>
  <c r="I4885" i="6"/>
  <c r="H4885" i="6"/>
  <c r="F4885" i="6"/>
  <c r="D4885" i="6"/>
  <c r="C4885" i="6"/>
  <c r="B4885" i="6"/>
  <c r="A4885" i="6"/>
  <c r="I4884" i="6"/>
  <c r="H4884" i="6"/>
  <c r="F4884" i="6"/>
  <c r="D4884" i="6"/>
  <c r="C4884" i="6"/>
  <c r="B4884" i="6"/>
  <c r="A4884" i="6"/>
  <c r="I4883" i="6"/>
  <c r="H4883" i="6"/>
  <c r="F4883" i="6"/>
  <c r="D4883" i="6"/>
  <c r="C4883" i="6"/>
  <c r="B4883" i="6"/>
  <c r="A4883" i="6"/>
  <c r="I4882" i="6"/>
  <c r="H4882" i="6"/>
  <c r="F4882" i="6"/>
  <c r="D4882" i="6"/>
  <c r="C4882" i="6"/>
  <c r="B4882" i="6"/>
  <c r="A4882" i="6"/>
  <c r="I4881" i="6"/>
  <c r="H4881" i="6"/>
  <c r="F4881" i="6"/>
  <c r="D4881" i="6"/>
  <c r="C4881" i="6"/>
  <c r="B4881" i="6"/>
  <c r="A4881" i="6"/>
  <c r="I4880" i="6"/>
  <c r="H4880" i="6"/>
  <c r="F4880" i="6"/>
  <c r="D4880" i="6"/>
  <c r="C4880" i="6"/>
  <c r="B4880" i="6"/>
  <c r="A4880" i="6"/>
  <c r="I4879" i="6"/>
  <c r="H4879" i="6"/>
  <c r="F4879" i="6"/>
  <c r="D4879" i="6"/>
  <c r="C4879" i="6"/>
  <c r="B4879" i="6"/>
  <c r="A4879" i="6"/>
  <c r="I4878" i="6"/>
  <c r="H4878" i="6"/>
  <c r="F4878" i="6"/>
  <c r="D4878" i="6"/>
  <c r="C4878" i="6"/>
  <c r="B4878" i="6"/>
  <c r="A4878" i="6"/>
  <c r="I4877" i="6"/>
  <c r="H4877" i="6"/>
  <c r="F4877" i="6"/>
  <c r="D4877" i="6"/>
  <c r="C4877" i="6"/>
  <c r="B4877" i="6"/>
  <c r="A4877" i="6"/>
  <c r="I4876" i="6"/>
  <c r="H4876" i="6"/>
  <c r="F4876" i="6"/>
  <c r="D4876" i="6"/>
  <c r="C4876" i="6"/>
  <c r="B4876" i="6"/>
  <c r="A4876" i="6"/>
  <c r="I4875" i="6"/>
  <c r="H4875" i="6"/>
  <c r="F4875" i="6"/>
  <c r="D4875" i="6"/>
  <c r="C4875" i="6"/>
  <c r="B4875" i="6"/>
  <c r="A4875" i="6"/>
  <c r="I4874" i="6"/>
  <c r="H4874" i="6"/>
  <c r="F4874" i="6"/>
  <c r="D4874" i="6"/>
  <c r="C4874" i="6"/>
  <c r="B4874" i="6"/>
  <c r="A4874" i="6"/>
  <c r="I4873" i="6"/>
  <c r="H4873" i="6"/>
  <c r="F4873" i="6"/>
  <c r="D4873" i="6"/>
  <c r="C4873" i="6"/>
  <c r="B4873" i="6"/>
  <c r="A4873" i="6"/>
  <c r="I4872" i="6"/>
  <c r="H4872" i="6"/>
  <c r="F4872" i="6"/>
  <c r="D4872" i="6"/>
  <c r="C4872" i="6"/>
  <c r="B4872" i="6"/>
  <c r="A4872" i="6"/>
  <c r="I4871" i="6"/>
  <c r="H4871" i="6"/>
  <c r="F4871" i="6"/>
  <c r="D4871" i="6"/>
  <c r="C4871" i="6"/>
  <c r="B4871" i="6"/>
  <c r="A4871" i="6"/>
  <c r="I4870" i="6"/>
  <c r="H4870" i="6"/>
  <c r="F4870" i="6"/>
  <c r="D4870" i="6"/>
  <c r="C4870" i="6"/>
  <c r="B4870" i="6"/>
  <c r="A4870" i="6"/>
  <c r="I4869" i="6"/>
  <c r="H4869" i="6"/>
  <c r="F4869" i="6"/>
  <c r="D4869" i="6"/>
  <c r="C4869" i="6"/>
  <c r="B4869" i="6"/>
  <c r="A4869" i="6"/>
  <c r="I4868" i="6"/>
  <c r="H4868" i="6"/>
  <c r="F4868" i="6"/>
  <c r="D4868" i="6"/>
  <c r="C4868" i="6"/>
  <c r="B4868" i="6"/>
  <c r="A4868" i="6"/>
  <c r="I4867" i="6"/>
  <c r="H4867" i="6"/>
  <c r="F4867" i="6"/>
  <c r="D4867" i="6"/>
  <c r="C4867" i="6"/>
  <c r="B4867" i="6"/>
  <c r="A4867" i="6"/>
  <c r="I4866" i="6"/>
  <c r="H4866" i="6"/>
  <c r="F4866" i="6"/>
  <c r="D4866" i="6"/>
  <c r="C4866" i="6"/>
  <c r="B4866" i="6"/>
  <c r="A4866" i="6"/>
  <c r="I4865" i="6"/>
  <c r="H4865" i="6"/>
  <c r="F4865" i="6"/>
  <c r="D4865" i="6"/>
  <c r="C4865" i="6"/>
  <c r="B4865" i="6"/>
  <c r="A4865" i="6"/>
  <c r="I4864" i="6"/>
  <c r="H4864" i="6"/>
  <c r="F4864" i="6"/>
  <c r="D4864" i="6"/>
  <c r="C4864" i="6"/>
  <c r="B4864" i="6"/>
  <c r="A4864" i="6"/>
  <c r="I4863" i="6"/>
  <c r="H4863" i="6"/>
  <c r="F4863" i="6"/>
  <c r="D4863" i="6"/>
  <c r="C4863" i="6"/>
  <c r="B4863" i="6"/>
  <c r="A4863" i="6"/>
  <c r="I4862" i="6"/>
  <c r="H4862" i="6"/>
  <c r="F4862" i="6"/>
  <c r="D4862" i="6"/>
  <c r="C4862" i="6"/>
  <c r="B4862" i="6"/>
  <c r="A4862" i="6"/>
  <c r="I4861" i="6"/>
  <c r="H4861" i="6"/>
  <c r="F4861" i="6"/>
  <c r="D4861" i="6"/>
  <c r="C4861" i="6"/>
  <c r="B4861" i="6"/>
  <c r="A4861" i="6"/>
  <c r="I4860" i="6"/>
  <c r="H4860" i="6"/>
  <c r="F4860" i="6"/>
  <c r="D4860" i="6"/>
  <c r="C4860" i="6"/>
  <c r="B4860" i="6"/>
  <c r="A4860" i="6"/>
  <c r="I4859" i="6"/>
  <c r="H4859" i="6"/>
  <c r="F4859" i="6"/>
  <c r="D4859" i="6"/>
  <c r="C4859" i="6"/>
  <c r="B4859" i="6"/>
  <c r="A4859" i="6"/>
  <c r="I4858" i="6"/>
  <c r="H4858" i="6"/>
  <c r="F4858" i="6"/>
  <c r="D4858" i="6"/>
  <c r="C4858" i="6"/>
  <c r="B4858" i="6"/>
  <c r="A4858" i="6"/>
  <c r="I4857" i="6"/>
  <c r="H4857" i="6"/>
  <c r="F4857" i="6"/>
  <c r="D4857" i="6"/>
  <c r="C4857" i="6"/>
  <c r="B4857" i="6"/>
  <c r="A4857" i="6"/>
  <c r="I4856" i="6"/>
  <c r="H4856" i="6"/>
  <c r="F4856" i="6"/>
  <c r="D4856" i="6"/>
  <c r="C4856" i="6"/>
  <c r="B4856" i="6"/>
  <c r="A4856" i="6"/>
  <c r="I4855" i="6"/>
  <c r="H4855" i="6"/>
  <c r="F4855" i="6"/>
  <c r="D4855" i="6"/>
  <c r="C4855" i="6"/>
  <c r="B4855" i="6"/>
  <c r="A4855" i="6"/>
  <c r="I4854" i="6"/>
  <c r="H4854" i="6"/>
  <c r="F4854" i="6"/>
  <c r="D4854" i="6"/>
  <c r="C4854" i="6"/>
  <c r="B4854" i="6"/>
  <c r="A4854" i="6"/>
  <c r="I4853" i="6"/>
  <c r="H4853" i="6"/>
  <c r="F4853" i="6"/>
  <c r="D4853" i="6"/>
  <c r="C4853" i="6"/>
  <c r="B4853" i="6"/>
  <c r="A4853" i="6"/>
  <c r="I4852" i="6"/>
  <c r="H4852" i="6"/>
  <c r="F4852" i="6"/>
  <c r="D4852" i="6"/>
  <c r="C4852" i="6"/>
  <c r="B4852" i="6"/>
  <c r="A4852" i="6"/>
  <c r="I4851" i="6"/>
  <c r="H4851" i="6"/>
  <c r="F4851" i="6"/>
  <c r="D4851" i="6"/>
  <c r="C4851" i="6"/>
  <c r="B4851" i="6"/>
  <c r="A4851" i="6"/>
  <c r="I4850" i="6"/>
  <c r="H4850" i="6"/>
  <c r="F4850" i="6"/>
  <c r="D4850" i="6"/>
  <c r="C4850" i="6"/>
  <c r="B4850" i="6"/>
  <c r="A4850" i="6"/>
  <c r="I4849" i="6"/>
  <c r="H4849" i="6"/>
  <c r="F4849" i="6"/>
  <c r="D4849" i="6"/>
  <c r="C4849" i="6"/>
  <c r="B4849" i="6"/>
  <c r="A4849" i="6"/>
  <c r="I4848" i="6"/>
  <c r="H4848" i="6"/>
  <c r="F4848" i="6"/>
  <c r="D4848" i="6"/>
  <c r="C4848" i="6"/>
  <c r="B4848" i="6"/>
  <c r="A4848" i="6"/>
  <c r="I4847" i="6"/>
  <c r="H4847" i="6"/>
  <c r="F4847" i="6"/>
  <c r="D4847" i="6"/>
  <c r="C4847" i="6"/>
  <c r="B4847" i="6"/>
  <c r="A4847" i="6"/>
  <c r="I4846" i="6"/>
  <c r="H4846" i="6"/>
  <c r="F4846" i="6"/>
  <c r="D4846" i="6"/>
  <c r="C4846" i="6"/>
  <c r="B4846" i="6"/>
  <c r="A4846" i="6"/>
  <c r="I4845" i="6"/>
  <c r="H4845" i="6"/>
  <c r="F4845" i="6"/>
  <c r="D4845" i="6"/>
  <c r="C4845" i="6"/>
  <c r="B4845" i="6"/>
  <c r="A4845" i="6"/>
  <c r="I4844" i="6"/>
  <c r="H4844" i="6"/>
  <c r="F4844" i="6"/>
  <c r="D4844" i="6"/>
  <c r="C4844" i="6"/>
  <c r="B4844" i="6"/>
  <c r="A4844" i="6"/>
  <c r="I4843" i="6"/>
  <c r="H4843" i="6"/>
  <c r="F4843" i="6"/>
  <c r="D4843" i="6"/>
  <c r="C4843" i="6"/>
  <c r="B4843" i="6"/>
  <c r="A4843" i="6"/>
  <c r="I4842" i="6"/>
  <c r="H4842" i="6"/>
  <c r="F4842" i="6"/>
  <c r="D4842" i="6"/>
  <c r="C4842" i="6"/>
  <c r="B4842" i="6"/>
  <c r="A4842" i="6"/>
  <c r="I4841" i="6"/>
  <c r="H4841" i="6"/>
  <c r="F4841" i="6"/>
  <c r="D4841" i="6"/>
  <c r="C4841" i="6"/>
  <c r="B4841" i="6"/>
  <c r="A4841" i="6"/>
  <c r="I4840" i="6"/>
  <c r="H4840" i="6"/>
  <c r="F4840" i="6"/>
  <c r="D4840" i="6"/>
  <c r="C4840" i="6"/>
  <c r="B4840" i="6"/>
  <c r="A4840" i="6"/>
  <c r="I4839" i="6"/>
  <c r="H4839" i="6"/>
  <c r="F4839" i="6"/>
  <c r="D4839" i="6"/>
  <c r="C4839" i="6"/>
  <c r="B4839" i="6"/>
  <c r="A4839" i="6"/>
  <c r="I4838" i="6"/>
  <c r="H4838" i="6"/>
  <c r="F4838" i="6"/>
  <c r="D4838" i="6"/>
  <c r="C4838" i="6"/>
  <c r="B4838" i="6"/>
  <c r="A4838" i="6"/>
  <c r="I4837" i="6"/>
  <c r="H4837" i="6"/>
  <c r="F4837" i="6"/>
  <c r="D4837" i="6"/>
  <c r="C4837" i="6"/>
  <c r="B4837" i="6"/>
  <c r="A4837" i="6"/>
  <c r="I4836" i="6"/>
  <c r="H4836" i="6"/>
  <c r="F4836" i="6"/>
  <c r="D4836" i="6"/>
  <c r="C4836" i="6"/>
  <c r="B4836" i="6"/>
  <c r="A4836" i="6"/>
  <c r="I4835" i="6"/>
  <c r="H4835" i="6"/>
  <c r="F4835" i="6"/>
  <c r="D4835" i="6"/>
  <c r="C4835" i="6"/>
  <c r="B4835" i="6"/>
  <c r="A4835" i="6"/>
  <c r="I4834" i="6"/>
  <c r="H4834" i="6"/>
  <c r="F4834" i="6"/>
  <c r="D4834" i="6"/>
  <c r="C4834" i="6"/>
  <c r="B4834" i="6"/>
  <c r="A4834" i="6"/>
  <c r="I4833" i="6"/>
  <c r="H4833" i="6"/>
  <c r="F4833" i="6"/>
  <c r="D4833" i="6"/>
  <c r="C4833" i="6"/>
  <c r="B4833" i="6"/>
  <c r="A4833" i="6"/>
  <c r="I4832" i="6"/>
  <c r="H4832" i="6"/>
  <c r="F4832" i="6"/>
  <c r="D4832" i="6"/>
  <c r="C4832" i="6"/>
  <c r="B4832" i="6"/>
  <c r="A4832" i="6"/>
  <c r="I4831" i="6"/>
  <c r="H4831" i="6"/>
  <c r="F4831" i="6"/>
  <c r="D4831" i="6"/>
  <c r="C4831" i="6"/>
  <c r="B4831" i="6"/>
  <c r="A4831" i="6"/>
  <c r="I4830" i="6"/>
  <c r="H4830" i="6"/>
  <c r="F4830" i="6"/>
  <c r="D4830" i="6"/>
  <c r="C4830" i="6"/>
  <c r="B4830" i="6"/>
  <c r="A4830" i="6"/>
  <c r="I4829" i="6"/>
  <c r="H4829" i="6"/>
  <c r="F4829" i="6"/>
  <c r="D4829" i="6"/>
  <c r="C4829" i="6"/>
  <c r="B4829" i="6"/>
  <c r="A4829" i="6"/>
  <c r="I4828" i="6"/>
  <c r="H4828" i="6"/>
  <c r="F4828" i="6"/>
  <c r="D4828" i="6"/>
  <c r="C4828" i="6"/>
  <c r="B4828" i="6"/>
  <c r="A4828" i="6"/>
  <c r="I4827" i="6"/>
  <c r="H4827" i="6"/>
  <c r="F4827" i="6"/>
  <c r="D4827" i="6"/>
  <c r="C4827" i="6"/>
  <c r="B4827" i="6"/>
  <c r="A4827" i="6"/>
  <c r="I4826" i="6"/>
  <c r="H4826" i="6"/>
  <c r="F4826" i="6"/>
  <c r="D4826" i="6"/>
  <c r="C4826" i="6"/>
  <c r="B4826" i="6"/>
  <c r="A4826" i="6"/>
  <c r="I4825" i="6"/>
  <c r="H4825" i="6"/>
  <c r="F4825" i="6"/>
  <c r="D4825" i="6"/>
  <c r="C4825" i="6"/>
  <c r="B4825" i="6"/>
  <c r="A4825" i="6"/>
  <c r="I4824" i="6"/>
  <c r="H4824" i="6"/>
  <c r="F4824" i="6"/>
  <c r="D4824" i="6"/>
  <c r="C4824" i="6"/>
  <c r="B4824" i="6"/>
  <c r="A4824" i="6"/>
  <c r="I4823" i="6"/>
  <c r="H4823" i="6"/>
  <c r="F4823" i="6"/>
  <c r="D4823" i="6"/>
  <c r="C4823" i="6"/>
  <c r="B4823" i="6"/>
  <c r="A4823" i="6"/>
  <c r="I4822" i="6"/>
  <c r="H4822" i="6"/>
  <c r="F4822" i="6"/>
  <c r="D4822" i="6"/>
  <c r="C4822" i="6"/>
  <c r="B4822" i="6"/>
  <c r="A4822" i="6"/>
  <c r="I4821" i="6"/>
  <c r="H4821" i="6"/>
  <c r="F4821" i="6"/>
  <c r="D4821" i="6"/>
  <c r="C4821" i="6"/>
  <c r="B4821" i="6"/>
  <c r="A4821" i="6"/>
  <c r="I4820" i="6"/>
  <c r="H4820" i="6"/>
  <c r="F4820" i="6"/>
  <c r="D4820" i="6"/>
  <c r="C4820" i="6"/>
  <c r="B4820" i="6"/>
  <c r="A4820" i="6"/>
  <c r="I4819" i="6"/>
  <c r="H4819" i="6"/>
  <c r="F4819" i="6"/>
  <c r="D4819" i="6"/>
  <c r="C4819" i="6"/>
  <c r="B4819" i="6"/>
  <c r="A4819" i="6"/>
  <c r="I4818" i="6"/>
  <c r="H4818" i="6"/>
  <c r="F4818" i="6"/>
  <c r="D4818" i="6"/>
  <c r="C4818" i="6"/>
  <c r="B4818" i="6"/>
  <c r="A4818" i="6"/>
  <c r="I4817" i="6"/>
  <c r="H4817" i="6"/>
  <c r="F4817" i="6"/>
  <c r="D4817" i="6"/>
  <c r="C4817" i="6"/>
  <c r="B4817" i="6"/>
  <c r="A4817" i="6"/>
  <c r="I4816" i="6"/>
  <c r="H4816" i="6"/>
  <c r="F4816" i="6"/>
  <c r="D4816" i="6"/>
  <c r="C4816" i="6"/>
  <c r="B4816" i="6"/>
  <c r="A4816" i="6"/>
  <c r="I4815" i="6"/>
  <c r="H4815" i="6"/>
  <c r="F4815" i="6"/>
  <c r="D4815" i="6"/>
  <c r="C4815" i="6"/>
  <c r="B4815" i="6"/>
  <c r="A4815" i="6"/>
  <c r="I4814" i="6"/>
  <c r="H4814" i="6"/>
  <c r="F4814" i="6"/>
  <c r="D4814" i="6"/>
  <c r="C4814" i="6"/>
  <c r="B4814" i="6"/>
  <c r="A4814" i="6"/>
  <c r="I4813" i="6"/>
  <c r="H4813" i="6"/>
  <c r="F4813" i="6"/>
  <c r="D4813" i="6"/>
  <c r="C4813" i="6"/>
  <c r="B4813" i="6"/>
  <c r="A4813" i="6"/>
  <c r="I4812" i="6"/>
  <c r="H4812" i="6"/>
  <c r="F4812" i="6"/>
  <c r="D4812" i="6"/>
  <c r="C4812" i="6"/>
  <c r="B4812" i="6"/>
  <c r="A4812" i="6"/>
  <c r="I4811" i="6"/>
  <c r="H4811" i="6"/>
  <c r="F4811" i="6"/>
  <c r="D4811" i="6"/>
  <c r="C4811" i="6"/>
  <c r="B4811" i="6"/>
  <c r="A4811" i="6"/>
  <c r="I4810" i="6"/>
  <c r="H4810" i="6"/>
  <c r="F4810" i="6"/>
  <c r="D4810" i="6"/>
  <c r="C4810" i="6"/>
  <c r="B4810" i="6"/>
  <c r="A4810" i="6"/>
  <c r="I4809" i="6"/>
  <c r="H4809" i="6"/>
  <c r="F4809" i="6"/>
  <c r="D4809" i="6"/>
  <c r="C4809" i="6"/>
  <c r="B4809" i="6"/>
  <c r="A4809" i="6"/>
  <c r="I4808" i="6"/>
  <c r="H4808" i="6"/>
  <c r="F4808" i="6"/>
  <c r="D4808" i="6"/>
  <c r="C4808" i="6"/>
  <c r="B4808" i="6"/>
  <c r="A4808" i="6"/>
  <c r="I4807" i="6"/>
  <c r="H4807" i="6"/>
  <c r="F4807" i="6"/>
  <c r="D4807" i="6"/>
  <c r="C4807" i="6"/>
  <c r="B4807" i="6"/>
  <c r="A4807" i="6"/>
  <c r="I4806" i="6"/>
  <c r="H4806" i="6"/>
  <c r="F4806" i="6"/>
  <c r="D4806" i="6"/>
  <c r="C4806" i="6"/>
  <c r="B4806" i="6"/>
  <c r="A4806" i="6"/>
  <c r="I4805" i="6"/>
  <c r="H4805" i="6"/>
  <c r="F4805" i="6"/>
  <c r="D4805" i="6"/>
  <c r="C4805" i="6"/>
  <c r="B4805" i="6"/>
  <c r="A4805" i="6"/>
  <c r="I4804" i="6"/>
  <c r="H4804" i="6"/>
  <c r="F4804" i="6"/>
  <c r="D4804" i="6"/>
  <c r="C4804" i="6"/>
  <c r="B4804" i="6"/>
  <c r="A4804" i="6"/>
  <c r="I4803" i="6"/>
  <c r="H4803" i="6"/>
  <c r="F4803" i="6"/>
  <c r="D4803" i="6"/>
  <c r="C4803" i="6"/>
  <c r="B4803" i="6"/>
  <c r="A4803" i="6"/>
  <c r="I4802" i="6"/>
  <c r="H4802" i="6"/>
  <c r="F4802" i="6"/>
  <c r="D4802" i="6"/>
  <c r="C4802" i="6"/>
  <c r="B4802" i="6"/>
  <c r="A4802" i="6"/>
  <c r="I4801" i="6"/>
  <c r="H4801" i="6"/>
  <c r="F4801" i="6"/>
  <c r="D4801" i="6"/>
  <c r="C4801" i="6"/>
  <c r="B4801" i="6"/>
  <c r="A4801" i="6"/>
  <c r="I4800" i="6"/>
  <c r="H4800" i="6"/>
  <c r="F4800" i="6"/>
  <c r="D4800" i="6"/>
  <c r="C4800" i="6"/>
  <c r="B4800" i="6"/>
  <c r="A4800" i="6"/>
  <c r="I4799" i="6"/>
  <c r="H4799" i="6"/>
  <c r="F4799" i="6"/>
  <c r="D4799" i="6"/>
  <c r="C4799" i="6"/>
  <c r="B4799" i="6"/>
  <c r="A4799" i="6"/>
  <c r="I4798" i="6"/>
  <c r="H4798" i="6"/>
  <c r="F4798" i="6"/>
  <c r="D4798" i="6"/>
  <c r="C4798" i="6"/>
  <c r="B4798" i="6"/>
  <c r="A4798" i="6"/>
  <c r="I4797" i="6"/>
  <c r="H4797" i="6"/>
  <c r="F4797" i="6"/>
  <c r="D4797" i="6"/>
  <c r="C4797" i="6"/>
  <c r="B4797" i="6"/>
  <c r="A4797" i="6"/>
  <c r="I4796" i="6"/>
  <c r="H4796" i="6"/>
  <c r="F4796" i="6"/>
  <c r="D4796" i="6"/>
  <c r="C4796" i="6"/>
  <c r="B4796" i="6"/>
  <c r="A4796" i="6"/>
  <c r="I4795" i="6"/>
  <c r="H4795" i="6"/>
  <c r="F4795" i="6"/>
  <c r="D4795" i="6"/>
  <c r="C4795" i="6"/>
  <c r="B4795" i="6"/>
  <c r="A4795" i="6"/>
  <c r="I4794" i="6"/>
  <c r="H4794" i="6"/>
  <c r="F4794" i="6"/>
  <c r="D4794" i="6"/>
  <c r="C4794" i="6"/>
  <c r="B4794" i="6"/>
  <c r="A4794" i="6"/>
  <c r="I4793" i="6"/>
  <c r="H4793" i="6"/>
  <c r="F4793" i="6"/>
  <c r="D4793" i="6"/>
  <c r="C4793" i="6"/>
  <c r="B4793" i="6"/>
  <c r="A4793" i="6"/>
  <c r="I4792" i="6"/>
  <c r="H4792" i="6"/>
  <c r="F4792" i="6"/>
  <c r="D4792" i="6"/>
  <c r="C4792" i="6"/>
  <c r="B4792" i="6"/>
  <c r="A4792" i="6"/>
  <c r="I4791" i="6"/>
  <c r="H4791" i="6"/>
  <c r="F4791" i="6"/>
  <c r="D4791" i="6"/>
  <c r="C4791" i="6"/>
  <c r="B4791" i="6"/>
  <c r="A4791" i="6"/>
  <c r="I4790" i="6"/>
  <c r="H4790" i="6"/>
  <c r="F4790" i="6"/>
  <c r="D4790" i="6"/>
  <c r="C4790" i="6"/>
  <c r="B4790" i="6"/>
  <c r="A4790" i="6"/>
  <c r="I4789" i="6"/>
  <c r="H4789" i="6"/>
  <c r="F4789" i="6"/>
  <c r="D4789" i="6"/>
  <c r="C4789" i="6"/>
  <c r="B4789" i="6"/>
  <c r="A4789" i="6"/>
  <c r="I4788" i="6"/>
  <c r="H4788" i="6"/>
  <c r="F4788" i="6"/>
  <c r="D4788" i="6"/>
  <c r="C4788" i="6"/>
  <c r="B4788" i="6"/>
  <c r="A4788" i="6"/>
  <c r="I4787" i="6"/>
  <c r="H4787" i="6"/>
  <c r="F4787" i="6"/>
  <c r="D4787" i="6"/>
  <c r="C4787" i="6"/>
  <c r="B4787" i="6"/>
  <c r="A4787" i="6"/>
  <c r="I4786" i="6"/>
  <c r="H4786" i="6"/>
  <c r="F4786" i="6"/>
  <c r="D4786" i="6"/>
  <c r="C4786" i="6"/>
  <c r="B4786" i="6"/>
  <c r="A4786" i="6"/>
  <c r="I4785" i="6"/>
  <c r="H4785" i="6"/>
  <c r="F4785" i="6"/>
  <c r="D4785" i="6"/>
  <c r="C4785" i="6"/>
  <c r="B4785" i="6"/>
  <c r="A4785" i="6"/>
  <c r="I4784" i="6"/>
  <c r="H4784" i="6"/>
  <c r="F4784" i="6"/>
  <c r="D4784" i="6"/>
  <c r="C4784" i="6"/>
  <c r="B4784" i="6"/>
  <c r="A4784" i="6"/>
  <c r="I4783" i="6"/>
  <c r="H4783" i="6"/>
  <c r="F4783" i="6"/>
  <c r="D4783" i="6"/>
  <c r="C4783" i="6"/>
  <c r="B4783" i="6"/>
  <c r="A4783" i="6"/>
  <c r="I4782" i="6"/>
  <c r="H4782" i="6"/>
  <c r="F4782" i="6"/>
  <c r="D4782" i="6"/>
  <c r="C4782" i="6"/>
  <c r="B4782" i="6"/>
  <c r="A4782" i="6"/>
  <c r="I4781" i="6"/>
  <c r="H4781" i="6"/>
  <c r="F4781" i="6"/>
  <c r="D4781" i="6"/>
  <c r="C4781" i="6"/>
  <c r="B4781" i="6"/>
  <c r="A4781" i="6"/>
  <c r="I4780" i="6"/>
  <c r="H4780" i="6"/>
  <c r="F4780" i="6"/>
  <c r="D4780" i="6"/>
  <c r="C4780" i="6"/>
  <c r="B4780" i="6"/>
  <c r="A4780" i="6"/>
  <c r="I4779" i="6"/>
  <c r="H4779" i="6"/>
  <c r="F4779" i="6"/>
  <c r="D4779" i="6"/>
  <c r="C4779" i="6"/>
  <c r="B4779" i="6"/>
  <c r="A4779" i="6"/>
  <c r="I4778" i="6"/>
  <c r="H4778" i="6"/>
  <c r="F4778" i="6"/>
  <c r="D4778" i="6"/>
  <c r="C4778" i="6"/>
  <c r="B4778" i="6"/>
  <c r="A4778" i="6"/>
  <c r="I4777" i="6"/>
  <c r="H4777" i="6"/>
  <c r="F4777" i="6"/>
  <c r="D4777" i="6"/>
  <c r="C4777" i="6"/>
  <c r="B4777" i="6"/>
  <c r="A4777" i="6"/>
  <c r="I4776" i="6"/>
  <c r="H4776" i="6"/>
  <c r="F4776" i="6"/>
  <c r="D4776" i="6"/>
  <c r="C4776" i="6"/>
  <c r="B4776" i="6"/>
  <c r="A4776" i="6"/>
  <c r="I4775" i="6"/>
  <c r="H4775" i="6"/>
  <c r="F4775" i="6"/>
  <c r="D4775" i="6"/>
  <c r="C4775" i="6"/>
  <c r="B4775" i="6"/>
  <c r="A4775" i="6"/>
  <c r="I4774" i="6"/>
  <c r="H4774" i="6"/>
  <c r="F4774" i="6"/>
  <c r="D4774" i="6"/>
  <c r="C4774" i="6"/>
  <c r="B4774" i="6"/>
  <c r="A4774" i="6"/>
  <c r="I4773" i="6"/>
  <c r="H4773" i="6"/>
  <c r="F4773" i="6"/>
  <c r="D4773" i="6"/>
  <c r="C4773" i="6"/>
  <c r="B4773" i="6"/>
  <c r="A4773" i="6"/>
  <c r="I4772" i="6"/>
  <c r="H4772" i="6"/>
  <c r="F4772" i="6"/>
  <c r="D4772" i="6"/>
  <c r="C4772" i="6"/>
  <c r="B4772" i="6"/>
  <c r="A4772" i="6"/>
  <c r="I4771" i="6"/>
  <c r="H4771" i="6"/>
  <c r="F4771" i="6"/>
  <c r="D4771" i="6"/>
  <c r="C4771" i="6"/>
  <c r="B4771" i="6"/>
  <c r="A4771" i="6"/>
  <c r="I4770" i="6"/>
  <c r="H4770" i="6"/>
  <c r="F4770" i="6"/>
  <c r="D4770" i="6"/>
  <c r="C4770" i="6"/>
  <c r="B4770" i="6"/>
  <c r="A4770" i="6"/>
  <c r="I4769" i="6"/>
  <c r="H4769" i="6"/>
  <c r="F4769" i="6"/>
  <c r="D4769" i="6"/>
  <c r="C4769" i="6"/>
  <c r="B4769" i="6"/>
  <c r="A4769" i="6"/>
  <c r="I4768" i="6"/>
  <c r="H4768" i="6"/>
  <c r="F4768" i="6"/>
  <c r="D4768" i="6"/>
  <c r="C4768" i="6"/>
  <c r="B4768" i="6"/>
  <c r="A4768" i="6"/>
  <c r="I4767" i="6"/>
  <c r="H4767" i="6"/>
  <c r="F4767" i="6"/>
  <c r="D4767" i="6"/>
  <c r="C4767" i="6"/>
  <c r="B4767" i="6"/>
  <c r="A4767" i="6"/>
  <c r="I4766" i="6"/>
  <c r="H4766" i="6"/>
  <c r="F4766" i="6"/>
  <c r="D4766" i="6"/>
  <c r="C4766" i="6"/>
  <c r="B4766" i="6"/>
  <c r="A4766" i="6"/>
  <c r="I4765" i="6"/>
  <c r="H4765" i="6"/>
  <c r="F4765" i="6"/>
  <c r="D4765" i="6"/>
  <c r="C4765" i="6"/>
  <c r="B4765" i="6"/>
  <c r="A4765" i="6"/>
  <c r="I4764" i="6"/>
  <c r="H4764" i="6"/>
  <c r="F4764" i="6"/>
  <c r="D4764" i="6"/>
  <c r="C4764" i="6"/>
  <c r="B4764" i="6"/>
  <c r="A4764" i="6"/>
  <c r="I4763" i="6"/>
  <c r="H4763" i="6"/>
  <c r="F4763" i="6"/>
  <c r="D4763" i="6"/>
  <c r="C4763" i="6"/>
  <c r="B4763" i="6"/>
  <c r="A4763" i="6"/>
  <c r="I4762" i="6"/>
  <c r="H4762" i="6"/>
  <c r="F4762" i="6"/>
  <c r="D4762" i="6"/>
  <c r="C4762" i="6"/>
  <c r="B4762" i="6"/>
  <c r="A4762" i="6"/>
  <c r="I4761" i="6"/>
  <c r="H4761" i="6"/>
  <c r="F4761" i="6"/>
  <c r="D4761" i="6"/>
  <c r="C4761" i="6"/>
  <c r="B4761" i="6"/>
  <c r="A4761" i="6"/>
  <c r="I4760" i="6"/>
  <c r="H4760" i="6"/>
  <c r="F4760" i="6"/>
  <c r="D4760" i="6"/>
  <c r="C4760" i="6"/>
  <c r="B4760" i="6"/>
  <c r="A4760" i="6"/>
  <c r="I4759" i="6"/>
  <c r="H4759" i="6"/>
  <c r="F4759" i="6"/>
  <c r="D4759" i="6"/>
  <c r="C4759" i="6"/>
  <c r="B4759" i="6"/>
  <c r="A4759" i="6"/>
  <c r="I4758" i="6"/>
  <c r="H4758" i="6"/>
  <c r="F4758" i="6"/>
  <c r="D4758" i="6"/>
  <c r="C4758" i="6"/>
  <c r="B4758" i="6"/>
  <c r="A4758" i="6"/>
  <c r="I4757" i="6"/>
  <c r="H4757" i="6"/>
  <c r="F4757" i="6"/>
  <c r="D4757" i="6"/>
  <c r="C4757" i="6"/>
  <c r="B4757" i="6"/>
  <c r="A4757" i="6"/>
  <c r="I4756" i="6"/>
  <c r="H4756" i="6"/>
  <c r="F4756" i="6"/>
  <c r="D4756" i="6"/>
  <c r="C4756" i="6"/>
  <c r="B4756" i="6"/>
  <c r="A4756" i="6"/>
  <c r="I4755" i="6"/>
  <c r="H4755" i="6"/>
  <c r="F4755" i="6"/>
  <c r="D4755" i="6"/>
  <c r="C4755" i="6"/>
  <c r="B4755" i="6"/>
  <c r="A4755" i="6"/>
  <c r="I4754" i="6"/>
  <c r="H4754" i="6"/>
  <c r="F4754" i="6"/>
  <c r="D4754" i="6"/>
  <c r="C4754" i="6"/>
  <c r="B4754" i="6"/>
  <c r="A4754" i="6"/>
  <c r="I4753" i="6"/>
  <c r="H4753" i="6"/>
  <c r="F4753" i="6"/>
  <c r="D4753" i="6"/>
  <c r="C4753" i="6"/>
  <c r="B4753" i="6"/>
  <c r="A4753" i="6"/>
  <c r="I4752" i="6"/>
  <c r="H4752" i="6"/>
  <c r="F4752" i="6"/>
  <c r="D4752" i="6"/>
  <c r="C4752" i="6"/>
  <c r="B4752" i="6"/>
  <c r="A4752" i="6"/>
  <c r="I4751" i="6"/>
  <c r="H4751" i="6"/>
  <c r="F4751" i="6"/>
  <c r="D4751" i="6"/>
  <c r="C4751" i="6"/>
  <c r="B4751" i="6"/>
  <c r="A4751" i="6"/>
  <c r="I4750" i="6"/>
  <c r="H4750" i="6"/>
  <c r="F4750" i="6"/>
  <c r="D4750" i="6"/>
  <c r="C4750" i="6"/>
  <c r="B4750" i="6"/>
  <c r="A4750" i="6"/>
  <c r="I4749" i="6"/>
  <c r="H4749" i="6"/>
  <c r="F4749" i="6"/>
  <c r="D4749" i="6"/>
  <c r="C4749" i="6"/>
  <c r="B4749" i="6"/>
  <c r="A4749" i="6"/>
  <c r="I4748" i="6"/>
  <c r="H4748" i="6"/>
  <c r="F4748" i="6"/>
  <c r="D4748" i="6"/>
  <c r="C4748" i="6"/>
  <c r="B4748" i="6"/>
  <c r="A4748" i="6"/>
  <c r="I4747" i="6"/>
  <c r="H4747" i="6"/>
  <c r="F4747" i="6"/>
  <c r="D4747" i="6"/>
  <c r="C4747" i="6"/>
  <c r="B4747" i="6"/>
  <c r="A4747" i="6"/>
  <c r="I4746" i="6"/>
  <c r="H4746" i="6"/>
  <c r="F4746" i="6"/>
  <c r="D4746" i="6"/>
  <c r="C4746" i="6"/>
  <c r="B4746" i="6"/>
  <c r="A4746" i="6"/>
  <c r="I4745" i="6"/>
  <c r="H4745" i="6"/>
  <c r="F4745" i="6"/>
  <c r="D4745" i="6"/>
  <c r="C4745" i="6"/>
  <c r="B4745" i="6"/>
  <c r="A4745" i="6"/>
  <c r="I4744" i="6"/>
  <c r="H4744" i="6"/>
  <c r="F4744" i="6"/>
  <c r="D4744" i="6"/>
  <c r="C4744" i="6"/>
  <c r="B4744" i="6"/>
  <c r="A4744" i="6"/>
  <c r="I4743" i="6"/>
  <c r="H4743" i="6"/>
  <c r="F4743" i="6"/>
  <c r="D4743" i="6"/>
  <c r="C4743" i="6"/>
  <c r="B4743" i="6"/>
  <c r="A4743" i="6"/>
  <c r="I4742" i="6"/>
  <c r="H4742" i="6"/>
  <c r="F4742" i="6"/>
  <c r="D4742" i="6"/>
  <c r="C4742" i="6"/>
  <c r="B4742" i="6"/>
  <c r="A4742" i="6"/>
  <c r="I4741" i="6"/>
  <c r="H4741" i="6"/>
  <c r="F4741" i="6"/>
  <c r="D4741" i="6"/>
  <c r="C4741" i="6"/>
  <c r="B4741" i="6"/>
  <c r="A4741" i="6"/>
  <c r="I4740" i="6"/>
  <c r="H4740" i="6"/>
  <c r="F4740" i="6"/>
  <c r="D4740" i="6"/>
  <c r="C4740" i="6"/>
  <c r="B4740" i="6"/>
  <c r="A4740" i="6"/>
  <c r="I4739" i="6"/>
  <c r="H4739" i="6"/>
  <c r="F4739" i="6"/>
  <c r="D4739" i="6"/>
  <c r="C4739" i="6"/>
  <c r="B4739" i="6"/>
  <c r="A4739" i="6"/>
  <c r="I4738" i="6"/>
  <c r="H4738" i="6"/>
  <c r="F4738" i="6"/>
  <c r="D4738" i="6"/>
  <c r="C4738" i="6"/>
  <c r="B4738" i="6"/>
  <c r="A4738" i="6"/>
  <c r="I4737" i="6"/>
  <c r="H4737" i="6"/>
  <c r="F4737" i="6"/>
  <c r="D4737" i="6"/>
  <c r="C4737" i="6"/>
  <c r="B4737" i="6"/>
  <c r="A4737" i="6"/>
  <c r="I4736" i="6"/>
  <c r="H4736" i="6"/>
  <c r="F4736" i="6"/>
  <c r="D4736" i="6"/>
  <c r="C4736" i="6"/>
  <c r="B4736" i="6"/>
  <c r="A4736" i="6"/>
  <c r="I4735" i="6"/>
  <c r="H4735" i="6"/>
  <c r="F4735" i="6"/>
  <c r="D4735" i="6"/>
  <c r="C4735" i="6"/>
  <c r="B4735" i="6"/>
  <c r="A4735" i="6"/>
  <c r="I4734" i="6"/>
  <c r="H4734" i="6"/>
  <c r="F4734" i="6"/>
  <c r="D4734" i="6"/>
  <c r="C4734" i="6"/>
  <c r="B4734" i="6"/>
  <c r="A4734" i="6"/>
  <c r="I4733" i="6"/>
  <c r="H4733" i="6"/>
  <c r="F4733" i="6"/>
  <c r="D4733" i="6"/>
  <c r="C4733" i="6"/>
  <c r="B4733" i="6"/>
  <c r="A4733" i="6"/>
  <c r="I4732" i="6"/>
  <c r="H4732" i="6"/>
  <c r="F4732" i="6"/>
  <c r="D4732" i="6"/>
  <c r="C4732" i="6"/>
  <c r="B4732" i="6"/>
  <c r="A4732" i="6"/>
  <c r="I4731" i="6"/>
  <c r="H4731" i="6"/>
  <c r="F4731" i="6"/>
  <c r="D4731" i="6"/>
  <c r="C4731" i="6"/>
  <c r="B4731" i="6"/>
  <c r="A4731" i="6"/>
  <c r="I4730" i="6"/>
  <c r="H4730" i="6"/>
  <c r="F4730" i="6"/>
  <c r="D4730" i="6"/>
  <c r="C4730" i="6"/>
  <c r="B4730" i="6"/>
  <c r="A4730" i="6"/>
  <c r="I4729" i="6"/>
  <c r="H4729" i="6"/>
  <c r="F4729" i="6"/>
  <c r="D4729" i="6"/>
  <c r="C4729" i="6"/>
  <c r="B4729" i="6"/>
  <c r="A4729" i="6"/>
  <c r="I4728" i="6"/>
  <c r="H4728" i="6"/>
  <c r="F4728" i="6"/>
  <c r="D4728" i="6"/>
  <c r="C4728" i="6"/>
  <c r="B4728" i="6"/>
  <c r="A4728" i="6"/>
  <c r="I4727" i="6"/>
  <c r="H4727" i="6"/>
  <c r="F4727" i="6"/>
  <c r="D4727" i="6"/>
  <c r="C4727" i="6"/>
  <c r="B4727" i="6"/>
  <c r="A4727" i="6"/>
  <c r="I4726" i="6"/>
  <c r="H4726" i="6"/>
  <c r="F4726" i="6"/>
  <c r="D4726" i="6"/>
  <c r="C4726" i="6"/>
  <c r="B4726" i="6"/>
  <c r="A4726" i="6"/>
  <c r="I4725" i="6"/>
  <c r="H4725" i="6"/>
  <c r="F4725" i="6"/>
  <c r="D4725" i="6"/>
  <c r="C4725" i="6"/>
  <c r="B4725" i="6"/>
  <c r="A4725" i="6"/>
  <c r="I4724" i="6"/>
  <c r="H4724" i="6"/>
  <c r="F4724" i="6"/>
  <c r="D4724" i="6"/>
  <c r="C4724" i="6"/>
  <c r="B4724" i="6"/>
  <c r="A4724" i="6"/>
  <c r="I4723" i="6"/>
  <c r="H4723" i="6"/>
  <c r="F4723" i="6"/>
  <c r="D4723" i="6"/>
  <c r="C4723" i="6"/>
  <c r="B4723" i="6"/>
  <c r="A4723" i="6"/>
  <c r="I4722" i="6"/>
  <c r="H4722" i="6"/>
  <c r="F4722" i="6"/>
  <c r="D4722" i="6"/>
  <c r="C4722" i="6"/>
  <c r="B4722" i="6"/>
  <c r="A4722" i="6"/>
  <c r="I4721" i="6"/>
  <c r="H4721" i="6"/>
  <c r="F4721" i="6"/>
  <c r="D4721" i="6"/>
  <c r="C4721" i="6"/>
  <c r="B4721" i="6"/>
  <c r="A4721" i="6"/>
  <c r="I4720" i="6"/>
  <c r="H4720" i="6"/>
  <c r="F4720" i="6"/>
  <c r="D4720" i="6"/>
  <c r="C4720" i="6"/>
  <c r="B4720" i="6"/>
  <c r="A4720" i="6"/>
  <c r="I4719" i="6"/>
  <c r="H4719" i="6"/>
  <c r="F4719" i="6"/>
  <c r="D4719" i="6"/>
  <c r="C4719" i="6"/>
  <c r="B4719" i="6"/>
  <c r="A4719" i="6"/>
  <c r="I4718" i="6"/>
  <c r="H4718" i="6"/>
  <c r="F4718" i="6"/>
  <c r="D4718" i="6"/>
  <c r="C4718" i="6"/>
  <c r="B4718" i="6"/>
  <c r="A4718" i="6"/>
  <c r="I4717" i="6"/>
  <c r="H4717" i="6"/>
  <c r="F4717" i="6"/>
  <c r="D4717" i="6"/>
  <c r="C4717" i="6"/>
  <c r="B4717" i="6"/>
  <c r="A4717" i="6"/>
  <c r="I4716" i="6"/>
  <c r="H4716" i="6"/>
  <c r="F4716" i="6"/>
  <c r="D4716" i="6"/>
  <c r="C4716" i="6"/>
  <c r="B4716" i="6"/>
  <c r="A4716" i="6"/>
  <c r="I4715" i="6"/>
  <c r="H4715" i="6"/>
  <c r="F4715" i="6"/>
  <c r="D4715" i="6"/>
  <c r="C4715" i="6"/>
  <c r="B4715" i="6"/>
  <c r="A4715" i="6"/>
  <c r="I4714" i="6"/>
  <c r="H4714" i="6"/>
  <c r="F4714" i="6"/>
  <c r="D4714" i="6"/>
  <c r="C4714" i="6"/>
  <c r="B4714" i="6"/>
  <c r="A4714" i="6"/>
  <c r="I4713" i="6"/>
  <c r="H4713" i="6"/>
  <c r="F4713" i="6"/>
  <c r="D4713" i="6"/>
  <c r="C4713" i="6"/>
  <c r="B4713" i="6"/>
  <c r="A4713" i="6"/>
  <c r="I4712" i="6"/>
  <c r="H4712" i="6"/>
  <c r="F4712" i="6"/>
  <c r="D4712" i="6"/>
  <c r="C4712" i="6"/>
  <c r="B4712" i="6"/>
  <c r="A4712" i="6"/>
  <c r="I4711" i="6"/>
  <c r="H4711" i="6"/>
  <c r="F4711" i="6"/>
  <c r="D4711" i="6"/>
  <c r="C4711" i="6"/>
  <c r="B4711" i="6"/>
  <c r="A4711" i="6"/>
  <c r="I4710" i="6"/>
  <c r="H4710" i="6"/>
  <c r="F4710" i="6"/>
  <c r="D4710" i="6"/>
  <c r="C4710" i="6"/>
  <c r="B4710" i="6"/>
  <c r="A4710" i="6"/>
  <c r="I4709" i="6"/>
  <c r="H4709" i="6"/>
  <c r="F4709" i="6"/>
  <c r="D4709" i="6"/>
  <c r="C4709" i="6"/>
  <c r="B4709" i="6"/>
  <c r="A4709" i="6"/>
  <c r="I4708" i="6"/>
  <c r="H4708" i="6"/>
  <c r="F4708" i="6"/>
  <c r="D4708" i="6"/>
  <c r="C4708" i="6"/>
  <c r="B4708" i="6"/>
  <c r="A4708" i="6"/>
  <c r="I4707" i="6"/>
  <c r="H4707" i="6"/>
  <c r="F4707" i="6"/>
  <c r="D4707" i="6"/>
  <c r="C4707" i="6"/>
  <c r="B4707" i="6"/>
  <c r="A4707" i="6"/>
  <c r="I4706" i="6"/>
  <c r="H4706" i="6"/>
  <c r="F4706" i="6"/>
  <c r="D4706" i="6"/>
  <c r="C4706" i="6"/>
  <c r="B4706" i="6"/>
  <c r="A4706" i="6"/>
  <c r="I4705" i="6"/>
  <c r="H4705" i="6"/>
  <c r="F4705" i="6"/>
  <c r="D4705" i="6"/>
  <c r="C4705" i="6"/>
  <c r="B4705" i="6"/>
  <c r="A4705" i="6"/>
  <c r="I4704" i="6"/>
  <c r="H4704" i="6"/>
  <c r="F4704" i="6"/>
  <c r="D4704" i="6"/>
  <c r="C4704" i="6"/>
  <c r="B4704" i="6"/>
  <c r="A4704" i="6"/>
  <c r="I4703" i="6"/>
  <c r="H4703" i="6"/>
  <c r="F4703" i="6"/>
  <c r="D4703" i="6"/>
  <c r="C4703" i="6"/>
  <c r="B4703" i="6"/>
  <c r="A4703" i="6"/>
  <c r="I4702" i="6"/>
  <c r="H4702" i="6"/>
  <c r="F4702" i="6"/>
  <c r="D4702" i="6"/>
  <c r="C4702" i="6"/>
  <c r="B4702" i="6"/>
  <c r="A4702" i="6"/>
  <c r="I4701" i="6"/>
  <c r="H4701" i="6"/>
  <c r="F4701" i="6"/>
  <c r="D4701" i="6"/>
  <c r="C4701" i="6"/>
  <c r="B4701" i="6"/>
  <c r="A4701" i="6"/>
  <c r="I4700" i="6"/>
  <c r="H4700" i="6"/>
  <c r="F4700" i="6"/>
  <c r="D4700" i="6"/>
  <c r="C4700" i="6"/>
  <c r="B4700" i="6"/>
  <c r="A4700" i="6"/>
  <c r="I4699" i="6"/>
  <c r="H4699" i="6"/>
  <c r="F4699" i="6"/>
  <c r="D4699" i="6"/>
  <c r="C4699" i="6"/>
  <c r="B4699" i="6"/>
  <c r="A4699" i="6"/>
  <c r="I4698" i="6"/>
  <c r="H4698" i="6"/>
  <c r="F4698" i="6"/>
  <c r="D4698" i="6"/>
  <c r="C4698" i="6"/>
  <c r="B4698" i="6"/>
  <c r="A4698" i="6"/>
  <c r="I4697" i="6"/>
  <c r="H4697" i="6"/>
  <c r="F4697" i="6"/>
  <c r="D4697" i="6"/>
  <c r="C4697" i="6"/>
  <c r="B4697" i="6"/>
  <c r="A4697" i="6"/>
  <c r="I4696" i="6"/>
  <c r="H4696" i="6"/>
  <c r="F4696" i="6"/>
  <c r="D4696" i="6"/>
  <c r="C4696" i="6"/>
  <c r="B4696" i="6"/>
  <c r="A4696" i="6"/>
  <c r="I4695" i="6"/>
  <c r="H4695" i="6"/>
  <c r="F4695" i="6"/>
  <c r="D4695" i="6"/>
  <c r="C4695" i="6"/>
  <c r="B4695" i="6"/>
  <c r="A4695" i="6"/>
  <c r="I4694" i="6"/>
  <c r="H4694" i="6"/>
  <c r="F4694" i="6"/>
  <c r="D4694" i="6"/>
  <c r="C4694" i="6"/>
  <c r="B4694" i="6"/>
  <c r="A4694" i="6"/>
  <c r="I4693" i="6"/>
  <c r="H4693" i="6"/>
  <c r="F4693" i="6"/>
  <c r="D4693" i="6"/>
  <c r="C4693" i="6"/>
  <c r="B4693" i="6"/>
  <c r="A4693" i="6"/>
  <c r="I4692" i="6"/>
  <c r="H4692" i="6"/>
  <c r="F4692" i="6"/>
  <c r="D4692" i="6"/>
  <c r="C4692" i="6"/>
  <c r="B4692" i="6"/>
  <c r="A4692" i="6"/>
  <c r="I4691" i="6"/>
  <c r="H4691" i="6"/>
  <c r="F4691" i="6"/>
  <c r="D4691" i="6"/>
  <c r="C4691" i="6"/>
  <c r="B4691" i="6"/>
  <c r="A4691" i="6"/>
  <c r="I4690" i="6"/>
  <c r="H4690" i="6"/>
  <c r="F4690" i="6"/>
  <c r="D4690" i="6"/>
  <c r="C4690" i="6"/>
  <c r="B4690" i="6"/>
  <c r="A4690" i="6"/>
  <c r="I4689" i="6"/>
  <c r="H4689" i="6"/>
  <c r="F4689" i="6"/>
  <c r="D4689" i="6"/>
  <c r="C4689" i="6"/>
  <c r="B4689" i="6"/>
  <c r="A4689" i="6"/>
  <c r="I4688" i="6"/>
  <c r="H4688" i="6"/>
  <c r="F4688" i="6"/>
  <c r="D4688" i="6"/>
  <c r="C4688" i="6"/>
  <c r="B4688" i="6"/>
  <c r="A4688" i="6"/>
  <c r="I4687" i="6"/>
  <c r="H4687" i="6"/>
  <c r="F4687" i="6"/>
  <c r="D4687" i="6"/>
  <c r="C4687" i="6"/>
  <c r="B4687" i="6"/>
  <c r="A4687" i="6"/>
  <c r="I4686" i="6"/>
  <c r="H4686" i="6"/>
  <c r="F4686" i="6"/>
  <c r="D4686" i="6"/>
  <c r="C4686" i="6"/>
  <c r="B4686" i="6"/>
  <c r="A4686" i="6"/>
  <c r="I4685" i="6"/>
  <c r="H4685" i="6"/>
  <c r="F4685" i="6"/>
  <c r="D4685" i="6"/>
  <c r="C4685" i="6"/>
  <c r="B4685" i="6"/>
  <c r="A4685" i="6"/>
  <c r="I4684" i="6"/>
  <c r="H4684" i="6"/>
  <c r="F4684" i="6"/>
  <c r="D4684" i="6"/>
  <c r="C4684" i="6"/>
  <c r="B4684" i="6"/>
  <c r="A4684" i="6"/>
  <c r="I4683" i="6"/>
  <c r="H4683" i="6"/>
  <c r="F4683" i="6"/>
  <c r="D4683" i="6"/>
  <c r="C4683" i="6"/>
  <c r="B4683" i="6"/>
  <c r="A4683" i="6"/>
  <c r="I4682" i="6"/>
  <c r="H4682" i="6"/>
  <c r="F4682" i="6"/>
  <c r="D4682" i="6"/>
  <c r="C4682" i="6"/>
  <c r="B4682" i="6"/>
  <c r="A4682" i="6"/>
  <c r="I4681" i="6"/>
  <c r="H4681" i="6"/>
  <c r="F4681" i="6"/>
  <c r="D4681" i="6"/>
  <c r="C4681" i="6"/>
  <c r="B4681" i="6"/>
  <c r="A4681" i="6"/>
  <c r="I4680" i="6"/>
  <c r="H4680" i="6"/>
  <c r="F4680" i="6"/>
  <c r="D4680" i="6"/>
  <c r="C4680" i="6"/>
  <c r="B4680" i="6"/>
  <c r="A4680" i="6"/>
  <c r="I4679" i="6"/>
  <c r="H4679" i="6"/>
  <c r="F4679" i="6"/>
  <c r="D4679" i="6"/>
  <c r="C4679" i="6"/>
  <c r="B4679" i="6"/>
  <c r="A4679" i="6"/>
  <c r="I4678" i="6"/>
  <c r="H4678" i="6"/>
  <c r="F4678" i="6"/>
  <c r="D4678" i="6"/>
  <c r="C4678" i="6"/>
  <c r="B4678" i="6"/>
  <c r="A4678" i="6"/>
  <c r="I4677" i="6"/>
  <c r="H4677" i="6"/>
  <c r="F4677" i="6"/>
  <c r="D4677" i="6"/>
  <c r="C4677" i="6"/>
  <c r="B4677" i="6"/>
  <c r="A4677" i="6"/>
  <c r="I4676" i="6"/>
  <c r="H4676" i="6"/>
  <c r="F4676" i="6"/>
  <c r="D4676" i="6"/>
  <c r="C4676" i="6"/>
  <c r="B4676" i="6"/>
  <c r="A4676" i="6"/>
  <c r="I4675" i="6"/>
  <c r="H4675" i="6"/>
  <c r="F4675" i="6"/>
  <c r="D4675" i="6"/>
  <c r="C4675" i="6"/>
  <c r="B4675" i="6"/>
  <c r="A4675" i="6"/>
  <c r="I4674" i="6"/>
  <c r="H4674" i="6"/>
  <c r="F4674" i="6"/>
  <c r="D4674" i="6"/>
  <c r="C4674" i="6"/>
  <c r="B4674" i="6"/>
  <c r="A4674" i="6"/>
  <c r="I4673" i="6"/>
  <c r="H4673" i="6"/>
  <c r="F4673" i="6"/>
  <c r="D4673" i="6"/>
  <c r="C4673" i="6"/>
  <c r="B4673" i="6"/>
  <c r="A4673" i="6"/>
  <c r="I4672" i="6"/>
  <c r="H4672" i="6"/>
  <c r="F4672" i="6"/>
  <c r="D4672" i="6"/>
  <c r="C4672" i="6"/>
  <c r="B4672" i="6"/>
  <c r="A4672" i="6"/>
  <c r="I4671" i="6"/>
  <c r="H4671" i="6"/>
  <c r="F4671" i="6"/>
  <c r="D4671" i="6"/>
  <c r="C4671" i="6"/>
  <c r="B4671" i="6"/>
  <c r="A4671" i="6"/>
  <c r="I4670" i="6"/>
  <c r="H4670" i="6"/>
  <c r="F4670" i="6"/>
  <c r="D4670" i="6"/>
  <c r="C4670" i="6"/>
  <c r="B4670" i="6"/>
  <c r="A4670" i="6"/>
  <c r="I4669" i="6"/>
  <c r="H4669" i="6"/>
  <c r="F4669" i="6"/>
  <c r="D4669" i="6"/>
  <c r="C4669" i="6"/>
  <c r="B4669" i="6"/>
  <c r="A4669" i="6"/>
  <c r="I4668" i="6"/>
  <c r="H4668" i="6"/>
  <c r="F4668" i="6"/>
  <c r="D4668" i="6"/>
  <c r="C4668" i="6"/>
  <c r="B4668" i="6"/>
  <c r="A4668" i="6"/>
  <c r="I4667" i="6"/>
  <c r="H4667" i="6"/>
  <c r="F4667" i="6"/>
  <c r="D4667" i="6"/>
  <c r="C4667" i="6"/>
  <c r="B4667" i="6"/>
  <c r="A4667" i="6"/>
  <c r="I4666" i="6"/>
  <c r="H4666" i="6"/>
  <c r="F4666" i="6"/>
  <c r="D4666" i="6"/>
  <c r="C4666" i="6"/>
  <c r="B4666" i="6"/>
  <c r="A4666" i="6"/>
  <c r="I4665" i="6"/>
  <c r="H4665" i="6"/>
  <c r="F4665" i="6"/>
  <c r="D4665" i="6"/>
  <c r="C4665" i="6"/>
  <c r="B4665" i="6"/>
  <c r="A4665" i="6"/>
  <c r="I4664" i="6"/>
  <c r="H4664" i="6"/>
  <c r="F4664" i="6"/>
  <c r="D4664" i="6"/>
  <c r="C4664" i="6"/>
  <c r="B4664" i="6"/>
  <c r="A4664" i="6"/>
  <c r="I4663" i="6"/>
  <c r="H4663" i="6"/>
  <c r="F4663" i="6"/>
  <c r="D4663" i="6"/>
  <c r="C4663" i="6"/>
  <c r="B4663" i="6"/>
  <c r="A4663" i="6"/>
  <c r="I4662" i="6"/>
  <c r="H4662" i="6"/>
  <c r="F4662" i="6"/>
  <c r="D4662" i="6"/>
  <c r="C4662" i="6"/>
  <c r="B4662" i="6"/>
  <c r="A4662" i="6"/>
  <c r="I4661" i="6"/>
  <c r="H4661" i="6"/>
  <c r="F4661" i="6"/>
  <c r="D4661" i="6"/>
  <c r="C4661" i="6"/>
  <c r="B4661" i="6"/>
  <c r="A4661" i="6"/>
  <c r="I4660" i="6"/>
  <c r="H4660" i="6"/>
  <c r="F4660" i="6"/>
  <c r="D4660" i="6"/>
  <c r="C4660" i="6"/>
  <c r="B4660" i="6"/>
  <c r="A4660" i="6"/>
  <c r="I4659" i="6"/>
  <c r="H4659" i="6"/>
  <c r="F4659" i="6"/>
  <c r="D4659" i="6"/>
  <c r="C4659" i="6"/>
  <c r="B4659" i="6"/>
  <c r="A4659" i="6"/>
  <c r="I4658" i="6"/>
  <c r="H4658" i="6"/>
  <c r="F4658" i="6"/>
  <c r="D4658" i="6"/>
  <c r="C4658" i="6"/>
  <c r="B4658" i="6"/>
  <c r="A4658" i="6"/>
  <c r="I4657" i="6"/>
  <c r="H4657" i="6"/>
  <c r="F4657" i="6"/>
  <c r="D4657" i="6"/>
  <c r="C4657" i="6"/>
  <c r="B4657" i="6"/>
  <c r="A4657" i="6"/>
  <c r="I4656" i="6"/>
  <c r="H4656" i="6"/>
  <c r="F4656" i="6"/>
  <c r="D4656" i="6"/>
  <c r="C4656" i="6"/>
  <c r="B4656" i="6"/>
  <c r="A4656" i="6"/>
  <c r="I4655" i="6"/>
  <c r="H4655" i="6"/>
  <c r="F4655" i="6"/>
  <c r="D4655" i="6"/>
  <c r="C4655" i="6"/>
  <c r="B4655" i="6"/>
  <c r="A4655" i="6"/>
  <c r="I4654" i="6"/>
  <c r="H4654" i="6"/>
  <c r="F4654" i="6"/>
  <c r="D4654" i="6"/>
  <c r="C4654" i="6"/>
  <c r="B4654" i="6"/>
  <c r="A4654" i="6"/>
  <c r="I4653" i="6"/>
  <c r="H4653" i="6"/>
  <c r="F4653" i="6"/>
  <c r="D4653" i="6"/>
  <c r="C4653" i="6"/>
  <c r="B4653" i="6"/>
  <c r="A4653" i="6"/>
  <c r="I4652" i="6"/>
  <c r="H4652" i="6"/>
  <c r="F4652" i="6"/>
  <c r="D4652" i="6"/>
  <c r="C4652" i="6"/>
  <c r="B4652" i="6"/>
  <c r="A4652" i="6"/>
  <c r="I4651" i="6"/>
  <c r="H4651" i="6"/>
  <c r="F4651" i="6"/>
  <c r="D4651" i="6"/>
  <c r="C4651" i="6"/>
  <c r="B4651" i="6"/>
  <c r="A4651" i="6"/>
  <c r="I4650" i="6"/>
  <c r="H4650" i="6"/>
  <c r="F4650" i="6"/>
  <c r="D4650" i="6"/>
  <c r="C4650" i="6"/>
  <c r="B4650" i="6"/>
  <c r="A4650" i="6"/>
  <c r="I4649" i="6"/>
  <c r="H4649" i="6"/>
  <c r="F4649" i="6"/>
  <c r="D4649" i="6"/>
  <c r="C4649" i="6"/>
  <c r="B4649" i="6"/>
  <c r="A4649" i="6"/>
  <c r="I4648" i="6"/>
  <c r="H4648" i="6"/>
  <c r="F4648" i="6"/>
  <c r="D4648" i="6"/>
  <c r="C4648" i="6"/>
  <c r="B4648" i="6"/>
  <c r="A4648" i="6"/>
  <c r="I4647" i="6"/>
  <c r="H4647" i="6"/>
  <c r="F4647" i="6"/>
  <c r="D4647" i="6"/>
  <c r="C4647" i="6"/>
  <c r="B4647" i="6"/>
  <c r="A4647" i="6"/>
  <c r="I4646" i="6"/>
  <c r="H4646" i="6"/>
  <c r="F4646" i="6"/>
  <c r="D4646" i="6"/>
  <c r="C4646" i="6"/>
  <c r="B4646" i="6"/>
  <c r="A4646" i="6"/>
  <c r="I4645" i="6"/>
  <c r="H4645" i="6"/>
  <c r="F4645" i="6"/>
  <c r="D4645" i="6"/>
  <c r="C4645" i="6"/>
  <c r="B4645" i="6"/>
  <c r="A4645" i="6"/>
  <c r="I4644" i="6"/>
  <c r="H4644" i="6"/>
  <c r="F4644" i="6"/>
  <c r="D4644" i="6"/>
  <c r="C4644" i="6"/>
  <c r="B4644" i="6"/>
  <c r="A4644" i="6"/>
  <c r="I4643" i="6"/>
  <c r="H4643" i="6"/>
  <c r="F4643" i="6"/>
  <c r="D4643" i="6"/>
  <c r="C4643" i="6"/>
  <c r="B4643" i="6"/>
  <c r="A4643" i="6"/>
  <c r="I4642" i="6"/>
  <c r="H4642" i="6"/>
  <c r="F4642" i="6"/>
  <c r="D4642" i="6"/>
  <c r="C4642" i="6"/>
  <c r="B4642" i="6"/>
  <c r="A4642" i="6"/>
  <c r="I4641" i="6"/>
  <c r="H4641" i="6"/>
  <c r="F4641" i="6"/>
  <c r="D4641" i="6"/>
  <c r="C4641" i="6"/>
  <c r="B4641" i="6"/>
  <c r="A4641" i="6"/>
  <c r="I4640" i="6"/>
  <c r="H4640" i="6"/>
  <c r="F4640" i="6"/>
  <c r="D4640" i="6"/>
  <c r="C4640" i="6"/>
  <c r="B4640" i="6"/>
  <c r="A4640" i="6"/>
  <c r="I4639" i="6"/>
  <c r="H4639" i="6"/>
  <c r="F4639" i="6"/>
  <c r="D4639" i="6"/>
  <c r="C4639" i="6"/>
  <c r="B4639" i="6"/>
  <c r="A4639" i="6"/>
  <c r="I4638" i="6"/>
  <c r="H4638" i="6"/>
  <c r="F4638" i="6"/>
  <c r="D4638" i="6"/>
  <c r="C4638" i="6"/>
  <c r="B4638" i="6"/>
  <c r="A4638" i="6"/>
  <c r="I4637" i="6"/>
  <c r="H4637" i="6"/>
  <c r="F4637" i="6"/>
  <c r="D4637" i="6"/>
  <c r="C4637" i="6"/>
  <c r="B4637" i="6"/>
  <c r="A4637" i="6"/>
  <c r="I4636" i="6"/>
  <c r="H4636" i="6"/>
  <c r="F4636" i="6"/>
  <c r="D4636" i="6"/>
  <c r="C4636" i="6"/>
  <c r="B4636" i="6"/>
  <c r="A4636" i="6"/>
  <c r="I4635" i="6"/>
  <c r="H4635" i="6"/>
  <c r="F4635" i="6"/>
  <c r="D4635" i="6"/>
  <c r="C4635" i="6"/>
  <c r="B4635" i="6"/>
  <c r="A4635" i="6"/>
  <c r="I4634" i="6"/>
  <c r="H4634" i="6"/>
  <c r="F4634" i="6"/>
  <c r="D4634" i="6"/>
  <c r="C4634" i="6"/>
  <c r="B4634" i="6"/>
  <c r="A4634" i="6"/>
  <c r="I4633" i="6"/>
  <c r="H4633" i="6"/>
  <c r="F4633" i="6"/>
  <c r="D4633" i="6"/>
  <c r="C4633" i="6"/>
  <c r="B4633" i="6"/>
  <c r="A4633" i="6"/>
  <c r="I4632" i="6"/>
  <c r="H4632" i="6"/>
  <c r="F4632" i="6"/>
  <c r="D4632" i="6"/>
  <c r="C4632" i="6"/>
  <c r="B4632" i="6"/>
  <c r="A4632" i="6"/>
  <c r="I4631" i="6"/>
  <c r="H4631" i="6"/>
  <c r="F4631" i="6"/>
  <c r="D4631" i="6"/>
  <c r="C4631" i="6"/>
  <c r="B4631" i="6"/>
  <c r="A4631" i="6"/>
  <c r="I4630" i="6"/>
  <c r="H4630" i="6"/>
  <c r="F4630" i="6"/>
  <c r="D4630" i="6"/>
  <c r="C4630" i="6"/>
  <c r="B4630" i="6"/>
  <c r="A4630" i="6"/>
  <c r="I4629" i="6"/>
  <c r="H4629" i="6"/>
  <c r="F4629" i="6"/>
  <c r="D4629" i="6"/>
  <c r="C4629" i="6"/>
  <c r="B4629" i="6"/>
  <c r="A4629" i="6"/>
  <c r="I4628" i="6"/>
  <c r="H4628" i="6"/>
  <c r="F4628" i="6"/>
  <c r="D4628" i="6"/>
  <c r="C4628" i="6"/>
  <c r="B4628" i="6"/>
  <c r="A4628" i="6"/>
  <c r="I4627" i="6"/>
  <c r="H4627" i="6"/>
  <c r="F4627" i="6"/>
  <c r="D4627" i="6"/>
  <c r="C4627" i="6"/>
  <c r="B4627" i="6"/>
  <c r="A4627" i="6"/>
  <c r="I4626" i="6"/>
  <c r="H4626" i="6"/>
  <c r="F4626" i="6"/>
  <c r="D4626" i="6"/>
  <c r="C4626" i="6"/>
  <c r="B4626" i="6"/>
  <c r="A4626" i="6"/>
  <c r="I4625" i="6"/>
  <c r="H4625" i="6"/>
  <c r="F4625" i="6"/>
  <c r="D4625" i="6"/>
  <c r="C4625" i="6"/>
  <c r="B4625" i="6"/>
  <c r="A4625" i="6"/>
  <c r="I4624" i="6"/>
  <c r="H4624" i="6"/>
  <c r="F4624" i="6"/>
  <c r="D4624" i="6"/>
  <c r="C4624" i="6"/>
  <c r="B4624" i="6"/>
  <c r="A4624" i="6"/>
  <c r="I4623" i="6"/>
  <c r="H4623" i="6"/>
  <c r="F4623" i="6"/>
  <c r="D4623" i="6"/>
  <c r="C4623" i="6"/>
  <c r="B4623" i="6"/>
  <c r="A4623" i="6"/>
  <c r="I4622" i="6"/>
  <c r="H4622" i="6"/>
  <c r="F4622" i="6"/>
  <c r="D4622" i="6"/>
  <c r="C4622" i="6"/>
  <c r="B4622" i="6"/>
  <c r="A4622" i="6"/>
  <c r="I4621" i="6"/>
  <c r="H4621" i="6"/>
  <c r="F4621" i="6"/>
  <c r="D4621" i="6"/>
  <c r="C4621" i="6"/>
  <c r="B4621" i="6"/>
  <c r="A4621" i="6"/>
  <c r="I4620" i="6"/>
  <c r="H4620" i="6"/>
  <c r="F4620" i="6"/>
  <c r="D4620" i="6"/>
  <c r="C4620" i="6"/>
  <c r="B4620" i="6"/>
  <c r="A4620" i="6"/>
  <c r="I4619" i="6"/>
  <c r="H4619" i="6"/>
  <c r="F4619" i="6"/>
  <c r="D4619" i="6"/>
  <c r="C4619" i="6"/>
  <c r="B4619" i="6"/>
  <c r="A4619" i="6"/>
  <c r="I4618" i="6"/>
  <c r="H4618" i="6"/>
  <c r="F4618" i="6"/>
  <c r="D4618" i="6"/>
  <c r="C4618" i="6"/>
  <c r="B4618" i="6"/>
  <c r="A4618" i="6"/>
  <c r="I4617" i="6"/>
  <c r="H4617" i="6"/>
  <c r="F4617" i="6"/>
  <c r="D4617" i="6"/>
  <c r="C4617" i="6"/>
  <c r="B4617" i="6"/>
  <c r="A4617" i="6"/>
  <c r="I4616" i="6"/>
  <c r="H4616" i="6"/>
  <c r="F4616" i="6"/>
  <c r="D4616" i="6"/>
  <c r="C4616" i="6"/>
  <c r="B4616" i="6"/>
  <c r="A4616" i="6"/>
  <c r="I4615" i="6"/>
  <c r="H4615" i="6"/>
  <c r="F4615" i="6"/>
  <c r="D4615" i="6"/>
  <c r="C4615" i="6"/>
  <c r="B4615" i="6"/>
  <c r="A4615" i="6"/>
  <c r="I4614" i="6"/>
  <c r="H4614" i="6"/>
  <c r="F4614" i="6"/>
  <c r="D4614" i="6"/>
  <c r="C4614" i="6"/>
  <c r="B4614" i="6"/>
  <c r="A4614" i="6"/>
  <c r="I4613" i="6"/>
  <c r="H4613" i="6"/>
  <c r="F4613" i="6"/>
  <c r="D4613" i="6"/>
  <c r="C4613" i="6"/>
  <c r="B4613" i="6"/>
  <c r="A4613" i="6"/>
  <c r="I4612" i="6"/>
  <c r="H4612" i="6"/>
  <c r="F4612" i="6"/>
  <c r="D4612" i="6"/>
  <c r="C4612" i="6"/>
  <c r="B4612" i="6"/>
  <c r="A4612" i="6"/>
  <c r="I4611" i="6"/>
  <c r="H4611" i="6"/>
  <c r="F4611" i="6"/>
  <c r="D4611" i="6"/>
  <c r="C4611" i="6"/>
  <c r="B4611" i="6"/>
  <c r="A4611" i="6"/>
  <c r="I4610" i="6"/>
  <c r="H4610" i="6"/>
  <c r="F4610" i="6"/>
  <c r="D4610" i="6"/>
  <c r="C4610" i="6"/>
  <c r="B4610" i="6"/>
  <c r="A4610" i="6"/>
  <c r="I4609" i="6"/>
  <c r="H4609" i="6"/>
  <c r="F4609" i="6"/>
  <c r="D4609" i="6"/>
  <c r="C4609" i="6"/>
  <c r="B4609" i="6"/>
  <c r="A4609" i="6"/>
  <c r="I4608" i="6"/>
  <c r="H4608" i="6"/>
  <c r="F4608" i="6"/>
  <c r="D4608" i="6"/>
  <c r="C4608" i="6"/>
  <c r="B4608" i="6"/>
  <c r="A4608" i="6"/>
  <c r="I4607" i="6"/>
  <c r="H4607" i="6"/>
  <c r="F4607" i="6"/>
  <c r="D4607" i="6"/>
  <c r="C4607" i="6"/>
  <c r="B4607" i="6"/>
  <c r="A4607" i="6"/>
  <c r="I4606" i="6"/>
  <c r="H4606" i="6"/>
  <c r="F4606" i="6"/>
  <c r="D4606" i="6"/>
  <c r="C4606" i="6"/>
  <c r="B4606" i="6"/>
  <c r="A4606" i="6"/>
  <c r="I4605" i="6"/>
  <c r="H4605" i="6"/>
  <c r="F4605" i="6"/>
  <c r="D4605" i="6"/>
  <c r="C4605" i="6"/>
  <c r="B4605" i="6"/>
  <c r="A4605" i="6"/>
  <c r="I4604" i="6"/>
  <c r="H4604" i="6"/>
  <c r="F4604" i="6"/>
  <c r="D4604" i="6"/>
  <c r="C4604" i="6"/>
  <c r="B4604" i="6"/>
  <c r="A4604" i="6"/>
  <c r="I4603" i="6"/>
  <c r="H4603" i="6"/>
  <c r="F4603" i="6"/>
  <c r="D4603" i="6"/>
  <c r="C4603" i="6"/>
  <c r="B4603" i="6"/>
  <c r="A4603" i="6"/>
  <c r="I4602" i="6"/>
  <c r="H4602" i="6"/>
  <c r="F4602" i="6"/>
  <c r="D4602" i="6"/>
  <c r="C4602" i="6"/>
  <c r="B4602" i="6"/>
  <c r="A4602" i="6"/>
  <c r="I4601" i="6"/>
  <c r="H4601" i="6"/>
  <c r="F4601" i="6"/>
  <c r="D4601" i="6"/>
  <c r="C4601" i="6"/>
  <c r="B4601" i="6"/>
  <c r="A4601" i="6"/>
  <c r="I4600" i="6"/>
  <c r="H4600" i="6"/>
  <c r="F4600" i="6"/>
  <c r="D4600" i="6"/>
  <c r="C4600" i="6"/>
  <c r="B4600" i="6"/>
  <c r="A4600" i="6"/>
  <c r="I4599" i="6"/>
  <c r="H4599" i="6"/>
  <c r="F4599" i="6"/>
  <c r="D4599" i="6"/>
  <c r="C4599" i="6"/>
  <c r="B4599" i="6"/>
  <c r="A4599" i="6"/>
  <c r="I4598" i="6"/>
  <c r="H4598" i="6"/>
  <c r="F4598" i="6"/>
  <c r="D4598" i="6"/>
  <c r="C4598" i="6"/>
  <c r="B4598" i="6"/>
  <c r="A4598" i="6"/>
  <c r="I4597" i="6"/>
  <c r="H4597" i="6"/>
  <c r="F4597" i="6"/>
  <c r="D4597" i="6"/>
  <c r="C4597" i="6"/>
  <c r="B4597" i="6"/>
  <c r="A4597" i="6"/>
  <c r="I4596" i="6"/>
  <c r="H4596" i="6"/>
  <c r="F4596" i="6"/>
  <c r="D4596" i="6"/>
  <c r="C4596" i="6"/>
  <c r="B4596" i="6"/>
  <c r="A4596" i="6"/>
  <c r="I4595" i="6"/>
  <c r="H4595" i="6"/>
  <c r="F4595" i="6"/>
  <c r="D4595" i="6"/>
  <c r="C4595" i="6"/>
  <c r="B4595" i="6"/>
  <c r="A4595" i="6"/>
  <c r="I4594" i="6"/>
  <c r="H4594" i="6"/>
  <c r="F4594" i="6"/>
  <c r="D4594" i="6"/>
  <c r="C4594" i="6"/>
  <c r="B4594" i="6"/>
  <c r="A4594" i="6"/>
  <c r="I4593" i="6"/>
  <c r="H4593" i="6"/>
  <c r="F4593" i="6"/>
  <c r="D4593" i="6"/>
  <c r="C4593" i="6"/>
  <c r="B4593" i="6"/>
  <c r="A4593" i="6"/>
  <c r="I4592" i="6"/>
  <c r="H4592" i="6"/>
  <c r="F4592" i="6"/>
  <c r="D4592" i="6"/>
  <c r="C4592" i="6"/>
  <c r="B4592" i="6"/>
  <c r="A4592" i="6"/>
  <c r="I4591" i="6"/>
  <c r="H4591" i="6"/>
  <c r="F4591" i="6"/>
  <c r="D4591" i="6"/>
  <c r="C4591" i="6"/>
  <c r="B4591" i="6"/>
  <c r="A4591" i="6"/>
  <c r="I4590" i="6"/>
  <c r="H4590" i="6"/>
  <c r="F4590" i="6"/>
  <c r="D4590" i="6"/>
  <c r="C4590" i="6"/>
  <c r="B4590" i="6"/>
  <c r="A4590" i="6"/>
  <c r="I4589" i="6"/>
  <c r="H4589" i="6"/>
  <c r="F4589" i="6"/>
  <c r="D4589" i="6"/>
  <c r="C4589" i="6"/>
  <c r="B4589" i="6"/>
  <c r="A4589" i="6"/>
  <c r="I4588" i="6"/>
  <c r="H4588" i="6"/>
  <c r="F4588" i="6"/>
  <c r="D4588" i="6"/>
  <c r="C4588" i="6"/>
  <c r="B4588" i="6"/>
  <c r="A4588" i="6"/>
  <c r="I4587" i="6"/>
  <c r="H4587" i="6"/>
  <c r="F4587" i="6"/>
  <c r="D4587" i="6"/>
  <c r="C4587" i="6"/>
  <c r="B4587" i="6"/>
  <c r="A4587" i="6"/>
  <c r="I4586" i="6"/>
  <c r="H4586" i="6"/>
  <c r="F4586" i="6"/>
  <c r="D4586" i="6"/>
  <c r="C4586" i="6"/>
  <c r="B4586" i="6"/>
  <c r="A4586" i="6"/>
  <c r="I4585" i="6"/>
  <c r="H4585" i="6"/>
  <c r="F4585" i="6"/>
  <c r="D4585" i="6"/>
  <c r="C4585" i="6"/>
  <c r="B4585" i="6"/>
  <c r="A4585" i="6"/>
  <c r="I4584" i="6"/>
  <c r="H4584" i="6"/>
  <c r="F4584" i="6"/>
  <c r="D4584" i="6"/>
  <c r="C4584" i="6"/>
  <c r="B4584" i="6"/>
  <c r="A4584" i="6"/>
  <c r="I4583" i="6"/>
  <c r="H4583" i="6"/>
  <c r="F4583" i="6"/>
  <c r="D4583" i="6"/>
  <c r="C4583" i="6"/>
  <c r="B4583" i="6"/>
  <c r="A4583" i="6"/>
  <c r="I4582" i="6"/>
  <c r="H4582" i="6"/>
  <c r="F4582" i="6"/>
  <c r="D4582" i="6"/>
  <c r="C4582" i="6"/>
  <c r="B4582" i="6"/>
  <c r="A4582" i="6"/>
  <c r="I4581" i="6"/>
  <c r="H4581" i="6"/>
  <c r="F4581" i="6"/>
  <c r="D4581" i="6"/>
  <c r="C4581" i="6"/>
  <c r="B4581" i="6"/>
  <c r="A4581" i="6"/>
  <c r="I4580" i="6"/>
  <c r="H4580" i="6"/>
  <c r="F4580" i="6"/>
  <c r="D4580" i="6"/>
  <c r="C4580" i="6"/>
  <c r="B4580" i="6"/>
  <c r="A4580" i="6"/>
  <c r="I4579" i="6"/>
  <c r="H4579" i="6"/>
  <c r="F4579" i="6"/>
  <c r="D4579" i="6"/>
  <c r="C4579" i="6"/>
  <c r="B4579" i="6"/>
  <c r="A4579" i="6"/>
  <c r="I4578" i="6"/>
  <c r="H4578" i="6"/>
  <c r="F4578" i="6"/>
  <c r="D4578" i="6"/>
  <c r="C4578" i="6"/>
  <c r="B4578" i="6"/>
  <c r="A4578" i="6"/>
  <c r="I4577" i="6"/>
  <c r="H4577" i="6"/>
  <c r="F4577" i="6"/>
  <c r="D4577" i="6"/>
  <c r="C4577" i="6"/>
  <c r="B4577" i="6"/>
  <c r="A4577" i="6"/>
  <c r="I4576" i="6"/>
  <c r="H4576" i="6"/>
  <c r="F4576" i="6"/>
  <c r="D4576" i="6"/>
  <c r="C4576" i="6"/>
  <c r="B4576" i="6"/>
  <c r="A4576" i="6"/>
  <c r="I4575" i="6"/>
  <c r="H4575" i="6"/>
  <c r="F4575" i="6"/>
  <c r="D4575" i="6"/>
  <c r="C4575" i="6"/>
  <c r="B4575" i="6"/>
  <c r="A4575" i="6"/>
  <c r="I4574" i="6"/>
  <c r="H4574" i="6"/>
  <c r="F4574" i="6"/>
  <c r="D4574" i="6"/>
  <c r="C4574" i="6"/>
  <c r="B4574" i="6"/>
  <c r="A4574" i="6"/>
  <c r="I4573" i="6"/>
  <c r="H4573" i="6"/>
  <c r="F4573" i="6"/>
  <c r="D4573" i="6"/>
  <c r="C4573" i="6"/>
  <c r="B4573" i="6"/>
  <c r="A4573" i="6"/>
  <c r="I4572" i="6"/>
  <c r="H4572" i="6"/>
  <c r="F4572" i="6"/>
  <c r="D4572" i="6"/>
  <c r="C4572" i="6"/>
  <c r="B4572" i="6"/>
  <c r="A4572" i="6"/>
  <c r="I4571" i="6"/>
  <c r="H4571" i="6"/>
  <c r="F4571" i="6"/>
  <c r="D4571" i="6"/>
  <c r="C4571" i="6"/>
  <c r="B4571" i="6"/>
  <c r="A4571" i="6"/>
  <c r="I4570" i="6"/>
  <c r="H4570" i="6"/>
  <c r="F4570" i="6"/>
  <c r="D4570" i="6"/>
  <c r="C4570" i="6"/>
  <c r="B4570" i="6"/>
  <c r="A4570" i="6"/>
  <c r="I4569" i="6"/>
  <c r="H4569" i="6"/>
  <c r="F4569" i="6"/>
  <c r="D4569" i="6"/>
  <c r="C4569" i="6"/>
  <c r="B4569" i="6"/>
  <c r="A4569" i="6"/>
  <c r="I4568" i="6"/>
  <c r="H4568" i="6"/>
  <c r="F4568" i="6"/>
  <c r="D4568" i="6"/>
  <c r="C4568" i="6"/>
  <c r="B4568" i="6"/>
  <c r="A4568" i="6"/>
  <c r="I4567" i="6"/>
  <c r="H4567" i="6"/>
  <c r="F4567" i="6"/>
  <c r="D4567" i="6"/>
  <c r="C4567" i="6"/>
  <c r="B4567" i="6"/>
  <c r="A4567" i="6"/>
  <c r="I4566" i="6"/>
  <c r="H4566" i="6"/>
  <c r="F4566" i="6"/>
  <c r="D4566" i="6"/>
  <c r="C4566" i="6"/>
  <c r="B4566" i="6"/>
  <c r="A4566" i="6"/>
  <c r="I4565" i="6"/>
  <c r="H4565" i="6"/>
  <c r="F4565" i="6"/>
  <c r="D4565" i="6"/>
  <c r="C4565" i="6"/>
  <c r="B4565" i="6"/>
  <c r="A4565" i="6"/>
  <c r="I4564" i="6"/>
  <c r="H4564" i="6"/>
  <c r="F4564" i="6"/>
  <c r="D4564" i="6"/>
  <c r="C4564" i="6"/>
  <c r="B4564" i="6"/>
  <c r="A4564" i="6"/>
  <c r="I4563" i="6"/>
  <c r="H4563" i="6"/>
  <c r="F4563" i="6"/>
  <c r="D4563" i="6"/>
  <c r="C4563" i="6"/>
  <c r="B4563" i="6"/>
  <c r="A4563" i="6"/>
  <c r="I4562" i="6"/>
  <c r="H4562" i="6"/>
  <c r="F4562" i="6"/>
  <c r="D4562" i="6"/>
  <c r="C4562" i="6"/>
  <c r="B4562" i="6"/>
  <c r="A4562" i="6"/>
  <c r="I4561" i="6"/>
  <c r="H4561" i="6"/>
  <c r="F4561" i="6"/>
  <c r="D4561" i="6"/>
  <c r="C4561" i="6"/>
  <c r="B4561" i="6"/>
  <c r="A4561" i="6"/>
  <c r="I4560" i="6"/>
  <c r="H4560" i="6"/>
  <c r="F4560" i="6"/>
  <c r="D4560" i="6"/>
  <c r="C4560" i="6"/>
  <c r="B4560" i="6"/>
  <c r="A4560" i="6"/>
  <c r="I4559" i="6"/>
  <c r="H4559" i="6"/>
  <c r="F4559" i="6"/>
  <c r="D4559" i="6"/>
  <c r="C4559" i="6"/>
  <c r="B4559" i="6"/>
  <c r="A4559" i="6"/>
  <c r="I4558" i="6"/>
  <c r="H4558" i="6"/>
  <c r="F4558" i="6"/>
  <c r="D4558" i="6"/>
  <c r="C4558" i="6"/>
  <c r="B4558" i="6"/>
  <c r="A4558" i="6"/>
  <c r="I4557" i="6"/>
  <c r="H4557" i="6"/>
  <c r="F4557" i="6"/>
  <c r="D4557" i="6"/>
  <c r="C4557" i="6"/>
  <c r="B4557" i="6"/>
  <c r="A4557" i="6"/>
  <c r="I4556" i="6"/>
  <c r="H4556" i="6"/>
  <c r="F4556" i="6"/>
  <c r="D4556" i="6"/>
  <c r="C4556" i="6"/>
  <c r="B4556" i="6"/>
  <c r="A4556" i="6"/>
  <c r="I4555" i="6"/>
  <c r="H4555" i="6"/>
  <c r="F4555" i="6"/>
  <c r="D4555" i="6"/>
  <c r="C4555" i="6"/>
  <c r="B4555" i="6"/>
  <c r="A4555" i="6"/>
  <c r="I4554" i="6"/>
  <c r="H4554" i="6"/>
  <c r="F4554" i="6"/>
  <c r="D4554" i="6"/>
  <c r="C4554" i="6"/>
  <c r="B4554" i="6"/>
  <c r="A4554" i="6"/>
  <c r="I4553" i="6"/>
  <c r="H4553" i="6"/>
  <c r="F4553" i="6"/>
  <c r="D4553" i="6"/>
  <c r="C4553" i="6"/>
  <c r="B4553" i="6"/>
  <c r="A4553" i="6"/>
  <c r="I4552" i="6"/>
  <c r="H4552" i="6"/>
  <c r="F4552" i="6"/>
  <c r="D4552" i="6"/>
  <c r="C4552" i="6"/>
  <c r="B4552" i="6"/>
  <c r="A4552" i="6"/>
  <c r="I4551" i="6"/>
  <c r="H4551" i="6"/>
  <c r="F4551" i="6"/>
  <c r="D4551" i="6"/>
  <c r="C4551" i="6"/>
  <c r="B4551" i="6"/>
  <c r="A4551" i="6"/>
  <c r="I4550" i="6"/>
  <c r="H4550" i="6"/>
  <c r="F4550" i="6"/>
  <c r="D4550" i="6"/>
  <c r="C4550" i="6"/>
  <c r="B4550" i="6"/>
  <c r="A4550" i="6"/>
  <c r="I4549" i="6"/>
  <c r="H4549" i="6"/>
  <c r="F4549" i="6"/>
  <c r="D4549" i="6"/>
  <c r="C4549" i="6"/>
  <c r="B4549" i="6"/>
  <c r="A4549" i="6"/>
  <c r="I4548" i="6"/>
  <c r="H4548" i="6"/>
  <c r="F4548" i="6"/>
  <c r="D4548" i="6"/>
  <c r="C4548" i="6"/>
  <c r="B4548" i="6"/>
  <c r="A4548" i="6"/>
  <c r="I4547" i="6"/>
  <c r="H4547" i="6"/>
  <c r="F4547" i="6"/>
  <c r="D4547" i="6"/>
  <c r="C4547" i="6"/>
  <c r="B4547" i="6"/>
  <c r="A4547" i="6"/>
  <c r="I4546" i="6"/>
  <c r="H4546" i="6"/>
  <c r="F4546" i="6"/>
  <c r="D4546" i="6"/>
  <c r="C4546" i="6"/>
  <c r="B4546" i="6"/>
  <c r="A4546" i="6"/>
  <c r="I4545" i="6"/>
  <c r="H4545" i="6"/>
  <c r="F4545" i="6"/>
  <c r="D4545" i="6"/>
  <c r="C4545" i="6"/>
  <c r="B4545" i="6"/>
  <c r="A4545" i="6"/>
  <c r="I4544" i="6"/>
  <c r="H4544" i="6"/>
  <c r="F4544" i="6"/>
  <c r="D4544" i="6"/>
  <c r="C4544" i="6"/>
  <c r="B4544" i="6"/>
  <c r="A4544" i="6"/>
  <c r="I4543" i="6"/>
  <c r="H4543" i="6"/>
  <c r="F4543" i="6"/>
  <c r="D4543" i="6"/>
  <c r="C4543" i="6"/>
  <c r="B4543" i="6"/>
  <c r="A4543" i="6"/>
  <c r="I4542" i="6"/>
  <c r="H4542" i="6"/>
  <c r="F4542" i="6"/>
  <c r="D4542" i="6"/>
  <c r="C4542" i="6"/>
  <c r="B4542" i="6"/>
  <c r="A4542" i="6"/>
  <c r="I4541" i="6"/>
  <c r="H4541" i="6"/>
  <c r="F4541" i="6"/>
  <c r="D4541" i="6"/>
  <c r="C4541" i="6"/>
  <c r="B4541" i="6"/>
  <c r="A4541" i="6"/>
  <c r="I4540" i="6"/>
  <c r="H4540" i="6"/>
  <c r="F4540" i="6"/>
  <c r="D4540" i="6"/>
  <c r="C4540" i="6"/>
  <c r="B4540" i="6"/>
  <c r="A4540" i="6"/>
  <c r="I4539" i="6"/>
  <c r="H4539" i="6"/>
  <c r="F4539" i="6"/>
  <c r="D4539" i="6"/>
  <c r="C4539" i="6"/>
  <c r="B4539" i="6"/>
  <c r="A4539" i="6"/>
  <c r="I4538" i="6"/>
  <c r="H4538" i="6"/>
  <c r="F4538" i="6"/>
  <c r="D4538" i="6"/>
  <c r="C4538" i="6"/>
  <c r="B4538" i="6"/>
  <c r="A4538" i="6"/>
  <c r="I4537" i="6"/>
  <c r="H4537" i="6"/>
  <c r="F4537" i="6"/>
  <c r="D4537" i="6"/>
  <c r="C4537" i="6"/>
  <c r="B4537" i="6"/>
  <c r="A4537" i="6"/>
  <c r="I4536" i="6"/>
  <c r="H4536" i="6"/>
  <c r="F4536" i="6"/>
  <c r="D4536" i="6"/>
  <c r="C4536" i="6"/>
  <c r="B4536" i="6"/>
  <c r="A4536" i="6"/>
  <c r="I4535" i="6"/>
  <c r="H4535" i="6"/>
  <c r="F4535" i="6"/>
  <c r="D4535" i="6"/>
  <c r="C4535" i="6"/>
  <c r="B4535" i="6"/>
  <c r="A4535" i="6"/>
  <c r="I4534" i="6"/>
  <c r="H4534" i="6"/>
  <c r="F4534" i="6"/>
  <c r="D4534" i="6"/>
  <c r="C4534" i="6"/>
  <c r="B4534" i="6"/>
  <c r="A4534" i="6"/>
  <c r="I4533" i="6"/>
  <c r="H4533" i="6"/>
  <c r="F4533" i="6"/>
  <c r="D4533" i="6"/>
  <c r="C4533" i="6"/>
  <c r="B4533" i="6"/>
  <c r="A4533" i="6"/>
  <c r="I4532" i="6"/>
  <c r="H4532" i="6"/>
  <c r="F4532" i="6"/>
  <c r="D4532" i="6"/>
  <c r="C4532" i="6"/>
  <c r="B4532" i="6"/>
  <c r="A4532" i="6"/>
  <c r="I4531" i="6"/>
  <c r="H4531" i="6"/>
  <c r="F4531" i="6"/>
  <c r="D4531" i="6"/>
  <c r="C4531" i="6"/>
  <c r="B4531" i="6"/>
  <c r="A4531" i="6"/>
  <c r="I4530" i="6"/>
  <c r="H4530" i="6"/>
  <c r="F4530" i="6"/>
  <c r="D4530" i="6"/>
  <c r="C4530" i="6"/>
  <c r="B4530" i="6"/>
  <c r="A4530" i="6"/>
  <c r="I4529" i="6"/>
  <c r="H4529" i="6"/>
  <c r="F4529" i="6"/>
  <c r="D4529" i="6"/>
  <c r="C4529" i="6"/>
  <c r="B4529" i="6"/>
  <c r="A4529" i="6"/>
  <c r="I4528" i="6"/>
  <c r="H4528" i="6"/>
  <c r="F4528" i="6"/>
  <c r="D4528" i="6"/>
  <c r="C4528" i="6"/>
  <c r="B4528" i="6"/>
  <c r="A4528" i="6"/>
  <c r="I4527" i="6"/>
  <c r="H4527" i="6"/>
  <c r="F4527" i="6"/>
  <c r="D4527" i="6"/>
  <c r="C4527" i="6"/>
  <c r="B4527" i="6"/>
  <c r="A4527" i="6"/>
  <c r="I4526" i="6"/>
  <c r="H4526" i="6"/>
  <c r="F4526" i="6"/>
  <c r="D4526" i="6"/>
  <c r="C4526" i="6"/>
  <c r="B4526" i="6"/>
  <c r="A4526" i="6"/>
  <c r="I4525" i="6"/>
  <c r="H4525" i="6"/>
  <c r="F4525" i="6"/>
  <c r="D4525" i="6"/>
  <c r="C4525" i="6"/>
  <c r="B4525" i="6"/>
  <c r="A4525" i="6"/>
  <c r="I4524" i="6"/>
  <c r="H4524" i="6"/>
  <c r="F4524" i="6"/>
  <c r="D4524" i="6"/>
  <c r="C4524" i="6"/>
  <c r="B4524" i="6"/>
  <c r="A4524" i="6"/>
  <c r="I4523" i="6"/>
  <c r="H4523" i="6"/>
  <c r="F4523" i="6"/>
  <c r="D4523" i="6"/>
  <c r="C4523" i="6"/>
  <c r="B4523" i="6"/>
  <c r="A4523" i="6"/>
  <c r="I4522" i="6"/>
  <c r="H4522" i="6"/>
  <c r="F4522" i="6"/>
  <c r="D4522" i="6"/>
  <c r="C4522" i="6"/>
  <c r="B4522" i="6"/>
  <c r="A4522" i="6"/>
  <c r="I4521" i="6"/>
  <c r="H4521" i="6"/>
  <c r="F4521" i="6"/>
  <c r="D4521" i="6"/>
  <c r="C4521" i="6"/>
  <c r="B4521" i="6"/>
  <c r="A4521" i="6"/>
  <c r="I4520" i="6"/>
  <c r="H4520" i="6"/>
  <c r="F4520" i="6"/>
  <c r="D4520" i="6"/>
  <c r="C4520" i="6"/>
  <c r="B4520" i="6"/>
  <c r="A4520" i="6"/>
  <c r="I4519" i="6"/>
  <c r="H4519" i="6"/>
  <c r="F4519" i="6"/>
  <c r="D4519" i="6"/>
  <c r="C4519" i="6"/>
  <c r="B4519" i="6"/>
  <c r="A4519" i="6"/>
  <c r="I4518" i="6"/>
  <c r="H4518" i="6"/>
  <c r="F4518" i="6"/>
  <c r="D4518" i="6"/>
  <c r="C4518" i="6"/>
  <c r="B4518" i="6"/>
  <c r="A4518" i="6"/>
  <c r="I4517" i="6"/>
  <c r="H4517" i="6"/>
  <c r="F4517" i="6"/>
  <c r="D4517" i="6"/>
  <c r="C4517" i="6"/>
  <c r="B4517" i="6"/>
  <c r="A4517" i="6"/>
  <c r="I4516" i="6"/>
  <c r="H4516" i="6"/>
  <c r="F4516" i="6"/>
  <c r="D4516" i="6"/>
  <c r="C4516" i="6"/>
  <c r="B4516" i="6"/>
  <c r="A4516" i="6"/>
  <c r="I4515" i="6"/>
  <c r="H4515" i="6"/>
  <c r="F4515" i="6"/>
  <c r="D4515" i="6"/>
  <c r="C4515" i="6"/>
  <c r="B4515" i="6"/>
  <c r="A4515" i="6"/>
  <c r="I4514" i="6"/>
  <c r="H4514" i="6"/>
  <c r="F4514" i="6"/>
  <c r="D4514" i="6"/>
  <c r="C4514" i="6"/>
  <c r="B4514" i="6"/>
  <c r="A4514" i="6"/>
  <c r="I4513" i="6"/>
  <c r="H4513" i="6"/>
  <c r="F4513" i="6"/>
  <c r="D4513" i="6"/>
  <c r="C4513" i="6"/>
  <c r="B4513" i="6"/>
  <c r="A4513" i="6"/>
  <c r="I4512" i="6"/>
  <c r="H4512" i="6"/>
  <c r="F4512" i="6"/>
  <c r="D4512" i="6"/>
  <c r="C4512" i="6"/>
  <c r="B4512" i="6"/>
  <c r="A4512" i="6"/>
  <c r="I4511" i="6"/>
  <c r="H4511" i="6"/>
  <c r="F4511" i="6"/>
  <c r="D4511" i="6"/>
  <c r="C4511" i="6"/>
  <c r="B4511" i="6"/>
  <c r="A4511" i="6"/>
  <c r="I4510" i="6"/>
  <c r="H4510" i="6"/>
  <c r="F4510" i="6"/>
  <c r="D4510" i="6"/>
  <c r="C4510" i="6"/>
  <c r="B4510" i="6"/>
  <c r="A4510" i="6"/>
  <c r="I4509" i="6"/>
  <c r="H4509" i="6"/>
  <c r="F4509" i="6"/>
  <c r="D4509" i="6"/>
  <c r="C4509" i="6"/>
  <c r="B4509" i="6"/>
  <c r="A4509" i="6"/>
  <c r="I4508" i="6"/>
  <c r="H4508" i="6"/>
  <c r="F4508" i="6"/>
  <c r="D4508" i="6"/>
  <c r="C4508" i="6"/>
  <c r="B4508" i="6"/>
  <c r="A4508" i="6"/>
  <c r="I4507" i="6"/>
  <c r="H4507" i="6"/>
  <c r="F4507" i="6"/>
  <c r="D4507" i="6"/>
  <c r="C4507" i="6"/>
  <c r="B4507" i="6"/>
  <c r="A4507" i="6"/>
  <c r="I4506" i="6"/>
  <c r="H4506" i="6"/>
  <c r="F4506" i="6"/>
  <c r="D4506" i="6"/>
  <c r="C4506" i="6"/>
  <c r="B4506" i="6"/>
  <c r="A4506" i="6"/>
  <c r="I4505" i="6"/>
  <c r="H4505" i="6"/>
  <c r="F4505" i="6"/>
  <c r="D4505" i="6"/>
  <c r="C4505" i="6"/>
  <c r="B4505" i="6"/>
  <c r="A4505" i="6"/>
  <c r="I4504" i="6"/>
  <c r="H4504" i="6"/>
  <c r="F4504" i="6"/>
  <c r="D4504" i="6"/>
  <c r="C4504" i="6"/>
  <c r="B4504" i="6"/>
  <c r="A4504" i="6"/>
  <c r="I4503" i="6"/>
  <c r="H4503" i="6"/>
  <c r="F4503" i="6"/>
  <c r="D4503" i="6"/>
  <c r="C4503" i="6"/>
  <c r="B4503" i="6"/>
  <c r="A4503" i="6"/>
  <c r="I4502" i="6"/>
  <c r="H4502" i="6"/>
  <c r="F4502" i="6"/>
  <c r="D4502" i="6"/>
  <c r="C4502" i="6"/>
  <c r="B4502" i="6"/>
  <c r="A4502" i="6"/>
  <c r="I4501" i="6"/>
  <c r="H4501" i="6"/>
  <c r="F4501" i="6"/>
  <c r="D4501" i="6"/>
  <c r="C4501" i="6"/>
  <c r="B4501" i="6"/>
  <c r="A4501" i="6"/>
  <c r="I4500" i="6"/>
  <c r="H4500" i="6"/>
  <c r="F4500" i="6"/>
  <c r="D4500" i="6"/>
  <c r="C4500" i="6"/>
  <c r="B4500" i="6"/>
  <c r="A4500" i="6"/>
  <c r="I4499" i="6"/>
  <c r="H4499" i="6"/>
  <c r="F4499" i="6"/>
  <c r="D4499" i="6"/>
  <c r="C4499" i="6"/>
  <c r="B4499" i="6"/>
  <c r="A4499" i="6"/>
  <c r="I4498" i="6"/>
  <c r="H4498" i="6"/>
  <c r="F4498" i="6"/>
  <c r="D4498" i="6"/>
  <c r="C4498" i="6"/>
  <c r="B4498" i="6"/>
  <c r="A4498" i="6"/>
  <c r="I4497" i="6"/>
  <c r="H4497" i="6"/>
  <c r="F4497" i="6"/>
  <c r="D4497" i="6"/>
  <c r="C4497" i="6"/>
  <c r="B4497" i="6"/>
  <c r="A4497" i="6"/>
  <c r="I4496" i="6"/>
  <c r="H4496" i="6"/>
  <c r="F4496" i="6"/>
  <c r="D4496" i="6"/>
  <c r="C4496" i="6"/>
  <c r="B4496" i="6"/>
  <c r="A4496" i="6"/>
  <c r="I4495" i="6"/>
  <c r="H4495" i="6"/>
  <c r="F4495" i="6"/>
  <c r="D4495" i="6"/>
  <c r="C4495" i="6"/>
  <c r="B4495" i="6"/>
  <c r="A4495" i="6"/>
  <c r="I4494" i="6"/>
  <c r="H4494" i="6"/>
  <c r="F4494" i="6"/>
  <c r="D4494" i="6"/>
  <c r="C4494" i="6"/>
  <c r="B4494" i="6"/>
  <c r="A4494" i="6"/>
  <c r="I4493" i="6"/>
  <c r="H4493" i="6"/>
  <c r="F4493" i="6"/>
  <c r="D4493" i="6"/>
  <c r="C4493" i="6"/>
  <c r="B4493" i="6"/>
  <c r="A4493" i="6"/>
  <c r="I4492" i="6"/>
  <c r="H4492" i="6"/>
  <c r="F4492" i="6"/>
  <c r="D4492" i="6"/>
  <c r="C4492" i="6"/>
  <c r="B4492" i="6"/>
  <c r="A4492" i="6"/>
  <c r="I4491" i="6"/>
  <c r="H4491" i="6"/>
  <c r="F4491" i="6"/>
  <c r="D4491" i="6"/>
  <c r="C4491" i="6"/>
  <c r="B4491" i="6"/>
  <c r="A4491" i="6"/>
  <c r="I4490" i="6"/>
  <c r="H4490" i="6"/>
  <c r="F4490" i="6"/>
  <c r="D4490" i="6"/>
  <c r="C4490" i="6"/>
  <c r="B4490" i="6"/>
  <c r="A4490" i="6"/>
  <c r="I4489" i="6"/>
  <c r="H4489" i="6"/>
  <c r="F4489" i="6"/>
  <c r="D4489" i="6"/>
  <c r="C4489" i="6"/>
  <c r="B4489" i="6"/>
  <c r="A4489" i="6"/>
  <c r="I4488" i="6"/>
  <c r="H4488" i="6"/>
  <c r="F4488" i="6"/>
  <c r="D4488" i="6"/>
  <c r="C4488" i="6"/>
  <c r="B4488" i="6"/>
  <c r="A4488" i="6"/>
  <c r="I4487" i="6"/>
  <c r="H4487" i="6"/>
  <c r="F4487" i="6"/>
  <c r="D4487" i="6"/>
  <c r="C4487" i="6"/>
  <c r="B4487" i="6"/>
  <c r="A4487" i="6"/>
  <c r="I4486" i="6"/>
  <c r="H4486" i="6"/>
  <c r="F4486" i="6"/>
  <c r="D4486" i="6"/>
  <c r="C4486" i="6"/>
  <c r="B4486" i="6"/>
  <c r="A4486" i="6"/>
  <c r="I4485" i="6"/>
  <c r="H4485" i="6"/>
  <c r="F4485" i="6"/>
  <c r="D4485" i="6"/>
  <c r="C4485" i="6"/>
  <c r="B4485" i="6"/>
  <c r="A4485" i="6"/>
  <c r="I4484" i="6"/>
  <c r="H4484" i="6"/>
  <c r="F4484" i="6"/>
  <c r="D4484" i="6"/>
  <c r="C4484" i="6"/>
  <c r="B4484" i="6"/>
  <c r="A4484" i="6"/>
  <c r="I4483" i="6"/>
  <c r="H4483" i="6"/>
  <c r="F4483" i="6"/>
  <c r="D4483" i="6"/>
  <c r="C4483" i="6"/>
  <c r="B4483" i="6"/>
  <c r="A4483" i="6"/>
  <c r="I4482" i="6"/>
  <c r="H4482" i="6"/>
  <c r="F4482" i="6"/>
  <c r="D4482" i="6"/>
  <c r="C4482" i="6"/>
  <c r="B4482" i="6"/>
  <c r="A4482" i="6"/>
  <c r="I4481" i="6"/>
  <c r="H4481" i="6"/>
  <c r="F4481" i="6"/>
  <c r="D4481" i="6"/>
  <c r="C4481" i="6"/>
  <c r="B4481" i="6"/>
  <c r="A4481" i="6"/>
  <c r="I4480" i="6"/>
  <c r="H4480" i="6"/>
  <c r="F4480" i="6"/>
  <c r="D4480" i="6"/>
  <c r="C4480" i="6"/>
  <c r="B4480" i="6"/>
  <c r="A4480" i="6"/>
  <c r="I4479" i="6"/>
  <c r="H4479" i="6"/>
  <c r="F4479" i="6"/>
  <c r="D4479" i="6"/>
  <c r="C4479" i="6"/>
  <c r="B4479" i="6"/>
  <c r="A4479" i="6"/>
  <c r="I4478" i="6"/>
  <c r="H4478" i="6"/>
  <c r="F4478" i="6"/>
  <c r="D4478" i="6"/>
  <c r="C4478" i="6"/>
  <c r="B4478" i="6"/>
  <c r="A4478" i="6"/>
  <c r="I4477" i="6"/>
  <c r="H4477" i="6"/>
  <c r="F4477" i="6"/>
  <c r="D4477" i="6"/>
  <c r="C4477" i="6"/>
  <c r="B4477" i="6"/>
  <c r="A4477" i="6"/>
  <c r="I4476" i="6"/>
  <c r="H4476" i="6"/>
  <c r="F4476" i="6"/>
  <c r="D4476" i="6"/>
  <c r="C4476" i="6"/>
  <c r="B4476" i="6"/>
  <c r="A4476" i="6"/>
  <c r="I4475" i="6"/>
  <c r="H4475" i="6"/>
  <c r="F4475" i="6"/>
  <c r="D4475" i="6"/>
  <c r="C4475" i="6"/>
  <c r="B4475" i="6"/>
  <c r="A4475" i="6"/>
  <c r="I4474" i="6"/>
  <c r="H4474" i="6"/>
  <c r="F4474" i="6"/>
  <c r="D4474" i="6"/>
  <c r="C4474" i="6"/>
  <c r="B4474" i="6"/>
  <c r="A4474" i="6"/>
  <c r="I4473" i="6"/>
  <c r="H4473" i="6"/>
  <c r="F4473" i="6"/>
  <c r="D4473" i="6"/>
  <c r="C4473" i="6"/>
  <c r="B4473" i="6"/>
  <c r="A4473" i="6"/>
  <c r="I4472" i="6"/>
  <c r="H4472" i="6"/>
  <c r="F4472" i="6"/>
  <c r="D4472" i="6"/>
  <c r="C4472" i="6"/>
  <c r="B4472" i="6"/>
  <c r="A4472" i="6"/>
  <c r="I4471" i="6"/>
  <c r="H4471" i="6"/>
  <c r="F4471" i="6"/>
  <c r="D4471" i="6"/>
  <c r="C4471" i="6"/>
  <c r="B4471" i="6"/>
  <c r="A4471" i="6"/>
  <c r="I4470" i="6"/>
  <c r="H4470" i="6"/>
  <c r="F4470" i="6"/>
  <c r="D4470" i="6"/>
  <c r="C4470" i="6"/>
  <c r="B4470" i="6"/>
  <c r="A4470" i="6"/>
  <c r="I4469" i="6"/>
  <c r="H4469" i="6"/>
  <c r="F4469" i="6"/>
  <c r="D4469" i="6"/>
  <c r="C4469" i="6"/>
  <c r="B4469" i="6"/>
  <c r="A4469" i="6"/>
  <c r="I4468" i="6"/>
  <c r="H4468" i="6"/>
  <c r="F4468" i="6"/>
  <c r="D4468" i="6"/>
  <c r="C4468" i="6"/>
  <c r="B4468" i="6"/>
  <c r="A4468" i="6"/>
  <c r="I4467" i="6"/>
  <c r="H4467" i="6"/>
  <c r="F4467" i="6"/>
  <c r="D4467" i="6"/>
  <c r="C4467" i="6"/>
  <c r="B4467" i="6"/>
  <c r="A4467" i="6"/>
  <c r="I4466" i="6"/>
  <c r="H4466" i="6"/>
  <c r="F4466" i="6"/>
  <c r="D4466" i="6"/>
  <c r="C4466" i="6"/>
  <c r="B4466" i="6"/>
  <c r="A4466" i="6"/>
  <c r="I4465" i="6"/>
  <c r="H4465" i="6"/>
  <c r="F4465" i="6"/>
  <c r="D4465" i="6"/>
  <c r="C4465" i="6"/>
  <c r="B4465" i="6"/>
  <c r="A4465" i="6"/>
  <c r="I4464" i="6"/>
  <c r="H4464" i="6"/>
  <c r="F4464" i="6"/>
  <c r="D4464" i="6"/>
  <c r="C4464" i="6"/>
  <c r="B4464" i="6"/>
  <c r="A4464" i="6"/>
  <c r="I4463" i="6"/>
  <c r="H4463" i="6"/>
  <c r="F4463" i="6"/>
  <c r="D4463" i="6"/>
  <c r="C4463" i="6"/>
  <c r="B4463" i="6"/>
  <c r="A4463" i="6"/>
  <c r="I4462" i="6"/>
  <c r="H4462" i="6"/>
  <c r="F4462" i="6"/>
  <c r="D4462" i="6"/>
  <c r="C4462" i="6"/>
  <c r="B4462" i="6"/>
  <c r="A4462" i="6"/>
  <c r="I4461" i="6"/>
  <c r="H4461" i="6"/>
  <c r="F4461" i="6"/>
  <c r="D4461" i="6"/>
  <c r="C4461" i="6"/>
  <c r="B4461" i="6"/>
  <c r="A4461" i="6"/>
  <c r="I4460" i="6"/>
  <c r="H4460" i="6"/>
  <c r="F4460" i="6"/>
  <c r="D4460" i="6"/>
  <c r="C4460" i="6"/>
  <c r="B4460" i="6"/>
  <c r="A4460" i="6"/>
  <c r="I4459" i="6"/>
  <c r="H4459" i="6"/>
  <c r="F4459" i="6"/>
  <c r="D4459" i="6"/>
  <c r="C4459" i="6"/>
  <c r="B4459" i="6"/>
  <c r="A4459" i="6"/>
  <c r="I4458" i="6"/>
  <c r="H4458" i="6"/>
  <c r="F4458" i="6"/>
  <c r="D4458" i="6"/>
  <c r="C4458" i="6"/>
  <c r="B4458" i="6"/>
  <c r="A4458" i="6"/>
  <c r="I4457" i="6"/>
  <c r="H4457" i="6"/>
  <c r="F4457" i="6"/>
  <c r="D4457" i="6"/>
  <c r="C4457" i="6"/>
  <c r="B4457" i="6"/>
  <c r="A4457" i="6"/>
  <c r="I4456" i="6"/>
  <c r="H4456" i="6"/>
  <c r="F4456" i="6"/>
  <c r="D4456" i="6"/>
  <c r="C4456" i="6"/>
  <c r="B4456" i="6"/>
  <c r="A4456" i="6"/>
  <c r="I4455" i="6"/>
  <c r="H4455" i="6"/>
  <c r="F4455" i="6"/>
  <c r="D4455" i="6"/>
  <c r="C4455" i="6"/>
  <c r="B4455" i="6"/>
  <c r="A4455" i="6"/>
  <c r="I4454" i="6"/>
  <c r="H4454" i="6"/>
  <c r="F4454" i="6"/>
  <c r="D4454" i="6"/>
  <c r="C4454" i="6"/>
  <c r="B4454" i="6"/>
  <c r="A4454" i="6"/>
  <c r="I4453" i="6"/>
  <c r="H4453" i="6"/>
  <c r="F4453" i="6"/>
  <c r="D4453" i="6"/>
  <c r="C4453" i="6"/>
  <c r="B4453" i="6"/>
  <c r="A4453" i="6"/>
  <c r="I4452" i="6"/>
  <c r="H4452" i="6"/>
  <c r="F4452" i="6"/>
  <c r="D4452" i="6"/>
  <c r="C4452" i="6"/>
  <c r="B4452" i="6"/>
  <c r="A4452" i="6"/>
  <c r="I4451" i="6"/>
  <c r="H4451" i="6"/>
  <c r="F4451" i="6"/>
  <c r="D4451" i="6"/>
  <c r="C4451" i="6"/>
  <c r="B4451" i="6"/>
  <c r="A4451" i="6"/>
  <c r="I4450" i="6"/>
  <c r="H4450" i="6"/>
  <c r="F4450" i="6"/>
  <c r="D4450" i="6"/>
  <c r="C4450" i="6"/>
  <c r="B4450" i="6"/>
  <c r="A4450" i="6"/>
  <c r="I4449" i="6"/>
  <c r="H4449" i="6"/>
  <c r="F4449" i="6"/>
  <c r="D4449" i="6"/>
  <c r="C4449" i="6"/>
  <c r="B4449" i="6"/>
  <c r="A4449" i="6"/>
  <c r="I4448" i="6"/>
  <c r="H4448" i="6"/>
  <c r="F4448" i="6"/>
  <c r="D4448" i="6"/>
  <c r="C4448" i="6"/>
  <c r="B4448" i="6"/>
  <c r="A4448" i="6"/>
  <c r="I4447" i="6"/>
  <c r="H4447" i="6"/>
  <c r="F4447" i="6"/>
  <c r="D4447" i="6"/>
  <c r="C4447" i="6"/>
  <c r="B4447" i="6"/>
  <c r="A4447" i="6"/>
  <c r="I4446" i="6"/>
  <c r="H4446" i="6"/>
  <c r="F4446" i="6"/>
  <c r="D4446" i="6"/>
  <c r="C4446" i="6"/>
  <c r="B4446" i="6"/>
  <c r="A4446" i="6"/>
  <c r="I4445" i="6"/>
  <c r="H4445" i="6"/>
  <c r="F4445" i="6"/>
  <c r="D4445" i="6"/>
  <c r="C4445" i="6"/>
  <c r="B4445" i="6"/>
  <c r="A4445" i="6"/>
  <c r="I4444" i="6"/>
  <c r="H4444" i="6"/>
  <c r="F4444" i="6"/>
  <c r="D4444" i="6"/>
  <c r="C4444" i="6"/>
  <c r="B4444" i="6"/>
  <c r="A4444" i="6"/>
  <c r="I4443" i="6"/>
  <c r="H4443" i="6"/>
  <c r="F4443" i="6"/>
  <c r="D4443" i="6"/>
  <c r="C4443" i="6"/>
  <c r="B4443" i="6"/>
  <c r="A4443" i="6"/>
  <c r="I4442" i="6"/>
  <c r="H4442" i="6"/>
  <c r="F4442" i="6"/>
  <c r="D4442" i="6"/>
  <c r="C4442" i="6"/>
  <c r="B4442" i="6"/>
  <c r="A4442" i="6"/>
  <c r="I4441" i="6"/>
  <c r="H4441" i="6"/>
  <c r="F4441" i="6"/>
  <c r="D4441" i="6"/>
  <c r="C4441" i="6"/>
  <c r="B4441" i="6"/>
  <c r="A4441" i="6"/>
  <c r="I4440" i="6"/>
  <c r="H4440" i="6"/>
  <c r="F4440" i="6"/>
  <c r="D4440" i="6"/>
  <c r="C4440" i="6"/>
  <c r="B4440" i="6"/>
  <c r="A4440" i="6"/>
  <c r="I4439" i="6"/>
  <c r="H4439" i="6"/>
  <c r="F4439" i="6"/>
  <c r="D4439" i="6"/>
  <c r="C4439" i="6"/>
  <c r="B4439" i="6"/>
  <c r="A4439" i="6"/>
  <c r="I4438" i="6"/>
  <c r="H4438" i="6"/>
  <c r="F4438" i="6"/>
  <c r="D4438" i="6"/>
  <c r="C4438" i="6"/>
  <c r="B4438" i="6"/>
  <c r="A4438" i="6"/>
  <c r="I4437" i="6"/>
  <c r="H4437" i="6"/>
  <c r="F4437" i="6"/>
  <c r="D4437" i="6"/>
  <c r="C4437" i="6"/>
  <c r="B4437" i="6"/>
  <c r="A4437" i="6"/>
  <c r="I4436" i="6"/>
  <c r="H4436" i="6"/>
  <c r="F4436" i="6"/>
  <c r="D4436" i="6"/>
  <c r="C4436" i="6"/>
  <c r="B4436" i="6"/>
  <c r="A4436" i="6"/>
  <c r="I4435" i="6"/>
  <c r="H4435" i="6"/>
  <c r="F4435" i="6"/>
  <c r="D4435" i="6"/>
  <c r="C4435" i="6"/>
  <c r="B4435" i="6"/>
  <c r="A4435" i="6"/>
  <c r="I4434" i="6"/>
  <c r="H4434" i="6"/>
  <c r="F4434" i="6"/>
  <c r="D4434" i="6"/>
  <c r="C4434" i="6"/>
  <c r="B4434" i="6"/>
  <c r="A4434" i="6"/>
  <c r="I4433" i="6"/>
  <c r="H4433" i="6"/>
  <c r="F4433" i="6"/>
  <c r="D4433" i="6"/>
  <c r="C4433" i="6"/>
  <c r="B4433" i="6"/>
  <c r="A4433" i="6"/>
  <c r="I4432" i="6"/>
  <c r="H4432" i="6"/>
  <c r="F4432" i="6"/>
  <c r="D4432" i="6"/>
  <c r="C4432" i="6"/>
  <c r="B4432" i="6"/>
  <c r="A4432" i="6"/>
  <c r="I4431" i="6"/>
  <c r="H4431" i="6"/>
  <c r="F4431" i="6"/>
  <c r="D4431" i="6"/>
  <c r="C4431" i="6"/>
  <c r="B4431" i="6"/>
  <c r="A4431" i="6"/>
  <c r="I4430" i="6"/>
  <c r="H4430" i="6"/>
  <c r="F4430" i="6"/>
  <c r="D4430" i="6"/>
  <c r="C4430" i="6"/>
  <c r="B4430" i="6"/>
  <c r="A4430" i="6"/>
  <c r="I4429" i="6"/>
  <c r="H4429" i="6"/>
  <c r="F4429" i="6"/>
  <c r="D4429" i="6"/>
  <c r="C4429" i="6"/>
  <c r="B4429" i="6"/>
  <c r="A4429" i="6"/>
  <c r="I4428" i="6"/>
  <c r="H4428" i="6"/>
  <c r="F4428" i="6"/>
  <c r="D4428" i="6"/>
  <c r="C4428" i="6"/>
  <c r="B4428" i="6"/>
  <c r="A4428" i="6"/>
  <c r="I4427" i="6"/>
  <c r="H4427" i="6"/>
  <c r="F4427" i="6"/>
  <c r="D4427" i="6"/>
  <c r="C4427" i="6"/>
  <c r="B4427" i="6"/>
  <c r="A4427" i="6"/>
  <c r="I4426" i="6"/>
  <c r="H4426" i="6"/>
  <c r="F4426" i="6"/>
  <c r="D4426" i="6"/>
  <c r="C4426" i="6"/>
  <c r="B4426" i="6"/>
  <c r="A4426" i="6"/>
  <c r="I4425" i="6"/>
  <c r="H4425" i="6"/>
  <c r="F4425" i="6"/>
  <c r="D4425" i="6"/>
  <c r="C4425" i="6"/>
  <c r="B4425" i="6"/>
  <c r="A4425" i="6"/>
  <c r="I4424" i="6"/>
  <c r="H4424" i="6"/>
  <c r="F4424" i="6"/>
  <c r="D4424" i="6"/>
  <c r="C4424" i="6"/>
  <c r="B4424" i="6"/>
  <c r="A4424" i="6"/>
  <c r="I4423" i="6"/>
  <c r="H4423" i="6"/>
  <c r="F4423" i="6"/>
  <c r="D4423" i="6"/>
  <c r="C4423" i="6"/>
  <c r="B4423" i="6"/>
  <c r="A4423" i="6"/>
  <c r="I4422" i="6"/>
  <c r="H4422" i="6"/>
  <c r="F4422" i="6"/>
  <c r="D4422" i="6"/>
  <c r="C4422" i="6"/>
  <c r="B4422" i="6"/>
  <c r="A4422" i="6"/>
  <c r="I4421" i="6"/>
  <c r="H4421" i="6"/>
  <c r="F4421" i="6"/>
  <c r="D4421" i="6"/>
  <c r="C4421" i="6"/>
  <c r="B4421" i="6"/>
  <c r="A4421" i="6"/>
  <c r="I4420" i="6"/>
  <c r="H4420" i="6"/>
  <c r="F4420" i="6"/>
  <c r="D4420" i="6"/>
  <c r="C4420" i="6"/>
  <c r="B4420" i="6"/>
  <c r="A4420" i="6"/>
  <c r="I4419" i="6"/>
  <c r="H4419" i="6"/>
  <c r="F4419" i="6"/>
  <c r="D4419" i="6"/>
  <c r="C4419" i="6"/>
  <c r="B4419" i="6"/>
  <c r="A4419" i="6"/>
  <c r="I4418" i="6"/>
  <c r="H4418" i="6"/>
  <c r="F4418" i="6"/>
  <c r="D4418" i="6"/>
  <c r="C4418" i="6"/>
  <c r="B4418" i="6"/>
  <c r="A4418" i="6"/>
  <c r="I4417" i="6"/>
  <c r="H4417" i="6"/>
  <c r="F4417" i="6"/>
  <c r="D4417" i="6"/>
  <c r="C4417" i="6"/>
  <c r="B4417" i="6"/>
  <c r="A4417" i="6"/>
  <c r="I4416" i="6"/>
  <c r="H4416" i="6"/>
  <c r="F4416" i="6"/>
  <c r="D4416" i="6"/>
  <c r="C4416" i="6"/>
  <c r="B4416" i="6"/>
  <c r="A4416" i="6"/>
  <c r="I4415" i="6"/>
  <c r="H4415" i="6"/>
  <c r="F4415" i="6"/>
  <c r="D4415" i="6"/>
  <c r="C4415" i="6"/>
  <c r="B4415" i="6"/>
  <c r="A4415" i="6"/>
  <c r="I4414" i="6"/>
  <c r="H4414" i="6"/>
  <c r="F4414" i="6"/>
  <c r="D4414" i="6"/>
  <c r="C4414" i="6"/>
  <c r="B4414" i="6"/>
  <c r="A4414" i="6"/>
  <c r="I4413" i="6"/>
  <c r="H4413" i="6"/>
  <c r="F4413" i="6"/>
  <c r="D4413" i="6"/>
  <c r="C4413" i="6"/>
  <c r="B4413" i="6"/>
  <c r="A4413" i="6"/>
  <c r="I4412" i="6"/>
  <c r="H4412" i="6"/>
  <c r="F4412" i="6"/>
  <c r="D4412" i="6"/>
  <c r="C4412" i="6"/>
  <c r="B4412" i="6"/>
  <c r="A4412" i="6"/>
  <c r="I4411" i="6"/>
  <c r="H4411" i="6"/>
  <c r="F4411" i="6"/>
  <c r="D4411" i="6"/>
  <c r="C4411" i="6"/>
  <c r="B4411" i="6"/>
  <c r="A4411" i="6"/>
  <c r="I4410" i="6"/>
  <c r="H4410" i="6"/>
  <c r="F4410" i="6"/>
  <c r="D4410" i="6"/>
  <c r="C4410" i="6"/>
  <c r="B4410" i="6"/>
  <c r="A4410" i="6"/>
  <c r="I4409" i="6"/>
  <c r="H4409" i="6"/>
  <c r="F4409" i="6"/>
  <c r="D4409" i="6"/>
  <c r="C4409" i="6"/>
  <c r="B4409" i="6"/>
  <c r="A4409" i="6"/>
  <c r="I4408" i="6"/>
  <c r="H4408" i="6"/>
  <c r="F4408" i="6"/>
  <c r="D4408" i="6"/>
  <c r="C4408" i="6"/>
  <c r="B4408" i="6"/>
  <c r="A4408" i="6"/>
  <c r="I4407" i="6"/>
  <c r="H4407" i="6"/>
  <c r="F4407" i="6"/>
  <c r="D4407" i="6"/>
  <c r="C4407" i="6"/>
  <c r="B4407" i="6"/>
  <c r="A4407" i="6"/>
  <c r="I4406" i="6"/>
  <c r="H4406" i="6"/>
  <c r="F4406" i="6"/>
  <c r="D4406" i="6"/>
  <c r="C4406" i="6"/>
  <c r="B4406" i="6"/>
  <c r="A4406" i="6"/>
  <c r="I4405" i="6"/>
  <c r="H4405" i="6"/>
  <c r="F4405" i="6"/>
  <c r="D4405" i="6"/>
  <c r="C4405" i="6"/>
  <c r="B4405" i="6"/>
  <c r="A4405" i="6"/>
  <c r="I4404" i="6"/>
  <c r="H4404" i="6"/>
  <c r="F4404" i="6"/>
  <c r="D4404" i="6"/>
  <c r="C4404" i="6"/>
  <c r="B4404" i="6"/>
  <c r="A4404" i="6"/>
  <c r="I4403" i="6"/>
  <c r="H4403" i="6"/>
  <c r="F4403" i="6"/>
  <c r="D4403" i="6"/>
  <c r="C4403" i="6"/>
  <c r="B4403" i="6"/>
  <c r="A4403" i="6"/>
  <c r="I4402" i="6"/>
  <c r="H4402" i="6"/>
  <c r="F4402" i="6"/>
  <c r="D4402" i="6"/>
  <c r="C4402" i="6"/>
  <c r="B4402" i="6"/>
  <c r="A4402" i="6"/>
  <c r="I4401" i="6"/>
  <c r="H4401" i="6"/>
  <c r="F4401" i="6"/>
  <c r="D4401" i="6"/>
  <c r="C4401" i="6"/>
  <c r="B4401" i="6"/>
  <c r="A4401" i="6"/>
  <c r="I4400" i="6"/>
  <c r="H4400" i="6"/>
  <c r="F4400" i="6"/>
  <c r="D4400" i="6"/>
  <c r="C4400" i="6"/>
  <c r="B4400" i="6"/>
  <c r="A4400" i="6"/>
  <c r="I4399" i="6"/>
  <c r="H4399" i="6"/>
  <c r="F4399" i="6"/>
  <c r="D4399" i="6"/>
  <c r="C4399" i="6"/>
  <c r="B4399" i="6"/>
  <c r="A4399" i="6"/>
  <c r="I4398" i="6"/>
  <c r="H4398" i="6"/>
  <c r="F4398" i="6"/>
  <c r="D4398" i="6"/>
  <c r="C4398" i="6"/>
  <c r="B4398" i="6"/>
  <c r="A4398" i="6"/>
  <c r="I4397" i="6"/>
  <c r="H4397" i="6"/>
  <c r="F4397" i="6"/>
  <c r="D4397" i="6"/>
  <c r="C4397" i="6"/>
  <c r="B4397" i="6"/>
  <c r="A4397" i="6"/>
  <c r="I4396" i="6"/>
  <c r="H4396" i="6"/>
  <c r="F4396" i="6"/>
  <c r="D4396" i="6"/>
  <c r="C4396" i="6"/>
  <c r="B4396" i="6"/>
  <c r="A4396" i="6"/>
  <c r="I4395" i="6"/>
  <c r="H4395" i="6"/>
  <c r="F4395" i="6"/>
  <c r="D4395" i="6"/>
  <c r="C4395" i="6"/>
  <c r="B4395" i="6"/>
  <c r="A4395" i="6"/>
  <c r="I4394" i="6"/>
  <c r="H4394" i="6"/>
  <c r="F4394" i="6"/>
  <c r="D4394" i="6"/>
  <c r="C4394" i="6"/>
  <c r="B4394" i="6"/>
  <c r="A4394" i="6"/>
  <c r="I4393" i="6"/>
  <c r="H4393" i="6"/>
  <c r="F4393" i="6"/>
  <c r="D4393" i="6"/>
  <c r="C4393" i="6"/>
  <c r="B4393" i="6"/>
  <c r="A4393" i="6"/>
  <c r="I4392" i="6"/>
  <c r="H4392" i="6"/>
  <c r="F4392" i="6"/>
  <c r="D4392" i="6"/>
  <c r="C4392" i="6"/>
  <c r="B4392" i="6"/>
  <c r="A4392" i="6"/>
  <c r="I4391" i="6"/>
  <c r="H4391" i="6"/>
  <c r="F4391" i="6"/>
  <c r="D4391" i="6"/>
  <c r="C4391" i="6"/>
  <c r="B4391" i="6"/>
  <c r="A4391" i="6"/>
  <c r="I4390" i="6"/>
  <c r="H4390" i="6"/>
  <c r="F4390" i="6"/>
  <c r="D4390" i="6"/>
  <c r="C4390" i="6"/>
  <c r="B4390" i="6"/>
  <c r="A4390" i="6"/>
  <c r="I4389" i="6"/>
  <c r="H4389" i="6"/>
  <c r="F4389" i="6"/>
  <c r="D4389" i="6"/>
  <c r="C4389" i="6"/>
  <c r="B4389" i="6"/>
  <c r="A4389" i="6"/>
  <c r="I4388" i="6"/>
  <c r="H4388" i="6"/>
  <c r="F4388" i="6"/>
  <c r="D4388" i="6"/>
  <c r="C4388" i="6"/>
  <c r="B4388" i="6"/>
  <c r="A4388" i="6"/>
  <c r="I4387" i="6"/>
  <c r="H4387" i="6"/>
  <c r="F4387" i="6"/>
  <c r="D4387" i="6"/>
  <c r="C4387" i="6"/>
  <c r="B4387" i="6"/>
  <c r="A4387" i="6"/>
  <c r="I4386" i="6"/>
  <c r="H4386" i="6"/>
  <c r="F4386" i="6"/>
  <c r="D4386" i="6"/>
  <c r="C4386" i="6"/>
  <c r="B4386" i="6"/>
  <c r="A4386" i="6"/>
  <c r="I4385" i="6"/>
  <c r="H4385" i="6"/>
  <c r="F4385" i="6"/>
  <c r="D4385" i="6"/>
  <c r="C4385" i="6"/>
  <c r="B4385" i="6"/>
  <c r="A4385" i="6"/>
  <c r="I4384" i="6"/>
  <c r="H4384" i="6"/>
  <c r="F4384" i="6"/>
  <c r="D4384" i="6"/>
  <c r="C4384" i="6"/>
  <c r="B4384" i="6"/>
  <c r="A4384" i="6"/>
  <c r="I4383" i="6"/>
  <c r="H4383" i="6"/>
  <c r="F4383" i="6"/>
  <c r="D4383" i="6"/>
  <c r="C4383" i="6"/>
  <c r="B4383" i="6"/>
  <c r="A4383" i="6"/>
  <c r="I4382" i="6"/>
  <c r="H4382" i="6"/>
  <c r="F4382" i="6"/>
  <c r="D4382" i="6"/>
  <c r="C4382" i="6"/>
  <c r="B4382" i="6"/>
  <c r="A4382" i="6"/>
  <c r="I4381" i="6"/>
  <c r="H4381" i="6"/>
  <c r="F4381" i="6"/>
  <c r="D4381" i="6"/>
  <c r="C4381" i="6"/>
  <c r="B4381" i="6"/>
  <c r="A4381" i="6"/>
  <c r="I4380" i="6"/>
  <c r="H4380" i="6"/>
  <c r="F4380" i="6"/>
  <c r="D4380" i="6"/>
  <c r="C4380" i="6"/>
  <c r="B4380" i="6"/>
  <c r="A4380" i="6"/>
  <c r="I4379" i="6"/>
  <c r="H4379" i="6"/>
  <c r="F4379" i="6"/>
  <c r="D4379" i="6"/>
  <c r="C4379" i="6"/>
  <c r="B4379" i="6"/>
  <c r="A4379" i="6"/>
  <c r="I4378" i="6"/>
  <c r="H4378" i="6"/>
  <c r="F4378" i="6"/>
  <c r="D4378" i="6"/>
  <c r="C4378" i="6"/>
  <c r="B4378" i="6"/>
  <c r="A4378" i="6"/>
  <c r="I4377" i="6"/>
  <c r="H4377" i="6"/>
  <c r="F4377" i="6"/>
  <c r="D4377" i="6"/>
  <c r="C4377" i="6"/>
  <c r="B4377" i="6"/>
  <c r="A4377" i="6"/>
  <c r="I4376" i="6"/>
  <c r="H4376" i="6"/>
  <c r="F4376" i="6"/>
  <c r="D4376" i="6"/>
  <c r="C4376" i="6"/>
  <c r="B4376" i="6"/>
  <c r="A4376" i="6"/>
  <c r="I4375" i="6"/>
  <c r="H4375" i="6"/>
  <c r="F4375" i="6"/>
  <c r="D4375" i="6"/>
  <c r="C4375" i="6"/>
  <c r="B4375" i="6"/>
  <c r="A4375" i="6"/>
  <c r="I4374" i="6"/>
  <c r="H4374" i="6"/>
  <c r="F4374" i="6"/>
  <c r="D4374" i="6"/>
  <c r="C4374" i="6"/>
  <c r="B4374" i="6"/>
  <c r="A4374" i="6"/>
  <c r="I4373" i="6"/>
  <c r="H4373" i="6"/>
  <c r="F4373" i="6"/>
  <c r="D4373" i="6"/>
  <c r="C4373" i="6"/>
  <c r="B4373" i="6"/>
  <c r="A4373" i="6"/>
  <c r="I4372" i="6"/>
  <c r="H4372" i="6"/>
  <c r="F4372" i="6"/>
  <c r="D4372" i="6"/>
  <c r="C4372" i="6"/>
  <c r="B4372" i="6"/>
  <c r="A4372" i="6"/>
  <c r="I4371" i="6"/>
  <c r="H4371" i="6"/>
  <c r="F4371" i="6"/>
  <c r="D4371" i="6"/>
  <c r="C4371" i="6"/>
  <c r="B4371" i="6"/>
  <c r="A4371" i="6"/>
  <c r="I4370" i="6"/>
  <c r="H4370" i="6"/>
  <c r="F4370" i="6"/>
  <c r="D4370" i="6"/>
  <c r="C4370" i="6"/>
  <c r="B4370" i="6"/>
  <c r="A4370" i="6"/>
  <c r="I4369" i="6"/>
  <c r="H4369" i="6"/>
  <c r="F4369" i="6"/>
  <c r="D4369" i="6"/>
  <c r="C4369" i="6"/>
  <c r="B4369" i="6"/>
  <c r="A4369" i="6"/>
  <c r="I4368" i="6"/>
  <c r="H4368" i="6"/>
  <c r="F4368" i="6"/>
  <c r="D4368" i="6"/>
  <c r="C4368" i="6"/>
  <c r="B4368" i="6"/>
  <c r="A4368" i="6"/>
  <c r="I4367" i="6"/>
  <c r="H4367" i="6"/>
  <c r="F4367" i="6"/>
  <c r="D4367" i="6"/>
  <c r="C4367" i="6"/>
  <c r="B4367" i="6"/>
  <c r="A4367" i="6"/>
  <c r="I4366" i="6"/>
  <c r="H4366" i="6"/>
  <c r="F4366" i="6"/>
  <c r="D4366" i="6"/>
  <c r="C4366" i="6"/>
  <c r="B4366" i="6"/>
  <c r="A4366" i="6"/>
  <c r="I4365" i="6"/>
  <c r="H4365" i="6"/>
  <c r="F4365" i="6"/>
  <c r="D4365" i="6"/>
  <c r="C4365" i="6"/>
  <c r="B4365" i="6"/>
  <c r="A4365" i="6"/>
  <c r="I4364" i="6"/>
  <c r="H4364" i="6"/>
  <c r="F4364" i="6"/>
  <c r="D4364" i="6"/>
  <c r="C4364" i="6"/>
  <c r="B4364" i="6"/>
  <c r="A4364" i="6"/>
  <c r="I4363" i="6"/>
  <c r="H4363" i="6"/>
  <c r="F4363" i="6"/>
  <c r="D4363" i="6"/>
  <c r="C4363" i="6"/>
  <c r="B4363" i="6"/>
  <c r="A4363" i="6"/>
  <c r="I4362" i="6"/>
  <c r="H4362" i="6"/>
  <c r="F4362" i="6"/>
  <c r="D4362" i="6"/>
  <c r="C4362" i="6"/>
  <c r="B4362" i="6"/>
  <c r="A4362" i="6"/>
  <c r="I4361" i="6"/>
  <c r="H4361" i="6"/>
  <c r="F4361" i="6"/>
  <c r="D4361" i="6"/>
  <c r="C4361" i="6"/>
  <c r="B4361" i="6"/>
  <c r="A4361" i="6"/>
  <c r="I4360" i="6"/>
  <c r="H4360" i="6"/>
  <c r="F4360" i="6"/>
  <c r="D4360" i="6"/>
  <c r="C4360" i="6"/>
  <c r="B4360" i="6"/>
  <c r="A4360" i="6"/>
  <c r="I4359" i="6"/>
  <c r="H4359" i="6"/>
  <c r="F4359" i="6"/>
  <c r="D4359" i="6"/>
  <c r="C4359" i="6"/>
  <c r="B4359" i="6"/>
  <c r="A4359" i="6"/>
  <c r="I4358" i="6"/>
  <c r="H4358" i="6"/>
  <c r="F4358" i="6"/>
  <c r="D4358" i="6"/>
  <c r="C4358" i="6"/>
  <c r="B4358" i="6"/>
  <c r="A4358" i="6"/>
  <c r="I4357" i="6"/>
  <c r="H4357" i="6"/>
  <c r="F4357" i="6"/>
  <c r="D4357" i="6"/>
  <c r="C4357" i="6"/>
  <c r="B4357" i="6"/>
  <c r="A4357" i="6"/>
  <c r="I4356" i="6"/>
  <c r="H4356" i="6"/>
  <c r="F4356" i="6"/>
  <c r="D4356" i="6"/>
  <c r="C4356" i="6"/>
  <c r="B4356" i="6"/>
  <c r="A4356" i="6"/>
  <c r="I4355" i="6"/>
  <c r="H4355" i="6"/>
  <c r="F4355" i="6"/>
  <c r="D4355" i="6"/>
  <c r="C4355" i="6"/>
  <c r="B4355" i="6"/>
  <c r="A4355" i="6"/>
  <c r="I4354" i="6"/>
  <c r="H4354" i="6"/>
  <c r="F4354" i="6"/>
  <c r="D4354" i="6"/>
  <c r="C4354" i="6"/>
  <c r="B4354" i="6"/>
  <c r="A4354" i="6"/>
  <c r="I4353" i="6"/>
  <c r="H4353" i="6"/>
  <c r="F4353" i="6"/>
  <c r="D4353" i="6"/>
  <c r="C4353" i="6"/>
  <c r="B4353" i="6"/>
  <c r="A4353" i="6"/>
  <c r="I4352" i="6"/>
  <c r="H4352" i="6"/>
  <c r="F4352" i="6"/>
  <c r="D4352" i="6"/>
  <c r="C4352" i="6"/>
  <c r="B4352" i="6"/>
  <c r="A4352" i="6"/>
  <c r="I4351" i="6"/>
  <c r="H4351" i="6"/>
  <c r="F4351" i="6"/>
  <c r="D4351" i="6"/>
  <c r="C4351" i="6"/>
  <c r="B4351" i="6"/>
  <c r="A4351" i="6"/>
  <c r="I4350" i="6"/>
  <c r="H4350" i="6"/>
  <c r="F4350" i="6"/>
  <c r="D4350" i="6"/>
  <c r="C4350" i="6"/>
  <c r="B4350" i="6"/>
  <c r="A4350" i="6"/>
  <c r="I4349" i="6"/>
  <c r="H4349" i="6"/>
  <c r="F4349" i="6"/>
  <c r="D4349" i="6"/>
  <c r="C4349" i="6"/>
  <c r="B4349" i="6"/>
  <c r="A4349" i="6"/>
  <c r="I4348" i="6"/>
  <c r="H4348" i="6"/>
  <c r="F4348" i="6"/>
  <c r="D4348" i="6"/>
  <c r="C4348" i="6"/>
  <c r="B4348" i="6"/>
  <c r="A4348" i="6"/>
  <c r="I4347" i="6"/>
  <c r="H4347" i="6"/>
  <c r="F4347" i="6"/>
  <c r="D4347" i="6"/>
  <c r="C4347" i="6"/>
  <c r="B4347" i="6"/>
  <c r="A4347" i="6"/>
  <c r="I4346" i="6"/>
  <c r="H4346" i="6"/>
  <c r="F4346" i="6"/>
  <c r="D4346" i="6"/>
  <c r="C4346" i="6"/>
  <c r="B4346" i="6"/>
  <c r="A4346" i="6"/>
  <c r="I4345" i="6"/>
  <c r="H4345" i="6"/>
  <c r="F4345" i="6"/>
  <c r="D4345" i="6"/>
  <c r="C4345" i="6"/>
  <c r="B4345" i="6"/>
  <c r="A4345" i="6"/>
  <c r="I4344" i="6"/>
  <c r="H4344" i="6"/>
  <c r="F4344" i="6"/>
  <c r="D4344" i="6"/>
  <c r="C4344" i="6"/>
  <c r="B4344" i="6"/>
  <c r="A4344" i="6"/>
  <c r="I4343" i="6"/>
  <c r="H4343" i="6"/>
  <c r="F4343" i="6"/>
  <c r="D4343" i="6"/>
  <c r="C4343" i="6"/>
  <c r="B4343" i="6"/>
  <c r="A4343" i="6"/>
  <c r="I4342" i="6"/>
  <c r="H4342" i="6"/>
  <c r="F4342" i="6"/>
  <c r="D4342" i="6"/>
  <c r="C4342" i="6"/>
  <c r="B4342" i="6"/>
  <c r="A4342" i="6"/>
  <c r="I4341" i="6"/>
  <c r="H4341" i="6"/>
  <c r="F4341" i="6"/>
  <c r="D4341" i="6"/>
  <c r="C4341" i="6"/>
  <c r="B4341" i="6"/>
  <c r="A4341" i="6"/>
  <c r="I4340" i="6"/>
  <c r="H4340" i="6"/>
  <c r="F4340" i="6"/>
  <c r="D4340" i="6"/>
  <c r="C4340" i="6"/>
  <c r="B4340" i="6"/>
  <c r="A4340" i="6"/>
  <c r="I4339" i="6"/>
  <c r="H4339" i="6"/>
  <c r="F4339" i="6"/>
  <c r="D4339" i="6"/>
  <c r="C4339" i="6"/>
  <c r="B4339" i="6"/>
  <c r="A4339" i="6"/>
  <c r="I4338" i="6"/>
  <c r="H4338" i="6"/>
  <c r="F4338" i="6"/>
  <c r="D4338" i="6"/>
  <c r="C4338" i="6"/>
  <c r="B4338" i="6"/>
  <c r="A4338" i="6"/>
  <c r="I4337" i="6"/>
  <c r="H4337" i="6"/>
  <c r="F4337" i="6"/>
  <c r="D4337" i="6"/>
  <c r="C4337" i="6"/>
  <c r="B4337" i="6"/>
  <c r="A4337" i="6"/>
  <c r="I4336" i="6"/>
  <c r="H4336" i="6"/>
  <c r="F4336" i="6"/>
  <c r="D4336" i="6"/>
  <c r="C4336" i="6"/>
  <c r="B4336" i="6"/>
  <c r="A4336" i="6"/>
  <c r="I4335" i="6"/>
  <c r="H4335" i="6"/>
  <c r="F4335" i="6"/>
  <c r="D4335" i="6"/>
  <c r="C4335" i="6"/>
  <c r="B4335" i="6"/>
  <c r="A4335" i="6"/>
  <c r="I4334" i="6"/>
  <c r="H4334" i="6"/>
  <c r="F4334" i="6"/>
  <c r="D4334" i="6"/>
  <c r="C4334" i="6"/>
  <c r="B4334" i="6"/>
  <c r="A4334" i="6"/>
  <c r="I4333" i="6"/>
  <c r="H4333" i="6"/>
  <c r="F4333" i="6"/>
  <c r="D4333" i="6"/>
  <c r="C4333" i="6"/>
  <c r="B4333" i="6"/>
  <c r="A4333" i="6"/>
  <c r="I4332" i="6"/>
  <c r="H4332" i="6"/>
  <c r="F4332" i="6"/>
  <c r="D4332" i="6"/>
  <c r="C4332" i="6"/>
  <c r="B4332" i="6"/>
  <c r="A4332" i="6"/>
  <c r="I4331" i="6"/>
  <c r="H4331" i="6"/>
  <c r="F4331" i="6"/>
  <c r="D4331" i="6"/>
  <c r="C4331" i="6"/>
  <c r="B4331" i="6"/>
  <c r="A4331" i="6"/>
  <c r="I4330" i="6"/>
  <c r="H4330" i="6"/>
  <c r="F4330" i="6"/>
  <c r="D4330" i="6"/>
  <c r="C4330" i="6"/>
  <c r="B4330" i="6"/>
  <c r="A4330" i="6"/>
  <c r="I4329" i="6"/>
  <c r="H4329" i="6"/>
  <c r="F4329" i="6"/>
  <c r="D4329" i="6"/>
  <c r="C4329" i="6"/>
  <c r="B4329" i="6"/>
  <c r="A4329" i="6"/>
  <c r="I4328" i="6"/>
  <c r="H4328" i="6"/>
  <c r="F4328" i="6"/>
  <c r="D4328" i="6"/>
  <c r="C4328" i="6"/>
  <c r="B4328" i="6"/>
  <c r="A4328" i="6"/>
  <c r="I4327" i="6"/>
  <c r="H4327" i="6"/>
  <c r="F4327" i="6"/>
  <c r="D4327" i="6"/>
  <c r="C4327" i="6"/>
  <c r="B4327" i="6"/>
  <c r="A4327" i="6"/>
  <c r="I4326" i="6"/>
  <c r="H4326" i="6"/>
  <c r="F4326" i="6"/>
  <c r="D4326" i="6"/>
  <c r="C4326" i="6"/>
  <c r="B4326" i="6"/>
  <c r="A4326" i="6"/>
  <c r="I4325" i="6"/>
  <c r="H4325" i="6"/>
  <c r="F4325" i="6"/>
  <c r="D4325" i="6"/>
  <c r="C4325" i="6"/>
  <c r="B4325" i="6"/>
  <c r="A4325" i="6"/>
  <c r="I4324" i="6"/>
  <c r="H4324" i="6"/>
  <c r="F4324" i="6"/>
  <c r="D4324" i="6"/>
  <c r="C4324" i="6"/>
  <c r="B4324" i="6"/>
  <c r="A4324" i="6"/>
  <c r="I4323" i="6"/>
  <c r="H4323" i="6"/>
  <c r="F4323" i="6"/>
  <c r="D4323" i="6"/>
  <c r="C4323" i="6"/>
  <c r="B4323" i="6"/>
  <c r="A4323" i="6"/>
  <c r="I4322" i="6"/>
  <c r="H4322" i="6"/>
  <c r="F4322" i="6"/>
  <c r="D4322" i="6"/>
  <c r="C4322" i="6"/>
  <c r="B4322" i="6"/>
  <c r="A4322" i="6"/>
  <c r="I4321" i="6"/>
  <c r="H4321" i="6"/>
  <c r="F4321" i="6"/>
  <c r="D4321" i="6"/>
  <c r="C4321" i="6"/>
  <c r="B4321" i="6"/>
  <c r="A4321" i="6"/>
  <c r="I4320" i="6"/>
  <c r="H4320" i="6"/>
  <c r="F4320" i="6"/>
  <c r="D4320" i="6"/>
  <c r="C4320" i="6"/>
  <c r="B4320" i="6"/>
  <c r="A4320" i="6"/>
  <c r="I4319" i="6"/>
  <c r="H4319" i="6"/>
  <c r="F4319" i="6"/>
  <c r="D4319" i="6"/>
  <c r="C4319" i="6"/>
  <c r="B4319" i="6"/>
  <c r="A4319" i="6"/>
  <c r="I4318" i="6"/>
  <c r="H4318" i="6"/>
  <c r="F4318" i="6"/>
  <c r="D4318" i="6"/>
  <c r="C4318" i="6"/>
  <c r="B4318" i="6"/>
  <c r="A4318" i="6"/>
  <c r="I4317" i="6"/>
  <c r="H4317" i="6"/>
  <c r="F4317" i="6"/>
  <c r="D4317" i="6"/>
  <c r="C4317" i="6"/>
  <c r="B4317" i="6"/>
  <c r="A4317" i="6"/>
  <c r="I4316" i="6"/>
  <c r="H4316" i="6"/>
  <c r="F4316" i="6"/>
  <c r="D4316" i="6"/>
  <c r="C4316" i="6"/>
  <c r="B4316" i="6"/>
  <c r="A4316" i="6"/>
  <c r="I4315" i="6"/>
  <c r="H4315" i="6"/>
  <c r="F4315" i="6"/>
  <c r="D4315" i="6"/>
  <c r="C4315" i="6"/>
  <c r="B4315" i="6"/>
  <c r="A4315" i="6"/>
  <c r="I4314" i="6"/>
  <c r="H4314" i="6"/>
  <c r="F4314" i="6"/>
  <c r="D4314" i="6"/>
  <c r="C4314" i="6"/>
  <c r="B4314" i="6"/>
  <c r="A4314" i="6"/>
  <c r="I4313" i="6"/>
  <c r="H4313" i="6"/>
  <c r="F4313" i="6"/>
  <c r="D4313" i="6"/>
  <c r="C4313" i="6"/>
  <c r="B4313" i="6"/>
  <c r="A4313" i="6"/>
  <c r="I4312" i="6"/>
  <c r="H4312" i="6"/>
  <c r="F4312" i="6"/>
  <c r="D4312" i="6"/>
  <c r="C4312" i="6"/>
  <c r="B4312" i="6"/>
  <c r="A4312" i="6"/>
  <c r="I4311" i="6"/>
  <c r="H4311" i="6"/>
  <c r="F4311" i="6"/>
  <c r="D4311" i="6"/>
  <c r="C4311" i="6"/>
  <c r="B4311" i="6"/>
  <c r="A4311" i="6"/>
  <c r="I4310" i="6"/>
  <c r="H4310" i="6"/>
  <c r="F4310" i="6"/>
  <c r="D4310" i="6"/>
  <c r="C4310" i="6"/>
  <c r="B4310" i="6"/>
  <c r="A4310" i="6"/>
  <c r="I4309" i="6"/>
  <c r="H4309" i="6"/>
  <c r="F4309" i="6"/>
  <c r="D4309" i="6"/>
  <c r="C4309" i="6"/>
  <c r="B4309" i="6"/>
  <c r="A4309" i="6"/>
  <c r="I4308" i="6"/>
  <c r="H4308" i="6"/>
  <c r="F4308" i="6"/>
  <c r="D4308" i="6"/>
  <c r="C4308" i="6"/>
  <c r="B4308" i="6"/>
  <c r="A4308" i="6"/>
  <c r="I4307" i="6"/>
  <c r="H4307" i="6"/>
  <c r="F4307" i="6"/>
  <c r="D4307" i="6"/>
  <c r="C4307" i="6"/>
  <c r="B4307" i="6"/>
  <c r="A4307" i="6"/>
  <c r="I4306" i="6"/>
  <c r="H4306" i="6"/>
  <c r="F4306" i="6"/>
  <c r="D4306" i="6"/>
  <c r="C4306" i="6"/>
  <c r="B4306" i="6"/>
  <c r="A4306" i="6"/>
  <c r="I4305" i="6"/>
  <c r="H4305" i="6"/>
  <c r="F4305" i="6"/>
  <c r="D4305" i="6"/>
  <c r="C4305" i="6"/>
  <c r="B4305" i="6"/>
  <c r="A4305" i="6"/>
  <c r="I4304" i="6"/>
  <c r="H4304" i="6"/>
  <c r="F4304" i="6"/>
  <c r="D4304" i="6"/>
  <c r="C4304" i="6"/>
  <c r="B4304" i="6"/>
  <c r="A4304" i="6"/>
  <c r="I4303" i="6"/>
  <c r="H4303" i="6"/>
  <c r="F4303" i="6"/>
  <c r="D4303" i="6"/>
  <c r="C4303" i="6"/>
  <c r="B4303" i="6"/>
  <c r="A4303" i="6"/>
  <c r="I4302" i="6"/>
  <c r="H4302" i="6"/>
  <c r="F4302" i="6"/>
  <c r="D4302" i="6"/>
  <c r="C4302" i="6"/>
  <c r="B4302" i="6"/>
  <c r="A4302" i="6"/>
  <c r="I4301" i="6"/>
  <c r="H4301" i="6"/>
  <c r="F4301" i="6"/>
  <c r="D4301" i="6"/>
  <c r="C4301" i="6"/>
  <c r="B4301" i="6"/>
  <c r="A4301" i="6"/>
  <c r="I4300" i="6"/>
  <c r="H4300" i="6"/>
  <c r="F4300" i="6"/>
  <c r="D4300" i="6"/>
  <c r="C4300" i="6"/>
  <c r="B4300" i="6"/>
  <c r="A4300" i="6"/>
  <c r="I4299" i="6"/>
  <c r="H4299" i="6"/>
  <c r="F4299" i="6"/>
  <c r="D4299" i="6"/>
  <c r="C4299" i="6"/>
  <c r="B4299" i="6"/>
  <c r="A4299" i="6"/>
  <c r="I4298" i="6"/>
  <c r="H4298" i="6"/>
  <c r="F4298" i="6"/>
  <c r="D4298" i="6"/>
  <c r="C4298" i="6"/>
  <c r="B4298" i="6"/>
  <c r="A4298" i="6"/>
  <c r="I4297" i="6"/>
  <c r="H4297" i="6"/>
  <c r="F4297" i="6"/>
  <c r="D4297" i="6"/>
  <c r="C4297" i="6"/>
  <c r="B4297" i="6"/>
  <c r="A4297" i="6"/>
  <c r="I4296" i="6"/>
  <c r="H4296" i="6"/>
  <c r="F4296" i="6"/>
  <c r="D4296" i="6"/>
  <c r="C4296" i="6"/>
  <c r="B4296" i="6"/>
  <c r="A4296" i="6"/>
  <c r="I4295" i="6"/>
  <c r="H4295" i="6"/>
  <c r="F4295" i="6"/>
  <c r="D4295" i="6"/>
  <c r="C4295" i="6"/>
  <c r="B4295" i="6"/>
  <c r="A4295" i="6"/>
  <c r="I4294" i="6"/>
  <c r="H4294" i="6"/>
  <c r="F4294" i="6"/>
  <c r="D4294" i="6"/>
  <c r="C4294" i="6"/>
  <c r="B4294" i="6"/>
  <c r="A4294" i="6"/>
  <c r="I4293" i="6"/>
  <c r="H4293" i="6"/>
  <c r="F4293" i="6"/>
  <c r="D4293" i="6"/>
  <c r="C4293" i="6"/>
  <c r="B4293" i="6"/>
  <c r="A4293" i="6"/>
  <c r="I4292" i="6"/>
  <c r="H4292" i="6"/>
  <c r="F4292" i="6"/>
  <c r="D4292" i="6"/>
  <c r="C4292" i="6"/>
  <c r="B4292" i="6"/>
  <c r="A4292" i="6"/>
  <c r="I4291" i="6"/>
  <c r="H4291" i="6"/>
  <c r="F4291" i="6"/>
  <c r="D4291" i="6"/>
  <c r="C4291" i="6"/>
  <c r="B4291" i="6"/>
  <c r="A4291" i="6"/>
  <c r="I4290" i="6"/>
  <c r="H4290" i="6"/>
  <c r="F4290" i="6"/>
  <c r="D4290" i="6"/>
  <c r="C4290" i="6"/>
  <c r="B4290" i="6"/>
  <c r="A4290" i="6"/>
  <c r="I4289" i="6"/>
  <c r="H4289" i="6"/>
  <c r="F4289" i="6"/>
  <c r="D4289" i="6"/>
  <c r="C4289" i="6"/>
  <c r="B4289" i="6"/>
  <c r="A4289" i="6"/>
  <c r="I4288" i="6"/>
  <c r="H4288" i="6"/>
  <c r="F4288" i="6"/>
  <c r="D4288" i="6"/>
  <c r="C4288" i="6"/>
  <c r="B4288" i="6"/>
  <c r="A4288" i="6"/>
  <c r="I4287" i="6"/>
  <c r="H4287" i="6"/>
  <c r="F4287" i="6"/>
  <c r="D4287" i="6"/>
  <c r="C4287" i="6"/>
  <c r="B4287" i="6"/>
  <c r="A4287" i="6"/>
  <c r="I4286" i="6"/>
  <c r="H4286" i="6"/>
  <c r="F4286" i="6"/>
  <c r="D4286" i="6"/>
  <c r="C4286" i="6"/>
  <c r="B4286" i="6"/>
  <c r="A4286" i="6"/>
  <c r="I4285" i="6"/>
  <c r="H4285" i="6"/>
  <c r="F4285" i="6"/>
  <c r="D4285" i="6"/>
  <c r="C4285" i="6"/>
  <c r="B4285" i="6"/>
  <c r="A4285" i="6"/>
  <c r="I4284" i="6"/>
  <c r="H4284" i="6"/>
  <c r="F4284" i="6"/>
  <c r="D4284" i="6"/>
  <c r="C4284" i="6"/>
  <c r="B4284" i="6"/>
  <c r="A4284" i="6"/>
  <c r="I4283" i="6"/>
  <c r="H4283" i="6"/>
  <c r="F4283" i="6"/>
  <c r="D4283" i="6"/>
  <c r="C4283" i="6"/>
  <c r="B4283" i="6"/>
  <c r="A4283" i="6"/>
  <c r="I4282" i="6"/>
  <c r="H4282" i="6"/>
  <c r="F4282" i="6"/>
  <c r="D4282" i="6"/>
  <c r="C4282" i="6"/>
  <c r="B4282" i="6"/>
  <c r="A4282" i="6"/>
  <c r="I4281" i="6"/>
  <c r="H4281" i="6"/>
  <c r="F4281" i="6"/>
  <c r="D4281" i="6"/>
  <c r="C4281" i="6"/>
  <c r="B4281" i="6"/>
  <c r="A4281" i="6"/>
  <c r="I4280" i="6"/>
  <c r="H4280" i="6"/>
  <c r="F4280" i="6"/>
  <c r="D4280" i="6"/>
  <c r="C4280" i="6"/>
  <c r="B4280" i="6"/>
  <c r="A4280" i="6"/>
  <c r="I4279" i="6"/>
  <c r="H4279" i="6"/>
  <c r="F4279" i="6"/>
  <c r="D4279" i="6"/>
  <c r="C4279" i="6"/>
  <c r="B4279" i="6"/>
  <c r="A4279" i="6"/>
  <c r="I4278" i="6"/>
  <c r="H4278" i="6"/>
  <c r="F4278" i="6"/>
  <c r="D4278" i="6"/>
  <c r="C4278" i="6"/>
  <c r="B4278" i="6"/>
  <c r="A4278" i="6"/>
  <c r="I4277" i="6"/>
  <c r="H4277" i="6"/>
  <c r="F4277" i="6"/>
  <c r="D4277" i="6"/>
  <c r="C4277" i="6"/>
  <c r="B4277" i="6"/>
  <c r="A4277" i="6"/>
  <c r="I4276" i="6"/>
  <c r="H4276" i="6"/>
  <c r="F4276" i="6"/>
  <c r="D4276" i="6"/>
  <c r="C4276" i="6"/>
  <c r="B4276" i="6"/>
  <c r="A4276" i="6"/>
  <c r="I4275" i="6"/>
  <c r="H4275" i="6"/>
  <c r="F4275" i="6"/>
  <c r="D4275" i="6"/>
  <c r="C4275" i="6"/>
  <c r="B4275" i="6"/>
  <c r="A4275" i="6"/>
  <c r="I4274" i="6"/>
  <c r="H4274" i="6"/>
  <c r="F4274" i="6"/>
  <c r="D4274" i="6"/>
  <c r="C4274" i="6"/>
  <c r="B4274" i="6"/>
  <c r="A4274" i="6"/>
  <c r="I4273" i="6"/>
  <c r="H4273" i="6"/>
  <c r="F4273" i="6"/>
  <c r="D4273" i="6"/>
  <c r="C4273" i="6"/>
  <c r="B4273" i="6"/>
  <c r="A4273" i="6"/>
  <c r="I4272" i="6"/>
  <c r="H4272" i="6"/>
  <c r="F4272" i="6"/>
  <c r="D4272" i="6"/>
  <c r="C4272" i="6"/>
  <c r="B4272" i="6"/>
  <c r="A4272" i="6"/>
  <c r="I4271" i="6"/>
  <c r="H4271" i="6"/>
  <c r="F4271" i="6"/>
  <c r="D4271" i="6"/>
  <c r="C4271" i="6"/>
  <c r="B4271" i="6"/>
  <c r="A4271" i="6"/>
  <c r="I4270" i="6"/>
  <c r="H4270" i="6"/>
  <c r="F4270" i="6"/>
  <c r="D4270" i="6"/>
  <c r="C4270" i="6"/>
  <c r="B4270" i="6"/>
  <c r="A4270" i="6"/>
  <c r="I4269" i="6"/>
  <c r="H4269" i="6"/>
  <c r="F4269" i="6"/>
  <c r="D4269" i="6"/>
  <c r="C4269" i="6"/>
  <c r="B4269" i="6"/>
  <c r="A4269" i="6"/>
  <c r="I4268" i="6"/>
  <c r="H4268" i="6"/>
  <c r="F4268" i="6"/>
  <c r="D4268" i="6"/>
  <c r="C4268" i="6"/>
  <c r="B4268" i="6"/>
  <c r="A4268" i="6"/>
  <c r="I4267" i="6"/>
  <c r="H4267" i="6"/>
  <c r="F4267" i="6"/>
  <c r="D4267" i="6"/>
  <c r="C4267" i="6"/>
  <c r="B4267" i="6"/>
  <c r="A4267" i="6"/>
  <c r="I4266" i="6"/>
  <c r="H4266" i="6"/>
  <c r="F4266" i="6"/>
  <c r="D4266" i="6"/>
  <c r="C4266" i="6"/>
  <c r="B4266" i="6"/>
  <c r="A4266" i="6"/>
  <c r="I4265" i="6"/>
  <c r="H4265" i="6"/>
  <c r="F4265" i="6"/>
  <c r="D4265" i="6"/>
  <c r="C4265" i="6"/>
  <c r="B4265" i="6"/>
  <c r="A4265" i="6"/>
  <c r="I4264" i="6"/>
  <c r="H4264" i="6"/>
  <c r="F4264" i="6"/>
  <c r="D4264" i="6"/>
  <c r="C4264" i="6"/>
  <c r="B4264" i="6"/>
  <c r="A4264" i="6"/>
  <c r="I4263" i="6"/>
  <c r="H4263" i="6"/>
  <c r="F4263" i="6"/>
  <c r="D4263" i="6"/>
  <c r="C4263" i="6"/>
  <c r="B4263" i="6"/>
  <c r="A4263" i="6"/>
  <c r="I4262" i="6"/>
  <c r="H4262" i="6"/>
  <c r="F4262" i="6"/>
  <c r="D4262" i="6"/>
  <c r="C4262" i="6"/>
  <c r="B4262" i="6"/>
  <c r="A4262" i="6"/>
  <c r="I4261" i="6"/>
  <c r="H4261" i="6"/>
  <c r="F4261" i="6"/>
  <c r="D4261" i="6"/>
  <c r="C4261" i="6"/>
  <c r="B4261" i="6"/>
  <c r="A4261" i="6"/>
  <c r="I4260" i="6"/>
  <c r="H4260" i="6"/>
  <c r="F4260" i="6"/>
  <c r="D4260" i="6"/>
  <c r="C4260" i="6"/>
  <c r="B4260" i="6"/>
  <c r="A4260" i="6"/>
  <c r="I4259" i="6"/>
  <c r="H4259" i="6"/>
  <c r="F4259" i="6"/>
  <c r="D4259" i="6"/>
  <c r="C4259" i="6"/>
  <c r="B4259" i="6"/>
  <c r="A4259" i="6"/>
  <c r="I4258" i="6"/>
  <c r="H4258" i="6"/>
  <c r="F4258" i="6"/>
  <c r="D4258" i="6"/>
  <c r="C4258" i="6"/>
  <c r="B4258" i="6"/>
  <c r="A4258" i="6"/>
  <c r="I4257" i="6"/>
  <c r="H4257" i="6"/>
  <c r="F4257" i="6"/>
  <c r="D4257" i="6"/>
  <c r="C4257" i="6"/>
  <c r="B4257" i="6"/>
  <c r="A4257" i="6"/>
  <c r="I4256" i="6"/>
  <c r="H4256" i="6"/>
  <c r="F4256" i="6"/>
  <c r="D4256" i="6"/>
  <c r="C4256" i="6"/>
  <c r="B4256" i="6"/>
  <c r="A4256" i="6"/>
  <c r="I4255" i="6"/>
  <c r="H4255" i="6"/>
  <c r="F4255" i="6"/>
  <c r="D4255" i="6"/>
  <c r="C4255" i="6"/>
  <c r="B4255" i="6"/>
  <c r="A4255" i="6"/>
  <c r="I4254" i="6"/>
  <c r="H4254" i="6"/>
  <c r="F4254" i="6"/>
  <c r="D4254" i="6"/>
  <c r="C4254" i="6"/>
  <c r="B4254" i="6"/>
  <c r="A4254" i="6"/>
  <c r="I4253" i="6"/>
  <c r="H4253" i="6"/>
  <c r="F4253" i="6"/>
  <c r="D4253" i="6"/>
  <c r="C4253" i="6"/>
  <c r="B4253" i="6"/>
  <c r="A4253" i="6"/>
  <c r="I4252" i="6"/>
  <c r="H4252" i="6"/>
  <c r="F4252" i="6"/>
  <c r="D4252" i="6"/>
  <c r="C4252" i="6"/>
  <c r="B4252" i="6"/>
  <c r="A4252" i="6"/>
  <c r="I4251" i="6"/>
  <c r="H4251" i="6"/>
  <c r="F4251" i="6"/>
  <c r="D4251" i="6"/>
  <c r="C4251" i="6"/>
  <c r="B4251" i="6"/>
  <c r="A4251" i="6"/>
  <c r="I4250" i="6"/>
  <c r="H4250" i="6"/>
  <c r="F4250" i="6"/>
  <c r="D4250" i="6"/>
  <c r="C4250" i="6"/>
  <c r="B4250" i="6"/>
  <c r="A4250" i="6"/>
  <c r="I4249" i="6"/>
  <c r="H4249" i="6"/>
  <c r="F4249" i="6"/>
  <c r="D4249" i="6"/>
  <c r="C4249" i="6"/>
  <c r="B4249" i="6"/>
  <c r="A4249" i="6"/>
  <c r="I4248" i="6"/>
  <c r="H4248" i="6"/>
  <c r="F4248" i="6"/>
  <c r="D4248" i="6"/>
  <c r="C4248" i="6"/>
  <c r="B4248" i="6"/>
  <c r="A4248" i="6"/>
  <c r="I4247" i="6"/>
  <c r="H4247" i="6"/>
  <c r="F4247" i="6"/>
  <c r="D4247" i="6"/>
  <c r="C4247" i="6"/>
  <c r="B4247" i="6"/>
  <c r="A4247" i="6"/>
  <c r="I4246" i="6"/>
  <c r="H4246" i="6"/>
  <c r="F4246" i="6"/>
  <c r="D4246" i="6"/>
  <c r="C4246" i="6"/>
  <c r="B4246" i="6"/>
  <c r="A4246" i="6"/>
  <c r="I4245" i="6"/>
  <c r="H4245" i="6"/>
  <c r="F4245" i="6"/>
  <c r="D4245" i="6"/>
  <c r="C4245" i="6"/>
  <c r="B4245" i="6"/>
  <c r="A4245" i="6"/>
  <c r="I4244" i="6"/>
  <c r="H4244" i="6"/>
  <c r="F4244" i="6"/>
  <c r="D4244" i="6"/>
  <c r="C4244" i="6"/>
  <c r="B4244" i="6"/>
  <c r="A4244" i="6"/>
  <c r="I4243" i="6"/>
  <c r="H4243" i="6"/>
  <c r="F4243" i="6"/>
  <c r="D4243" i="6"/>
  <c r="C4243" i="6"/>
  <c r="B4243" i="6"/>
  <c r="A4243" i="6"/>
  <c r="I4242" i="6"/>
  <c r="H4242" i="6"/>
  <c r="F4242" i="6"/>
  <c r="D4242" i="6"/>
  <c r="C4242" i="6"/>
  <c r="B4242" i="6"/>
  <c r="A4242" i="6"/>
  <c r="I4241" i="6"/>
  <c r="H4241" i="6"/>
  <c r="F4241" i="6"/>
  <c r="D4241" i="6"/>
  <c r="C4241" i="6"/>
  <c r="B4241" i="6"/>
  <c r="A4241" i="6"/>
  <c r="I4240" i="6"/>
  <c r="H4240" i="6"/>
  <c r="F4240" i="6"/>
  <c r="D4240" i="6"/>
  <c r="C4240" i="6"/>
  <c r="B4240" i="6"/>
  <c r="A4240" i="6"/>
  <c r="I4239" i="6"/>
  <c r="H4239" i="6"/>
  <c r="F4239" i="6"/>
  <c r="D4239" i="6"/>
  <c r="C4239" i="6"/>
  <c r="B4239" i="6"/>
  <c r="A4239" i="6"/>
  <c r="I4238" i="6"/>
  <c r="H4238" i="6"/>
  <c r="F4238" i="6"/>
  <c r="D4238" i="6"/>
  <c r="C4238" i="6"/>
  <c r="B4238" i="6"/>
  <c r="A4238" i="6"/>
  <c r="I4237" i="6"/>
  <c r="H4237" i="6"/>
  <c r="F4237" i="6"/>
  <c r="D4237" i="6"/>
  <c r="C4237" i="6"/>
  <c r="B4237" i="6"/>
  <c r="A4237" i="6"/>
  <c r="I4236" i="6"/>
  <c r="H4236" i="6"/>
  <c r="F4236" i="6"/>
  <c r="D4236" i="6"/>
  <c r="C4236" i="6"/>
  <c r="B4236" i="6"/>
  <c r="A4236" i="6"/>
  <c r="I4235" i="6"/>
  <c r="H4235" i="6"/>
  <c r="F4235" i="6"/>
  <c r="D4235" i="6"/>
  <c r="C4235" i="6"/>
  <c r="B4235" i="6"/>
  <c r="A4235" i="6"/>
  <c r="I4234" i="6"/>
  <c r="H4234" i="6"/>
  <c r="F4234" i="6"/>
  <c r="D4234" i="6"/>
  <c r="C4234" i="6"/>
  <c r="B4234" i="6"/>
  <c r="A4234" i="6"/>
  <c r="I4233" i="6"/>
  <c r="H4233" i="6"/>
  <c r="F4233" i="6"/>
  <c r="D4233" i="6"/>
  <c r="C4233" i="6"/>
  <c r="B4233" i="6"/>
  <c r="A4233" i="6"/>
  <c r="I4232" i="6"/>
  <c r="H4232" i="6"/>
  <c r="F4232" i="6"/>
  <c r="D4232" i="6"/>
  <c r="C4232" i="6"/>
  <c r="B4232" i="6"/>
  <c r="A4232" i="6"/>
  <c r="I4231" i="6"/>
  <c r="H4231" i="6"/>
  <c r="F4231" i="6"/>
  <c r="D4231" i="6"/>
  <c r="C4231" i="6"/>
  <c r="B4231" i="6"/>
  <c r="A4231" i="6"/>
  <c r="I4230" i="6"/>
  <c r="H4230" i="6"/>
  <c r="F4230" i="6"/>
  <c r="D4230" i="6"/>
  <c r="C4230" i="6"/>
  <c r="B4230" i="6"/>
  <c r="A4230" i="6"/>
  <c r="I4229" i="6"/>
  <c r="H4229" i="6"/>
  <c r="F4229" i="6"/>
  <c r="D4229" i="6"/>
  <c r="C4229" i="6"/>
  <c r="B4229" i="6"/>
  <c r="A4229" i="6"/>
  <c r="I4228" i="6"/>
  <c r="H4228" i="6"/>
  <c r="F4228" i="6"/>
  <c r="D4228" i="6"/>
  <c r="C4228" i="6"/>
  <c r="B4228" i="6"/>
  <c r="A4228" i="6"/>
  <c r="I4227" i="6"/>
  <c r="H4227" i="6"/>
  <c r="F4227" i="6"/>
  <c r="D4227" i="6"/>
  <c r="C4227" i="6"/>
  <c r="B4227" i="6"/>
  <c r="A4227" i="6"/>
  <c r="I4226" i="6"/>
  <c r="H4226" i="6"/>
  <c r="F4226" i="6"/>
  <c r="D4226" i="6"/>
  <c r="C4226" i="6"/>
  <c r="B4226" i="6"/>
  <c r="A4226" i="6"/>
  <c r="I4225" i="6"/>
  <c r="H4225" i="6"/>
  <c r="F4225" i="6"/>
  <c r="D4225" i="6"/>
  <c r="C4225" i="6"/>
  <c r="B4225" i="6"/>
  <c r="A4225" i="6"/>
  <c r="I4224" i="6"/>
  <c r="H4224" i="6"/>
  <c r="F4224" i="6"/>
  <c r="D4224" i="6"/>
  <c r="C4224" i="6"/>
  <c r="B4224" i="6"/>
  <c r="A4224" i="6"/>
  <c r="I4223" i="6"/>
  <c r="H4223" i="6"/>
  <c r="F4223" i="6"/>
  <c r="D4223" i="6"/>
  <c r="C4223" i="6"/>
  <c r="B4223" i="6"/>
  <c r="A4223" i="6"/>
  <c r="I4222" i="6"/>
  <c r="H4222" i="6"/>
  <c r="F4222" i="6"/>
  <c r="D4222" i="6"/>
  <c r="C4222" i="6"/>
  <c r="B4222" i="6"/>
  <c r="A4222" i="6"/>
  <c r="I4221" i="6"/>
  <c r="H4221" i="6"/>
  <c r="F4221" i="6"/>
  <c r="D4221" i="6"/>
  <c r="C4221" i="6"/>
  <c r="B4221" i="6"/>
  <c r="A4221" i="6"/>
  <c r="I4220" i="6"/>
  <c r="H4220" i="6"/>
  <c r="F4220" i="6"/>
  <c r="D4220" i="6"/>
  <c r="C4220" i="6"/>
  <c r="B4220" i="6"/>
  <c r="A4220" i="6"/>
  <c r="I4219" i="6"/>
  <c r="H4219" i="6"/>
  <c r="F4219" i="6"/>
  <c r="D4219" i="6"/>
  <c r="C4219" i="6"/>
  <c r="B4219" i="6"/>
  <c r="A4219" i="6"/>
  <c r="I4218" i="6"/>
  <c r="H4218" i="6"/>
  <c r="F4218" i="6"/>
  <c r="D4218" i="6"/>
  <c r="C4218" i="6"/>
  <c r="B4218" i="6"/>
  <c r="A4218" i="6"/>
  <c r="I4217" i="6"/>
  <c r="H4217" i="6"/>
  <c r="F4217" i="6"/>
  <c r="D4217" i="6"/>
  <c r="C4217" i="6"/>
  <c r="B4217" i="6"/>
  <c r="A4217" i="6"/>
  <c r="I4216" i="6"/>
  <c r="H4216" i="6"/>
  <c r="F4216" i="6"/>
  <c r="D4216" i="6"/>
  <c r="C4216" i="6"/>
  <c r="B4216" i="6"/>
  <c r="A4216" i="6"/>
  <c r="I4215" i="6"/>
  <c r="H4215" i="6"/>
  <c r="F4215" i="6"/>
  <c r="D4215" i="6"/>
  <c r="C4215" i="6"/>
  <c r="B4215" i="6"/>
  <c r="A4215" i="6"/>
  <c r="I4214" i="6"/>
  <c r="H4214" i="6"/>
  <c r="F4214" i="6"/>
  <c r="D4214" i="6"/>
  <c r="C4214" i="6"/>
  <c r="B4214" i="6"/>
  <c r="A4214" i="6"/>
  <c r="I4213" i="6"/>
  <c r="H4213" i="6"/>
  <c r="F4213" i="6"/>
  <c r="D4213" i="6"/>
  <c r="C4213" i="6"/>
  <c r="B4213" i="6"/>
  <c r="A4213" i="6"/>
  <c r="I4212" i="6"/>
  <c r="H4212" i="6"/>
  <c r="F4212" i="6"/>
  <c r="D4212" i="6"/>
  <c r="C4212" i="6"/>
  <c r="B4212" i="6"/>
  <c r="A4212" i="6"/>
  <c r="I4211" i="6"/>
  <c r="H4211" i="6"/>
  <c r="F4211" i="6"/>
  <c r="D4211" i="6"/>
  <c r="C4211" i="6"/>
  <c r="B4211" i="6"/>
  <c r="A4211" i="6"/>
  <c r="I4210" i="6"/>
  <c r="H4210" i="6"/>
  <c r="F4210" i="6"/>
  <c r="D4210" i="6"/>
  <c r="C4210" i="6"/>
  <c r="B4210" i="6"/>
  <c r="A4210" i="6"/>
  <c r="I4209" i="6"/>
  <c r="H4209" i="6"/>
  <c r="F4209" i="6"/>
  <c r="D4209" i="6"/>
  <c r="C4209" i="6"/>
  <c r="B4209" i="6"/>
  <c r="A4209" i="6"/>
  <c r="I4208" i="6"/>
  <c r="H4208" i="6"/>
  <c r="F4208" i="6"/>
  <c r="D4208" i="6"/>
  <c r="C4208" i="6"/>
  <c r="B4208" i="6"/>
  <c r="A4208" i="6"/>
  <c r="I4207" i="6"/>
  <c r="H4207" i="6"/>
  <c r="F4207" i="6"/>
  <c r="D4207" i="6"/>
  <c r="C4207" i="6"/>
  <c r="B4207" i="6"/>
  <c r="A4207" i="6"/>
  <c r="I4206" i="6"/>
  <c r="H4206" i="6"/>
  <c r="F4206" i="6"/>
  <c r="D4206" i="6"/>
  <c r="C4206" i="6"/>
  <c r="B4206" i="6"/>
  <c r="A4206" i="6"/>
  <c r="I4205" i="6"/>
  <c r="H4205" i="6"/>
  <c r="F4205" i="6"/>
  <c r="D4205" i="6"/>
  <c r="C4205" i="6"/>
  <c r="B4205" i="6"/>
  <c r="A4205" i="6"/>
  <c r="I4204" i="6"/>
  <c r="H4204" i="6"/>
  <c r="F4204" i="6"/>
  <c r="D4204" i="6"/>
  <c r="C4204" i="6"/>
  <c r="B4204" i="6"/>
  <c r="A4204" i="6"/>
  <c r="I4203" i="6"/>
  <c r="H4203" i="6"/>
  <c r="F4203" i="6"/>
  <c r="D4203" i="6"/>
  <c r="C4203" i="6"/>
  <c r="B4203" i="6"/>
  <c r="A4203" i="6"/>
  <c r="I4202" i="6"/>
  <c r="H4202" i="6"/>
  <c r="F4202" i="6"/>
  <c r="D4202" i="6"/>
  <c r="C4202" i="6"/>
  <c r="B4202" i="6"/>
  <c r="A4202" i="6"/>
  <c r="I4201" i="6"/>
  <c r="H4201" i="6"/>
  <c r="F4201" i="6"/>
  <c r="D4201" i="6"/>
  <c r="C4201" i="6"/>
  <c r="B4201" i="6"/>
  <c r="A4201" i="6"/>
  <c r="I4200" i="6"/>
  <c r="H4200" i="6"/>
  <c r="F4200" i="6"/>
  <c r="D4200" i="6"/>
  <c r="C4200" i="6"/>
  <c r="B4200" i="6"/>
  <c r="A4200" i="6"/>
  <c r="I4199" i="6"/>
  <c r="H4199" i="6"/>
  <c r="F4199" i="6"/>
  <c r="D4199" i="6"/>
  <c r="C4199" i="6"/>
  <c r="B4199" i="6"/>
  <c r="A4199" i="6"/>
  <c r="I4198" i="6"/>
  <c r="H4198" i="6"/>
  <c r="F4198" i="6"/>
  <c r="D4198" i="6"/>
  <c r="C4198" i="6"/>
  <c r="B4198" i="6"/>
  <c r="A4198" i="6"/>
  <c r="I4197" i="6"/>
  <c r="H4197" i="6"/>
  <c r="F4197" i="6"/>
  <c r="D4197" i="6"/>
  <c r="C4197" i="6"/>
  <c r="B4197" i="6"/>
  <c r="A4197" i="6"/>
  <c r="I4196" i="6"/>
  <c r="H4196" i="6"/>
  <c r="F4196" i="6"/>
  <c r="D4196" i="6"/>
  <c r="C4196" i="6"/>
  <c r="B4196" i="6"/>
  <c r="A4196" i="6"/>
  <c r="I4195" i="6"/>
  <c r="H4195" i="6"/>
  <c r="F4195" i="6"/>
  <c r="D4195" i="6"/>
  <c r="C4195" i="6"/>
  <c r="B4195" i="6"/>
  <c r="A4195" i="6"/>
  <c r="I4194" i="6"/>
  <c r="H4194" i="6"/>
  <c r="F4194" i="6"/>
  <c r="D4194" i="6"/>
  <c r="C4194" i="6"/>
  <c r="B4194" i="6"/>
  <c r="A4194" i="6"/>
  <c r="I4193" i="6"/>
  <c r="H4193" i="6"/>
  <c r="F4193" i="6"/>
  <c r="D4193" i="6"/>
  <c r="C4193" i="6"/>
  <c r="B4193" i="6"/>
  <c r="A4193" i="6"/>
  <c r="I4192" i="6"/>
  <c r="H4192" i="6"/>
  <c r="F4192" i="6"/>
  <c r="D4192" i="6"/>
  <c r="C4192" i="6"/>
  <c r="B4192" i="6"/>
  <c r="A4192" i="6"/>
  <c r="I4191" i="6"/>
  <c r="H4191" i="6"/>
  <c r="F4191" i="6"/>
  <c r="D4191" i="6"/>
  <c r="C4191" i="6"/>
  <c r="B4191" i="6"/>
  <c r="A4191" i="6"/>
  <c r="I4190" i="6"/>
  <c r="H4190" i="6"/>
  <c r="F4190" i="6"/>
  <c r="D4190" i="6"/>
  <c r="C4190" i="6"/>
  <c r="B4190" i="6"/>
  <c r="A4190" i="6"/>
  <c r="I4189" i="6"/>
  <c r="H4189" i="6"/>
  <c r="F4189" i="6"/>
  <c r="D4189" i="6"/>
  <c r="C4189" i="6"/>
  <c r="B4189" i="6"/>
  <c r="A4189" i="6"/>
  <c r="I4188" i="6"/>
  <c r="H4188" i="6"/>
  <c r="F4188" i="6"/>
  <c r="D4188" i="6"/>
  <c r="C4188" i="6"/>
  <c r="B4188" i="6"/>
  <c r="A4188" i="6"/>
  <c r="I4187" i="6"/>
  <c r="H4187" i="6"/>
  <c r="F4187" i="6"/>
  <c r="D4187" i="6"/>
  <c r="C4187" i="6"/>
  <c r="B4187" i="6"/>
  <c r="A4187" i="6"/>
  <c r="I4186" i="6"/>
  <c r="H4186" i="6"/>
  <c r="F4186" i="6"/>
  <c r="D4186" i="6"/>
  <c r="C4186" i="6"/>
  <c r="B4186" i="6"/>
  <c r="A4186" i="6"/>
  <c r="I4185" i="6"/>
  <c r="H4185" i="6"/>
  <c r="F4185" i="6"/>
  <c r="D4185" i="6"/>
  <c r="C4185" i="6"/>
  <c r="B4185" i="6"/>
  <c r="A4185" i="6"/>
  <c r="I4184" i="6"/>
  <c r="H4184" i="6"/>
  <c r="F4184" i="6"/>
  <c r="D4184" i="6"/>
  <c r="C4184" i="6"/>
  <c r="B4184" i="6"/>
  <c r="A4184" i="6"/>
  <c r="I4183" i="6"/>
  <c r="H4183" i="6"/>
  <c r="F4183" i="6"/>
  <c r="D4183" i="6"/>
  <c r="C4183" i="6"/>
  <c r="B4183" i="6"/>
  <c r="A4183" i="6"/>
  <c r="I4182" i="6"/>
  <c r="H4182" i="6"/>
  <c r="F4182" i="6"/>
  <c r="D4182" i="6"/>
  <c r="C4182" i="6"/>
  <c r="B4182" i="6"/>
  <c r="A4182" i="6"/>
  <c r="I4181" i="6"/>
  <c r="H4181" i="6"/>
  <c r="F4181" i="6"/>
  <c r="D4181" i="6"/>
  <c r="C4181" i="6"/>
  <c r="B4181" i="6"/>
  <c r="A4181" i="6"/>
  <c r="I4180" i="6"/>
  <c r="H4180" i="6"/>
  <c r="F4180" i="6"/>
  <c r="D4180" i="6"/>
  <c r="C4180" i="6"/>
  <c r="B4180" i="6"/>
  <c r="A4180" i="6"/>
  <c r="I4179" i="6"/>
  <c r="H4179" i="6"/>
  <c r="F4179" i="6"/>
  <c r="D4179" i="6"/>
  <c r="C4179" i="6"/>
  <c r="B4179" i="6"/>
  <c r="A4179" i="6"/>
  <c r="I4178" i="6"/>
  <c r="H4178" i="6"/>
  <c r="F4178" i="6"/>
  <c r="D4178" i="6"/>
  <c r="C4178" i="6"/>
  <c r="B4178" i="6"/>
  <c r="A4178" i="6"/>
  <c r="I4177" i="6"/>
  <c r="H4177" i="6"/>
  <c r="F4177" i="6"/>
  <c r="D4177" i="6"/>
  <c r="C4177" i="6"/>
  <c r="B4177" i="6"/>
  <c r="A4177" i="6"/>
  <c r="I4176" i="6"/>
  <c r="H4176" i="6"/>
  <c r="F4176" i="6"/>
  <c r="D4176" i="6"/>
  <c r="C4176" i="6"/>
  <c r="B4176" i="6"/>
  <c r="A4176" i="6"/>
  <c r="I4175" i="6"/>
  <c r="H4175" i="6"/>
  <c r="F4175" i="6"/>
  <c r="D4175" i="6"/>
  <c r="C4175" i="6"/>
  <c r="B4175" i="6"/>
  <c r="A4175" i="6"/>
  <c r="I4174" i="6"/>
  <c r="H4174" i="6"/>
  <c r="F4174" i="6"/>
  <c r="D4174" i="6"/>
  <c r="C4174" i="6"/>
  <c r="B4174" i="6"/>
  <c r="A4174" i="6"/>
  <c r="I4173" i="6"/>
  <c r="H4173" i="6"/>
  <c r="F4173" i="6"/>
  <c r="D4173" i="6"/>
  <c r="C4173" i="6"/>
  <c r="B4173" i="6"/>
  <c r="A4173" i="6"/>
  <c r="I4172" i="6"/>
  <c r="H4172" i="6"/>
  <c r="F4172" i="6"/>
  <c r="D4172" i="6"/>
  <c r="C4172" i="6"/>
  <c r="B4172" i="6"/>
  <c r="A4172" i="6"/>
  <c r="I4171" i="6"/>
  <c r="H4171" i="6"/>
  <c r="F4171" i="6"/>
  <c r="D4171" i="6"/>
  <c r="C4171" i="6"/>
  <c r="B4171" i="6"/>
  <c r="A4171" i="6"/>
  <c r="I4170" i="6"/>
  <c r="H4170" i="6"/>
  <c r="F4170" i="6"/>
  <c r="D4170" i="6"/>
  <c r="C4170" i="6"/>
  <c r="B4170" i="6"/>
  <c r="A4170" i="6"/>
  <c r="I4169" i="6"/>
  <c r="H4169" i="6"/>
  <c r="F4169" i="6"/>
  <c r="D4169" i="6"/>
  <c r="C4169" i="6"/>
  <c r="B4169" i="6"/>
  <c r="A4169" i="6"/>
  <c r="I4168" i="6"/>
  <c r="H4168" i="6"/>
  <c r="F4168" i="6"/>
  <c r="D4168" i="6"/>
  <c r="C4168" i="6"/>
  <c r="B4168" i="6"/>
  <c r="A4168" i="6"/>
  <c r="I4167" i="6"/>
  <c r="H4167" i="6"/>
  <c r="F4167" i="6"/>
  <c r="D4167" i="6"/>
  <c r="C4167" i="6"/>
  <c r="B4167" i="6"/>
  <c r="A4167" i="6"/>
  <c r="I4166" i="6"/>
  <c r="H4166" i="6"/>
  <c r="F4166" i="6"/>
  <c r="D4166" i="6"/>
  <c r="C4166" i="6"/>
  <c r="B4166" i="6"/>
  <c r="A4166" i="6"/>
  <c r="I4165" i="6"/>
  <c r="H4165" i="6"/>
  <c r="F4165" i="6"/>
  <c r="D4165" i="6"/>
  <c r="C4165" i="6"/>
  <c r="B4165" i="6"/>
  <c r="A4165" i="6"/>
  <c r="I4164" i="6"/>
  <c r="H4164" i="6"/>
  <c r="F4164" i="6"/>
  <c r="D4164" i="6"/>
  <c r="C4164" i="6"/>
  <c r="B4164" i="6"/>
  <c r="A4164" i="6"/>
  <c r="I4163" i="6"/>
  <c r="H4163" i="6"/>
  <c r="F4163" i="6"/>
  <c r="D4163" i="6"/>
  <c r="C4163" i="6"/>
  <c r="B4163" i="6"/>
  <c r="A4163" i="6"/>
  <c r="I4162" i="6"/>
  <c r="H4162" i="6"/>
  <c r="F4162" i="6"/>
  <c r="D4162" i="6"/>
  <c r="C4162" i="6"/>
  <c r="B4162" i="6"/>
  <c r="A4162" i="6"/>
  <c r="I4161" i="6"/>
  <c r="H4161" i="6"/>
  <c r="F4161" i="6"/>
  <c r="D4161" i="6"/>
  <c r="C4161" i="6"/>
  <c r="B4161" i="6"/>
  <c r="A4161" i="6"/>
  <c r="I4160" i="6"/>
  <c r="H4160" i="6"/>
  <c r="F4160" i="6"/>
  <c r="D4160" i="6"/>
  <c r="C4160" i="6"/>
  <c r="B4160" i="6"/>
  <c r="A4160" i="6"/>
  <c r="I4159" i="6"/>
  <c r="H4159" i="6"/>
  <c r="F4159" i="6"/>
  <c r="D4159" i="6"/>
  <c r="C4159" i="6"/>
  <c r="B4159" i="6"/>
  <c r="A4159" i="6"/>
  <c r="I4158" i="6"/>
  <c r="H4158" i="6"/>
  <c r="F4158" i="6"/>
  <c r="D4158" i="6"/>
  <c r="C4158" i="6"/>
  <c r="B4158" i="6"/>
  <c r="A4158" i="6"/>
  <c r="I4157" i="6"/>
  <c r="H4157" i="6"/>
  <c r="F4157" i="6"/>
  <c r="D4157" i="6"/>
  <c r="C4157" i="6"/>
  <c r="B4157" i="6"/>
  <c r="A4157" i="6"/>
  <c r="I4156" i="6"/>
  <c r="H4156" i="6"/>
  <c r="F4156" i="6"/>
  <c r="D4156" i="6"/>
  <c r="C4156" i="6"/>
  <c r="B4156" i="6"/>
  <c r="A4156" i="6"/>
  <c r="I4155" i="6"/>
  <c r="H4155" i="6"/>
  <c r="F4155" i="6"/>
  <c r="D4155" i="6"/>
  <c r="C4155" i="6"/>
  <c r="B4155" i="6"/>
  <c r="A4155" i="6"/>
  <c r="I4154" i="6"/>
  <c r="H4154" i="6"/>
  <c r="F4154" i="6"/>
  <c r="D4154" i="6"/>
  <c r="C4154" i="6"/>
  <c r="B4154" i="6"/>
  <c r="A4154" i="6"/>
  <c r="I4153" i="6"/>
  <c r="H4153" i="6"/>
  <c r="F4153" i="6"/>
  <c r="D4153" i="6"/>
  <c r="C4153" i="6"/>
  <c r="B4153" i="6"/>
  <c r="A4153" i="6"/>
  <c r="I4152" i="6"/>
  <c r="H4152" i="6"/>
  <c r="F4152" i="6"/>
  <c r="D4152" i="6"/>
  <c r="C4152" i="6"/>
  <c r="B4152" i="6"/>
  <c r="A4152" i="6"/>
  <c r="I4151" i="6"/>
  <c r="H4151" i="6"/>
  <c r="F4151" i="6"/>
  <c r="D4151" i="6"/>
  <c r="C4151" i="6"/>
  <c r="B4151" i="6"/>
  <c r="A4151" i="6"/>
  <c r="I4150" i="6"/>
  <c r="H4150" i="6"/>
  <c r="F4150" i="6"/>
  <c r="D4150" i="6"/>
  <c r="C4150" i="6"/>
  <c r="B4150" i="6"/>
  <c r="A4150" i="6"/>
  <c r="I4149" i="6"/>
  <c r="H4149" i="6"/>
  <c r="F4149" i="6"/>
  <c r="D4149" i="6"/>
  <c r="C4149" i="6"/>
  <c r="B4149" i="6"/>
  <c r="A4149" i="6"/>
  <c r="I4148" i="6"/>
  <c r="H4148" i="6"/>
  <c r="F4148" i="6"/>
  <c r="D4148" i="6"/>
  <c r="C4148" i="6"/>
  <c r="B4148" i="6"/>
  <c r="A4148" i="6"/>
  <c r="I4147" i="6"/>
  <c r="H4147" i="6"/>
  <c r="F4147" i="6"/>
  <c r="D4147" i="6"/>
  <c r="C4147" i="6"/>
  <c r="B4147" i="6"/>
  <c r="A4147" i="6"/>
  <c r="I4146" i="6"/>
  <c r="H4146" i="6"/>
  <c r="F4146" i="6"/>
  <c r="D4146" i="6"/>
  <c r="C4146" i="6"/>
  <c r="B4146" i="6"/>
  <c r="A4146" i="6"/>
  <c r="I4145" i="6"/>
  <c r="H4145" i="6"/>
  <c r="F4145" i="6"/>
  <c r="D4145" i="6"/>
  <c r="C4145" i="6"/>
  <c r="B4145" i="6"/>
  <c r="A4145" i="6"/>
  <c r="I4144" i="6"/>
  <c r="H4144" i="6"/>
  <c r="F4144" i="6"/>
  <c r="D4144" i="6"/>
  <c r="C4144" i="6"/>
  <c r="B4144" i="6"/>
  <c r="A4144" i="6"/>
  <c r="I4143" i="6"/>
  <c r="H4143" i="6"/>
  <c r="F4143" i="6"/>
  <c r="D4143" i="6"/>
  <c r="C4143" i="6"/>
  <c r="B4143" i="6"/>
  <c r="A4143" i="6"/>
  <c r="I4142" i="6"/>
  <c r="H4142" i="6"/>
  <c r="F4142" i="6"/>
  <c r="D4142" i="6"/>
  <c r="C4142" i="6"/>
  <c r="B4142" i="6"/>
  <c r="A4142" i="6"/>
  <c r="I4141" i="6"/>
  <c r="H4141" i="6"/>
  <c r="F4141" i="6"/>
  <c r="D4141" i="6"/>
  <c r="C4141" i="6"/>
  <c r="B4141" i="6"/>
  <c r="A4141" i="6"/>
  <c r="I4140" i="6"/>
  <c r="H4140" i="6"/>
  <c r="F4140" i="6"/>
  <c r="D4140" i="6"/>
  <c r="C4140" i="6"/>
  <c r="B4140" i="6"/>
  <c r="A4140" i="6"/>
  <c r="I4139" i="6"/>
  <c r="H4139" i="6"/>
  <c r="F4139" i="6"/>
  <c r="D4139" i="6"/>
  <c r="C4139" i="6"/>
  <c r="B4139" i="6"/>
  <c r="A4139" i="6"/>
  <c r="I4138" i="6"/>
  <c r="H4138" i="6"/>
  <c r="F4138" i="6"/>
  <c r="D4138" i="6"/>
  <c r="C4138" i="6"/>
  <c r="B4138" i="6"/>
  <c r="A4138" i="6"/>
  <c r="I4137" i="6"/>
  <c r="H4137" i="6"/>
  <c r="F4137" i="6"/>
  <c r="D4137" i="6"/>
  <c r="C4137" i="6"/>
  <c r="B4137" i="6"/>
  <c r="A4137" i="6"/>
  <c r="I4136" i="6"/>
  <c r="H4136" i="6"/>
  <c r="F4136" i="6"/>
  <c r="D4136" i="6"/>
  <c r="C4136" i="6"/>
  <c r="B4136" i="6"/>
  <c r="A4136" i="6"/>
  <c r="I4135" i="6"/>
  <c r="H4135" i="6"/>
  <c r="F4135" i="6"/>
  <c r="D4135" i="6"/>
  <c r="C4135" i="6"/>
  <c r="B4135" i="6"/>
  <c r="A4135" i="6"/>
  <c r="I4134" i="6"/>
  <c r="H4134" i="6"/>
  <c r="F4134" i="6"/>
  <c r="D4134" i="6"/>
  <c r="C4134" i="6"/>
  <c r="B4134" i="6"/>
  <c r="A4134" i="6"/>
  <c r="I4133" i="6"/>
  <c r="H4133" i="6"/>
  <c r="F4133" i="6"/>
  <c r="D4133" i="6"/>
  <c r="C4133" i="6"/>
  <c r="B4133" i="6"/>
  <c r="A4133" i="6"/>
  <c r="I4132" i="6"/>
  <c r="H4132" i="6"/>
  <c r="F4132" i="6"/>
  <c r="D4132" i="6"/>
  <c r="C4132" i="6"/>
  <c r="B4132" i="6"/>
  <c r="A4132" i="6"/>
  <c r="I4131" i="6"/>
  <c r="H4131" i="6"/>
  <c r="F4131" i="6"/>
  <c r="D4131" i="6"/>
  <c r="C4131" i="6"/>
  <c r="B4131" i="6"/>
  <c r="A4131" i="6"/>
  <c r="I4130" i="6"/>
  <c r="H4130" i="6"/>
  <c r="F4130" i="6"/>
  <c r="D4130" i="6"/>
  <c r="C4130" i="6"/>
  <c r="B4130" i="6"/>
  <c r="A4130" i="6"/>
  <c r="I4129" i="6"/>
  <c r="H4129" i="6"/>
  <c r="F4129" i="6"/>
  <c r="D4129" i="6"/>
  <c r="C4129" i="6"/>
  <c r="B4129" i="6"/>
  <c r="A4129" i="6"/>
  <c r="I4128" i="6"/>
  <c r="H4128" i="6"/>
  <c r="F4128" i="6"/>
  <c r="D4128" i="6"/>
  <c r="C4128" i="6"/>
  <c r="B4128" i="6"/>
  <c r="A4128" i="6"/>
  <c r="I4127" i="6"/>
  <c r="H4127" i="6"/>
  <c r="F4127" i="6"/>
  <c r="D4127" i="6"/>
  <c r="C4127" i="6"/>
  <c r="B4127" i="6"/>
  <c r="A4127" i="6"/>
  <c r="I4126" i="6"/>
  <c r="H4126" i="6"/>
  <c r="F4126" i="6"/>
  <c r="D4126" i="6"/>
  <c r="C4126" i="6"/>
  <c r="B4126" i="6"/>
  <c r="A4126" i="6"/>
  <c r="I4125" i="6"/>
  <c r="H4125" i="6"/>
  <c r="F4125" i="6"/>
  <c r="D4125" i="6"/>
  <c r="C4125" i="6"/>
  <c r="B4125" i="6"/>
  <c r="A4125" i="6"/>
  <c r="I4124" i="6"/>
  <c r="H4124" i="6"/>
  <c r="F4124" i="6"/>
  <c r="D4124" i="6"/>
  <c r="C4124" i="6"/>
  <c r="B4124" i="6"/>
  <c r="A4124" i="6"/>
  <c r="I4123" i="6"/>
  <c r="H4123" i="6"/>
  <c r="F4123" i="6"/>
  <c r="D4123" i="6"/>
  <c r="C4123" i="6"/>
  <c r="B4123" i="6"/>
  <c r="A4123" i="6"/>
  <c r="I4122" i="6"/>
  <c r="H4122" i="6"/>
  <c r="F4122" i="6"/>
  <c r="D4122" i="6"/>
  <c r="C4122" i="6"/>
  <c r="B4122" i="6"/>
  <c r="A4122" i="6"/>
  <c r="I4121" i="6"/>
  <c r="H4121" i="6"/>
  <c r="F4121" i="6"/>
  <c r="D4121" i="6"/>
  <c r="C4121" i="6"/>
  <c r="B4121" i="6"/>
  <c r="A4121" i="6"/>
  <c r="I4120" i="6"/>
  <c r="H4120" i="6"/>
  <c r="F4120" i="6"/>
  <c r="D4120" i="6"/>
  <c r="C4120" i="6"/>
  <c r="B4120" i="6"/>
  <c r="A4120" i="6"/>
  <c r="I4119" i="6"/>
  <c r="H4119" i="6"/>
  <c r="F4119" i="6"/>
  <c r="D4119" i="6"/>
  <c r="C4119" i="6"/>
  <c r="B4119" i="6"/>
  <c r="A4119" i="6"/>
  <c r="I4118" i="6"/>
  <c r="H4118" i="6"/>
  <c r="F4118" i="6"/>
  <c r="D4118" i="6"/>
  <c r="C4118" i="6"/>
  <c r="B4118" i="6"/>
  <c r="A4118" i="6"/>
  <c r="I4117" i="6"/>
  <c r="H4117" i="6"/>
  <c r="F4117" i="6"/>
  <c r="D4117" i="6"/>
  <c r="C4117" i="6"/>
  <c r="B4117" i="6"/>
  <c r="A4117" i="6"/>
  <c r="I4116" i="6"/>
  <c r="H4116" i="6"/>
  <c r="F4116" i="6"/>
  <c r="D4116" i="6"/>
  <c r="C4116" i="6"/>
  <c r="B4116" i="6"/>
  <c r="A4116" i="6"/>
  <c r="I4115" i="6"/>
  <c r="H4115" i="6"/>
  <c r="F4115" i="6"/>
  <c r="D4115" i="6"/>
  <c r="C4115" i="6"/>
  <c r="B4115" i="6"/>
  <c r="A4115" i="6"/>
  <c r="I4114" i="6"/>
  <c r="H4114" i="6"/>
  <c r="F4114" i="6"/>
  <c r="D4114" i="6"/>
  <c r="C4114" i="6"/>
  <c r="B4114" i="6"/>
  <c r="A4114" i="6"/>
  <c r="I4113" i="6"/>
  <c r="H4113" i="6"/>
  <c r="F4113" i="6"/>
  <c r="D4113" i="6"/>
  <c r="C4113" i="6"/>
  <c r="B4113" i="6"/>
  <c r="A4113" i="6"/>
  <c r="I4112" i="6"/>
  <c r="H4112" i="6"/>
  <c r="F4112" i="6"/>
  <c r="D4112" i="6"/>
  <c r="C4112" i="6"/>
  <c r="B4112" i="6"/>
  <c r="A4112" i="6"/>
  <c r="I4111" i="6"/>
  <c r="H4111" i="6"/>
  <c r="F4111" i="6"/>
  <c r="D4111" i="6"/>
  <c r="C4111" i="6"/>
  <c r="B4111" i="6"/>
  <c r="A4111" i="6"/>
  <c r="I4110" i="6"/>
  <c r="H4110" i="6"/>
  <c r="F4110" i="6"/>
  <c r="D4110" i="6"/>
  <c r="C4110" i="6"/>
  <c r="B4110" i="6"/>
  <c r="A4110" i="6"/>
  <c r="I4109" i="6"/>
  <c r="H4109" i="6"/>
  <c r="F4109" i="6"/>
  <c r="D4109" i="6"/>
  <c r="C4109" i="6"/>
  <c r="B4109" i="6"/>
  <c r="A4109" i="6"/>
  <c r="I4108" i="6"/>
  <c r="H4108" i="6"/>
  <c r="F4108" i="6"/>
  <c r="D4108" i="6"/>
  <c r="C4108" i="6"/>
  <c r="B4108" i="6"/>
  <c r="A4108" i="6"/>
  <c r="I4107" i="6"/>
  <c r="H4107" i="6"/>
  <c r="F4107" i="6"/>
  <c r="D4107" i="6"/>
  <c r="C4107" i="6"/>
  <c r="B4107" i="6"/>
  <c r="A4107" i="6"/>
  <c r="I4106" i="6"/>
  <c r="H4106" i="6"/>
  <c r="F4106" i="6"/>
  <c r="D4106" i="6"/>
  <c r="C4106" i="6"/>
  <c r="B4106" i="6"/>
  <c r="A4106" i="6"/>
  <c r="I4105" i="6"/>
  <c r="H4105" i="6"/>
  <c r="F4105" i="6"/>
  <c r="D4105" i="6"/>
  <c r="C4105" i="6"/>
  <c r="B4105" i="6"/>
  <c r="A4105" i="6"/>
  <c r="I4104" i="6"/>
  <c r="H4104" i="6"/>
  <c r="F4104" i="6"/>
  <c r="D4104" i="6"/>
  <c r="C4104" i="6"/>
  <c r="B4104" i="6"/>
  <c r="A4104" i="6"/>
  <c r="I4103" i="6"/>
  <c r="H4103" i="6"/>
  <c r="F4103" i="6"/>
  <c r="D4103" i="6"/>
  <c r="C4103" i="6"/>
  <c r="B4103" i="6"/>
  <c r="A4103" i="6"/>
  <c r="I4102" i="6"/>
  <c r="H4102" i="6"/>
  <c r="F4102" i="6"/>
  <c r="D4102" i="6"/>
  <c r="C4102" i="6"/>
  <c r="B4102" i="6"/>
  <c r="A4102" i="6"/>
  <c r="I4101" i="6"/>
  <c r="H4101" i="6"/>
  <c r="F4101" i="6"/>
  <c r="D4101" i="6"/>
  <c r="C4101" i="6"/>
  <c r="B4101" i="6"/>
  <c r="A4101" i="6"/>
  <c r="I4100" i="6"/>
  <c r="H4100" i="6"/>
  <c r="F4100" i="6"/>
  <c r="D4100" i="6"/>
  <c r="C4100" i="6"/>
  <c r="B4100" i="6"/>
  <c r="A4100" i="6"/>
  <c r="I4099" i="6"/>
  <c r="H4099" i="6"/>
  <c r="F4099" i="6"/>
  <c r="D4099" i="6"/>
  <c r="C4099" i="6"/>
  <c r="B4099" i="6"/>
  <c r="A4099" i="6"/>
  <c r="I4098" i="6"/>
  <c r="H4098" i="6"/>
  <c r="F4098" i="6"/>
  <c r="D4098" i="6"/>
  <c r="C4098" i="6"/>
  <c r="B4098" i="6"/>
  <c r="A4098" i="6"/>
  <c r="I4097" i="6"/>
  <c r="H4097" i="6"/>
  <c r="F4097" i="6"/>
  <c r="D4097" i="6"/>
  <c r="C4097" i="6"/>
  <c r="B4097" i="6"/>
  <c r="A4097" i="6"/>
  <c r="I4096" i="6"/>
  <c r="H4096" i="6"/>
  <c r="F4096" i="6"/>
  <c r="D4096" i="6"/>
  <c r="C4096" i="6"/>
  <c r="B4096" i="6"/>
  <c r="A4096" i="6"/>
  <c r="I4095" i="6"/>
  <c r="H4095" i="6"/>
  <c r="F4095" i="6"/>
  <c r="D4095" i="6"/>
  <c r="C4095" i="6"/>
  <c r="B4095" i="6"/>
  <c r="A4095" i="6"/>
  <c r="I4094" i="6"/>
  <c r="H4094" i="6"/>
  <c r="F4094" i="6"/>
  <c r="D4094" i="6"/>
  <c r="C4094" i="6"/>
  <c r="B4094" i="6"/>
  <c r="A4094" i="6"/>
  <c r="I4093" i="6"/>
  <c r="H4093" i="6"/>
  <c r="F4093" i="6"/>
  <c r="D4093" i="6"/>
  <c r="C4093" i="6"/>
  <c r="B4093" i="6"/>
  <c r="A4093" i="6"/>
  <c r="I4092" i="6"/>
  <c r="H4092" i="6"/>
  <c r="F4092" i="6"/>
  <c r="D4092" i="6"/>
  <c r="C4092" i="6"/>
  <c r="B4092" i="6"/>
  <c r="A4092" i="6"/>
  <c r="I4091" i="6"/>
  <c r="H4091" i="6"/>
  <c r="F4091" i="6"/>
  <c r="D4091" i="6"/>
  <c r="C4091" i="6"/>
  <c r="B4091" i="6"/>
  <c r="A4091" i="6"/>
  <c r="I4090" i="6"/>
  <c r="H4090" i="6"/>
  <c r="F4090" i="6"/>
  <c r="D4090" i="6"/>
  <c r="C4090" i="6"/>
  <c r="B4090" i="6"/>
  <c r="A4090" i="6"/>
  <c r="I4089" i="6"/>
  <c r="H4089" i="6"/>
  <c r="F4089" i="6"/>
  <c r="D4089" i="6"/>
  <c r="C4089" i="6"/>
  <c r="B4089" i="6"/>
  <c r="A4089" i="6"/>
  <c r="I4088" i="6"/>
  <c r="H4088" i="6"/>
  <c r="F4088" i="6"/>
  <c r="D4088" i="6"/>
  <c r="C4088" i="6"/>
  <c r="B4088" i="6"/>
  <c r="A4088" i="6"/>
  <c r="I4087" i="6"/>
  <c r="H4087" i="6"/>
  <c r="F4087" i="6"/>
  <c r="D4087" i="6"/>
  <c r="C4087" i="6"/>
  <c r="B4087" i="6"/>
  <c r="A4087" i="6"/>
  <c r="I4086" i="6"/>
  <c r="H4086" i="6"/>
  <c r="F4086" i="6"/>
  <c r="D4086" i="6"/>
  <c r="C4086" i="6"/>
  <c r="B4086" i="6"/>
  <c r="A4086" i="6"/>
  <c r="I4085" i="6"/>
  <c r="H4085" i="6"/>
  <c r="F4085" i="6"/>
  <c r="D4085" i="6"/>
  <c r="C4085" i="6"/>
  <c r="B4085" i="6"/>
  <c r="A4085" i="6"/>
  <c r="I4084" i="6"/>
  <c r="H4084" i="6"/>
  <c r="F4084" i="6"/>
  <c r="D4084" i="6"/>
  <c r="C4084" i="6"/>
  <c r="B4084" i="6"/>
  <c r="A4084" i="6"/>
  <c r="I4083" i="6"/>
  <c r="H4083" i="6"/>
  <c r="F4083" i="6"/>
  <c r="D4083" i="6"/>
  <c r="C4083" i="6"/>
  <c r="B4083" i="6"/>
  <c r="A4083" i="6"/>
  <c r="I4082" i="6"/>
  <c r="H4082" i="6"/>
  <c r="F4082" i="6"/>
  <c r="D4082" i="6"/>
  <c r="C4082" i="6"/>
  <c r="B4082" i="6"/>
  <c r="A4082" i="6"/>
  <c r="I4081" i="6"/>
  <c r="H4081" i="6"/>
  <c r="F4081" i="6"/>
  <c r="D4081" i="6"/>
  <c r="C4081" i="6"/>
  <c r="B4081" i="6"/>
  <c r="A4081" i="6"/>
  <c r="I4080" i="6"/>
  <c r="H4080" i="6"/>
  <c r="F4080" i="6"/>
  <c r="D4080" i="6"/>
  <c r="C4080" i="6"/>
  <c r="B4080" i="6"/>
  <c r="A4080" i="6"/>
  <c r="I4079" i="6"/>
  <c r="H4079" i="6"/>
  <c r="F4079" i="6"/>
  <c r="D4079" i="6"/>
  <c r="C4079" i="6"/>
  <c r="B4079" i="6"/>
  <c r="A4079" i="6"/>
  <c r="I4078" i="6"/>
  <c r="H4078" i="6"/>
  <c r="F4078" i="6"/>
  <c r="D4078" i="6"/>
  <c r="C4078" i="6"/>
  <c r="B4078" i="6"/>
  <c r="A4078" i="6"/>
  <c r="I4077" i="6"/>
  <c r="H4077" i="6"/>
  <c r="F4077" i="6"/>
  <c r="D4077" i="6"/>
  <c r="C4077" i="6"/>
  <c r="B4077" i="6"/>
  <c r="A4077" i="6"/>
  <c r="I4076" i="6"/>
  <c r="H4076" i="6"/>
  <c r="F4076" i="6"/>
  <c r="D4076" i="6"/>
  <c r="C4076" i="6"/>
  <c r="B4076" i="6"/>
  <c r="A4076" i="6"/>
  <c r="I4075" i="6"/>
  <c r="H4075" i="6"/>
  <c r="F4075" i="6"/>
  <c r="D4075" i="6"/>
  <c r="C4075" i="6"/>
  <c r="B4075" i="6"/>
  <c r="A4075" i="6"/>
  <c r="I4074" i="6"/>
  <c r="H4074" i="6"/>
  <c r="F4074" i="6"/>
  <c r="D4074" i="6"/>
  <c r="C4074" i="6"/>
  <c r="B4074" i="6"/>
  <c r="A4074" i="6"/>
  <c r="I4073" i="6"/>
  <c r="H4073" i="6"/>
  <c r="F4073" i="6"/>
  <c r="D4073" i="6"/>
  <c r="C4073" i="6"/>
  <c r="B4073" i="6"/>
  <c r="A4073" i="6"/>
  <c r="I4072" i="6"/>
  <c r="H4072" i="6"/>
  <c r="F4072" i="6"/>
  <c r="D4072" i="6"/>
  <c r="C4072" i="6"/>
  <c r="B4072" i="6"/>
  <c r="A4072" i="6"/>
  <c r="I4071" i="6"/>
  <c r="H4071" i="6"/>
  <c r="F4071" i="6"/>
  <c r="D4071" i="6"/>
  <c r="C4071" i="6"/>
  <c r="B4071" i="6"/>
  <c r="A4071" i="6"/>
  <c r="I4070" i="6"/>
  <c r="H4070" i="6"/>
  <c r="F4070" i="6"/>
  <c r="D4070" i="6"/>
  <c r="C4070" i="6"/>
  <c r="B4070" i="6"/>
  <c r="A4070" i="6"/>
  <c r="I4069" i="6"/>
  <c r="H4069" i="6"/>
  <c r="F4069" i="6"/>
  <c r="D4069" i="6"/>
  <c r="C4069" i="6"/>
  <c r="B4069" i="6"/>
  <c r="A4069" i="6"/>
  <c r="I4068" i="6"/>
  <c r="H4068" i="6"/>
  <c r="F4068" i="6"/>
  <c r="D4068" i="6"/>
  <c r="C4068" i="6"/>
  <c r="B4068" i="6"/>
  <c r="A4068" i="6"/>
  <c r="I4067" i="6"/>
  <c r="H4067" i="6"/>
  <c r="F4067" i="6"/>
  <c r="D4067" i="6"/>
  <c r="C4067" i="6"/>
  <c r="B4067" i="6"/>
  <c r="A4067" i="6"/>
  <c r="I4066" i="6"/>
  <c r="H4066" i="6"/>
  <c r="F4066" i="6"/>
  <c r="D4066" i="6"/>
  <c r="C4066" i="6"/>
  <c r="B4066" i="6"/>
  <c r="A4066" i="6"/>
  <c r="I4065" i="6"/>
  <c r="H4065" i="6"/>
  <c r="F4065" i="6"/>
  <c r="D4065" i="6"/>
  <c r="C4065" i="6"/>
  <c r="B4065" i="6"/>
  <c r="A4065" i="6"/>
  <c r="I4064" i="6"/>
  <c r="H4064" i="6"/>
  <c r="F4064" i="6"/>
  <c r="D4064" i="6"/>
  <c r="C4064" i="6"/>
  <c r="B4064" i="6"/>
  <c r="A4064" i="6"/>
  <c r="I4063" i="6"/>
  <c r="H4063" i="6"/>
  <c r="F4063" i="6"/>
  <c r="D4063" i="6"/>
  <c r="C4063" i="6"/>
  <c r="B4063" i="6"/>
  <c r="A4063" i="6"/>
  <c r="I4062" i="6"/>
  <c r="H4062" i="6"/>
  <c r="F4062" i="6"/>
  <c r="D4062" i="6"/>
  <c r="C4062" i="6"/>
  <c r="B4062" i="6"/>
  <c r="A4062" i="6"/>
  <c r="I4061" i="6"/>
  <c r="H4061" i="6"/>
  <c r="F4061" i="6"/>
  <c r="D4061" i="6"/>
  <c r="C4061" i="6"/>
  <c r="B4061" i="6"/>
  <c r="A4061" i="6"/>
  <c r="I4060" i="6"/>
  <c r="H4060" i="6"/>
  <c r="F4060" i="6"/>
  <c r="D4060" i="6"/>
  <c r="C4060" i="6"/>
  <c r="B4060" i="6"/>
  <c r="A4060" i="6"/>
  <c r="I4059" i="6"/>
  <c r="H4059" i="6"/>
  <c r="F4059" i="6"/>
  <c r="D4059" i="6"/>
  <c r="C4059" i="6"/>
  <c r="B4059" i="6"/>
  <c r="A4059" i="6"/>
  <c r="I4058" i="6"/>
  <c r="H4058" i="6"/>
  <c r="F4058" i="6"/>
  <c r="D4058" i="6"/>
  <c r="C4058" i="6"/>
  <c r="B4058" i="6"/>
  <c r="A4058" i="6"/>
  <c r="I4057" i="6"/>
  <c r="H4057" i="6"/>
  <c r="F4057" i="6"/>
  <c r="D4057" i="6"/>
  <c r="C4057" i="6"/>
  <c r="B4057" i="6"/>
  <c r="A4057" i="6"/>
  <c r="I4056" i="6"/>
  <c r="H4056" i="6"/>
  <c r="F4056" i="6"/>
  <c r="D4056" i="6"/>
  <c r="C4056" i="6"/>
  <c r="B4056" i="6"/>
  <c r="A4056" i="6"/>
  <c r="I4055" i="6"/>
  <c r="H4055" i="6"/>
  <c r="F4055" i="6"/>
  <c r="D4055" i="6"/>
  <c r="C4055" i="6"/>
  <c r="B4055" i="6"/>
  <c r="A4055" i="6"/>
  <c r="I4054" i="6"/>
  <c r="H4054" i="6"/>
  <c r="F4054" i="6"/>
  <c r="D4054" i="6"/>
  <c r="C4054" i="6"/>
  <c r="B4054" i="6"/>
  <c r="A4054" i="6"/>
  <c r="I4053" i="6"/>
  <c r="H4053" i="6"/>
  <c r="F4053" i="6"/>
  <c r="D4053" i="6"/>
  <c r="C4053" i="6"/>
  <c r="B4053" i="6"/>
  <c r="A4053" i="6"/>
  <c r="I4052" i="6"/>
  <c r="H4052" i="6"/>
  <c r="F4052" i="6"/>
  <c r="D4052" i="6"/>
  <c r="C4052" i="6"/>
  <c r="B4052" i="6"/>
  <c r="A4052" i="6"/>
  <c r="I4051" i="6"/>
  <c r="H4051" i="6"/>
  <c r="F4051" i="6"/>
  <c r="D4051" i="6"/>
  <c r="C4051" i="6"/>
  <c r="B4051" i="6"/>
  <c r="A4051" i="6"/>
  <c r="I4050" i="6"/>
  <c r="H4050" i="6"/>
  <c r="F4050" i="6"/>
  <c r="D4050" i="6"/>
  <c r="C4050" i="6"/>
  <c r="B4050" i="6"/>
  <c r="A4050" i="6"/>
  <c r="I4049" i="6"/>
  <c r="H4049" i="6"/>
  <c r="F4049" i="6"/>
  <c r="D4049" i="6"/>
  <c r="C4049" i="6"/>
  <c r="B4049" i="6"/>
  <c r="A4049" i="6"/>
  <c r="I4048" i="6"/>
  <c r="H4048" i="6"/>
  <c r="F4048" i="6"/>
  <c r="D4048" i="6"/>
  <c r="C4048" i="6"/>
  <c r="B4048" i="6"/>
  <c r="A4048" i="6"/>
  <c r="I4047" i="6"/>
  <c r="H4047" i="6"/>
  <c r="F4047" i="6"/>
  <c r="D4047" i="6"/>
  <c r="C4047" i="6"/>
  <c r="B4047" i="6"/>
  <c r="A4047" i="6"/>
  <c r="I4046" i="6"/>
  <c r="H4046" i="6"/>
  <c r="F4046" i="6"/>
  <c r="D4046" i="6"/>
  <c r="C4046" i="6"/>
  <c r="B4046" i="6"/>
  <c r="A4046" i="6"/>
  <c r="I4045" i="6"/>
  <c r="H4045" i="6"/>
  <c r="F4045" i="6"/>
  <c r="D4045" i="6"/>
  <c r="C4045" i="6"/>
  <c r="B4045" i="6"/>
  <c r="A4045" i="6"/>
  <c r="I4044" i="6"/>
  <c r="H4044" i="6"/>
  <c r="F4044" i="6"/>
  <c r="D4044" i="6"/>
  <c r="C4044" i="6"/>
  <c r="B4044" i="6"/>
  <c r="A4044" i="6"/>
  <c r="I4043" i="6"/>
  <c r="H4043" i="6"/>
  <c r="F4043" i="6"/>
  <c r="D4043" i="6"/>
  <c r="C4043" i="6"/>
  <c r="B4043" i="6"/>
  <c r="A4043" i="6"/>
  <c r="I4042" i="6"/>
  <c r="H4042" i="6"/>
  <c r="F4042" i="6"/>
  <c r="D4042" i="6"/>
  <c r="C4042" i="6"/>
  <c r="B4042" i="6"/>
  <c r="A4042" i="6"/>
  <c r="I4041" i="6"/>
  <c r="H4041" i="6"/>
  <c r="F4041" i="6"/>
  <c r="D4041" i="6"/>
  <c r="C4041" i="6"/>
  <c r="B4041" i="6"/>
  <c r="A4041" i="6"/>
  <c r="I4040" i="6"/>
  <c r="H4040" i="6"/>
  <c r="F4040" i="6"/>
  <c r="D4040" i="6"/>
  <c r="C4040" i="6"/>
  <c r="B4040" i="6"/>
  <c r="A4040" i="6"/>
  <c r="I4039" i="6"/>
  <c r="H4039" i="6"/>
  <c r="F4039" i="6"/>
  <c r="D4039" i="6"/>
  <c r="C4039" i="6"/>
  <c r="B4039" i="6"/>
  <c r="A4039" i="6"/>
  <c r="I4038" i="6"/>
  <c r="H4038" i="6"/>
  <c r="F4038" i="6"/>
  <c r="D4038" i="6"/>
  <c r="C4038" i="6"/>
  <c r="B4038" i="6"/>
  <c r="A4038" i="6"/>
  <c r="I4037" i="6"/>
  <c r="H4037" i="6"/>
  <c r="F4037" i="6"/>
  <c r="D4037" i="6"/>
  <c r="C4037" i="6"/>
  <c r="B4037" i="6"/>
  <c r="A4037" i="6"/>
  <c r="I4036" i="6"/>
  <c r="H4036" i="6"/>
  <c r="F4036" i="6"/>
  <c r="D4036" i="6"/>
  <c r="C4036" i="6"/>
  <c r="B4036" i="6"/>
  <c r="A4036" i="6"/>
  <c r="I4035" i="6"/>
  <c r="H4035" i="6"/>
  <c r="F4035" i="6"/>
  <c r="D4035" i="6"/>
  <c r="C4035" i="6"/>
  <c r="B4035" i="6"/>
  <c r="A4035" i="6"/>
  <c r="I4034" i="6"/>
  <c r="H4034" i="6"/>
  <c r="F4034" i="6"/>
  <c r="D4034" i="6"/>
  <c r="C4034" i="6"/>
  <c r="B4034" i="6"/>
  <c r="A4034" i="6"/>
  <c r="I4033" i="6"/>
  <c r="H4033" i="6"/>
  <c r="F4033" i="6"/>
  <c r="D4033" i="6"/>
  <c r="C4033" i="6"/>
  <c r="B4033" i="6"/>
  <c r="A4033" i="6"/>
  <c r="I4032" i="6"/>
  <c r="H4032" i="6"/>
  <c r="F4032" i="6"/>
  <c r="D4032" i="6"/>
  <c r="C4032" i="6"/>
  <c r="B4032" i="6"/>
  <c r="A4032" i="6"/>
  <c r="I4031" i="6"/>
  <c r="H4031" i="6"/>
  <c r="F4031" i="6"/>
  <c r="D4031" i="6"/>
  <c r="C4031" i="6"/>
  <c r="B4031" i="6"/>
  <c r="A4031" i="6"/>
  <c r="I4030" i="6"/>
  <c r="H4030" i="6"/>
  <c r="F4030" i="6"/>
  <c r="D4030" i="6"/>
  <c r="C4030" i="6"/>
  <c r="B4030" i="6"/>
  <c r="A4030" i="6"/>
  <c r="I4029" i="6"/>
  <c r="H4029" i="6"/>
  <c r="F4029" i="6"/>
  <c r="D4029" i="6"/>
  <c r="C4029" i="6"/>
  <c r="B4029" i="6"/>
  <c r="A4029" i="6"/>
  <c r="I4028" i="6"/>
  <c r="H4028" i="6"/>
  <c r="F4028" i="6"/>
  <c r="D4028" i="6"/>
  <c r="C4028" i="6"/>
  <c r="B4028" i="6"/>
  <c r="A4028" i="6"/>
  <c r="I4027" i="6"/>
  <c r="H4027" i="6"/>
  <c r="F4027" i="6"/>
  <c r="D4027" i="6"/>
  <c r="C4027" i="6"/>
  <c r="B4027" i="6"/>
  <c r="A4027" i="6"/>
  <c r="I4026" i="6"/>
  <c r="H4026" i="6"/>
  <c r="F4026" i="6"/>
  <c r="D4026" i="6"/>
  <c r="C4026" i="6"/>
  <c r="B4026" i="6"/>
  <c r="A4026" i="6"/>
  <c r="I4025" i="6"/>
  <c r="H4025" i="6"/>
  <c r="F4025" i="6"/>
  <c r="D4025" i="6"/>
  <c r="C4025" i="6"/>
  <c r="B4025" i="6"/>
  <c r="A4025" i="6"/>
  <c r="I4024" i="6"/>
  <c r="H4024" i="6"/>
  <c r="F4024" i="6"/>
  <c r="D4024" i="6"/>
  <c r="C4024" i="6"/>
  <c r="B4024" i="6"/>
  <c r="A4024" i="6"/>
  <c r="I4023" i="6"/>
  <c r="H4023" i="6"/>
  <c r="F4023" i="6"/>
  <c r="D4023" i="6"/>
  <c r="C4023" i="6"/>
  <c r="B4023" i="6"/>
  <c r="A4023" i="6"/>
  <c r="I4022" i="6"/>
  <c r="H4022" i="6"/>
  <c r="F4022" i="6"/>
  <c r="D4022" i="6"/>
  <c r="C4022" i="6"/>
  <c r="B4022" i="6"/>
  <c r="A4022" i="6"/>
  <c r="I4021" i="6"/>
  <c r="H4021" i="6"/>
  <c r="F4021" i="6"/>
  <c r="D4021" i="6"/>
  <c r="C4021" i="6"/>
  <c r="B4021" i="6"/>
  <c r="A4021" i="6"/>
  <c r="I4020" i="6"/>
  <c r="H4020" i="6"/>
  <c r="F4020" i="6"/>
  <c r="D4020" i="6"/>
  <c r="C4020" i="6"/>
  <c r="B4020" i="6"/>
  <c r="A4020" i="6"/>
  <c r="I4019" i="6"/>
  <c r="H4019" i="6"/>
  <c r="F4019" i="6"/>
  <c r="D4019" i="6"/>
  <c r="C4019" i="6"/>
  <c r="B4019" i="6"/>
  <c r="A4019" i="6"/>
  <c r="I4018" i="6"/>
  <c r="H4018" i="6"/>
  <c r="F4018" i="6"/>
  <c r="D4018" i="6"/>
  <c r="C4018" i="6"/>
  <c r="B4018" i="6"/>
  <c r="A4018" i="6"/>
  <c r="I4017" i="6"/>
  <c r="H4017" i="6"/>
  <c r="F4017" i="6"/>
  <c r="D4017" i="6"/>
  <c r="C4017" i="6"/>
  <c r="B4017" i="6"/>
  <c r="A4017" i="6"/>
  <c r="I4016" i="6"/>
  <c r="H4016" i="6"/>
  <c r="F4016" i="6"/>
  <c r="D4016" i="6"/>
  <c r="C4016" i="6"/>
  <c r="B4016" i="6"/>
  <c r="A4016" i="6"/>
  <c r="I4015" i="6"/>
  <c r="H4015" i="6"/>
  <c r="F4015" i="6"/>
  <c r="D4015" i="6"/>
  <c r="C4015" i="6"/>
  <c r="B4015" i="6"/>
  <c r="A4015" i="6"/>
  <c r="I4014" i="6"/>
  <c r="H4014" i="6"/>
  <c r="F4014" i="6"/>
  <c r="D4014" i="6"/>
  <c r="C4014" i="6"/>
  <c r="B4014" i="6"/>
  <c r="A4014" i="6"/>
  <c r="I4013" i="6"/>
  <c r="H4013" i="6"/>
  <c r="F4013" i="6"/>
  <c r="D4013" i="6"/>
  <c r="C4013" i="6"/>
  <c r="B4013" i="6"/>
  <c r="A4013" i="6"/>
  <c r="I4012" i="6"/>
  <c r="H4012" i="6"/>
  <c r="F4012" i="6"/>
  <c r="D4012" i="6"/>
  <c r="C4012" i="6"/>
  <c r="B4012" i="6"/>
  <c r="A4012" i="6"/>
  <c r="I4011" i="6"/>
  <c r="H4011" i="6"/>
  <c r="F4011" i="6"/>
  <c r="D4011" i="6"/>
  <c r="C4011" i="6"/>
  <c r="B4011" i="6"/>
  <c r="A4011" i="6"/>
  <c r="I4010" i="6"/>
  <c r="H4010" i="6"/>
  <c r="F4010" i="6"/>
  <c r="D4010" i="6"/>
  <c r="C4010" i="6"/>
  <c r="B4010" i="6"/>
  <c r="A4010" i="6"/>
  <c r="I4009" i="6"/>
  <c r="H4009" i="6"/>
  <c r="F4009" i="6"/>
  <c r="D4009" i="6"/>
  <c r="C4009" i="6"/>
  <c r="B4009" i="6"/>
  <c r="A4009" i="6"/>
  <c r="I4008" i="6"/>
  <c r="H4008" i="6"/>
  <c r="F4008" i="6"/>
  <c r="D4008" i="6"/>
  <c r="C4008" i="6"/>
  <c r="B4008" i="6"/>
  <c r="A4008" i="6"/>
  <c r="I4007" i="6"/>
  <c r="H4007" i="6"/>
  <c r="F4007" i="6"/>
  <c r="D4007" i="6"/>
  <c r="C4007" i="6"/>
  <c r="B4007" i="6"/>
  <c r="A4007" i="6"/>
  <c r="I4006" i="6"/>
  <c r="H4006" i="6"/>
  <c r="F4006" i="6"/>
  <c r="D4006" i="6"/>
  <c r="C4006" i="6"/>
  <c r="B4006" i="6"/>
  <c r="A4006" i="6"/>
  <c r="I4005" i="6"/>
  <c r="H4005" i="6"/>
  <c r="F4005" i="6"/>
  <c r="D4005" i="6"/>
  <c r="C4005" i="6"/>
  <c r="B4005" i="6"/>
  <c r="A4005" i="6"/>
  <c r="I4004" i="6"/>
  <c r="H4004" i="6"/>
  <c r="F4004" i="6"/>
  <c r="D4004" i="6"/>
  <c r="C4004" i="6"/>
  <c r="B4004" i="6"/>
  <c r="A4004" i="6"/>
  <c r="I4003" i="6"/>
  <c r="H4003" i="6"/>
  <c r="F4003" i="6"/>
  <c r="D4003" i="6"/>
  <c r="C4003" i="6"/>
  <c r="B4003" i="6"/>
  <c r="A4003" i="6"/>
  <c r="I4002" i="6"/>
  <c r="H4002" i="6"/>
  <c r="F4002" i="6"/>
  <c r="D4002" i="6"/>
  <c r="C4002" i="6"/>
  <c r="B4002" i="6"/>
  <c r="A4002" i="6"/>
  <c r="I4001" i="6"/>
  <c r="H4001" i="6"/>
  <c r="F4001" i="6"/>
  <c r="D4001" i="6"/>
  <c r="C4001" i="6"/>
  <c r="B4001" i="6"/>
  <c r="A4001" i="6"/>
  <c r="I4000" i="6"/>
  <c r="H4000" i="6"/>
  <c r="F4000" i="6"/>
  <c r="D4000" i="6"/>
  <c r="C4000" i="6"/>
  <c r="B4000" i="6"/>
  <c r="A4000" i="6"/>
  <c r="I3999" i="6"/>
  <c r="H3999" i="6"/>
  <c r="F3999" i="6"/>
  <c r="D3999" i="6"/>
  <c r="C3999" i="6"/>
  <c r="B3999" i="6"/>
  <c r="A3999" i="6"/>
  <c r="I3998" i="6"/>
  <c r="H3998" i="6"/>
  <c r="F3998" i="6"/>
  <c r="D3998" i="6"/>
  <c r="C3998" i="6"/>
  <c r="B3998" i="6"/>
  <c r="A3998" i="6"/>
  <c r="I3997" i="6"/>
  <c r="H3997" i="6"/>
  <c r="F3997" i="6"/>
  <c r="D3997" i="6"/>
  <c r="C3997" i="6"/>
  <c r="B3997" i="6"/>
  <c r="A3997" i="6"/>
  <c r="I3996" i="6"/>
  <c r="H3996" i="6"/>
  <c r="F3996" i="6"/>
  <c r="D3996" i="6"/>
  <c r="C3996" i="6"/>
  <c r="B3996" i="6"/>
  <c r="A3996" i="6"/>
  <c r="I3995" i="6"/>
  <c r="H3995" i="6"/>
  <c r="F3995" i="6"/>
  <c r="D3995" i="6"/>
  <c r="C3995" i="6"/>
  <c r="B3995" i="6"/>
  <c r="A3995" i="6"/>
  <c r="I3994" i="6"/>
  <c r="H3994" i="6"/>
  <c r="F3994" i="6"/>
  <c r="D3994" i="6"/>
  <c r="C3994" i="6"/>
  <c r="B3994" i="6"/>
  <c r="A3994" i="6"/>
  <c r="I3993" i="6"/>
  <c r="H3993" i="6"/>
  <c r="F3993" i="6"/>
  <c r="D3993" i="6"/>
  <c r="C3993" i="6"/>
  <c r="B3993" i="6"/>
  <c r="A3993" i="6"/>
  <c r="I3992" i="6"/>
  <c r="H3992" i="6"/>
  <c r="F3992" i="6"/>
  <c r="D3992" i="6"/>
  <c r="C3992" i="6"/>
  <c r="B3992" i="6"/>
  <c r="A3992" i="6"/>
  <c r="I3991" i="6"/>
  <c r="H3991" i="6"/>
  <c r="F3991" i="6"/>
  <c r="D3991" i="6"/>
  <c r="C3991" i="6"/>
  <c r="B3991" i="6"/>
  <c r="A3991" i="6"/>
  <c r="I3990" i="6"/>
  <c r="H3990" i="6"/>
  <c r="F3990" i="6"/>
  <c r="D3990" i="6"/>
  <c r="C3990" i="6"/>
  <c r="B3990" i="6"/>
  <c r="A3990" i="6"/>
  <c r="I3989" i="6"/>
  <c r="H3989" i="6"/>
  <c r="F3989" i="6"/>
  <c r="D3989" i="6"/>
  <c r="C3989" i="6"/>
  <c r="B3989" i="6"/>
  <c r="A3989" i="6"/>
  <c r="I3988" i="6"/>
  <c r="H3988" i="6"/>
  <c r="F3988" i="6"/>
  <c r="D3988" i="6"/>
  <c r="C3988" i="6"/>
  <c r="B3988" i="6"/>
  <c r="A3988" i="6"/>
  <c r="I3987" i="6"/>
  <c r="H3987" i="6"/>
  <c r="F3987" i="6"/>
  <c r="D3987" i="6"/>
  <c r="C3987" i="6"/>
  <c r="B3987" i="6"/>
  <c r="A3987" i="6"/>
  <c r="I3986" i="6"/>
  <c r="H3986" i="6"/>
  <c r="F3986" i="6"/>
  <c r="D3986" i="6"/>
  <c r="C3986" i="6"/>
  <c r="B3986" i="6"/>
  <c r="A3986" i="6"/>
  <c r="I3985" i="6"/>
  <c r="H3985" i="6"/>
  <c r="F3985" i="6"/>
  <c r="D3985" i="6"/>
  <c r="C3985" i="6"/>
  <c r="B3985" i="6"/>
  <c r="A3985" i="6"/>
  <c r="I3984" i="6"/>
  <c r="H3984" i="6"/>
  <c r="F3984" i="6"/>
  <c r="D3984" i="6"/>
  <c r="C3984" i="6"/>
  <c r="B3984" i="6"/>
  <c r="A3984" i="6"/>
  <c r="I3983" i="6"/>
  <c r="H3983" i="6"/>
  <c r="F3983" i="6"/>
  <c r="D3983" i="6"/>
  <c r="C3983" i="6"/>
  <c r="B3983" i="6"/>
  <c r="A3983" i="6"/>
  <c r="I3982" i="6"/>
  <c r="H3982" i="6"/>
  <c r="F3982" i="6"/>
  <c r="D3982" i="6"/>
  <c r="C3982" i="6"/>
  <c r="B3982" i="6"/>
  <c r="A3982" i="6"/>
  <c r="I3981" i="6"/>
  <c r="H3981" i="6"/>
  <c r="F3981" i="6"/>
  <c r="D3981" i="6"/>
  <c r="C3981" i="6"/>
  <c r="B3981" i="6"/>
  <c r="A3981" i="6"/>
  <c r="I3980" i="6"/>
  <c r="H3980" i="6"/>
  <c r="F3980" i="6"/>
  <c r="D3980" i="6"/>
  <c r="C3980" i="6"/>
  <c r="B3980" i="6"/>
  <c r="A3980" i="6"/>
  <c r="I3979" i="6"/>
  <c r="H3979" i="6"/>
  <c r="F3979" i="6"/>
  <c r="D3979" i="6"/>
  <c r="C3979" i="6"/>
  <c r="B3979" i="6"/>
  <c r="A3979" i="6"/>
  <c r="I3978" i="6"/>
  <c r="H3978" i="6"/>
  <c r="F3978" i="6"/>
  <c r="D3978" i="6"/>
  <c r="C3978" i="6"/>
  <c r="B3978" i="6"/>
  <c r="A3978" i="6"/>
  <c r="I3977" i="6"/>
  <c r="H3977" i="6"/>
  <c r="F3977" i="6"/>
  <c r="D3977" i="6"/>
  <c r="C3977" i="6"/>
  <c r="B3977" i="6"/>
  <c r="A3977" i="6"/>
  <c r="I3976" i="6"/>
  <c r="H3976" i="6"/>
  <c r="F3976" i="6"/>
  <c r="D3976" i="6"/>
  <c r="C3976" i="6"/>
  <c r="B3976" i="6"/>
  <c r="A3976" i="6"/>
  <c r="I3975" i="6"/>
  <c r="H3975" i="6"/>
  <c r="F3975" i="6"/>
  <c r="D3975" i="6"/>
  <c r="C3975" i="6"/>
  <c r="B3975" i="6"/>
  <c r="A3975" i="6"/>
  <c r="I3974" i="6"/>
  <c r="H3974" i="6"/>
  <c r="F3974" i="6"/>
  <c r="D3974" i="6"/>
  <c r="C3974" i="6"/>
  <c r="B3974" i="6"/>
  <c r="A3974" i="6"/>
  <c r="I3973" i="6"/>
  <c r="H3973" i="6"/>
  <c r="F3973" i="6"/>
  <c r="D3973" i="6"/>
  <c r="C3973" i="6"/>
  <c r="B3973" i="6"/>
  <c r="A3973" i="6"/>
  <c r="I3972" i="6"/>
  <c r="H3972" i="6"/>
  <c r="F3972" i="6"/>
  <c r="D3972" i="6"/>
  <c r="C3972" i="6"/>
  <c r="B3972" i="6"/>
  <c r="A3972" i="6"/>
  <c r="I3971" i="6"/>
  <c r="H3971" i="6"/>
  <c r="F3971" i="6"/>
  <c r="D3971" i="6"/>
  <c r="C3971" i="6"/>
  <c r="B3971" i="6"/>
  <c r="A3971" i="6"/>
  <c r="I3970" i="6"/>
  <c r="H3970" i="6"/>
  <c r="F3970" i="6"/>
  <c r="D3970" i="6"/>
  <c r="C3970" i="6"/>
  <c r="B3970" i="6"/>
  <c r="A3970" i="6"/>
  <c r="I3969" i="6"/>
  <c r="H3969" i="6"/>
  <c r="F3969" i="6"/>
  <c r="D3969" i="6"/>
  <c r="C3969" i="6"/>
  <c r="B3969" i="6"/>
  <c r="A3969" i="6"/>
  <c r="I3968" i="6"/>
  <c r="H3968" i="6"/>
  <c r="F3968" i="6"/>
  <c r="D3968" i="6"/>
  <c r="C3968" i="6"/>
  <c r="B3968" i="6"/>
  <c r="A3968" i="6"/>
  <c r="I3967" i="6"/>
  <c r="H3967" i="6"/>
  <c r="F3967" i="6"/>
  <c r="D3967" i="6"/>
  <c r="C3967" i="6"/>
  <c r="B3967" i="6"/>
  <c r="A3967" i="6"/>
  <c r="I3966" i="6"/>
  <c r="H3966" i="6"/>
  <c r="F3966" i="6"/>
  <c r="D3966" i="6"/>
  <c r="C3966" i="6"/>
  <c r="B3966" i="6"/>
  <c r="A3966" i="6"/>
  <c r="I3965" i="6"/>
  <c r="H3965" i="6"/>
  <c r="F3965" i="6"/>
  <c r="D3965" i="6"/>
  <c r="C3965" i="6"/>
  <c r="B3965" i="6"/>
  <c r="A3965" i="6"/>
  <c r="I3964" i="6"/>
  <c r="H3964" i="6"/>
  <c r="F3964" i="6"/>
  <c r="D3964" i="6"/>
  <c r="C3964" i="6"/>
  <c r="B3964" i="6"/>
  <c r="A3964" i="6"/>
  <c r="I3963" i="6"/>
  <c r="H3963" i="6"/>
  <c r="F3963" i="6"/>
  <c r="D3963" i="6"/>
  <c r="C3963" i="6"/>
  <c r="B3963" i="6"/>
  <c r="A3963" i="6"/>
  <c r="I3962" i="6"/>
  <c r="H3962" i="6"/>
  <c r="F3962" i="6"/>
  <c r="D3962" i="6"/>
  <c r="C3962" i="6"/>
  <c r="B3962" i="6"/>
  <c r="A3962" i="6"/>
  <c r="I3961" i="6"/>
  <c r="H3961" i="6"/>
  <c r="F3961" i="6"/>
  <c r="D3961" i="6"/>
  <c r="C3961" i="6"/>
  <c r="B3961" i="6"/>
  <c r="A3961" i="6"/>
  <c r="I3960" i="6"/>
  <c r="H3960" i="6"/>
  <c r="F3960" i="6"/>
  <c r="D3960" i="6"/>
  <c r="C3960" i="6"/>
  <c r="B3960" i="6"/>
  <c r="A3960" i="6"/>
  <c r="I3959" i="6"/>
  <c r="H3959" i="6"/>
  <c r="F3959" i="6"/>
  <c r="D3959" i="6"/>
  <c r="C3959" i="6"/>
  <c r="B3959" i="6"/>
  <c r="A3959" i="6"/>
  <c r="I3958" i="6"/>
  <c r="H3958" i="6"/>
  <c r="F3958" i="6"/>
  <c r="D3958" i="6"/>
  <c r="C3958" i="6"/>
  <c r="B3958" i="6"/>
  <c r="A3958" i="6"/>
  <c r="I3957" i="6"/>
  <c r="H3957" i="6"/>
  <c r="F3957" i="6"/>
  <c r="D3957" i="6"/>
  <c r="C3957" i="6"/>
  <c r="B3957" i="6"/>
  <c r="A3957" i="6"/>
  <c r="I3956" i="6"/>
  <c r="H3956" i="6"/>
  <c r="F3956" i="6"/>
  <c r="D3956" i="6"/>
  <c r="C3956" i="6"/>
  <c r="B3956" i="6"/>
  <c r="A3956" i="6"/>
  <c r="I3955" i="6"/>
  <c r="H3955" i="6"/>
  <c r="F3955" i="6"/>
  <c r="D3955" i="6"/>
  <c r="C3955" i="6"/>
  <c r="B3955" i="6"/>
  <c r="A3955" i="6"/>
  <c r="I3954" i="6"/>
  <c r="H3954" i="6"/>
  <c r="F3954" i="6"/>
  <c r="D3954" i="6"/>
  <c r="C3954" i="6"/>
  <c r="B3954" i="6"/>
  <c r="A3954" i="6"/>
  <c r="I3953" i="6"/>
  <c r="H3953" i="6"/>
  <c r="F3953" i="6"/>
  <c r="D3953" i="6"/>
  <c r="C3953" i="6"/>
  <c r="B3953" i="6"/>
  <c r="A3953" i="6"/>
  <c r="I3952" i="6"/>
  <c r="H3952" i="6"/>
  <c r="F3952" i="6"/>
  <c r="D3952" i="6"/>
  <c r="C3952" i="6"/>
  <c r="B3952" i="6"/>
  <c r="A3952" i="6"/>
  <c r="I3951" i="6"/>
  <c r="H3951" i="6"/>
  <c r="F3951" i="6"/>
  <c r="D3951" i="6"/>
  <c r="C3951" i="6"/>
  <c r="B3951" i="6"/>
  <c r="A3951" i="6"/>
  <c r="I3950" i="6"/>
  <c r="H3950" i="6"/>
  <c r="F3950" i="6"/>
  <c r="D3950" i="6"/>
  <c r="C3950" i="6"/>
  <c r="B3950" i="6"/>
  <c r="A3950" i="6"/>
  <c r="I3949" i="6"/>
  <c r="H3949" i="6"/>
  <c r="F3949" i="6"/>
  <c r="D3949" i="6"/>
  <c r="C3949" i="6"/>
  <c r="B3949" i="6"/>
  <c r="A3949" i="6"/>
  <c r="I3948" i="6"/>
  <c r="H3948" i="6"/>
  <c r="F3948" i="6"/>
  <c r="D3948" i="6"/>
  <c r="C3948" i="6"/>
  <c r="B3948" i="6"/>
  <c r="A3948" i="6"/>
  <c r="I3947" i="6"/>
  <c r="H3947" i="6"/>
  <c r="F3947" i="6"/>
  <c r="D3947" i="6"/>
  <c r="C3947" i="6"/>
  <c r="B3947" i="6"/>
  <c r="A3947" i="6"/>
  <c r="I3946" i="6"/>
  <c r="H3946" i="6"/>
  <c r="F3946" i="6"/>
  <c r="D3946" i="6"/>
  <c r="C3946" i="6"/>
  <c r="B3946" i="6"/>
  <c r="A3946" i="6"/>
  <c r="I3945" i="6"/>
  <c r="H3945" i="6"/>
  <c r="F3945" i="6"/>
  <c r="D3945" i="6"/>
  <c r="C3945" i="6"/>
  <c r="B3945" i="6"/>
  <c r="A3945" i="6"/>
  <c r="I3944" i="6"/>
  <c r="H3944" i="6"/>
  <c r="F3944" i="6"/>
  <c r="D3944" i="6"/>
  <c r="C3944" i="6"/>
  <c r="B3944" i="6"/>
  <c r="A3944" i="6"/>
  <c r="I3943" i="6"/>
  <c r="H3943" i="6"/>
  <c r="F3943" i="6"/>
  <c r="D3943" i="6"/>
  <c r="C3943" i="6"/>
  <c r="B3943" i="6"/>
  <c r="A3943" i="6"/>
  <c r="I3942" i="6"/>
  <c r="H3942" i="6"/>
  <c r="F3942" i="6"/>
  <c r="D3942" i="6"/>
  <c r="C3942" i="6"/>
  <c r="B3942" i="6"/>
  <c r="A3942" i="6"/>
  <c r="I3941" i="6"/>
  <c r="H3941" i="6"/>
  <c r="F3941" i="6"/>
  <c r="D3941" i="6"/>
  <c r="C3941" i="6"/>
  <c r="B3941" i="6"/>
  <c r="A3941" i="6"/>
  <c r="I3940" i="6"/>
  <c r="H3940" i="6"/>
  <c r="F3940" i="6"/>
  <c r="D3940" i="6"/>
  <c r="C3940" i="6"/>
  <c r="B3940" i="6"/>
  <c r="A3940" i="6"/>
  <c r="I3939" i="6"/>
  <c r="H3939" i="6"/>
  <c r="F3939" i="6"/>
  <c r="D3939" i="6"/>
  <c r="C3939" i="6"/>
  <c r="B3939" i="6"/>
  <c r="A3939" i="6"/>
  <c r="I3938" i="6"/>
  <c r="H3938" i="6"/>
  <c r="F3938" i="6"/>
  <c r="D3938" i="6"/>
  <c r="C3938" i="6"/>
  <c r="B3938" i="6"/>
  <c r="A3938" i="6"/>
  <c r="I3937" i="6"/>
  <c r="H3937" i="6"/>
  <c r="F3937" i="6"/>
  <c r="D3937" i="6"/>
  <c r="C3937" i="6"/>
  <c r="B3937" i="6"/>
  <c r="A3937" i="6"/>
  <c r="I3936" i="6"/>
  <c r="H3936" i="6"/>
  <c r="F3936" i="6"/>
  <c r="D3936" i="6"/>
  <c r="C3936" i="6"/>
  <c r="B3936" i="6"/>
  <c r="A3936" i="6"/>
  <c r="I3935" i="6"/>
  <c r="H3935" i="6"/>
  <c r="F3935" i="6"/>
  <c r="D3935" i="6"/>
  <c r="C3935" i="6"/>
  <c r="B3935" i="6"/>
  <c r="A3935" i="6"/>
  <c r="I3934" i="6"/>
  <c r="H3934" i="6"/>
  <c r="F3934" i="6"/>
  <c r="D3934" i="6"/>
  <c r="C3934" i="6"/>
  <c r="B3934" i="6"/>
  <c r="A3934" i="6"/>
  <c r="I3933" i="6"/>
  <c r="H3933" i="6"/>
  <c r="F3933" i="6"/>
  <c r="D3933" i="6"/>
  <c r="C3933" i="6"/>
  <c r="B3933" i="6"/>
  <c r="A3933" i="6"/>
  <c r="I3932" i="6"/>
  <c r="H3932" i="6"/>
  <c r="F3932" i="6"/>
  <c r="D3932" i="6"/>
  <c r="C3932" i="6"/>
  <c r="B3932" i="6"/>
  <c r="A3932" i="6"/>
  <c r="I3931" i="6"/>
  <c r="H3931" i="6"/>
  <c r="F3931" i="6"/>
  <c r="D3931" i="6"/>
  <c r="C3931" i="6"/>
  <c r="B3931" i="6"/>
  <c r="A3931" i="6"/>
  <c r="I3930" i="6"/>
  <c r="H3930" i="6"/>
  <c r="F3930" i="6"/>
  <c r="D3930" i="6"/>
  <c r="C3930" i="6"/>
  <c r="B3930" i="6"/>
  <c r="A3930" i="6"/>
  <c r="I3929" i="6"/>
  <c r="H3929" i="6"/>
  <c r="F3929" i="6"/>
  <c r="D3929" i="6"/>
  <c r="C3929" i="6"/>
  <c r="B3929" i="6"/>
  <c r="A3929" i="6"/>
  <c r="I3928" i="6"/>
  <c r="H3928" i="6"/>
  <c r="F3928" i="6"/>
  <c r="D3928" i="6"/>
  <c r="C3928" i="6"/>
  <c r="B3928" i="6"/>
  <c r="A3928" i="6"/>
  <c r="I3927" i="6"/>
  <c r="H3927" i="6"/>
  <c r="F3927" i="6"/>
  <c r="D3927" i="6"/>
  <c r="C3927" i="6"/>
  <c r="B3927" i="6"/>
  <c r="A3927" i="6"/>
  <c r="I3926" i="6"/>
  <c r="H3926" i="6"/>
  <c r="F3926" i="6"/>
  <c r="D3926" i="6"/>
  <c r="C3926" i="6"/>
  <c r="B3926" i="6"/>
  <c r="A3926" i="6"/>
  <c r="I3925" i="6"/>
  <c r="H3925" i="6"/>
  <c r="F3925" i="6"/>
  <c r="D3925" i="6"/>
  <c r="C3925" i="6"/>
  <c r="B3925" i="6"/>
  <c r="A3925" i="6"/>
  <c r="I3924" i="6"/>
  <c r="H3924" i="6"/>
  <c r="F3924" i="6"/>
  <c r="D3924" i="6"/>
  <c r="C3924" i="6"/>
  <c r="B3924" i="6"/>
  <c r="A3924" i="6"/>
  <c r="I3923" i="6"/>
  <c r="H3923" i="6"/>
  <c r="F3923" i="6"/>
  <c r="D3923" i="6"/>
  <c r="C3923" i="6"/>
  <c r="B3923" i="6"/>
  <c r="A3923" i="6"/>
  <c r="I3922" i="6"/>
  <c r="H3922" i="6"/>
  <c r="F3922" i="6"/>
  <c r="D3922" i="6"/>
  <c r="C3922" i="6"/>
  <c r="B3922" i="6"/>
  <c r="A3922" i="6"/>
  <c r="I3921" i="6"/>
  <c r="H3921" i="6"/>
  <c r="F3921" i="6"/>
  <c r="D3921" i="6"/>
  <c r="C3921" i="6"/>
  <c r="B3921" i="6"/>
  <c r="A3921" i="6"/>
  <c r="I3920" i="6"/>
  <c r="H3920" i="6"/>
  <c r="F3920" i="6"/>
  <c r="D3920" i="6"/>
  <c r="C3920" i="6"/>
  <c r="B3920" i="6"/>
  <c r="A3920" i="6"/>
  <c r="I3919" i="6"/>
  <c r="H3919" i="6"/>
  <c r="F3919" i="6"/>
  <c r="D3919" i="6"/>
  <c r="C3919" i="6"/>
  <c r="B3919" i="6"/>
  <c r="A3919" i="6"/>
  <c r="I3918" i="6"/>
  <c r="H3918" i="6"/>
  <c r="F3918" i="6"/>
  <c r="D3918" i="6"/>
  <c r="C3918" i="6"/>
  <c r="B3918" i="6"/>
  <c r="A3918" i="6"/>
  <c r="I3917" i="6"/>
  <c r="H3917" i="6"/>
  <c r="F3917" i="6"/>
  <c r="D3917" i="6"/>
  <c r="C3917" i="6"/>
  <c r="B3917" i="6"/>
  <c r="A3917" i="6"/>
  <c r="I3916" i="6"/>
  <c r="H3916" i="6"/>
  <c r="F3916" i="6"/>
  <c r="D3916" i="6"/>
  <c r="C3916" i="6"/>
  <c r="B3916" i="6"/>
  <c r="A3916" i="6"/>
  <c r="I3915" i="6"/>
  <c r="H3915" i="6"/>
  <c r="F3915" i="6"/>
  <c r="D3915" i="6"/>
  <c r="C3915" i="6"/>
  <c r="B3915" i="6"/>
  <c r="A3915" i="6"/>
  <c r="I3914" i="6"/>
  <c r="H3914" i="6"/>
  <c r="F3914" i="6"/>
  <c r="D3914" i="6"/>
  <c r="C3914" i="6"/>
  <c r="B3914" i="6"/>
  <c r="A3914" i="6"/>
  <c r="I3913" i="6"/>
  <c r="H3913" i="6"/>
  <c r="F3913" i="6"/>
  <c r="D3913" i="6"/>
  <c r="C3913" i="6"/>
  <c r="B3913" i="6"/>
  <c r="A3913" i="6"/>
  <c r="I3912" i="6"/>
  <c r="H3912" i="6"/>
  <c r="F3912" i="6"/>
  <c r="D3912" i="6"/>
  <c r="C3912" i="6"/>
  <c r="B3912" i="6"/>
  <c r="A3912" i="6"/>
  <c r="I3911" i="6"/>
  <c r="H3911" i="6"/>
  <c r="F3911" i="6"/>
  <c r="D3911" i="6"/>
  <c r="C3911" i="6"/>
  <c r="B3911" i="6"/>
  <c r="A3911" i="6"/>
  <c r="I3910" i="6"/>
  <c r="H3910" i="6"/>
  <c r="F3910" i="6"/>
  <c r="D3910" i="6"/>
  <c r="C3910" i="6"/>
  <c r="B3910" i="6"/>
  <c r="A3910" i="6"/>
  <c r="I3909" i="6"/>
  <c r="H3909" i="6"/>
  <c r="F3909" i="6"/>
  <c r="D3909" i="6"/>
  <c r="C3909" i="6"/>
  <c r="B3909" i="6"/>
  <c r="A3909" i="6"/>
  <c r="I3908" i="6"/>
  <c r="H3908" i="6"/>
  <c r="F3908" i="6"/>
  <c r="D3908" i="6"/>
  <c r="C3908" i="6"/>
  <c r="B3908" i="6"/>
  <c r="A3908" i="6"/>
  <c r="I3907" i="6"/>
  <c r="H3907" i="6"/>
  <c r="F3907" i="6"/>
  <c r="D3907" i="6"/>
  <c r="C3907" i="6"/>
  <c r="B3907" i="6"/>
  <c r="A3907" i="6"/>
  <c r="I3906" i="6"/>
  <c r="H3906" i="6"/>
  <c r="F3906" i="6"/>
  <c r="D3906" i="6"/>
  <c r="C3906" i="6"/>
  <c r="B3906" i="6"/>
  <c r="A3906" i="6"/>
  <c r="I3905" i="6"/>
  <c r="H3905" i="6"/>
  <c r="F3905" i="6"/>
  <c r="D3905" i="6"/>
  <c r="C3905" i="6"/>
  <c r="B3905" i="6"/>
  <c r="A3905" i="6"/>
  <c r="I3904" i="6"/>
  <c r="H3904" i="6"/>
  <c r="F3904" i="6"/>
  <c r="D3904" i="6"/>
  <c r="C3904" i="6"/>
  <c r="B3904" i="6"/>
  <c r="A3904" i="6"/>
  <c r="I3903" i="6"/>
  <c r="H3903" i="6"/>
  <c r="F3903" i="6"/>
  <c r="D3903" i="6"/>
  <c r="C3903" i="6"/>
  <c r="B3903" i="6"/>
  <c r="A3903" i="6"/>
  <c r="I3902" i="6"/>
  <c r="H3902" i="6"/>
  <c r="F3902" i="6"/>
  <c r="D3902" i="6"/>
  <c r="C3902" i="6"/>
  <c r="B3902" i="6"/>
  <c r="A3902" i="6"/>
  <c r="I3901" i="6"/>
  <c r="H3901" i="6"/>
  <c r="F3901" i="6"/>
  <c r="D3901" i="6"/>
  <c r="C3901" i="6"/>
  <c r="B3901" i="6"/>
  <c r="A3901" i="6"/>
  <c r="I3900" i="6"/>
  <c r="H3900" i="6"/>
  <c r="F3900" i="6"/>
  <c r="D3900" i="6"/>
  <c r="C3900" i="6"/>
  <c r="B3900" i="6"/>
  <c r="A3900" i="6"/>
  <c r="I3899" i="6"/>
  <c r="H3899" i="6"/>
  <c r="F3899" i="6"/>
  <c r="D3899" i="6"/>
  <c r="C3899" i="6"/>
  <c r="B3899" i="6"/>
  <c r="A3899" i="6"/>
  <c r="I3898" i="6"/>
  <c r="H3898" i="6"/>
  <c r="F3898" i="6"/>
  <c r="D3898" i="6"/>
  <c r="C3898" i="6"/>
  <c r="B3898" i="6"/>
  <c r="A3898" i="6"/>
  <c r="I3897" i="6"/>
  <c r="H3897" i="6"/>
  <c r="F3897" i="6"/>
  <c r="D3897" i="6"/>
  <c r="C3897" i="6"/>
  <c r="B3897" i="6"/>
  <c r="A3897" i="6"/>
  <c r="I3896" i="6"/>
  <c r="H3896" i="6"/>
  <c r="F3896" i="6"/>
  <c r="D3896" i="6"/>
  <c r="C3896" i="6"/>
  <c r="B3896" i="6"/>
  <c r="A3896" i="6"/>
  <c r="I3895" i="6"/>
  <c r="H3895" i="6"/>
  <c r="F3895" i="6"/>
  <c r="D3895" i="6"/>
  <c r="C3895" i="6"/>
  <c r="B3895" i="6"/>
  <c r="A3895" i="6"/>
  <c r="I3894" i="6"/>
  <c r="H3894" i="6"/>
  <c r="F3894" i="6"/>
  <c r="D3894" i="6"/>
  <c r="C3894" i="6"/>
  <c r="B3894" i="6"/>
  <c r="A3894" i="6"/>
  <c r="I3893" i="6"/>
  <c r="H3893" i="6"/>
  <c r="F3893" i="6"/>
  <c r="D3893" i="6"/>
  <c r="C3893" i="6"/>
  <c r="B3893" i="6"/>
  <c r="A3893" i="6"/>
  <c r="I3892" i="6"/>
  <c r="H3892" i="6"/>
  <c r="F3892" i="6"/>
  <c r="D3892" i="6"/>
  <c r="C3892" i="6"/>
  <c r="B3892" i="6"/>
  <c r="A3892" i="6"/>
  <c r="I3891" i="6"/>
  <c r="H3891" i="6"/>
  <c r="F3891" i="6"/>
  <c r="D3891" i="6"/>
  <c r="C3891" i="6"/>
  <c r="B3891" i="6"/>
  <c r="A3891" i="6"/>
  <c r="I3890" i="6"/>
  <c r="H3890" i="6"/>
  <c r="F3890" i="6"/>
  <c r="D3890" i="6"/>
  <c r="C3890" i="6"/>
  <c r="B3890" i="6"/>
  <c r="A3890" i="6"/>
  <c r="I3889" i="6"/>
  <c r="H3889" i="6"/>
  <c r="F3889" i="6"/>
  <c r="D3889" i="6"/>
  <c r="C3889" i="6"/>
  <c r="B3889" i="6"/>
  <c r="A3889" i="6"/>
  <c r="I3888" i="6"/>
  <c r="H3888" i="6"/>
  <c r="F3888" i="6"/>
  <c r="D3888" i="6"/>
  <c r="C3888" i="6"/>
  <c r="B3888" i="6"/>
  <c r="A3888" i="6"/>
  <c r="I3887" i="6"/>
  <c r="H3887" i="6"/>
  <c r="F3887" i="6"/>
  <c r="D3887" i="6"/>
  <c r="C3887" i="6"/>
  <c r="B3887" i="6"/>
  <c r="A3887" i="6"/>
  <c r="I3886" i="6"/>
  <c r="H3886" i="6"/>
  <c r="F3886" i="6"/>
  <c r="D3886" i="6"/>
  <c r="C3886" i="6"/>
  <c r="B3886" i="6"/>
  <c r="A3886" i="6"/>
  <c r="I3885" i="6"/>
  <c r="H3885" i="6"/>
  <c r="F3885" i="6"/>
  <c r="D3885" i="6"/>
  <c r="C3885" i="6"/>
  <c r="B3885" i="6"/>
  <c r="A3885" i="6"/>
  <c r="I3884" i="6"/>
  <c r="H3884" i="6"/>
  <c r="F3884" i="6"/>
  <c r="D3884" i="6"/>
  <c r="C3884" i="6"/>
  <c r="B3884" i="6"/>
  <c r="A3884" i="6"/>
  <c r="I3883" i="6"/>
  <c r="H3883" i="6"/>
  <c r="F3883" i="6"/>
  <c r="D3883" i="6"/>
  <c r="C3883" i="6"/>
  <c r="B3883" i="6"/>
  <c r="A3883" i="6"/>
  <c r="I3882" i="6"/>
  <c r="H3882" i="6"/>
  <c r="F3882" i="6"/>
  <c r="D3882" i="6"/>
  <c r="C3882" i="6"/>
  <c r="B3882" i="6"/>
  <c r="A3882" i="6"/>
  <c r="I3881" i="6"/>
  <c r="H3881" i="6"/>
  <c r="F3881" i="6"/>
  <c r="D3881" i="6"/>
  <c r="C3881" i="6"/>
  <c r="B3881" i="6"/>
  <c r="A3881" i="6"/>
  <c r="I3880" i="6"/>
  <c r="H3880" i="6"/>
  <c r="F3880" i="6"/>
  <c r="D3880" i="6"/>
  <c r="C3880" i="6"/>
  <c r="B3880" i="6"/>
  <c r="A3880" i="6"/>
  <c r="I3879" i="6"/>
  <c r="H3879" i="6"/>
  <c r="F3879" i="6"/>
  <c r="D3879" i="6"/>
  <c r="C3879" i="6"/>
  <c r="B3879" i="6"/>
  <c r="A3879" i="6"/>
  <c r="I3878" i="6"/>
  <c r="H3878" i="6"/>
  <c r="F3878" i="6"/>
  <c r="D3878" i="6"/>
  <c r="C3878" i="6"/>
  <c r="B3878" i="6"/>
  <c r="A3878" i="6"/>
  <c r="I3877" i="6"/>
  <c r="H3877" i="6"/>
  <c r="F3877" i="6"/>
  <c r="D3877" i="6"/>
  <c r="C3877" i="6"/>
  <c r="B3877" i="6"/>
  <c r="A3877" i="6"/>
  <c r="I3876" i="6"/>
  <c r="H3876" i="6"/>
  <c r="F3876" i="6"/>
  <c r="D3876" i="6"/>
  <c r="C3876" i="6"/>
  <c r="B3876" i="6"/>
  <c r="A3876" i="6"/>
  <c r="I3875" i="6"/>
  <c r="H3875" i="6"/>
  <c r="F3875" i="6"/>
  <c r="D3875" i="6"/>
  <c r="C3875" i="6"/>
  <c r="B3875" i="6"/>
  <c r="A3875" i="6"/>
  <c r="I3874" i="6"/>
  <c r="H3874" i="6"/>
  <c r="F3874" i="6"/>
  <c r="D3874" i="6"/>
  <c r="C3874" i="6"/>
  <c r="B3874" i="6"/>
  <c r="A3874" i="6"/>
  <c r="I3873" i="6"/>
  <c r="H3873" i="6"/>
  <c r="F3873" i="6"/>
  <c r="D3873" i="6"/>
  <c r="C3873" i="6"/>
  <c r="B3873" i="6"/>
  <c r="A3873" i="6"/>
  <c r="I3872" i="6"/>
  <c r="H3872" i="6"/>
  <c r="F3872" i="6"/>
  <c r="D3872" i="6"/>
  <c r="C3872" i="6"/>
  <c r="B3872" i="6"/>
  <c r="A3872" i="6"/>
  <c r="I3871" i="6"/>
  <c r="H3871" i="6"/>
  <c r="F3871" i="6"/>
  <c r="D3871" i="6"/>
  <c r="C3871" i="6"/>
  <c r="B3871" i="6"/>
  <c r="A3871" i="6"/>
  <c r="I3870" i="6"/>
  <c r="H3870" i="6"/>
  <c r="F3870" i="6"/>
  <c r="D3870" i="6"/>
  <c r="C3870" i="6"/>
  <c r="B3870" i="6"/>
  <c r="A3870" i="6"/>
  <c r="I3869" i="6"/>
  <c r="H3869" i="6"/>
  <c r="F3869" i="6"/>
  <c r="D3869" i="6"/>
  <c r="C3869" i="6"/>
  <c r="B3869" i="6"/>
  <c r="A3869" i="6"/>
  <c r="I3868" i="6"/>
  <c r="H3868" i="6"/>
  <c r="F3868" i="6"/>
  <c r="D3868" i="6"/>
  <c r="C3868" i="6"/>
  <c r="B3868" i="6"/>
  <c r="A3868" i="6"/>
  <c r="I3867" i="6"/>
  <c r="H3867" i="6"/>
  <c r="F3867" i="6"/>
  <c r="D3867" i="6"/>
  <c r="C3867" i="6"/>
  <c r="B3867" i="6"/>
  <c r="A3867" i="6"/>
  <c r="I3866" i="6"/>
  <c r="H3866" i="6"/>
  <c r="F3866" i="6"/>
  <c r="D3866" i="6"/>
  <c r="C3866" i="6"/>
  <c r="B3866" i="6"/>
  <c r="A3866" i="6"/>
  <c r="I3865" i="6"/>
  <c r="H3865" i="6"/>
  <c r="F3865" i="6"/>
  <c r="D3865" i="6"/>
  <c r="C3865" i="6"/>
  <c r="B3865" i="6"/>
  <c r="A3865" i="6"/>
  <c r="I3864" i="6"/>
  <c r="H3864" i="6"/>
  <c r="F3864" i="6"/>
  <c r="D3864" i="6"/>
  <c r="C3864" i="6"/>
  <c r="B3864" i="6"/>
  <c r="A3864" i="6"/>
  <c r="I3863" i="6"/>
  <c r="H3863" i="6"/>
  <c r="F3863" i="6"/>
  <c r="D3863" i="6"/>
  <c r="C3863" i="6"/>
  <c r="B3863" i="6"/>
  <c r="A3863" i="6"/>
  <c r="I3862" i="6"/>
  <c r="H3862" i="6"/>
  <c r="F3862" i="6"/>
  <c r="D3862" i="6"/>
  <c r="C3862" i="6"/>
  <c r="B3862" i="6"/>
  <c r="A3862" i="6"/>
  <c r="I3861" i="6"/>
  <c r="H3861" i="6"/>
  <c r="F3861" i="6"/>
  <c r="D3861" i="6"/>
  <c r="C3861" i="6"/>
  <c r="B3861" i="6"/>
  <c r="A3861" i="6"/>
  <c r="I3860" i="6"/>
  <c r="H3860" i="6"/>
  <c r="F3860" i="6"/>
  <c r="D3860" i="6"/>
  <c r="C3860" i="6"/>
  <c r="B3860" i="6"/>
  <c r="A3860" i="6"/>
  <c r="I3859" i="6"/>
  <c r="H3859" i="6"/>
  <c r="F3859" i="6"/>
  <c r="D3859" i="6"/>
  <c r="C3859" i="6"/>
  <c r="B3859" i="6"/>
  <c r="A3859" i="6"/>
  <c r="I3858" i="6"/>
  <c r="H3858" i="6"/>
  <c r="F3858" i="6"/>
  <c r="D3858" i="6"/>
  <c r="C3858" i="6"/>
  <c r="B3858" i="6"/>
  <c r="A3858" i="6"/>
  <c r="I3857" i="6"/>
  <c r="H3857" i="6"/>
  <c r="F3857" i="6"/>
  <c r="D3857" i="6"/>
  <c r="C3857" i="6"/>
  <c r="B3857" i="6"/>
  <c r="A3857" i="6"/>
  <c r="I3856" i="6"/>
  <c r="H3856" i="6"/>
  <c r="F3856" i="6"/>
  <c r="D3856" i="6"/>
  <c r="C3856" i="6"/>
  <c r="B3856" i="6"/>
  <c r="A3856" i="6"/>
  <c r="I3855" i="6"/>
  <c r="H3855" i="6"/>
  <c r="F3855" i="6"/>
  <c r="D3855" i="6"/>
  <c r="C3855" i="6"/>
  <c r="B3855" i="6"/>
  <c r="A3855" i="6"/>
  <c r="I3854" i="6"/>
  <c r="H3854" i="6"/>
  <c r="F3854" i="6"/>
  <c r="D3854" i="6"/>
  <c r="C3854" i="6"/>
  <c r="B3854" i="6"/>
  <c r="A3854" i="6"/>
  <c r="I3853" i="6"/>
  <c r="H3853" i="6"/>
  <c r="F3853" i="6"/>
  <c r="D3853" i="6"/>
  <c r="C3853" i="6"/>
  <c r="B3853" i="6"/>
  <c r="A3853" i="6"/>
  <c r="I3852" i="6"/>
  <c r="H3852" i="6"/>
  <c r="F3852" i="6"/>
  <c r="D3852" i="6"/>
  <c r="C3852" i="6"/>
  <c r="B3852" i="6"/>
  <c r="A3852" i="6"/>
  <c r="I3851" i="6"/>
  <c r="H3851" i="6"/>
  <c r="F3851" i="6"/>
  <c r="D3851" i="6"/>
  <c r="C3851" i="6"/>
  <c r="B3851" i="6"/>
  <c r="A3851" i="6"/>
  <c r="I3850" i="6"/>
  <c r="H3850" i="6"/>
  <c r="F3850" i="6"/>
  <c r="D3850" i="6"/>
  <c r="C3850" i="6"/>
  <c r="B3850" i="6"/>
  <c r="A3850" i="6"/>
  <c r="I3849" i="6"/>
  <c r="H3849" i="6"/>
  <c r="F3849" i="6"/>
  <c r="D3849" i="6"/>
  <c r="C3849" i="6"/>
  <c r="B3849" i="6"/>
  <c r="A3849" i="6"/>
  <c r="I3848" i="6"/>
  <c r="H3848" i="6"/>
  <c r="F3848" i="6"/>
  <c r="D3848" i="6"/>
  <c r="C3848" i="6"/>
  <c r="B3848" i="6"/>
  <c r="A3848" i="6"/>
  <c r="I3847" i="6"/>
  <c r="H3847" i="6"/>
  <c r="F3847" i="6"/>
  <c r="D3847" i="6"/>
  <c r="C3847" i="6"/>
  <c r="B3847" i="6"/>
  <c r="A3847" i="6"/>
  <c r="I3846" i="6"/>
  <c r="H3846" i="6"/>
  <c r="F3846" i="6"/>
  <c r="D3846" i="6"/>
  <c r="C3846" i="6"/>
  <c r="B3846" i="6"/>
  <c r="A3846" i="6"/>
  <c r="I3845" i="6"/>
  <c r="H3845" i="6"/>
  <c r="F3845" i="6"/>
  <c r="D3845" i="6"/>
  <c r="C3845" i="6"/>
  <c r="B3845" i="6"/>
  <c r="A3845" i="6"/>
  <c r="I3844" i="6"/>
  <c r="H3844" i="6"/>
  <c r="F3844" i="6"/>
  <c r="D3844" i="6"/>
  <c r="C3844" i="6"/>
  <c r="B3844" i="6"/>
  <c r="A3844" i="6"/>
  <c r="I3843" i="6"/>
  <c r="H3843" i="6"/>
  <c r="F3843" i="6"/>
  <c r="D3843" i="6"/>
  <c r="C3843" i="6"/>
  <c r="B3843" i="6"/>
  <c r="A3843" i="6"/>
  <c r="I3842" i="6"/>
  <c r="H3842" i="6"/>
  <c r="F3842" i="6"/>
  <c r="D3842" i="6"/>
  <c r="C3842" i="6"/>
  <c r="B3842" i="6"/>
  <c r="A3842" i="6"/>
  <c r="I3841" i="6"/>
  <c r="H3841" i="6"/>
  <c r="F3841" i="6"/>
  <c r="D3841" i="6"/>
  <c r="C3841" i="6"/>
  <c r="B3841" i="6"/>
  <c r="A3841" i="6"/>
  <c r="I3840" i="6"/>
  <c r="H3840" i="6"/>
  <c r="F3840" i="6"/>
  <c r="D3840" i="6"/>
  <c r="C3840" i="6"/>
  <c r="B3840" i="6"/>
  <c r="A3840" i="6"/>
  <c r="I3839" i="6"/>
  <c r="H3839" i="6"/>
  <c r="F3839" i="6"/>
  <c r="D3839" i="6"/>
  <c r="C3839" i="6"/>
  <c r="B3839" i="6"/>
  <c r="A3839" i="6"/>
  <c r="I3838" i="6"/>
  <c r="H3838" i="6"/>
  <c r="F3838" i="6"/>
  <c r="D3838" i="6"/>
  <c r="C3838" i="6"/>
  <c r="B3838" i="6"/>
  <c r="A3838" i="6"/>
  <c r="I3837" i="6"/>
  <c r="H3837" i="6"/>
  <c r="F3837" i="6"/>
  <c r="D3837" i="6"/>
  <c r="C3837" i="6"/>
  <c r="B3837" i="6"/>
  <c r="A3837" i="6"/>
  <c r="I3836" i="6"/>
  <c r="H3836" i="6"/>
  <c r="F3836" i="6"/>
  <c r="D3836" i="6"/>
  <c r="C3836" i="6"/>
  <c r="B3836" i="6"/>
  <c r="A3836" i="6"/>
  <c r="I3835" i="6"/>
  <c r="H3835" i="6"/>
  <c r="F3835" i="6"/>
  <c r="D3835" i="6"/>
  <c r="C3835" i="6"/>
  <c r="B3835" i="6"/>
  <c r="A3835" i="6"/>
  <c r="I3834" i="6"/>
  <c r="H3834" i="6"/>
  <c r="F3834" i="6"/>
  <c r="D3834" i="6"/>
  <c r="C3834" i="6"/>
  <c r="B3834" i="6"/>
  <c r="A3834" i="6"/>
  <c r="I3833" i="6"/>
  <c r="H3833" i="6"/>
  <c r="F3833" i="6"/>
  <c r="D3833" i="6"/>
  <c r="C3833" i="6"/>
  <c r="B3833" i="6"/>
  <c r="A3833" i="6"/>
  <c r="I3832" i="6"/>
  <c r="H3832" i="6"/>
  <c r="F3832" i="6"/>
  <c r="D3832" i="6"/>
  <c r="C3832" i="6"/>
  <c r="B3832" i="6"/>
  <c r="A3832" i="6"/>
  <c r="I3831" i="6"/>
  <c r="H3831" i="6"/>
  <c r="F3831" i="6"/>
  <c r="D3831" i="6"/>
  <c r="C3831" i="6"/>
  <c r="B3831" i="6"/>
  <c r="A3831" i="6"/>
  <c r="I3830" i="6"/>
  <c r="H3830" i="6"/>
  <c r="F3830" i="6"/>
  <c r="D3830" i="6"/>
  <c r="C3830" i="6"/>
  <c r="B3830" i="6"/>
  <c r="A3830" i="6"/>
  <c r="I3829" i="6"/>
  <c r="H3829" i="6"/>
  <c r="F3829" i="6"/>
  <c r="D3829" i="6"/>
  <c r="C3829" i="6"/>
  <c r="B3829" i="6"/>
  <c r="A3829" i="6"/>
  <c r="I3828" i="6"/>
  <c r="H3828" i="6"/>
  <c r="F3828" i="6"/>
  <c r="D3828" i="6"/>
  <c r="C3828" i="6"/>
  <c r="B3828" i="6"/>
  <c r="A3828" i="6"/>
  <c r="I3827" i="6"/>
  <c r="H3827" i="6"/>
  <c r="F3827" i="6"/>
  <c r="D3827" i="6"/>
  <c r="C3827" i="6"/>
  <c r="B3827" i="6"/>
  <c r="A3827" i="6"/>
  <c r="I3826" i="6"/>
  <c r="H3826" i="6"/>
  <c r="F3826" i="6"/>
  <c r="D3826" i="6"/>
  <c r="C3826" i="6"/>
  <c r="B3826" i="6"/>
  <c r="A3826" i="6"/>
  <c r="I3825" i="6"/>
  <c r="H3825" i="6"/>
  <c r="F3825" i="6"/>
  <c r="D3825" i="6"/>
  <c r="C3825" i="6"/>
  <c r="B3825" i="6"/>
  <c r="A3825" i="6"/>
  <c r="I3824" i="6"/>
  <c r="H3824" i="6"/>
  <c r="F3824" i="6"/>
  <c r="D3824" i="6"/>
  <c r="C3824" i="6"/>
  <c r="B3824" i="6"/>
  <c r="A3824" i="6"/>
  <c r="I3823" i="6"/>
  <c r="H3823" i="6"/>
  <c r="F3823" i="6"/>
  <c r="D3823" i="6"/>
  <c r="C3823" i="6"/>
  <c r="B3823" i="6"/>
  <c r="A3823" i="6"/>
  <c r="I3822" i="6"/>
  <c r="H3822" i="6"/>
  <c r="F3822" i="6"/>
  <c r="D3822" i="6"/>
  <c r="C3822" i="6"/>
  <c r="B3822" i="6"/>
  <c r="A3822" i="6"/>
  <c r="I3821" i="6"/>
  <c r="H3821" i="6"/>
  <c r="F3821" i="6"/>
  <c r="D3821" i="6"/>
  <c r="C3821" i="6"/>
  <c r="B3821" i="6"/>
  <c r="A3821" i="6"/>
  <c r="I3820" i="6"/>
  <c r="H3820" i="6"/>
  <c r="F3820" i="6"/>
  <c r="D3820" i="6"/>
  <c r="C3820" i="6"/>
  <c r="B3820" i="6"/>
  <c r="A3820" i="6"/>
  <c r="I3819" i="6"/>
  <c r="H3819" i="6"/>
  <c r="F3819" i="6"/>
  <c r="D3819" i="6"/>
  <c r="C3819" i="6"/>
  <c r="B3819" i="6"/>
  <c r="A3819" i="6"/>
  <c r="I3818" i="6"/>
  <c r="H3818" i="6"/>
  <c r="F3818" i="6"/>
  <c r="D3818" i="6"/>
  <c r="C3818" i="6"/>
  <c r="B3818" i="6"/>
  <c r="A3818" i="6"/>
  <c r="I3817" i="6"/>
  <c r="H3817" i="6"/>
  <c r="F3817" i="6"/>
  <c r="D3817" i="6"/>
  <c r="C3817" i="6"/>
  <c r="B3817" i="6"/>
  <c r="A3817" i="6"/>
  <c r="I3816" i="6"/>
  <c r="H3816" i="6"/>
  <c r="F3816" i="6"/>
  <c r="D3816" i="6"/>
  <c r="C3816" i="6"/>
  <c r="B3816" i="6"/>
  <c r="A3816" i="6"/>
  <c r="I3815" i="6"/>
  <c r="H3815" i="6"/>
  <c r="F3815" i="6"/>
  <c r="D3815" i="6"/>
  <c r="C3815" i="6"/>
  <c r="B3815" i="6"/>
  <c r="A3815" i="6"/>
  <c r="I3814" i="6"/>
  <c r="H3814" i="6"/>
  <c r="F3814" i="6"/>
  <c r="D3814" i="6"/>
  <c r="C3814" i="6"/>
  <c r="B3814" i="6"/>
  <c r="A3814" i="6"/>
  <c r="I3813" i="6"/>
  <c r="H3813" i="6"/>
  <c r="F3813" i="6"/>
  <c r="D3813" i="6"/>
  <c r="C3813" i="6"/>
  <c r="B3813" i="6"/>
  <c r="A3813" i="6"/>
  <c r="I3812" i="6"/>
  <c r="H3812" i="6"/>
  <c r="F3812" i="6"/>
  <c r="D3812" i="6"/>
  <c r="C3812" i="6"/>
  <c r="B3812" i="6"/>
  <c r="A3812" i="6"/>
  <c r="I3811" i="6"/>
  <c r="H3811" i="6"/>
  <c r="F3811" i="6"/>
  <c r="D3811" i="6"/>
  <c r="C3811" i="6"/>
  <c r="B3811" i="6"/>
  <c r="A3811" i="6"/>
  <c r="I3810" i="6"/>
  <c r="H3810" i="6"/>
  <c r="F3810" i="6"/>
  <c r="D3810" i="6"/>
  <c r="C3810" i="6"/>
  <c r="B3810" i="6"/>
  <c r="A3810" i="6"/>
  <c r="I3809" i="6"/>
  <c r="H3809" i="6"/>
  <c r="F3809" i="6"/>
  <c r="D3809" i="6"/>
  <c r="C3809" i="6"/>
  <c r="B3809" i="6"/>
  <c r="A3809" i="6"/>
  <c r="I3808" i="6"/>
  <c r="H3808" i="6"/>
  <c r="F3808" i="6"/>
  <c r="D3808" i="6"/>
  <c r="C3808" i="6"/>
  <c r="B3808" i="6"/>
  <c r="A3808" i="6"/>
  <c r="I3807" i="6"/>
  <c r="H3807" i="6"/>
  <c r="F3807" i="6"/>
  <c r="D3807" i="6"/>
  <c r="C3807" i="6"/>
  <c r="B3807" i="6"/>
  <c r="A3807" i="6"/>
  <c r="I3806" i="6"/>
  <c r="H3806" i="6"/>
  <c r="F3806" i="6"/>
  <c r="D3806" i="6"/>
  <c r="C3806" i="6"/>
  <c r="B3806" i="6"/>
  <c r="A3806" i="6"/>
  <c r="I3805" i="6"/>
  <c r="H3805" i="6"/>
  <c r="F3805" i="6"/>
  <c r="D3805" i="6"/>
  <c r="C3805" i="6"/>
  <c r="B3805" i="6"/>
  <c r="A3805" i="6"/>
  <c r="I3804" i="6"/>
  <c r="H3804" i="6"/>
  <c r="F3804" i="6"/>
  <c r="D3804" i="6"/>
  <c r="C3804" i="6"/>
  <c r="B3804" i="6"/>
  <c r="A3804" i="6"/>
  <c r="I3803" i="6"/>
  <c r="H3803" i="6"/>
  <c r="F3803" i="6"/>
  <c r="D3803" i="6"/>
  <c r="C3803" i="6"/>
  <c r="B3803" i="6"/>
  <c r="A3803" i="6"/>
  <c r="I3802" i="6"/>
  <c r="H3802" i="6"/>
  <c r="F3802" i="6"/>
  <c r="D3802" i="6"/>
  <c r="C3802" i="6"/>
  <c r="B3802" i="6"/>
  <c r="A3802" i="6"/>
  <c r="I3801" i="6"/>
  <c r="H3801" i="6"/>
  <c r="F3801" i="6"/>
  <c r="D3801" i="6"/>
  <c r="C3801" i="6"/>
  <c r="B3801" i="6"/>
  <c r="A3801" i="6"/>
  <c r="I3800" i="6"/>
  <c r="H3800" i="6"/>
  <c r="F3800" i="6"/>
  <c r="D3800" i="6"/>
  <c r="C3800" i="6"/>
  <c r="B3800" i="6"/>
  <c r="A3800" i="6"/>
  <c r="I3799" i="6"/>
  <c r="H3799" i="6"/>
  <c r="F3799" i="6"/>
  <c r="D3799" i="6"/>
  <c r="C3799" i="6"/>
  <c r="B3799" i="6"/>
  <c r="A3799" i="6"/>
  <c r="I3798" i="6"/>
  <c r="H3798" i="6"/>
  <c r="F3798" i="6"/>
  <c r="D3798" i="6"/>
  <c r="C3798" i="6"/>
  <c r="B3798" i="6"/>
  <c r="A3798" i="6"/>
  <c r="I3797" i="6"/>
  <c r="H3797" i="6"/>
  <c r="F3797" i="6"/>
  <c r="D3797" i="6"/>
  <c r="C3797" i="6"/>
  <c r="B3797" i="6"/>
  <c r="A3797" i="6"/>
  <c r="I3796" i="6"/>
  <c r="H3796" i="6"/>
  <c r="F3796" i="6"/>
  <c r="D3796" i="6"/>
  <c r="C3796" i="6"/>
  <c r="B3796" i="6"/>
  <c r="A3796" i="6"/>
  <c r="I3795" i="6"/>
  <c r="H3795" i="6"/>
  <c r="F3795" i="6"/>
  <c r="D3795" i="6"/>
  <c r="C3795" i="6"/>
  <c r="B3795" i="6"/>
  <c r="A3795" i="6"/>
  <c r="I3794" i="6"/>
  <c r="H3794" i="6"/>
  <c r="F3794" i="6"/>
  <c r="D3794" i="6"/>
  <c r="C3794" i="6"/>
  <c r="B3794" i="6"/>
  <c r="A3794" i="6"/>
  <c r="I3793" i="6"/>
  <c r="H3793" i="6"/>
  <c r="F3793" i="6"/>
  <c r="D3793" i="6"/>
  <c r="C3793" i="6"/>
  <c r="B3793" i="6"/>
  <c r="A3793" i="6"/>
  <c r="I3792" i="6"/>
  <c r="H3792" i="6"/>
  <c r="F3792" i="6"/>
  <c r="D3792" i="6"/>
  <c r="C3792" i="6"/>
  <c r="B3792" i="6"/>
  <c r="A3792" i="6"/>
  <c r="I3791" i="6"/>
  <c r="H3791" i="6"/>
  <c r="F3791" i="6"/>
  <c r="D3791" i="6"/>
  <c r="C3791" i="6"/>
  <c r="B3791" i="6"/>
  <c r="A3791" i="6"/>
  <c r="I3790" i="6"/>
  <c r="H3790" i="6"/>
  <c r="F3790" i="6"/>
  <c r="D3790" i="6"/>
  <c r="C3790" i="6"/>
  <c r="B3790" i="6"/>
  <c r="A3790" i="6"/>
  <c r="I3789" i="6"/>
  <c r="H3789" i="6"/>
  <c r="F3789" i="6"/>
  <c r="D3789" i="6"/>
  <c r="C3789" i="6"/>
  <c r="B3789" i="6"/>
  <c r="A3789" i="6"/>
  <c r="I3788" i="6"/>
  <c r="H3788" i="6"/>
  <c r="F3788" i="6"/>
  <c r="D3788" i="6"/>
  <c r="C3788" i="6"/>
  <c r="B3788" i="6"/>
  <c r="A3788" i="6"/>
  <c r="I3787" i="6"/>
  <c r="H3787" i="6"/>
  <c r="F3787" i="6"/>
  <c r="D3787" i="6"/>
  <c r="C3787" i="6"/>
  <c r="B3787" i="6"/>
  <c r="A3787" i="6"/>
  <c r="I3786" i="6"/>
  <c r="H3786" i="6"/>
  <c r="F3786" i="6"/>
  <c r="D3786" i="6"/>
  <c r="C3786" i="6"/>
  <c r="B3786" i="6"/>
  <c r="A3786" i="6"/>
  <c r="I3785" i="6"/>
  <c r="H3785" i="6"/>
  <c r="F3785" i="6"/>
  <c r="D3785" i="6"/>
  <c r="C3785" i="6"/>
  <c r="B3785" i="6"/>
  <c r="A3785" i="6"/>
  <c r="I3784" i="6"/>
  <c r="H3784" i="6"/>
  <c r="F3784" i="6"/>
  <c r="D3784" i="6"/>
  <c r="C3784" i="6"/>
  <c r="B3784" i="6"/>
  <c r="A3784" i="6"/>
  <c r="I3783" i="6"/>
  <c r="H3783" i="6"/>
  <c r="F3783" i="6"/>
  <c r="D3783" i="6"/>
  <c r="C3783" i="6"/>
  <c r="B3783" i="6"/>
  <c r="A3783" i="6"/>
  <c r="I3782" i="6"/>
  <c r="H3782" i="6"/>
  <c r="F3782" i="6"/>
  <c r="D3782" i="6"/>
  <c r="C3782" i="6"/>
  <c r="B3782" i="6"/>
  <c r="A3782" i="6"/>
  <c r="I3781" i="6"/>
  <c r="H3781" i="6"/>
  <c r="F3781" i="6"/>
  <c r="D3781" i="6"/>
  <c r="C3781" i="6"/>
  <c r="B3781" i="6"/>
  <c r="A3781" i="6"/>
  <c r="I3780" i="6"/>
  <c r="H3780" i="6"/>
  <c r="F3780" i="6"/>
  <c r="D3780" i="6"/>
  <c r="C3780" i="6"/>
  <c r="B3780" i="6"/>
  <c r="A3780" i="6"/>
  <c r="I3779" i="6"/>
  <c r="H3779" i="6"/>
  <c r="F3779" i="6"/>
  <c r="D3779" i="6"/>
  <c r="C3779" i="6"/>
  <c r="B3779" i="6"/>
  <c r="A3779" i="6"/>
  <c r="I3778" i="6"/>
  <c r="H3778" i="6"/>
  <c r="F3778" i="6"/>
  <c r="D3778" i="6"/>
  <c r="C3778" i="6"/>
  <c r="B3778" i="6"/>
  <c r="A3778" i="6"/>
  <c r="I3777" i="6"/>
  <c r="H3777" i="6"/>
  <c r="F3777" i="6"/>
  <c r="D3777" i="6"/>
  <c r="C3777" i="6"/>
  <c r="B3777" i="6"/>
  <c r="A3777" i="6"/>
  <c r="I3776" i="6"/>
  <c r="H3776" i="6"/>
  <c r="F3776" i="6"/>
  <c r="D3776" i="6"/>
  <c r="C3776" i="6"/>
  <c r="B3776" i="6"/>
  <c r="A3776" i="6"/>
  <c r="I3775" i="6"/>
  <c r="H3775" i="6"/>
  <c r="F3775" i="6"/>
  <c r="D3775" i="6"/>
  <c r="C3775" i="6"/>
  <c r="B3775" i="6"/>
  <c r="A3775" i="6"/>
  <c r="I3774" i="6"/>
  <c r="H3774" i="6"/>
  <c r="F3774" i="6"/>
  <c r="D3774" i="6"/>
  <c r="C3774" i="6"/>
  <c r="B3774" i="6"/>
  <c r="A3774" i="6"/>
  <c r="I3773" i="6"/>
  <c r="H3773" i="6"/>
  <c r="F3773" i="6"/>
  <c r="D3773" i="6"/>
  <c r="C3773" i="6"/>
  <c r="B3773" i="6"/>
  <c r="A3773" i="6"/>
  <c r="I3772" i="6"/>
  <c r="H3772" i="6"/>
  <c r="F3772" i="6"/>
  <c r="D3772" i="6"/>
  <c r="C3772" i="6"/>
  <c r="B3772" i="6"/>
  <c r="A3772" i="6"/>
  <c r="I3771" i="6"/>
  <c r="H3771" i="6"/>
  <c r="F3771" i="6"/>
  <c r="D3771" i="6"/>
  <c r="C3771" i="6"/>
  <c r="B3771" i="6"/>
  <c r="A3771" i="6"/>
  <c r="I3770" i="6"/>
  <c r="H3770" i="6"/>
  <c r="F3770" i="6"/>
  <c r="D3770" i="6"/>
  <c r="C3770" i="6"/>
  <c r="B3770" i="6"/>
  <c r="A3770" i="6"/>
  <c r="I3769" i="6"/>
  <c r="H3769" i="6"/>
  <c r="F3769" i="6"/>
  <c r="D3769" i="6"/>
  <c r="C3769" i="6"/>
  <c r="B3769" i="6"/>
  <c r="A3769" i="6"/>
  <c r="I3768" i="6"/>
  <c r="H3768" i="6"/>
  <c r="F3768" i="6"/>
  <c r="D3768" i="6"/>
  <c r="C3768" i="6"/>
  <c r="B3768" i="6"/>
  <c r="A3768" i="6"/>
  <c r="I3767" i="6"/>
  <c r="H3767" i="6"/>
  <c r="F3767" i="6"/>
  <c r="D3767" i="6"/>
  <c r="C3767" i="6"/>
  <c r="B3767" i="6"/>
  <c r="A3767" i="6"/>
  <c r="I3766" i="6"/>
  <c r="H3766" i="6"/>
  <c r="F3766" i="6"/>
  <c r="D3766" i="6"/>
  <c r="C3766" i="6"/>
  <c r="B3766" i="6"/>
  <c r="A3766" i="6"/>
  <c r="I3765" i="6"/>
  <c r="H3765" i="6"/>
  <c r="F3765" i="6"/>
  <c r="D3765" i="6"/>
  <c r="C3765" i="6"/>
  <c r="B3765" i="6"/>
  <c r="A3765" i="6"/>
  <c r="I3764" i="6"/>
  <c r="H3764" i="6"/>
  <c r="F3764" i="6"/>
  <c r="D3764" i="6"/>
  <c r="C3764" i="6"/>
  <c r="B3764" i="6"/>
  <c r="A3764" i="6"/>
  <c r="I3763" i="6"/>
  <c r="H3763" i="6"/>
  <c r="F3763" i="6"/>
  <c r="D3763" i="6"/>
  <c r="C3763" i="6"/>
  <c r="B3763" i="6"/>
  <c r="A3763" i="6"/>
  <c r="I3762" i="6"/>
  <c r="H3762" i="6"/>
  <c r="F3762" i="6"/>
  <c r="D3762" i="6"/>
  <c r="C3762" i="6"/>
  <c r="B3762" i="6"/>
  <c r="A3762" i="6"/>
  <c r="I3761" i="6"/>
  <c r="H3761" i="6"/>
  <c r="F3761" i="6"/>
  <c r="D3761" i="6"/>
  <c r="C3761" i="6"/>
  <c r="B3761" i="6"/>
  <c r="A3761" i="6"/>
  <c r="I3760" i="6"/>
  <c r="H3760" i="6"/>
  <c r="F3760" i="6"/>
  <c r="D3760" i="6"/>
  <c r="C3760" i="6"/>
  <c r="B3760" i="6"/>
  <c r="A3760" i="6"/>
  <c r="I3759" i="6"/>
  <c r="H3759" i="6"/>
  <c r="F3759" i="6"/>
  <c r="D3759" i="6"/>
  <c r="C3759" i="6"/>
  <c r="B3759" i="6"/>
  <c r="A3759" i="6"/>
  <c r="I3758" i="6"/>
  <c r="H3758" i="6"/>
  <c r="F3758" i="6"/>
  <c r="D3758" i="6"/>
  <c r="C3758" i="6"/>
  <c r="B3758" i="6"/>
  <c r="A3758" i="6"/>
  <c r="I3757" i="6"/>
  <c r="H3757" i="6"/>
  <c r="F3757" i="6"/>
  <c r="D3757" i="6"/>
  <c r="C3757" i="6"/>
  <c r="B3757" i="6"/>
  <c r="A3757" i="6"/>
  <c r="I3756" i="6"/>
  <c r="H3756" i="6"/>
  <c r="F3756" i="6"/>
  <c r="D3756" i="6"/>
  <c r="C3756" i="6"/>
  <c r="B3756" i="6"/>
  <c r="A3756" i="6"/>
  <c r="I3755" i="6"/>
  <c r="H3755" i="6"/>
  <c r="F3755" i="6"/>
  <c r="D3755" i="6"/>
  <c r="C3755" i="6"/>
  <c r="B3755" i="6"/>
  <c r="A3755" i="6"/>
  <c r="I3754" i="6"/>
  <c r="H3754" i="6"/>
  <c r="F3754" i="6"/>
  <c r="D3754" i="6"/>
  <c r="C3754" i="6"/>
  <c r="B3754" i="6"/>
  <c r="A3754" i="6"/>
  <c r="I3753" i="6"/>
  <c r="H3753" i="6"/>
  <c r="F3753" i="6"/>
  <c r="D3753" i="6"/>
  <c r="C3753" i="6"/>
  <c r="B3753" i="6"/>
  <c r="A3753" i="6"/>
  <c r="I3752" i="6"/>
  <c r="H3752" i="6"/>
  <c r="F3752" i="6"/>
  <c r="D3752" i="6"/>
  <c r="C3752" i="6"/>
  <c r="B3752" i="6"/>
  <c r="A3752" i="6"/>
  <c r="I3751" i="6"/>
  <c r="H3751" i="6"/>
  <c r="F3751" i="6"/>
  <c r="D3751" i="6"/>
  <c r="C3751" i="6"/>
  <c r="B3751" i="6"/>
  <c r="A3751" i="6"/>
  <c r="I3750" i="6"/>
  <c r="H3750" i="6"/>
  <c r="F3750" i="6"/>
  <c r="D3750" i="6"/>
  <c r="C3750" i="6"/>
  <c r="B3750" i="6"/>
  <c r="A3750" i="6"/>
  <c r="I3749" i="6"/>
  <c r="H3749" i="6"/>
  <c r="F3749" i="6"/>
  <c r="D3749" i="6"/>
  <c r="C3749" i="6"/>
  <c r="B3749" i="6"/>
  <c r="A3749" i="6"/>
  <c r="I3748" i="6"/>
  <c r="H3748" i="6"/>
  <c r="F3748" i="6"/>
  <c r="D3748" i="6"/>
  <c r="C3748" i="6"/>
  <c r="B3748" i="6"/>
  <c r="A3748" i="6"/>
  <c r="I3747" i="6"/>
  <c r="H3747" i="6"/>
  <c r="F3747" i="6"/>
  <c r="D3747" i="6"/>
  <c r="C3747" i="6"/>
  <c r="B3747" i="6"/>
  <c r="A3747" i="6"/>
  <c r="I3746" i="6"/>
  <c r="H3746" i="6"/>
  <c r="F3746" i="6"/>
  <c r="D3746" i="6"/>
  <c r="C3746" i="6"/>
  <c r="B3746" i="6"/>
  <c r="A3746" i="6"/>
  <c r="I3745" i="6"/>
  <c r="H3745" i="6"/>
  <c r="F3745" i="6"/>
  <c r="D3745" i="6"/>
  <c r="C3745" i="6"/>
  <c r="B3745" i="6"/>
  <c r="A3745" i="6"/>
  <c r="I3744" i="6"/>
  <c r="H3744" i="6"/>
  <c r="F3744" i="6"/>
  <c r="D3744" i="6"/>
  <c r="C3744" i="6"/>
  <c r="B3744" i="6"/>
  <c r="A3744" i="6"/>
  <c r="I3743" i="6"/>
  <c r="H3743" i="6"/>
  <c r="F3743" i="6"/>
  <c r="D3743" i="6"/>
  <c r="C3743" i="6"/>
  <c r="B3743" i="6"/>
  <c r="A3743" i="6"/>
  <c r="I3742" i="6"/>
  <c r="H3742" i="6"/>
  <c r="F3742" i="6"/>
  <c r="D3742" i="6"/>
  <c r="C3742" i="6"/>
  <c r="B3742" i="6"/>
  <c r="A3742" i="6"/>
  <c r="I3741" i="6"/>
  <c r="H3741" i="6"/>
  <c r="F3741" i="6"/>
  <c r="D3741" i="6"/>
  <c r="C3741" i="6"/>
  <c r="B3741" i="6"/>
  <c r="A3741" i="6"/>
  <c r="I3740" i="6"/>
  <c r="H3740" i="6"/>
  <c r="F3740" i="6"/>
  <c r="D3740" i="6"/>
  <c r="C3740" i="6"/>
  <c r="B3740" i="6"/>
  <c r="A3740" i="6"/>
  <c r="I3739" i="6"/>
  <c r="H3739" i="6"/>
  <c r="F3739" i="6"/>
  <c r="D3739" i="6"/>
  <c r="C3739" i="6"/>
  <c r="B3739" i="6"/>
  <c r="A3739" i="6"/>
  <c r="I3738" i="6"/>
  <c r="H3738" i="6"/>
  <c r="F3738" i="6"/>
  <c r="D3738" i="6"/>
  <c r="C3738" i="6"/>
  <c r="B3738" i="6"/>
  <c r="A3738" i="6"/>
  <c r="I3737" i="6"/>
  <c r="H3737" i="6"/>
  <c r="F3737" i="6"/>
  <c r="D3737" i="6"/>
  <c r="C3737" i="6"/>
  <c r="B3737" i="6"/>
  <c r="A3737" i="6"/>
  <c r="I3736" i="6"/>
  <c r="H3736" i="6"/>
  <c r="F3736" i="6"/>
  <c r="D3736" i="6"/>
  <c r="C3736" i="6"/>
  <c r="B3736" i="6"/>
  <c r="A3736" i="6"/>
  <c r="I3735" i="6"/>
  <c r="H3735" i="6"/>
  <c r="F3735" i="6"/>
  <c r="D3735" i="6"/>
  <c r="C3735" i="6"/>
  <c r="B3735" i="6"/>
  <c r="A3735" i="6"/>
  <c r="I3734" i="6"/>
  <c r="H3734" i="6"/>
  <c r="F3734" i="6"/>
  <c r="D3734" i="6"/>
  <c r="C3734" i="6"/>
  <c r="B3734" i="6"/>
  <c r="A3734" i="6"/>
  <c r="I3733" i="6"/>
  <c r="H3733" i="6"/>
  <c r="F3733" i="6"/>
  <c r="D3733" i="6"/>
  <c r="C3733" i="6"/>
  <c r="B3733" i="6"/>
  <c r="A3733" i="6"/>
  <c r="I3732" i="6"/>
  <c r="H3732" i="6"/>
  <c r="F3732" i="6"/>
  <c r="D3732" i="6"/>
  <c r="C3732" i="6"/>
  <c r="B3732" i="6"/>
  <c r="A3732" i="6"/>
  <c r="I3731" i="6"/>
  <c r="H3731" i="6"/>
  <c r="F3731" i="6"/>
  <c r="D3731" i="6"/>
  <c r="C3731" i="6"/>
  <c r="B3731" i="6"/>
  <c r="A3731" i="6"/>
  <c r="I3730" i="6"/>
  <c r="H3730" i="6"/>
  <c r="F3730" i="6"/>
  <c r="D3730" i="6"/>
  <c r="C3730" i="6"/>
  <c r="B3730" i="6"/>
  <c r="A3730" i="6"/>
  <c r="I3729" i="6"/>
  <c r="H3729" i="6"/>
  <c r="F3729" i="6"/>
  <c r="D3729" i="6"/>
  <c r="C3729" i="6"/>
  <c r="B3729" i="6"/>
  <c r="A3729" i="6"/>
  <c r="I3728" i="6"/>
  <c r="H3728" i="6"/>
  <c r="F3728" i="6"/>
  <c r="D3728" i="6"/>
  <c r="C3728" i="6"/>
  <c r="B3728" i="6"/>
  <c r="A3728" i="6"/>
  <c r="I3727" i="6"/>
  <c r="H3727" i="6"/>
  <c r="F3727" i="6"/>
  <c r="D3727" i="6"/>
  <c r="C3727" i="6"/>
  <c r="B3727" i="6"/>
  <c r="A3727" i="6"/>
  <c r="I3726" i="6"/>
  <c r="H3726" i="6"/>
  <c r="F3726" i="6"/>
  <c r="D3726" i="6"/>
  <c r="C3726" i="6"/>
  <c r="B3726" i="6"/>
  <c r="A3726" i="6"/>
  <c r="I3725" i="6"/>
  <c r="H3725" i="6"/>
  <c r="F3725" i="6"/>
  <c r="D3725" i="6"/>
  <c r="C3725" i="6"/>
  <c r="B3725" i="6"/>
  <c r="A3725" i="6"/>
  <c r="I3724" i="6"/>
  <c r="H3724" i="6"/>
  <c r="F3724" i="6"/>
  <c r="D3724" i="6"/>
  <c r="C3724" i="6"/>
  <c r="B3724" i="6"/>
  <c r="A3724" i="6"/>
  <c r="I3723" i="6"/>
  <c r="H3723" i="6"/>
  <c r="F3723" i="6"/>
  <c r="D3723" i="6"/>
  <c r="C3723" i="6"/>
  <c r="B3723" i="6"/>
  <c r="A3723" i="6"/>
  <c r="I3722" i="6"/>
  <c r="H3722" i="6"/>
  <c r="F3722" i="6"/>
  <c r="D3722" i="6"/>
  <c r="C3722" i="6"/>
  <c r="B3722" i="6"/>
  <c r="A3722" i="6"/>
  <c r="I3721" i="6"/>
  <c r="H3721" i="6"/>
  <c r="F3721" i="6"/>
  <c r="D3721" i="6"/>
  <c r="C3721" i="6"/>
  <c r="B3721" i="6"/>
  <c r="A3721" i="6"/>
  <c r="I3720" i="6"/>
  <c r="H3720" i="6"/>
  <c r="F3720" i="6"/>
  <c r="D3720" i="6"/>
  <c r="C3720" i="6"/>
  <c r="B3720" i="6"/>
  <c r="A3720" i="6"/>
  <c r="I3719" i="6"/>
  <c r="H3719" i="6"/>
  <c r="F3719" i="6"/>
  <c r="D3719" i="6"/>
  <c r="C3719" i="6"/>
  <c r="B3719" i="6"/>
  <c r="A3719" i="6"/>
  <c r="I3718" i="6"/>
  <c r="H3718" i="6"/>
  <c r="F3718" i="6"/>
  <c r="D3718" i="6"/>
  <c r="C3718" i="6"/>
  <c r="B3718" i="6"/>
  <c r="A3718" i="6"/>
  <c r="I3717" i="6"/>
  <c r="H3717" i="6"/>
  <c r="F3717" i="6"/>
  <c r="D3717" i="6"/>
  <c r="C3717" i="6"/>
  <c r="B3717" i="6"/>
  <c r="A3717" i="6"/>
  <c r="I3716" i="6"/>
  <c r="H3716" i="6"/>
  <c r="F3716" i="6"/>
  <c r="D3716" i="6"/>
  <c r="C3716" i="6"/>
  <c r="B3716" i="6"/>
  <c r="A3716" i="6"/>
  <c r="I3715" i="6"/>
  <c r="H3715" i="6"/>
  <c r="F3715" i="6"/>
  <c r="D3715" i="6"/>
  <c r="C3715" i="6"/>
  <c r="B3715" i="6"/>
  <c r="A3715" i="6"/>
  <c r="I3714" i="6"/>
  <c r="H3714" i="6"/>
  <c r="F3714" i="6"/>
  <c r="D3714" i="6"/>
  <c r="C3714" i="6"/>
  <c r="B3714" i="6"/>
  <c r="A3714" i="6"/>
  <c r="I3713" i="6"/>
  <c r="H3713" i="6"/>
  <c r="F3713" i="6"/>
  <c r="D3713" i="6"/>
  <c r="C3713" i="6"/>
  <c r="B3713" i="6"/>
  <c r="A3713" i="6"/>
  <c r="I3712" i="6"/>
  <c r="H3712" i="6"/>
  <c r="F3712" i="6"/>
  <c r="D3712" i="6"/>
  <c r="C3712" i="6"/>
  <c r="B3712" i="6"/>
  <c r="A3712" i="6"/>
  <c r="I3711" i="6"/>
  <c r="H3711" i="6"/>
  <c r="F3711" i="6"/>
  <c r="D3711" i="6"/>
  <c r="C3711" i="6"/>
  <c r="B3711" i="6"/>
  <c r="A3711" i="6"/>
  <c r="I3710" i="6"/>
  <c r="H3710" i="6"/>
  <c r="F3710" i="6"/>
  <c r="D3710" i="6"/>
  <c r="C3710" i="6"/>
  <c r="B3710" i="6"/>
  <c r="A3710" i="6"/>
  <c r="I3709" i="6"/>
  <c r="H3709" i="6"/>
  <c r="F3709" i="6"/>
  <c r="D3709" i="6"/>
  <c r="C3709" i="6"/>
  <c r="B3709" i="6"/>
  <c r="A3709" i="6"/>
  <c r="I3708" i="6"/>
  <c r="H3708" i="6"/>
  <c r="F3708" i="6"/>
  <c r="D3708" i="6"/>
  <c r="C3708" i="6"/>
  <c r="B3708" i="6"/>
  <c r="A3708" i="6"/>
  <c r="I3707" i="6"/>
  <c r="H3707" i="6"/>
  <c r="F3707" i="6"/>
  <c r="D3707" i="6"/>
  <c r="C3707" i="6"/>
  <c r="B3707" i="6"/>
  <c r="A3707" i="6"/>
  <c r="I3706" i="6"/>
  <c r="H3706" i="6"/>
  <c r="F3706" i="6"/>
  <c r="D3706" i="6"/>
  <c r="C3706" i="6"/>
  <c r="B3706" i="6"/>
  <c r="A3706" i="6"/>
  <c r="I3705" i="6"/>
  <c r="H3705" i="6"/>
  <c r="F3705" i="6"/>
  <c r="D3705" i="6"/>
  <c r="C3705" i="6"/>
  <c r="B3705" i="6"/>
  <c r="A3705" i="6"/>
  <c r="I3704" i="6"/>
  <c r="H3704" i="6"/>
  <c r="F3704" i="6"/>
  <c r="D3704" i="6"/>
  <c r="C3704" i="6"/>
  <c r="B3704" i="6"/>
  <c r="A3704" i="6"/>
  <c r="I3703" i="6"/>
  <c r="H3703" i="6"/>
  <c r="F3703" i="6"/>
  <c r="D3703" i="6"/>
  <c r="C3703" i="6"/>
  <c r="B3703" i="6"/>
  <c r="A3703" i="6"/>
  <c r="I3702" i="6"/>
  <c r="H3702" i="6"/>
  <c r="F3702" i="6"/>
  <c r="D3702" i="6"/>
  <c r="C3702" i="6"/>
  <c r="B3702" i="6"/>
  <c r="A3702" i="6"/>
  <c r="I3701" i="6"/>
  <c r="H3701" i="6"/>
  <c r="F3701" i="6"/>
  <c r="D3701" i="6"/>
  <c r="C3701" i="6"/>
  <c r="B3701" i="6"/>
  <c r="A3701" i="6"/>
  <c r="I3700" i="6"/>
  <c r="H3700" i="6"/>
  <c r="F3700" i="6"/>
  <c r="D3700" i="6"/>
  <c r="C3700" i="6"/>
  <c r="B3700" i="6"/>
  <c r="A3700" i="6"/>
  <c r="I3699" i="6"/>
  <c r="H3699" i="6"/>
  <c r="F3699" i="6"/>
  <c r="D3699" i="6"/>
  <c r="C3699" i="6"/>
  <c r="B3699" i="6"/>
  <c r="A3699" i="6"/>
  <c r="I3698" i="6"/>
  <c r="H3698" i="6"/>
  <c r="F3698" i="6"/>
  <c r="D3698" i="6"/>
  <c r="C3698" i="6"/>
  <c r="B3698" i="6"/>
  <c r="A3698" i="6"/>
  <c r="I3697" i="6"/>
  <c r="H3697" i="6"/>
  <c r="F3697" i="6"/>
  <c r="D3697" i="6"/>
  <c r="C3697" i="6"/>
  <c r="B3697" i="6"/>
  <c r="A3697" i="6"/>
  <c r="I3696" i="6"/>
  <c r="H3696" i="6"/>
  <c r="F3696" i="6"/>
  <c r="D3696" i="6"/>
  <c r="C3696" i="6"/>
  <c r="B3696" i="6"/>
  <c r="A3696" i="6"/>
  <c r="I3695" i="6"/>
  <c r="H3695" i="6"/>
  <c r="F3695" i="6"/>
  <c r="D3695" i="6"/>
  <c r="C3695" i="6"/>
  <c r="B3695" i="6"/>
  <c r="A3695" i="6"/>
  <c r="I3694" i="6"/>
  <c r="H3694" i="6"/>
  <c r="F3694" i="6"/>
  <c r="D3694" i="6"/>
  <c r="C3694" i="6"/>
  <c r="B3694" i="6"/>
  <c r="A3694" i="6"/>
  <c r="I3693" i="6"/>
  <c r="H3693" i="6"/>
  <c r="F3693" i="6"/>
  <c r="D3693" i="6"/>
  <c r="C3693" i="6"/>
  <c r="B3693" i="6"/>
  <c r="A3693" i="6"/>
  <c r="I3692" i="6"/>
  <c r="H3692" i="6"/>
  <c r="F3692" i="6"/>
  <c r="D3692" i="6"/>
  <c r="C3692" i="6"/>
  <c r="B3692" i="6"/>
  <c r="A3692" i="6"/>
  <c r="I3691" i="6"/>
  <c r="H3691" i="6"/>
  <c r="F3691" i="6"/>
  <c r="D3691" i="6"/>
  <c r="C3691" i="6"/>
  <c r="B3691" i="6"/>
  <c r="A3691" i="6"/>
  <c r="I3690" i="6"/>
  <c r="H3690" i="6"/>
  <c r="F3690" i="6"/>
  <c r="D3690" i="6"/>
  <c r="C3690" i="6"/>
  <c r="B3690" i="6"/>
  <c r="A3690" i="6"/>
  <c r="I3689" i="6"/>
  <c r="H3689" i="6"/>
  <c r="F3689" i="6"/>
  <c r="D3689" i="6"/>
  <c r="C3689" i="6"/>
  <c r="B3689" i="6"/>
  <c r="A3689" i="6"/>
  <c r="I3688" i="6"/>
  <c r="H3688" i="6"/>
  <c r="F3688" i="6"/>
  <c r="D3688" i="6"/>
  <c r="C3688" i="6"/>
  <c r="B3688" i="6"/>
  <c r="A3688" i="6"/>
  <c r="I3687" i="6"/>
  <c r="H3687" i="6"/>
  <c r="F3687" i="6"/>
  <c r="D3687" i="6"/>
  <c r="C3687" i="6"/>
  <c r="B3687" i="6"/>
  <c r="A3687" i="6"/>
  <c r="I3686" i="6"/>
  <c r="H3686" i="6"/>
  <c r="F3686" i="6"/>
  <c r="D3686" i="6"/>
  <c r="C3686" i="6"/>
  <c r="B3686" i="6"/>
  <c r="A3686" i="6"/>
  <c r="I3685" i="6"/>
  <c r="H3685" i="6"/>
  <c r="F3685" i="6"/>
  <c r="D3685" i="6"/>
  <c r="C3685" i="6"/>
  <c r="B3685" i="6"/>
  <c r="A3685" i="6"/>
  <c r="I3684" i="6"/>
  <c r="H3684" i="6"/>
  <c r="F3684" i="6"/>
  <c r="D3684" i="6"/>
  <c r="C3684" i="6"/>
  <c r="B3684" i="6"/>
  <c r="A3684" i="6"/>
  <c r="I3683" i="6"/>
  <c r="H3683" i="6"/>
  <c r="F3683" i="6"/>
  <c r="D3683" i="6"/>
  <c r="C3683" i="6"/>
  <c r="B3683" i="6"/>
  <c r="A3683" i="6"/>
  <c r="I3682" i="6"/>
  <c r="H3682" i="6"/>
  <c r="F3682" i="6"/>
  <c r="D3682" i="6"/>
  <c r="C3682" i="6"/>
  <c r="B3682" i="6"/>
  <c r="A3682" i="6"/>
  <c r="I3681" i="6"/>
  <c r="H3681" i="6"/>
  <c r="F3681" i="6"/>
  <c r="D3681" i="6"/>
  <c r="C3681" i="6"/>
  <c r="B3681" i="6"/>
  <c r="A3681" i="6"/>
  <c r="I3680" i="6"/>
  <c r="H3680" i="6"/>
  <c r="F3680" i="6"/>
  <c r="D3680" i="6"/>
  <c r="C3680" i="6"/>
  <c r="B3680" i="6"/>
  <c r="A3680" i="6"/>
  <c r="I3679" i="6"/>
  <c r="H3679" i="6"/>
  <c r="F3679" i="6"/>
  <c r="D3679" i="6"/>
  <c r="C3679" i="6"/>
  <c r="B3679" i="6"/>
  <c r="A3679" i="6"/>
  <c r="I3678" i="6"/>
  <c r="H3678" i="6"/>
  <c r="F3678" i="6"/>
  <c r="D3678" i="6"/>
  <c r="C3678" i="6"/>
  <c r="B3678" i="6"/>
  <c r="A3678" i="6"/>
  <c r="I3677" i="6"/>
  <c r="H3677" i="6"/>
  <c r="F3677" i="6"/>
  <c r="D3677" i="6"/>
  <c r="C3677" i="6"/>
  <c r="B3677" i="6"/>
  <c r="A3677" i="6"/>
  <c r="I3676" i="6"/>
  <c r="H3676" i="6"/>
  <c r="F3676" i="6"/>
  <c r="D3676" i="6"/>
  <c r="C3676" i="6"/>
  <c r="B3676" i="6"/>
  <c r="A3676" i="6"/>
  <c r="I3675" i="6"/>
  <c r="H3675" i="6"/>
  <c r="F3675" i="6"/>
  <c r="D3675" i="6"/>
  <c r="C3675" i="6"/>
  <c r="B3675" i="6"/>
  <c r="A3675" i="6"/>
  <c r="I3674" i="6"/>
  <c r="H3674" i="6"/>
  <c r="F3674" i="6"/>
  <c r="D3674" i="6"/>
  <c r="C3674" i="6"/>
  <c r="B3674" i="6"/>
  <c r="A3674" i="6"/>
  <c r="I3673" i="6"/>
  <c r="H3673" i="6"/>
  <c r="F3673" i="6"/>
  <c r="D3673" i="6"/>
  <c r="C3673" i="6"/>
  <c r="B3673" i="6"/>
  <c r="A3673" i="6"/>
  <c r="I3672" i="6"/>
  <c r="H3672" i="6"/>
  <c r="F3672" i="6"/>
  <c r="D3672" i="6"/>
  <c r="C3672" i="6"/>
  <c r="B3672" i="6"/>
  <c r="A3672" i="6"/>
  <c r="I3671" i="6"/>
  <c r="H3671" i="6"/>
  <c r="F3671" i="6"/>
  <c r="D3671" i="6"/>
  <c r="C3671" i="6"/>
  <c r="B3671" i="6"/>
  <c r="A3671" i="6"/>
  <c r="I3670" i="6"/>
  <c r="H3670" i="6"/>
  <c r="F3670" i="6"/>
  <c r="D3670" i="6"/>
  <c r="C3670" i="6"/>
  <c r="B3670" i="6"/>
  <c r="A3670" i="6"/>
  <c r="I3669" i="6"/>
  <c r="H3669" i="6"/>
  <c r="F3669" i="6"/>
  <c r="D3669" i="6"/>
  <c r="C3669" i="6"/>
  <c r="B3669" i="6"/>
  <c r="A3669" i="6"/>
  <c r="I3668" i="6"/>
  <c r="H3668" i="6"/>
  <c r="F3668" i="6"/>
  <c r="D3668" i="6"/>
  <c r="C3668" i="6"/>
  <c r="B3668" i="6"/>
  <c r="A3668" i="6"/>
  <c r="I3667" i="6"/>
  <c r="H3667" i="6"/>
  <c r="F3667" i="6"/>
  <c r="D3667" i="6"/>
  <c r="C3667" i="6"/>
  <c r="B3667" i="6"/>
  <c r="A3667" i="6"/>
  <c r="I3666" i="6"/>
  <c r="H3666" i="6"/>
  <c r="F3666" i="6"/>
  <c r="D3666" i="6"/>
  <c r="C3666" i="6"/>
  <c r="B3666" i="6"/>
  <c r="A3666" i="6"/>
  <c r="I3665" i="6"/>
  <c r="H3665" i="6"/>
  <c r="F3665" i="6"/>
  <c r="D3665" i="6"/>
  <c r="C3665" i="6"/>
  <c r="B3665" i="6"/>
  <c r="A3665" i="6"/>
  <c r="I3664" i="6"/>
  <c r="H3664" i="6"/>
  <c r="F3664" i="6"/>
  <c r="D3664" i="6"/>
  <c r="C3664" i="6"/>
  <c r="B3664" i="6"/>
  <c r="A3664" i="6"/>
  <c r="I3663" i="6"/>
  <c r="H3663" i="6"/>
  <c r="F3663" i="6"/>
  <c r="D3663" i="6"/>
  <c r="C3663" i="6"/>
  <c r="B3663" i="6"/>
  <c r="A3663" i="6"/>
  <c r="I3662" i="6"/>
  <c r="H3662" i="6"/>
  <c r="F3662" i="6"/>
  <c r="D3662" i="6"/>
  <c r="C3662" i="6"/>
  <c r="B3662" i="6"/>
  <c r="A3662" i="6"/>
  <c r="I3661" i="6"/>
  <c r="H3661" i="6"/>
  <c r="F3661" i="6"/>
  <c r="D3661" i="6"/>
  <c r="C3661" i="6"/>
  <c r="B3661" i="6"/>
  <c r="A3661" i="6"/>
  <c r="I3660" i="6"/>
  <c r="H3660" i="6"/>
  <c r="F3660" i="6"/>
  <c r="D3660" i="6"/>
  <c r="C3660" i="6"/>
  <c r="B3660" i="6"/>
  <c r="A3660" i="6"/>
  <c r="I3659" i="6"/>
  <c r="H3659" i="6"/>
  <c r="F3659" i="6"/>
  <c r="D3659" i="6"/>
  <c r="C3659" i="6"/>
  <c r="B3659" i="6"/>
  <c r="A3659" i="6"/>
  <c r="I3658" i="6"/>
  <c r="H3658" i="6"/>
  <c r="F3658" i="6"/>
  <c r="D3658" i="6"/>
  <c r="C3658" i="6"/>
  <c r="B3658" i="6"/>
  <c r="A3658" i="6"/>
  <c r="I3657" i="6"/>
  <c r="H3657" i="6"/>
  <c r="F3657" i="6"/>
  <c r="D3657" i="6"/>
  <c r="C3657" i="6"/>
  <c r="B3657" i="6"/>
  <c r="A3657" i="6"/>
  <c r="I3656" i="6"/>
  <c r="H3656" i="6"/>
  <c r="F3656" i="6"/>
  <c r="D3656" i="6"/>
  <c r="C3656" i="6"/>
  <c r="B3656" i="6"/>
  <c r="A3656" i="6"/>
  <c r="I3655" i="6"/>
  <c r="H3655" i="6"/>
  <c r="F3655" i="6"/>
  <c r="D3655" i="6"/>
  <c r="C3655" i="6"/>
  <c r="B3655" i="6"/>
  <c r="A3655" i="6"/>
  <c r="I3654" i="6"/>
  <c r="H3654" i="6"/>
  <c r="F3654" i="6"/>
  <c r="D3654" i="6"/>
  <c r="C3654" i="6"/>
  <c r="B3654" i="6"/>
  <c r="A3654" i="6"/>
  <c r="I3653" i="6"/>
  <c r="H3653" i="6"/>
  <c r="F3653" i="6"/>
  <c r="D3653" i="6"/>
  <c r="C3653" i="6"/>
  <c r="B3653" i="6"/>
  <c r="A3653" i="6"/>
  <c r="I3652" i="6"/>
  <c r="H3652" i="6"/>
  <c r="F3652" i="6"/>
  <c r="D3652" i="6"/>
  <c r="C3652" i="6"/>
  <c r="B3652" i="6"/>
  <c r="A3652" i="6"/>
  <c r="I3651" i="6"/>
  <c r="H3651" i="6"/>
  <c r="F3651" i="6"/>
  <c r="D3651" i="6"/>
  <c r="C3651" i="6"/>
  <c r="B3651" i="6"/>
  <c r="A3651" i="6"/>
  <c r="I3650" i="6"/>
  <c r="H3650" i="6"/>
  <c r="F3650" i="6"/>
  <c r="D3650" i="6"/>
  <c r="C3650" i="6"/>
  <c r="B3650" i="6"/>
  <c r="A3650" i="6"/>
  <c r="I3649" i="6"/>
  <c r="H3649" i="6"/>
  <c r="F3649" i="6"/>
  <c r="D3649" i="6"/>
  <c r="C3649" i="6"/>
  <c r="B3649" i="6"/>
  <c r="A3649" i="6"/>
  <c r="I3648" i="6"/>
  <c r="H3648" i="6"/>
  <c r="F3648" i="6"/>
  <c r="D3648" i="6"/>
  <c r="C3648" i="6"/>
  <c r="B3648" i="6"/>
  <c r="A3648" i="6"/>
  <c r="I3647" i="6"/>
  <c r="H3647" i="6"/>
  <c r="F3647" i="6"/>
  <c r="D3647" i="6"/>
  <c r="C3647" i="6"/>
  <c r="B3647" i="6"/>
  <c r="A3647" i="6"/>
  <c r="I3646" i="6"/>
  <c r="H3646" i="6"/>
  <c r="F3646" i="6"/>
  <c r="D3646" i="6"/>
  <c r="C3646" i="6"/>
  <c r="B3646" i="6"/>
  <c r="A3646" i="6"/>
  <c r="I3645" i="6"/>
  <c r="H3645" i="6"/>
  <c r="F3645" i="6"/>
  <c r="D3645" i="6"/>
  <c r="C3645" i="6"/>
  <c r="B3645" i="6"/>
  <c r="A3645" i="6"/>
  <c r="I3644" i="6"/>
  <c r="H3644" i="6"/>
  <c r="F3644" i="6"/>
  <c r="D3644" i="6"/>
  <c r="C3644" i="6"/>
  <c r="B3644" i="6"/>
  <c r="A3644" i="6"/>
  <c r="I3643" i="6"/>
  <c r="H3643" i="6"/>
  <c r="F3643" i="6"/>
  <c r="D3643" i="6"/>
  <c r="C3643" i="6"/>
  <c r="B3643" i="6"/>
  <c r="A3643" i="6"/>
  <c r="I3642" i="6"/>
  <c r="H3642" i="6"/>
  <c r="F3642" i="6"/>
  <c r="D3642" i="6"/>
  <c r="C3642" i="6"/>
  <c r="B3642" i="6"/>
  <c r="A3642" i="6"/>
  <c r="I3641" i="6"/>
  <c r="H3641" i="6"/>
  <c r="F3641" i="6"/>
  <c r="D3641" i="6"/>
  <c r="C3641" i="6"/>
  <c r="B3641" i="6"/>
  <c r="A3641" i="6"/>
  <c r="I3640" i="6"/>
  <c r="H3640" i="6"/>
  <c r="F3640" i="6"/>
  <c r="D3640" i="6"/>
  <c r="C3640" i="6"/>
  <c r="B3640" i="6"/>
  <c r="A3640" i="6"/>
  <c r="I3639" i="6"/>
  <c r="H3639" i="6"/>
  <c r="F3639" i="6"/>
  <c r="D3639" i="6"/>
  <c r="C3639" i="6"/>
  <c r="B3639" i="6"/>
  <c r="A3639" i="6"/>
  <c r="I3638" i="6"/>
  <c r="H3638" i="6"/>
  <c r="F3638" i="6"/>
  <c r="D3638" i="6"/>
  <c r="C3638" i="6"/>
  <c r="B3638" i="6"/>
  <c r="A3638" i="6"/>
  <c r="I3637" i="6"/>
  <c r="H3637" i="6"/>
  <c r="F3637" i="6"/>
  <c r="D3637" i="6"/>
  <c r="C3637" i="6"/>
  <c r="B3637" i="6"/>
  <c r="A3637" i="6"/>
  <c r="I3636" i="6"/>
  <c r="H3636" i="6"/>
  <c r="F3636" i="6"/>
  <c r="D3636" i="6"/>
  <c r="C3636" i="6"/>
  <c r="B3636" i="6"/>
  <c r="A3636" i="6"/>
  <c r="I3635" i="6"/>
  <c r="H3635" i="6"/>
  <c r="F3635" i="6"/>
  <c r="D3635" i="6"/>
  <c r="C3635" i="6"/>
  <c r="B3635" i="6"/>
  <c r="A3635" i="6"/>
  <c r="I3634" i="6"/>
  <c r="H3634" i="6"/>
  <c r="F3634" i="6"/>
  <c r="D3634" i="6"/>
  <c r="C3634" i="6"/>
  <c r="B3634" i="6"/>
  <c r="A3634" i="6"/>
  <c r="I3633" i="6"/>
  <c r="H3633" i="6"/>
  <c r="F3633" i="6"/>
  <c r="D3633" i="6"/>
  <c r="C3633" i="6"/>
  <c r="B3633" i="6"/>
  <c r="A3633" i="6"/>
  <c r="I3632" i="6"/>
  <c r="H3632" i="6"/>
  <c r="F3632" i="6"/>
  <c r="D3632" i="6"/>
  <c r="C3632" i="6"/>
  <c r="B3632" i="6"/>
  <c r="A3632" i="6"/>
  <c r="I3631" i="6"/>
  <c r="H3631" i="6"/>
  <c r="F3631" i="6"/>
  <c r="D3631" i="6"/>
  <c r="C3631" i="6"/>
  <c r="B3631" i="6"/>
  <c r="A3631" i="6"/>
  <c r="I3630" i="6"/>
  <c r="H3630" i="6"/>
  <c r="F3630" i="6"/>
  <c r="D3630" i="6"/>
  <c r="C3630" i="6"/>
  <c r="B3630" i="6"/>
  <c r="A3630" i="6"/>
  <c r="I3629" i="6"/>
  <c r="H3629" i="6"/>
  <c r="F3629" i="6"/>
  <c r="D3629" i="6"/>
  <c r="C3629" i="6"/>
  <c r="B3629" i="6"/>
  <c r="A3629" i="6"/>
  <c r="I3628" i="6"/>
  <c r="H3628" i="6"/>
  <c r="F3628" i="6"/>
  <c r="D3628" i="6"/>
  <c r="C3628" i="6"/>
  <c r="B3628" i="6"/>
  <c r="A3628" i="6"/>
  <c r="I3627" i="6"/>
  <c r="H3627" i="6"/>
  <c r="F3627" i="6"/>
  <c r="D3627" i="6"/>
  <c r="C3627" i="6"/>
  <c r="B3627" i="6"/>
  <c r="A3627" i="6"/>
  <c r="I3626" i="6"/>
  <c r="H3626" i="6"/>
  <c r="F3626" i="6"/>
  <c r="D3626" i="6"/>
  <c r="C3626" i="6"/>
  <c r="B3626" i="6"/>
  <c r="A3626" i="6"/>
  <c r="I3625" i="6"/>
  <c r="H3625" i="6"/>
  <c r="F3625" i="6"/>
  <c r="D3625" i="6"/>
  <c r="C3625" i="6"/>
  <c r="B3625" i="6"/>
  <c r="A3625" i="6"/>
  <c r="I3624" i="6"/>
  <c r="H3624" i="6"/>
  <c r="F3624" i="6"/>
  <c r="D3624" i="6"/>
  <c r="C3624" i="6"/>
  <c r="B3624" i="6"/>
  <c r="A3624" i="6"/>
  <c r="I3623" i="6"/>
  <c r="H3623" i="6"/>
  <c r="F3623" i="6"/>
  <c r="D3623" i="6"/>
  <c r="C3623" i="6"/>
  <c r="B3623" i="6"/>
  <c r="A3623" i="6"/>
  <c r="I3622" i="6"/>
  <c r="H3622" i="6"/>
  <c r="F3622" i="6"/>
  <c r="D3622" i="6"/>
  <c r="C3622" i="6"/>
  <c r="B3622" i="6"/>
  <c r="A3622" i="6"/>
  <c r="I3621" i="6"/>
  <c r="H3621" i="6"/>
  <c r="F3621" i="6"/>
  <c r="D3621" i="6"/>
  <c r="C3621" i="6"/>
  <c r="B3621" i="6"/>
  <c r="A3621" i="6"/>
  <c r="I3620" i="6"/>
  <c r="H3620" i="6"/>
  <c r="F3620" i="6"/>
  <c r="D3620" i="6"/>
  <c r="C3620" i="6"/>
  <c r="B3620" i="6"/>
  <c r="A3620" i="6"/>
  <c r="I3619" i="6"/>
  <c r="H3619" i="6"/>
  <c r="F3619" i="6"/>
  <c r="D3619" i="6"/>
  <c r="C3619" i="6"/>
  <c r="B3619" i="6"/>
  <c r="A3619" i="6"/>
  <c r="I3618" i="6"/>
  <c r="H3618" i="6"/>
  <c r="F3618" i="6"/>
  <c r="D3618" i="6"/>
  <c r="C3618" i="6"/>
  <c r="B3618" i="6"/>
  <c r="A3618" i="6"/>
  <c r="I3617" i="6"/>
  <c r="H3617" i="6"/>
  <c r="F3617" i="6"/>
  <c r="D3617" i="6"/>
  <c r="C3617" i="6"/>
  <c r="B3617" i="6"/>
  <c r="A3617" i="6"/>
  <c r="I3616" i="6"/>
  <c r="H3616" i="6"/>
  <c r="F3616" i="6"/>
  <c r="D3616" i="6"/>
  <c r="C3616" i="6"/>
  <c r="B3616" i="6"/>
  <c r="A3616" i="6"/>
  <c r="I3615" i="6"/>
  <c r="H3615" i="6"/>
  <c r="F3615" i="6"/>
  <c r="D3615" i="6"/>
  <c r="C3615" i="6"/>
  <c r="B3615" i="6"/>
  <c r="A3615" i="6"/>
  <c r="I3614" i="6"/>
  <c r="H3614" i="6"/>
  <c r="F3614" i="6"/>
  <c r="D3614" i="6"/>
  <c r="C3614" i="6"/>
  <c r="B3614" i="6"/>
  <c r="A3614" i="6"/>
  <c r="I3613" i="6"/>
  <c r="H3613" i="6"/>
  <c r="F3613" i="6"/>
  <c r="D3613" i="6"/>
  <c r="C3613" i="6"/>
  <c r="B3613" i="6"/>
  <c r="A3613" i="6"/>
  <c r="I3612" i="6"/>
  <c r="H3612" i="6"/>
  <c r="F3612" i="6"/>
  <c r="D3612" i="6"/>
  <c r="C3612" i="6"/>
  <c r="B3612" i="6"/>
  <c r="A3612" i="6"/>
  <c r="I3611" i="6"/>
  <c r="H3611" i="6"/>
  <c r="F3611" i="6"/>
  <c r="D3611" i="6"/>
  <c r="C3611" i="6"/>
  <c r="B3611" i="6"/>
  <c r="A3611" i="6"/>
  <c r="I3610" i="6"/>
  <c r="H3610" i="6"/>
  <c r="F3610" i="6"/>
  <c r="D3610" i="6"/>
  <c r="C3610" i="6"/>
  <c r="B3610" i="6"/>
  <c r="A3610" i="6"/>
  <c r="I3609" i="6"/>
  <c r="H3609" i="6"/>
  <c r="F3609" i="6"/>
  <c r="D3609" i="6"/>
  <c r="C3609" i="6"/>
  <c r="B3609" i="6"/>
  <c r="A3609" i="6"/>
  <c r="I3608" i="6"/>
  <c r="H3608" i="6"/>
  <c r="F3608" i="6"/>
  <c r="D3608" i="6"/>
  <c r="C3608" i="6"/>
  <c r="B3608" i="6"/>
  <c r="A3608" i="6"/>
  <c r="I3607" i="6"/>
  <c r="H3607" i="6"/>
  <c r="F3607" i="6"/>
  <c r="D3607" i="6"/>
  <c r="C3607" i="6"/>
  <c r="B3607" i="6"/>
  <c r="A3607" i="6"/>
  <c r="I3606" i="6"/>
  <c r="H3606" i="6"/>
  <c r="F3606" i="6"/>
  <c r="D3606" i="6"/>
  <c r="C3606" i="6"/>
  <c r="B3606" i="6"/>
  <c r="A3606" i="6"/>
  <c r="I3605" i="6"/>
  <c r="H3605" i="6"/>
  <c r="F3605" i="6"/>
  <c r="D3605" i="6"/>
  <c r="C3605" i="6"/>
  <c r="B3605" i="6"/>
  <c r="A3605" i="6"/>
  <c r="I3604" i="6"/>
  <c r="H3604" i="6"/>
  <c r="F3604" i="6"/>
  <c r="D3604" i="6"/>
  <c r="C3604" i="6"/>
  <c r="B3604" i="6"/>
  <c r="A3604" i="6"/>
  <c r="I3603" i="6"/>
  <c r="H3603" i="6"/>
  <c r="F3603" i="6"/>
  <c r="D3603" i="6"/>
  <c r="C3603" i="6"/>
  <c r="B3603" i="6"/>
  <c r="A3603" i="6"/>
  <c r="I3602" i="6"/>
  <c r="H3602" i="6"/>
  <c r="F3602" i="6"/>
  <c r="D3602" i="6"/>
  <c r="C3602" i="6"/>
  <c r="B3602" i="6"/>
  <c r="A3602" i="6"/>
  <c r="I3601" i="6"/>
  <c r="H3601" i="6"/>
  <c r="F3601" i="6"/>
  <c r="D3601" i="6"/>
  <c r="C3601" i="6"/>
  <c r="B3601" i="6"/>
  <c r="A3601" i="6"/>
  <c r="I3600" i="6"/>
  <c r="H3600" i="6"/>
  <c r="F3600" i="6"/>
  <c r="D3600" i="6"/>
  <c r="C3600" i="6"/>
  <c r="B3600" i="6"/>
  <c r="A3600" i="6"/>
  <c r="I3599" i="6"/>
  <c r="H3599" i="6"/>
  <c r="F3599" i="6"/>
  <c r="D3599" i="6"/>
  <c r="C3599" i="6"/>
  <c r="B3599" i="6"/>
  <c r="A3599" i="6"/>
  <c r="I3598" i="6"/>
  <c r="H3598" i="6"/>
  <c r="F3598" i="6"/>
  <c r="D3598" i="6"/>
  <c r="C3598" i="6"/>
  <c r="B3598" i="6"/>
  <c r="A3598" i="6"/>
  <c r="I3597" i="6"/>
  <c r="H3597" i="6"/>
  <c r="F3597" i="6"/>
  <c r="D3597" i="6"/>
  <c r="C3597" i="6"/>
  <c r="B3597" i="6"/>
  <c r="A3597" i="6"/>
  <c r="I3596" i="6"/>
  <c r="H3596" i="6"/>
  <c r="F3596" i="6"/>
  <c r="D3596" i="6"/>
  <c r="C3596" i="6"/>
  <c r="B3596" i="6"/>
  <c r="A3596" i="6"/>
  <c r="I3595" i="6"/>
  <c r="H3595" i="6"/>
  <c r="F3595" i="6"/>
  <c r="D3595" i="6"/>
  <c r="C3595" i="6"/>
  <c r="B3595" i="6"/>
  <c r="A3595" i="6"/>
  <c r="I3594" i="6"/>
  <c r="H3594" i="6"/>
  <c r="F3594" i="6"/>
  <c r="D3594" i="6"/>
  <c r="C3594" i="6"/>
  <c r="B3594" i="6"/>
  <c r="A3594" i="6"/>
  <c r="I3593" i="6"/>
  <c r="H3593" i="6"/>
  <c r="F3593" i="6"/>
  <c r="D3593" i="6"/>
  <c r="C3593" i="6"/>
  <c r="B3593" i="6"/>
  <c r="A3593" i="6"/>
  <c r="I3592" i="6"/>
  <c r="H3592" i="6"/>
  <c r="F3592" i="6"/>
  <c r="D3592" i="6"/>
  <c r="C3592" i="6"/>
  <c r="B3592" i="6"/>
  <c r="A3592" i="6"/>
  <c r="I3591" i="6"/>
  <c r="H3591" i="6"/>
  <c r="F3591" i="6"/>
  <c r="D3591" i="6"/>
  <c r="C3591" i="6"/>
  <c r="B3591" i="6"/>
  <c r="A3591" i="6"/>
  <c r="I3590" i="6"/>
  <c r="H3590" i="6"/>
  <c r="F3590" i="6"/>
  <c r="D3590" i="6"/>
  <c r="C3590" i="6"/>
  <c r="B3590" i="6"/>
  <c r="A3590" i="6"/>
  <c r="I3589" i="6"/>
  <c r="H3589" i="6"/>
  <c r="F3589" i="6"/>
  <c r="D3589" i="6"/>
  <c r="C3589" i="6"/>
  <c r="B3589" i="6"/>
  <c r="A3589" i="6"/>
  <c r="I3588" i="6"/>
  <c r="H3588" i="6"/>
  <c r="F3588" i="6"/>
  <c r="D3588" i="6"/>
  <c r="C3588" i="6"/>
  <c r="B3588" i="6"/>
  <c r="A3588" i="6"/>
  <c r="I3587" i="6"/>
  <c r="H3587" i="6"/>
  <c r="F3587" i="6"/>
  <c r="D3587" i="6"/>
  <c r="C3587" i="6"/>
  <c r="B3587" i="6"/>
  <c r="A3587" i="6"/>
  <c r="I3586" i="6"/>
  <c r="H3586" i="6"/>
  <c r="F3586" i="6"/>
  <c r="D3586" i="6"/>
  <c r="C3586" i="6"/>
  <c r="B3586" i="6"/>
  <c r="A3586" i="6"/>
  <c r="I3585" i="6"/>
  <c r="H3585" i="6"/>
  <c r="F3585" i="6"/>
  <c r="D3585" i="6"/>
  <c r="C3585" i="6"/>
  <c r="B3585" i="6"/>
  <c r="A3585" i="6"/>
  <c r="I3584" i="6"/>
  <c r="H3584" i="6"/>
  <c r="F3584" i="6"/>
  <c r="D3584" i="6"/>
  <c r="C3584" i="6"/>
  <c r="B3584" i="6"/>
  <c r="A3584" i="6"/>
  <c r="I3583" i="6"/>
  <c r="H3583" i="6"/>
  <c r="F3583" i="6"/>
  <c r="D3583" i="6"/>
  <c r="C3583" i="6"/>
  <c r="B3583" i="6"/>
  <c r="A3583" i="6"/>
  <c r="I3582" i="6"/>
  <c r="H3582" i="6"/>
  <c r="F3582" i="6"/>
  <c r="D3582" i="6"/>
  <c r="C3582" i="6"/>
  <c r="B3582" i="6"/>
  <c r="A3582" i="6"/>
  <c r="I3581" i="6"/>
  <c r="H3581" i="6"/>
  <c r="F3581" i="6"/>
  <c r="D3581" i="6"/>
  <c r="C3581" i="6"/>
  <c r="B3581" i="6"/>
  <c r="A3581" i="6"/>
  <c r="I3580" i="6"/>
  <c r="H3580" i="6"/>
  <c r="F3580" i="6"/>
  <c r="D3580" i="6"/>
  <c r="C3580" i="6"/>
  <c r="B3580" i="6"/>
  <c r="A3580" i="6"/>
  <c r="I3579" i="6"/>
  <c r="H3579" i="6"/>
  <c r="F3579" i="6"/>
  <c r="D3579" i="6"/>
  <c r="C3579" i="6"/>
  <c r="B3579" i="6"/>
  <c r="A3579" i="6"/>
  <c r="I3578" i="6"/>
  <c r="H3578" i="6"/>
  <c r="F3578" i="6"/>
  <c r="D3578" i="6"/>
  <c r="C3578" i="6"/>
  <c r="B3578" i="6"/>
  <c r="A3578" i="6"/>
  <c r="I3577" i="6"/>
  <c r="H3577" i="6"/>
  <c r="F3577" i="6"/>
  <c r="D3577" i="6"/>
  <c r="C3577" i="6"/>
  <c r="B3577" i="6"/>
  <c r="A3577" i="6"/>
  <c r="I3576" i="6"/>
  <c r="H3576" i="6"/>
  <c r="F3576" i="6"/>
  <c r="D3576" i="6"/>
  <c r="C3576" i="6"/>
  <c r="B3576" i="6"/>
  <c r="A3576" i="6"/>
  <c r="I3575" i="6"/>
  <c r="H3575" i="6"/>
  <c r="F3575" i="6"/>
  <c r="D3575" i="6"/>
  <c r="C3575" i="6"/>
  <c r="B3575" i="6"/>
  <c r="A3575" i="6"/>
  <c r="I3574" i="6"/>
  <c r="H3574" i="6"/>
  <c r="F3574" i="6"/>
  <c r="D3574" i="6"/>
  <c r="C3574" i="6"/>
  <c r="B3574" i="6"/>
  <c r="A3574" i="6"/>
  <c r="I3573" i="6"/>
  <c r="H3573" i="6"/>
  <c r="F3573" i="6"/>
  <c r="D3573" i="6"/>
  <c r="C3573" i="6"/>
  <c r="B3573" i="6"/>
  <c r="A3573" i="6"/>
  <c r="I3572" i="6"/>
  <c r="H3572" i="6"/>
  <c r="F3572" i="6"/>
  <c r="D3572" i="6"/>
  <c r="C3572" i="6"/>
  <c r="B3572" i="6"/>
  <c r="A3572" i="6"/>
  <c r="I3571" i="6"/>
  <c r="H3571" i="6"/>
  <c r="F3571" i="6"/>
  <c r="D3571" i="6"/>
  <c r="C3571" i="6"/>
  <c r="B3571" i="6"/>
  <c r="A3571" i="6"/>
  <c r="I3570" i="6"/>
  <c r="H3570" i="6"/>
  <c r="F3570" i="6"/>
  <c r="D3570" i="6"/>
  <c r="C3570" i="6"/>
  <c r="B3570" i="6"/>
  <c r="A3570" i="6"/>
  <c r="I3569" i="6"/>
  <c r="H3569" i="6"/>
  <c r="F3569" i="6"/>
  <c r="D3569" i="6"/>
  <c r="C3569" i="6"/>
  <c r="B3569" i="6"/>
  <c r="A3569" i="6"/>
  <c r="I3568" i="6"/>
  <c r="H3568" i="6"/>
  <c r="F3568" i="6"/>
  <c r="D3568" i="6"/>
  <c r="C3568" i="6"/>
  <c r="B3568" i="6"/>
  <c r="A3568" i="6"/>
  <c r="I3567" i="6"/>
  <c r="H3567" i="6"/>
  <c r="F3567" i="6"/>
  <c r="D3567" i="6"/>
  <c r="C3567" i="6"/>
  <c r="B3567" i="6"/>
  <c r="A3567" i="6"/>
  <c r="I3566" i="6"/>
  <c r="H3566" i="6"/>
  <c r="F3566" i="6"/>
  <c r="D3566" i="6"/>
  <c r="C3566" i="6"/>
  <c r="B3566" i="6"/>
  <c r="A3566" i="6"/>
  <c r="I3565" i="6"/>
  <c r="H3565" i="6"/>
  <c r="F3565" i="6"/>
  <c r="D3565" i="6"/>
  <c r="C3565" i="6"/>
  <c r="B3565" i="6"/>
  <c r="A3565" i="6"/>
  <c r="I3564" i="6"/>
  <c r="H3564" i="6"/>
  <c r="F3564" i="6"/>
  <c r="D3564" i="6"/>
  <c r="C3564" i="6"/>
  <c r="B3564" i="6"/>
  <c r="A3564" i="6"/>
  <c r="I3563" i="6"/>
  <c r="H3563" i="6"/>
  <c r="F3563" i="6"/>
  <c r="D3563" i="6"/>
  <c r="C3563" i="6"/>
  <c r="B3563" i="6"/>
  <c r="A3563" i="6"/>
  <c r="I3562" i="6"/>
  <c r="H3562" i="6"/>
  <c r="F3562" i="6"/>
  <c r="D3562" i="6"/>
  <c r="C3562" i="6"/>
  <c r="B3562" i="6"/>
  <c r="A3562" i="6"/>
  <c r="I3561" i="6"/>
  <c r="H3561" i="6"/>
  <c r="F3561" i="6"/>
  <c r="D3561" i="6"/>
  <c r="C3561" i="6"/>
  <c r="B3561" i="6"/>
  <c r="A3561" i="6"/>
  <c r="I3560" i="6"/>
  <c r="H3560" i="6"/>
  <c r="F3560" i="6"/>
  <c r="D3560" i="6"/>
  <c r="C3560" i="6"/>
  <c r="B3560" i="6"/>
  <c r="A3560" i="6"/>
  <c r="I3559" i="6"/>
  <c r="H3559" i="6"/>
  <c r="F3559" i="6"/>
  <c r="D3559" i="6"/>
  <c r="C3559" i="6"/>
  <c r="B3559" i="6"/>
  <c r="A3559" i="6"/>
  <c r="I3558" i="6"/>
  <c r="H3558" i="6"/>
  <c r="F3558" i="6"/>
  <c r="D3558" i="6"/>
  <c r="C3558" i="6"/>
  <c r="B3558" i="6"/>
  <c r="A3558" i="6"/>
  <c r="I3557" i="6"/>
  <c r="H3557" i="6"/>
  <c r="F3557" i="6"/>
  <c r="D3557" i="6"/>
  <c r="C3557" i="6"/>
  <c r="B3557" i="6"/>
  <c r="A3557" i="6"/>
  <c r="I3556" i="6"/>
  <c r="H3556" i="6"/>
  <c r="F3556" i="6"/>
  <c r="D3556" i="6"/>
  <c r="C3556" i="6"/>
  <c r="B3556" i="6"/>
  <c r="A3556" i="6"/>
  <c r="I3555" i="6"/>
  <c r="H3555" i="6"/>
  <c r="F3555" i="6"/>
  <c r="D3555" i="6"/>
  <c r="C3555" i="6"/>
  <c r="B3555" i="6"/>
  <c r="A3555" i="6"/>
  <c r="I3554" i="6"/>
  <c r="H3554" i="6"/>
  <c r="F3554" i="6"/>
  <c r="D3554" i="6"/>
  <c r="C3554" i="6"/>
  <c r="B3554" i="6"/>
  <c r="A3554" i="6"/>
  <c r="I3553" i="6"/>
  <c r="H3553" i="6"/>
  <c r="F3553" i="6"/>
  <c r="D3553" i="6"/>
  <c r="C3553" i="6"/>
  <c r="B3553" i="6"/>
  <c r="A3553" i="6"/>
  <c r="I3552" i="6"/>
  <c r="H3552" i="6"/>
  <c r="F3552" i="6"/>
  <c r="D3552" i="6"/>
  <c r="C3552" i="6"/>
  <c r="B3552" i="6"/>
  <c r="A3552" i="6"/>
  <c r="I3551" i="6"/>
  <c r="H3551" i="6"/>
  <c r="F3551" i="6"/>
  <c r="D3551" i="6"/>
  <c r="C3551" i="6"/>
  <c r="B3551" i="6"/>
  <c r="A3551" i="6"/>
  <c r="I3550" i="6"/>
  <c r="H3550" i="6"/>
  <c r="F3550" i="6"/>
  <c r="D3550" i="6"/>
  <c r="C3550" i="6"/>
  <c r="B3550" i="6"/>
  <c r="A3550" i="6"/>
  <c r="I3549" i="6"/>
  <c r="H3549" i="6"/>
  <c r="F3549" i="6"/>
  <c r="D3549" i="6"/>
  <c r="C3549" i="6"/>
  <c r="B3549" i="6"/>
  <c r="A3549" i="6"/>
  <c r="I3548" i="6"/>
  <c r="H3548" i="6"/>
  <c r="F3548" i="6"/>
  <c r="D3548" i="6"/>
  <c r="C3548" i="6"/>
  <c r="B3548" i="6"/>
  <c r="A3548" i="6"/>
  <c r="I3547" i="6"/>
  <c r="H3547" i="6"/>
  <c r="F3547" i="6"/>
  <c r="D3547" i="6"/>
  <c r="C3547" i="6"/>
  <c r="B3547" i="6"/>
  <c r="A3547" i="6"/>
  <c r="I3546" i="6"/>
  <c r="H3546" i="6"/>
  <c r="F3546" i="6"/>
  <c r="D3546" i="6"/>
  <c r="C3546" i="6"/>
  <c r="B3546" i="6"/>
  <c r="A3546" i="6"/>
  <c r="I3545" i="6"/>
  <c r="H3545" i="6"/>
  <c r="F3545" i="6"/>
  <c r="D3545" i="6"/>
  <c r="C3545" i="6"/>
  <c r="B3545" i="6"/>
  <c r="A3545" i="6"/>
  <c r="I3544" i="6"/>
  <c r="H3544" i="6"/>
  <c r="F3544" i="6"/>
  <c r="D3544" i="6"/>
  <c r="C3544" i="6"/>
  <c r="B3544" i="6"/>
  <c r="A3544" i="6"/>
  <c r="I3543" i="6"/>
  <c r="H3543" i="6"/>
  <c r="F3543" i="6"/>
  <c r="D3543" i="6"/>
  <c r="C3543" i="6"/>
  <c r="B3543" i="6"/>
  <c r="A3543" i="6"/>
  <c r="I3542" i="6"/>
  <c r="H3542" i="6"/>
  <c r="F3542" i="6"/>
  <c r="D3542" i="6"/>
  <c r="C3542" i="6"/>
  <c r="B3542" i="6"/>
  <c r="A3542" i="6"/>
  <c r="I3541" i="6"/>
  <c r="H3541" i="6"/>
  <c r="F3541" i="6"/>
  <c r="D3541" i="6"/>
  <c r="C3541" i="6"/>
  <c r="B3541" i="6"/>
  <c r="A3541" i="6"/>
  <c r="I3540" i="6"/>
  <c r="H3540" i="6"/>
  <c r="F3540" i="6"/>
  <c r="D3540" i="6"/>
  <c r="C3540" i="6"/>
  <c r="B3540" i="6"/>
  <c r="A3540" i="6"/>
  <c r="I3539" i="6"/>
  <c r="H3539" i="6"/>
  <c r="F3539" i="6"/>
  <c r="D3539" i="6"/>
  <c r="C3539" i="6"/>
  <c r="B3539" i="6"/>
  <c r="A3539" i="6"/>
  <c r="I3538" i="6"/>
  <c r="H3538" i="6"/>
  <c r="F3538" i="6"/>
  <c r="D3538" i="6"/>
  <c r="C3538" i="6"/>
  <c r="B3538" i="6"/>
  <c r="A3538" i="6"/>
  <c r="I3537" i="6"/>
  <c r="H3537" i="6"/>
  <c r="F3537" i="6"/>
  <c r="D3537" i="6"/>
  <c r="C3537" i="6"/>
  <c r="B3537" i="6"/>
  <c r="A3537" i="6"/>
  <c r="I3536" i="6"/>
  <c r="H3536" i="6"/>
  <c r="F3536" i="6"/>
  <c r="D3536" i="6"/>
  <c r="C3536" i="6"/>
  <c r="B3536" i="6"/>
  <c r="A3536" i="6"/>
  <c r="I3535" i="6"/>
  <c r="H3535" i="6"/>
  <c r="F3535" i="6"/>
  <c r="D3535" i="6"/>
  <c r="C3535" i="6"/>
  <c r="B3535" i="6"/>
  <c r="A3535" i="6"/>
  <c r="I3534" i="6"/>
  <c r="H3534" i="6"/>
  <c r="F3534" i="6"/>
  <c r="D3534" i="6"/>
  <c r="C3534" i="6"/>
  <c r="B3534" i="6"/>
  <c r="A3534" i="6"/>
  <c r="I3533" i="6"/>
  <c r="H3533" i="6"/>
  <c r="F3533" i="6"/>
  <c r="D3533" i="6"/>
  <c r="C3533" i="6"/>
  <c r="B3533" i="6"/>
  <c r="A3533" i="6"/>
  <c r="I3532" i="6"/>
  <c r="H3532" i="6"/>
  <c r="F3532" i="6"/>
  <c r="D3532" i="6"/>
  <c r="C3532" i="6"/>
  <c r="B3532" i="6"/>
  <c r="A3532" i="6"/>
  <c r="I3531" i="6"/>
  <c r="H3531" i="6"/>
  <c r="F3531" i="6"/>
  <c r="D3531" i="6"/>
  <c r="C3531" i="6"/>
  <c r="B3531" i="6"/>
  <c r="A3531" i="6"/>
  <c r="I3530" i="6"/>
  <c r="H3530" i="6"/>
  <c r="F3530" i="6"/>
  <c r="D3530" i="6"/>
  <c r="C3530" i="6"/>
  <c r="B3530" i="6"/>
  <c r="A3530" i="6"/>
  <c r="I3529" i="6"/>
  <c r="H3529" i="6"/>
  <c r="F3529" i="6"/>
  <c r="D3529" i="6"/>
  <c r="C3529" i="6"/>
  <c r="B3529" i="6"/>
  <c r="A3529" i="6"/>
  <c r="I3528" i="6"/>
  <c r="H3528" i="6"/>
  <c r="F3528" i="6"/>
  <c r="D3528" i="6"/>
  <c r="C3528" i="6"/>
  <c r="B3528" i="6"/>
  <c r="A3528" i="6"/>
  <c r="I3527" i="6"/>
  <c r="H3527" i="6"/>
  <c r="F3527" i="6"/>
  <c r="D3527" i="6"/>
  <c r="C3527" i="6"/>
  <c r="B3527" i="6"/>
  <c r="A3527" i="6"/>
  <c r="I3526" i="6"/>
  <c r="H3526" i="6"/>
  <c r="F3526" i="6"/>
  <c r="D3526" i="6"/>
  <c r="C3526" i="6"/>
  <c r="B3526" i="6"/>
  <c r="A3526" i="6"/>
  <c r="I3525" i="6"/>
  <c r="H3525" i="6"/>
  <c r="F3525" i="6"/>
  <c r="D3525" i="6"/>
  <c r="C3525" i="6"/>
  <c r="B3525" i="6"/>
  <c r="A3525" i="6"/>
  <c r="I3524" i="6"/>
  <c r="H3524" i="6"/>
  <c r="F3524" i="6"/>
  <c r="D3524" i="6"/>
  <c r="C3524" i="6"/>
  <c r="B3524" i="6"/>
  <c r="A3524" i="6"/>
  <c r="I3523" i="6"/>
  <c r="H3523" i="6"/>
  <c r="F3523" i="6"/>
  <c r="D3523" i="6"/>
  <c r="C3523" i="6"/>
  <c r="B3523" i="6"/>
  <c r="A3523" i="6"/>
  <c r="I3522" i="6"/>
  <c r="H3522" i="6"/>
  <c r="F3522" i="6"/>
  <c r="D3522" i="6"/>
  <c r="C3522" i="6"/>
  <c r="B3522" i="6"/>
  <c r="A3522" i="6"/>
  <c r="I3521" i="6"/>
  <c r="H3521" i="6"/>
  <c r="F3521" i="6"/>
  <c r="D3521" i="6"/>
  <c r="C3521" i="6"/>
  <c r="B3521" i="6"/>
  <c r="A3521" i="6"/>
  <c r="I3520" i="6"/>
  <c r="H3520" i="6"/>
  <c r="F3520" i="6"/>
  <c r="D3520" i="6"/>
  <c r="C3520" i="6"/>
  <c r="B3520" i="6"/>
  <c r="A3520" i="6"/>
  <c r="I3519" i="6"/>
  <c r="H3519" i="6"/>
  <c r="F3519" i="6"/>
  <c r="D3519" i="6"/>
  <c r="C3519" i="6"/>
  <c r="B3519" i="6"/>
  <c r="A3519" i="6"/>
  <c r="I3518" i="6"/>
  <c r="H3518" i="6"/>
  <c r="F3518" i="6"/>
  <c r="D3518" i="6"/>
  <c r="C3518" i="6"/>
  <c r="B3518" i="6"/>
  <c r="A3518" i="6"/>
  <c r="I3517" i="6"/>
  <c r="H3517" i="6"/>
  <c r="F3517" i="6"/>
  <c r="D3517" i="6"/>
  <c r="C3517" i="6"/>
  <c r="B3517" i="6"/>
  <c r="A3517" i="6"/>
  <c r="I3516" i="6"/>
  <c r="H3516" i="6"/>
  <c r="F3516" i="6"/>
  <c r="D3516" i="6"/>
  <c r="C3516" i="6"/>
  <c r="B3516" i="6"/>
  <c r="A3516" i="6"/>
  <c r="I3515" i="6"/>
  <c r="H3515" i="6"/>
  <c r="F3515" i="6"/>
  <c r="D3515" i="6"/>
  <c r="C3515" i="6"/>
  <c r="B3515" i="6"/>
  <c r="A3515" i="6"/>
  <c r="I3514" i="6"/>
  <c r="H3514" i="6"/>
  <c r="F3514" i="6"/>
  <c r="D3514" i="6"/>
  <c r="C3514" i="6"/>
  <c r="B3514" i="6"/>
  <c r="A3514" i="6"/>
  <c r="I3513" i="6"/>
  <c r="H3513" i="6"/>
  <c r="F3513" i="6"/>
  <c r="D3513" i="6"/>
  <c r="C3513" i="6"/>
  <c r="B3513" i="6"/>
  <c r="A3513" i="6"/>
  <c r="I3512" i="6"/>
  <c r="H3512" i="6"/>
  <c r="F3512" i="6"/>
  <c r="D3512" i="6"/>
  <c r="C3512" i="6"/>
  <c r="B3512" i="6"/>
  <c r="A3512" i="6"/>
  <c r="I3511" i="6"/>
  <c r="H3511" i="6"/>
  <c r="F3511" i="6"/>
  <c r="D3511" i="6"/>
  <c r="C3511" i="6"/>
  <c r="B3511" i="6"/>
  <c r="A3511" i="6"/>
  <c r="I3510" i="6"/>
  <c r="H3510" i="6"/>
  <c r="F3510" i="6"/>
  <c r="D3510" i="6"/>
  <c r="C3510" i="6"/>
  <c r="B3510" i="6"/>
  <c r="A3510" i="6"/>
  <c r="I3509" i="6"/>
  <c r="H3509" i="6"/>
  <c r="F3509" i="6"/>
  <c r="D3509" i="6"/>
  <c r="C3509" i="6"/>
  <c r="B3509" i="6"/>
  <c r="A3509" i="6"/>
  <c r="I3508" i="6"/>
  <c r="H3508" i="6"/>
  <c r="F3508" i="6"/>
  <c r="D3508" i="6"/>
  <c r="C3508" i="6"/>
  <c r="B3508" i="6"/>
  <c r="A3508" i="6"/>
  <c r="I3507" i="6"/>
  <c r="H3507" i="6"/>
  <c r="F3507" i="6"/>
  <c r="D3507" i="6"/>
  <c r="C3507" i="6"/>
  <c r="B3507" i="6"/>
  <c r="A3507" i="6"/>
  <c r="I3506" i="6"/>
  <c r="H3506" i="6"/>
  <c r="F3506" i="6"/>
  <c r="D3506" i="6"/>
  <c r="C3506" i="6"/>
  <c r="B3506" i="6"/>
  <c r="A3506" i="6"/>
  <c r="I3505" i="6"/>
  <c r="H3505" i="6"/>
  <c r="F3505" i="6"/>
  <c r="D3505" i="6"/>
  <c r="C3505" i="6"/>
  <c r="B3505" i="6"/>
  <c r="A3505" i="6"/>
  <c r="I3504" i="6"/>
  <c r="H3504" i="6"/>
  <c r="F3504" i="6"/>
  <c r="D3504" i="6"/>
  <c r="C3504" i="6"/>
  <c r="B3504" i="6"/>
  <c r="A3504" i="6"/>
  <c r="I3503" i="6"/>
  <c r="H3503" i="6"/>
  <c r="F3503" i="6"/>
  <c r="D3503" i="6"/>
  <c r="C3503" i="6"/>
  <c r="B3503" i="6"/>
  <c r="A3503" i="6"/>
  <c r="I3502" i="6"/>
  <c r="H3502" i="6"/>
  <c r="F3502" i="6"/>
  <c r="D3502" i="6"/>
  <c r="C3502" i="6"/>
  <c r="B3502" i="6"/>
  <c r="A3502" i="6"/>
  <c r="I3501" i="6"/>
  <c r="H3501" i="6"/>
  <c r="F3501" i="6"/>
  <c r="D3501" i="6"/>
  <c r="C3501" i="6"/>
  <c r="B3501" i="6"/>
  <c r="A3501" i="6"/>
  <c r="I3500" i="6"/>
  <c r="H3500" i="6"/>
  <c r="F3500" i="6"/>
  <c r="D3500" i="6"/>
  <c r="C3500" i="6"/>
  <c r="B3500" i="6"/>
  <c r="A3500" i="6"/>
  <c r="I3499" i="6"/>
  <c r="H3499" i="6"/>
  <c r="F3499" i="6"/>
  <c r="D3499" i="6"/>
  <c r="C3499" i="6"/>
  <c r="B3499" i="6"/>
  <c r="A3499" i="6"/>
  <c r="I3498" i="6"/>
  <c r="H3498" i="6"/>
  <c r="F3498" i="6"/>
  <c r="D3498" i="6"/>
  <c r="C3498" i="6"/>
  <c r="B3498" i="6"/>
  <c r="A3498" i="6"/>
  <c r="I3497" i="6"/>
  <c r="H3497" i="6"/>
  <c r="F3497" i="6"/>
  <c r="D3497" i="6"/>
  <c r="C3497" i="6"/>
  <c r="B3497" i="6"/>
  <c r="A3497" i="6"/>
  <c r="I3496" i="6"/>
  <c r="H3496" i="6"/>
  <c r="F3496" i="6"/>
  <c r="D3496" i="6"/>
  <c r="C3496" i="6"/>
  <c r="B3496" i="6"/>
  <c r="A3496" i="6"/>
  <c r="I3495" i="6"/>
  <c r="H3495" i="6"/>
  <c r="F3495" i="6"/>
  <c r="D3495" i="6"/>
  <c r="C3495" i="6"/>
  <c r="B3495" i="6"/>
  <c r="A3495" i="6"/>
  <c r="I3494" i="6"/>
  <c r="H3494" i="6"/>
  <c r="F3494" i="6"/>
  <c r="D3494" i="6"/>
  <c r="C3494" i="6"/>
  <c r="B3494" i="6"/>
  <c r="A3494" i="6"/>
  <c r="I3493" i="6"/>
  <c r="H3493" i="6"/>
  <c r="F3493" i="6"/>
  <c r="D3493" i="6"/>
  <c r="C3493" i="6"/>
  <c r="B3493" i="6"/>
  <c r="A3493" i="6"/>
  <c r="I3492" i="6"/>
  <c r="H3492" i="6"/>
  <c r="F3492" i="6"/>
  <c r="D3492" i="6"/>
  <c r="C3492" i="6"/>
  <c r="B3492" i="6"/>
  <c r="A3492" i="6"/>
  <c r="I3491" i="6"/>
  <c r="H3491" i="6"/>
  <c r="F3491" i="6"/>
  <c r="D3491" i="6"/>
  <c r="C3491" i="6"/>
  <c r="B3491" i="6"/>
  <c r="A3491" i="6"/>
  <c r="I3490" i="6"/>
  <c r="H3490" i="6"/>
  <c r="F3490" i="6"/>
  <c r="D3490" i="6"/>
  <c r="C3490" i="6"/>
  <c r="B3490" i="6"/>
  <c r="A3490" i="6"/>
  <c r="I3489" i="6"/>
  <c r="H3489" i="6"/>
  <c r="F3489" i="6"/>
  <c r="D3489" i="6"/>
  <c r="C3489" i="6"/>
  <c r="B3489" i="6"/>
  <c r="A3489" i="6"/>
  <c r="I3488" i="6"/>
  <c r="H3488" i="6"/>
  <c r="F3488" i="6"/>
  <c r="D3488" i="6"/>
  <c r="C3488" i="6"/>
  <c r="B3488" i="6"/>
  <c r="A3488" i="6"/>
  <c r="I3487" i="6"/>
  <c r="H3487" i="6"/>
  <c r="F3487" i="6"/>
  <c r="D3487" i="6"/>
  <c r="C3487" i="6"/>
  <c r="B3487" i="6"/>
  <c r="A3487" i="6"/>
  <c r="I3486" i="6"/>
  <c r="H3486" i="6"/>
  <c r="F3486" i="6"/>
  <c r="D3486" i="6"/>
  <c r="C3486" i="6"/>
  <c r="B3486" i="6"/>
  <c r="A3486" i="6"/>
  <c r="I3485" i="6"/>
  <c r="H3485" i="6"/>
  <c r="F3485" i="6"/>
  <c r="D3485" i="6"/>
  <c r="C3485" i="6"/>
  <c r="B3485" i="6"/>
  <c r="A3485" i="6"/>
  <c r="I3484" i="6"/>
  <c r="H3484" i="6"/>
  <c r="F3484" i="6"/>
  <c r="D3484" i="6"/>
  <c r="C3484" i="6"/>
  <c r="B3484" i="6"/>
  <c r="A3484" i="6"/>
  <c r="I3483" i="6"/>
  <c r="H3483" i="6"/>
  <c r="F3483" i="6"/>
  <c r="D3483" i="6"/>
  <c r="C3483" i="6"/>
  <c r="B3483" i="6"/>
  <c r="A3483" i="6"/>
  <c r="I3482" i="6"/>
  <c r="H3482" i="6"/>
  <c r="F3482" i="6"/>
  <c r="D3482" i="6"/>
  <c r="C3482" i="6"/>
  <c r="B3482" i="6"/>
  <c r="A3482" i="6"/>
  <c r="I3481" i="6"/>
  <c r="H3481" i="6"/>
  <c r="F3481" i="6"/>
  <c r="D3481" i="6"/>
  <c r="C3481" i="6"/>
  <c r="B3481" i="6"/>
  <c r="A3481" i="6"/>
  <c r="I3480" i="6"/>
  <c r="H3480" i="6"/>
  <c r="F3480" i="6"/>
  <c r="D3480" i="6"/>
  <c r="C3480" i="6"/>
  <c r="B3480" i="6"/>
  <c r="A3480" i="6"/>
  <c r="I3479" i="6"/>
  <c r="H3479" i="6"/>
  <c r="F3479" i="6"/>
  <c r="D3479" i="6"/>
  <c r="C3479" i="6"/>
  <c r="B3479" i="6"/>
  <c r="A3479" i="6"/>
  <c r="I3478" i="6"/>
  <c r="H3478" i="6"/>
  <c r="F3478" i="6"/>
  <c r="D3478" i="6"/>
  <c r="C3478" i="6"/>
  <c r="B3478" i="6"/>
  <c r="A3478" i="6"/>
  <c r="I3477" i="6"/>
  <c r="H3477" i="6"/>
  <c r="F3477" i="6"/>
  <c r="D3477" i="6"/>
  <c r="C3477" i="6"/>
  <c r="B3477" i="6"/>
  <c r="A3477" i="6"/>
  <c r="I3476" i="6"/>
  <c r="H3476" i="6"/>
  <c r="F3476" i="6"/>
  <c r="D3476" i="6"/>
  <c r="C3476" i="6"/>
  <c r="B3476" i="6"/>
  <c r="A3476" i="6"/>
  <c r="I3475" i="6"/>
  <c r="H3475" i="6"/>
  <c r="F3475" i="6"/>
  <c r="D3475" i="6"/>
  <c r="C3475" i="6"/>
  <c r="B3475" i="6"/>
  <c r="A3475" i="6"/>
  <c r="I3474" i="6"/>
  <c r="H3474" i="6"/>
  <c r="F3474" i="6"/>
  <c r="D3474" i="6"/>
  <c r="C3474" i="6"/>
  <c r="B3474" i="6"/>
  <c r="A3474" i="6"/>
  <c r="I3473" i="6"/>
  <c r="H3473" i="6"/>
  <c r="F3473" i="6"/>
  <c r="D3473" i="6"/>
  <c r="C3473" i="6"/>
  <c r="B3473" i="6"/>
  <c r="A3473" i="6"/>
  <c r="I3472" i="6"/>
  <c r="H3472" i="6"/>
  <c r="F3472" i="6"/>
  <c r="D3472" i="6"/>
  <c r="C3472" i="6"/>
  <c r="B3472" i="6"/>
  <c r="A3472" i="6"/>
  <c r="I3471" i="6"/>
  <c r="H3471" i="6"/>
  <c r="F3471" i="6"/>
  <c r="D3471" i="6"/>
  <c r="C3471" i="6"/>
  <c r="B3471" i="6"/>
  <c r="A3471" i="6"/>
  <c r="I3470" i="6"/>
  <c r="H3470" i="6"/>
  <c r="F3470" i="6"/>
  <c r="D3470" i="6"/>
  <c r="C3470" i="6"/>
  <c r="B3470" i="6"/>
  <c r="A3470" i="6"/>
  <c r="I3469" i="6"/>
  <c r="H3469" i="6"/>
  <c r="F3469" i="6"/>
  <c r="D3469" i="6"/>
  <c r="C3469" i="6"/>
  <c r="B3469" i="6"/>
  <c r="A3469" i="6"/>
  <c r="I3468" i="6"/>
  <c r="H3468" i="6"/>
  <c r="F3468" i="6"/>
  <c r="D3468" i="6"/>
  <c r="C3468" i="6"/>
  <c r="B3468" i="6"/>
  <c r="A3468" i="6"/>
  <c r="I3467" i="6"/>
  <c r="H3467" i="6"/>
  <c r="F3467" i="6"/>
  <c r="D3467" i="6"/>
  <c r="C3467" i="6"/>
  <c r="B3467" i="6"/>
  <c r="A3467" i="6"/>
  <c r="I3466" i="6"/>
  <c r="H3466" i="6"/>
  <c r="F3466" i="6"/>
  <c r="D3466" i="6"/>
  <c r="C3466" i="6"/>
  <c r="B3466" i="6"/>
  <c r="A3466" i="6"/>
  <c r="I3465" i="6"/>
  <c r="H3465" i="6"/>
  <c r="F3465" i="6"/>
  <c r="D3465" i="6"/>
  <c r="C3465" i="6"/>
  <c r="B3465" i="6"/>
  <c r="A3465" i="6"/>
  <c r="I3464" i="6"/>
  <c r="H3464" i="6"/>
  <c r="F3464" i="6"/>
  <c r="D3464" i="6"/>
  <c r="C3464" i="6"/>
  <c r="B3464" i="6"/>
  <c r="A3464" i="6"/>
  <c r="I3463" i="6"/>
  <c r="H3463" i="6"/>
  <c r="F3463" i="6"/>
  <c r="D3463" i="6"/>
  <c r="C3463" i="6"/>
  <c r="B3463" i="6"/>
  <c r="A3463" i="6"/>
  <c r="I3462" i="6"/>
  <c r="H3462" i="6"/>
  <c r="F3462" i="6"/>
  <c r="D3462" i="6"/>
  <c r="C3462" i="6"/>
  <c r="B3462" i="6"/>
  <c r="A3462" i="6"/>
  <c r="I3461" i="6"/>
  <c r="H3461" i="6"/>
  <c r="F3461" i="6"/>
  <c r="D3461" i="6"/>
  <c r="C3461" i="6"/>
  <c r="B3461" i="6"/>
  <c r="A3461" i="6"/>
  <c r="I3460" i="6"/>
  <c r="H3460" i="6"/>
  <c r="F3460" i="6"/>
  <c r="D3460" i="6"/>
  <c r="C3460" i="6"/>
  <c r="B3460" i="6"/>
  <c r="A3460" i="6"/>
  <c r="I3459" i="6"/>
  <c r="H3459" i="6"/>
  <c r="F3459" i="6"/>
  <c r="D3459" i="6"/>
  <c r="C3459" i="6"/>
  <c r="B3459" i="6"/>
  <c r="A3459" i="6"/>
  <c r="I3458" i="6"/>
  <c r="H3458" i="6"/>
  <c r="F3458" i="6"/>
  <c r="D3458" i="6"/>
  <c r="C3458" i="6"/>
  <c r="B3458" i="6"/>
  <c r="A3458" i="6"/>
  <c r="I3457" i="6"/>
  <c r="H3457" i="6"/>
  <c r="F3457" i="6"/>
  <c r="D3457" i="6"/>
  <c r="C3457" i="6"/>
  <c r="B3457" i="6"/>
  <c r="A3457" i="6"/>
  <c r="I3456" i="6"/>
  <c r="H3456" i="6"/>
  <c r="F3456" i="6"/>
  <c r="D3456" i="6"/>
  <c r="C3456" i="6"/>
  <c r="B3456" i="6"/>
  <c r="A3456" i="6"/>
  <c r="I3455" i="6"/>
  <c r="H3455" i="6"/>
  <c r="F3455" i="6"/>
  <c r="D3455" i="6"/>
  <c r="C3455" i="6"/>
  <c r="B3455" i="6"/>
  <c r="A3455" i="6"/>
  <c r="I3454" i="6"/>
  <c r="H3454" i="6"/>
  <c r="F3454" i="6"/>
  <c r="D3454" i="6"/>
  <c r="C3454" i="6"/>
  <c r="B3454" i="6"/>
  <c r="A3454" i="6"/>
  <c r="I3453" i="6"/>
  <c r="H3453" i="6"/>
  <c r="F3453" i="6"/>
  <c r="D3453" i="6"/>
  <c r="C3453" i="6"/>
  <c r="B3453" i="6"/>
  <c r="A3453" i="6"/>
  <c r="I3452" i="6"/>
  <c r="H3452" i="6"/>
  <c r="F3452" i="6"/>
  <c r="D3452" i="6"/>
  <c r="C3452" i="6"/>
  <c r="B3452" i="6"/>
  <c r="A3452" i="6"/>
  <c r="I3451" i="6"/>
  <c r="H3451" i="6"/>
  <c r="F3451" i="6"/>
  <c r="D3451" i="6"/>
  <c r="C3451" i="6"/>
  <c r="B3451" i="6"/>
  <c r="A3451" i="6"/>
  <c r="I3450" i="6"/>
  <c r="H3450" i="6"/>
  <c r="F3450" i="6"/>
  <c r="D3450" i="6"/>
  <c r="C3450" i="6"/>
  <c r="B3450" i="6"/>
  <c r="A3450" i="6"/>
  <c r="I3449" i="6"/>
  <c r="H3449" i="6"/>
  <c r="F3449" i="6"/>
  <c r="D3449" i="6"/>
  <c r="C3449" i="6"/>
  <c r="B3449" i="6"/>
  <c r="A3449" i="6"/>
  <c r="I3448" i="6"/>
  <c r="H3448" i="6"/>
  <c r="F3448" i="6"/>
  <c r="D3448" i="6"/>
  <c r="C3448" i="6"/>
  <c r="B3448" i="6"/>
  <c r="A3448" i="6"/>
  <c r="I3447" i="6"/>
  <c r="H3447" i="6"/>
  <c r="F3447" i="6"/>
  <c r="D3447" i="6"/>
  <c r="C3447" i="6"/>
  <c r="B3447" i="6"/>
  <c r="A3447" i="6"/>
  <c r="I3446" i="6"/>
  <c r="H3446" i="6"/>
  <c r="F3446" i="6"/>
  <c r="D3446" i="6"/>
  <c r="C3446" i="6"/>
  <c r="B3446" i="6"/>
  <c r="A3446" i="6"/>
  <c r="I3445" i="6"/>
  <c r="H3445" i="6"/>
  <c r="F3445" i="6"/>
  <c r="D3445" i="6"/>
  <c r="C3445" i="6"/>
  <c r="B3445" i="6"/>
  <c r="A3445" i="6"/>
  <c r="I3444" i="6"/>
  <c r="H3444" i="6"/>
  <c r="F3444" i="6"/>
  <c r="D3444" i="6"/>
  <c r="C3444" i="6"/>
  <c r="B3444" i="6"/>
  <c r="A3444" i="6"/>
  <c r="I3443" i="6"/>
  <c r="H3443" i="6"/>
  <c r="F3443" i="6"/>
  <c r="D3443" i="6"/>
  <c r="C3443" i="6"/>
  <c r="B3443" i="6"/>
  <c r="A3443" i="6"/>
  <c r="I3442" i="6"/>
  <c r="H3442" i="6"/>
  <c r="F3442" i="6"/>
  <c r="D3442" i="6"/>
  <c r="C3442" i="6"/>
  <c r="B3442" i="6"/>
  <c r="A3442" i="6"/>
  <c r="I3441" i="6"/>
  <c r="H3441" i="6"/>
  <c r="F3441" i="6"/>
  <c r="D3441" i="6"/>
  <c r="C3441" i="6"/>
  <c r="B3441" i="6"/>
  <c r="A3441" i="6"/>
  <c r="I3440" i="6"/>
  <c r="H3440" i="6"/>
  <c r="F3440" i="6"/>
  <c r="D3440" i="6"/>
  <c r="C3440" i="6"/>
  <c r="B3440" i="6"/>
  <c r="A3440" i="6"/>
  <c r="I3439" i="6"/>
  <c r="H3439" i="6"/>
  <c r="F3439" i="6"/>
  <c r="D3439" i="6"/>
  <c r="C3439" i="6"/>
  <c r="B3439" i="6"/>
  <c r="A3439" i="6"/>
  <c r="I3438" i="6"/>
  <c r="H3438" i="6"/>
  <c r="F3438" i="6"/>
  <c r="D3438" i="6"/>
  <c r="C3438" i="6"/>
  <c r="B3438" i="6"/>
  <c r="A3438" i="6"/>
  <c r="I3437" i="6"/>
  <c r="H3437" i="6"/>
  <c r="F3437" i="6"/>
  <c r="D3437" i="6"/>
  <c r="C3437" i="6"/>
  <c r="B3437" i="6"/>
  <c r="A3437" i="6"/>
  <c r="I3436" i="6"/>
  <c r="H3436" i="6"/>
  <c r="F3436" i="6"/>
  <c r="D3436" i="6"/>
  <c r="C3436" i="6"/>
  <c r="B3436" i="6"/>
  <c r="A3436" i="6"/>
  <c r="I3435" i="6"/>
  <c r="H3435" i="6"/>
  <c r="F3435" i="6"/>
  <c r="D3435" i="6"/>
  <c r="C3435" i="6"/>
  <c r="B3435" i="6"/>
  <c r="A3435" i="6"/>
  <c r="I3434" i="6"/>
  <c r="H3434" i="6"/>
  <c r="F3434" i="6"/>
  <c r="D3434" i="6"/>
  <c r="C3434" i="6"/>
  <c r="B3434" i="6"/>
  <c r="A3434" i="6"/>
  <c r="I3433" i="6"/>
  <c r="H3433" i="6"/>
  <c r="F3433" i="6"/>
  <c r="D3433" i="6"/>
  <c r="C3433" i="6"/>
  <c r="B3433" i="6"/>
  <c r="A3433" i="6"/>
  <c r="I3432" i="6"/>
  <c r="H3432" i="6"/>
  <c r="F3432" i="6"/>
  <c r="D3432" i="6"/>
  <c r="C3432" i="6"/>
  <c r="B3432" i="6"/>
  <c r="A3432" i="6"/>
  <c r="I3431" i="6"/>
  <c r="H3431" i="6"/>
  <c r="F3431" i="6"/>
  <c r="D3431" i="6"/>
  <c r="C3431" i="6"/>
  <c r="B3431" i="6"/>
  <c r="A3431" i="6"/>
  <c r="I3430" i="6"/>
  <c r="H3430" i="6"/>
  <c r="F3430" i="6"/>
  <c r="D3430" i="6"/>
  <c r="C3430" i="6"/>
  <c r="B3430" i="6"/>
  <c r="A3430" i="6"/>
  <c r="I3429" i="6"/>
  <c r="H3429" i="6"/>
  <c r="F3429" i="6"/>
  <c r="D3429" i="6"/>
  <c r="C3429" i="6"/>
  <c r="B3429" i="6"/>
  <c r="A3429" i="6"/>
  <c r="I3428" i="6"/>
  <c r="H3428" i="6"/>
  <c r="F3428" i="6"/>
  <c r="D3428" i="6"/>
  <c r="C3428" i="6"/>
  <c r="B3428" i="6"/>
  <c r="A3428" i="6"/>
  <c r="I3427" i="6"/>
  <c r="H3427" i="6"/>
  <c r="F3427" i="6"/>
  <c r="D3427" i="6"/>
  <c r="C3427" i="6"/>
  <c r="B3427" i="6"/>
  <c r="A3427" i="6"/>
  <c r="I3426" i="6"/>
  <c r="H3426" i="6"/>
  <c r="F3426" i="6"/>
  <c r="D3426" i="6"/>
  <c r="C3426" i="6"/>
  <c r="B3426" i="6"/>
  <c r="A3426" i="6"/>
  <c r="I3425" i="6"/>
  <c r="H3425" i="6"/>
  <c r="F3425" i="6"/>
  <c r="D3425" i="6"/>
  <c r="C3425" i="6"/>
  <c r="B3425" i="6"/>
  <c r="A3425" i="6"/>
  <c r="I3424" i="6"/>
  <c r="H3424" i="6"/>
  <c r="F3424" i="6"/>
  <c r="D3424" i="6"/>
  <c r="C3424" i="6"/>
  <c r="B3424" i="6"/>
  <c r="A3424" i="6"/>
  <c r="I3423" i="6"/>
  <c r="H3423" i="6"/>
  <c r="F3423" i="6"/>
  <c r="D3423" i="6"/>
  <c r="C3423" i="6"/>
  <c r="B3423" i="6"/>
  <c r="A3423" i="6"/>
  <c r="I3422" i="6"/>
  <c r="H3422" i="6"/>
  <c r="F3422" i="6"/>
  <c r="D3422" i="6"/>
  <c r="C3422" i="6"/>
  <c r="B3422" i="6"/>
  <c r="A3422" i="6"/>
  <c r="I3421" i="6"/>
  <c r="H3421" i="6"/>
  <c r="F3421" i="6"/>
  <c r="D3421" i="6"/>
  <c r="C3421" i="6"/>
  <c r="B3421" i="6"/>
  <c r="A3421" i="6"/>
  <c r="I3420" i="6"/>
  <c r="H3420" i="6"/>
  <c r="F3420" i="6"/>
  <c r="D3420" i="6"/>
  <c r="C3420" i="6"/>
  <c r="B3420" i="6"/>
  <c r="A3420" i="6"/>
  <c r="I3419" i="6"/>
  <c r="H3419" i="6"/>
  <c r="F3419" i="6"/>
  <c r="D3419" i="6"/>
  <c r="C3419" i="6"/>
  <c r="B3419" i="6"/>
  <c r="A3419" i="6"/>
  <c r="I3418" i="6"/>
  <c r="H3418" i="6"/>
  <c r="F3418" i="6"/>
  <c r="D3418" i="6"/>
  <c r="C3418" i="6"/>
  <c r="B3418" i="6"/>
  <c r="A3418" i="6"/>
  <c r="I3417" i="6"/>
  <c r="H3417" i="6"/>
  <c r="F3417" i="6"/>
  <c r="D3417" i="6"/>
  <c r="C3417" i="6"/>
  <c r="B3417" i="6"/>
  <c r="A3417" i="6"/>
  <c r="I3416" i="6"/>
  <c r="H3416" i="6"/>
  <c r="F3416" i="6"/>
  <c r="D3416" i="6"/>
  <c r="C3416" i="6"/>
  <c r="B3416" i="6"/>
  <c r="A3416" i="6"/>
  <c r="I3415" i="6"/>
  <c r="H3415" i="6"/>
  <c r="F3415" i="6"/>
  <c r="D3415" i="6"/>
  <c r="C3415" i="6"/>
  <c r="B3415" i="6"/>
  <c r="A3415" i="6"/>
  <c r="I3414" i="6"/>
  <c r="H3414" i="6"/>
  <c r="F3414" i="6"/>
  <c r="D3414" i="6"/>
  <c r="C3414" i="6"/>
  <c r="B3414" i="6"/>
  <c r="A3414" i="6"/>
  <c r="I3413" i="6"/>
  <c r="H3413" i="6"/>
  <c r="F3413" i="6"/>
  <c r="D3413" i="6"/>
  <c r="C3413" i="6"/>
  <c r="B3413" i="6"/>
  <c r="A3413" i="6"/>
  <c r="I3412" i="6"/>
  <c r="H3412" i="6"/>
  <c r="F3412" i="6"/>
  <c r="D3412" i="6"/>
  <c r="C3412" i="6"/>
  <c r="B3412" i="6"/>
  <c r="A3412" i="6"/>
  <c r="I3411" i="6"/>
  <c r="H3411" i="6"/>
  <c r="F3411" i="6"/>
  <c r="D3411" i="6"/>
  <c r="C3411" i="6"/>
  <c r="B3411" i="6"/>
  <c r="A3411" i="6"/>
  <c r="I3410" i="6"/>
  <c r="H3410" i="6"/>
  <c r="F3410" i="6"/>
  <c r="D3410" i="6"/>
  <c r="C3410" i="6"/>
  <c r="B3410" i="6"/>
  <c r="A3410" i="6"/>
  <c r="I3409" i="6"/>
  <c r="H3409" i="6"/>
  <c r="F3409" i="6"/>
  <c r="D3409" i="6"/>
  <c r="C3409" i="6"/>
  <c r="B3409" i="6"/>
  <c r="A3409" i="6"/>
  <c r="I3408" i="6"/>
  <c r="H3408" i="6"/>
  <c r="F3408" i="6"/>
  <c r="D3408" i="6"/>
  <c r="C3408" i="6"/>
  <c r="B3408" i="6"/>
  <c r="A3408" i="6"/>
  <c r="I3407" i="6"/>
  <c r="H3407" i="6"/>
  <c r="F3407" i="6"/>
  <c r="D3407" i="6"/>
  <c r="C3407" i="6"/>
  <c r="B3407" i="6"/>
  <c r="A3407" i="6"/>
  <c r="I3406" i="6"/>
  <c r="H3406" i="6"/>
  <c r="F3406" i="6"/>
  <c r="D3406" i="6"/>
  <c r="C3406" i="6"/>
  <c r="B3406" i="6"/>
  <c r="A3406" i="6"/>
  <c r="I3405" i="6"/>
  <c r="H3405" i="6"/>
  <c r="F3405" i="6"/>
  <c r="D3405" i="6"/>
  <c r="C3405" i="6"/>
  <c r="B3405" i="6"/>
  <c r="A3405" i="6"/>
  <c r="I3404" i="6"/>
  <c r="H3404" i="6"/>
  <c r="F3404" i="6"/>
  <c r="D3404" i="6"/>
  <c r="C3404" i="6"/>
  <c r="B3404" i="6"/>
  <c r="A3404" i="6"/>
  <c r="I3403" i="6"/>
  <c r="H3403" i="6"/>
  <c r="F3403" i="6"/>
  <c r="D3403" i="6"/>
  <c r="C3403" i="6"/>
  <c r="B3403" i="6"/>
  <c r="A3403" i="6"/>
  <c r="I3402" i="6"/>
  <c r="H3402" i="6"/>
  <c r="F3402" i="6"/>
  <c r="D3402" i="6"/>
  <c r="C3402" i="6"/>
  <c r="B3402" i="6"/>
  <c r="A3402" i="6"/>
  <c r="I3401" i="6"/>
  <c r="H3401" i="6"/>
  <c r="F3401" i="6"/>
  <c r="D3401" i="6"/>
  <c r="C3401" i="6"/>
  <c r="B3401" i="6"/>
  <c r="A3401" i="6"/>
  <c r="I3400" i="6"/>
  <c r="H3400" i="6"/>
  <c r="F3400" i="6"/>
  <c r="D3400" i="6"/>
  <c r="C3400" i="6"/>
  <c r="B3400" i="6"/>
  <c r="A3400" i="6"/>
  <c r="I3399" i="6"/>
  <c r="H3399" i="6"/>
  <c r="F3399" i="6"/>
  <c r="D3399" i="6"/>
  <c r="C3399" i="6"/>
  <c r="B3399" i="6"/>
  <c r="A3399" i="6"/>
  <c r="I3398" i="6"/>
  <c r="H3398" i="6"/>
  <c r="F3398" i="6"/>
  <c r="D3398" i="6"/>
  <c r="C3398" i="6"/>
  <c r="B3398" i="6"/>
  <c r="A3398" i="6"/>
  <c r="I3397" i="6"/>
  <c r="H3397" i="6"/>
  <c r="F3397" i="6"/>
  <c r="D3397" i="6"/>
  <c r="C3397" i="6"/>
  <c r="B3397" i="6"/>
  <c r="A3397" i="6"/>
  <c r="I3396" i="6"/>
  <c r="H3396" i="6"/>
  <c r="F3396" i="6"/>
  <c r="D3396" i="6"/>
  <c r="C3396" i="6"/>
  <c r="B3396" i="6"/>
  <c r="A3396" i="6"/>
  <c r="I3395" i="6"/>
  <c r="H3395" i="6"/>
  <c r="F3395" i="6"/>
  <c r="D3395" i="6"/>
  <c r="C3395" i="6"/>
  <c r="B3395" i="6"/>
  <c r="A3395" i="6"/>
  <c r="I3394" i="6"/>
  <c r="H3394" i="6"/>
  <c r="F3394" i="6"/>
  <c r="D3394" i="6"/>
  <c r="C3394" i="6"/>
  <c r="B3394" i="6"/>
  <c r="A3394" i="6"/>
  <c r="I3393" i="6"/>
  <c r="H3393" i="6"/>
  <c r="F3393" i="6"/>
  <c r="D3393" i="6"/>
  <c r="C3393" i="6"/>
  <c r="B3393" i="6"/>
  <c r="A3393" i="6"/>
  <c r="I3392" i="6"/>
  <c r="H3392" i="6"/>
  <c r="F3392" i="6"/>
  <c r="D3392" i="6"/>
  <c r="C3392" i="6"/>
  <c r="B3392" i="6"/>
  <c r="A3392" i="6"/>
  <c r="I3391" i="6"/>
  <c r="H3391" i="6"/>
  <c r="F3391" i="6"/>
  <c r="D3391" i="6"/>
  <c r="C3391" i="6"/>
  <c r="B3391" i="6"/>
  <c r="A3391" i="6"/>
  <c r="I3390" i="6"/>
  <c r="H3390" i="6"/>
  <c r="F3390" i="6"/>
  <c r="D3390" i="6"/>
  <c r="C3390" i="6"/>
  <c r="B3390" i="6"/>
  <c r="A3390" i="6"/>
  <c r="I3389" i="6"/>
  <c r="H3389" i="6"/>
  <c r="F3389" i="6"/>
  <c r="D3389" i="6"/>
  <c r="C3389" i="6"/>
  <c r="B3389" i="6"/>
  <c r="A3389" i="6"/>
  <c r="I3388" i="6"/>
  <c r="H3388" i="6"/>
  <c r="F3388" i="6"/>
  <c r="D3388" i="6"/>
  <c r="C3388" i="6"/>
  <c r="B3388" i="6"/>
  <c r="A3388" i="6"/>
  <c r="I3387" i="6"/>
  <c r="H3387" i="6"/>
  <c r="F3387" i="6"/>
  <c r="D3387" i="6"/>
  <c r="C3387" i="6"/>
  <c r="B3387" i="6"/>
  <c r="A3387" i="6"/>
  <c r="I3386" i="6"/>
  <c r="H3386" i="6"/>
  <c r="F3386" i="6"/>
  <c r="D3386" i="6"/>
  <c r="C3386" i="6"/>
  <c r="B3386" i="6"/>
  <c r="A3386" i="6"/>
  <c r="I3385" i="6"/>
  <c r="H3385" i="6"/>
  <c r="F3385" i="6"/>
  <c r="D3385" i="6"/>
  <c r="C3385" i="6"/>
  <c r="B3385" i="6"/>
  <c r="A3385" i="6"/>
  <c r="I3384" i="6"/>
  <c r="H3384" i="6"/>
  <c r="F3384" i="6"/>
  <c r="D3384" i="6"/>
  <c r="C3384" i="6"/>
  <c r="B3384" i="6"/>
  <c r="A3384" i="6"/>
  <c r="I3383" i="6"/>
  <c r="H3383" i="6"/>
  <c r="F3383" i="6"/>
  <c r="D3383" i="6"/>
  <c r="C3383" i="6"/>
  <c r="B3383" i="6"/>
  <c r="A3383" i="6"/>
  <c r="I3382" i="6"/>
  <c r="H3382" i="6"/>
  <c r="F3382" i="6"/>
  <c r="D3382" i="6"/>
  <c r="C3382" i="6"/>
  <c r="B3382" i="6"/>
  <c r="A3382" i="6"/>
  <c r="I3381" i="6"/>
  <c r="H3381" i="6"/>
  <c r="F3381" i="6"/>
  <c r="D3381" i="6"/>
  <c r="C3381" i="6"/>
  <c r="B3381" i="6"/>
  <c r="A3381" i="6"/>
  <c r="I3380" i="6"/>
  <c r="H3380" i="6"/>
  <c r="F3380" i="6"/>
  <c r="D3380" i="6"/>
  <c r="C3380" i="6"/>
  <c r="B3380" i="6"/>
  <c r="A3380" i="6"/>
  <c r="I3379" i="6"/>
  <c r="H3379" i="6"/>
  <c r="F3379" i="6"/>
  <c r="D3379" i="6"/>
  <c r="C3379" i="6"/>
  <c r="B3379" i="6"/>
  <c r="A3379" i="6"/>
  <c r="I3378" i="6"/>
  <c r="H3378" i="6"/>
  <c r="F3378" i="6"/>
  <c r="D3378" i="6"/>
  <c r="C3378" i="6"/>
  <c r="B3378" i="6"/>
  <c r="A3378" i="6"/>
  <c r="I3377" i="6"/>
  <c r="H3377" i="6"/>
  <c r="F3377" i="6"/>
  <c r="D3377" i="6"/>
  <c r="C3377" i="6"/>
  <c r="B3377" i="6"/>
  <c r="A3377" i="6"/>
  <c r="I3376" i="6"/>
  <c r="H3376" i="6"/>
  <c r="F3376" i="6"/>
  <c r="D3376" i="6"/>
  <c r="C3376" i="6"/>
  <c r="B3376" i="6"/>
  <c r="A3376" i="6"/>
  <c r="I3375" i="6"/>
  <c r="H3375" i="6"/>
  <c r="F3375" i="6"/>
  <c r="D3375" i="6"/>
  <c r="C3375" i="6"/>
  <c r="B3375" i="6"/>
  <c r="A3375" i="6"/>
  <c r="I3374" i="6"/>
  <c r="H3374" i="6"/>
  <c r="F3374" i="6"/>
  <c r="D3374" i="6"/>
  <c r="C3374" i="6"/>
  <c r="B3374" i="6"/>
  <c r="A3374" i="6"/>
  <c r="I3373" i="6"/>
  <c r="H3373" i="6"/>
  <c r="F3373" i="6"/>
  <c r="D3373" i="6"/>
  <c r="C3373" i="6"/>
  <c r="B3373" i="6"/>
  <c r="A3373" i="6"/>
  <c r="I3372" i="6"/>
  <c r="H3372" i="6"/>
  <c r="F3372" i="6"/>
  <c r="D3372" i="6"/>
  <c r="C3372" i="6"/>
  <c r="B3372" i="6"/>
  <c r="A3372" i="6"/>
  <c r="I3371" i="6"/>
  <c r="H3371" i="6"/>
  <c r="F3371" i="6"/>
  <c r="D3371" i="6"/>
  <c r="C3371" i="6"/>
  <c r="B3371" i="6"/>
  <c r="A3371" i="6"/>
  <c r="I3370" i="6"/>
  <c r="H3370" i="6"/>
  <c r="F3370" i="6"/>
  <c r="D3370" i="6"/>
  <c r="C3370" i="6"/>
  <c r="B3370" i="6"/>
  <c r="A3370" i="6"/>
  <c r="I3369" i="6"/>
  <c r="H3369" i="6"/>
  <c r="F3369" i="6"/>
  <c r="D3369" i="6"/>
  <c r="C3369" i="6"/>
  <c r="B3369" i="6"/>
  <c r="A3369" i="6"/>
  <c r="I3368" i="6"/>
  <c r="H3368" i="6"/>
  <c r="F3368" i="6"/>
  <c r="D3368" i="6"/>
  <c r="C3368" i="6"/>
  <c r="B3368" i="6"/>
  <c r="A3368" i="6"/>
  <c r="I3367" i="6"/>
  <c r="H3367" i="6"/>
  <c r="F3367" i="6"/>
  <c r="D3367" i="6"/>
  <c r="C3367" i="6"/>
  <c r="B3367" i="6"/>
  <c r="A3367" i="6"/>
  <c r="I3366" i="6"/>
  <c r="H3366" i="6"/>
  <c r="F3366" i="6"/>
  <c r="D3366" i="6"/>
  <c r="C3366" i="6"/>
  <c r="B3366" i="6"/>
  <c r="A3366" i="6"/>
  <c r="I3365" i="6"/>
  <c r="H3365" i="6"/>
  <c r="F3365" i="6"/>
  <c r="D3365" i="6"/>
  <c r="C3365" i="6"/>
  <c r="B3365" i="6"/>
  <c r="A3365" i="6"/>
  <c r="I3364" i="6"/>
  <c r="H3364" i="6"/>
  <c r="F3364" i="6"/>
  <c r="D3364" i="6"/>
  <c r="C3364" i="6"/>
  <c r="B3364" i="6"/>
  <c r="A3364" i="6"/>
  <c r="I3363" i="6"/>
  <c r="H3363" i="6"/>
  <c r="F3363" i="6"/>
  <c r="D3363" i="6"/>
  <c r="C3363" i="6"/>
  <c r="B3363" i="6"/>
  <c r="A3363" i="6"/>
  <c r="I3362" i="6"/>
  <c r="H3362" i="6"/>
  <c r="F3362" i="6"/>
  <c r="D3362" i="6"/>
  <c r="C3362" i="6"/>
  <c r="B3362" i="6"/>
  <c r="A3362" i="6"/>
  <c r="I3361" i="6"/>
  <c r="H3361" i="6"/>
  <c r="F3361" i="6"/>
  <c r="D3361" i="6"/>
  <c r="C3361" i="6"/>
  <c r="B3361" i="6"/>
  <c r="A3361" i="6"/>
  <c r="I3360" i="6"/>
  <c r="H3360" i="6"/>
  <c r="F3360" i="6"/>
  <c r="D3360" i="6"/>
  <c r="C3360" i="6"/>
  <c r="B3360" i="6"/>
  <c r="A3360" i="6"/>
  <c r="I3359" i="6"/>
  <c r="H3359" i="6"/>
  <c r="F3359" i="6"/>
  <c r="D3359" i="6"/>
  <c r="C3359" i="6"/>
  <c r="B3359" i="6"/>
  <c r="A3359" i="6"/>
  <c r="I3358" i="6"/>
  <c r="H3358" i="6"/>
  <c r="F3358" i="6"/>
  <c r="D3358" i="6"/>
  <c r="C3358" i="6"/>
  <c r="B3358" i="6"/>
  <c r="A3358" i="6"/>
  <c r="I3357" i="6"/>
  <c r="H3357" i="6"/>
  <c r="F3357" i="6"/>
  <c r="D3357" i="6"/>
  <c r="C3357" i="6"/>
  <c r="B3357" i="6"/>
  <c r="A3357" i="6"/>
  <c r="I3356" i="6"/>
  <c r="H3356" i="6"/>
  <c r="F3356" i="6"/>
  <c r="D3356" i="6"/>
  <c r="C3356" i="6"/>
  <c r="B3356" i="6"/>
  <c r="A3356" i="6"/>
  <c r="I3355" i="6"/>
  <c r="H3355" i="6"/>
  <c r="F3355" i="6"/>
  <c r="D3355" i="6"/>
  <c r="C3355" i="6"/>
  <c r="B3355" i="6"/>
  <c r="A3355" i="6"/>
  <c r="I3354" i="6"/>
  <c r="H3354" i="6"/>
  <c r="F3354" i="6"/>
  <c r="D3354" i="6"/>
  <c r="C3354" i="6"/>
  <c r="B3354" i="6"/>
  <c r="A3354" i="6"/>
  <c r="I3353" i="6"/>
  <c r="H3353" i="6"/>
  <c r="F3353" i="6"/>
  <c r="D3353" i="6"/>
  <c r="C3353" i="6"/>
  <c r="B3353" i="6"/>
  <c r="A3353" i="6"/>
  <c r="I3352" i="6"/>
  <c r="H3352" i="6"/>
  <c r="F3352" i="6"/>
  <c r="D3352" i="6"/>
  <c r="C3352" i="6"/>
  <c r="B3352" i="6"/>
  <c r="A3352" i="6"/>
  <c r="I3351" i="6"/>
  <c r="H3351" i="6"/>
  <c r="F3351" i="6"/>
  <c r="D3351" i="6"/>
  <c r="C3351" i="6"/>
  <c r="B3351" i="6"/>
  <c r="A3351" i="6"/>
  <c r="I3350" i="6"/>
  <c r="H3350" i="6"/>
  <c r="F3350" i="6"/>
  <c r="D3350" i="6"/>
  <c r="C3350" i="6"/>
  <c r="B3350" i="6"/>
  <c r="A3350" i="6"/>
  <c r="I3349" i="6"/>
  <c r="H3349" i="6"/>
  <c r="F3349" i="6"/>
  <c r="D3349" i="6"/>
  <c r="C3349" i="6"/>
  <c r="B3349" i="6"/>
  <c r="A3349" i="6"/>
  <c r="I3348" i="6"/>
  <c r="H3348" i="6"/>
  <c r="F3348" i="6"/>
  <c r="D3348" i="6"/>
  <c r="C3348" i="6"/>
  <c r="B3348" i="6"/>
  <c r="A3348" i="6"/>
  <c r="I3347" i="6"/>
  <c r="H3347" i="6"/>
  <c r="F3347" i="6"/>
  <c r="D3347" i="6"/>
  <c r="C3347" i="6"/>
  <c r="B3347" i="6"/>
  <c r="A3347" i="6"/>
  <c r="I3346" i="6"/>
  <c r="H3346" i="6"/>
  <c r="F3346" i="6"/>
  <c r="D3346" i="6"/>
  <c r="C3346" i="6"/>
  <c r="B3346" i="6"/>
  <c r="A3346" i="6"/>
  <c r="I3345" i="6"/>
  <c r="H3345" i="6"/>
  <c r="F3345" i="6"/>
  <c r="D3345" i="6"/>
  <c r="C3345" i="6"/>
  <c r="B3345" i="6"/>
  <c r="A3345" i="6"/>
  <c r="I3344" i="6"/>
  <c r="H3344" i="6"/>
  <c r="F3344" i="6"/>
  <c r="D3344" i="6"/>
  <c r="C3344" i="6"/>
  <c r="B3344" i="6"/>
  <c r="A3344" i="6"/>
  <c r="I3343" i="6"/>
  <c r="H3343" i="6"/>
  <c r="F3343" i="6"/>
  <c r="D3343" i="6"/>
  <c r="C3343" i="6"/>
  <c r="B3343" i="6"/>
  <c r="A3343" i="6"/>
  <c r="I3342" i="6"/>
  <c r="H3342" i="6"/>
  <c r="F3342" i="6"/>
  <c r="D3342" i="6"/>
  <c r="C3342" i="6"/>
  <c r="B3342" i="6"/>
  <c r="A3342" i="6"/>
  <c r="I3341" i="6"/>
  <c r="H3341" i="6"/>
  <c r="F3341" i="6"/>
  <c r="D3341" i="6"/>
  <c r="C3341" i="6"/>
  <c r="B3341" i="6"/>
  <c r="A3341" i="6"/>
  <c r="I3340" i="6"/>
  <c r="H3340" i="6"/>
  <c r="F3340" i="6"/>
  <c r="D3340" i="6"/>
  <c r="C3340" i="6"/>
  <c r="B3340" i="6"/>
  <c r="A3340" i="6"/>
  <c r="I3339" i="6"/>
  <c r="H3339" i="6"/>
  <c r="F3339" i="6"/>
  <c r="D3339" i="6"/>
  <c r="C3339" i="6"/>
  <c r="B3339" i="6"/>
  <c r="A3339" i="6"/>
  <c r="I3338" i="6"/>
  <c r="H3338" i="6"/>
  <c r="F3338" i="6"/>
  <c r="D3338" i="6"/>
  <c r="C3338" i="6"/>
  <c r="B3338" i="6"/>
  <c r="A3338" i="6"/>
  <c r="I3337" i="6"/>
  <c r="H3337" i="6"/>
  <c r="F3337" i="6"/>
  <c r="D3337" i="6"/>
  <c r="C3337" i="6"/>
  <c r="B3337" i="6"/>
  <c r="A3337" i="6"/>
  <c r="I3336" i="6"/>
  <c r="H3336" i="6"/>
  <c r="F3336" i="6"/>
  <c r="D3336" i="6"/>
  <c r="C3336" i="6"/>
  <c r="B3336" i="6"/>
  <c r="A3336" i="6"/>
  <c r="I3335" i="6"/>
  <c r="H3335" i="6"/>
  <c r="F3335" i="6"/>
  <c r="D3335" i="6"/>
  <c r="C3335" i="6"/>
  <c r="B3335" i="6"/>
  <c r="A3335" i="6"/>
  <c r="I3334" i="6"/>
  <c r="H3334" i="6"/>
  <c r="F3334" i="6"/>
  <c r="D3334" i="6"/>
  <c r="C3334" i="6"/>
  <c r="B3334" i="6"/>
  <c r="A3334" i="6"/>
  <c r="I3333" i="6"/>
  <c r="H3333" i="6"/>
  <c r="F3333" i="6"/>
  <c r="D3333" i="6"/>
  <c r="C3333" i="6"/>
  <c r="B3333" i="6"/>
  <c r="A3333" i="6"/>
  <c r="I3332" i="6"/>
  <c r="H3332" i="6"/>
  <c r="F3332" i="6"/>
  <c r="D3332" i="6"/>
  <c r="C3332" i="6"/>
  <c r="B3332" i="6"/>
  <c r="A3332" i="6"/>
  <c r="I3331" i="6"/>
  <c r="H3331" i="6"/>
  <c r="F3331" i="6"/>
  <c r="D3331" i="6"/>
  <c r="C3331" i="6"/>
  <c r="B3331" i="6"/>
  <c r="A3331" i="6"/>
  <c r="I3330" i="6"/>
  <c r="H3330" i="6"/>
  <c r="F3330" i="6"/>
  <c r="D3330" i="6"/>
  <c r="C3330" i="6"/>
  <c r="B3330" i="6"/>
  <c r="A3330" i="6"/>
  <c r="I3329" i="6"/>
  <c r="H3329" i="6"/>
  <c r="F3329" i="6"/>
  <c r="D3329" i="6"/>
  <c r="C3329" i="6"/>
  <c r="B3329" i="6"/>
  <c r="A3329" i="6"/>
  <c r="I3328" i="6"/>
  <c r="H3328" i="6"/>
  <c r="F3328" i="6"/>
  <c r="D3328" i="6"/>
  <c r="C3328" i="6"/>
  <c r="B3328" i="6"/>
  <c r="A3328" i="6"/>
  <c r="I3327" i="6"/>
  <c r="H3327" i="6"/>
  <c r="F3327" i="6"/>
  <c r="D3327" i="6"/>
  <c r="C3327" i="6"/>
  <c r="B3327" i="6"/>
  <c r="A3327" i="6"/>
  <c r="I3326" i="6"/>
  <c r="H3326" i="6"/>
  <c r="F3326" i="6"/>
  <c r="D3326" i="6"/>
  <c r="C3326" i="6"/>
  <c r="B3326" i="6"/>
  <c r="A3326" i="6"/>
  <c r="I3325" i="6"/>
  <c r="H3325" i="6"/>
  <c r="F3325" i="6"/>
  <c r="D3325" i="6"/>
  <c r="C3325" i="6"/>
  <c r="B3325" i="6"/>
  <c r="A3325" i="6"/>
  <c r="I3324" i="6"/>
  <c r="H3324" i="6"/>
  <c r="F3324" i="6"/>
  <c r="D3324" i="6"/>
  <c r="C3324" i="6"/>
  <c r="B3324" i="6"/>
  <c r="A3324" i="6"/>
  <c r="I3323" i="6"/>
  <c r="H3323" i="6"/>
  <c r="F3323" i="6"/>
  <c r="D3323" i="6"/>
  <c r="C3323" i="6"/>
  <c r="B3323" i="6"/>
  <c r="A3323" i="6"/>
  <c r="I3322" i="6"/>
  <c r="H3322" i="6"/>
  <c r="F3322" i="6"/>
  <c r="D3322" i="6"/>
  <c r="C3322" i="6"/>
  <c r="B3322" i="6"/>
  <c r="A3322" i="6"/>
  <c r="I3321" i="6"/>
  <c r="H3321" i="6"/>
  <c r="F3321" i="6"/>
  <c r="D3321" i="6"/>
  <c r="C3321" i="6"/>
  <c r="B3321" i="6"/>
  <c r="A3321" i="6"/>
  <c r="I3320" i="6"/>
  <c r="H3320" i="6"/>
  <c r="F3320" i="6"/>
  <c r="D3320" i="6"/>
  <c r="C3320" i="6"/>
  <c r="B3320" i="6"/>
  <c r="A3320" i="6"/>
  <c r="I3319" i="6"/>
  <c r="H3319" i="6"/>
  <c r="F3319" i="6"/>
  <c r="D3319" i="6"/>
  <c r="C3319" i="6"/>
  <c r="B3319" i="6"/>
  <c r="A3319" i="6"/>
  <c r="I3318" i="6"/>
  <c r="H3318" i="6"/>
  <c r="F3318" i="6"/>
  <c r="D3318" i="6"/>
  <c r="C3318" i="6"/>
  <c r="B3318" i="6"/>
  <c r="A3318" i="6"/>
  <c r="I3317" i="6"/>
  <c r="H3317" i="6"/>
  <c r="F3317" i="6"/>
  <c r="D3317" i="6"/>
  <c r="C3317" i="6"/>
  <c r="B3317" i="6"/>
  <c r="A3317" i="6"/>
  <c r="I3316" i="6"/>
  <c r="H3316" i="6"/>
  <c r="F3316" i="6"/>
  <c r="D3316" i="6"/>
  <c r="C3316" i="6"/>
  <c r="B3316" i="6"/>
  <c r="A3316" i="6"/>
  <c r="I3315" i="6"/>
  <c r="H3315" i="6"/>
  <c r="F3315" i="6"/>
  <c r="D3315" i="6"/>
  <c r="C3315" i="6"/>
  <c r="B3315" i="6"/>
  <c r="A3315" i="6"/>
  <c r="I3314" i="6"/>
  <c r="H3314" i="6"/>
  <c r="F3314" i="6"/>
  <c r="D3314" i="6"/>
  <c r="C3314" i="6"/>
  <c r="B3314" i="6"/>
  <c r="A3314" i="6"/>
  <c r="I3313" i="6"/>
  <c r="H3313" i="6"/>
  <c r="F3313" i="6"/>
  <c r="D3313" i="6"/>
  <c r="C3313" i="6"/>
  <c r="B3313" i="6"/>
  <c r="A3313" i="6"/>
  <c r="I3312" i="6"/>
  <c r="H3312" i="6"/>
  <c r="F3312" i="6"/>
  <c r="D3312" i="6"/>
  <c r="C3312" i="6"/>
  <c r="B3312" i="6"/>
  <c r="A3312" i="6"/>
  <c r="I3311" i="6"/>
  <c r="H3311" i="6"/>
  <c r="F3311" i="6"/>
  <c r="D3311" i="6"/>
  <c r="C3311" i="6"/>
  <c r="B3311" i="6"/>
  <c r="A3311" i="6"/>
  <c r="I3310" i="6"/>
  <c r="H3310" i="6"/>
  <c r="F3310" i="6"/>
  <c r="D3310" i="6"/>
  <c r="C3310" i="6"/>
  <c r="B3310" i="6"/>
  <c r="A3310" i="6"/>
  <c r="I3309" i="6"/>
  <c r="H3309" i="6"/>
  <c r="F3309" i="6"/>
  <c r="D3309" i="6"/>
  <c r="C3309" i="6"/>
  <c r="B3309" i="6"/>
  <c r="A3309" i="6"/>
  <c r="I3308" i="6"/>
  <c r="H3308" i="6"/>
  <c r="F3308" i="6"/>
  <c r="D3308" i="6"/>
  <c r="C3308" i="6"/>
  <c r="B3308" i="6"/>
  <c r="A3308" i="6"/>
  <c r="I3307" i="6"/>
  <c r="H3307" i="6"/>
  <c r="F3307" i="6"/>
  <c r="D3307" i="6"/>
  <c r="C3307" i="6"/>
  <c r="B3307" i="6"/>
  <c r="A3307" i="6"/>
  <c r="I3306" i="6"/>
  <c r="H3306" i="6"/>
  <c r="F3306" i="6"/>
  <c r="D3306" i="6"/>
  <c r="C3306" i="6"/>
  <c r="B3306" i="6"/>
  <c r="A3306" i="6"/>
  <c r="I3305" i="6"/>
  <c r="H3305" i="6"/>
  <c r="F3305" i="6"/>
  <c r="D3305" i="6"/>
  <c r="C3305" i="6"/>
  <c r="B3305" i="6"/>
  <c r="A3305" i="6"/>
  <c r="I3304" i="6"/>
  <c r="H3304" i="6"/>
  <c r="F3304" i="6"/>
  <c r="D3304" i="6"/>
  <c r="C3304" i="6"/>
  <c r="B3304" i="6"/>
  <c r="A3304" i="6"/>
  <c r="I3303" i="6"/>
  <c r="H3303" i="6"/>
  <c r="F3303" i="6"/>
  <c r="D3303" i="6"/>
  <c r="C3303" i="6"/>
  <c r="B3303" i="6"/>
  <c r="A3303" i="6"/>
  <c r="I3302" i="6"/>
  <c r="H3302" i="6"/>
  <c r="F3302" i="6"/>
  <c r="D3302" i="6"/>
  <c r="C3302" i="6"/>
  <c r="B3302" i="6"/>
  <c r="A3302" i="6"/>
  <c r="I3301" i="6"/>
  <c r="H3301" i="6"/>
  <c r="F3301" i="6"/>
  <c r="D3301" i="6"/>
  <c r="C3301" i="6"/>
  <c r="B3301" i="6"/>
  <c r="A3301" i="6"/>
  <c r="I3300" i="6"/>
  <c r="H3300" i="6"/>
  <c r="F3300" i="6"/>
  <c r="D3300" i="6"/>
  <c r="C3300" i="6"/>
  <c r="B3300" i="6"/>
  <c r="A3300" i="6"/>
  <c r="I3299" i="6"/>
  <c r="H3299" i="6"/>
  <c r="F3299" i="6"/>
  <c r="D3299" i="6"/>
  <c r="C3299" i="6"/>
  <c r="B3299" i="6"/>
  <c r="A3299" i="6"/>
  <c r="I3298" i="6"/>
  <c r="H3298" i="6"/>
  <c r="F3298" i="6"/>
  <c r="D3298" i="6"/>
  <c r="C3298" i="6"/>
  <c r="B3298" i="6"/>
  <c r="A3298" i="6"/>
  <c r="I3297" i="6"/>
  <c r="H3297" i="6"/>
  <c r="F3297" i="6"/>
  <c r="D3297" i="6"/>
  <c r="C3297" i="6"/>
  <c r="B3297" i="6"/>
  <c r="A3297" i="6"/>
  <c r="I3296" i="6"/>
  <c r="H3296" i="6"/>
  <c r="F3296" i="6"/>
  <c r="D3296" i="6"/>
  <c r="C3296" i="6"/>
  <c r="B3296" i="6"/>
  <c r="A3296" i="6"/>
  <c r="I3295" i="6"/>
  <c r="H3295" i="6"/>
  <c r="F3295" i="6"/>
  <c r="D3295" i="6"/>
  <c r="C3295" i="6"/>
  <c r="B3295" i="6"/>
  <c r="A3295" i="6"/>
  <c r="I3294" i="6"/>
  <c r="H3294" i="6"/>
  <c r="F3294" i="6"/>
  <c r="D3294" i="6"/>
  <c r="C3294" i="6"/>
  <c r="B3294" i="6"/>
  <c r="A3294" i="6"/>
  <c r="I3293" i="6"/>
  <c r="H3293" i="6"/>
  <c r="F3293" i="6"/>
  <c r="D3293" i="6"/>
  <c r="C3293" i="6"/>
  <c r="B3293" i="6"/>
  <c r="A3293" i="6"/>
  <c r="I3292" i="6"/>
  <c r="H3292" i="6"/>
  <c r="F3292" i="6"/>
  <c r="D3292" i="6"/>
  <c r="C3292" i="6"/>
  <c r="B3292" i="6"/>
  <c r="A3292" i="6"/>
  <c r="I3291" i="6"/>
  <c r="H3291" i="6"/>
  <c r="F3291" i="6"/>
  <c r="D3291" i="6"/>
  <c r="C3291" i="6"/>
  <c r="B3291" i="6"/>
  <c r="A3291" i="6"/>
  <c r="I3290" i="6"/>
  <c r="H3290" i="6"/>
  <c r="F3290" i="6"/>
  <c r="D3290" i="6"/>
  <c r="C3290" i="6"/>
  <c r="B3290" i="6"/>
  <c r="A3290" i="6"/>
  <c r="I3289" i="6"/>
  <c r="H3289" i="6"/>
  <c r="F3289" i="6"/>
  <c r="D3289" i="6"/>
  <c r="C3289" i="6"/>
  <c r="B3289" i="6"/>
  <c r="A3289" i="6"/>
  <c r="I3288" i="6"/>
  <c r="H3288" i="6"/>
  <c r="F3288" i="6"/>
  <c r="D3288" i="6"/>
  <c r="C3288" i="6"/>
  <c r="B3288" i="6"/>
  <c r="A3288" i="6"/>
  <c r="I3287" i="6"/>
  <c r="H3287" i="6"/>
  <c r="F3287" i="6"/>
  <c r="D3287" i="6"/>
  <c r="C3287" i="6"/>
  <c r="B3287" i="6"/>
  <c r="A3287" i="6"/>
  <c r="I3286" i="6"/>
  <c r="H3286" i="6"/>
  <c r="F3286" i="6"/>
  <c r="D3286" i="6"/>
  <c r="C3286" i="6"/>
  <c r="B3286" i="6"/>
  <c r="A3286" i="6"/>
  <c r="I3285" i="6"/>
  <c r="H3285" i="6"/>
  <c r="F3285" i="6"/>
  <c r="D3285" i="6"/>
  <c r="C3285" i="6"/>
  <c r="B3285" i="6"/>
  <c r="A3285" i="6"/>
  <c r="I3284" i="6"/>
  <c r="H3284" i="6"/>
  <c r="F3284" i="6"/>
  <c r="D3284" i="6"/>
  <c r="C3284" i="6"/>
  <c r="B3284" i="6"/>
  <c r="A3284" i="6"/>
  <c r="I3283" i="6"/>
  <c r="H3283" i="6"/>
  <c r="F3283" i="6"/>
  <c r="D3283" i="6"/>
  <c r="C3283" i="6"/>
  <c r="B3283" i="6"/>
  <c r="A3283" i="6"/>
  <c r="I3282" i="6"/>
  <c r="H3282" i="6"/>
  <c r="F3282" i="6"/>
  <c r="D3282" i="6"/>
  <c r="C3282" i="6"/>
  <c r="B3282" i="6"/>
  <c r="A3282" i="6"/>
  <c r="I3281" i="6"/>
  <c r="H3281" i="6"/>
  <c r="F3281" i="6"/>
  <c r="D3281" i="6"/>
  <c r="C3281" i="6"/>
  <c r="B3281" i="6"/>
  <c r="A3281" i="6"/>
  <c r="I3280" i="6"/>
  <c r="H3280" i="6"/>
  <c r="F3280" i="6"/>
  <c r="D3280" i="6"/>
  <c r="C3280" i="6"/>
  <c r="B3280" i="6"/>
  <c r="A3280" i="6"/>
  <c r="I3279" i="6"/>
  <c r="H3279" i="6"/>
  <c r="F3279" i="6"/>
  <c r="D3279" i="6"/>
  <c r="C3279" i="6"/>
  <c r="B3279" i="6"/>
  <c r="A3279" i="6"/>
  <c r="I3278" i="6"/>
  <c r="H3278" i="6"/>
  <c r="F3278" i="6"/>
  <c r="D3278" i="6"/>
  <c r="C3278" i="6"/>
  <c r="B3278" i="6"/>
  <c r="A3278" i="6"/>
  <c r="I3277" i="6"/>
  <c r="H3277" i="6"/>
  <c r="F3277" i="6"/>
  <c r="D3277" i="6"/>
  <c r="C3277" i="6"/>
  <c r="B3277" i="6"/>
  <c r="A3277" i="6"/>
  <c r="I3276" i="6"/>
  <c r="H3276" i="6"/>
  <c r="F3276" i="6"/>
  <c r="D3276" i="6"/>
  <c r="C3276" i="6"/>
  <c r="B3276" i="6"/>
  <c r="A3276" i="6"/>
  <c r="I3275" i="6"/>
  <c r="H3275" i="6"/>
  <c r="F3275" i="6"/>
  <c r="D3275" i="6"/>
  <c r="C3275" i="6"/>
  <c r="B3275" i="6"/>
  <c r="A3275" i="6"/>
  <c r="I3274" i="6"/>
  <c r="H3274" i="6"/>
  <c r="F3274" i="6"/>
  <c r="D3274" i="6"/>
  <c r="C3274" i="6"/>
  <c r="B3274" i="6"/>
  <c r="A3274" i="6"/>
  <c r="I3273" i="6"/>
  <c r="H3273" i="6"/>
  <c r="F3273" i="6"/>
  <c r="D3273" i="6"/>
  <c r="C3273" i="6"/>
  <c r="B3273" i="6"/>
  <c r="A3273" i="6"/>
  <c r="I3272" i="6"/>
  <c r="H3272" i="6"/>
  <c r="F3272" i="6"/>
  <c r="D3272" i="6"/>
  <c r="C3272" i="6"/>
  <c r="B3272" i="6"/>
  <c r="A3272" i="6"/>
  <c r="I3271" i="6"/>
  <c r="H3271" i="6"/>
  <c r="F3271" i="6"/>
  <c r="D3271" i="6"/>
  <c r="C3271" i="6"/>
  <c r="B3271" i="6"/>
  <c r="A3271" i="6"/>
  <c r="I3270" i="6"/>
  <c r="H3270" i="6"/>
  <c r="F3270" i="6"/>
  <c r="D3270" i="6"/>
  <c r="C3270" i="6"/>
  <c r="B3270" i="6"/>
  <c r="A3270" i="6"/>
  <c r="I3269" i="6"/>
  <c r="H3269" i="6"/>
  <c r="F3269" i="6"/>
  <c r="D3269" i="6"/>
  <c r="C3269" i="6"/>
  <c r="B3269" i="6"/>
  <c r="A3269" i="6"/>
  <c r="I3268" i="6"/>
  <c r="H3268" i="6"/>
  <c r="F3268" i="6"/>
  <c r="D3268" i="6"/>
  <c r="C3268" i="6"/>
  <c r="B3268" i="6"/>
  <c r="A3268" i="6"/>
  <c r="I3267" i="6"/>
  <c r="H3267" i="6"/>
  <c r="F3267" i="6"/>
  <c r="D3267" i="6"/>
  <c r="C3267" i="6"/>
  <c r="B3267" i="6"/>
  <c r="A3267" i="6"/>
  <c r="I3266" i="6"/>
  <c r="H3266" i="6"/>
  <c r="F3266" i="6"/>
  <c r="D3266" i="6"/>
  <c r="C3266" i="6"/>
  <c r="B3266" i="6"/>
  <c r="A3266" i="6"/>
  <c r="I3265" i="6"/>
  <c r="H3265" i="6"/>
  <c r="F3265" i="6"/>
  <c r="D3265" i="6"/>
  <c r="C3265" i="6"/>
  <c r="B3265" i="6"/>
  <c r="A3265" i="6"/>
  <c r="I3264" i="6"/>
  <c r="H3264" i="6"/>
  <c r="F3264" i="6"/>
  <c r="D3264" i="6"/>
  <c r="C3264" i="6"/>
  <c r="B3264" i="6"/>
  <c r="A3264" i="6"/>
  <c r="I3263" i="6"/>
  <c r="H3263" i="6"/>
  <c r="F3263" i="6"/>
  <c r="D3263" i="6"/>
  <c r="C3263" i="6"/>
  <c r="B3263" i="6"/>
  <c r="A3263" i="6"/>
  <c r="I3262" i="6"/>
  <c r="H3262" i="6"/>
  <c r="F3262" i="6"/>
  <c r="D3262" i="6"/>
  <c r="C3262" i="6"/>
  <c r="B3262" i="6"/>
  <c r="A3262" i="6"/>
  <c r="I3261" i="6"/>
  <c r="H3261" i="6"/>
  <c r="F3261" i="6"/>
  <c r="D3261" i="6"/>
  <c r="C3261" i="6"/>
  <c r="B3261" i="6"/>
  <c r="A3261" i="6"/>
  <c r="I3260" i="6"/>
  <c r="H3260" i="6"/>
  <c r="F3260" i="6"/>
  <c r="D3260" i="6"/>
  <c r="C3260" i="6"/>
  <c r="B3260" i="6"/>
  <c r="A3260" i="6"/>
  <c r="I3259" i="6"/>
  <c r="H3259" i="6"/>
  <c r="F3259" i="6"/>
  <c r="D3259" i="6"/>
  <c r="C3259" i="6"/>
  <c r="B3259" i="6"/>
  <c r="A3259" i="6"/>
  <c r="I3258" i="6"/>
  <c r="H3258" i="6"/>
  <c r="F3258" i="6"/>
  <c r="D3258" i="6"/>
  <c r="C3258" i="6"/>
  <c r="B3258" i="6"/>
  <c r="A3258" i="6"/>
  <c r="I3257" i="6"/>
  <c r="H3257" i="6"/>
  <c r="F3257" i="6"/>
  <c r="D3257" i="6"/>
  <c r="C3257" i="6"/>
  <c r="B3257" i="6"/>
  <c r="A3257" i="6"/>
  <c r="I3256" i="6"/>
  <c r="H3256" i="6"/>
  <c r="F3256" i="6"/>
  <c r="D3256" i="6"/>
  <c r="C3256" i="6"/>
  <c r="B3256" i="6"/>
  <c r="A3256" i="6"/>
  <c r="I3255" i="6"/>
  <c r="H3255" i="6"/>
  <c r="F3255" i="6"/>
  <c r="D3255" i="6"/>
  <c r="C3255" i="6"/>
  <c r="B3255" i="6"/>
  <c r="A3255" i="6"/>
  <c r="I3254" i="6"/>
  <c r="H3254" i="6"/>
  <c r="F3254" i="6"/>
  <c r="D3254" i="6"/>
  <c r="C3254" i="6"/>
  <c r="B3254" i="6"/>
  <c r="A3254" i="6"/>
  <c r="I3253" i="6"/>
  <c r="H3253" i="6"/>
  <c r="F3253" i="6"/>
  <c r="D3253" i="6"/>
  <c r="C3253" i="6"/>
  <c r="B3253" i="6"/>
  <c r="A3253" i="6"/>
  <c r="I3252" i="6"/>
  <c r="H3252" i="6"/>
  <c r="F3252" i="6"/>
  <c r="D3252" i="6"/>
  <c r="C3252" i="6"/>
  <c r="B3252" i="6"/>
  <c r="A3252" i="6"/>
  <c r="I3251" i="6"/>
  <c r="H3251" i="6"/>
  <c r="F3251" i="6"/>
  <c r="D3251" i="6"/>
  <c r="C3251" i="6"/>
  <c r="B3251" i="6"/>
  <c r="A3251" i="6"/>
  <c r="I3250" i="6"/>
  <c r="H3250" i="6"/>
  <c r="F3250" i="6"/>
  <c r="D3250" i="6"/>
  <c r="C3250" i="6"/>
  <c r="B3250" i="6"/>
  <c r="A3250" i="6"/>
  <c r="I3249" i="6"/>
  <c r="H3249" i="6"/>
  <c r="F3249" i="6"/>
  <c r="D3249" i="6"/>
  <c r="C3249" i="6"/>
  <c r="B3249" i="6"/>
  <c r="A3249" i="6"/>
  <c r="I3248" i="6"/>
  <c r="H3248" i="6"/>
  <c r="F3248" i="6"/>
  <c r="D3248" i="6"/>
  <c r="C3248" i="6"/>
  <c r="B3248" i="6"/>
  <c r="A3248" i="6"/>
  <c r="I3247" i="6"/>
  <c r="H3247" i="6"/>
  <c r="F3247" i="6"/>
  <c r="D3247" i="6"/>
  <c r="C3247" i="6"/>
  <c r="B3247" i="6"/>
  <c r="A3247" i="6"/>
  <c r="I3246" i="6"/>
  <c r="H3246" i="6"/>
  <c r="F3246" i="6"/>
  <c r="D3246" i="6"/>
  <c r="C3246" i="6"/>
  <c r="B3246" i="6"/>
  <c r="A3246" i="6"/>
  <c r="I3245" i="6"/>
  <c r="H3245" i="6"/>
  <c r="F3245" i="6"/>
  <c r="D3245" i="6"/>
  <c r="C3245" i="6"/>
  <c r="B3245" i="6"/>
  <c r="A3245" i="6"/>
  <c r="I3244" i="6"/>
  <c r="H3244" i="6"/>
  <c r="F3244" i="6"/>
  <c r="D3244" i="6"/>
  <c r="C3244" i="6"/>
  <c r="B3244" i="6"/>
  <c r="A3244" i="6"/>
  <c r="I3243" i="6"/>
  <c r="H3243" i="6"/>
  <c r="F3243" i="6"/>
  <c r="D3243" i="6"/>
  <c r="C3243" i="6"/>
  <c r="B3243" i="6"/>
  <c r="A3243" i="6"/>
  <c r="I3242" i="6"/>
  <c r="H3242" i="6"/>
  <c r="F3242" i="6"/>
  <c r="D3242" i="6"/>
  <c r="C3242" i="6"/>
  <c r="B3242" i="6"/>
  <c r="A3242" i="6"/>
  <c r="I3241" i="6"/>
  <c r="H3241" i="6"/>
  <c r="F3241" i="6"/>
  <c r="D3241" i="6"/>
  <c r="C3241" i="6"/>
  <c r="B3241" i="6"/>
  <c r="A3241" i="6"/>
  <c r="I3240" i="6"/>
  <c r="H3240" i="6"/>
  <c r="F3240" i="6"/>
  <c r="D3240" i="6"/>
  <c r="C3240" i="6"/>
  <c r="B3240" i="6"/>
  <c r="A3240" i="6"/>
  <c r="I3239" i="6"/>
  <c r="H3239" i="6"/>
  <c r="F3239" i="6"/>
  <c r="D3239" i="6"/>
  <c r="C3239" i="6"/>
  <c r="B3239" i="6"/>
  <c r="A3239" i="6"/>
  <c r="I3238" i="6"/>
  <c r="H3238" i="6"/>
  <c r="F3238" i="6"/>
  <c r="D3238" i="6"/>
  <c r="C3238" i="6"/>
  <c r="B3238" i="6"/>
  <c r="A3238" i="6"/>
  <c r="I3237" i="6"/>
  <c r="H3237" i="6"/>
  <c r="F3237" i="6"/>
  <c r="D3237" i="6"/>
  <c r="C3237" i="6"/>
  <c r="B3237" i="6"/>
  <c r="A3237" i="6"/>
  <c r="I3236" i="6"/>
  <c r="H3236" i="6"/>
  <c r="F3236" i="6"/>
  <c r="D3236" i="6"/>
  <c r="C3236" i="6"/>
  <c r="B3236" i="6"/>
  <c r="A3236" i="6"/>
  <c r="I3235" i="6"/>
  <c r="H3235" i="6"/>
  <c r="F3235" i="6"/>
  <c r="D3235" i="6"/>
  <c r="C3235" i="6"/>
  <c r="B3235" i="6"/>
  <c r="A3235" i="6"/>
  <c r="I3234" i="6"/>
  <c r="H3234" i="6"/>
  <c r="F3234" i="6"/>
  <c r="D3234" i="6"/>
  <c r="C3234" i="6"/>
  <c r="B3234" i="6"/>
  <c r="A3234" i="6"/>
  <c r="I3233" i="6"/>
  <c r="H3233" i="6"/>
  <c r="F3233" i="6"/>
  <c r="D3233" i="6"/>
  <c r="C3233" i="6"/>
  <c r="B3233" i="6"/>
  <c r="A3233" i="6"/>
  <c r="I3232" i="6"/>
  <c r="H3232" i="6"/>
  <c r="F3232" i="6"/>
  <c r="D3232" i="6"/>
  <c r="C3232" i="6"/>
  <c r="B3232" i="6"/>
  <c r="A3232" i="6"/>
  <c r="I3231" i="6"/>
  <c r="H3231" i="6"/>
  <c r="F3231" i="6"/>
  <c r="D3231" i="6"/>
  <c r="C3231" i="6"/>
  <c r="B3231" i="6"/>
  <c r="A3231" i="6"/>
  <c r="I3230" i="6"/>
  <c r="H3230" i="6"/>
  <c r="F3230" i="6"/>
  <c r="D3230" i="6"/>
  <c r="C3230" i="6"/>
  <c r="B3230" i="6"/>
  <c r="A3230" i="6"/>
  <c r="I3229" i="6"/>
  <c r="H3229" i="6"/>
  <c r="F3229" i="6"/>
  <c r="D3229" i="6"/>
  <c r="C3229" i="6"/>
  <c r="B3229" i="6"/>
  <c r="A3229" i="6"/>
  <c r="I3228" i="6"/>
  <c r="H3228" i="6"/>
  <c r="F3228" i="6"/>
  <c r="D3228" i="6"/>
  <c r="C3228" i="6"/>
  <c r="B3228" i="6"/>
  <c r="A3228" i="6"/>
  <c r="I3227" i="6"/>
  <c r="H3227" i="6"/>
  <c r="F3227" i="6"/>
  <c r="D3227" i="6"/>
  <c r="C3227" i="6"/>
  <c r="B3227" i="6"/>
  <c r="A3227" i="6"/>
  <c r="I3226" i="6"/>
  <c r="H3226" i="6"/>
  <c r="F3226" i="6"/>
  <c r="D3226" i="6"/>
  <c r="C3226" i="6"/>
  <c r="B3226" i="6"/>
  <c r="A3226" i="6"/>
  <c r="I3225" i="6"/>
  <c r="H3225" i="6"/>
  <c r="F3225" i="6"/>
  <c r="D3225" i="6"/>
  <c r="C3225" i="6"/>
  <c r="B3225" i="6"/>
  <c r="A3225" i="6"/>
  <c r="I3224" i="6"/>
  <c r="H3224" i="6"/>
  <c r="F3224" i="6"/>
  <c r="D3224" i="6"/>
  <c r="C3224" i="6"/>
  <c r="B3224" i="6"/>
  <c r="A3224" i="6"/>
  <c r="I3223" i="6"/>
  <c r="H3223" i="6"/>
  <c r="F3223" i="6"/>
  <c r="D3223" i="6"/>
  <c r="C3223" i="6"/>
  <c r="B3223" i="6"/>
  <c r="A3223" i="6"/>
  <c r="I3222" i="6"/>
  <c r="H3222" i="6"/>
  <c r="F3222" i="6"/>
  <c r="D3222" i="6"/>
  <c r="C3222" i="6"/>
  <c r="B3222" i="6"/>
  <c r="A3222" i="6"/>
  <c r="I3221" i="6"/>
  <c r="H3221" i="6"/>
  <c r="F3221" i="6"/>
  <c r="D3221" i="6"/>
  <c r="C3221" i="6"/>
  <c r="B3221" i="6"/>
  <c r="A3221" i="6"/>
  <c r="I3220" i="6"/>
  <c r="H3220" i="6"/>
  <c r="F3220" i="6"/>
  <c r="D3220" i="6"/>
  <c r="C3220" i="6"/>
  <c r="B3220" i="6"/>
  <c r="A3220" i="6"/>
  <c r="I3219" i="6"/>
  <c r="H3219" i="6"/>
  <c r="F3219" i="6"/>
  <c r="D3219" i="6"/>
  <c r="C3219" i="6"/>
  <c r="B3219" i="6"/>
  <c r="A3219" i="6"/>
  <c r="I3218" i="6"/>
  <c r="H3218" i="6"/>
  <c r="F3218" i="6"/>
  <c r="D3218" i="6"/>
  <c r="C3218" i="6"/>
  <c r="B3218" i="6"/>
  <c r="A3218" i="6"/>
  <c r="I3217" i="6"/>
  <c r="H3217" i="6"/>
  <c r="F3217" i="6"/>
  <c r="D3217" i="6"/>
  <c r="C3217" i="6"/>
  <c r="B3217" i="6"/>
  <c r="A3217" i="6"/>
  <c r="I3216" i="6"/>
  <c r="H3216" i="6"/>
  <c r="F3216" i="6"/>
  <c r="D3216" i="6"/>
  <c r="C3216" i="6"/>
  <c r="B3216" i="6"/>
  <c r="A3216" i="6"/>
  <c r="I3215" i="6"/>
  <c r="H3215" i="6"/>
  <c r="F3215" i="6"/>
  <c r="D3215" i="6"/>
  <c r="C3215" i="6"/>
  <c r="B3215" i="6"/>
  <c r="A3215" i="6"/>
  <c r="I3214" i="6"/>
  <c r="H3214" i="6"/>
  <c r="F3214" i="6"/>
  <c r="D3214" i="6"/>
  <c r="C3214" i="6"/>
  <c r="B3214" i="6"/>
  <c r="A3214" i="6"/>
  <c r="I3213" i="6"/>
  <c r="H3213" i="6"/>
  <c r="F3213" i="6"/>
  <c r="D3213" i="6"/>
  <c r="C3213" i="6"/>
  <c r="B3213" i="6"/>
  <c r="A3213" i="6"/>
  <c r="I3212" i="6"/>
  <c r="H3212" i="6"/>
  <c r="F3212" i="6"/>
  <c r="D3212" i="6"/>
  <c r="C3212" i="6"/>
  <c r="B3212" i="6"/>
  <c r="A3212" i="6"/>
  <c r="I3211" i="6"/>
  <c r="H3211" i="6"/>
  <c r="F3211" i="6"/>
  <c r="D3211" i="6"/>
  <c r="C3211" i="6"/>
  <c r="B3211" i="6"/>
  <c r="A3211" i="6"/>
  <c r="I3210" i="6"/>
  <c r="H3210" i="6"/>
  <c r="F3210" i="6"/>
  <c r="D3210" i="6"/>
  <c r="C3210" i="6"/>
  <c r="B3210" i="6"/>
  <c r="A3210" i="6"/>
  <c r="I3209" i="6"/>
  <c r="H3209" i="6"/>
  <c r="F3209" i="6"/>
  <c r="D3209" i="6"/>
  <c r="C3209" i="6"/>
  <c r="B3209" i="6"/>
  <c r="A3209" i="6"/>
  <c r="I3208" i="6"/>
  <c r="H3208" i="6"/>
  <c r="F3208" i="6"/>
  <c r="D3208" i="6"/>
  <c r="C3208" i="6"/>
  <c r="B3208" i="6"/>
  <c r="A3208" i="6"/>
  <c r="I3207" i="6"/>
  <c r="H3207" i="6"/>
  <c r="F3207" i="6"/>
  <c r="D3207" i="6"/>
  <c r="C3207" i="6"/>
  <c r="B3207" i="6"/>
  <c r="A3207" i="6"/>
  <c r="I3206" i="6"/>
  <c r="H3206" i="6"/>
  <c r="F3206" i="6"/>
  <c r="D3206" i="6"/>
  <c r="C3206" i="6"/>
  <c r="B3206" i="6"/>
  <c r="A3206" i="6"/>
  <c r="I3205" i="6"/>
  <c r="H3205" i="6"/>
  <c r="F3205" i="6"/>
  <c r="D3205" i="6"/>
  <c r="C3205" i="6"/>
  <c r="B3205" i="6"/>
  <c r="A3205" i="6"/>
  <c r="I3204" i="6"/>
  <c r="H3204" i="6"/>
  <c r="F3204" i="6"/>
  <c r="D3204" i="6"/>
  <c r="C3204" i="6"/>
  <c r="B3204" i="6"/>
  <c r="A3204" i="6"/>
  <c r="I3203" i="6"/>
  <c r="H3203" i="6"/>
  <c r="F3203" i="6"/>
  <c r="D3203" i="6"/>
  <c r="C3203" i="6"/>
  <c r="B3203" i="6"/>
  <c r="A3203" i="6"/>
  <c r="I3202" i="6"/>
  <c r="H3202" i="6"/>
  <c r="F3202" i="6"/>
  <c r="D3202" i="6"/>
  <c r="C3202" i="6"/>
  <c r="B3202" i="6"/>
  <c r="A3202" i="6"/>
  <c r="I3201" i="6"/>
  <c r="H3201" i="6"/>
  <c r="F3201" i="6"/>
  <c r="D3201" i="6"/>
  <c r="C3201" i="6"/>
  <c r="B3201" i="6"/>
  <c r="A3201" i="6"/>
  <c r="I3200" i="6"/>
  <c r="H3200" i="6"/>
  <c r="F3200" i="6"/>
  <c r="D3200" i="6"/>
  <c r="C3200" i="6"/>
  <c r="B3200" i="6"/>
  <c r="A3200" i="6"/>
  <c r="I3199" i="6"/>
  <c r="H3199" i="6"/>
  <c r="F3199" i="6"/>
  <c r="D3199" i="6"/>
  <c r="C3199" i="6"/>
  <c r="B3199" i="6"/>
  <c r="A3199" i="6"/>
  <c r="I3198" i="6"/>
  <c r="H3198" i="6"/>
  <c r="F3198" i="6"/>
  <c r="D3198" i="6"/>
  <c r="C3198" i="6"/>
  <c r="B3198" i="6"/>
  <c r="A3198" i="6"/>
  <c r="I3197" i="6"/>
  <c r="H3197" i="6"/>
  <c r="F3197" i="6"/>
  <c r="D3197" i="6"/>
  <c r="C3197" i="6"/>
  <c r="B3197" i="6"/>
  <c r="A3197" i="6"/>
  <c r="I3196" i="6"/>
  <c r="H3196" i="6"/>
  <c r="F3196" i="6"/>
  <c r="D3196" i="6"/>
  <c r="C3196" i="6"/>
  <c r="B3196" i="6"/>
  <c r="A3196" i="6"/>
  <c r="I3195" i="6"/>
  <c r="H3195" i="6"/>
  <c r="F3195" i="6"/>
  <c r="D3195" i="6"/>
  <c r="C3195" i="6"/>
  <c r="B3195" i="6"/>
  <c r="A3195" i="6"/>
  <c r="I3194" i="6"/>
  <c r="H3194" i="6"/>
  <c r="F3194" i="6"/>
  <c r="D3194" i="6"/>
  <c r="C3194" i="6"/>
  <c r="B3194" i="6"/>
  <c r="A3194" i="6"/>
  <c r="I3193" i="6"/>
  <c r="H3193" i="6"/>
  <c r="F3193" i="6"/>
  <c r="D3193" i="6"/>
  <c r="C3193" i="6"/>
  <c r="B3193" i="6"/>
  <c r="A3193" i="6"/>
  <c r="I3192" i="6"/>
  <c r="H3192" i="6"/>
  <c r="F3192" i="6"/>
  <c r="D3192" i="6"/>
  <c r="C3192" i="6"/>
  <c r="B3192" i="6"/>
  <c r="A3192" i="6"/>
  <c r="I3191" i="6"/>
  <c r="H3191" i="6"/>
  <c r="F3191" i="6"/>
  <c r="D3191" i="6"/>
  <c r="C3191" i="6"/>
  <c r="B3191" i="6"/>
  <c r="A3191" i="6"/>
  <c r="I3190" i="6"/>
  <c r="H3190" i="6"/>
  <c r="F3190" i="6"/>
  <c r="D3190" i="6"/>
  <c r="C3190" i="6"/>
  <c r="B3190" i="6"/>
  <c r="A3190" i="6"/>
  <c r="I3189" i="6"/>
  <c r="H3189" i="6"/>
  <c r="F3189" i="6"/>
  <c r="D3189" i="6"/>
  <c r="C3189" i="6"/>
  <c r="B3189" i="6"/>
  <c r="A3189" i="6"/>
  <c r="I3188" i="6"/>
  <c r="H3188" i="6"/>
  <c r="F3188" i="6"/>
  <c r="D3188" i="6"/>
  <c r="C3188" i="6"/>
  <c r="B3188" i="6"/>
  <c r="A3188" i="6"/>
  <c r="I3187" i="6"/>
  <c r="H3187" i="6"/>
  <c r="F3187" i="6"/>
  <c r="D3187" i="6"/>
  <c r="C3187" i="6"/>
  <c r="B3187" i="6"/>
  <c r="A3187" i="6"/>
  <c r="I3186" i="6"/>
  <c r="H3186" i="6"/>
  <c r="F3186" i="6"/>
  <c r="D3186" i="6"/>
  <c r="C3186" i="6"/>
  <c r="B3186" i="6"/>
  <c r="A3186" i="6"/>
  <c r="I3185" i="6"/>
  <c r="H3185" i="6"/>
  <c r="F3185" i="6"/>
  <c r="D3185" i="6"/>
  <c r="C3185" i="6"/>
  <c r="B3185" i="6"/>
  <c r="A3185" i="6"/>
  <c r="I3184" i="6"/>
  <c r="H3184" i="6"/>
  <c r="F3184" i="6"/>
  <c r="D3184" i="6"/>
  <c r="C3184" i="6"/>
  <c r="B3184" i="6"/>
  <c r="A3184" i="6"/>
  <c r="I3183" i="6"/>
  <c r="H3183" i="6"/>
  <c r="F3183" i="6"/>
  <c r="D3183" i="6"/>
  <c r="C3183" i="6"/>
  <c r="B3183" i="6"/>
  <c r="A3183" i="6"/>
  <c r="I3182" i="6"/>
  <c r="H3182" i="6"/>
  <c r="F3182" i="6"/>
  <c r="D3182" i="6"/>
  <c r="C3182" i="6"/>
  <c r="B3182" i="6"/>
  <c r="A3182" i="6"/>
  <c r="I3181" i="6"/>
  <c r="H3181" i="6"/>
  <c r="F3181" i="6"/>
  <c r="D3181" i="6"/>
  <c r="C3181" i="6"/>
  <c r="B3181" i="6"/>
  <c r="A3181" i="6"/>
  <c r="I3180" i="6"/>
  <c r="H3180" i="6"/>
  <c r="F3180" i="6"/>
  <c r="D3180" i="6"/>
  <c r="C3180" i="6"/>
  <c r="B3180" i="6"/>
  <c r="A3180" i="6"/>
  <c r="I3179" i="6"/>
  <c r="H3179" i="6"/>
  <c r="F3179" i="6"/>
  <c r="D3179" i="6"/>
  <c r="C3179" i="6"/>
  <c r="B3179" i="6"/>
  <c r="A3179" i="6"/>
  <c r="I3178" i="6"/>
  <c r="H3178" i="6"/>
  <c r="F3178" i="6"/>
  <c r="D3178" i="6"/>
  <c r="C3178" i="6"/>
  <c r="B3178" i="6"/>
  <c r="A3178" i="6"/>
  <c r="I3177" i="6"/>
  <c r="H3177" i="6"/>
  <c r="F3177" i="6"/>
  <c r="D3177" i="6"/>
  <c r="C3177" i="6"/>
  <c r="B3177" i="6"/>
  <c r="A3177" i="6"/>
  <c r="I3176" i="6"/>
  <c r="H3176" i="6"/>
  <c r="F3176" i="6"/>
  <c r="D3176" i="6"/>
  <c r="C3176" i="6"/>
  <c r="B3176" i="6"/>
  <c r="A3176" i="6"/>
  <c r="I3175" i="6"/>
  <c r="H3175" i="6"/>
  <c r="F3175" i="6"/>
  <c r="D3175" i="6"/>
  <c r="C3175" i="6"/>
  <c r="B3175" i="6"/>
  <c r="A3175" i="6"/>
  <c r="I3174" i="6"/>
  <c r="H3174" i="6"/>
  <c r="F3174" i="6"/>
  <c r="D3174" i="6"/>
  <c r="C3174" i="6"/>
  <c r="B3174" i="6"/>
  <c r="A3174" i="6"/>
  <c r="I3173" i="6"/>
  <c r="H3173" i="6"/>
  <c r="F3173" i="6"/>
  <c r="D3173" i="6"/>
  <c r="C3173" i="6"/>
  <c r="B3173" i="6"/>
  <c r="A3173" i="6"/>
  <c r="I3172" i="6"/>
  <c r="H3172" i="6"/>
  <c r="F3172" i="6"/>
  <c r="D3172" i="6"/>
  <c r="C3172" i="6"/>
  <c r="B3172" i="6"/>
  <c r="A3172" i="6"/>
  <c r="I3171" i="6"/>
  <c r="H3171" i="6"/>
  <c r="F3171" i="6"/>
  <c r="D3171" i="6"/>
  <c r="C3171" i="6"/>
  <c r="B3171" i="6"/>
  <c r="A3171" i="6"/>
  <c r="I3170" i="6"/>
  <c r="H3170" i="6"/>
  <c r="F3170" i="6"/>
  <c r="D3170" i="6"/>
  <c r="C3170" i="6"/>
  <c r="B3170" i="6"/>
  <c r="A3170" i="6"/>
  <c r="I3169" i="6"/>
  <c r="H3169" i="6"/>
  <c r="F3169" i="6"/>
  <c r="D3169" i="6"/>
  <c r="C3169" i="6"/>
  <c r="B3169" i="6"/>
  <c r="A3169" i="6"/>
  <c r="I3168" i="6"/>
  <c r="H3168" i="6"/>
  <c r="F3168" i="6"/>
  <c r="D3168" i="6"/>
  <c r="C3168" i="6"/>
  <c r="B3168" i="6"/>
  <c r="A3168" i="6"/>
  <c r="I3167" i="6"/>
  <c r="H3167" i="6"/>
  <c r="F3167" i="6"/>
  <c r="D3167" i="6"/>
  <c r="C3167" i="6"/>
  <c r="B3167" i="6"/>
  <c r="A3167" i="6"/>
  <c r="I3166" i="6"/>
  <c r="H3166" i="6"/>
  <c r="F3166" i="6"/>
  <c r="D3166" i="6"/>
  <c r="C3166" i="6"/>
  <c r="B3166" i="6"/>
  <c r="A3166" i="6"/>
  <c r="I3165" i="6"/>
  <c r="H3165" i="6"/>
  <c r="F3165" i="6"/>
  <c r="D3165" i="6"/>
  <c r="C3165" i="6"/>
  <c r="B3165" i="6"/>
  <c r="A3165" i="6"/>
  <c r="I3164" i="6"/>
  <c r="H3164" i="6"/>
  <c r="F3164" i="6"/>
  <c r="D3164" i="6"/>
  <c r="C3164" i="6"/>
  <c r="B3164" i="6"/>
  <c r="A3164" i="6"/>
  <c r="I3163" i="6"/>
  <c r="H3163" i="6"/>
  <c r="F3163" i="6"/>
  <c r="D3163" i="6"/>
  <c r="C3163" i="6"/>
  <c r="B3163" i="6"/>
  <c r="A3163" i="6"/>
  <c r="I3162" i="6"/>
  <c r="H3162" i="6"/>
  <c r="F3162" i="6"/>
  <c r="D3162" i="6"/>
  <c r="C3162" i="6"/>
  <c r="B3162" i="6"/>
  <c r="A3162" i="6"/>
  <c r="I3161" i="6"/>
  <c r="H3161" i="6"/>
  <c r="F3161" i="6"/>
  <c r="D3161" i="6"/>
  <c r="C3161" i="6"/>
  <c r="B3161" i="6"/>
  <c r="A3161" i="6"/>
  <c r="I3160" i="6"/>
  <c r="H3160" i="6"/>
  <c r="F3160" i="6"/>
  <c r="D3160" i="6"/>
  <c r="C3160" i="6"/>
  <c r="B3160" i="6"/>
  <c r="A3160" i="6"/>
  <c r="I3159" i="6"/>
  <c r="H3159" i="6"/>
  <c r="F3159" i="6"/>
  <c r="D3159" i="6"/>
  <c r="C3159" i="6"/>
  <c r="B3159" i="6"/>
  <c r="A3159" i="6"/>
  <c r="I3158" i="6"/>
  <c r="H3158" i="6"/>
  <c r="F3158" i="6"/>
  <c r="D3158" i="6"/>
  <c r="C3158" i="6"/>
  <c r="B3158" i="6"/>
  <c r="A3158" i="6"/>
  <c r="I3157" i="6"/>
  <c r="H3157" i="6"/>
  <c r="F3157" i="6"/>
  <c r="D3157" i="6"/>
  <c r="C3157" i="6"/>
  <c r="B3157" i="6"/>
  <c r="A3157" i="6"/>
  <c r="I3156" i="6"/>
  <c r="H3156" i="6"/>
  <c r="F3156" i="6"/>
  <c r="D3156" i="6"/>
  <c r="C3156" i="6"/>
  <c r="B3156" i="6"/>
  <c r="A3156" i="6"/>
  <c r="I3155" i="6"/>
  <c r="H3155" i="6"/>
  <c r="F3155" i="6"/>
  <c r="D3155" i="6"/>
  <c r="C3155" i="6"/>
  <c r="B3155" i="6"/>
  <c r="A3155" i="6"/>
  <c r="I3154" i="6"/>
  <c r="H3154" i="6"/>
  <c r="F3154" i="6"/>
  <c r="D3154" i="6"/>
  <c r="C3154" i="6"/>
  <c r="B3154" i="6"/>
  <c r="A3154" i="6"/>
  <c r="I3153" i="6"/>
  <c r="H3153" i="6"/>
  <c r="F3153" i="6"/>
  <c r="D3153" i="6"/>
  <c r="C3153" i="6"/>
  <c r="B3153" i="6"/>
  <c r="A3153" i="6"/>
  <c r="I3152" i="6"/>
  <c r="H3152" i="6"/>
  <c r="F3152" i="6"/>
  <c r="D3152" i="6"/>
  <c r="C3152" i="6"/>
  <c r="B3152" i="6"/>
  <c r="A3152" i="6"/>
  <c r="I3151" i="6"/>
  <c r="H3151" i="6"/>
  <c r="F3151" i="6"/>
  <c r="D3151" i="6"/>
  <c r="C3151" i="6"/>
  <c r="B3151" i="6"/>
  <c r="A3151" i="6"/>
  <c r="I3150" i="6"/>
  <c r="H3150" i="6"/>
  <c r="F3150" i="6"/>
  <c r="D3150" i="6"/>
  <c r="C3150" i="6"/>
  <c r="B3150" i="6"/>
  <c r="A3150" i="6"/>
  <c r="I3149" i="6"/>
  <c r="H3149" i="6"/>
  <c r="F3149" i="6"/>
  <c r="D3149" i="6"/>
  <c r="C3149" i="6"/>
  <c r="B3149" i="6"/>
  <c r="A3149" i="6"/>
  <c r="I3148" i="6"/>
  <c r="H3148" i="6"/>
  <c r="F3148" i="6"/>
  <c r="D3148" i="6"/>
  <c r="C3148" i="6"/>
  <c r="B3148" i="6"/>
  <c r="A3148" i="6"/>
  <c r="I3147" i="6"/>
  <c r="H3147" i="6"/>
  <c r="F3147" i="6"/>
  <c r="D3147" i="6"/>
  <c r="C3147" i="6"/>
  <c r="B3147" i="6"/>
  <c r="A3147" i="6"/>
  <c r="I3146" i="6"/>
  <c r="H3146" i="6"/>
  <c r="F3146" i="6"/>
  <c r="D3146" i="6"/>
  <c r="C3146" i="6"/>
  <c r="B3146" i="6"/>
  <c r="A3146" i="6"/>
  <c r="I3145" i="6"/>
  <c r="H3145" i="6"/>
  <c r="F3145" i="6"/>
  <c r="D3145" i="6"/>
  <c r="C3145" i="6"/>
  <c r="B3145" i="6"/>
  <c r="A3145" i="6"/>
  <c r="I3144" i="6"/>
  <c r="H3144" i="6"/>
  <c r="F3144" i="6"/>
  <c r="D3144" i="6"/>
  <c r="C3144" i="6"/>
  <c r="B3144" i="6"/>
  <c r="A3144" i="6"/>
  <c r="I3143" i="6"/>
  <c r="H3143" i="6"/>
  <c r="F3143" i="6"/>
  <c r="D3143" i="6"/>
  <c r="C3143" i="6"/>
  <c r="B3143" i="6"/>
  <c r="A3143" i="6"/>
  <c r="I3142" i="6"/>
  <c r="H3142" i="6"/>
  <c r="F3142" i="6"/>
  <c r="D3142" i="6"/>
  <c r="C3142" i="6"/>
  <c r="B3142" i="6"/>
  <c r="A3142" i="6"/>
  <c r="I3141" i="6"/>
  <c r="H3141" i="6"/>
  <c r="F3141" i="6"/>
  <c r="D3141" i="6"/>
  <c r="C3141" i="6"/>
  <c r="B3141" i="6"/>
  <c r="A3141" i="6"/>
  <c r="I3140" i="6"/>
  <c r="H3140" i="6"/>
  <c r="F3140" i="6"/>
  <c r="D3140" i="6"/>
  <c r="C3140" i="6"/>
  <c r="B3140" i="6"/>
  <c r="A3140" i="6"/>
  <c r="I3139" i="6"/>
  <c r="H3139" i="6"/>
  <c r="F3139" i="6"/>
  <c r="D3139" i="6"/>
  <c r="C3139" i="6"/>
  <c r="B3139" i="6"/>
  <c r="A3139" i="6"/>
  <c r="I3138" i="6"/>
  <c r="H3138" i="6"/>
  <c r="F3138" i="6"/>
  <c r="D3138" i="6"/>
  <c r="C3138" i="6"/>
  <c r="B3138" i="6"/>
  <c r="A3138" i="6"/>
  <c r="I3137" i="6"/>
  <c r="H3137" i="6"/>
  <c r="F3137" i="6"/>
  <c r="D3137" i="6"/>
  <c r="C3137" i="6"/>
  <c r="B3137" i="6"/>
  <c r="A3137" i="6"/>
  <c r="I3136" i="6"/>
  <c r="H3136" i="6"/>
  <c r="F3136" i="6"/>
  <c r="D3136" i="6"/>
  <c r="C3136" i="6"/>
  <c r="B3136" i="6"/>
  <c r="A3136" i="6"/>
  <c r="I3135" i="6"/>
  <c r="H3135" i="6"/>
  <c r="F3135" i="6"/>
  <c r="D3135" i="6"/>
  <c r="C3135" i="6"/>
  <c r="B3135" i="6"/>
  <c r="A3135" i="6"/>
  <c r="I3134" i="6"/>
  <c r="H3134" i="6"/>
  <c r="F3134" i="6"/>
  <c r="D3134" i="6"/>
  <c r="C3134" i="6"/>
  <c r="B3134" i="6"/>
  <c r="A3134" i="6"/>
  <c r="I3133" i="6"/>
  <c r="H3133" i="6"/>
  <c r="F3133" i="6"/>
  <c r="D3133" i="6"/>
  <c r="C3133" i="6"/>
  <c r="B3133" i="6"/>
  <c r="A3133" i="6"/>
  <c r="I3132" i="6"/>
  <c r="H3132" i="6"/>
  <c r="F3132" i="6"/>
  <c r="D3132" i="6"/>
  <c r="C3132" i="6"/>
  <c r="B3132" i="6"/>
  <c r="A3132" i="6"/>
  <c r="I3131" i="6"/>
  <c r="H3131" i="6"/>
  <c r="F3131" i="6"/>
  <c r="D3131" i="6"/>
  <c r="C3131" i="6"/>
  <c r="B3131" i="6"/>
  <c r="A3131" i="6"/>
  <c r="I3130" i="6"/>
  <c r="H3130" i="6"/>
  <c r="F3130" i="6"/>
  <c r="D3130" i="6"/>
  <c r="C3130" i="6"/>
  <c r="B3130" i="6"/>
  <c r="A3130" i="6"/>
  <c r="I3129" i="6"/>
  <c r="H3129" i="6"/>
  <c r="F3129" i="6"/>
  <c r="D3129" i="6"/>
  <c r="C3129" i="6"/>
  <c r="B3129" i="6"/>
  <c r="A3129" i="6"/>
  <c r="I3128" i="6"/>
  <c r="H3128" i="6"/>
  <c r="F3128" i="6"/>
  <c r="D3128" i="6"/>
  <c r="C3128" i="6"/>
  <c r="B3128" i="6"/>
  <c r="A3128" i="6"/>
  <c r="I3127" i="6"/>
  <c r="H3127" i="6"/>
  <c r="F3127" i="6"/>
  <c r="D3127" i="6"/>
  <c r="C3127" i="6"/>
  <c r="B3127" i="6"/>
  <c r="A3127" i="6"/>
  <c r="I3126" i="6"/>
  <c r="H3126" i="6"/>
  <c r="F3126" i="6"/>
  <c r="D3126" i="6"/>
  <c r="C3126" i="6"/>
  <c r="B3126" i="6"/>
  <c r="A3126" i="6"/>
  <c r="I3125" i="6"/>
  <c r="H3125" i="6"/>
  <c r="F3125" i="6"/>
  <c r="D3125" i="6"/>
  <c r="C3125" i="6"/>
  <c r="B3125" i="6"/>
  <c r="A3125" i="6"/>
  <c r="I3124" i="6"/>
  <c r="H3124" i="6"/>
  <c r="F3124" i="6"/>
  <c r="D3124" i="6"/>
  <c r="C3124" i="6"/>
  <c r="B3124" i="6"/>
  <c r="A3124" i="6"/>
  <c r="I3123" i="6"/>
  <c r="H3123" i="6"/>
  <c r="F3123" i="6"/>
  <c r="D3123" i="6"/>
  <c r="C3123" i="6"/>
  <c r="B3123" i="6"/>
  <c r="A3123" i="6"/>
  <c r="I3122" i="6"/>
  <c r="H3122" i="6"/>
  <c r="F3122" i="6"/>
  <c r="D3122" i="6"/>
  <c r="C3122" i="6"/>
  <c r="B3122" i="6"/>
  <c r="A3122" i="6"/>
  <c r="I3121" i="6"/>
  <c r="H3121" i="6"/>
  <c r="F3121" i="6"/>
  <c r="D3121" i="6"/>
  <c r="C3121" i="6"/>
  <c r="B3121" i="6"/>
  <c r="A3121" i="6"/>
  <c r="I3120" i="6"/>
  <c r="H3120" i="6"/>
  <c r="F3120" i="6"/>
  <c r="D3120" i="6"/>
  <c r="C3120" i="6"/>
  <c r="B3120" i="6"/>
  <c r="A3120" i="6"/>
  <c r="I3119" i="6"/>
  <c r="H3119" i="6"/>
  <c r="F3119" i="6"/>
  <c r="D3119" i="6"/>
  <c r="C3119" i="6"/>
  <c r="B3119" i="6"/>
  <c r="A3119" i="6"/>
  <c r="I3118" i="6"/>
  <c r="H3118" i="6"/>
  <c r="F3118" i="6"/>
  <c r="D3118" i="6"/>
  <c r="C3118" i="6"/>
  <c r="B3118" i="6"/>
  <c r="A3118" i="6"/>
  <c r="I3117" i="6"/>
  <c r="H3117" i="6"/>
  <c r="F3117" i="6"/>
  <c r="D3117" i="6"/>
  <c r="C3117" i="6"/>
  <c r="B3117" i="6"/>
  <c r="A3117" i="6"/>
  <c r="I3116" i="6"/>
  <c r="H3116" i="6"/>
  <c r="F3116" i="6"/>
  <c r="D3116" i="6"/>
  <c r="C3116" i="6"/>
  <c r="B3116" i="6"/>
  <c r="A3116" i="6"/>
  <c r="I3115" i="6"/>
  <c r="H3115" i="6"/>
  <c r="F3115" i="6"/>
  <c r="D3115" i="6"/>
  <c r="C3115" i="6"/>
  <c r="B3115" i="6"/>
  <c r="A3115" i="6"/>
  <c r="I3114" i="6"/>
  <c r="H3114" i="6"/>
  <c r="F3114" i="6"/>
  <c r="D3114" i="6"/>
  <c r="C3114" i="6"/>
  <c r="B3114" i="6"/>
  <c r="A3114" i="6"/>
  <c r="I3113" i="6"/>
  <c r="H3113" i="6"/>
  <c r="F3113" i="6"/>
  <c r="D3113" i="6"/>
  <c r="C3113" i="6"/>
  <c r="B3113" i="6"/>
  <c r="A3113" i="6"/>
  <c r="I3112" i="6"/>
  <c r="H3112" i="6"/>
  <c r="F3112" i="6"/>
  <c r="D3112" i="6"/>
  <c r="C3112" i="6"/>
  <c r="B3112" i="6"/>
  <c r="A3112" i="6"/>
  <c r="I3111" i="6"/>
  <c r="H3111" i="6"/>
  <c r="F3111" i="6"/>
  <c r="D3111" i="6"/>
  <c r="C3111" i="6"/>
  <c r="B3111" i="6"/>
  <c r="A3111" i="6"/>
  <c r="I3110" i="6"/>
  <c r="H3110" i="6"/>
  <c r="F3110" i="6"/>
  <c r="D3110" i="6"/>
  <c r="C3110" i="6"/>
  <c r="B3110" i="6"/>
  <c r="A3110" i="6"/>
  <c r="I3109" i="6"/>
  <c r="H3109" i="6"/>
  <c r="F3109" i="6"/>
  <c r="D3109" i="6"/>
  <c r="C3109" i="6"/>
  <c r="B3109" i="6"/>
  <c r="A3109" i="6"/>
  <c r="I3108" i="6"/>
  <c r="H3108" i="6"/>
  <c r="F3108" i="6"/>
  <c r="D3108" i="6"/>
  <c r="C3108" i="6"/>
  <c r="B3108" i="6"/>
  <c r="A3108" i="6"/>
  <c r="I3107" i="6"/>
  <c r="H3107" i="6"/>
  <c r="F3107" i="6"/>
  <c r="D3107" i="6"/>
  <c r="C3107" i="6"/>
  <c r="B3107" i="6"/>
  <c r="A3107" i="6"/>
  <c r="I3106" i="6"/>
  <c r="H3106" i="6"/>
  <c r="F3106" i="6"/>
  <c r="D3106" i="6"/>
  <c r="C3106" i="6"/>
  <c r="B3106" i="6"/>
  <c r="A3106" i="6"/>
  <c r="I3105" i="6"/>
  <c r="H3105" i="6"/>
  <c r="F3105" i="6"/>
  <c r="D3105" i="6"/>
  <c r="C3105" i="6"/>
  <c r="B3105" i="6"/>
  <c r="A3105" i="6"/>
  <c r="I3104" i="6"/>
  <c r="H3104" i="6"/>
  <c r="F3104" i="6"/>
  <c r="D3104" i="6"/>
  <c r="C3104" i="6"/>
  <c r="B3104" i="6"/>
  <c r="A3104" i="6"/>
  <c r="I3103" i="6"/>
  <c r="H3103" i="6"/>
  <c r="F3103" i="6"/>
  <c r="D3103" i="6"/>
  <c r="C3103" i="6"/>
  <c r="B3103" i="6"/>
  <c r="A3103" i="6"/>
  <c r="I3102" i="6"/>
  <c r="H3102" i="6"/>
  <c r="F3102" i="6"/>
  <c r="D3102" i="6"/>
  <c r="C3102" i="6"/>
  <c r="B3102" i="6"/>
  <c r="A3102" i="6"/>
  <c r="I3101" i="6"/>
  <c r="H3101" i="6"/>
  <c r="F3101" i="6"/>
  <c r="D3101" i="6"/>
  <c r="C3101" i="6"/>
  <c r="B3101" i="6"/>
  <c r="A3101" i="6"/>
  <c r="I3100" i="6"/>
  <c r="H3100" i="6"/>
  <c r="F3100" i="6"/>
  <c r="D3100" i="6"/>
  <c r="C3100" i="6"/>
  <c r="B3100" i="6"/>
  <c r="A3100" i="6"/>
  <c r="I3099" i="6"/>
  <c r="H3099" i="6"/>
  <c r="F3099" i="6"/>
  <c r="D3099" i="6"/>
  <c r="C3099" i="6"/>
  <c r="B3099" i="6"/>
  <c r="A3099" i="6"/>
  <c r="I3098" i="6"/>
  <c r="H3098" i="6"/>
  <c r="F3098" i="6"/>
  <c r="D3098" i="6"/>
  <c r="C3098" i="6"/>
  <c r="B3098" i="6"/>
  <c r="A3098" i="6"/>
  <c r="I3097" i="6"/>
  <c r="H3097" i="6"/>
  <c r="F3097" i="6"/>
  <c r="D3097" i="6"/>
  <c r="C3097" i="6"/>
  <c r="B3097" i="6"/>
  <c r="A3097" i="6"/>
  <c r="I3096" i="6"/>
  <c r="H3096" i="6"/>
  <c r="F3096" i="6"/>
  <c r="D3096" i="6"/>
  <c r="C3096" i="6"/>
  <c r="B3096" i="6"/>
  <c r="A3096" i="6"/>
  <c r="I3095" i="6"/>
  <c r="H3095" i="6"/>
  <c r="F3095" i="6"/>
  <c r="D3095" i="6"/>
  <c r="C3095" i="6"/>
  <c r="B3095" i="6"/>
  <c r="A3095" i="6"/>
  <c r="I3094" i="6"/>
  <c r="H3094" i="6"/>
  <c r="F3094" i="6"/>
  <c r="D3094" i="6"/>
  <c r="C3094" i="6"/>
  <c r="B3094" i="6"/>
  <c r="A3094" i="6"/>
  <c r="I3093" i="6"/>
  <c r="H3093" i="6"/>
  <c r="F3093" i="6"/>
  <c r="D3093" i="6"/>
  <c r="C3093" i="6"/>
  <c r="B3093" i="6"/>
  <c r="A3093" i="6"/>
  <c r="I3092" i="6"/>
  <c r="H3092" i="6"/>
  <c r="F3092" i="6"/>
  <c r="D3092" i="6"/>
  <c r="C3092" i="6"/>
  <c r="B3092" i="6"/>
  <c r="A3092" i="6"/>
  <c r="I3091" i="6"/>
  <c r="H3091" i="6"/>
  <c r="F3091" i="6"/>
  <c r="D3091" i="6"/>
  <c r="C3091" i="6"/>
  <c r="B3091" i="6"/>
  <c r="A3091" i="6"/>
  <c r="I3090" i="6"/>
  <c r="H3090" i="6"/>
  <c r="F3090" i="6"/>
  <c r="D3090" i="6"/>
  <c r="C3090" i="6"/>
  <c r="B3090" i="6"/>
  <c r="A3090" i="6"/>
  <c r="I3089" i="6"/>
  <c r="H3089" i="6"/>
  <c r="F3089" i="6"/>
  <c r="D3089" i="6"/>
  <c r="C3089" i="6"/>
  <c r="B3089" i="6"/>
  <c r="A3089" i="6"/>
  <c r="I3088" i="6"/>
  <c r="H3088" i="6"/>
  <c r="F3088" i="6"/>
  <c r="D3088" i="6"/>
  <c r="C3088" i="6"/>
  <c r="B3088" i="6"/>
  <c r="A3088" i="6"/>
  <c r="I3087" i="6"/>
  <c r="H3087" i="6"/>
  <c r="F3087" i="6"/>
  <c r="D3087" i="6"/>
  <c r="C3087" i="6"/>
  <c r="B3087" i="6"/>
  <c r="A3087" i="6"/>
  <c r="I3086" i="6"/>
  <c r="H3086" i="6"/>
  <c r="F3086" i="6"/>
  <c r="D3086" i="6"/>
  <c r="C3086" i="6"/>
  <c r="B3086" i="6"/>
  <c r="A3086" i="6"/>
  <c r="I3085" i="6"/>
  <c r="H3085" i="6"/>
  <c r="F3085" i="6"/>
  <c r="D3085" i="6"/>
  <c r="C3085" i="6"/>
  <c r="B3085" i="6"/>
  <c r="A3085" i="6"/>
  <c r="I3084" i="6"/>
  <c r="H3084" i="6"/>
  <c r="F3084" i="6"/>
  <c r="D3084" i="6"/>
  <c r="C3084" i="6"/>
  <c r="B3084" i="6"/>
  <c r="A3084" i="6"/>
  <c r="I3083" i="6"/>
  <c r="H3083" i="6"/>
  <c r="F3083" i="6"/>
  <c r="D3083" i="6"/>
  <c r="C3083" i="6"/>
  <c r="B3083" i="6"/>
  <c r="A3083" i="6"/>
  <c r="I3082" i="6"/>
  <c r="H3082" i="6"/>
  <c r="F3082" i="6"/>
  <c r="D3082" i="6"/>
  <c r="C3082" i="6"/>
  <c r="B3082" i="6"/>
  <c r="A3082" i="6"/>
  <c r="I3081" i="6"/>
  <c r="H3081" i="6"/>
  <c r="F3081" i="6"/>
  <c r="D3081" i="6"/>
  <c r="C3081" i="6"/>
  <c r="B3081" i="6"/>
  <c r="A3081" i="6"/>
  <c r="I3080" i="6"/>
  <c r="H3080" i="6"/>
  <c r="F3080" i="6"/>
  <c r="D3080" i="6"/>
  <c r="C3080" i="6"/>
  <c r="B3080" i="6"/>
  <c r="A3080" i="6"/>
  <c r="I3079" i="6"/>
  <c r="H3079" i="6"/>
  <c r="F3079" i="6"/>
  <c r="D3079" i="6"/>
  <c r="C3079" i="6"/>
  <c r="B3079" i="6"/>
  <c r="A3079" i="6"/>
  <c r="I3078" i="6"/>
  <c r="H3078" i="6"/>
  <c r="F3078" i="6"/>
  <c r="D3078" i="6"/>
  <c r="C3078" i="6"/>
  <c r="B3078" i="6"/>
  <c r="A3078" i="6"/>
  <c r="I3077" i="6"/>
  <c r="H3077" i="6"/>
  <c r="F3077" i="6"/>
  <c r="D3077" i="6"/>
  <c r="C3077" i="6"/>
  <c r="B3077" i="6"/>
  <c r="A3077" i="6"/>
  <c r="I3076" i="6"/>
  <c r="H3076" i="6"/>
  <c r="F3076" i="6"/>
  <c r="D3076" i="6"/>
  <c r="C3076" i="6"/>
  <c r="B3076" i="6"/>
  <c r="A3076" i="6"/>
  <c r="I3075" i="6"/>
  <c r="H3075" i="6"/>
  <c r="F3075" i="6"/>
  <c r="D3075" i="6"/>
  <c r="C3075" i="6"/>
  <c r="B3075" i="6"/>
  <c r="A3075" i="6"/>
  <c r="I3074" i="6"/>
  <c r="H3074" i="6"/>
  <c r="F3074" i="6"/>
  <c r="D3074" i="6"/>
  <c r="C3074" i="6"/>
  <c r="B3074" i="6"/>
  <c r="A3074" i="6"/>
  <c r="I3073" i="6"/>
  <c r="H3073" i="6"/>
  <c r="F3073" i="6"/>
  <c r="D3073" i="6"/>
  <c r="C3073" i="6"/>
  <c r="B3073" i="6"/>
  <c r="A3073" i="6"/>
  <c r="I3072" i="6"/>
  <c r="H3072" i="6"/>
  <c r="F3072" i="6"/>
  <c r="D3072" i="6"/>
  <c r="C3072" i="6"/>
  <c r="B3072" i="6"/>
  <c r="A3072" i="6"/>
  <c r="I3071" i="6"/>
  <c r="H3071" i="6"/>
  <c r="F3071" i="6"/>
  <c r="D3071" i="6"/>
  <c r="C3071" i="6"/>
  <c r="B3071" i="6"/>
  <c r="A3071" i="6"/>
  <c r="I3070" i="6"/>
  <c r="H3070" i="6"/>
  <c r="F3070" i="6"/>
  <c r="D3070" i="6"/>
  <c r="C3070" i="6"/>
  <c r="B3070" i="6"/>
  <c r="A3070" i="6"/>
  <c r="I3069" i="6"/>
  <c r="H3069" i="6"/>
  <c r="F3069" i="6"/>
  <c r="D3069" i="6"/>
  <c r="C3069" i="6"/>
  <c r="B3069" i="6"/>
  <c r="A3069" i="6"/>
  <c r="I3068" i="6"/>
  <c r="H3068" i="6"/>
  <c r="F3068" i="6"/>
  <c r="D3068" i="6"/>
  <c r="C3068" i="6"/>
  <c r="B3068" i="6"/>
  <c r="A3068" i="6"/>
  <c r="I3067" i="6"/>
  <c r="H3067" i="6"/>
  <c r="F3067" i="6"/>
  <c r="D3067" i="6"/>
  <c r="C3067" i="6"/>
  <c r="B3067" i="6"/>
  <c r="A3067" i="6"/>
  <c r="I3066" i="6"/>
  <c r="H3066" i="6"/>
  <c r="F3066" i="6"/>
  <c r="D3066" i="6"/>
  <c r="C3066" i="6"/>
  <c r="B3066" i="6"/>
  <c r="A3066" i="6"/>
  <c r="I3065" i="6"/>
  <c r="H3065" i="6"/>
  <c r="F3065" i="6"/>
  <c r="D3065" i="6"/>
  <c r="C3065" i="6"/>
  <c r="B3065" i="6"/>
  <c r="A3065" i="6"/>
  <c r="I3064" i="6"/>
  <c r="H3064" i="6"/>
  <c r="F3064" i="6"/>
  <c r="D3064" i="6"/>
  <c r="C3064" i="6"/>
  <c r="B3064" i="6"/>
  <c r="A3064" i="6"/>
  <c r="I3063" i="6"/>
  <c r="H3063" i="6"/>
  <c r="F3063" i="6"/>
  <c r="D3063" i="6"/>
  <c r="C3063" i="6"/>
  <c r="B3063" i="6"/>
  <c r="A3063" i="6"/>
  <c r="I3062" i="6"/>
  <c r="H3062" i="6"/>
  <c r="F3062" i="6"/>
  <c r="D3062" i="6"/>
  <c r="C3062" i="6"/>
  <c r="B3062" i="6"/>
  <c r="A3062" i="6"/>
  <c r="I3061" i="6"/>
  <c r="H3061" i="6"/>
  <c r="F3061" i="6"/>
  <c r="D3061" i="6"/>
  <c r="C3061" i="6"/>
  <c r="B3061" i="6"/>
  <c r="A3061" i="6"/>
  <c r="I3060" i="6"/>
  <c r="H3060" i="6"/>
  <c r="F3060" i="6"/>
  <c r="D3060" i="6"/>
  <c r="C3060" i="6"/>
  <c r="B3060" i="6"/>
  <c r="A3060" i="6"/>
  <c r="I3059" i="6"/>
  <c r="H3059" i="6"/>
  <c r="F3059" i="6"/>
  <c r="D3059" i="6"/>
  <c r="C3059" i="6"/>
  <c r="B3059" i="6"/>
  <c r="A3059" i="6"/>
  <c r="I3058" i="6"/>
  <c r="H3058" i="6"/>
  <c r="F3058" i="6"/>
  <c r="D3058" i="6"/>
  <c r="C3058" i="6"/>
  <c r="B3058" i="6"/>
  <c r="A3058" i="6"/>
  <c r="I3057" i="6"/>
  <c r="H3057" i="6"/>
  <c r="F3057" i="6"/>
  <c r="D3057" i="6"/>
  <c r="C3057" i="6"/>
  <c r="B3057" i="6"/>
  <c r="A3057" i="6"/>
  <c r="I3056" i="6"/>
  <c r="H3056" i="6"/>
  <c r="F3056" i="6"/>
  <c r="D3056" i="6"/>
  <c r="C3056" i="6"/>
  <c r="B3056" i="6"/>
  <c r="A3056" i="6"/>
  <c r="I3055" i="6"/>
  <c r="H3055" i="6"/>
  <c r="F3055" i="6"/>
  <c r="D3055" i="6"/>
  <c r="C3055" i="6"/>
  <c r="B3055" i="6"/>
  <c r="A3055" i="6"/>
  <c r="I3054" i="6"/>
  <c r="H3054" i="6"/>
  <c r="F3054" i="6"/>
  <c r="D3054" i="6"/>
  <c r="C3054" i="6"/>
  <c r="B3054" i="6"/>
  <c r="A3054" i="6"/>
  <c r="I3053" i="6"/>
  <c r="H3053" i="6"/>
  <c r="F3053" i="6"/>
  <c r="D3053" i="6"/>
  <c r="C3053" i="6"/>
  <c r="B3053" i="6"/>
  <c r="A3053" i="6"/>
  <c r="I3052" i="6"/>
  <c r="H3052" i="6"/>
  <c r="F3052" i="6"/>
  <c r="D3052" i="6"/>
  <c r="C3052" i="6"/>
  <c r="B3052" i="6"/>
  <c r="A3052" i="6"/>
  <c r="I3051" i="6"/>
  <c r="H3051" i="6"/>
  <c r="F3051" i="6"/>
  <c r="D3051" i="6"/>
  <c r="C3051" i="6"/>
  <c r="B3051" i="6"/>
  <c r="A3051" i="6"/>
  <c r="I3050" i="6"/>
  <c r="H3050" i="6"/>
  <c r="F3050" i="6"/>
  <c r="D3050" i="6"/>
  <c r="C3050" i="6"/>
  <c r="B3050" i="6"/>
  <c r="A3050" i="6"/>
  <c r="I3049" i="6"/>
  <c r="H3049" i="6"/>
  <c r="F3049" i="6"/>
  <c r="D3049" i="6"/>
  <c r="C3049" i="6"/>
  <c r="B3049" i="6"/>
  <c r="A3049" i="6"/>
  <c r="I3048" i="6"/>
  <c r="H3048" i="6"/>
  <c r="F3048" i="6"/>
  <c r="D3048" i="6"/>
  <c r="C3048" i="6"/>
  <c r="B3048" i="6"/>
  <c r="A3048" i="6"/>
  <c r="I3047" i="6"/>
  <c r="H3047" i="6"/>
  <c r="F3047" i="6"/>
  <c r="D3047" i="6"/>
  <c r="C3047" i="6"/>
  <c r="B3047" i="6"/>
  <c r="A3047" i="6"/>
  <c r="I3046" i="6"/>
  <c r="H3046" i="6"/>
  <c r="F3046" i="6"/>
  <c r="D3046" i="6"/>
  <c r="C3046" i="6"/>
  <c r="B3046" i="6"/>
  <c r="A3046" i="6"/>
  <c r="I3045" i="6"/>
  <c r="H3045" i="6"/>
  <c r="F3045" i="6"/>
  <c r="D3045" i="6"/>
  <c r="C3045" i="6"/>
  <c r="B3045" i="6"/>
  <c r="A3045" i="6"/>
  <c r="I3044" i="6"/>
  <c r="H3044" i="6"/>
  <c r="F3044" i="6"/>
  <c r="D3044" i="6"/>
  <c r="C3044" i="6"/>
  <c r="B3044" i="6"/>
  <c r="A3044" i="6"/>
  <c r="I3043" i="6"/>
  <c r="H3043" i="6"/>
  <c r="F3043" i="6"/>
  <c r="D3043" i="6"/>
  <c r="C3043" i="6"/>
  <c r="B3043" i="6"/>
  <c r="A3043" i="6"/>
  <c r="I3042" i="6"/>
  <c r="H3042" i="6"/>
  <c r="F3042" i="6"/>
  <c r="D3042" i="6"/>
  <c r="C3042" i="6"/>
  <c r="B3042" i="6"/>
  <c r="A3042" i="6"/>
  <c r="I3041" i="6"/>
  <c r="H3041" i="6"/>
  <c r="F3041" i="6"/>
  <c r="D3041" i="6"/>
  <c r="C3041" i="6"/>
  <c r="B3041" i="6"/>
  <c r="A3041" i="6"/>
  <c r="I3040" i="6"/>
  <c r="H3040" i="6"/>
  <c r="F3040" i="6"/>
  <c r="D3040" i="6"/>
  <c r="C3040" i="6"/>
  <c r="B3040" i="6"/>
  <c r="A3040" i="6"/>
  <c r="I3039" i="6"/>
  <c r="H3039" i="6"/>
  <c r="F3039" i="6"/>
  <c r="D3039" i="6"/>
  <c r="C3039" i="6"/>
  <c r="B3039" i="6"/>
  <c r="A3039" i="6"/>
  <c r="I3038" i="6"/>
  <c r="H3038" i="6"/>
  <c r="F3038" i="6"/>
  <c r="D3038" i="6"/>
  <c r="C3038" i="6"/>
  <c r="B3038" i="6"/>
  <c r="A3038" i="6"/>
  <c r="I3037" i="6"/>
  <c r="H3037" i="6"/>
  <c r="F3037" i="6"/>
  <c r="D3037" i="6"/>
  <c r="C3037" i="6"/>
  <c r="B3037" i="6"/>
  <c r="A3037" i="6"/>
  <c r="I3036" i="6"/>
  <c r="H3036" i="6"/>
  <c r="F3036" i="6"/>
  <c r="D3036" i="6"/>
  <c r="C3036" i="6"/>
  <c r="B3036" i="6"/>
  <c r="A3036" i="6"/>
  <c r="I3035" i="6"/>
  <c r="H3035" i="6"/>
  <c r="F3035" i="6"/>
  <c r="D3035" i="6"/>
  <c r="C3035" i="6"/>
  <c r="B3035" i="6"/>
  <c r="A3035" i="6"/>
  <c r="I3034" i="6"/>
  <c r="H3034" i="6"/>
  <c r="F3034" i="6"/>
  <c r="D3034" i="6"/>
  <c r="C3034" i="6"/>
  <c r="B3034" i="6"/>
  <c r="A3034" i="6"/>
  <c r="I3033" i="6"/>
  <c r="H3033" i="6"/>
  <c r="F3033" i="6"/>
  <c r="D3033" i="6"/>
  <c r="C3033" i="6"/>
  <c r="B3033" i="6"/>
  <c r="A3033" i="6"/>
  <c r="I3032" i="6"/>
  <c r="H3032" i="6"/>
  <c r="F3032" i="6"/>
  <c r="D3032" i="6"/>
  <c r="C3032" i="6"/>
  <c r="B3032" i="6"/>
  <c r="A3032" i="6"/>
  <c r="I3031" i="6"/>
  <c r="H3031" i="6"/>
  <c r="F3031" i="6"/>
  <c r="D3031" i="6"/>
  <c r="C3031" i="6"/>
  <c r="B3031" i="6"/>
  <c r="A3031" i="6"/>
  <c r="I3030" i="6"/>
  <c r="H3030" i="6"/>
  <c r="F3030" i="6"/>
  <c r="D3030" i="6"/>
  <c r="C3030" i="6"/>
  <c r="B3030" i="6"/>
  <c r="A3030" i="6"/>
  <c r="I3029" i="6"/>
  <c r="H3029" i="6"/>
  <c r="F3029" i="6"/>
  <c r="D3029" i="6"/>
  <c r="C3029" i="6"/>
  <c r="B3029" i="6"/>
  <c r="A3029" i="6"/>
  <c r="I3028" i="6"/>
  <c r="H3028" i="6"/>
  <c r="F3028" i="6"/>
  <c r="D3028" i="6"/>
  <c r="C3028" i="6"/>
  <c r="B3028" i="6"/>
  <c r="A3028" i="6"/>
  <c r="I3027" i="6"/>
  <c r="H3027" i="6"/>
  <c r="F3027" i="6"/>
  <c r="D3027" i="6"/>
  <c r="C3027" i="6"/>
  <c r="B3027" i="6"/>
  <c r="A3027" i="6"/>
  <c r="I3026" i="6"/>
  <c r="H3026" i="6"/>
  <c r="F3026" i="6"/>
  <c r="D3026" i="6"/>
  <c r="C3026" i="6"/>
  <c r="B3026" i="6"/>
  <c r="A3026" i="6"/>
  <c r="I3025" i="6"/>
  <c r="H3025" i="6"/>
  <c r="F3025" i="6"/>
  <c r="D3025" i="6"/>
  <c r="C3025" i="6"/>
  <c r="B3025" i="6"/>
  <c r="A3025" i="6"/>
  <c r="I3024" i="6"/>
  <c r="H3024" i="6"/>
  <c r="F3024" i="6"/>
  <c r="D3024" i="6"/>
  <c r="C3024" i="6"/>
  <c r="B3024" i="6"/>
  <c r="A3024" i="6"/>
  <c r="I3023" i="6"/>
  <c r="H3023" i="6"/>
  <c r="F3023" i="6"/>
  <c r="D3023" i="6"/>
  <c r="C3023" i="6"/>
  <c r="B3023" i="6"/>
  <c r="A3023" i="6"/>
  <c r="I3022" i="6"/>
  <c r="H3022" i="6"/>
  <c r="F3022" i="6"/>
  <c r="D3022" i="6"/>
  <c r="C3022" i="6"/>
  <c r="B3022" i="6"/>
  <c r="A3022" i="6"/>
  <c r="I3021" i="6"/>
  <c r="H3021" i="6"/>
  <c r="F3021" i="6"/>
  <c r="D3021" i="6"/>
  <c r="C3021" i="6"/>
  <c r="B3021" i="6"/>
  <c r="A3021" i="6"/>
  <c r="I3020" i="6"/>
  <c r="H3020" i="6"/>
  <c r="F3020" i="6"/>
  <c r="D3020" i="6"/>
  <c r="C3020" i="6"/>
  <c r="B3020" i="6"/>
  <c r="A3020" i="6"/>
  <c r="I3019" i="6"/>
  <c r="H3019" i="6"/>
  <c r="F3019" i="6"/>
  <c r="D3019" i="6"/>
  <c r="C3019" i="6"/>
  <c r="B3019" i="6"/>
  <c r="A3019" i="6"/>
  <c r="I3018" i="6"/>
  <c r="H3018" i="6"/>
  <c r="F3018" i="6"/>
  <c r="D3018" i="6"/>
  <c r="C3018" i="6"/>
  <c r="B3018" i="6"/>
  <c r="A3018" i="6"/>
  <c r="I3017" i="6"/>
  <c r="H3017" i="6"/>
  <c r="F3017" i="6"/>
  <c r="D3017" i="6"/>
  <c r="C3017" i="6"/>
  <c r="B3017" i="6"/>
  <c r="A3017" i="6"/>
  <c r="I3016" i="6"/>
  <c r="H3016" i="6"/>
  <c r="F3016" i="6"/>
  <c r="D3016" i="6"/>
  <c r="C3016" i="6"/>
  <c r="B3016" i="6"/>
  <c r="A3016" i="6"/>
  <c r="I3015" i="6"/>
  <c r="H3015" i="6"/>
  <c r="F3015" i="6"/>
  <c r="D3015" i="6"/>
  <c r="C3015" i="6"/>
  <c r="B3015" i="6"/>
  <c r="A3015" i="6"/>
  <c r="I3014" i="6"/>
  <c r="H3014" i="6"/>
  <c r="F3014" i="6"/>
  <c r="D3014" i="6"/>
  <c r="C3014" i="6"/>
  <c r="B3014" i="6"/>
  <c r="A3014" i="6"/>
  <c r="I3013" i="6"/>
  <c r="H3013" i="6"/>
  <c r="F3013" i="6"/>
  <c r="D3013" i="6"/>
  <c r="C3013" i="6"/>
  <c r="B3013" i="6"/>
  <c r="A3013" i="6"/>
  <c r="I3012" i="6"/>
  <c r="H3012" i="6"/>
  <c r="F3012" i="6"/>
  <c r="D3012" i="6"/>
  <c r="C3012" i="6"/>
  <c r="B3012" i="6"/>
  <c r="A3012" i="6"/>
  <c r="I3011" i="6"/>
  <c r="H3011" i="6"/>
  <c r="F3011" i="6"/>
  <c r="D3011" i="6"/>
  <c r="C3011" i="6"/>
  <c r="B3011" i="6"/>
  <c r="A3011" i="6"/>
  <c r="I3010" i="6"/>
  <c r="H3010" i="6"/>
  <c r="F3010" i="6"/>
  <c r="D3010" i="6"/>
  <c r="C3010" i="6"/>
  <c r="B3010" i="6"/>
  <c r="A3010" i="6"/>
  <c r="I3009" i="6"/>
  <c r="H3009" i="6"/>
  <c r="F3009" i="6"/>
  <c r="D3009" i="6"/>
  <c r="C3009" i="6"/>
  <c r="B3009" i="6"/>
  <c r="A3009" i="6"/>
  <c r="I3008" i="6"/>
  <c r="H3008" i="6"/>
  <c r="F3008" i="6"/>
  <c r="D3008" i="6"/>
  <c r="C3008" i="6"/>
  <c r="B3008" i="6"/>
  <c r="A3008" i="6"/>
  <c r="I3007" i="6"/>
  <c r="H3007" i="6"/>
  <c r="F3007" i="6"/>
  <c r="D3007" i="6"/>
  <c r="C3007" i="6"/>
  <c r="B3007" i="6"/>
  <c r="A3007" i="6"/>
  <c r="I3006" i="6"/>
  <c r="H3006" i="6"/>
  <c r="F3006" i="6"/>
  <c r="D3006" i="6"/>
  <c r="C3006" i="6"/>
  <c r="B3006" i="6"/>
  <c r="A3006" i="6"/>
  <c r="I3005" i="6"/>
  <c r="H3005" i="6"/>
  <c r="F3005" i="6"/>
  <c r="D3005" i="6"/>
  <c r="C3005" i="6"/>
  <c r="B3005" i="6"/>
  <c r="A3005" i="6"/>
  <c r="I3004" i="6"/>
  <c r="H3004" i="6"/>
  <c r="F3004" i="6"/>
  <c r="D3004" i="6"/>
  <c r="C3004" i="6"/>
  <c r="B3004" i="6"/>
  <c r="A3004" i="6"/>
  <c r="I3003" i="6"/>
  <c r="H3003" i="6"/>
  <c r="F3003" i="6"/>
  <c r="D3003" i="6"/>
  <c r="C3003" i="6"/>
  <c r="B3003" i="6"/>
  <c r="A3003" i="6"/>
  <c r="I3002" i="6"/>
  <c r="H3002" i="6"/>
  <c r="F3002" i="6"/>
  <c r="D3002" i="6"/>
  <c r="C3002" i="6"/>
  <c r="B3002" i="6"/>
  <c r="A3002" i="6"/>
  <c r="I3001" i="6"/>
  <c r="H3001" i="6"/>
  <c r="F3001" i="6"/>
  <c r="D3001" i="6"/>
  <c r="C3001" i="6"/>
  <c r="B3001" i="6"/>
  <c r="A3001" i="6"/>
  <c r="I3000" i="6"/>
  <c r="H3000" i="6"/>
  <c r="F3000" i="6"/>
  <c r="D3000" i="6"/>
  <c r="C3000" i="6"/>
  <c r="B3000" i="6"/>
  <c r="A3000" i="6"/>
  <c r="I2999" i="6"/>
  <c r="H2999" i="6"/>
  <c r="F2999" i="6"/>
  <c r="D2999" i="6"/>
  <c r="C2999" i="6"/>
  <c r="B2999" i="6"/>
  <c r="A2999" i="6"/>
  <c r="I2998" i="6"/>
  <c r="H2998" i="6"/>
  <c r="F2998" i="6"/>
  <c r="D2998" i="6"/>
  <c r="C2998" i="6"/>
  <c r="B2998" i="6"/>
  <c r="A2998" i="6"/>
  <c r="I2997" i="6"/>
  <c r="H2997" i="6"/>
  <c r="F2997" i="6"/>
  <c r="D2997" i="6"/>
  <c r="C2997" i="6"/>
  <c r="B2997" i="6"/>
  <c r="A2997" i="6"/>
  <c r="I2996" i="6"/>
  <c r="H2996" i="6"/>
  <c r="F2996" i="6"/>
  <c r="D2996" i="6"/>
  <c r="C2996" i="6"/>
  <c r="B2996" i="6"/>
  <c r="A2996" i="6"/>
  <c r="I2995" i="6"/>
  <c r="H2995" i="6"/>
  <c r="F2995" i="6"/>
  <c r="D2995" i="6"/>
  <c r="C2995" i="6"/>
  <c r="B2995" i="6"/>
  <c r="A2995" i="6"/>
  <c r="I2994" i="6"/>
  <c r="H2994" i="6"/>
  <c r="F2994" i="6"/>
  <c r="D2994" i="6"/>
  <c r="C2994" i="6"/>
  <c r="B2994" i="6"/>
  <c r="A2994" i="6"/>
  <c r="I2993" i="6"/>
  <c r="H2993" i="6"/>
  <c r="F2993" i="6"/>
  <c r="D2993" i="6"/>
  <c r="C2993" i="6"/>
  <c r="B2993" i="6"/>
  <c r="A2993" i="6"/>
  <c r="I2992" i="6"/>
  <c r="H2992" i="6"/>
  <c r="F2992" i="6"/>
  <c r="D2992" i="6"/>
  <c r="C2992" i="6"/>
  <c r="B2992" i="6"/>
  <c r="A2992" i="6"/>
  <c r="I2991" i="6"/>
  <c r="H2991" i="6"/>
  <c r="F2991" i="6"/>
  <c r="D2991" i="6"/>
  <c r="C2991" i="6"/>
  <c r="B2991" i="6"/>
  <c r="A2991" i="6"/>
  <c r="I2990" i="6"/>
  <c r="H2990" i="6"/>
  <c r="F2990" i="6"/>
  <c r="D2990" i="6"/>
  <c r="C2990" i="6"/>
  <c r="B2990" i="6"/>
  <c r="A2990" i="6"/>
  <c r="I2989" i="6"/>
  <c r="H2989" i="6"/>
  <c r="F2989" i="6"/>
  <c r="D2989" i="6"/>
  <c r="C2989" i="6"/>
  <c r="B2989" i="6"/>
  <c r="A2989" i="6"/>
  <c r="I2988" i="6"/>
  <c r="H2988" i="6"/>
  <c r="F2988" i="6"/>
  <c r="D2988" i="6"/>
  <c r="C2988" i="6"/>
  <c r="B2988" i="6"/>
  <c r="A2988" i="6"/>
  <c r="I2987" i="6"/>
  <c r="H2987" i="6"/>
  <c r="F2987" i="6"/>
  <c r="D2987" i="6"/>
  <c r="C2987" i="6"/>
  <c r="B2987" i="6"/>
  <c r="A2987" i="6"/>
  <c r="I2986" i="6"/>
  <c r="H2986" i="6"/>
  <c r="F2986" i="6"/>
  <c r="D2986" i="6"/>
  <c r="C2986" i="6"/>
  <c r="B2986" i="6"/>
  <c r="A2986" i="6"/>
  <c r="I2985" i="6"/>
  <c r="H2985" i="6"/>
  <c r="F2985" i="6"/>
  <c r="D2985" i="6"/>
  <c r="C2985" i="6"/>
  <c r="B2985" i="6"/>
  <c r="A2985" i="6"/>
  <c r="I2984" i="6"/>
  <c r="H2984" i="6"/>
  <c r="F2984" i="6"/>
  <c r="D2984" i="6"/>
  <c r="C2984" i="6"/>
  <c r="B2984" i="6"/>
  <c r="A2984" i="6"/>
  <c r="I2983" i="6"/>
  <c r="H2983" i="6"/>
  <c r="F2983" i="6"/>
  <c r="D2983" i="6"/>
  <c r="C2983" i="6"/>
  <c r="B2983" i="6"/>
  <c r="A2983" i="6"/>
  <c r="I2982" i="6"/>
  <c r="H2982" i="6"/>
  <c r="F2982" i="6"/>
  <c r="D2982" i="6"/>
  <c r="C2982" i="6"/>
  <c r="B2982" i="6"/>
  <c r="A2982" i="6"/>
  <c r="I2981" i="6"/>
  <c r="H2981" i="6"/>
  <c r="F2981" i="6"/>
  <c r="D2981" i="6"/>
  <c r="C2981" i="6"/>
  <c r="B2981" i="6"/>
  <c r="A2981" i="6"/>
  <c r="I2980" i="6"/>
  <c r="H2980" i="6"/>
  <c r="F2980" i="6"/>
  <c r="D2980" i="6"/>
  <c r="C2980" i="6"/>
  <c r="B2980" i="6"/>
  <c r="A2980" i="6"/>
  <c r="I2979" i="6"/>
  <c r="H2979" i="6"/>
  <c r="F2979" i="6"/>
  <c r="D2979" i="6"/>
  <c r="C2979" i="6"/>
  <c r="B2979" i="6"/>
  <c r="A2979" i="6"/>
  <c r="I2978" i="6"/>
  <c r="H2978" i="6"/>
  <c r="F2978" i="6"/>
  <c r="D2978" i="6"/>
  <c r="C2978" i="6"/>
  <c r="B2978" i="6"/>
  <c r="A2978" i="6"/>
  <c r="I2977" i="6"/>
  <c r="H2977" i="6"/>
  <c r="F2977" i="6"/>
  <c r="D2977" i="6"/>
  <c r="C2977" i="6"/>
  <c r="B2977" i="6"/>
  <c r="A2977" i="6"/>
  <c r="I2976" i="6"/>
  <c r="H2976" i="6"/>
  <c r="F2976" i="6"/>
  <c r="D2976" i="6"/>
  <c r="C2976" i="6"/>
  <c r="B2976" i="6"/>
  <c r="A2976" i="6"/>
  <c r="I2975" i="6"/>
  <c r="H2975" i="6"/>
  <c r="F2975" i="6"/>
  <c r="D2975" i="6"/>
  <c r="C2975" i="6"/>
  <c r="B2975" i="6"/>
  <c r="A2975" i="6"/>
  <c r="I2974" i="6"/>
  <c r="H2974" i="6"/>
  <c r="F2974" i="6"/>
  <c r="D2974" i="6"/>
  <c r="C2974" i="6"/>
  <c r="B2974" i="6"/>
  <c r="A2974" i="6"/>
  <c r="I2973" i="6"/>
  <c r="H2973" i="6"/>
  <c r="F2973" i="6"/>
  <c r="D2973" i="6"/>
  <c r="C2973" i="6"/>
  <c r="B2973" i="6"/>
  <c r="A2973" i="6"/>
  <c r="I2972" i="6"/>
  <c r="H2972" i="6"/>
  <c r="F2972" i="6"/>
  <c r="D2972" i="6"/>
  <c r="C2972" i="6"/>
  <c r="B2972" i="6"/>
  <c r="A2972" i="6"/>
  <c r="I2971" i="6"/>
  <c r="H2971" i="6"/>
  <c r="F2971" i="6"/>
  <c r="D2971" i="6"/>
  <c r="C2971" i="6"/>
  <c r="B2971" i="6"/>
  <c r="A2971" i="6"/>
  <c r="I2970" i="6"/>
  <c r="H2970" i="6"/>
  <c r="F2970" i="6"/>
  <c r="D2970" i="6"/>
  <c r="C2970" i="6"/>
  <c r="B2970" i="6"/>
  <c r="A2970" i="6"/>
  <c r="I2969" i="6"/>
  <c r="H2969" i="6"/>
  <c r="F2969" i="6"/>
  <c r="D2969" i="6"/>
  <c r="C2969" i="6"/>
  <c r="B2969" i="6"/>
  <c r="A2969" i="6"/>
  <c r="I2968" i="6"/>
  <c r="H2968" i="6"/>
  <c r="F2968" i="6"/>
  <c r="D2968" i="6"/>
  <c r="C2968" i="6"/>
  <c r="B2968" i="6"/>
  <c r="A2968" i="6"/>
  <c r="I2967" i="6"/>
  <c r="H2967" i="6"/>
  <c r="F2967" i="6"/>
  <c r="D2967" i="6"/>
  <c r="C2967" i="6"/>
  <c r="B2967" i="6"/>
  <c r="A2967" i="6"/>
  <c r="I2966" i="6"/>
  <c r="H2966" i="6"/>
  <c r="F2966" i="6"/>
  <c r="D2966" i="6"/>
  <c r="C2966" i="6"/>
  <c r="B2966" i="6"/>
  <c r="A2966" i="6"/>
  <c r="I2965" i="6"/>
  <c r="H2965" i="6"/>
  <c r="F2965" i="6"/>
  <c r="D2965" i="6"/>
  <c r="C2965" i="6"/>
  <c r="B2965" i="6"/>
  <c r="A2965" i="6"/>
  <c r="I2964" i="6"/>
  <c r="H2964" i="6"/>
  <c r="F2964" i="6"/>
  <c r="D2964" i="6"/>
  <c r="C2964" i="6"/>
  <c r="B2964" i="6"/>
  <c r="A2964" i="6"/>
  <c r="I2963" i="6"/>
  <c r="H2963" i="6"/>
  <c r="F2963" i="6"/>
  <c r="D2963" i="6"/>
  <c r="C2963" i="6"/>
  <c r="B2963" i="6"/>
  <c r="A2963" i="6"/>
  <c r="I2962" i="6"/>
  <c r="H2962" i="6"/>
  <c r="F2962" i="6"/>
  <c r="D2962" i="6"/>
  <c r="C2962" i="6"/>
  <c r="B2962" i="6"/>
  <c r="A2962" i="6"/>
  <c r="I2961" i="6"/>
  <c r="H2961" i="6"/>
  <c r="F2961" i="6"/>
  <c r="D2961" i="6"/>
  <c r="C2961" i="6"/>
  <c r="B2961" i="6"/>
  <c r="A2961" i="6"/>
  <c r="I2960" i="6"/>
  <c r="H2960" i="6"/>
  <c r="F2960" i="6"/>
  <c r="D2960" i="6"/>
  <c r="C2960" i="6"/>
  <c r="B2960" i="6"/>
  <c r="A2960" i="6"/>
  <c r="I2959" i="6"/>
  <c r="H2959" i="6"/>
  <c r="F2959" i="6"/>
  <c r="D2959" i="6"/>
  <c r="C2959" i="6"/>
  <c r="B2959" i="6"/>
  <c r="A2959" i="6"/>
  <c r="I2958" i="6"/>
  <c r="H2958" i="6"/>
  <c r="F2958" i="6"/>
  <c r="D2958" i="6"/>
  <c r="C2958" i="6"/>
  <c r="B2958" i="6"/>
  <c r="A2958" i="6"/>
  <c r="I2957" i="6"/>
  <c r="H2957" i="6"/>
  <c r="F2957" i="6"/>
  <c r="D2957" i="6"/>
  <c r="C2957" i="6"/>
  <c r="B2957" i="6"/>
  <c r="A2957" i="6"/>
  <c r="I2956" i="6"/>
  <c r="H2956" i="6"/>
  <c r="F2956" i="6"/>
  <c r="D2956" i="6"/>
  <c r="C2956" i="6"/>
  <c r="B2956" i="6"/>
  <c r="A2956" i="6"/>
  <c r="I2955" i="6"/>
  <c r="H2955" i="6"/>
  <c r="F2955" i="6"/>
  <c r="D2955" i="6"/>
  <c r="C2955" i="6"/>
  <c r="B2955" i="6"/>
  <c r="A2955" i="6"/>
  <c r="I2954" i="6"/>
  <c r="H2954" i="6"/>
  <c r="F2954" i="6"/>
  <c r="D2954" i="6"/>
  <c r="C2954" i="6"/>
  <c r="B2954" i="6"/>
  <c r="A2954" i="6"/>
  <c r="I2953" i="6"/>
  <c r="H2953" i="6"/>
  <c r="F2953" i="6"/>
  <c r="D2953" i="6"/>
  <c r="C2953" i="6"/>
  <c r="B2953" i="6"/>
  <c r="A2953" i="6"/>
  <c r="I2952" i="6"/>
  <c r="H2952" i="6"/>
  <c r="F2952" i="6"/>
  <c r="D2952" i="6"/>
  <c r="C2952" i="6"/>
  <c r="B2952" i="6"/>
  <c r="A2952" i="6"/>
  <c r="I2951" i="6"/>
  <c r="H2951" i="6"/>
  <c r="F2951" i="6"/>
  <c r="D2951" i="6"/>
  <c r="C2951" i="6"/>
  <c r="B2951" i="6"/>
  <c r="A2951" i="6"/>
  <c r="I2950" i="6"/>
  <c r="H2950" i="6"/>
  <c r="F2950" i="6"/>
  <c r="D2950" i="6"/>
  <c r="C2950" i="6"/>
  <c r="B2950" i="6"/>
  <c r="A2950" i="6"/>
  <c r="I2949" i="6"/>
  <c r="H2949" i="6"/>
  <c r="F2949" i="6"/>
  <c r="D2949" i="6"/>
  <c r="C2949" i="6"/>
  <c r="B2949" i="6"/>
  <c r="A2949" i="6"/>
  <c r="I2948" i="6"/>
  <c r="H2948" i="6"/>
  <c r="F2948" i="6"/>
  <c r="D2948" i="6"/>
  <c r="C2948" i="6"/>
  <c r="B2948" i="6"/>
  <c r="A2948" i="6"/>
  <c r="I2947" i="6"/>
  <c r="H2947" i="6"/>
  <c r="F2947" i="6"/>
  <c r="D2947" i="6"/>
  <c r="C2947" i="6"/>
  <c r="B2947" i="6"/>
  <c r="A2947" i="6"/>
  <c r="I2946" i="6"/>
  <c r="H2946" i="6"/>
  <c r="F2946" i="6"/>
  <c r="D2946" i="6"/>
  <c r="C2946" i="6"/>
  <c r="B2946" i="6"/>
  <c r="A2946" i="6"/>
  <c r="I2945" i="6"/>
  <c r="H2945" i="6"/>
  <c r="F2945" i="6"/>
  <c r="D2945" i="6"/>
  <c r="C2945" i="6"/>
  <c r="B2945" i="6"/>
  <c r="A2945" i="6"/>
  <c r="I2944" i="6"/>
  <c r="H2944" i="6"/>
  <c r="F2944" i="6"/>
  <c r="D2944" i="6"/>
  <c r="C2944" i="6"/>
  <c r="B2944" i="6"/>
  <c r="A2944" i="6"/>
  <c r="I2943" i="6"/>
  <c r="H2943" i="6"/>
  <c r="F2943" i="6"/>
  <c r="D2943" i="6"/>
  <c r="C2943" i="6"/>
  <c r="B2943" i="6"/>
  <c r="A2943" i="6"/>
  <c r="I2942" i="6"/>
  <c r="H2942" i="6"/>
  <c r="F2942" i="6"/>
  <c r="D2942" i="6"/>
  <c r="C2942" i="6"/>
  <c r="B2942" i="6"/>
  <c r="A2942" i="6"/>
  <c r="I2941" i="6"/>
  <c r="H2941" i="6"/>
  <c r="F2941" i="6"/>
  <c r="D2941" i="6"/>
  <c r="C2941" i="6"/>
  <c r="B2941" i="6"/>
  <c r="A2941" i="6"/>
  <c r="I2940" i="6"/>
  <c r="H2940" i="6"/>
  <c r="F2940" i="6"/>
  <c r="D2940" i="6"/>
  <c r="C2940" i="6"/>
  <c r="B2940" i="6"/>
  <c r="A2940" i="6"/>
  <c r="I2939" i="6"/>
  <c r="H2939" i="6"/>
  <c r="F2939" i="6"/>
  <c r="D2939" i="6"/>
  <c r="C2939" i="6"/>
  <c r="B2939" i="6"/>
  <c r="A2939" i="6"/>
  <c r="I2938" i="6"/>
  <c r="H2938" i="6"/>
  <c r="F2938" i="6"/>
  <c r="D2938" i="6"/>
  <c r="C2938" i="6"/>
  <c r="B2938" i="6"/>
  <c r="A2938" i="6"/>
  <c r="I2937" i="6"/>
  <c r="H2937" i="6"/>
  <c r="F2937" i="6"/>
  <c r="D2937" i="6"/>
  <c r="C2937" i="6"/>
  <c r="B2937" i="6"/>
  <c r="A2937" i="6"/>
  <c r="I2936" i="6"/>
  <c r="H2936" i="6"/>
  <c r="F2936" i="6"/>
  <c r="D2936" i="6"/>
  <c r="C2936" i="6"/>
  <c r="B2936" i="6"/>
  <c r="A2936" i="6"/>
  <c r="I2935" i="6"/>
  <c r="H2935" i="6"/>
  <c r="F2935" i="6"/>
  <c r="D2935" i="6"/>
  <c r="C2935" i="6"/>
  <c r="B2935" i="6"/>
  <c r="A2935" i="6"/>
  <c r="I2934" i="6"/>
  <c r="H2934" i="6"/>
  <c r="F2934" i="6"/>
  <c r="D2934" i="6"/>
  <c r="C2934" i="6"/>
  <c r="B2934" i="6"/>
  <c r="A2934" i="6"/>
  <c r="I2933" i="6"/>
  <c r="H2933" i="6"/>
  <c r="F2933" i="6"/>
  <c r="D2933" i="6"/>
  <c r="C2933" i="6"/>
  <c r="B2933" i="6"/>
  <c r="A2933" i="6"/>
  <c r="I2932" i="6"/>
  <c r="H2932" i="6"/>
  <c r="F2932" i="6"/>
  <c r="D2932" i="6"/>
  <c r="C2932" i="6"/>
  <c r="B2932" i="6"/>
  <c r="A2932" i="6"/>
  <c r="I2931" i="6"/>
  <c r="H2931" i="6"/>
  <c r="F2931" i="6"/>
  <c r="D2931" i="6"/>
  <c r="C2931" i="6"/>
  <c r="B2931" i="6"/>
  <c r="A2931" i="6"/>
  <c r="I2930" i="6"/>
  <c r="H2930" i="6"/>
  <c r="F2930" i="6"/>
  <c r="D2930" i="6"/>
  <c r="C2930" i="6"/>
  <c r="B2930" i="6"/>
  <c r="A2930" i="6"/>
  <c r="I2929" i="6"/>
  <c r="H2929" i="6"/>
  <c r="F2929" i="6"/>
  <c r="D2929" i="6"/>
  <c r="C2929" i="6"/>
  <c r="B2929" i="6"/>
  <c r="A2929" i="6"/>
  <c r="I2928" i="6"/>
  <c r="H2928" i="6"/>
  <c r="F2928" i="6"/>
  <c r="D2928" i="6"/>
  <c r="C2928" i="6"/>
  <c r="B2928" i="6"/>
  <c r="A2928" i="6"/>
  <c r="I2927" i="6"/>
  <c r="H2927" i="6"/>
  <c r="F2927" i="6"/>
  <c r="D2927" i="6"/>
  <c r="C2927" i="6"/>
  <c r="B2927" i="6"/>
  <c r="A2927" i="6"/>
  <c r="I2926" i="6"/>
  <c r="H2926" i="6"/>
  <c r="F2926" i="6"/>
  <c r="D2926" i="6"/>
  <c r="C2926" i="6"/>
  <c r="B2926" i="6"/>
  <c r="A2926" i="6"/>
  <c r="I2925" i="6"/>
  <c r="H2925" i="6"/>
  <c r="F2925" i="6"/>
  <c r="D2925" i="6"/>
  <c r="C2925" i="6"/>
  <c r="B2925" i="6"/>
  <c r="A2925" i="6"/>
  <c r="I2924" i="6"/>
  <c r="H2924" i="6"/>
  <c r="F2924" i="6"/>
  <c r="D2924" i="6"/>
  <c r="C2924" i="6"/>
  <c r="B2924" i="6"/>
  <c r="A2924" i="6"/>
  <c r="I2923" i="6"/>
  <c r="H2923" i="6"/>
  <c r="F2923" i="6"/>
  <c r="D2923" i="6"/>
  <c r="C2923" i="6"/>
  <c r="B2923" i="6"/>
  <c r="A2923" i="6"/>
  <c r="I2922" i="6"/>
  <c r="H2922" i="6"/>
  <c r="F2922" i="6"/>
  <c r="D2922" i="6"/>
  <c r="C2922" i="6"/>
  <c r="B2922" i="6"/>
  <c r="A2922" i="6"/>
  <c r="I2921" i="6"/>
  <c r="H2921" i="6"/>
  <c r="F2921" i="6"/>
  <c r="D2921" i="6"/>
  <c r="C2921" i="6"/>
  <c r="B2921" i="6"/>
  <c r="A2921" i="6"/>
  <c r="I2920" i="6"/>
  <c r="H2920" i="6"/>
  <c r="F2920" i="6"/>
  <c r="D2920" i="6"/>
  <c r="C2920" i="6"/>
  <c r="B2920" i="6"/>
  <c r="A2920" i="6"/>
  <c r="I2919" i="6"/>
  <c r="H2919" i="6"/>
  <c r="F2919" i="6"/>
  <c r="D2919" i="6"/>
  <c r="C2919" i="6"/>
  <c r="B2919" i="6"/>
  <c r="A2919" i="6"/>
  <c r="I2918" i="6"/>
  <c r="H2918" i="6"/>
  <c r="F2918" i="6"/>
  <c r="D2918" i="6"/>
  <c r="C2918" i="6"/>
  <c r="B2918" i="6"/>
  <c r="A2918" i="6"/>
  <c r="I2917" i="6"/>
  <c r="H2917" i="6"/>
  <c r="F2917" i="6"/>
  <c r="D2917" i="6"/>
  <c r="C2917" i="6"/>
  <c r="B2917" i="6"/>
  <c r="A2917" i="6"/>
  <c r="I2916" i="6"/>
  <c r="H2916" i="6"/>
  <c r="F2916" i="6"/>
  <c r="D2916" i="6"/>
  <c r="C2916" i="6"/>
  <c r="B2916" i="6"/>
  <c r="A2916" i="6"/>
  <c r="I2915" i="6"/>
  <c r="H2915" i="6"/>
  <c r="F2915" i="6"/>
  <c r="D2915" i="6"/>
  <c r="C2915" i="6"/>
  <c r="B2915" i="6"/>
  <c r="A2915" i="6"/>
  <c r="I2914" i="6"/>
  <c r="H2914" i="6"/>
  <c r="F2914" i="6"/>
  <c r="D2914" i="6"/>
  <c r="C2914" i="6"/>
  <c r="B2914" i="6"/>
  <c r="A2914" i="6"/>
  <c r="I2913" i="6"/>
  <c r="H2913" i="6"/>
  <c r="F2913" i="6"/>
  <c r="D2913" i="6"/>
  <c r="C2913" i="6"/>
  <c r="B2913" i="6"/>
  <c r="A2913" i="6"/>
  <c r="I2912" i="6"/>
  <c r="H2912" i="6"/>
  <c r="F2912" i="6"/>
  <c r="D2912" i="6"/>
  <c r="C2912" i="6"/>
  <c r="B2912" i="6"/>
  <c r="A2912" i="6"/>
  <c r="I2911" i="6"/>
  <c r="H2911" i="6"/>
  <c r="F2911" i="6"/>
  <c r="D2911" i="6"/>
  <c r="C2911" i="6"/>
  <c r="B2911" i="6"/>
  <c r="A2911" i="6"/>
  <c r="I2910" i="6"/>
  <c r="H2910" i="6"/>
  <c r="F2910" i="6"/>
  <c r="D2910" i="6"/>
  <c r="C2910" i="6"/>
  <c r="B2910" i="6"/>
  <c r="A2910" i="6"/>
  <c r="I2909" i="6"/>
  <c r="H2909" i="6"/>
  <c r="F2909" i="6"/>
  <c r="D2909" i="6"/>
  <c r="C2909" i="6"/>
  <c r="B2909" i="6"/>
  <c r="A2909" i="6"/>
  <c r="I2908" i="6"/>
  <c r="H2908" i="6"/>
  <c r="F2908" i="6"/>
  <c r="D2908" i="6"/>
  <c r="C2908" i="6"/>
  <c r="B2908" i="6"/>
  <c r="A2908" i="6"/>
  <c r="I2907" i="6"/>
  <c r="H2907" i="6"/>
  <c r="F2907" i="6"/>
  <c r="D2907" i="6"/>
  <c r="C2907" i="6"/>
  <c r="B2907" i="6"/>
  <c r="A2907" i="6"/>
  <c r="I2906" i="6"/>
  <c r="H2906" i="6"/>
  <c r="F2906" i="6"/>
  <c r="D2906" i="6"/>
  <c r="C2906" i="6"/>
  <c r="B2906" i="6"/>
  <c r="A2906" i="6"/>
  <c r="I2905" i="6"/>
  <c r="H2905" i="6"/>
  <c r="F2905" i="6"/>
  <c r="D2905" i="6"/>
  <c r="C2905" i="6"/>
  <c r="B2905" i="6"/>
  <c r="A2905" i="6"/>
  <c r="I2904" i="6"/>
  <c r="H2904" i="6"/>
  <c r="F2904" i="6"/>
  <c r="D2904" i="6"/>
  <c r="C2904" i="6"/>
  <c r="B2904" i="6"/>
  <c r="A2904" i="6"/>
  <c r="I2903" i="6"/>
  <c r="H2903" i="6"/>
  <c r="F2903" i="6"/>
  <c r="D2903" i="6"/>
  <c r="C2903" i="6"/>
  <c r="B2903" i="6"/>
  <c r="A2903" i="6"/>
  <c r="I2902" i="6"/>
  <c r="H2902" i="6"/>
  <c r="F2902" i="6"/>
  <c r="D2902" i="6"/>
  <c r="C2902" i="6"/>
  <c r="B2902" i="6"/>
  <c r="A2902" i="6"/>
  <c r="I2901" i="6"/>
  <c r="H2901" i="6"/>
  <c r="F2901" i="6"/>
  <c r="D2901" i="6"/>
  <c r="C2901" i="6"/>
  <c r="B2901" i="6"/>
  <c r="A2901" i="6"/>
  <c r="I2900" i="6"/>
  <c r="H2900" i="6"/>
  <c r="F2900" i="6"/>
  <c r="D2900" i="6"/>
  <c r="C2900" i="6"/>
  <c r="B2900" i="6"/>
  <c r="A2900" i="6"/>
  <c r="I2899" i="6"/>
  <c r="H2899" i="6"/>
  <c r="F2899" i="6"/>
  <c r="D2899" i="6"/>
  <c r="C2899" i="6"/>
  <c r="B2899" i="6"/>
  <c r="A2899" i="6"/>
  <c r="I2898" i="6"/>
  <c r="H2898" i="6"/>
  <c r="F2898" i="6"/>
  <c r="D2898" i="6"/>
  <c r="C2898" i="6"/>
  <c r="B2898" i="6"/>
  <c r="A2898" i="6"/>
  <c r="I2897" i="6"/>
  <c r="H2897" i="6"/>
  <c r="F2897" i="6"/>
  <c r="D2897" i="6"/>
  <c r="C2897" i="6"/>
  <c r="B2897" i="6"/>
  <c r="A2897" i="6"/>
  <c r="I2896" i="6"/>
  <c r="H2896" i="6"/>
  <c r="F2896" i="6"/>
  <c r="D2896" i="6"/>
  <c r="C2896" i="6"/>
  <c r="B2896" i="6"/>
  <c r="A2896" i="6"/>
  <c r="I2895" i="6"/>
  <c r="H2895" i="6"/>
  <c r="F2895" i="6"/>
  <c r="D2895" i="6"/>
  <c r="C2895" i="6"/>
  <c r="B2895" i="6"/>
  <c r="A2895" i="6"/>
  <c r="I2894" i="6"/>
  <c r="H2894" i="6"/>
  <c r="F2894" i="6"/>
  <c r="D2894" i="6"/>
  <c r="C2894" i="6"/>
  <c r="B2894" i="6"/>
  <c r="A2894" i="6"/>
  <c r="I2893" i="6"/>
  <c r="H2893" i="6"/>
  <c r="F2893" i="6"/>
  <c r="D2893" i="6"/>
  <c r="C2893" i="6"/>
  <c r="B2893" i="6"/>
  <c r="A2893" i="6"/>
  <c r="I2892" i="6"/>
  <c r="H2892" i="6"/>
  <c r="F2892" i="6"/>
  <c r="D2892" i="6"/>
  <c r="C2892" i="6"/>
  <c r="B2892" i="6"/>
  <c r="A2892" i="6"/>
  <c r="I2891" i="6"/>
  <c r="H2891" i="6"/>
  <c r="F2891" i="6"/>
  <c r="D2891" i="6"/>
  <c r="C2891" i="6"/>
  <c r="B2891" i="6"/>
  <c r="A2891" i="6"/>
  <c r="I2890" i="6"/>
  <c r="H2890" i="6"/>
  <c r="F2890" i="6"/>
  <c r="D2890" i="6"/>
  <c r="C2890" i="6"/>
  <c r="B2890" i="6"/>
  <c r="A2890" i="6"/>
  <c r="I2889" i="6"/>
  <c r="H2889" i="6"/>
  <c r="F2889" i="6"/>
  <c r="D2889" i="6"/>
  <c r="C2889" i="6"/>
  <c r="B2889" i="6"/>
  <c r="A2889" i="6"/>
  <c r="I2888" i="6"/>
  <c r="H2888" i="6"/>
  <c r="F2888" i="6"/>
  <c r="D2888" i="6"/>
  <c r="C2888" i="6"/>
  <c r="B2888" i="6"/>
  <c r="A2888" i="6"/>
  <c r="I2887" i="6"/>
  <c r="H2887" i="6"/>
  <c r="F2887" i="6"/>
  <c r="D2887" i="6"/>
  <c r="C2887" i="6"/>
  <c r="B2887" i="6"/>
  <c r="A2887" i="6"/>
  <c r="I2886" i="6"/>
  <c r="H2886" i="6"/>
  <c r="F2886" i="6"/>
  <c r="D2886" i="6"/>
  <c r="C2886" i="6"/>
  <c r="B2886" i="6"/>
  <c r="A2886" i="6"/>
  <c r="I2885" i="6"/>
  <c r="H2885" i="6"/>
  <c r="F2885" i="6"/>
  <c r="D2885" i="6"/>
  <c r="C2885" i="6"/>
  <c r="B2885" i="6"/>
  <c r="A2885" i="6"/>
  <c r="I2884" i="6"/>
  <c r="H2884" i="6"/>
  <c r="F2884" i="6"/>
  <c r="D2884" i="6"/>
  <c r="C2884" i="6"/>
  <c r="B2884" i="6"/>
  <c r="A2884" i="6"/>
  <c r="I2883" i="6"/>
  <c r="H2883" i="6"/>
  <c r="F2883" i="6"/>
  <c r="D2883" i="6"/>
  <c r="C2883" i="6"/>
  <c r="B2883" i="6"/>
  <c r="A2883" i="6"/>
  <c r="I2882" i="6"/>
  <c r="H2882" i="6"/>
  <c r="F2882" i="6"/>
  <c r="D2882" i="6"/>
  <c r="C2882" i="6"/>
  <c r="B2882" i="6"/>
  <c r="A2882" i="6"/>
  <c r="I2881" i="6"/>
  <c r="H2881" i="6"/>
  <c r="F2881" i="6"/>
  <c r="D2881" i="6"/>
  <c r="C2881" i="6"/>
  <c r="B2881" i="6"/>
  <c r="A2881" i="6"/>
  <c r="I2880" i="6"/>
  <c r="H2880" i="6"/>
  <c r="F2880" i="6"/>
  <c r="D2880" i="6"/>
  <c r="C2880" i="6"/>
  <c r="B2880" i="6"/>
  <c r="A2880" i="6"/>
  <c r="I2879" i="6"/>
  <c r="H2879" i="6"/>
  <c r="F2879" i="6"/>
  <c r="D2879" i="6"/>
  <c r="C2879" i="6"/>
  <c r="B2879" i="6"/>
  <c r="A2879" i="6"/>
  <c r="I2878" i="6"/>
  <c r="H2878" i="6"/>
  <c r="F2878" i="6"/>
  <c r="D2878" i="6"/>
  <c r="C2878" i="6"/>
  <c r="B2878" i="6"/>
  <c r="A2878" i="6"/>
  <c r="I2877" i="6"/>
  <c r="H2877" i="6"/>
  <c r="F2877" i="6"/>
  <c r="D2877" i="6"/>
  <c r="C2877" i="6"/>
  <c r="B2877" i="6"/>
  <c r="A2877" i="6"/>
  <c r="I2876" i="6"/>
  <c r="H2876" i="6"/>
  <c r="F2876" i="6"/>
  <c r="D2876" i="6"/>
  <c r="C2876" i="6"/>
  <c r="B2876" i="6"/>
  <c r="A2876" i="6"/>
  <c r="I2875" i="6"/>
  <c r="H2875" i="6"/>
  <c r="F2875" i="6"/>
  <c r="D2875" i="6"/>
  <c r="C2875" i="6"/>
  <c r="B2875" i="6"/>
  <c r="A2875" i="6"/>
  <c r="I2874" i="6"/>
  <c r="H2874" i="6"/>
  <c r="F2874" i="6"/>
  <c r="D2874" i="6"/>
  <c r="C2874" i="6"/>
  <c r="B2874" i="6"/>
  <c r="A2874" i="6"/>
  <c r="I2873" i="6"/>
  <c r="H2873" i="6"/>
  <c r="F2873" i="6"/>
  <c r="D2873" i="6"/>
  <c r="C2873" i="6"/>
  <c r="B2873" i="6"/>
  <c r="A2873" i="6"/>
  <c r="I2872" i="6"/>
  <c r="H2872" i="6"/>
  <c r="F2872" i="6"/>
  <c r="D2872" i="6"/>
  <c r="C2872" i="6"/>
  <c r="B2872" i="6"/>
  <c r="A2872" i="6"/>
  <c r="I2871" i="6"/>
  <c r="H2871" i="6"/>
  <c r="F2871" i="6"/>
  <c r="D2871" i="6"/>
  <c r="C2871" i="6"/>
  <c r="B2871" i="6"/>
  <c r="A2871" i="6"/>
  <c r="I2870" i="6"/>
  <c r="H2870" i="6"/>
  <c r="F2870" i="6"/>
  <c r="D2870" i="6"/>
  <c r="C2870" i="6"/>
  <c r="B2870" i="6"/>
  <c r="A2870" i="6"/>
  <c r="I2869" i="6"/>
  <c r="H2869" i="6"/>
  <c r="F2869" i="6"/>
  <c r="D2869" i="6"/>
  <c r="C2869" i="6"/>
  <c r="B2869" i="6"/>
  <c r="A2869" i="6"/>
  <c r="I2868" i="6"/>
  <c r="H2868" i="6"/>
  <c r="F2868" i="6"/>
  <c r="D2868" i="6"/>
  <c r="C2868" i="6"/>
  <c r="B2868" i="6"/>
  <c r="A2868" i="6"/>
  <c r="I2867" i="6"/>
  <c r="H2867" i="6"/>
  <c r="F2867" i="6"/>
  <c r="D2867" i="6"/>
  <c r="C2867" i="6"/>
  <c r="B2867" i="6"/>
  <c r="A2867" i="6"/>
  <c r="I2866" i="6"/>
  <c r="H2866" i="6"/>
  <c r="F2866" i="6"/>
  <c r="D2866" i="6"/>
  <c r="C2866" i="6"/>
  <c r="B2866" i="6"/>
  <c r="A2866" i="6"/>
  <c r="I2865" i="6"/>
  <c r="H2865" i="6"/>
  <c r="F2865" i="6"/>
  <c r="D2865" i="6"/>
  <c r="C2865" i="6"/>
  <c r="B2865" i="6"/>
  <c r="A2865" i="6"/>
  <c r="I2864" i="6"/>
  <c r="H2864" i="6"/>
  <c r="F2864" i="6"/>
  <c r="D2864" i="6"/>
  <c r="C2864" i="6"/>
  <c r="B2864" i="6"/>
  <c r="A2864" i="6"/>
  <c r="I2863" i="6"/>
  <c r="H2863" i="6"/>
  <c r="F2863" i="6"/>
  <c r="D2863" i="6"/>
  <c r="C2863" i="6"/>
  <c r="B2863" i="6"/>
  <c r="A2863" i="6"/>
  <c r="I2862" i="6"/>
  <c r="H2862" i="6"/>
  <c r="F2862" i="6"/>
  <c r="D2862" i="6"/>
  <c r="C2862" i="6"/>
  <c r="B2862" i="6"/>
  <c r="A2862" i="6"/>
  <c r="I2861" i="6"/>
  <c r="H2861" i="6"/>
  <c r="F2861" i="6"/>
  <c r="D2861" i="6"/>
  <c r="C2861" i="6"/>
  <c r="B2861" i="6"/>
  <c r="A2861" i="6"/>
  <c r="I2860" i="6"/>
  <c r="H2860" i="6"/>
  <c r="F2860" i="6"/>
  <c r="D2860" i="6"/>
  <c r="C2860" i="6"/>
  <c r="B2860" i="6"/>
  <c r="A2860" i="6"/>
  <c r="I2859" i="6"/>
  <c r="H2859" i="6"/>
  <c r="F2859" i="6"/>
  <c r="D2859" i="6"/>
  <c r="C2859" i="6"/>
  <c r="B2859" i="6"/>
  <c r="A2859" i="6"/>
  <c r="I2858" i="6"/>
  <c r="H2858" i="6"/>
  <c r="F2858" i="6"/>
  <c r="D2858" i="6"/>
  <c r="C2858" i="6"/>
  <c r="B2858" i="6"/>
  <c r="A2858" i="6"/>
  <c r="I2857" i="6"/>
  <c r="H2857" i="6"/>
  <c r="F2857" i="6"/>
  <c r="D2857" i="6"/>
  <c r="C2857" i="6"/>
  <c r="B2857" i="6"/>
  <c r="A2857" i="6"/>
  <c r="I2856" i="6"/>
  <c r="H2856" i="6"/>
  <c r="F2856" i="6"/>
  <c r="D2856" i="6"/>
  <c r="C2856" i="6"/>
  <c r="B2856" i="6"/>
  <c r="A2856" i="6"/>
  <c r="I2855" i="6"/>
  <c r="H2855" i="6"/>
  <c r="F2855" i="6"/>
  <c r="D2855" i="6"/>
  <c r="C2855" i="6"/>
  <c r="B2855" i="6"/>
  <c r="A2855" i="6"/>
  <c r="I2854" i="6"/>
  <c r="H2854" i="6"/>
  <c r="F2854" i="6"/>
  <c r="D2854" i="6"/>
  <c r="C2854" i="6"/>
  <c r="B2854" i="6"/>
  <c r="A2854" i="6"/>
  <c r="I2853" i="6"/>
  <c r="H2853" i="6"/>
  <c r="F2853" i="6"/>
  <c r="D2853" i="6"/>
  <c r="C2853" i="6"/>
  <c r="B2853" i="6"/>
  <c r="A2853" i="6"/>
  <c r="I2852" i="6"/>
  <c r="H2852" i="6"/>
  <c r="F2852" i="6"/>
  <c r="D2852" i="6"/>
  <c r="C2852" i="6"/>
  <c r="B2852" i="6"/>
  <c r="A2852" i="6"/>
  <c r="I2851" i="6"/>
  <c r="H2851" i="6"/>
  <c r="F2851" i="6"/>
  <c r="D2851" i="6"/>
  <c r="C2851" i="6"/>
  <c r="B2851" i="6"/>
  <c r="A2851" i="6"/>
  <c r="I2850" i="6"/>
  <c r="H2850" i="6"/>
  <c r="F2850" i="6"/>
  <c r="D2850" i="6"/>
  <c r="C2850" i="6"/>
  <c r="B2850" i="6"/>
  <c r="A2850" i="6"/>
  <c r="I2849" i="6"/>
  <c r="H2849" i="6"/>
  <c r="F2849" i="6"/>
  <c r="D2849" i="6"/>
  <c r="C2849" i="6"/>
  <c r="B2849" i="6"/>
  <c r="A2849" i="6"/>
  <c r="I2848" i="6"/>
  <c r="H2848" i="6"/>
  <c r="F2848" i="6"/>
  <c r="D2848" i="6"/>
  <c r="C2848" i="6"/>
  <c r="B2848" i="6"/>
  <c r="A2848" i="6"/>
  <c r="I2847" i="6"/>
  <c r="H2847" i="6"/>
  <c r="F2847" i="6"/>
  <c r="D2847" i="6"/>
  <c r="C2847" i="6"/>
  <c r="B2847" i="6"/>
  <c r="A2847" i="6"/>
  <c r="I2846" i="6"/>
  <c r="H2846" i="6"/>
  <c r="F2846" i="6"/>
  <c r="D2846" i="6"/>
  <c r="C2846" i="6"/>
  <c r="B2846" i="6"/>
  <c r="A2846" i="6"/>
  <c r="I2845" i="6"/>
  <c r="H2845" i="6"/>
  <c r="F2845" i="6"/>
  <c r="D2845" i="6"/>
  <c r="C2845" i="6"/>
  <c r="B2845" i="6"/>
  <c r="A2845" i="6"/>
  <c r="I2844" i="6"/>
  <c r="H2844" i="6"/>
  <c r="F2844" i="6"/>
  <c r="D2844" i="6"/>
  <c r="C2844" i="6"/>
  <c r="B2844" i="6"/>
  <c r="A2844" i="6"/>
  <c r="I2843" i="6"/>
  <c r="H2843" i="6"/>
  <c r="F2843" i="6"/>
  <c r="D2843" i="6"/>
  <c r="C2843" i="6"/>
  <c r="B2843" i="6"/>
  <c r="A2843" i="6"/>
  <c r="I2842" i="6"/>
  <c r="H2842" i="6"/>
  <c r="F2842" i="6"/>
  <c r="D2842" i="6"/>
  <c r="C2842" i="6"/>
  <c r="B2842" i="6"/>
  <c r="A2842" i="6"/>
  <c r="I2841" i="6"/>
  <c r="H2841" i="6"/>
  <c r="F2841" i="6"/>
  <c r="D2841" i="6"/>
  <c r="C2841" i="6"/>
  <c r="B2841" i="6"/>
  <c r="A2841" i="6"/>
  <c r="I2840" i="6"/>
  <c r="H2840" i="6"/>
  <c r="F2840" i="6"/>
  <c r="D2840" i="6"/>
  <c r="C2840" i="6"/>
  <c r="B2840" i="6"/>
  <c r="A2840" i="6"/>
  <c r="I2839" i="6"/>
  <c r="H2839" i="6"/>
  <c r="F2839" i="6"/>
  <c r="D2839" i="6"/>
  <c r="C2839" i="6"/>
  <c r="B2839" i="6"/>
  <c r="A2839" i="6"/>
  <c r="I2838" i="6"/>
  <c r="H2838" i="6"/>
  <c r="F2838" i="6"/>
  <c r="D2838" i="6"/>
  <c r="C2838" i="6"/>
  <c r="B2838" i="6"/>
  <c r="A2838" i="6"/>
  <c r="I2837" i="6"/>
  <c r="H2837" i="6"/>
  <c r="F2837" i="6"/>
  <c r="D2837" i="6"/>
  <c r="C2837" i="6"/>
  <c r="B2837" i="6"/>
  <c r="A2837" i="6"/>
  <c r="I2836" i="6"/>
  <c r="H2836" i="6"/>
  <c r="F2836" i="6"/>
  <c r="D2836" i="6"/>
  <c r="C2836" i="6"/>
  <c r="B2836" i="6"/>
  <c r="A2836" i="6"/>
  <c r="I2835" i="6"/>
  <c r="H2835" i="6"/>
  <c r="F2835" i="6"/>
  <c r="D2835" i="6"/>
  <c r="C2835" i="6"/>
  <c r="B2835" i="6"/>
  <c r="A2835" i="6"/>
  <c r="I2834" i="6"/>
  <c r="H2834" i="6"/>
  <c r="F2834" i="6"/>
  <c r="D2834" i="6"/>
  <c r="C2834" i="6"/>
  <c r="B2834" i="6"/>
  <c r="A2834" i="6"/>
  <c r="I2833" i="6"/>
  <c r="H2833" i="6"/>
  <c r="F2833" i="6"/>
  <c r="D2833" i="6"/>
  <c r="C2833" i="6"/>
  <c r="B2833" i="6"/>
  <c r="A2833" i="6"/>
  <c r="I2832" i="6"/>
  <c r="H2832" i="6"/>
  <c r="F2832" i="6"/>
  <c r="D2832" i="6"/>
  <c r="C2832" i="6"/>
  <c r="B2832" i="6"/>
  <c r="A2832" i="6"/>
  <c r="I2831" i="6"/>
  <c r="H2831" i="6"/>
  <c r="F2831" i="6"/>
  <c r="D2831" i="6"/>
  <c r="C2831" i="6"/>
  <c r="B2831" i="6"/>
  <c r="A2831" i="6"/>
  <c r="I2830" i="6"/>
  <c r="H2830" i="6"/>
  <c r="F2830" i="6"/>
  <c r="D2830" i="6"/>
  <c r="C2830" i="6"/>
  <c r="B2830" i="6"/>
  <c r="A2830" i="6"/>
  <c r="I2829" i="6"/>
  <c r="H2829" i="6"/>
  <c r="F2829" i="6"/>
  <c r="D2829" i="6"/>
  <c r="C2829" i="6"/>
  <c r="B2829" i="6"/>
  <c r="A2829" i="6"/>
  <c r="I2828" i="6"/>
  <c r="H2828" i="6"/>
  <c r="F2828" i="6"/>
  <c r="D2828" i="6"/>
  <c r="C2828" i="6"/>
  <c r="B2828" i="6"/>
  <c r="A2828" i="6"/>
  <c r="I2827" i="6"/>
  <c r="H2827" i="6"/>
  <c r="F2827" i="6"/>
  <c r="D2827" i="6"/>
  <c r="C2827" i="6"/>
  <c r="B2827" i="6"/>
  <c r="A2827" i="6"/>
  <c r="I2826" i="6"/>
  <c r="H2826" i="6"/>
  <c r="F2826" i="6"/>
  <c r="D2826" i="6"/>
  <c r="C2826" i="6"/>
  <c r="B2826" i="6"/>
  <c r="A2826" i="6"/>
  <c r="I2825" i="6"/>
  <c r="H2825" i="6"/>
  <c r="F2825" i="6"/>
  <c r="D2825" i="6"/>
  <c r="C2825" i="6"/>
  <c r="B2825" i="6"/>
  <c r="A2825" i="6"/>
  <c r="I2824" i="6"/>
  <c r="H2824" i="6"/>
  <c r="F2824" i="6"/>
  <c r="D2824" i="6"/>
  <c r="C2824" i="6"/>
  <c r="B2824" i="6"/>
  <c r="A2824" i="6"/>
  <c r="I2823" i="6"/>
  <c r="H2823" i="6"/>
  <c r="F2823" i="6"/>
  <c r="D2823" i="6"/>
  <c r="C2823" i="6"/>
  <c r="B2823" i="6"/>
  <c r="A2823" i="6"/>
  <c r="I2822" i="6"/>
  <c r="H2822" i="6"/>
  <c r="F2822" i="6"/>
  <c r="D2822" i="6"/>
  <c r="C2822" i="6"/>
  <c r="B2822" i="6"/>
  <c r="A2822" i="6"/>
  <c r="I2821" i="6"/>
  <c r="H2821" i="6"/>
  <c r="F2821" i="6"/>
  <c r="D2821" i="6"/>
  <c r="C2821" i="6"/>
  <c r="B2821" i="6"/>
  <c r="A2821" i="6"/>
  <c r="I2820" i="6"/>
  <c r="H2820" i="6"/>
  <c r="F2820" i="6"/>
  <c r="D2820" i="6"/>
  <c r="C2820" i="6"/>
  <c r="B2820" i="6"/>
  <c r="A2820" i="6"/>
  <c r="I2819" i="6"/>
  <c r="H2819" i="6"/>
  <c r="F2819" i="6"/>
  <c r="D2819" i="6"/>
  <c r="C2819" i="6"/>
  <c r="B2819" i="6"/>
  <c r="A2819" i="6"/>
  <c r="I2818" i="6"/>
  <c r="H2818" i="6"/>
  <c r="F2818" i="6"/>
  <c r="D2818" i="6"/>
  <c r="C2818" i="6"/>
  <c r="B2818" i="6"/>
  <c r="A2818" i="6"/>
  <c r="I2817" i="6"/>
  <c r="H2817" i="6"/>
  <c r="F2817" i="6"/>
  <c r="D2817" i="6"/>
  <c r="C2817" i="6"/>
  <c r="B2817" i="6"/>
  <c r="A2817" i="6"/>
  <c r="I2816" i="6"/>
  <c r="H2816" i="6"/>
  <c r="F2816" i="6"/>
  <c r="D2816" i="6"/>
  <c r="C2816" i="6"/>
  <c r="B2816" i="6"/>
  <c r="A2816" i="6"/>
  <c r="I2815" i="6"/>
  <c r="H2815" i="6"/>
  <c r="F2815" i="6"/>
  <c r="D2815" i="6"/>
  <c r="C2815" i="6"/>
  <c r="B2815" i="6"/>
  <c r="A2815" i="6"/>
  <c r="I2814" i="6"/>
  <c r="H2814" i="6"/>
  <c r="F2814" i="6"/>
  <c r="D2814" i="6"/>
  <c r="C2814" i="6"/>
  <c r="B2814" i="6"/>
  <c r="A2814" i="6"/>
  <c r="I2813" i="6"/>
  <c r="H2813" i="6"/>
  <c r="F2813" i="6"/>
  <c r="D2813" i="6"/>
  <c r="C2813" i="6"/>
  <c r="B2813" i="6"/>
  <c r="A2813" i="6"/>
  <c r="I2812" i="6"/>
  <c r="H2812" i="6"/>
  <c r="F2812" i="6"/>
  <c r="D2812" i="6"/>
  <c r="C2812" i="6"/>
  <c r="B2812" i="6"/>
  <c r="A2812" i="6"/>
  <c r="I2811" i="6"/>
  <c r="H2811" i="6"/>
  <c r="F2811" i="6"/>
  <c r="D2811" i="6"/>
  <c r="C2811" i="6"/>
  <c r="B2811" i="6"/>
  <c r="A2811" i="6"/>
  <c r="I2810" i="6"/>
  <c r="H2810" i="6"/>
  <c r="F2810" i="6"/>
  <c r="D2810" i="6"/>
  <c r="C2810" i="6"/>
  <c r="B2810" i="6"/>
  <c r="A2810" i="6"/>
  <c r="I2809" i="6"/>
  <c r="H2809" i="6"/>
  <c r="F2809" i="6"/>
  <c r="D2809" i="6"/>
  <c r="C2809" i="6"/>
  <c r="B2809" i="6"/>
  <c r="A2809" i="6"/>
  <c r="I2808" i="6"/>
  <c r="H2808" i="6"/>
  <c r="F2808" i="6"/>
  <c r="D2808" i="6"/>
  <c r="C2808" i="6"/>
  <c r="B2808" i="6"/>
  <c r="A2808" i="6"/>
  <c r="I2807" i="6"/>
  <c r="H2807" i="6"/>
  <c r="F2807" i="6"/>
  <c r="D2807" i="6"/>
  <c r="C2807" i="6"/>
  <c r="B2807" i="6"/>
  <c r="A2807" i="6"/>
  <c r="I2806" i="6"/>
  <c r="H2806" i="6"/>
  <c r="F2806" i="6"/>
  <c r="D2806" i="6"/>
  <c r="C2806" i="6"/>
  <c r="B2806" i="6"/>
  <c r="A2806" i="6"/>
  <c r="I2805" i="6"/>
  <c r="H2805" i="6"/>
  <c r="F2805" i="6"/>
  <c r="D2805" i="6"/>
  <c r="C2805" i="6"/>
  <c r="B2805" i="6"/>
  <c r="A2805" i="6"/>
  <c r="I2804" i="6"/>
  <c r="H2804" i="6"/>
  <c r="F2804" i="6"/>
  <c r="D2804" i="6"/>
  <c r="C2804" i="6"/>
  <c r="B2804" i="6"/>
  <c r="A2804" i="6"/>
  <c r="I2803" i="6"/>
  <c r="H2803" i="6"/>
  <c r="F2803" i="6"/>
  <c r="D2803" i="6"/>
  <c r="C2803" i="6"/>
  <c r="B2803" i="6"/>
  <c r="A2803" i="6"/>
  <c r="I2802" i="6"/>
  <c r="H2802" i="6"/>
  <c r="F2802" i="6"/>
  <c r="D2802" i="6"/>
  <c r="C2802" i="6"/>
  <c r="B2802" i="6"/>
  <c r="A2802" i="6"/>
  <c r="I2801" i="6"/>
  <c r="H2801" i="6"/>
  <c r="F2801" i="6"/>
  <c r="D2801" i="6"/>
  <c r="C2801" i="6"/>
  <c r="B2801" i="6"/>
  <c r="A2801" i="6"/>
  <c r="I2800" i="6"/>
  <c r="H2800" i="6"/>
  <c r="F2800" i="6"/>
  <c r="D2800" i="6"/>
  <c r="C2800" i="6"/>
  <c r="B2800" i="6"/>
  <c r="A2800" i="6"/>
  <c r="I2799" i="6"/>
  <c r="H2799" i="6"/>
  <c r="F2799" i="6"/>
  <c r="D2799" i="6"/>
  <c r="C2799" i="6"/>
  <c r="B2799" i="6"/>
  <c r="A2799" i="6"/>
  <c r="I2798" i="6"/>
  <c r="H2798" i="6"/>
  <c r="F2798" i="6"/>
  <c r="D2798" i="6"/>
  <c r="C2798" i="6"/>
  <c r="B2798" i="6"/>
  <c r="A2798" i="6"/>
  <c r="I2797" i="6"/>
  <c r="H2797" i="6"/>
  <c r="F2797" i="6"/>
  <c r="D2797" i="6"/>
  <c r="C2797" i="6"/>
  <c r="B2797" i="6"/>
  <c r="A2797" i="6"/>
  <c r="I2796" i="6"/>
  <c r="H2796" i="6"/>
  <c r="F2796" i="6"/>
  <c r="D2796" i="6"/>
  <c r="C2796" i="6"/>
  <c r="B2796" i="6"/>
  <c r="A2796" i="6"/>
  <c r="I2795" i="6"/>
  <c r="H2795" i="6"/>
  <c r="F2795" i="6"/>
  <c r="D2795" i="6"/>
  <c r="C2795" i="6"/>
  <c r="B2795" i="6"/>
  <c r="A2795" i="6"/>
  <c r="I2794" i="6"/>
  <c r="H2794" i="6"/>
  <c r="F2794" i="6"/>
  <c r="D2794" i="6"/>
  <c r="C2794" i="6"/>
  <c r="B2794" i="6"/>
  <c r="A2794" i="6"/>
  <c r="I2793" i="6"/>
  <c r="H2793" i="6"/>
  <c r="F2793" i="6"/>
  <c r="D2793" i="6"/>
  <c r="C2793" i="6"/>
  <c r="B2793" i="6"/>
  <c r="A2793" i="6"/>
  <c r="I2792" i="6"/>
  <c r="H2792" i="6"/>
  <c r="F2792" i="6"/>
  <c r="D2792" i="6"/>
  <c r="C2792" i="6"/>
  <c r="B2792" i="6"/>
  <c r="A2792" i="6"/>
  <c r="I2791" i="6"/>
  <c r="H2791" i="6"/>
  <c r="F2791" i="6"/>
  <c r="D2791" i="6"/>
  <c r="C2791" i="6"/>
  <c r="B2791" i="6"/>
  <c r="A2791" i="6"/>
  <c r="I2790" i="6"/>
  <c r="H2790" i="6"/>
  <c r="F2790" i="6"/>
  <c r="D2790" i="6"/>
  <c r="C2790" i="6"/>
  <c r="B2790" i="6"/>
  <c r="A2790" i="6"/>
  <c r="I2789" i="6"/>
  <c r="H2789" i="6"/>
  <c r="F2789" i="6"/>
  <c r="D2789" i="6"/>
  <c r="C2789" i="6"/>
  <c r="B2789" i="6"/>
  <c r="A2789" i="6"/>
  <c r="I2788" i="6"/>
  <c r="H2788" i="6"/>
  <c r="F2788" i="6"/>
  <c r="D2788" i="6"/>
  <c r="C2788" i="6"/>
  <c r="B2788" i="6"/>
  <c r="A2788" i="6"/>
  <c r="I2787" i="6"/>
  <c r="H2787" i="6"/>
  <c r="F2787" i="6"/>
  <c r="D2787" i="6"/>
  <c r="C2787" i="6"/>
  <c r="B2787" i="6"/>
  <c r="A2787" i="6"/>
  <c r="I2786" i="6"/>
  <c r="H2786" i="6"/>
  <c r="F2786" i="6"/>
  <c r="D2786" i="6"/>
  <c r="C2786" i="6"/>
  <c r="B2786" i="6"/>
  <c r="A2786" i="6"/>
  <c r="I2785" i="6"/>
  <c r="H2785" i="6"/>
  <c r="F2785" i="6"/>
  <c r="D2785" i="6"/>
  <c r="C2785" i="6"/>
  <c r="B2785" i="6"/>
  <c r="A2785" i="6"/>
  <c r="I2784" i="6"/>
  <c r="H2784" i="6"/>
  <c r="F2784" i="6"/>
  <c r="D2784" i="6"/>
  <c r="C2784" i="6"/>
  <c r="B2784" i="6"/>
  <c r="A2784" i="6"/>
  <c r="I2783" i="6"/>
  <c r="H2783" i="6"/>
  <c r="F2783" i="6"/>
  <c r="D2783" i="6"/>
  <c r="C2783" i="6"/>
  <c r="B2783" i="6"/>
  <c r="A2783" i="6"/>
  <c r="I2782" i="6"/>
  <c r="H2782" i="6"/>
  <c r="F2782" i="6"/>
  <c r="D2782" i="6"/>
  <c r="C2782" i="6"/>
  <c r="B2782" i="6"/>
  <c r="A2782" i="6"/>
  <c r="I2781" i="6"/>
  <c r="H2781" i="6"/>
  <c r="F2781" i="6"/>
  <c r="D2781" i="6"/>
  <c r="C2781" i="6"/>
  <c r="B2781" i="6"/>
  <c r="A2781" i="6"/>
  <c r="I2780" i="6"/>
  <c r="H2780" i="6"/>
  <c r="F2780" i="6"/>
  <c r="D2780" i="6"/>
  <c r="C2780" i="6"/>
  <c r="B2780" i="6"/>
  <c r="A2780" i="6"/>
  <c r="I2779" i="6"/>
  <c r="H2779" i="6"/>
  <c r="F2779" i="6"/>
  <c r="D2779" i="6"/>
  <c r="C2779" i="6"/>
  <c r="B2779" i="6"/>
  <c r="A2779" i="6"/>
  <c r="I2778" i="6"/>
  <c r="H2778" i="6"/>
  <c r="F2778" i="6"/>
  <c r="D2778" i="6"/>
  <c r="C2778" i="6"/>
  <c r="B2778" i="6"/>
  <c r="A2778" i="6"/>
  <c r="I2777" i="6"/>
  <c r="H2777" i="6"/>
  <c r="F2777" i="6"/>
  <c r="D2777" i="6"/>
  <c r="C2777" i="6"/>
  <c r="B2777" i="6"/>
  <c r="A2777" i="6"/>
  <c r="I2776" i="6"/>
  <c r="H2776" i="6"/>
  <c r="F2776" i="6"/>
  <c r="D2776" i="6"/>
  <c r="C2776" i="6"/>
  <c r="B2776" i="6"/>
  <c r="A2776" i="6"/>
  <c r="I2775" i="6"/>
  <c r="H2775" i="6"/>
  <c r="F2775" i="6"/>
  <c r="D2775" i="6"/>
  <c r="C2775" i="6"/>
  <c r="B2775" i="6"/>
  <c r="A2775" i="6"/>
  <c r="I2774" i="6"/>
  <c r="H2774" i="6"/>
  <c r="F2774" i="6"/>
  <c r="D2774" i="6"/>
  <c r="C2774" i="6"/>
  <c r="B2774" i="6"/>
  <c r="A2774" i="6"/>
  <c r="I2773" i="6"/>
  <c r="H2773" i="6"/>
  <c r="F2773" i="6"/>
  <c r="D2773" i="6"/>
  <c r="C2773" i="6"/>
  <c r="B2773" i="6"/>
  <c r="A2773" i="6"/>
  <c r="I2772" i="6"/>
  <c r="H2772" i="6"/>
  <c r="F2772" i="6"/>
  <c r="D2772" i="6"/>
  <c r="C2772" i="6"/>
  <c r="B2772" i="6"/>
  <c r="A2772" i="6"/>
  <c r="I2771" i="6"/>
  <c r="H2771" i="6"/>
  <c r="F2771" i="6"/>
  <c r="D2771" i="6"/>
  <c r="C2771" i="6"/>
  <c r="B2771" i="6"/>
  <c r="A2771" i="6"/>
  <c r="I2770" i="6"/>
  <c r="H2770" i="6"/>
  <c r="F2770" i="6"/>
  <c r="D2770" i="6"/>
  <c r="C2770" i="6"/>
  <c r="B2770" i="6"/>
  <c r="A2770" i="6"/>
  <c r="I2769" i="6"/>
  <c r="H2769" i="6"/>
  <c r="F2769" i="6"/>
  <c r="D2769" i="6"/>
  <c r="C2769" i="6"/>
  <c r="B2769" i="6"/>
  <c r="A2769" i="6"/>
  <c r="I2768" i="6"/>
  <c r="H2768" i="6"/>
  <c r="F2768" i="6"/>
  <c r="D2768" i="6"/>
  <c r="C2768" i="6"/>
  <c r="B2768" i="6"/>
  <c r="A2768" i="6"/>
  <c r="I2767" i="6"/>
  <c r="H2767" i="6"/>
  <c r="F2767" i="6"/>
  <c r="D2767" i="6"/>
  <c r="C2767" i="6"/>
  <c r="B2767" i="6"/>
  <c r="A2767" i="6"/>
  <c r="I2766" i="6"/>
  <c r="H2766" i="6"/>
  <c r="F2766" i="6"/>
  <c r="D2766" i="6"/>
  <c r="C2766" i="6"/>
  <c r="B2766" i="6"/>
  <c r="A2766" i="6"/>
  <c r="I2765" i="6"/>
  <c r="H2765" i="6"/>
  <c r="F2765" i="6"/>
  <c r="D2765" i="6"/>
  <c r="C2765" i="6"/>
  <c r="B2765" i="6"/>
  <c r="A2765" i="6"/>
  <c r="I2764" i="6"/>
  <c r="H2764" i="6"/>
  <c r="F2764" i="6"/>
  <c r="D2764" i="6"/>
  <c r="C2764" i="6"/>
  <c r="B2764" i="6"/>
  <c r="A2764" i="6"/>
  <c r="I2763" i="6"/>
  <c r="H2763" i="6"/>
  <c r="F2763" i="6"/>
  <c r="D2763" i="6"/>
  <c r="C2763" i="6"/>
  <c r="B2763" i="6"/>
  <c r="A2763" i="6"/>
  <c r="I2762" i="6"/>
  <c r="H2762" i="6"/>
  <c r="F2762" i="6"/>
  <c r="D2762" i="6"/>
  <c r="C2762" i="6"/>
  <c r="B2762" i="6"/>
  <c r="A2762" i="6"/>
  <c r="I2761" i="6"/>
  <c r="H2761" i="6"/>
  <c r="F2761" i="6"/>
  <c r="D2761" i="6"/>
  <c r="C2761" i="6"/>
  <c r="B2761" i="6"/>
  <c r="A2761" i="6"/>
  <c r="I2760" i="6"/>
  <c r="H2760" i="6"/>
  <c r="F2760" i="6"/>
  <c r="D2760" i="6"/>
  <c r="C2760" i="6"/>
  <c r="B2760" i="6"/>
  <c r="A2760" i="6"/>
  <c r="I2759" i="6"/>
  <c r="H2759" i="6"/>
  <c r="F2759" i="6"/>
  <c r="D2759" i="6"/>
  <c r="C2759" i="6"/>
  <c r="B2759" i="6"/>
  <c r="A2759" i="6"/>
  <c r="I2758" i="6"/>
  <c r="H2758" i="6"/>
  <c r="F2758" i="6"/>
  <c r="D2758" i="6"/>
  <c r="C2758" i="6"/>
  <c r="B2758" i="6"/>
  <c r="A2758" i="6"/>
  <c r="I2757" i="6"/>
  <c r="H2757" i="6"/>
  <c r="F2757" i="6"/>
  <c r="D2757" i="6"/>
  <c r="C2757" i="6"/>
  <c r="B2757" i="6"/>
  <c r="A2757" i="6"/>
  <c r="I2756" i="6"/>
  <c r="H2756" i="6"/>
  <c r="F2756" i="6"/>
  <c r="D2756" i="6"/>
  <c r="C2756" i="6"/>
  <c r="B2756" i="6"/>
  <c r="A2756" i="6"/>
  <c r="I2755" i="6"/>
  <c r="H2755" i="6"/>
  <c r="F2755" i="6"/>
  <c r="D2755" i="6"/>
  <c r="C2755" i="6"/>
  <c r="B2755" i="6"/>
  <c r="A2755" i="6"/>
  <c r="I2754" i="6"/>
  <c r="H2754" i="6"/>
  <c r="F2754" i="6"/>
  <c r="D2754" i="6"/>
  <c r="C2754" i="6"/>
  <c r="B2754" i="6"/>
  <c r="A2754" i="6"/>
  <c r="I2753" i="6"/>
  <c r="H2753" i="6"/>
  <c r="F2753" i="6"/>
  <c r="D2753" i="6"/>
  <c r="C2753" i="6"/>
  <c r="B2753" i="6"/>
  <c r="A2753" i="6"/>
  <c r="I2752" i="6"/>
  <c r="H2752" i="6"/>
  <c r="F2752" i="6"/>
  <c r="D2752" i="6"/>
  <c r="C2752" i="6"/>
  <c r="B2752" i="6"/>
  <c r="A2752" i="6"/>
  <c r="I2751" i="6"/>
  <c r="H2751" i="6"/>
  <c r="F2751" i="6"/>
  <c r="D2751" i="6"/>
  <c r="C2751" i="6"/>
  <c r="B2751" i="6"/>
  <c r="A2751" i="6"/>
  <c r="I2750" i="6"/>
  <c r="H2750" i="6"/>
  <c r="F2750" i="6"/>
  <c r="D2750" i="6"/>
  <c r="C2750" i="6"/>
  <c r="B2750" i="6"/>
  <c r="A2750" i="6"/>
  <c r="I2749" i="6"/>
  <c r="H2749" i="6"/>
  <c r="F2749" i="6"/>
  <c r="D2749" i="6"/>
  <c r="C2749" i="6"/>
  <c r="B2749" i="6"/>
  <c r="A2749" i="6"/>
  <c r="I2748" i="6"/>
  <c r="H2748" i="6"/>
  <c r="F2748" i="6"/>
  <c r="D2748" i="6"/>
  <c r="C2748" i="6"/>
  <c r="B2748" i="6"/>
  <c r="A2748" i="6"/>
  <c r="I2747" i="6"/>
  <c r="H2747" i="6"/>
  <c r="F2747" i="6"/>
  <c r="D2747" i="6"/>
  <c r="C2747" i="6"/>
  <c r="B2747" i="6"/>
  <c r="A2747" i="6"/>
  <c r="I2746" i="6"/>
  <c r="H2746" i="6"/>
  <c r="F2746" i="6"/>
  <c r="D2746" i="6"/>
  <c r="C2746" i="6"/>
  <c r="B2746" i="6"/>
  <c r="A2746" i="6"/>
  <c r="I2745" i="6"/>
  <c r="H2745" i="6"/>
  <c r="F2745" i="6"/>
  <c r="D2745" i="6"/>
  <c r="C2745" i="6"/>
  <c r="B2745" i="6"/>
  <c r="A2745" i="6"/>
  <c r="I2744" i="6"/>
  <c r="H2744" i="6"/>
  <c r="F2744" i="6"/>
  <c r="D2744" i="6"/>
  <c r="C2744" i="6"/>
  <c r="B2744" i="6"/>
  <c r="A2744" i="6"/>
  <c r="I2743" i="6"/>
  <c r="H2743" i="6"/>
  <c r="F2743" i="6"/>
  <c r="D2743" i="6"/>
  <c r="C2743" i="6"/>
  <c r="B2743" i="6"/>
  <c r="A2743" i="6"/>
  <c r="I2742" i="6"/>
  <c r="H2742" i="6"/>
  <c r="F2742" i="6"/>
  <c r="D2742" i="6"/>
  <c r="C2742" i="6"/>
  <c r="B2742" i="6"/>
  <c r="A2742" i="6"/>
  <c r="I2741" i="6"/>
  <c r="H2741" i="6"/>
  <c r="F2741" i="6"/>
  <c r="D2741" i="6"/>
  <c r="C2741" i="6"/>
  <c r="B2741" i="6"/>
  <c r="A2741" i="6"/>
  <c r="I2740" i="6"/>
  <c r="H2740" i="6"/>
  <c r="F2740" i="6"/>
  <c r="D2740" i="6"/>
  <c r="C2740" i="6"/>
  <c r="B2740" i="6"/>
  <c r="A2740" i="6"/>
  <c r="I2739" i="6"/>
  <c r="H2739" i="6"/>
  <c r="F2739" i="6"/>
  <c r="D2739" i="6"/>
  <c r="C2739" i="6"/>
  <c r="B2739" i="6"/>
  <c r="A2739" i="6"/>
  <c r="I2738" i="6"/>
  <c r="H2738" i="6"/>
  <c r="F2738" i="6"/>
  <c r="D2738" i="6"/>
  <c r="C2738" i="6"/>
  <c r="B2738" i="6"/>
  <c r="A2738" i="6"/>
  <c r="I2737" i="6"/>
  <c r="H2737" i="6"/>
  <c r="F2737" i="6"/>
  <c r="D2737" i="6"/>
  <c r="C2737" i="6"/>
  <c r="B2737" i="6"/>
  <c r="A2737" i="6"/>
  <c r="I2736" i="6"/>
  <c r="H2736" i="6"/>
  <c r="F2736" i="6"/>
  <c r="D2736" i="6"/>
  <c r="C2736" i="6"/>
  <c r="B2736" i="6"/>
  <c r="A2736" i="6"/>
  <c r="I2735" i="6"/>
  <c r="H2735" i="6"/>
  <c r="F2735" i="6"/>
  <c r="D2735" i="6"/>
  <c r="C2735" i="6"/>
  <c r="B2735" i="6"/>
  <c r="A2735" i="6"/>
  <c r="I2734" i="6"/>
  <c r="H2734" i="6"/>
  <c r="F2734" i="6"/>
  <c r="D2734" i="6"/>
  <c r="C2734" i="6"/>
  <c r="B2734" i="6"/>
  <c r="A2734" i="6"/>
  <c r="I2733" i="6"/>
  <c r="H2733" i="6"/>
  <c r="F2733" i="6"/>
  <c r="D2733" i="6"/>
  <c r="C2733" i="6"/>
  <c r="B2733" i="6"/>
  <c r="A2733" i="6"/>
  <c r="I2732" i="6"/>
  <c r="H2732" i="6"/>
  <c r="F2732" i="6"/>
  <c r="D2732" i="6"/>
  <c r="C2732" i="6"/>
  <c r="B2732" i="6"/>
  <c r="A2732" i="6"/>
  <c r="I2731" i="6"/>
  <c r="H2731" i="6"/>
  <c r="F2731" i="6"/>
  <c r="D2731" i="6"/>
  <c r="C2731" i="6"/>
  <c r="B2731" i="6"/>
  <c r="A2731" i="6"/>
  <c r="I2730" i="6"/>
  <c r="H2730" i="6"/>
  <c r="F2730" i="6"/>
  <c r="D2730" i="6"/>
  <c r="C2730" i="6"/>
  <c r="B2730" i="6"/>
  <c r="A2730" i="6"/>
  <c r="I2729" i="6"/>
  <c r="H2729" i="6"/>
  <c r="F2729" i="6"/>
  <c r="D2729" i="6"/>
  <c r="C2729" i="6"/>
  <c r="B2729" i="6"/>
  <c r="A2729" i="6"/>
  <c r="I2728" i="6"/>
  <c r="H2728" i="6"/>
  <c r="F2728" i="6"/>
  <c r="D2728" i="6"/>
  <c r="C2728" i="6"/>
  <c r="B2728" i="6"/>
  <c r="A2728" i="6"/>
  <c r="I2727" i="6"/>
  <c r="H2727" i="6"/>
  <c r="F2727" i="6"/>
  <c r="D2727" i="6"/>
  <c r="C2727" i="6"/>
  <c r="B2727" i="6"/>
  <c r="A2727" i="6"/>
  <c r="I2726" i="6"/>
  <c r="H2726" i="6"/>
  <c r="F2726" i="6"/>
  <c r="D2726" i="6"/>
  <c r="C2726" i="6"/>
  <c r="B2726" i="6"/>
  <c r="A2726" i="6"/>
  <c r="I2725" i="6"/>
  <c r="H2725" i="6"/>
  <c r="F2725" i="6"/>
  <c r="D2725" i="6"/>
  <c r="C2725" i="6"/>
  <c r="B2725" i="6"/>
  <c r="A2725" i="6"/>
  <c r="I2724" i="6"/>
  <c r="H2724" i="6"/>
  <c r="F2724" i="6"/>
  <c r="D2724" i="6"/>
  <c r="C2724" i="6"/>
  <c r="B2724" i="6"/>
  <c r="A2724" i="6"/>
  <c r="I2723" i="6"/>
  <c r="H2723" i="6"/>
  <c r="F2723" i="6"/>
  <c r="D2723" i="6"/>
  <c r="C2723" i="6"/>
  <c r="B2723" i="6"/>
  <c r="A2723" i="6"/>
  <c r="I2722" i="6"/>
  <c r="H2722" i="6"/>
  <c r="F2722" i="6"/>
  <c r="D2722" i="6"/>
  <c r="C2722" i="6"/>
  <c r="B2722" i="6"/>
  <c r="A2722" i="6"/>
  <c r="I2721" i="6"/>
  <c r="H2721" i="6"/>
  <c r="F2721" i="6"/>
  <c r="D2721" i="6"/>
  <c r="C2721" i="6"/>
  <c r="B2721" i="6"/>
  <c r="A2721" i="6"/>
  <c r="I2720" i="6"/>
  <c r="H2720" i="6"/>
  <c r="F2720" i="6"/>
  <c r="D2720" i="6"/>
  <c r="C2720" i="6"/>
  <c r="B2720" i="6"/>
  <c r="A2720" i="6"/>
  <c r="I2719" i="6"/>
  <c r="H2719" i="6"/>
  <c r="F2719" i="6"/>
  <c r="D2719" i="6"/>
  <c r="C2719" i="6"/>
  <c r="B2719" i="6"/>
  <c r="A2719" i="6"/>
  <c r="I2718" i="6"/>
  <c r="H2718" i="6"/>
  <c r="F2718" i="6"/>
  <c r="D2718" i="6"/>
  <c r="C2718" i="6"/>
  <c r="B2718" i="6"/>
  <c r="A2718" i="6"/>
  <c r="I2717" i="6"/>
  <c r="H2717" i="6"/>
  <c r="F2717" i="6"/>
  <c r="D2717" i="6"/>
  <c r="C2717" i="6"/>
  <c r="B2717" i="6"/>
  <c r="A2717" i="6"/>
  <c r="I2716" i="6"/>
  <c r="H2716" i="6"/>
  <c r="F2716" i="6"/>
  <c r="D2716" i="6"/>
  <c r="C2716" i="6"/>
  <c r="B2716" i="6"/>
  <c r="A2716" i="6"/>
  <c r="I2715" i="6"/>
  <c r="H2715" i="6"/>
  <c r="F2715" i="6"/>
  <c r="D2715" i="6"/>
  <c r="C2715" i="6"/>
  <c r="B2715" i="6"/>
  <c r="A2715" i="6"/>
  <c r="I2714" i="6"/>
  <c r="H2714" i="6"/>
  <c r="F2714" i="6"/>
  <c r="D2714" i="6"/>
  <c r="C2714" i="6"/>
  <c r="B2714" i="6"/>
  <c r="A2714" i="6"/>
  <c r="I2713" i="6"/>
  <c r="H2713" i="6"/>
  <c r="F2713" i="6"/>
  <c r="D2713" i="6"/>
  <c r="C2713" i="6"/>
  <c r="B2713" i="6"/>
  <c r="A2713" i="6"/>
  <c r="I2712" i="6"/>
  <c r="H2712" i="6"/>
  <c r="F2712" i="6"/>
  <c r="D2712" i="6"/>
  <c r="C2712" i="6"/>
  <c r="B2712" i="6"/>
  <c r="A2712" i="6"/>
  <c r="I2711" i="6"/>
  <c r="H2711" i="6"/>
  <c r="F2711" i="6"/>
  <c r="D2711" i="6"/>
  <c r="C2711" i="6"/>
  <c r="B2711" i="6"/>
  <c r="A2711" i="6"/>
  <c r="I2710" i="6"/>
  <c r="H2710" i="6"/>
  <c r="F2710" i="6"/>
  <c r="D2710" i="6"/>
  <c r="C2710" i="6"/>
  <c r="B2710" i="6"/>
  <c r="A2710" i="6"/>
  <c r="I2709" i="6"/>
  <c r="H2709" i="6"/>
  <c r="F2709" i="6"/>
  <c r="D2709" i="6"/>
  <c r="C2709" i="6"/>
  <c r="B2709" i="6"/>
  <c r="A2709" i="6"/>
  <c r="I2708" i="6"/>
  <c r="H2708" i="6"/>
  <c r="F2708" i="6"/>
  <c r="D2708" i="6"/>
  <c r="C2708" i="6"/>
  <c r="B2708" i="6"/>
  <c r="A2708" i="6"/>
  <c r="I2707" i="6"/>
  <c r="H2707" i="6"/>
  <c r="F2707" i="6"/>
  <c r="D2707" i="6"/>
  <c r="C2707" i="6"/>
  <c r="B2707" i="6"/>
  <c r="A2707" i="6"/>
  <c r="I2706" i="6"/>
  <c r="H2706" i="6"/>
  <c r="F2706" i="6"/>
  <c r="D2706" i="6"/>
  <c r="C2706" i="6"/>
  <c r="B2706" i="6"/>
  <c r="A2706" i="6"/>
  <c r="I2705" i="6"/>
  <c r="H2705" i="6"/>
  <c r="F2705" i="6"/>
  <c r="D2705" i="6"/>
  <c r="C2705" i="6"/>
  <c r="B2705" i="6"/>
  <c r="A2705" i="6"/>
  <c r="I2704" i="6"/>
  <c r="H2704" i="6"/>
  <c r="F2704" i="6"/>
  <c r="D2704" i="6"/>
  <c r="C2704" i="6"/>
  <c r="B2704" i="6"/>
  <c r="A2704" i="6"/>
  <c r="I2703" i="6"/>
  <c r="H2703" i="6"/>
  <c r="F2703" i="6"/>
  <c r="D2703" i="6"/>
  <c r="C2703" i="6"/>
  <c r="B2703" i="6"/>
  <c r="A2703" i="6"/>
  <c r="I2702" i="6"/>
  <c r="H2702" i="6"/>
  <c r="F2702" i="6"/>
  <c r="D2702" i="6"/>
  <c r="C2702" i="6"/>
  <c r="B2702" i="6"/>
  <c r="A2702" i="6"/>
  <c r="I2701" i="6"/>
  <c r="H2701" i="6"/>
  <c r="F2701" i="6"/>
  <c r="D2701" i="6"/>
  <c r="C2701" i="6"/>
  <c r="B2701" i="6"/>
  <c r="A2701" i="6"/>
  <c r="I2700" i="6"/>
  <c r="H2700" i="6"/>
  <c r="F2700" i="6"/>
  <c r="D2700" i="6"/>
  <c r="C2700" i="6"/>
  <c r="B2700" i="6"/>
  <c r="A2700" i="6"/>
  <c r="I2699" i="6"/>
  <c r="H2699" i="6"/>
  <c r="F2699" i="6"/>
  <c r="D2699" i="6"/>
  <c r="C2699" i="6"/>
  <c r="B2699" i="6"/>
  <c r="A2699" i="6"/>
  <c r="I2698" i="6"/>
  <c r="H2698" i="6"/>
  <c r="F2698" i="6"/>
  <c r="D2698" i="6"/>
  <c r="C2698" i="6"/>
  <c r="B2698" i="6"/>
  <c r="A2698" i="6"/>
  <c r="I2697" i="6"/>
  <c r="H2697" i="6"/>
  <c r="F2697" i="6"/>
  <c r="D2697" i="6"/>
  <c r="C2697" i="6"/>
  <c r="B2697" i="6"/>
  <c r="A2697" i="6"/>
  <c r="I2696" i="6"/>
  <c r="H2696" i="6"/>
  <c r="F2696" i="6"/>
  <c r="D2696" i="6"/>
  <c r="C2696" i="6"/>
  <c r="B2696" i="6"/>
  <c r="A2696" i="6"/>
  <c r="I2695" i="6"/>
  <c r="H2695" i="6"/>
  <c r="F2695" i="6"/>
  <c r="D2695" i="6"/>
  <c r="C2695" i="6"/>
  <c r="B2695" i="6"/>
  <c r="A2695" i="6"/>
  <c r="I2694" i="6"/>
  <c r="H2694" i="6"/>
  <c r="F2694" i="6"/>
  <c r="D2694" i="6"/>
  <c r="C2694" i="6"/>
  <c r="B2694" i="6"/>
  <c r="A2694" i="6"/>
  <c r="I2693" i="6"/>
  <c r="H2693" i="6"/>
  <c r="F2693" i="6"/>
  <c r="D2693" i="6"/>
  <c r="C2693" i="6"/>
  <c r="B2693" i="6"/>
  <c r="A2693" i="6"/>
  <c r="I2692" i="6"/>
  <c r="H2692" i="6"/>
  <c r="F2692" i="6"/>
  <c r="D2692" i="6"/>
  <c r="C2692" i="6"/>
  <c r="B2692" i="6"/>
  <c r="A2692" i="6"/>
  <c r="I2691" i="6"/>
  <c r="H2691" i="6"/>
  <c r="F2691" i="6"/>
  <c r="D2691" i="6"/>
  <c r="C2691" i="6"/>
  <c r="B2691" i="6"/>
  <c r="A2691" i="6"/>
  <c r="I2690" i="6"/>
  <c r="H2690" i="6"/>
  <c r="F2690" i="6"/>
  <c r="D2690" i="6"/>
  <c r="C2690" i="6"/>
  <c r="B2690" i="6"/>
  <c r="A2690" i="6"/>
  <c r="I2689" i="6"/>
  <c r="H2689" i="6"/>
  <c r="F2689" i="6"/>
  <c r="D2689" i="6"/>
  <c r="C2689" i="6"/>
  <c r="B2689" i="6"/>
  <c r="A2689" i="6"/>
  <c r="I2688" i="6"/>
  <c r="H2688" i="6"/>
  <c r="F2688" i="6"/>
  <c r="D2688" i="6"/>
  <c r="C2688" i="6"/>
  <c r="B2688" i="6"/>
  <c r="A2688" i="6"/>
  <c r="I2687" i="6"/>
  <c r="H2687" i="6"/>
  <c r="F2687" i="6"/>
  <c r="D2687" i="6"/>
  <c r="C2687" i="6"/>
  <c r="B2687" i="6"/>
  <c r="A2687" i="6"/>
  <c r="I2686" i="6"/>
  <c r="H2686" i="6"/>
  <c r="F2686" i="6"/>
  <c r="D2686" i="6"/>
  <c r="C2686" i="6"/>
  <c r="B2686" i="6"/>
  <c r="A2686" i="6"/>
  <c r="I2685" i="6"/>
  <c r="H2685" i="6"/>
  <c r="F2685" i="6"/>
  <c r="D2685" i="6"/>
  <c r="C2685" i="6"/>
  <c r="B2685" i="6"/>
  <c r="A2685" i="6"/>
  <c r="I2684" i="6"/>
  <c r="H2684" i="6"/>
  <c r="F2684" i="6"/>
  <c r="D2684" i="6"/>
  <c r="C2684" i="6"/>
  <c r="B2684" i="6"/>
  <c r="A2684" i="6"/>
  <c r="I2683" i="6"/>
  <c r="H2683" i="6"/>
  <c r="F2683" i="6"/>
  <c r="D2683" i="6"/>
  <c r="C2683" i="6"/>
  <c r="B2683" i="6"/>
  <c r="A2683" i="6"/>
  <c r="I2682" i="6"/>
  <c r="H2682" i="6"/>
  <c r="F2682" i="6"/>
  <c r="D2682" i="6"/>
  <c r="C2682" i="6"/>
  <c r="B2682" i="6"/>
  <c r="A2682" i="6"/>
  <c r="I2681" i="6"/>
  <c r="H2681" i="6"/>
  <c r="F2681" i="6"/>
  <c r="D2681" i="6"/>
  <c r="C2681" i="6"/>
  <c r="B2681" i="6"/>
  <c r="A2681" i="6"/>
  <c r="I2680" i="6"/>
  <c r="H2680" i="6"/>
  <c r="F2680" i="6"/>
  <c r="D2680" i="6"/>
  <c r="C2680" i="6"/>
  <c r="B2680" i="6"/>
  <c r="A2680" i="6"/>
  <c r="I2679" i="6"/>
  <c r="H2679" i="6"/>
  <c r="F2679" i="6"/>
  <c r="D2679" i="6"/>
  <c r="C2679" i="6"/>
  <c r="B2679" i="6"/>
  <c r="A2679" i="6"/>
  <c r="I2678" i="6"/>
  <c r="H2678" i="6"/>
  <c r="F2678" i="6"/>
  <c r="D2678" i="6"/>
  <c r="C2678" i="6"/>
  <c r="B2678" i="6"/>
  <c r="A2678" i="6"/>
  <c r="I2677" i="6"/>
  <c r="H2677" i="6"/>
  <c r="F2677" i="6"/>
  <c r="D2677" i="6"/>
  <c r="C2677" i="6"/>
  <c r="B2677" i="6"/>
  <c r="A2677" i="6"/>
  <c r="I2676" i="6"/>
  <c r="H2676" i="6"/>
  <c r="F2676" i="6"/>
  <c r="D2676" i="6"/>
  <c r="C2676" i="6"/>
  <c r="B2676" i="6"/>
  <c r="A2676" i="6"/>
  <c r="I2675" i="6"/>
  <c r="H2675" i="6"/>
  <c r="F2675" i="6"/>
  <c r="D2675" i="6"/>
  <c r="C2675" i="6"/>
  <c r="B2675" i="6"/>
  <c r="A2675" i="6"/>
  <c r="I2674" i="6"/>
  <c r="H2674" i="6"/>
  <c r="F2674" i="6"/>
  <c r="D2674" i="6"/>
  <c r="C2674" i="6"/>
  <c r="B2674" i="6"/>
  <c r="A2674" i="6"/>
  <c r="I2673" i="6"/>
  <c r="H2673" i="6"/>
  <c r="F2673" i="6"/>
  <c r="D2673" i="6"/>
  <c r="C2673" i="6"/>
  <c r="B2673" i="6"/>
  <c r="A2673" i="6"/>
  <c r="I2672" i="6"/>
  <c r="H2672" i="6"/>
  <c r="F2672" i="6"/>
  <c r="D2672" i="6"/>
  <c r="C2672" i="6"/>
  <c r="B2672" i="6"/>
  <c r="A2672" i="6"/>
  <c r="I2671" i="6"/>
  <c r="H2671" i="6"/>
  <c r="F2671" i="6"/>
  <c r="D2671" i="6"/>
  <c r="C2671" i="6"/>
  <c r="B2671" i="6"/>
  <c r="A2671" i="6"/>
  <c r="I2670" i="6"/>
  <c r="H2670" i="6"/>
  <c r="F2670" i="6"/>
  <c r="D2670" i="6"/>
  <c r="C2670" i="6"/>
  <c r="B2670" i="6"/>
  <c r="A2670" i="6"/>
  <c r="I2669" i="6"/>
  <c r="H2669" i="6"/>
  <c r="F2669" i="6"/>
  <c r="D2669" i="6"/>
  <c r="C2669" i="6"/>
  <c r="B2669" i="6"/>
  <c r="A2669" i="6"/>
  <c r="I2668" i="6"/>
  <c r="H2668" i="6"/>
  <c r="F2668" i="6"/>
  <c r="D2668" i="6"/>
  <c r="C2668" i="6"/>
  <c r="B2668" i="6"/>
  <c r="A2668" i="6"/>
  <c r="I2667" i="6"/>
  <c r="H2667" i="6"/>
  <c r="F2667" i="6"/>
  <c r="D2667" i="6"/>
  <c r="C2667" i="6"/>
  <c r="B2667" i="6"/>
  <c r="A2667" i="6"/>
  <c r="I2666" i="6"/>
  <c r="H2666" i="6"/>
  <c r="F2666" i="6"/>
  <c r="D2666" i="6"/>
  <c r="C2666" i="6"/>
  <c r="B2666" i="6"/>
  <c r="A2666" i="6"/>
  <c r="I2665" i="6"/>
  <c r="H2665" i="6"/>
  <c r="F2665" i="6"/>
  <c r="D2665" i="6"/>
  <c r="C2665" i="6"/>
  <c r="B2665" i="6"/>
  <c r="A2665" i="6"/>
  <c r="I2664" i="6"/>
  <c r="H2664" i="6"/>
  <c r="F2664" i="6"/>
  <c r="D2664" i="6"/>
  <c r="C2664" i="6"/>
  <c r="B2664" i="6"/>
  <c r="A2664" i="6"/>
  <c r="I2663" i="6"/>
  <c r="H2663" i="6"/>
  <c r="F2663" i="6"/>
  <c r="D2663" i="6"/>
  <c r="C2663" i="6"/>
  <c r="B2663" i="6"/>
  <c r="A2663" i="6"/>
  <c r="I2662" i="6"/>
  <c r="H2662" i="6"/>
  <c r="F2662" i="6"/>
  <c r="D2662" i="6"/>
  <c r="C2662" i="6"/>
  <c r="B2662" i="6"/>
  <c r="A2662" i="6"/>
  <c r="I2661" i="6"/>
  <c r="H2661" i="6"/>
  <c r="F2661" i="6"/>
  <c r="D2661" i="6"/>
  <c r="C2661" i="6"/>
  <c r="B2661" i="6"/>
  <c r="A2661" i="6"/>
  <c r="I2660" i="6"/>
  <c r="H2660" i="6"/>
  <c r="F2660" i="6"/>
  <c r="D2660" i="6"/>
  <c r="C2660" i="6"/>
  <c r="B2660" i="6"/>
  <c r="A2660" i="6"/>
  <c r="I2659" i="6"/>
  <c r="H2659" i="6"/>
  <c r="F2659" i="6"/>
  <c r="D2659" i="6"/>
  <c r="C2659" i="6"/>
  <c r="B2659" i="6"/>
  <c r="A2659" i="6"/>
  <c r="I2658" i="6"/>
  <c r="H2658" i="6"/>
  <c r="F2658" i="6"/>
  <c r="D2658" i="6"/>
  <c r="C2658" i="6"/>
  <c r="B2658" i="6"/>
  <c r="A2658" i="6"/>
  <c r="I2657" i="6"/>
  <c r="H2657" i="6"/>
  <c r="F2657" i="6"/>
  <c r="D2657" i="6"/>
  <c r="C2657" i="6"/>
  <c r="B2657" i="6"/>
  <c r="A2657" i="6"/>
  <c r="I2656" i="6"/>
  <c r="H2656" i="6"/>
  <c r="F2656" i="6"/>
  <c r="D2656" i="6"/>
  <c r="C2656" i="6"/>
  <c r="B2656" i="6"/>
  <c r="A2656" i="6"/>
  <c r="I2655" i="6"/>
  <c r="H2655" i="6"/>
  <c r="F2655" i="6"/>
  <c r="D2655" i="6"/>
  <c r="C2655" i="6"/>
  <c r="B2655" i="6"/>
  <c r="A2655" i="6"/>
  <c r="I2654" i="6"/>
  <c r="H2654" i="6"/>
  <c r="F2654" i="6"/>
  <c r="D2654" i="6"/>
  <c r="C2654" i="6"/>
  <c r="B2654" i="6"/>
  <c r="A2654" i="6"/>
  <c r="I2653" i="6"/>
  <c r="H2653" i="6"/>
  <c r="F2653" i="6"/>
  <c r="D2653" i="6"/>
  <c r="C2653" i="6"/>
  <c r="B2653" i="6"/>
  <c r="A2653" i="6"/>
  <c r="I2652" i="6"/>
  <c r="H2652" i="6"/>
  <c r="F2652" i="6"/>
  <c r="D2652" i="6"/>
  <c r="C2652" i="6"/>
  <c r="B2652" i="6"/>
  <c r="A2652" i="6"/>
  <c r="I2651" i="6"/>
  <c r="H2651" i="6"/>
  <c r="F2651" i="6"/>
  <c r="D2651" i="6"/>
  <c r="C2651" i="6"/>
  <c r="B2651" i="6"/>
  <c r="A2651" i="6"/>
  <c r="I2650" i="6"/>
  <c r="H2650" i="6"/>
  <c r="F2650" i="6"/>
  <c r="D2650" i="6"/>
  <c r="C2650" i="6"/>
  <c r="B2650" i="6"/>
  <c r="A2650" i="6"/>
  <c r="I2649" i="6"/>
  <c r="H2649" i="6"/>
  <c r="F2649" i="6"/>
  <c r="D2649" i="6"/>
  <c r="C2649" i="6"/>
  <c r="B2649" i="6"/>
  <c r="A2649" i="6"/>
  <c r="I2648" i="6"/>
  <c r="H2648" i="6"/>
  <c r="F2648" i="6"/>
  <c r="D2648" i="6"/>
  <c r="C2648" i="6"/>
  <c r="B2648" i="6"/>
  <c r="A2648" i="6"/>
  <c r="I2647" i="6"/>
  <c r="H2647" i="6"/>
  <c r="F2647" i="6"/>
  <c r="D2647" i="6"/>
  <c r="C2647" i="6"/>
  <c r="B2647" i="6"/>
  <c r="A2647" i="6"/>
  <c r="I2646" i="6"/>
  <c r="H2646" i="6"/>
  <c r="F2646" i="6"/>
  <c r="D2646" i="6"/>
  <c r="C2646" i="6"/>
  <c r="B2646" i="6"/>
  <c r="A2646" i="6"/>
  <c r="I2645" i="6"/>
  <c r="H2645" i="6"/>
  <c r="F2645" i="6"/>
  <c r="D2645" i="6"/>
  <c r="C2645" i="6"/>
  <c r="B2645" i="6"/>
  <c r="A2645" i="6"/>
  <c r="I2644" i="6"/>
  <c r="H2644" i="6"/>
  <c r="F2644" i="6"/>
  <c r="D2644" i="6"/>
  <c r="C2644" i="6"/>
  <c r="B2644" i="6"/>
  <c r="A2644" i="6"/>
  <c r="I2643" i="6"/>
  <c r="H2643" i="6"/>
  <c r="F2643" i="6"/>
  <c r="D2643" i="6"/>
  <c r="C2643" i="6"/>
  <c r="B2643" i="6"/>
  <c r="A2643" i="6"/>
  <c r="I2642" i="6"/>
  <c r="H2642" i="6"/>
  <c r="F2642" i="6"/>
  <c r="D2642" i="6"/>
  <c r="C2642" i="6"/>
  <c r="B2642" i="6"/>
  <c r="A2642" i="6"/>
  <c r="I2641" i="6"/>
  <c r="H2641" i="6"/>
  <c r="F2641" i="6"/>
  <c r="D2641" i="6"/>
  <c r="C2641" i="6"/>
  <c r="B2641" i="6"/>
  <c r="A2641" i="6"/>
  <c r="I2640" i="6"/>
  <c r="H2640" i="6"/>
  <c r="F2640" i="6"/>
  <c r="D2640" i="6"/>
  <c r="C2640" i="6"/>
  <c r="B2640" i="6"/>
  <c r="A2640" i="6"/>
  <c r="I2639" i="6"/>
  <c r="H2639" i="6"/>
  <c r="F2639" i="6"/>
  <c r="D2639" i="6"/>
  <c r="C2639" i="6"/>
  <c r="B2639" i="6"/>
  <c r="A2639" i="6"/>
  <c r="I2638" i="6"/>
  <c r="H2638" i="6"/>
  <c r="F2638" i="6"/>
  <c r="D2638" i="6"/>
  <c r="C2638" i="6"/>
  <c r="B2638" i="6"/>
  <c r="A2638" i="6"/>
  <c r="I2637" i="6"/>
  <c r="H2637" i="6"/>
  <c r="F2637" i="6"/>
  <c r="D2637" i="6"/>
  <c r="C2637" i="6"/>
  <c r="B2637" i="6"/>
  <c r="A2637" i="6"/>
  <c r="I2636" i="6"/>
  <c r="H2636" i="6"/>
  <c r="F2636" i="6"/>
  <c r="D2636" i="6"/>
  <c r="C2636" i="6"/>
  <c r="B2636" i="6"/>
  <c r="A2636" i="6"/>
  <c r="I2635" i="6"/>
  <c r="H2635" i="6"/>
  <c r="F2635" i="6"/>
  <c r="D2635" i="6"/>
  <c r="C2635" i="6"/>
  <c r="B2635" i="6"/>
  <c r="A2635" i="6"/>
  <c r="I2634" i="6"/>
  <c r="H2634" i="6"/>
  <c r="F2634" i="6"/>
  <c r="D2634" i="6"/>
  <c r="C2634" i="6"/>
  <c r="B2634" i="6"/>
  <c r="A2634" i="6"/>
  <c r="I2633" i="6"/>
  <c r="H2633" i="6"/>
  <c r="F2633" i="6"/>
  <c r="D2633" i="6"/>
  <c r="C2633" i="6"/>
  <c r="B2633" i="6"/>
  <c r="A2633" i="6"/>
  <c r="I2632" i="6"/>
  <c r="H2632" i="6"/>
  <c r="F2632" i="6"/>
  <c r="D2632" i="6"/>
  <c r="C2632" i="6"/>
  <c r="B2632" i="6"/>
  <c r="A2632" i="6"/>
  <c r="I2631" i="6"/>
  <c r="H2631" i="6"/>
  <c r="F2631" i="6"/>
  <c r="D2631" i="6"/>
  <c r="C2631" i="6"/>
  <c r="B2631" i="6"/>
  <c r="A2631" i="6"/>
  <c r="I2630" i="6"/>
  <c r="H2630" i="6"/>
  <c r="F2630" i="6"/>
  <c r="D2630" i="6"/>
  <c r="C2630" i="6"/>
  <c r="B2630" i="6"/>
  <c r="A2630" i="6"/>
  <c r="I2629" i="6"/>
  <c r="H2629" i="6"/>
  <c r="F2629" i="6"/>
  <c r="D2629" i="6"/>
  <c r="C2629" i="6"/>
  <c r="B2629" i="6"/>
  <c r="A2629" i="6"/>
  <c r="I2628" i="6"/>
  <c r="H2628" i="6"/>
  <c r="F2628" i="6"/>
  <c r="D2628" i="6"/>
  <c r="C2628" i="6"/>
  <c r="B2628" i="6"/>
  <c r="A2628" i="6"/>
  <c r="I2627" i="6"/>
  <c r="H2627" i="6"/>
  <c r="F2627" i="6"/>
  <c r="D2627" i="6"/>
  <c r="C2627" i="6"/>
  <c r="B2627" i="6"/>
  <c r="A2627" i="6"/>
  <c r="I2626" i="6"/>
  <c r="H2626" i="6"/>
  <c r="F2626" i="6"/>
  <c r="D2626" i="6"/>
  <c r="C2626" i="6"/>
  <c r="B2626" i="6"/>
  <c r="A2626" i="6"/>
  <c r="I2625" i="6"/>
  <c r="H2625" i="6"/>
  <c r="F2625" i="6"/>
  <c r="D2625" i="6"/>
  <c r="C2625" i="6"/>
  <c r="B2625" i="6"/>
  <c r="A2625" i="6"/>
  <c r="I2624" i="6"/>
  <c r="H2624" i="6"/>
  <c r="F2624" i="6"/>
  <c r="D2624" i="6"/>
  <c r="C2624" i="6"/>
  <c r="B2624" i="6"/>
  <c r="A2624" i="6"/>
  <c r="I2623" i="6"/>
  <c r="H2623" i="6"/>
  <c r="F2623" i="6"/>
  <c r="D2623" i="6"/>
  <c r="C2623" i="6"/>
  <c r="B2623" i="6"/>
  <c r="A2623" i="6"/>
  <c r="I2622" i="6"/>
  <c r="H2622" i="6"/>
  <c r="F2622" i="6"/>
  <c r="D2622" i="6"/>
  <c r="C2622" i="6"/>
  <c r="B2622" i="6"/>
  <c r="A2622" i="6"/>
  <c r="I2621" i="6"/>
  <c r="H2621" i="6"/>
  <c r="F2621" i="6"/>
  <c r="D2621" i="6"/>
  <c r="C2621" i="6"/>
  <c r="B2621" i="6"/>
  <c r="A2621" i="6"/>
  <c r="I2620" i="6"/>
  <c r="H2620" i="6"/>
  <c r="F2620" i="6"/>
  <c r="D2620" i="6"/>
  <c r="C2620" i="6"/>
  <c r="B2620" i="6"/>
  <c r="A2620" i="6"/>
  <c r="I2619" i="6"/>
  <c r="H2619" i="6"/>
  <c r="F2619" i="6"/>
  <c r="D2619" i="6"/>
  <c r="C2619" i="6"/>
  <c r="B2619" i="6"/>
  <c r="A2619" i="6"/>
  <c r="I2618" i="6"/>
  <c r="H2618" i="6"/>
  <c r="F2618" i="6"/>
  <c r="D2618" i="6"/>
  <c r="C2618" i="6"/>
  <c r="B2618" i="6"/>
  <c r="A2618" i="6"/>
  <c r="I2617" i="6"/>
  <c r="H2617" i="6"/>
  <c r="F2617" i="6"/>
  <c r="D2617" i="6"/>
  <c r="C2617" i="6"/>
  <c r="B2617" i="6"/>
  <c r="A2617" i="6"/>
  <c r="I2616" i="6"/>
  <c r="H2616" i="6"/>
  <c r="F2616" i="6"/>
  <c r="D2616" i="6"/>
  <c r="C2616" i="6"/>
  <c r="B2616" i="6"/>
  <c r="A2616" i="6"/>
  <c r="I2615" i="6"/>
  <c r="H2615" i="6"/>
  <c r="F2615" i="6"/>
  <c r="D2615" i="6"/>
  <c r="C2615" i="6"/>
  <c r="B2615" i="6"/>
  <c r="A2615" i="6"/>
  <c r="I2614" i="6"/>
  <c r="H2614" i="6"/>
  <c r="F2614" i="6"/>
  <c r="D2614" i="6"/>
  <c r="C2614" i="6"/>
  <c r="B2614" i="6"/>
  <c r="A2614" i="6"/>
  <c r="I2613" i="6"/>
  <c r="H2613" i="6"/>
  <c r="F2613" i="6"/>
  <c r="D2613" i="6"/>
  <c r="C2613" i="6"/>
  <c r="B2613" i="6"/>
  <c r="A2613" i="6"/>
  <c r="I2612" i="6"/>
  <c r="H2612" i="6"/>
  <c r="F2612" i="6"/>
  <c r="D2612" i="6"/>
  <c r="C2612" i="6"/>
  <c r="B2612" i="6"/>
  <c r="A2612" i="6"/>
  <c r="I2611" i="6"/>
  <c r="H2611" i="6"/>
  <c r="F2611" i="6"/>
  <c r="D2611" i="6"/>
  <c r="C2611" i="6"/>
  <c r="B2611" i="6"/>
  <c r="A2611" i="6"/>
  <c r="I2610" i="6"/>
  <c r="H2610" i="6"/>
  <c r="F2610" i="6"/>
  <c r="D2610" i="6"/>
  <c r="C2610" i="6"/>
  <c r="B2610" i="6"/>
  <c r="A2610" i="6"/>
  <c r="I2609" i="6"/>
  <c r="H2609" i="6"/>
  <c r="F2609" i="6"/>
  <c r="D2609" i="6"/>
  <c r="C2609" i="6"/>
  <c r="B2609" i="6"/>
  <c r="A2609" i="6"/>
  <c r="I2608" i="6"/>
  <c r="H2608" i="6"/>
  <c r="F2608" i="6"/>
  <c r="D2608" i="6"/>
  <c r="C2608" i="6"/>
  <c r="B2608" i="6"/>
  <c r="A2608" i="6"/>
  <c r="I2607" i="6"/>
  <c r="H2607" i="6"/>
  <c r="F2607" i="6"/>
  <c r="D2607" i="6"/>
  <c r="C2607" i="6"/>
  <c r="B2607" i="6"/>
  <c r="A2607" i="6"/>
  <c r="I2606" i="6"/>
  <c r="H2606" i="6"/>
  <c r="F2606" i="6"/>
  <c r="D2606" i="6"/>
  <c r="C2606" i="6"/>
  <c r="B2606" i="6"/>
  <c r="A2606" i="6"/>
  <c r="I2605" i="6"/>
  <c r="H2605" i="6"/>
  <c r="F2605" i="6"/>
  <c r="D2605" i="6"/>
  <c r="C2605" i="6"/>
  <c r="B2605" i="6"/>
  <c r="A2605" i="6"/>
  <c r="I2604" i="6"/>
  <c r="H2604" i="6"/>
  <c r="F2604" i="6"/>
  <c r="D2604" i="6"/>
  <c r="C2604" i="6"/>
  <c r="B2604" i="6"/>
  <c r="A2604" i="6"/>
  <c r="I2603" i="6"/>
  <c r="H2603" i="6"/>
  <c r="F2603" i="6"/>
  <c r="D2603" i="6"/>
  <c r="C2603" i="6"/>
  <c r="B2603" i="6"/>
  <c r="A2603" i="6"/>
  <c r="I2602" i="6"/>
  <c r="H2602" i="6"/>
  <c r="F2602" i="6"/>
  <c r="D2602" i="6"/>
  <c r="C2602" i="6"/>
  <c r="B2602" i="6"/>
  <c r="A2602" i="6"/>
  <c r="I2601" i="6"/>
  <c r="H2601" i="6"/>
  <c r="F2601" i="6"/>
  <c r="D2601" i="6"/>
  <c r="C2601" i="6"/>
  <c r="B2601" i="6"/>
  <c r="A2601" i="6"/>
  <c r="I2600" i="6"/>
  <c r="H2600" i="6"/>
  <c r="F2600" i="6"/>
  <c r="D2600" i="6"/>
  <c r="C2600" i="6"/>
  <c r="B2600" i="6"/>
  <c r="A2600" i="6"/>
  <c r="I2599" i="6"/>
  <c r="H2599" i="6"/>
  <c r="F2599" i="6"/>
  <c r="D2599" i="6"/>
  <c r="C2599" i="6"/>
  <c r="B2599" i="6"/>
  <c r="A2599" i="6"/>
  <c r="I2598" i="6"/>
  <c r="H2598" i="6"/>
  <c r="F2598" i="6"/>
  <c r="D2598" i="6"/>
  <c r="C2598" i="6"/>
  <c r="B2598" i="6"/>
  <c r="A2598" i="6"/>
  <c r="I2597" i="6"/>
  <c r="H2597" i="6"/>
  <c r="F2597" i="6"/>
  <c r="D2597" i="6"/>
  <c r="C2597" i="6"/>
  <c r="B2597" i="6"/>
  <c r="A2597" i="6"/>
  <c r="I2596" i="6"/>
  <c r="H2596" i="6"/>
  <c r="F2596" i="6"/>
  <c r="D2596" i="6"/>
  <c r="C2596" i="6"/>
  <c r="B2596" i="6"/>
  <c r="A2596" i="6"/>
  <c r="I2595" i="6"/>
  <c r="H2595" i="6"/>
  <c r="F2595" i="6"/>
  <c r="D2595" i="6"/>
  <c r="C2595" i="6"/>
  <c r="B2595" i="6"/>
  <c r="A2595" i="6"/>
  <c r="I2594" i="6"/>
  <c r="H2594" i="6"/>
  <c r="F2594" i="6"/>
  <c r="D2594" i="6"/>
  <c r="C2594" i="6"/>
  <c r="B2594" i="6"/>
  <c r="A2594" i="6"/>
  <c r="I2593" i="6"/>
  <c r="H2593" i="6"/>
  <c r="F2593" i="6"/>
  <c r="D2593" i="6"/>
  <c r="C2593" i="6"/>
  <c r="B2593" i="6"/>
  <c r="A2593" i="6"/>
  <c r="I2592" i="6"/>
  <c r="H2592" i="6"/>
  <c r="F2592" i="6"/>
  <c r="D2592" i="6"/>
  <c r="C2592" i="6"/>
  <c r="B2592" i="6"/>
  <c r="A2592" i="6"/>
  <c r="I2591" i="6"/>
  <c r="H2591" i="6"/>
  <c r="F2591" i="6"/>
  <c r="D2591" i="6"/>
  <c r="C2591" i="6"/>
  <c r="B2591" i="6"/>
  <c r="A2591" i="6"/>
  <c r="I2590" i="6"/>
  <c r="H2590" i="6"/>
  <c r="F2590" i="6"/>
  <c r="D2590" i="6"/>
  <c r="C2590" i="6"/>
  <c r="B2590" i="6"/>
  <c r="A2590" i="6"/>
  <c r="I2589" i="6"/>
  <c r="H2589" i="6"/>
  <c r="F2589" i="6"/>
  <c r="D2589" i="6"/>
  <c r="C2589" i="6"/>
  <c r="B2589" i="6"/>
  <c r="A2589" i="6"/>
  <c r="I2588" i="6"/>
  <c r="H2588" i="6"/>
  <c r="F2588" i="6"/>
  <c r="D2588" i="6"/>
  <c r="C2588" i="6"/>
  <c r="B2588" i="6"/>
  <c r="A2588" i="6"/>
  <c r="I2587" i="6"/>
  <c r="H2587" i="6"/>
  <c r="F2587" i="6"/>
  <c r="D2587" i="6"/>
  <c r="C2587" i="6"/>
  <c r="B2587" i="6"/>
  <c r="A2587" i="6"/>
  <c r="I2586" i="6"/>
  <c r="H2586" i="6"/>
  <c r="F2586" i="6"/>
  <c r="D2586" i="6"/>
  <c r="C2586" i="6"/>
  <c r="B2586" i="6"/>
  <c r="A2586" i="6"/>
  <c r="I2585" i="6"/>
  <c r="H2585" i="6"/>
  <c r="F2585" i="6"/>
  <c r="D2585" i="6"/>
  <c r="C2585" i="6"/>
  <c r="B2585" i="6"/>
  <c r="A2585" i="6"/>
  <c r="I2584" i="6"/>
  <c r="H2584" i="6"/>
  <c r="F2584" i="6"/>
  <c r="D2584" i="6"/>
  <c r="C2584" i="6"/>
  <c r="B2584" i="6"/>
  <c r="A2584" i="6"/>
  <c r="I2583" i="6"/>
  <c r="H2583" i="6"/>
  <c r="F2583" i="6"/>
  <c r="D2583" i="6"/>
  <c r="C2583" i="6"/>
  <c r="B2583" i="6"/>
  <c r="A2583" i="6"/>
  <c r="I2582" i="6"/>
  <c r="H2582" i="6"/>
  <c r="F2582" i="6"/>
  <c r="D2582" i="6"/>
  <c r="C2582" i="6"/>
  <c r="B2582" i="6"/>
  <c r="A2582" i="6"/>
  <c r="I2581" i="6"/>
  <c r="H2581" i="6"/>
  <c r="F2581" i="6"/>
  <c r="D2581" i="6"/>
  <c r="C2581" i="6"/>
  <c r="B2581" i="6"/>
  <c r="A2581" i="6"/>
  <c r="I2580" i="6"/>
  <c r="H2580" i="6"/>
  <c r="F2580" i="6"/>
  <c r="D2580" i="6"/>
  <c r="C2580" i="6"/>
  <c r="B2580" i="6"/>
  <c r="A2580" i="6"/>
  <c r="I2579" i="6"/>
  <c r="H2579" i="6"/>
  <c r="F2579" i="6"/>
  <c r="D2579" i="6"/>
  <c r="C2579" i="6"/>
  <c r="B2579" i="6"/>
  <c r="A2579" i="6"/>
  <c r="I2578" i="6"/>
  <c r="H2578" i="6"/>
  <c r="F2578" i="6"/>
  <c r="D2578" i="6"/>
  <c r="C2578" i="6"/>
  <c r="B2578" i="6"/>
  <c r="A2578" i="6"/>
  <c r="I2577" i="6"/>
  <c r="H2577" i="6"/>
  <c r="F2577" i="6"/>
  <c r="D2577" i="6"/>
  <c r="C2577" i="6"/>
  <c r="B2577" i="6"/>
  <c r="A2577" i="6"/>
  <c r="I2576" i="6"/>
  <c r="H2576" i="6"/>
  <c r="F2576" i="6"/>
  <c r="D2576" i="6"/>
  <c r="C2576" i="6"/>
  <c r="B2576" i="6"/>
  <c r="A2576" i="6"/>
  <c r="I2575" i="6"/>
  <c r="H2575" i="6"/>
  <c r="F2575" i="6"/>
  <c r="D2575" i="6"/>
  <c r="C2575" i="6"/>
  <c r="B2575" i="6"/>
  <c r="A2575" i="6"/>
  <c r="I2574" i="6"/>
  <c r="H2574" i="6"/>
  <c r="F2574" i="6"/>
  <c r="D2574" i="6"/>
  <c r="C2574" i="6"/>
  <c r="B2574" i="6"/>
  <c r="A2574" i="6"/>
  <c r="I2573" i="6"/>
  <c r="H2573" i="6"/>
  <c r="F2573" i="6"/>
  <c r="D2573" i="6"/>
  <c r="C2573" i="6"/>
  <c r="B2573" i="6"/>
  <c r="A2573" i="6"/>
  <c r="I2572" i="6"/>
  <c r="H2572" i="6"/>
  <c r="F2572" i="6"/>
  <c r="D2572" i="6"/>
  <c r="C2572" i="6"/>
  <c r="B2572" i="6"/>
  <c r="A2572" i="6"/>
  <c r="I2571" i="6"/>
  <c r="H2571" i="6"/>
  <c r="F2571" i="6"/>
  <c r="D2571" i="6"/>
  <c r="C2571" i="6"/>
  <c r="B2571" i="6"/>
  <c r="A2571" i="6"/>
  <c r="I2570" i="6"/>
  <c r="H2570" i="6"/>
  <c r="F2570" i="6"/>
  <c r="D2570" i="6"/>
  <c r="C2570" i="6"/>
  <c r="B2570" i="6"/>
  <c r="A2570" i="6"/>
  <c r="I2569" i="6"/>
  <c r="H2569" i="6"/>
  <c r="F2569" i="6"/>
  <c r="D2569" i="6"/>
  <c r="C2569" i="6"/>
  <c r="B2569" i="6"/>
  <c r="A2569" i="6"/>
  <c r="I2568" i="6"/>
  <c r="H2568" i="6"/>
  <c r="F2568" i="6"/>
  <c r="D2568" i="6"/>
  <c r="C2568" i="6"/>
  <c r="B2568" i="6"/>
  <c r="A2568" i="6"/>
  <c r="I2567" i="6"/>
  <c r="H2567" i="6"/>
  <c r="F2567" i="6"/>
  <c r="D2567" i="6"/>
  <c r="C2567" i="6"/>
  <c r="B2567" i="6"/>
  <c r="A2567" i="6"/>
  <c r="I2566" i="6"/>
  <c r="H2566" i="6"/>
  <c r="F2566" i="6"/>
  <c r="D2566" i="6"/>
  <c r="C2566" i="6"/>
  <c r="B2566" i="6"/>
  <c r="A2566" i="6"/>
  <c r="I2565" i="6"/>
  <c r="H2565" i="6"/>
  <c r="F2565" i="6"/>
  <c r="D2565" i="6"/>
  <c r="C2565" i="6"/>
  <c r="B2565" i="6"/>
  <c r="A2565" i="6"/>
  <c r="I2564" i="6"/>
  <c r="H2564" i="6"/>
  <c r="F2564" i="6"/>
  <c r="D2564" i="6"/>
  <c r="C2564" i="6"/>
  <c r="B2564" i="6"/>
  <c r="A2564" i="6"/>
  <c r="I2563" i="6"/>
  <c r="H2563" i="6"/>
  <c r="F2563" i="6"/>
  <c r="D2563" i="6"/>
  <c r="C2563" i="6"/>
  <c r="B2563" i="6"/>
  <c r="A2563" i="6"/>
  <c r="I2562" i="6"/>
  <c r="H2562" i="6"/>
  <c r="F2562" i="6"/>
  <c r="D2562" i="6"/>
  <c r="C2562" i="6"/>
  <c r="B2562" i="6"/>
  <c r="A2562" i="6"/>
  <c r="I2561" i="6"/>
  <c r="H2561" i="6"/>
  <c r="F2561" i="6"/>
  <c r="D2561" i="6"/>
  <c r="C2561" i="6"/>
  <c r="B2561" i="6"/>
  <c r="A2561" i="6"/>
  <c r="I2560" i="6"/>
  <c r="H2560" i="6"/>
  <c r="F2560" i="6"/>
  <c r="D2560" i="6"/>
  <c r="C2560" i="6"/>
  <c r="B2560" i="6"/>
  <c r="A2560" i="6"/>
  <c r="I2559" i="6"/>
  <c r="H2559" i="6"/>
  <c r="F2559" i="6"/>
  <c r="D2559" i="6"/>
  <c r="C2559" i="6"/>
  <c r="B2559" i="6"/>
  <c r="A2559" i="6"/>
  <c r="I2558" i="6"/>
  <c r="H2558" i="6"/>
  <c r="F2558" i="6"/>
  <c r="D2558" i="6"/>
  <c r="C2558" i="6"/>
  <c r="B2558" i="6"/>
  <c r="A2558" i="6"/>
  <c r="I2557" i="6"/>
  <c r="H2557" i="6"/>
  <c r="F2557" i="6"/>
  <c r="D2557" i="6"/>
  <c r="C2557" i="6"/>
  <c r="B2557" i="6"/>
  <c r="A2557" i="6"/>
  <c r="I2556" i="6"/>
  <c r="H2556" i="6"/>
  <c r="F2556" i="6"/>
  <c r="D2556" i="6"/>
  <c r="C2556" i="6"/>
  <c r="B2556" i="6"/>
  <c r="A2556" i="6"/>
  <c r="I2555" i="6"/>
  <c r="H2555" i="6"/>
  <c r="F2555" i="6"/>
  <c r="D2555" i="6"/>
  <c r="C2555" i="6"/>
  <c r="B2555" i="6"/>
  <c r="A2555" i="6"/>
  <c r="I2554" i="6"/>
  <c r="H2554" i="6"/>
  <c r="F2554" i="6"/>
  <c r="D2554" i="6"/>
  <c r="C2554" i="6"/>
  <c r="B2554" i="6"/>
  <c r="A2554" i="6"/>
  <c r="I2553" i="6"/>
  <c r="H2553" i="6"/>
  <c r="F2553" i="6"/>
  <c r="D2553" i="6"/>
  <c r="C2553" i="6"/>
  <c r="B2553" i="6"/>
  <c r="A2553" i="6"/>
  <c r="I2552" i="6"/>
  <c r="H2552" i="6"/>
  <c r="F2552" i="6"/>
  <c r="D2552" i="6"/>
  <c r="C2552" i="6"/>
  <c r="B2552" i="6"/>
  <c r="A2552" i="6"/>
  <c r="I2551" i="6"/>
  <c r="H2551" i="6"/>
  <c r="F2551" i="6"/>
  <c r="D2551" i="6"/>
  <c r="C2551" i="6"/>
  <c r="B2551" i="6"/>
  <c r="A2551" i="6"/>
  <c r="I2550" i="6"/>
  <c r="H2550" i="6"/>
  <c r="F2550" i="6"/>
  <c r="D2550" i="6"/>
  <c r="C2550" i="6"/>
  <c r="B2550" i="6"/>
  <c r="A2550" i="6"/>
  <c r="I2549" i="6"/>
  <c r="H2549" i="6"/>
  <c r="F2549" i="6"/>
  <c r="D2549" i="6"/>
  <c r="C2549" i="6"/>
  <c r="B2549" i="6"/>
  <c r="A2549" i="6"/>
  <c r="I2548" i="6"/>
  <c r="H2548" i="6"/>
  <c r="F2548" i="6"/>
  <c r="D2548" i="6"/>
  <c r="C2548" i="6"/>
  <c r="B2548" i="6"/>
  <c r="A2548" i="6"/>
  <c r="I2547" i="6"/>
  <c r="H2547" i="6"/>
  <c r="F2547" i="6"/>
  <c r="D2547" i="6"/>
  <c r="C2547" i="6"/>
  <c r="B2547" i="6"/>
  <c r="A2547" i="6"/>
  <c r="I2546" i="6"/>
  <c r="H2546" i="6"/>
  <c r="F2546" i="6"/>
  <c r="D2546" i="6"/>
  <c r="C2546" i="6"/>
  <c r="B2546" i="6"/>
  <c r="A2546" i="6"/>
  <c r="I2545" i="6"/>
  <c r="H2545" i="6"/>
  <c r="F2545" i="6"/>
  <c r="D2545" i="6"/>
  <c r="C2545" i="6"/>
  <c r="B2545" i="6"/>
  <c r="A2545" i="6"/>
  <c r="I2544" i="6"/>
  <c r="H2544" i="6"/>
  <c r="F2544" i="6"/>
  <c r="D2544" i="6"/>
  <c r="C2544" i="6"/>
  <c r="B2544" i="6"/>
  <c r="A2544" i="6"/>
  <c r="I2543" i="6"/>
  <c r="H2543" i="6"/>
  <c r="F2543" i="6"/>
  <c r="D2543" i="6"/>
  <c r="C2543" i="6"/>
  <c r="B2543" i="6"/>
  <c r="A2543" i="6"/>
  <c r="I2542" i="6"/>
  <c r="H2542" i="6"/>
  <c r="F2542" i="6"/>
  <c r="D2542" i="6"/>
  <c r="C2542" i="6"/>
  <c r="B2542" i="6"/>
  <c r="A2542" i="6"/>
  <c r="I2541" i="6"/>
  <c r="H2541" i="6"/>
  <c r="F2541" i="6"/>
  <c r="D2541" i="6"/>
  <c r="C2541" i="6"/>
  <c r="B2541" i="6"/>
  <c r="A2541" i="6"/>
  <c r="I2540" i="6"/>
  <c r="H2540" i="6"/>
  <c r="F2540" i="6"/>
  <c r="D2540" i="6"/>
  <c r="C2540" i="6"/>
  <c r="B2540" i="6"/>
  <c r="A2540" i="6"/>
  <c r="I2539" i="6"/>
  <c r="H2539" i="6"/>
  <c r="F2539" i="6"/>
  <c r="D2539" i="6"/>
  <c r="C2539" i="6"/>
  <c r="B2539" i="6"/>
  <c r="A2539" i="6"/>
  <c r="I2538" i="6"/>
  <c r="H2538" i="6"/>
  <c r="F2538" i="6"/>
  <c r="D2538" i="6"/>
  <c r="C2538" i="6"/>
  <c r="B2538" i="6"/>
  <c r="A2538" i="6"/>
  <c r="I2537" i="6"/>
  <c r="H2537" i="6"/>
  <c r="F2537" i="6"/>
  <c r="D2537" i="6"/>
  <c r="C2537" i="6"/>
  <c r="B2537" i="6"/>
  <c r="A2537" i="6"/>
  <c r="I2536" i="6"/>
  <c r="H2536" i="6"/>
  <c r="F2536" i="6"/>
  <c r="D2536" i="6"/>
  <c r="C2536" i="6"/>
  <c r="B2536" i="6"/>
  <c r="A2536" i="6"/>
  <c r="I2535" i="6"/>
  <c r="H2535" i="6"/>
  <c r="F2535" i="6"/>
  <c r="D2535" i="6"/>
  <c r="C2535" i="6"/>
  <c r="B2535" i="6"/>
  <c r="A2535" i="6"/>
  <c r="I2534" i="6"/>
  <c r="H2534" i="6"/>
  <c r="F2534" i="6"/>
  <c r="D2534" i="6"/>
  <c r="C2534" i="6"/>
  <c r="B2534" i="6"/>
  <c r="A2534" i="6"/>
  <c r="I2533" i="6"/>
  <c r="H2533" i="6"/>
  <c r="F2533" i="6"/>
  <c r="D2533" i="6"/>
  <c r="C2533" i="6"/>
  <c r="B2533" i="6"/>
  <c r="A2533" i="6"/>
  <c r="I2532" i="6"/>
  <c r="H2532" i="6"/>
  <c r="F2532" i="6"/>
  <c r="D2532" i="6"/>
  <c r="C2532" i="6"/>
  <c r="B2532" i="6"/>
  <c r="A2532" i="6"/>
  <c r="I2531" i="6"/>
  <c r="H2531" i="6"/>
  <c r="F2531" i="6"/>
  <c r="D2531" i="6"/>
  <c r="C2531" i="6"/>
  <c r="B2531" i="6"/>
  <c r="A2531" i="6"/>
  <c r="I2530" i="6"/>
  <c r="H2530" i="6"/>
  <c r="F2530" i="6"/>
  <c r="D2530" i="6"/>
  <c r="C2530" i="6"/>
  <c r="B2530" i="6"/>
  <c r="A2530" i="6"/>
  <c r="I2529" i="6"/>
  <c r="H2529" i="6"/>
  <c r="F2529" i="6"/>
  <c r="D2529" i="6"/>
  <c r="C2529" i="6"/>
  <c r="B2529" i="6"/>
  <c r="A2529" i="6"/>
  <c r="I2528" i="6"/>
  <c r="H2528" i="6"/>
  <c r="F2528" i="6"/>
  <c r="D2528" i="6"/>
  <c r="C2528" i="6"/>
  <c r="B2528" i="6"/>
  <c r="A2528" i="6"/>
  <c r="I2527" i="6"/>
  <c r="H2527" i="6"/>
  <c r="F2527" i="6"/>
  <c r="D2527" i="6"/>
  <c r="C2527" i="6"/>
  <c r="B2527" i="6"/>
  <c r="A2527" i="6"/>
  <c r="I2526" i="6"/>
  <c r="H2526" i="6"/>
  <c r="F2526" i="6"/>
  <c r="D2526" i="6"/>
  <c r="C2526" i="6"/>
  <c r="B2526" i="6"/>
  <c r="A2526" i="6"/>
  <c r="I2525" i="6"/>
  <c r="H2525" i="6"/>
  <c r="F2525" i="6"/>
  <c r="D2525" i="6"/>
  <c r="C2525" i="6"/>
  <c r="B2525" i="6"/>
  <c r="A2525" i="6"/>
  <c r="I2524" i="6"/>
  <c r="H2524" i="6"/>
  <c r="F2524" i="6"/>
  <c r="D2524" i="6"/>
  <c r="C2524" i="6"/>
  <c r="B2524" i="6"/>
  <c r="A2524" i="6"/>
  <c r="I2523" i="6"/>
  <c r="H2523" i="6"/>
  <c r="F2523" i="6"/>
  <c r="D2523" i="6"/>
  <c r="C2523" i="6"/>
  <c r="B2523" i="6"/>
  <c r="A2523" i="6"/>
  <c r="I2522" i="6"/>
  <c r="H2522" i="6"/>
  <c r="F2522" i="6"/>
  <c r="D2522" i="6"/>
  <c r="C2522" i="6"/>
  <c r="B2522" i="6"/>
  <c r="A2522" i="6"/>
  <c r="I2521" i="6"/>
  <c r="H2521" i="6"/>
  <c r="F2521" i="6"/>
  <c r="D2521" i="6"/>
  <c r="C2521" i="6"/>
  <c r="B2521" i="6"/>
  <c r="A2521" i="6"/>
  <c r="I2520" i="6"/>
  <c r="H2520" i="6"/>
  <c r="F2520" i="6"/>
  <c r="D2520" i="6"/>
  <c r="C2520" i="6"/>
  <c r="B2520" i="6"/>
  <c r="A2520" i="6"/>
  <c r="I2519" i="6"/>
  <c r="H2519" i="6"/>
  <c r="F2519" i="6"/>
  <c r="D2519" i="6"/>
  <c r="C2519" i="6"/>
  <c r="B2519" i="6"/>
  <c r="A2519" i="6"/>
  <c r="I2518" i="6"/>
  <c r="H2518" i="6"/>
  <c r="F2518" i="6"/>
  <c r="D2518" i="6"/>
  <c r="C2518" i="6"/>
  <c r="B2518" i="6"/>
  <c r="A2518" i="6"/>
  <c r="I2517" i="6"/>
  <c r="H2517" i="6"/>
  <c r="F2517" i="6"/>
  <c r="D2517" i="6"/>
  <c r="C2517" i="6"/>
  <c r="B2517" i="6"/>
  <c r="A2517" i="6"/>
  <c r="I2516" i="6"/>
  <c r="H2516" i="6"/>
  <c r="F2516" i="6"/>
  <c r="D2516" i="6"/>
  <c r="C2516" i="6"/>
  <c r="B2516" i="6"/>
  <c r="A2516" i="6"/>
  <c r="I2515" i="6"/>
  <c r="H2515" i="6"/>
  <c r="F2515" i="6"/>
  <c r="D2515" i="6"/>
  <c r="C2515" i="6"/>
  <c r="B2515" i="6"/>
  <c r="A2515" i="6"/>
  <c r="I2514" i="6"/>
  <c r="H2514" i="6"/>
  <c r="F2514" i="6"/>
  <c r="D2514" i="6"/>
  <c r="C2514" i="6"/>
  <c r="B2514" i="6"/>
  <c r="A2514" i="6"/>
  <c r="I2513" i="6"/>
  <c r="H2513" i="6"/>
  <c r="F2513" i="6"/>
  <c r="D2513" i="6"/>
  <c r="C2513" i="6"/>
  <c r="B2513" i="6"/>
  <c r="A2513" i="6"/>
  <c r="I2512" i="6"/>
  <c r="H2512" i="6"/>
  <c r="F2512" i="6"/>
  <c r="D2512" i="6"/>
  <c r="C2512" i="6"/>
  <c r="B2512" i="6"/>
  <c r="A2512" i="6"/>
  <c r="I2511" i="6"/>
  <c r="H2511" i="6"/>
  <c r="F2511" i="6"/>
  <c r="D2511" i="6"/>
  <c r="C2511" i="6"/>
  <c r="B2511" i="6"/>
  <c r="A2511" i="6"/>
  <c r="I2510" i="6"/>
  <c r="H2510" i="6"/>
  <c r="F2510" i="6"/>
  <c r="D2510" i="6"/>
  <c r="C2510" i="6"/>
  <c r="B2510" i="6"/>
  <c r="A2510" i="6"/>
  <c r="I2509" i="6"/>
  <c r="H2509" i="6"/>
  <c r="F2509" i="6"/>
  <c r="D2509" i="6"/>
  <c r="C2509" i="6"/>
  <c r="B2509" i="6"/>
  <c r="A2509" i="6"/>
  <c r="I2508" i="6"/>
  <c r="H2508" i="6"/>
  <c r="F2508" i="6"/>
  <c r="D2508" i="6"/>
  <c r="C2508" i="6"/>
  <c r="B2508" i="6"/>
  <c r="A2508" i="6"/>
  <c r="I2507" i="6"/>
  <c r="H2507" i="6"/>
  <c r="F2507" i="6"/>
  <c r="D2507" i="6"/>
  <c r="C2507" i="6"/>
  <c r="B2507" i="6"/>
  <c r="A2507" i="6"/>
  <c r="I2506" i="6"/>
  <c r="H2506" i="6"/>
  <c r="F2506" i="6"/>
  <c r="D2506" i="6"/>
  <c r="C2506" i="6"/>
  <c r="B2506" i="6"/>
  <c r="A2506" i="6"/>
  <c r="I2505" i="6"/>
  <c r="H2505" i="6"/>
  <c r="F2505" i="6"/>
  <c r="D2505" i="6"/>
  <c r="C2505" i="6"/>
  <c r="B2505" i="6"/>
  <c r="A2505" i="6"/>
  <c r="I2504" i="6"/>
  <c r="H2504" i="6"/>
  <c r="F2504" i="6"/>
  <c r="D2504" i="6"/>
  <c r="C2504" i="6"/>
  <c r="B2504" i="6"/>
  <c r="A2504" i="6"/>
  <c r="I2503" i="6"/>
  <c r="H2503" i="6"/>
  <c r="F2503" i="6"/>
  <c r="D2503" i="6"/>
  <c r="C2503" i="6"/>
  <c r="B2503" i="6"/>
  <c r="A2503" i="6"/>
  <c r="I2502" i="6"/>
  <c r="H2502" i="6"/>
  <c r="F2502" i="6"/>
  <c r="D2502" i="6"/>
  <c r="C2502" i="6"/>
  <c r="B2502" i="6"/>
  <c r="A2502" i="6"/>
  <c r="I2501" i="6"/>
  <c r="H2501" i="6"/>
  <c r="F2501" i="6"/>
  <c r="D2501" i="6"/>
  <c r="C2501" i="6"/>
  <c r="B2501" i="6"/>
  <c r="A2501" i="6"/>
  <c r="I2500" i="6"/>
  <c r="H2500" i="6"/>
  <c r="F2500" i="6"/>
  <c r="D2500" i="6"/>
  <c r="C2500" i="6"/>
  <c r="B2500" i="6"/>
  <c r="A2500" i="6"/>
  <c r="I2499" i="6"/>
  <c r="H2499" i="6"/>
  <c r="F2499" i="6"/>
  <c r="D2499" i="6"/>
  <c r="C2499" i="6"/>
  <c r="B2499" i="6"/>
  <c r="A2499" i="6"/>
  <c r="I2498" i="6"/>
  <c r="H2498" i="6"/>
  <c r="F2498" i="6"/>
  <c r="D2498" i="6"/>
  <c r="C2498" i="6"/>
  <c r="B2498" i="6"/>
  <c r="A2498" i="6"/>
  <c r="I2497" i="6"/>
  <c r="H2497" i="6"/>
  <c r="F2497" i="6"/>
  <c r="D2497" i="6"/>
  <c r="C2497" i="6"/>
  <c r="B2497" i="6"/>
  <c r="A2497" i="6"/>
  <c r="I2496" i="6"/>
  <c r="H2496" i="6"/>
  <c r="F2496" i="6"/>
  <c r="D2496" i="6"/>
  <c r="C2496" i="6"/>
  <c r="B2496" i="6"/>
  <c r="A2496" i="6"/>
  <c r="I2495" i="6"/>
  <c r="H2495" i="6"/>
  <c r="F2495" i="6"/>
  <c r="D2495" i="6"/>
  <c r="C2495" i="6"/>
  <c r="B2495" i="6"/>
  <c r="A2495" i="6"/>
  <c r="I2494" i="6"/>
  <c r="H2494" i="6"/>
  <c r="F2494" i="6"/>
  <c r="D2494" i="6"/>
  <c r="C2494" i="6"/>
  <c r="B2494" i="6"/>
  <c r="A2494" i="6"/>
  <c r="I2493" i="6"/>
  <c r="H2493" i="6"/>
  <c r="F2493" i="6"/>
  <c r="D2493" i="6"/>
  <c r="C2493" i="6"/>
  <c r="B2493" i="6"/>
  <c r="A2493" i="6"/>
  <c r="I2492" i="6"/>
  <c r="H2492" i="6"/>
  <c r="F2492" i="6"/>
  <c r="D2492" i="6"/>
  <c r="C2492" i="6"/>
  <c r="B2492" i="6"/>
  <c r="A2492" i="6"/>
  <c r="I2491" i="6"/>
  <c r="H2491" i="6"/>
  <c r="F2491" i="6"/>
  <c r="D2491" i="6"/>
  <c r="C2491" i="6"/>
  <c r="B2491" i="6"/>
  <c r="A2491" i="6"/>
  <c r="I2490" i="6"/>
  <c r="H2490" i="6"/>
  <c r="F2490" i="6"/>
  <c r="D2490" i="6"/>
  <c r="C2490" i="6"/>
  <c r="B2490" i="6"/>
  <c r="A2490" i="6"/>
  <c r="I2489" i="6"/>
  <c r="H2489" i="6"/>
  <c r="F2489" i="6"/>
  <c r="D2489" i="6"/>
  <c r="C2489" i="6"/>
  <c r="B2489" i="6"/>
  <c r="A2489" i="6"/>
  <c r="I2488" i="6"/>
  <c r="H2488" i="6"/>
  <c r="F2488" i="6"/>
  <c r="D2488" i="6"/>
  <c r="C2488" i="6"/>
  <c r="B2488" i="6"/>
  <c r="A2488" i="6"/>
  <c r="I2487" i="6"/>
  <c r="H2487" i="6"/>
  <c r="F2487" i="6"/>
  <c r="D2487" i="6"/>
  <c r="C2487" i="6"/>
  <c r="B2487" i="6"/>
  <c r="A2487" i="6"/>
  <c r="I2486" i="6"/>
  <c r="H2486" i="6"/>
  <c r="F2486" i="6"/>
  <c r="D2486" i="6"/>
  <c r="C2486" i="6"/>
  <c r="B2486" i="6"/>
  <c r="A2486" i="6"/>
  <c r="I2485" i="6"/>
  <c r="H2485" i="6"/>
  <c r="F2485" i="6"/>
  <c r="D2485" i="6"/>
  <c r="C2485" i="6"/>
  <c r="B2485" i="6"/>
  <c r="A2485" i="6"/>
  <c r="I2484" i="6"/>
  <c r="H2484" i="6"/>
  <c r="F2484" i="6"/>
  <c r="D2484" i="6"/>
  <c r="C2484" i="6"/>
  <c r="B2484" i="6"/>
  <c r="A2484" i="6"/>
  <c r="I2483" i="6"/>
  <c r="H2483" i="6"/>
  <c r="F2483" i="6"/>
  <c r="D2483" i="6"/>
  <c r="C2483" i="6"/>
  <c r="B2483" i="6"/>
  <c r="A2483" i="6"/>
  <c r="I2482" i="6"/>
  <c r="H2482" i="6"/>
  <c r="F2482" i="6"/>
  <c r="D2482" i="6"/>
  <c r="C2482" i="6"/>
  <c r="B2482" i="6"/>
  <c r="A2482" i="6"/>
  <c r="I2481" i="6"/>
  <c r="H2481" i="6"/>
  <c r="F2481" i="6"/>
  <c r="D2481" i="6"/>
  <c r="C2481" i="6"/>
  <c r="B2481" i="6"/>
  <c r="A2481" i="6"/>
  <c r="I2480" i="6"/>
  <c r="H2480" i="6"/>
  <c r="F2480" i="6"/>
  <c r="D2480" i="6"/>
  <c r="C2480" i="6"/>
  <c r="B2480" i="6"/>
  <c r="A2480" i="6"/>
  <c r="I2479" i="6"/>
  <c r="H2479" i="6"/>
  <c r="F2479" i="6"/>
  <c r="D2479" i="6"/>
  <c r="C2479" i="6"/>
  <c r="B2479" i="6"/>
  <c r="A2479" i="6"/>
  <c r="I2478" i="6"/>
  <c r="H2478" i="6"/>
  <c r="F2478" i="6"/>
  <c r="D2478" i="6"/>
  <c r="C2478" i="6"/>
  <c r="B2478" i="6"/>
  <c r="A2478" i="6"/>
  <c r="I2477" i="6"/>
  <c r="H2477" i="6"/>
  <c r="F2477" i="6"/>
  <c r="D2477" i="6"/>
  <c r="C2477" i="6"/>
  <c r="B2477" i="6"/>
  <c r="A2477" i="6"/>
  <c r="I2476" i="6"/>
  <c r="H2476" i="6"/>
  <c r="F2476" i="6"/>
  <c r="D2476" i="6"/>
  <c r="C2476" i="6"/>
  <c r="B2476" i="6"/>
  <c r="A2476" i="6"/>
  <c r="I2475" i="6"/>
  <c r="H2475" i="6"/>
  <c r="F2475" i="6"/>
  <c r="D2475" i="6"/>
  <c r="C2475" i="6"/>
  <c r="B2475" i="6"/>
  <c r="A2475" i="6"/>
  <c r="I2474" i="6"/>
  <c r="H2474" i="6"/>
  <c r="F2474" i="6"/>
  <c r="D2474" i="6"/>
  <c r="C2474" i="6"/>
  <c r="B2474" i="6"/>
  <c r="A2474" i="6"/>
  <c r="I2473" i="6"/>
  <c r="H2473" i="6"/>
  <c r="F2473" i="6"/>
  <c r="D2473" i="6"/>
  <c r="C2473" i="6"/>
  <c r="B2473" i="6"/>
  <c r="A2473" i="6"/>
  <c r="I2472" i="6"/>
  <c r="H2472" i="6"/>
  <c r="F2472" i="6"/>
  <c r="D2472" i="6"/>
  <c r="C2472" i="6"/>
  <c r="B2472" i="6"/>
  <c r="A2472" i="6"/>
  <c r="I2471" i="6"/>
  <c r="H2471" i="6"/>
  <c r="F2471" i="6"/>
  <c r="D2471" i="6"/>
  <c r="C2471" i="6"/>
  <c r="B2471" i="6"/>
  <c r="A2471" i="6"/>
  <c r="I2470" i="6"/>
  <c r="H2470" i="6"/>
  <c r="F2470" i="6"/>
  <c r="D2470" i="6"/>
  <c r="C2470" i="6"/>
  <c r="B2470" i="6"/>
  <c r="A2470" i="6"/>
  <c r="I2469" i="6"/>
  <c r="H2469" i="6"/>
  <c r="F2469" i="6"/>
  <c r="D2469" i="6"/>
  <c r="C2469" i="6"/>
  <c r="B2469" i="6"/>
  <c r="A2469" i="6"/>
  <c r="I2468" i="6"/>
  <c r="H2468" i="6"/>
  <c r="F2468" i="6"/>
  <c r="D2468" i="6"/>
  <c r="C2468" i="6"/>
  <c r="B2468" i="6"/>
  <c r="A2468" i="6"/>
  <c r="I2467" i="6"/>
  <c r="H2467" i="6"/>
  <c r="F2467" i="6"/>
  <c r="D2467" i="6"/>
  <c r="C2467" i="6"/>
  <c r="B2467" i="6"/>
  <c r="A2467" i="6"/>
  <c r="I2466" i="6"/>
  <c r="H2466" i="6"/>
  <c r="F2466" i="6"/>
  <c r="D2466" i="6"/>
  <c r="C2466" i="6"/>
  <c r="B2466" i="6"/>
  <c r="A2466" i="6"/>
  <c r="I2465" i="6"/>
  <c r="H2465" i="6"/>
  <c r="F2465" i="6"/>
  <c r="D2465" i="6"/>
  <c r="C2465" i="6"/>
  <c r="B2465" i="6"/>
  <c r="A2465" i="6"/>
  <c r="I2464" i="6"/>
  <c r="H2464" i="6"/>
  <c r="F2464" i="6"/>
  <c r="D2464" i="6"/>
  <c r="C2464" i="6"/>
  <c r="B2464" i="6"/>
  <c r="A2464" i="6"/>
  <c r="I2463" i="6"/>
  <c r="H2463" i="6"/>
  <c r="F2463" i="6"/>
  <c r="D2463" i="6"/>
  <c r="C2463" i="6"/>
  <c r="B2463" i="6"/>
  <c r="A2463" i="6"/>
  <c r="I2462" i="6"/>
  <c r="H2462" i="6"/>
  <c r="F2462" i="6"/>
  <c r="D2462" i="6"/>
  <c r="C2462" i="6"/>
  <c r="B2462" i="6"/>
  <c r="A2462" i="6"/>
  <c r="I2461" i="6"/>
  <c r="H2461" i="6"/>
  <c r="F2461" i="6"/>
  <c r="D2461" i="6"/>
  <c r="C2461" i="6"/>
  <c r="B2461" i="6"/>
  <c r="A2461" i="6"/>
  <c r="I2460" i="6"/>
  <c r="H2460" i="6"/>
  <c r="F2460" i="6"/>
  <c r="D2460" i="6"/>
  <c r="C2460" i="6"/>
  <c r="B2460" i="6"/>
  <c r="A2460" i="6"/>
  <c r="I2459" i="6"/>
  <c r="H2459" i="6"/>
  <c r="F2459" i="6"/>
  <c r="D2459" i="6"/>
  <c r="C2459" i="6"/>
  <c r="B2459" i="6"/>
  <c r="A2459" i="6"/>
  <c r="I2458" i="6"/>
  <c r="H2458" i="6"/>
  <c r="F2458" i="6"/>
  <c r="D2458" i="6"/>
  <c r="C2458" i="6"/>
  <c r="B2458" i="6"/>
  <c r="A2458" i="6"/>
  <c r="I2457" i="6"/>
  <c r="H2457" i="6"/>
  <c r="F2457" i="6"/>
  <c r="D2457" i="6"/>
  <c r="C2457" i="6"/>
  <c r="B2457" i="6"/>
  <c r="A2457" i="6"/>
  <c r="I2456" i="6"/>
  <c r="H2456" i="6"/>
  <c r="F2456" i="6"/>
  <c r="D2456" i="6"/>
  <c r="C2456" i="6"/>
  <c r="B2456" i="6"/>
  <c r="A2456" i="6"/>
  <c r="I2455" i="6"/>
  <c r="H2455" i="6"/>
  <c r="F2455" i="6"/>
  <c r="D2455" i="6"/>
  <c r="C2455" i="6"/>
  <c r="B2455" i="6"/>
  <c r="A2455" i="6"/>
  <c r="I2454" i="6"/>
  <c r="H2454" i="6"/>
  <c r="F2454" i="6"/>
  <c r="D2454" i="6"/>
  <c r="C2454" i="6"/>
  <c r="B2454" i="6"/>
  <c r="A2454" i="6"/>
  <c r="I2453" i="6"/>
  <c r="H2453" i="6"/>
  <c r="F2453" i="6"/>
  <c r="D2453" i="6"/>
  <c r="C2453" i="6"/>
  <c r="B2453" i="6"/>
  <c r="A2453" i="6"/>
  <c r="I2452" i="6"/>
  <c r="H2452" i="6"/>
  <c r="F2452" i="6"/>
  <c r="D2452" i="6"/>
  <c r="C2452" i="6"/>
  <c r="B2452" i="6"/>
  <c r="A2452" i="6"/>
  <c r="I2451" i="6"/>
  <c r="H2451" i="6"/>
  <c r="F2451" i="6"/>
  <c r="D2451" i="6"/>
  <c r="C2451" i="6"/>
  <c r="B2451" i="6"/>
  <c r="A2451" i="6"/>
  <c r="I2450" i="6"/>
  <c r="H2450" i="6"/>
  <c r="F2450" i="6"/>
  <c r="D2450" i="6"/>
  <c r="C2450" i="6"/>
  <c r="B2450" i="6"/>
  <c r="A2450" i="6"/>
  <c r="I2449" i="6"/>
  <c r="H2449" i="6"/>
  <c r="F2449" i="6"/>
  <c r="D2449" i="6"/>
  <c r="C2449" i="6"/>
  <c r="B2449" i="6"/>
  <c r="A2449" i="6"/>
  <c r="I2448" i="6"/>
  <c r="H2448" i="6"/>
  <c r="F2448" i="6"/>
  <c r="D2448" i="6"/>
  <c r="C2448" i="6"/>
  <c r="B2448" i="6"/>
  <c r="A2448" i="6"/>
  <c r="I2447" i="6"/>
  <c r="H2447" i="6"/>
  <c r="F2447" i="6"/>
  <c r="D2447" i="6"/>
  <c r="C2447" i="6"/>
  <c r="B2447" i="6"/>
  <c r="A2447" i="6"/>
  <c r="I2446" i="6"/>
  <c r="H2446" i="6"/>
  <c r="F2446" i="6"/>
  <c r="D2446" i="6"/>
  <c r="C2446" i="6"/>
  <c r="B2446" i="6"/>
  <c r="A2446" i="6"/>
  <c r="I2445" i="6"/>
  <c r="H2445" i="6"/>
  <c r="F2445" i="6"/>
  <c r="D2445" i="6"/>
  <c r="C2445" i="6"/>
  <c r="B2445" i="6"/>
  <c r="A2445" i="6"/>
  <c r="I2444" i="6"/>
  <c r="H2444" i="6"/>
  <c r="F2444" i="6"/>
  <c r="D2444" i="6"/>
  <c r="C2444" i="6"/>
  <c r="B2444" i="6"/>
  <c r="A2444" i="6"/>
  <c r="I2443" i="6"/>
  <c r="H2443" i="6"/>
  <c r="F2443" i="6"/>
  <c r="D2443" i="6"/>
  <c r="C2443" i="6"/>
  <c r="B2443" i="6"/>
  <c r="A2443" i="6"/>
  <c r="I2442" i="6"/>
  <c r="H2442" i="6"/>
  <c r="F2442" i="6"/>
  <c r="D2442" i="6"/>
  <c r="C2442" i="6"/>
  <c r="B2442" i="6"/>
  <c r="A2442" i="6"/>
  <c r="I2441" i="6"/>
  <c r="H2441" i="6"/>
  <c r="F2441" i="6"/>
  <c r="D2441" i="6"/>
  <c r="C2441" i="6"/>
  <c r="B2441" i="6"/>
  <c r="A2441" i="6"/>
  <c r="I2440" i="6"/>
  <c r="H2440" i="6"/>
  <c r="F2440" i="6"/>
  <c r="D2440" i="6"/>
  <c r="C2440" i="6"/>
  <c r="B2440" i="6"/>
  <c r="A2440" i="6"/>
  <c r="I2439" i="6"/>
  <c r="H2439" i="6"/>
  <c r="F2439" i="6"/>
  <c r="D2439" i="6"/>
  <c r="C2439" i="6"/>
  <c r="B2439" i="6"/>
  <c r="A2439" i="6"/>
  <c r="I2438" i="6"/>
  <c r="H2438" i="6"/>
  <c r="F2438" i="6"/>
  <c r="D2438" i="6"/>
  <c r="C2438" i="6"/>
  <c r="B2438" i="6"/>
  <c r="A2438" i="6"/>
  <c r="I2437" i="6"/>
  <c r="H2437" i="6"/>
  <c r="F2437" i="6"/>
  <c r="D2437" i="6"/>
  <c r="C2437" i="6"/>
  <c r="B2437" i="6"/>
  <c r="A2437" i="6"/>
  <c r="I2436" i="6"/>
  <c r="H2436" i="6"/>
  <c r="F2436" i="6"/>
  <c r="D2436" i="6"/>
  <c r="C2436" i="6"/>
  <c r="B2436" i="6"/>
  <c r="A2436" i="6"/>
  <c r="I2435" i="6"/>
  <c r="H2435" i="6"/>
  <c r="F2435" i="6"/>
  <c r="D2435" i="6"/>
  <c r="C2435" i="6"/>
  <c r="B2435" i="6"/>
  <c r="A2435" i="6"/>
  <c r="I2434" i="6"/>
  <c r="H2434" i="6"/>
  <c r="F2434" i="6"/>
  <c r="D2434" i="6"/>
  <c r="C2434" i="6"/>
  <c r="B2434" i="6"/>
  <c r="A2434" i="6"/>
  <c r="I2433" i="6"/>
  <c r="H2433" i="6"/>
  <c r="F2433" i="6"/>
  <c r="D2433" i="6"/>
  <c r="C2433" i="6"/>
  <c r="B2433" i="6"/>
  <c r="A2433" i="6"/>
  <c r="I2432" i="6"/>
  <c r="H2432" i="6"/>
  <c r="F2432" i="6"/>
  <c r="D2432" i="6"/>
  <c r="C2432" i="6"/>
  <c r="B2432" i="6"/>
  <c r="A2432" i="6"/>
  <c r="I2431" i="6"/>
  <c r="H2431" i="6"/>
  <c r="F2431" i="6"/>
  <c r="D2431" i="6"/>
  <c r="C2431" i="6"/>
  <c r="B2431" i="6"/>
  <c r="A2431" i="6"/>
  <c r="I2430" i="6"/>
  <c r="H2430" i="6"/>
  <c r="F2430" i="6"/>
  <c r="D2430" i="6"/>
  <c r="C2430" i="6"/>
  <c r="B2430" i="6"/>
  <c r="A2430" i="6"/>
  <c r="I2429" i="6"/>
  <c r="H2429" i="6"/>
  <c r="F2429" i="6"/>
  <c r="D2429" i="6"/>
  <c r="C2429" i="6"/>
  <c r="B2429" i="6"/>
  <c r="A2429" i="6"/>
  <c r="I2428" i="6"/>
  <c r="H2428" i="6"/>
  <c r="F2428" i="6"/>
  <c r="D2428" i="6"/>
  <c r="C2428" i="6"/>
  <c r="B2428" i="6"/>
  <c r="A2428" i="6"/>
  <c r="I2427" i="6"/>
  <c r="H2427" i="6"/>
  <c r="F2427" i="6"/>
  <c r="D2427" i="6"/>
  <c r="C2427" i="6"/>
  <c r="B2427" i="6"/>
  <c r="A2427" i="6"/>
  <c r="I2426" i="6"/>
  <c r="H2426" i="6"/>
  <c r="F2426" i="6"/>
  <c r="D2426" i="6"/>
  <c r="C2426" i="6"/>
  <c r="B2426" i="6"/>
  <c r="A2426" i="6"/>
  <c r="I2425" i="6"/>
  <c r="H2425" i="6"/>
  <c r="F2425" i="6"/>
  <c r="D2425" i="6"/>
  <c r="C2425" i="6"/>
  <c r="B2425" i="6"/>
  <c r="A2425" i="6"/>
  <c r="I2424" i="6"/>
  <c r="H2424" i="6"/>
  <c r="F2424" i="6"/>
  <c r="D2424" i="6"/>
  <c r="C2424" i="6"/>
  <c r="B2424" i="6"/>
  <c r="A2424" i="6"/>
  <c r="I2423" i="6"/>
  <c r="H2423" i="6"/>
  <c r="F2423" i="6"/>
  <c r="D2423" i="6"/>
  <c r="C2423" i="6"/>
  <c r="B2423" i="6"/>
  <c r="A2423" i="6"/>
  <c r="I2422" i="6"/>
  <c r="H2422" i="6"/>
  <c r="F2422" i="6"/>
  <c r="D2422" i="6"/>
  <c r="C2422" i="6"/>
  <c r="B2422" i="6"/>
  <c r="A2422" i="6"/>
  <c r="I2421" i="6"/>
  <c r="H2421" i="6"/>
  <c r="F2421" i="6"/>
  <c r="D2421" i="6"/>
  <c r="C2421" i="6"/>
  <c r="B2421" i="6"/>
  <c r="A2421" i="6"/>
  <c r="I2420" i="6"/>
  <c r="H2420" i="6"/>
  <c r="F2420" i="6"/>
  <c r="D2420" i="6"/>
  <c r="C2420" i="6"/>
  <c r="B2420" i="6"/>
  <c r="A2420" i="6"/>
  <c r="I2419" i="6"/>
  <c r="H2419" i="6"/>
  <c r="F2419" i="6"/>
  <c r="D2419" i="6"/>
  <c r="C2419" i="6"/>
  <c r="B2419" i="6"/>
  <c r="A2419" i="6"/>
  <c r="I2418" i="6"/>
  <c r="H2418" i="6"/>
  <c r="F2418" i="6"/>
  <c r="D2418" i="6"/>
  <c r="C2418" i="6"/>
  <c r="B2418" i="6"/>
  <c r="A2418" i="6"/>
  <c r="I2417" i="6"/>
  <c r="H2417" i="6"/>
  <c r="F2417" i="6"/>
  <c r="D2417" i="6"/>
  <c r="C2417" i="6"/>
  <c r="B2417" i="6"/>
  <c r="A2417" i="6"/>
  <c r="I2416" i="6"/>
  <c r="H2416" i="6"/>
  <c r="F2416" i="6"/>
  <c r="D2416" i="6"/>
  <c r="C2416" i="6"/>
  <c r="B2416" i="6"/>
  <c r="A2416" i="6"/>
  <c r="I2415" i="6"/>
  <c r="H2415" i="6"/>
  <c r="F2415" i="6"/>
  <c r="D2415" i="6"/>
  <c r="C2415" i="6"/>
  <c r="B2415" i="6"/>
  <c r="A2415" i="6"/>
  <c r="I2414" i="6"/>
  <c r="H2414" i="6"/>
  <c r="F2414" i="6"/>
  <c r="D2414" i="6"/>
  <c r="C2414" i="6"/>
  <c r="B2414" i="6"/>
  <c r="A2414" i="6"/>
  <c r="I2413" i="6"/>
  <c r="H2413" i="6"/>
  <c r="F2413" i="6"/>
  <c r="D2413" i="6"/>
  <c r="C2413" i="6"/>
  <c r="B2413" i="6"/>
  <c r="A2413" i="6"/>
  <c r="I2412" i="6"/>
  <c r="H2412" i="6"/>
  <c r="F2412" i="6"/>
  <c r="D2412" i="6"/>
  <c r="C2412" i="6"/>
  <c r="B2412" i="6"/>
  <c r="A2412" i="6"/>
  <c r="I2411" i="6"/>
  <c r="H2411" i="6"/>
  <c r="F2411" i="6"/>
  <c r="D2411" i="6"/>
  <c r="C2411" i="6"/>
  <c r="B2411" i="6"/>
  <c r="A2411" i="6"/>
  <c r="I2410" i="6"/>
  <c r="H2410" i="6"/>
  <c r="F2410" i="6"/>
  <c r="D2410" i="6"/>
  <c r="C2410" i="6"/>
  <c r="B2410" i="6"/>
  <c r="A2410" i="6"/>
  <c r="I2409" i="6"/>
  <c r="H2409" i="6"/>
  <c r="F2409" i="6"/>
  <c r="D2409" i="6"/>
  <c r="C2409" i="6"/>
  <c r="B2409" i="6"/>
  <c r="A2409" i="6"/>
  <c r="I2408" i="6"/>
  <c r="H2408" i="6"/>
  <c r="F2408" i="6"/>
  <c r="D2408" i="6"/>
  <c r="C2408" i="6"/>
  <c r="B2408" i="6"/>
  <c r="A2408" i="6"/>
  <c r="I2407" i="6"/>
  <c r="H2407" i="6"/>
  <c r="F2407" i="6"/>
  <c r="D2407" i="6"/>
  <c r="C2407" i="6"/>
  <c r="B2407" i="6"/>
  <c r="A2407" i="6"/>
  <c r="I2406" i="6"/>
  <c r="H2406" i="6"/>
  <c r="F2406" i="6"/>
  <c r="D2406" i="6"/>
  <c r="C2406" i="6"/>
  <c r="B2406" i="6"/>
  <c r="A2406" i="6"/>
  <c r="I2405" i="6"/>
  <c r="H2405" i="6"/>
  <c r="F2405" i="6"/>
  <c r="D2405" i="6"/>
  <c r="C2405" i="6"/>
  <c r="B2405" i="6"/>
  <c r="A2405" i="6"/>
  <c r="I2404" i="6"/>
  <c r="H2404" i="6"/>
  <c r="F2404" i="6"/>
  <c r="D2404" i="6"/>
  <c r="C2404" i="6"/>
  <c r="B2404" i="6"/>
  <c r="A2404" i="6"/>
  <c r="I2403" i="6"/>
  <c r="H2403" i="6"/>
  <c r="F2403" i="6"/>
  <c r="D2403" i="6"/>
  <c r="C2403" i="6"/>
  <c r="B2403" i="6"/>
  <c r="A2403" i="6"/>
  <c r="I2402" i="6"/>
  <c r="H2402" i="6"/>
  <c r="F2402" i="6"/>
  <c r="D2402" i="6"/>
  <c r="C2402" i="6"/>
  <c r="B2402" i="6"/>
  <c r="A2402" i="6"/>
  <c r="I2401" i="6"/>
  <c r="H2401" i="6"/>
  <c r="F2401" i="6"/>
  <c r="D2401" i="6"/>
  <c r="C2401" i="6"/>
  <c r="B2401" i="6"/>
  <c r="A2401" i="6"/>
  <c r="I2400" i="6"/>
  <c r="H2400" i="6"/>
  <c r="F2400" i="6"/>
  <c r="D2400" i="6"/>
  <c r="C2400" i="6"/>
  <c r="B2400" i="6"/>
  <c r="A2400" i="6"/>
  <c r="I2399" i="6"/>
  <c r="H2399" i="6"/>
  <c r="F2399" i="6"/>
  <c r="D2399" i="6"/>
  <c r="C2399" i="6"/>
  <c r="B2399" i="6"/>
  <c r="A2399" i="6"/>
  <c r="I2398" i="6"/>
  <c r="H2398" i="6"/>
  <c r="F2398" i="6"/>
  <c r="D2398" i="6"/>
  <c r="C2398" i="6"/>
  <c r="B2398" i="6"/>
  <c r="A2398" i="6"/>
  <c r="I2397" i="6"/>
  <c r="H2397" i="6"/>
  <c r="F2397" i="6"/>
  <c r="D2397" i="6"/>
  <c r="C2397" i="6"/>
  <c r="B2397" i="6"/>
  <c r="A2397" i="6"/>
  <c r="I2396" i="6"/>
  <c r="H2396" i="6"/>
  <c r="F2396" i="6"/>
  <c r="D2396" i="6"/>
  <c r="C2396" i="6"/>
  <c r="B2396" i="6"/>
  <c r="A2396" i="6"/>
  <c r="I2395" i="6"/>
  <c r="H2395" i="6"/>
  <c r="F2395" i="6"/>
  <c r="D2395" i="6"/>
  <c r="C2395" i="6"/>
  <c r="B2395" i="6"/>
  <c r="A2395" i="6"/>
  <c r="I2394" i="6"/>
  <c r="H2394" i="6"/>
  <c r="F2394" i="6"/>
  <c r="D2394" i="6"/>
  <c r="C2394" i="6"/>
  <c r="B2394" i="6"/>
  <c r="A2394" i="6"/>
  <c r="I2393" i="6"/>
  <c r="H2393" i="6"/>
  <c r="F2393" i="6"/>
  <c r="D2393" i="6"/>
  <c r="C2393" i="6"/>
  <c r="B2393" i="6"/>
  <c r="A2393" i="6"/>
  <c r="I2392" i="6"/>
  <c r="H2392" i="6"/>
  <c r="F2392" i="6"/>
  <c r="D2392" i="6"/>
  <c r="C2392" i="6"/>
  <c r="B2392" i="6"/>
  <c r="A2392" i="6"/>
  <c r="I2391" i="6"/>
  <c r="H2391" i="6"/>
  <c r="F2391" i="6"/>
  <c r="D2391" i="6"/>
  <c r="C2391" i="6"/>
  <c r="B2391" i="6"/>
  <c r="A2391" i="6"/>
  <c r="I2390" i="6"/>
  <c r="H2390" i="6"/>
  <c r="F2390" i="6"/>
  <c r="D2390" i="6"/>
  <c r="C2390" i="6"/>
  <c r="B2390" i="6"/>
  <c r="A2390" i="6"/>
  <c r="I2389" i="6"/>
  <c r="H2389" i="6"/>
  <c r="F2389" i="6"/>
  <c r="D2389" i="6"/>
  <c r="C2389" i="6"/>
  <c r="B2389" i="6"/>
  <c r="A2389" i="6"/>
  <c r="I2388" i="6"/>
  <c r="H2388" i="6"/>
  <c r="F2388" i="6"/>
  <c r="D2388" i="6"/>
  <c r="C2388" i="6"/>
  <c r="B2388" i="6"/>
  <c r="A2388" i="6"/>
  <c r="I2387" i="6"/>
  <c r="H2387" i="6"/>
  <c r="F2387" i="6"/>
  <c r="D2387" i="6"/>
  <c r="C2387" i="6"/>
  <c r="B2387" i="6"/>
  <c r="A2387" i="6"/>
  <c r="I2386" i="6"/>
  <c r="H2386" i="6"/>
  <c r="F2386" i="6"/>
  <c r="D2386" i="6"/>
  <c r="C2386" i="6"/>
  <c r="B2386" i="6"/>
  <c r="A2386" i="6"/>
  <c r="I2385" i="6"/>
  <c r="H2385" i="6"/>
  <c r="F2385" i="6"/>
  <c r="D2385" i="6"/>
  <c r="C2385" i="6"/>
  <c r="B2385" i="6"/>
  <c r="A2385" i="6"/>
  <c r="I2384" i="6"/>
  <c r="H2384" i="6"/>
  <c r="F2384" i="6"/>
  <c r="D2384" i="6"/>
  <c r="C2384" i="6"/>
  <c r="B2384" i="6"/>
  <c r="A2384" i="6"/>
  <c r="I2383" i="6"/>
  <c r="H2383" i="6"/>
  <c r="F2383" i="6"/>
  <c r="D2383" i="6"/>
  <c r="C2383" i="6"/>
  <c r="B2383" i="6"/>
  <c r="A2383" i="6"/>
  <c r="I2382" i="6"/>
  <c r="H2382" i="6"/>
  <c r="F2382" i="6"/>
  <c r="D2382" i="6"/>
  <c r="C2382" i="6"/>
  <c r="B2382" i="6"/>
  <c r="A2382" i="6"/>
  <c r="I2381" i="6"/>
  <c r="H2381" i="6"/>
  <c r="F2381" i="6"/>
  <c r="D2381" i="6"/>
  <c r="C2381" i="6"/>
  <c r="B2381" i="6"/>
  <c r="A2381" i="6"/>
  <c r="I2380" i="6"/>
  <c r="H2380" i="6"/>
  <c r="F2380" i="6"/>
  <c r="D2380" i="6"/>
  <c r="C2380" i="6"/>
  <c r="B2380" i="6"/>
  <c r="A2380" i="6"/>
  <c r="I2379" i="6"/>
  <c r="H2379" i="6"/>
  <c r="F2379" i="6"/>
  <c r="D2379" i="6"/>
  <c r="C2379" i="6"/>
  <c r="B2379" i="6"/>
  <c r="A2379" i="6"/>
  <c r="I2378" i="6"/>
  <c r="H2378" i="6"/>
  <c r="F2378" i="6"/>
  <c r="D2378" i="6"/>
  <c r="C2378" i="6"/>
  <c r="B2378" i="6"/>
  <c r="A2378" i="6"/>
  <c r="I2377" i="6"/>
  <c r="H2377" i="6"/>
  <c r="F2377" i="6"/>
  <c r="D2377" i="6"/>
  <c r="C2377" i="6"/>
  <c r="B2377" i="6"/>
  <c r="A2377" i="6"/>
  <c r="I2376" i="6"/>
  <c r="H2376" i="6"/>
  <c r="F2376" i="6"/>
  <c r="D2376" i="6"/>
  <c r="C2376" i="6"/>
  <c r="B2376" i="6"/>
  <c r="A2376" i="6"/>
  <c r="I2375" i="6"/>
  <c r="H2375" i="6"/>
  <c r="F2375" i="6"/>
  <c r="D2375" i="6"/>
  <c r="C2375" i="6"/>
  <c r="B2375" i="6"/>
  <c r="A2375" i="6"/>
  <c r="I2374" i="6"/>
  <c r="H2374" i="6"/>
  <c r="F2374" i="6"/>
  <c r="D2374" i="6"/>
  <c r="C2374" i="6"/>
  <c r="B2374" i="6"/>
  <c r="A2374" i="6"/>
  <c r="I2373" i="6"/>
  <c r="H2373" i="6"/>
  <c r="F2373" i="6"/>
  <c r="D2373" i="6"/>
  <c r="C2373" i="6"/>
  <c r="B2373" i="6"/>
  <c r="A2373" i="6"/>
  <c r="I2372" i="6"/>
  <c r="H2372" i="6"/>
  <c r="F2372" i="6"/>
  <c r="D2372" i="6"/>
  <c r="C2372" i="6"/>
  <c r="B2372" i="6"/>
  <c r="A2372" i="6"/>
  <c r="I2371" i="6"/>
  <c r="H2371" i="6"/>
  <c r="F2371" i="6"/>
  <c r="D2371" i="6"/>
  <c r="C2371" i="6"/>
  <c r="B2371" i="6"/>
  <c r="A2371" i="6"/>
  <c r="I2370" i="6"/>
  <c r="H2370" i="6"/>
  <c r="F2370" i="6"/>
  <c r="D2370" i="6"/>
  <c r="C2370" i="6"/>
  <c r="B2370" i="6"/>
  <c r="A2370" i="6"/>
  <c r="I2369" i="6"/>
  <c r="H2369" i="6"/>
  <c r="F2369" i="6"/>
  <c r="D2369" i="6"/>
  <c r="C2369" i="6"/>
  <c r="B2369" i="6"/>
  <c r="A2369" i="6"/>
  <c r="I2368" i="6"/>
  <c r="H2368" i="6"/>
  <c r="F2368" i="6"/>
  <c r="D2368" i="6"/>
  <c r="C2368" i="6"/>
  <c r="B2368" i="6"/>
  <c r="A2368" i="6"/>
  <c r="I2367" i="6"/>
  <c r="H2367" i="6"/>
  <c r="F2367" i="6"/>
  <c r="D2367" i="6"/>
  <c r="C2367" i="6"/>
  <c r="B2367" i="6"/>
  <c r="A2367" i="6"/>
  <c r="I2366" i="6"/>
  <c r="H2366" i="6"/>
  <c r="F2366" i="6"/>
  <c r="D2366" i="6"/>
  <c r="C2366" i="6"/>
  <c r="B2366" i="6"/>
  <c r="A2366" i="6"/>
  <c r="I2365" i="6"/>
  <c r="H2365" i="6"/>
  <c r="F2365" i="6"/>
  <c r="D2365" i="6"/>
  <c r="C2365" i="6"/>
  <c r="B2365" i="6"/>
  <c r="A2365" i="6"/>
  <c r="I2364" i="6"/>
  <c r="H2364" i="6"/>
  <c r="F2364" i="6"/>
  <c r="D2364" i="6"/>
  <c r="C2364" i="6"/>
  <c r="B2364" i="6"/>
  <c r="A2364" i="6"/>
  <c r="I2363" i="6"/>
  <c r="H2363" i="6"/>
  <c r="F2363" i="6"/>
  <c r="D2363" i="6"/>
  <c r="C2363" i="6"/>
  <c r="B2363" i="6"/>
  <c r="A2363" i="6"/>
  <c r="I2362" i="6"/>
  <c r="H2362" i="6"/>
  <c r="F2362" i="6"/>
  <c r="D2362" i="6"/>
  <c r="C2362" i="6"/>
  <c r="B2362" i="6"/>
  <c r="A2362" i="6"/>
  <c r="I2361" i="6"/>
  <c r="H2361" i="6"/>
  <c r="F2361" i="6"/>
  <c r="D2361" i="6"/>
  <c r="C2361" i="6"/>
  <c r="B2361" i="6"/>
  <c r="A2361" i="6"/>
  <c r="I2360" i="6"/>
  <c r="H2360" i="6"/>
  <c r="F2360" i="6"/>
  <c r="D2360" i="6"/>
  <c r="C2360" i="6"/>
  <c r="B2360" i="6"/>
  <c r="A2360" i="6"/>
  <c r="I2359" i="6"/>
  <c r="H2359" i="6"/>
  <c r="F2359" i="6"/>
  <c r="D2359" i="6"/>
  <c r="C2359" i="6"/>
  <c r="B2359" i="6"/>
  <c r="A2359" i="6"/>
  <c r="I2358" i="6"/>
  <c r="H2358" i="6"/>
  <c r="F2358" i="6"/>
  <c r="D2358" i="6"/>
  <c r="C2358" i="6"/>
  <c r="B2358" i="6"/>
  <c r="A2358" i="6"/>
  <c r="I2357" i="6"/>
  <c r="H2357" i="6"/>
  <c r="F2357" i="6"/>
  <c r="D2357" i="6"/>
  <c r="C2357" i="6"/>
  <c r="B2357" i="6"/>
  <c r="A2357" i="6"/>
  <c r="I2356" i="6"/>
  <c r="H2356" i="6"/>
  <c r="F2356" i="6"/>
  <c r="D2356" i="6"/>
  <c r="C2356" i="6"/>
  <c r="B2356" i="6"/>
  <c r="A2356" i="6"/>
  <c r="I2355" i="6"/>
  <c r="H2355" i="6"/>
  <c r="F2355" i="6"/>
  <c r="D2355" i="6"/>
  <c r="C2355" i="6"/>
  <c r="B2355" i="6"/>
  <c r="A2355" i="6"/>
  <c r="I2354" i="6"/>
  <c r="H2354" i="6"/>
  <c r="F2354" i="6"/>
  <c r="D2354" i="6"/>
  <c r="C2354" i="6"/>
  <c r="B2354" i="6"/>
  <c r="A2354" i="6"/>
  <c r="I2353" i="6"/>
  <c r="H2353" i="6"/>
  <c r="F2353" i="6"/>
  <c r="D2353" i="6"/>
  <c r="C2353" i="6"/>
  <c r="B2353" i="6"/>
  <c r="A2353" i="6"/>
  <c r="I2352" i="6"/>
  <c r="H2352" i="6"/>
  <c r="F2352" i="6"/>
  <c r="D2352" i="6"/>
  <c r="C2352" i="6"/>
  <c r="B2352" i="6"/>
  <c r="A2352" i="6"/>
  <c r="I2351" i="6"/>
  <c r="H2351" i="6"/>
  <c r="F2351" i="6"/>
  <c r="D2351" i="6"/>
  <c r="C2351" i="6"/>
  <c r="B2351" i="6"/>
  <c r="A2351" i="6"/>
  <c r="I2350" i="6"/>
  <c r="H2350" i="6"/>
  <c r="F2350" i="6"/>
  <c r="D2350" i="6"/>
  <c r="C2350" i="6"/>
  <c r="B2350" i="6"/>
  <c r="A2350" i="6"/>
  <c r="I2349" i="6"/>
  <c r="H2349" i="6"/>
  <c r="F2349" i="6"/>
  <c r="D2349" i="6"/>
  <c r="C2349" i="6"/>
  <c r="B2349" i="6"/>
  <c r="A2349" i="6"/>
  <c r="I2348" i="6"/>
  <c r="H2348" i="6"/>
  <c r="F2348" i="6"/>
  <c r="D2348" i="6"/>
  <c r="C2348" i="6"/>
  <c r="B2348" i="6"/>
  <c r="A2348" i="6"/>
  <c r="I2347" i="6"/>
  <c r="H2347" i="6"/>
  <c r="F2347" i="6"/>
  <c r="D2347" i="6"/>
  <c r="C2347" i="6"/>
  <c r="B2347" i="6"/>
  <c r="A2347" i="6"/>
  <c r="I2346" i="6"/>
  <c r="H2346" i="6"/>
  <c r="F2346" i="6"/>
  <c r="D2346" i="6"/>
  <c r="C2346" i="6"/>
  <c r="B2346" i="6"/>
  <c r="A2346" i="6"/>
  <c r="I2345" i="6"/>
  <c r="H2345" i="6"/>
  <c r="F2345" i="6"/>
  <c r="D2345" i="6"/>
  <c r="C2345" i="6"/>
  <c r="B2345" i="6"/>
  <c r="A2345" i="6"/>
  <c r="I2344" i="6"/>
  <c r="H2344" i="6"/>
  <c r="F2344" i="6"/>
  <c r="D2344" i="6"/>
  <c r="C2344" i="6"/>
  <c r="B2344" i="6"/>
  <c r="A2344" i="6"/>
  <c r="I2343" i="6"/>
  <c r="H2343" i="6"/>
  <c r="F2343" i="6"/>
  <c r="D2343" i="6"/>
  <c r="C2343" i="6"/>
  <c r="B2343" i="6"/>
  <c r="A2343" i="6"/>
  <c r="I2342" i="6"/>
  <c r="H2342" i="6"/>
  <c r="F2342" i="6"/>
  <c r="D2342" i="6"/>
  <c r="C2342" i="6"/>
  <c r="B2342" i="6"/>
  <c r="A2342" i="6"/>
  <c r="I2341" i="6"/>
  <c r="H2341" i="6"/>
  <c r="F2341" i="6"/>
  <c r="D2341" i="6"/>
  <c r="C2341" i="6"/>
  <c r="B2341" i="6"/>
  <c r="A2341" i="6"/>
  <c r="I2340" i="6"/>
  <c r="H2340" i="6"/>
  <c r="F2340" i="6"/>
  <c r="D2340" i="6"/>
  <c r="C2340" i="6"/>
  <c r="B2340" i="6"/>
  <c r="A2340" i="6"/>
  <c r="I2339" i="6"/>
  <c r="H2339" i="6"/>
  <c r="F2339" i="6"/>
  <c r="D2339" i="6"/>
  <c r="C2339" i="6"/>
  <c r="B2339" i="6"/>
  <c r="A2339" i="6"/>
  <c r="I2338" i="6"/>
  <c r="H2338" i="6"/>
  <c r="F2338" i="6"/>
  <c r="D2338" i="6"/>
  <c r="C2338" i="6"/>
  <c r="B2338" i="6"/>
  <c r="A2338" i="6"/>
  <c r="I2337" i="6"/>
  <c r="H2337" i="6"/>
  <c r="F2337" i="6"/>
  <c r="D2337" i="6"/>
  <c r="C2337" i="6"/>
  <c r="B2337" i="6"/>
  <c r="A2337" i="6"/>
  <c r="I2336" i="6"/>
  <c r="H2336" i="6"/>
  <c r="F2336" i="6"/>
  <c r="D2336" i="6"/>
  <c r="C2336" i="6"/>
  <c r="B2336" i="6"/>
  <c r="A2336" i="6"/>
  <c r="I2335" i="6"/>
  <c r="H2335" i="6"/>
  <c r="F2335" i="6"/>
  <c r="D2335" i="6"/>
  <c r="C2335" i="6"/>
  <c r="B2335" i="6"/>
  <c r="A2335" i="6"/>
  <c r="I2334" i="6"/>
  <c r="H2334" i="6"/>
  <c r="F2334" i="6"/>
  <c r="D2334" i="6"/>
  <c r="C2334" i="6"/>
  <c r="B2334" i="6"/>
  <c r="A2334" i="6"/>
  <c r="I2333" i="6"/>
  <c r="H2333" i="6"/>
  <c r="F2333" i="6"/>
  <c r="D2333" i="6"/>
  <c r="C2333" i="6"/>
  <c r="B2333" i="6"/>
  <c r="A2333" i="6"/>
  <c r="I2332" i="6"/>
  <c r="H2332" i="6"/>
  <c r="F2332" i="6"/>
  <c r="D2332" i="6"/>
  <c r="C2332" i="6"/>
  <c r="B2332" i="6"/>
  <c r="A2332" i="6"/>
  <c r="I2331" i="6"/>
  <c r="H2331" i="6"/>
  <c r="F2331" i="6"/>
  <c r="D2331" i="6"/>
  <c r="C2331" i="6"/>
  <c r="B2331" i="6"/>
  <c r="A2331" i="6"/>
  <c r="I2330" i="6"/>
  <c r="H2330" i="6"/>
  <c r="F2330" i="6"/>
  <c r="D2330" i="6"/>
  <c r="C2330" i="6"/>
  <c r="B2330" i="6"/>
  <c r="A2330" i="6"/>
  <c r="I2329" i="6"/>
  <c r="H2329" i="6"/>
  <c r="F2329" i="6"/>
  <c r="D2329" i="6"/>
  <c r="C2329" i="6"/>
  <c r="B2329" i="6"/>
  <c r="A2329" i="6"/>
  <c r="I2328" i="6"/>
  <c r="H2328" i="6"/>
  <c r="F2328" i="6"/>
  <c r="D2328" i="6"/>
  <c r="C2328" i="6"/>
  <c r="B2328" i="6"/>
  <c r="A2328" i="6"/>
  <c r="I2327" i="6"/>
  <c r="H2327" i="6"/>
  <c r="F2327" i="6"/>
  <c r="D2327" i="6"/>
  <c r="C2327" i="6"/>
  <c r="B2327" i="6"/>
  <c r="A2327" i="6"/>
  <c r="I2326" i="6"/>
  <c r="H2326" i="6"/>
  <c r="F2326" i="6"/>
  <c r="D2326" i="6"/>
  <c r="C2326" i="6"/>
  <c r="B2326" i="6"/>
  <c r="A2326" i="6"/>
  <c r="I2325" i="6"/>
  <c r="H2325" i="6"/>
  <c r="F2325" i="6"/>
  <c r="D2325" i="6"/>
  <c r="C2325" i="6"/>
  <c r="B2325" i="6"/>
  <c r="A2325" i="6"/>
  <c r="I2324" i="6"/>
  <c r="H2324" i="6"/>
  <c r="F2324" i="6"/>
  <c r="D2324" i="6"/>
  <c r="C2324" i="6"/>
  <c r="B2324" i="6"/>
  <c r="A2324" i="6"/>
  <c r="I2323" i="6"/>
  <c r="H2323" i="6"/>
  <c r="F2323" i="6"/>
  <c r="D2323" i="6"/>
  <c r="C2323" i="6"/>
  <c r="B2323" i="6"/>
  <c r="A2323" i="6"/>
  <c r="I2322" i="6"/>
  <c r="H2322" i="6"/>
  <c r="F2322" i="6"/>
  <c r="D2322" i="6"/>
  <c r="C2322" i="6"/>
  <c r="B2322" i="6"/>
  <c r="A2322" i="6"/>
  <c r="I2321" i="6"/>
  <c r="H2321" i="6"/>
  <c r="F2321" i="6"/>
  <c r="D2321" i="6"/>
  <c r="C2321" i="6"/>
  <c r="B2321" i="6"/>
  <c r="A2321" i="6"/>
  <c r="I2320" i="6"/>
  <c r="H2320" i="6"/>
  <c r="F2320" i="6"/>
  <c r="D2320" i="6"/>
  <c r="C2320" i="6"/>
  <c r="B2320" i="6"/>
  <c r="A2320" i="6"/>
  <c r="I2319" i="6"/>
  <c r="H2319" i="6"/>
  <c r="F2319" i="6"/>
  <c r="D2319" i="6"/>
  <c r="C2319" i="6"/>
  <c r="B2319" i="6"/>
  <c r="A2319" i="6"/>
  <c r="I2318" i="6"/>
  <c r="H2318" i="6"/>
  <c r="F2318" i="6"/>
  <c r="D2318" i="6"/>
  <c r="C2318" i="6"/>
  <c r="B2318" i="6"/>
  <c r="A2318" i="6"/>
  <c r="I2317" i="6"/>
  <c r="H2317" i="6"/>
  <c r="F2317" i="6"/>
  <c r="D2317" i="6"/>
  <c r="C2317" i="6"/>
  <c r="B2317" i="6"/>
  <c r="A2317" i="6"/>
  <c r="I2316" i="6"/>
  <c r="H2316" i="6"/>
  <c r="F2316" i="6"/>
  <c r="D2316" i="6"/>
  <c r="C2316" i="6"/>
  <c r="B2316" i="6"/>
  <c r="A2316" i="6"/>
  <c r="I2315" i="6"/>
  <c r="H2315" i="6"/>
  <c r="F2315" i="6"/>
  <c r="D2315" i="6"/>
  <c r="C2315" i="6"/>
  <c r="B2315" i="6"/>
  <c r="A2315" i="6"/>
  <c r="I2314" i="6"/>
  <c r="H2314" i="6"/>
  <c r="F2314" i="6"/>
  <c r="D2314" i="6"/>
  <c r="C2314" i="6"/>
  <c r="B2314" i="6"/>
  <c r="A2314" i="6"/>
  <c r="I2313" i="6"/>
  <c r="H2313" i="6"/>
  <c r="F2313" i="6"/>
  <c r="D2313" i="6"/>
  <c r="C2313" i="6"/>
  <c r="B2313" i="6"/>
  <c r="A2313" i="6"/>
  <c r="I2312" i="6"/>
  <c r="H2312" i="6"/>
  <c r="F2312" i="6"/>
  <c r="D2312" i="6"/>
  <c r="C2312" i="6"/>
  <c r="B2312" i="6"/>
  <c r="A2312" i="6"/>
  <c r="I2311" i="6"/>
  <c r="H2311" i="6"/>
  <c r="F2311" i="6"/>
  <c r="D2311" i="6"/>
  <c r="C2311" i="6"/>
  <c r="B2311" i="6"/>
  <c r="A2311" i="6"/>
  <c r="I2310" i="6"/>
  <c r="H2310" i="6"/>
  <c r="F2310" i="6"/>
  <c r="D2310" i="6"/>
  <c r="C2310" i="6"/>
  <c r="B2310" i="6"/>
  <c r="A2310" i="6"/>
  <c r="I2309" i="6"/>
  <c r="H2309" i="6"/>
  <c r="F2309" i="6"/>
  <c r="D2309" i="6"/>
  <c r="C2309" i="6"/>
  <c r="B2309" i="6"/>
  <c r="A2309" i="6"/>
  <c r="I2308" i="6"/>
  <c r="H2308" i="6"/>
  <c r="F2308" i="6"/>
  <c r="D2308" i="6"/>
  <c r="C2308" i="6"/>
  <c r="B2308" i="6"/>
  <c r="A2308" i="6"/>
  <c r="I2307" i="6"/>
  <c r="H2307" i="6"/>
  <c r="F2307" i="6"/>
  <c r="D2307" i="6"/>
  <c r="C2307" i="6"/>
  <c r="B2307" i="6"/>
  <c r="A2307" i="6"/>
  <c r="I2306" i="6"/>
  <c r="H2306" i="6"/>
  <c r="F2306" i="6"/>
  <c r="D2306" i="6"/>
  <c r="C2306" i="6"/>
  <c r="B2306" i="6"/>
  <c r="A2306" i="6"/>
  <c r="I2305" i="6"/>
  <c r="H2305" i="6"/>
  <c r="F2305" i="6"/>
  <c r="D2305" i="6"/>
  <c r="C2305" i="6"/>
  <c r="B2305" i="6"/>
  <c r="A2305" i="6"/>
  <c r="I2304" i="6"/>
  <c r="H2304" i="6"/>
  <c r="F2304" i="6"/>
  <c r="D2304" i="6"/>
  <c r="C2304" i="6"/>
  <c r="B2304" i="6"/>
  <c r="A2304" i="6"/>
  <c r="I2303" i="6"/>
  <c r="H2303" i="6"/>
  <c r="F2303" i="6"/>
  <c r="D2303" i="6"/>
  <c r="C2303" i="6"/>
  <c r="B2303" i="6"/>
  <c r="A2303" i="6"/>
  <c r="I2302" i="6"/>
  <c r="H2302" i="6"/>
  <c r="F2302" i="6"/>
  <c r="D2302" i="6"/>
  <c r="C2302" i="6"/>
  <c r="B2302" i="6"/>
  <c r="A2302" i="6"/>
  <c r="I2301" i="6"/>
  <c r="H2301" i="6"/>
  <c r="F2301" i="6"/>
  <c r="D2301" i="6"/>
  <c r="C2301" i="6"/>
  <c r="B2301" i="6"/>
  <c r="A2301" i="6"/>
  <c r="I2300" i="6"/>
  <c r="H2300" i="6"/>
  <c r="F2300" i="6"/>
  <c r="D2300" i="6"/>
  <c r="C2300" i="6"/>
  <c r="B2300" i="6"/>
  <c r="A2300" i="6"/>
  <c r="I2299" i="6"/>
  <c r="H2299" i="6"/>
  <c r="F2299" i="6"/>
  <c r="D2299" i="6"/>
  <c r="C2299" i="6"/>
  <c r="B2299" i="6"/>
  <c r="A2299" i="6"/>
  <c r="I2298" i="6"/>
  <c r="H2298" i="6"/>
  <c r="F2298" i="6"/>
  <c r="D2298" i="6"/>
  <c r="C2298" i="6"/>
  <c r="B2298" i="6"/>
  <c r="A2298" i="6"/>
  <c r="I2297" i="6"/>
  <c r="H2297" i="6"/>
  <c r="F2297" i="6"/>
  <c r="D2297" i="6"/>
  <c r="C2297" i="6"/>
  <c r="B2297" i="6"/>
  <c r="A2297" i="6"/>
  <c r="I2296" i="6"/>
  <c r="H2296" i="6"/>
  <c r="F2296" i="6"/>
  <c r="D2296" i="6"/>
  <c r="C2296" i="6"/>
  <c r="B2296" i="6"/>
  <c r="A2296" i="6"/>
  <c r="I2295" i="6"/>
  <c r="H2295" i="6"/>
  <c r="F2295" i="6"/>
  <c r="D2295" i="6"/>
  <c r="C2295" i="6"/>
  <c r="B2295" i="6"/>
  <c r="A2295" i="6"/>
  <c r="I2294" i="6"/>
  <c r="H2294" i="6"/>
  <c r="F2294" i="6"/>
  <c r="D2294" i="6"/>
  <c r="C2294" i="6"/>
  <c r="B2294" i="6"/>
  <c r="A2294" i="6"/>
  <c r="I2293" i="6"/>
  <c r="H2293" i="6"/>
  <c r="F2293" i="6"/>
  <c r="D2293" i="6"/>
  <c r="C2293" i="6"/>
  <c r="B2293" i="6"/>
  <c r="A2293" i="6"/>
  <c r="I2292" i="6"/>
  <c r="H2292" i="6"/>
  <c r="F2292" i="6"/>
  <c r="D2292" i="6"/>
  <c r="C2292" i="6"/>
  <c r="B2292" i="6"/>
  <c r="A2292" i="6"/>
  <c r="I2291" i="6"/>
  <c r="H2291" i="6"/>
  <c r="F2291" i="6"/>
  <c r="D2291" i="6"/>
  <c r="C2291" i="6"/>
  <c r="B2291" i="6"/>
  <c r="A2291" i="6"/>
  <c r="I2290" i="6"/>
  <c r="H2290" i="6"/>
  <c r="F2290" i="6"/>
  <c r="D2290" i="6"/>
  <c r="C2290" i="6"/>
  <c r="B2290" i="6"/>
  <c r="A2290" i="6"/>
  <c r="I2289" i="6"/>
  <c r="H2289" i="6"/>
  <c r="F2289" i="6"/>
  <c r="D2289" i="6"/>
  <c r="C2289" i="6"/>
  <c r="B2289" i="6"/>
  <c r="A2289" i="6"/>
  <c r="I2288" i="6"/>
  <c r="H2288" i="6"/>
  <c r="F2288" i="6"/>
  <c r="D2288" i="6"/>
  <c r="C2288" i="6"/>
  <c r="B2288" i="6"/>
  <c r="A2288" i="6"/>
  <c r="I2287" i="6"/>
  <c r="H2287" i="6"/>
  <c r="F2287" i="6"/>
  <c r="D2287" i="6"/>
  <c r="C2287" i="6"/>
  <c r="B2287" i="6"/>
  <c r="A2287" i="6"/>
  <c r="I2286" i="6"/>
  <c r="H2286" i="6"/>
  <c r="F2286" i="6"/>
  <c r="D2286" i="6"/>
  <c r="C2286" i="6"/>
  <c r="B2286" i="6"/>
  <c r="A2286" i="6"/>
  <c r="I2285" i="6"/>
  <c r="H2285" i="6"/>
  <c r="F2285" i="6"/>
  <c r="D2285" i="6"/>
  <c r="C2285" i="6"/>
  <c r="B2285" i="6"/>
  <c r="A2285" i="6"/>
  <c r="I2284" i="6"/>
  <c r="H2284" i="6"/>
  <c r="F2284" i="6"/>
  <c r="D2284" i="6"/>
  <c r="C2284" i="6"/>
  <c r="B2284" i="6"/>
  <c r="A2284" i="6"/>
  <c r="I2283" i="6"/>
  <c r="H2283" i="6"/>
  <c r="F2283" i="6"/>
  <c r="D2283" i="6"/>
  <c r="C2283" i="6"/>
  <c r="B2283" i="6"/>
  <c r="A2283" i="6"/>
  <c r="I2282" i="6"/>
  <c r="H2282" i="6"/>
  <c r="F2282" i="6"/>
  <c r="D2282" i="6"/>
  <c r="C2282" i="6"/>
  <c r="B2282" i="6"/>
  <c r="A2282" i="6"/>
  <c r="I2281" i="6"/>
  <c r="H2281" i="6"/>
  <c r="F2281" i="6"/>
  <c r="D2281" i="6"/>
  <c r="C2281" i="6"/>
  <c r="B2281" i="6"/>
  <c r="A2281" i="6"/>
  <c r="I2280" i="6"/>
  <c r="H2280" i="6"/>
  <c r="F2280" i="6"/>
  <c r="D2280" i="6"/>
  <c r="C2280" i="6"/>
  <c r="B2280" i="6"/>
  <c r="A2280" i="6"/>
  <c r="I2279" i="6"/>
  <c r="H2279" i="6"/>
  <c r="F2279" i="6"/>
  <c r="D2279" i="6"/>
  <c r="C2279" i="6"/>
  <c r="B2279" i="6"/>
  <c r="A2279" i="6"/>
  <c r="I2278" i="6"/>
  <c r="H2278" i="6"/>
  <c r="F2278" i="6"/>
  <c r="D2278" i="6"/>
  <c r="C2278" i="6"/>
  <c r="B2278" i="6"/>
  <c r="A2278" i="6"/>
  <c r="I2277" i="6"/>
  <c r="H2277" i="6"/>
  <c r="F2277" i="6"/>
  <c r="D2277" i="6"/>
  <c r="C2277" i="6"/>
  <c r="B2277" i="6"/>
  <c r="A2277" i="6"/>
  <c r="I2276" i="6"/>
  <c r="H2276" i="6"/>
  <c r="F2276" i="6"/>
  <c r="D2276" i="6"/>
  <c r="C2276" i="6"/>
  <c r="B2276" i="6"/>
  <c r="A2276" i="6"/>
  <c r="I2275" i="6"/>
  <c r="H2275" i="6"/>
  <c r="F2275" i="6"/>
  <c r="D2275" i="6"/>
  <c r="C2275" i="6"/>
  <c r="B2275" i="6"/>
  <c r="A2275" i="6"/>
  <c r="I2274" i="6"/>
  <c r="H2274" i="6"/>
  <c r="F2274" i="6"/>
  <c r="D2274" i="6"/>
  <c r="C2274" i="6"/>
  <c r="B2274" i="6"/>
  <c r="A2274" i="6"/>
  <c r="I2273" i="6"/>
  <c r="H2273" i="6"/>
  <c r="F2273" i="6"/>
  <c r="D2273" i="6"/>
  <c r="C2273" i="6"/>
  <c r="B2273" i="6"/>
  <c r="A2273" i="6"/>
  <c r="I2272" i="6"/>
  <c r="H2272" i="6"/>
  <c r="F2272" i="6"/>
  <c r="D2272" i="6"/>
  <c r="C2272" i="6"/>
  <c r="B2272" i="6"/>
  <c r="A2272" i="6"/>
  <c r="I2271" i="6"/>
  <c r="H2271" i="6"/>
  <c r="F2271" i="6"/>
  <c r="D2271" i="6"/>
  <c r="C2271" i="6"/>
  <c r="B2271" i="6"/>
  <c r="A2271" i="6"/>
  <c r="I2270" i="6"/>
  <c r="H2270" i="6"/>
  <c r="F2270" i="6"/>
  <c r="D2270" i="6"/>
  <c r="C2270" i="6"/>
  <c r="B2270" i="6"/>
  <c r="A2270" i="6"/>
  <c r="I2269" i="6"/>
  <c r="H2269" i="6"/>
  <c r="F2269" i="6"/>
  <c r="D2269" i="6"/>
  <c r="C2269" i="6"/>
  <c r="B2269" i="6"/>
  <c r="A2269" i="6"/>
  <c r="I2268" i="6"/>
  <c r="H2268" i="6"/>
  <c r="F2268" i="6"/>
  <c r="D2268" i="6"/>
  <c r="C2268" i="6"/>
  <c r="B2268" i="6"/>
  <c r="A2268" i="6"/>
  <c r="I2267" i="6"/>
  <c r="H2267" i="6"/>
  <c r="F2267" i="6"/>
  <c r="D2267" i="6"/>
  <c r="C2267" i="6"/>
  <c r="B2267" i="6"/>
  <c r="A2267" i="6"/>
  <c r="I2266" i="6"/>
  <c r="H2266" i="6"/>
  <c r="F2266" i="6"/>
  <c r="D2266" i="6"/>
  <c r="C2266" i="6"/>
  <c r="B2266" i="6"/>
  <c r="A2266" i="6"/>
  <c r="I2265" i="6"/>
  <c r="H2265" i="6"/>
  <c r="F2265" i="6"/>
  <c r="D2265" i="6"/>
  <c r="C2265" i="6"/>
  <c r="B2265" i="6"/>
  <c r="A2265" i="6"/>
  <c r="I2264" i="6"/>
  <c r="H2264" i="6"/>
  <c r="F2264" i="6"/>
  <c r="D2264" i="6"/>
  <c r="C2264" i="6"/>
  <c r="B2264" i="6"/>
  <c r="A2264" i="6"/>
  <c r="I2263" i="6"/>
  <c r="H2263" i="6"/>
  <c r="F2263" i="6"/>
  <c r="D2263" i="6"/>
  <c r="C2263" i="6"/>
  <c r="B2263" i="6"/>
  <c r="A2263" i="6"/>
  <c r="I2262" i="6"/>
  <c r="H2262" i="6"/>
  <c r="F2262" i="6"/>
  <c r="D2262" i="6"/>
  <c r="C2262" i="6"/>
  <c r="B2262" i="6"/>
  <c r="A2262" i="6"/>
  <c r="I2261" i="6"/>
  <c r="H2261" i="6"/>
  <c r="F2261" i="6"/>
  <c r="D2261" i="6"/>
  <c r="C2261" i="6"/>
  <c r="B2261" i="6"/>
  <c r="A2261" i="6"/>
  <c r="I2260" i="6"/>
  <c r="H2260" i="6"/>
  <c r="F2260" i="6"/>
  <c r="D2260" i="6"/>
  <c r="C2260" i="6"/>
  <c r="B2260" i="6"/>
  <c r="A2260" i="6"/>
  <c r="I2259" i="6"/>
  <c r="H2259" i="6"/>
  <c r="F2259" i="6"/>
  <c r="D2259" i="6"/>
  <c r="C2259" i="6"/>
  <c r="B2259" i="6"/>
  <c r="A2259" i="6"/>
  <c r="I2258" i="6"/>
  <c r="H2258" i="6"/>
  <c r="F2258" i="6"/>
  <c r="D2258" i="6"/>
  <c r="C2258" i="6"/>
  <c r="B2258" i="6"/>
  <c r="A2258" i="6"/>
  <c r="I2257" i="6"/>
  <c r="H2257" i="6"/>
  <c r="F2257" i="6"/>
  <c r="D2257" i="6"/>
  <c r="C2257" i="6"/>
  <c r="B2257" i="6"/>
  <c r="A2257" i="6"/>
  <c r="I2256" i="6"/>
  <c r="H2256" i="6"/>
  <c r="F2256" i="6"/>
  <c r="D2256" i="6"/>
  <c r="C2256" i="6"/>
  <c r="B2256" i="6"/>
  <c r="A2256" i="6"/>
  <c r="I2255" i="6"/>
  <c r="H2255" i="6"/>
  <c r="F2255" i="6"/>
  <c r="D2255" i="6"/>
  <c r="C2255" i="6"/>
  <c r="B2255" i="6"/>
  <c r="A2255" i="6"/>
  <c r="I2254" i="6"/>
  <c r="H2254" i="6"/>
  <c r="F2254" i="6"/>
  <c r="D2254" i="6"/>
  <c r="C2254" i="6"/>
  <c r="B2254" i="6"/>
  <c r="A2254" i="6"/>
  <c r="I2253" i="6"/>
  <c r="H2253" i="6"/>
  <c r="F2253" i="6"/>
  <c r="D2253" i="6"/>
  <c r="C2253" i="6"/>
  <c r="B2253" i="6"/>
  <c r="A2253" i="6"/>
  <c r="I2252" i="6"/>
  <c r="H2252" i="6"/>
  <c r="F2252" i="6"/>
  <c r="D2252" i="6"/>
  <c r="C2252" i="6"/>
  <c r="B2252" i="6"/>
  <c r="A2252" i="6"/>
  <c r="I2251" i="6"/>
  <c r="H2251" i="6"/>
  <c r="F2251" i="6"/>
  <c r="D2251" i="6"/>
  <c r="C2251" i="6"/>
  <c r="B2251" i="6"/>
  <c r="A2251" i="6"/>
  <c r="I2250" i="6"/>
  <c r="H2250" i="6"/>
  <c r="F2250" i="6"/>
  <c r="D2250" i="6"/>
  <c r="C2250" i="6"/>
  <c r="B2250" i="6"/>
  <c r="A2250" i="6"/>
  <c r="I2249" i="6"/>
  <c r="H2249" i="6"/>
  <c r="F2249" i="6"/>
  <c r="D2249" i="6"/>
  <c r="C2249" i="6"/>
  <c r="B2249" i="6"/>
  <c r="A2249" i="6"/>
  <c r="I2248" i="6"/>
  <c r="H2248" i="6"/>
  <c r="F2248" i="6"/>
  <c r="D2248" i="6"/>
  <c r="C2248" i="6"/>
  <c r="B2248" i="6"/>
  <c r="A2248" i="6"/>
  <c r="I2247" i="6"/>
  <c r="H2247" i="6"/>
  <c r="F2247" i="6"/>
  <c r="D2247" i="6"/>
  <c r="C2247" i="6"/>
  <c r="B2247" i="6"/>
  <c r="A2247" i="6"/>
  <c r="I2246" i="6"/>
  <c r="H2246" i="6"/>
  <c r="F2246" i="6"/>
  <c r="D2246" i="6"/>
  <c r="C2246" i="6"/>
  <c r="B2246" i="6"/>
  <c r="A2246" i="6"/>
  <c r="I2245" i="6"/>
  <c r="H2245" i="6"/>
  <c r="F2245" i="6"/>
  <c r="D2245" i="6"/>
  <c r="C2245" i="6"/>
  <c r="B2245" i="6"/>
  <c r="A2245" i="6"/>
  <c r="I2244" i="6"/>
  <c r="H2244" i="6"/>
  <c r="F2244" i="6"/>
  <c r="D2244" i="6"/>
  <c r="C2244" i="6"/>
  <c r="B2244" i="6"/>
  <c r="A2244" i="6"/>
  <c r="I2243" i="6"/>
  <c r="H2243" i="6"/>
  <c r="F2243" i="6"/>
  <c r="D2243" i="6"/>
  <c r="C2243" i="6"/>
  <c r="B2243" i="6"/>
  <c r="A2243" i="6"/>
  <c r="I2242" i="6"/>
  <c r="H2242" i="6"/>
  <c r="F2242" i="6"/>
  <c r="D2242" i="6"/>
  <c r="C2242" i="6"/>
  <c r="B2242" i="6"/>
  <c r="A2242" i="6"/>
  <c r="I2241" i="6"/>
  <c r="H2241" i="6"/>
  <c r="F2241" i="6"/>
  <c r="D2241" i="6"/>
  <c r="C2241" i="6"/>
  <c r="B2241" i="6"/>
  <c r="A2241" i="6"/>
  <c r="I2240" i="6"/>
  <c r="H2240" i="6"/>
  <c r="F2240" i="6"/>
  <c r="D2240" i="6"/>
  <c r="C2240" i="6"/>
  <c r="B2240" i="6"/>
  <c r="A2240" i="6"/>
  <c r="I2239" i="6"/>
  <c r="H2239" i="6"/>
  <c r="F2239" i="6"/>
  <c r="D2239" i="6"/>
  <c r="C2239" i="6"/>
  <c r="B2239" i="6"/>
  <c r="A2239" i="6"/>
  <c r="I2238" i="6"/>
  <c r="H2238" i="6"/>
  <c r="F2238" i="6"/>
  <c r="D2238" i="6"/>
  <c r="C2238" i="6"/>
  <c r="B2238" i="6"/>
  <c r="A2238" i="6"/>
  <c r="I2237" i="6"/>
  <c r="H2237" i="6"/>
  <c r="F2237" i="6"/>
  <c r="D2237" i="6"/>
  <c r="C2237" i="6"/>
  <c r="B2237" i="6"/>
  <c r="A2237" i="6"/>
  <c r="I2236" i="6"/>
  <c r="H2236" i="6"/>
  <c r="F2236" i="6"/>
  <c r="D2236" i="6"/>
  <c r="C2236" i="6"/>
  <c r="B2236" i="6"/>
  <c r="A2236" i="6"/>
  <c r="I2235" i="6"/>
  <c r="H2235" i="6"/>
  <c r="F2235" i="6"/>
  <c r="D2235" i="6"/>
  <c r="C2235" i="6"/>
  <c r="B2235" i="6"/>
  <c r="A2235" i="6"/>
  <c r="I2234" i="6"/>
  <c r="H2234" i="6"/>
  <c r="F2234" i="6"/>
  <c r="D2234" i="6"/>
  <c r="C2234" i="6"/>
  <c r="B2234" i="6"/>
  <c r="A2234" i="6"/>
  <c r="I2233" i="6"/>
  <c r="H2233" i="6"/>
  <c r="F2233" i="6"/>
  <c r="D2233" i="6"/>
  <c r="C2233" i="6"/>
  <c r="B2233" i="6"/>
  <c r="A2233" i="6"/>
  <c r="I2232" i="6"/>
  <c r="H2232" i="6"/>
  <c r="F2232" i="6"/>
  <c r="D2232" i="6"/>
  <c r="C2232" i="6"/>
  <c r="B2232" i="6"/>
  <c r="A2232" i="6"/>
  <c r="I2231" i="6"/>
  <c r="H2231" i="6"/>
  <c r="F2231" i="6"/>
  <c r="D2231" i="6"/>
  <c r="C2231" i="6"/>
  <c r="B2231" i="6"/>
  <c r="A2231" i="6"/>
  <c r="I2230" i="6"/>
  <c r="H2230" i="6"/>
  <c r="F2230" i="6"/>
  <c r="D2230" i="6"/>
  <c r="C2230" i="6"/>
  <c r="B2230" i="6"/>
  <c r="A2230" i="6"/>
  <c r="I2229" i="6"/>
  <c r="H2229" i="6"/>
  <c r="F2229" i="6"/>
  <c r="D2229" i="6"/>
  <c r="C2229" i="6"/>
  <c r="B2229" i="6"/>
  <c r="A2229" i="6"/>
  <c r="I2228" i="6"/>
  <c r="H2228" i="6"/>
  <c r="F2228" i="6"/>
  <c r="D2228" i="6"/>
  <c r="C2228" i="6"/>
  <c r="B2228" i="6"/>
  <c r="A2228" i="6"/>
  <c r="I2227" i="6"/>
  <c r="H2227" i="6"/>
  <c r="F2227" i="6"/>
  <c r="D2227" i="6"/>
  <c r="C2227" i="6"/>
  <c r="B2227" i="6"/>
  <c r="A2227" i="6"/>
  <c r="I2226" i="6"/>
  <c r="H2226" i="6"/>
  <c r="F2226" i="6"/>
  <c r="D2226" i="6"/>
  <c r="C2226" i="6"/>
  <c r="B2226" i="6"/>
  <c r="A2226" i="6"/>
  <c r="I2225" i="6"/>
  <c r="H2225" i="6"/>
  <c r="F2225" i="6"/>
  <c r="D2225" i="6"/>
  <c r="C2225" i="6"/>
  <c r="B2225" i="6"/>
  <c r="A2225" i="6"/>
  <c r="I2224" i="6"/>
  <c r="H2224" i="6"/>
  <c r="F2224" i="6"/>
  <c r="D2224" i="6"/>
  <c r="C2224" i="6"/>
  <c r="B2224" i="6"/>
  <c r="A2224" i="6"/>
  <c r="I2223" i="6"/>
  <c r="H2223" i="6"/>
  <c r="F2223" i="6"/>
  <c r="D2223" i="6"/>
  <c r="C2223" i="6"/>
  <c r="B2223" i="6"/>
  <c r="A2223" i="6"/>
  <c r="I2222" i="6"/>
  <c r="H2222" i="6"/>
  <c r="F2222" i="6"/>
  <c r="D2222" i="6"/>
  <c r="C2222" i="6"/>
  <c r="B2222" i="6"/>
  <c r="A2222" i="6"/>
  <c r="I2221" i="6"/>
  <c r="H2221" i="6"/>
  <c r="F2221" i="6"/>
  <c r="D2221" i="6"/>
  <c r="C2221" i="6"/>
  <c r="B2221" i="6"/>
  <c r="A2221" i="6"/>
  <c r="I2220" i="6"/>
  <c r="H2220" i="6"/>
  <c r="F2220" i="6"/>
  <c r="D2220" i="6"/>
  <c r="C2220" i="6"/>
  <c r="B2220" i="6"/>
  <c r="A2220" i="6"/>
  <c r="I2219" i="6"/>
  <c r="H2219" i="6"/>
  <c r="F2219" i="6"/>
  <c r="D2219" i="6"/>
  <c r="C2219" i="6"/>
  <c r="B2219" i="6"/>
  <c r="A2219" i="6"/>
  <c r="I2218" i="6"/>
  <c r="H2218" i="6"/>
  <c r="F2218" i="6"/>
  <c r="D2218" i="6"/>
  <c r="C2218" i="6"/>
  <c r="B2218" i="6"/>
  <c r="A2218" i="6"/>
  <c r="I2217" i="6"/>
  <c r="H2217" i="6"/>
  <c r="F2217" i="6"/>
  <c r="D2217" i="6"/>
  <c r="C2217" i="6"/>
  <c r="B2217" i="6"/>
  <c r="A2217" i="6"/>
  <c r="I2216" i="6"/>
  <c r="H2216" i="6"/>
  <c r="F2216" i="6"/>
  <c r="D2216" i="6"/>
  <c r="C2216" i="6"/>
  <c r="B2216" i="6"/>
  <c r="A2216" i="6"/>
  <c r="I2215" i="6"/>
  <c r="H2215" i="6"/>
  <c r="F2215" i="6"/>
  <c r="D2215" i="6"/>
  <c r="C2215" i="6"/>
  <c r="B2215" i="6"/>
  <c r="A2215" i="6"/>
  <c r="I2214" i="6"/>
  <c r="H2214" i="6"/>
  <c r="F2214" i="6"/>
  <c r="D2214" i="6"/>
  <c r="C2214" i="6"/>
  <c r="B2214" i="6"/>
  <c r="A2214" i="6"/>
  <c r="I2213" i="6"/>
  <c r="H2213" i="6"/>
  <c r="F2213" i="6"/>
  <c r="D2213" i="6"/>
  <c r="C2213" i="6"/>
  <c r="B2213" i="6"/>
  <c r="A2213" i="6"/>
  <c r="I2212" i="6"/>
  <c r="H2212" i="6"/>
  <c r="F2212" i="6"/>
  <c r="D2212" i="6"/>
  <c r="C2212" i="6"/>
  <c r="B2212" i="6"/>
  <c r="A2212" i="6"/>
  <c r="I2211" i="6"/>
  <c r="H2211" i="6"/>
  <c r="F2211" i="6"/>
  <c r="D2211" i="6"/>
  <c r="C2211" i="6"/>
  <c r="B2211" i="6"/>
  <c r="A2211" i="6"/>
  <c r="I2210" i="6"/>
  <c r="H2210" i="6"/>
  <c r="F2210" i="6"/>
  <c r="D2210" i="6"/>
  <c r="C2210" i="6"/>
  <c r="B2210" i="6"/>
  <c r="A2210" i="6"/>
  <c r="I2209" i="6"/>
  <c r="H2209" i="6"/>
  <c r="F2209" i="6"/>
  <c r="D2209" i="6"/>
  <c r="C2209" i="6"/>
  <c r="B2209" i="6"/>
  <c r="A2209" i="6"/>
  <c r="I2208" i="6"/>
  <c r="H2208" i="6"/>
  <c r="F2208" i="6"/>
  <c r="D2208" i="6"/>
  <c r="C2208" i="6"/>
  <c r="B2208" i="6"/>
  <c r="A2208" i="6"/>
  <c r="I2207" i="6"/>
  <c r="H2207" i="6"/>
  <c r="F2207" i="6"/>
  <c r="D2207" i="6"/>
  <c r="C2207" i="6"/>
  <c r="B2207" i="6"/>
  <c r="A2207" i="6"/>
  <c r="I2206" i="6"/>
  <c r="H2206" i="6"/>
  <c r="F2206" i="6"/>
  <c r="D2206" i="6"/>
  <c r="C2206" i="6"/>
  <c r="B2206" i="6"/>
  <c r="A2206" i="6"/>
  <c r="I2205" i="6"/>
  <c r="H2205" i="6"/>
  <c r="F2205" i="6"/>
  <c r="D2205" i="6"/>
  <c r="C2205" i="6"/>
  <c r="B2205" i="6"/>
  <c r="A2205" i="6"/>
  <c r="I2204" i="6"/>
  <c r="H2204" i="6"/>
  <c r="F2204" i="6"/>
  <c r="D2204" i="6"/>
  <c r="C2204" i="6"/>
  <c r="B2204" i="6"/>
  <c r="A2204" i="6"/>
  <c r="I2203" i="6"/>
  <c r="H2203" i="6"/>
  <c r="F2203" i="6"/>
  <c r="D2203" i="6"/>
  <c r="C2203" i="6"/>
  <c r="B2203" i="6"/>
  <c r="A2203" i="6"/>
  <c r="I2202" i="6"/>
  <c r="H2202" i="6"/>
  <c r="F2202" i="6"/>
  <c r="D2202" i="6"/>
  <c r="C2202" i="6"/>
  <c r="B2202" i="6"/>
  <c r="A2202" i="6"/>
  <c r="I2201" i="6"/>
  <c r="H2201" i="6"/>
  <c r="F2201" i="6"/>
  <c r="D2201" i="6"/>
  <c r="C2201" i="6"/>
  <c r="B2201" i="6"/>
  <c r="A2201" i="6"/>
  <c r="I2200" i="6"/>
  <c r="H2200" i="6"/>
  <c r="F2200" i="6"/>
  <c r="D2200" i="6"/>
  <c r="C2200" i="6"/>
  <c r="B2200" i="6"/>
  <c r="A2200" i="6"/>
  <c r="I2199" i="6"/>
  <c r="H2199" i="6"/>
  <c r="F2199" i="6"/>
  <c r="D2199" i="6"/>
  <c r="C2199" i="6"/>
  <c r="B2199" i="6"/>
  <c r="A2199" i="6"/>
  <c r="I2198" i="6"/>
  <c r="H2198" i="6"/>
  <c r="F2198" i="6"/>
  <c r="D2198" i="6"/>
  <c r="C2198" i="6"/>
  <c r="B2198" i="6"/>
  <c r="A2198" i="6"/>
  <c r="I2197" i="6"/>
  <c r="H2197" i="6"/>
  <c r="F2197" i="6"/>
  <c r="D2197" i="6"/>
  <c r="C2197" i="6"/>
  <c r="B2197" i="6"/>
  <c r="A2197" i="6"/>
  <c r="I2196" i="6"/>
  <c r="H2196" i="6"/>
  <c r="F2196" i="6"/>
  <c r="D2196" i="6"/>
  <c r="C2196" i="6"/>
  <c r="B2196" i="6"/>
  <c r="A2196" i="6"/>
  <c r="I2195" i="6"/>
  <c r="H2195" i="6"/>
  <c r="F2195" i="6"/>
  <c r="D2195" i="6"/>
  <c r="C2195" i="6"/>
  <c r="B2195" i="6"/>
  <c r="A2195" i="6"/>
  <c r="I2194" i="6"/>
  <c r="H2194" i="6"/>
  <c r="F2194" i="6"/>
  <c r="D2194" i="6"/>
  <c r="C2194" i="6"/>
  <c r="B2194" i="6"/>
  <c r="A2194" i="6"/>
  <c r="I2193" i="6"/>
  <c r="H2193" i="6"/>
  <c r="F2193" i="6"/>
  <c r="D2193" i="6"/>
  <c r="C2193" i="6"/>
  <c r="B2193" i="6"/>
  <c r="A2193" i="6"/>
  <c r="I2192" i="6"/>
  <c r="H2192" i="6"/>
  <c r="F2192" i="6"/>
  <c r="D2192" i="6"/>
  <c r="C2192" i="6"/>
  <c r="B2192" i="6"/>
  <c r="A2192" i="6"/>
  <c r="I2191" i="6"/>
  <c r="H2191" i="6"/>
  <c r="F2191" i="6"/>
  <c r="D2191" i="6"/>
  <c r="C2191" i="6"/>
  <c r="B2191" i="6"/>
  <c r="A2191" i="6"/>
  <c r="I2190" i="6"/>
  <c r="H2190" i="6"/>
  <c r="F2190" i="6"/>
  <c r="D2190" i="6"/>
  <c r="C2190" i="6"/>
  <c r="B2190" i="6"/>
  <c r="A2190" i="6"/>
  <c r="I2189" i="6"/>
  <c r="H2189" i="6"/>
  <c r="F2189" i="6"/>
  <c r="D2189" i="6"/>
  <c r="C2189" i="6"/>
  <c r="B2189" i="6"/>
  <c r="A2189" i="6"/>
  <c r="I2188" i="6"/>
  <c r="H2188" i="6"/>
  <c r="F2188" i="6"/>
  <c r="D2188" i="6"/>
  <c r="C2188" i="6"/>
  <c r="B2188" i="6"/>
  <c r="A2188" i="6"/>
  <c r="I2187" i="6"/>
  <c r="H2187" i="6"/>
  <c r="F2187" i="6"/>
  <c r="D2187" i="6"/>
  <c r="C2187" i="6"/>
  <c r="B2187" i="6"/>
  <c r="A2187" i="6"/>
  <c r="I2186" i="6"/>
  <c r="H2186" i="6"/>
  <c r="F2186" i="6"/>
  <c r="D2186" i="6"/>
  <c r="C2186" i="6"/>
  <c r="B2186" i="6"/>
  <c r="A2186" i="6"/>
  <c r="I2185" i="6"/>
  <c r="H2185" i="6"/>
  <c r="F2185" i="6"/>
  <c r="D2185" i="6"/>
  <c r="C2185" i="6"/>
  <c r="B2185" i="6"/>
  <c r="A2185" i="6"/>
  <c r="I2184" i="6"/>
  <c r="H2184" i="6"/>
  <c r="F2184" i="6"/>
  <c r="D2184" i="6"/>
  <c r="C2184" i="6"/>
  <c r="B2184" i="6"/>
  <c r="A2184" i="6"/>
  <c r="I2183" i="6"/>
  <c r="H2183" i="6"/>
  <c r="F2183" i="6"/>
  <c r="D2183" i="6"/>
  <c r="C2183" i="6"/>
  <c r="B2183" i="6"/>
  <c r="A2183" i="6"/>
  <c r="I2182" i="6"/>
  <c r="H2182" i="6"/>
  <c r="F2182" i="6"/>
  <c r="D2182" i="6"/>
  <c r="C2182" i="6"/>
  <c r="B2182" i="6"/>
  <c r="A2182" i="6"/>
  <c r="I2181" i="6"/>
  <c r="H2181" i="6"/>
  <c r="F2181" i="6"/>
  <c r="D2181" i="6"/>
  <c r="C2181" i="6"/>
  <c r="B2181" i="6"/>
  <c r="A2181" i="6"/>
  <c r="I2180" i="6"/>
  <c r="H2180" i="6"/>
  <c r="F2180" i="6"/>
  <c r="D2180" i="6"/>
  <c r="C2180" i="6"/>
  <c r="B2180" i="6"/>
  <c r="A2180" i="6"/>
  <c r="I2179" i="6"/>
  <c r="H2179" i="6"/>
  <c r="F2179" i="6"/>
  <c r="D2179" i="6"/>
  <c r="C2179" i="6"/>
  <c r="B2179" i="6"/>
  <c r="A2179" i="6"/>
  <c r="I2178" i="6"/>
  <c r="H2178" i="6"/>
  <c r="F2178" i="6"/>
  <c r="D2178" i="6"/>
  <c r="C2178" i="6"/>
  <c r="B2178" i="6"/>
  <c r="A2178" i="6"/>
  <c r="I2177" i="6"/>
  <c r="H2177" i="6"/>
  <c r="F2177" i="6"/>
  <c r="D2177" i="6"/>
  <c r="C2177" i="6"/>
  <c r="B2177" i="6"/>
  <c r="A2177" i="6"/>
  <c r="I2176" i="6"/>
  <c r="H2176" i="6"/>
  <c r="F2176" i="6"/>
  <c r="D2176" i="6"/>
  <c r="C2176" i="6"/>
  <c r="B2176" i="6"/>
  <c r="A2176" i="6"/>
  <c r="I2175" i="6"/>
  <c r="H2175" i="6"/>
  <c r="F2175" i="6"/>
  <c r="D2175" i="6"/>
  <c r="C2175" i="6"/>
  <c r="B2175" i="6"/>
  <c r="A2175" i="6"/>
  <c r="I2174" i="6"/>
  <c r="H2174" i="6"/>
  <c r="F2174" i="6"/>
  <c r="D2174" i="6"/>
  <c r="C2174" i="6"/>
  <c r="B2174" i="6"/>
  <c r="A2174" i="6"/>
  <c r="I2173" i="6"/>
  <c r="H2173" i="6"/>
  <c r="F2173" i="6"/>
  <c r="D2173" i="6"/>
  <c r="C2173" i="6"/>
  <c r="B2173" i="6"/>
  <c r="A2173" i="6"/>
  <c r="I2172" i="6"/>
  <c r="H2172" i="6"/>
  <c r="F2172" i="6"/>
  <c r="D2172" i="6"/>
  <c r="C2172" i="6"/>
  <c r="B2172" i="6"/>
  <c r="A2172" i="6"/>
  <c r="I2171" i="6"/>
  <c r="H2171" i="6"/>
  <c r="F2171" i="6"/>
  <c r="D2171" i="6"/>
  <c r="C2171" i="6"/>
  <c r="B2171" i="6"/>
  <c r="A2171" i="6"/>
  <c r="I2170" i="6"/>
  <c r="H2170" i="6"/>
  <c r="F2170" i="6"/>
  <c r="D2170" i="6"/>
  <c r="C2170" i="6"/>
  <c r="B2170" i="6"/>
  <c r="A2170" i="6"/>
  <c r="I2169" i="6"/>
  <c r="H2169" i="6"/>
  <c r="F2169" i="6"/>
  <c r="D2169" i="6"/>
  <c r="C2169" i="6"/>
  <c r="B2169" i="6"/>
  <c r="A2169" i="6"/>
  <c r="I2168" i="6"/>
  <c r="H2168" i="6"/>
  <c r="F2168" i="6"/>
  <c r="D2168" i="6"/>
  <c r="C2168" i="6"/>
  <c r="B2168" i="6"/>
  <c r="A2168" i="6"/>
  <c r="I2167" i="6"/>
  <c r="H2167" i="6"/>
  <c r="F2167" i="6"/>
  <c r="D2167" i="6"/>
  <c r="C2167" i="6"/>
  <c r="B2167" i="6"/>
  <c r="A2167" i="6"/>
  <c r="I2166" i="6"/>
  <c r="H2166" i="6"/>
  <c r="F2166" i="6"/>
  <c r="D2166" i="6"/>
  <c r="C2166" i="6"/>
  <c r="B2166" i="6"/>
  <c r="A2166" i="6"/>
  <c r="I2165" i="6"/>
  <c r="H2165" i="6"/>
  <c r="F2165" i="6"/>
  <c r="D2165" i="6"/>
  <c r="C2165" i="6"/>
  <c r="B2165" i="6"/>
  <c r="A2165" i="6"/>
  <c r="I2164" i="6"/>
  <c r="H2164" i="6"/>
  <c r="F2164" i="6"/>
  <c r="D2164" i="6"/>
  <c r="C2164" i="6"/>
  <c r="B2164" i="6"/>
  <c r="A2164" i="6"/>
  <c r="I2163" i="6"/>
  <c r="H2163" i="6"/>
  <c r="F2163" i="6"/>
  <c r="D2163" i="6"/>
  <c r="C2163" i="6"/>
  <c r="B2163" i="6"/>
  <c r="A2163" i="6"/>
  <c r="I2162" i="6"/>
  <c r="H2162" i="6"/>
  <c r="F2162" i="6"/>
  <c r="D2162" i="6"/>
  <c r="C2162" i="6"/>
  <c r="B2162" i="6"/>
  <c r="A2162" i="6"/>
  <c r="I2161" i="6"/>
  <c r="H2161" i="6"/>
  <c r="F2161" i="6"/>
  <c r="D2161" i="6"/>
  <c r="C2161" i="6"/>
  <c r="B2161" i="6"/>
  <c r="A2161" i="6"/>
  <c r="I2160" i="6"/>
  <c r="H2160" i="6"/>
  <c r="F2160" i="6"/>
  <c r="D2160" i="6"/>
  <c r="C2160" i="6"/>
  <c r="B2160" i="6"/>
  <c r="A2160" i="6"/>
  <c r="I2159" i="6"/>
  <c r="H2159" i="6"/>
  <c r="F2159" i="6"/>
  <c r="D2159" i="6"/>
  <c r="C2159" i="6"/>
  <c r="B2159" i="6"/>
  <c r="A2159" i="6"/>
  <c r="I2158" i="6"/>
  <c r="H2158" i="6"/>
  <c r="F2158" i="6"/>
  <c r="D2158" i="6"/>
  <c r="C2158" i="6"/>
  <c r="B2158" i="6"/>
  <c r="A2158" i="6"/>
  <c r="I2157" i="6"/>
  <c r="H2157" i="6"/>
  <c r="F2157" i="6"/>
  <c r="D2157" i="6"/>
  <c r="C2157" i="6"/>
  <c r="B2157" i="6"/>
  <c r="A2157" i="6"/>
  <c r="I2156" i="6"/>
  <c r="H2156" i="6"/>
  <c r="F2156" i="6"/>
  <c r="D2156" i="6"/>
  <c r="C2156" i="6"/>
  <c r="B2156" i="6"/>
  <c r="A2156" i="6"/>
  <c r="I2155" i="6"/>
  <c r="H2155" i="6"/>
  <c r="F2155" i="6"/>
  <c r="D2155" i="6"/>
  <c r="C2155" i="6"/>
  <c r="B2155" i="6"/>
  <c r="A2155" i="6"/>
  <c r="I2154" i="6"/>
  <c r="H2154" i="6"/>
  <c r="F2154" i="6"/>
  <c r="D2154" i="6"/>
  <c r="C2154" i="6"/>
  <c r="B2154" i="6"/>
  <c r="A2154" i="6"/>
  <c r="I2153" i="6"/>
  <c r="H2153" i="6"/>
  <c r="F2153" i="6"/>
  <c r="D2153" i="6"/>
  <c r="C2153" i="6"/>
  <c r="B2153" i="6"/>
  <c r="A2153" i="6"/>
  <c r="I2152" i="6"/>
  <c r="H2152" i="6"/>
  <c r="F2152" i="6"/>
  <c r="D2152" i="6"/>
  <c r="C2152" i="6"/>
  <c r="B2152" i="6"/>
  <c r="A2152" i="6"/>
  <c r="I2151" i="6"/>
  <c r="H2151" i="6"/>
  <c r="F2151" i="6"/>
  <c r="D2151" i="6"/>
  <c r="C2151" i="6"/>
  <c r="B2151" i="6"/>
  <c r="A2151" i="6"/>
  <c r="I2150" i="6"/>
  <c r="H2150" i="6"/>
  <c r="F2150" i="6"/>
  <c r="D2150" i="6"/>
  <c r="C2150" i="6"/>
  <c r="B2150" i="6"/>
  <c r="A2150" i="6"/>
  <c r="I2149" i="6"/>
  <c r="H2149" i="6"/>
  <c r="F2149" i="6"/>
  <c r="D2149" i="6"/>
  <c r="C2149" i="6"/>
  <c r="B2149" i="6"/>
  <c r="A2149" i="6"/>
  <c r="I2148" i="6"/>
  <c r="H2148" i="6"/>
  <c r="F2148" i="6"/>
  <c r="D2148" i="6"/>
  <c r="C2148" i="6"/>
  <c r="B2148" i="6"/>
  <c r="A2148" i="6"/>
  <c r="I2147" i="6"/>
  <c r="H2147" i="6"/>
  <c r="F2147" i="6"/>
  <c r="D2147" i="6"/>
  <c r="C2147" i="6"/>
  <c r="B2147" i="6"/>
  <c r="A2147" i="6"/>
  <c r="I2146" i="6"/>
  <c r="H2146" i="6"/>
  <c r="F2146" i="6"/>
  <c r="D2146" i="6"/>
  <c r="C2146" i="6"/>
  <c r="B2146" i="6"/>
  <c r="A2146" i="6"/>
  <c r="I2145" i="6"/>
  <c r="H2145" i="6"/>
  <c r="F2145" i="6"/>
  <c r="D2145" i="6"/>
  <c r="C2145" i="6"/>
  <c r="B2145" i="6"/>
  <c r="A2145" i="6"/>
  <c r="I2144" i="6"/>
  <c r="H2144" i="6"/>
  <c r="F2144" i="6"/>
  <c r="D2144" i="6"/>
  <c r="C2144" i="6"/>
  <c r="B2144" i="6"/>
  <c r="A2144" i="6"/>
  <c r="I2143" i="6"/>
  <c r="H2143" i="6"/>
  <c r="F2143" i="6"/>
  <c r="D2143" i="6"/>
  <c r="C2143" i="6"/>
  <c r="B2143" i="6"/>
  <c r="A2143" i="6"/>
  <c r="I2142" i="6"/>
  <c r="H2142" i="6"/>
  <c r="F2142" i="6"/>
  <c r="D2142" i="6"/>
  <c r="C2142" i="6"/>
  <c r="B2142" i="6"/>
  <c r="A2142" i="6"/>
  <c r="I2141" i="6"/>
  <c r="H2141" i="6"/>
  <c r="F2141" i="6"/>
  <c r="D2141" i="6"/>
  <c r="C2141" i="6"/>
  <c r="B2141" i="6"/>
  <c r="A2141" i="6"/>
  <c r="I2140" i="6"/>
  <c r="H2140" i="6"/>
  <c r="F2140" i="6"/>
  <c r="D2140" i="6"/>
  <c r="C2140" i="6"/>
  <c r="B2140" i="6"/>
  <c r="A2140" i="6"/>
  <c r="I2139" i="6"/>
  <c r="H2139" i="6"/>
  <c r="F2139" i="6"/>
  <c r="D2139" i="6"/>
  <c r="C2139" i="6"/>
  <c r="B2139" i="6"/>
  <c r="A2139" i="6"/>
  <c r="I2138" i="6"/>
  <c r="H2138" i="6"/>
  <c r="F2138" i="6"/>
  <c r="D2138" i="6"/>
  <c r="C2138" i="6"/>
  <c r="B2138" i="6"/>
  <c r="A2138" i="6"/>
  <c r="I2137" i="6"/>
  <c r="H2137" i="6"/>
  <c r="F2137" i="6"/>
  <c r="D2137" i="6"/>
  <c r="C2137" i="6"/>
  <c r="B2137" i="6"/>
  <c r="A2137" i="6"/>
  <c r="I2136" i="6"/>
  <c r="H2136" i="6"/>
  <c r="F2136" i="6"/>
  <c r="D2136" i="6"/>
  <c r="C2136" i="6"/>
  <c r="B2136" i="6"/>
  <c r="A2136" i="6"/>
  <c r="I2135" i="6"/>
  <c r="H2135" i="6"/>
  <c r="F2135" i="6"/>
  <c r="D2135" i="6"/>
  <c r="C2135" i="6"/>
  <c r="B2135" i="6"/>
  <c r="A2135" i="6"/>
  <c r="I2134" i="6"/>
  <c r="H2134" i="6"/>
  <c r="F2134" i="6"/>
  <c r="D2134" i="6"/>
  <c r="C2134" i="6"/>
  <c r="B2134" i="6"/>
  <c r="A2134" i="6"/>
  <c r="I2133" i="6"/>
  <c r="H2133" i="6"/>
  <c r="F2133" i="6"/>
  <c r="D2133" i="6"/>
  <c r="C2133" i="6"/>
  <c r="B2133" i="6"/>
  <c r="A2133" i="6"/>
  <c r="I2132" i="6"/>
  <c r="H2132" i="6"/>
  <c r="F2132" i="6"/>
  <c r="D2132" i="6"/>
  <c r="C2132" i="6"/>
  <c r="B2132" i="6"/>
  <c r="A2132" i="6"/>
  <c r="I2131" i="6"/>
  <c r="H2131" i="6"/>
  <c r="F2131" i="6"/>
  <c r="D2131" i="6"/>
  <c r="C2131" i="6"/>
  <c r="B2131" i="6"/>
  <c r="A2131" i="6"/>
  <c r="I2130" i="6"/>
  <c r="H2130" i="6"/>
  <c r="F2130" i="6"/>
  <c r="D2130" i="6"/>
  <c r="C2130" i="6"/>
  <c r="B2130" i="6"/>
  <c r="A2130" i="6"/>
  <c r="I2129" i="6"/>
  <c r="H2129" i="6"/>
  <c r="F2129" i="6"/>
  <c r="D2129" i="6"/>
  <c r="C2129" i="6"/>
  <c r="B2129" i="6"/>
  <c r="A2129" i="6"/>
  <c r="I2128" i="6"/>
  <c r="H2128" i="6"/>
  <c r="F2128" i="6"/>
  <c r="D2128" i="6"/>
  <c r="C2128" i="6"/>
  <c r="B2128" i="6"/>
  <c r="A2128" i="6"/>
  <c r="I2127" i="6"/>
  <c r="H2127" i="6"/>
  <c r="F2127" i="6"/>
  <c r="D2127" i="6"/>
  <c r="C2127" i="6"/>
  <c r="B2127" i="6"/>
  <c r="A2127" i="6"/>
  <c r="I2126" i="6"/>
  <c r="H2126" i="6"/>
  <c r="F2126" i="6"/>
  <c r="D2126" i="6"/>
  <c r="C2126" i="6"/>
  <c r="B2126" i="6"/>
  <c r="A2126" i="6"/>
  <c r="I2125" i="6"/>
  <c r="H2125" i="6"/>
  <c r="F2125" i="6"/>
  <c r="D2125" i="6"/>
  <c r="C2125" i="6"/>
  <c r="B2125" i="6"/>
  <c r="A2125" i="6"/>
  <c r="I2124" i="6"/>
  <c r="H2124" i="6"/>
  <c r="F2124" i="6"/>
  <c r="D2124" i="6"/>
  <c r="C2124" i="6"/>
  <c r="B2124" i="6"/>
  <c r="A2124" i="6"/>
  <c r="I2123" i="6"/>
  <c r="H2123" i="6"/>
  <c r="F2123" i="6"/>
  <c r="D2123" i="6"/>
  <c r="C2123" i="6"/>
  <c r="B2123" i="6"/>
  <c r="A2123" i="6"/>
  <c r="I2122" i="6"/>
  <c r="H2122" i="6"/>
  <c r="F2122" i="6"/>
  <c r="D2122" i="6"/>
  <c r="C2122" i="6"/>
  <c r="B2122" i="6"/>
  <c r="A2122" i="6"/>
  <c r="I2121" i="6"/>
  <c r="H2121" i="6"/>
  <c r="F2121" i="6"/>
  <c r="D2121" i="6"/>
  <c r="C2121" i="6"/>
  <c r="B2121" i="6"/>
  <c r="A2121" i="6"/>
  <c r="I2120" i="6"/>
  <c r="H2120" i="6"/>
  <c r="F2120" i="6"/>
  <c r="D2120" i="6"/>
  <c r="C2120" i="6"/>
  <c r="B2120" i="6"/>
  <c r="A2120" i="6"/>
  <c r="I2119" i="6"/>
  <c r="H2119" i="6"/>
  <c r="F2119" i="6"/>
  <c r="D2119" i="6"/>
  <c r="C2119" i="6"/>
  <c r="B2119" i="6"/>
  <c r="A2119" i="6"/>
  <c r="I2118" i="6"/>
  <c r="H2118" i="6"/>
  <c r="F2118" i="6"/>
  <c r="D2118" i="6"/>
  <c r="C2118" i="6"/>
  <c r="B2118" i="6"/>
  <c r="A2118" i="6"/>
  <c r="I2117" i="6"/>
  <c r="H2117" i="6"/>
  <c r="F2117" i="6"/>
  <c r="D2117" i="6"/>
  <c r="C2117" i="6"/>
  <c r="B2117" i="6"/>
  <c r="A2117" i="6"/>
  <c r="I2116" i="6"/>
  <c r="H2116" i="6"/>
  <c r="F2116" i="6"/>
  <c r="D2116" i="6"/>
  <c r="C2116" i="6"/>
  <c r="B2116" i="6"/>
  <c r="A2116" i="6"/>
  <c r="I2115" i="6"/>
  <c r="H2115" i="6"/>
  <c r="F2115" i="6"/>
  <c r="D2115" i="6"/>
  <c r="C2115" i="6"/>
  <c r="B2115" i="6"/>
  <c r="A2115" i="6"/>
  <c r="I2114" i="6"/>
  <c r="H2114" i="6"/>
  <c r="F2114" i="6"/>
  <c r="D2114" i="6"/>
  <c r="C2114" i="6"/>
  <c r="B2114" i="6"/>
  <c r="A2114" i="6"/>
  <c r="I2113" i="6"/>
  <c r="H2113" i="6"/>
  <c r="F2113" i="6"/>
  <c r="D2113" i="6"/>
  <c r="C2113" i="6"/>
  <c r="B2113" i="6"/>
  <c r="A2113" i="6"/>
  <c r="I2112" i="6"/>
  <c r="H2112" i="6"/>
  <c r="F2112" i="6"/>
  <c r="D2112" i="6"/>
  <c r="C2112" i="6"/>
  <c r="B2112" i="6"/>
  <c r="A2112" i="6"/>
  <c r="I2111" i="6"/>
  <c r="H2111" i="6"/>
  <c r="F2111" i="6"/>
  <c r="D2111" i="6"/>
  <c r="C2111" i="6"/>
  <c r="B2111" i="6"/>
  <c r="A2111" i="6"/>
  <c r="I2110" i="6"/>
  <c r="H2110" i="6"/>
  <c r="F2110" i="6"/>
  <c r="D2110" i="6"/>
  <c r="C2110" i="6"/>
  <c r="B2110" i="6"/>
  <c r="A2110" i="6"/>
  <c r="I2109" i="6"/>
  <c r="H2109" i="6"/>
  <c r="F2109" i="6"/>
  <c r="D2109" i="6"/>
  <c r="C2109" i="6"/>
  <c r="B2109" i="6"/>
  <c r="A2109" i="6"/>
  <c r="I2108" i="6"/>
  <c r="H2108" i="6"/>
  <c r="F2108" i="6"/>
  <c r="D2108" i="6"/>
  <c r="C2108" i="6"/>
  <c r="B2108" i="6"/>
  <c r="A2108" i="6"/>
  <c r="I2107" i="6"/>
  <c r="H2107" i="6"/>
  <c r="F2107" i="6"/>
  <c r="D2107" i="6"/>
  <c r="C2107" i="6"/>
  <c r="B2107" i="6"/>
  <c r="A2107" i="6"/>
  <c r="I2106" i="6"/>
  <c r="H2106" i="6"/>
  <c r="F2106" i="6"/>
  <c r="D2106" i="6"/>
  <c r="C2106" i="6"/>
  <c r="B2106" i="6"/>
  <c r="A2106" i="6"/>
  <c r="I2105" i="6"/>
  <c r="H2105" i="6"/>
  <c r="F2105" i="6"/>
  <c r="D2105" i="6"/>
  <c r="C2105" i="6"/>
  <c r="B2105" i="6"/>
  <c r="A2105" i="6"/>
  <c r="I2104" i="6"/>
  <c r="H2104" i="6"/>
  <c r="F2104" i="6"/>
  <c r="D2104" i="6"/>
  <c r="C2104" i="6"/>
  <c r="B2104" i="6"/>
  <c r="A2104" i="6"/>
  <c r="I2103" i="6"/>
  <c r="H2103" i="6"/>
  <c r="F2103" i="6"/>
  <c r="D2103" i="6"/>
  <c r="C2103" i="6"/>
  <c r="B2103" i="6"/>
  <c r="A2103" i="6"/>
  <c r="I2102" i="6"/>
  <c r="H2102" i="6"/>
  <c r="F2102" i="6"/>
  <c r="D2102" i="6"/>
  <c r="C2102" i="6"/>
  <c r="B2102" i="6"/>
  <c r="A2102" i="6"/>
  <c r="I2101" i="6"/>
  <c r="H2101" i="6"/>
  <c r="F2101" i="6"/>
  <c r="D2101" i="6"/>
  <c r="C2101" i="6"/>
  <c r="B2101" i="6"/>
  <c r="A2101" i="6"/>
  <c r="I2100" i="6"/>
  <c r="H2100" i="6"/>
  <c r="F2100" i="6"/>
  <c r="D2100" i="6"/>
  <c r="C2100" i="6"/>
  <c r="B2100" i="6"/>
  <c r="A2100" i="6"/>
  <c r="I2099" i="6"/>
  <c r="H2099" i="6"/>
  <c r="F2099" i="6"/>
  <c r="D2099" i="6"/>
  <c r="C2099" i="6"/>
  <c r="B2099" i="6"/>
  <c r="A2099" i="6"/>
  <c r="I2098" i="6"/>
  <c r="H2098" i="6"/>
  <c r="F2098" i="6"/>
  <c r="D2098" i="6"/>
  <c r="C2098" i="6"/>
  <c r="B2098" i="6"/>
  <c r="A2098" i="6"/>
  <c r="I2097" i="6"/>
  <c r="H2097" i="6"/>
  <c r="F2097" i="6"/>
  <c r="D2097" i="6"/>
  <c r="C2097" i="6"/>
  <c r="B2097" i="6"/>
  <c r="A2097" i="6"/>
  <c r="I2096" i="6"/>
  <c r="H2096" i="6"/>
  <c r="F2096" i="6"/>
  <c r="D2096" i="6"/>
  <c r="C2096" i="6"/>
  <c r="B2096" i="6"/>
  <c r="A2096" i="6"/>
  <c r="I2095" i="6"/>
  <c r="H2095" i="6"/>
  <c r="F2095" i="6"/>
  <c r="D2095" i="6"/>
  <c r="C2095" i="6"/>
  <c r="B2095" i="6"/>
  <c r="A2095" i="6"/>
  <c r="I2094" i="6"/>
  <c r="H2094" i="6"/>
  <c r="F2094" i="6"/>
  <c r="D2094" i="6"/>
  <c r="C2094" i="6"/>
  <c r="B2094" i="6"/>
  <c r="A2094" i="6"/>
  <c r="I2093" i="6"/>
  <c r="H2093" i="6"/>
  <c r="F2093" i="6"/>
  <c r="D2093" i="6"/>
  <c r="C2093" i="6"/>
  <c r="B2093" i="6"/>
  <c r="A2093" i="6"/>
  <c r="I2092" i="6"/>
  <c r="H2092" i="6"/>
  <c r="F2092" i="6"/>
  <c r="D2092" i="6"/>
  <c r="C2092" i="6"/>
  <c r="B2092" i="6"/>
  <c r="A2092" i="6"/>
  <c r="I2091" i="6"/>
  <c r="H2091" i="6"/>
  <c r="F2091" i="6"/>
  <c r="D2091" i="6"/>
  <c r="C2091" i="6"/>
  <c r="B2091" i="6"/>
  <c r="A2091" i="6"/>
  <c r="I2090" i="6"/>
  <c r="H2090" i="6"/>
  <c r="F2090" i="6"/>
  <c r="D2090" i="6"/>
  <c r="C2090" i="6"/>
  <c r="B2090" i="6"/>
  <c r="A2090" i="6"/>
  <c r="I2089" i="6"/>
  <c r="H2089" i="6"/>
  <c r="F2089" i="6"/>
  <c r="D2089" i="6"/>
  <c r="C2089" i="6"/>
  <c r="B2089" i="6"/>
  <c r="A2089" i="6"/>
  <c r="I2088" i="6"/>
  <c r="H2088" i="6"/>
  <c r="F2088" i="6"/>
  <c r="D2088" i="6"/>
  <c r="C2088" i="6"/>
  <c r="B2088" i="6"/>
  <c r="A2088" i="6"/>
  <c r="I2087" i="6"/>
  <c r="H2087" i="6"/>
  <c r="F2087" i="6"/>
  <c r="D2087" i="6"/>
  <c r="C2087" i="6"/>
  <c r="B2087" i="6"/>
  <c r="A2087" i="6"/>
  <c r="I2086" i="6"/>
  <c r="H2086" i="6"/>
  <c r="F2086" i="6"/>
  <c r="D2086" i="6"/>
  <c r="C2086" i="6"/>
  <c r="B2086" i="6"/>
  <c r="A2086" i="6"/>
  <c r="I2085" i="6"/>
  <c r="H2085" i="6"/>
  <c r="F2085" i="6"/>
  <c r="D2085" i="6"/>
  <c r="C2085" i="6"/>
  <c r="B2085" i="6"/>
  <c r="A2085" i="6"/>
  <c r="I2084" i="6"/>
  <c r="H2084" i="6"/>
  <c r="F2084" i="6"/>
  <c r="D2084" i="6"/>
  <c r="C2084" i="6"/>
  <c r="B2084" i="6"/>
  <c r="A2084" i="6"/>
  <c r="I2083" i="6"/>
  <c r="H2083" i="6"/>
  <c r="F2083" i="6"/>
  <c r="D2083" i="6"/>
  <c r="C2083" i="6"/>
  <c r="B2083" i="6"/>
  <c r="A2083" i="6"/>
  <c r="I2082" i="6"/>
  <c r="H2082" i="6"/>
  <c r="F2082" i="6"/>
  <c r="D2082" i="6"/>
  <c r="C2082" i="6"/>
  <c r="B2082" i="6"/>
  <c r="A2082" i="6"/>
  <c r="I2081" i="6"/>
  <c r="H2081" i="6"/>
  <c r="F2081" i="6"/>
  <c r="D2081" i="6"/>
  <c r="C2081" i="6"/>
  <c r="B2081" i="6"/>
  <c r="A2081" i="6"/>
  <c r="I2080" i="6"/>
  <c r="H2080" i="6"/>
  <c r="F2080" i="6"/>
  <c r="D2080" i="6"/>
  <c r="C2080" i="6"/>
  <c r="B2080" i="6"/>
  <c r="A2080" i="6"/>
  <c r="I2079" i="6"/>
  <c r="H2079" i="6"/>
  <c r="F2079" i="6"/>
  <c r="D2079" i="6"/>
  <c r="C2079" i="6"/>
  <c r="B2079" i="6"/>
  <c r="A2079" i="6"/>
  <c r="I2078" i="6"/>
  <c r="H2078" i="6"/>
  <c r="F2078" i="6"/>
  <c r="D2078" i="6"/>
  <c r="C2078" i="6"/>
  <c r="B2078" i="6"/>
  <c r="A2078" i="6"/>
  <c r="I2077" i="6"/>
  <c r="H2077" i="6"/>
  <c r="F2077" i="6"/>
  <c r="D2077" i="6"/>
  <c r="C2077" i="6"/>
  <c r="B2077" i="6"/>
  <c r="A2077" i="6"/>
  <c r="I2076" i="6"/>
  <c r="H2076" i="6"/>
  <c r="F2076" i="6"/>
  <c r="D2076" i="6"/>
  <c r="C2076" i="6"/>
  <c r="B2076" i="6"/>
  <c r="A2076" i="6"/>
  <c r="I2075" i="6"/>
  <c r="H2075" i="6"/>
  <c r="F2075" i="6"/>
  <c r="D2075" i="6"/>
  <c r="C2075" i="6"/>
  <c r="B2075" i="6"/>
  <c r="A2075" i="6"/>
  <c r="I2074" i="6"/>
  <c r="H2074" i="6"/>
  <c r="F2074" i="6"/>
  <c r="D2074" i="6"/>
  <c r="C2074" i="6"/>
  <c r="B2074" i="6"/>
  <c r="A2074" i="6"/>
  <c r="I2073" i="6"/>
  <c r="H2073" i="6"/>
  <c r="F2073" i="6"/>
  <c r="D2073" i="6"/>
  <c r="C2073" i="6"/>
  <c r="B2073" i="6"/>
  <c r="A2073" i="6"/>
  <c r="I2072" i="6"/>
  <c r="H2072" i="6"/>
  <c r="F2072" i="6"/>
  <c r="D2072" i="6"/>
  <c r="C2072" i="6"/>
  <c r="B2072" i="6"/>
  <c r="A2072" i="6"/>
  <c r="I2071" i="6"/>
  <c r="H2071" i="6"/>
  <c r="F2071" i="6"/>
  <c r="D2071" i="6"/>
  <c r="C2071" i="6"/>
  <c r="B2071" i="6"/>
  <c r="A2071" i="6"/>
  <c r="I2070" i="6"/>
  <c r="H2070" i="6"/>
  <c r="F2070" i="6"/>
  <c r="D2070" i="6"/>
  <c r="C2070" i="6"/>
  <c r="B2070" i="6"/>
  <c r="A2070" i="6"/>
  <c r="I2069" i="6"/>
  <c r="H2069" i="6"/>
  <c r="F2069" i="6"/>
  <c r="D2069" i="6"/>
  <c r="C2069" i="6"/>
  <c r="B2069" i="6"/>
  <c r="A2069" i="6"/>
  <c r="I2068" i="6"/>
  <c r="H2068" i="6"/>
  <c r="F2068" i="6"/>
  <c r="D2068" i="6"/>
  <c r="C2068" i="6"/>
  <c r="B2068" i="6"/>
  <c r="A2068" i="6"/>
  <c r="I2067" i="6"/>
  <c r="H2067" i="6"/>
  <c r="F2067" i="6"/>
  <c r="D2067" i="6"/>
  <c r="C2067" i="6"/>
  <c r="B2067" i="6"/>
  <c r="A2067" i="6"/>
  <c r="I2066" i="6"/>
  <c r="H2066" i="6"/>
  <c r="F2066" i="6"/>
  <c r="D2066" i="6"/>
  <c r="C2066" i="6"/>
  <c r="B2066" i="6"/>
  <c r="A2066" i="6"/>
  <c r="I2065" i="6"/>
  <c r="H2065" i="6"/>
  <c r="F2065" i="6"/>
  <c r="D2065" i="6"/>
  <c r="C2065" i="6"/>
  <c r="B2065" i="6"/>
  <c r="A2065" i="6"/>
  <c r="I2064" i="6"/>
  <c r="H2064" i="6"/>
  <c r="F2064" i="6"/>
  <c r="D2064" i="6"/>
  <c r="C2064" i="6"/>
  <c r="B2064" i="6"/>
  <c r="A2064" i="6"/>
  <c r="I2063" i="6"/>
  <c r="H2063" i="6"/>
  <c r="F2063" i="6"/>
  <c r="D2063" i="6"/>
  <c r="C2063" i="6"/>
  <c r="B2063" i="6"/>
  <c r="A2063" i="6"/>
  <c r="I2062" i="6"/>
  <c r="H2062" i="6"/>
  <c r="F2062" i="6"/>
  <c r="D2062" i="6"/>
  <c r="C2062" i="6"/>
  <c r="B2062" i="6"/>
  <c r="A2062" i="6"/>
  <c r="I2061" i="6"/>
  <c r="H2061" i="6"/>
  <c r="F2061" i="6"/>
  <c r="D2061" i="6"/>
  <c r="C2061" i="6"/>
  <c r="B2061" i="6"/>
  <c r="A2061" i="6"/>
  <c r="I2060" i="6"/>
  <c r="H2060" i="6"/>
  <c r="F2060" i="6"/>
  <c r="D2060" i="6"/>
  <c r="C2060" i="6"/>
  <c r="B2060" i="6"/>
  <c r="A2060" i="6"/>
  <c r="I2059" i="6"/>
  <c r="H2059" i="6"/>
  <c r="F2059" i="6"/>
  <c r="D2059" i="6"/>
  <c r="C2059" i="6"/>
  <c r="B2059" i="6"/>
  <c r="A2059" i="6"/>
  <c r="I2058" i="6"/>
  <c r="H2058" i="6"/>
  <c r="F2058" i="6"/>
  <c r="D2058" i="6"/>
  <c r="C2058" i="6"/>
  <c r="B2058" i="6"/>
  <c r="A2058" i="6"/>
  <c r="I2057" i="6"/>
  <c r="H2057" i="6"/>
  <c r="F2057" i="6"/>
  <c r="D2057" i="6"/>
  <c r="C2057" i="6"/>
  <c r="B2057" i="6"/>
  <c r="A2057" i="6"/>
  <c r="I2056" i="6"/>
  <c r="H2056" i="6"/>
  <c r="F2056" i="6"/>
  <c r="D2056" i="6"/>
  <c r="C2056" i="6"/>
  <c r="B2056" i="6"/>
  <c r="A2056" i="6"/>
  <c r="I2055" i="6"/>
  <c r="H2055" i="6"/>
  <c r="F2055" i="6"/>
  <c r="D2055" i="6"/>
  <c r="C2055" i="6"/>
  <c r="B2055" i="6"/>
  <c r="A2055" i="6"/>
  <c r="I2054" i="6"/>
  <c r="H2054" i="6"/>
  <c r="F2054" i="6"/>
  <c r="D2054" i="6"/>
  <c r="C2054" i="6"/>
  <c r="B2054" i="6"/>
  <c r="A2054" i="6"/>
  <c r="I2053" i="6"/>
  <c r="H2053" i="6"/>
  <c r="F2053" i="6"/>
  <c r="D2053" i="6"/>
  <c r="C2053" i="6"/>
  <c r="B2053" i="6"/>
  <c r="A2053" i="6"/>
  <c r="I2052" i="6"/>
  <c r="H2052" i="6"/>
  <c r="F2052" i="6"/>
  <c r="D2052" i="6"/>
  <c r="C2052" i="6"/>
  <c r="B2052" i="6"/>
  <c r="A2052" i="6"/>
  <c r="I2051" i="6"/>
  <c r="H2051" i="6"/>
  <c r="F2051" i="6"/>
  <c r="D2051" i="6"/>
  <c r="C2051" i="6"/>
  <c r="B2051" i="6"/>
  <c r="A2051" i="6"/>
  <c r="I2050" i="6"/>
  <c r="H2050" i="6"/>
  <c r="F2050" i="6"/>
  <c r="D2050" i="6"/>
  <c r="C2050" i="6"/>
  <c r="B2050" i="6"/>
  <c r="A2050" i="6"/>
  <c r="I2049" i="6"/>
  <c r="H2049" i="6"/>
  <c r="F2049" i="6"/>
  <c r="D2049" i="6"/>
  <c r="C2049" i="6"/>
  <c r="B2049" i="6"/>
  <c r="A2049" i="6"/>
  <c r="I2048" i="6"/>
  <c r="H2048" i="6"/>
  <c r="F2048" i="6"/>
  <c r="D2048" i="6"/>
  <c r="C2048" i="6"/>
  <c r="B2048" i="6"/>
  <c r="A2048" i="6"/>
  <c r="I2047" i="6"/>
  <c r="H2047" i="6"/>
  <c r="F2047" i="6"/>
  <c r="D2047" i="6"/>
  <c r="C2047" i="6"/>
  <c r="B2047" i="6"/>
  <c r="A2047" i="6"/>
  <c r="I2046" i="6"/>
  <c r="H2046" i="6"/>
  <c r="F2046" i="6"/>
  <c r="D2046" i="6"/>
  <c r="C2046" i="6"/>
  <c r="B2046" i="6"/>
  <c r="A2046" i="6"/>
  <c r="I2045" i="6"/>
  <c r="H2045" i="6"/>
  <c r="F2045" i="6"/>
  <c r="D2045" i="6"/>
  <c r="C2045" i="6"/>
  <c r="B2045" i="6"/>
  <c r="A2045" i="6"/>
  <c r="I2044" i="6"/>
  <c r="H2044" i="6"/>
  <c r="F2044" i="6"/>
  <c r="D2044" i="6"/>
  <c r="C2044" i="6"/>
  <c r="B2044" i="6"/>
  <c r="A2044" i="6"/>
  <c r="I2043" i="6"/>
  <c r="H2043" i="6"/>
  <c r="F2043" i="6"/>
  <c r="D2043" i="6"/>
  <c r="C2043" i="6"/>
  <c r="B2043" i="6"/>
  <c r="A2043" i="6"/>
  <c r="I2042" i="6"/>
  <c r="H2042" i="6"/>
  <c r="F2042" i="6"/>
  <c r="D2042" i="6"/>
  <c r="C2042" i="6"/>
  <c r="B2042" i="6"/>
  <c r="A2042" i="6"/>
  <c r="I2041" i="6"/>
  <c r="H2041" i="6"/>
  <c r="F2041" i="6"/>
  <c r="D2041" i="6"/>
  <c r="C2041" i="6"/>
  <c r="B2041" i="6"/>
  <c r="A2041" i="6"/>
  <c r="I2040" i="6"/>
  <c r="H2040" i="6"/>
  <c r="F2040" i="6"/>
  <c r="D2040" i="6"/>
  <c r="C2040" i="6"/>
  <c r="B2040" i="6"/>
  <c r="A2040" i="6"/>
  <c r="I2039" i="6"/>
  <c r="H2039" i="6"/>
  <c r="F2039" i="6"/>
  <c r="D2039" i="6"/>
  <c r="C2039" i="6"/>
  <c r="B2039" i="6"/>
  <c r="A2039" i="6"/>
  <c r="I2038" i="6"/>
  <c r="H2038" i="6"/>
  <c r="F2038" i="6"/>
  <c r="D2038" i="6"/>
  <c r="C2038" i="6"/>
  <c r="B2038" i="6"/>
  <c r="A2038" i="6"/>
  <c r="I2037" i="6"/>
  <c r="H2037" i="6"/>
  <c r="F2037" i="6"/>
  <c r="D2037" i="6"/>
  <c r="C2037" i="6"/>
  <c r="B2037" i="6"/>
  <c r="A2037" i="6"/>
  <c r="I2036" i="6"/>
  <c r="H2036" i="6"/>
  <c r="F2036" i="6"/>
  <c r="D2036" i="6"/>
  <c r="C2036" i="6"/>
  <c r="B2036" i="6"/>
  <c r="A2036" i="6"/>
  <c r="I2035" i="6"/>
  <c r="H2035" i="6"/>
  <c r="F2035" i="6"/>
  <c r="D2035" i="6"/>
  <c r="C2035" i="6"/>
  <c r="B2035" i="6"/>
  <c r="A2035" i="6"/>
  <c r="I2034" i="6"/>
  <c r="H2034" i="6"/>
  <c r="F2034" i="6"/>
  <c r="D2034" i="6"/>
  <c r="C2034" i="6"/>
  <c r="B2034" i="6"/>
  <c r="A2034" i="6"/>
  <c r="I2033" i="6"/>
  <c r="H2033" i="6"/>
  <c r="F2033" i="6"/>
  <c r="D2033" i="6"/>
  <c r="C2033" i="6"/>
  <c r="B2033" i="6"/>
  <c r="A2033" i="6"/>
  <c r="I2032" i="6"/>
  <c r="H2032" i="6"/>
  <c r="F2032" i="6"/>
  <c r="D2032" i="6"/>
  <c r="C2032" i="6"/>
  <c r="B2032" i="6"/>
  <c r="A2032" i="6"/>
  <c r="I2031" i="6"/>
  <c r="H2031" i="6"/>
  <c r="F2031" i="6"/>
  <c r="D2031" i="6"/>
  <c r="C2031" i="6"/>
  <c r="B2031" i="6"/>
  <c r="A2031" i="6"/>
  <c r="I2030" i="6"/>
  <c r="H2030" i="6"/>
  <c r="F2030" i="6"/>
  <c r="D2030" i="6"/>
  <c r="C2030" i="6"/>
  <c r="B2030" i="6"/>
  <c r="A2030" i="6"/>
  <c r="I2029" i="6"/>
  <c r="H2029" i="6"/>
  <c r="F2029" i="6"/>
  <c r="D2029" i="6"/>
  <c r="C2029" i="6"/>
  <c r="B2029" i="6"/>
  <c r="A2029" i="6"/>
  <c r="I2028" i="6"/>
  <c r="H2028" i="6"/>
  <c r="F2028" i="6"/>
  <c r="D2028" i="6"/>
  <c r="C2028" i="6"/>
  <c r="B2028" i="6"/>
  <c r="A2028" i="6"/>
  <c r="I2027" i="6"/>
  <c r="H2027" i="6"/>
  <c r="F2027" i="6"/>
  <c r="D2027" i="6"/>
  <c r="C2027" i="6"/>
  <c r="B2027" i="6"/>
  <c r="A2027" i="6"/>
  <c r="I2026" i="6"/>
  <c r="H2026" i="6"/>
  <c r="F2026" i="6"/>
  <c r="D2026" i="6"/>
  <c r="C2026" i="6"/>
  <c r="B2026" i="6"/>
  <c r="A2026" i="6"/>
  <c r="I2025" i="6"/>
  <c r="H2025" i="6"/>
  <c r="F2025" i="6"/>
  <c r="D2025" i="6"/>
  <c r="C2025" i="6"/>
  <c r="B2025" i="6"/>
  <c r="A2025" i="6"/>
  <c r="I2024" i="6"/>
  <c r="H2024" i="6"/>
  <c r="F2024" i="6"/>
  <c r="D2024" i="6"/>
  <c r="C2024" i="6"/>
  <c r="B2024" i="6"/>
  <c r="A2024" i="6"/>
  <c r="I2023" i="6"/>
  <c r="H2023" i="6"/>
  <c r="F2023" i="6"/>
  <c r="D2023" i="6"/>
  <c r="C2023" i="6"/>
  <c r="B2023" i="6"/>
  <c r="A2023" i="6"/>
  <c r="I2022" i="6"/>
  <c r="H2022" i="6"/>
  <c r="F2022" i="6"/>
  <c r="D2022" i="6"/>
  <c r="C2022" i="6"/>
  <c r="B2022" i="6"/>
  <c r="A2022" i="6"/>
  <c r="I2021" i="6"/>
  <c r="H2021" i="6"/>
  <c r="F2021" i="6"/>
  <c r="D2021" i="6"/>
  <c r="C2021" i="6"/>
  <c r="B2021" i="6"/>
  <c r="A2021" i="6"/>
  <c r="I2020" i="6"/>
  <c r="H2020" i="6"/>
  <c r="F2020" i="6"/>
  <c r="D2020" i="6"/>
  <c r="C2020" i="6"/>
  <c r="B2020" i="6"/>
  <c r="A2020" i="6"/>
  <c r="I2019" i="6"/>
  <c r="H2019" i="6"/>
  <c r="F2019" i="6"/>
  <c r="D2019" i="6"/>
  <c r="C2019" i="6"/>
  <c r="B2019" i="6"/>
  <c r="A2019" i="6"/>
  <c r="I2018" i="6"/>
  <c r="H2018" i="6"/>
  <c r="F2018" i="6"/>
  <c r="D2018" i="6"/>
  <c r="C2018" i="6"/>
  <c r="B2018" i="6"/>
  <c r="A2018" i="6"/>
  <c r="I2017" i="6"/>
  <c r="H2017" i="6"/>
  <c r="F2017" i="6"/>
  <c r="D2017" i="6"/>
  <c r="C2017" i="6"/>
  <c r="B2017" i="6"/>
  <c r="A2017" i="6"/>
  <c r="I2016" i="6"/>
  <c r="H2016" i="6"/>
  <c r="F2016" i="6"/>
  <c r="D2016" i="6"/>
  <c r="C2016" i="6"/>
  <c r="B2016" i="6"/>
  <c r="A2016" i="6"/>
  <c r="I2015" i="6"/>
  <c r="H2015" i="6"/>
  <c r="F2015" i="6"/>
  <c r="D2015" i="6"/>
  <c r="C2015" i="6"/>
  <c r="B2015" i="6"/>
  <c r="A2015" i="6"/>
  <c r="I2014" i="6"/>
  <c r="H2014" i="6"/>
  <c r="F2014" i="6"/>
  <c r="D2014" i="6"/>
  <c r="C2014" i="6"/>
  <c r="B2014" i="6"/>
  <c r="A2014" i="6"/>
  <c r="I2013" i="6"/>
  <c r="H2013" i="6"/>
  <c r="F2013" i="6"/>
  <c r="D2013" i="6"/>
  <c r="C2013" i="6"/>
  <c r="B2013" i="6"/>
  <c r="A2013" i="6"/>
  <c r="I2012" i="6"/>
  <c r="H2012" i="6"/>
  <c r="F2012" i="6"/>
  <c r="D2012" i="6"/>
  <c r="C2012" i="6"/>
  <c r="B2012" i="6"/>
  <c r="A2012" i="6"/>
  <c r="I2011" i="6"/>
  <c r="H2011" i="6"/>
  <c r="F2011" i="6"/>
  <c r="D2011" i="6"/>
  <c r="C2011" i="6"/>
  <c r="B2011" i="6"/>
  <c r="A2011" i="6"/>
  <c r="I2010" i="6"/>
  <c r="H2010" i="6"/>
  <c r="F2010" i="6"/>
  <c r="D2010" i="6"/>
  <c r="C2010" i="6"/>
  <c r="B2010" i="6"/>
  <c r="A2010" i="6"/>
  <c r="I2009" i="6"/>
  <c r="H2009" i="6"/>
  <c r="F2009" i="6"/>
  <c r="D2009" i="6"/>
  <c r="C2009" i="6"/>
  <c r="B2009" i="6"/>
  <c r="A2009" i="6"/>
  <c r="I2008" i="6"/>
  <c r="H2008" i="6"/>
  <c r="F2008" i="6"/>
  <c r="D2008" i="6"/>
  <c r="C2008" i="6"/>
  <c r="B2008" i="6"/>
  <c r="A2008" i="6"/>
  <c r="I2007" i="6"/>
  <c r="H2007" i="6"/>
  <c r="F2007" i="6"/>
  <c r="D2007" i="6"/>
  <c r="C2007" i="6"/>
  <c r="B2007" i="6"/>
  <c r="A2007" i="6"/>
  <c r="I2006" i="6"/>
  <c r="H2006" i="6"/>
  <c r="F2006" i="6"/>
  <c r="D2006" i="6"/>
  <c r="C2006" i="6"/>
  <c r="B2006" i="6"/>
  <c r="A2006" i="6"/>
  <c r="I2005" i="6"/>
  <c r="H2005" i="6"/>
  <c r="F2005" i="6"/>
  <c r="D2005" i="6"/>
  <c r="C2005" i="6"/>
  <c r="B2005" i="6"/>
  <c r="A2005" i="6"/>
  <c r="I2004" i="6"/>
  <c r="H2004" i="6"/>
  <c r="F2004" i="6"/>
  <c r="D2004" i="6"/>
  <c r="C2004" i="6"/>
  <c r="B2004" i="6"/>
  <c r="A2004" i="6"/>
  <c r="I2003" i="6"/>
  <c r="H2003" i="6"/>
  <c r="F2003" i="6"/>
  <c r="D2003" i="6"/>
  <c r="C2003" i="6"/>
  <c r="B2003" i="6"/>
  <c r="A2003" i="6"/>
  <c r="I2002" i="6"/>
  <c r="H2002" i="6"/>
  <c r="F2002" i="6"/>
  <c r="D2002" i="6"/>
  <c r="C2002" i="6"/>
  <c r="B2002" i="6"/>
  <c r="A2002" i="6"/>
  <c r="I2001" i="6"/>
  <c r="H2001" i="6"/>
  <c r="F2001" i="6"/>
  <c r="D2001" i="6"/>
  <c r="C2001" i="6"/>
  <c r="B2001" i="6"/>
  <c r="A2001" i="6"/>
  <c r="I2000" i="6"/>
  <c r="H2000" i="6"/>
  <c r="F2000" i="6"/>
  <c r="D2000" i="6"/>
  <c r="C2000" i="6"/>
  <c r="B2000" i="6"/>
  <c r="A2000" i="6"/>
  <c r="I1999" i="6"/>
  <c r="H1999" i="6"/>
  <c r="F1999" i="6"/>
  <c r="D1999" i="6"/>
  <c r="C1999" i="6"/>
  <c r="B1999" i="6"/>
  <c r="A1999" i="6"/>
  <c r="I1998" i="6"/>
  <c r="H1998" i="6"/>
  <c r="F1998" i="6"/>
  <c r="D1998" i="6"/>
  <c r="C1998" i="6"/>
  <c r="B1998" i="6"/>
  <c r="A1998" i="6"/>
  <c r="I1997" i="6"/>
  <c r="H1997" i="6"/>
  <c r="F1997" i="6"/>
  <c r="D1997" i="6"/>
  <c r="C1997" i="6"/>
  <c r="B1997" i="6"/>
  <c r="A1997" i="6"/>
  <c r="I1996" i="6"/>
  <c r="H1996" i="6"/>
  <c r="F1996" i="6"/>
  <c r="D1996" i="6"/>
  <c r="C1996" i="6"/>
  <c r="B1996" i="6"/>
  <c r="A1996" i="6"/>
  <c r="I1995" i="6"/>
  <c r="H1995" i="6"/>
  <c r="F1995" i="6"/>
  <c r="D1995" i="6"/>
  <c r="C1995" i="6"/>
  <c r="B1995" i="6"/>
  <c r="A1995" i="6"/>
  <c r="I1994" i="6"/>
  <c r="H1994" i="6"/>
  <c r="F1994" i="6"/>
  <c r="D1994" i="6"/>
  <c r="C1994" i="6"/>
  <c r="B1994" i="6"/>
  <c r="A1994" i="6"/>
  <c r="I1993" i="6"/>
  <c r="H1993" i="6"/>
  <c r="F1993" i="6"/>
  <c r="D1993" i="6"/>
  <c r="C1993" i="6"/>
  <c r="B1993" i="6"/>
  <c r="A1993" i="6"/>
  <c r="I1992" i="6"/>
  <c r="H1992" i="6"/>
  <c r="F1992" i="6"/>
  <c r="D1992" i="6"/>
  <c r="C1992" i="6"/>
  <c r="B1992" i="6"/>
  <c r="A1992" i="6"/>
  <c r="I1991" i="6"/>
  <c r="H1991" i="6"/>
  <c r="F1991" i="6"/>
  <c r="D1991" i="6"/>
  <c r="C1991" i="6"/>
  <c r="B1991" i="6"/>
  <c r="A1991" i="6"/>
  <c r="I1990" i="6"/>
  <c r="H1990" i="6"/>
  <c r="F1990" i="6"/>
  <c r="D1990" i="6"/>
  <c r="C1990" i="6"/>
  <c r="B1990" i="6"/>
  <c r="A1990" i="6"/>
  <c r="I1989" i="6"/>
  <c r="H1989" i="6"/>
  <c r="F1989" i="6"/>
  <c r="D1989" i="6"/>
  <c r="C1989" i="6"/>
  <c r="B1989" i="6"/>
  <c r="A1989" i="6"/>
  <c r="I1988" i="6"/>
  <c r="H1988" i="6"/>
  <c r="F1988" i="6"/>
  <c r="D1988" i="6"/>
  <c r="C1988" i="6"/>
  <c r="B1988" i="6"/>
  <c r="A1988" i="6"/>
  <c r="I1987" i="6"/>
  <c r="H1987" i="6"/>
  <c r="F1987" i="6"/>
  <c r="D1987" i="6"/>
  <c r="C1987" i="6"/>
  <c r="B1987" i="6"/>
  <c r="A1987" i="6"/>
  <c r="I1986" i="6"/>
  <c r="H1986" i="6"/>
  <c r="F1986" i="6"/>
  <c r="D1986" i="6"/>
  <c r="C1986" i="6"/>
  <c r="B1986" i="6"/>
  <c r="A1986" i="6"/>
  <c r="I1985" i="6"/>
  <c r="H1985" i="6"/>
  <c r="F1985" i="6"/>
  <c r="D1985" i="6"/>
  <c r="C1985" i="6"/>
  <c r="B1985" i="6"/>
  <c r="A1985" i="6"/>
  <c r="I1984" i="6"/>
  <c r="H1984" i="6"/>
  <c r="F1984" i="6"/>
  <c r="D1984" i="6"/>
  <c r="C1984" i="6"/>
  <c r="B1984" i="6"/>
  <c r="A1984" i="6"/>
  <c r="I1983" i="6"/>
  <c r="H1983" i="6"/>
  <c r="F1983" i="6"/>
  <c r="D1983" i="6"/>
  <c r="C1983" i="6"/>
  <c r="B1983" i="6"/>
  <c r="A1983" i="6"/>
  <c r="I1982" i="6"/>
  <c r="H1982" i="6"/>
  <c r="F1982" i="6"/>
  <c r="D1982" i="6"/>
  <c r="C1982" i="6"/>
  <c r="B1982" i="6"/>
  <c r="A1982" i="6"/>
  <c r="I1981" i="6"/>
  <c r="H1981" i="6"/>
  <c r="F1981" i="6"/>
  <c r="D1981" i="6"/>
  <c r="C1981" i="6"/>
  <c r="B1981" i="6"/>
  <c r="A1981" i="6"/>
  <c r="I1980" i="6"/>
  <c r="H1980" i="6"/>
  <c r="F1980" i="6"/>
  <c r="D1980" i="6"/>
  <c r="C1980" i="6"/>
  <c r="B1980" i="6"/>
  <c r="A1980" i="6"/>
  <c r="I1979" i="6"/>
  <c r="H1979" i="6"/>
  <c r="F1979" i="6"/>
  <c r="D1979" i="6"/>
  <c r="C1979" i="6"/>
  <c r="B1979" i="6"/>
  <c r="A1979" i="6"/>
  <c r="I1978" i="6"/>
  <c r="H1978" i="6"/>
  <c r="F1978" i="6"/>
  <c r="D1978" i="6"/>
  <c r="C1978" i="6"/>
  <c r="B1978" i="6"/>
  <c r="A1978" i="6"/>
  <c r="I1977" i="6"/>
  <c r="H1977" i="6"/>
  <c r="F1977" i="6"/>
  <c r="D1977" i="6"/>
  <c r="C1977" i="6"/>
  <c r="B1977" i="6"/>
  <c r="A1977" i="6"/>
  <c r="I1976" i="6"/>
  <c r="H1976" i="6"/>
  <c r="F1976" i="6"/>
  <c r="D1976" i="6"/>
  <c r="C1976" i="6"/>
  <c r="B1976" i="6"/>
  <c r="A1976" i="6"/>
  <c r="I1975" i="6"/>
  <c r="H1975" i="6"/>
  <c r="F1975" i="6"/>
  <c r="D1975" i="6"/>
  <c r="C1975" i="6"/>
  <c r="B1975" i="6"/>
  <c r="A1975" i="6"/>
  <c r="I1974" i="6"/>
  <c r="H1974" i="6"/>
  <c r="F1974" i="6"/>
  <c r="D1974" i="6"/>
  <c r="C1974" i="6"/>
  <c r="B1974" i="6"/>
  <c r="A1974" i="6"/>
  <c r="I1973" i="6"/>
  <c r="H1973" i="6"/>
  <c r="F1973" i="6"/>
  <c r="D1973" i="6"/>
  <c r="C1973" i="6"/>
  <c r="B1973" i="6"/>
  <c r="A1973" i="6"/>
  <c r="I1972" i="6"/>
  <c r="H1972" i="6"/>
  <c r="F1972" i="6"/>
  <c r="D1972" i="6"/>
  <c r="C1972" i="6"/>
  <c r="B1972" i="6"/>
  <c r="A1972" i="6"/>
  <c r="I1971" i="6"/>
  <c r="H1971" i="6"/>
  <c r="F1971" i="6"/>
  <c r="D1971" i="6"/>
  <c r="C1971" i="6"/>
  <c r="B1971" i="6"/>
  <c r="A1971" i="6"/>
  <c r="I1970" i="6"/>
  <c r="H1970" i="6"/>
  <c r="F1970" i="6"/>
  <c r="D1970" i="6"/>
  <c r="C1970" i="6"/>
  <c r="B1970" i="6"/>
  <c r="A1970" i="6"/>
  <c r="I1969" i="6"/>
  <c r="H1969" i="6"/>
  <c r="F1969" i="6"/>
  <c r="D1969" i="6"/>
  <c r="C1969" i="6"/>
  <c r="B1969" i="6"/>
  <c r="A1969" i="6"/>
  <c r="I1968" i="6"/>
  <c r="H1968" i="6"/>
  <c r="F1968" i="6"/>
  <c r="D1968" i="6"/>
  <c r="C1968" i="6"/>
  <c r="B1968" i="6"/>
  <c r="A1968" i="6"/>
  <c r="I1967" i="6"/>
  <c r="H1967" i="6"/>
  <c r="F1967" i="6"/>
  <c r="D1967" i="6"/>
  <c r="C1967" i="6"/>
  <c r="B1967" i="6"/>
  <c r="A1967" i="6"/>
  <c r="I1966" i="6"/>
  <c r="H1966" i="6"/>
  <c r="F1966" i="6"/>
  <c r="D1966" i="6"/>
  <c r="C1966" i="6"/>
  <c r="B1966" i="6"/>
  <c r="A1966" i="6"/>
  <c r="I1965" i="6"/>
  <c r="H1965" i="6"/>
  <c r="F1965" i="6"/>
  <c r="D1965" i="6"/>
  <c r="C1965" i="6"/>
  <c r="B1965" i="6"/>
  <c r="A1965" i="6"/>
  <c r="I1964" i="6"/>
  <c r="H1964" i="6"/>
  <c r="F1964" i="6"/>
  <c r="D1964" i="6"/>
  <c r="C1964" i="6"/>
  <c r="B1964" i="6"/>
  <c r="A1964" i="6"/>
  <c r="I1963" i="6"/>
  <c r="H1963" i="6"/>
  <c r="F1963" i="6"/>
  <c r="D1963" i="6"/>
  <c r="C1963" i="6"/>
  <c r="B1963" i="6"/>
  <c r="A1963" i="6"/>
  <c r="I1962" i="6"/>
  <c r="H1962" i="6"/>
  <c r="F1962" i="6"/>
  <c r="D1962" i="6"/>
  <c r="C1962" i="6"/>
  <c r="B1962" i="6"/>
  <c r="A1962" i="6"/>
  <c r="I1961" i="6"/>
  <c r="H1961" i="6"/>
  <c r="F1961" i="6"/>
  <c r="D1961" i="6"/>
  <c r="C1961" i="6"/>
  <c r="B1961" i="6"/>
  <c r="A1961" i="6"/>
  <c r="I1960" i="6"/>
  <c r="H1960" i="6"/>
  <c r="F1960" i="6"/>
  <c r="D1960" i="6"/>
  <c r="C1960" i="6"/>
  <c r="B1960" i="6"/>
  <c r="A1960" i="6"/>
  <c r="I1959" i="6"/>
  <c r="H1959" i="6"/>
  <c r="F1959" i="6"/>
  <c r="D1959" i="6"/>
  <c r="C1959" i="6"/>
  <c r="B1959" i="6"/>
  <c r="A1959" i="6"/>
  <c r="I1958" i="6"/>
  <c r="H1958" i="6"/>
  <c r="F1958" i="6"/>
  <c r="D1958" i="6"/>
  <c r="C1958" i="6"/>
  <c r="B1958" i="6"/>
  <c r="A1958" i="6"/>
  <c r="I1957" i="6"/>
  <c r="H1957" i="6"/>
  <c r="F1957" i="6"/>
  <c r="D1957" i="6"/>
  <c r="C1957" i="6"/>
  <c r="B1957" i="6"/>
  <c r="A1957" i="6"/>
  <c r="I1956" i="6"/>
  <c r="H1956" i="6"/>
  <c r="F1956" i="6"/>
  <c r="D1956" i="6"/>
  <c r="C1956" i="6"/>
  <c r="B1956" i="6"/>
  <c r="A1956" i="6"/>
  <c r="I1955" i="6"/>
  <c r="H1955" i="6"/>
  <c r="F1955" i="6"/>
  <c r="D1955" i="6"/>
  <c r="C1955" i="6"/>
  <c r="B1955" i="6"/>
  <c r="A1955" i="6"/>
  <c r="I1954" i="6"/>
  <c r="H1954" i="6"/>
  <c r="F1954" i="6"/>
  <c r="D1954" i="6"/>
  <c r="C1954" i="6"/>
  <c r="B1954" i="6"/>
  <c r="A1954" i="6"/>
  <c r="I1953" i="6"/>
  <c r="H1953" i="6"/>
  <c r="F1953" i="6"/>
  <c r="D1953" i="6"/>
  <c r="C1953" i="6"/>
  <c r="B1953" i="6"/>
  <c r="A1953" i="6"/>
  <c r="I1952" i="6"/>
  <c r="H1952" i="6"/>
  <c r="F1952" i="6"/>
  <c r="D1952" i="6"/>
  <c r="C1952" i="6"/>
  <c r="B1952" i="6"/>
  <c r="A1952" i="6"/>
  <c r="I1951" i="6"/>
  <c r="H1951" i="6"/>
  <c r="F1951" i="6"/>
  <c r="D1951" i="6"/>
  <c r="C1951" i="6"/>
  <c r="B1951" i="6"/>
  <c r="A1951" i="6"/>
  <c r="I1950" i="6"/>
  <c r="H1950" i="6"/>
  <c r="F1950" i="6"/>
  <c r="D1950" i="6"/>
  <c r="C1950" i="6"/>
  <c r="B1950" i="6"/>
  <c r="A1950" i="6"/>
  <c r="I1949" i="6"/>
  <c r="H1949" i="6"/>
  <c r="F1949" i="6"/>
  <c r="D1949" i="6"/>
  <c r="C1949" i="6"/>
  <c r="B1949" i="6"/>
  <c r="A1949" i="6"/>
  <c r="I1948" i="6"/>
  <c r="H1948" i="6"/>
  <c r="F1948" i="6"/>
  <c r="D1948" i="6"/>
  <c r="C1948" i="6"/>
  <c r="B1948" i="6"/>
  <c r="A1948" i="6"/>
  <c r="I1947" i="6"/>
  <c r="H1947" i="6"/>
  <c r="F1947" i="6"/>
  <c r="D1947" i="6"/>
  <c r="C1947" i="6"/>
  <c r="B1947" i="6"/>
  <c r="A1947" i="6"/>
  <c r="I1946" i="6"/>
  <c r="H1946" i="6"/>
  <c r="F1946" i="6"/>
  <c r="D1946" i="6"/>
  <c r="C1946" i="6"/>
  <c r="B1946" i="6"/>
  <c r="A1946" i="6"/>
  <c r="I1945" i="6"/>
  <c r="H1945" i="6"/>
  <c r="F1945" i="6"/>
  <c r="D1945" i="6"/>
  <c r="C1945" i="6"/>
  <c r="B1945" i="6"/>
  <c r="A1945" i="6"/>
  <c r="I1944" i="6"/>
  <c r="H1944" i="6"/>
  <c r="F1944" i="6"/>
  <c r="D1944" i="6"/>
  <c r="C1944" i="6"/>
  <c r="B1944" i="6"/>
  <c r="A1944" i="6"/>
  <c r="I1943" i="6"/>
  <c r="H1943" i="6"/>
  <c r="F1943" i="6"/>
  <c r="D1943" i="6"/>
  <c r="C1943" i="6"/>
  <c r="B1943" i="6"/>
  <c r="A1943" i="6"/>
  <c r="I1942" i="6"/>
  <c r="H1942" i="6"/>
  <c r="F1942" i="6"/>
  <c r="D1942" i="6"/>
  <c r="C1942" i="6"/>
  <c r="B1942" i="6"/>
  <c r="A1942" i="6"/>
  <c r="I1941" i="6"/>
  <c r="H1941" i="6"/>
  <c r="F1941" i="6"/>
  <c r="D1941" i="6"/>
  <c r="C1941" i="6"/>
  <c r="B1941" i="6"/>
  <c r="A1941" i="6"/>
  <c r="I1940" i="6"/>
  <c r="H1940" i="6"/>
  <c r="F1940" i="6"/>
  <c r="D1940" i="6"/>
  <c r="C1940" i="6"/>
  <c r="B1940" i="6"/>
  <c r="A1940" i="6"/>
  <c r="I1939" i="6"/>
  <c r="H1939" i="6"/>
  <c r="F1939" i="6"/>
  <c r="D1939" i="6"/>
  <c r="C1939" i="6"/>
  <c r="B1939" i="6"/>
  <c r="A1939" i="6"/>
  <c r="I1938" i="6"/>
  <c r="H1938" i="6"/>
  <c r="F1938" i="6"/>
  <c r="D1938" i="6"/>
  <c r="C1938" i="6"/>
  <c r="B1938" i="6"/>
  <c r="A1938" i="6"/>
  <c r="I1937" i="6"/>
  <c r="H1937" i="6"/>
  <c r="F1937" i="6"/>
  <c r="D1937" i="6"/>
  <c r="C1937" i="6"/>
  <c r="B1937" i="6"/>
  <c r="A1937" i="6"/>
  <c r="I1936" i="6"/>
  <c r="H1936" i="6"/>
  <c r="F1936" i="6"/>
  <c r="D1936" i="6"/>
  <c r="C1936" i="6"/>
  <c r="B1936" i="6"/>
  <c r="A1936" i="6"/>
  <c r="I1935" i="6"/>
  <c r="H1935" i="6"/>
  <c r="F1935" i="6"/>
  <c r="D1935" i="6"/>
  <c r="C1935" i="6"/>
  <c r="B1935" i="6"/>
  <c r="A1935" i="6"/>
  <c r="I1934" i="6"/>
  <c r="H1934" i="6"/>
  <c r="F1934" i="6"/>
  <c r="D1934" i="6"/>
  <c r="C1934" i="6"/>
  <c r="B1934" i="6"/>
  <c r="A1934" i="6"/>
  <c r="I1933" i="6"/>
  <c r="H1933" i="6"/>
  <c r="F1933" i="6"/>
  <c r="D1933" i="6"/>
  <c r="C1933" i="6"/>
  <c r="B1933" i="6"/>
  <c r="A1933" i="6"/>
  <c r="I1932" i="6"/>
  <c r="H1932" i="6"/>
  <c r="F1932" i="6"/>
  <c r="D1932" i="6"/>
  <c r="C1932" i="6"/>
  <c r="B1932" i="6"/>
  <c r="A1932" i="6"/>
  <c r="I1931" i="6"/>
  <c r="H1931" i="6"/>
  <c r="F1931" i="6"/>
  <c r="D1931" i="6"/>
  <c r="C1931" i="6"/>
  <c r="B1931" i="6"/>
  <c r="A1931" i="6"/>
  <c r="I1930" i="6"/>
  <c r="H1930" i="6"/>
  <c r="F1930" i="6"/>
  <c r="D1930" i="6"/>
  <c r="C1930" i="6"/>
  <c r="B1930" i="6"/>
  <c r="A1930" i="6"/>
  <c r="I1929" i="6"/>
  <c r="H1929" i="6"/>
  <c r="F1929" i="6"/>
  <c r="D1929" i="6"/>
  <c r="C1929" i="6"/>
  <c r="B1929" i="6"/>
  <c r="A1929" i="6"/>
  <c r="I1928" i="6"/>
  <c r="H1928" i="6"/>
  <c r="F1928" i="6"/>
  <c r="D1928" i="6"/>
  <c r="C1928" i="6"/>
  <c r="B1928" i="6"/>
  <c r="A1928" i="6"/>
  <c r="I1927" i="6"/>
  <c r="H1927" i="6"/>
  <c r="F1927" i="6"/>
  <c r="D1927" i="6"/>
  <c r="C1927" i="6"/>
  <c r="B1927" i="6"/>
  <c r="A1927" i="6"/>
  <c r="I1926" i="6"/>
  <c r="H1926" i="6"/>
  <c r="F1926" i="6"/>
  <c r="D1926" i="6"/>
  <c r="C1926" i="6"/>
  <c r="B1926" i="6"/>
  <c r="A1926" i="6"/>
  <c r="I1925" i="6"/>
  <c r="H1925" i="6"/>
  <c r="F1925" i="6"/>
  <c r="D1925" i="6"/>
  <c r="C1925" i="6"/>
  <c r="B1925" i="6"/>
  <c r="A1925" i="6"/>
  <c r="I1924" i="6"/>
  <c r="H1924" i="6"/>
  <c r="F1924" i="6"/>
  <c r="D1924" i="6"/>
  <c r="C1924" i="6"/>
  <c r="B1924" i="6"/>
  <c r="A1924" i="6"/>
  <c r="I1923" i="6"/>
  <c r="H1923" i="6"/>
  <c r="F1923" i="6"/>
  <c r="D1923" i="6"/>
  <c r="C1923" i="6"/>
  <c r="B1923" i="6"/>
  <c r="A1923" i="6"/>
  <c r="I1922" i="6"/>
  <c r="H1922" i="6"/>
  <c r="F1922" i="6"/>
  <c r="D1922" i="6"/>
  <c r="C1922" i="6"/>
  <c r="B1922" i="6"/>
  <c r="A1922" i="6"/>
  <c r="I1921" i="6"/>
  <c r="H1921" i="6"/>
  <c r="F1921" i="6"/>
  <c r="D1921" i="6"/>
  <c r="C1921" i="6"/>
  <c r="B1921" i="6"/>
  <c r="A1921" i="6"/>
  <c r="I1920" i="6"/>
  <c r="H1920" i="6"/>
  <c r="F1920" i="6"/>
  <c r="D1920" i="6"/>
  <c r="C1920" i="6"/>
  <c r="B1920" i="6"/>
  <c r="A1920" i="6"/>
  <c r="I1919" i="6"/>
  <c r="H1919" i="6"/>
  <c r="F1919" i="6"/>
  <c r="D1919" i="6"/>
  <c r="C1919" i="6"/>
  <c r="B1919" i="6"/>
  <c r="A1919" i="6"/>
  <c r="I1918" i="6"/>
  <c r="H1918" i="6"/>
  <c r="F1918" i="6"/>
  <c r="D1918" i="6"/>
  <c r="C1918" i="6"/>
  <c r="B1918" i="6"/>
  <c r="A1918" i="6"/>
  <c r="I1917" i="6"/>
  <c r="H1917" i="6"/>
  <c r="F1917" i="6"/>
  <c r="D1917" i="6"/>
  <c r="C1917" i="6"/>
  <c r="B1917" i="6"/>
  <c r="A1917" i="6"/>
  <c r="I1916" i="6"/>
  <c r="H1916" i="6"/>
  <c r="F1916" i="6"/>
  <c r="D1916" i="6"/>
  <c r="C1916" i="6"/>
  <c r="B1916" i="6"/>
  <c r="A1916" i="6"/>
  <c r="I1915" i="6"/>
  <c r="H1915" i="6"/>
  <c r="F1915" i="6"/>
  <c r="D1915" i="6"/>
  <c r="C1915" i="6"/>
  <c r="B1915" i="6"/>
  <c r="A1915" i="6"/>
  <c r="I1914" i="6"/>
  <c r="H1914" i="6"/>
  <c r="F1914" i="6"/>
  <c r="D1914" i="6"/>
  <c r="C1914" i="6"/>
  <c r="B1914" i="6"/>
  <c r="A1914" i="6"/>
  <c r="I1913" i="6"/>
  <c r="H1913" i="6"/>
  <c r="F1913" i="6"/>
  <c r="D1913" i="6"/>
  <c r="C1913" i="6"/>
  <c r="B1913" i="6"/>
  <c r="A1913" i="6"/>
  <c r="I1912" i="6"/>
  <c r="H1912" i="6"/>
  <c r="F1912" i="6"/>
  <c r="D1912" i="6"/>
  <c r="C1912" i="6"/>
  <c r="B1912" i="6"/>
  <c r="A1912" i="6"/>
  <c r="I1911" i="6"/>
  <c r="H1911" i="6"/>
  <c r="F1911" i="6"/>
  <c r="D1911" i="6"/>
  <c r="C1911" i="6"/>
  <c r="B1911" i="6"/>
  <c r="A1911" i="6"/>
  <c r="I1910" i="6"/>
  <c r="H1910" i="6"/>
  <c r="F1910" i="6"/>
  <c r="D1910" i="6"/>
  <c r="C1910" i="6"/>
  <c r="B1910" i="6"/>
  <c r="A1910" i="6"/>
  <c r="I1909" i="6"/>
  <c r="H1909" i="6"/>
  <c r="F1909" i="6"/>
  <c r="D1909" i="6"/>
  <c r="C1909" i="6"/>
  <c r="B1909" i="6"/>
  <c r="A1909" i="6"/>
  <c r="I1908" i="6"/>
  <c r="H1908" i="6"/>
  <c r="F1908" i="6"/>
  <c r="D1908" i="6"/>
  <c r="C1908" i="6"/>
  <c r="B1908" i="6"/>
  <c r="A1908" i="6"/>
  <c r="I1907" i="6"/>
  <c r="H1907" i="6"/>
  <c r="F1907" i="6"/>
  <c r="D1907" i="6"/>
  <c r="C1907" i="6"/>
  <c r="B1907" i="6"/>
  <c r="A1907" i="6"/>
  <c r="I1906" i="6"/>
  <c r="H1906" i="6"/>
  <c r="F1906" i="6"/>
  <c r="D1906" i="6"/>
  <c r="C1906" i="6"/>
  <c r="B1906" i="6"/>
  <c r="A1906" i="6"/>
  <c r="I1905" i="6"/>
  <c r="H1905" i="6"/>
  <c r="F1905" i="6"/>
  <c r="D1905" i="6"/>
  <c r="C1905" i="6"/>
  <c r="B1905" i="6"/>
  <c r="A1905" i="6"/>
  <c r="I1904" i="6"/>
  <c r="H1904" i="6"/>
  <c r="F1904" i="6"/>
  <c r="D1904" i="6"/>
  <c r="C1904" i="6"/>
  <c r="B1904" i="6"/>
  <c r="A1904" i="6"/>
  <c r="I1903" i="6"/>
  <c r="H1903" i="6"/>
  <c r="F1903" i="6"/>
  <c r="D1903" i="6"/>
  <c r="C1903" i="6"/>
  <c r="B1903" i="6"/>
  <c r="A1903" i="6"/>
  <c r="I1902" i="6"/>
  <c r="H1902" i="6"/>
  <c r="F1902" i="6"/>
  <c r="D1902" i="6"/>
  <c r="C1902" i="6"/>
  <c r="B1902" i="6"/>
  <c r="A1902" i="6"/>
  <c r="I1901" i="6"/>
  <c r="H1901" i="6"/>
  <c r="F1901" i="6"/>
  <c r="D1901" i="6"/>
  <c r="C1901" i="6"/>
  <c r="B1901" i="6"/>
  <c r="A1901" i="6"/>
  <c r="I1900" i="6"/>
  <c r="H1900" i="6"/>
  <c r="F1900" i="6"/>
  <c r="D1900" i="6"/>
  <c r="C1900" i="6"/>
  <c r="B1900" i="6"/>
  <c r="A1900" i="6"/>
  <c r="I1899" i="6"/>
  <c r="H1899" i="6"/>
  <c r="F1899" i="6"/>
  <c r="D1899" i="6"/>
  <c r="C1899" i="6"/>
  <c r="B1899" i="6"/>
  <c r="A1899" i="6"/>
  <c r="I1898" i="6"/>
  <c r="H1898" i="6"/>
  <c r="F1898" i="6"/>
  <c r="D1898" i="6"/>
  <c r="C1898" i="6"/>
  <c r="B1898" i="6"/>
  <c r="A1898" i="6"/>
  <c r="I1897" i="6"/>
  <c r="H1897" i="6"/>
  <c r="F1897" i="6"/>
  <c r="D1897" i="6"/>
  <c r="C1897" i="6"/>
  <c r="B1897" i="6"/>
  <c r="A1897" i="6"/>
  <c r="I1896" i="6"/>
  <c r="H1896" i="6"/>
  <c r="F1896" i="6"/>
  <c r="D1896" i="6"/>
  <c r="C1896" i="6"/>
  <c r="B1896" i="6"/>
  <c r="A1896" i="6"/>
  <c r="I1895" i="6"/>
  <c r="H1895" i="6"/>
  <c r="F1895" i="6"/>
  <c r="D1895" i="6"/>
  <c r="C1895" i="6"/>
  <c r="B1895" i="6"/>
  <c r="A1895" i="6"/>
  <c r="I1894" i="6"/>
  <c r="H1894" i="6"/>
  <c r="F1894" i="6"/>
  <c r="D1894" i="6"/>
  <c r="C1894" i="6"/>
  <c r="B1894" i="6"/>
  <c r="A1894" i="6"/>
  <c r="I1893" i="6"/>
  <c r="H1893" i="6"/>
  <c r="F1893" i="6"/>
  <c r="D1893" i="6"/>
  <c r="C1893" i="6"/>
  <c r="B1893" i="6"/>
  <c r="A1893" i="6"/>
  <c r="I1892" i="6"/>
  <c r="H1892" i="6"/>
  <c r="F1892" i="6"/>
  <c r="D1892" i="6"/>
  <c r="C1892" i="6"/>
  <c r="B1892" i="6"/>
  <c r="A1892" i="6"/>
  <c r="I1891" i="6"/>
  <c r="H1891" i="6"/>
  <c r="F1891" i="6"/>
  <c r="D1891" i="6"/>
  <c r="C1891" i="6"/>
  <c r="B1891" i="6"/>
  <c r="A1891" i="6"/>
  <c r="I1890" i="6"/>
  <c r="H1890" i="6"/>
  <c r="F1890" i="6"/>
  <c r="D1890" i="6"/>
  <c r="C1890" i="6"/>
  <c r="B1890" i="6"/>
  <c r="A1890" i="6"/>
  <c r="I1889" i="6"/>
  <c r="H1889" i="6"/>
  <c r="F1889" i="6"/>
  <c r="D1889" i="6"/>
  <c r="C1889" i="6"/>
  <c r="B1889" i="6"/>
  <c r="A1889" i="6"/>
  <c r="I1888" i="6"/>
  <c r="H1888" i="6"/>
  <c r="F1888" i="6"/>
  <c r="D1888" i="6"/>
  <c r="C1888" i="6"/>
  <c r="B1888" i="6"/>
  <c r="A1888" i="6"/>
  <c r="I1887" i="6"/>
  <c r="H1887" i="6"/>
  <c r="F1887" i="6"/>
  <c r="D1887" i="6"/>
  <c r="C1887" i="6"/>
  <c r="B1887" i="6"/>
  <c r="A1887" i="6"/>
  <c r="I1886" i="6"/>
  <c r="H1886" i="6"/>
  <c r="F1886" i="6"/>
  <c r="D1886" i="6"/>
  <c r="C1886" i="6"/>
  <c r="B1886" i="6"/>
  <c r="A1886" i="6"/>
  <c r="I1885" i="6"/>
  <c r="H1885" i="6"/>
  <c r="F1885" i="6"/>
  <c r="D1885" i="6"/>
  <c r="C1885" i="6"/>
  <c r="B1885" i="6"/>
  <c r="A1885" i="6"/>
  <c r="I1884" i="6"/>
  <c r="H1884" i="6"/>
  <c r="F1884" i="6"/>
  <c r="D1884" i="6"/>
  <c r="C1884" i="6"/>
  <c r="B1884" i="6"/>
  <c r="A1884" i="6"/>
  <c r="I1883" i="6"/>
  <c r="H1883" i="6"/>
  <c r="F1883" i="6"/>
  <c r="D1883" i="6"/>
  <c r="C1883" i="6"/>
  <c r="B1883" i="6"/>
  <c r="A1883" i="6"/>
  <c r="I1882" i="6"/>
  <c r="H1882" i="6"/>
  <c r="F1882" i="6"/>
  <c r="D1882" i="6"/>
  <c r="C1882" i="6"/>
  <c r="B1882" i="6"/>
  <c r="A1882" i="6"/>
  <c r="I1881" i="6"/>
  <c r="H1881" i="6"/>
  <c r="F1881" i="6"/>
  <c r="D1881" i="6"/>
  <c r="C1881" i="6"/>
  <c r="B1881" i="6"/>
  <c r="A1881" i="6"/>
  <c r="I1880" i="6"/>
  <c r="H1880" i="6"/>
  <c r="F1880" i="6"/>
  <c r="D1880" i="6"/>
  <c r="C1880" i="6"/>
  <c r="B1880" i="6"/>
  <c r="A1880" i="6"/>
  <c r="I1879" i="6"/>
  <c r="H1879" i="6"/>
  <c r="F1879" i="6"/>
  <c r="D1879" i="6"/>
  <c r="C1879" i="6"/>
  <c r="B1879" i="6"/>
  <c r="A1879" i="6"/>
  <c r="I1878" i="6"/>
  <c r="H1878" i="6"/>
  <c r="F1878" i="6"/>
  <c r="D1878" i="6"/>
  <c r="C1878" i="6"/>
  <c r="B1878" i="6"/>
  <c r="A1878" i="6"/>
  <c r="I1877" i="6"/>
  <c r="H1877" i="6"/>
  <c r="F1877" i="6"/>
  <c r="D1877" i="6"/>
  <c r="C1877" i="6"/>
  <c r="B1877" i="6"/>
  <c r="A1877" i="6"/>
  <c r="I1876" i="6"/>
  <c r="H1876" i="6"/>
  <c r="F1876" i="6"/>
  <c r="D1876" i="6"/>
  <c r="C1876" i="6"/>
  <c r="B1876" i="6"/>
  <c r="A1876" i="6"/>
  <c r="I1875" i="6"/>
  <c r="H1875" i="6"/>
  <c r="F1875" i="6"/>
  <c r="D1875" i="6"/>
  <c r="C1875" i="6"/>
  <c r="B1875" i="6"/>
  <c r="A1875" i="6"/>
  <c r="I1874" i="6"/>
  <c r="H1874" i="6"/>
  <c r="F1874" i="6"/>
  <c r="D1874" i="6"/>
  <c r="C1874" i="6"/>
  <c r="B1874" i="6"/>
  <c r="A1874" i="6"/>
  <c r="I1873" i="6"/>
  <c r="H1873" i="6"/>
  <c r="F1873" i="6"/>
  <c r="D1873" i="6"/>
  <c r="C1873" i="6"/>
  <c r="B1873" i="6"/>
  <c r="A1873" i="6"/>
  <c r="I1872" i="6"/>
  <c r="H1872" i="6"/>
  <c r="F1872" i="6"/>
  <c r="D1872" i="6"/>
  <c r="C1872" i="6"/>
  <c r="B1872" i="6"/>
  <c r="A1872" i="6"/>
  <c r="I1871" i="6"/>
  <c r="H1871" i="6"/>
  <c r="F1871" i="6"/>
  <c r="D1871" i="6"/>
  <c r="C1871" i="6"/>
  <c r="B1871" i="6"/>
  <c r="A1871" i="6"/>
  <c r="I1870" i="6"/>
  <c r="H1870" i="6"/>
  <c r="F1870" i="6"/>
  <c r="D1870" i="6"/>
  <c r="C1870" i="6"/>
  <c r="B1870" i="6"/>
  <c r="A1870" i="6"/>
  <c r="I1869" i="6"/>
  <c r="H1869" i="6"/>
  <c r="F1869" i="6"/>
  <c r="D1869" i="6"/>
  <c r="C1869" i="6"/>
  <c r="B1869" i="6"/>
  <c r="A1869" i="6"/>
  <c r="I1868" i="6"/>
  <c r="H1868" i="6"/>
  <c r="F1868" i="6"/>
  <c r="D1868" i="6"/>
  <c r="C1868" i="6"/>
  <c r="B1868" i="6"/>
  <c r="A1868" i="6"/>
  <c r="I1867" i="6"/>
  <c r="H1867" i="6"/>
  <c r="F1867" i="6"/>
  <c r="D1867" i="6"/>
  <c r="C1867" i="6"/>
  <c r="B1867" i="6"/>
  <c r="A1867" i="6"/>
  <c r="I1866" i="6"/>
  <c r="H1866" i="6"/>
  <c r="F1866" i="6"/>
  <c r="D1866" i="6"/>
  <c r="C1866" i="6"/>
  <c r="B1866" i="6"/>
  <c r="A1866" i="6"/>
  <c r="I1865" i="6"/>
  <c r="H1865" i="6"/>
  <c r="F1865" i="6"/>
  <c r="D1865" i="6"/>
  <c r="C1865" i="6"/>
  <c r="B1865" i="6"/>
  <c r="A1865" i="6"/>
  <c r="I1864" i="6"/>
  <c r="H1864" i="6"/>
  <c r="F1864" i="6"/>
  <c r="D1864" i="6"/>
  <c r="C1864" i="6"/>
  <c r="B1864" i="6"/>
  <c r="A1864" i="6"/>
  <c r="I1863" i="6"/>
  <c r="H1863" i="6"/>
  <c r="F1863" i="6"/>
  <c r="D1863" i="6"/>
  <c r="C1863" i="6"/>
  <c r="B1863" i="6"/>
  <c r="A1863" i="6"/>
  <c r="I1862" i="6"/>
  <c r="H1862" i="6"/>
  <c r="F1862" i="6"/>
  <c r="D1862" i="6"/>
  <c r="C1862" i="6"/>
  <c r="B1862" i="6"/>
  <c r="A1862" i="6"/>
  <c r="I1861" i="6"/>
  <c r="H1861" i="6"/>
  <c r="F1861" i="6"/>
  <c r="D1861" i="6"/>
  <c r="C1861" i="6"/>
  <c r="B1861" i="6"/>
  <c r="A1861" i="6"/>
  <c r="I1860" i="6"/>
  <c r="H1860" i="6"/>
  <c r="F1860" i="6"/>
  <c r="D1860" i="6"/>
  <c r="C1860" i="6"/>
  <c r="B1860" i="6"/>
  <c r="A1860" i="6"/>
  <c r="I1859" i="6"/>
  <c r="H1859" i="6"/>
  <c r="F1859" i="6"/>
  <c r="D1859" i="6"/>
  <c r="C1859" i="6"/>
  <c r="B1859" i="6"/>
  <c r="A1859" i="6"/>
  <c r="I1858" i="6"/>
  <c r="H1858" i="6"/>
  <c r="F1858" i="6"/>
  <c r="D1858" i="6"/>
  <c r="C1858" i="6"/>
  <c r="B1858" i="6"/>
  <c r="A1858" i="6"/>
  <c r="I1857" i="6"/>
  <c r="H1857" i="6"/>
  <c r="F1857" i="6"/>
  <c r="D1857" i="6"/>
  <c r="C1857" i="6"/>
  <c r="B1857" i="6"/>
  <c r="A1857" i="6"/>
  <c r="I1856" i="6"/>
  <c r="H1856" i="6"/>
  <c r="F1856" i="6"/>
  <c r="D1856" i="6"/>
  <c r="C1856" i="6"/>
  <c r="B1856" i="6"/>
  <c r="A1856" i="6"/>
  <c r="I1855" i="6"/>
  <c r="H1855" i="6"/>
  <c r="F1855" i="6"/>
  <c r="D1855" i="6"/>
  <c r="C1855" i="6"/>
  <c r="B1855" i="6"/>
  <c r="A1855" i="6"/>
  <c r="I1854" i="6"/>
  <c r="H1854" i="6"/>
  <c r="F1854" i="6"/>
  <c r="D1854" i="6"/>
  <c r="C1854" i="6"/>
  <c r="B1854" i="6"/>
  <c r="A1854" i="6"/>
  <c r="I1853" i="6"/>
  <c r="H1853" i="6"/>
  <c r="F1853" i="6"/>
  <c r="D1853" i="6"/>
  <c r="C1853" i="6"/>
  <c r="B1853" i="6"/>
  <c r="A1853" i="6"/>
  <c r="I1852" i="6"/>
  <c r="H1852" i="6"/>
  <c r="F1852" i="6"/>
  <c r="D1852" i="6"/>
  <c r="C1852" i="6"/>
  <c r="B1852" i="6"/>
  <c r="A1852" i="6"/>
  <c r="I1851" i="6"/>
  <c r="H1851" i="6"/>
  <c r="F1851" i="6"/>
  <c r="D1851" i="6"/>
  <c r="C1851" i="6"/>
  <c r="B1851" i="6"/>
  <c r="A1851" i="6"/>
  <c r="I1850" i="6"/>
  <c r="H1850" i="6"/>
  <c r="F1850" i="6"/>
  <c r="D1850" i="6"/>
  <c r="C1850" i="6"/>
  <c r="B1850" i="6"/>
  <c r="A1850" i="6"/>
  <c r="I1849" i="6"/>
  <c r="H1849" i="6"/>
  <c r="F1849" i="6"/>
  <c r="D1849" i="6"/>
  <c r="C1849" i="6"/>
  <c r="B1849" i="6"/>
  <c r="A1849" i="6"/>
  <c r="I1848" i="6"/>
  <c r="H1848" i="6"/>
  <c r="F1848" i="6"/>
  <c r="D1848" i="6"/>
  <c r="C1848" i="6"/>
  <c r="B1848" i="6"/>
  <c r="A1848" i="6"/>
  <c r="I1847" i="6"/>
  <c r="H1847" i="6"/>
  <c r="F1847" i="6"/>
  <c r="D1847" i="6"/>
  <c r="C1847" i="6"/>
  <c r="B1847" i="6"/>
  <c r="A1847" i="6"/>
  <c r="I1846" i="6"/>
  <c r="H1846" i="6"/>
  <c r="F1846" i="6"/>
  <c r="D1846" i="6"/>
  <c r="C1846" i="6"/>
  <c r="B1846" i="6"/>
  <c r="A1846" i="6"/>
  <c r="I1845" i="6"/>
  <c r="H1845" i="6"/>
  <c r="F1845" i="6"/>
  <c r="D1845" i="6"/>
  <c r="C1845" i="6"/>
  <c r="B1845" i="6"/>
  <c r="A1845" i="6"/>
  <c r="I1844" i="6"/>
  <c r="H1844" i="6"/>
  <c r="F1844" i="6"/>
  <c r="D1844" i="6"/>
  <c r="C1844" i="6"/>
  <c r="B1844" i="6"/>
  <c r="A1844" i="6"/>
  <c r="I1843" i="6"/>
  <c r="H1843" i="6"/>
  <c r="F1843" i="6"/>
  <c r="D1843" i="6"/>
  <c r="C1843" i="6"/>
  <c r="B1843" i="6"/>
  <c r="A1843" i="6"/>
  <c r="I1842" i="6"/>
  <c r="H1842" i="6"/>
  <c r="F1842" i="6"/>
  <c r="D1842" i="6"/>
  <c r="C1842" i="6"/>
  <c r="B1842" i="6"/>
  <c r="A1842" i="6"/>
  <c r="I1841" i="6"/>
  <c r="H1841" i="6"/>
  <c r="F1841" i="6"/>
  <c r="D1841" i="6"/>
  <c r="C1841" i="6"/>
  <c r="B1841" i="6"/>
  <c r="A1841" i="6"/>
  <c r="I1840" i="6"/>
  <c r="H1840" i="6"/>
  <c r="F1840" i="6"/>
  <c r="D1840" i="6"/>
  <c r="C1840" i="6"/>
  <c r="B1840" i="6"/>
  <c r="A1840" i="6"/>
  <c r="I1839" i="6"/>
  <c r="H1839" i="6"/>
  <c r="F1839" i="6"/>
  <c r="D1839" i="6"/>
  <c r="C1839" i="6"/>
  <c r="B1839" i="6"/>
  <c r="A1839" i="6"/>
  <c r="I1838" i="6"/>
  <c r="H1838" i="6"/>
  <c r="F1838" i="6"/>
  <c r="D1838" i="6"/>
  <c r="C1838" i="6"/>
  <c r="B1838" i="6"/>
  <c r="A1838" i="6"/>
  <c r="I1837" i="6"/>
  <c r="H1837" i="6"/>
  <c r="F1837" i="6"/>
  <c r="D1837" i="6"/>
  <c r="C1837" i="6"/>
  <c r="B1837" i="6"/>
  <c r="A1837" i="6"/>
  <c r="I1836" i="6"/>
  <c r="H1836" i="6"/>
  <c r="F1836" i="6"/>
  <c r="D1836" i="6"/>
  <c r="C1836" i="6"/>
  <c r="B1836" i="6"/>
  <c r="A1836" i="6"/>
  <c r="I1835" i="6"/>
  <c r="H1835" i="6"/>
  <c r="F1835" i="6"/>
  <c r="D1835" i="6"/>
  <c r="C1835" i="6"/>
  <c r="B1835" i="6"/>
  <c r="A1835" i="6"/>
  <c r="I1834" i="6"/>
  <c r="H1834" i="6"/>
  <c r="F1834" i="6"/>
  <c r="D1834" i="6"/>
  <c r="C1834" i="6"/>
  <c r="B1834" i="6"/>
  <c r="A1834" i="6"/>
  <c r="I1833" i="6"/>
  <c r="H1833" i="6"/>
  <c r="F1833" i="6"/>
  <c r="D1833" i="6"/>
  <c r="C1833" i="6"/>
  <c r="B1833" i="6"/>
  <c r="A1833" i="6"/>
  <c r="I1832" i="6"/>
  <c r="H1832" i="6"/>
  <c r="F1832" i="6"/>
  <c r="D1832" i="6"/>
  <c r="C1832" i="6"/>
  <c r="B1832" i="6"/>
  <c r="A1832" i="6"/>
  <c r="I1831" i="6"/>
  <c r="H1831" i="6"/>
  <c r="F1831" i="6"/>
  <c r="D1831" i="6"/>
  <c r="C1831" i="6"/>
  <c r="B1831" i="6"/>
  <c r="A1831" i="6"/>
  <c r="I1830" i="6"/>
  <c r="H1830" i="6"/>
  <c r="F1830" i="6"/>
  <c r="D1830" i="6"/>
  <c r="C1830" i="6"/>
  <c r="B1830" i="6"/>
  <c r="A1830" i="6"/>
  <c r="I1829" i="6"/>
  <c r="H1829" i="6"/>
  <c r="F1829" i="6"/>
  <c r="D1829" i="6"/>
  <c r="C1829" i="6"/>
  <c r="B1829" i="6"/>
  <c r="A1829" i="6"/>
  <c r="I1828" i="6"/>
  <c r="H1828" i="6"/>
  <c r="F1828" i="6"/>
  <c r="D1828" i="6"/>
  <c r="C1828" i="6"/>
  <c r="B1828" i="6"/>
  <c r="A1828" i="6"/>
  <c r="I1827" i="6"/>
  <c r="H1827" i="6"/>
  <c r="F1827" i="6"/>
  <c r="D1827" i="6"/>
  <c r="C1827" i="6"/>
  <c r="B1827" i="6"/>
  <c r="A1827" i="6"/>
  <c r="I1826" i="6"/>
  <c r="H1826" i="6"/>
  <c r="F1826" i="6"/>
  <c r="D1826" i="6"/>
  <c r="C1826" i="6"/>
  <c r="B1826" i="6"/>
  <c r="A1826" i="6"/>
  <c r="I1825" i="6"/>
  <c r="H1825" i="6"/>
  <c r="F1825" i="6"/>
  <c r="D1825" i="6"/>
  <c r="C1825" i="6"/>
  <c r="B1825" i="6"/>
  <c r="A1825" i="6"/>
  <c r="I1824" i="6"/>
  <c r="H1824" i="6"/>
  <c r="F1824" i="6"/>
  <c r="D1824" i="6"/>
  <c r="C1824" i="6"/>
  <c r="B1824" i="6"/>
  <c r="A1824" i="6"/>
  <c r="I1823" i="6"/>
  <c r="H1823" i="6"/>
  <c r="F1823" i="6"/>
  <c r="D1823" i="6"/>
  <c r="C1823" i="6"/>
  <c r="B1823" i="6"/>
  <c r="A1823" i="6"/>
  <c r="I1822" i="6"/>
  <c r="H1822" i="6"/>
  <c r="F1822" i="6"/>
  <c r="D1822" i="6"/>
  <c r="C1822" i="6"/>
  <c r="B1822" i="6"/>
  <c r="A1822" i="6"/>
  <c r="I1821" i="6"/>
  <c r="H1821" i="6"/>
  <c r="F1821" i="6"/>
  <c r="D1821" i="6"/>
  <c r="C1821" i="6"/>
  <c r="B1821" i="6"/>
  <c r="A1821" i="6"/>
  <c r="I1820" i="6"/>
  <c r="H1820" i="6"/>
  <c r="F1820" i="6"/>
  <c r="D1820" i="6"/>
  <c r="C1820" i="6"/>
  <c r="B1820" i="6"/>
  <c r="A1820" i="6"/>
  <c r="I1819" i="6"/>
  <c r="H1819" i="6"/>
  <c r="F1819" i="6"/>
  <c r="D1819" i="6"/>
  <c r="C1819" i="6"/>
  <c r="B1819" i="6"/>
  <c r="A1819" i="6"/>
  <c r="I1818" i="6"/>
  <c r="H1818" i="6"/>
  <c r="F1818" i="6"/>
  <c r="D1818" i="6"/>
  <c r="C1818" i="6"/>
  <c r="B1818" i="6"/>
  <c r="A1818" i="6"/>
  <c r="I1817" i="6"/>
  <c r="H1817" i="6"/>
  <c r="F1817" i="6"/>
  <c r="D1817" i="6"/>
  <c r="C1817" i="6"/>
  <c r="B1817" i="6"/>
  <c r="A1817" i="6"/>
  <c r="I1816" i="6"/>
  <c r="H1816" i="6"/>
  <c r="F1816" i="6"/>
  <c r="D1816" i="6"/>
  <c r="C1816" i="6"/>
  <c r="B1816" i="6"/>
  <c r="A1816" i="6"/>
  <c r="I1815" i="6"/>
  <c r="H1815" i="6"/>
  <c r="F1815" i="6"/>
  <c r="D1815" i="6"/>
  <c r="C1815" i="6"/>
  <c r="B1815" i="6"/>
  <c r="A1815" i="6"/>
  <c r="I1814" i="6"/>
  <c r="H1814" i="6"/>
  <c r="F1814" i="6"/>
  <c r="D1814" i="6"/>
  <c r="C1814" i="6"/>
  <c r="B1814" i="6"/>
  <c r="A1814" i="6"/>
  <c r="I1813" i="6"/>
  <c r="H1813" i="6"/>
  <c r="F1813" i="6"/>
  <c r="D1813" i="6"/>
  <c r="C1813" i="6"/>
  <c r="B1813" i="6"/>
  <c r="A1813" i="6"/>
  <c r="I1812" i="6"/>
  <c r="H1812" i="6"/>
  <c r="F1812" i="6"/>
  <c r="D1812" i="6"/>
  <c r="C1812" i="6"/>
  <c r="B1812" i="6"/>
  <c r="A1812" i="6"/>
  <c r="I1811" i="6"/>
  <c r="H1811" i="6"/>
  <c r="F1811" i="6"/>
  <c r="D1811" i="6"/>
  <c r="C1811" i="6"/>
  <c r="B1811" i="6"/>
  <c r="A1811" i="6"/>
  <c r="I1810" i="6"/>
  <c r="H1810" i="6"/>
  <c r="F1810" i="6"/>
  <c r="D1810" i="6"/>
  <c r="C1810" i="6"/>
  <c r="B1810" i="6"/>
  <c r="A1810" i="6"/>
  <c r="I1809" i="6"/>
  <c r="H1809" i="6"/>
  <c r="F1809" i="6"/>
  <c r="D1809" i="6"/>
  <c r="C1809" i="6"/>
  <c r="B1809" i="6"/>
  <c r="A1809" i="6"/>
  <c r="I1808" i="6"/>
  <c r="H1808" i="6"/>
  <c r="F1808" i="6"/>
  <c r="D1808" i="6"/>
  <c r="C1808" i="6"/>
  <c r="B1808" i="6"/>
  <c r="A1808" i="6"/>
  <c r="I1807" i="6"/>
  <c r="H1807" i="6"/>
  <c r="F1807" i="6"/>
  <c r="D1807" i="6"/>
  <c r="C1807" i="6"/>
  <c r="B1807" i="6"/>
  <c r="A1807" i="6"/>
  <c r="I1806" i="6"/>
  <c r="H1806" i="6"/>
  <c r="F1806" i="6"/>
  <c r="D1806" i="6"/>
  <c r="C1806" i="6"/>
  <c r="B1806" i="6"/>
  <c r="A1806" i="6"/>
  <c r="I1805" i="6"/>
  <c r="H1805" i="6"/>
  <c r="F1805" i="6"/>
  <c r="D1805" i="6"/>
  <c r="C1805" i="6"/>
  <c r="B1805" i="6"/>
  <c r="A1805" i="6"/>
  <c r="I1804" i="6"/>
  <c r="H1804" i="6"/>
  <c r="F1804" i="6"/>
  <c r="D1804" i="6"/>
  <c r="C1804" i="6"/>
  <c r="B1804" i="6"/>
  <c r="A1804" i="6"/>
  <c r="I1803" i="6"/>
  <c r="H1803" i="6"/>
  <c r="F1803" i="6"/>
  <c r="D1803" i="6"/>
  <c r="C1803" i="6"/>
  <c r="B1803" i="6"/>
  <c r="A1803" i="6"/>
  <c r="I1802" i="6"/>
  <c r="H1802" i="6"/>
  <c r="F1802" i="6"/>
  <c r="D1802" i="6"/>
  <c r="C1802" i="6"/>
  <c r="B1802" i="6"/>
  <c r="A1802" i="6"/>
  <c r="I1801" i="6"/>
  <c r="H1801" i="6"/>
  <c r="F1801" i="6"/>
  <c r="D1801" i="6"/>
  <c r="C1801" i="6"/>
  <c r="B1801" i="6"/>
  <c r="A1801" i="6"/>
  <c r="I1800" i="6"/>
  <c r="H1800" i="6"/>
  <c r="F1800" i="6"/>
  <c r="D1800" i="6"/>
  <c r="C1800" i="6"/>
  <c r="B1800" i="6"/>
  <c r="A1800" i="6"/>
  <c r="I1799" i="6"/>
  <c r="H1799" i="6"/>
  <c r="F1799" i="6"/>
  <c r="D1799" i="6"/>
  <c r="C1799" i="6"/>
  <c r="B1799" i="6"/>
  <c r="A1799" i="6"/>
  <c r="I1798" i="6"/>
  <c r="H1798" i="6"/>
  <c r="F1798" i="6"/>
  <c r="D1798" i="6"/>
  <c r="C1798" i="6"/>
  <c r="B1798" i="6"/>
  <c r="A1798" i="6"/>
  <c r="I1797" i="6"/>
  <c r="H1797" i="6"/>
  <c r="F1797" i="6"/>
  <c r="D1797" i="6"/>
  <c r="C1797" i="6"/>
  <c r="B1797" i="6"/>
  <c r="A1797" i="6"/>
  <c r="I1796" i="6"/>
  <c r="H1796" i="6"/>
  <c r="F1796" i="6"/>
  <c r="D1796" i="6"/>
  <c r="C1796" i="6"/>
  <c r="B1796" i="6"/>
  <c r="A1796" i="6"/>
  <c r="I1795" i="6"/>
  <c r="H1795" i="6"/>
  <c r="F1795" i="6"/>
  <c r="D1795" i="6"/>
  <c r="C1795" i="6"/>
  <c r="B1795" i="6"/>
  <c r="A1795" i="6"/>
  <c r="I1794" i="6"/>
  <c r="H1794" i="6"/>
  <c r="F1794" i="6"/>
  <c r="D1794" i="6"/>
  <c r="C1794" i="6"/>
  <c r="B1794" i="6"/>
  <c r="A1794" i="6"/>
  <c r="I1793" i="6"/>
  <c r="H1793" i="6"/>
  <c r="F1793" i="6"/>
  <c r="D1793" i="6"/>
  <c r="C1793" i="6"/>
  <c r="B1793" i="6"/>
  <c r="A1793" i="6"/>
  <c r="I1792" i="6"/>
  <c r="H1792" i="6"/>
  <c r="F1792" i="6"/>
  <c r="D1792" i="6"/>
  <c r="C1792" i="6"/>
  <c r="B1792" i="6"/>
  <c r="A1792" i="6"/>
  <c r="I1791" i="6"/>
  <c r="H1791" i="6"/>
  <c r="F1791" i="6"/>
  <c r="D1791" i="6"/>
  <c r="C1791" i="6"/>
  <c r="B1791" i="6"/>
  <c r="A1791" i="6"/>
  <c r="I1790" i="6"/>
  <c r="H1790" i="6"/>
  <c r="F1790" i="6"/>
  <c r="D1790" i="6"/>
  <c r="C1790" i="6"/>
  <c r="B1790" i="6"/>
  <c r="A1790" i="6"/>
  <c r="I1789" i="6"/>
  <c r="H1789" i="6"/>
  <c r="F1789" i="6"/>
  <c r="D1789" i="6"/>
  <c r="C1789" i="6"/>
  <c r="B1789" i="6"/>
  <c r="A1789" i="6"/>
  <c r="I1788" i="6"/>
  <c r="H1788" i="6"/>
  <c r="F1788" i="6"/>
  <c r="D1788" i="6"/>
  <c r="C1788" i="6"/>
  <c r="B1788" i="6"/>
  <c r="A1788" i="6"/>
  <c r="I1787" i="6"/>
  <c r="H1787" i="6"/>
  <c r="F1787" i="6"/>
  <c r="D1787" i="6"/>
  <c r="C1787" i="6"/>
  <c r="B1787" i="6"/>
  <c r="A1787" i="6"/>
  <c r="I1786" i="6"/>
  <c r="H1786" i="6"/>
  <c r="F1786" i="6"/>
  <c r="D1786" i="6"/>
  <c r="C1786" i="6"/>
  <c r="B1786" i="6"/>
  <c r="A1786" i="6"/>
  <c r="I1785" i="6"/>
  <c r="H1785" i="6"/>
  <c r="F1785" i="6"/>
  <c r="D1785" i="6"/>
  <c r="C1785" i="6"/>
  <c r="B1785" i="6"/>
  <c r="A1785" i="6"/>
  <c r="I1784" i="6"/>
  <c r="H1784" i="6"/>
  <c r="F1784" i="6"/>
  <c r="D1784" i="6"/>
  <c r="C1784" i="6"/>
  <c r="B1784" i="6"/>
  <c r="A1784" i="6"/>
  <c r="I1783" i="6"/>
  <c r="H1783" i="6"/>
  <c r="F1783" i="6"/>
  <c r="D1783" i="6"/>
  <c r="C1783" i="6"/>
  <c r="B1783" i="6"/>
  <c r="A1783" i="6"/>
  <c r="I1782" i="6"/>
  <c r="H1782" i="6"/>
  <c r="F1782" i="6"/>
  <c r="D1782" i="6"/>
  <c r="C1782" i="6"/>
  <c r="B1782" i="6"/>
  <c r="A1782" i="6"/>
  <c r="I1781" i="6"/>
  <c r="H1781" i="6"/>
  <c r="F1781" i="6"/>
  <c r="D1781" i="6"/>
  <c r="C1781" i="6"/>
  <c r="B1781" i="6"/>
  <c r="A1781" i="6"/>
  <c r="I1780" i="6"/>
  <c r="H1780" i="6"/>
  <c r="F1780" i="6"/>
  <c r="D1780" i="6"/>
  <c r="C1780" i="6"/>
  <c r="B1780" i="6"/>
  <c r="A1780" i="6"/>
  <c r="I1779" i="6"/>
  <c r="H1779" i="6"/>
  <c r="F1779" i="6"/>
  <c r="D1779" i="6"/>
  <c r="C1779" i="6"/>
  <c r="B1779" i="6"/>
  <c r="A1779" i="6"/>
  <c r="I1778" i="6"/>
  <c r="H1778" i="6"/>
  <c r="F1778" i="6"/>
  <c r="D1778" i="6"/>
  <c r="C1778" i="6"/>
  <c r="B1778" i="6"/>
  <c r="A1778" i="6"/>
  <c r="I1777" i="6"/>
  <c r="H1777" i="6"/>
  <c r="F1777" i="6"/>
  <c r="D1777" i="6"/>
  <c r="C1777" i="6"/>
  <c r="B1777" i="6"/>
  <c r="A1777" i="6"/>
  <c r="I1776" i="6"/>
  <c r="H1776" i="6"/>
  <c r="F1776" i="6"/>
  <c r="D1776" i="6"/>
  <c r="C1776" i="6"/>
  <c r="B1776" i="6"/>
  <c r="A1776" i="6"/>
  <c r="I1775" i="6"/>
  <c r="H1775" i="6"/>
  <c r="F1775" i="6"/>
  <c r="D1775" i="6"/>
  <c r="C1775" i="6"/>
  <c r="B1775" i="6"/>
  <c r="A1775" i="6"/>
  <c r="I1774" i="6"/>
  <c r="H1774" i="6"/>
  <c r="F1774" i="6"/>
  <c r="D1774" i="6"/>
  <c r="C1774" i="6"/>
  <c r="B1774" i="6"/>
  <c r="A1774" i="6"/>
  <c r="I1773" i="6"/>
  <c r="H1773" i="6"/>
  <c r="F1773" i="6"/>
  <c r="D1773" i="6"/>
  <c r="C1773" i="6"/>
  <c r="B1773" i="6"/>
  <c r="A1773" i="6"/>
  <c r="I1772" i="6"/>
  <c r="H1772" i="6"/>
  <c r="F1772" i="6"/>
  <c r="D1772" i="6"/>
  <c r="C1772" i="6"/>
  <c r="B1772" i="6"/>
  <c r="A1772" i="6"/>
  <c r="I1771" i="6"/>
  <c r="H1771" i="6"/>
  <c r="F1771" i="6"/>
  <c r="D1771" i="6"/>
  <c r="C1771" i="6"/>
  <c r="B1771" i="6"/>
  <c r="A1771" i="6"/>
  <c r="I1770" i="6"/>
  <c r="H1770" i="6"/>
  <c r="F1770" i="6"/>
  <c r="D1770" i="6"/>
  <c r="C1770" i="6"/>
  <c r="B1770" i="6"/>
  <c r="A1770" i="6"/>
  <c r="I1769" i="6"/>
  <c r="H1769" i="6"/>
  <c r="F1769" i="6"/>
  <c r="D1769" i="6"/>
  <c r="C1769" i="6"/>
  <c r="B1769" i="6"/>
  <c r="A1769" i="6"/>
  <c r="I1768" i="6"/>
  <c r="H1768" i="6"/>
  <c r="F1768" i="6"/>
  <c r="D1768" i="6"/>
  <c r="C1768" i="6"/>
  <c r="B1768" i="6"/>
  <c r="A1768" i="6"/>
  <c r="I1767" i="6"/>
  <c r="H1767" i="6"/>
  <c r="F1767" i="6"/>
  <c r="D1767" i="6"/>
  <c r="C1767" i="6"/>
  <c r="B1767" i="6"/>
  <c r="A1767" i="6"/>
  <c r="I1766" i="6"/>
  <c r="H1766" i="6"/>
  <c r="F1766" i="6"/>
  <c r="D1766" i="6"/>
  <c r="C1766" i="6"/>
  <c r="B1766" i="6"/>
  <c r="A1766" i="6"/>
  <c r="I1765" i="6"/>
  <c r="H1765" i="6"/>
  <c r="F1765" i="6"/>
  <c r="D1765" i="6"/>
  <c r="C1765" i="6"/>
  <c r="B1765" i="6"/>
  <c r="A1765" i="6"/>
  <c r="I1764" i="6"/>
  <c r="H1764" i="6"/>
  <c r="F1764" i="6"/>
  <c r="D1764" i="6"/>
  <c r="C1764" i="6"/>
  <c r="B1764" i="6"/>
  <c r="A1764" i="6"/>
  <c r="I1763" i="6"/>
  <c r="H1763" i="6"/>
  <c r="F1763" i="6"/>
  <c r="D1763" i="6"/>
  <c r="C1763" i="6"/>
  <c r="B1763" i="6"/>
  <c r="A1763" i="6"/>
  <c r="I1762" i="6"/>
  <c r="H1762" i="6"/>
  <c r="F1762" i="6"/>
  <c r="D1762" i="6"/>
  <c r="C1762" i="6"/>
  <c r="B1762" i="6"/>
  <c r="A1762" i="6"/>
  <c r="I1761" i="6"/>
  <c r="H1761" i="6"/>
  <c r="F1761" i="6"/>
  <c r="D1761" i="6"/>
  <c r="C1761" i="6"/>
  <c r="B1761" i="6"/>
  <c r="A1761" i="6"/>
  <c r="I1760" i="6"/>
  <c r="H1760" i="6"/>
  <c r="F1760" i="6"/>
  <c r="D1760" i="6"/>
  <c r="C1760" i="6"/>
  <c r="B1760" i="6"/>
  <c r="A1760" i="6"/>
  <c r="I1759" i="6"/>
  <c r="H1759" i="6"/>
  <c r="F1759" i="6"/>
  <c r="D1759" i="6"/>
  <c r="C1759" i="6"/>
  <c r="B1759" i="6"/>
  <c r="A1759" i="6"/>
  <c r="I1758" i="6"/>
  <c r="H1758" i="6"/>
  <c r="F1758" i="6"/>
  <c r="D1758" i="6"/>
  <c r="C1758" i="6"/>
  <c r="B1758" i="6"/>
  <c r="A1758" i="6"/>
  <c r="I1757" i="6"/>
  <c r="H1757" i="6"/>
  <c r="F1757" i="6"/>
  <c r="D1757" i="6"/>
  <c r="C1757" i="6"/>
  <c r="B1757" i="6"/>
  <c r="A1757" i="6"/>
  <c r="I1756" i="6"/>
  <c r="H1756" i="6"/>
  <c r="F1756" i="6"/>
  <c r="D1756" i="6"/>
  <c r="C1756" i="6"/>
  <c r="B1756" i="6"/>
  <c r="A1756" i="6"/>
  <c r="I1755" i="6"/>
  <c r="H1755" i="6"/>
  <c r="F1755" i="6"/>
  <c r="D1755" i="6"/>
  <c r="C1755" i="6"/>
  <c r="B1755" i="6"/>
  <c r="A1755" i="6"/>
  <c r="I1754" i="6"/>
  <c r="H1754" i="6"/>
  <c r="F1754" i="6"/>
  <c r="D1754" i="6"/>
  <c r="C1754" i="6"/>
  <c r="B1754" i="6"/>
  <c r="A1754" i="6"/>
  <c r="I1753" i="6"/>
  <c r="H1753" i="6"/>
  <c r="F1753" i="6"/>
  <c r="D1753" i="6"/>
  <c r="C1753" i="6"/>
  <c r="B1753" i="6"/>
  <c r="A1753" i="6"/>
  <c r="I1752" i="6"/>
  <c r="H1752" i="6"/>
  <c r="F1752" i="6"/>
  <c r="D1752" i="6"/>
  <c r="C1752" i="6"/>
  <c r="B1752" i="6"/>
  <c r="A1752" i="6"/>
  <c r="I1751" i="6"/>
  <c r="H1751" i="6"/>
  <c r="F1751" i="6"/>
  <c r="D1751" i="6"/>
  <c r="C1751" i="6"/>
  <c r="B1751" i="6"/>
  <c r="A1751" i="6"/>
  <c r="I1750" i="6"/>
  <c r="H1750" i="6"/>
  <c r="F1750" i="6"/>
  <c r="D1750" i="6"/>
  <c r="C1750" i="6"/>
  <c r="B1750" i="6"/>
  <c r="A1750" i="6"/>
  <c r="I1749" i="6"/>
  <c r="H1749" i="6"/>
  <c r="F1749" i="6"/>
  <c r="D1749" i="6"/>
  <c r="C1749" i="6"/>
  <c r="B1749" i="6"/>
  <c r="A1749" i="6"/>
  <c r="I1748" i="6"/>
  <c r="H1748" i="6"/>
  <c r="F1748" i="6"/>
  <c r="D1748" i="6"/>
  <c r="C1748" i="6"/>
  <c r="B1748" i="6"/>
  <c r="A1748" i="6"/>
  <c r="I1747" i="6"/>
  <c r="H1747" i="6"/>
  <c r="F1747" i="6"/>
  <c r="D1747" i="6"/>
  <c r="C1747" i="6"/>
  <c r="B1747" i="6"/>
  <c r="A1747" i="6"/>
  <c r="I1746" i="6"/>
  <c r="H1746" i="6"/>
  <c r="F1746" i="6"/>
  <c r="D1746" i="6"/>
  <c r="C1746" i="6"/>
  <c r="B1746" i="6"/>
  <c r="A1746" i="6"/>
  <c r="I1745" i="6"/>
  <c r="H1745" i="6"/>
  <c r="F1745" i="6"/>
  <c r="D1745" i="6"/>
  <c r="C1745" i="6"/>
  <c r="B1745" i="6"/>
  <c r="A1745" i="6"/>
  <c r="I1744" i="6"/>
  <c r="H1744" i="6"/>
  <c r="F1744" i="6"/>
  <c r="D1744" i="6"/>
  <c r="C1744" i="6"/>
  <c r="B1744" i="6"/>
  <c r="A1744" i="6"/>
  <c r="I1743" i="6"/>
  <c r="H1743" i="6"/>
  <c r="F1743" i="6"/>
  <c r="D1743" i="6"/>
  <c r="C1743" i="6"/>
  <c r="B1743" i="6"/>
  <c r="A1743" i="6"/>
  <c r="I1742" i="6"/>
  <c r="H1742" i="6"/>
  <c r="F1742" i="6"/>
  <c r="D1742" i="6"/>
  <c r="C1742" i="6"/>
  <c r="B1742" i="6"/>
  <c r="A1742" i="6"/>
  <c r="I1741" i="6"/>
  <c r="H1741" i="6"/>
  <c r="F1741" i="6"/>
  <c r="D1741" i="6"/>
  <c r="C1741" i="6"/>
  <c r="B1741" i="6"/>
  <c r="A1741" i="6"/>
  <c r="I1740" i="6"/>
  <c r="H1740" i="6"/>
  <c r="F1740" i="6"/>
  <c r="D1740" i="6"/>
  <c r="C1740" i="6"/>
  <c r="B1740" i="6"/>
  <c r="A1740" i="6"/>
  <c r="I1739" i="6"/>
  <c r="H1739" i="6"/>
  <c r="F1739" i="6"/>
  <c r="D1739" i="6"/>
  <c r="C1739" i="6"/>
  <c r="B1739" i="6"/>
  <c r="A1739" i="6"/>
  <c r="I1738" i="6"/>
  <c r="H1738" i="6"/>
  <c r="F1738" i="6"/>
  <c r="D1738" i="6"/>
  <c r="C1738" i="6"/>
  <c r="B1738" i="6"/>
  <c r="A1738" i="6"/>
  <c r="I1737" i="6"/>
  <c r="H1737" i="6"/>
  <c r="F1737" i="6"/>
  <c r="D1737" i="6"/>
  <c r="C1737" i="6"/>
  <c r="B1737" i="6"/>
  <c r="A1737" i="6"/>
  <c r="I1736" i="6"/>
  <c r="H1736" i="6"/>
  <c r="F1736" i="6"/>
  <c r="D1736" i="6"/>
  <c r="C1736" i="6"/>
  <c r="B1736" i="6"/>
  <c r="A1736" i="6"/>
  <c r="I1735" i="6"/>
  <c r="H1735" i="6"/>
  <c r="F1735" i="6"/>
  <c r="D1735" i="6"/>
  <c r="C1735" i="6"/>
  <c r="B1735" i="6"/>
  <c r="A1735" i="6"/>
  <c r="I1734" i="6"/>
  <c r="H1734" i="6"/>
  <c r="F1734" i="6"/>
  <c r="D1734" i="6"/>
  <c r="C1734" i="6"/>
  <c r="B1734" i="6"/>
  <c r="A1734" i="6"/>
  <c r="I1733" i="6"/>
  <c r="H1733" i="6"/>
  <c r="F1733" i="6"/>
  <c r="D1733" i="6"/>
  <c r="C1733" i="6"/>
  <c r="B1733" i="6"/>
  <c r="A1733" i="6"/>
  <c r="I1732" i="6"/>
  <c r="H1732" i="6"/>
  <c r="F1732" i="6"/>
  <c r="D1732" i="6"/>
  <c r="C1732" i="6"/>
  <c r="B1732" i="6"/>
  <c r="A1732" i="6"/>
  <c r="I1731" i="6"/>
  <c r="H1731" i="6"/>
  <c r="F1731" i="6"/>
  <c r="D1731" i="6"/>
  <c r="C1731" i="6"/>
  <c r="B1731" i="6"/>
  <c r="A1731" i="6"/>
  <c r="I1730" i="6"/>
  <c r="H1730" i="6"/>
  <c r="F1730" i="6"/>
  <c r="D1730" i="6"/>
  <c r="C1730" i="6"/>
  <c r="B1730" i="6"/>
  <c r="A1730" i="6"/>
  <c r="I1729" i="6"/>
  <c r="H1729" i="6"/>
  <c r="F1729" i="6"/>
  <c r="D1729" i="6"/>
  <c r="C1729" i="6"/>
  <c r="B1729" i="6"/>
  <c r="A1729" i="6"/>
  <c r="I1728" i="6"/>
  <c r="H1728" i="6"/>
  <c r="F1728" i="6"/>
  <c r="D1728" i="6"/>
  <c r="C1728" i="6"/>
  <c r="B1728" i="6"/>
  <c r="A1728" i="6"/>
  <c r="I1727" i="6"/>
  <c r="H1727" i="6"/>
  <c r="F1727" i="6"/>
  <c r="D1727" i="6"/>
  <c r="C1727" i="6"/>
  <c r="B1727" i="6"/>
  <c r="A1727" i="6"/>
  <c r="I1726" i="6"/>
  <c r="H1726" i="6"/>
  <c r="F1726" i="6"/>
  <c r="D1726" i="6"/>
  <c r="C1726" i="6"/>
  <c r="B1726" i="6"/>
  <c r="A1726" i="6"/>
  <c r="I1725" i="6"/>
  <c r="H1725" i="6"/>
  <c r="F1725" i="6"/>
  <c r="D1725" i="6"/>
  <c r="C1725" i="6"/>
  <c r="B1725" i="6"/>
  <c r="A1725" i="6"/>
  <c r="I1724" i="6"/>
  <c r="H1724" i="6"/>
  <c r="F1724" i="6"/>
  <c r="D1724" i="6"/>
  <c r="C1724" i="6"/>
  <c r="B1724" i="6"/>
  <c r="A1724" i="6"/>
  <c r="I1723" i="6"/>
  <c r="H1723" i="6"/>
  <c r="F1723" i="6"/>
  <c r="D1723" i="6"/>
  <c r="C1723" i="6"/>
  <c r="B1723" i="6"/>
  <c r="A1723" i="6"/>
  <c r="I1722" i="6"/>
  <c r="H1722" i="6"/>
  <c r="F1722" i="6"/>
  <c r="D1722" i="6"/>
  <c r="C1722" i="6"/>
  <c r="B1722" i="6"/>
  <c r="A1722" i="6"/>
  <c r="I1721" i="6"/>
  <c r="H1721" i="6"/>
  <c r="F1721" i="6"/>
  <c r="D1721" i="6"/>
  <c r="C1721" i="6"/>
  <c r="B1721" i="6"/>
  <c r="A1721" i="6"/>
  <c r="I1720" i="6"/>
  <c r="H1720" i="6"/>
  <c r="F1720" i="6"/>
  <c r="D1720" i="6"/>
  <c r="C1720" i="6"/>
  <c r="B1720" i="6"/>
  <c r="A1720" i="6"/>
  <c r="I1719" i="6"/>
  <c r="H1719" i="6"/>
  <c r="F1719" i="6"/>
  <c r="D1719" i="6"/>
  <c r="C1719" i="6"/>
  <c r="B1719" i="6"/>
  <c r="A1719" i="6"/>
  <c r="I1718" i="6"/>
  <c r="H1718" i="6"/>
  <c r="F1718" i="6"/>
  <c r="D1718" i="6"/>
  <c r="C1718" i="6"/>
  <c r="B1718" i="6"/>
  <c r="A1718" i="6"/>
  <c r="I1717" i="6"/>
  <c r="H1717" i="6"/>
  <c r="F1717" i="6"/>
  <c r="D1717" i="6"/>
  <c r="C1717" i="6"/>
  <c r="B1717" i="6"/>
  <c r="A1717" i="6"/>
  <c r="I1716" i="6"/>
  <c r="H1716" i="6"/>
  <c r="F1716" i="6"/>
  <c r="D1716" i="6"/>
  <c r="C1716" i="6"/>
  <c r="B1716" i="6"/>
  <c r="A1716" i="6"/>
  <c r="I1715" i="6"/>
  <c r="H1715" i="6"/>
  <c r="F1715" i="6"/>
  <c r="D1715" i="6"/>
  <c r="C1715" i="6"/>
  <c r="B1715" i="6"/>
  <c r="A1715" i="6"/>
  <c r="I1714" i="6"/>
  <c r="H1714" i="6"/>
  <c r="F1714" i="6"/>
  <c r="D1714" i="6"/>
  <c r="C1714" i="6"/>
  <c r="B1714" i="6"/>
  <c r="A1714" i="6"/>
  <c r="I1713" i="6"/>
  <c r="H1713" i="6"/>
  <c r="F1713" i="6"/>
  <c r="D1713" i="6"/>
  <c r="C1713" i="6"/>
  <c r="B1713" i="6"/>
  <c r="A1713" i="6"/>
  <c r="I1712" i="6"/>
  <c r="H1712" i="6"/>
  <c r="F1712" i="6"/>
  <c r="D1712" i="6"/>
  <c r="C1712" i="6"/>
  <c r="B1712" i="6"/>
  <c r="A1712" i="6"/>
  <c r="I1711" i="6"/>
  <c r="H1711" i="6"/>
  <c r="F1711" i="6"/>
  <c r="D1711" i="6"/>
  <c r="C1711" i="6"/>
  <c r="B1711" i="6"/>
  <c r="A1711" i="6"/>
  <c r="I1710" i="6"/>
  <c r="H1710" i="6"/>
  <c r="F1710" i="6"/>
  <c r="D1710" i="6"/>
  <c r="C1710" i="6"/>
  <c r="B1710" i="6"/>
  <c r="A1710" i="6"/>
  <c r="I1709" i="6"/>
  <c r="H1709" i="6"/>
  <c r="F1709" i="6"/>
  <c r="D1709" i="6"/>
  <c r="C1709" i="6"/>
  <c r="B1709" i="6"/>
  <c r="A1709" i="6"/>
  <c r="I1708" i="6"/>
  <c r="H1708" i="6"/>
  <c r="F1708" i="6"/>
  <c r="D1708" i="6"/>
  <c r="C1708" i="6"/>
  <c r="B1708" i="6"/>
  <c r="A1708" i="6"/>
  <c r="I1707" i="6"/>
  <c r="H1707" i="6"/>
  <c r="F1707" i="6"/>
  <c r="D1707" i="6"/>
  <c r="C1707" i="6"/>
  <c r="B1707" i="6"/>
  <c r="A1707" i="6"/>
  <c r="I1706" i="6"/>
  <c r="H1706" i="6"/>
  <c r="F1706" i="6"/>
  <c r="D1706" i="6"/>
  <c r="C1706" i="6"/>
  <c r="B1706" i="6"/>
  <c r="A1706" i="6"/>
  <c r="I1705" i="6"/>
  <c r="H1705" i="6"/>
  <c r="F1705" i="6"/>
  <c r="D1705" i="6"/>
  <c r="C1705" i="6"/>
  <c r="B1705" i="6"/>
  <c r="A1705" i="6"/>
  <c r="I1704" i="6"/>
  <c r="H1704" i="6"/>
  <c r="F1704" i="6"/>
  <c r="D1704" i="6"/>
  <c r="C1704" i="6"/>
  <c r="B1704" i="6"/>
  <c r="A1704" i="6"/>
  <c r="I1703" i="6"/>
  <c r="H1703" i="6"/>
  <c r="F1703" i="6"/>
  <c r="D1703" i="6"/>
  <c r="C1703" i="6"/>
  <c r="B1703" i="6"/>
  <c r="A1703" i="6"/>
  <c r="I1702" i="6"/>
  <c r="H1702" i="6"/>
  <c r="F1702" i="6"/>
  <c r="D1702" i="6"/>
  <c r="C1702" i="6"/>
  <c r="B1702" i="6"/>
  <c r="A1702" i="6"/>
  <c r="I1701" i="6"/>
  <c r="H1701" i="6"/>
  <c r="F1701" i="6"/>
  <c r="D1701" i="6"/>
  <c r="C1701" i="6"/>
  <c r="B1701" i="6"/>
  <c r="A1701" i="6"/>
  <c r="I1700" i="6"/>
  <c r="H1700" i="6"/>
  <c r="F1700" i="6"/>
  <c r="D1700" i="6"/>
  <c r="C1700" i="6"/>
  <c r="B1700" i="6"/>
  <c r="A1700" i="6"/>
  <c r="I1699" i="6"/>
  <c r="H1699" i="6"/>
  <c r="F1699" i="6"/>
  <c r="D1699" i="6"/>
  <c r="C1699" i="6"/>
  <c r="B1699" i="6"/>
  <c r="A1699" i="6"/>
  <c r="I1698" i="6"/>
  <c r="H1698" i="6"/>
  <c r="F1698" i="6"/>
  <c r="D1698" i="6"/>
  <c r="C1698" i="6"/>
  <c r="B1698" i="6"/>
  <c r="A1698" i="6"/>
  <c r="I1697" i="6"/>
  <c r="H1697" i="6"/>
  <c r="F1697" i="6"/>
  <c r="D1697" i="6"/>
  <c r="C1697" i="6"/>
  <c r="B1697" i="6"/>
  <c r="A1697" i="6"/>
  <c r="I1696" i="6"/>
  <c r="H1696" i="6"/>
  <c r="F1696" i="6"/>
  <c r="D1696" i="6"/>
  <c r="C1696" i="6"/>
  <c r="B1696" i="6"/>
  <c r="A1696" i="6"/>
  <c r="I1695" i="6"/>
  <c r="H1695" i="6"/>
  <c r="F1695" i="6"/>
  <c r="D1695" i="6"/>
  <c r="C1695" i="6"/>
  <c r="B1695" i="6"/>
  <c r="A1695" i="6"/>
  <c r="I1694" i="6"/>
  <c r="H1694" i="6"/>
  <c r="F1694" i="6"/>
  <c r="D1694" i="6"/>
  <c r="C1694" i="6"/>
  <c r="B1694" i="6"/>
  <c r="A1694" i="6"/>
  <c r="I1693" i="6"/>
  <c r="H1693" i="6"/>
  <c r="F1693" i="6"/>
  <c r="D1693" i="6"/>
  <c r="C1693" i="6"/>
  <c r="B1693" i="6"/>
  <c r="A1693" i="6"/>
  <c r="I1692" i="6"/>
  <c r="H1692" i="6"/>
  <c r="F1692" i="6"/>
  <c r="D1692" i="6"/>
  <c r="C1692" i="6"/>
  <c r="B1692" i="6"/>
  <c r="A1692" i="6"/>
  <c r="I1691" i="6"/>
  <c r="H1691" i="6"/>
  <c r="F1691" i="6"/>
  <c r="D1691" i="6"/>
  <c r="C1691" i="6"/>
  <c r="B1691" i="6"/>
  <c r="A1691" i="6"/>
  <c r="I1690" i="6"/>
  <c r="H1690" i="6"/>
  <c r="F1690" i="6"/>
  <c r="D1690" i="6"/>
  <c r="C1690" i="6"/>
  <c r="B1690" i="6"/>
  <c r="A1690" i="6"/>
  <c r="I1689" i="6"/>
  <c r="H1689" i="6"/>
  <c r="F1689" i="6"/>
  <c r="D1689" i="6"/>
  <c r="C1689" i="6"/>
  <c r="B1689" i="6"/>
  <c r="A1689" i="6"/>
  <c r="I1688" i="6"/>
  <c r="H1688" i="6"/>
  <c r="F1688" i="6"/>
  <c r="D1688" i="6"/>
  <c r="C1688" i="6"/>
  <c r="B1688" i="6"/>
  <c r="A1688" i="6"/>
  <c r="I1687" i="6"/>
  <c r="H1687" i="6"/>
  <c r="F1687" i="6"/>
  <c r="D1687" i="6"/>
  <c r="C1687" i="6"/>
  <c r="B1687" i="6"/>
  <c r="A1687" i="6"/>
  <c r="I1686" i="6"/>
  <c r="H1686" i="6"/>
  <c r="F1686" i="6"/>
  <c r="D1686" i="6"/>
  <c r="C1686" i="6"/>
  <c r="B1686" i="6"/>
  <c r="A1686" i="6"/>
  <c r="I1685" i="6"/>
  <c r="H1685" i="6"/>
  <c r="F1685" i="6"/>
  <c r="D1685" i="6"/>
  <c r="C1685" i="6"/>
  <c r="B1685" i="6"/>
  <c r="A1685" i="6"/>
  <c r="I1684" i="6"/>
  <c r="H1684" i="6"/>
  <c r="F1684" i="6"/>
  <c r="D1684" i="6"/>
  <c r="C1684" i="6"/>
  <c r="B1684" i="6"/>
  <c r="A1684" i="6"/>
  <c r="I1683" i="6"/>
  <c r="H1683" i="6"/>
  <c r="F1683" i="6"/>
  <c r="D1683" i="6"/>
  <c r="C1683" i="6"/>
  <c r="B1683" i="6"/>
  <c r="A1683" i="6"/>
  <c r="I1682" i="6"/>
  <c r="H1682" i="6"/>
  <c r="F1682" i="6"/>
  <c r="D1682" i="6"/>
  <c r="C1682" i="6"/>
  <c r="B1682" i="6"/>
  <c r="A1682" i="6"/>
  <c r="I1681" i="6"/>
  <c r="H1681" i="6"/>
  <c r="F1681" i="6"/>
  <c r="D1681" i="6"/>
  <c r="C1681" i="6"/>
  <c r="B1681" i="6"/>
  <c r="A1681" i="6"/>
  <c r="I1680" i="6"/>
  <c r="H1680" i="6"/>
  <c r="F1680" i="6"/>
  <c r="D1680" i="6"/>
  <c r="C1680" i="6"/>
  <c r="B1680" i="6"/>
  <c r="A1680" i="6"/>
  <c r="I1679" i="6"/>
  <c r="H1679" i="6"/>
  <c r="F1679" i="6"/>
  <c r="D1679" i="6"/>
  <c r="C1679" i="6"/>
  <c r="B1679" i="6"/>
  <c r="A1679" i="6"/>
  <c r="I1678" i="6"/>
  <c r="H1678" i="6"/>
  <c r="F1678" i="6"/>
  <c r="D1678" i="6"/>
  <c r="C1678" i="6"/>
  <c r="B1678" i="6"/>
  <c r="A1678" i="6"/>
  <c r="I1677" i="6"/>
  <c r="H1677" i="6"/>
  <c r="F1677" i="6"/>
  <c r="D1677" i="6"/>
  <c r="C1677" i="6"/>
  <c r="B1677" i="6"/>
  <c r="A1677" i="6"/>
  <c r="I1676" i="6"/>
  <c r="H1676" i="6"/>
  <c r="F1676" i="6"/>
  <c r="D1676" i="6"/>
  <c r="C1676" i="6"/>
  <c r="B1676" i="6"/>
  <c r="A1676" i="6"/>
  <c r="I1675" i="6"/>
  <c r="H1675" i="6"/>
  <c r="F1675" i="6"/>
  <c r="D1675" i="6"/>
  <c r="C1675" i="6"/>
  <c r="B1675" i="6"/>
  <c r="A1675" i="6"/>
  <c r="I1674" i="6"/>
  <c r="H1674" i="6"/>
  <c r="F1674" i="6"/>
  <c r="D1674" i="6"/>
  <c r="C1674" i="6"/>
  <c r="B1674" i="6"/>
  <c r="A1674" i="6"/>
  <c r="I1673" i="6"/>
  <c r="H1673" i="6"/>
  <c r="F1673" i="6"/>
  <c r="D1673" i="6"/>
  <c r="C1673" i="6"/>
  <c r="B1673" i="6"/>
  <c r="A1673" i="6"/>
  <c r="I1672" i="6"/>
  <c r="H1672" i="6"/>
  <c r="F1672" i="6"/>
  <c r="D1672" i="6"/>
  <c r="C1672" i="6"/>
  <c r="B1672" i="6"/>
  <c r="A1672" i="6"/>
  <c r="I1671" i="6"/>
  <c r="H1671" i="6"/>
  <c r="F1671" i="6"/>
  <c r="D1671" i="6"/>
  <c r="C1671" i="6"/>
  <c r="B1671" i="6"/>
  <c r="A1671" i="6"/>
  <c r="I1670" i="6"/>
  <c r="H1670" i="6"/>
  <c r="F1670" i="6"/>
  <c r="D1670" i="6"/>
  <c r="C1670" i="6"/>
  <c r="B1670" i="6"/>
  <c r="A1670" i="6"/>
  <c r="I1669" i="6"/>
  <c r="H1669" i="6"/>
  <c r="F1669" i="6"/>
  <c r="D1669" i="6"/>
  <c r="C1669" i="6"/>
  <c r="B1669" i="6"/>
  <c r="A1669" i="6"/>
  <c r="I1668" i="6"/>
  <c r="H1668" i="6"/>
  <c r="F1668" i="6"/>
  <c r="D1668" i="6"/>
  <c r="C1668" i="6"/>
  <c r="B1668" i="6"/>
  <c r="A1668" i="6"/>
  <c r="I1667" i="6"/>
  <c r="H1667" i="6"/>
  <c r="F1667" i="6"/>
  <c r="D1667" i="6"/>
  <c r="C1667" i="6"/>
  <c r="B1667" i="6"/>
  <c r="A1667" i="6"/>
  <c r="I1666" i="6"/>
  <c r="H1666" i="6"/>
  <c r="F1666" i="6"/>
  <c r="D1666" i="6"/>
  <c r="C1666" i="6"/>
  <c r="B1666" i="6"/>
  <c r="A1666" i="6"/>
  <c r="I1665" i="6"/>
  <c r="H1665" i="6"/>
  <c r="F1665" i="6"/>
  <c r="D1665" i="6"/>
  <c r="C1665" i="6"/>
  <c r="B1665" i="6"/>
  <c r="A1665" i="6"/>
  <c r="I1664" i="6"/>
  <c r="H1664" i="6"/>
  <c r="F1664" i="6"/>
  <c r="D1664" i="6"/>
  <c r="C1664" i="6"/>
  <c r="B1664" i="6"/>
  <c r="A1664" i="6"/>
  <c r="I1663" i="6"/>
  <c r="H1663" i="6"/>
  <c r="F1663" i="6"/>
  <c r="D1663" i="6"/>
  <c r="C1663" i="6"/>
  <c r="B1663" i="6"/>
  <c r="A1663" i="6"/>
  <c r="I1662" i="6"/>
  <c r="H1662" i="6"/>
  <c r="F1662" i="6"/>
  <c r="D1662" i="6"/>
  <c r="C1662" i="6"/>
  <c r="B1662" i="6"/>
  <c r="A1662" i="6"/>
  <c r="I1661" i="6"/>
  <c r="H1661" i="6"/>
  <c r="F1661" i="6"/>
  <c r="D1661" i="6"/>
  <c r="C1661" i="6"/>
  <c r="B1661" i="6"/>
  <c r="A1661" i="6"/>
  <c r="I1660" i="6"/>
  <c r="H1660" i="6"/>
  <c r="F1660" i="6"/>
  <c r="D1660" i="6"/>
  <c r="C1660" i="6"/>
  <c r="B1660" i="6"/>
  <c r="A1660" i="6"/>
  <c r="I1659" i="6"/>
  <c r="H1659" i="6"/>
  <c r="F1659" i="6"/>
  <c r="D1659" i="6"/>
  <c r="C1659" i="6"/>
  <c r="B1659" i="6"/>
  <c r="A1659" i="6"/>
  <c r="I1658" i="6"/>
  <c r="H1658" i="6"/>
  <c r="F1658" i="6"/>
  <c r="D1658" i="6"/>
  <c r="C1658" i="6"/>
  <c r="B1658" i="6"/>
  <c r="A1658" i="6"/>
  <c r="I1657" i="6"/>
  <c r="H1657" i="6"/>
  <c r="F1657" i="6"/>
  <c r="D1657" i="6"/>
  <c r="C1657" i="6"/>
  <c r="B1657" i="6"/>
  <c r="A1657" i="6"/>
  <c r="I1656" i="6"/>
  <c r="H1656" i="6"/>
  <c r="F1656" i="6"/>
  <c r="D1656" i="6"/>
  <c r="C1656" i="6"/>
  <c r="B1656" i="6"/>
  <c r="A1656" i="6"/>
  <c r="I1655" i="6"/>
  <c r="H1655" i="6"/>
  <c r="F1655" i="6"/>
  <c r="D1655" i="6"/>
  <c r="C1655" i="6"/>
  <c r="B1655" i="6"/>
  <c r="A1655" i="6"/>
  <c r="I1654" i="6"/>
  <c r="H1654" i="6"/>
  <c r="F1654" i="6"/>
  <c r="D1654" i="6"/>
  <c r="C1654" i="6"/>
  <c r="B1654" i="6"/>
  <c r="A1654" i="6"/>
  <c r="I1653" i="6"/>
  <c r="H1653" i="6"/>
  <c r="F1653" i="6"/>
  <c r="D1653" i="6"/>
  <c r="C1653" i="6"/>
  <c r="B1653" i="6"/>
  <c r="A1653" i="6"/>
  <c r="I1652" i="6"/>
  <c r="H1652" i="6"/>
  <c r="F1652" i="6"/>
  <c r="D1652" i="6"/>
  <c r="C1652" i="6"/>
  <c r="B1652" i="6"/>
  <c r="A1652" i="6"/>
  <c r="I1651" i="6"/>
  <c r="H1651" i="6"/>
  <c r="F1651" i="6"/>
  <c r="D1651" i="6"/>
  <c r="C1651" i="6"/>
  <c r="B1651" i="6"/>
  <c r="A1651" i="6"/>
  <c r="I1650" i="6"/>
  <c r="H1650" i="6"/>
  <c r="F1650" i="6"/>
  <c r="D1650" i="6"/>
  <c r="C1650" i="6"/>
  <c r="B1650" i="6"/>
  <c r="A1650" i="6"/>
  <c r="I1649" i="6"/>
  <c r="H1649" i="6"/>
  <c r="F1649" i="6"/>
  <c r="D1649" i="6"/>
  <c r="C1649" i="6"/>
  <c r="B1649" i="6"/>
  <c r="A1649" i="6"/>
  <c r="I1648" i="6"/>
  <c r="H1648" i="6"/>
  <c r="F1648" i="6"/>
  <c r="D1648" i="6"/>
  <c r="C1648" i="6"/>
  <c r="B1648" i="6"/>
  <c r="A1648" i="6"/>
  <c r="I1647" i="6"/>
  <c r="H1647" i="6"/>
  <c r="F1647" i="6"/>
  <c r="D1647" i="6"/>
  <c r="C1647" i="6"/>
  <c r="B1647" i="6"/>
  <c r="A1647" i="6"/>
  <c r="I1646" i="6"/>
  <c r="H1646" i="6"/>
  <c r="F1646" i="6"/>
  <c r="D1646" i="6"/>
  <c r="C1646" i="6"/>
  <c r="B1646" i="6"/>
  <c r="A1646" i="6"/>
  <c r="I1645" i="6"/>
  <c r="H1645" i="6"/>
  <c r="F1645" i="6"/>
  <c r="D1645" i="6"/>
  <c r="C1645" i="6"/>
  <c r="B1645" i="6"/>
  <c r="A1645" i="6"/>
  <c r="I1644" i="6"/>
  <c r="H1644" i="6"/>
  <c r="F1644" i="6"/>
  <c r="D1644" i="6"/>
  <c r="C1644" i="6"/>
  <c r="B1644" i="6"/>
  <c r="A1644" i="6"/>
  <c r="I1643" i="6"/>
  <c r="H1643" i="6"/>
  <c r="F1643" i="6"/>
  <c r="D1643" i="6"/>
  <c r="C1643" i="6"/>
  <c r="B1643" i="6"/>
  <c r="A1643" i="6"/>
  <c r="I1642" i="6"/>
  <c r="H1642" i="6"/>
  <c r="F1642" i="6"/>
  <c r="D1642" i="6"/>
  <c r="C1642" i="6"/>
  <c r="B1642" i="6"/>
  <c r="A1642" i="6"/>
  <c r="I1641" i="6"/>
  <c r="H1641" i="6"/>
  <c r="F1641" i="6"/>
  <c r="D1641" i="6"/>
  <c r="C1641" i="6"/>
  <c r="B1641" i="6"/>
  <c r="A1641" i="6"/>
  <c r="I1640" i="6"/>
  <c r="H1640" i="6"/>
  <c r="F1640" i="6"/>
  <c r="D1640" i="6"/>
  <c r="C1640" i="6"/>
  <c r="B1640" i="6"/>
  <c r="A1640" i="6"/>
  <c r="I1639" i="6"/>
  <c r="H1639" i="6"/>
  <c r="F1639" i="6"/>
  <c r="D1639" i="6"/>
  <c r="C1639" i="6"/>
  <c r="B1639" i="6"/>
  <c r="A1639" i="6"/>
  <c r="I1638" i="6"/>
  <c r="H1638" i="6"/>
  <c r="F1638" i="6"/>
  <c r="D1638" i="6"/>
  <c r="C1638" i="6"/>
  <c r="B1638" i="6"/>
  <c r="A1638" i="6"/>
  <c r="I1637" i="6"/>
  <c r="H1637" i="6"/>
  <c r="F1637" i="6"/>
  <c r="D1637" i="6"/>
  <c r="C1637" i="6"/>
  <c r="B1637" i="6"/>
  <c r="A1637" i="6"/>
  <c r="I1636" i="6"/>
  <c r="H1636" i="6"/>
  <c r="F1636" i="6"/>
  <c r="D1636" i="6"/>
  <c r="C1636" i="6"/>
  <c r="B1636" i="6"/>
  <c r="A1636" i="6"/>
  <c r="I1635" i="6"/>
  <c r="H1635" i="6"/>
  <c r="F1635" i="6"/>
  <c r="D1635" i="6"/>
  <c r="C1635" i="6"/>
  <c r="B1635" i="6"/>
  <c r="A1635" i="6"/>
  <c r="I1634" i="6"/>
  <c r="H1634" i="6"/>
  <c r="F1634" i="6"/>
  <c r="D1634" i="6"/>
  <c r="C1634" i="6"/>
  <c r="B1634" i="6"/>
  <c r="A1634" i="6"/>
  <c r="I1633" i="6"/>
  <c r="H1633" i="6"/>
  <c r="F1633" i="6"/>
  <c r="D1633" i="6"/>
  <c r="C1633" i="6"/>
  <c r="B1633" i="6"/>
  <c r="A1633" i="6"/>
  <c r="I1632" i="6"/>
  <c r="H1632" i="6"/>
  <c r="F1632" i="6"/>
  <c r="D1632" i="6"/>
  <c r="C1632" i="6"/>
  <c r="B1632" i="6"/>
  <c r="A1632" i="6"/>
  <c r="I1631" i="6"/>
  <c r="H1631" i="6"/>
  <c r="F1631" i="6"/>
  <c r="D1631" i="6"/>
  <c r="C1631" i="6"/>
  <c r="B1631" i="6"/>
  <c r="A1631" i="6"/>
  <c r="I1630" i="6"/>
  <c r="H1630" i="6"/>
  <c r="F1630" i="6"/>
  <c r="D1630" i="6"/>
  <c r="C1630" i="6"/>
  <c r="B1630" i="6"/>
  <c r="A1630" i="6"/>
  <c r="I1629" i="6"/>
  <c r="H1629" i="6"/>
  <c r="F1629" i="6"/>
  <c r="D1629" i="6"/>
  <c r="C1629" i="6"/>
  <c r="B1629" i="6"/>
  <c r="A1629" i="6"/>
  <c r="I1628" i="6"/>
  <c r="H1628" i="6"/>
  <c r="F1628" i="6"/>
  <c r="D1628" i="6"/>
  <c r="C1628" i="6"/>
  <c r="B1628" i="6"/>
  <c r="A1628" i="6"/>
  <c r="I1627" i="6"/>
  <c r="H1627" i="6"/>
  <c r="F1627" i="6"/>
  <c r="D1627" i="6"/>
  <c r="C1627" i="6"/>
  <c r="B1627" i="6"/>
  <c r="A1627" i="6"/>
  <c r="I1626" i="6"/>
  <c r="H1626" i="6"/>
  <c r="F1626" i="6"/>
  <c r="D1626" i="6"/>
  <c r="C1626" i="6"/>
  <c r="B1626" i="6"/>
  <c r="A1626" i="6"/>
  <c r="I1625" i="6"/>
  <c r="H1625" i="6"/>
  <c r="F1625" i="6"/>
  <c r="D1625" i="6"/>
  <c r="C1625" i="6"/>
  <c r="B1625" i="6"/>
  <c r="A1625" i="6"/>
  <c r="I1624" i="6"/>
  <c r="H1624" i="6"/>
  <c r="F1624" i="6"/>
  <c r="D1624" i="6"/>
  <c r="C1624" i="6"/>
  <c r="B1624" i="6"/>
  <c r="A1624" i="6"/>
  <c r="I1623" i="6"/>
  <c r="H1623" i="6"/>
  <c r="F1623" i="6"/>
  <c r="D1623" i="6"/>
  <c r="C1623" i="6"/>
  <c r="B1623" i="6"/>
  <c r="A1623" i="6"/>
  <c r="I1622" i="6"/>
  <c r="H1622" i="6"/>
  <c r="F1622" i="6"/>
  <c r="D1622" i="6"/>
  <c r="C1622" i="6"/>
  <c r="B1622" i="6"/>
  <c r="A1622" i="6"/>
  <c r="I1621" i="6"/>
  <c r="H1621" i="6"/>
  <c r="F1621" i="6"/>
  <c r="D1621" i="6"/>
  <c r="C1621" i="6"/>
  <c r="B1621" i="6"/>
  <c r="A1621" i="6"/>
  <c r="I1620" i="6"/>
  <c r="H1620" i="6"/>
  <c r="F1620" i="6"/>
  <c r="D1620" i="6"/>
  <c r="C1620" i="6"/>
  <c r="B1620" i="6"/>
  <c r="A1620" i="6"/>
  <c r="I1619" i="6"/>
  <c r="H1619" i="6"/>
  <c r="F1619" i="6"/>
  <c r="D1619" i="6"/>
  <c r="C1619" i="6"/>
  <c r="B1619" i="6"/>
  <c r="A1619" i="6"/>
  <c r="I1618" i="6"/>
  <c r="H1618" i="6"/>
  <c r="F1618" i="6"/>
  <c r="D1618" i="6"/>
  <c r="C1618" i="6"/>
  <c r="B1618" i="6"/>
  <c r="A1618" i="6"/>
  <c r="I1617" i="6"/>
  <c r="H1617" i="6"/>
  <c r="F1617" i="6"/>
  <c r="D1617" i="6"/>
  <c r="C1617" i="6"/>
  <c r="B1617" i="6"/>
  <c r="A1617" i="6"/>
  <c r="I1616" i="6"/>
  <c r="H1616" i="6"/>
  <c r="F1616" i="6"/>
  <c r="D1616" i="6"/>
  <c r="C1616" i="6"/>
  <c r="B1616" i="6"/>
  <c r="A1616" i="6"/>
  <c r="I1615" i="6"/>
  <c r="H1615" i="6"/>
  <c r="F1615" i="6"/>
  <c r="D1615" i="6"/>
  <c r="C1615" i="6"/>
  <c r="B1615" i="6"/>
  <c r="A1615" i="6"/>
  <c r="I1614" i="6"/>
  <c r="H1614" i="6"/>
  <c r="F1614" i="6"/>
  <c r="D1614" i="6"/>
  <c r="C1614" i="6"/>
  <c r="B1614" i="6"/>
  <c r="A1614" i="6"/>
  <c r="I1613" i="6"/>
  <c r="H1613" i="6"/>
  <c r="F1613" i="6"/>
  <c r="D1613" i="6"/>
  <c r="C1613" i="6"/>
  <c r="B1613" i="6"/>
  <c r="A1613" i="6"/>
  <c r="I1612" i="6"/>
  <c r="H1612" i="6"/>
  <c r="F1612" i="6"/>
  <c r="D1612" i="6"/>
  <c r="C1612" i="6"/>
  <c r="B1612" i="6"/>
  <c r="A1612" i="6"/>
  <c r="I1611" i="6"/>
  <c r="H1611" i="6"/>
  <c r="F1611" i="6"/>
  <c r="D1611" i="6"/>
  <c r="C1611" i="6"/>
  <c r="B1611" i="6"/>
  <c r="A1611" i="6"/>
  <c r="I1610" i="6"/>
  <c r="H1610" i="6"/>
  <c r="F1610" i="6"/>
  <c r="D1610" i="6"/>
  <c r="C1610" i="6"/>
  <c r="B1610" i="6"/>
  <c r="A1610" i="6"/>
  <c r="I1609" i="6"/>
  <c r="H1609" i="6"/>
  <c r="F1609" i="6"/>
  <c r="D1609" i="6"/>
  <c r="C1609" i="6"/>
  <c r="B1609" i="6"/>
  <c r="A1609" i="6"/>
  <c r="I1608" i="6"/>
  <c r="H1608" i="6"/>
  <c r="F1608" i="6"/>
  <c r="D1608" i="6"/>
  <c r="C1608" i="6"/>
  <c r="B1608" i="6"/>
  <c r="A1608" i="6"/>
  <c r="I1607" i="6"/>
  <c r="H1607" i="6"/>
  <c r="F1607" i="6"/>
  <c r="D1607" i="6"/>
  <c r="C1607" i="6"/>
  <c r="B1607" i="6"/>
  <c r="A1607" i="6"/>
  <c r="I1606" i="6"/>
  <c r="H1606" i="6"/>
  <c r="F1606" i="6"/>
  <c r="D1606" i="6"/>
  <c r="C1606" i="6"/>
  <c r="B1606" i="6"/>
  <c r="A1606" i="6"/>
  <c r="I1605" i="6"/>
  <c r="H1605" i="6"/>
  <c r="F1605" i="6"/>
  <c r="D1605" i="6"/>
  <c r="C1605" i="6"/>
  <c r="B1605" i="6"/>
  <c r="A1605" i="6"/>
  <c r="I1604" i="6"/>
  <c r="H1604" i="6"/>
  <c r="F1604" i="6"/>
  <c r="D1604" i="6"/>
  <c r="C1604" i="6"/>
  <c r="B1604" i="6"/>
  <c r="A1604" i="6"/>
  <c r="I1603" i="6"/>
  <c r="H1603" i="6"/>
  <c r="F1603" i="6"/>
  <c r="D1603" i="6"/>
  <c r="C1603" i="6"/>
  <c r="B1603" i="6"/>
  <c r="A1603" i="6"/>
  <c r="I1602" i="6"/>
  <c r="H1602" i="6"/>
  <c r="F1602" i="6"/>
  <c r="D1602" i="6"/>
  <c r="C1602" i="6"/>
  <c r="B1602" i="6"/>
  <c r="A1602" i="6"/>
  <c r="I1601" i="6"/>
  <c r="H1601" i="6"/>
  <c r="F1601" i="6"/>
  <c r="D1601" i="6"/>
  <c r="C1601" i="6"/>
  <c r="B1601" i="6"/>
  <c r="A1601" i="6"/>
  <c r="I1600" i="6"/>
  <c r="H1600" i="6"/>
  <c r="F1600" i="6"/>
  <c r="D1600" i="6"/>
  <c r="C1600" i="6"/>
  <c r="B1600" i="6"/>
  <c r="A1600" i="6"/>
  <c r="I1599" i="6"/>
  <c r="H1599" i="6"/>
  <c r="F1599" i="6"/>
  <c r="D1599" i="6"/>
  <c r="C1599" i="6"/>
  <c r="B1599" i="6"/>
  <c r="A1599" i="6"/>
  <c r="I1598" i="6"/>
  <c r="H1598" i="6"/>
  <c r="F1598" i="6"/>
  <c r="D1598" i="6"/>
  <c r="C1598" i="6"/>
  <c r="B1598" i="6"/>
  <c r="A1598" i="6"/>
  <c r="I1597" i="6"/>
  <c r="H1597" i="6"/>
  <c r="F1597" i="6"/>
  <c r="D1597" i="6"/>
  <c r="C1597" i="6"/>
  <c r="B1597" i="6"/>
  <c r="A1597" i="6"/>
  <c r="I1596" i="6"/>
  <c r="H1596" i="6"/>
  <c r="F1596" i="6"/>
  <c r="D1596" i="6"/>
  <c r="C1596" i="6"/>
  <c r="B1596" i="6"/>
  <c r="A1596" i="6"/>
  <c r="I1595" i="6"/>
  <c r="H1595" i="6"/>
  <c r="F1595" i="6"/>
  <c r="D1595" i="6"/>
  <c r="C1595" i="6"/>
  <c r="B1595" i="6"/>
  <c r="A1595" i="6"/>
  <c r="I1594" i="6"/>
  <c r="H1594" i="6"/>
  <c r="F1594" i="6"/>
  <c r="D1594" i="6"/>
  <c r="C1594" i="6"/>
  <c r="B1594" i="6"/>
  <c r="A1594" i="6"/>
  <c r="I1593" i="6"/>
  <c r="H1593" i="6"/>
  <c r="F1593" i="6"/>
  <c r="D1593" i="6"/>
  <c r="C1593" i="6"/>
  <c r="B1593" i="6"/>
  <c r="A1593" i="6"/>
  <c r="I1592" i="6"/>
  <c r="H1592" i="6"/>
  <c r="F1592" i="6"/>
  <c r="D1592" i="6"/>
  <c r="C1592" i="6"/>
  <c r="B1592" i="6"/>
  <c r="A1592" i="6"/>
  <c r="I1591" i="6"/>
  <c r="H1591" i="6"/>
  <c r="F1591" i="6"/>
  <c r="D1591" i="6"/>
  <c r="C1591" i="6"/>
  <c r="B1591" i="6"/>
  <c r="A1591" i="6"/>
  <c r="I1590" i="6"/>
  <c r="H1590" i="6"/>
  <c r="F1590" i="6"/>
  <c r="D1590" i="6"/>
  <c r="C1590" i="6"/>
  <c r="B1590" i="6"/>
  <c r="A1590" i="6"/>
  <c r="I1589" i="6"/>
  <c r="H1589" i="6"/>
  <c r="F1589" i="6"/>
  <c r="D1589" i="6"/>
  <c r="C1589" i="6"/>
  <c r="B1589" i="6"/>
  <c r="A1589" i="6"/>
  <c r="I1588" i="6"/>
  <c r="H1588" i="6"/>
  <c r="F1588" i="6"/>
  <c r="D1588" i="6"/>
  <c r="C1588" i="6"/>
  <c r="B1588" i="6"/>
  <c r="A1588" i="6"/>
  <c r="I1587" i="6"/>
  <c r="H1587" i="6"/>
  <c r="F1587" i="6"/>
  <c r="D1587" i="6"/>
  <c r="C1587" i="6"/>
  <c r="B1587" i="6"/>
  <c r="A1587" i="6"/>
  <c r="I1586" i="6"/>
  <c r="H1586" i="6"/>
  <c r="F1586" i="6"/>
  <c r="D1586" i="6"/>
  <c r="C1586" i="6"/>
  <c r="B1586" i="6"/>
  <c r="A1586" i="6"/>
  <c r="I1585" i="6"/>
  <c r="H1585" i="6"/>
  <c r="F1585" i="6"/>
  <c r="D1585" i="6"/>
  <c r="C1585" i="6"/>
  <c r="B1585" i="6"/>
  <c r="A1585" i="6"/>
  <c r="I1584" i="6"/>
  <c r="H1584" i="6"/>
  <c r="F1584" i="6"/>
  <c r="D1584" i="6"/>
  <c r="C1584" i="6"/>
  <c r="B1584" i="6"/>
  <c r="A1584" i="6"/>
  <c r="I1583" i="6"/>
  <c r="H1583" i="6"/>
  <c r="F1583" i="6"/>
  <c r="D1583" i="6"/>
  <c r="C1583" i="6"/>
  <c r="B1583" i="6"/>
  <c r="A1583" i="6"/>
  <c r="I1582" i="6"/>
  <c r="H1582" i="6"/>
  <c r="F1582" i="6"/>
  <c r="D1582" i="6"/>
  <c r="C1582" i="6"/>
  <c r="B1582" i="6"/>
  <c r="A1582" i="6"/>
  <c r="I1581" i="6"/>
  <c r="H1581" i="6"/>
  <c r="F1581" i="6"/>
  <c r="D1581" i="6"/>
  <c r="C1581" i="6"/>
  <c r="B1581" i="6"/>
  <c r="A1581" i="6"/>
  <c r="I1580" i="6"/>
  <c r="H1580" i="6"/>
  <c r="F1580" i="6"/>
  <c r="D1580" i="6"/>
  <c r="C1580" i="6"/>
  <c r="B1580" i="6"/>
  <c r="A1580" i="6"/>
  <c r="I1579" i="6"/>
  <c r="H1579" i="6"/>
  <c r="F1579" i="6"/>
  <c r="D1579" i="6"/>
  <c r="C1579" i="6"/>
  <c r="B1579" i="6"/>
  <c r="A1579" i="6"/>
  <c r="I1578" i="6"/>
  <c r="H1578" i="6"/>
  <c r="F1578" i="6"/>
  <c r="D1578" i="6"/>
  <c r="C1578" i="6"/>
  <c r="B1578" i="6"/>
  <c r="A1578" i="6"/>
  <c r="I1577" i="6"/>
  <c r="H1577" i="6"/>
  <c r="F1577" i="6"/>
  <c r="D1577" i="6"/>
  <c r="C1577" i="6"/>
  <c r="B1577" i="6"/>
  <c r="A1577" i="6"/>
  <c r="I1576" i="6"/>
  <c r="H1576" i="6"/>
  <c r="F1576" i="6"/>
  <c r="D1576" i="6"/>
  <c r="C1576" i="6"/>
  <c r="B1576" i="6"/>
  <c r="A1576" i="6"/>
  <c r="I1575" i="6"/>
  <c r="H1575" i="6"/>
  <c r="F1575" i="6"/>
  <c r="D1575" i="6"/>
  <c r="C1575" i="6"/>
  <c r="B1575" i="6"/>
  <c r="A1575" i="6"/>
  <c r="I1574" i="6"/>
  <c r="H1574" i="6"/>
  <c r="F1574" i="6"/>
  <c r="D1574" i="6"/>
  <c r="C1574" i="6"/>
  <c r="B1574" i="6"/>
  <c r="A1574" i="6"/>
  <c r="I1573" i="6"/>
  <c r="H1573" i="6"/>
  <c r="F1573" i="6"/>
  <c r="D1573" i="6"/>
  <c r="C1573" i="6"/>
  <c r="B1573" i="6"/>
  <c r="A1573" i="6"/>
  <c r="I1572" i="6"/>
  <c r="H1572" i="6"/>
  <c r="F1572" i="6"/>
  <c r="D1572" i="6"/>
  <c r="C1572" i="6"/>
  <c r="B1572" i="6"/>
  <c r="A1572" i="6"/>
  <c r="I1571" i="6"/>
  <c r="H1571" i="6"/>
  <c r="F1571" i="6"/>
  <c r="D1571" i="6"/>
  <c r="C1571" i="6"/>
  <c r="B1571" i="6"/>
  <c r="A1571" i="6"/>
  <c r="I1570" i="6"/>
  <c r="H1570" i="6"/>
  <c r="F1570" i="6"/>
  <c r="D1570" i="6"/>
  <c r="C1570" i="6"/>
  <c r="B1570" i="6"/>
  <c r="A1570" i="6"/>
  <c r="I1569" i="6"/>
  <c r="H1569" i="6"/>
  <c r="F1569" i="6"/>
  <c r="D1569" i="6"/>
  <c r="C1569" i="6"/>
  <c r="B1569" i="6"/>
  <c r="A1569" i="6"/>
  <c r="I1568" i="6"/>
  <c r="H1568" i="6"/>
  <c r="F1568" i="6"/>
  <c r="D1568" i="6"/>
  <c r="C1568" i="6"/>
  <c r="B1568" i="6"/>
  <c r="A1568" i="6"/>
  <c r="I1567" i="6"/>
  <c r="H1567" i="6"/>
  <c r="F1567" i="6"/>
  <c r="D1567" i="6"/>
  <c r="C1567" i="6"/>
  <c r="B1567" i="6"/>
  <c r="A1567" i="6"/>
  <c r="I1566" i="6"/>
  <c r="H1566" i="6"/>
  <c r="F1566" i="6"/>
  <c r="D1566" i="6"/>
  <c r="C1566" i="6"/>
  <c r="B1566" i="6"/>
  <c r="A1566" i="6"/>
  <c r="I1565" i="6"/>
  <c r="H1565" i="6"/>
  <c r="F1565" i="6"/>
  <c r="D1565" i="6"/>
  <c r="C1565" i="6"/>
  <c r="B1565" i="6"/>
  <c r="A1565" i="6"/>
  <c r="I1564" i="6"/>
  <c r="H1564" i="6"/>
  <c r="F1564" i="6"/>
  <c r="D1564" i="6"/>
  <c r="C1564" i="6"/>
  <c r="B1564" i="6"/>
  <c r="A1564" i="6"/>
  <c r="I1563" i="6"/>
  <c r="H1563" i="6"/>
  <c r="F1563" i="6"/>
  <c r="D1563" i="6"/>
  <c r="C1563" i="6"/>
  <c r="B1563" i="6"/>
  <c r="A1563" i="6"/>
  <c r="I1562" i="6"/>
  <c r="H1562" i="6"/>
  <c r="F1562" i="6"/>
  <c r="D1562" i="6"/>
  <c r="C1562" i="6"/>
  <c r="B1562" i="6"/>
  <c r="A1562" i="6"/>
  <c r="I1561" i="6"/>
  <c r="H1561" i="6"/>
  <c r="F1561" i="6"/>
  <c r="D1561" i="6"/>
  <c r="C1561" i="6"/>
  <c r="B1561" i="6"/>
  <c r="A1561" i="6"/>
  <c r="I1560" i="6"/>
  <c r="H1560" i="6"/>
  <c r="F1560" i="6"/>
  <c r="D1560" i="6"/>
  <c r="C1560" i="6"/>
  <c r="B1560" i="6"/>
  <c r="A1560" i="6"/>
  <c r="I1559" i="6"/>
  <c r="H1559" i="6"/>
  <c r="F1559" i="6"/>
  <c r="D1559" i="6"/>
  <c r="C1559" i="6"/>
  <c r="B1559" i="6"/>
  <c r="A1559" i="6"/>
  <c r="I1558" i="6"/>
  <c r="H1558" i="6"/>
  <c r="F1558" i="6"/>
  <c r="D1558" i="6"/>
  <c r="C1558" i="6"/>
  <c r="B1558" i="6"/>
  <c r="A1558" i="6"/>
  <c r="I1557" i="6"/>
  <c r="H1557" i="6"/>
  <c r="F1557" i="6"/>
  <c r="D1557" i="6"/>
  <c r="C1557" i="6"/>
  <c r="B1557" i="6"/>
  <c r="A1557" i="6"/>
  <c r="I1556" i="6"/>
  <c r="H1556" i="6"/>
  <c r="F1556" i="6"/>
  <c r="D1556" i="6"/>
  <c r="C1556" i="6"/>
  <c r="B1556" i="6"/>
  <c r="A1556" i="6"/>
  <c r="I1555" i="6"/>
  <c r="H1555" i="6"/>
  <c r="F1555" i="6"/>
  <c r="D1555" i="6"/>
  <c r="C1555" i="6"/>
  <c r="B1555" i="6"/>
  <c r="A1555" i="6"/>
  <c r="I1554" i="6"/>
  <c r="H1554" i="6"/>
  <c r="F1554" i="6"/>
  <c r="D1554" i="6"/>
  <c r="C1554" i="6"/>
  <c r="B1554" i="6"/>
  <c r="A1554" i="6"/>
  <c r="I1553" i="6"/>
  <c r="H1553" i="6"/>
  <c r="F1553" i="6"/>
  <c r="D1553" i="6"/>
  <c r="C1553" i="6"/>
  <c r="B1553" i="6"/>
  <c r="A1553" i="6"/>
  <c r="I1552" i="6"/>
  <c r="H1552" i="6"/>
  <c r="F1552" i="6"/>
  <c r="D1552" i="6"/>
  <c r="C1552" i="6"/>
  <c r="B1552" i="6"/>
  <c r="A1552" i="6"/>
  <c r="I1551" i="6"/>
  <c r="H1551" i="6"/>
  <c r="F1551" i="6"/>
  <c r="D1551" i="6"/>
  <c r="C1551" i="6"/>
  <c r="B1551" i="6"/>
  <c r="A1551" i="6"/>
  <c r="I1550" i="6"/>
  <c r="H1550" i="6"/>
  <c r="F1550" i="6"/>
  <c r="D1550" i="6"/>
  <c r="C1550" i="6"/>
  <c r="B1550" i="6"/>
  <c r="A1550" i="6"/>
  <c r="I1549" i="6"/>
  <c r="H1549" i="6"/>
  <c r="F1549" i="6"/>
  <c r="D1549" i="6"/>
  <c r="C1549" i="6"/>
  <c r="B1549" i="6"/>
  <c r="A1549" i="6"/>
  <c r="I1548" i="6"/>
  <c r="H1548" i="6"/>
  <c r="F1548" i="6"/>
  <c r="D1548" i="6"/>
  <c r="C1548" i="6"/>
  <c r="B1548" i="6"/>
  <c r="A1548" i="6"/>
  <c r="I1547" i="6"/>
  <c r="H1547" i="6"/>
  <c r="F1547" i="6"/>
  <c r="D1547" i="6"/>
  <c r="C1547" i="6"/>
  <c r="B1547" i="6"/>
  <c r="A1547" i="6"/>
  <c r="I1546" i="6"/>
  <c r="H1546" i="6"/>
  <c r="F1546" i="6"/>
  <c r="D1546" i="6"/>
  <c r="C1546" i="6"/>
  <c r="B1546" i="6"/>
  <c r="A1546" i="6"/>
  <c r="I1545" i="6"/>
  <c r="H1545" i="6"/>
  <c r="F1545" i="6"/>
  <c r="D1545" i="6"/>
  <c r="C1545" i="6"/>
  <c r="B1545" i="6"/>
  <c r="A1545" i="6"/>
  <c r="I1544" i="6"/>
  <c r="H1544" i="6"/>
  <c r="F1544" i="6"/>
  <c r="D1544" i="6"/>
  <c r="C1544" i="6"/>
  <c r="B1544" i="6"/>
  <c r="A1544" i="6"/>
  <c r="I1543" i="6"/>
  <c r="H1543" i="6"/>
  <c r="F1543" i="6"/>
  <c r="D1543" i="6"/>
  <c r="C1543" i="6"/>
  <c r="B1543" i="6"/>
  <c r="A1543" i="6"/>
  <c r="I1542" i="6"/>
  <c r="H1542" i="6"/>
  <c r="F1542" i="6"/>
  <c r="D1542" i="6"/>
  <c r="C1542" i="6"/>
  <c r="B1542" i="6"/>
  <c r="A1542" i="6"/>
  <c r="I1541" i="6"/>
  <c r="H1541" i="6"/>
  <c r="F1541" i="6"/>
  <c r="D1541" i="6"/>
  <c r="C1541" i="6"/>
  <c r="B1541" i="6"/>
  <c r="A1541" i="6"/>
  <c r="I1540" i="6"/>
  <c r="H1540" i="6"/>
  <c r="F1540" i="6"/>
  <c r="D1540" i="6"/>
  <c r="C1540" i="6"/>
  <c r="B1540" i="6"/>
  <c r="A1540" i="6"/>
  <c r="I1539" i="6"/>
  <c r="H1539" i="6"/>
  <c r="F1539" i="6"/>
  <c r="D1539" i="6"/>
  <c r="C1539" i="6"/>
  <c r="B1539" i="6"/>
  <c r="A1539" i="6"/>
  <c r="I1538" i="6"/>
  <c r="H1538" i="6"/>
  <c r="F1538" i="6"/>
  <c r="D1538" i="6"/>
  <c r="C1538" i="6"/>
  <c r="B1538" i="6"/>
  <c r="A1538" i="6"/>
  <c r="I1537" i="6"/>
  <c r="H1537" i="6"/>
  <c r="F1537" i="6"/>
  <c r="D1537" i="6"/>
  <c r="C1537" i="6"/>
  <c r="B1537" i="6"/>
  <c r="A1537" i="6"/>
  <c r="I1536" i="6"/>
  <c r="H1536" i="6"/>
  <c r="F1536" i="6"/>
  <c r="D1536" i="6"/>
  <c r="C1536" i="6"/>
  <c r="B1536" i="6"/>
  <c r="A1536" i="6"/>
  <c r="I1535" i="6"/>
  <c r="H1535" i="6"/>
  <c r="F1535" i="6"/>
  <c r="D1535" i="6"/>
  <c r="C1535" i="6"/>
  <c r="B1535" i="6"/>
  <c r="A1535" i="6"/>
  <c r="I1534" i="6"/>
  <c r="H1534" i="6"/>
  <c r="F1534" i="6"/>
  <c r="D1534" i="6"/>
  <c r="C1534" i="6"/>
  <c r="B1534" i="6"/>
  <c r="A1534" i="6"/>
  <c r="I1533" i="6"/>
  <c r="H1533" i="6"/>
  <c r="F1533" i="6"/>
  <c r="D1533" i="6"/>
  <c r="C1533" i="6"/>
  <c r="B1533" i="6"/>
  <c r="A1533" i="6"/>
  <c r="I1532" i="6"/>
  <c r="H1532" i="6"/>
  <c r="F1532" i="6"/>
  <c r="D1532" i="6"/>
  <c r="C1532" i="6"/>
  <c r="B1532" i="6"/>
  <c r="A1532" i="6"/>
  <c r="I1531" i="6"/>
  <c r="H1531" i="6"/>
  <c r="F1531" i="6"/>
  <c r="D1531" i="6"/>
  <c r="C1531" i="6"/>
  <c r="B1531" i="6"/>
  <c r="A1531" i="6"/>
  <c r="I1530" i="6"/>
  <c r="H1530" i="6"/>
  <c r="F1530" i="6"/>
  <c r="D1530" i="6"/>
  <c r="C1530" i="6"/>
  <c r="B1530" i="6"/>
  <c r="A1530" i="6"/>
  <c r="I1529" i="6"/>
  <c r="H1529" i="6"/>
  <c r="F1529" i="6"/>
  <c r="D1529" i="6"/>
  <c r="C1529" i="6"/>
  <c r="B1529" i="6"/>
  <c r="A1529" i="6"/>
  <c r="I1528" i="6"/>
  <c r="H1528" i="6"/>
  <c r="F1528" i="6"/>
  <c r="D1528" i="6"/>
  <c r="C1528" i="6"/>
  <c r="B1528" i="6"/>
  <c r="A1528" i="6"/>
  <c r="I1527" i="6"/>
  <c r="H1527" i="6"/>
  <c r="F1527" i="6"/>
  <c r="D1527" i="6"/>
  <c r="C1527" i="6"/>
  <c r="B1527" i="6"/>
  <c r="A1527" i="6"/>
  <c r="I1526" i="6"/>
  <c r="H1526" i="6"/>
  <c r="F1526" i="6"/>
  <c r="D1526" i="6"/>
  <c r="C1526" i="6"/>
  <c r="B1526" i="6"/>
  <c r="A1526" i="6"/>
  <c r="I1525" i="6"/>
  <c r="H1525" i="6"/>
  <c r="F1525" i="6"/>
  <c r="D1525" i="6"/>
  <c r="C1525" i="6"/>
  <c r="B1525" i="6"/>
  <c r="A1525" i="6"/>
  <c r="I1524" i="6"/>
  <c r="H1524" i="6"/>
  <c r="F1524" i="6"/>
  <c r="D1524" i="6"/>
  <c r="C1524" i="6"/>
  <c r="B1524" i="6"/>
  <c r="A1524" i="6"/>
  <c r="I1523" i="6"/>
  <c r="H1523" i="6"/>
  <c r="F1523" i="6"/>
  <c r="D1523" i="6"/>
  <c r="C1523" i="6"/>
  <c r="B1523" i="6"/>
  <c r="A1523" i="6"/>
  <c r="I1522" i="6"/>
  <c r="H1522" i="6"/>
  <c r="F1522" i="6"/>
  <c r="D1522" i="6"/>
  <c r="C1522" i="6"/>
  <c r="B1522" i="6"/>
  <c r="A1522" i="6"/>
  <c r="I1521" i="6"/>
  <c r="H1521" i="6"/>
  <c r="F1521" i="6"/>
  <c r="D1521" i="6"/>
  <c r="C1521" i="6"/>
  <c r="B1521" i="6"/>
  <c r="A1521" i="6"/>
  <c r="I1520" i="6"/>
  <c r="H1520" i="6"/>
  <c r="F1520" i="6"/>
  <c r="D1520" i="6"/>
  <c r="C1520" i="6"/>
  <c r="B1520" i="6"/>
  <c r="A1520" i="6"/>
  <c r="I1519" i="6"/>
  <c r="H1519" i="6"/>
  <c r="F1519" i="6"/>
  <c r="D1519" i="6"/>
  <c r="C1519" i="6"/>
  <c r="B1519" i="6"/>
  <c r="A1519" i="6"/>
  <c r="I1518" i="6"/>
  <c r="H1518" i="6"/>
  <c r="F1518" i="6"/>
  <c r="D1518" i="6"/>
  <c r="C1518" i="6"/>
  <c r="B1518" i="6"/>
  <c r="A1518" i="6"/>
  <c r="I1517" i="6"/>
  <c r="H1517" i="6"/>
  <c r="F1517" i="6"/>
  <c r="D1517" i="6"/>
  <c r="C1517" i="6"/>
  <c r="B1517" i="6"/>
  <c r="A1517" i="6"/>
  <c r="I1516" i="6"/>
  <c r="H1516" i="6"/>
  <c r="F1516" i="6"/>
  <c r="D1516" i="6"/>
  <c r="C1516" i="6"/>
  <c r="B1516" i="6"/>
  <c r="A1516" i="6"/>
  <c r="I1515" i="6"/>
  <c r="H1515" i="6"/>
  <c r="F1515" i="6"/>
  <c r="D1515" i="6"/>
  <c r="C1515" i="6"/>
  <c r="B1515" i="6"/>
  <c r="A1515" i="6"/>
  <c r="I1514" i="6"/>
  <c r="H1514" i="6"/>
  <c r="F1514" i="6"/>
  <c r="D1514" i="6"/>
  <c r="C1514" i="6"/>
  <c r="B1514" i="6"/>
  <c r="A1514" i="6"/>
  <c r="I1513" i="6"/>
  <c r="H1513" i="6"/>
  <c r="F1513" i="6"/>
  <c r="D1513" i="6"/>
  <c r="C1513" i="6"/>
  <c r="B1513" i="6"/>
  <c r="A1513" i="6"/>
  <c r="I1512" i="6"/>
  <c r="H1512" i="6"/>
  <c r="F1512" i="6"/>
  <c r="D1512" i="6"/>
  <c r="C1512" i="6"/>
  <c r="B1512" i="6"/>
  <c r="A1512" i="6"/>
  <c r="I1511" i="6"/>
  <c r="H1511" i="6"/>
  <c r="F1511" i="6"/>
  <c r="D1511" i="6"/>
  <c r="C1511" i="6"/>
  <c r="B1511" i="6"/>
  <c r="A1511" i="6"/>
  <c r="I1510" i="6"/>
  <c r="H1510" i="6"/>
  <c r="F1510" i="6"/>
  <c r="D1510" i="6"/>
  <c r="C1510" i="6"/>
  <c r="B1510" i="6"/>
  <c r="A1510" i="6"/>
  <c r="I1509" i="6"/>
  <c r="H1509" i="6"/>
  <c r="F1509" i="6"/>
  <c r="D1509" i="6"/>
  <c r="C1509" i="6"/>
  <c r="B1509" i="6"/>
  <c r="A1509" i="6"/>
  <c r="I1508" i="6"/>
  <c r="H1508" i="6"/>
  <c r="F1508" i="6"/>
  <c r="D1508" i="6"/>
  <c r="C1508" i="6"/>
  <c r="B1508" i="6"/>
  <c r="A1508" i="6"/>
  <c r="I1507" i="6"/>
  <c r="H1507" i="6"/>
  <c r="F1507" i="6"/>
  <c r="D1507" i="6"/>
  <c r="C1507" i="6"/>
  <c r="B1507" i="6"/>
  <c r="A1507" i="6"/>
  <c r="I1506" i="6"/>
  <c r="H1506" i="6"/>
  <c r="F1506" i="6"/>
  <c r="D1506" i="6"/>
  <c r="C1506" i="6"/>
  <c r="B1506" i="6"/>
  <c r="A1506" i="6"/>
  <c r="I1505" i="6"/>
  <c r="H1505" i="6"/>
  <c r="F1505" i="6"/>
  <c r="D1505" i="6"/>
  <c r="C1505" i="6"/>
  <c r="B1505" i="6"/>
  <c r="A1505" i="6"/>
  <c r="I1504" i="6"/>
  <c r="H1504" i="6"/>
  <c r="F1504" i="6"/>
  <c r="D1504" i="6"/>
  <c r="C1504" i="6"/>
  <c r="B1504" i="6"/>
  <c r="A1504" i="6"/>
  <c r="I1503" i="6"/>
  <c r="H1503" i="6"/>
  <c r="F1503" i="6"/>
  <c r="D1503" i="6"/>
  <c r="C1503" i="6"/>
  <c r="B1503" i="6"/>
  <c r="A1503" i="6"/>
  <c r="I1502" i="6"/>
  <c r="H1502" i="6"/>
  <c r="F1502" i="6"/>
  <c r="D1502" i="6"/>
  <c r="C1502" i="6"/>
  <c r="B1502" i="6"/>
  <c r="A1502" i="6"/>
  <c r="I1501" i="6"/>
  <c r="H1501" i="6"/>
  <c r="F1501" i="6"/>
  <c r="D1501" i="6"/>
  <c r="C1501" i="6"/>
  <c r="B1501" i="6"/>
  <c r="A1501" i="6"/>
  <c r="I1500" i="6"/>
  <c r="H1500" i="6"/>
  <c r="F1500" i="6"/>
  <c r="D1500" i="6"/>
  <c r="C1500" i="6"/>
  <c r="B1500" i="6"/>
  <c r="A1500" i="6"/>
  <c r="I1499" i="6"/>
  <c r="H1499" i="6"/>
  <c r="F1499" i="6"/>
  <c r="D1499" i="6"/>
  <c r="C1499" i="6"/>
  <c r="B1499" i="6"/>
  <c r="A1499" i="6"/>
  <c r="I1498" i="6"/>
  <c r="H1498" i="6"/>
  <c r="F1498" i="6"/>
  <c r="D1498" i="6"/>
  <c r="C1498" i="6"/>
  <c r="B1498" i="6"/>
  <c r="A1498" i="6"/>
  <c r="I1497" i="6"/>
  <c r="H1497" i="6"/>
  <c r="F1497" i="6"/>
  <c r="D1497" i="6"/>
  <c r="C1497" i="6"/>
  <c r="B1497" i="6"/>
  <c r="A1497" i="6"/>
  <c r="I1496" i="6"/>
  <c r="H1496" i="6"/>
  <c r="F1496" i="6"/>
  <c r="D1496" i="6"/>
  <c r="C1496" i="6"/>
  <c r="B1496" i="6"/>
  <c r="A1496" i="6"/>
  <c r="I1495" i="6"/>
  <c r="H1495" i="6"/>
  <c r="F1495" i="6"/>
  <c r="D1495" i="6"/>
  <c r="C1495" i="6"/>
  <c r="B1495" i="6"/>
  <c r="A1495" i="6"/>
  <c r="I1494" i="6"/>
  <c r="H1494" i="6"/>
  <c r="F1494" i="6"/>
  <c r="D1494" i="6"/>
  <c r="C1494" i="6"/>
  <c r="B1494" i="6"/>
  <c r="A1494" i="6"/>
  <c r="I1493" i="6"/>
  <c r="H1493" i="6"/>
  <c r="F1493" i="6"/>
  <c r="D1493" i="6"/>
  <c r="C1493" i="6"/>
  <c r="B1493" i="6"/>
  <c r="A1493" i="6"/>
  <c r="I1492" i="6"/>
  <c r="H1492" i="6"/>
  <c r="F1492" i="6"/>
  <c r="D1492" i="6"/>
  <c r="C1492" i="6"/>
  <c r="B1492" i="6"/>
  <c r="A1492" i="6"/>
  <c r="I1491" i="6"/>
  <c r="H1491" i="6"/>
  <c r="F1491" i="6"/>
  <c r="D1491" i="6"/>
  <c r="C1491" i="6"/>
  <c r="B1491" i="6"/>
  <c r="A1491" i="6"/>
  <c r="I1490" i="6"/>
  <c r="H1490" i="6"/>
  <c r="F1490" i="6"/>
  <c r="D1490" i="6"/>
  <c r="C1490" i="6"/>
  <c r="B1490" i="6"/>
  <c r="A1490" i="6"/>
  <c r="I1489" i="6"/>
  <c r="H1489" i="6"/>
  <c r="F1489" i="6"/>
  <c r="D1489" i="6"/>
  <c r="C1489" i="6"/>
  <c r="B1489" i="6"/>
  <c r="A1489" i="6"/>
  <c r="I1488" i="6"/>
  <c r="H1488" i="6"/>
  <c r="F1488" i="6"/>
  <c r="D1488" i="6"/>
  <c r="C1488" i="6"/>
  <c r="B1488" i="6"/>
  <c r="A1488" i="6"/>
  <c r="I1487" i="6"/>
  <c r="H1487" i="6"/>
  <c r="F1487" i="6"/>
  <c r="D1487" i="6"/>
  <c r="C1487" i="6"/>
  <c r="B1487" i="6"/>
  <c r="A1487" i="6"/>
  <c r="I1486" i="6"/>
  <c r="H1486" i="6"/>
  <c r="F1486" i="6"/>
  <c r="D1486" i="6"/>
  <c r="C1486" i="6"/>
  <c r="B1486" i="6"/>
  <c r="A1486" i="6"/>
  <c r="I1485" i="6"/>
  <c r="H1485" i="6"/>
  <c r="F1485" i="6"/>
  <c r="D1485" i="6"/>
  <c r="C1485" i="6"/>
  <c r="B1485" i="6"/>
  <c r="A1485" i="6"/>
  <c r="I1484" i="6"/>
  <c r="H1484" i="6"/>
  <c r="F1484" i="6"/>
  <c r="D1484" i="6"/>
  <c r="C1484" i="6"/>
  <c r="B1484" i="6"/>
  <c r="A1484" i="6"/>
  <c r="I1483" i="6"/>
  <c r="H1483" i="6"/>
  <c r="F1483" i="6"/>
  <c r="D1483" i="6"/>
  <c r="C1483" i="6"/>
  <c r="B1483" i="6"/>
  <c r="A1483" i="6"/>
  <c r="I1482" i="6"/>
  <c r="H1482" i="6"/>
  <c r="F1482" i="6"/>
  <c r="D1482" i="6"/>
  <c r="C1482" i="6"/>
  <c r="B1482" i="6"/>
  <c r="A1482" i="6"/>
  <c r="I1481" i="6"/>
  <c r="H1481" i="6"/>
  <c r="F1481" i="6"/>
  <c r="D1481" i="6"/>
  <c r="C1481" i="6"/>
  <c r="B1481" i="6"/>
  <c r="A1481" i="6"/>
  <c r="I1480" i="6"/>
  <c r="H1480" i="6"/>
  <c r="F1480" i="6"/>
  <c r="D1480" i="6"/>
  <c r="C1480" i="6"/>
  <c r="B1480" i="6"/>
  <c r="A1480" i="6"/>
  <c r="I1479" i="6"/>
  <c r="H1479" i="6"/>
  <c r="F1479" i="6"/>
  <c r="D1479" i="6"/>
  <c r="C1479" i="6"/>
  <c r="B1479" i="6"/>
  <c r="A1479" i="6"/>
  <c r="I1478" i="6"/>
  <c r="H1478" i="6"/>
  <c r="F1478" i="6"/>
  <c r="D1478" i="6"/>
  <c r="C1478" i="6"/>
  <c r="B1478" i="6"/>
  <c r="A1478" i="6"/>
  <c r="I1477" i="6"/>
  <c r="H1477" i="6"/>
  <c r="F1477" i="6"/>
  <c r="D1477" i="6"/>
  <c r="C1477" i="6"/>
  <c r="B1477" i="6"/>
  <c r="A1477" i="6"/>
  <c r="I1476" i="6"/>
  <c r="H1476" i="6"/>
  <c r="F1476" i="6"/>
  <c r="D1476" i="6"/>
  <c r="C1476" i="6"/>
  <c r="B1476" i="6"/>
  <c r="A1476" i="6"/>
  <c r="I1475" i="6"/>
  <c r="H1475" i="6"/>
  <c r="F1475" i="6"/>
  <c r="D1475" i="6"/>
  <c r="C1475" i="6"/>
  <c r="B1475" i="6"/>
  <c r="A1475" i="6"/>
  <c r="I1474" i="6"/>
  <c r="H1474" i="6"/>
  <c r="F1474" i="6"/>
  <c r="D1474" i="6"/>
  <c r="C1474" i="6"/>
  <c r="B1474" i="6"/>
  <c r="A1474" i="6"/>
  <c r="I1473" i="6"/>
  <c r="H1473" i="6"/>
  <c r="F1473" i="6"/>
  <c r="D1473" i="6"/>
  <c r="C1473" i="6"/>
  <c r="B1473" i="6"/>
  <c r="A1473" i="6"/>
  <c r="I1472" i="6"/>
  <c r="H1472" i="6"/>
  <c r="F1472" i="6"/>
  <c r="D1472" i="6"/>
  <c r="C1472" i="6"/>
  <c r="B1472" i="6"/>
  <c r="A1472" i="6"/>
  <c r="I1471" i="6"/>
  <c r="H1471" i="6"/>
  <c r="F1471" i="6"/>
  <c r="D1471" i="6"/>
  <c r="C1471" i="6"/>
  <c r="B1471" i="6"/>
  <c r="A1471" i="6"/>
  <c r="I1470" i="6"/>
  <c r="H1470" i="6"/>
  <c r="F1470" i="6"/>
  <c r="D1470" i="6"/>
  <c r="C1470" i="6"/>
  <c r="B1470" i="6"/>
  <c r="A1470" i="6"/>
  <c r="I1469" i="6"/>
  <c r="H1469" i="6"/>
  <c r="F1469" i="6"/>
  <c r="D1469" i="6"/>
  <c r="C1469" i="6"/>
  <c r="B1469" i="6"/>
  <c r="A1469" i="6"/>
  <c r="I1468" i="6"/>
  <c r="H1468" i="6"/>
  <c r="F1468" i="6"/>
  <c r="D1468" i="6"/>
  <c r="C1468" i="6"/>
  <c r="B1468" i="6"/>
  <c r="A1468" i="6"/>
  <c r="I1467" i="6"/>
  <c r="H1467" i="6"/>
  <c r="F1467" i="6"/>
  <c r="D1467" i="6"/>
  <c r="C1467" i="6"/>
  <c r="B1467" i="6"/>
  <c r="A1467" i="6"/>
  <c r="I1466" i="6"/>
  <c r="H1466" i="6"/>
  <c r="F1466" i="6"/>
  <c r="D1466" i="6"/>
  <c r="C1466" i="6"/>
  <c r="B1466" i="6"/>
  <c r="A1466" i="6"/>
  <c r="I1465" i="6"/>
  <c r="H1465" i="6"/>
  <c r="F1465" i="6"/>
  <c r="D1465" i="6"/>
  <c r="C1465" i="6"/>
  <c r="B1465" i="6"/>
  <c r="A1465" i="6"/>
  <c r="I1464" i="6"/>
  <c r="H1464" i="6"/>
  <c r="F1464" i="6"/>
  <c r="D1464" i="6"/>
  <c r="C1464" i="6"/>
  <c r="B1464" i="6"/>
  <c r="A1464" i="6"/>
  <c r="I1463" i="6"/>
  <c r="H1463" i="6"/>
  <c r="F1463" i="6"/>
  <c r="D1463" i="6"/>
  <c r="C1463" i="6"/>
  <c r="B1463" i="6"/>
  <c r="A1463" i="6"/>
  <c r="I1462" i="6"/>
  <c r="H1462" i="6"/>
  <c r="F1462" i="6"/>
  <c r="D1462" i="6"/>
  <c r="C1462" i="6"/>
  <c r="B1462" i="6"/>
  <c r="A1462" i="6"/>
  <c r="I1461" i="6"/>
  <c r="H1461" i="6"/>
  <c r="F1461" i="6"/>
  <c r="D1461" i="6"/>
  <c r="C1461" i="6"/>
  <c r="B1461" i="6"/>
  <c r="A1461" i="6"/>
  <c r="I1460" i="6"/>
  <c r="H1460" i="6"/>
  <c r="F1460" i="6"/>
  <c r="D1460" i="6"/>
  <c r="C1460" i="6"/>
  <c r="B1460" i="6"/>
  <c r="A1460" i="6"/>
  <c r="I1459" i="6"/>
  <c r="H1459" i="6"/>
  <c r="F1459" i="6"/>
  <c r="D1459" i="6"/>
  <c r="C1459" i="6"/>
  <c r="B1459" i="6"/>
  <c r="A1459" i="6"/>
  <c r="I1458" i="6"/>
  <c r="H1458" i="6"/>
  <c r="F1458" i="6"/>
  <c r="D1458" i="6"/>
  <c r="C1458" i="6"/>
  <c r="B1458" i="6"/>
  <c r="A1458" i="6"/>
  <c r="I1457" i="6"/>
  <c r="H1457" i="6"/>
  <c r="F1457" i="6"/>
  <c r="D1457" i="6"/>
  <c r="C1457" i="6"/>
  <c r="B1457" i="6"/>
  <c r="A1457" i="6"/>
  <c r="I1456" i="6"/>
  <c r="H1456" i="6"/>
  <c r="F1456" i="6"/>
  <c r="D1456" i="6"/>
  <c r="C1456" i="6"/>
  <c r="B1456" i="6"/>
  <c r="A1456" i="6"/>
  <c r="I1455" i="6"/>
  <c r="H1455" i="6"/>
  <c r="F1455" i="6"/>
  <c r="D1455" i="6"/>
  <c r="C1455" i="6"/>
  <c r="B1455" i="6"/>
  <c r="A1455" i="6"/>
  <c r="I1454" i="6"/>
  <c r="H1454" i="6"/>
  <c r="F1454" i="6"/>
  <c r="D1454" i="6"/>
  <c r="C1454" i="6"/>
  <c r="B1454" i="6"/>
  <c r="A1454" i="6"/>
  <c r="I1453" i="6"/>
  <c r="H1453" i="6"/>
  <c r="F1453" i="6"/>
  <c r="D1453" i="6"/>
  <c r="C1453" i="6"/>
  <c r="B1453" i="6"/>
  <c r="A1453" i="6"/>
  <c r="I1452" i="6"/>
  <c r="H1452" i="6"/>
  <c r="F1452" i="6"/>
  <c r="D1452" i="6"/>
  <c r="C1452" i="6"/>
  <c r="B1452" i="6"/>
  <c r="A1452" i="6"/>
  <c r="I1451" i="6"/>
  <c r="H1451" i="6"/>
  <c r="F1451" i="6"/>
  <c r="D1451" i="6"/>
  <c r="C1451" i="6"/>
  <c r="B1451" i="6"/>
  <c r="A1451" i="6"/>
  <c r="I1450" i="6"/>
  <c r="H1450" i="6"/>
  <c r="F1450" i="6"/>
  <c r="D1450" i="6"/>
  <c r="C1450" i="6"/>
  <c r="B1450" i="6"/>
  <c r="A1450" i="6"/>
  <c r="I1449" i="6"/>
  <c r="H1449" i="6"/>
  <c r="F1449" i="6"/>
  <c r="D1449" i="6"/>
  <c r="C1449" i="6"/>
  <c r="B1449" i="6"/>
  <c r="A1449" i="6"/>
  <c r="I1448" i="6"/>
  <c r="H1448" i="6"/>
  <c r="F1448" i="6"/>
  <c r="D1448" i="6"/>
  <c r="C1448" i="6"/>
  <c r="B1448" i="6"/>
  <c r="A1448" i="6"/>
  <c r="I1447" i="6"/>
  <c r="H1447" i="6"/>
  <c r="F1447" i="6"/>
  <c r="D1447" i="6"/>
  <c r="C1447" i="6"/>
  <c r="B1447" i="6"/>
  <c r="A1447" i="6"/>
  <c r="I1446" i="6"/>
  <c r="H1446" i="6"/>
  <c r="F1446" i="6"/>
  <c r="D1446" i="6"/>
  <c r="C1446" i="6"/>
  <c r="B1446" i="6"/>
  <c r="A1446" i="6"/>
  <c r="I1445" i="6"/>
  <c r="H1445" i="6"/>
  <c r="F1445" i="6"/>
  <c r="D1445" i="6"/>
  <c r="C1445" i="6"/>
  <c r="B1445" i="6"/>
  <c r="A1445" i="6"/>
  <c r="I1444" i="6"/>
  <c r="H1444" i="6"/>
  <c r="F1444" i="6"/>
  <c r="D1444" i="6"/>
  <c r="C1444" i="6"/>
  <c r="B1444" i="6"/>
  <c r="A1444" i="6"/>
  <c r="I1443" i="6"/>
  <c r="H1443" i="6"/>
  <c r="F1443" i="6"/>
  <c r="D1443" i="6"/>
  <c r="C1443" i="6"/>
  <c r="B1443" i="6"/>
  <c r="A1443" i="6"/>
  <c r="I1442" i="6"/>
  <c r="H1442" i="6"/>
  <c r="F1442" i="6"/>
  <c r="D1442" i="6"/>
  <c r="C1442" i="6"/>
  <c r="B1442" i="6"/>
  <c r="A1442" i="6"/>
  <c r="I1441" i="6"/>
  <c r="H1441" i="6"/>
  <c r="F1441" i="6"/>
  <c r="D1441" i="6"/>
  <c r="C1441" i="6"/>
  <c r="B1441" i="6"/>
  <c r="A1441" i="6"/>
  <c r="I1440" i="6"/>
  <c r="H1440" i="6"/>
  <c r="F1440" i="6"/>
  <c r="D1440" i="6"/>
  <c r="C1440" i="6"/>
  <c r="B1440" i="6"/>
  <c r="A1440" i="6"/>
  <c r="I1439" i="6"/>
  <c r="H1439" i="6"/>
  <c r="F1439" i="6"/>
  <c r="D1439" i="6"/>
  <c r="C1439" i="6"/>
  <c r="B1439" i="6"/>
  <c r="A1439" i="6"/>
  <c r="I1438" i="6"/>
  <c r="H1438" i="6"/>
  <c r="F1438" i="6"/>
  <c r="D1438" i="6"/>
  <c r="C1438" i="6"/>
  <c r="B1438" i="6"/>
  <c r="A1438" i="6"/>
  <c r="I1437" i="6"/>
  <c r="H1437" i="6"/>
  <c r="F1437" i="6"/>
  <c r="D1437" i="6"/>
  <c r="C1437" i="6"/>
  <c r="B1437" i="6"/>
  <c r="A1437" i="6"/>
  <c r="I1436" i="6"/>
  <c r="H1436" i="6"/>
  <c r="F1436" i="6"/>
  <c r="D1436" i="6"/>
  <c r="C1436" i="6"/>
  <c r="B1436" i="6"/>
  <c r="A1436" i="6"/>
  <c r="I1435" i="6"/>
  <c r="H1435" i="6"/>
  <c r="F1435" i="6"/>
  <c r="D1435" i="6"/>
  <c r="C1435" i="6"/>
  <c r="B1435" i="6"/>
  <c r="A1435" i="6"/>
  <c r="I1434" i="6"/>
  <c r="H1434" i="6"/>
  <c r="F1434" i="6"/>
  <c r="D1434" i="6"/>
  <c r="C1434" i="6"/>
  <c r="B1434" i="6"/>
  <c r="A1434" i="6"/>
  <c r="I1433" i="6"/>
  <c r="H1433" i="6"/>
  <c r="F1433" i="6"/>
  <c r="D1433" i="6"/>
  <c r="C1433" i="6"/>
  <c r="B1433" i="6"/>
  <c r="A1433" i="6"/>
  <c r="I1432" i="6"/>
  <c r="H1432" i="6"/>
  <c r="F1432" i="6"/>
  <c r="D1432" i="6"/>
  <c r="C1432" i="6"/>
  <c r="B1432" i="6"/>
  <c r="A1432" i="6"/>
  <c r="I1431" i="6"/>
  <c r="H1431" i="6"/>
  <c r="F1431" i="6"/>
  <c r="D1431" i="6"/>
  <c r="C1431" i="6"/>
  <c r="B1431" i="6"/>
  <c r="A1431" i="6"/>
  <c r="I1430" i="6"/>
  <c r="H1430" i="6"/>
  <c r="F1430" i="6"/>
  <c r="D1430" i="6"/>
  <c r="C1430" i="6"/>
  <c r="B1430" i="6"/>
  <c r="A1430" i="6"/>
  <c r="I1429" i="6"/>
  <c r="H1429" i="6"/>
  <c r="F1429" i="6"/>
  <c r="D1429" i="6"/>
  <c r="C1429" i="6"/>
  <c r="B1429" i="6"/>
  <c r="A1429" i="6"/>
  <c r="I1428" i="6"/>
  <c r="H1428" i="6"/>
  <c r="F1428" i="6"/>
  <c r="D1428" i="6"/>
  <c r="C1428" i="6"/>
  <c r="B1428" i="6"/>
  <c r="A1428" i="6"/>
  <c r="I1427" i="6"/>
  <c r="H1427" i="6"/>
  <c r="F1427" i="6"/>
  <c r="D1427" i="6"/>
  <c r="C1427" i="6"/>
  <c r="B1427" i="6"/>
  <c r="A1427" i="6"/>
  <c r="I1426" i="6"/>
  <c r="H1426" i="6"/>
  <c r="F1426" i="6"/>
  <c r="D1426" i="6"/>
  <c r="C1426" i="6"/>
  <c r="B1426" i="6"/>
  <c r="A1426" i="6"/>
  <c r="I1425" i="6"/>
  <c r="H1425" i="6"/>
  <c r="F1425" i="6"/>
  <c r="D1425" i="6"/>
  <c r="C1425" i="6"/>
  <c r="B1425" i="6"/>
  <c r="A1425" i="6"/>
  <c r="I1424" i="6"/>
  <c r="H1424" i="6"/>
  <c r="F1424" i="6"/>
  <c r="D1424" i="6"/>
  <c r="C1424" i="6"/>
  <c r="B1424" i="6"/>
  <c r="A1424" i="6"/>
  <c r="I1423" i="6"/>
  <c r="H1423" i="6"/>
  <c r="F1423" i="6"/>
  <c r="D1423" i="6"/>
  <c r="C1423" i="6"/>
  <c r="B1423" i="6"/>
  <c r="A1423" i="6"/>
  <c r="I1422" i="6"/>
  <c r="H1422" i="6"/>
  <c r="F1422" i="6"/>
  <c r="D1422" i="6"/>
  <c r="C1422" i="6"/>
  <c r="B1422" i="6"/>
  <c r="A1422" i="6"/>
  <c r="I1421" i="6"/>
  <c r="H1421" i="6"/>
  <c r="F1421" i="6"/>
  <c r="D1421" i="6"/>
  <c r="C1421" i="6"/>
  <c r="B1421" i="6"/>
  <c r="A1421" i="6"/>
  <c r="I1420" i="6"/>
  <c r="H1420" i="6"/>
  <c r="F1420" i="6"/>
  <c r="D1420" i="6"/>
  <c r="C1420" i="6"/>
  <c r="B1420" i="6"/>
  <c r="A1420" i="6"/>
  <c r="I1419" i="6"/>
  <c r="H1419" i="6"/>
  <c r="F1419" i="6"/>
  <c r="D1419" i="6"/>
  <c r="C1419" i="6"/>
  <c r="B1419" i="6"/>
  <c r="A1419" i="6"/>
  <c r="I1418" i="6"/>
  <c r="H1418" i="6"/>
  <c r="F1418" i="6"/>
  <c r="D1418" i="6"/>
  <c r="C1418" i="6"/>
  <c r="B1418" i="6"/>
  <c r="A1418" i="6"/>
  <c r="I1417" i="6"/>
  <c r="H1417" i="6"/>
  <c r="F1417" i="6"/>
  <c r="D1417" i="6"/>
  <c r="C1417" i="6"/>
  <c r="B1417" i="6"/>
  <c r="A1417" i="6"/>
  <c r="I1416" i="6"/>
  <c r="H1416" i="6"/>
  <c r="F1416" i="6"/>
  <c r="D1416" i="6"/>
  <c r="C1416" i="6"/>
  <c r="B1416" i="6"/>
  <c r="A1416" i="6"/>
  <c r="I1415" i="6"/>
  <c r="H1415" i="6"/>
  <c r="F1415" i="6"/>
  <c r="D1415" i="6"/>
  <c r="C1415" i="6"/>
  <c r="B1415" i="6"/>
  <c r="A1415" i="6"/>
  <c r="I1414" i="6"/>
  <c r="H1414" i="6"/>
  <c r="F1414" i="6"/>
  <c r="D1414" i="6"/>
  <c r="C1414" i="6"/>
  <c r="B1414" i="6"/>
  <c r="A1414" i="6"/>
  <c r="I1413" i="6"/>
  <c r="H1413" i="6"/>
  <c r="F1413" i="6"/>
  <c r="D1413" i="6"/>
  <c r="C1413" i="6"/>
  <c r="B1413" i="6"/>
  <c r="A1413" i="6"/>
  <c r="I1412" i="6"/>
  <c r="H1412" i="6"/>
  <c r="F1412" i="6"/>
  <c r="D1412" i="6"/>
  <c r="C1412" i="6"/>
  <c r="B1412" i="6"/>
  <c r="A1412" i="6"/>
  <c r="I1411" i="6"/>
  <c r="H1411" i="6"/>
  <c r="F1411" i="6"/>
  <c r="D1411" i="6"/>
  <c r="C1411" i="6"/>
  <c r="B1411" i="6"/>
  <c r="A1411" i="6"/>
  <c r="I1410" i="6"/>
  <c r="H1410" i="6"/>
  <c r="F1410" i="6"/>
  <c r="D1410" i="6"/>
  <c r="C1410" i="6"/>
  <c r="B1410" i="6"/>
  <c r="A1410" i="6"/>
  <c r="I1409" i="6"/>
  <c r="H1409" i="6"/>
  <c r="F1409" i="6"/>
  <c r="D1409" i="6"/>
  <c r="C1409" i="6"/>
  <c r="B1409" i="6"/>
  <c r="A1409" i="6"/>
  <c r="I1408" i="6"/>
  <c r="H1408" i="6"/>
  <c r="F1408" i="6"/>
  <c r="D1408" i="6"/>
  <c r="C1408" i="6"/>
  <c r="B1408" i="6"/>
  <c r="A1408" i="6"/>
  <c r="I1407" i="6"/>
  <c r="H1407" i="6"/>
  <c r="F1407" i="6"/>
  <c r="D1407" i="6"/>
  <c r="C1407" i="6"/>
  <c r="B1407" i="6"/>
  <c r="A1407" i="6"/>
  <c r="I1406" i="6"/>
  <c r="H1406" i="6"/>
  <c r="F1406" i="6"/>
  <c r="D1406" i="6"/>
  <c r="C1406" i="6"/>
  <c r="B1406" i="6"/>
  <c r="A1406" i="6"/>
  <c r="I1405" i="6"/>
  <c r="H1405" i="6"/>
  <c r="F1405" i="6"/>
  <c r="D1405" i="6"/>
  <c r="C1405" i="6"/>
  <c r="B1405" i="6"/>
  <c r="A1405" i="6"/>
  <c r="I1404" i="6"/>
  <c r="H1404" i="6"/>
  <c r="F1404" i="6"/>
  <c r="D1404" i="6"/>
  <c r="C1404" i="6"/>
  <c r="B1404" i="6"/>
  <c r="A1404" i="6"/>
  <c r="I1403" i="6"/>
  <c r="H1403" i="6"/>
  <c r="F1403" i="6"/>
  <c r="D1403" i="6"/>
  <c r="C1403" i="6"/>
  <c r="B1403" i="6"/>
  <c r="A1403" i="6"/>
  <c r="I1402" i="6"/>
  <c r="H1402" i="6"/>
  <c r="F1402" i="6"/>
  <c r="D1402" i="6"/>
  <c r="C1402" i="6"/>
  <c r="B1402" i="6"/>
  <c r="A1402" i="6"/>
  <c r="I1401" i="6"/>
  <c r="H1401" i="6"/>
  <c r="F1401" i="6"/>
  <c r="D1401" i="6"/>
  <c r="C1401" i="6"/>
  <c r="B1401" i="6"/>
  <c r="A1401" i="6"/>
  <c r="I1400" i="6"/>
  <c r="H1400" i="6"/>
  <c r="F1400" i="6"/>
  <c r="D1400" i="6"/>
  <c r="C1400" i="6"/>
  <c r="B1400" i="6"/>
  <c r="A1400" i="6"/>
  <c r="I1399" i="6"/>
  <c r="H1399" i="6"/>
  <c r="F1399" i="6"/>
  <c r="D1399" i="6"/>
  <c r="C1399" i="6"/>
  <c r="B1399" i="6"/>
  <c r="A1399" i="6"/>
  <c r="I1398" i="6"/>
  <c r="H1398" i="6"/>
  <c r="F1398" i="6"/>
  <c r="D1398" i="6"/>
  <c r="C1398" i="6"/>
  <c r="B1398" i="6"/>
  <c r="A1398" i="6"/>
  <c r="I1397" i="6"/>
  <c r="H1397" i="6"/>
  <c r="F1397" i="6"/>
  <c r="D1397" i="6"/>
  <c r="C1397" i="6"/>
  <c r="B1397" i="6"/>
  <c r="A1397" i="6"/>
  <c r="I1396" i="6"/>
  <c r="H1396" i="6"/>
  <c r="F1396" i="6"/>
  <c r="D1396" i="6"/>
  <c r="C1396" i="6"/>
  <c r="B1396" i="6"/>
  <c r="A1396" i="6"/>
  <c r="I1395" i="6"/>
  <c r="H1395" i="6"/>
  <c r="F1395" i="6"/>
  <c r="D1395" i="6"/>
  <c r="C1395" i="6"/>
  <c r="B1395" i="6"/>
  <c r="A1395" i="6"/>
  <c r="I1394" i="6"/>
  <c r="H1394" i="6"/>
  <c r="F1394" i="6"/>
  <c r="D1394" i="6"/>
  <c r="C1394" i="6"/>
  <c r="B1394" i="6"/>
  <c r="A1394" i="6"/>
  <c r="I1393" i="6"/>
  <c r="H1393" i="6"/>
  <c r="F1393" i="6"/>
  <c r="D1393" i="6"/>
  <c r="C1393" i="6"/>
  <c r="B1393" i="6"/>
  <c r="A1393" i="6"/>
  <c r="I1392" i="6"/>
  <c r="H1392" i="6"/>
  <c r="F1392" i="6"/>
  <c r="D1392" i="6"/>
  <c r="C1392" i="6"/>
  <c r="B1392" i="6"/>
  <c r="A1392" i="6"/>
  <c r="I1391" i="6"/>
  <c r="H1391" i="6"/>
  <c r="F1391" i="6"/>
  <c r="D1391" i="6"/>
  <c r="C1391" i="6"/>
  <c r="B1391" i="6"/>
  <c r="A1391" i="6"/>
  <c r="I1390" i="6"/>
  <c r="H1390" i="6"/>
  <c r="F1390" i="6"/>
  <c r="D1390" i="6"/>
  <c r="C1390" i="6"/>
  <c r="B1390" i="6"/>
  <c r="A1390" i="6"/>
  <c r="I1389" i="6"/>
  <c r="H1389" i="6"/>
  <c r="F1389" i="6"/>
  <c r="D1389" i="6"/>
  <c r="C1389" i="6"/>
  <c r="B1389" i="6"/>
  <c r="A1389" i="6"/>
  <c r="I1388" i="6"/>
  <c r="H1388" i="6"/>
  <c r="F1388" i="6"/>
  <c r="D1388" i="6"/>
  <c r="C1388" i="6"/>
  <c r="B1388" i="6"/>
  <c r="A1388" i="6"/>
  <c r="I1387" i="6"/>
  <c r="H1387" i="6"/>
  <c r="F1387" i="6"/>
  <c r="D1387" i="6"/>
  <c r="C1387" i="6"/>
  <c r="B1387" i="6"/>
  <c r="A1387" i="6"/>
  <c r="I1386" i="6"/>
  <c r="H1386" i="6"/>
  <c r="F1386" i="6"/>
  <c r="D1386" i="6"/>
  <c r="C1386" i="6"/>
  <c r="B1386" i="6"/>
  <c r="A1386" i="6"/>
  <c r="I1385" i="6"/>
  <c r="H1385" i="6"/>
  <c r="F1385" i="6"/>
  <c r="D1385" i="6"/>
  <c r="C1385" i="6"/>
  <c r="B1385" i="6"/>
  <c r="A1385" i="6"/>
  <c r="I1384" i="6"/>
  <c r="H1384" i="6"/>
  <c r="F1384" i="6"/>
  <c r="D1384" i="6"/>
  <c r="C1384" i="6"/>
  <c r="B1384" i="6"/>
  <c r="A1384" i="6"/>
  <c r="I1383" i="6"/>
  <c r="H1383" i="6"/>
  <c r="F1383" i="6"/>
  <c r="D1383" i="6"/>
  <c r="C1383" i="6"/>
  <c r="B1383" i="6"/>
  <c r="A1383" i="6"/>
  <c r="I1382" i="6"/>
  <c r="H1382" i="6"/>
  <c r="F1382" i="6"/>
  <c r="D1382" i="6"/>
  <c r="C1382" i="6"/>
  <c r="B1382" i="6"/>
  <c r="A1382" i="6"/>
  <c r="I1381" i="6"/>
  <c r="H1381" i="6"/>
  <c r="F1381" i="6"/>
  <c r="D1381" i="6"/>
  <c r="C1381" i="6"/>
  <c r="B1381" i="6"/>
  <c r="A1381" i="6"/>
  <c r="I1380" i="6"/>
  <c r="H1380" i="6"/>
  <c r="F1380" i="6"/>
  <c r="D1380" i="6"/>
  <c r="C1380" i="6"/>
  <c r="B1380" i="6"/>
  <c r="A1380" i="6"/>
  <c r="I1379" i="6"/>
  <c r="H1379" i="6"/>
  <c r="F1379" i="6"/>
  <c r="D1379" i="6"/>
  <c r="C1379" i="6"/>
  <c r="B1379" i="6"/>
  <c r="A1379" i="6"/>
  <c r="I1378" i="6"/>
  <c r="H1378" i="6"/>
  <c r="F1378" i="6"/>
  <c r="D1378" i="6"/>
  <c r="C1378" i="6"/>
  <c r="B1378" i="6"/>
  <c r="A1378" i="6"/>
  <c r="I1377" i="6"/>
  <c r="H1377" i="6"/>
  <c r="F1377" i="6"/>
  <c r="D1377" i="6"/>
  <c r="C1377" i="6"/>
  <c r="B1377" i="6"/>
  <c r="A1377" i="6"/>
  <c r="I1376" i="6"/>
  <c r="H1376" i="6"/>
  <c r="F1376" i="6"/>
  <c r="D1376" i="6"/>
  <c r="C1376" i="6"/>
  <c r="B1376" i="6"/>
  <c r="A1376" i="6"/>
  <c r="I1375" i="6"/>
  <c r="H1375" i="6"/>
  <c r="F1375" i="6"/>
  <c r="D1375" i="6"/>
  <c r="C1375" i="6"/>
  <c r="B1375" i="6"/>
  <c r="A1375" i="6"/>
  <c r="I1374" i="6"/>
  <c r="H1374" i="6"/>
  <c r="F1374" i="6"/>
  <c r="D1374" i="6"/>
  <c r="C1374" i="6"/>
  <c r="B1374" i="6"/>
  <c r="A1374" i="6"/>
  <c r="I1373" i="6"/>
  <c r="H1373" i="6"/>
  <c r="F1373" i="6"/>
  <c r="D1373" i="6"/>
  <c r="C1373" i="6"/>
  <c r="B1373" i="6"/>
  <c r="A1373" i="6"/>
  <c r="I1372" i="6"/>
  <c r="H1372" i="6"/>
  <c r="F1372" i="6"/>
  <c r="D1372" i="6"/>
  <c r="C1372" i="6"/>
  <c r="B1372" i="6"/>
  <c r="A1372" i="6"/>
  <c r="I1371" i="6"/>
  <c r="H1371" i="6"/>
  <c r="F1371" i="6"/>
  <c r="D1371" i="6"/>
  <c r="C1371" i="6"/>
  <c r="B1371" i="6"/>
  <c r="A1371" i="6"/>
  <c r="I1370" i="6"/>
  <c r="H1370" i="6"/>
  <c r="F1370" i="6"/>
  <c r="D1370" i="6"/>
  <c r="C1370" i="6"/>
  <c r="B1370" i="6"/>
  <c r="A1370" i="6"/>
  <c r="I1369" i="6"/>
  <c r="H1369" i="6"/>
  <c r="F1369" i="6"/>
  <c r="D1369" i="6"/>
  <c r="C1369" i="6"/>
  <c r="B1369" i="6"/>
  <c r="A1369" i="6"/>
  <c r="I1368" i="6"/>
  <c r="H1368" i="6"/>
  <c r="F1368" i="6"/>
  <c r="D1368" i="6"/>
  <c r="C1368" i="6"/>
  <c r="B1368" i="6"/>
  <c r="A1368" i="6"/>
  <c r="I1367" i="6"/>
  <c r="H1367" i="6"/>
  <c r="F1367" i="6"/>
  <c r="D1367" i="6"/>
  <c r="C1367" i="6"/>
  <c r="B1367" i="6"/>
  <c r="A1367" i="6"/>
  <c r="I1366" i="6"/>
  <c r="H1366" i="6"/>
  <c r="F1366" i="6"/>
  <c r="D1366" i="6"/>
  <c r="C1366" i="6"/>
  <c r="B1366" i="6"/>
  <c r="A1366" i="6"/>
  <c r="I1365" i="6"/>
  <c r="H1365" i="6"/>
  <c r="F1365" i="6"/>
  <c r="D1365" i="6"/>
  <c r="C1365" i="6"/>
  <c r="B1365" i="6"/>
  <c r="A1365" i="6"/>
  <c r="I1364" i="6"/>
  <c r="H1364" i="6"/>
  <c r="F1364" i="6"/>
  <c r="D1364" i="6"/>
  <c r="C1364" i="6"/>
  <c r="B1364" i="6"/>
  <c r="A1364" i="6"/>
  <c r="I1363" i="6"/>
  <c r="H1363" i="6"/>
  <c r="F1363" i="6"/>
  <c r="D1363" i="6"/>
  <c r="C1363" i="6"/>
  <c r="B1363" i="6"/>
  <c r="A1363" i="6"/>
  <c r="I1362" i="6"/>
  <c r="H1362" i="6"/>
  <c r="F1362" i="6"/>
  <c r="D1362" i="6"/>
  <c r="C1362" i="6"/>
  <c r="B1362" i="6"/>
  <c r="A1362" i="6"/>
  <c r="I1361" i="6"/>
  <c r="H1361" i="6"/>
  <c r="F1361" i="6"/>
  <c r="D1361" i="6"/>
  <c r="C1361" i="6"/>
  <c r="B1361" i="6"/>
  <c r="A1361" i="6"/>
  <c r="I1360" i="6"/>
  <c r="H1360" i="6"/>
  <c r="F1360" i="6"/>
  <c r="D1360" i="6"/>
  <c r="C1360" i="6"/>
  <c r="B1360" i="6"/>
  <c r="A1360" i="6"/>
  <c r="I1359" i="6"/>
  <c r="H1359" i="6"/>
  <c r="F1359" i="6"/>
  <c r="D1359" i="6"/>
  <c r="C1359" i="6"/>
  <c r="B1359" i="6"/>
  <c r="A1359" i="6"/>
  <c r="I1358" i="6"/>
  <c r="H1358" i="6"/>
  <c r="F1358" i="6"/>
  <c r="D1358" i="6"/>
  <c r="C1358" i="6"/>
  <c r="B1358" i="6"/>
  <c r="A1358" i="6"/>
  <c r="I1357" i="6"/>
  <c r="H1357" i="6"/>
  <c r="F1357" i="6"/>
  <c r="D1357" i="6"/>
  <c r="C1357" i="6"/>
  <c r="B1357" i="6"/>
  <c r="A1357" i="6"/>
  <c r="I1356" i="6"/>
  <c r="H1356" i="6"/>
  <c r="F1356" i="6"/>
  <c r="D1356" i="6"/>
  <c r="C1356" i="6"/>
  <c r="B1356" i="6"/>
  <c r="A1356" i="6"/>
  <c r="I1355" i="6"/>
  <c r="H1355" i="6"/>
  <c r="F1355" i="6"/>
  <c r="D1355" i="6"/>
  <c r="C1355" i="6"/>
  <c r="B1355" i="6"/>
  <c r="A1355" i="6"/>
  <c r="I1354" i="6"/>
  <c r="H1354" i="6"/>
  <c r="F1354" i="6"/>
  <c r="D1354" i="6"/>
  <c r="C1354" i="6"/>
  <c r="B1354" i="6"/>
  <c r="A1354" i="6"/>
  <c r="I1353" i="6"/>
  <c r="H1353" i="6"/>
  <c r="F1353" i="6"/>
  <c r="D1353" i="6"/>
  <c r="C1353" i="6"/>
  <c r="B1353" i="6"/>
  <c r="A1353" i="6"/>
  <c r="I1352" i="6"/>
  <c r="H1352" i="6"/>
  <c r="F1352" i="6"/>
  <c r="D1352" i="6"/>
  <c r="C1352" i="6"/>
  <c r="B1352" i="6"/>
  <c r="A1352" i="6"/>
  <c r="I1351" i="6"/>
  <c r="H1351" i="6"/>
  <c r="F1351" i="6"/>
  <c r="D1351" i="6"/>
  <c r="C1351" i="6"/>
  <c r="B1351" i="6"/>
  <c r="A1351" i="6"/>
  <c r="I1350" i="6"/>
  <c r="H1350" i="6"/>
  <c r="F1350" i="6"/>
  <c r="D1350" i="6"/>
  <c r="C1350" i="6"/>
  <c r="B1350" i="6"/>
  <c r="A1350" i="6"/>
  <c r="I1349" i="6"/>
  <c r="H1349" i="6"/>
  <c r="F1349" i="6"/>
  <c r="D1349" i="6"/>
  <c r="C1349" i="6"/>
  <c r="B1349" i="6"/>
  <c r="A1349" i="6"/>
  <c r="I1348" i="6"/>
  <c r="H1348" i="6"/>
  <c r="F1348" i="6"/>
  <c r="D1348" i="6"/>
  <c r="C1348" i="6"/>
  <c r="B1348" i="6"/>
  <c r="A1348" i="6"/>
  <c r="I1347" i="6"/>
  <c r="H1347" i="6"/>
  <c r="F1347" i="6"/>
  <c r="D1347" i="6"/>
  <c r="C1347" i="6"/>
  <c r="B1347" i="6"/>
  <c r="A1347" i="6"/>
  <c r="I1346" i="6"/>
  <c r="H1346" i="6"/>
  <c r="F1346" i="6"/>
  <c r="D1346" i="6"/>
  <c r="C1346" i="6"/>
  <c r="B1346" i="6"/>
  <c r="A1346" i="6"/>
  <c r="I1345" i="6"/>
  <c r="H1345" i="6"/>
  <c r="F1345" i="6"/>
  <c r="D1345" i="6"/>
  <c r="C1345" i="6"/>
  <c r="B1345" i="6"/>
  <c r="A1345" i="6"/>
  <c r="I1344" i="6"/>
  <c r="H1344" i="6"/>
  <c r="F1344" i="6"/>
  <c r="D1344" i="6"/>
  <c r="C1344" i="6"/>
  <c r="B1344" i="6"/>
  <c r="A1344" i="6"/>
  <c r="I1343" i="6"/>
  <c r="H1343" i="6"/>
  <c r="F1343" i="6"/>
  <c r="D1343" i="6"/>
  <c r="C1343" i="6"/>
  <c r="B1343" i="6"/>
  <c r="A1343" i="6"/>
  <c r="I1342" i="6"/>
  <c r="H1342" i="6"/>
  <c r="F1342" i="6"/>
  <c r="D1342" i="6"/>
  <c r="C1342" i="6"/>
  <c r="B1342" i="6"/>
  <c r="A1342" i="6"/>
  <c r="I1341" i="6"/>
  <c r="H1341" i="6"/>
  <c r="F1341" i="6"/>
  <c r="D1341" i="6"/>
  <c r="C1341" i="6"/>
  <c r="B1341" i="6"/>
  <c r="A1341" i="6"/>
  <c r="I1340" i="6"/>
  <c r="H1340" i="6"/>
  <c r="F1340" i="6"/>
  <c r="D1340" i="6"/>
  <c r="C1340" i="6"/>
  <c r="B1340" i="6"/>
  <c r="A1340" i="6"/>
  <c r="I1339" i="6"/>
  <c r="H1339" i="6"/>
  <c r="F1339" i="6"/>
  <c r="D1339" i="6"/>
  <c r="C1339" i="6"/>
  <c r="B1339" i="6"/>
  <c r="A1339" i="6"/>
  <c r="I1338" i="6"/>
  <c r="H1338" i="6"/>
  <c r="F1338" i="6"/>
  <c r="D1338" i="6"/>
  <c r="C1338" i="6"/>
  <c r="B1338" i="6"/>
  <c r="A1338" i="6"/>
  <c r="I1337" i="6"/>
  <c r="H1337" i="6"/>
  <c r="F1337" i="6"/>
  <c r="D1337" i="6"/>
  <c r="C1337" i="6"/>
  <c r="B1337" i="6"/>
  <c r="A1337" i="6"/>
  <c r="I1336" i="6"/>
  <c r="H1336" i="6"/>
  <c r="F1336" i="6"/>
  <c r="D1336" i="6"/>
  <c r="C1336" i="6"/>
  <c r="B1336" i="6"/>
  <c r="A1336" i="6"/>
  <c r="I1335" i="6"/>
  <c r="H1335" i="6"/>
  <c r="F1335" i="6"/>
  <c r="D1335" i="6"/>
  <c r="C1335" i="6"/>
  <c r="B1335" i="6"/>
  <c r="A1335" i="6"/>
  <c r="I1334" i="6"/>
  <c r="H1334" i="6"/>
  <c r="F1334" i="6"/>
  <c r="D1334" i="6"/>
  <c r="C1334" i="6"/>
  <c r="B1334" i="6"/>
  <c r="A1334" i="6"/>
  <c r="I1333" i="6"/>
  <c r="H1333" i="6"/>
  <c r="F1333" i="6"/>
  <c r="D1333" i="6"/>
  <c r="C1333" i="6"/>
  <c r="B1333" i="6"/>
  <c r="A1333" i="6"/>
  <c r="I1332" i="6"/>
  <c r="H1332" i="6"/>
  <c r="F1332" i="6"/>
  <c r="D1332" i="6"/>
  <c r="C1332" i="6"/>
  <c r="B1332" i="6"/>
  <c r="A1332" i="6"/>
  <c r="I1331" i="6"/>
  <c r="H1331" i="6"/>
  <c r="F1331" i="6"/>
  <c r="D1331" i="6"/>
  <c r="C1331" i="6"/>
  <c r="B1331" i="6"/>
  <c r="A1331" i="6"/>
  <c r="I1330" i="6"/>
  <c r="H1330" i="6"/>
  <c r="F1330" i="6"/>
  <c r="D1330" i="6"/>
  <c r="C1330" i="6"/>
  <c r="B1330" i="6"/>
  <c r="A1330" i="6"/>
  <c r="I1329" i="6"/>
  <c r="H1329" i="6"/>
  <c r="F1329" i="6"/>
  <c r="D1329" i="6"/>
  <c r="C1329" i="6"/>
  <c r="B1329" i="6"/>
  <c r="A1329" i="6"/>
  <c r="I1328" i="6"/>
  <c r="H1328" i="6"/>
  <c r="F1328" i="6"/>
  <c r="D1328" i="6"/>
  <c r="C1328" i="6"/>
  <c r="B1328" i="6"/>
  <c r="A1328" i="6"/>
  <c r="I1327" i="6"/>
  <c r="H1327" i="6"/>
  <c r="F1327" i="6"/>
  <c r="D1327" i="6"/>
  <c r="C1327" i="6"/>
  <c r="B1327" i="6"/>
  <c r="A1327" i="6"/>
  <c r="I1326" i="6"/>
  <c r="H1326" i="6"/>
  <c r="F1326" i="6"/>
  <c r="D1326" i="6"/>
  <c r="C1326" i="6"/>
  <c r="B1326" i="6"/>
  <c r="A1326" i="6"/>
  <c r="I1325" i="6"/>
  <c r="H1325" i="6"/>
  <c r="F1325" i="6"/>
  <c r="D1325" i="6"/>
  <c r="C1325" i="6"/>
  <c r="B1325" i="6"/>
  <c r="A1325" i="6"/>
  <c r="I1324" i="6"/>
  <c r="H1324" i="6"/>
  <c r="F1324" i="6"/>
  <c r="D1324" i="6"/>
  <c r="C1324" i="6"/>
  <c r="B1324" i="6"/>
  <c r="A1324" i="6"/>
  <c r="I1323" i="6"/>
  <c r="H1323" i="6"/>
  <c r="F1323" i="6"/>
  <c r="D1323" i="6"/>
  <c r="C1323" i="6"/>
  <c r="B1323" i="6"/>
  <c r="A1323" i="6"/>
  <c r="I1322" i="6"/>
  <c r="H1322" i="6"/>
  <c r="F1322" i="6"/>
  <c r="D1322" i="6"/>
  <c r="C1322" i="6"/>
  <c r="B1322" i="6"/>
  <c r="A1322" i="6"/>
  <c r="I1321" i="6"/>
  <c r="H1321" i="6"/>
  <c r="F1321" i="6"/>
  <c r="D1321" i="6"/>
  <c r="C1321" i="6"/>
  <c r="B1321" i="6"/>
  <c r="A1321" i="6"/>
  <c r="I1320" i="6"/>
  <c r="H1320" i="6"/>
  <c r="F1320" i="6"/>
  <c r="D1320" i="6"/>
  <c r="C1320" i="6"/>
  <c r="B1320" i="6"/>
  <c r="A1320" i="6"/>
  <c r="I1319" i="6"/>
  <c r="H1319" i="6"/>
  <c r="F1319" i="6"/>
  <c r="D1319" i="6"/>
  <c r="C1319" i="6"/>
  <c r="B1319" i="6"/>
  <c r="A1319" i="6"/>
  <c r="I1318" i="6"/>
  <c r="H1318" i="6"/>
  <c r="F1318" i="6"/>
  <c r="D1318" i="6"/>
  <c r="C1318" i="6"/>
  <c r="B1318" i="6"/>
  <c r="A1318" i="6"/>
  <c r="I1317" i="6"/>
  <c r="H1317" i="6"/>
  <c r="F1317" i="6"/>
  <c r="D1317" i="6"/>
  <c r="C1317" i="6"/>
  <c r="B1317" i="6"/>
  <c r="A1317" i="6"/>
  <c r="I1316" i="6"/>
  <c r="H1316" i="6"/>
  <c r="F1316" i="6"/>
  <c r="D1316" i="6"/>
  <c r="C1316" i="6"/>
  <c r="B1316" i="6"/>
  <c r="A1316" i="6"/>
  <c r="I1315" i="6"/>
  <c r="H1315" i="6"/>
  <c r="F1315" i="6"/>
  <c r="D1315" i="6"/>
  <c r="C1315" i="6"/>
  <c r="B1315" i="6"/>
  <c r="A1315" i="6"/>
  <c r="I1314" i="6"/>
  <c r="H1314" i="6"/>
  <c r="F1314" i="6"/>
  <c r="D1314" i="6"/>
  <c r="C1314" i="6"/>
  <c r="B1314" i="6"/>
  <c r="A1314" i="6"/>
  <c r="I1313" i="6"/>
  <c r="H1313" i="6"/>
  <c r="F1313" i="6"/>
  <c r="D1313" i="6"/>
  <c r="C1313" i="6"/>
  <c r="B1313" i="6"/>
  <c r="A1313" i="6"/>
  <c r="I1312" i="6"/>
  <c r="H1312" i="6"/>
  <c r="F1312" i="6"/>
  <c r="D1312" i="6"/>
  <c r="C1312" i="6"/>
  <c r="B1312" i="6"/>
  <c r="A1312" i="6"/>
  <c r="I1311" i="6"/>
  <c r="H1311" i="6"/>
  <c r="F1311" i="6"/>
  <c r="D1311" i="6"/>
  <c r="C1311" i="6"/>
  <c r="B1311" i="6"/>
  <c r="A1311" i="6"/>
  <c r="I1310" i="6"/>
  <c r="H1310" i="6"/>
  <c r="F1310" i="6"/>
  <c r="D1310" i="6"/>
  <c r="C1310" i="6"/>
  <c r="B1310" i="6"/>
  <c r="A1310" i="6"/>
  <c r="I1309" i="6"/>
  <c r="H1309" i="6"/>
  <c r="F1309" i="6"/>
  <c r="D1309" i="6"/>
  <c r="C1309" i="6"/>
  <c r="B1309" i="6"/>
  <c r="A1309" i="6"/>
  <c r="I1308" i="6"/>
  <c r="H1308" i="6"/>
  <c r="F1308" i="6"/>
  <c r="D1308" i="6"/>
  <c r="C1308" i="6"/>
  <c r="B1308" i="6"/>
  <c r="A1308" i="6"/>
  <c r="I1307" i="6"/>
  <c r="H1307" i="6"/>
  <c r="F1307" i="6"/>
  <c r="D1307" i="6"/>
  <c r="C1307" i="6"/>
  <c r="B1307" i="6"/>
  <c r="A1307" i="6"/>
  <c r="I1306" i="6"/>
  <c r="H1306" i="6"/>
  <c r="F1306" i="6"/>
  <c r="D1306" i="6"/>
  <c r="C1306" i="6"/>
  <c r="B1306" i="6"/>
  <c r="A1306" i="6"/>
  <c r="I1305" i="6"/>
  <c r="H1305" i="6"/>
  <c r="F1305" i="6"/>
  <c r="D1305" i="6"/>
  <c r="C1305" i="6"/>
  <c r="B1305" i="6"/>
  <c r="A1305" i="6"/>
  <c r="I1304" i="6"/>
  <c r="H1304" i="6"/>
  <c r="F1304" i="6"/>
  <c r="D1304" i="6"/>
  <c r="C1304" i="6"/>
  <c r="B1304" i="6"/>
  <c r="A1304" i="6"/>
  <c r="I1303" i="6"/>
  <c r="H1303" i="6"/>
  <c r="F1303" i="6"/>
  <c r="D1303" i="6"/>
  <c r="C1303" i="6"/>
  <c r="B1303" i="6"/>
  <c r="A1303" i="6"/>
  <c r="I1302" i="6"/>
  <c r="H1302" i="6"/>
  <c r="F1302" i="6"/>
  <c r="D1302" i="6"/>
  <c r="C1302" i="6"/>
  <c r="B1302" i="6"/>
  <c r="A1302" i="6"/>
  <c r="I1301" i="6"/>
  <c r="H1301" i="6"/>
  <c r="F1301" i="6"/>
  <c r="D1301" i="6"/>
  <c r="C1301" i="6"/>
  <c r="B1301" i="6"/>
  <c r="A1301" i="6"/>
  <c r="I1300" i="6"/>
  <c r="H1300" i="6"/>
  <c r="F1300" i="6"/>
  <c r="D1300" i="6"/>
  <c r="C1300" i="6"/>
  <c r="B1300" i="6"/>
  <c r="A1300" i="6"/>
  <c r="I1299" i="6"/>
  <c r="H1299" i="6"/>
  <c r="F1299" i="6"/>
  <c r="D1299" i="6"/>
  <c r="C1299" i="6"/>
  <c r="B1299" i="6"/>
  <c r="A1299" i="6"/>
  <c r="I1298" i="6"/>
  <c r="H1298" i="6"/>
  <c r="F1298" i="6"/>
  <c r="D1298" i="6"/>
  <c r="C1298" i="6"/>
  <c r="B1298" i="6"/>
  <c r="A1298" i="6"/>
  <c r="I1297" i="6"/>
  <c r="H1297" i="6"/>
  <c r="F1297" i="6"/>
  <c r="D1297" i="6"/>
  <c r="C1297" i="6"/>
  <c r="B1297" i="6"/>
  <c r="A1297" i="6"/>
  <c r="I1296" i="6"/>
  <c r="H1296" i="6"/>
  <c r="F1296" i="6"/>
  <c r="D1296" i="6"/>
  <c r="C1296" i="6"/>
  <c r="B1296" i="6"/>
  <c r="A1296" i="6"/>
  <c r="I1295" i="6"/>
  <c r="H1295" i="6"/>
  <c r="F1295" i="6"/>
  <c r="D1295" i="6"/>
  <c r="C1295" i="6"/>
  <c r="B1295" i="6"/>
  <c r="A1295" i="6"/>
  <c r="I1294" i="6"/>
  <c r="H1294" i="6"/>
  <c r="F1294" i="6"/>
  <c r="D1294" i="6"/>
  <c r="C1294" i="6"/>
  <c r="B1294" i="6"/>
  <c r="A1294" i="6"/>
  <c r="I1293" i="6"/>
  <c r="H1293" i="6"/>
  <c r="F1293" i="6"/>
  <c r="D1293" i="6"/>
  <c r="C1293" i="6"/>
  <c r="B1293" i="6"/>
  <c r="A1293" i="6"/>
  <c r="I1292" i="6"/>
  <c r="H1292" i="6"/>
  <c r="F1292" i="6"/>
  <c r="D1292" i="6"/>
  <c r="C1292" i="6"/>
  <c r="B1292" i="6"/>
  <c r="A1292" i="6"/>
  <c r="I1291" i="6"/>
  <c r="H1291" i="6"/>
  <c r="F1291" i="6"/>
  <c r="D1291" i="6"/>
  <c r="C1291" i="6"/>
  <c r="B1291" i="6"/>
  <c r="A1291" i="6"/>
  <c r="I1290" i="6"/>
  <c r="H1290" i="6"/>
  <c r="F1290" i="6"/>
  <c r="D1290" i="6"/>
  <c r="C1290" i="6"/>
  <c r="B1290" i="6"/>
  <c r="A1290" i="6"/>
  <c r="I1289" i="6"/>
  <c r="H1289" i="6"/>
  <c r="F1289" i="6"/>
  <c r="D1289" i="6"/>
  <c r="C1289" i="6"/>
  <c r="B1289" i="6"/>
  <c r="A1289" i="6"/>
  <c r="I1288" i="6"/>
  <c r="H1288" i="6"/>
  <c r="F1288" i="6"/>
  <c r="D1288" i="6"/>
  <c r="C1288" i="6"/>
  <c r="B1288" i="6"/>
  <c r="A1288" i="6"/>
  <c r="I1287" i="6"/>
  <c r="H1287" i="6"/>
  <c r="F1287" i="6"/>
  <c r="D1287" i="6"/>
  <c r="C1287" i="6"/>
  <c r="B1287" i="6"/>
  <c r="A1287" i="6"/>
  <c r="I1286" i="6"/>
  <c r="H1286" i="6"/>
  <c r="F1286" i="6"/>
  <c r="D1286" i="6"/>
  <c r="C1286" i="6"/>
  <c r="B1286" i="6"/>
  <c r="A1286" i="6"/>
  <c r="I1285" i="6"/>
  <c r="H1285" i="6"/>
  <c r="F1285" i="6"/>
  <c r="D1285" i="6"/>
  <c r="C1285" i="6"/>
  <c r="B1285" i="6"/>
  <c r="A1285" i="6"/>
  <c r="I1284" i="6"/>
  <c r="H1284" i="6"/>
  <c r="F1284" i="6"/>
  <c r="D1284" i="6"/>
  <c r="C1284" i="6"/>
  <c r="B1284" i="6"/>
  <c r="A1284" i="6"/>
  <c r="I1283" i="6"/>
  <c r="H1283" i="6"/>
  <c r="F1283" i="6"/>
  <c r="D1283" i="6"/>
  <c r="C1283" i="6"/>
  <c r="B1283" i="6"/>
  <c r="A1283" i="6"/>
  <c r="I1282" i="6"/>
  <c r="H1282" i="6"/>
  <c r="F1282" i="6"/>
  <c r="D1282" i="6"/>
  <c r="C1282" i="6"/>
  <c r="B1282" i="6"/>
  <c r="A1282" i="6"/>
  <c r="I1281" i="6"/>
  <c r="H1281" i="6"/>
  <c r="F1281" i="6"/>
  <c r="D1281" i="6"/>
  <c r="C1281" i="6"/>
  <c r="B1281" i="6"/>
  <c r="A1281" i="6"/>
  <c r="I1280" i="6"/>
  <c r="H1280" i="6"/>
  <c r="F1280" i="6"/>
  <c r="D1280" i="6"/>
  <c r="C1280" i="6"/>
  <c r="B1280" i="6"/>
  <c r="A1280" i="6"/>
  <c r="I1279" i="6"/>
  <c r="H1279" i="6"/>
  <c r="F1279" i="6"/>
  <c r="D1279" i="6"/>
  <c r="C1279" i="6"/>
  <c r="B1279" i="6"/>
  <c r="A1279" i="6"/>
  <c r="I1278" i="6"/>
  <c r="H1278" i="6"/>
  <c r="F1278" i="6"/>
  <c r="D1278" i="6"/>
  <c r="C1278" i="6"/>
  <c r="B1278" i="6"/>
  <c r="A1278" i="6"/>
  <c r="I1277" i="6"/>
  <c r="H1277" i="6"/>
  <c r="F1277" i="6"/>
  <c r="D1277" i="6"/>
  <c r="C1277" i="6"/>
  <c r="B1277" i="6"/>
  <c r="A1277" i="6"/>
  <c r="I1276" i="6"/>
  <c r="H1276" i="6"/>
  <c r="F1276" i="6"/>
  <c r="D1276" i="6"/>
  <c r="C1276" i="6"/>
  <c r="B1276" i="6"/>
  <c r="A1276" i="6"/>
  <c r="I1275" i="6"/>
  <c r="H1275" i="6"/>
  <c r="F1275" i="6"/>
  <c r="D1275" i="6"/>
  <c r="C1275" i="6"/>
  <c r="B1275" i="6"/>
  <c r="A1275" i="6"/>
  <c r="I1274" i="6"/>
  <c r="H1274" i="6"/>
  <c r="F1274" i="6"/>
  <c r="D1274" i="6"/>
  <c r="C1274" i="6"/>
  <c r="B1274" i="6"/>
  <c r="A1274" i="6"/>
  <c r="I1273" i="6"/>
  <c r="H1273" i="6"/>
  <c r="F1273" i="6"/>
  <c r="D1273" i="6"/>
  <c r="C1273" i="6"/>
  <c r="B1273" i="6"/>
  <c r="A1273" i="6"/>
  <c r="I1272" i="6"/>
  <c r="H1272" i="6"/>
  <c r="F1272" i="6"/>
  <c r="D1272" i="6"/>
  <c r="C1272" i="6"/>
  <c r="B1272" i="6"/>
  <c r="A1272" i="6"/>
  <c r="I1271" i="6"/>
  <c r="H1271" i="6"/>
  <c r="F1271" i="6"/>
  <c r="D1271" i="6"/>
  <c r="C1271" i="6"/>
  <c r="B1271" i="6"/>
  <c r="A1271" i="6"/>
  <c r="I1270" i="6"/>
  <c r="H1270" i="6"/>
  <c r="F1270" i="6"/>
  <c r="D1270" i="6"/>
  <c r="C1270" i="6"/>
  <c r="B1270" i="6"/>
  <c r="A1270" i="6"/>
  <c r="I1269" i="6"/>
  <c r="H1269" i="6"/>
  <c r="F1269" i="6"/>
  <c r="D1269" i="6"/>
  <c r="C1269" i="6"/>
  <c r="B1269" i="6"/>
  <c r="A1269" i="6"/>
  <c r="I1268" i="6"/>
  <c r="H1268" i="6"/>
  <c r="F1268" i="6"/>
  <c r="D1268" i="6"/>
  <c r="C1268" i="6"/>
  <c r="B1268" i="6"/>
  <c r="A1268" i="6"/>
  <c r="I1267" i="6"/>
  <c r="H1267" i="6"/>
  <c r="F1267" i="6"/>
  <c r="D1267" i="6"/>
  <c r="C1267" i="6"/>
  <c r="B1267" i="6"/>
  <c r="A1267" i="6"/>
  <c r="I1266" i="6"/>
  <c r="H1266" i="6"/>
  <c r="F1266" i="6"/>
  <c r="D1266" i="6"/>
  <c r="C1266" i="6"/>
  <c r="B1266" i="6"/>
  <c r="A1266" i="6"/>
  <c r="I1265" i="6"/>
  <c r="H1265" i="6"/>
  <c r="F1265" i="6"/>
  <c r="D1265" i="6"/>
  <c r="C1265" i="6"/>
  <c r="B1265" i="6"/>
  <c r="A1265" i="6"/>
  <c r="I1264" i="6"/>
  <c r="H1264" i="6"/>
  <c r="F1264" i="6"/>
  <c r="D1264" i="6"/>
  <c r="C1264" i="6"/>
  <c r="B1264" i="6"/>
  <c r="A1264" i="6"/>
  <c r="I1263" i="6"/>
  <c r="H1263" i="6"/>
  <c r="F1263" i="6"/>
  <c r="D1263" i="6"/>
  <c r="C1263" i="6"/>
  <c r="B1263" i="6"/>
  <c r="A1263" i="6"/>
  <c r="I1262" i="6"/>
  <c r="H1262" i="6"/>
  <c r="F1262" i="6"/>
  <c r="D1262" i="6"/>
  <c r="C1262" i="6"/>
  <c r="B1262" i="6"/>
  <c r="A1262" i="6"/>
  <c r="I1261" i="6"/>
  <c r="H1261" i="6"/>
  <c r="F1261" i="6"/>
  <c r="D1261" i="6"/>
  <c r="C1261" i="6"/>
  <c r="B1261" i="6"/>
  <c r="A1261" i="6"/>
  <c r="I1260" i="6"/>
  <c r="H1260" i="6"/>
  <c r="F1260" i="6"/>
  <c r="D1260" i="6"/>
  <c r="C1260" i="6"/>
  <c r="B1260" i="6"/>
  <c r="A1260" i="6"/>
  <c r="I1259" i="6"/>
  <c r="H1259" i="6"/>
  <c r="F1259" i="6"/>
  <c r="D1259" i="6"/>
  <c r="C1259" i="6"/>
  <c r="B1259" i="6"/>
  <c r="A1259" i="6"/>
  <c r="I1258" i="6"/>
  <c r="H1258" i="6"/>
  <c r="F1258" i="6"/>
  <c r="D1258" i="6"/>
  <c r="C1258" i="6"/>
  <c r="B1258" i="6"/>
  <c r="A1258" i="6"/>
  <c r="I1257" i="6"/>
  <c r="H1257" i="6"/>
  <c r="F1257" i="6"/>
  <c r="D1257" i="6"/>
  <c r="C1257" i="6"/>
  <c r="B1257" i="6"/>
  <c r="A1257" i="6"/>
  <c r="I1256" i="6"/>
  <c r="H1256" i="6"/>
  <c r="F1256" i="6"/>
  <c r="D1256" i="6"/>
  <c r="C1256" i="6"/>
  <c r="B1256" i="6"/>
  <c r="A1256" i="6"/>
  <c r="I1255" i="6"/>
  <c r="H1255" i="6"/>
  <c r="F1255" i="6"/>
  <c r="D1255" i="6"/>
  <c r="C1255" i="6"/>
  <c r="B1255" i="6"/>
  <c r="A1255" i="6"/>
  <c r="I1254" i="6"/>
  <c r="H1254" i="6"/>
  <c r="F1254" i="6"/>
  <c r="D1254" i="6"/>
  <c r="C1254" i="6"/>
  <c r="B1254" i="6"/>
  <c r="A1254" i="6"/>
  <c r="I1253" i="6"/>
  <c r="H1253" i="6"/>
  <c r="F1253" i="6"/>
  <c r="D1253" i="6"/>
  <c r="C1253" i="6"/>
  <c r="B1253" i="6"/>
  <c r="A1253" i="6"/>
  <c r="I1252" i="6"/>
  <c r="H1252" i="6"/>
  <c r="F1252" i="6"/>
  <c r="D1252" i="6"/>
  <c r="C1252" i="6"/>
  <c r="B1252" i="6"/>
  <c r="A1252" i="6"/>
  <c r="I1251" i="6"/>
  <c r="H1251" i="6"/>
  <c r="F1251" i="6"/>
  <c r="D1251" i="6"/>
  <c r="C1251" i="6"/>
  <c r="B1251" i="6"/>
  <c r="A1251" i="6"/>
  <c r="I1250" i="6"/>
  <c r="H1250" i="6"/>
  <c r="F1250" i="6"/>
  <c r="D1250" i="6"/>
  <c r="C1250" i="6"/>
  <c r="B1250" i="6"/>
  <c r="A1250" i="6"/>
  <c r="I1249" i="6"/>
  <c r="H1249" i="6"/>
  <c r="F1249" i="6"/>
  <c r="D1249" i="6"/>
  <c r="C1249" i="6"/>
  <c r="B1249" i="6"/>
  <c r="A1249" i="6"/>
  <c r="I1248" i="6"/>
  <c r="H1248" i="6"/>
  <c r="F1248" i="6"/>
  <c r="D1248" i="6"/>
  <c r="C1248" i="6"/>
  <c r="B1248" i="6"/>
  <c r="A1248" i="6"/>
  <c r="I1247" i="6"/>
  <c r="H1247" i="6"/>
  <c r="F1247" i="6"/>
  <c r="D1247" i="6"/>
  <c r="C1247" i="6"/>
  <c r="B1247" i="6"/>
  <c r="A1247" i="6"/>
  <c r="I1246" i="6"/>
  <c r="H1246" i="6"/>
  <c r="F1246" i="6"/>
  <c r="D1246" i="6"/>
  <c r="C1246" i="6"/>
  <c r="B1246" i="6"/>
  <c r="A1246" i="6"/>
  <c r="I1245" i="6"/>
  <c r="H1245" i="6"/>
  <c r="F1245" i="6"/>
  <c r="D1245" i="6"/>
  <c r="C1245" i="6"/>
  <c r="B1245" i="6"/>
  <c r="A1245" i="6"/>
  <c r="I1244" i="6"/>
  <c r="H1244" i="6"/>
  <c r="F1244" i="6"/>
  <c r="D1244" i="6"/>
  <c r="C1244" i="6"/>
  <c r="B1244" i="6"/>
  <c r="A1244" i="6"/>
  <c r="I1243" i="6"/>
  <c r="H1243" i="6"/>
  <c r="F1243" i="6"/>
  <c r="D1243" i="6"/>
  <c r="C1243" i="6"/>
  <c r="B1243" i="6"/>
  <c r="A1243" i="6"/>
  <c r="I1242" i="6"/>
  <c r="H1242" i="6"/>
  <c r="F1242" i="6"/>
  <c r="D1242" i="6"/>
  <c r="C1242" i="6"/>
  <c r="B1242" i="6"/>
  <c r="A1242" i="6"/>
  <c r="I1241" i="6"/>
  <c r="H1241" i="6"/>
  <c r="F1241" i="6"/>
  <c r="D1241" i="6"/>
  <c r="C1241" i="6"/>
  <c r="B1241" i="6"/>
  <c r="A1241" i="6"/>
  <c r="I1240" i="6"/>
  <c r="H1240" i="6"/>
  <c r="F1240" i="6"/>
  <c r="D1240" i="6"/>
  <c r="C1240" i="6"/>
  <c r="B1240" i="6"/>
  <c r="A1240" i="6"/>
  <c r="I1239" i="6"/>
  <c r="H1239" i="6"/>
  <c r="F1239" i="6"/>
  <c r="D1239" i="6"/>
  <c r="C1239" i="6"/>
  <c r="B1239" i="6"/>
  <c r="A1239" i="6"/>
  <c r="I1238" i="6"/>
  <c r="H1238" i="6"/>
  <c r="F1238" i="6"/>
  <c r="D1238" i="6"/>
  <c r="C1238" i="6"/>
  <c r="B1238" i="6"/>
  <c r="A1238" i="6"/>
  <c r="I1237" i="6"/>
  <c r="H1237" i="6"/>
  <c r="F1237" i="6"/>
  <c r="D1237" i="6"/>
  <c r="C1237" i="6"/>
  <c r="B1237" i="6"/>
  <c r="A1237" i="6"/>
  <c r="I1236" i="6"/>
  <c r="H1236" i="6"/>
  <c r="F1236" i="6"/>
  <c r="D1236" i="6"/>
  <c r="C1236" i="6"/>
  <c r="B1236" i="6"/>
  <c r="A1236" i="6"/>
  <c r="I1235" i="6"/>
  <c r="H1235" i="6"/>
  <c r="F1235" i="6"/>
  <c r="D1235" i="6"/>
  <c r="C1235" i="6"/>
  <c r="B1235" i="6"/>
  <c r="A1235" i="6"/>
  <c r="I1234" i="6"/>
  <c r="H1234" i="6"/>
  <c r="F1234" i="6"/>
  <c r="D1234" i="6"/>
  <c r="C1234" i="6"/>
  <c r="B1234" i="6"/>
  <c r="A1234" i="6"/>
  <c r="I1233" i="6"/>
  <c r="H1233" i="6"/>
  <c r="F1233" i="6"/>
  <c r="D1233" i="6"/>
  <c r="C1233" i="6"/>
  <c r="B1233" i="6"/>
  <c r="A1233" i="6"/>
  <c r="I1232" i="6"/>
  <c r="H1232" i="6"/>
  <c r="F1232" i="6"/>
  <c r="D1232" i="6"/>
  <c r="C1232" i="6"/>
  <c r="B1232" i="6"/>
  <c r="A1232" i="6"/>
  <c r="I1231" i="6"/>
  <c r="H1231" i="6"/>
  <c r="F1231" i="6"/>
  <c r="D1231" i="6"/>
  <c r="C1231" i="6"/>
  <c r="B1231" i="6"/>
  <c r="A1231" i="6"/>
  <c r="I1230" i="6"/>
  <c r="H1230" i="6"/>
  <c r="F1230" i="6"/>
  <c r="D1230" i="6"/>
  <c r="C1230" i="6"/>
  <c r="B1230" i="6"/>
  <c r="A1230" i="6"/>
  <c r="I1229" i="6"/>
  <c r="H1229" i="6"/>
  <c r="F1229" i="6"/>
  <c r="D1229" i="6"/>
  <c r="C1229" i="6"/>
  <c r="B1229" i="6"/>
  <c r="A1229" i="6"/>
  <c r="I1228" i="6"/>
  <c r="H1228" i="6"/>
  <c r="F1228" i="6"/>
  <c r="D1228" i="6"/>
  <c r="C1228" i="6"/>
  <c r="B1228" i="6"/>
  <c r="A1228" i="6"/>
  <c r="I1227" i="6"/>
  <c r="H1227" i="6"/>
  <c r="F1227" i="6"/>
  <c r="D1227" i="6"/>
  <c r="C1227" i="6"/>
  <c r="B1227" i="6"/>
  <c r="A1227" i="6"/>
  <c r="I1226" i="6"/>
  <c r="H1226" i="6"/>
  <c r="F1226" i="6"/>
  <c r="D1226" i="6"/>
  <c r="C1226" i="6"/>
  <c r="B1226" i="6"/>
  <c r="A1226" i="6"/>
  <c r="I1225" i="6"/>
  <c r="H1225" i="6"/>
  <c r="F1225" i="6"/>
  <c r="D1225" i="6"/>
  <c r="C1225" i="6"/>
  <c r="B1225" i="6"/>
  <c r="A1225" i="6"/>
  <c r="I1224" i="6"/>
  <c r="H1224" i="6"/>
  <c r="F1224" i="6"/>
  <c r="D1224" i="6"/>
  <c r="C1224" i="6"/>
  <c r="B1224" i="6"/>
  <c r="A1224" i="6"/>
  <c r="I1223" i="6"/>
  <c r="H1223" i="6"/>
  <c r="F1223" i="6"/>
  <c r="D1223" i="6"/>
  <c r="C1223" i="6"/>
  <c r="B1223" i="6"/>
  <c r="A1223" i="6"/>
  <c r="I1222" i="6"/>
  <c r="H1222" i="6"/>
  <c r="F1222" i="6"/>
  <c r="D1222" i="6"/>
  <c r="C1222" i="6"/>
  <c r="B1222" i="6"/>
  <c r="A1222" i="6"/>
  <c r="I1221" i="6"/>
  <c r="H1221" i="6"/>
  <c r="F1221" i="6"/>
  <c r="D1221" i="6"/>
  <c r="C1221" i="6"/>
  <c r="B1221" i="6"/>
  <c r="A1221" i="6"/>
  <c r="I1220" i="6"/>
  <c r="H1220" i="6"/>
  <c r="F1220" i="6"/>
  <c r="D1220" i="6"/>
  <c r="C1220" i="6"/>
  <c r="B1220" i="6"/>
  <c r="A1220" i="6"/>
  <c r="I1219" i="6"/>
  <c r="H1219" i="6"/>
  <c r="F1219" i="6"/>
  <c r="D1219" i="6"/>
  <c r="C1219" i="6"/>
  <c r="B1219" i="6"/>
  <c r="A1219" i="6"/>
  <c r="I1218" i="6"/>
  <c r="H1218" i="6"/>
  <c r="F1218" i="6"/>
  <c r="D1218" i="6"/>
  <c r="C1218" i="6"/>
  <c r="B1218" i="6"/>
  <c r="A1218" i="6"/>
  <c r="I1217" i="6"/>
  <c r="H1217" i="6"/>
  <c r="F1217" i="6"/>
  <c r="D1217" i="6"/>
  <c r="C1217" i="6"/>
  <c r="B1217" i="6"/>
  <c r="A1217" i="6"/>
  <c r="I1216" i="6"/>
  <c r="H1216" i="6"/>
  <c r="F1216" i="6"/>
  <c r="D1216" i="6"/>
  <c r="C1216" i="6"/>
  <c r="B1216" i="6"/>
  <c r="A1216" i="6"/>
  <c r="I1215" i="6"/>
  <c r="H1215" i="6"/>
  <c r="F1215" i="6"/>
  <c r="D1215" i="6"/>
  <c r="C1215" i="6"/>
  <c r="B1215" i="6"/>
  <c r="A1215" i="6"/>
  <c r="I1214" i="6"/>
  <c r="H1214" i="6"/>
  <c r="F1214" i="6"/>
  <c r="D1214" i="6"/>
  <c r="C1214" i="6"/>
  <c r="B1214" i="6"/>
  <c r="A1214" i="6"/>
  <c r="I1213" i="6"/>
  <c r="H1213" i="6"/>
  <c r="F1213" i="6"/>
  <c r="D1213" i="6"/>
  <c r="C1213" i="6"/>
  <c r="B1213" i="6"/>
  <c r="A1213" i="6"/>
  <c r="I1212" i="6"/>
  <c r="H1212" i="6"/>
  <c r="F1212" i="6"/>
  <c r="D1212" i="6"/>
  <c r="C1212" i="6"/>
  <c r="B1212" i="6"/>
  <c r="A1212" i="6"/>
  <c r="I1211" i="6"/>
  <c r="H1211" i="6"/>
  <c r="F1211" i="6"/>
  <c r="D1211" i="6"/>
  <c r="C1211" i="6"/>
  <c r="B1211" i="6"/>
  <c r="A1211" i="6"/>
  <c r="I1210" i="6"/>
  <c r="H1210" i="6"/>
  <c r="F1210" i="6"/>
  <c r="D1210" i="6"/>
  <c r="C1210" i="6"/>
  <c r="B1210" i="6"/>
  <c r="A1210" i="6"/>
  <c r="I1209" i="6"/>
  <c r="H1209" i="6"/>
  <c r="F1209" i="6"/>
  <c r="D1209" i="6"/>
  <c r="C1209" i="6"/>
  <c r="B1209" i="6"/>
  <c r="A1209" i="6"/>
  <c r="I1208" i="6"/>
  <c r="H1208" i="6"/>
  <c r="F1208" i="6"/>
  <c r="D1208" i="6"/>
  <c r="C1208" i="6"/>
  <c r="B1208" i="6"/>
  <c r="A1208" i="6"/>
  <c r="I1207" i="6"/>
  <c r="H1207" i="6"/>
  <c r="F1207" i="6"/>
  <c r="D1207" i="6"/>
  <c r="C1207" i="6"/>
  <c r="B1207" i="6"/>
  <c r="A1207" i="6"/>
  <c r="I1206" i="6"/>
  <c r="H1206" i="6"/>
  <c r="F1206" i="6"/>
  <c r="D1206" i="6"/>
  <c r="C1206" i="6"/>
  <c r="B1206" i="6"/>
  <c r="A1206" i="6"/>
  <c r="I1205" i="6"/>
  <c r="H1205" i="6"/>
  <c r="F1205" i="6"/>
  <c r="D1205" i="6"/>
  <c r="C1205" i="6"/>
  <c r="B1205" i="6"/>
  <c r="A1205" i="6"/>
  <c r="I1204" i="6"/>
  <c r="H1204" i="6"/>
  <c r="F1204" i="6"/>
  <c r="D1204" i="6"/>
  <c r="C1204" i="6"/>
  <c r="B1204" i="6"/>
  <c r="A1204" i="6"/>
  <c r="I1203" i="6"/>
  <c r="H1203" i="6"/>
  <c r="F1203" i="6"/>
  <c r="D1203" i="6"/>
  <c r="C1203" i="6"/>
  <c r="B1203" i="6"/>
  <c r="A1203" i="6"/>
  <c r="I1202" i="6"/>
  <c r="H1202" i="6"/>
  <c r="F1202" i="6"/>
  <c r="D1202" i="6"/>
  <c r="C1202" i="6"/>
  <c r="B1202" i="6"/>
  <c r="A1202" i="6"/>
  <c r="I1201" i="6"/>
  <c r="H1201" i="6"/>
  <c r="F1201" i="6"/>
  <c r="D1201" i="6"/>
  <c r="C1201" i="6"/>
  <c r="B1201" i="6"/>
  <c r="A1201" i="6"/>
  <c r="I1200" i="6"/>
  <c r="H1200" i="6"/>
  <c r="F1200" i="6"/>
  <c r="D1200" i="6"/>
  <c r="C1200" i="6"/>
  <c r="B1200" i="6"/>
  <c r="A1200" i="6"/>
  <c r="I1199" i="6"/>
  <c r="H1199" i="6"/>
  <c r="F1199" i="6"/>
  <c r="D1199" i="6"/>
  <c r="C1199" i="6"/>
  <c r="B1199" i="6"/>
  <c r="A1199" i="6"/>
  <c r="I1198" i="6"/>
  <c r="H1198" i="6"/>
  <c r="F1198" i="6"/>
  <c r="D1198" i="6"/>
  <c r="C1198" i="6"/>
  <c r="B1198" i="6"/>
  <c r="A1198" i="6"/>
  <c r="I1197" i="6"/>
  <c r="H1197" i="6"/>
  <c r="F1197" i="6"/>
  <c r="D1197" i="6"/>
  <c r="C1197" i="6"/>
  <c r="B1197" i="6"/>
  <c r="A1197" i="6"/>
  <c r="I1196" i="6"/>
  <c r="H1196" i="6"/>
  <c r="F1196" i="6"/>
  <c r="D1196" i="6"/>
  <c r="C1196" i="6"/>
  <c r="B1196" i="6"/>
  <c r="A1196" i="6"/>
  <c r="I1195" i="6"/>
  <c r="H1195" i="6"/>
  <c r="F1195" i="6"/>
  <c r="D1195" i="6"/>
  <c r="C1195" i="6"/>
  <c r="B1195" i="6"/>
  <c r="A1195" i="6"/>
  <c r="I1194" i="6"/>
  <c r="H1194" i="6"/>
  <c r="F1194" i="6"/>
  <c r="D1194" i="6"/>
  <c r="C1194" i="6"/>
  <c r="B1194" i="6"/>
  <c r="A1194" i="6"/>
  <c r="I1193" i="6"/>
  <c r="H1193" i="6"/>
  <c r="F1193" i="6"/>
  <c r="D1193" i="6"/>
  <c r="C1193" i="6"/>
  <c r="B1193" i="6"/>
  <c r="A1193" i="6"/>
  <c r="I1192" i="6"/>
  <c r="H1192" i="6"/>
  <c r="F1192" i="6"/>
  <c r="D1192" i="6"/>
  <c r="C1192" i="6"/>
  <c r="B1192" i="6"/>
  <c r="A1192" i="6"/>
  <c r="I1191" i="6"/>
  <c r="H1191" i="6"/>
  <c r="F1191" i="6"/>
  <c r="D1191" i="6"/>
  <c r="C1191" i="6"/>
  <c r="B1191" i="6"/>
  <c r="A1191" i="6"/>
  <c r="I1190" i="6"/>
  <c r="H1190" i="6"/>
  <c r="F1190" i="6"/>
  <c r="D1190" i="6"/>
  <c r="C1190" i="6"/>
  <c r="B1190" i="6"/>
  <c r="A1190" i="6"/>
  <c r="I1189" i="6"/>
  <c r="H1189" i="6"/>
  <c r="F1189" i="6"/>
  <c r="D1189" i="6"/>
  <c r="C1189" i="6"/>
  <c r="B1189" i="6"/>
  <c r="A1189" i="6"/>
  <c r="I1188" i="6"/>
  <c r="H1188" i="6"/>
  <c r="F1188" i="6"/>
  <c r="D1188" i="6"/>
  <c r="C1188" i="6"/>
  <c r="B1188" i="6"/>
  <c r="A1188" i="6"/>
  <c r="I1187" i="6"/>
  <c r="H1187" i="6"/>
  <c r="F1187" i="6"/>
  <c r="D1187" i="6"/>
  <c r="C1187" i="6"/>
  <c r="B1187" i="6"/>
  <c r="A1187" i="6"/>
  <c r="I1186" i="6"/>
  <c r="H1186" i="6"/>
  <c r="F1186" i="6"/>
  <c r="D1186" i="6"/>
  <c r="C1186" i="6"/>
  <c r="B1186" i="6"/>
  <c r="A1186" i="6"/>
  <c r="I1185" i="6"/>
  <c r="H1185" i="6"/>
  <c r="F1185" i="6"/>
  <c r="D1185" i="6"/>
  <c r="C1185" i="6"/>
  <c r="B1185" i="6"/>
  <c r="A1185" i="6"/>
  <c r="I1184" i="6"/>
  <c r="H1184" i="6"/>
  <c r="F1184" i="6"/>
  <c r="D1184" i="6"/>
  <c r="C1184" i="6"/>
  <c r="B1184" i="6"/>
  <c r="A1184" i="6"/>
  <c r="I1183" i="6"/>
  <c r="H1183" i="6"/>
  <c r="F1183" i="6"/>
  <c r="D1183" i="6"/>
  <c r="C1183" i="6"/>
  <c r="B1183" i="6"/>
  <c r="A1183" i="6"/>
  <c r="I1182" i="6"/>
  <c r="H1182" i="6"/>
  <c r="F1182" i="6"/>
  <c r="D1182" i="6"/>
  <c r="C1182" i="6"/>
  <c r="B1182" i="6"/>
  <c r="A1182" i="6"/>
  <c r="I1181" i="6"/>
  <c r="H1181" i="6"/>
  <c r="F1181" i="6"/>
  <c r="D1181" i="6"/>
  <c r="C1181" i="6"/>
  <c r="B1181" i="6"/>
  <c r="A1181" i="6"/>
  <c r="I1180" i="6"/>
  <c r="H1180" i="6"/>
  <c r="F1180" i="6"/>
  <c r="D1180" i="6"/>
  <c r="C1180" i="6"/>
  <c r="B1180" i="6"/>
  <c r="A1180" i="6"/>
  <c r="I1179" i="6"/>
  <c r="H1179" i="6"/>
  <c r="F1179" i="6"/>
  <c r="D1179" i="6"/>
  <c r="C1179" i="6"/>
  <c r="B1179" i="6"/>
  <c r="A1179" i="6"/>
  <c r="I1178" i="6"/>
  <c r="H1178" i="6"/>
  <c r="F1178" i="6"/>
  <c r="D1178" i="6"/>
  <c r="C1178" i="6"/>
  <c r="B1178" i="6"/>
  <c r="A1178" i="6"/>
  <c r="I1177" i="6"/>
  <c r="H1177" i="6"/>
  <c r="F1177" i="6"/>
  <c r="D1177" i="6"/>
  <c r="C1177" i="6"/>
  <c r="B1177" i="6"/>
  <c r="A1177" i="6"/>
  <c r="I1176" i="6"/>
  <c r="H1176" i="6"/>
  <c r="F1176" i="6"/>
  <c r="D1176" i="6"/>
  <c r="C1176" i="6"/>
  <c r="B1176" i="6"/>
  <c r="A1176" i="6"/>
  <c r="I1175" i="6"/>
  <c r="H1175" i="6"/>
  <c r="F1175" i="6"/>
  <c r="D1175" i="6"/>
  <c r="C1175" i="6"/>
  <c r="B1175" i="6"/>
  <c r="A1175" i="6"/>
  <c r="I1174" i="6"/>
  <c r="H1174" i="6"/>
  <c r="F1174" i="6"/>
  <c r="D1174" i="6"/>
  <c r="C1174" i="6"/>
  <c r="B1174" i="6"/>
  <c r="A1174" i="6"/>
  <c r="I1173" i="6"/>
  <c r="H1173" i="6"/>
  <c r="F1173" i="6"/>
  <c r="D1173" i="6"/>
  <c r="C1173" i="6"/>
  <c r="B1173" i="6"/>
  <c r="A1173" i="6"/>
  <c r="I1172" i="6"/>
  <c r="H1172" i="6"/>
  <c r="F1172" i="6"/>
  <c r="D1172" i="6"/>
  <c r="C1172" i="6"/>
  <c r="B1172" i="6"/>
  <c r="A1172" i="6"/>
  <c r="I1171" i="6"/>
  <c r="H1171" i="6"/>
  <c r="F1171" i="6"/>
  <c r="D1171" i="6"/>
  <c r="C1171" i="6"/>
  <c r="B1171" i="6"/>
  <c r="A1171" i="6"/>
  <c r="I1170" i="6"/>
  <c r="H1170" i="6"/>
  <c r="F1170" i="6"/>
  <c r="D1170" i="6"/>
  <c r="C1170" i="6"/>
  <c r="B1170" i="6"/>
  <c r="A1170" i="6"/>
  <c r="I1169" i="6"/>
  <c r="H1169" i="6"/>
  <c r="F1169" i="6"/>
  <c r="D1169" i="6"/>
  <c r="C1169" i="6"/>
  <c r="B1169" i="6"/>
  <c r="A1169" i="6"/>
  <c r="I1168" i="6"/>
  <c r="H1168" i="6"/>
  <c r="F1168" i="6"/>
  <c r="D1168" i="6"/>
  <c r="C1168" i="6"/>
  <c r="B1168" i="6"/>
  <c r="A1168" i="6"/>
  <c r="I1167" i="6"/>
  <c r="H1167" i="6"/>
  <c r="F1167" i="6"/>
  <c r="D1167" i="6"/>
  <c r="C1167" i="6"/>
  <c r="B1167" i="6"/>
  <c r="A1167" i="6"/>
  <c r="I1166" i="6"/>
  <c r="H1166" i="6"/>
  <c r="F1166" i="6"/>
  <c r="D1166" i="6"/>
  <c r="C1166" i="6"/>
  <c r="B1166" i="6"/>
  <c r="A1166" i="6"/>
  <c r="I1165" i="6"/>
  <c r="H1165" i="6"/>
  <c r="F1165" i="6"/>
  <c r="D1165" i="6"/>
  <c r="C1165" i="6"/>
  <c r="B1165" i="6"/>
  <c r="A1165" i="6"/>
  <c r="I1164" i="6"/>
  <c r="H1164" i="6"/>
  <c r="F1164" i="6"/>
  <c r="D1164" i="6"/>
  <c r="C1164" i="6"/>
  <c r="B1164" i="6"/>
  <c r="A1164" i="6"/>
  <c r="I1163" i="6"/>
  <c r="H1163" i="6"/>
  <c r="F1163" i="6"/>
  <c r="D1163" i="6"/>
  <c r="C1163" i="6"/>
  <c r="B1163" i="6"/>
  <c r="A1163" i="6"/>
  <c r="I1162" i="6"/>
  <c r="H1162" i="6"/>
  <c r="F1162" i="6"/>
  <c r="D1162" i="6"/>
  <c r="C1162" i="6"/>
  <c r="B1162" i="6"/>
  <c r="A1162" i="6"/>
  <c r="I1161" i="6"/>
  <c r="H1161" i="6"/>
  <c r="F1161" i="6"/>
  <c r="D1161" i="6"/>
  <c r="C1161" i="6"/>
  <c r="B1161" i="6"/>
  <c r="A1161" i="6"/>
  <c r="I1160" i="6"/>
  <c r="H1160" i="6"/>
  <c r="F1160" i="6"/>
  <c r="D1160" i="6"/>
  <c r="C1160" i="6"/>
  <c r="B1160" i="6"/>
  <c r="A1160" i="6"/>
  <c r="I1159" i="6"/>
  <c r="H1159" i="6"/>
  <c r="F1159" i="6"/>
  <c r="D1159" i="6"/>
  <c r="C1159" i="6"/>
  <c r="B1159" i="6"/>
  <c r="A1159" i="6"/>
  <c r="I1158" i="6"/>
  <c r="H1158" i="6"/>
  <c r="F1158" i="6"/>
  <c r="D1158" i="6"/>
  <c r="C1158" i="6"/>
  <c r="B1158" i="6"/>
  <c r="A1158" i="6"/>
  <c r="I1157" i="6"/>
  <c r="H1157" i="6"/>
  <c r="F1157" i="6"/>
  <c r="D1157" i="6"/>
  <c r="C1157" i="6"/>
  <c r="B1157" i="6"/>
  <c r="A1157" i="6"/>
  <c r="I1156" i="6"/>
  <c r="H1156" i="6"/>
  <c r="F1156" i="6"/>
  <c r="D1156" i="6"/>
  <c r="C1156" i="6"/>
  <c r="B1156" i="6"/>
  <c r="A1156" i="6"/>
  <c r="I1155" i="6"/>
  <c r="H1155" i="6"/>
  <c r="F1155" i="6"/>
  <c r="D1155" i="6"/>
  <c r="C1155" i="6"/>
  <c r="B1155" i="6"/>
  <c r="A1155" i="6"/>
  <c r="I1154" i="6"/>
  <c r="H1154" i="6"/>
  <c r="F1154" i="6"/>
  <c r="D1154" i="6"/>
  <c r="C1154" i="6"/>
  <c r="B1154" i="6"/>
  <c r="A1154" i="6"/>
  <c r="I1153" i="6"/>
  <c r="H1153" i="6"/>
  <c r="F1153" i="6"/>
  <c r="D1153" i="6"/>
  <c r="C1153" i="6"/>
  <c r="B1153" i="6"/>
  <c r="A1153" i="6"/>
  <c r="I1152" i="6"/>
  <c r="H1152" i="6"/>
  <c r="F1152" i="6"/>
  <c r="D1152" i="6"/>
  <c r="C1152" i="6"/>
  <c r="B1152" i="6"/>
  <c r="A1152" i="6"/>
  <c r="I1151" i="6"/>
  <c r="H1151" i="6"/>
  <c r="F1151" i="6"/>
  <c r="D1151" i="6"/>
  <c r="C1151" i="6"/>
  <c r="B1151" i="6"/>
  <c r="A1151" i="6"/>
  <c r="I1150" i="6"/>
  <c r="H1150" i="6"/>
  <c r="F1150" i="6"/>
  <c r="D1150" i="6"/>
  <c r="C1150" i="6"/>
  <c r="B1150" i="6"/>
  <c r="A1150" i="6"/>
  <c r="I1149" i="6"/>
  <c r="H1149" i="6"/>
  <c r="F1149" i="6"/>
  <c r="D1149" i="6"/>
  <c r="C1149" i="6"/>
  <c r="B1149" i="6"/>
  <c r="A1149" i="6"/>
  <c r="I1148" i="6"/>
  <c r="H1148" i="6"/>
  <c r="F1148" i="6"/>
  <c r="D1148" i="6"/>
  <c r="C1148" i="6"/>
  <c r="B1148" i="6"/>
  <c r="A1148" i="6"/>
  <c r="I1147" i="6"/>
  <c r="H1147" i="6"/>
  <c r="F1147" i="6"/>
  <c r="D1147" i="6"/>
  <c r="C1147" i="6"/>
  <c r="B1147" i="6"/>
  <c r="A1147" i="6"/>
  <c r="I1146" i="6"/>
  <c r="H1146" i="6"/>
  <c r="F1146" i="6"/>
  <c r="D1146" i="6"/>
  <c r="C1146" i="6"/>
  <c r="B1146" i="6"/>
  <c r="A1146" i="6"/>
  <c r="I1145" i="6"/>
  <c r="H1145" i="6"/>
  <c r="F1145" i="6"/>
  <c r="D1145" i="6"/>
  <c r="C1145" i="6"/>
  <c r="B1145" i="6"/>
  <c r="A1145" i="6"/>
  <c r="I1144" i="6"/>
  <c r="H1144" i="6"/>
  <c r="F1144" i="6"/>
  <c r="D1144" i="6"/>
  <c r="C1144" i="6"/>
  <c r="B1144" i="6"/>
  <c r="A1144" i="6"/>
  <c r="I1143" i="6"/>
  <c r="H1143" i="6"/>
  <c r="F1143" i="6"/>
  <c r="D1143" i="6"/>
  <c r="C1143" i="6"/>
  <c r="B1143" i="6"/>
  <c r="A1143" i="6"/>
  <c r="I1142" i="6"/>
  <c r="H1142" i="6"/>
  <c r="F1142" i="6"/>
  <c r="D1142" i="6"/>
  <c r="C1142" i="6"/>
  <c r="B1142" i="6"/>
  <c r="A1142" i="6"/>
  <c r="I1141" i="6"/>
  <c r="H1141" i="6"/>
  <c r="F1141" i="6"/>
  <c r="D1141" i="6"/>
  <c r="C1141" i="6"/>
  <c r="B1141" i="6"/>
  <c r="A1141" i="6"/>
  <c r="I1140" i="6"/>
  <c r="H1140" i="6"/>
  <c r="F1140" i="6"/>
  <c r="D1140" i="6"/>
  <c r="C1140" i="6"/>
  <c r="B1140" i="6"/>
  <c r="A1140" i="6"/>
  <c r="I1139" i="6"/>
  <c r="H1139" i="6"/>
  <c r="F1139" i="6"/>
  <c r="D1139" i="6"/>
  <c r="C1139" i="6"/>
  <c r="B1139" i="6"/>
  <c r="A1139" i="6"/>
  <c r="I1138" i="6"/>
  <c r="H1138" i="6"/>
  <c r="F1138" i="6"/>
  <c r="D1138" i="6"/>
  <c r="C1138" i="6"/>
  <c r="B1138" i="6"/>
  <c r="A1138" i="6"/>
  <c r="I1137" i="6"/>
  <c r="H1137" i="6"/>
  <c r="F1137" i="6"/>
  <c r="D1137" i="6"/>
  <c r="C1137" i="6"/>
  <c r="B1137" i="6"/>
  <c r="A1137" i="6"/>
  <c r="I1136" i="6"/>
  <c r="H1136" i="6"/>
  <c r="F1136" i="6"/>
  <c r="D1136" i="6"/>
  <c r="C1136" i="6"/>
  <c r="B1136" i="6"/>
  <c r="A1136" i="6"/>
  <c r="I1135" i="6"/>
  <c r="H1135" i="6"/>
  <c r="F1135" i="6"/>
  <c r="D1135" i="6"/>
  <c r="C1135" i="6"/>
  <c r="B1135" i="6"/>
  <c r="A1135" i="6"/>
  <c r="I1134" i="6"/>
  <c r="H1134" i="6"/>
  <c r="F1134" i="6"/>
  <c r="D1134" i="6"/>
  <c r="C1134" i="6"/>
  <c r="B1134" i="6"/>
  <c r="A1134" i="6"/>
  <c r="I1133" i="6"/>
  <c r="H1133" i="6"/>
  <c r="F1133" i="6"/>
  <c r="D1133" i="6"/>
  <c r="C1133" i="6"/>
  <c r="B1133" i="6"/>
  <c r="A1133" i="6"/>
  <c r="I1132" i="6"/>
  <c r="H1132" i="6"/>
  <c r="F1132" i="6"/>
  <c r="D1132" i="6"/>
  <c r="C1132" i="6"/>
  <c r="B1132" i="6"/>
  <c r="A1132" i="6"/>
  <c r="I1131" i="6"/>
  <c r="H1131" i="6"/>
  <c r="F1131" i="6"/>
  <c r="D1131" i="6"/>
  <c r="C1131" i="6"/>
  <c r="B1131" i="6"/>
  <c r="A1131" i="6"/>
  <c r="I1130" i="6"/>
  <c r="H1130" i="6"/>
  <c r="F1130" i="6"/>
  <c r="D1130" i="6"/>
  <c r="C1130" i="6"/>
  <c r="B1130" i="6"/>
  <c r="A1130" i="6"/>
  <c r="I1129" i="6"/>
  <c r="H1129" i="6"/>
  <c r="F1129" i="6"/>
  <c r="D1129" i="6"/>
  <c r="C1129" i="6"/>
  <c r="B1129" i="6"/>
  <c r="A1129" i="6"/>
  <c r="I1128" i="6"/>
  <c r="H1128" i="6"/>
  <c r="F1128" i="6"/>
  <c r="D1128" i="6"/>
  <c r="C1128" i="6"/>
  <c r="B1128" i="6"/>
  <c r="A1128" i="6"/>
  <c r="I1127" i="6"/>
  <c r="H1127" i="6"/>
  <c r="F1127" i="6"/>
  <c r="D1127" i="6"/>
  <c r="C1127" i="6"/>
  <c r="B1127" i="6"/>
  <c r="A1127" i="6"/>
  <c r="I1126" i="6"/>
  <c r="H1126" i="6"/>
  <c r="F1126" i="6"/>
  <c r="D1126" i="6"/>
  <c r="C1126" i="6"/>
  <c r="B1126" i="6"/>
  <c r="A1126" i="6"/>
  <c r="I1125" i="6"/>
  <c r="H1125" i="6"/>
  <c r="F1125" i="6"/>
  <c r="D1125" i="6"/>
  <c r="C1125" i="6"/>
  <c r="B1125" i="6"/>
  <c r="A1125" i="6"/>
  <c r="I1124" i="6"/>
  <c r="H1124" i="6"/>
  <c r="F1124" i="6"/>
  <c r="D1124" i="6"/>
  <c r="C1124" i="6"/>
  <c r="B1124" i="6"/>
  <c r="A1124" i="6"/>
  <c r="I1123" i="6"/>
  <c r="H1123" i="6"/>
  <c r="F1123" i="6"/>
  <c r="D1123" i="6"/>
  <c r="C1123" i="6"/>
  <c r="B1123" i="6"/>
  <c r="A1123" i="6"/>
  <c r="I1122" i="6"/>
  <c r="H1122" i="6"/>
  <c r="F1122" i="6"/>
  <c r="D1122" i="6"/>
  <c r="C1122" i="6"/>
  <c r="B1122" i="6"/>
  <c r="A1122" i="6"/>
  <c r="I1121" i="6"/>
  <c r="H1121" i="6"/>
  <c r="F1121" i="6"/>
  <c r="D1121" i="6"/>
  <c r="C1121" i="6"/>
  <c r="B1121" i="6"/>
  <c r="A1121" i="6"/>
  <c r="I1120" i="6"/>
  <c r="H1120" i="6"/>
  <c r="F1120" i="6"/>
  <c r="D1120" i="6"/>
  <c r="C1120" i="6"/>
  <c r="B1120" i="6"/>
  <c r="A1120" i="6"/>
  <c r="I1119" i="6"/>
  <c r="H1119" i="6"/>
  <c r="F1119" i="6"/>
  <c r="D1119" i="6"/>
  <c r="C1119" i="6"/>
  <c r="B1119" i="6"/>
  <c r="A1119" i="6"/>
  <c r="I1118" i="6"/>
  <c r="H1118" i="6"/>
  <c r="F1118" i="6"/>
  <c r="D1118" i="6"/>
  <c r="C1118" i="6"/>
  <c r="B1118" i="6"/>
  <c r="A1118" i="6"/>
  <c r="I1117" i="6"/>
  <c r="H1117" i="6"/>
  <c r="F1117" i="6"/>
  <c r="D1117" i="6"/>
  <c r="C1117" i="6"/>
  <c r="B1117" i="6"/>
  <c r="A1117" i="6"/>
  <c r="I1116" i="6"/>
  <c r="H1116" i="6"/>
  <c r="F1116" i="6"/>
  <c r="D1116" i="6"/>
  <c r="C1116" i="6"/>
  <c r="B1116" i="6"/>
  <c r="A1116" i="6"/>
  <c r="I1115" i="6"/>
  <c r="H1115" i="6"/>
  <c r="F1115" i="6"/>
  <c r="D1115" i="6"/>
  <c r="C1115" i="6"/>
  <c r="B1115" i="6"/>
  <c r="A1115" i="6"/>
  <c r="I1114" i="6"/>
  <c r="H1114" i="6"/>
  <c r="F1114" i="6"/>
  <c r="D1114" i="6"/>
  <c r="C1114" i="6"/>
  <c r="B1114" i="6"/>
  <c r="A1114" i="6"/>
  <c r="I1113" i="6"/>
  <c r="H1113" i="6"/>
  <c r="F1113" i="6"/>
  <c r="D1113" i="6"/>
  <c r="C1113" i="6"/>
  <c r="B1113" i="6"/>
  <c r="A1113" i="6"/>
  <c r="I1112" i="6"/>
  <c r="H1112" i="6"/>
  <c r="F1112" i="6"/>
  <c r="D1112" i="6"/>
  <c r="C1112" i="6"/>
  <c r="B1112" i="6"/>
  <c r="A1112" i="6"/>
  <c r="I1111" i="6"/>
  <c r="H1111" i="6"/>
  <c r="F1111" i="6"/>
  <c r="D1111" i="6"/>
  <c r="C1111" i="6"/>
  <c r="B1111" i="6"/>
  <c r="A1111" i="6"/>
  <c r="I1110" i="6"/>
  <c r="H1110" i="6"/>
  <c r="F1110" i="6"/>
  <c r="D1110" i="6"/>
  <c r="C1110" i="6"/>
  <c r="B1110" i="6"/>
  <c r="A1110" i="6"/>
  <c r="I1109" i="6"/>
  <c r="H1109" i="6"/>
  <c r="F1109" i="6"/>
  <c r="D1109" i="6"/>
  <c r="C1109" i="6"/>
  <c r="B1109" i="6"/>
  <c r="A1109" i="6"/>
  <c r="I1108" i="6"/>
  <c r="H1108" i="6"/>
  <c r="F1108" i="6"/>
  <c r="D1108" i="6"/>
  <c r="C1108" i="6"/>
  <c r="B1108" i="6"/>
  <c r="A1108" i="6"/>
  <c r="I1107" i="6"/>
  <c r="H1107" i="6"/>
  <c r="F1107" i="6"/>
  <c r="D1107" i="6"/>
  <c r="C1107" i="6"/>
  <c r="B1107" i="6"/>
  <c r="A1107" i="6"/>
  <c r="I1106" i="6"/>
  <c r="H1106" i="6"/>
  <c r="F1106" i="6"/>
  <c r="D1106" i="6"/>
  <c r="C1106" i="6"/>
  <c r="B1106" i="6"/>
  <c r="A1106" i="6"/>
  <c r="I1105" i="6"/>
  <c r="H1105" i="6"/>
  <c r="F1105" i="6"/>
  <c r="D1105" i="6"/>
  <c r="C1105" i="6"/>
  <c r="B1105" i="6"/>
  <c r="A1105" i="6"/>
  <c r="I1104" i="6"/>
  <c r="H1104" i="6"/>
  <c r="F1104" i="6"/>
  <c r="D1104" i="6"/>
  <c r="C1104" i="6"/>
  <c r="B1104" i="6"/>
  <c r="A1104" i="6"/>
  <c r="I1103" i="6"/>
  <c r="H1103" i="6"/>
  <c r="F1103" i="6"/>
  <c r="D1103" i="6"/>
  <c r="C1103" i="6"/>
  <c r="B1103" i="6"/>
  <c r="A1103" i="6"/>
  <c r="I1102" i="6"/>
  <c r="H1102" i="6"/>
  <c r="F1102" i="6"/>
  <c r="D1102" i="6"/>
  <c r="C1102" i="6"/>
  <c r="B1102" i="6"/>
  <c r="A1102" i="6"/>
  <c r="I1101" i="6"/>
  <c r="H1101" i="6"/>
  <c r="F1101" i="6"/>
  <c r="D1101" i="6"/>
  <c r="C1101" i="6"/>
  <c r="B1101" i="6"/>
  <c r="A1101" i="6"/>
  <c r="I1100" i="6"/>
  <c r="H1100" i="6"/>
  <c r="F1100" i="6"/>
  <c r="D1100" i="6"/>
  <c r="C1100" i="6"/>
  <c r="B1100" i="6"/>
  <c r="A1100" i="6"/>
  <c r="I1099" i="6"/>
  <c r="H1099" i="6"/>
  <c r="F1099" i="6"/>
  <c r="D1099" i="6"/>
  <c r="C1099" i="6"/>
  <c r="B1099" i="6"/>
  <c r="A1099" i="6"/>
  <c r="I1098" i="6"/>
  <c r="H1098" i="6"/>
  <c r="F1098" i="6"/>
  <c r="D1098" i="6"/>
  <c r="C1098" i="6"/>
  <c r="B1098" i="6"/>
  <c r="A1098" i="6"/>
  <c r="I1097" i="6"/>
  <c r="H1097" i="6"/>
  <c r="F1097" i="6"/>
  <c r="D1097" i="6"/>
  <c r="C1097" i="6"/>
  <c r="B1097" i="6"/>
  <c r="A1097" i="6"/>
  <c r="I1096" i="6"/>
  <c r="H1096" i="6"/>
  <c r="F1096" i="6"/>
  <c r="D1096" i="6"/>
  <c r="C1096" i="6"/>
  <c r="B1096" i="6"/>
  <c r="A1096" i="6"/>
  <c r="I1095" i="6"/>
  <c r="H1095" i="6"/>
  <c r="F1095" i="6"/>
  <c r="D1095" i="6"/>
  <c r="C1095" i="6"/>
  <c r="B1095" i="6"/>
  <c r="A1095" i="6"/>
  <c r="I1094" i="6"/>
  <c r="H1094" i="6"/>
  <c r="F1094" i="6"/>
  <c r="D1094" i="6"/>
  <c r="C1094" i="6"/>
  <c r="B1094" i="6"/>
  <c r="A1094" i="6"/>
  <c r="I1093" i="6"/>
  <c r="H1093" i="6"/>
  <c r="F1093" i="6"/>
  <c r="D1093" i="6"/>
  <c r="C1093" i="6"/>
  <c r="B1093" i="6"/>
  <c r="A1093" i="6"/>
  <c r="I1092" i="6"/>
  <c r="H1092" i="6"/>
  <c r="F1092" i="6"/>
  <c r="D1092" i="6"/>
  <c r="C1092" i="6"/>
  <c r="B1092" i="6"/>
  <c r="A1092" i="6"/>
  <c r="I1091" i="6"/>
  <c r="H1091" i="6"/>
  <c r="F1091" i="6"/>
  <c r="D1091" i="6"/>
  <c r="C1091" i="6"/>
  <c r="B1091" i="6"/>
  <c r="A1091" i="6"/>
  <c r="I1090" i="6"/>
  <c r="H1090" i="6"/>
  <c r="F1090" i="6"/>
  <c r="D1090" i="6"/>
  <c r="C1090" i="6"/>
  <c r="B1090" i="6"/>
  <c r="A1090" i="6"/>
  <c r="I1089" i="6"/>
  <c r="H1089" i="6"/>
  <c r="F1089" i="6"/>
  <c r="D1089" i="6"/>
  <c r="C1089" i="6"/>
  <c r="B1089" i="6"/>
  <c r="A1089" i="6"/>
  <c r="I1088" i="6"/>
  <c r="H1088" i="6"/>
  <c r="F1088" i="6"/>
  <c r="D1088" i="6"/>
  <c r="C1088" i="6"/>
  <c r="B1088" i="6"/>
  <c r="A1088" i="6"/>
  <c r="I1087" i="6"/>
  <c r="H1087" i="6"/>
  <c r="F1087" i="6"/>
  <c r="D1087" i="6"/>
  <c r="C1087" i="6"/>
  <c r="B1087" i="6"/>
  <c r="A1087" i="6"/>
  <c r="I1086" i="6"/>
  <c r="H1086" i="6"/>
  <c r="F1086" i="6"/>
  <c r="D1086" i="6"/>
  <c r="C1086" i="6"/>
  <c r="B1086" i="6"/>
  <c r="A1086" i="6"/>
  <c r="I1085" i="6"/>
  <c r="H1085" i="6"/>
  <c r="F1085" i="6"/>
  <c r="D1085" i="6"/>
  <c r="C1085" i="6"/>
  <c r="B1085" i="6"/>
  <c r="A1085" i="6"/>
  <c r="I1084" i="6"/>
  <c r="H1084" i="6"/>
  <c r="F1084" i="6"/>
  <c r="D1084" i="6"/>
  <c r="C1084" i="6"/>
  <c r="B1084" i="6"/>
  <c r="A1084" i="6"/>
  <c r="I1083" i="6"/>
  <c r="H1083" i="6"/>
  <c r="F1083" i="6"/>
  <c r="D1083" i="6"/>
  <c r="C1083" i="6"/>
  <c r="B1083" i="6"/>
  <c r="A1083" i="6"/>
  <c r="I1082" i="6"/>
  <c r="H1082" i="6"/>
  <c r="F1082" i="6"/>
  <c r="D1082" i="6"/>
  <c r="C1082" i="6"/>
  <c r="B1082" i="6"/>
  <c r="A1082" i="6"/>
  <c r="I1081" i="6"/>
  <c r="H1081" i="6"/>
  <c r="F1081" i="6"/>
  <c r="D1081" i="6"/>
  <c r="C1081" i="6"/>
  <c r="B1081" i="6"/>
  <c r="A1081" i="6"/>
  <c r="I1080" i="6"/>
  <c r="H1080" i="6"/>
  <c r="F1080" i="6"/>
  <c r="D1080" i="6"/>
  <c r="C1080" i="6"/>
  <c r="B1080" i="6"/>
  <c r="A1080" i="6"/>
  <c r="I1079" i="6"/>
  <c r="H1079" i="6"/>
  <c r="F1079" i="6"/>
  <c r="D1079" i="6"/>
  <c r="C1079" i="6"/>
  <c r="B1079" i="6"/>
  <c r="A1079" i="6"/>
  <c r="I1078" i="6"/>
  <c r="H1078" i="6"/>
  <c r="F1078" i="6"/>
  <c r="D1078" i="6"/>
  <c r="C1078" i="6"/>
  <c r="B1078" i="6"/>
  <c r="A1078" i="6"/>
  <c r="I1077" i="6"/>
  <c r="H1077" i="6"/>
  <c r="F1077" i="6"/>
  <c r="D1077" i="6"/>
  <c r="C1077" i="6"/>
  <c r="B1077" i="6"/>
  <c r="A1077" i="6"/>
  <c r="I1076" i="6"/>
  <c r="H1076" i="6"/>
  <c r="F1076" i="6"/>
  <c r="D1076" i="6"/>
  <c r="C1076" i="6"/>
  <c r="B1076" i="6"/>
  <c r="A1076" i="6"/>
  <c r="I1075" i="6"/>
  <c r="H1075" i="6"/>
  <c r="F1075" i="6"/>
  <c r="D1075" i="6"/>
  <c r="C1075" i="6"/>
  <c r="B1075" i="6"/>
  <c r="A1075" i="6"/>
  <c r="I1074" i="6"/>
  <c r="H1074" i="6"/>
  <c r="F1074" i="6"/>
  <c r="D1074" i="6"/>
  <c r="C1074" i="6"/>
  <c r="B1074" i="6"/>
  <c r="A1074" i="6"/>
  <c r="I1073" i="6"/>
  <c r="H1073" i="6"/>
  <c r="F1073" i="6"/>
  <c r="D1073" i="6"/>
  <c r="C1073" i="6"/>
  <c r="B1073" i="6"/>
  <c r="A1073" i="6"/>
  <c r="I1072" i="6"/>
  <c r="H1072" i="6"/>
  <c r="F1072" i="6"/>
  <c r="D1072" i="6"/>
  <c r="C1072" i="6"/>
  <c r="B1072" i="6"/>
  <c r="A1072" i="6"/>
  <c r="I1071" i="6"/>
  <c r="H1071" i="6"/>
  <c r="F1071" i="6"/>
  <c r="D1071" i="6"/>
  <c r="C1071" i="6"/>
  <c r="B1071" i="6"/>
  <c r="A1071" i="6"/>
  <c r="I1070" i="6"/>
  <c r="H1070" i="6"/>
  <c r="F1070" i="6"/>
  <c r="D1070" i="6"/>
  <c r="C1070" i="6"/>
  <c r="B1070" i="6"/>
  <c r="A1070" i="6"/>
  <c r="I1069" i="6"/>
  <c r="H1069" i="6"/>
  <c r="F1069" i="6"/>
  <c r="D1069" i="6"/>
  <c r="C1069" i="6"/>
  <c r="B1069" i="6"/>
  <c r="A1069" i="6"/>
  <c r="I1068" i="6"/>
  <c r="H1068" i="6"/>
  <c r="F1068" i="6"/>
  <c r="D1068" i="6"/>
  <c r="C1068" i="6"/>
  <c r="B1068" i="6"/>
  <c r="A1068" i="6"/>
  <c r="I1067" i="6"/>
  <c r="H1067" i="6"/>
  <c r="F1067" i="6"/>
  <c r="D1067" i="6"/>
  <c r="C1067" i="6"/>
  <c r="B1067" i="6"/>
  <c r="A1067" i="6"/>
  <c r="I1066" i="6"/>
  <c r="H1066" i="6"/>
  <c r="F1066" i="6"/>
  <c r="D1066" i="6"/>
  <c r="C1066" i="6"/>
  <c r="B1066" i="6"/>
  <c r="A1066" i="6"/>
  <c r="I1065" i="6"/>
  <c r="H1065" i="6"/>
  <c r="F1065" i="6"/>
  <c r="D1065" i="6"/>
  <c r="C1065" i="6"/>
  <c r="B1065" i="6"/>
  <c r="A1065" i="6"/>
  <c r="I1064" i="6"/>
  <c r="H1064" i="6"/>
  <c r="F1064" i="6"/>
  <c r="D1064" i="6"/>
  <c r="C1064" i="6"/>
  <c r="B1064" i="6"/>
  <c r="A1064" i="6"/>
  <c r="I1063" i="6"/>
  <c r="H1063" i="6"/>
  <c r="F1063" i="6"/>
  <c r="D1063" i="6"/>
  <c r="C1063" i="6"/>
  <c r="B1063" i="6"/>
  <c r="A1063" i="6"/>
  <c r="I1062" i="6"/>
  <c r="H1062" i="6"/>
  <c r="F1062" i="6"/>
  <c r="D1062" i="6"/>
  <c r="C1062" i="6"/>
  <c r="B1062" i="6"/>
  <c r="A1062" i="6"/>
  <c r="I1061" i="6"/>
  <c r="H1061" i="6"/>
  <c r="F1061" i="6"/>
  <c r="D1061" i="6"/>
  <c r="C1061" i="6"/>
  <c r="B1061" i="6"/>
  <c r="A1061" i="6"/>
  <c r="I1060" i="6"/>
  <c r="H1060" i="6"/>
  <c r="F1060" i="6"/>
  <c r="D1060" i="6"/>
  <c r="C1060" i="6"/>
  <c r="B1060" i="6"/>
  <c r="A1060" i="6"/>
  <c r="I1059" i="6"/>
  <c r="H1059" i="6"/>
  <c r="F1059" i="6"/>
  <c r="D1059" i="6"/>
  <c r="C1059" i="6"/>
  <c r="B1059" i="6"/>
  <c r="A1059" i="6"/>
  <c r="I1058" i="6"/>
  <c r="H1058" i="6"/>
  <c r="F1058" i="6"/>
  <c r="D1058" i="6"/>
  <c r="C1058" i="6"/>
  <c r="B1058" i="6"/>
  <c r="A1058" i="6"/>
  <c r="I1057" i="6"/>
  <c r="H1057" i="6"/>
  <c r="F1057" i="6"/>
  <c r="D1057" i="6"/>
  <c r="C1057" i="6"/>
  <c r="B1057" i="6"/>
  <c r="A1057" i="6"/>
  <c r="I1056" i="6"/>
  <c r="H1056" i="6"/>
  <c r="F1056" i="6"/>
  <c r="D1056" i="6"/>
  <c r="C1056" i="6"/>
  <c r="B1056" i="6"/>
  <c r="A1056" i="6"/>
  <c r="I1055" i="6"/>
  <c r="H1055" i="6"/>
  <c r="F1055" i="6"/>
  <c r="D1055" i="6"/>
  <c r="C1055" i="6"/>
  <c r="B1055" i="6"/>
  <c r="A1055" i="6"/>
  <c r="I1054" i="6"/>
  <c r="H1054" i="6"/>
  <c r="F1054" i="6"/>
  <c r="D1054" i="6"/>
  <c r="C1054" i="6"/>
  <c r="B1054" i="6"/>
  <c r="A1054" i="6"/>
  <c r="I1053" i="6"/>
  <c r="H1053" i="6"/>
  <c r="F1053" i="6"/>
  <c r="D1053" i="6"/>
  <c r="C1053" i="6"/>
  <c r="B1053" i="6"/>
  <c r="A1053" i="6"/>
  <c r="I1052" i="6"/>
  <c r="H1052" i="6"/>
  <c r="F1052" i="6"/>
  <c r="D1052" i="6"/>
  <c r="C1052" i="6"/>
  <c r="B1052" i="6"/>
  <c r="A1052" i="6"/>
  <c r="I1051" i="6"/>
  <c r="H1051" i="6"/>
  <c r="F1051" i="6"/>
  <c r="D1051" i="6"/>
  <c r="C1051" i="6"/>
  <c r="B1051" i="6"/>
  <c r="A1051" i="6"/>
  <c r="I1050" i="6"/>
  <c r="H1050" i="6"/>
  <c r="F1050" i="6"/>
  <c r="D1050" i="6"/>
  <c r="C1050" i="6"/>
  <c r="B1050" i="6"/>
  <c r="A1050" i="6"/>
  <c r="I1049" i="6"/>
  <c r="H1049" i="6"/>
  <c r="F1049" i="6"/>
  <c r="D1049" i="6"/>
  <c r="C1049" i="6"/>
  <c r="B1049" i="6"/>
  <c r="A1049" i="6"/>
  <c r="I1048" i="6"/>
  <c r="H1048" i="6"/>
  <c r="F1048" i="6"/>
  <c r="D1048" i="6"/>
  <c r="C1048" i="6"/>
  <c r="B1048" i="6"/>
  <c r="A1048" i="6"/>
  <c r="I1047" i="6"/>
  <c r="H1047" i="6"/>
  <c r="F1047" i="6"/>
  <c r="D1047" i="6"/>
  <c r="C1047" i="6"/>
  <c r="B1047" i="6"/>
  <c r="A1047" i="6"/>
  <c r="I1046" i="6"/>
  <c r="H1046" i="6"/>
  <c r="F1046" i="6"/>
  <c r="D1046" i="6"/>
  <c r="C1046" i="6"/>
  <c r="B1046" i="6"/>
  <c r="A1046" i="6"/>
  <c r="I1045" i="6"/>
  <c r="H1045" i="6"/>
  <c r="F1045" i="6"/>
  <c r="D1045" i="6"/>
  <c r="C1045" i="6"/>
  <c r="B1045" i="6"/>
  <c r="A1045" i="6"/>
  <c r="I1044" i="6"/>
  <c r="H1044" i="6"/>
  <c r="F1044" i="6"/>
  <c r="D1044" i="6"/>
  <c r="C1044" i="6"/>
  <c r="B1044" i="6"/>
  <c r="A1044" i="6"/>
  <c r="I1043" i="6"/>
  <c r="H1043" i="6"/>
  <c r="F1043" i="6"/>
  <c r="D1043" i="6"/>
  <c r="C1043" i="6"/>
  <c r="B1043" i="6"/>
  <c r="A1043" i="6"/>
  <c r="I1042" i="6"/>
  <c r="H1042" i="6"/>
  <c r="F1042" i="6"/>
  <c r="D1042" i="6"/>
  <c r="C1042" i="6"/>
  <c r="B1042" i="6"/>
  <c r="A1042" i="6"/>
  <c r="I1041" i="6"/>
  <c r="H1041" i="6"/>
  <c r="F1041" i="6"/>
  <c r="D1041" i="6"/>
  <c r="C1041" i="6"/>
  <c r="B1041" i="6"/>
  <c r="A1041" i="6"/>
  <c r="I1040" i="6"/>
  <c r="H1040" i="6"/>
  <c r="F1040" i="6"/>
  <c r="D1040" i="6"/>
  <c r="C1040" i="6"/>
  <c r="B1040" i="6"/>
  <c r="A1040" i="6"/>
  <c r="I1039" i="6"/>
  <c r="H1039" i="6"/>
  <c r="F1039" i="6"/>
  <c r="D1039" i="6"/>
  <c r="C1039" i="6"/>
  <c r="B1039" i="6"/>
  <c r="A1039" i="6"/>
  <c r="I1038" i="6"/>
  <c r="H1038" i="6"/>
  <c r="F1038" i="6"/>
  <c r="D1038" i="6"/>
  <c r="C1038" i="6"/>
  <c r="B1038" i="6"/>
  <c r="A1038" i="6"/>
  <c r="I1037" i="6"/>
  <c r="H1037" i="6"/>
  <c r="F1037" i="6"/>
  <c r="D1037" i="6"/>
  <c r="C1037" i="6"/>
  <c r="B1037" i="6"/>
  <c r="A1037" i="6"/>
  <c r="I1036" i="6"/>
  <c r="H1036" i="6"/>
  <c r="F1036" i="6"/>
  <c r="D1036" i="6"/>
  <c r="C1036" i="6"/>
  <c r="B1036" i="6"/>
  <c r="A1036" i="6"/>
  <c r="I1035" i="6"/>
  <c r="H1035" i="6"/>
  <c r="F1035" i="6"/>
  <c r="D1035" i="6"/>
  <c r="C1035" i="6"/>
  <c r="B1035" i="6"/>
  <c r="A1035" i="6"/>
  <c r="I1034" i="6"/>
  <c r="H1034" i="6"/>
  <c r="F1034" i="6"/>
  <c r="D1034" i="6"/>
  <c r="C1034" i="6"/>
  <c r="B1034" i="6"/>
  <c r="A1034" i="6"/>
  <c r="I1033" i="6"/>
  <c r="H1033" i="6"/>
  <c r="F1033" i="6"/>
  <c r="D1033" i="6"/>
  <c r="C1033" i="6"/>
  <c r="B1033" i="6"/>
  <c r="A1033" i="6"/>
  <c r="I1032" i="6"/>
  <c r="H1032" i="6"/>
  <c r="F1032" i="6"/>
  <c r="D1032" i="6"/>
  <c r="C1032" i="6"/>
  <c r="B1032" i="6"/>
  <c r="A1032" i="6"/>
  <c r="I1031" i="6"/>
  <c r="H1031" i="6"/>
  <c r="F1031" i="6"/>
  <c r="D1031" i="6"/>
  <c r="C1031" i="6"/>
  <c r="B1031" i="6"/>
  <c r="A1031" i="6"/>
  <c r="I1030" i="6"/>
  <c r="H1030" i="6"/>
  <c r="F1030" i="6"/>
  <c r="D1030" i="6"/>
  <c r="C1030" i="6"/>
  <c r="B1030" i="6"/>
  <c r="A1030" i="6"/>
  <c r="I1029" i="6"/>
  <c r="H1029" i="6"/>
  <c r="F1029" i="6"/>
  <c r="D1029" i="6"/>
  <c r="C1029" i="6"/>
  <c r="B1029" i="6"/>
  <c r="A1029" i="6"/>
  <c r="I1028" i="6"/>
  <c r="H1028" i="6"/>
  <c r="F1028" i="6"/>
  <c r="D1028" i="6"/>
  <c r="C1028" i="6"/>
  <c r="B1028" i="6"/>
  <c r="A1028" i="6"/>
  <c r="I1027" i="6"/>
  <c r="H1027" i="6"/>
  <c r="F1027" i="6"/>
  <c r="D1027" i="6"/>
  <c r="C1027" i="6"/>
  <c r="B1027" i="6"/>
  <c r="A1027" i="6"/>
  <c r="I1026" i="6"/>
  <c r="H1026" i="6"/>
  <c r="F1026" i="6"/>
  <c r="D1026" i="6"/>
  <c r="C1026" i="6"/>
  <c r="B1026" i="6"/>
  <c r="A1026" i="6"/>
  <c r="I1025" i="6"/>
  <c r="H1025" i="6"/>
  <c r="F1025" i="6"/>
  <c r="D1025" i="6"/>
  <c r="C1025" i="6"/>
  <c r="B1025" i="6"/>
  <c r="A1025" i="6"/>
  <c r="I1024" i="6"/>
  <c r="H1024" i="6"/>
  <c r="F1024" i="6"/>
  <c r="D1024" i="6"/>
  <c r="C1024" i="6"/>
  <c r="B1024" i="6"/>
  <c r="A1024" i="6"/>
  <c r="I1023" i="6"/>
  <c r="H1023" i="6"/>
  <c r="F1023" i="6"/>
  <c r="D1023" i="6"/>
  <c r="C1023" i="6"/>
  <c r="B1023" i="6"/>
  <c r="A1023" i="6"/>
  <c r="I1022" i="6"/>
  <c r="H1022" i="6"/>
  <c r="F1022" i="6"/>
  <c r="D1022" i="6"/>
  <c r="C1022" i="6"/>
  <c r="B1022" i="6"/>
  <c r="A1022" i="6"/>
  <c r="I1021" i="6"/>
  <c r="H1021" i="6"/>
  <c r="F1021" i="6"/>
  <c r="D1021" i="6"/>
  <c r="C1021" i="6"/>
  <c r="B1021" i="6"/>
  <c r="A1021" i="6"/>
  <c r="I1020" i="6"/>
  <c r="H1020" i="6"/>
  <c r="F1020" i="6"/>
  <c r="D1020" i="6"/>
  <c r="C1020" i="6"/>
  <c r="B1020" i="6"/>
  <c r="A1020" i="6"/>
  <c r="I1019" i="6"/>
  <c r="H1019" i="6"/>
  <c r="F1019" i="6"/>
  <c r="D1019" i="6"/>
  <c r="C1019" i="6"/>
  <c r="B1019" i="6"/>
  <c r="A1019" i="6"/>
  <c r="I1018" i="6"/>
  <c r="H1018" i="6"/>
  <c r="F1018" i="6"/>
  <c r="D1018" i="6"/>
  <c r="C1018" i="6"/>
  <c r="B1018" i="6"/>
  <c r="A1018" i="6"/>
  <c r="I1017" i="6"/>
  <c r="H1017" i="6"/>
  <c r="F1017" i="6"/>
  <c r="D1017" i="6"/>
  <c r="C1017" i="6"/>
  <c r="B1017" i="6"/>
  <c r="A1017" i="6"/>
  <c r="I1016" i="6"/>
  <c r="H1016" i="6"/>
  <c r="F1016" i="6"/>
  <c r="D1016" i="6"/>
  <c r="C1016" i="6"/>
  <c r="B1016" i="6"/>
  <c r="A1016" i="6"/>
  <c r="I1015" i="6"/>
  <c r="H1015" i="6"/>
  <c r="F1015" i="6"/>
  <c r="D1015" i="6"/>
  <c r="C1015" i="6"/>
  <c r="B1015" i="6"/>
  <c r="A1015" i="6"/>
  <c r="I1014" i="6"/>
  <c r="H1014" i="6"/>
  <c r="F1014" i="6"/>
  <c r="D1014" i="6"/>
  <c r="C1014" i="6"/>
  <c r="B1014" i="6"/>
  <c r="A1014" i="6"/>
  <c r="I1013" i="6"/>
  <c r="H1013" i="6"/>
  <c r="F1013" i="6"/>
  <c r="D1013" i="6"/>
  <c r="C1013" i="6"/>
  <c r="B1013" i="6"/>
  <c r="A1013" i="6"/>
  <c r="I1012" i="6"/>
  <c r="H1012" i="6"/>
  <c r="F1012" i="6"/>
  <c r="D1012" i="6"/>
  <c r="C1012" i="6"/>
  <c r="B1012" i="6"/>
  <c r="A1012" i="6"/>
  <c r="I1011" i="6"/>
  <c r="H1011" i="6"/>
  <c r="F1011" i="6"/>
  <c r="D1011" i="6"/>
  <c r="C1011" i="6"/>
  <c r="B1011" i="6"/>
  <c r="A1011" i="6"/>
  <c r="I1010" i="6"/>
  <c r="H1010" i="6"/>
  <c r="F1010" i="6"/>
  <c r="D1010" i="6"/>
  <c r="C1010" i="6"/>
  <c r="B1010" i="6"/>
  <c r="A1010" i="6"/>
  <c r="I1009" i="6"/>
  <c r="H1009" i="6"/>
  <c r="F1009" i="6"/>
  <c r="D1009" i="6"/>
  <c r="C1009" i="6"/>
  <c r="B1009" i="6"/>
  <c r="A1009" i="6"/>
  <c r="I1008" i="6"/>
  <c r="H1008" i="6"/>
  <c r="F1008" i="6"/>
  <c r="D1008" i="6"/>
  <c r="C1008" i="6"/>
  <c r="B1008" i="6"/>
  <c r="A1008" i="6"/>
  <c r="I1007" i="6"/>
  <c r="H1007" i="6"/>
  <c r="F1007" i="6"/>
  <c r="D1007" i="6"/>
  <c r="C1007" i="6"/>
  <c r="B1007" i="6"/>
  <c r="A1007" i="6"/>
  <c r="I1006" i="6"/>
  <c r="H1006" i="6"/>
  <c r="F1006" i="6"/>
  <c r="D1006" i="6"/>
  <c r="C1006" i="6"/>
  <c r="B1006" i="6"/>
  <c r="A1006" i="6"/>
  <c r="I1005" i="6"/>
  <c r="H1005" i="6"/>
  <c r="F1005" i="6"/>
  <c r="D1005" i="6"/>
  <c r="C1005" i="6"/>
  <c r="B1005" i="6"/>
  <c r="A1005" i="6"/>
  <c r="I1004" i="6"/>
  <c r="H1004" i="6"/>
  <c r="F1004" i="6"/>
  <c r="D1004" i="6"/>
  <c r="C1004" i="6"/>
  <c r="B1004" i="6"/>
  <c r="A1004" i="6"/>
  <c r="I1003" i="6"/>
  <c r="H1003" i="6"/>
  <c r="F1003" i="6"/>
  <c r="D1003" i="6"/>
  <c r="C1003" i="6"/>
  <c r="B1003" i="6"/>
  <c r="A1003" i="6"/>
  <c r="I1002" i="6"/>
  <c r="H1002" i="6"/>
  <c r="F1002" i="6"/>
  <c r="D1002" i="6"/>
  <c r="C1002" i="6"/>
  <c r="B1002" i="6"/>
  <c r="A1002" i="6"/>
  <c r="I1001" i="6"/>
  <c r="H1001" i="6"/>
  <c r="F1001" i="6"/>
  <c r="D1001" i="6"/>
  <c r="C1001" i="6"/>
  <c r="B1001" i="6"/>
  <c r="A1001" i="6"/>
  <c r="I1000" i="6"/>
  <c r="H1000" i="6"/>
  <c r="F1000" i="6"/>
  <c r="D1000" i="6"/>
  <c r="C1000" i="6"/>
  <c r="B1000" i="6"/>
  <c r="A1000" i="6"/>
  <c r="I999" i="6"/>
  <c r="H999" i="6"/>
  <c r="F999" i="6"/>
  <c r="D999" i="6"/>
  <c r="C999" i="6"/>
  <c r="B999" i="6"/>
  <c r="A999" i="6"/>
  <c r="I998" i="6"/>
  <c r="H998" i="6"/>
  <c r="F998" i="6"/>
  <c r="D998" i="6"/>
  <c r="C998" i="6"/>
  <c r="B998" i="6"/>
  <c r="A998" i="6"/>
  <c r="I997" i="6"/>
  <c r="H997" i="6"/>
  <c r="F997" i="6"/>
  <c r="D997" i="6"/>
  <c r="C997" i="6"/>
  <c r="B997" i="6"/>
  <c r="A997" i="6"/>
  <c r="I996" i="6"/>
  <c r="H996" i="6"/>
  <c r="F996" i="6"/>
  <c r="D996" i="6"/>
  <c r="C996" i="6"/>
  <c r="B996" i="6"/>
  <c r="A996" i="6"/>
  <c r="I995" i="6"/>
  <c r="H995" i="6"/>
  <c r="F995" i="6"/>
  <c r="D995" i="6"/>
  <c r="C995" i="6"/>
  <c r="B995" i="6"/>
  <c r="A995" i="6"/>
  <c r="I994" i="6"/>
  <c r="H994" i="6"/>
  <c r="F994" i="6"/>
  <c r="D994" i="6"/>
  <c r="C994" i="6"/>
  <c r="B994" i="6"/>
  <c r="A994" i="6"/>
  <c r="I993" i="6"/>
  <c r="H993" i="6"/>
  <c r="F993" i="6"/>
  <c r="D993" i="6"/>
  <c r="C993" i="6"/>
  <c r="B993" i="6"/>
  <c r="A993" i="6"/>
  <c r="I992" i="6"/>
  <c r="H992" i="6"/>
  <c r="F992" i="6"/>
  <c r="D992" i="6"/>
  <c r="C992" i="6"/>
  <c r="B992" i="6"/>
  <c r="A992" i="6"/>
  <c r="I991" i="6"/>
  <c r="H991" i="6"/>
  <c r="F991" i="6"/>
  <c r="D991" i="6"/>
  <c r="C991" i="6"/>
  <c r="B991" i="6"/>
  <c r="A991" i="6"/>
  <c r="I990" i="6"/>
  <c r="H990" i="6"/>
  <c r="F990" i="6"/>
  <c r="D990" i="6"/>
  <c r="C990" i="6"/>
  <c r="B990" i="6"/>
  <c r="A990" i="6"/>
  <c r="I989" i="6"/>
  <c r="H989" i="6"/>
  <c r="F989" i="6"/>
  <c r="D989" i="6"/>
  <c r="C989" i="6"/>
  <c r="B989" i="6"/>
  <c r="A989" i="6"/>
  <c r="I988" i="6"/>
  <c r="H988" i="6"/>
  <c r="F988" i="6"/>
  <c r="D988" i="6"/>
  <c r="C988" i="6"/>
  <c r="B988" i="6"/>
  <c r="A988" i="6"/>
  <c r="I987" i="6"/>
  <c r="H987" i="6"/>
  <c r="F987" i="6"/>
  <c r="D987" i="6"/>
  <c r="C987" i="6"/>
  <c r="B987" i="6"/>
  <c r="A987" i="6"/>
  <c r="I986" i="6"/>
  <c r="H986" i="6"/>
  <c r="F986" i="6"/>
  <c r="D986" i="6"/>
  <c r="C986" i="6"/>
  <c r="B986" i="6"/>
  <c r="A986" i="6"/>
  <c r="I985" i="6"/>
  <c r="H985" i="6"/>
  <c r="F985" i="6"/>
  <c r="D985" i="6"/>
  <c r="C985" i="6"/>
  <c r="B985" i="6"/>
  <c r="A985" i="6"/>
  <c r="I984" i="6"/>
  <c r="H984" i="6"/>
  <c r="F984" i="6"/>
  <c r="D984" i="6"/>
  <c r="C984" i="6"/>
  <c r="B984" i="6"/>
  <c r="A984" i="6"/>
  <c r="I983" i="6"/>
  <c r="H983" i="6"/>
  <c r="F983" i="6"/>
  <c r="D983" i="6"/>
  <c r="C983" i="6"/>
  <c r="B983" i="6"/>
  <c r="A983" i="6"/>
  <c r="I982" i="6"/>
  <c r="H982" i="6"/>
  <c r="F982" i="6"/>
  <c r="D982" i="6"/>
  <c r="C982" i="6"/>
  <c r="B982" i="6"/>
  <c r="A982" i="6"/>
  <c r="I981" i="6"/>
  <c r="H981" i="6"/>
  <c r="F981" i="6"/>
  <c r="D981" i="6"/>
  <c r="C981" i="6"/>
  <c r="B981" i="6"/>
  <c r="A981" i="6"/>
  <c r="I980" i="6"/>
  <c r="H980" i="6"/>
  <c r="F980" i="6"/>
  <c r="D980" i="6"/>
  <c r="C980" i="6"/>
  <c r="B980" i="6"/>
  <c r="A980" i="6"/>
  <c r="I979" i="6"/>
  <c r="H979" i="6"/>
  <c r="F979" i="6"/>
  <c r="D979" i="6"/>
  <c r="C979" i="6"/>
  <c r="B979" i="6"/>
  <c r="A979" i="6"/>
  <c r="I978" i="6"/>
  <c r="H978" i="6"/>
  <c r="F978" i="6"/>
  <c r="D978" i="6"/>
  <c r="C978" i="6"/>
  <c r="B978" i="6"/>
  <c r="A978" i="6"/>
  <c r="I977" i="6"/>
  <c r="H977" i="6"/>
  <c r="F977" i="6"/>
  <c r="D977" i="6"/>
  <c r="C977" i="6"/>
  <c r="B977" i="6"/>
  <c r="A977" i="6"/>
  <c r="I976" i="6"/>
  <c r="H976" i="6"/>
  <c r="F976" i="6"/>
  <c r="D976" i="6"/>
  <c r="C976" i="6"/>
  <c r="B976" i="6"/>
  <c r="A976" i="6"/>
  <c r="I975" i="6"/>
  <c r="H975" i="6"/>
  <c r="F975" i="6"/>
  <c r="D975" i="6"/>
  <c r="C975" i="6"/>
  <c r="B975" i="6"/>
  <c r="A975" i="6"/>
  <c r="I974" i="6"/>
  <c r="H974" i="6"/>
  <c r="F974" i="6"/>
  <c r="D974" i="6"/>
  <c r="C974" i="6"/>
  <c r="B974" i="6"/>
  <c r="A974" i="6"/>
  <c r="I973" i="6"/>
  <c r="H973" i="6"/>
  <c r="F973" i="6"/>
  <c r="D973" i="6"/>
  <c r="C973" i="6"/>
  <c r="B973" i="6"/>
  <c r="A973" i="6"/>
  <c r="I972" i="6"/>
  <c r="H972" i="6"/>
  <c r="F972" i="6"/>
  <c r="D972" i="6"/>
  <c r="C972" i="6"/>
  <c r="B972" i="6"/>
  <c r="A972" i="6"/>
  <c r="I971" i="6"/>
  <c r="H971" i="6"/>
  <c r="F971" i="6"/>
  <c r="D971" i="6"/>
  <c r="C971" i="6"/>
  <c r="B971" i="6"/>
  <c r="A971" i="6"/>
  <c r="I970" i="6"/>
  <c r="H970" i="6"/>
  <c r="F970" i="6"/>
  <c r="D970" i="6"/>
  <c r="C970" i="6"/>
  <c r="B970" i="6"/>
  <c r="A970" i="6"/>
  <c r="I969" i="6"/>
  <c r="H969" i="6"/>
  <c r="F969" i="6"/>
  <c r="D969" i="6"/>
  <c r="C969" i="6"/>
  <c r="B969" i="6"/>
  <c r="A969" i="6"/>
  <c r="I968" i="6"/>
  <c r="H968" i="6"/>
  <c r="F968" i="6"/>
  <c r="D968" i="6"/>
  <c r="C968" i="6"/>
  <c r="B968" i="6"/>
  <c r="A968" i="6"/>
  <c r="I967" i="6"/>
  <c r="H967" i="6"/>
  <c r="F967" i="6"/>
  <c r="D967" i="6"/>
  <c r="C967" i="6"/>
  <c r="B967" i="6"/>
  <c r="A967" i="6"/>
  <c r="I966" i="6"/>
  <c r="H966" i="6"/>
  <c r="F966" i="6"/>
  <c r="D966" i="6"/>
  <c r="C966" i="6"/>
  <c r="B966" i="6"/>
  <c r="A966" i="6"/>
  <c r="I965" i="6"/>
  <c r="H965" i="6"/>
  <c r="F965" i="6"/>
  <c r="D965" i="6"/>
  <c r="C965" i="6"/>
  <c r="B965" i="6"/>
  <c r="A965" i="6"/>
  <c r="I964" i="6"/>
  <c r="H964" i="6"/>
  <c r="F964" i="6"/>
  <c r="D964" i="6"/>
  <c r="C964" i="6"/>
  <c r="B964" i="6"/>
  <c r="A964" i="6"/>
  <c r="I963" i="6"/>
  <c r="H963" i="6"/>
  <c r="F963" i="6"/>
  <c r="D963" i="6"/>
  <c r="C963" i="6"/>
  <c r="B963" i="6"/>
  <c r="A963" i="6"/>
  <c r="I962" i="6"/>
  <c r="H962" i="6"/>
  <c r="F962" i="6"/>
  <c r="D962" i="6"/>
  <c r="C962" i="6"/>
  <c r="B962" i="6"/>
  <c r="A962" i="6"/>
  <c r="I961" i="6"/>
  <c r="H961" i="6"/>
  <c r="F961" i="6"/>
  <c r="D961" i="6"/>
  <c r="C961" i="6"/>
  <c r="B961" i="6"/>
  <c r="A961" i="6"/>
  <c r="I960" i="6"/>
  <c r="H960" i="6"/>
  <c r="F960" i="6"/>
  <c r="D960" i="6"/>
  <c r="C960" i="6"/>
  <c r="B960" i="6"/>
  <c r="A960" i="6"/>
  <c r="I959" i="6"/>
  <c r="H959" i="6"/>
  <c r="F959" i="6"/>
  <c r="D959" i="6"/>
  <c r="C959" i="6"/>
  <c r="B959" i="6"/>
  <c r="A959" i="6"/>
  <c r="I958" i="6"/>
  <c r="H958" i="6"/>
  <c r="F958" i="6"/>
  <c r="D958" i="6"/>
  <c r="C958" i="6"/>
  <c r="B958" i="6"/>
  <c r="A958" i="6"/>
  <c r="I957" i="6"/>
  <c r="H957" i="6"/>
  <c r="F957" i="6"/>
  <c r="D957" i="6"/>
  <c r="C957" i="6"/>
  <c r="B957" i="6"/>
  <c r="A957" i="6"/>
  <c r="I956" i="6"/>
  <c r="H956" i="6"/>
  <c r="F956" i="6"/>
  <c r="D956" i="6"/>
  <c r="C956" i="6"/>
  <c r="B956" i="6"/>
  <c r="A956" i="6"/>
  <c r="I955" i="6"/>
  <c r="H955" i="6"/>
  <c r="F955" i="6"/>
  <c r="D955" i="6"/>
  <c r="C955" i="6"/>
  <c r="B955" i="6"/>
  <c r="A955" i="6"/>
  <c r="I954" i="6"/>
  <c r="H954" i="6"/>
  <c r="F954" i="6"/>
  <c r="D954" i="6"/>
  <c r="C954" i="6"/>
  <c r="B954" i="6"/>
  <c r="A954" i="6"/>
  <c r="I953" i="6"/>
  <c r="H953" i="6"/>
  <c r="F953" i="6"/>
  <c r="D953" i="6"/>
  <c r="C953" i="6"/>
  <c r="B953" i="6"/>
  <c r="A953" i="6"/>
  <c r="I952" i="6"/>
  <c r="H952" i="6"/>
  <c r="F952" i="6"/>
  <c r="D952" i="6"/>
  <c r="C952" i="6"/>
  <c r="B952" i="6"/>
  <c r="A952" i="6"/>
  <c r="I951" i="6"/>
  <c r="H951" i="6"/>
  <c r="F951" i="6"/>
  <c r="D951" i="6"/>
  <c r="C951" i="6"/>
  <c r="B951" i="6"/>
  <c r="A951" i="6"/>
  <c r="I950" i="6"/>
  <c r="H950" i="6"/>
  <c r="F950" i="6"/>
  <c r="D950" i="6"/>
  <c r="C950" i="6"/>
  <c r="B950" i="6"/>
  <c r="A950" i="6"/>
  <c r="I949" i="6"/>
  <c r="H949" i="6"/>
  <c r="F949" i="6"/>
  <c r="D949" i="6"/>
  <c r="C949" i="6"/>
  <c r="B949" i="6"/>
  <c r="A949" i="6"/>
  <c r="I948" i="6"/>
  <c r="H948" i="6"/>
  <c r="F948" i="6"/>
  <c r="D948" i="6"/>
  <c r="C948" i="6"/>
  <c r="B948" i="6"/>
  <c r="A948" i="6"/>
  <c r="I947" i="6"/>
  <c r="H947" i="6"/>
  <c r="F947" i="6"/>
  <c r="D947" i="6"/>
  <c r="C947" i="6"/>
  <c r="B947" i="6"/>
  <c r="A947" i="6"/>
  <c r="I946" i="6"/>
  <c r="H946" i="6"/>
  <c r="F946" i="6"/>
  <c r="D946" i="6"/>
  <c r="C946" i="6"/>
  <c r="B946" i="6"/>
  <c r="A946" i="6"/>
  <c r="I945" i="6"/>
  <c r="H945" i="6"/>
  <c r="F945" i="6"/>
  <c r="D945" i="6"/>
  <c r="C945" i="6"/>
  <c r="B945" i="6"/>
  <c r="A945" i="6"/>
  <c r="I944" i="6"/>
  <c r="H944" i="6"/>
  <c r="F944" i="6"/>
  <c r="D944" i="6"/>
  <c r="C944" i="6"/>
  <c r="B944" i="6"/>
  <c r="A944" i="6"/>
  <c r="I943" i="6"/>
  <c r="H943" i="6"/>
  <c r="F943" i="6"/>
  <c r="D943" i="6"/>
  <c r="C943" i="6"/>
  <c r="B943" i="6"/>
  <c r="A943" i="6"/>
  <c r="I942" i="6"/>
  <c r="H942" i="6"/>
  <c r="F942" i="6"/>
  <c r="D942" i="6"/>
  <c r="C942" i="6"/>
  <c r="B942" i="6"/>
  <c r="A942" i="6"/>
  <c r="I941" i="6"/>
  <c r="H941" i="6"/>
  <c r="F941" i="6"/>
  <c r="D941" i="6"/>
  <c r="C941" i="6"/>
  <c r="B941" i="6"/>
  <c r="A941" i="6"/>
  <c r="I940" i="6"/>
  <c r="H940" i="6"/>
  <c r="F940" i="6"/>
  <c r="D940" i="6"/>
  <c r="C940" i="6"/>
  <c r="B940" i="6"/>
  <c r="A940" i="6"/>
  <c r="I939" i="6"/>
  <c r="H939" i="6"/>
  <c r="F939" i="6"/>
  <c r="D939" i="6"/>
  <c r="C939" i="6"/>
  <c r="B939" i="6"/>
  <c r="A939" i="6"/>
  <c r="I938" i="6"/>
  <c r="H938" i="6"/>
  <c r="F938" i="6"/>
  <c r="D938" i="6"/>
  <c r="C938" i="6"/>
  <c r="B938" i="6"/>
  <c r="A938" i="6"/>
  <c r="I937" i="6"/>
  <c r="H937" i="6"/>
  <c r="F937" i="6"/>
  <c r="D937" i="6"/>
  <c r="C937" i="6"/>
  <c r="B937" i="6"/>
  <c r="A937" i="6"/>
  <c r="I936" i="6"/>
  <c r="H936" i="6"/>
  <c r="F936" i="6"/>
  <c r="D936" i="6"/>
  <c r="C936" i="6"/>
  <c r="B936" i="6"/>
  <c r="A936" i="6"/>
  <c r="I935" i="6"/>
  <c r="H935" i="6"/>
  <c r="F935" i="6"/>
  <c r="D935" i="6"/>
  <c r="C935" i="6"/>
  <c r="B935" i="6"/>
  <c r="A935" i="6"/>
  <c r="I934" i="6"/>
  <c r="H934" i="6"/>
  <c r="F934" i="6"/>
  <c r="D934" i="6"/>
  <c r="C934" i="6"/>
  <c r="B934" i="6"/>
  <c r="A934" i="6"/>
  <c r="I933" i="6"/>
  <c r="H933" i="6"/>
  <c r="F933" i="6"/>
  <c r="D933" i="6"/>
  <c r="C933" i="6"/>
  <c r="B933" i="6"/>
  <c r="A933" i="6"/>
  <c r="I932" i="6"/>
  <c r="H932" i="6"/>
  <c r="F932" i="6"/>
  <c r="D932" i="6"/>
  <c r="C932" i="6"/>
  <c r="B932" i="6"/>
  <c r="A932" i="6"/>
  <c r="I931" i="6"/>
  <c r="H931" i="6"/>
  <c r="F931" i="6"/>
  <c r="D931" i="6"/>
  <c r="C931" i="6"/>
  <c r="B931" i="6"/>
  <c r="A931" i="6"/>
  <c r="I930" i="6"/>
  <c r="H930" i="6"/>
  <c r="F930" i="6"/>
  <c r="D930" i="6"/>
  <c r="C930" i="6"/>
  <c r="B930" i="6"/>
  <c r="A930" i="6"/>
  <c r="I929" i="6"/>
  <c r="H929" i="6"/>
  <c r="F929" i="6"/>
  <c r="D929" i="6"/>
  <c r="C929" i="6"/>
  <c r="B929" i="6"/>
  <c r="A929" i="6"/>
  <c r="I928" i="6"/>
  <c r="H928" i="6"/>
  <c r="F928" i="6"/>
  <c r="D928" i="6"/>
  <c r="C928" i="6"/>
  <c r="B928" i="6"/>
  <c r="A928" i="6"/>
  <c r="I927" i="6"/>
  <c r="H927" i="6"/>
  <c r="F927" i="6"/>
  <c r="D927" i="6"/>
  <c r="C927" i="6"/>
  <c r="B927" i="6"/>
  <c r="A927" i="6"/>
  <c r="I926" i="6"/>
  <c r="H926" i="6"/>
  <c r="F926" i="6"/>
  <c r="D926" i="6"/>
  <c r="C926" i="6"/>
  <c r="B926" i="6"/>
  <c r="A926" i="6"/>
  <c r="I925" i="6"/>
  <c r="H925" i="6"/>
  <c r="F925" i="6"/>
  <c r="D925" i="6"/>
  <c r="C925" i="6"/>
  <c r="B925" i="6"/>
  <c r="A925" i="6"/>
  <c r="I924" i="6"/>
  <c r="H924" i="6"/>
  <c r="F924" i="6"/>
  <c r="D924" i="6"/>
  <c r="C924" i="6"/>
  <c r="B924" i="6"/>
  <c r="A924" i="6"/>
  <c r="I923" i="6"/>
  <c r="H923" i="6"/>
  <c r="F923" i="6"/>
  <c r="D923" i="6"/>
  <c r="C923" i="6"/>
  <c r="B923" i="6"/>
  <c r="A923" i="6"/>
  <c r="I922" i="6"/>
  <c r="H922" i="6"/>
  <c r="F922" i="6"/>
  <c r="D922" i="6"/>
  <c r="C922" i="6"/>
  <c r="B922" i="6"/>
  <c r="A922" i="6"/>
  <c r="I921" i="6"/>
  <c r="H921" i="6"/>
  <c r="F921" i="6"/>
  <c r="D921" i="6"/>
  <c r="C921" i="6"/>
  <c r="B921" i="6"/>
  <c r="A921" i="6"/>
  <c r="I920" i="6"/>
  <c r="H920" i="6"/>
  <c r="F920" i="6"/>
  <c r="D920" i="6"/>
  <c r="C920" i="6"/>
  <c r="B920" i="6"/>
  <c r="A920" i="6"/>
  <c r="I919" i="6"/>
  <c r="H919" i="6"/>
  <c r="F919" i="6"/>
  <c r="D919" i="6"/>
  <c r="C919" i="6"/>
  <c r="B919" i="6"/>
  <c r="A919" i="6"/>
  <c r="I918" i="6"/>
  <c r="H918" i="6"/>
  <c r="F918" i="6"/>
  <c r="D918" i="6"/>
  <c r="C918" i="6"/>
  <c r="B918" i="6"/>
  <c r="A918" i="6"/>
  <c r="I917" i="6"/>
  <c r="H917" i="6"/>
  <c r="F917" i="6"/>
  <c r="D917" i="6"/>
  <c r="C917" i="6"/>
  <c r="B917" i="6"/>
  <c r="A917" i="6"/>
  <c r="I916" i="6"/>
  <c r="H916" i="6"/>
  <c r="F916" i="6"/>
  <c r="D916" i="6"/>
  <c r="C916" i="6"/>
  <c r="B916" i="6"/>
  <c r="A916" i="6"/>
  <c r="I915" i="6"/>
  <c r="H915" i="6"/>
  <c r="F915" i="6"/>
  <c r="D915" i="6"/>
  <c r="C915" i="6"/>
  <c r="B915" i="6"/>
  <c r="A915" i="6"/>
  <c r="I914" i="6"/>
  <c r="H914" i="6"/>
  <c r="F914" i="6"/>
  <c r="D914" i="6"/>
  <c r="C914" i="6"/>
  <c r="B914" i="6"/>
  <c r="A914" i="6"/>
  <c r="I913" i="6"/>
  <c r="H913" i="6"/>
  <c r="F913" i="6"/>
  <c r="D913" i="6"/>
  <c r="C913" i="6"/>
  <c r="B913" i="6"/>
  <c r="A913" i="6"/>
  <c r="I912" i="6"/>
  <c r="H912" i="6"/>
  <c r="F912" i="6"/>
  <c r="D912" i="6"/>
  <c r="C912" i="6"/>
  <c r="B912" i="6"/>
  <c r="A912" i="6"/>
  <c r="I911" i="6"/>
  <c r="H911" i="6"/>
  <c r="F911" i="6"/>
  <c r="D911" i="6"/>
  <c r="C911" i="6"/>
  <c r="B911" i="6"/>
  <c r="A911" i="6"/>
  <c r="I910" i="6"/>
  <c r="H910" i="6"/>
  <c r="F910" i="6"/>
  <c r="D910" i="6"/>
  <c r="C910" i="6"/>
  <c r="B910" i="6"/>
  <c r="A910" i="6"/>
  <c r="I909" i="6"/>
  <c r="H909" i="6"/>
  <c r="F909" i="6"/>
  <c r="D909" i="6"/>
  <c r="C909" i="6"/>
  <c r="B909" i="6"/>
  <c r="A909" i="6"/>
  <c r="I908" i="6"/>
  <c r="H908" i="6"/>
  <c r="F908" i="6"/>
  <c r="D908" i="6"/>
  <c r="C908" i="6"/>
  <c r="B908" i="6"/>
  <c r="A908" i="6"/>
  <c r="I907" i="6"/>
  <c r="H907" i="6"/>
  <c r="F907" i="6"/>
  <c r="D907" i="6"/>
  <c r="C907" i="6"/>
  <c r="B907" i="6"/>
  <c r="A907" i="6"/>
  <c r="I906" i="6"/>
  <c r="H906" i="6"/>
  <c r="F906" i="6"/>
  <c r="D906" i="6"/>
  <c r="C906" i="6"/>
  <c r="B906" i="6"/>
  <c r="A906" i="6"/>
  <c r="I905" i="6"/>
  <c r="H905" i="6"/>
  <c r="F905" i="6"/>
  <c r="D905" i="6"/>
  <c r="C905" i="6"/>
  <c r="B905" i="6"/>
  <c r="A905" i="6"/>
  <c r="I904" i="6"/>
  <c r="H904" i="6"/>
  <c r="F904" i="6"/>
  <c r="D904" i="6"/>
  <c r="C904" i="6"/>
  <c r="B904" i="6"/>
  <c r="A904" i="6"/>
  <c r="I903" i="6"/>
  <c r="H903" i="6"/>
  <c r="F903" i="6"/>
  <c r="D903" i="6"/>
  <c r="C903" i="6"/>
  <c r="B903" i="6"/>
  <c r="A903" i="6"/>
  <c r="I902" i="6"/>
  <c r="H902" i="6"/>
  <c r="F902" i="6"/>
  <c r="D902" i="6"/>
  <c r="C902" i="6"/>
  <c r="B902" i="6"/>
  <c r="A902" i="6"/>
  <c r="I901" i="6"/>
  <c r="H901" i="6"/>
  <c r="F901" i="6"/>
  <c r="D901" i="6"/>
  <c r="C901" i="6"/>
  <c r="B901" i="6"/>
  <c r="A901" i="6"/>
  <c r="I900" i="6"/>
  <c r="H900" i="6"/>
  <c r="F900" i="6"/>
  <c r="D900" i="6"/>
  <c r="C900" i="6"/>
  <c r="B900" i="6"/>
  <c r="A900" i="6"/>
  <c r="I899" i="6"/>
  <c r="H899" i="6"/>
  <c r="F899" i="6"/>
  <c r="D899" i="6"/>
  <c r="C899" i="6"/>
  <c r="B899" i="6"/>
  <c r="A899" i="6"/>
  <c r="I898" i="6"/>
  <c r="H898" i="6"/>
  <c r="F898" i="6"/>
  <c r="D898" i="6"/>
  <c r="C898" i="6"/>
  <c r="B898" i="6"/>
  <c r="A898" i="6"/>
  <c r="I897" i="6"/>
  <c r="H897" i="6"/>
  <c r="F897" i="6"/>
  <c r="D897" i="6"/>
  <c r="C897" i="6"/>
  <c r="B897" i="6"/>
  <c r="A897" i="6"/>
  <c r="I896" i="6"/>
  <c r="H896" i="6"/>
  <c r="F896" i="6"/>
  <c r="D896" i="6"/>
  <c r="C896" i="6"/>
  <c r="B896" i="6"/>
  <c r="A896" i="6"/>
  <c r="I895" i="6"/>
  <c r="H895" i="6"/>
  <c r="F895" i="6"/>
  <c r="D895" i="6"/>
  <c r="C895" i="6"/>
  <c r="B895" i="6"/>
  <c r="A895" i="6"/>
  <c r="I894" i="6"/>
  <c r="H894" i="6"/>
  <c r="F894" i="6"/>
  <c r="D894" i="6"/>
  <c r="C894" i="6"/>
  <c r="B894" i="6"/>
  <c r="A894" i="6"/>
  <c r="I893" i="6"/>
  <c r="H893" i="6"/>
  <c r="F893" i="6"/>
  <c r="D893" i="6"/>
  <c r="C893" i="6"/>
  <c r="B893" i="6"/>
  <c r="A893" i="6"/>
  <c r="I892" i="6"/>
  <c r="H892" i="6"/>
  <c r="F892" i="6"/>
  <c r="D892" i="6"/>
  <c r="C892" i="6"/>
  <c r="B892" i="6"/>
  <c r="A892" i="6"/>
  <c r="I891" i="6"/>
  <c r="H891" i="6"/>
  <c r="F891" i="6"/>
  <c r="D891" i="6"/>
  <c r="C891" i="6"/>
  <c r="B891" i="6"/>
  <c r="A891" i="6"/>
  <c r="I890" i="6"/>
  <c r="H890" i="6"/>
  <c r="F890" i="6"/>
  <c r="D890" i="6"/>
  <c r="C890" i="6"/>
  <c r="B890" i="6"/>
  <c r="A890" i="6"/>
  <c r="I889" i="6"/>
  <c r="H889" i="6"/>
  <c r="F889" i="6"/>
  <c r="D889" i="6"/>
  <c r="C889" i="6"/>
  <c r="B889" i="6"/>
  <c r="A889" i="6"/>
  <c r="I888" i="6"/>
  <c r="H888" i="6"/>
  <c r="F888" i="6"/>
  <c r="D888" i="6"/>
  <c r="C888" i="6"/>
  <c r="B888" i="6"/>
  <c r="A888" i="6"/>
  <c r="I887" i="6"/>
  <c r="H887" i="6"/>
  <c r="F887" i="6"/>
  <c r="D887" i="6"/>
  <c r="C887" i="6"/>
  <c r="B887" i="6"/>
  <c r="A887" i="6"/>
  <c r="I886" i="6"/>
  <c r="H886" i="6"/>
  <c r="F886" i="6"/>
  <c r="D886" i="6"/>
  <c r="C886" i="6"/>
  <c r="B886" i="6"/>
  <c r="A886" i="6"/>
  <c r="I885" i="6"/>
  <c r="H885" i="6"/>
  <c r="F885" i="6"/>
  <c r="D885" i="6"/>
  <c r="C885" i="6"/>
  <c r="B885" i="6"/>
  <c r="A885" i="6"/>
  <c r="I884" i="6"/>
  <c r="H884" i="6"/>
  <c r="F884" i="6"/>
  <c r="D884" i="6"/>
  <c r="C884" i="6"/>
  <c r="B884" i="6"/>
  <c r="A884" i="6"/>
  <c r="I883" i="6"/>
  <c r="H883" i="6"/>
  <c r="F883" i="6"/>
  <c r="D883" i="6"/>
  <c r="C883" i="6"/>
  <c r="B883" i="6"/>
  <c r="A883" i="6"/>
  <c r="I882" i="6"/>
  <c r="H882" i="6"/>
  <c r="F882" i="6"/>
  <c r="D882" i="6"/>
  <c r="C882" i="6"/>
  <c r="B882" i="6"/>
  <c r="A882" i="6"/>
  <c r="I881" i="6"/>
  <c r="H881" i="6"/>
  <c r="F881" i="6"/>
  <c r="D881" i="6"/>
  <c r="C881" i="6"/>
  <c r="B881" i="6"/>
  <c r="A881" i="6"/>
  <c r="I880" i="6"/>
  <c r="H880" i="6"/>
  <c r="F880" i="6"/>
  <c r="D880" i="6"/>
  <c r="C880" i="6"/>
  <c r="B880" i="6"/>
  <c r="A880" i="6"/>
  <c r="I879" i="6"/>
  <c r="H879" i="6"/>
  <c r="F879" i="6"/>
  <c r="D879" i="6"/>
  <c r="C879" i="6"/>
  <c r="B879" i="6"/>
  <c r="A879" i="6"/>
  <c r="I878" i="6"/>
  <c r="H878" i="6"/>
  <c r="F878" i="6"/>
  <c r="D878" i="6"/>
  <c r="C878" i="6"/>
  <c r="B878" i="6"/>
  <c r="A878" i="6"/>
  <c r="I877" i="6"/>
  <c r="H877" i="6"/>
  <c r="F877" i="6"/>
  <c r="D877" i="6"/>
  <c r="C877" i="6"/>
  <c r="B877" i="6"/>
  <c r="A877" i="6"/>
  <c r="I876" i="6"/>
  <c r="H876" i="6"/>
  <c r="F876" i="6"/>
  <c r="D876" i="6"/>
  <c r="C876" i="6"/>
  <c r="B876" i="6"/>
  <c r="A876" i="6"/>
  <c r="I875" i="6"/>
  <c r="H875" i="6"/>
  <c r="F875" i="6"/>
  <c r="D875" i="6"/>
  <c r="C875" i="6"/>
  <c r="B875" i="6"/>
  <c r="A875" i="6"/>
  <c r="I874" i="6"/>
  <c r="H874" i="6"/>
  <c r="F874" i="6"/>
  <c r="D874" i="6"/>
  <c r="C874" i="6"/>
  <c r="B874" i="6"/>
  <c r="A874" i="6"/>
  <c r="I873" i="6"/>
  <c r="H873" i="6"/>
  <c r="F873" i="6"/>
  <c r="D873" i="6"/>
  <c r="C873" i="6"/>
  <c r="B873" i="6"/>
  <c r="A873" i="6"/>
  <c r="I872" i="6"/>
  <c r="H872" i="6"/>
  <c r="F872" i="6"/>
  <c r="D872" i="6"/>
  <c r="C872" i="6"/>
  <c r="B872" i="6"/>
  <c r="A872" i="6"/>
  <c r="I871" i="6"/>
  <c r="H871" i="6"/>
  <c r="F871" i="6"/>
  <c r="D871" i="6"/>
  <c r="C871" i="6"/>
  <c r="B871" i="6"/>
  <c r="A871" i="6"/>
  <c r="I870" i="6"/>
  <c r="H870" i="6"/>
  <c r="F870" i="6"/>
  <c r="D870" i="6"/>
  <c r="C870" i="6"/>
  <c r="B870" i="6"/>
  <c r="A870" i="6"/>
  <c r="I869" i="6"/>
  <c r="H869" i="6"/>
  <c r="F869" i="6"/>
  <c r="D869" i="6"/>
  <c r="C869" i="6"/>
  <c r="B869" i="6"/>
  <c r="A869" i="6"/>
  <c r="I868" i="6"/>
  <c r="H868" i="6"/>
  <c r="F868" i="6"/>
  <c r="D868" i="6"/>
  <c r="C868" i="6"/>
  <c r="B868" i="6"/>
  <c r="A868" i="6"/>
  <c r="I867" i="6"/>
  <c r="H867" i="6"/>
  <c r="F867" i="6"/>
  <c r="D867" i="6"/>
  <c r="C867" i="6"/>
  <c r="B867" i="6"/>
  <c r="A867" i="6"/>
  <c r="I866" i="6"/>
  <c r="H866" i="6"/>
  <c r="F866" i="6"/>
  <c r="D866" i="6"/>
  <c r="C866" i="6"/>
  <c r="B866" i="6"/>
  <c r="A866" i="6"/>
  <c r="I865" i="6"/>
  <c r="H865" i="6"/>
  <c r="F865" i="6"/>
  <c r="D865" i="6"/>
  <c r="C865" i="6"/>
  <c r="B865" i="6"/>
  <c r="A865" i="6"/>
  <c r="I864" i="6"/>
  <c r="H864" i="6"/>
  <c r="F864" i="6"/>
  <c r="D864" i="6"/>
  <c r="C864" i="6"/>
  <c r="B864" i="6"/>
  <c r="A864" i="6"/>
  <c r="I863" i="6"/>
  <c r="H863" i="6"/>
  <c r="F863" i="6"/>
  <c r="D863" i="6"/>
  <c r="C863" i="6"/>
  <c r="B863" i="6"/>
  <c r="A863" i="6"/>
  <c r="I862" i="6"/>
  <c r="H862" i="6"/>
  <c r="F862" i="6"/>
  <c r="D862" i="6"/>
  <c r="C862" i="6"/>
  <c r="B862" i="6"/>
  <c r="A862" i="6"/>
  <c r="I861" i="6"/>
  <c r="H861" i="6"/>
  <c r="F861" i="6"/>
  <c r="D861" i="6"/>
  <c r="C861" i="6"/>
  <c r="B861" i="6"/>
  <c r="A861" i="6"/>
  <c r="I860" i="6"/>
  <c r="H860" i="6"/>
  <c r="F860" i="6"/>
  <c r="D860" i="6"/>
  <c r="C860" i="6"/>
  <c r="B860" i="6"/>
  <c r="A860" i="6"/>
  <c r="I859" i="6"/>
  <c r="H859" i="6"/>
  <c r="F859" i="6"/>
  <c r="D859" i="6"/>
  <c r="C859" i="6"/>
  <c r="B859" i="6"/>
  <c r="A859" i="6"/>
  <c r="I858" i="6"/>
  <c r="H858" i="6"/>
  <c r="F858" i="6"/>
  <c r="D858" i="6"/>
  <c r="C858" i="6"/>
  <c r="B858" i="6"/>
  <c r="A858" i="6"/>
  <c r="I857" i="6"/>
  <c r="H857" i="6"/>
  <c r="F857" i="6"/>
  <c r="D857" i="6"/>
  <c r="C857" i="6"/>
  <c r="B857" i="6"/>
  <c r="A857" i="6"/>
  <c r="I856" i="6"/>
  <c r="H856" i="6"/>
  <c r="F856" i="6"/>
  <c r="D856" i="6"/>
  <c r="C856" i="6"/>
  <c r="B856" i="6"/>
  <c r="A856" i="6"/>
  <c r="I855" i="6"/>
  <c r="H855" i="6"/>
  <c r="F855" i="6"/>
  <c r="D855" i="6"/>
  <c r="C855" i="6"/>
  <c r="B855" i="6"/>
  <c r="A855" i="6"/>
  <c r="I854" i="6"/>
  <c r="H854" i="6"/>
  <c r="F854" i="6"/>
  <c r="D854" i="6"/>
  <c r="C854" i="6"/>
  <c r="B854" i="6"/>
  <c r="A854" i="6"/>
  <c r="I853" i="6"/>
  <c r="H853" i="6"/>
  <c r="F853" i="6"/>
  <c r="D853" i="6"/>
  <c r="C853" i="6"/>
  <c r="B853" i="6"/>
  <c r="A853" i="6"/>
  <c r="I852" i="6"/>
  <c r="H852" i="6"/>
  <c r="F852" i="6"/>
  <c r="D852" i="6"/>
  <c r="C852" i="6"/>
  <c r="B852" i="6"/>
  <c r="A852" i="6"/>
  <c r="I851" i="6"/>
  <c r="H851" i="6"/>
  <c r="F851" i="6"/>
  <c r="D851" i="6"/>
  <c r="C851" i="6"/>
  <c r="B851" i="6"/>
  <c r="A851" i="6"/>
  <c r="I850" i="6"/>
  <c r="H850" i="6"/>
  <c r="F850" i="6"/>
  <c r="D850" i="6"/>
  <c r="C850" i="6"/>
  <c r="B850" i="6"/>
  <c r="A850" i="6"/>
  <c r="I849" i="6"/>
  <c r="H849" i="6"/>
  <c r="F849" i="6"/>
  <c r="D849" i="6"/>
  <c r="C849" i="6"/>
  <c r="B849" i="6"/>
  <c r="A849" i="6"/>
  <c r="I848" i="6"/>
  <c r="H848" i="6"/>
  <c r="F848" i="6"/>
  <c r="D848" i="6"/>
  <c r="C848" i="6"/>
  <c r="B848" i="6"/>
  <c r="A848" i="6"/>
  <c r="I847" i="6"/>
  <c r="H847" i="6"/>
  <c r="F847" i="6"/>
  <c r="D847" i="6"/>
  <c r="C847" i="6"/>
  <c r="B847" i="6"/>
  <c r="A847" i="6"/>
  <c r="I846" i="6"/>
  <c r="H846" i="6"/>
  <c r="F846" i="6"/>
  <c r="D846" i="6"/>
  <c r="C846" i="6"/>
  <c r="B846" i="6"/>
  <c r="A846" i="6"/>
  <c r="I845" i="6"/>
  <c r="H845" i="6"/>
  <c r="F845" i="6"/>
  <c r="D845" i="6"/>
  <c r="C845" i="6"/>
  <c r="B845" i="6"/>
  <c r="A845" i="6"/>
  <c r="I844" i="6"/>
  <c r="H844" i="6"/>
  <c r="F844" i="6"/>
  <c r="D844" i="6"/>
  <c r="C844" i="6"/>
  <c r="B844" i="6"/>
  <c r="A844" i="6"/>
  <c r="I843" i="6"/>
  <c r="H843" i="6"/>
  <c r="F843" i="6"/>
  <c r="D843" i="6"/>
  <c r="C843" i="6"/>
  <c r="B843" i="6"/>
  <c r="A843" i="6"/>
  <c r="I842" i="6"/>
  <c r="H842" i="6"/>
  <c r="F842" i="6"/>
  <c r="D842" i="6"/>
  <c r="C842" i="6"/>
  <c r="B842" i="6"/>
  <c r="A842" i="6"/>
  <c r="I841" i="6"/>
  <c r="H841" i="6"/>
  <c r="F841" i="6"/>
  <c r="D841" i="6"/>
  <c r="C841" i="6"/>
  <c r="B841" i="6"/>
  <c r="A841" i="6"/>
  <c r="I840" i="6"/>
  <c r="H840" i="6"/>
  <c r="F840" i="6"/>
  <c r="D840" i="6"/>
  <c r="C840" i="6"/>
  <c r="B840" i="6"/>
  <c r="A840" i="6"/>
  <c r="I839" i="6"/>
  <c r="H839" i="6"/>
  <c r="F839" i="6"/>
  <c r="D839" i="6"/>
  <c r="C839" i="6"/>
  <c r="B839" i="6"/>
  <c r="A839" i="6"/>
  <c r="I838" i="6"/>
  <c r="H838" i="6"/>
  <c r="F838" i="6"/>
  <c r="D838" i="6"/>
  <c r="C838" i="6"/>
  <c r="B838" i="6"/>
  <c r="A838" i="6"/>
  <c r="I837" i="6"/>
  <c r="H837" i="6"/>
  <c r="F837" i="6"/>
  <c r="D837" i="6"/>
  <c r="C837" i="6"/>
  <c r="B837" i="6"/>
  <c r="A837" i="6"/>
  <c r="I836" i="6"/>
  <c r="H836" i="6"/>
  <c r="F836" i="6"/>
  <c r="D836" i="6"/>
  <c r="C836" i="6"/>
  <c r="B836" i="6"/>
  <c r="A836" i="6"/>
  <c r="I835" i="6"/>
  <c r="H835" i="6"/>
  <c r="F835" i="6"/>
  <c r="D835" i="6"/>
  <c r="C835" i="6"/>
  <c r="B835" i="6"/>
  <c r="A835" i="6"/>
  <c r="I834" i="6"/>
  <c r="H834" i="6"/>
  <c r="F834" i="6"/>
  <c r="D834" i="6"/>
  <c r="C834" i="6"/>
  <c r="B834" i="6"/>
  <c r="A834" i="6"/>
  <c r="I833" i="6"/>
  <c r="H833" i="6"/>
  <c r="F833" i="6"/>
  <c r="D833" i="6"/>
  <c r="C833" i="6"/>
  <c r="B833" i="6"/>
  <c r="A833" i="6"/>
  <c r="I832" i="6"/>
  <c r="H832" i="6"/>
  <c r="F832" i="6"/>
  <c r="D832" i="6"/>
  <c r="C832" i="6"/>
  <c r="B832" i="6"/>
  <c r="A832" i="6"/>
  <c r="I831" i="6"/>
  <c r="H831" i="6"/>
  <c r="F831" i="6"/>
  <c r="D831" i="6"/>
  <c r="C831" i="6"/>
  <c r="B831" i="6"/>
  <c r="A831" i="6"/>
  <c r="I830" i="6"/>
  <c r="H830" i="6"/>
  <c r="F830" i="6"/>
  <c r="D830" i="6"/>
  <c r="C830" i="6"/>
  <c r="B830" i="6"/>
  <c r="A830" i="6"/>
  <c r="I829" i="6"/>
  <c r="H829" i="6"/>
  <c r="F829" i="6"/>
  <c r="D829" i="6"/>
  <c r="C829" i="6"/>
  <c r="B829" i="6"/>
  <c r="A829" i="6"/>
  <c r="I828" i="6"/>
  <c r="H828" i="6"/>
  <c r="F828" i="6"/>
  <c r="D828" i="6"/>
  <c r="C828" i="6"/>
  <c r="B828" i="6"/>
  <c r="A828" i="6"/>
  <c r="I827" i="6"/>
  <c r="H827" i="6"/>
  <c r="F827" i="6"/>
  <c r="D827" i="6"/>
  <c r="C827" i="6"/>
  <c r="B827" i="6"/>
  <c r="A827" i="6"/>
  <c r="I826" i="6"/>
  <c r="H826" i="6"/>
  <c r="F826" i="6"/>
  <c r="D826" i="6"/>
  <c r="C826" i="6"/>
  <c r="B826" i="6"/>
  <c r="A826" i="6"/>
  <c r="I825" i="6"/>
  <c r="H825" i="6"/>
  <c r="F825" i="6"/>
  <c r="D825" i="6"/>
  <c r="C825" i="6"/>
  <c r="B825" i="6"/>
  <c r="A825" i="6"/>
  <c r="I824" i="6"/>
  <c r="H824" i="6"/>
  <c r="F824" i="6"/>
  <c r="D824" i="6"/>
  <c r="C824" i="6"/>
  <c r="B824" i="6"/>
  <c r="A824" i="6"/>
  <c r="I823" i="6"/>
  <c r="H823" i="6"/>
  <c r="F823" i="6"/>
  <c r="D823" i="6"/>
  <c r="C823" i="6"/>
  <c r="B823" i="6"/>
  <c r="A823" i="6"/>
  <c r="I822" i="6"/>
  <c r="H822" i="6"/>
  <c r="F822" i="6"/>
  <c r="D822" i="6"/>
  <c r="C822" i="6"/>
  <c r="B822" i="6"/>
  <c r="A822" i="6"/>
  <c r="I821" i="6"/>
  <c r="H821" i="6"/>
  <c r="F821" i="6"/>
  <c r="D821" i="6"/>
  <c r="C821" i="6"/>
  <c r="B821" i="6"/>
  <c r="A821" i="6"/>
  <c r="I820" i="6"/>
  <c r="H820" i="6"/>
  <c r="F820" i="6"/>
  <c r="D820" i="6"/>
  <c r="C820" i="6"/>
  <c r="B820" i="6"/>
  <c r="A820" i="6"/>
  <c r="I819" i="6"/>
  <c r="H819" i="6"/>
  <c r="F819" i="6"/>
  <c r="D819" i="6"/>
  <c r="C819" i="6"/>
  <c r="B819" i="6"/>
  <c r="A819" i="6"/>
  <c r="I818" i="6"/>
  <c r="H818" i="6"/>
  <c r="F818" i="6"/>
  <c r="D818" i="6"/>
  <c r="C818" i="6"/>
  <c r="B818" i="6"/>
  <c r="A818" i="6"/>
  <c r="I817" i="6"/>
  <c r="H817" i="6"/>
  <c r="F817" i="6"/>
  <c r="D817" i="6"/>
  <c r="C817" i="6"/>
  <c r="B817" i="6"/>
  <c r="A817" i="6"/>
  <c r="I816" i="6"/>
  <c r="H816" i="6"/>
  <c r="F816" i="6"/>
  <c r="D816" i="6"/>
  <c r="C816" i="6"/>
  <c r="B816" i="6"/>
  <c r="A816" i="6"/>
  <c r="I815" i="6"/>
  <c r="H815" i="6"/>
  <c r="F815" i="6"/>
  <c r="D815" i="6"/>
  <c r="C815" i="6"/>
  <c r="B815" i="6"/>
  <c r="A815" i="6"/>
  <c r="I814" i="6"/>
  <c r="H814" i="6"/>
  <c r="F814" i="6"/>
  <c r="D814" i="6"/>
  <c r="C814" i="6"/>
  <c r="B814" i="6"/>
  <c r="A814" i="6"/>
  <c r="I813" i="6"/>
  <c r="H813" i="6"/>
  <c r="F813" i="6"/>
  <c r="D813" i="6"/>
  <c r="C813" i="6"/>
  <c r="B813" i="6"/>
  <c r="A813" i="6"/>
  <c r="I812" i="6"/>
  <c r="H812" i="6"/>
  <c r="F812" i="6"/>
  <c r="D812" i="6"/>
  <c r="C812" i="6"/>
  <c r="B812" i="6"/>
  <c r="A812" i="6"/>
  <c r="I811" i="6"/>
  <c r="H811" i="6"/>
  <c r="F811" i="6"/>
  <c r="D811" i="6"/>
  <c r="C811" i="6"/>
  <c r="B811" i="6"/>
  <c r="A811" i="6"/>
  <c r="I810" i="6"/>
  <c r="H810" i="6"/>
  <c r="F810" i="6"/>
  <c r="D810" i="6"/>
  <c r="C810" i="6"/>
  <c r="B810" i="6"/>
  <c r="A810" i="6"/>
  <c r="I809" i="6"/>
  <c r="H809" i="6"/>
  <c r="F809" i="6"/>
  <c r="D809" i="6"/>
  <c r="C809" i="6"/>
  <c r="B809" i="6"/>
  <c r="A809" i="6"/>
  <c r="I808" i="6"/>
  <c r="H808" i="6"/>
  <c r="F808" i="6"/>
  <c r="D808" i="6"/>
  <c r="C808" i="6"/>
  <c r="B808" i="6"/>
  <c r="A808" i="6"/>
  <c r="I807" i="6"/>
  <c r="H807" i="6"/>
  <c r="F807" i="6"/>
  <c r="D807" i="6"/>
  <c r="C807" i="6"/>
  <c r="B807" i="6"/>
  <c r="A807" i="6"/>
  <c r="I806" i="6"/>
  <c r="H806" i="6"/>
  <c r="F806" i="6"/>
  <c r="D806" i="6"/>
  <c r="C806" i="6"/>
  <c r="B806" i="6"/>
  <c r="A806" i="6"/>
  <c r="I805" i="6"/>
  <c r="H805" i="6"/>
  <c r="F805" i="6"/>
  <c r="D805" i="6"/>
  <c r="C805" i="6"/>
  <c r="B805" i="6"/>
  <c r="A805" i="6"/>
  <c r="I804" i="6"/>
  <c r="H804" i="6"/>
  <c r="F804" i="6"/>
  <c r="D804" i="6"/>
  <c r="C804" i="6"/>
  <c r="B804" i="6"/>
  <c r="A804" i="6"/>
  <c r="I803" i="6"/>
  <c r="H803" i="6"/>
  <c r="F803" i="6"/>
  <c r="D803" i="6"/>
  <c r="C803" i="6"/>
  <c r="B803" i="6"/>
  <c r="A803" i="6"/>
  <c r="I802" i="6"/>
  <c r="H802" i="6"/>
  <c r="F802" i="6"/>
  <c r="D802" i="6"/>
  <c r="C802" i="6"/>
  <c r="B802" i="6"/>
  <c r="A802" i="6"/>
  <c r="I801" i="6"/>
  <c r="H801" i="6"/>
  <c r="F801" i="6"/>
  <c r="D801" i="6"/>
  <c r="C801" i="6"/>
  <c r="B801" i="6"/>
  <c r="A801" i="6"/>
  <c r="I800" i="6"/>
  <c r="H800" i="6"/>
  <c r="F800" i="6"/>
  <c r="D800" i="6"/>
  <c r="C800" i="6"/>
  <c r="B800" i="6"/>
  <c r="A800" i="6"/>
  <c r="I799" i="6"/>
  <c r="H799" i="6"/>
  <c r="F799" i="6"/>
  <c r="D799" i="6"/>
  <c r="C799" i="6"/>
  <c r="B799" i="6"/>
  <c r="A799" i="6"/>
  <c r="I798" i="6"/>
  <c r="H798" i="6"/>
  <c r="F798" i="6"/>
  <c r="D798" i="6"/>
  <c r="C798" i="6"/>
  <c r="B798" i="6"/>
  <c r="A798" i="6"/>
  <c r="I797" i="6"/>
  <c r="H797" i="6"/>
  <c r="F797" i="6"/>
  <c r="D797" i="6"/>
  <c r="C797" i="6"/>
  <c r="B797" i="6"/>
  <c r="A797" i="6"/>
  <c r="I796" i="6"/>
  <c r="H796" i="6"/>
  <c r="F796" i="6"/>
  <c r="D796" i="6"/>
  <c r="C796" i="6"/>
  <c r="B796" i="6"/>
  <c r="A796" i="6"/>
  <c r="I795" i="6"/>
  <c r="H795" i="6"/>
  <c r="F795" i="6"/>
  <c r="D795" i="6"/>
  <c r="C795" i="6"/>
  <c r="B795" i="6"/>
  <c r="A795" i="6"/>
  <c r="I794" i="6"/>
  <c r="H794" i="6"/>
  <c r="F794" i="6"/>
  <c r="D794" i="6"/>
  <c r="C794" i="6"/>
  <c r="B794" i="6"/>
  <c r="A794" i="6"/>
  <c r="I793" i="6"/>
  <c r="H793" i="6"/>
  <c r="F793" i="6"/>
  <c r="D793" i="6"/>
  <c r="C793" i="6"/>
  <c r="B793" i="6"/>
  <c r="A793" i="6"/>
  <c r="I792" i="6"/>
  <c r="H792" i="6"/>
  <c r="F792" i="6"/>
  <c r="D792" i="6"/>
  <c r="C792" i="6"/>
  <c r="B792" i="6"/>
  <c r="A792" i="6"/>
  <c r="I791" i="6"/>
  <c r="H791" i="6"/>
  <c r="F791" i="6"/>
  <c r="D791" i="6"/>
  <c r="C791" i="6"/>
  <c r="B791" i="6"/>
  <c r="A791" i="6"/>
  <c r="I790" i="6"/>
  <c r="H790" i="6"/>
  <c r="F790" i="6"/>
  <c r="D790" i="6"/>
  <c r="C790" i="6"/>
  <c r="B790" i="6"/>
  <c r="A790" i="6"/>
  <c r="I789" i="6"/>
  <c r="H789" i="6"/>
  <c r="F789" i="6"/>
  <c r="D789" i="6"/>
  <c r="C789" i="6"/>
  <c r="B789" i="6"/>
  <c r="A789" i="6"/>
  <c r="I788" i="6"/>
  <c r="H788" i="6"/>
  <c r="F788" i="6"/>
  <c r="D788" i="6"/>
  <c r="C788" i="6"/>
  <c r="B788" i="6"/>
  <c r="A788" i="6"/>
  <c r="I787" i="6"/>
  <c r="H787" i="6"/>
  <c r="F787" i="6"/>
  <c r="D787" i="6"/>
  <c r="C787" i="6"/>
  <c r="B787" i="6"/>
  <c r="A787" i="6"/>
  <c r="I786" i="6"/>
  <c r="H786" i="6"/>
  <c r="F786" i="6"/>
  <c r="D786" i="6"/>
  <c r="C786" i="6"/>
  <c r="B786" i="6"/>
  <c r="A786" i="6"/>
  <c r="I785" i="6"/>
  <c r="H785" i="6"/>
  <c r="F785" i="6"/>
  <c r="D785" i="6"/>
  <c r="C785" i="6"/>
  <c r="B785" i="6"/>
  <c r="A785" i="6"/>
  <c r="I784" i="6"/>
  <c r="H784" i="6"/>
  <c r="F784" i="6"/>
  <c r="D784" i="6"/>
  <c r="C784" i="6"/>
  <c r="B784" i="6"/>
  <c r="A784" i="6"/>
  <c r="I783" i="6"/>
  <c r="H783" i="6"/>
  <c r="F783" i="6"/>
  <c r="D783" i="6"/>
  <c r="C783" i="6"/>
  <c r="B783" i="6"/>
  <c r="A783" i="6"/>
  <c r="I782" i="6"/>
  <c r="H782" i="6"/>
  <c r="F782" i="6"/>
  <c r="D782" i="6"/>
  <c r="C782" i="6"/>
  <c r="B782" i="6"/>
  <c r="A782" i="6"/>
  <c r="I781" i="6"/>
  <c r="H781" i="6"/>
  <c r="F781" i="6"/>
  <c r="D781" i="6"/>
  <c r="C781" i="6"/>
  <c r="B781" i="6"/>
  <c r="A781" i="6"/>
  <c r="I780" i="6"/>
  <c r="H780" i="6"/>
  <c r="F780" i="6"/>
  <c r="D780" i="6"/>
  <c r="C780" i="6"/>
  <c r="B780" i="6"/>
  <c r="A780" i="6"/>
  <c r="I779" i="6"/>
  <c r="H779" i="6"/>
  <c r="F779" i="6"/>
  <c r="D779" i="6"/>
  <c r="C779" i="6"/>
  <c r="B779" i="6"/>
  <c r="A779" i="6"/>
  <c r="I778" i="6"/>
  <c r="H778" i="6"/>
  <c r="F778" i="6"/>
  <c r="D778" i="6"/>
  <c r="C778" i="6"/>
  <c r="B778" i="6"/>
  <c r="A778" i="6"/>
  <c r="I777" i="6"/>
  <c r="H777" i="6"/>
  <c r="F777" i="6"/>
  <c r="D777" i="6"/>
  <c r="C777" i="6"/>
  <c r="B777" i="6"/>
  <c r="A777" i="6"/>
  <c r="I776" i="6"/>
  <c r="H776" i="6"/>
  <c r="F776" i="6"/>
  <c r="D776" i="6"/>
  <c r="C776" i="6"/>
  <c r="B776" i="6"/>
  <c r="A776" i="6"/>
  <c r="I775" i="6"/>
  <c r="H775" i="6"/>
  <c r="F775" i="6"/>
  <c r="D775" i="6"/>
  <c r="C775" i="6"/>
  <c r="B775" i="6"/>
  <c r="A775" i="6"/>
  <c r="I774" i="6"/>
  <c r="H774" i="6"/>
  <c r="F774" i="6"/>
  <c r="D774" i="6"/>
  <c r="C774" i="6"/>
  <c r="B774" i="6"/>
  <c r="A774" i="6"/>
  <c r="I773" i="6"/>
  <c r="H773" i="6"/>
  <c r="F773" i="6"/>
  <c r="D773" i="6"/>
  <c r="C773" i="6"/>
  <c r="B773" i="6"/>
  <c r="A773" i="6"/>
  <c r="I772" i="6"/>
  <c r="H772" i="6"/>
  <c r="F772" i="6"/>
  <c r="D772" i="6"/>
  <c r="C772" i="6"/>
  <c r="B772" i="6"/>
  <c r="A772" i="6"/>
  <c r="I771" i="6"/>
  <c r="H771" i="6"/>
  <c r="F771" i="6"/>
  <c r="D771" i="6"/>
  <c r="C771" i="6"/>
  <c r="B771" i="6"/>
  <c r="A771" i="6"/>
  <c r="I770" i="6"/>
  <c r="H770" i="6"/>
  <c r="F770" i="6"/>
  <c r="D770" i="6"/>
  <c r="C770" i="6"/>
  <c r="B770" i="6"/>
  <c r="A770" i="6"/>
  <c r="I769" i="6"/>
  <c r="H769" i="6"/>
  <c r="F769" i="6"/>
  <c r="D769" i="6"/>
  <c r="C769" i="6"/>
  <c r="B769" i="6"/>
  <c r="A769" i="6"/>
  <c r="I768" i="6"/>
  <c r="H768" i="6"/>
  <c r="F768" i="6"/>
  <c r="D768" i="6"/>
  <c r="C768" i="6"/>
  <c r="B768" i="6"/>
  <c r="A768" i="6"/>
  <c r="I767" i="6"/>
  <c r="H767" i="6"/>
  <c r="F767" i="6"/>
  <c r="D767" i="6"/>
  <c r="C767" i="6"/>
  <c r="B767" i="6"/>
  <c r="A767" i="6"/>
  <c r="I766" i="6"/>
  <c r="H766" i="6"/>
  <c r="F766" i="6"/>
  <c r="D766" i="6"/>
  <c r="C766" i="6"/>
  <c r="B766" i="6"/>
  <c r="A766" i="6"/>
  <c r="I765" i="6"/>
  <c r="H765" i="6"/>
  <c r="F765" i="6"/>
  <c r="D765" i="6"/>
  <c r="C765" i="6"/>
  <c r="B765" i="6"/>
  <c r="A765" i="6"/>
  <c r="I764" i="6"/>
  <c r="H764" i="6"/>
  <c r="F764" i="6"/>
  <c r="D764" i="6"/>
  <c r="C764" i="6"/>
  <c r="B764" i="6"/>
  <c r="A764" i="6"/>
  <c r="I763" i="6"/>
  <c r="H763" i="6"/>
  <c r="F763" i="6"/>
  <c r="D763" i="6"/>
  <c r="C763" i="6"/>
  <c r="B763" i="6"/>
  <c r="A763" i="6"/>
  <c r="I762" i="6"/>
  <c r="H762" i="6"/>
  <c r="F762" i="6"/>
  <c r="D762" i="6"/>
  <c r="C762" i="6"/>
  <c r="B762" i="6"/>
  <c r="A762" i="6"/>
  <c r="I761" i="6"/>
  <c r="H761" i="6"/>
  <c r="F761" i="6"/>
  <c r="D761" i="6"/>
  <c r="C761" i="6"/>
  <c r="B761" i="6"/>
  <c r="A761" i="6"/>
  <c r="I760" i="6"/>
  <c r="H760" i="6"/>
  <c r="F760" i="6"/>
  <c r="D760" i="6"/>
  <c r="C760" i="6"/>
  <c r="B760" i="6"/>
  <c r="A760" i="6"/>
  <c r="I759" i="6"/>
  <c r="H759" i="6"/>
  <c r="F759" i="6"/>
  <c r="D759" i="6"/>
  <c r="C759" i="6"/>
  <c r="B759" i="6"/>
  <c r="A759" i="6"/>
  <c r="I758" i="6"/>
  <c r="H758" i="6"/>
  <c r="F758" i="6"/>
  <c r="D758" i="6"/>
  <c r="C758" i="6"/>
  <c r="B758" i="6"/>
  <c r="A758" i="6"/>
  <c r="I757" i="6"/>
  <c r="H757" i="6"/>
  <c r="F757" i="6"/>
  <c r="D757" i="6"/>
  <c r="C757" i="6"/>
  <c r="B757" i="6"/>
  <c r="A757" i="6"/>
  <c r="I756" i="6"/>
  <c r="H756" i="6"/>
  <c r="F756" i="6"/>
  <c r="D756" i="6"/>
  <c r="C756" i="6"/>
  <c r="B756" i="6"/>
  <c r="A756" i="6"/>
  <c r="I755" i="6"/>
  <c r="H755" i="6"/>
  <c r="F755" i="6"/>
  <c r="D755" i="6"/>
  <c r="C755" i="6"/>
  <c r="B755" i="6"/>
  <c r="A755" i="6"/>
  <c r="I754" i="6"/>
  <c r="H754" i="6"/>
  <c r="F754" i="6"/>
  <c r="D754" i="6"/>
  <c r="C754" i="6"/>
  <c r="B754" i="6"/>
  <c r="A754" i="6"/>
  <c r="I753" i="6"/>
  <c r="H753" i="6"/>
  <c r="F753" i="6"/>
  <c r="D753" i="6"/>
  <c r="C753" i="6"/>
  <c r="B753" i="6"/>
  <c r="A753" i="6"/>
  <c r="I752" i="6"/>
  <c r="H752" i="6"/>
  <c r="F752" i="6"/>
  <c r="D752" i="6"/>
  <c r="C752" i="6"/>
  <c r="B752" i="6"/>
  <c r="A752" i="6"/>
  <c r="I751" i="6"/>
  <c r="H751" i="6"/>
  <c r="F751" i="6"/>
  <c r="D751" i="6"/>
  <c r="C751" i="6"/>
  <c r="B751" i="6"/>
  <c r="A751" i="6"/>
  <c r="I750" i="6"/>
  <c r="H750" i="6"/>
  <c r="F750" i="6"/>
  <c r="D750" i="6"/>
  <c r="C750" i="6"/>
  <c r="B750" i="6"/>
  <c r="A750" i="6"/>
  <c r="I749" i="6"/>
  <c r="H749" i="6"/>
  <c r="F749" i="6"/>
  <c r="D749" i="6"/>
  <c r="C749" i="6"/>
  <c r="B749" i="6"/>
  <c r="A749" i="6"/>
  <c r="I748" i="6"/>
  <c r="H748" i="6"/>
  <c r="F748" i="6"/>
  <c r="D748" i="6"/>
  <c r="C748" i="6"/>
  <c r="B748" i="6"/>
  <c r="A748" i="6"/>
  <c r="I747" i="6"/>
  <c r="H747" i="6"/>
  <c r="F747" i="6"/>
  <c r="D747" i="6"/>
  <c r="C747" i="6"/>
  <c r="B747" i="6"/>
  <c r="A747" i="6"/>
  <c r="I746" i="6"/>
  <c r="H746" i="6"/>
  <c r="F746" i="6"/>
  <c r="D746" i="6"/>
  <c r="C746" i="6"/>
  <c r="B746" i="6"/>
  <c r="A746" i="6"/>
  <c r="I745" i="6"/>
  <c r="H745" i="6"/>
  <c r="F745" i="6"/>
  <c r="D745" i="6"/>
  <c r="C745" i="6"/>
  <c r="B745" i="6"/>
  <c r="A745" i="6"/>
  <c r="I744" i="6"/>
  <c r="H744" i="6"/>
  <c r="F744" i="6"/>
  <c r="D744" i="6"/>
  <c r="C744" i="6"/>
  <c r="B744" i="6"/>
  <c r="A744" i="6"/>
  <c r="I743" i="6"/>
  <c r="H743" i="6"/>
  <c r="F743" i="6"/>
  <c r="D743" i="6"/>
  <c r="C743" i="6"/>
  <c r="B743" i="6"/>
  <c r="A743" i="6"/>
  <c r="I742" i="6"/>
  <c r="H742" i="6"/>
  <c r="F742" i="6"/>
  <c r="D742" i="6"/>
  <c r="C742" i="6"/>
  <c r="B742" i="6"/>
  <c r="A742" i="6"/>
  <c r="I741" i="6"/>
  <c r="H741" i="6"/>
  <c r="F741" i="6"/>
  <c r="D741" i="6"/>
  <c r="C741" i="6"/>
  <c r="B741" i="6"/>
  <c r="A741" i="6"/>
  <c r="I740" i="6"/>
  <c r="H740" i="6"/>
  <c r="F740" i="6"/>
  <c r="D740" i="6"/>
  <c r="C740" i="6"/>
  <c r="B740" i="6"/>
  <c r="A740" i="6"/>
  <c r="I739" i="6"/>
  <c r="H739" i="6"/>
  <c r="F739" i="6"/>
  <c r="D739" i="6"/>
  <c r="C739" i="6"/>
  <c r="B739" i="6"/>
  <c r="A739" i="6"/>
  <c r="I738" i="6"/>
  <c r="H738" i="6"/>
  <c r="F738" i="6"/>
  <c r="D738" i="6"/>
  <c r="C738" i="6"/>
  <c r="B738" i="6"/>
  <c r="A738" i="6"/>
  <c r="I737" i="6"/>
  <c r="H737" i="6"/>
  <c r="F737" i="6"/>
  <c r="D737" i="6"/>
  <c r="C737" i="6"/>
  <c r="B737" i="6"/>
  <c r="A737" i="6"/>
  <c r="I736" i="6"/>
  <c r="H736" i="6"/>
  <c r="F736" i="6"/>
  <c r="D736" i="6"/>
  <c r="C736" i="6"/>
  <c r="B736" i="6"/>
  <c r="A736" i="6"/>
  <c r="I735" i="6"/>
  <c r="H735" i="6"/>
  <c r="F735" i="6"/>
  <c r="D735" i="6"/>
  <c r="C735" i="6"/>
  <c r="B735" i="6"/>
  <c r="A735" i="6"/>
  <c r="I734" i="6"/>
  <c r="H734" i="6"/>
  <c r="F734" i="6"/>
  <c r="D734" i="6"/>
  <c r="C734" i="6"/>
  <c r="B734" i="6"/>
  <c r="A734" i="6"/>
  <c r="I733" i="6"/>
  <c r="H733" i="6"/>
  <c r="F733" i="6"/>
  <c r="D733" i="6"/>
  <c r="C733" i="6"/>
  <c r="B733" i="6"/>
  <c r="A733" i="6"/>
  <c r="I732" i="6"/>
  <c r="H732" i="6"/>
  <c r="F732" i="6"/>
  <c r="D732" i="6"/>
  <c r="C732" i="6"/>
  <c r="B732" i="6"/>
  <c r="A732" i="6"/>
  <c r="I731" i="6"/>
  <c r="H731" i="6"/>
  <c r="F731" i="6"/>
  <c r="D731" i="6"/>
  <c r="C731" i="6"/>
  <c r="B731" i="6"/>
  <c r="A731" i="6"/>
  <c r="I730" i="6"/>
  <c r="H730" i="6"/>
  <c r="F730" i="6"/>
  <c r="D730" i="6"/>
  <c r="C730" i="6"/>
  <c r="B730" i="6"/>
  <c r="A730" i="6"/>
  <c r="I729" i="6"/>
  <c r="H729" i="6"/>
  <c r="F729" i="6"/>
  <c r="D729" i="6"/>
  <c r="C729" i="6"/>
  <c r="B729" i="6"/>
  <c r="A729" i="6"/>
  <c r="I728" i="6"/>
  <c r="H728" i="6"/>
  <c r="F728" i="6"/>
  <c r="D728" i="6"/>
  <c r="C728" i="6"/>
  <c r="B728" i="6"/>
  <c r="A728" i="6"/>
  <c r="I727" i="6"/>
  <c r="H727" i="6"/>
  <c r="F727" i="6"/>
  <c r="D727" i="6"/>
  <c r="C727" i="6"/>
  <c r="B727" i="6"/>
  <c r="A727" i="6"/>
  <c r="I726" i="6"/>
  <c r="H726" i="6"/>
  <c r="F726" i="6"/>
  <c r="D726" i="6"/>
  <c r="C726" i="6"/>
  <c r="B726" i="6"/>
  <c r="A726" i="6"/>
  <c r="I725" i="6"/>
  <c r="H725" i="6"/>
  <c r="F725" i="6"/>
  <c r="D725" i="6"/>
  <c r="C725" i="6"/>
  <c r="B725" i="6"/>
  <c r="A725" i="6"/>
  <c r="I724" i="6"/>
  <c r="H724" i="6"/>
  <c r="F724" i="6"/>
  <c r="D724" i="6"/>
  <c r="C724" i="6"/>
  <c r="B724" i="6"/>
  <c r="A724" i="6"/>
  <c r="I723" i="6"/>
  <c r="H723" i="6"/>
  <c r="F723" i="6"/>
  <c r="D723" i="6"/>
  <c r="C723" i="6"/>
  <c r="B723" i="6"/>
  <c r="A723" i="6"/>
  <c r="I722" i="6"/>
  <c r="H722" i="6"/>
  <c r="F722" i="6"/>
  <c r="D722" i="6"/>
  <c r="C722" i="6"/>
  <c r="B722" i="6"/>
  <c r="A722" i="6"/>
  <c r="I721" i="6"/>
  <c r="H721" i="6"/>
  <c r="F721" i="6"/>
  <c r="D721" i="6"/>
  <c r="C721" i="6"/>
  <c r="B721" i="6"/>
  <c r="A721" i="6"/>
  <c r="I720" i="6"/>
  <c r="H720" i="6"/>
  <c r="F720" i="6"/>
  <c r="D720" i="6"/>
  <c r="C720" i="6"/>
  <c r="B720" i="6"/>
  <c r="A720" i="6"/>
  <c r="I719" i="6"/>
  <c r="H719" i="6"/>
  <c r="F719" i="6"/>
  <c r="D719" i="6"/>
  <c r="C719" i="6"/>
  <c r="B719" i="6"/>
  <c r="A719" i="6"/>
  <c r="I718" i="6"/>
  <c r="H718" i="6"/>
  <c r="F718" i="6"/>
  <c r="D718" i="6"/>
  <c r="C718" i="6"/>
  <c r="B718" i="6"/>
  <c r="A718" i="6"/>
  <c r="I717" i="6"/>
  <c r="H717" i="6"/>
  <c r="F717" i="6"/>
  <c r="D717" i="6"/>
  <c r="C717" i="6"/>
  <c r="B717" i="6"/>
  <c r="A717" i="6"/>
  <c r="I716" i="6"/>
  <c r="H716" i="6"/>
  <c r="F716" i="6"/>
  <c r="D716" i="6"/>
  <c r="C716" i="6"/>
  <c r="B716" i="6"/>
  <c r="A716" i="6"/>
  <c r="I715" i="6"/>
  <c r="H715" i="6"/>
  <c r="F715" i="6"/>
  <c r="D715" i="6"/>
  <c r="C715" i="6"/>
  <c r="B715" i="6"/>
  <c r="A715" i="6"/>
  <c r="I714" i="6"/>
  <c r="H714" i="6"/>
  <c r="F714" i="6"/>
  <c r="D714" i="6"/>
  <c r="C714" i="6"/>
  <c r="B714" i="6"/>
  <c r="A714" i="6"/>
  <c r="I713" i="6"/>
  <c r="H713" i="6"/>
  <c r="F713" i="6"/>
  <c r="D713" i="6"/>
  <c r="C713" i="6"/>
  <c r="B713" i="6"/>
  <c r="A713" i="6"/>
  <c r="I712" i="6"/>
  <c r="H712" i="6"/>
  <c r="F712" i="6"/>
  <c r="D712" i="6"/>
  <c r="C712" i="6"/>
  <c r="B712" i="6"/>
  <c r="A712" i="6"/>
  <c r="I711" i="6"/>
  <c r="H711" i="6"/>
  <c r="F711" i="6"/>
  <c r="D711" i="6"/>
  <c r="C711" i="6"/>
  <c r="B711" i="6"/>
  <c r="A711" i="6"/>
  <c r="I710" i="6"/>
  <c r="H710" i="6"/>
  <c r="F710" i="6"/>
  <c r="D710" i="6"/>
  <c r="C710" i="6"/>
  <c r="B710" i="6"/>
  <c r="A710" i="6"/>
  <c r="I709" i="6"/>
  <c r="H709" i="6"/>
  <c r="F709" i="6"/>
  <c r="D709" i="6"/>
  <c r="C709" i="6"/>
  <c r="B709" i="6"/>
  <c r="A709" i="6"/>
  <c r="I708" i="6"/>
  <c r="H708" i="6"/>
  <c r="F708" i="6"/>
  <c r="D708" i="6"/>
  <c r="C708" i="6"/>
  <c r="B708" i="6"/>
  <c r="A708" i="6"/>
  <c r="I707" i="6"/>
  <c r="H707" i="6"/>
  <c r="F707" i="6"/>
  <c r="D707" i="6"/>
  <c r="C707" i="6"/>
  <c r="B707" i="6"/>
  <c r="A707" i="6"/>
  <c r="I706" i="6"/>
  <c r="H706" i="6"/>
  <c r="F706" i="6"/>
  <c r="D706" i="6"/>
  <c r="C706" i="6"/>
  <c r="B706" i="6"/>
  <c r="A706" i="6"/>
  <c r="I705" i="6"/>
  <c r="H705" i="6"/>
  <c r="F705" i="6"/>
  <c r="D705" i="6"/>
  <c r="C705" i="6"/>
  <c r="B705" i="6"/>
  <c r="A705" i="6"/>
  <c r="I704" i="6"/>
  <c r="H704" i="6"/>
  <c r="F704" i="6"/>
  <c r="D704" i="6"/>
  <c r="C704" i="6"/>
  <c r="B704" i="6"/>
  <c r="A704" i="6"/>
  <c r="I703" i="6"/>
  <c r="H703" i="6"/>
  <c r="F703" i="6"/>
  <c r="D703" i="6"/>
  <c r="C703" i="6"/>
  <c r="B703" i="6"/>
  <c r="A703" i="6"/>
  <c r="I702" i="6"/>
  <c r="H702" i="6"/>
  <c r="F702" i="6"/>
  <c r="D702" i="6"/>
  <c r="C702" i="6"/>
  <c r="B702" i="6"/>
  <c r="A702" i="6"/>
  <c r="I701" i="6"/>
  <c r="H701" i="6"/>
  <c r="F701" i="6"/>
  <c r="D701" i="6"/>
  <c r="C701" i="6"/>
  <c r="B701" i="6"/>
  <c r="A701" i="6"/>
  <c r="I700" i="6"/>
  <c r="H700" i="6"/>
  <c r="F700" i="6"/>
  <c r="D700" i="6"/>
  <c r="C700" i="6"/>
  <c r="B700" i="6"/>
  <c r="A700" i="6"/>
  <c r="I699" i="6"/>
  <c r="H699" i="6"/>
  <c r="F699" i="6"/>
  <c r="D699" i="6"/>
  <c r="C699" i="6"/>
  <c r="B699" i="6"/>
  <c r="A699" i="6"/>
  <c r="I698" i="6"/>
  <c r="H698" i="6"/>
  <c r="F698" i="6"/>
  <c r="D698" i="6"/>
  <c r="C698" i="6"/>
  <c r="B698" i="6"/>
  <c r="A698" i="6"/>
  <c r="I697" i="6"/>
  <c r="H697" i="6"/>
  <c r="F697" i="6"/>
  <c r="D697" i="6"/>
  <c r="C697" i="6"/>
  <c r="B697" i="6"/>
  <c r="A697" i="6"/>
  <c r="I696" i="6"/>
  <c r="H696" i="6"/>
  <c r="F696" i="6"/>
  <c r="D696" i="6"/>
  <c r="C696" i="6"/>
  <c r="B696" i="6"/>
  <c r="A696" i="6"/>
  <c r="I695" i="6"/>
  <c r="H695" i="6"/>
  <c r="F695" i="6"/>
  <c r="D695" i="6"/>
  <c r="C695" i="6"/>
  <c r="B695" i="6"/>
  <c r="A695" i="6"/>
  <c r="I694" i="6"/>
  <c r="H694" i="6"/>
  <c r="F694" i="6"/>
  <c r="D694" i="6"/>
  <c r="C694" i="6"/>
  <c r="B694" i="6"/>
  <c r="A694" i="6"/>
  <c r="I693" i="6"/>
  <c r="H693" i="6"/>
  <c r="F693" i="6"/>
  <c r="D693" i="6"/>
  <c r="C693" i="6"/>
  <c r="B693" i="6"/>
  <c r="A693" i="6"/>
  <c r="I692" i="6"/>
  <c r="H692" i="6"/>
  <c r="F692" i="6"/>
  <c r="D692" i="6"/>
  <c r="C692" i="6"/>
  <c r="B692" i="6"/>
  <c r="A692" i="6"/>
  <c r="I691" i="6"/>
  <c r="H691" i="6"/>
  <c r="F691" i="6"/>
  <c r="D691" i="6"/>
  <c r="C691" i="6"/>
  <c r="B691" i="6"/>
  <c r="A691" i="6"/>
  <c r="I690" i="6"/>
  <c r="H690" i="6"/>
  <c r="F690" i="6"/>
  <c r="D690" i="6"/>
  <c r="C690" i="6"/>
  <c r="B690" i="6"/>
  <c r="A690" i="6"/>
  <c r="I689" i="6"/>
  <c r="H689" i="6"/>
  <c r="F689" i="6"/>
  <c r="D689" i="6"/>
  <c r="C689" i="6"/>
  <c r="B689" i="6"/>
  <c r="A689" i="6"/>
  <c r="I688" i="6"/>
  <c r="H688" i="6"/>
  <c r="F688" i="6"/>
  <c r="D688" i="6"/>
  <c r="C688" i="6"/>
  <c r="B688" i="6"/>
  <c r="A688" i="6"/>
  <c r="I687" i="6"/>
  <c r="H687" i="6"/>
  <c r="F687" i="6"/>
  <c r="D687" i="6"/>
  <c r="C687" i="6"/>
  <c r="B687" i="6"/>
  <c r="A687" i="6"/>
  <c r="I686" i="6"/>
  <c r="H686" i="6"/>
  <c r="F686" i="6"/>
  <c r="D686" i="6"/>
  <c r="C686" i="6"/>
  <c r="B686" i="6"/>
  <c r="A686" i="6"/>
  <c r="I685" i="6"/>
  <c r="H685" i="6"/>
  <c r="F685" i="6"/>
  <c r="D685" i="6"/>
  <c r="C685" i="6"/>
  <c r="B685" i="6"/>
  <c r="A685" i="6"/>
  <c r="I684" i="6"/>
  <c r="H684" i="6"/>
  <c r="F684" i="6"/>
  <c r="D684" i="6"/>
  <c r="C684" i="6"/>
  <c r="B684" i="6"/>
  <c r="A684" i="6"/>
  <c r="I683" i="6"/>
  <c r="H683" i="6"/>
  <c r="F683" i="6"/>
  <c r="D683" i="6"/>
  <c r="C683" i="6"/>
  <c r="B683" i="6"/>
  <c r="A683" i="6"/>
  <c r="I682" i="6"/>
  <c r="H682" i="6"/>
  <c r="F682" i="6"/>
  <c r="D682" i="6"/>
  <c r="C682" i="6"/>
  <c r="B682" i="6"/>
  <c r="A682" i="6"/>
  <c r="I681" i="6"/>
  <c r="H681" i="6"/>
  <c r="F681" i="6"/>
  <c r="D681" i="6"/>
  <c r="C681" i="6"/>
  <c r="B681" i="6"/>
  <c r="A681" i="6"/>
  <c r="I680" i="6"/>
  <c r="H680" i="6"/>
  <c r="F680" i="6"/>
  <c r="D680" i="6"/>
  <c r="C680" i="6"/>
  <c r="B680" i="6"/>
  <c r="A680" i="6"/>
  <c r="I679" i="6"/>
  <c r="H679" i="6"/>
  <c r="F679" i="6"/>
  <c r="D679" i="6"/>
  <c r="C679" i="6"/>
  <c r="B679" i="6"/>
  <c r="A679" i="6"/>
  <c r="I678" i="6"/>
  <c r="H678" i="6"/>
  <c r="F678" i="6"/>
  <c r="D678" i="6"/>
  <c r="C678" i="6"/>
  <c r="B678" i="6"/>
  <c r="A678" i="6"/>
  <c r="I677" i="6"/>
  <c r="H677" i="6"/>
  <c r="F677" i="6"/>
  <c r="D677" i="6"/>
  <c r="C677" i="6"/>
  <c r="B677" i="6"/>
  <c r="A677" i="6"/>
  <c r="I676" i="6"/>
  <c r="H676" i="6"/>
  <c r="F676" i="6"/>
  <c r="D676" i="6"/>
  <c r="C676" i="6"/>
  <c r="B676" i="6"/>
  <c r="A676" i="6"/>
  <c r="I675" i="6"/>
  <c r="H675" i="6"/>
  <c r="F675" i="6"/>
  <c r="D675" i="6"/>
  <c r="C675" i="6"/>
  <c r="B675" i="6"/>
  <c r="A675" i="6"/>
  <c r="I674" i="6"/>
  <c r="H674" i="6"/>
  <c r="F674" i="6"/>
  <c r="D674" i="6"/>
  <c r="C674" i="6"/>
  <c r="B674" i="6"/>
  <c r="A674" i="6"/>
  <c r="I673" i="6"/>
  <c r="H673" i="6"/>
  <c r="F673" i="6"/>
  <c r="D673" i="6"/>
  <c r="C673" i="6"/>
  <c r="B673" i="6"/>
  <c r="A673" i="6"/>
  <c r="I672" i="6"/>
  <c r="H672" i="6"/>
  <c r="F672" i="6"/>
  <c r="D672" i="6"/>
  <c r="C672" i="6"/>
  <c r="B672" i="6"/>
  <c r="A672" i="6"/>
  <c r="I671" i="6"/>
  <c r="H671" i="6"/>
  <c r="F671" i="6"/>
  <c r="D671" i="6"/>
  <c r="C671" i="6"/>
  <c r="B671" i="6"/>
  <c r="A671" i="6"/>
  <c r="I670" i="6"/>
  <c r="H670" i="6"/>
  <c r="F670" i="6"/>
  <c r="D670" i="6"/>
  <c r="C670" i="6"/>
  <c r="B670" i="6"/>
  <c r="A670" i="6"/>
  <c r="I669" i="6"/>
  <c r="H669" i="6"/>
  <c r="F669" i="6"/>
  <c r="D669" i="6"/>
  <c r="C669" i="6"/>
  <c r="B669" i="6"/>
  <c r="A669" i="6"/>
  <c r="I668" i="6"/>
  <c r="H668" i="6"/>
  <c r="F668" i="6"/>
  <c r="D668" i="6"/>
  <c r="C668" i="6"/>
  <c r="B668" i="6"/>
  <c r="A668" i="6"/>
  <c r="I667" i="6"/>
  <c r="H667" i="6"/>
  <c r="F667" i="6"/>
  <c r="D667" i="6"/>
  <c r="C667" i="6"/>
  <c r="B667" i="6"/>
  <c r="A667" i="6"/>
  <c r="I666" i="6"/>
  <c r="H666" i="6"/>
  <c r="F666" i="6"/>
  <c r="D666" i="6"/>
  <c r="C666" i="6"/>
  <c r="B666" i="6"/>
  <c r="A666" i="6"/>
  <c r="I665" i="6"/>
  <c r="H665" i="6"/>
  <c r="F665" i="6"/>
  <c r="D665" i="6"/>
  <c r="C665" i="6"/>
  <c r="B665" i="6"/>
  <c r="A665" i="6"/>
  <c r="I664" i="6"/>
  <c r="H664" i="6"/>
  <c r="F664" i="6"/>
  <c r="D664" i="6"/>
  <c r="C664" i="6"/>
  <c r="B664" i="6"/>
  <c r="A664" i="6"/>
  <c r="I663" i="6"/>
  <c r="H663" i="6"/>
  <c r="F663" i="6"/>
  <c r="D663" i="6"/>
  <c r="C663" i="6"/>
  <c r="B663" i="6"/>
  <c r="A663" i="6"/>
  <c r="I662" i="6"/>
  <c r="H662" i="6"/>
  <c r="F662" i="6"/>
  <c r="D662" i="6"/>
  <c r="C662" i="6"/>
  <c r="B662" i="6"/>
  <c r="A662" i="6"/>
  <c r="I661" i="6"/>
  <c r="H661" i="6"/>
  <c r="F661" i="6"/>
  <c r="D661" i="6"/>
  <c r="C661" i="6"/>
  <c r="B661" i="6"/>
  <c r="A661" i="6"/>
  <c r="I660" i="6"/>
  <c r="H660" i="6"/>
  <c r="F660" i="6"/>
  <c r="D660" i="6"/>
  <c r="C660" i="6"/>
  <c r="B660" i="6"/>
  <c r="A660" i="6"/>
  <c r="I659" i="6"/>
  <c r="H659" i="6"/>
  <c r="F659" i="6"/>
  <c r="D659" i="6"/>
  <c r="C659" i="6"/>
  <c r="B659" i="6"/>
  <c r="A659" i="6"/>
  <c r="I658" i="6"/>
  <c r="H658" i="6"/>
  <c r="F658" i="6"/>
  <c r="D658" i="6"/>
  <c r="C658" i="6"/>
  <c r="B658" i="6"/>
  <c r="A658" i="6"/>
  <c r="I657" i="6"/>
  <c r="H657" i="6"/>
  <c r="F657" i="6"/>
  <c r="D657" i="6"/>
  <c r="C657" i="6"/>
  <c r="B657" i="6"/>
  <c r="A657" i="6"/>
  <c r="I656" i="6"/>
  <c r="H656" i="6"/>
  <c r="F656" i="6"/>
  <c r="D656" i="6"/>
  <c r="C656" i="6"/>
  <c r="B656" i="6"/>
  <c r="A656" i="6"/>
  <c r="I655" i="6"/>
  <c r="H655" i="6"/>
  <c r="F655" i="6"/>
  <c r="D655" i="6"/>
  <c r="C655" i="6"/>
  <c r="B655" i="6"/>
  <c r="A655" i="6"/>
  <c r="I654" i="6"/>
  <c r="H654" i="6"/>
  <c r="F654" i="6"/>
  <c r="D654" i="6"/>
  <c r="C654" i="6"/>
  <c r="B654" i="6"/>
  <c r="A654" i="6"/>
  <c r="I653" i="6"/>
  <c r="H653" i="6"/>
  <c r="F653" i="6"/>
  <c r="D653" i="6"/>
  <c r="C653" i="6"/>
  <c r="B653" i="6"/>
  <c r="A653" i="6"/>
  <c r="I652" i="6"/>
  <c r="H652" i="6"/>
  <c r="F652" i="6"/>
  <c r="D652" i="6"/>
  <c r="C652" i="6"/>
  <c r="B652" i="6"/>
  <c r="A652" i="6"/>
  <c r="I651" i="6"/>
  <c r="H651" i="6"/>
  <c r="F651" i="6"/>
  <c r="D651" i="6"/>
  <c r="C651" i="6"/>
  <c r="B651" i="6"/>
  <c r="A651" i="6"/>
  <c r="I650" i="6"/>
  <c r="H650" i="6"/>
  <c r="F650" i="6"/>
  <c r="D650" i="6"/>
  <c r="C650" i="6"/>
  <c r="B650" i="6"/>
  <c r="A650" i="6"/>
  <c r="I649" i="6"/>
  <c r="H649" i="6"/>
  <c r="F649" i="6"/>
  <c r="D649" i="6"/>
  <c r="C649" i="6"/>
  <c r="B649" i="6"/>
  <c r="A649" i="6"/>
  <c r="I648" i="6"/>
  <c r="H648" i="6"/>
  <c r="F648" i="6"/>
  <c r="D648" i="6"/>
  <c r="C648" i="6"/>
  <c r="B648" i="6"/>
  <c r="A648" i="6"/>
  <c r="I647" i="6"/>
  <c r="H647" i="6"/>
  <c r="F647" i="6"/>
  <c r="D647" i="6"/>
  <c r="C647" i="6"/>
  <c r="B647" i="6"/>
  <c r="A647" i="6"/>
  <c r="I646" i="6"/>
  <c r="H646" i="6"/>
  <c r="F646" i="6"/>
  <c r="D646" i="6"/>
  <c r="C646" i="6"/>
  <c r="B646" i="6"/>
  <c r="A646" i="6"/>
  <c r="I645" i="6"/>
  <c r="H645" i="6"/>
  <c r="F645" i="6"/>
  <c r="D645" i="6"/>
  <c r="C645" i="6"/>
  <c r="B645" i="6"/>
  <c r="A645" i="6"/>
  <c r="I644" i="6"/>
  <c r="H644" i="6"/>
  <c r="F644" i="6"/>
  <c r="D644" i="6"/>
  <c r="C644" i="6"/>
  <c r="B644" i="6"/>
  <c r="A644" i="6"/>
  <c r="I643" i="6"/>
  <c r="H643" i="6"/>
  <c r="F643" i="6"/>
  <c r="D643" i="6"/>
  <c r="C643" i="6"/>
  <c r="B643" i="6"/>
  <c r="A643" i="6"/>
  <c r="I642" i="6"/>
  <c r="H642" i="6"/>
  <c r="F642" i="6"/>
  <c r="D642" i="6"/>
  <c r="C642" i="6"/>
  <c r="B642" i="6"/>
  <c r="A642" i="6"/>
  <c r="I641" i="6"/>
  <c r="H641" i="6"/>
  <c r="F641" i="6"/>
  <c r="D641" i="6"/>
  <c r="C641" i="6"/>
  <c r="B641" i="6"/>
  <c r="A641" i="6"/>
  <c r="I640" i="6"/>
  <c r="H640" i="6"/>
  <c r="F640" i="6"/>
  <c r="D640" i="6"/>
  <c r="C640" i="6"/>
  <c r="B640" i="6"/>
  <c r="A640" i="6"/>
  <c r="I639" i="6"/>
  <c r="H639" i="6"/>
  <c r="F639" i="6"/>
  <c r="D639" i="6"/>
  <c r="C639" i="6"/>
  <c r="B639" i="6"/>
  <c r="A639" i="6"/>
  <c r="I638" i="6"/>
  <c r="H638" i="6"/>
  <c r="F638" i="6"/>
  <c r="D638" i="6"/>
  <c r="C638" i="6"/>
  <c r="B638" i="6"/>
  <c r="A638" i="6"/>
  <c r="I637" i="6"/>
  <c r="H637" i="6"/>
  <c r="F637" i="6"/>
  <c r="D637" i="6"/>
  <c r="C637" i="6"/>
  <c r="B637" i="6"/>
  <c r="A637" i="6"/>
  <c r="I636" i="6"/>
  <c r="H636" i="6"/>
  <c r="F636" i="6"/>
  <c r="D636" i="6"/>
  <c r="C636" i="6"/>
  <c r="B636" i="6"/>
  <c r="A636" i="6"/>
  <c r="I635" i="6"/>
  <c r="H635" i="6"/>
  <c r="F635" i="6"/>
  <c r="D635" i="6"/>
  <c r="C635" i="6"/>
  <c r="B635" i="6"/>
  <c r="A635" i="6"/>
  <c r="I634" i="6"/>
  <c r="H634" i="6"/>
  <c r="F634" i="6"/>
  <c r="D634" i="6"/>
  <c r="C634" i="6"/>
  <c r="B634" i="6"/>
  <c r="A634" i="6"/>
  <c r="I633" i="6"/>
  <c r="H633" i="6"/>
  <c r="F633" i="6"/>
  <c r="D633" i="6"/>
  <c r="C633" i="6"/>
  <c r="B633" i="6"/>
  <c r="A633" i="6"/>
  <c r="I632" i="6"/>
  <c r="H632" i="6"/>
  <c r="F632" i="6"/>
  <c r="D632" i="6"/>
  <c r="C632" i="6"/>
  <c r="B632" i="6"/>
  <c r="A632" i="6"/>
  <c r="I631" i="6"/>
  <c r="H631" i="6"/>
  <c r="F631" i="6"/>
  <c r="D631" i="6"/>
  <c r="C631" i="6"/>
  <c r="B631" i="6"/>
  <c r="A631" i="6"/>
  <c r="I630" i="6"/>
  <c r="H630" i="6"/>
  <c r="F630" i="6"/>
  <c r="D630" i="6"/>
  <c r="C630" i="6"/>
  <c r="B630" i="6"/>
  <c r="A630" i="6"/>
  <c r="I629" i="6"/>
  <c r="H629" i="6"/>
  <c r="F629" i="6"/>
  <c r="D629" i="6"/>
  <c r="C629" i="6"/>
  <c r="B629" i="6"/>
  <c r="A629" i="6"/>
  <c r="I628" i="6"/>
  <c r="H628" i="6"/>
  <c r="F628" i="6"/>
  <c r="D628" i="6"/>
  <c r="C628" i="6"/>
  <c r="B628" i="6"/>
  <c r="A628" i="6"/>
  <c r="I627" i="6"/>
  <c r="H627" i="6"/>
  <c r="F627" i="6"/>
  <c r="D627" i="6"/>
  <c r="C627" i="6"/>
  <c r="B627" i="6"/>
  <c r="A627" i="6"/>
  <c r="I626" i="6"/>
  <c r="H626" i="6"/>
  <c r="F626" i="6"/>
  <c r="D626" i="6"/>
  <c r="C626" i="6"/>
  <c r="B626" i="6"/>
  <c r="A626" i="6"/>
  <c r="I625" i="6"/>
  <c r="H625" i="6"/>
  <c r="F625" i="6"/>
  <c r="D625" i="6"/>
  <c r="C625" i="6"/>
  <c r="B625" i="6"/>
  <c r="A625" i="6"/>
  <c r="I624" i="6"/>
  <c r="H624" i="6"/>
  <c r="F624" i="6"/>
  <c r="D624" i="6"/>
  <c r="C624" i="6"/>
  <c r="B624" i="6"/>
  <c r="A624" i="6"/>
  <c r="I623" i="6"/>
  <c r="H623" i="6"/>
  <c r="F623" i="6"/>
  <c r="D623" i="6"/>
  <c r="C623" i="6"/>
  <c r="B623" i="6"/>
  <c r="A623" i="6"/>
  <c r="I622" i="6"/>
  <c r="H622" i="6"/>
  <c r="F622" i="6"/>
  <c r="D622" i="6"/>
  <c r="C622" i="6"/>
  <c r="B622" i="6"/>
  <c r="A622" i="6"/>
  <c r="I621" i="6"/>
  <c r="H621" i="6"/>
  <c r="F621" i="6"/>
  <c r="D621" i="6"/>
  <c r="C621" i="6"/>
  <c r="B621" i="6"/>
  <c r="A621" i="6"/>
  <c r="I620" i="6"/>
  <c r="H620" i="6"/>
  <c r="F620" i="6"/>
  <c r="D620" i="6"/>
  <c r="C620" i="6"/>
  <c r="B620" i="6"/>
  <c r="A620" i="6"/>
  <c r="I619" i="6"/>
  <c r="H619" i="6"/>
  <c r="F619" i="6"/>
  <c r="D619" i="6"/>
  <c r="C619" i="6"/>
  <c r="B619" i="6"/>
  <c r="A619" i="6"/>
  <c r="I618" i="6"/>
  <c r="H618" i="6"/>
  <c r="F618" i="6"/>
  <c r="D618" i="6"/>
  <c r="C618" i="6"/>
  <c r="B618" i="6"/>
  <c r="A618" i="6"/>
  <c r="I617" i="6"/>
  <c r="H617" i="6"/>
  <c r="F617" i="6"/>
  <c r="D617" i="6"/>
  <c r="C617" i="6"/>
  <c r="B617" i="6"/>
  <c r="A617" i="6"/>
  <c r="I616" i="6"/>
  <c r="H616" i="6"/>
  <c r="F616" i="6"/>
  <c r="D616" i="6"/>
  <c r="C616" i="6"/>
  <c r="B616" i="6"/>
  <c r="A616" i="6"/>
  <c r="I615" i="6"/>
  <c r="H615" i="6"/>
  <c r="F615" i="6"/>
  <c r="D615" i="6"/>
  <c r="C615" i="6"/>
  <c r="B615" i="6"/>
  <c r="A615" i="6"/>
  <c r="I614" i="6"/>
  <c r="H614" i="6"/>
  <c r="F614" i="6"/>
  <c r="D614" i="6"/>
  <c r="C614" i="6"/>
  <c r="B614" i="6"/>
  <c r="A614" i="6"/>
  <c r="I613" i="6"/>
  <c r="H613" i="6"/>
  <c r="F613" i="6"/>
  <c r="D613" i="6"/>
  <c r="C613" i="6"/>
  <c r="B613" i="6"/>
  <c r="A613" i="6"/>
  <c r="I612" i="6"/>
  <c r="H612" i="6"/>
  <c r="F612" i="6"/>
  <c r="D612" i="6"/>
  <c r="C612" i="6"/>
  <c r="B612" i="6"/>
  <c r="A612" i="6"/>
  <c r="I611" i="6"/>
  <c r="H611" i="6"/>
  <c r="F611" i="6"/>
  <c r="D611" i="6"/>
  <c r="C611" i="6"/>
  <c r="B611" i="6"/>
  <c r="A611" i="6"/>
  <c r="I610" i="6"/>
  <c r="H610" i="6"/>
  <c r="F610" i="6"/>
  <c r="D610" i="6"/>
  <c r="C610" i="6"/>
  <c r="B610" i="6"/>
  <c r="A610" i="6"/>
  <c r="I609" i="6"/>
  <c r="H609" i="6"/>
  <c r="F609" i="6"/>
  <c r="D609" i="6"/>
  <c r="C609" i="6"/>
  <c r="B609" i="6"/>
  <c r="A609" i="6"/>
  <c r="I608" i="6"/>
  <c r="H608" i="6"/>
  <c r="F608" i="6"/>
  <c r="D608" i="6"/>
  <c r="C608" i="6"/>
  <c r="B608" i="6"/>
  <c r="A608" i="6"/>
  <c r="I607" i="6"/>
  <c r="H607" i="6"/>
  <c r="F607" i="6"/>
  <c r="D607" i="6"/>
  <c r="C607" i="6"/>
  <c r="B607" i="6"/>
  <c r="A607" i="6"/>
  <c r="I606" i="6"/>
  <c r="H606" i="6"/>
  <c r="F606" i="6"/>
  <c r="D606" i="6"/>
  <c r="C606" i="6"/>
  <c r="B606" i="6"/>
  <c r="A606" i="6"/>
  <c r="I605" i="6"/>
  <c r="H605" i="6"/>
  <c r="F605" i="6"/>
  <c r="D605" i="6"/>
  <c r="C605" i="6"/>
  <c r="B605" i="6"/>
  <c r="A605" i="6"/>
  <c r="I604" i="6"/>
  <c r="H604" i="6"/>
  <c r="F604" i="6"/>
  <c r="D604" i="6"/>
  <c r="C604" i="6"/>
  <c r="B604" i="6"/>
  <c r="A604" i="6"/>
  <c r="I603" i="6"/>
  <c r="H603" i="6"/>
  <c r="F603" i="6"/>
  <c r="D603" i="6"/>
  <c r="C603" i="6"/>
  <c r="B603" i="6"/>
  <c r="A603" i="6"/>
  <c r="I602" i="6"/>
  <c r="H602" i="6"/>
  <c r="F602" i="6"/>
  <c r="D602" i="6"/>
  <c r="C602" i="6"/>
  <c r="B602" i="6"/>
  <c r="A602" i="6"/>
  <c r="I601" i="6"/>
  <c r="H601" i="6"/>
  <c r="F601" i="6"/>
  <c r="D601" i="6"/>
  <c r="C601" i="6"/>
  <c r="B601" i="6"/>
  <c r="A601" i="6"/>
  <c r="I600" i="6"/>
  <c r="H600" i="6"/>
  <c r="F600" i="6"/>
  <c r="D600" i="6"/>
  <c r="C600" i="6"/>
  <c r="B600" i="6"/>
  <c r="A600" i="6"/>
  <c r="I599" i="6"/>
  <c r="H599" i="6"/>
  <c r="F599" i="6"/>
  <c r="D599" i="6"/>
  <c r="C599" i="6"/>
  <c r="B599" i="6"/>
  <c r="A599" i="6"/>
  <c r="I598" i="6"/>
  <c r="H598" i="6"/>
  <c r="F598" i="6"/>
  <c r="D598" i="6"/>
  <c r="C598" i="6"/>
  <c r="B598" i="6"/>
  <c r="A598" i="6"/>
  <c r="I597" i="6"/>
  <c r="H597" i="6"/>
  <c r="F597" i="6"/>
  <c r="D597" i="6"/>
  <c r="C597" i="6"/>
  <c r="B597" i="6"/>
  <c r="A597" i="6"/>
  <c r="I596" i="6"/>
  <c r="H596" i="6"/>
  <c r="F596" i="6"/>
  <c r="D596" i="6"/>
  <c r="C596" i="6"/>
  <c r="B596" i="6"/>
  <c r="A596" i="6"/>
  <c r="I595" i="6"/>
  <c r="H595" i="6"/>
  <c r="F595" i="6"/>
  <c r="D595" i="6"/>
  <c r="C595" i="6"/>
  <c r="B595" i="6"/>
  <c r="A595" i="6"/>
  <c r="I594" i="6"/>
  <c r="H594" i="6"/>
  <c r="F594" i="6"/>
  <c r="D594" i="6"/>
  <c r="C594" i="6"/>
  <c r="B594" i="6"/>
  <c r="A594" i="6"/>
  <c r="I593" i="6"/>
  <c r="H593" i="6"/>
  <c r="F593" i="6"/>
  <c r="D593" i="6"/>
  <c r="C593" i="6"/>
  <c r="B593" i="6"/>
  <c r="A593" i="6"/>
  <c r="I592" i="6"/>
  <c r="H592" i="6"/>
  <c r="F592" i="6"/>
  <c r="D592" i="6"/>
  <c r="C592" i="6"/>
  <c r="B592" i="6"/>
  <c r="A592" i="6"/>
  <c r="I591" i="6"/>
  <c r="H591" i="6"/>
  <c r="F591" i="6"/>
  <c r="D591" i="6"/>
  <c r="C591" i="6"/>
  <c r="B591" i="6"/>
  <c r="A591" i="6"/>
  <c r="I590" i="6"/>
  <c r="H590" i="6"/>
  <c r="F590" i="6"/>
  <c r="D590" i="6"/>
  <c r="C590" i="6"/>
  <c r="B590" i="6"/>
  <c r="A590" i="6"/>
  <c r="I589" i="6"/>
  <c r="H589" i="6"/>
  <c r="F589" i="6"/>
  <c r="D589" i="6"/>
  <c r="C589" i="6"/>
  <c r="B589" i="6"/>
  <c r="A589" i="6"/>
  <c r="I588" i="6"/>
  <c r="H588" i="6"/>
  <c r="F588" i="6"/>
  <c r="D588" i="6"/>
  <c r="C588" i="6"/>
  <c r="B588" i="6"/>
  <c r="A588" i="6"/>
  <c r="I587" i="6"/>
  <c r="H587" i="6"/>
  <c r="F587" i="6"/>
  <c r="D587" i="6"/>
  <c r="C587" i="6"/>
  <c r="B587" i="6"/>
  <c r="A587" i="6"/>
  <c r="I586" i="6"/>
  <c r="H586" i="6"/>
  <c r="F586" i="6"/>
  <c r="D586" i="6"/>
  <c r="C586" i="6"/>
  <c r="B586" i="6"/>
  <c r="A586" i="6"/>
  <c r="I585" i="6"/>
  <c r="H585" i="6"/>
  <c r="F585" i="6"/>
  <c r="D585" i="6"/>
  <c r="C585" i="6"/>
  <c r="B585" i="6"/>
  <c r="A585" i="6"/>
  <c r="I584" i="6"/>
  <c r="H584" i="6"/>
  <c r="F584" i="6"/>
  <c r="D584" i="6"/>
  <c r="C584" i="6"/>
  <c r="B584" i="6"/>
  <c r="A584" i="6"/>
  <c r="I583" i="6"/>
  <c r="H583" i="6"/>
  <c r="F583" i="6"/>
  <c r="D583" i="6"/>
  <c r="C583" i="6"/>
  <c r="B583" i="6"/>
  <c r="A583" i="6"/>
  <c r="I582" i="6"/>
  <c r="H582" i="6"/>
  <c r="F582" i="6"/>
  <c r="D582" i="6"/>
  <c r="C582" i="6"/>
  <c r="B582" i="6"/>
  <c r="A582" i="6"/>
  <c r="I581" i="6"/>
  <c r="H581" i="6"/>
  <c r="F581" i="6"/>
  <c r="D581" i="6"/>
  <c r="C581" i="6"/>
  <c r="B581" i="6"/>
  <c r="A581" i="6"/>
  <c r="I580" i="6"/>
  <c r="H580" i="6"/>
  <c r="F580" i="6"/>
  <c r="D580" i="6"/>
  <c r="C580" i="6"/>
  <c r="B580" i="6"/>
  <c r="A580" i="6"/>
  <c r="I579" i="6"/>
  <c r="H579" i="6"/>
  <c r="F579" i="6"/>
  <c r="D579" i="6"/>
  <c r="C579" i="6"/>
  <c r="B579" i="6"/>
  <c r="A579" i="6"/>
  <c r="I578" i="6"/>
  <c r="H578" i="6"/>
  <c r="F578" i="6"/>
  <c r="D578" i="6"/>
  <c r="C578" i="6"/>
  <c r="B578" i="6"/>
  <c r="A578" i="6"/>
  <c r="I577" i="6"/>
  <c r="H577" i="6"/>
  <c r="F577" i="6"/>
  <c r="D577" i="6"/>
  <c r="C577" i="6"/>
  <c r="B577" i="6"/>
  <c r="A577" i="6"/>
  <c r="I576" i="6"/>
  <c r="H576" i="6"/>
  <c r="F576" i="6"/>
  <c r="D576" i="6"/>
  <c r="C576" i="6"/>
  <c r="B576" i="6"/>
  <c r="A576" i="6"/>
  <c r="I575" i="6"/>
  <c r="H575" i="6"/>
  <c r="F575" i="6"/>
  <c r="D575" i="6"/>
  <c r="C575" i="6"/>
  <c r="B575" i="6"/>
  <c r="A575" i="6"/>
  <c r="I574" i="6"/>
  <c r="H574" i="6"/>
  <c r="F574" i="6"/>
  <c r="D574" i="6"/>
  <c r="C574" i="6"/>
  <c r="B574" i="6"/>
  <c r="A574" i="6"/>
  <c r="I573" i="6"/>
  <c r="H573" i="6"/>
  <c r="F573" i="6"/>
  <c r="D573" i="6"/>
  <c r="C573" i="6"/>
  <c r="B573" i="6"/>
  <c r="A573" i="6"/>
  <c r="I572" i="6"/>
  <c r="H572" i="6"/>
  <c r="F572" i="6"/>
  <c r="D572" i="6"/>
  <c r="C572" i="6"/>
  <c r="B572" i="6"/>
  <c r="A572" i="6"/>
  <c r="I571" i="6"/>
  <c r="H571" i="6"/>
  <c r="F571" i="6"/>
  <c r="D571" i="6"/>
  <c r="C571" i="6"/>
  <c r="B571" i="6"/>
  <c r="A571" i="6"/>
  <c r="I570" i="6"/>
  <c r="H570" i="6"/>
  <c r="F570" i="6"/>
  <c r="D570" i="6"/>
  <c r="C570" i="6"/>
  <c r="B570" i="6"/>
  <c r="A570" i="6"/>
  <c r="I569" i="6"/>
  <c r="H569" i="6"/>
  <c r="F569" i="6"/>
  <c r="D569" i="6"/>
  <c r="C569" i="6"/>
  <c r="B569" i="6"/>
  <c r="A569" i="6"/>
  <c r="I568" i="6"/>
  <c r="H568" i="6"/>
  <c r="F568" i="6"/>
  <c r="D568" i="6"/>
  <c r="C568" i="6"/>
  <c r="B568" i="6"/>
  <c r="A568" i="6"/>
  <c r="I567" i="6"/>
  <c r="H567" i="6"/>
  <c r="F567" i="6"/>
  <c r="D567" i="6"/>
  <c r="C567" i="6"/>
  <c r="B567" i="6"/>
  <c r="A567" i="6"/>
  <c r="I566" i="6"/>
  <c r="H566" i="6"/>
  <c r="F566" i="6"/>
  <c r="D566" i="6"/>
  <c r="C566" i="6"/>
  <c r="B566" i="6"/>
  <c r="A566" i="6"/>
  <c r="I565" i="6"/>
  <c r="H565" i="6"/>
  <c r="F565" i="6"/>
  <c r="D565" i="6"/>
  <c r="C565" i="6"/>
  <c r="B565" i="6"/>
  <c r="A565" i="6"/>
  <c r="I564" i="6"/>
  <c r="H564" i="6"/>
  <c r="F564" i="6"/>
  <c r="D564" i="6"/>
  <c r="C564" i="6"/>
  <c r="B564" i="6"/>
  <c r="A564" i="6"/>
  <c r="I563" i="6"/>
  <c r="H563" i="6"/>
  <c r="F563" i="6"/>
  <c r="D563" i="6"/>
  <c r="C563" i="6"/>
  <c r="B563" i="6"/>
  <c r="A563" i="6"/>
  <c r="I562" i="6"/>
  <c r="H562" i="6"/>
  <c r="F562" i="6"/>
  <c r="D562" i="6"/>
  <c r="C562" i="6"/>
  <c r="B562" i="6"/>
  <c r="A562" i="6"/>
  <c r="I561" i="6"/>
  <c r="H561" i="6"/>
  <c r="F561" i="6"/>
  <c r="D561" i="6"/>
  <c r="C561" i="6"/>
  <c r="B561" i="6"/>
  <c r="A561" i="6"/>
  <c r="I560" i="6"/>
  <c r="H560" i="6"/>
  <c r="F560" i="6"/>
  <c r="D560" i="6"/>
  <c r="C560" i="6"/>
  <c r="B560" i="6"/>
  <c r="A560" i="6"/>
  <c r="I559" i="6"/>
  <c r="H559" i="6"/>
  <c r="F559" i="6"/>
  <c r="D559" i="6"/>
  <c r="C559" i="6"/>
  <c r="B559" i="6"/>
  <c r="A559" i="6"/>
  <c r="I558" i="6"/>
  <c r="H558" i="6"/>
  <c r="F558" i="6"/>
  <c r="D558" i="6"/>
  <c r="C558" i="6"/>
  <c r="B558" i="6"/>
  <c r="A558" i="6"/>
  <c r="I557" i="6"/>
  <c r="H557" i="6"/>
  <c r="F557" i="6"/>
  <c r="D557" i="6"/>
  <c r="C557" i="6"/>
  <c r="B557" i="6"/>
  <c r="A557" i="6"/>
  <c r="I556" i="6"/>
  <c r="H556" i="6"/>
  <c r="F556" i="6"/>
  <c r="D556" i="6"/>
  <c r="C556" i="6"/>
  <c r="B556" i="6"/>
  <c r="A556" i="6"/>
  <c r="I555" i="6"/>
  <c r="H555" i="6"/>
  <c r="F555" i="6"/>
  <c r="D555" i="6"/>
  <c r="C555" i="6"/>
  <c r="B555" i="6"/>
  <c r="A555" i="6"/>
  <c r="I554" i="6"/>
  <c r="H554" i="6"/>
  <c r="F554" i="6"/>
  <c r="D554" i="6"/>
  <c r="C554" i="6"/>
  <c r="B554" i="6"/>
  <c r="A554" i="6"/>
  <c r="I553" i="6"/>
  <c r="H553" i="6"/>
  <c r="F553" i="6"/>
  <c r="D553" i="6"/>
  <c r="C553" i="6"/>
  <c r="B553" i="6"/>
  <c r="A553" i="6"/>
  <c r="I552" i="6"/>
  <c r="H552" i="6"/>
  <c r="F552" i="6"/>
  <c r="D552" i="6"/>
  <c r="C552" i="6"/>
  <c r="B552" i="6"/>
  <c r="A552" i="6"/>
  <c r="I551" i="6"/>
  <c r="H551" i="6"/>
  <c r="F551" i="6"/>
  <c r="D551" i="6"/>
  <c r="C551" i="6"/>
  <c r="B551" i="6"/>
  <c r="A551" i="6"/>
  <c r="I550" i="6"/>
  <c r="H550" i="6"/>
  <c r="F550" i="6"/>
  <c r="D550" i="6"/>
  <c r="C550" i="6"/>
  <c r="B550" i="6"/>
  <c r="A550" i="6"/>
  <c r="I549" i="6"/>
  <c r="H549" i="6"/>
  <c r="F549" i="6"/>
  <c r="D549" i="6"/>
  <c r="C549" i="6"/>
  <c r="B549" i="6"/>
  <c r="A549" i="6"/>
  <c r="I548" i="6"/>
  <c r="H548" i="6"/>
  <c r="F548" i="6"/>
  <c r="D548" i="6"/>
  <c r="C548" i="6"/>
  <c r="B548" i="6"/>
  <c r="A548" i="6"/>
  <c r="I547" i="6"/>
  <c r="H547" i="6"/>
  <c r="F547" i="6"/>
  <c r="D547" i="6"/>
  <c r="C547" i="6"/>
  <c r="B547" i="6"/>
  <c r="A547" i="6"/>
  <c r="I546" i="6"/>
  <c r="H546" i="6"/>
  <c r="F546" i="6"/>
  <c r="D546" i="6"/>
  <c r="C546" i="6"/>
  <c r="B546" i="6"/>
  <c r="A546" i="6"/>
  <c r="I545" i="6"/>
  <c r="H545" i="6"/>
  <c r="F545" i="6"/>
  <c r="D545" i="6"/>
  <c r="C545" i="6"/>
  <c r="B545" i="6"/>
  <c r="A545" i="6"/>
  <c r="I544" i="6"/>
  <c r="H544" i="6"/>
  <c r="F544" i="6"/>
  <c r="D544" i="6"/>
  <c r="C544" i="6"/>
  <c r="B544" i="6"/>
  <c r="A544" i="6"/>
  <c r="I543" i="6"/>
  <c r="H543" i="6"/>
  <c r="F543" i="6"/>
  <c r="D543" i="6"/>
  <c r="C543" i="6"/>
  <c r="B543" i="6"/>
  <c r="A543" i="6"/>
  <c r="I542" i="6"/>
  <c r="H542" i="6"/>
  <c r="F542" i="6"/>
  <c r="D542" i="6"/>
  <c r="C542" i="6"/>
  <c r="B542" i="6"/>
  <c r="A542" i="6"/>
  <c r="I541" i="6"/>
  <c r="H541" i="6"/>
  <c r="F541" i="6"/>
  <c r="D541" i="6"/>
  <c r="C541" i="6"/>
  <c r="B541" i="6"/>
  <c r="A541" i="6"/>
  <c r="I540" i="6"/>
  <c r="H540" i="6"/>
  <c r="F540" i="6"/>
  <c r="D540" i="6"/>
  <c r="C540" i="6"/>
  <c r="B540" i="6"/>
  <c r="A540" i="6"/>
  <c r="I539" i="6"/>
  <c r="H539" i="6"/>
  <c r="F539" i="6"/>
  <c r="D539" i="6"/>
  <c r="C539" i="6"/>
  <c r="B539" i="6"/>
  <c r="A539" i="6"/>
  <c r="I538" i="6"/>
  <c r="H538" i="6"/>
  <c r="F538" i="6"/>
  <c r="D538" i="6"/>
  <c r="C538" i="6"/>
  <c r="B538" i="6"/>
  <c r="A538" i="6"/>
  <c r="I537" i="6"/>
  <c r="H537" i="6"/>
  <c r="F537" i="6"/>
  <c r="D537" i="6"/>
  <c r="C537" i="6"/>
  <c r="B537" i="6"/>
  <c r="A537" i="6"/>
  <c r="I536" i="6"/>
  <c r="H536" i="6"/>
  <c r="F536" i="6"/>
  <c r="D536" i="6"/>
  <c r="C536" i="6"/>
  <c r="B536" i="6"/>
  <c r="A536" i="6"/>
  <c r="I535" i="6"/>
  <c r="H535" i="6"/>
  <c r="F535" i="6"/>
  <c r="D535" i="6"/>
  <c r="C535" i="6"/>
  <c r="B535" i="6"/>
  <c r="A535" i="6"/>
  <c r="I534" i="6"/>
  <c r="H534" i="6"/>
  <c r="F534" i="6"/>
  <c r="D534" i="6"/>
  <c r="C534" i="6"/>
  <c r="B534" i="6"/>
  <c r="A534" i="6"/>
  <c r="I533" i="6"/>
  <c r="H533" i="6"/>
  <c r="F533" i="6"/>
  <c r="D533" i="6"/>
  <c r="C533" i="6"/>
  <c r="B533" i="6"/>
  <c r="A533" i="6"/>
  <c r="I532" i="6"/>
  <c r="H532" i="6"/>
  <c r="F532" i="6"/>
  <c r="D532" i="6"/>
  <c r="C532" i="6"/>
  <c r="B532" i="6"/>
  <c r="A532" i="6"/>
  <c r="I531" i="6"/>
  <c r="H531" i="6"/>
  <c r="F531" i="6"/>
  <c r="D531" i="6"/>
  <c r="C531" i="6"/>
  <c r="B531" i="6"/>
  <c r="A531" i="6"/>
  <c r="I530" i="6"/>
  <c r="H530" i="6"/>
  <c r="F530" i="6"/>
  <c r="D530" i="6"/>
  <c r="C530" i="6"/>
  <c r="B530" i="6"/>
  <c r="A530" i="6"/>
  <c r="I529" i="6"/>
  <c r="H529" i="6"/>
  <c r="F529" i="6"/>
  <c r="D529" i="6"/>
  <c r="C529" i="6"/>
  <c r="B529" i="6"/>
  <c r="A529" i="6"/>
  <c r="I528" i="6"/>
  <c r="H528" i="6"/>
  <c r="F528" i="6"/>
  <c r="D528" i="6"/>
  <c r="C528" i="6"/>
  <c r="B528" i="6"/>
  <c r="A528" i="6"/>
  <c r="I527" i="6"/>
  <c r="H527" i="6"/>
  <c r="F527" i="6"/>
  <c r="D527" i="6"/>
  <c r="C527" i="6"/>
  <c r="B527" i="6"/>
  <c r="A527" i="6"/>
  <c r="I526" i="6"/>
  <c r="H526" i="6"/>
  <c r="F526" i="6"/>
  <c r="D526" i="6"/>
  <c r="C526" i="6"/>
  <c r="B526" i="6"/>
  <c r="A526" i="6"/>
  <c r="I525" i="6"/>
  <c r="H525" i="6"/>
  <c r="F525" i="6"/>
  <c r="D525" i="6"/>
  <c r="C525" i="6"/>
  <c r="B525" i="6"/>
  <c r="A525" i="6"/>
  <c r="I524" i="6"/>
  <c r="H524" i="6"/>
  <c r="F524" i="6"/>
  <c r="D524" i="6"/>
  <c r="C524" i="6"/>
  <c r="B524" i="6"/>
  <c r="A524" i="6"/>
  <c r="I523" i="6"/>
  <c r="H523" i="6"/>
  <c r="F523" i="6"/>
  <c r="D523" i="6"/>
  <c r="C523" i="6"/>
  <c r="B523" i="6"/>
  <c r="A523" i="6"/>
  <c r="I522" i="6"/>
  <c r="H522" i="6"/>
  <c r="F522" i="6"/>
  <c r="D522" i="6"/>
  <c r="C522" i="6"/>
  <c r="B522" i="6"/>
  <c r="A522" i="6"/>
  <c r="I521" i="6"/>
  <c r="H521" i="6"/>
  <c r="F521" i="6"/>
  <c r="D521" i="6"/>
  <c r="C521" i="6"/>
  <c r="B521" i="6"/>
  <c r="A521" i="6"/>
  <c r="I520" i="6"/>
  <c r="H520" i="6"/>
  <c r="F520" i="6"/>
  <c r="D520" i="6"/>
  <c r="C520" i="6"/>
  <c r="B520" i="6"/>
  <c r="A520" i="6"/>
  <c r="I519" i="6"/>
  <c r="H519" i="6"/>
  <c r="F519" i="6"/>
  <c r="D519" i="6"/>
  <c r="C519" i="6"/>
  <c r="B519" i="6"/>
  <c r="A519" i="6"/>
  <c r="I518" i="6"/>
  <c r="H518" i="6"/>
  <c r="F518" i="6"/>
  <c r="D518" i="6"/>
  <c r="C518" i="6"/>
  <c r="B518" i="6"/>
  <c r="A518" i="6"/>
  <c r="I517" i="6"/>
  <c r="H517" i="6"/>
  <c r="F517" i="6"/>
  <c r="D517" i="6"/>
  <c r="C517" i="6"/>
  <c r="B517" i="6"/>
  <c r="A517" i="6"/>
  <c r="I516" i="6"/>
  <c r="H516" i="6"/>
  <c r="F516" i="6"/>
  <c r="D516" i="6"/>
  <c r="C516" i="6"/>
  <c r="B516" i="6"/>
  <c r="A516" i="6"/>
  <c r="I515" i="6"/>
  <c r="H515" i="6"/>
  <c r="F515" i="6"/>
  <c r="D515" i="6"/>
  <c r="C515" i="6"/>
  <c r="B515" i="6"/>
  <c r="A515" i="6"/>
  <c r="I514" i="6"/>
  <c r="H514" i="6"/>
  <c r="F514" i="6"/>
  <c r="D514" i="6"/>
  <c r="C514" i="6"/>
  <c r="B514" i="6"/>
  <c r="A514" i="6"/>
  <c r="I513" i="6"/>
  <c r="H513" i="6"/>
  <c r="F513" i="6"/>
  <c r="D513" i="6"/>
  <c r="C513" i="6"/>
  <c r="B513" i="6"/>
  <c r="A513" i="6"/>
  <c r="I512" i="6"/>
  <c r="H512" i="6"/>
  <c r="F512" i="6"/>
  <c r="D512" i="6"/>
  <c r="C512" i="6"/>
  <c r="B512" i="6"/>
  <c r="A512" i="6"/>
  <c r="I511" i="6"/>
  <c r="H511" i="6"/>
  <c r="F511" i="6"/>
  <c r="D511" i="6"/>
  <c r="C511" i="6"/>
  <c r="B511" i="6"/>
  <c r="A511" i="6"/>
  <c r="I510" i="6"/>
  <c r="H510" i="6"/>
  <c r="F510" i="6"/>
  <c r="D510" i="6"/>
  <c r="C510" i="6"/>
  <c r="B510" i="6"/>
  <c r="A510" i="6"/>
  <c r="I509" i="6"/>
  <c r="H509" i="6"/>
  <c r="F509" i="6"/>
  <c r="D509" i="6"/>
  <c r="C509" i="6"/>
  <c r="B509" i="6"/>
  <c r="A509" i="6"/>
  <c r="I508" i="6"/>
  <c r="H508" i="6"/>
  <c r="F508" i="6"/>
  <c r="D508" i="6"/>
  <c r="C508" i="6"/>
  <c r="B508" i="6"/>
  <c r="A508" i="6"/>
  <c r="I507" i="6"/>
  <c r="H507" i="6"/>
  <c r="F507" i="6"/>
  <c r="D507" i="6"/>
  <c r="C507" i="6"/>
  <c r="B507" i="6"/>
  <c r="A507" i="6"/>
  <c r="I506" i="6"/>
  <c r="H506" i="6"/>
  <c r="F506" i="6"/>
  <c r="D506" i="6"/>
  <c r="C506" i="6"/>
  <c r="B506" i="6"/>
  <c r="A506" i="6"/>
  <c r="I505" i="6"/>
  <c r="H505" i="6"/>
  <c r="F505" i="6"/>
  <c r="D505" i="6"/>
  <c r="C505" i="6"/>
  <c r="B505" i="6"/>
  <c r="A505" i="6"/>
  <c r="I504" i="6"/>
  <c r="H504" i="6"/>
  <c r="F504" i="6"/>
  <c r="D504" i="6"/>
  <c r="C504" i="6"/>
  <c r="B504" i="6"/>
  <c r="A504" i="6"/>
  <c r="I503" i="6"/>
  <c r="H503" i="6"/>
  <c r="F503" i="6"/>
  <c r="D503" i="6"/>
  <c r="C503" i="6"/>
  <c r="B503" i="6"/>
  <c r="A503" i="6"/>
  <c r="I502" i="6"/>
  <c r="H502" i="6"/>
  <c r="F502" i="6"/>
  <c r="D502" i="6"/>
  <c r="C502" i="6"/>
  <c r="B502" i="6"/>
  <c r="A502" i="6"/>
  <c r="I501" i="6"/>
  <c r="H501" i="6"/>
  <c r="F501" i="6"/>
  <c r="D501" i="6"/>
  <c r="C501" i="6"/>
  <c r="B501" i="6"/>
  <c r="A501" i="6"/>
  <c r="I500" i="6"/>
  <c r="H500" i="6"/>
  <c r="F500" i="6"/>
  <c r="D500" i="6"/>
  <c r="C500" i="6"/>
  <c r="B500" i="6"/>
  <c r="A500" i="6"/>
  <c r="I499" i="6"/>
  <c r="H499" i="6"/>
  <c r="F499" i="6"/>
  <c r="D499" i="6"/>
  <c r="C499" i="6"/>
  <c r="B499" i="6"/>
  <c r="A499" i="6"/>
  <c r="I498" i="6"/>
  <c r="H498" i="6"/>
  <c r="F498" i="6"/>
  <c r="D498" i="6"/>
  <c r="C498" i="6"/>
  <c r="B498" i="6"/>
  <c r="A498" i="6"/>
  <c r="I497" i="6"/>
  <c r="H497" i="6"/>
  <c r="F497" i="6"/>
  <c r="D497" i="6"/>
  <c r="C497" i="6"/>
  <c r="B497" i="6"/>
  <c r="A497" i="6"/>
  <c r="I496" i="6"/>
  <c r="H496" i="6"/>
  <c r="F496" i="6"/>
  <c r="D496" i="6"/>
  <c r="C496" i="6"/>
  <c r="B496" i="6"/>
  <c r="A496" i="6"/>
  <c r="I495" i="6"/>
  <c r="H495" i="6"/>
  <c r="F495" i="6"/>
  <c r="D495" i="6"/>
  <c r="C495" i="6"/>
  <c r="B495" i="6"/>
  <c r="A495" i="6"/>
  <c r="I494" i="6"/>
  <c r="H494" i="6"/>
  <c r="F494" i="6"/>
  <c r="D494" i="6"/>
  <c r="C494" i="6"/>
  <c r="B494" i="6"/>
  <c r="A494" i="6"/>
  <c r="I493" i="6"/>
  <c r="H493" i="6"/>
  <c r="F493" i="6"/>
  <c r="D493" i="6"/>
  <c r="C493" i="6"/>
  <c r="B493" i="6"/>
  <c r="A493" i="6"/>
  <c r="I492" i="6"/>
  <c r="H492" i="6"/>
  <c r="F492" i="6"/>
  <c r="D492" i="6"/>
  <c r="C492" i="6"/>
  <c r="B492" i="6"/>
  <c r="A492" i="6"/>
  <c r="I491" i="6"/>
  <c r="H491" i="6"/>
  <c r="F491" i="6"/>
  <c r="D491" i="6"/>
  <c r="C491" i="6"/>
  <c r="B491" i="6"/>
  <c r="A491" i="6"/>
  <c r="I490" i="6"/>
  <c r="H490" i="6"/>
  <c r="F490" i="6"/>
  <c r="D490" i="6"/>
  <c r="C490" i="6"/>
  <c r="B490" i="6"/>
  <c r="A490" i="6"/>
  <c r="I489" i="6"/>
  <c r="H489" i="6"/>
  <c r="F489" i="6"/>
  <c r="D489" i="6"/>
  <c r="C489" i="6"/>
  <c r="B489" i="6"/>
  <c r="A489" i="6"/>
  <c r="I488" i="6"/>
  <c r="H488" i="6"/>
  <c r="F488" i="6"/>
  <c r="D488" i="6"/>
  <c r="C488" i="6"/>
  <c r="B488" i="6"/>
  <c r="A488" i="6"/>
  <c r="I487" i="6"/>
  <c r="H487" i="6"/>
  <c r="F487" i="6"/>
  <c r="D487" i="6"/>
  <c r="C487" i="6"/>
  <c r="B487" i="6"/>
  <c r="A487" i="6"/>
  <c r="I486" i="6"/>
  <c r="H486" i="6"/>
  <c r="F486" i="6"/>
  <c r="D486" i="6"/>
  <c r="C486" i="6"/>
  <c r="B486" i="6"/>
  <c r="A486" i="6"/>
  <c r="I485" i="6"/>
  <c r="H485" i="6"/>
  <c r="F485" i="6"/>
  <c r="D485" i="6"/>
  <c r="C485" i="6"/>
  <c r="B485" i="6"/>
  <c r="A485" i="6"/>
  <c r="I484" i="6"/>
  <c r="H484" i="6"/>
  <c r="F484" i="6"/>
  <c r="D484" i="6"/>
  <c r="C484" i="6"/>
  <c r="B484" i="6"/>
  <c r="A484" i="6"/>
  <c r="I483" i="6"/>
  <c r="H483" i="6"/>
  <c r="F483" i="6"/>
  <c r="D483" i="6"/>
  <c r="C483" i="6"/>
  <c r="B483" i="6"/>
  <c r="A483" i="6"/>
  <c r="I482" i="6"/>
  <c r="H482" i="6"/>
  <c r="F482" i="6"/>
  <c r="D482" i="6"/>
  <c r="C482" i="6"/>
  <c r="B482" i="6"/>
  <c r="A482" i="6"/>
  <c r="I481" i="6"/>
  <c r="H481" i="6"/>
  <c r="F481" i="6"/>
  <c r="D481" i="6"/>
  <c r="C481" i="6"/>
  <c r="B481" i="6"/>
  <c r="A481" i="6"/>
  <c r="I480" i="6"/>
  <c r="H480" i="6"/>
  <c r="F480" i="6"/>
  <c r="D480" i="6"/>
  <c r="C480" i="6"/>
  <c r="B480" i="6"/>
  <c r="A480" i="6"/>
  <c r="I479" i="6"/>
  <c r="H479" i="6"/>
  <c r="F479" i="6"/>
  <c r="D479" i="6"/>
  <c r="C479" i="6"/>
  <c r="B479" i="6"/>
  <c r="A479" i="6"/>
  <c r="I478" i="6"/>
  <c r="H478" i="6"/>
  <c r="F478" i="6"/>
  <c r="D478" i="6"/>
  <c r="C478" i="6"/>
  <c r="B478" i="6"/>
  <c r="A478" i="6"/>
  <c r="I477" i="6"/>
  <c r="H477" i="6"/>
  <c r="F477" i="6"/>
  <c r="D477" i="6"/>
  <c r="C477" i="6"/>
  <c r="B477" i="6"/>
  <c r="A477" i="6"/>
  <c r="I476" i="6"/>
  <c r="H476" i="6"/>
  <c r="F476" i="6"/>
  <c r="D476" i="6"/>
  <c r="C476" i="6"/>
  <c r="B476" i="6"/>
  <c r="A476" i="6"/>
  <c r="I475" i="6"/>
  <c r="H475" i="6"/>
  <c r="F475" i="6"/>
  <c r="D475" i="6"/>
  <c r="C475" i="6"/>
  <c r="B475" i="6"/>
  <c r="A475" i="6"/>
  <c r="I474" i="6"/>
  <c r="H474" i="6"/>
  <c r="F474" i="6"/>
  <c r="D474" i="6"/>
  <c r="C474" i="6"/>
  <c r="B474" i="6"/>
  <c r="A474" i="6"/>
  <c r="I473" i="6"/>
  <c r="H473" i="6"/>
  <c r="F473" i="6"/>
  <c r="D473" i="6"/>
  <c r="C473" i="6"/>
  <c r="B473" i="6"/>
  <c r="A473" i="6"/>
  <c r="I472" i="6"/>
  <c r="H472" i="6"/>
  <c r="F472" i="6"/>
  <c r="D472" i="6"/>
  <c r="C472" i="6"/>
  <c r="B472" i="6"/>
  <c r="A472" i="6"/>
  <c r="I471" i="6"/>
  <c r="H471" i="6"/>
  <c r="F471" i="6"/>
  <c r="D471" i="6"/>
  <c r="C471" i="6"/>
  <c r="B471" i="6"/>
  <c r="A471" i="6"/>
  <c r="I470" i="6"/>
  <c r="H470" i="6"/>
  <c r="F470" i="6"/>
  <c r="D470" i="6"/>
  <c r="C470" i="6"/>
  <c r="B470" i="6"/>
  <c r="A470" i="6"/>
  <c r="I469" i="6"/>
  <c r="H469" i="6"/>
  <c r="F469" i="6"/>
  <c r="D469" i="6"/>
  <c r="C469" i="6"/>
  <c r="B469" i="6"/>
  <c r="A469" i="6"/>
  <c r="I468" i="6"/>
  <c r="H468" i="6"/>
  <c r="F468" i="6"/>
  <c r="D468" i="6"/>
  <c r="C468" i="6"/>
  <c r="B468" i="6"/>
  <c r="A468" i="6"/>
  <c r="I467" i="6"/>
  <c r="H467" i="6"/>
  <c r="F467" i="6"/>
  <c r="D467" i="6"/>
  <c r="C467" i="6"/>
  <c r="B467" i="6"/>
  <c r="A467" i="6"/>
  <c r="I466" i="6"/>
  <c r="H466" i="6"/>
  <c r="F466" i="6"/>
  <c r="D466" i="6"/>
  <c r="C466" i="6"/>
  <c r="B466" i="6"/>
  <c r="A466" i="6"/>
  <c r="I465" i="6"/>
  <c r="H465" i="6"/>
  <c r="F465" i="6"/>
  <c r="D465" i="6"/>
  <c r="C465" i="6"/>
  <c r="B465" i="6"/>
  <c r="A465" i="6"/>
  <c r="I464" i="6"/>
  <c r="H464" i="6"/>
  <c r="F464" i="6"/>
  <c r="D464" i="6"/>
  <c r="C464" i="6"/>
  <c r="B464" i="6"/>
  <c r="A464" i="6"/>
  <c r="I463" i="6"/>
  <c r="H463" i="6"/>
  <c r="F463" i="6"/>
  <c r="D463" i="6"/>
  <c r="C463" i="6"/>
  <c r="B463" i="6"/>
  <c r="A463" i="6"/>
  <c r="I462" i="6"/>
  <c r="H462" i="6"/>
  <c r="F462" i="6"/>
  <c r="D462" i="6"/>
  <c r="C462" i="6"/>
  <c r="B462" i="6"/>
  <c r="A462" i="6"/>
  <c r="I461" i="6"/>
  <c r="H461" i="6"/>
  <c r="F461" i="6"/>
  <c r="D461" i="6"/>
  <c r="C461" i="6"/>
  <c r="B461" i="6"/>
  <c r="A461" i="6"/>
  <c r="I460" i="6"/>
  <c r="H460" i="6"/>
  <c r="F460" i="6"/>
  <c r="D460" i="6"/>
  <c r="C460" i="6"/>
  <c r="B460" i="6"/>
  <c r="A460" i="6"/>
  <c r="I459" i="6"/>
  <c r="H459" i="6"/>
  <c r="F459" i="6"/>
  <c r="D459" i="6"/>
  <c r="C459" i="6"/>
  <c r="B459" i="6"/>
  <c r="A459" i="6"/>
  <c r="I458" i="6"/>
  <c r="H458" i="6"/>
  <c r="F458" i="6"/>
  <c r="D458" i="6"/>
  <c r="C458" i="6"/>
  <c r="B458" i="6"/>
  <c r="A458" i="6"/>
  <c r="I457" i="6"/>
  <c r="H457" i="6"/>
  <c r="F457" i="6"/>
  <c r="D457" i="6"/>
  <c r="C457" i="6"/>
  <c r="B457" i="6"/>
  <c r="A457" i="6"/>
  <c r="I456" i="6"/>
  <c r="H456" i="6"/>
  <c r="F456" i="6"/>
  <c r="D456" i="6"/>
  <c r="C456" i="6"/>
  <c r="B456" i="6"/>
  <c r="A456" i="6"/>
  <c r="I455" i="6"/>
  <c r="H455" i="6"/>
  <c r="F455" i="6"/>
  <c r="D455" i="6"/>
  <c r="C455" i="6"/>
  <c r="B455" i="6"/>
  <c r="A455" i="6"/>
  <c r="I454" i="6"/>
  <c r="H454" i="6"/>
  <c r="F454" i="6"/>
  <c r="D454" i="6"/>
  <c r="C454" i="6"/>
  <c r="B454" i="6"/>
  <c r="A454" i="6"/>
  <c r="I453" i="6"/>
  <c r="H453" i="6"/>
  <c r="F453" i="6"/>
  <c r="D453" i="6"/>
  <c r="C453" i="6"/>
  <c r="B453" i="6"/>
  <c r="A453" i="6"/>
  <c r="I452" i="6"/>
  <c r="H452" i="6"/>
  <c r="F452" i="6"/>
  <c r="D452" i="6"/>
  <c r="C452" i="6"/>
  <c r="B452" i="6"/>
  <c r="A452" i="6"/>
  <c r="I451" i="6"/>
  <c r="H451" i="6"/>
  <c r="F451" i="6"/>
  <c r="D451" i="6"/>
  <c r="C451" i="6"/>
  <c r="B451" i="6"/>
  <c r="A451" i="6"/>
  <c r="I450" i="6"/>
  <c r="H450" i="6"/>
  <c r="F450" i="6"/>
  <c r="D450" i="6"/>
  <c r="C450" i="6"/>
  <c r="B450" i="6"/>
  <c r="A450" i="6"/>
  <c r="I449" i="6"/>
  <c r="H449" i="6"/>
  <c r="F449" i="6"/>
  <c r="D449" i="6"/>
  <c r="C449" i="6"/>
  <c r="B449" i="6"/>
  <c r="A449" i="6"/>
  <c r="I448" i="6"/>
  <c r="H448" i="6"/>
  <c r="F448" i="6"/>
  <c r="D448" i="6"/>
  <c r="C448" i="6"/>
  <c r="B448" i="6"/>
  <c r="A448" i="6"/>
  <c r="I447" i="6"/>
  <c r="H447" i="6"/>
  <c r="F447" i="6"/>
  <c r="D447" i="6"/>
  <c r="C447" i="6"/>
  <c r="B447" i="6"/>
  <c r="A447" i="6"/>
  <c r="I446" i="6"/>
  <c r="H446" i="6"/>
  <c r="F446" i="6"/>
  <c r="D446" i="6"/>
  <c r="C446" i="6"/>
  <c r="B446" i="6"/>
  <c r="A446" i="6"/>
  <c r="I445" i="6"/>
  <c r="H445" i="6"/>
  <c r="F445" i="6"/>
  <c r="D445" i="6"/>
  <c r="C445" i="6"/>
  <c r="B445" i="6"/>
  <c r="A445" i="6"/>
  <c r="I444" i="6"/>
  <c r="H444" i="6"/>
  <c r="F444" i="6"/>
  <c r="D444" i="6"/>
  <c r="C444" i="6"/>
  <c r="B444" i="6"/>
  <c r="A444" i="6"/>
  <c r="I443" i="6"/>
  <c r="H443" i="6"/>
  <c r="F443" i="6"/>
  <c r="D443" i="6"/>
  <c r="C443" i="6"/>
  <c r="B443" i="6"/>
  <c r="A443" i="6"/>
  <c r="I442" i="6"/>
  <c r="H442" i="6"/>
  <c r="F442" i="6"/>
  <c r="D442" i="6"/>
  <c r="C442" i="6"/>
  <c r="B442" i="6"/>
  <c r="A442" i="6"/>
  <c r="I441" i="6"/>
  <c r="H441" i="6"/>
  <c r="F441" i="6"/>
  <c r="D441" i="6"/>
  <c r="C441" i="6"/>
  <c r="B441" i="6"/>
  <c r="A441" i="6"/>
  <c r="I440" i="6"/>
  <c r="H440" i="6"/>
  <c r="F440" i="6"/>
  <c r="D440" i="6"/>
  <c r="C440" i="6"/>
  <c r="B440" i="6"/>
  <c r="A440" i="6"/>
  <c r="I439" i="6"/>
  <c r="H439" i="6"/>
  <c r="F439" i="6"/>
  <c r="D439" i="6"/>
  <c r="C439" i="6"/>
  <c r="B439" i="6"/>
  <c r="A439" i="6"/>
  <c r="I438" i="6"/>
  <c r="H438" i="6"/>
  <c r="F438" i="6"/>
  <c r="D438" i="6"/>
  <c r="C438" i="6"/>
  <c r="B438" i="6"/>
  <c r="A438" i="6"/>
  <c r="I437" i="6"/>
  <c r="H437" i="6"/>
  <c r="F437" i="6"/>
  <c r="D437" i="6"/>
  <c r="C437" i="6"/>
  <c r="B437" i="6"/>
  <c r="A437" i="6"/>
  <c r="I436" i="6"/>
  <c r="H436" i="6"/>
  <c r="F436" i="6"/>
  <c r="D436" i="6"/>
  <c r="C436" i="6"/>
  <c r="B436" i="6"/>
  <c r="A436" i="6"/>
  <c r="I435" i="6"/>
  <c r="H435" i="6"/>
  <c r="F435" i="6"/>
  <c r="D435" i="6"/>
  <c r="C435" i="6"/>
  <c r="B435" i="6"/>
  <c r="A435" i="6"/>
  <c r="I434" i="6"/>
  <c r="H434" i="6"/>
  <c r="F434" i="6"/>
  <c r="D434" i="6"/>
  <c r="C434" i="6"/>
  <c r="B434" i="6"/>
  <c r="A434" i="6"/>
  <c r="I433" i="6"/>
  <c r="H433" i="6"/>
  <c r="F433" i="6"/>
  <c r="D433" i="6"/>
  <c r="C433" i="6"/>
  <c r="B433" i="6"/>
  <c r="A433" i="6"/>
  <c r="I432" i="6"/>
  <c r="H432" i="6"/>
  <c r="F432" i="6"/>
  <c r="D432" i="6"/>
  <c r="C432" i="6"/>
  <c r="B432" i="6"/>
  <c r="A432" i="6"/>
  <c r="I431" i="6"/>
  <c r="H431" i="6"/>
  <c r="F431" i="6"/>
  <c r="D431" i="6"/>
  <c r="C431" i="6"/>
  <c r="B431" i="6"/>
  <c r="A431" i="6"/>
  <c r="I430" i="6"/>
  <c r="H430" i="6"/>
  <c r="F430" i="6"/>
  <c r="D430" i="6"/>
  <c r="C430" i="6"/>
  <c r="B430" i="6"/>
  <c r="A430" i="6"/>
  <c r="I429" i="6"/>
  <c r="H429" i="6"/>
  <c r="F429" i="6"/>
  <c r="D429" i="6"/>
  <c r="C429" i="6"/>
  <c r="B429" i="6"/>
  <c r="A429" i="6"/>
  <c r="I428" i="6"/>
  <c r="H428" i="6"/>
  <c r="F428" i="6"/>
  <c r="D428" i="6"/>
  <c r="C428" i="6"/>
  <c r="B428" i="6"/>
  <c r="A428" i="6"/>
  <c r="I427" i="6"/>
  <c r="H427" i="6"/>
  <c r="F427" i="6"/>
  <c r="D427" i="6"/>
  <c r="C427" i="6"/>
  <c r="B427" i="6"/>
  <c r="A427" i="6"/>
  <c r="I426" i="6"/>
  <c r="H426" i="6"/>
  <c r="F426" i="6"/>
  <c r="D426" i="6"/>
  <c r="C426" i="6"/>
  <c r="B426" i="6"/>
  <c r="A426" i="6"/>
  <c r="I425" i="6"/>
  <c r="H425" i="6"/>
  <c r="F425" i="6"/>
  <c r="D425" i="6"/>
  <c r="C425" i="6"/>
  <c r="B425" i="6"/>
  <c r="A425" i="6"/>
  <c r="I424" i="6"/>
  <c r="H424" i="6"/>
  <c r="F424" i="6"/>
  <c r="D424" i="6"/>
  <c r="C424" i="6"/>
  <c r="B424" i="6"/>
  <c r="A424" i="6"/>
  <c r="I423" i="6"/>
  <c r="H423" i="6"/>
  <c r="F423" i="6"/>
  <c r="D423" i="6"/>
  <c r="C423" i="6"/>
  <c r="B423" i="6"/>
  <c r="A423" i="6"/>
  <c r="I422" i="6"/>
  <c r="H422" i="6"/>
  <c r="F422" i="6"/>
  <c r="D422" i="6"/>
  <c r="C422" i="6"/>
  <c r="B422" i="6"/>
  <c r="A422" i="6"/>
  <c r="I421" i="6"/>
  <c r="H421" i="6"/>
  <c r="F421" i="6"/>
  <c r="D421" i="6"/>
  <c r="C421" i="6"/>
  <c r="B421" i="6"/>
  <c r="A421" i="6"/>
  <c r="I420" i="6"/>
  <c r="H420" i="6"/>
  <c r="F420" i="6"/>
  <c r="D420" i="6"/>
  <c r="C420" i="6"/>
  <c r="B420" i="6"/>
  <c r="A420" i="6"/>
  <c r="I419" i="6"/>
  <c r="H419" i="6"/>
  <c r="F419" i="6"/>
  <c r="D419" i="6"/>
  <c r="C419" i="6"/>
  <c r="B419" i="6"/>
  <c r="A419" i="6"/>
  <c r="I418" i="6"/>
  <c r="H418" i="6"/>
  <c r="F418" i="6"/>
  <c r="D418" i="6"/>
  <c r="C418" i="6"/>
  <c r="B418" i="6"/>
  <c r="A418" i="6"/>
  <c r="I417" i="6"/>
  <c r="H417" i="6"/>
  <c r="F417" i="6"/>
  <c r="D417" i="6"/>
  <c r="C417" i="6"/>
  <c r="B417" i="6"/>
  <c r="A417" i="6"/>
  <c r="I416" i="6"/>
  <c r="H416" i="6"/>
  <c r="F416" i="6"/>
  <c r="D416" i="6"/>
  <c r="C416" i="6"/>
  <c r="B416" i="6"/>
  <c r="A416" i="6"/>
  <c r="I415" i="6"/>
  <c r="H415" i="6"/>
  <c r="F415" i="6"/>
  <c r="D415" i="6"/>
  <c r="C415" i="6"/>
  <c r="B415" i="6"/>
  <c r="A415" i="6"/>
  <c r="I414" i="6"/>
  <c r="H414" i="6"/>
  <c r="F414" i="6"/>
  <c r="D414" i="6"/>
  <c r="C414" i="6"/>
  <c r="B414" i="6"/>
  <c r="A414" i="6"/>
  <c r="I413" i="6"/>
  <c r="H413" i="6"/>
  <c r="F413" i="6"/>
  <c r="D413" i="6"/>
  <c r="C413" i="6"/>
  <c r="B413" i="6"/>
  <c r="A413" i="6"/>
  <c r="I412" i="6"/>
  <c r="H412" i="6"/>
  <c r="F412" i="6"/>
  <c r="D412" i="6"/>
  <c r="C412" i="6"/>
  <c r="B412" i="6"/>
  <c r="A412" i="6"/>
  <c r="I411" i="6"/>
  <c r="H411" i="6"/>
  <c r="F411" i="6"/>
  <c r="D411" i="6"/>
  <c r="C411" i="6"/>
  <c r="B411" i="6"/>
  <c r="A411" i="6"/>
  <c r="I410" i="6"/>
  <c r="H410" i="6"/>
  <c r="F410" i="6"/>
  <c r="D410" i="6"/>
  <c r="C410" i="6"/>
  <c r="B410" i="6"/>
  <c r="A410" i="6"/>
  <c r="I409" i="6"/>
  <c r="H409" i="6"/>
  <c r="F409" i="6"/>
  <c r="D409" i="6"/>
  <c r="C409" i="6"/>
  <c r="B409" i="6"/>
  <c r="A409" i="6"/>
  <c r="I408" i="6"/>
  <c r="H408" i="6"/>
  <c r="F408" i="6"/>
  <c r="D408" i="6"/>
  <c r="C408" i="6"/>
  <c r="B408" i="6"/>
  <c r="A408" i="6"/>
  <c r="I407" i="6"/>
  <c r="H407" i="6"/>
  <c r="F407" i="6"/>
  <c r="D407" i="6"/>
  <c r="C407" i="6"/>
  <c r="B407" i="6"/>
  <c r="A407" i="6"/>
  <c r="I406" i="6"/>
  <c r="H406" i="6"/>
  <c r="F406" i="6"/>
  <c r="D406" i="6"/>
  <c r="C406" i="6"/>
  <c r="B406" i="6"/>
  <c r="A406" i="6"/>
  <c r="I405" i="6"/>
  <c r="H405" i="6"/>
  <c r="F405" i="6"/>
  <c r="D405" i="6"/>
  <c r="C405" i="6"/>
  <c r="B405" i="6"/>
  <c r="A405" i="6"/>
  <c r="I404" i="6"/>
  <c r="H404" i="6"/>
  <c r="F404" i="6"/>
  <c r="D404" i="6"/>
  <c r="C404" i="6"/>
  <c r="B404" i="6"/>
  <c r="A404" i="6"/>
  <c r="I403" i="6"/>
  <c r="H403" i="6"/>
  <c r="F403" i="6"/>
  <c r="D403" i="6"/>
  <c r="C403" i="6"/>
  <c r="B403" i="6"/>
  <c r="A403" i="6"/>
  <c r="I402" i="6"/>
  <c r="H402" i="6"/>
  <c r="F402" i="6"/>
  <c r="D402" i="6"/>
  <c r="C402" i="6"/>
  <c r="B402" i="6"/>
  <c r="A402" i="6"/>
  <c r="I401" i="6"/>
  <c r="H401" i="6"/>
  <c r="F401" i="6"/>
  <c r="D401" i="6"/>
  <c r="C401" i="6"/>
  <c r="B401" i="6"/>
  <c r="A401" i="6"/>
  <c r="I400" i="6"/>
  <c r="H400" i="6"/>
  <c r="F400" i="6"/>
  <c r="D400" i="6"/>
  <c r="C400" i="6"/>
  <c r="B400" i="6"/>
  <c r="A400" i="6"/>
  <c r="I399" i="6"/>
  <c r="H399" i="6"/>
  <c r="F399" i="6"/>
  <c r="D399" i="6"/>
  <c r="C399" i="6"/>
  <c r="B399" i="6"/>
  <c r="A399" i="6"/>
  <c r="I398" i="6"/>
  <c r="H398" i="6"/>
  <c r="F398" i="6"/>
  <c r="D398" i="6"/>
  <c r="C398" i="6"/>
  <c r="B398" i="6"/>
  <c r="A398" i="6"/>
  <c r="I397" i="6"/>
  <c r="H397" i="6"/>
  <c r="F397" i="6"/>
  <c r="D397" i="6"/>
  <c r="C397" i="6"/>
  <c r="B397" i="6"/>
  <c r="A397" i="6"/>
  <c r="I396" i="6"/>
  <c r="H396" i="6"/>
  <c r="F396" i="6"/>
  <c r="D396" i="6"/>
  <c r="C396" i="6"/>
  <c r="B396" i="6"/>
  <c r="A396" i="6"/>
  <c r="I395" i="6"/>
  <c r="H395" i="6"/>
  <c r="F395" i="6"/>
  <c r="D395" i="6"/>
  <c r="C395" i="6"/>
  <c r="B395" i="6"/>
  <c r="A395" i="6"/>
  <c r="I394" i="6"/>
  <c r="H394" i="6"/>
  <c r="F394" i="6"/>
  <c r="D394" i="6"/>
  <c r="C394" i="6"/>
  <c r="B394" i="6"/>
  <c r="A394" i="6"/>
  <c r="I393" i="6"/>
  <c r="H393" i="6"/>
  <c r="F393" i="6"/>
  <c r="D393" i="6"/>
  <c r="C393" i="6"/>
  <c r="B393" i="6"/>
  <c r="A393" i="6"/>
  <c r="I392" i="6"/>
  <c r="H392" i="6"/>
  <c r="F392" i="6"/>
  <c r="D392" i="6"/>
  <c r="C392" i="6"/>
  <c r="B392" i="6"/>
  <c r="A392" i="6"/>
  <c r="I391" i="6"/>
  <c r="H391" i="6"/>
  <c r="F391" i="6"/>
  <c r="D391" i="6"/>
  <c r="C391" i="6"/>
  <c r="B391" i="6"/>
  <c r="A391" i="6"/>
  <c r="I390" i="6"/>
  <c r="H390" i="6"/>
  <c r="F390" i="6"/>
  <c r="D390" i="6"/>
  <c r="C390" i="6"/>
  <c r="B390" i="6"/>
  <c r="A390" i="6"/>
  <c r="I389" i="6"/>
  <c r="H389" i="6"/>
  <c r="F389" i="6"/>
  <c r="D389" i="6"/>
  <c r="C389" i="6"/>
  <c r="B389" i="6"/>
  <c r="A389" i="6"/>
  <c r="I388" i="6"/>
  <c r="H388" i="6"/>
  <c r="F388" i="6"/>
  <c r="D388" i="6"/>
  <c r="C388" i="6"/>
  <c r="B388" i="6"/>
  <c r="A388" i="6"/>
  <c r="I387" i="6"/>
  <c r="H387" i="6"/>
  <c r="F387" i="6"/>
  <c r="D387" i="6"/>
  <c r="C387" i="6"/>
  <c r="B387" i="6"/>
  <c r="A387" i="6"/>
  <c r="I386" i="6"/>
  <c r="H386" i="6"/>
  <c r="F386" i="6"/>
  <c r="D386" i="6"/>
  <c r="C386" i="6"/>
  <c r="B386" i="6"/>
  <c r="A386" i="6"/>
  <c r="I385" i="6"/>
  <c r="H385" i="6"/>
  <c r="F385" i="6"/>
  <c r="D385" i="6"/>
  <c r="C385" i="6"/>
  <c r="B385" i="6"/>
  <c r="A385" i="6"/>
  <c r="I384" i="6"/>
  <c r="H384" i="6"/>
  <c r="F384" i="6"/>
  <c r="D384" i="6"/>
  <c r="C384" i="6"/>
  <c r="B384" i="6"/>
  <c r="A384" i="6"/>
  <c r="I383" i="6"/>
  <c r="H383" i="6"/>
  <c r="F383" i="6"/>
  <c r="D383" i="6"/>
  <c r="C383" i="6"/>
  <c r="B383" i="6"/>
  <c r="A383" i="6"/>
  <c r="I382" i="6"/>
  <c r="H382" i="6"/>
  <c r="F382" i="6"/>
  <c r="D382" i="6"/>
  <c r="C382" i="6"/>
  <c r="B382" i="6"/>
  <c r="A382" i="6"/>
  <c r="I381" i="6"/>
  <c r="H381" i="6"/>
  <c r="F381" i="6"/>
  <c r="D381" i="6"/>
  <c r="C381" i="6"/>
  <c r="B381" i="6"/>
  <c r="A381" i="6"/>
  <c r="I380" i="6"/>
  <c r="H380" i="6"/>
  <c r="F380" i="6"/>
  <c r="D380" i="6"/>
  <c r="C380" i="6"/>
  <c r="B380" i="6"/>
  <c r="A380" i="6"/>
  <c r="I379" i="6"/>
  <c r="H379" i="6"/>
  <c r="F379" i="6"/>
  <c r="D379" i="6"/>
  <c r="C379" i="6"/>
  <c r="B379" i="6"/>
  <c r="A379" i="6"/>
  <c r="I378" i="6"/>
  <c r="H378" i="6"/>
  <c r="F378" i="6"/>
  <c r="D378" i="6"/>
  <c r="C378" i="6"/>
  <c r="B378" i="6"/>
  <c r="A378" i="6"/>
  <c r="I377" i="6"/>
  <c r="H377" i="6"/>
  <c r="F377" i="6"/>
  <c r="D377" i="6"/>
  <c r="C377" i="6"/>
  <c r="B377" i="6"/>
  <c r="A377" i="6"/>
  <c r="I376" i="6"/>
  <c r="H376" i="6"/>
  <c r="F376" i="6"/>
  <c r="D376" i="6"/>
  <c r="C376" i="6"/>
  <c r="B376" i="6"/>
  <c r="A376" i="6"/>
  <c r="I375" i="6"/>
  <c r="H375" i="6"/>
  <c r="F375" i="6"/>
  <c r="D375" i="6"/>
  <c r="C375" i="6"/>
  <c r="B375" i="6"/>
  <c r="A375" i="6"/>
  <c r="I374" i="6"/>
  <c r="H374" i="6"/>
  <c r="F374" i="6"/>
  <c r="D374" i="6"/>
  <c r="C374" i="6"/>
  <c r="B374" i="6"/>
  <c r="A374" i="6"/>
  <c r="I373" i="6"/>
  <c r="H373" i="6"/>
  <c r="F373" i="6"/>
  <c r="D373" i="6"/>
  <c r="C373" i="6"/>
  <c r="B373" i="6"/>
  <c r="A373" i="6"/>
  <c r="I372" i="6"/>
  <c r="H372" i="6"/>
  <c r="F372" i="6"/>
  <c r="D372" i="6"/>
  <c r="C372" i="6"/>
  <c r="B372" i="6"/>
  <c r="A372" i="6"/>
  <c r="I371" i="6"/>
  <c r="H371" i="6"/>
  <c r="F371" i="6"/>
  <c r="D371" i="6"/>
  <c r="C371" i="6"/>
  <c r="B371" i="6"/>
  <c r="A371" i="6"/>
  <c r="I370" i="6"/>
  <c r="H370" i="6"/>
  <c r="F370" i="6"/>
  <c r="D370" i="6"/>
  <c r="C370" i="6"/>
  <c r="B370" i="6"/>
  <c r="A370" i="6"/>
  <c r="I369" i="6"/>
  <c r="H369" i="6"/>
  <c r="F369" i="6"/>
  <c r="D369" i="6"/>
  <c r="C369" i="6"/>
  <c r="B369" i="6"/>
  <c r="A369" i="6"/>
  <c r="I368" i="6"/>
  <c r="H368" i="6"/>
  <c r="F368" i="6"/>
  <c r="D368" i="6"/>
  <c r="C368" i="6"/>
  <c r="B368" i="6"/>
  <c r="A368" i="6"/>
  <c r="I367" i="6"/>
  <c r="H367" i="6"/>
  <c r="F367" i="6"/>
  <c r="D367" i="6"/>
  <c r="C367" i="6"/>
  <c r="B367" i="6"/>
  <c r="A367" i="6"/>
  <c r="I366" i="6"/>
  <c r="H366" i="6"/>
  <c r="F366" i="6"/>
  <c r="D366" i="6"/>
  <c r="C366" i="6"/>
  <c r="B366" i="6"/>
  <c r="A366" i="6"/>
  <c r="I365" i="6"/>
  <c r="H365" i="6"/>
  <c r="F365" i="6"/>
  <c r="D365" i="6"/>
  <c r="C365" i="6"/>
  <c r="B365" i="6"/>
  <c r="A365" i="6"/>
  <c r="I364" i="6"/>
  <c r="H364" i="6"/>
  <c r="F364" i="6"/>
  <c r="D364" i="6"/>
  <c r="C364" i="6"/>
  <c r="B364" i="6"/>
  <c r="A364" i="6"/>
  <c r="I363" i="6"/>
  <c r="H363" i="6"/>
  <c r="F363" i="6"/>
  <c r="D363" i="6"/>
  <c r="C363" i="6"/>
  <c r="B363" i="6"/>
  <c r="A363" i="6"/>
  <c r="I362" i="6"/>
  <c r="H362" i="6"/>
  <c r="F362" i="6"/>
  <c r="D362" i="6"/>
  <c r="C362" i="6"/>
  <c r="B362" i="6"/>
  <c r="A362" i="6"/>
  <c r="I361" i="6"/>
  <c r="H361" i="6"/>
  <c r="F361" i="6"/>
  <c r="D361" i="6"/>
  <c r="C361" i="6"/>
  <c r="B361" i="6"/>
  <c r="A361" i="6"/>
  <c r="I360" i="6"/>
  <c r="H360" i="6"/>
  <c r="F360" i="6"/>
  <c r="D360" i="6"/>
  <c r="C360" i="6"/>
  <c r="B360" i="6"/>
  <c r="A360" i="6"/>
  <c r="I359" i="6"/>
  <c r="H359" i="6"/>
  <c r="F359" i="6"/>
  <c r="D359" i="6"/>
  <c r="C359" i="6"/>
  <c r="B359" i="6"/>
  <c r="A359" i="6"/>
  <c r="I358" i="6"/>
  <c r="H358" i="6"/>
  <c r="F358" i="6"/>
  <c r="D358" i="6"/>
  <c r="C358" i="6"/>
  <c r="B358" i="6"/>
  <c r="A358" i="6"/>
  <c r="I357" i="6"/>
  <c r="H357" i="6"/>
  <c r="F357" i="6"/>
  <c r="D357" i="6"/>
  <c r="C357" i="6"/>
  <c r="B357" i="6"/>
  <c r="A357" i="6"/>
  <c r="I356" i="6"/>
  <c r="H356" i="6"/>
  <c r="F356" i="6"/>
  <c r="D356" i="6"/>
  <c r="C356" i="6"/>
  <c r="B356" i="6"/>
  <c r="A356" i="6"/>
  <c r="I355" i="6"/>
  <c r="H355" i="6"/>
  <c r="F355" i="6"/>
  <c r="D355" i="6"/>
  <c r="C355" i="6"/>
  <c r="B355" i="6"/>
  <c r="A355" i="6"/>
  <c r="I354" i="6"/>
  <c r="H354" i="6"/>
  <c r="F354" i="6"/>
  <c r="D354" i="6"/>
  <c r="C354" i="6"/>
  <c r="B354" i="6"/>
  <c r="A354" i="6"/>
  <c r="I353" i="6"/>
  <c r="H353" i="6"/>
  <c r="F353" i="6"/>
  <c r="D353" i="6"/>
  <c r="C353" i="6"/>
  <c r="B353" i="6"/>
  <c r="A353" i="6"/>
  <c r="I352" i="6"/>
  <c r="H352" i="6"/>
  <c r="F352" i="6"/>
  <c r="D352" i="6"/>
  <c r="C352" i="6"/>
  <c r="B352" i="6"/>
  <c r="A352" i="6"/>
  <c r="I351" i="6"/>
  <c r="H351" i="6"/>
  <c r="F351" i="6"/>
  <c r="D351" i="6"/>
  <c r="C351" i="6"/>
  <c r="B351" i="6"/>
  <c r="A351" i="6"/>
  <c r="I350" i="6"/>
  <c r="H350" i="6"/>
  <c r="F350" i="6"/>
  <c r="D350" i="6"/>
  <c r="C350" i="6"/>
  <c r="B350" i="6"/>
  <c r="A350" i="6"/>
  <c r="I349" i="6"/>
  <c r="H349" i="6"/>
  <c r="F349" i="6"/>
  <c r="D349" i="6"/>
  <c r="C349" i="6"/>
  <c r="B349" i="6"/>
  <c r="A349" i="6"/>
  <c r="I348" i="6"/>
  <c r="H348" i="6"/>
  <c r="F348" i="6"/>
  <c r="D348" i="6"/>
  <c r="C348" i="6"/>
  <c r="B348" i="6"/>
  <c r="A348" i="6"/>
  <c r="I347" i="6"/>
  <c r="H347" i="6"/>
  <c r="F347" i="6"/>
  <c r="D347" i="6"/>
  <c r="C347" i="6"/>
  <c r="B347" i="6"/>
  <c r="A347" i="6"/>
  <c r="I346" i="6"/>
  <c r="H346" i="6"/>
  <c r="F346" i="6"/>
  <c r="D346" i="6"/>
  <c r="C346" i="6"/>
  <c r="B346" i="6"/>
  <c r="A346" i="6"/>
  <c r="I345" i="6"/>
  <c r="H345" i="6"/>
  <c r="F345" i="6"/>
  <c r="D345" i="6"/>
  <c r="C345" i="6"/>
  <c r="B345" i="6"/>
  <c r="A345" i="6"/>
  <c r="I344" i="6"/>
  <c r="H344" i="6"/>
  <c r="F344" i="6"/>
  <c r="D344" i="6"/>
  <c r="C344" i="6"/>
  <c r="B344" i="6"/>
  <c r="A344" i="6"/>
  <c r="I343" i="6"/>
  <c r="H343" i="6"/>
  <c r="F343" i="6"/>
  <c r="D343" i="6"/>
  <c r="C343" i="6"/>
  <c r="B343" i="6"/>
  <c r="A343" i="6"/>
  <c r="I342" i="6"/>
  <c r="H342" i="6"/>
  <c r="F342" i="6"/>
  <c r="D342" i="6"/>
  <c r="C342" i="6"/>
  <c r="B342" i="6"/>
  <c r="A342" i="6"/>
  <c r="I341" i="6"/>
  <c r="H341" i="6"/>
  <c r="F341" i="6"/>
  <c r="D341" i="6"/>
  <c r="C341" i="6"/>
  <c r="B341" i="6"/>
  <c r="A341" i="6"/>
  <c r="I340" i="6"/>
  <c r="H340" i="6"/>
  <c r="F340" i="6"/>
  <c r="D340" i="6"/>
  <c r="C340" i="6"/>
  <c r="B340" i="6"/>
  <c r="A340" i="6"/>
  <c r="I339" i="6"/>
  <c r="H339" i="6"/>
  <c r="F339" i="6"/>
  <c r="D339" i="6"/>
  <c r="C339" i="6"/>
  <c r="B339" i="6"/>
  <c r="A339" i="6"/>
  <c r="I338" i="6"/>
  <c r="H338" i="6"/>
  <c r="F338" i="6"/>
  <c r="D338" i="6"/>
  <c r="C338" i="6"/>
  <c r="B338" i="6"/>
  <c r="A338" i="6"/>
  <c r="I337" i="6"/>
  <c r="H337" i="6"/>
  <c r="F337" i="6"/>
  <c r="D337" i="6"/>
  <c r="C337" i="6"/>
  <c r="B337" i="6"/>
  <c r="A337" i="6"/>
  <c r="I336" i="6"/>
  <c r="H336" i="6"/>
  <c r="F336" i="6"/>
  <c r="D336" i="6"/>
  <c r="C336" i="6"/>
  <c r="B336" i="6"/>
  <c r="A336" i="6"/>
  <c r="I335" i="6"/>
  <c r="H335" i="6"/>
  <c r="F335" i="6"/>
  <c r="D335" i="6"/>
  <c r="C335" i="6"/>
  <c r="B335" i="6"/>
  <c r="A335" i="6"/>
  <c r="I334" i="6"/>
  <c r="H334" i="6"/>
  <c r="F334" i="6"/>
  <c r="D334" i="6"/>
  <c r="C334" i="6"/>
  <c r="B334" i="6"/>
  <c r="A334" i="6"/>
  <c r="I333" i="6"/>
  <c r="H333" i="6"/>
  <c r="F333" i="6"/>
  <c r="D333" i="6"/>
  <c r="C333" i="6"/>
  <c r="B333" i="6"/>
  <c r="A333" i="6"/>
  <c r="I332" i="6"/>
  <c r="H332" i="6"/>
  <c r="F332" i="6"/>
  <c r="D332" i="6"/>
  <c r="C332" i="6"/>
  <c r="B332" i="6"/>
  <c r="A332" i="6"/>
  <c r="I331" i="6"/>
  <c r="H331" i="6"/>
  <c r="F331" i="6"/>
  <c r="D331" i="6"/>
  <c r="C331" i="6"/>
  <c r="B331" i="6"/>
  <c r="A331" i="6"/>
  <c r="I330" i="6"/>
  <c r="H330" i="6"/>
  <c r="F330" i="6"/>
  <c r="D330" i="6"/>
  <c r="C330" i="6"/>
  <c r="B330" i="6"/>
  <c r="A330" i="6"/>
  <c r="I329" i="6"/>
  <c r="H329" i="6"/>
  <c r="F329" i="6"/>
  <c r="D329" i="6"/>
  <c r="C329" i="6"/>
  <c r="B329" i="6"/>
  <c r="A329" i="6"/>
  <c r="I328" i="6"/>
  <c r="H328" i="6"/>
  <c r="F328" i="6"/>
  <c r="D328" i="6"/>
  <c r="C328" i="6"/>
  <c r="B328" i="6"/>
  <c r="A328" i="6"/>
  <c r="I327" i="6"/>
  <c r="H327" i="6"/>
  <c r="F327" i="6"/>
  <c r="D327" i="6"/>
  <c r="C327" i="6"/>
  <c r="B327" i="6"/>
  <c r="A327" i="6"/>
  <c r="I326" i="6"/>
  <c r="H326" i="6"/>
  <c r="F326" i="6"/>
  <c r="D326" i="6"/>
  <c r="C326" i="6"/>
  <c r="B326" i="6"/>
  <c r="A326" i="6"/>
  <c r="I325" i="6"/>
  <c r="H325" i="6"/>
  <c r="F325" i="6"/>
  <c r="D325" i="6"/>
  <c r="C325" i="6"/>
  <c r="B325" i="6"/>
  <c r="A325" i="6"/>
  <c r="I324" i="6"/>
  <c r="H324" i="6"/>
  <c r="F324" i="6"/>
  <c r="D324" i="6"/>
  <c r="C324" i="6"/>
  <c r="B324" i="6"/>
  <c r="A324" i="6"/>
  <c r="I323" i="6"/>
  <c r="H323" i="6"/>
  <c r="F323" i="6"/>
  <c r="D323" i="6"/>
  <c r="C323" i="6"/>
  <c r="B323" i="6"/>
  <c r="A323" i="6"/>
  <c r="I322" i="6"/>
  <c r="H322" i="6"/>
  <c r="F322" i="6"/>
  <c r="D322" i="6"/>
  <c r="C322" i="6"/>
  <c r="B322" i="6"/>
  <c r="A322" i="6"/>
  <c r="I321" i="6"/>
  <c r="H321" i="6"/>
  <c r="F321" i="6"/>
  <c r="D321" i="6"/>
  <c r="C321" i="6"/>
  <c r="B321" i="6"/>
  <c r="A321" i="6"/>
  <c r="I320" i="6"/>
  <c r="H320" i="6"/>
  <c r="F320" i="6"/>
  <c r="D320" i="6"/>
  <c r="C320" i="6"/>
  <c r="B320" i="6"/>
  <c r="A320" i="6"/>
  <c r="I319" i="6"/>
  <c r="H319" i="6"/>
  <c r="F319" i="6"/>
  <c r="D319" i="6"/>
  <c r="C319" i="6"/>
  <c r="B319" i="6"/>
  <c r="A319" i="6"/>
  <c r="I318" i="6"/>
  <c r="H318" i="6"/>
  <c r="F318" i="6"/>
  <c r="D318" i="6"/>
  <c r="C318" i="6"/>
  <c r="B318" i="6"/>
  <c r="A318" i="6"/>
  <c r="I317" i="6"/>
  <c r="H317" i="6"/>
  <c r="F317" i="6"/>
  <c r="D317" i="6"/>
  <c r="C317" i="6"/>
  <c r="B317" i="6"/>
  <c r="A317" i="6"/>
  <c r="I316" i="6"/>
  <c r="H316" i="6"/>
  <c r="F316" i="6"/>
  <c r="D316" i="6"/>
  <c r="C316" i="6"/>
  <c r="B316" i="6"/>
  <c r="A316" i="6"/>
  <c r="I315" i="6"/>
  <c r="H315" i="6"/>
  <c r="F315" i="6"/>
  <c r="D315" i="6"/>
  <c r="C315" i="6"/>
  <c r="B315" i="6"/>
  <c r="A315" i="6"/>
  <c r="I314" i="6"/>
  <c r="H314" i="6"/>
  <c r="F314" i="6"/>
  <c r="D314" i="6"/>
  <c r="C314" i="6"/>
  <c r="B314" i="6"/>
  <c r="A314" i="6"/>
  <c r="I313" i="6"/>
  <c r="H313" i="6"/>
  <c r="F313" i="6"/>
  <c r="D313" i="6"/>
  <c r="C313" i="6"/>
  <c r="B313" i="6"/>
  <c r="A313" i="6"/>
  <c r="I312" i="6"/>
  <c r="H312" i="6"/>
  <c r="F312" i="6"/>
  <c r="D312" i="6"/>
  <c r="C312" i="6"/>
  <c r="B312" i="6"/>
  <c r="A312" i="6"/>
  <c r="I311" i="6"/>
  <c r="H311" i="6"/>
  <c r="F311" i="6"/>
  <c r="D311" i="6"/>
  <c r="C311" i="6"/>
  <c r="B311" i="6"/>
  <c r="A311" i="6"/>
  <c r="I310" i="6"/>
  <c r="H310" i="6"/>
  <c r="F310" i="6"/>
  <c r="D310" i="6"/>
  <c r="C310" i="6"/>
  <c r="B310" i="6"/>
  <c r="A310" i="6"/>
  <c r="I309" i="6"/>
  <c r="H309" i="6"/>
  <c r="F309" i="6"/>
  <c r="D309" i="6"/>
  <c r="C309" i="6"/>
  <c r="B309" i="6"/>
  <c r="A309" i="6"/>
  <c r="I308" i="6"/>
  <c r="H308" i="6"/>
  <c r="F308" i="6"/>
  <c r="D308" i="6"/>
  <c r="C308" i="6"/>
  <c r="B308" i="6"/>
  <c r="A308" i="6"/>
  <c r="I307" i="6"/>
  <c r="H307" i="6"/>
  <c r="F307" i="6"/>
  <c r="D307" i="6"/>
  <c r="C307" i="6"/>
  <c r="B307" i="6"/>
  <c r="A307" i="6"/>
  <c r="I306" i="6"/>
  <c r="H306" i="6"/>
  <c r="F306" i="6"/>
  <c r="D306" i="6"/>
  <c r="C306" i="6"/>
  <c r="B306" i="6"/>
  <c r="A306" i="6"/>
  <c r="I305" i="6"/>
  <c r="H305" i="6"/>
  <c r="F305" i="6"/>
  <c r="D305" i="6"/>
  <c r="C305" i="6"/>
  <c r="B305" i="6"/>
  <c r="A305" i="6"/>
  <c r="I304" i="6"/>
  <c r="H304" i="6"/>
  <c r="F304" i="6"/>
  <c r="D304" i="6"/>
  <c r="C304" i="6"/>
  <c r="B304" i="6"/>
  <c r="A304" i="6"/>
  <c r="I303" i="6"/>
  <c r="H303" i="6"/>
  <c r="F303" i="6"/>
  <c r="D303" i="6"/>
  <c r="C303" i="6"/>
  <c r="B303" i="6"/>
  <c r="A303" i="6"/>
  <c r="I302" i="6"/>
  <c r="H302" i="6"/>
  <c r="F302" i="6"/>
  <c r="D302" i="6"/>
  <c r="C302" i="6"/>
  <c r="B302" i="6"/>
  <c r="A302" i="6"/>
  <c r="I301" i="6"/>
  <c r="H301" i="6"/>
  <c r="F301" i="6"/>
  <c r="D301" i="6"/>
  <c r="C301" i="6"/>
  <c r="B301" i="6"/>
  <c r="A301" i="6"/>
  <c r="I300" i="6"/>
  <c r="H300" i="6"/>
  <c r="F300" i="6"/>
  <c r="D300" i="6"/>
  <c r="C300" i="6"/>
  <c r="B300" i="6"/>
  <c r="A300" i="6"/>
  <c r="I299" i="6"/>
  <c r="H299" i="6"/>
  <c r="F299" i="6"/>
  <c r="D299" i="6"/>
  <c r="C299" i="6"/>
  <c r="B299" i="6"/>
  <c r="A299" i="6"/>
  <c r="I298" i="6"/>
  <c r="H298" i="6"/>
  <c r="F298" i="6"/>
  <c r="D298" i="6"/>
  <c r="C298" i="6"/>
  <c r="B298" i="6"/>
  <c r="A298" i="6"/>
  <c r="I297" i="6"/>
  <c r="H297" i="6"/>
  <c r="F297" i="6"/>
  <c r="D297" i="6"/>
  <c r="C297" i="6"/>
  <c r="B297" i="6"/>
  <c r="A297" i="6"/>
  <c r="I296" i="6"/>
  <c r="H296" i="6"/>
  <c r="F296" i="6"/>
  <c r="D296" i="6"/>
  <c r="C296" i="6"/>
  <c r="B296" i="6"/>
  <c r="A296" i="6"/>
  <c r="I295" i="6"/>
  <c r="H295" i="6"/>
  <c r="F295" i="6"/>
  <c r="D295" i="6"/>
  <c r="C295" i="6"/>
  <c r="B295" i="6"/>
  <c r="A295" i="6"/>
  <c r="I294" i="6"/>
  <c r="H294" i="6"/>
  <c r="F294" i="6"/>
  <c r="D294" i="6"/>
  <c r="C294" i="6"/>
  <c r="B294" i="6"/>
  <c r="A294" i="6"/>
  <c r="I293" i="6"/>
  <c r="H293" i="6"/>
  <c r="F293" i="6"/>
  <c r="D293" i="6"/>
  <c r="C293" i="6"/>
  <c r="B293" i="6"/>
  <c r="A293" i="6"/>
  <c r="I292" i="6"/>
  <c r="H292" i="6"/>
  <c r="F292" i="6"/>
  <c r="D292" i="6"/>
  <c r="C292" i="6"/>
  <c r="B292" i="6"/>
  <c r="A292" i="6"/>
  <c r="I291" i="6"/>
  <c r="H291" i="6"/>
  <c r="F291" i="6"/>
  <c r="D291" i="6"/>
  <c r="C291" i="6"/>
  <c r="B291" i="6"/>
  <c r="A291" i="6"/>
  <c r="I290" i="6"/>
  <c r="H290" i="6"/>
  <c r="F290" i="6"/>
  <c r="D290" i="6"/>
  <c r="C290" i="6"/>
  <c r="B290" i="6"/>
  <c r="A290" i="6"/>
  <c r="I289" i="6"/>
  <c r="H289" i="6"/>
  <c r="F289" i="6"/>
  <c r="D289" i="6"/>
  <c r="C289" i="6"/>
  <c r="B289" i="6"/>
  <c r="A289" i="6"/>
  <c r="I288" i="6"/>
  <c r="H288" i="6"/>
  <c r="F288" i="6"/>
  <c r="D288" i="6"/>
  <c r="C288" i="6"/>
  <c r="B288" i="6"/>
  <c r="A288" i="6"/>
  <c r="I287" i="6"/>
  <c r="H287" i="6"/>
  <c r="F287" i="6"/>
  <c r="D287" i="6"/>
  <c r="C287" i="6"/>
  <c r="B287" i="6"/>
  <c r="A287" i="6"/>
  <c r="I286" i="6"/>
  <c r="H286" i="6"/>
  <c r="F286" i="6"/>
  <c r="D286" i="6"/>
  <c r="C286" i="6"/>
  <c r="B286" i="6"/>
  <c r="A286" i="6"/>
  <c r="I285" i="6"/>
  <c r="H285" i="6"/>
  <c r="F285" i="6"/>
  <c r="D285" i="6"/>
  <c r="C285" i="6"/>
  <c r="B285" i="6"/>
  <c r="A285" i="6"/>
  <c r="I284" i="6"/>
  <c r="H284" i="6"/>
  <c r="F284" i="6"/>
  <c r="D284" i="6"/>
  <c r="C284" i="6"/>
  <c r="B284" i="6"/>
  <c r="A284" i="6"/>
  <c r="I283" i="6"/>
  <c r="H283" i="6"/>
  <c r="F283" i="6"/>
  <c r="D283" i="6"/>
  <c r="C283" i="6"/>
  <c r="B283" i="6"/>
  <c r="A283" i="6"/>
  <c r="I282" i="6"/>
  <c r="H282" i="6"/>
  <c r="F282" i="6"/>
  <c r="D282" i="6"/>
  <c r="C282" i="6"/>
  <c r="B282" i="6"/>
  <c r="A282" i="6"/>
  <c r="I281" i="6"/>
  <c r="H281" i="6"/>
  <c r="F281" i="6"/>
  <c r="D281" i="6"/>
  <c r="C281" i="6"/>
  <c r="B281" i="6"/>
  <c r="A281" i="6"/>
  <c r="I280" i="6"/>
  <c r="H280" i="6"/>
  <c r="F280" i="6"/>
  <c r="D280" i="6"/>
  <c r="C280" i="6"/>
  <c r="B280" i="6"/>
  <c r="A280" i="6"/>
  <c r="I279" i="6"/>
  <c r="H279" i="6"/>
  <c r="F279" i="6"/>
  <c r="D279" i="6"/>
  <c r="C279" i="6"/>
  <c r="B279" i="6"/>
  <c r="A279" i="6"/>
  <c r="I278" i="6"/>
  <c r="H278" i="6"/>
  <c r="F278" i="6"/>
  <c r="D278" i="6"/>
  <c r="C278" i="6"/>
  <c r="B278" i="6"/>
  <c r="A278" i="6"/>
  <c r="I277" i="6"/>
  <c r="H277" i="6"/>
  <c r="F277" i="6"/>
  <c r="D277" i="6"/>
  <c r="C277" i="6"/>
  <c r="B277" i="6"/>
  <c r="A277" i="6"/>
  <c r="I276" i="6"/>
  <c r="H276" i="6"/>
  <c r="F276" i="6"/>
  <c r="D276" i="6"/>
  <c r="C276" i="6"/>
  <c r="B276" i="6"/>
  <c r="A276" i="6"/>
  <c r="I275" i="6"/>
  <c r="H275" i="6"/>
  <c r="F275" i="6"/>
  <c r="D275" i="6"/>
  <c r="C275" i="6"/>
  <c r="B275" i="6"/>
  <c r="A275" i="6"/>
  <c r="I274" i="6"/>
  <c r="H274" i="6"/>
  <c r="F274" i="6"/>
  <c r="D274" i="6"/>
  <c r="C274" i="6"/>
  <c r="B274" i="6"/>
  <c r="A274" i="6"/>
  <c r="I273" i="6"/>
  <c r="H273" i="6"/>
  <c r="F273" i="6"/>
  <c r="D273" i="6"/>
  <c r="C273" i="6"/>
  <c r="B273" i="6"/>
  <c r="A273" i="6"/>
  <c r="I272" i="6"/>
  <c r="H272" i="6"/>
  <c r="F272" i="6"/>
  <c r="D272" i="6"/>
  <c r="C272" i="6"/>
  <c r="B272" i="6"/>
  <c r="A272" i="6"/>
  <c r="I271" i="6"/>
  <c r="H271" i="6"/>
  <c r="F271" i="6"/>
  <c r="D271" i="6"/>
  <c r="C271" i="6"/>
  <c r="B271" i="6"/>
  <c r="A271" i="6"/>
  <c r="I270" i="6"/>
  <c r="H270" i="6"/>
  <c r="F270" i="6"/>
  <c r="D270" i="6"/>
  <c r="C270" i="6"/>
  <c r="B270" i="6"/>
  <c r="A270" i="6"/>
  <c r="I269" i="6"/>
  <c r="H269" i="6"/>
  <c r="F269" i="6"/>
  <c r="D269" i="6"/>
  <c r="C269" i="6"/>
  <c r="B269" i="6"/>
  <c r="A269" i="6"/>
  <c r="I268" i="6"/>
  <c r="H268" i="6"/>
  <c r="F268" i="6"/>
  <c r="D268" i="6"/>
  <c r="C268" i="6"/>
  <c r="B268" i="6"/>
  <c r="A268" i="6"/>
  <c r="I267" i="6"/>
  <c r="H267" i="6"/>
  <c r="F267" i="6"/>
  <c r="D267" i="6"/>
  <c r="C267" i="6"/>
  <c r="B267" i="6"/>
  <c r="A267" i="6"/>
  <c r="I266" i="6"/>
  <c r="H266" i="6"/>
  <c r="F266" i="6"/>
  <c r="D266" i="6"/>
  <c r="C266" i="6"/>
  <c r="B266" i="6"/>
  <c r="A266" i="6"/>
  <c r="I265" i="6"/>
  <c r="H265" i="6"/>
  <c r="F265" i="6"/>
  <c r="D265" i="6"/>
  <c r="C265" i="6"/>
  <c r="B265" i="6"/>
  <c r="A265" i="6"/>
  <c r="I264" i="6"/>
  <c r="H264" i="6"/>
  <c r="F264" i="6"/>
  <c r="D264" i="6"/>
  <c r="C264" i="6"/>
  <c r="B264" i="6"/>
  <c r="A264" i="6"/>
  <c r="I263" i="6"/>
  <c r="H263" i="6"/>
  <c r="F263" i="6"/>
  <c r="D263" i="6"/>
  <c r="C263" i="6"/>
  <c r="B263" i="6"/>
  <c r="A263" i="6"/>
  <c r="I262" i="6"/>
  <c r="H262" i="6"/>
  <c r="F262" i="6"/>
  <c r="D262" i="6"/>
  <c r="C262" i="6"/>
  <c r="B262" i="6"/>
  <c r="A262" i="6"/>
  <c r="I261" i="6"/>
  <c r="H261" i="6"/>
  <c r="F261" i="6"/>
  <c r="D261" i="6"/>
  <c r="C261" i="6"/>
  <c r="B261" i="6"/>
  <c r="A261" i="6"/>
  <c r="I260" i="6"/>
  <c r="H260" i="6"/>
  <c r="F260" i="6"/>
  <c r="D260" i="6"/>
  <c r="C260" i="6"/>
  <c r="B260" i="6"/>
  <c r="A260" i="6"/>
  <c r="I259" i="6"/>
  <c r="H259" i="6"/>
  <c r="F259" i="6"/>
  <c r="D259" i="6"/>
  <c r="C259" i="6"/>
  <c r="B259" i="6"/>
  <c r="A259" i="6"/>
  <c r="I258" i="6"/>
  <c r="H258" i="6"/>
  <c r="F258" i="6"/>
  <c r="D258" i="6"/>
  <c r="C258" i="6"/>
  <c r="B258" i="6"/>
  <c r="A258" i="6"/>
  <c r="I257" i="6"/>
  <c r="H257" i="6"/>
  <c r="F257" i="6"/>
  <c r="D257" i="6"/>
  <c r="C257" i="6"/>
  <c r="B257" i="6"/>
  <c r="A257" i="6"/>
  <c r="I256" i="6"/>
  <c r="H256" i="6"/>
  <c r="F256" i="6"/>
  <c r="D256" i="6"/>
  <c r="C256" i="6"/>
  <c r="B256" i="6"/>
  <c r="A256" i="6"/>
  <c r="I255" i="6"/>
  <c r="H255" i="6"/>
  <c r="F255" i="6"/>
  <c r="D255" i="6"/>
  <c r="C255" i="6"/>
  <c r="B255" i="6"/>
  <c r="A255" i="6"/>
  <c r="I254" i="6"/>
  <c r="H254" i="6"/>
  <c r="F254" i="6"/>
  <c r="D254" i="6"/>
  <c r="C254" i="6"/>
  <c r="B254" i="6"/>
  <c r="A254" i="6"/>
  <c r="I253" i="6"/>
  <c r="H253" i="6"/>
  <c r="F253" i="6"/>
  <c r="D253" i="6"/>
  <c r="C253" i="6"/>
  <c r="B253" i="6"/>
  <c r="A253" i="6"/>
  <c r="I252" i="6"/>
  <c r="H252" i="6"/>
  <c r="F252" i="6"/>
  <c r="D252" i="6"/>
  <c r="C252" i="6"/>
  <c r="B252" i="6"/>
  <c r="A252" i="6"/>
  <c r="I251" i="6"/>
  <c r="H251" i="6"/>
  <c r="F251" i="6"/>
  <c r="D251" i="6"/>
  <c r="C251" i="6"/>
  <c r="B251" i="6"/>
  <c r="A251" i="6"/>
  <c r="I250" i="6"/>
  <c r="H250" i="6"/>
  <c r="F250" i="6"/>
  <c r="D250" i="6"/>
  <c r="C250" i="6"/>
  <c r="B250" i="6"/>
  <c r="A250" i="6"/>
  <c r="I249" i="6"/>
  <c r="H249" i="6"/>
  <c r="F249" i="6"/>
  <c r="D249" i="6"/>
  <c r="C249" i="6"/>
  <c r="B249" i="6"/>
  <c r="A249" i="6"/>
  <c r="I248" i="6"/>
  <c r="H248" i="6"/>
  <c r="F248" i="6"/>
  <c r="D248" i="6"/>
  <c r="C248" i="6"/>
  <c r="B248" i="6"/>
  <c r="A248" i="6"/>
  <c r="I247" i="6"/>
  <c r="H247" i="6"/>
  <c r="F247" i="6"/>
  <c r="D247" i="6"/>
  <c r="C247" i="6"/>
  <c r="B247" i="6"/>
  <c r="A247" i="6"/>
  <c r="I246" i="6"/>
  <c r="H246" i="6"/>
  <c r="F246" i="6"/>
  <c r="D246" i="6"/>
  <c r="C246" i="6"/>
  <c r="B246" i="6"/>
  <c r="A246" i="6"/>
  <c r="I245" i="6"/>
  <c r="H245" i="6"/>
  <c r="F245" i="6"/>
  <c r="D245" i="6"/>
  <c r="C245" i="6"/>
  <c r="B245" i="6"/>
  <c r="A245" i="6"/>
  <c r="I244" i="6"/>
  <c r="H244" i="6"/>
  <c r="F244" i="6"/>
  <c r="D244" i="6"/>
  <c r="C244" i="6"/>
  <c r="B244" i="6"/>
  <c r="A244" i="6"/>
  <c r="I243" i="6"/>
  <c r="H243" i="6"/>
  <c r="F243" i="6"/>
  <c r="D243" i="6"/>
  <c r="C243" i="6"/>
  <c r="B243" i="6"/>
  <c r="A243" i="6"/>
  <c r="I242" i="6"/>
  <c r="H242" i="6"/>
  <c r="F242" i="6"/>
  <c r="D242" i="6"/>
  <c r="C242" i="6"/>
  <c r="B242" i="6"/>
  <c r="A242" i="6"/>
  <c r="I241" i="6"/>
  <c r="H241" i="6"/>
  <c r="F241" i="6"/>
  <c r="D241" i="6"/>
  <c r="C241" i="6"/>
  <c r="B241" i="6"/>
  <c r="A241" i="6"/>
  <c r="I240" i="6"/>
  <c r="H240" i="6"/>
  <c r="F240" i="6"/>
  <c r="D240" i="6"/>
  <c r="C240" i="6"/>
  <c r="B240" i="6"/>
  <c r="A240" i="6"/>
  <c r="I239" i="6"/>
  <c r="H239" i="6"/>
  <c r="F239" i="6"/>
  <c r="D239" i="6"/>
  <c r="C239" i="6"/>
  <c r="B239" i="6"/>
  <c r="A239" i="6"/>
  <c r="I238" i="6"/>
  <c r="H238" i="6"/>
  <c r="F238" i="6"/>
  <c r="D238" i="6"/>
  <c r="C238" i="6"/>
  <c r="B238" i="6"/>
  <c r="A238" i="6"/>
  <c r="I237" i="6"/>
  <c r="H237" i="6"/>
  <c r="F237" i="6"/>
  <c r="D237" i="6"/>
  <c r="C237" i="6"/>
  <c r="B237" i="6"/>
  <c r="A237" i="6"/>
  <c r="I236" i="6"/>
  <c r="H236" i="6"/>
  <c r="F236" i="6"/>
  <c r="D236" i="6"/>
  <c r="C236" i="6"/>
  <c r="B236" i="6"/>
  <c r="A236" i="6"/>
  <c r="I235" i="6"/>
  <c r="H235" i="6"/>
  <c r="F235" i="6"/>
  <c r="D235" i="6"/>
  <c r="C235" i="6"/>
  <c r="B235" i="6"/>
  <c r="A235" i="6"/>
  <c r="I234" i="6"/>
  <c r="H234" i="6"/>
  <c r="F234" i="6"/>
  <c r="D234" i="6"/>
  <c r="C234" i="6"/>
  <c r="B234" i="6"/>
  <c r="A234" i="6"/>
  <c r="I233" i="6"/>
  <c r="H233" i="6"/>
  <c r="F233" i="6"/>
  <c r="D233" i="6"/>
  <c r="C233" i="6"/>
  <c r="B233" i="6"/>
  <c r="A233" i="6"/>
  <c r="I232" i="6"/>
  <c r="H232" i="6"/>
  <c r="F232" i="6"/>
  <c r="D232" i="6"/>
  <c r="C232" i="6"/>
  <c r="B232" i="6"/>
  <c r="A232" i="6"/>
  <c r="I231" i="6"/>
  <c r="H231" i="6"/>
  <c r="F231" i="6"/>
  <c r="D231" i="6"/>
  <c r="C231" i="6"/>
  <c r="B231" i="6"/>
  <c r="A231" i="6"/>
  <c r="I230" i="6"/>
  <c r="H230" i="6"/>
  <c r="F230" i="6"/>
  <c r="D230" i="6"/>
  <c r="C230" i="6"/>
  <c r="B230" i="6"/>
  <c r="A230" i="6"/>
  <c r="I229" i="6"/>
  <c r="H229" i="6"/>
  <c r="F229" i="6"/>
  <c r="D229" i="6"/>
  <c r="C229" i="6"/>
  <c r="B229" i="6"/>
  <c r="A229" i="6"/>
  <c r="I228" i="6"/>
  <c r="H228" i="6"/>
  <c r="F228" i="6"/>
  <c r="D228" i="6"/>
  <c r="C228" i="6"/>
  <c r="B228" i="6"/>
  <c r="A228" i="6"/>
  <c r="I227" i="6"/>
  <c r="H227" i="6"/>
  <c r="F227" i="6"/>
  <c r="D227" i="6"/>
  <c r="C227" i="6"/>
  <c r="B227" i="6"/>
  <c r="A227" i="6"/>
  <c r="I226" i="6"/>
  <c r="H226" i="6"/>
  <c r="F226" i="6"/>
  <c r="D226" i="6"/>
  <c r="C226" i="6"/>
  <c r="B226" i="6"/>
  <c r="A226" i="6"/>
  <c r="I225" i="6"/>
  <c r="H225" i="6"/>
  <c r="F225" i="6"/>
  <c r="D225" i="6"/>
  <c r="C225" i="6"/>
  <c r="B225" i="6"/>
  <c r="A225" i="6"/>
  <c r="I224" i="6"/>
  <c r="H224" i="6"/>
  <c r="F224" i="6"/>
  <c r="D224" i="6"/>
  <c r="C224" i="6"/>
  <c r="B224" i="6"/>
  <c r="A224" i="6"/>
  <c r="I223" i="6"/>
  <c r="H223" i="6"/>
  <c r="F223" i="6"/>
  <c r="D223" i="6"/>
  <c r="C223" i="6"/>
  <c r="B223" i="6"/>
  <c r="A223" i="6"/>
  <c r="I222" i="6"/>
  <c r="H222" i="6"/>
  <c r="F222" i="6"/>
  <c r="D222" i="6"/>
  <c r="C222" i="6"/>
  <c r="B222" i="6"/>
  <c r="A222" i="6"/>
  <c r="I221" i="6"/>
  <c r="H221" i="6"/>
  <c r="F221" i="6"/>
  <c r="D221" i="6"/>
  <c r="C221" i="6"/>
  <c r="B221" i="6"/>
  <c r="A221" i="6"/>
  <c r="I220" i="6"/>
  <c r="H220" i="6"/>
  <c r="F220" i="6"/>
  <c r="D220" i="6"/>
  <c r="C220" i="6"/>
  <c r="B220" i="6"/>
  <c r="A220" i="6"/>
  <c r="I219" i="6"/>
  <c r="H219" i="6"/>
  <c r="F219" i="6"/>
  <c r="D219" i="6"/>
  <c r="C219" i="6"/>
  <c r="B219" i="6"/>
  <c r="A219" i="6"/>
  <c r="I218" i="6"/>
  <c r="H218" i="6"/>
  <c r="F218" i="6"/>
  <c r="D218" i="6"/>
  <c r="C218" i="6"/>
  <c r="B218" i="6"/>
  <c r="A218" i="6"/>
  <c r="I217" i="6"/>
  <c r="H217" i="6"/>
  <c r="F217" i="6"/>
  <c r="D217" i="6"/>
  <c r="C217" i="6"/>
  <c r="B217" i="6"/>
  <c r="A217" i="6"/>
  <c r="I216" i="6"/>
  <c r="H216" i="6"/>
  <c r="F216" i="6"/>
  <c r="D216" i="6"/>
  <c r="C216" i="6"/>
  <c r="B216" i="6"/>
  <c r="A216" i="6"/>
  <c r="I215" i="6"/>
  <c r="H215" i="6"/>
  <c r="F215" i="6"/>
  <c r="D215" i="6"/>
  <c r="C215" i="6"/>
  <c r="B215" i="6"/>
  <c r="A215" i="6"/>
  <c r="I214" i="6"/>
  <c r="H214" i="6"/>
  <c r="F214" i="6"/>
  <c r="D214" i="6"/>
  <c r="C214" i="6"/>
  <c r="B214" i="6"/>
  <c r="A214" i="6"/>
  <c r="I213" i="6"/>
  <c r="H213" i="6"/>
  <c r="F213" i="6"/>
  <c r="D213" i="6"/>
  <c r="C213" i="6"/>
  <c r="B213" i="6"/>
  <c r="A213" i="6"/>
  <c r="I212" i="6"/>
  <c r="H212" i="6"/>
  <c r="F212" i="6"/>
  <c r="D212" i="6"/>
  <c r="C212" i="6"/>
  <c r="B212" i="6"/>
  <c r="A212" i="6"/>
  <c r="I211" i="6"/>
  <c r="H211" i="6"/>
  <c r="F211" i="6"/>
  <c r="D211" i="6"/>
  <c r="C211" i="6"/>
  <c r="B211" i="6"/>
  <c r="A211" i="6"/>
  <c r="I210" i="6"/>
  <c r="H210" i="6"/>
  <c r="F210" i="6"/>
  <c r="D210" i="6"/>
  <c r="C210" i="6"/>
  <c r="B210" i="6"/>
  <c r="A210" i="6"/>
  <c r="I209" i="6"/>
  <c r="H209" i="6"/>
  <c r="F209" i="6"/>
  <c r="D209" i="6"/>
  <c r="C209" i="6"/>
  <c r="B209" i="6"/>
  <c r="A209" i="6"/>
  <c r="I208" i="6"/>
  <c r="H208" i="6"/>
  <c r="F208" i="6"/>
  <c r="D208" i="6"/>
  <c r="C208" i="6"/>
  <c r="B208" i="6"/>
  <c r="A208" i="6"/>
  <c r="I207" i="6"/>
  <c r="H207" i="6"/>
  <c r="F207" i="6"/>
  <c r="D207" i="6"/>
  <c r="C207" i="6"/>
  <c r="B207" i="6"/>
  <c r="A207" i="6"/>
  <c r="I206" i="6"/>
  <c r="H206" i="6"/>
  <c r="F206" i="6"/>
  <c r="D206" i="6"/>
  <c r="C206" i="6"/>
  <c r="B206" i="6"/>
  <c r="A206" i="6"/>
  <c r="I205" i="6"/>
  <c r="H205" i="6"/>
  <c r="F205" i="6"/>
  <c r="D205" i="6"/>
  <c r="C205" i="6"/>
  <c r="B205" i="6"/>
  <c r="A205" i="6"/>
  <c r="I204" i="6"/>
  <c r="H204" i="6"/>
  <c r="F204" i="6"/>
  <c r="D204" i="6"/>
  <c r="C204" i="6"/>
  <c r="B204" i="6"/>
  <c r="A204" i="6"/>
  <c r="I203" i="6"/>
  <c r="H203" i="6"/>
  <c r="F203" i="6"/>
  <c r="D203" i="6"/>
  <c r="C203" i="6"/>
  <c r="B203" i="6"/>
  <c r="A203" i="6"/>
  <c r="H202" i="6"/>
  <c r="F202" i="6"/>
  <c r="D202" i="6"/>
  <c r="C202" i="6"/>
  <c r="B202" i="6"/>
  <c r="H201" i="6"/>
  <c r="F201" i="6"/>
  <c r="C201" i="6"/>
  <c r="B201" i="6"/>
  <c r="H200" i="6"/>
  <c r="F200" i="6"/>
  <c r="C200" i="6"/>
  <c r="B200" i="6"/>
  <c r="H199" i="6"/>
  <c r="F199" i="6"/>
  <c r="C199" i="6"/>
  <c r="B199" i="6"/>
  <c r="H198" i="6"/>
  <c r="F198" i="6"/>
  <c r="C198" i="6"/>
  <c r="B198" i="6"/>
  <c r="H197" i="6"/>
  <c r="F197" i="6"/>
  <c r="C197" i="6"/>
  <c r="B197" i="6"/>
  <c r="H196" i="6"/>
  <c r="F196" i="6"/>
  <c r="C196" i="6"/>
  <c r="B196" i="6"/>
  <c r="H195" i="6"/>
  <c r="F195" i="6"/>
  <c r="C195" i="6"/>
  <c r="B195" i="6"/>
  <c r="H194" i="6"/>
  <c r="F194" i="6"/>
  <c r="C194" i="6"/>
  <c r="B194" i="6"/>
  <c r="H193" i="6"/>
  <c r="F193" i="6"/>
  <c r="C193" i="6"/>
  <c r="B193" i="6"/>
  <c r="H192" i="6"/>
  <c r="F192" i="6"/>
  <c r="C192" i="6"/>
  <c r="B192" i="6"/>
  <c r="H191" i="6"/>
  <c r="F191" i="6"/>
  <c r="C191" i="6"/>
  <c r="B191" i="6"/>
  <c r="H190" i="6"/>
  <c r="F190" i="6"/>
  <c r="C190" i="6"/>
  <c r="B190" i="6"/>
  <c r="H189" i="6"/>
  <c r="F189" i="6"/>
  <c r="C189" i="6"/>
  <c r="B189" i="6"/>
  <c r="H188" i="6"/>
  <c r="F188" i="6"/>
  <c r="C188" i="6"/>
  <c r="B188" i="6"/>
  <c r="H187" i="6"/>
  <c r="F187" i="6"/>
  <c r="C187" i="6"/>
  <c r="B187" i="6"/>
  <c r="H186" i="6"/>
  <c r="F186" i="6"/>
  <c r="C186" i="6"/>
  <c r="B186" i="6"/>
  <c r="H185" i="6"/>
  <c r="F185" i="6"/>
  <c r="C185" i="6"/>
  <c r="B185" i="6"/>
  <c r="H184" i="6"/>
  <c r="F184" i="6"/>
  <c r="C184" i="6"/>
  <c r="B184" i="6"/>
  <c r="H183" i="6"/>
  <c r="F183" i="6"/>
  <c r="C183" i="6"/>
  <c r="B183" i="6"/>
  <c r="H182" i="6"/>
  <c r="F182" i="6"/>
  <c r="C182" i="6"/>
  <c r="B182" i="6"/>
  <c r="H181" i="6"/>
  <c r="F181" i="6"/>
  <c r="C181" i="6"/>
  <c r="B181" i="6"/>
  <c r="H180" i="6"/>
  <c r="F180" i="6"/>
  <c r="C180" i="6"/>
  <c r="B180" i="6"/>
  <c r="H179" i="6"/>
  <c r="F179" i="6"/>
  <c r="C179" i="6"/>
  <c r="B179" i="6"/>
  <c r="H178" i="6"/>
  <c r="F178" i="6"/>
  <c r="C178" i="6"/>
  <c r="B178" i="6"/>
  <c r="H177" i="6"/>
  <c r="F177" i="6"/>
  <c r="C177" i="6"/>
  <c r="B177" i="6"/>
  <c r="H176" i="6"/>
  <c r="F176" i="6"/>
  <c r="C176" i="6"/>
  <c r="B176" i="6"/>
  <c r="H175" i="6"/>
  <c r="F175" i="6"/>
  <c r="C175" i="6"/>
  <c r="B175" i="6"/>
  <c r="H174" i="6"/>
  <c r="F174" i="6"/>
  <c r="C174" i="6"/>
  <c r="B174" i="6"/>
  <c r="H173" i="6"/>
  <c r="F173" i="6"/>
  <c r="C173" i="6"/>
  <c r="B173" i="6"/>
  <c r="H172" i="6"/>
  <c r="F172" i="6"/>
  <c r="C172" i="6"/>
  <c r="B172" i="6"/>
  <c r="H171" i="6"/>
  <c r="F171" i="6"/>
  <c r="C171" i="6"/>
  <c r="B171" i="6"/>
  <c r="H170" i="6"/>
  <c r="F170" i="6"/>
  <c r="C170" i="6"/>
  <c r="B170" i="6"/>
  <c r="H169" i="6"/>
  <c r="F169" i="6"/>
  <c r="C169" i="6"/>
  <c r="B169" i="6"/>
  <c r="H168" i="6"/>
  <c r="F168" i="6"/>
  <c r="C168" i="6"/>
  <c r="B168" i="6"/>
  <c r="H167" i="6"/>
  <c r="F167" i="6"/>
  <c r="C167" i="6"/>
  <c r="B167" i="6"/>
  <c r="H166" i="6"/>
  <c r="F166" i="6"/>
  <c r="C166" i="6"/>
  <c r="B166" i="6"/>
  <c r="H165" i="6"/>
  <c r="F165" i="6"/>
  <c r="C165" i="6"/>
  <c r="B165" i="6"/>
  <c r="H164" i="6"/>
  <c r="F164" i="6"/>
  <c r="C164" i="6"/>
  <c r="B164" i="6"/>
  <c r="H163" i="6"/>
  <c r="F163" i="6"/>
  <c r="C163" i="6"/>
  <c r="B163" i="6"/>
  <c r="H162" i="6"/>
  <c r="F162" i="6"/>
  <c r="C162" i="6"/>
  <c r="B162" i="6"/>
  <c r="H161" i="6"/>
  <c r="F161" i="6"/>
  <c r="C161" i="6"/>
  <c r="B161" i="6"/>
  <c r="H160" i="6"/>
  <c r="F160" i="6"/>
  <c r="C160" i="6"/>
  <c r="B160" i="6"/>
  <c r="H159" i="6"/>
  <c r="F159" i="6"/>
  <c r="C159" i="6"/>
  <c r="B159" i="6"/>
  <c r="H158" i="6"/>
  <c r="F158" i="6"/>
  <c r="C158" i="6"/>
  <c r="B158" i="6"/>
  <c r="H157" i="6"/>
  <c r="F157" i="6"/>
  <c r="C157" i="6"/>
  <c r="B157" i="6"/>
  <c r="H156" i="6"/>
  <c r="F156" i="6"/>
  <c r="C156" i="6"/>
  <c r="B156" i="6"/>
  <c r="H155" i="6"/>
  <c r="F155" i="6"/>
  <c r="C155" i="6"/>
  <c r="B155" i="6"/>
  <c r="H154" i="6"/>
  <c r="F154" i="6"/>
  <c r="C154" i="6"/>
  <c r="B154" i="6"/>
  <c r="H153" i="6"/>
  <c r="F153" i="6"/>
  <c r="C153" i="6"/>
  <c r="B153" i="6"/>
  <c r="H152" i="6"/>
  <c r="F152" i="6"/>
  <c r="C152" i="6"/>
  <c r="B152" i="6"/>
  <c r="H151" i="6"/>
  <c r="F151" i="6"/>
  <c r="C151" i="6"/>
  <c r="B151" i="6"/>
  <c r="H150" i="6"/>
  <c r="F150" i="6"/>
  <c r="C150" i="6"/>
  <c r="B150" i="6"/>
  <c r="H149" i="6"/>
  <c r="F149" i="6"/>
  <c r="C149" i="6"/>
  <c r="B149" i="6"/>
  <c r="H148" i="6"/>
  <c r="F148" i="6"/>
  <c r="C148" i="6"/>
  <c r="B148" i="6"/>
  <c r="H147" i="6"/>
  <c r="F147" i="6"/>
  <c r="C147" i="6"/>
  <c r="B147" i="6"/>
  <c r="H146" i="6"/>
  <c r="F146" i="6"/>
  <c r="C146" i="6"/>
  <c r="B146" i="6"/>
  <c r="H145" i="6"/>
  <c r="F145" i="6"/>
  <c r="C145" i="6"/>
  <c r="B145" i="6"/>
  <c r="H144" i="6"/>
  <c r="F144" i="6"/>
  <c r="C144" i="6"/>
  <c r="B144" i="6"/>
  <c r="H143" i="6"/>
  <c r="F143" i="6"/>
  <c r="C143" i="6"/>
  <c r="B143" i="6"/>
  <c r="H142" i="6"/>
  <c r="F142" i="6"/>
  <c r="C142" i="6"/>
  <c r="B142" i="6"/>
  <c r="H141" i="6"/>
  <c r="F141" i="6"/>
  <c r="C141" i="6"/>
  <c r="B141" i="6"/>
  <c r="H140" i="6"/>
  <c r="F140" i="6"/>
  <c r="C140" i="6"/>
  <c r="B140" i="6"/>
  <c r="H139" i="6"/>
  <c r="F139" i="6"/>
  <c r="C139" i="6"/>
  <c r="B139" i="6"/>
  <c r="H138" i="6"/>
  <c r="F138" i="6"/>
  <c r="C138" i="6"/>
  <c r="B138" i="6"/>
  <c r="H137" i="6"/>
  <c r="F137" i="6"/>
  <c r="C137" i="6"/>
  <c r="B137" i="6"/>
  <c r="H136" i="6"/>
  <c r="F136" i="6"/>
  <c r="C136" i="6"/>
  <c r="B136" i="6"/>
  <c r="H135" i="6"/>
  <c r="F135" i="6"/>
  <c r="C135" i="6"/>
  <c r="B135" i="6"/>
  <c r="H134" i="6"/>
  <c r="F134" i="6"/>
  <c r="C134" i="6"/>
  <c r="B134" i="6"/>
  <c r="I133" i="6"/>
  <c r="H133" i="6"/>
  <c r="F133" i="6"/>
  <c r="D133" i="6"/>
  <c r="C133" i="6"/>
  <c r="B133" i="6"/>
  <c r="A133" i="6"/>
  <c r="H132" i="6"/>
  <c r="F132" i="6"/>
  <c r="C132" i="6"/>
  <c r="B132" i="6"/>
  <c r="H131" i="6"/>
  <c r="F131" i="6"/>
  <c r="C131" i="6"/>
  <c r="B131" i="6"/>
  <c r="H130" i="6"/>
  <c r="F130" i="6"/>
  <c r="C130" i="6"/>
  <c r="B130" i="6"/>
  <c r="H129" i="6"/>
  <c r="F129" i="6"/>
  <c r="C129" i="6"/>
  <c r="B129" i="6"/>
  <c r="H128" i="6"/>
  <c r="F128" i="6"/>
  <c r="C128" i="6"/>
  <c r="B128" i="6"/>
  <c r="H127" i="6"/>
  <c r="F127" i="6"/>
  <c r="C127" i="6"/>
  <c r="B127" i="6"/>
  <c r="H126" i="6"/>
  <c r="F126" i="6"/>
  <c r="C126" i="6"/>
  <c r="B126" i="6"/>
  <c r="I125" i="6"/>
  <c r="H125" i="6"/>
  <c r="F125" i="6"/>
  <c r="C125" i="6"/>
  <c r="B125" i="6"/>
  <c r="H124" i="6"/>
  <c r="F124" i="6"/>
  <c r="C124" i="6"/>
  <c r="B124" i="6"/>
  <c r="H123" i="6"/>
  <c r="F123" i="6"/>
  <c r="C123" i="6"/>
  <c r="B123" i="6"/>
  <c r="H122" i="6"/>
  <c r="F122" i="6"/>
  <c r="C122" i="6"/>
  <c r="B122" i="6"/>
  <c r="H121" i="6"/>
  <c r="F121" i="6"/>
  <c r="C121" i="6"/>
  <c r="B121" i="6"/>
  <c r="H120" i="6"/>
  <c r="F120" i="6"/>
  <c r="C120" i="6"/>
  <c r="B120" i="6"/>
  <c r="H119" i="6"/>
  <c r="F119" i="6"/>
  <c r="C119" i="6"/>
  <c r="B119" i="6"/>
  <c r="H118" i="6"/>
  <c r="F118" i="6"/>
  <c r="C118" i="6"/>
  <c r="B118" i="6"/>
  <c r="H117" i="6"/>
  <c r="F117" i="6"/>
  <c r="C117" i="6"/>
  <c r="B117" i="6"/>
  <c r="H116" i="6"/>
  <c r="F116" i="6"/>
  <c r="C116" i="6"/>
  <c r="B116" i="6"/>
  <c r="H115" i="6"/>
  <c r="F115" i="6"/>
  <c r="C115" i="6"/>
  <c r="B115" i="6"/>
  <c r="H114" i="6"/>
  <c r="F114" i="6"/>
  <c r="C114" i="6"/>
  <c r="B114" i="6"/>
  <c r="H113" i="6"/>
  <c r="F113" i="6"/>
  <c r="C113" i="6"/>
  <c r="B113" i="6"/>
  <c r="H112" i="6"/>
  <c r="F112" i="6"/>
  <c r="C112" i="6"/>
  <c r="B112" i="6"/>
  <c r="H111" i="6"/>
  <c r="F111" i="6"/>
  <c r="C111" i="6"/>
  <c r="B111" i="6"/>
  <c r="H110" i="6"/>
  <c r="F110" i="6"/>
  <c r="C110" i="6"/>
  <c r="B110" i="6"/>
  <c r="H109" i="6"/>
  <c r="F109" i="6"/>
  <c r="C109" i="6"/>
  <c r="B109" i="6"/>
  <c r="H108" i="6"/>
  <c r="F108" i="6"/>
  <c r="C108" i="6"/>
  <c r="B108" i="6"/>
  <c r="H107" i="6"/>
  <c r="F107" i="6"/>
  <c r="C107" i="6"/>
  <c r="B107" i="6"/>
  <c r="H106" i="6"/>
  <c r="F106" i="6"/>
  <c r="C106" i="6"/>
  <c r="B106" i="6"/>
  <c r="H105" i="6"/>
  <c r="F105" i="6"/>
  <c r="C105" i="6"/>
  <c r="B105" i="6"/>
  <c r="H104" i="6"/>
  <c r="F104" i="6"/>
  <c r="C104" i="6"/>
  <c r="B104" i="6"/>
  <c r="H103" i="6"/>
  <c r="F103" i="6"/>
  <c r="C103" i="6"/>
  <c r="B103" i="6"/>
  <c r="H102" i="6"/>
  <c r="F102" i="6"/>
  <c r="C102" i="6"/>
  <c r="B102" i="6"/>
  <c r="H101" i="6"/>
  <c r="F101" i="6"/>
  <c r="C101" i="6"/>
  <c r="B101" i="6"/>
  <c r="H100" i="6"/>
  <c r="F100" i="6"/>
  <c r="C100" i="6"/>
  <c r="B100" i="6"/>
  <c r="H99" i="6"/>
  <c r="F99" i="6"/>
  <c r="C99" i="6"/>
  <c r="B99" i="6"/>
  <c r="H98" i="6"/>
  <c r="F98" i="6"/>
  <c r="C98" i="6"/>
  <c r="B98" i="6"/>
  <c r="H97" i="6"/>
  <c r="F97" i="6"/>
  <c r="C97" i="6"/>
  <c r="B97" i="6"/>
  <c r="H96" i="6"/>
  <c r="F96" i="6"/>
  <c r="C96" i="6"/>
  <c r="B96" i="6"/>
  <c r="H95" i="6"/>
  <c r="F95" i="6"/>
  <c r="C95" i="6"/>
  <c r="B95" i="6"/>
  <c r="H94" i="6"/>
  <c r="F94" i="6"/>
  <c r="C94" i="6"/>
  <c r="B94" i="6"/>
  <c r="H93" i="6"/>
  <c r="F93" i="6"/>
  <c r="C93" i="6"/>
  <c r="B93" i="6"/>
  <c r="H92" i="6"/>
  <c r="F92" i="6"/>
  <c r="C92" i="6"/>
  <c r="B92" i="6"/>
  <c r="H91" i="6"/>
  <c r="F91" i="6"/>
  <c r="C91" i="6"/>
  <c r="B91" i="6"/>
  <c r="H90" i="6"/>
  <c r="F90" i="6"/>
  <c r="C90" i="6"/>
  <c r="B90" i="6"/>
  <c r="H89" i="6"/>
  <c r="F89" i="6"/>
  <c r="C89" i="6"/>
  <c r="B89" i="6"/>
  <c r="H88" i="6"/>
  <c r="F88" i="6"/>
  <c r="C88" i="6"/>
  <c r="B88" i="6"/>
  <c r="H87" i="6"/>
  <c r="F87" i="6"/>
  <c r="C87" i="6"/>
  <c r="B87" i="6"/>
  <c r="H86" i="6"/>
  <c r="F86" i="6"/>
  <c r="C86" i="6"/>
  <c r="B86" i="6"/>
  <c r="H85" i="6"/>
  <c r="F85" i="6"/>
  <c r="C85" i="6"/>
  <c r="B85" i="6"/>
  <c r="H84" i="6"/>
  <c r="F84" i="6"/>
  <c r="C84" i="6"/>
  <c r="B84" i="6"/>
  <c r="H83" i="6"/>
  <c r="F83" i="6"/>
  <c r="C83" i="6"/>
  <c r="B83" i="6"/>
  <c r="H82" i="6"/>
  <c r="F82" i="6"/>
  <c r="C82" i="6"/>
  <c r="B82" i="6"/>
  <c r="H81" i="6"/>
  <c r="F81" i="6"/>
  <c r="C81" i="6"/>
  <c r="B81" i="6"/>
  <c r="H80" i="6"/>
  <c r="F80" i="6"/>
  <c r="C80" i="6"/>
  <c r="B80" i="6"/>
  <c r="H79" i="6"/>
  <c r="F79" i="6"/>
  <c r="C79" i="6"/>
  <c r="B79" i="6"/>
  <c r="H78" i="6"/>
  <c r="F78" i="6"/>
  <c r="C78" i="6"/>
  <c r="B78" i="6"/>
  <c r="H77" i="6"/>
  <c r="F77" i="6"/>
  <c r="C77" i="6"/>
  <c r="B77" i="6"/>
  <c r="H76" i="6"/>
  <c r="F76" i="6"/>
  <c r="C76" i="6"/>
  <c r="B76" i="6"/>
  <c r="H75" i="6"/>
  <c r="F75" i="6"/>
  <c r="C75" i="6"/>
  <c r="B75" i="6"/>
  <c r="H74" i="6"/>
  <c r="F74" i="6"/>
  <c r="C74" i="6"/>
  <c r="B74" i="6"/>
  <c r="H73" i="6"/>
  <c r="F73" i="6"/>
  <c r="C73" i="6"/>
  <c r="B73" i="6"/>
  <c r="H72" i="6"/>
  <c r="F72" i="6"/>
  <c r="C72" i="6"/>
  <c r="B72" i="6"/>
  <c r="H71" i="6"/>
  <c r="F71" i="6"/>
  <c r="C71" i="6"/>
  <c r="B71" i="6"/>
  <c r="H70" i="6"/>
  <c r="F70" i="6"/>
  <c r="C70" i="6"/>
  <c r="B70" i="6"/>
  <c r="H69" i="6"/>
  <c r="F69" i="6"/>
  <c r="C69" i="6"/>
  <c r="B69" i="6"/>
  <c r="H68" i="6"/>
  <c r="F68" i="6"/>
  <c r="C68" i="6"/>
  <c r="B68" i="6"/>
  <c r="H67" i="6"/>
  <c r="F67" i="6"/>
  <c r="C67" i="6"/>
  <c r="B67" i="6"/>
  <c r="H66" i="6"/>
  <c r="F66" i="6"/>
  <c r="C66" i="6"/>
  <c r="B66" i="6"/>
  <c r="H65" i="6"/>
  <c r="F65" i="6"/>
  <c r="C65" i="6"/>
  <c r="B65" i="6"/>
  <c r="H64" i="6"/>
  <c r="F64" i="6"/>
  <c r="C64" i="6"/>
  <c r="B64" i="6"/>
  <c r="H63" i="6"/>
  <c r="F63" i="6"/>
  <c r="C63" i="6"/>
  <c r="B63" i="6"/>
  <c r="H62" i="6"/>
  <c r="F62" i="6"/>
  <c r="C62" i="6"/>
  <c r="B62" i="6"/>
  <c r="H61" i="6"/>
  <c r="F61" i="6"/>
  <c r="C61" i="6"/>
  <c r="B61" i="6"/>
  <c r="H60" i="6"/>
  <c r="F60" i="6"/>
  <c r="C60" i="6"/>
  <c r="B60" i="6"/>
  <c r="H59" i="6"/>
  <c r="F59" i="6"/>
  <c r="C59" i="6"/>
  <c r="B59" i="6"/>
  <c r="H58" i="6"/>
  <c r="F58" i="6"/>
  <c r="C58" i="6"/>
  <c r="B58" i="6"/>
  <c r="H57" i="6"/>
  <c r="F57" i="6"/>
  <c r="C57" i="6"/>
  <c r="B57" i="6"/>
  <c r="H56" i="6"/>
  <c r="F56" i="6"/>
  <c r="C56" i="6"/>
  <c r="B56" i="6"/>
  <c r="H55" i="6"/>
  <c r="F55" i="6"/>
  <c r="C55" i="6"/>
  <c r="B55" i="6"/>
  <c r="H54" i="6"/>
  <c r="F54" i="6"/>
  <c r="C54" i="6"/>
  <c r="B54" i="6"/>
  <c r="H53" i="6"/>
  <c r="F53" i="6"/>
  <c r="C53" i="6"/>
  <c r="B53" i="6"/>
  <c r="H52" i="6"/>
  <c r="F52" i="6"/>
  <c r="C52" i="6"/>
  <c r="B52" i="6"/>
  <c r="H51" i="6"/>
  <c r="F51" i="6"/>
  <c r="C51" i="6"/>
  <c r="B51" i="6"/>
  <c r="H50" i="6"/>
  <c r="F50" i="6"/>
  <c r="C50" i="6"/>
  <c r="B50" i="6"/>
  <c r="H49" i="6"/>
  <c r="F49" i="6"/>
  <c r="C49" i="6"/>
  <c r="B49" i="6"/>
  <c r="H48" i="6"/>
  <c r="F48" i="6"/>
  <c r="C48" i="6"/>
  <c r="B48" i="6"/>
  <c r="H47" i="6"/>
  <c r="F47" i="6"/>
  <c r="C47" i="6"/>
  <c r="B47" i="6"/>
  <c r="H46" i="6"/>
  <c r="F46" i="6"/>
  <c r="C46" i="6"/>
  <c r="B46" i="6"/>
  <c r="H45" i="6"/>
  <c r="F45" i="6"/>
  <c r="C45" i="6"/>
  <c r="B45" i="6"/>
  <c r="H44" i="6"/>
  <c r="F44" i="6"/>
  <c r="C44" i="6"/>
  <c r="B44" i="6"/>
  <c r="H43" i="6"/>
  <c r="F43" i="6"/>
  <c r="C43" i="6"/>
  <c r="B43" i="6"/>
  <c r="H42" i="6"/>
  <c r="F42" i="6"/>
  <c r="C42" i="6"/>
  <c r="B42" i="6"/>
  <c r="H41" i="6"/>
  <c r="F41" i="6"/>
  <c r="C41" i="6"/>
  <c r="B41" i="6"/>
  <c r="H40" i="6"/>
  <c r="F40" i="6"/>
  <c r="C40" i="6"/>
  <c r="B40" i="6"/>
  <c r="H39" i="6"/>
  <c r="F39" i="6"/>
  <c r="C39" i="6"/>
  <c r="B39" i="6"/>
  <c r="H38" i="6"/>
  <c r="F38" i="6"/>
  <c r="C38" i="6"/>
  <c r="B38" i="6"/>
  <c r="H37" i="6"/>
  <c r="F37" i="6"/>
  <c r="C37" i="6"/>
  <c r="B37" i="6"/>
  <c r="H36" i="6"/>
  <c r="F36" i="6"/>
  <c r="C36" i="6"/>
  <c r="B36" i="6"/>
  <c r="H35" i="6"/>
  <c r="F35" i="6"/>
  <c r="C35" i="6"/>
  <c r="B35" i="6"/>
  <c r="H34" i="6"/>
  <c r="F34" i="6"/>
  <c r="C34" i="6"/>
  <c r="B34" i="6"/>
  <c r="H33" i="6"/>
  <c r="F33" i="6"/>
  <c r="C33" i="6"/>
  <c r="B33" i="6"/>
  <c r="H32" i="6"/>
  <c r="F32" i="6"/>
  <c r="C32" i="6"/>
  <c r="B32" i="6"/>
  <c r="H31" i="6"/>
  <c r="F31" i="6"/>
  <c r="C31" i="6"/>
  <c r="B31" i="6"/>
  <c r="H30" i="6"/>
  <c r="F30" i="6"/>
  <c r="C30" i="6"/>
  <c r="B30" i="6"/>
  <c r="H29" i="6"/>
  <c r="F29" i="6"/>
  <c r="C29" i="6"/>
  <c r="B29" i="6"/>
  <c r="H28" i="6"/>
  <c r="F28" i="6"/>
  <c r="C28" i="6"/>
  <c r="B28" i="6"/>
  <c r="H27" i="6"/>
  <c r="F27" i="6"/>
  <c r="C27" i="6"/>
  <c r="B27" i="6"/>
  <c r="H26" i="6"/>
  <c r="F26" i="6"/>
  <c r="C26" i="6"/>
  <c r="B26" i="6"/>
  <c r="H25" i="6"/>
  <c r="F25" i="6"/>
  <c r="C25" i="6"/>
  <c r="B25" i="6"/>
  <c r="H24" i="6"/>
  <c r="F24" i="6"/>
  <c r="C24" i="6"/>
  <c r="B24" i="6"/>
  <c r="H23" i="6"/>
  <c r="F23" i="6"/>
  <c r="C23" i="6"/>
  <c r="B23" i="6"/>
  <c r="H22" i="6"/>
  <c r="F22" i="6"/>
  <c r="C22" i="6"/>
  <c r="B22" i="6"/>
  <c r="H21" i="6"/>
  <c r="F21" i="6"/>
  <c r="C21" i="6"/>
  <c r="B21" i="6"/>
  <c r="H20" i="6"/>
  <c r="F20" i="6"/>
  <c r="C20" i="6"/>
  <c r="B20" i="6"/>
  <c r="H19" i="6"/>
  <c r="F19" i="6"/>
  <c r="C19" i="6"/>
  <c r="B19" i="6"/>
  <c r="H18" i="6"/>
  <c r="F18" i="6"/>
  <c r="C18" i="6"/>
  <c r="B18" i="6"/>
  <c r="H17" i="6"/>
  <c r="F17" i="6"/>
  <c r="C17" i="6"/>
  <c r="B17" i="6"/>
  <c r="H16" i="6"/>
  <c r="F16" i="6"/>
  <c r="C16" i="6"/>
  <c r="B16" i="6"/>
  <c r="H15" i="6"/>
  <c r="F15" i="6"/>
  <c r="C15" i="6"/>
  <c r="B15" i="6"/>
  <c r="H14" i="6"/>
  <c r="F14" i="6"/>
  <c r="C14" i="6"/>
  <c r="B14" i="6"/>
  <c r="H13" i="6"/>
  <c r="F13" i="6"/>
  <c r="C13" i="6"/>
  <c r="B13" i="6"/>
  <c r="H12" i="6"/>
  <c r="F12" i="6"/>
  <c r="C12" i="6"/>
  <c r="B12" i="6"/>
  <c r="H11" i="6"/>
  <c r="F11" i="6"/>
  <c r="C11" i="6"/>
  <c r="B11" i="6"/>
  <c r="H10" i="6"/>
  <c r="F10" i="6"/>
  <c r="C10" i="6"/>
  <c r="B10" i="6"/>
  <c r="H9" i="6"/>
  <c r="F9" i="6"/>
  <c r="C9" i="6"/>
  <c r="B9" i="6"/>
  <c r="H8" i="6"/>
  <c r="F8" i="6"/>
  <c r="C8" i="6"/>
  <c r="B8" i="6"/>
  <c r="H7" i="6"/>
  <c r="F7" i="6"/>
  <c r="C7" i="6"/>
  <c r="B7" i="6"/>
  <c r="H6" i="6"/>
  <c r="F6" i="6"/>
  <c r="C6" i="6"/>
  <c r="B6" i="6"/>
  <c r="H5" i="6"/>
  <c r="F5" i="6"/>
  <c r="C5" i="6"/>
  <c r="B5" i="6"/>
  <c r="H4" i="6"/>
  <c r="F4" i="6"/>
  <c r="C4" i="6"/>
  <c r="B4" i="6"/>
  <c r="H3" i="6"/>
  <c r="F3" i="6"/>
  <c r="C3" i="6"/>
  <c r="B3" i="6"/>
  <c r="I23" i="5"/>
  <c r="I22" i="5"/>
  <c r="I21" i="5"/>
  <c r="I20" i="5"/>
  <c r="I19" i="5"/>
  <c r="F19" i="5"/>
  <c r="C19" i="5"/>
  <c r="I18" i="5"/>
  <c r="F18" i="5"/>
  <c r="C18" i="5"/>
  <c r="I17" i="5"/>
  <c r="F17" i="5"/>
  <c r="C17" i="5"/>
  <c r="I16" i="5"/>
  <c r="F16" i="5"/>
  <c r="C16" i="5"/>
  <c r="F12" i="5"/>
  <c r="I11" i="5"/>
  <c r="F11" i="5"/>
  <c r="I10" i="5"/>
  <c r="I9" i="5"/>
  <c r="I8" i="5"/>
  <c r="F8" i="5"/>
  <c r="I7" i="5"/>
  <c r="F7" i="5"/>
  <c r="I6" i="5"/>
  <c r="F6" i="5"/>
  <c r="I5" i="5"/>
  <c r="F5" i="5"/>
  <c r="I4" i="5"/>
  <c r="F4" i="5"/>
  <c r="C3176" i="4"/>
  <c r="B3176" i="4"/>
  <c r="A3176" i="4"/>
  <c r="C3175" i="4"/>
  <c r="B3175" i="4"/>
  <c r="A3175" i="4"/>
  <c r="C3174" i="4"/>
  <c r="B3174" i="4"/>
  <c r="A3174" i="4"/>
  <c r="C3173" i="4"/>
  <c r="B3173" i="4"/>
  <c r="A3173" i="4"/>
  <c r="C3172" i="4"/>
  <c r="B3172" i="4"/>
  <c r="A3172" i="4"/>
  <c r="C3171" i="4"/>
  <c r="B3171" i="4"/>
  <c r="A3171" i="4"/>
  <c r="C3170" i="4"/>
  <c r="B3170" i="4"/>
  <c r="A3170" i="4"/>
  <c r="C3169" i="4"/>
  <c r="B3169" i="4"/>
  <c r="A3169" i="4"/>
  <c r="C3168" i="4"/>
  <c r="B3168" i="4"/>
  <c r="A3168" i="4"/>
  <c r="C3167" i="4"/>
  <c r="B3167" i="4"/>
  <c r="A3167" i="4"/>
  <c r="C3166" i="4"/>
  <c r="B3166" i="4"/>
  <c r="A3166" i="4"/>
  <c r="C3165" i="4"/>
  <c r="B3165" i="4"/>
  <c r="A3165" i="4"/>
  <c r="C3164" i="4"/>
  <c r="B3164" i="4"/>
  <c r="A3164" i="4"/>
  <c r="C3163" i="4"/>
  <c r="B3163" i="4"/>
  <c r="A3163" i="4"/>
  <c r="C3162" i="4"/>
  <c r="B3162" i="4"/>
  <c r="A3162" i="4"/>
  <c r="C3161" i="4"/>
  <c r="B3161" i="4"/>
  <c r="A3161" i="4"/>
  <c r="C3160" i="4"/>
  <c r="B3160" i="4"/>
  <c r="A3160" i="4"/>
  <c r="C3159" i="4"/>
  <c r="B3159" i="4"/>
  <c r="A3159" i="4"/>
  <c r="C3158" i="4"/>
  <c r="B3158" i="4"/>
  <c r="A3158" i="4"/>
  <c r="C3157" i="4"/>
  <c r="B3157" i="4"/>
  <c r="A3157" i="4"/>
  <c r="C3156" i="4"/>
  <c r="B3156" i="4"/>
  <c r="A3156" i="4"/>
  <c r="C3155" i="4"/>
  <c r="B3155" i="4"/>
  <c r="A3155" i="4"/>
  <c r="C3154" i="4"/>
  <c r="B3154" i="4"/>
  <c r="A3154" i="4"/>
  <c r="C3153" i="4"/>
  <c r="B3153" i="4"/>
  <c r="A3153" i="4"/>
  <c r="C3152" i="4"/>
  <c r="B3152" i="4"/>
  <c r="A3152" i="4"/>
  <c r="C3151" i="4"/>
  <c r="B3151" i="4"/>
  <c r="A3151" i="4"/>
  <c r="C3150" i="4"/>
  <c r="B3150" i="4"/>
  <c r="A3150" i="4"/>
  <c r="C3149" i="4"/>
  <c r="B3149" i="4"/>
  <c r="A3149" i="4"/>
  <c r="C3148" i="4"/>
  <c r="B3148" i="4"/>
  <c r="A3148" i="4"/>
  <c r="C3147" i="4"/>
  <c r="B3147" i="4"/>
  <c r="A3147" i="4"/>
  <c r="C3146" i="4"/>
  <c r="B3146" i="4"/>
  <c r="A3146" i="4"/>
  <c r="C3145" i="4"/>
  <c r="B3145" i="4"/>
  <c r="A3145" i="4"/>
  <c r="C3144" i="4"/>
  <c r="B3144" i="4"/>
  <c r="A3144" i="4"/>
  <c r="C3143" i="4"/>
  <c r="B3143" i="4"/>
  <c r="A3143" i="4"/>
  <c r="C3142" i="4"/>
  <c r="B3142" i="4"/>
  <c r="A3142" i="4"/>
  <c r="C3141" i="4"/>
  <c r="B3141" i="4"/>
  <c r="A3141" i="4"/>
  <c r="C3140" i="4"/>
  <c r="B3140" i="4"/>
  <c r="A3140" i="4"/>
  <c r="C3139" i="4"/>
  <c r="B3139" i="4"/>
  <c r="A3139" i="4"/>
  <c r="C3138" i="4"/>
  <c r="B3138" i="4"/>
  <c r="A3138" i="4"/>
  <c r="C3137" i="4"/>
  <c r="B3137" i="4"/>
  <c r="A3137" i="4"/>
  <c r="C3136" i="4"/>
  <c r="B3136" i="4"/>
  <c r="A3136" i="4"/>
  <c r="C3135" i="4"/>
  <c r="B3135" i="4"/>
  <c r="A3135" i="4"/>
  <c r="C3134" i="4"/>
  <c r="B3134" i="4"/>
  <c r="A3134" i="4"/>
  <c r="C3133" i="4"/>
  <c r="B3133" i="4"/>
  <c r="A3133" i="4"/>
  <c r="C3132" i="4"/>
  <c r="B3132" i="4"/>
  <c r="A3132" i="4"/>
  <c r="C3131" i="4"/>
  <c r="B3131" i="4"/>
  <c r="A3131" i="4"/>
  <c r="C3130" i="4"/>
  <c r="B3130" i="4"/>
  <c r="A3130" i="4"/>
  <c r="C3129" i="4"/>
  <c r="B3129" i="4"/>
  <c r="A3129" i="4"/>
  <c r="C3128" i="4"/>
  <c r="B3128" i="4"/>
  <c r="A3128" i="4"/>
  <c r="C3127" i="4"/>
  <c r="B3127" i="4"/>
  <c r="A3127" i="4"/>
  <c r="C3126" i="4"/>
  <c r="B3126" i="4"/>
  <c r="A3126" i="4"/>
  <c r="C3125" i="4"/>
  <c r="B3125" i="4"/>
  <c r="A3125" i="4"/>
  <c r="C3124" i="4"/>
  <c r="B3124" i="4"/>
  <c r="A3124" i="4"/>
  <c r="C3123" i="4"/>
  <c r="B3123" i="4"/>
  <c r="A3123" i="4"/>
  <c r="C3122" i="4"/>
  <c r="B3122" i="4"/>
  <c r="A3122" i="4"/>
  <c r="C3121" i="4"/>
  <c r="B3121" i="4"/>
  <c r="A3121" i="4"/>
  <c r="C3120" i="4"/>
  <c r="B3120" i="4"/>
  <c r="A3120" i="4"/>
  <c r="C3119" i="4"/>
  <c r="B3119" i="4"/>
  <c r="A3119" i="4"/>
  <c r="C3118" i="4"/>
  <c r="B3118" i="4"/>
  <c r="A3118" i="4"/>
  <c r="C3117" i="4"/>
  <c r="B3117" i="4"/>
  <c r="A3117" i="4"/>
  <c r="C3116" i="4"/>
  <c r="B3116" i="4"/>
  <c r="A3116" i="4"/>
  <c r="C3115" i="4"/>
  <c r="B3115" i="4"/>
  <c r="A3115" i="4"/>
  <c r="C3114" i="4"/>
  <c r="B3114" i="4"/>
  <c r="A3114" i="4"/>
  <c r="C3113" i="4"/>
  <c r="B3113" i="4"/>
  <c r="A3113" i="4"/>
  <c r="C3112" i="4"/>
  <c r="B3112" i="4"/>
  <c r="A3112" i="4"/>
  <c r="C3111" i="4"/>
  <c r="B3111" i="4"/>
  <c r="A3111" i="4"/>
  <c r="C3110" i="4"/>
  <c r="B3110" i="4"/>
  <c r="A3110" i="4"/>
  <c r="C3109" i="4"/>
  <c r="B3109" i="4"/>
  <c r="A3109" i="4"/>
  <c r="C3108" i="4"/>
  <c r="B3108" i="4"/>
  <c r="A3108" i="4"/>
  <c r="C3107" i="4"/>
  <c r="B3107" i="4"/>
  <c r="A3107" i="4"/>
  <c r="C3106" i="4"/>
  <c r="B3106" i="4"/>
  <c r="A3106" i="4"/>
  <c r="C3105" i="4"/>
  <c r="B3105" i="4"/>
  <c r="A3105" i="4"/>
  <c r="C3104" i="4"/>
  <c r="B3104" i="4"/>
  <c r="A3104" i="4"/>
  <c r="C3103" i="4"/>
  <c r="B3103" i="4"/>
  <c r="A3103" i="4"/>
  <c r="C3102" i="4"/>
  <c r="B3102" i="4"/>
  <c r="A3102" i="4"/>
  <c r="C3101" i="4"/>
  <c r="B3101" i="4"/>
  <c r="A3101" i="4"/>
  <c r="C3100" i="4"/>
  <c r="B3100" i="4"/>
  <c r="A3100" i="4"/>
  <c r="C3099" i="4"/>
  <c r="B3099" i="4"/>
  <c r="A3099" i="4"/>
  <c r="C3098" i="4"/>
  <c r="B3098" i="4"/>
  <c r="A3098" i="4"/>
  <c r="C3097" i="4"/>
  <c r="B3097" i="4"/>
  <c r="A3097" i="4"/>
  <c r="C3096" i="4"/>
  <c r="B3096" i="4"/>
  <c r="A3096" i="4"/>
  <c r="C3095" i="4"/>
  <c r="B3095" i="4"/>
  <c r="A3095" i="4"/>
  <c r="C3094" i="4"/>
  <c r="B3094" i="4"/>
  <c r="A3094" i="4"/>
  <c r="C3093" i="4"/>
  <c r="B3093" i="4"/>
  <c r="A3093" i="4"/>
  <c r="C3092" i="4"/>
  <c r="B3092" i="4"/>
  <c r="A3092" i="4"/>
  <c r="C3091" i="4"/>
  <c r="B3091" i="4"/>
  <c r="A3091" i="4"/>
  <c r="C3090" i="4"/>
  <c r="B3090" i="4"/>
  <c r="A3090" i="4"/>
  <c r="C3089" i="4"/>
  <c r="B3089" i="4"/>
  <c r="A3089" i="4"/>
  <c r="C3088" i="4"/>
  <c r="B3088" i="4"/>
  <c r="A3088" i="4"/>
  <c r="C3087" i="4"/>
  <c r="B3087" i="4"/>
  <c r="A3087" i="4"/>
  <c r="C3086" i="4"/>
  <c r="B3086" i="4"/>
  <c r="A3086" i="4"/>
  <c r="C3085" i="4"/>
  <c r="B3085" i="4"/>
  <c r="A3085" i="4"/>
  <c r="C3084" i="4"/>
  <c r="B3084" i="4"/>
  <c r="A3084" i="4"/>
  <c r="C3083" i="4"/>
  <c r="B3083" i="4"/>
  <c r="A3083" i="4"/>
  <c r="C3082" i="4"/>
  <c r="B3082" i="4"/>
  <c r="A3082" i="4"/>
  <c r="C3081" i="4"/>
  <c r="B3081" i="4"/>
  <c r="A3081" i="4"/>
  <c r="C3080" i="4"/>
  <c r="B3080" i="4"/>
  <c r="A3080" i="4"/>
  <c r="C3079" i="4"/>
  <c r="B3079" i="4"/>
  <c r="A3079" i="4"/>
  <c r="C3078" i="4"/>
  <c r="B3078" i="4"/>
  <c r="A3078" i="4"/>
  <c r="C3077" i="4"/>
  <c r="B3077" i="4"/>
  <c r="A3077" i="4"/>
  <c r="C3076" i="4"/>
  <c r="B3076" i="4"/>
  <c r="A3076" i="4"/>
  <c r="C3075" i="4"/>
  <c r="B3075" i="4"/>
  <c r="A3075" i="4"/>
  <c r="C3074" i="4"/>
  <c r="B3074" i="4"/>
  <c r="A3074" i="4"/>
  <c r="C3073" i="4"/>
  <c r="B3073" i="4"/>
  <c r="A3073" i="4"/>
  <c r="C3072" i="4"/>
  <c r="B3072" i="4"/>
  <c r="A3072" i="4"/>
  <c r="C3071" i="4"/>
  <c r="B3071" i="4"/>
  <c r="A3071" i="4"/>
  <c r="C3070" i="4"/>
  <c r="B3070" i="4"/>
  <c r="A3070" i="4"/>
  <c r="C3069" i="4"/>
  <c r="B3069" i="4"/>
  <c r="A3069" i="4"/>
  <c r="C3068" i="4"/>
  <c r="B3068" i="4"/>
  <c r="A3068" i="4"/>
  <c r="C3067" i="4"/>
  <c r="B3067" i="4"/>
  <c r="A3067" i="4"/>
  <c r="C3066" i="4"/>
  <c r="B3066" i="4"/>
  <c r="A3066" i="4"/>
  <c r="C3065" i="4"/>
  <c r="B3065" i="4"/>
  <c r="A3065" i="4"/>
  <c r="C3064" i="4"/>
  <c r="B3064" i="4"/>
  <c r="A3064" i="4"/>
  <c r="C3063" i="4"/>
  <c r="B3063" i="4"/>
  <c r="A3063" i="4"/>
  <c r="C3062" i="4"/>
  <c r="B3062" i="4"/>
  <c r="A3062" i="4"/>
  <c r="C3061" i="4"/>
  <c r="B3061" i="4"/>
  <c r="A3061" i="4"/>
  <c r="C3060" i="4"/>
  <c r="B3060" i="4"/>
  <c r="A3060" i="4"/>
  <c r="C3059" i="4"/>
  <c r="B3059" i="4"/>
  <c r="A3059" i="4"/>
  <c r="C3058" i="4"/>
  <c r="B3058" i="4"/>
  <c r="A3058" i="4"/>
  <c r="C3057" i="4"/>
  <c r="B3057" i="4"/>
  <c r="A3057" i="4"/>
  <c r="C3056" i="4"/>
  <c r="B3056" i="4"/>
  <c r="A3056" i="4"/>
  <c r="C3055" i="4"/>
  <c r="B3055" i="4"/>
  <c r="A3055" i="4"/>
  <c r="C3054" i="4"/>
  <c r="B3054" i="4"/>
  <c r="A3054" i="4"/>
  <c r="C3053" i="4"/>
  <c r="B3053" i="4"/>
  <c r="A3053" i="4"/>
  <c r="C3052" i="4"/>
  <c r="B3052" i="4"/>
  <c r="A3052" i="4"/>
  <c r="C3051" i="4"/>
  <c r="B3051" i="4"/>
  <c r="A3051" i="4"/>
  <c r="C3050" i="4"/>
  <c r="B3050" i="4"/>
  <c r="A3050" i="4"/>
  <c r="C3049" i="4"/>
  <c r="B3049" i="4"/>
  <c r="A3049" i="4"/>
  <c r="C3048" i="4"/>
  <c r="B3048" i="4"/>
  <c r="A3048" i="4"/>
  <c r="C3047" i="4"/>
  <c r="B3047" i="4"/>
  <c r="A3047" i="4"/>
  <c r="C3046" i="4"/>
  <c r="B3046" i="4"/>
  <c r="A3046" i="4"/>
  <c r="C3045" i="4"/>
  <c r="B3045" i="4"/>
  <c r="A3045" i="4"/>
  <c r="C3044" i="4"/>
  <c r="B3044" i="4"/>
  <c r="A3044" i="4"/>
  <c r="C3043" i="4"/>
  <c r="B3043" i="4"/>
  <c r="A3043" i="4"/>
  <c r="C3042" i="4"/>
  <c r="B3042" i="4"/>
  <c r="A3042" i="4"/>
  <c r="C3041" i="4"/>
  <c r="B3041" i="4"/>
  <c r="A3041" i="4"/>
  <c r="C3040" i="4"/>
  <c r="B3040" i="4"/>
  <c r="A3040" i="4"/>
  <c r="C3039" i="4"/>
  <c r="B3039" i="4"/>
  <c r="A3039" i="4"/>
  <c r="C3038" i="4"/>
  <c r="B3038" i="4"/>
  <c r="A3038" i="4"/>
  <c r="C3037" i="4"/>
  <c r="B3037" i="4"/>
  <c r="A3037" i="4"/>
  <c r="C3036" i="4"/>
  <c r="B3036" i="4"/>
  <c r="A3036" i="4"/>
  <c r="C3035" i="4"/>
  <c r="B3035" i="4"/>
  <c r="A3035" i="4"/>
  <c r="C3034" i="4"/>
  <c r="B3034" i="4"/>
  <c r="A3034" i="4"/>
  <c r="C3033" i="4"/>
  <c r="B3033" i="4"/>
  <c r="A3033" i="4"/>
  <c r="C3032" i="4"/>
  <c r="B3032" i="4"/>
  <c r="A3032" i="4"/>
  <c r="C3031" i="4"/>
  <c r="B3031" i="4"/>
  <c r="A3031" i="4"/>
  <c r="C3030" i="4"/>
  <c r="B3030" i="4"/>
  <c r="A3030" i="4"/>
  <c r="C3029" i="4"/>
  <c r="B3029" i="4"/>
  <c r="A3029" i="4"/>
  <c r="C3028" i="4"/>
  <c r="B3028" i="4"/>
  <c r="A3028" i="4"/>
  <c r="C3027" i="4"/>
  <c r="B3027" i="4"/>
  <c r="A3027" i="4"/>
  <c r="C3026" i="4"/>
  <c r="B3026" i="4"/>
  <c r="A3026" i="4"/>
  <c r="C3025" i="4"/>
  <c r="B3025" i="4"/>
  <c r="A3025" i="4"/>
  <c r="C3024" i="4"/>
  <c r="B3024" i="4"/>
  <c r="A3024" i="4"/>
  <c r="C3023" i="4"/>
  <c r="B3023" i="4"/>
  <c r="A3023" i="4"/>
  <c r="C3022" i="4"/>
  <c r="B3022" i="4"/>
  <c r="A3022" i="4"/>
  <c r="C3021" i="4"/>
  <c r="B3021" i="4"/>
  <c r="A3021" i="4"/>
  <c r="C3020" i="4"/>
  <c r="B3020" i="4"/>
  <c r="A3020" i="4"/>
  <c r="C3019" i="4"/>
  <c r="B3019" i="4"/>
  <c r="A3019" i="4"/>
  <c r="C3018" i="4"/>
  <c r="B3018" i="4"/>
  <c r="A3018" i="4"/>
  <c r="C3017" i="4"/>
  <c r="B3017" i="4"/>
  <c r="A3017" i="4"/>
  <c r="C3016" i="4"/>
  <c r="B3016" i="4"/>
  <c r="A3016" i="4"/>
  <c r="C3015" i="4"/>
  <c r="B3015" i="4"/>
  <c r="A3015" i="4"/>
  <c r="C3014" i="4"/>
  <c r="B3014" i="4"/>
  <c r="A3014" i="4"/>
  <c r="C3013" i="4"/>
  <c r="B3013" i="4"/>
  <c r="A3013" i="4"/>
  <c r="C3012" i="4"/>
  <c r="B3012" i="4"/>
  <c r="A3012" i="4"/>
  <c r="C3011" i="4"/>
  <c r="B3011" i="4"/>
  <c r="A3011" i="4"/>
  <c r="C3010" i="4"/>
  <c r="B3010" i="4"/>
  <c r="A3010" i="4"/>
  <c r="C3009" i="4"/>
  <c r="B3009" i="4"/>
  <c r="A3009" i="4"/>
  <c r="C3008" i="4"/>
  <c r="B3008" i="4"/>
  <c r="A3008" i="4"/>
  <c r="C3007" i="4"/>
  <c r="B3007" i="4"/>
  <c r="A3007" i="4"/>
  <c r="C3006" i="4"/>
  <c r="B3006" i="4"/>
  <c r="A3006" i="4"/>
  <c r="C3005" i="4"/>
  <c r="B3005" i="4"/>
  <c r="A3005" i="4"/>
  <c r="C3004" i="4"/>
  <c r="B3004" i="4"/>
  <c r="A3004" i="4"/>
  <c r="C3003" i="4"/>
  <c r="B3003" i="4"/>
  <c r="A3003" i="4"/>
  <c r="C3002" i="4"/>
  <c r="B3002" i="4"/>
  <c r="A3002" i="4"/>
  <c r="C3001" i="4"/>
  <c r="B3001" i="4"/>
  <c r="A3001" i="4"/>
  <c r="C3000" i="4"/>
  <c r="B3000" i="4"/>
  <c r="A3000" i="4"/>
  <c r="C2999" i="4"/>
  <c r="B2999" i="4"/>
  <c r="A2999" i="4"/>
  <c r="C2998" i="4"/>
  <c r="B2998" i="4"/>
  <c r="A2998" i="4"/>
  <c r="C2997" i="4"/>
  <c r="B2997" i="4"/>
  <c r="A2997" i="4"/>
  <c r="C2996" i="4"/>
  <c r="B2996" i="4"/>
  <c r="A2996" i="4"/>
  <c r="C2995" i="4"/>
  <c r="B2995" i="4"/>
  <c r="A2995" i="4"/>
  <c r="C2994" i="4"/>
  <c r="B2994" i="4"/>
  <c r="A2994" i="4"/>
  <c r="C2993" i="4"/>
  <c r="B2993" i="4"/>
  <c r="A2993" i="4"/>
  <c r="C2992" i="4"/>
  <c r="B2992" i="4"/>
  <c r="A2992" i="4"/>
  <c r="C2991" i="4"/>
  <c r="B2991" i="4"/>
  <c r="A2991" i="4"/>
  <c r="C2990" i="4"/>
  <c r="B2990" i="4"/>
  <c r="A2990" i="4"/>
  <c r="C2989" i="4"/>
  <c r="B2989" i="4"/>
  <c r="A2989" i="4"/>
  <c r="C2988" i="4"/>
  <c r="B2988" i="4"/>
  <c r="A2988" i="4"/>
  <c r="C2987" i="4"/>
  <c r="B2987" i="4"/>
  <c r="A2987" i="4"/>
  <c r="C2986" i="4"/>
  <c r="B2986" i="4"/>
  <c r="A2986" i="4"/>
  <c r="C2985" i="4"/>
  <c r="B2985" i="4"/>
  <c r="A2985" i="4"/>
  <c r="C2984" i="4"/>
  <c r="B2984" i="4"/>
  <c r="A2984" i="4"/>
  <c r="C2983" i="4"/>
  <c r="B2983" i="4"/>
  <c r="A2983" i="4"/>
  <c r="C2982" i="4"/>
  <c r="B2982" i="4"/>
  <c r="A2982" i="4"/>
  <c r="C2981" i="4"/>
  <c r="B2981" i="4"/>
  <c r="A2981" i="4"/>
  <c r="C2980" i="4"/>
  <c r="B2980" i="4"/>
  <c r="A2980" i="4"/>
  <c r="C2979" i="4"/>
  <c r="B2979" i="4"/>
  <c r="A2979" i="4"/>
  <c r="C2978" i="4"/>
  <c r="B2978" i="4"/>
  <c r="A2978" i="4"/>
  <c r="C2977" i="4"/>
  <c r="B2977" i="4"/>
  <c r="A2977" i="4"/>
  <c r="C2976" i="4"/>
  <c r="B2976" i="4"/>
  <c r="A2976" i="4"/>
  <c r="C2975" i="4"/>
  <c r="B2975" i="4"/>
  <c r="A2975" i="4"/>
  <c r="C2974" i="4"/>
  <c r="B2974" i="4"/>
  <c r="A2974" i="4"/>
  <c r="C2973" i="4"/>
  <c r="B2973" i="4"/>
  <c r="A2973" i="4"/>
  <c r="C2972" i="4"/>
  <c r="B2972" i="4"/>
  <c r="A2972" i="4"/>
  <c r="C2971" i="4"/>
  <c r="B2971" i="4"/>
  <c r="A2971" i="4"/>
  <c r="C2970" i="4"/>
  <c r="B2970" i="4"/>
  <c r="A2970" i="4"/>
  <c r="C2969" i="4"/>
  <c r="B2969" i="4"/>
  <c r="A2969" i="4"/>
  <c r="C2968" i="4"/>
  <c r="B2968" i="4"/>
  <c r="A2968" i="4"/>
  <c r="C2967" i="4"/>
  <c r="B2967" i="4"/>
  <c r="A2967" i="4"/>
  <c r="C2966" i="4"/>
  <c r="B2966" i="4"/>
  <c r="A2966" i="4"/>
  <c r="C2965" i="4"/>
  <c r="B2965" i="4"/>
  <c r="A2965" i="4"/>
  <c r="C2964" i="4"/>
  <c r="B2964" i="4"/>
  <c r="A2964" i="4"/>
  <c r="C2963" i="4"/>
  <c r="B2963" i="4"/>
  <c r="A2963" i="4"/>
  <c r="C2962" i="4"/>
  <c r="B2962" i="4"/>
  <c r="A2962" i="4"/>
  <c r="C2961" i="4"/>
  <c r="B2961" i="4"/>
  <c r="A2961" i="4"/>
  <c r="C2960" i="4"/>
  <c r="B2960" i="4"/>
  <c r="A2960" i="4"/>
  <c r="C2959" i="4"/>
  <c r="B2959" i="4"/>
  <c r="A2959" i="4"/>
  <c r="C2958" i="4"/>
  <c r="B2958" i="4"/>
  <c r="A2958" i="4"/>
  <c r="C2957" i="4"/>
  <c r="B2957" i="4"/>
  <c r="A2957" i="4"/>
  <c r="C2956" i="4"/>
  <c r="B2956" i="4"/>
  <c r="A2956" i="4"/>
  <c r="C2955" i="4"/>
  <c r="B2955" i="4"/>
  <c r="A2955" i="4"/>
  <c r="C2954" i="4"/>
  <c r="B2954" i="4"/>
  <c r="A2954" i="4"/>
  <c r="C2953" i="4"/>
  <c r="B2953" i="4"/>
  <c r="A2953" i="4"/>
  <c r="C2952" i="4"/>
  <c r="B2952" i="4"/>
  <c r="A2952" i="4"/>
  <c r="C2951" i="4"/>
  <c r="B2951" i="4"/>
  <c r="A2951" i="4"/>
  <c r="C2950" i="4"/>
  <c r="B2950" i="4"/>
  <c r="A2950" i="4"/>
  <c r="C2949" i="4"/>
  <c r="B2949" i="4"/>
  <c r="A2949" i="4"/>
  <c r="C2948" i="4"/>
  <c r="B2948" i="4"/>
  <c r="A2948" i="4"/>
  <c r="C2947" i="4"/>
  <c r="B2947" i="4"/>
  <c r="A2947" i="4"/>
  <c r="C2946" i="4"/>
  <c r="B2946" i="4"/>
  <c r="A2946" i="4"/>
  <c r="C2945" i="4"/>
  <c r="B2945" i="4"/>
  <c r="A2945" i="4"/>
  <c r="C2944" i="4"/>
  <c r="B2944" i="4"/>
  <c r="A2944" i="4"/>
  <c r="C2943" i="4"/>
  <c r="B2943" i="4"/>
  <c r="A2943" i="4"/>
  <c r="C2942" i="4"/>
  <c r="B2942" i="4"/>
  <c r="A2942" i="4"/>
  <c r="C2941" i="4"/>
  <c r="B2941" i="4"/>
  <c r="A2941" i="4"/>
  <c r="C2940" i="4"/>
  <c r="B2940" i="4"/>
  <c r="A2940" i="4"/>
  <c r="C2939" i="4"/>
  <c r="B2939" i="4"/>
  <c r="A2939" i="4"/>
  <c r="C2938" i="4"/>
  <c r="B2938" i="4"/>
  <c r="A2938" i="4"/>
  <c r="C2937" i="4"/>
  <c r="B2937" i="4"/>
  <c r="A2937" i="4"/>
  <c r="C2936" i="4"/>
  <c r="B2936" i="4"/>
  <c r="A2936" i="4"/>
  <c r="C2935" i="4"/>
  <c r="B2935" i="4"/>
  <c r="A2935" i="4"/>
  <c r="C2934" i="4"/>
  <c r="B2934" i="4"/>
  <c r="A2934" i="4"/>
  <c r="C2933" i="4"/>
  <c r="B2933" i="4"/>
  <c r="A2933" i="4"/>
  <c r="C2932" i="4"/>
  <c r="B2932" i="4"/>
  <c r="A2932" i="4"/>
  <c r="C2931" i="4"/>
  <c r="B2931" i="4"/>
  <c r="A2931" i="4"/>
  <c r="C2930" i="4"/>
  <c r="B2930" i="4"/>
  <c r="A2930" i="4"/>
  <c r="C2929" i="4"/>
  <c r="B2929" i="4"/>
  <c r="A2929" i="4"/>
  <c r="C2928" i="4"/>
  <c r="B2928" i="4"/>
  <c r="A2928" i="4"/>
  <c r="C2927" i="4"/>
  <c r="B2927" i="4"/>
  <c r="A2927" i="4"/>
  <c r="C2926" i="4"/>
  <c r="B2926" i="4"/>
  <c r="A2926" i="4"/>
  <c r="C2925" i="4"/>
  <c r="B2925" i="4"/>
  <c r="A2925" i="4"/>
  <c r="C2924" i="4"/>
  <c r="B2924" i="4"/>
  <c r="A2924" i="4"/>
  <c r="C2923" i="4"/>
  <c r="B2923" i="4"/>
  <c r="A2923" i="4"/>
  <c r="C2922" i="4"/>
  <c r="B2922" i="4"/>
  <c r="A2922" i="4"/>
  <c r="C2921" i="4"/>
  <c r="B2921" i="4"/>
  <c r="A2921" i="4"/>
  <c r="C2920" i="4"/>
  <c r="B2920" i="4"/>
  <c r="A2920" i="4"/>
  <c r="C2919" i="4"/>
  <c r="B2919" i="4"/>
  <c r="A2919" i="4"/>
  <c r="C2918" i="4"/>
  <c r="B2918" i="4"/>
  <c r="A2918" i="4"/>
  <c r="C2917" i="4"/>
  <c r="B2917" i="4"/>
  <c r="A2917" i="4"/>
  <c r="C2916" i="4"/>
  <c r="B2916" i="4"/>
  <c r="A2916" i="4"/>
  <c r="C2915" i="4"/>
  <c r="B2915" i="4"/>
  <c r="A2915" i="4"/>
  <c r="C2914" i="4"/>
  <c r="B2914" i="4"/>
  <c r="A2914" i="4"/>
  <c r="C2913" i="4"/>
  <c r="B2913" i="4"/>
  <c r="A2913" i="4"/>
  <c r="C2912" i="4"/>
  <c r="B2912" i="4"/>
  <c r="A2912" i="4"/>
  <c r="C2911" i="4"/>
  <c r="B2911" i="4"/>
  <c r="A2911" i="4"/>
  <c r="C2910" i="4"/>
  <c r="B2910" i="4"/>
  <c r="A2910" i="4"/>
  <c r="C2909" i="4"/>
  <c r="B2909" i="4"/>
  <c r="A2909" i="4"/>
  <c r="C2908" i="4"/>
  <c r="B2908" i="4"/>
  <c r="A2908" i="4"/>
  <c r="C2907" i="4"/>
  <c r="B2907" i="4"/>
  <c r="A2907" i="4"/>
  <c r="C2906" i="4"/>
  <c r="B2906" i="4"/>
  <c r="A2906" i="4"/>
  <c r="C2905" i="4"/>
  <c r="B2905" i="4"/>
  <c r="A2905" i="4"/>
  <c r="C2904" i="4"/>
  <c r="B2904" i="4"/>
  <c r="A2904" i="4"/>
  <c r="C2903" i="4"/>
  <c r="B2903" i="4"/>
  <c r="A2903" i="4"/>
  <c r="C2902" i="4"/>
  <c r="B2902" i="4"/>
  <c r="A2902" i="4"/>
  <c r="C2901" i="4"/>
  <c r="B2901" i="4"/>
  <c r="A2901" i="4"/>
  <c r="C2900" i="4"/>
  <c r="B2900" i="4"/>
  <c r="A2900" i="4"/>
  <c r="C2899" i="4"/>
  <c r="B2899" i="4"/>
  <c r="A2899" i="4"/>
  <c r="C2898" i="4"/>
  <c r="B2898" i="4"/>
  <c r="A2898" i="4"/>
  <c r="C2897" i="4"/>
  <c r="B2897" i="4"/>
  <c r="A2897" i="4"/>
  <c r="C2896" i="4"/>
  <c r="B2896" i="4"/>
  <c r="A2896" i="4"/>
  <c r="C2895" i="4"/>
  <c r="B2895" i="4"/>
  <c r="A2895" i="4"/>
  <c r="C2894" i="4"/>
  <c r="B2894" i="4"/>
  <c r="A2894" i="4"/>
  <c r="C2893" i="4"/>
  <c r="B2893" i="4"/>
  <c r="A2893" i="4"/>
  <c r="C2892" i="4"/>
  <c r="B2892" i="4"/>
  <c r="A2892" i="4"/>
  <c r="C2891" i="4"/>
  <c r="B2891" i="4"/>
  <c r="A2891" i="4"/>
  <c r="C2890" i="4"/>
  <c r="B2890" i="4"/>
  <c r="A2890" i="4"/>
  <c r="C2889" i="4"/>
  <c r="B2889" i="4"/>
  <c r="A2889" i="4"/>
  <c r="C2888" i="4"/>
  <c r="B2888" i="4"/>
  <c r="A2888" i="4"/>
  <c r="C2887" i="4"/>
  <c r="B2887" i="4"/>
  <c r="A2887" i="4"/>
  <c r="C2886" i="4"/>
  <c r="B2886" i="4"/>
  <c r="A2886" i="4"/>
  <c r="C2885" i="4"/>
  <c r="B2885" i="4"/>
  <c r="A2885" i="4"/>
  <c r="C2884" i="4"/>
  <c r="B2884" i="4"/>
  <c r="A2884" i="4"/>
  <c r="C2883" i="4"/>
  <c r="B2883" i="4"/>
  <c r="A2883" i="4"/>
  <c r="C2882" i="4"/>
  <c r="B2882" i="4"/>
  <c r="A2882" i="4"/>
  <c r="C2881" i="4"/>
  <c r="B2881" i="4"/>
  <c r="A2881" i="4"/>
  <c r="C2880" i="4"/>
  <c r="B2880" i="4"/>
  <c r="A2880" i="4"/>
  <c r="C2879" i="4"/>
  <c r="B2879" i="4"/>
  <c r="A2879" i="4"/>
  <c r="C2878" i="4"/>
  <c r="B2878" i="4"/>
  <c r="A2878" i="4"/>
  <c r="C2877" i="4"/>
  <c r="B2877" i="4"/>
  <c r="A2877" i="4"/>
  <c r="C2876" i="4"/>
  <c r="B2876" i="4"/>
  <c r="A2876" i="4"/>
  <c r="C2875" i="4"/>
  <c r="B2875" i="4"/>
  <c r="A2875" i="4"/>
  <c r="C2874" i="4"/>
  <c r="B2874" i="4"/>
  <c r="A2874" i="4"/>
  <c r="C2873" i="4"/>
  <c r="B2873" i="4"/>
  <c r="A2873" i="4"/>
  <c r="C2872" i="4"/>
  <c r="B2872" i="4"/>
  <c r="A2872" i="4"/>
  <c r="C2871" i="4"/>
  <c r="B2871" i="4"/>
  <c r="A2871" i="4"/>
  <c r="C2870" i="4"/>
  <c r="B2870" i="4"/>
  <c r="A2870" i="4"/>
  <c r="C2869" i="4"/>
  <c r="B2869" i="4"/>
  <c r="A2869" i="4"/>
  <c r="C2868" i="4"/>
  <c r="B2868" i="4"/>
  <c r="A2868" i="4"/>
  <c r="C2867" i="4"/>
  <c r="B2867" i="4"/>
  <c r="A2867" i="4"/>
  <c r="C2866" i="4"/>
  <c r="B2866" i="4"/>
  <c r="A2866" i="4"/>
  <c r="C2865" i="4"/>
  <c r="B2865" i="4"/>
  <c r="A2865" i="4"/>
  <c r="C2864" i="4"/>
  <c r="B2864" i="4"/>
  <c r="A2864" i="4"/>
  <c r="C2863" i="4"/>
  <c r="B2863" i="4"/>
  <c r="A2863" i="4"/>
  <c r="C2862" i="4"/>
  <c r="B2862" i="4"/>
  <c r="A2862" i="4"/>
  <c r="C2861" i="4"/>
  <c r="B2861" i="4"/>
  <c r="A2861" i="4"/>
  <c r="C2860" i="4"/>
  <c r="B2860" i="4"/>
  <c r="A2860" i="4"/>
  <c r="C2859" i="4"/>
  <c r="B2859" i="4"/>
  <c r="A2859" i="4"/>
  <c r="C2858" i="4"/>
  <c r="B2858" i="4"/>
  <c r="A2858" i="4"/>
  <c r="C2857" i="4"/>
  <c r="B2857" i="4"/>
  <c r="A2857" i="4"/>
  <c r="C2856" i="4"/>
  <c r="B2856" i="4"/>
  <c r="A2856" i="4"/>
  <c r="C2855" i="4"/>
  <c r="B2855" i="4"/>
  <c r="A2855" i="4"/>
  <c r="C2854" i="4"/>
  <c r="B2854" i="4"/>
  <c r="A2854" i="4"/>
  <c r="C2853" i="4"/>
  <c r="B2853" i="4"/>
  <c r="A2853" i="4"/>
  <c r="C2852" i="4"/>
  <c r="B2852" i="4"/>
  <c r="A2852" i="4"/>
  <c r="C2851" i="4"/>
  <c r="B2851" i="4"/>
  <c r="A2851" i="4"/>
  <c r="C2850" i="4"/>
  <c r="B2850" i="4"/>
  <c r="A2850" i="4"/>
  <c r="C2849" i="4"/>
  <c r="B2849" i="4"/>
  <c r="A2849" i="4"/>
  <c r="C2848" i="4"/>
  <c r="B2848" i="4"/>
  <c r="A2848" i="4"/>
  <c r="C2847" i="4"/>
  <c r="B2847" i="4"/>
  <c r="A2847" i="4"/>
  <c r="C2846" i="4"/>
  <c r="B2846" i="4"/>
  <c r="A2846" i="4"/>
  <c r="C2845" i="4"/>
  <c r="B2845" i="4"/>
  <c r="A2845" i="4"/>
  <c r="C2844" i="4"/>
  <c r="B2844" i="4"/>
  <c r="A2844" i="4"/>
  <c r="C2843" i="4"/>
  <c r="B2843" i="4"/>
  <c r="A2843" i="4"/>
  <c r="C2842" i="4"/>
  <c r="B2842" i="4"/>
  <c r="A2842" i="4"/>
  <c r="C2841" i="4"/>
  <c r="B2841" i="4"/>
  <c r="A2841" i="4"/>
  <c r="C2840" i="4"/>
  <c r="B2840" i="4"/>
  <c r="A2840" i="4"/>
  <c r="C2839" i="4"/>
  <c r="B2839" i="4"/>
  <c r="A2839" i="4"/>
  <c r="C2838" i="4"/>
  <c r="B2838" i="4"/>
  <c r="A2838" i="4"/>
  <c r="C2837" i="4"/>
  <c r="B2837" i="4"/>
  <c r="A2837" i="4"/>
  <c r="C2836" i="4"/>
  <c r="B2836" i="4"/>
  <c r="A2836" i="4"/>
  <c r="C2835" i="4"/>
  <c r="B2835" i="4"/>
  <c r="A2835" i="4"/>
  <c r="C2834" i="4"/>
  <c r="B2834" i="4"/>
  <c r="A2834" i="4"/>
  <c r="C2833" i="4"/>
  <c r="B2833" i="4"/>
  <c r="A2833" i="4"/>
  <c r="C2832" i="4"/>
  <c r="B2832" i="4"/>
  <c r="A2832" i="4"/>
  <c r="C2831" i="4"/>
  <c r="B2831" i="4"/>
  <c r="A2831" i="4"/>
  <c r="C2830" i="4"/>
  <c r="B2830" i="4"/>
  <c r="A2830" i="4"/>
  <c r="C2829" i="4"/>
  <c r="B2829" i="4"/>
  <c r="A2829" i="4"/>
  <c r="C2828" i="4"/>
  <c r="B2828" i="4"/>
  <c r="A2828" i="4"/>
  <c r="C2827" i="4"/>
  <c r="B2827" i="4"/>
  <c r="A2827" i="4"/>
  <c r="C2826" i="4"/>
  <c r="B2826" i="4"/>
  <c r="A2826" i="4"/>
  <c r="C2825" i="4"/>
  <c r="B2825" i="4"/>
  <c r="A2825" i="4"/>
  <c r="C2824" i="4"/>
  <c r="B2824" i="4"/>
  <c r="A2824" i="4"/>
  <c r="C2823" i="4"/>
  <c r="B2823" i="4"/>
  <c r="A2823" i="4"/>
  <c r="C2822" i="4"/>
  <c r="B2822" i="4"/>
  <c r="A2822" i="4"/>
  <c r="C2821" i="4"/>
  <c r="B2821" i="4"/>
  <c r="A2821" i="4"/>
  <c r="C2820" i="4"/>
  <c r="B2820" i="4"/>
  <c r="A2820" i="4"/>
  <c r="C2819" i="4"/>
  <c r="B2819" i="4"/>
  <c r="A2819" i="4"/>
  <c r="C2818" i="4"/>
  <c r="B2818" i="4"/>
  <c r="A2818" i="4"/>
  <c r="C2817" i="4"/>
  <c r="B2817" i="4"/>
  <c r="A2817" i="4"/>
  <c r="C2816" i="4"/>
  <c r="B2816" i="4"/>
  <c r="A2816" i="4"/>
  <c r="C2815" i="4"/>
  <c r="B2815" i="4"/>
  <c r="A2815" i="4"/>
  <c r="C2814" i="4"/>
  <c r="B2814" i="4"/>
  <c r="A2814" i="4"/>
  <c r="C2813" i="4"/>
  <c r="B2813" i="4"/>
  <c r="A2813" i="4"/>
  <c r="C2812" i="4"/>
  <c r="B2812" i="4"/>
  <c r="A2812" i="4"/>
  <c r="C2811" i="4"/>
  <c r="B2811" i="4"/>
  <c r="A2811" i="4"/>
  <c r="C2810" i="4"/>
  <c r="B2810" i="4"/>
  <c r="A2810" i="4"/>
  <c r="C2809" i="4"/>
  <c r="B2809" i="4"/>
  <c r="A2809" i="4"/>
  <c r="C2808" i="4"/>
  <c r="B2808" i="4"/>
  <c r="A2808" i="4"/>
  <c r="C2807" i="4"/>
  <c r="B2807" i="4"/>
  <c r="A2807" i="4"/>
  <c r="C2806" i="4"/>
  <c r="B2806" i="4"/>
  <c r="A2806" i="4"/>
  <c r="C2805" i="4"/>
  <c r="B2805" i="4"/>
  <c r="A2805" i="4"/>
  <c r="C2804" i="4"/>
  <c r="B2804" i="4"/>
  <c r="A2804" i="4"/>
  <c r="C2803" i="4"/>
  <c r="B2803" i="4"/>
  <c r="A2803" i="4"/>
  <c r="C2802" i="4"/>
  <c r="B2802" i="4"/>
  <c r="A2802" i="4"/>
  <c r="C2801" i="4"/>
  <c r="B2801" i="4"/>
  <c r="A2801" i="4"/>
  <c r="C2800" i="4"/>
  <c r="B2800" i="4"/>
  <c r="A2800" i="4"/>
  <c r="C2799" i="4"/>
  <c r="B2799" i="4"/>
  <c r="A2799" i="4"/>
  <c r="C2798" i="4"/>
  <c r="B2798" i="4"/>
  <c r="A2798" i="4"/>
  <c r="C2797" i="4"/>
  <c r="B2797" i="4"/>
  <c r="A2797" i="4"/>
  <c r="C2796" i="4"/>
  <c r="B2796" i="4"/>
  <c r="A2796" i="4"/>
  <c r="C2795" i="4"/>
  <c r="B2795" i="4"/>
  <c r="A2795" i="4"/>
  <c r="C2794" i="4"/>
  <c r="B2794" i="4"/>
  <c r="A2794" i="4"/>
  <c r="C2793" i="4"/>
  <c r="B2793" i="4"/>
  <c r="A2793" i="4"/>
  <c r="C2792" i="4"/>
  <c r="B2792" i="4"/>
  <c r="A2792" i="4"/>
  <c r="C2791" i="4"/>
  <c r="B2791" i="4"/>
  <c r="A2791" i="4"/>
  <c r="C2790" i="4"/>
  <c r="B2790" i="4"/>
  <c r="A2790" i="4"/>
  <c r="C2789" i="4"/>
  <c r="B2789" i="4"/>
  <c r="A2789" i="4"/>
  <c r="C2788" i="4"/>
  <c r="B2788" i="4"/>
  <c r="A2788" i="4"/>
  <c r="C2787" i="4"/>
  <c r="B2787" i="4"/>
  <c r="A2787" i="4"/>
  <c r="C2786" i="4"/>
  <c r="B2786" i="4"/>
  <c r="A2786" i="4"/>
  <c r="C2785" i="4"/>
  <c r="B2785" i="4"/>
  <c r="A2785" i="4"/>
  <c r="C2784" i="4"/>
  <c r="B2784" i="4"/>
  <c r="A2784" i="4"/>
  <c r="C2783" i="4"/>
  <c r="B2783" i="4"/>
  <c r="A2783" i="4"/>
  <c r="C2782" i="4"/>
  <c r="B2782" i="4"/>
  <c r="A2782" i="4"/>
  <c r="C2781" i="4"/>
  <c r="B2781" i="4"/>
  <c r="A2781" i="4"/>
  <c r="C2780" i="4"/>
  <c r="B2780" i="4"/>
  <c r="A2780" i="4"/>
  <c r="C2779" i="4"/>
  <c r="B2779" i="4"/>
  <c r="A2779" i="4"/>
  <c r="C2778" i="4"/>
  <c r="B2778" i="4"/>
  <c r="A2778" i="4"/>
  <c r="C2777" i="4"/>
  <c r="B2777" i="4"/>
  <c r="A2777" i="4"/>
  <c r="C2776" i="4"/>
  <c r="B2776" i="4"/>
  <c r="A2776" i="4"/>
  <c r="C2775" i="4"/>
  <c r="B2775" i="4"/>
  <c r="A2775" i="4"/>
  <c r="C2774" i="4"/>
  <c r="B2774" i="4"/>
  <c r="A2774" i="4"/>
  <c r="C2773" i="4"/>
  <c r="B2773" i="4"/>
  <c r="A2773" i="4"/>
  <c r="C2772" i="4"/>
  <c r="B2772" i="4"/>
  <c r="A2772" i="4"/>
  <c r="C2771" i="4"/>
  <c r="B2771" i="4"/>
  <c r="A2771" i="4"/>
  <c r="C2770" i="4"/>
  <c r="B2770" i="4"/>
  <c r="A2770" i="4"/>
  <c r="C2769" i="4"/>
  <c r="B2769" i="4"/>
  <c r="A2769" i="4"/>
  <c r="C2768" i="4"/>
  <c r="B2768" i="4"/>
  <c r="A2768" i="4"/>
  <c r="C2767" i="4"/>
  <c r="B2767" i="4"/>
  <c r="A2767" i="4"/>
  <c r="C2766" i="4"/>
  <c r="B2766" i="4"/>
  <c r="A2766" i="4"/>
  <c r="C2765" i="4"/>
  <c r="B2765" i="4"/>
  <c r="A2765" i="4"/>
  <c r="C2764" i="4"/>
  <c r="B2764" i="4"/>
  <c r="A2764" i="4"/>
  <c r="C2763" i="4"/>
  <c r="B2763" i="4"/>
  <c r="A2763" i="4"/>
  <c r="C2762" i="4"/>
  <c r="B2762" i="4"/>
  <c r="A2762" i="4"/>
  <c r="C2761" i="4"/>
  <c r="B2761" i="4"/>
  <c r="A2761" i="4"/>
  <c r="C2760" i="4"/>
  <c r="B2760" i="4"/>
  <c r="A2760" i="4"/>
  <c r="C2759" i="4"/>
  <c r="B2759" i="4"/>
  <c r="A2759" i="4"/>
  <c r="C2758" i="4"/>
  <c r="B2758" i="4"/>
  <c r="A2758" i="4"/>
  <c r="C2757" i="4"/>
  <c r="B2757" i="4"/>
  <c r="A2757" i="4"/>
  <c r="C2756" i="4"/>
  <c r="B2756" i="4"/>
  <c r="A2756" i="4"/>
  <c r="C2755" i="4"/>
  <c r="B2755" i="4"/>
  <c r="A2755" i="4"/>
  <c r="C2754" i="4"/>
  <c r="B2754" i="4"/>
  <c r="A2754" i="4"/>
  <c r="C2753" i="4"/>
  <c r="B2753" i="4"/>
  <c r="A2753" i="4"/>
  <c r="C2752" i="4"/>
  <c r="B2752" i="4"/>
  <c r="A2752" i="4"/>
  <c r="C2751" i="4"/>
  <c r="B2751" i="4"/>
  <c r="A2751" i="4"/>
  <c r="C2750" i="4"/>
  <c r="B2750" i="4"/>
  <c r="A2750" i="4"/>
  <c r="C2749" i="4"/>
  <c r="B2749" i="4"/>
  <c r="A2749" i="4"/>
  <c r="C2748" i="4"/>
  <c r="B2748" i="4"/>
  <c r="A2748" i="4"/>
  <c r="C2747" i="4"/>
  <c r="B2747" i="4"/>
  <c r="A2747" i="4"/>
  <c r="C2746" i="4"/>
  <c r="B2746" i="4"/>
  <c r="A2746" i="4"/>
  <c r="C2745" i="4"/>
  <c r="B2745" i="4"/>
  <c r="A2745" i="4"/>
  <c r="C2744" i="4"/>
  <c r="B2744" i="4"/>
  <c r="A2744" i="4"/>
  <c r="C2743" i="4"/>
  <c r="B2743" i="4"/>
  <c r="A2743" i="4"/>
  <c r="C2742" i="4"/>
  <c r="B2742" i="4"/>
  <c r="A2742" i="4"/>
  <c r="C2741" i="4"/>
  <c r="B2741" i="4"/>
  <c r="A2741" i="4"/>
  <c r="C2740" i="4"/>
  <c r="B2740" i="4"/>
  <c r="A2740" i="4"/>
  <c r="C2739" i="4"/>
  <c r="B2739" i="4"/>
  <c r="A2739" i="4"/>
  <c r="C2738" i="4"/>
  <c r="B2738" i="4"/>
  <c r="A2738" i="4"/>
  <c r="C2737" i="4"/>
  <c r="B2737" i="4"/>
  <c r="A2737" i="4"/>
  <c r="C2736" i="4"/>
  <c r="B2736" i="4"/>
  <c r="A2736" i="4"/>
  <c r="C2735" i="4"/>
  <c r="B2735" i="4"/>
  <c r="A2735" i="4"/>
  <c r="C2734" i="4"/>
  <c r="B2734" i="4"/>
  <c r="A2734" i="4"/>
  <c r="C2733" i="4"/>
  <c r="B2733" i="4"/>
  <c r="A2733" i="4"/>
  <c r="C2732" i="4"/>
  <c r="B2732" i="4"/>
  <c r="A2732" i="4"/>
  <c r="C2731" i="4"/>
  <c r="B2731" i="4"/>
  <c r="A2731" i="4"/>
  <c r="C2730" i="4"/>
  <c r="B2730" i="4"/>
  <c r="A2730" i="4"/>
  <c r="C2729" i="4"/>
  <c r="B2729" i="4"/>
  <c r="A2729" i="4"/>
  <c r="C2728" i="4"/>
  <c r="B2728" i="4"/>
  <c r="A2728" i="4"/>
  <c r="C2727" i="4"/>
  <c r="B2727" i="4"/>
  <c r="A2727" i="4"/>
  <c r="C2726" i="4"/>
  <c r="B2726" i="4"/>
  <c r="A2726" i="4"/>
  <c r="C2725" i="4"/>
  <c r="B2725" i="4"/>
  <c r="A2725" i="4"/>
  <c r="C2724" i="4"/>
  <c r="B2724" i="4"/>
  <c r="A2724" i="4"/>
  <c r="C2723" i="4"/>
  <c r="B2723" i="4"/>
  <c r="A2723" i="4"/>
  <c r="C2722" i="4"/>
  <c r="B2722" i="4"/>
  <c r="A2722" i="4"/>
  <c r="C2721" i="4"/>
  <c r="B2721" i="4"/>
  <c r="A2721" i="4"/>
  <c r="C2720" i="4"/>
  <c r="B2720" i="4"/>
  <c r="A2720" i="4"/>
  <c r="C2719" i="4"/>
  <c r="B2719" i="4"/>
  <c r="A2719" i="4"/>
  <c r="C2718" i="4"/>
  <c r="B2718" i="4"/>
  <c r="A2718" i="4"/>
  <c r="C2717" i="4"/>
  <c r="B2717" i="4"/>
  <c r="A2717" i="4"/>
  <c r="C2716" i="4"/>
  <c r="B2716" i="4"/>
  <c r="A2716" i="4"/>
  <c r="C2715" i="4"/>
  <c r="B2715" i="4"/>
  <c r="A2715" i="4"/>
  <c r="C2714" i="4"/>
  <c r="B2714" i="4"/>
  <c r="A2714" i="4"/>
  <c r="C2713" i="4"/>
  <c r="B2713" i="4"/>
  <c r="A2713" i="4"/>
  <c r="C2712" i="4"/>
  <c r="B2712" i="4"/>
  <c r="A2712" i="4"/>
  <c r="C2711" i="4"/>
  <c r="B2711" i="4"/>
  <c r="A2711" i="4"/>
  <c r="C2710" i="4"/>
  <c r="B2710" i="4"/>
  <c r="A2710" i="4"/>
  <c r="C2709" i="4"/>
  <c r="B2709" i="4"/>
  <c r="A2709" i="4"/>
  <c r="C2708" i="4"/>
  <c r="B2708" i="4"/>
  <c r="A2708" i="4"/>
  <c r="C2707" i="4"/>
  <c r="B2707" i="4"/>
  <c r="A2707" i="4"/>
  <c r="C2706" i="4"/>
  <c r="B2706" i="4"/>
  <c r="A2706" i="4"/>
  <c r="C2705" i="4"/>
  <c r="B2705" i="4"/>
  <c r="A2705" i="4"/>
  <c r="C2704" i="4"/>
  <c r="B2704" i="4"/>
  <c r="A2704" i="4"/>
  <c r="C2703" i="4"/>
  <c r="B2703" i="4"/>
  <c r="A2703" i="4"/>
  <c r="C2702" i="4"/>
  <c r="B2702" i="4"/>
  <c r="A2702" i="4"/>
  <c r="C2701" i="4"/>
  <c r="B2701" i="4"/>
  <c r="A2701" i="4"/>
  <c r="C2700" i="4"/>
  <c r="B2700" i="4"/>
  <c r="A2700" i="4"/>
  <c r="C2699" i="4"/>
  <c r="B2699" i="4"/>
  <c r="A2699" i="4"/>
  <c r="C2698" i="4"/>
  <c r="B2698" i="4"/>
  <c r="A2698" i="4"/>
  <c r="C2697" i="4"/>
  <c r="B2697" i="4"/>
  <c r="A2697" i="4"/>
  <c r="C2696" i="4"/>
  <c r="B2696" i="4"/>
  <c r="A2696" i="4"/>
  <c r="C2695" i="4"/>
  <c r="B2695" i="4"/>
  <c r="A2695" i="4"/>
  <c r="C2694" i="4"/>
  <c r="B2694" i="4"/>
  <c r="A2694" i="4"/>
  <c r="C2693" i="4"/>
  <c r="B2693" i="4"/>
  <c r="A2693" i="4"/>
  <c r="C2692" i="4"/>
  <c r="B2692" i="4"/>
  <c r="A2692" i="4"/>
  <c r="C2691" i="4"/>
  <c r="B2691" i="4"/>
  <c r="A2691" i="4"/>
  <c r="C2690" i="4"/>
  <c r="B2690" i="4"/>
  <c r="A2690" i="4"/>
  <c r="C2689" i="4"/>
  <c r="B2689" i="4"/>
  <c r="A2689" i="4"/>
  <c r="C2688" i="4"/>
  <c r="B2688" i="4"/>
  <c r="A2688" i="4"/>
  <c r="C2687" i="4"/>
  <c r="B2687" i="4"/>
  <c r="A2687" i="4"/>
  <c r="C2686" i="4"/>
  <c r="B2686" i="4"/>
  <c r="A2686" i="4"/>
  <c r="C2685" i="4"/>
  <c r="B2685" i="4"/>
  <c r="A2685" i="4"/>
  <c r="C2684" i="4"/>
  <c r="B2684" i="4"/>
  <c r="A2684" i="4"/>
  <c r="C2683" i="4"/>
  <c r="B2683" i="4"/>
  <c r="A2683" i="4"/>
  <c r="C2682" i="4"/>
  <c r="B2682" i="4"/>
  <c r="A2682" i="4"/>
  <c r="C2681" i="4"/>
  <c r="B2681" i="4"/>
  <c r="A2681" i="4"/>
  <c r="C2680" i="4"/>
  <c r="B2680" i="4"/>
  <c r="A2680" i="4"/>
  <c r="C2679" i="4"/>
  <c r="B2679" i="4"/>
  <c r="A2679" i="4"/>
  <c r="C2678" i="4"/>
  <c r="B2678" i="4"/>
  <c r="A2678" i="4"/>
  <c r="C2677" i="4"/>
  <c r="B2677" i="4"/>
  <c r="A2677" i="4"/>
  <c r="C2676" i="4"/>
  <c r="B2676" i="4"/>
  <c r="A2676" i="4"/>
  <c r="C2675" i="4"/>
  <c r="B2675" i="4"/>
  <c r="A2675" i="4"/>
  <c r="C2674" i="4"/>
  <c r="B2674" i="4"/>
  <c r="A2674" i="4"/>
  <c r="C2673" i="4"/>
  <c r="B2673" i="4"/>
  <c r="A2673" i="4"/>
  <c r="C2672" i="4"/>
  <c r="B2672" i="4"/>
  <c r="A2672" i="4"/>
  <c r="C2671" i="4"/>
  <c r="B2671" i="4"/>
  <c r="A2671" i="4"/>
  <c r="C2670" i="4"/>
  <c r="B2670" i="4"/>
  <c r="A2670" i="4"/>
  <c r="C2669" i="4"/>
  <c r="B2669" i="4"/>
  <c r="A2669" i="4"/>
  <c r="C2668" i="4"/>
  <c r="B2668" i="4"/>
  <c r="A2668" i="4"/>
  <c r="C2667" i="4"/>
  <c r="B2667" i="4"/>
  <c r="A2667" i="4"/>
  <c r="C2666" i="4"/>
  <c r="B2666" i="4"/>
  <c r="A2666" i="4"/>
  <c r="C2665" i="4"/>
  <c r="B2665" i="4"/>
  <c r="A2665" i="4"/>
  <c r="C2664" i="4"/>
  <c r="B2664" i="4"/>
  <c r="A2664" i="4"/>
  <c r="C2663" i="4"/>
  <c r="B2663" i="4"/>
  <c r="A2663" i="4"/>
  <c r="C2662" i="4"/>
  <c r="B2662" i="4"/>
  <c r="A2662" i="4"/>
  <c r="C2661" i="4"/>
  <c r="B2661" i="4"/>
  <c r="A2661" i="4"/>
  <c r="C2660" i="4"/>
  <c r="B2660" i="4"/>
  <c r="A2660" i="4"/>
  <c r="C2659" i="4"/>
  <c r="B2659" i="4"/>
  <c r="A2659" i="4"/>
  <c r="C2658" i="4"/>
  <c r="B2658" i="4"/>
  <c r="A2658" i="4"/>
  <c r="C2657" i="4"/>
  <c r="B2657" i="4"/>
  <c r="A2657" i="4"/>
  <c r="C2656" i="4"/>
  <c r="B2656" i="4"/>
  <c r="A2656" i="4"/>
  <c r="C2655" i="4"/>
  <c r="B2655" i="4"/>
  <c r="A2655" i="4"/>
  <c r="C2654" i="4"/>
  <c r="B2654" i="4"/>
  <c r="A2654" i="4"/>
  <c r="C2653" i="4"/>
  <c r="B2653" i="4"/>
  <c r="A2653" i="4"/>
  <c r="C2652" i="4"/>
  <c r="B2652" i="4"/>
  <c r="A2652" i="4"/>
  <c r="C2651" i="4"/>
  <c r="B2651" i="4"/>
  <c r="A2651" i="4"/>
  <c r="C2650" i="4"/>
  <c r="B2650" i="4"/>
  <c r="A2650" i="4"/>
  <c r="C2649" i="4"/>
  <c r="B2649" i="4"/>
  <c r="A2649" i="4"/>
  <c r="C2648" i="4"/>
  <c r="B2648" i="4"/>
  <c r="A2648" i="4"/>
  <c r="C2647" i="4"/>
  <c r="B2647" i="4"/>
  <c r="A2647" i="4"/>
  <c r="C2646" i="4"/>
  <c r="B2646" i="4"/>
  <c r="A2646" i="4"/>
  <c r="C2645" i="4"/>
  <c r="B2645" i="4"/>
  <c r="A2645" i="4"/>
  <c r="C2644" i="4"/>
  <c r="B2644" i="4"/>
  <c r="A2644" i="4"/>
  <c r="C2643" i="4"/>
  <c r="B2643" i="4"/>
  <c r="A2643" i="4"/>
  <c r="C2642" i="4"/>
  <c r="B2642" i="4"/>
  <c r="A2642" i="4"/>
  <c r="C2641" i="4"/>
  <c r="B2641" i="4"/>
  <c r="A2641" i="4"/>
  <c r="C2640" i="4"/>
  <c r="B2640" i="4"/>
  <c r="A2640" i="4"/>
  <c r="C2639" i="4"/>
  <c r="B2639" i="4"/>
  <c r="A2639" i="4"/>
  <c r="C2638" i="4"/>
  <c r="B2638" i="4"/>
  <c r="A2638" i="4"/>
  <c r="C2637" i="4"/>
  <c r="B2637" i="4"/>
  <c r="A2637" i="4"/>
  <c r="C2636" i="4"/>
  <c r="B2636" i="4"/>
  <c r="A2636" i="4"/>
  <c r="C2635" i="4"/>
  <c r="B2635" i="4"/>
  <c r="A2635" i="4"/>
  <c r="C2634" i="4"/>
  <c r="B2634" i="4"/>
  <c r="A2634" i="4"/>
  <c r="C2633" i="4"/>
  <c r="B2633" i="4"/>
  <c r="A2633" i="4"/>
  <c r="C2632" i="4"/>
  <c r="B2632" i="4"/>
  <c r="A2632" i="4"/>
  <c r="C2631" i="4"/>
  <c r="B2631" i="4"/>
  <c r="A2631" i="4"/>
  <c r="C2630" i="4"/>
  <c r="B2630" i="4"/>
  <c r="A2630" i="4"/>
  <c r="C2629" i="4"/>
  <c r="B2629" i="4"/>
  <c r="A2629" i="4"/>
  <c r="C2628" i="4"/>
  <c r="B2628" i="4"/>
  <c r="A2628" i="4"/>
  <c r="C2627" i="4"/>
  <c r="B2627" i="4"/>
  <c r="A2627" i="4"/>
  <c r="C2626" i="4"/>
  <c r="B2626" i="4"/>
  <c r="A2626" i="4"/>
  <c r="C2625" i="4"/>
  <c r="B2625" i="4"/>
  <c r="A2625" i="4"/>
  <c r="C2624" i="4"/>
  <c r="B2624" i="4"/>
  <c r="A2624" i="4"/>
  <c r="C2623" i="4"/>
  <c r="B2623" i="4"/>
  <c r="A2623" i="4"/>
  <c r="C2622" i="4"/>
  <c r="B2622" i="4"/>
  <c r="A2622" i="4"/>
  <c r="C2621" i="4"/>
  <c r="B2621" i="4"/>
  <c r="A2621" i="4"/>
  <c r="C2620" i="4"/>
  <c r="B2620" i="4"/>
  <c r="A2620" i="4"/>
  <c r="C2619" i="4"/>
  <c r="B2619" i="4"/>
  <c r="A2619" i="4"/>
  <c r="C2618" i="4"/>
  <c r="B2618" i="4"/>
  <c r="A2618" i="4"/>
  <c r="C2617" i="4"/>
  <c r="B2617" i="4"/>
  <c r="A2617" i="4"/>
  <c r="C2616" i="4"/>
  <c r="B2616" i="4"/>
  <c r="A2616" i="4"/>
  <c r="C2615" i="4"/>
  <c r="B2615" i="4"/>
  <c r="A2615" i="4"/>
  <c r="C2614" i="4"/>
  <c r="B2614" i="4"/>
  <c r="A2614" i="4"/>
  <c r="C2613" i="4"/>
  <c r="B2613" i="4"/>
  <c r="A2613" i="4"/>
  <c r="C2612" i="4"/>
  <c r="B2612" i="4"/>
  <c r="A2612" i="4"/>
  <c r="C2611" i="4"/>
  <c r="B2611" i="4"/>
  <c r="A2611" i="4"/>
  <c r="C2610" i="4"/>
  <c r="B2610" i="4"/>
  <c r="A2610" i="4"/>
  <c r="C2609" i="4"/>
  <c r="B2609" i="4"/>
  <c r="A2609" i="4"/>
  <c r="C2608" i="4"/>
  <c r="B2608" i="4"/>
  <c r="A2608" i="4"/>
  <c r="C2607" i="4"/>
  <c r="B2607" i="4"/>
  <c r="A2607" i="4"/>
  <c r="C2606" i="4"/>
  <c r="B2606" i="4"/>
  <c r="A2606" i="4"/>
  <c r="C2605" i="4"/>
  <c r="B2605" i="4"/>
  <c r="A2605" i="4"/>
  <c r="C2604" i="4"/>
  <c r="B2604" i="4"/>
  <c r="A2604" i="4"/>
  <c r="C2603" i="4"/>
  <c r="B2603" i="4"/>
  <c r="A2603" i="4"/>
  <c r="C2602" i="4"/>
  <c r="B2602" i="4"/>
  <c r="A2602" i="4"/>
  <c r="C2601" i="4"/>
  <c r="B2601" i="4"/>
  <c r="A2601" i="4"/>
  <c r="C2600" i="4"/>
  <c r="B2600" i="4"/>
  <c r="A2600" i="4"/>
  <c r="C2599" i="4"/>
  <c r="B2599" i="4"/>
  <c r="A2599" i="4"/>
  <c r="C2598" i="4"/>
  <c r="B2598" i="4"/>
  <c r="A2598" i="4"/>
  <c r="C2597" i="4"/>
  <c r="B2597" i="4"/>
  <c r="A2597" i="4"/>
  <c r="C2596" i="4"/>
  <c r="B2596" i="4"/>
  <c r="A2596" i="4"/>
  <c r="C2595" i="4"/>
  <c r="B2595" i="4"/>
  <c r="A2595" i="4"/>
  <c r="C2594" i="4"/>
  <c r="B2594" i="4"/>
  <c r="A2594" i="4"/>
  <c r="C2593" i="4"/>
  <c r="B2593" i="4"/>
  <c r="A2593" i="4"/>
  <c r="C2592" i="4"/>
  <c r="B2592" i="4"/>
  <c r="A2592" i="4"/>
  <c r="C2591" i="4"/>
  <c r="B2591" i="4"/>
  <c r="A2591" i="4"/>
  <c r="C2590" i="4"/>
  <c r="B2590" i="4"/>
  <c r="A2590" i="4"/>
  <c r="C2589" i="4"/>
  <c r="B2589" i="4"/>
  <c r="A2589" i="4"/>
  <c r="C2588" i="4"/>
  <c r="B2588" i="4"/>
  <c r="A2588" i="4"/>
  <c r="C2587" i="4"/>
  <c r="B2587" i="4"/>
  <c r="A2587" i="4"/>
  <c r="C2586" i="4"/>
  <c r="B2586" i="4"/>
  <c r="A2586" i="4"/>
  <c r="C2585" i="4"/>
  <c r="B2585" i="4"/>
  <c r="A2585" i="4"/>
  <c r="C2584" i="4"/>
  <c r="B2584" i="4"/>
  <c r="A2584" i="4"/>
  <c r="C2583" i="4"/>
  <c r="B2583" i="4"/>
  <c r="A2583" i="4"/>
  <c r="C2582" i="4"/>
  <c r="B2582" i="4"/>
  <c r="A2582" i="4"/>
  <c r="C2581" i="4"/>
  <c r="B2581" i="4"/>
  <c r="A2581" i="4"/>
  <c r="C2580" i="4"/>
  <c r="B2580" i="4"/>
  <c r="A2580" i="4"/>
  <c r="C2579" i="4"/>
  <c r="B2579" i="4"/>
  <c r="A2579" i="4"/>
  <c r="C2578" i="4"/>
  <c r="B2578" i="4"/>
  <c r="A2578" i="4"/>
  <c r="C2577" i="4"/>
  <c r="B2577" i="4"/>
  <c r="A2577" i="4"/>
  <c r="C2576" i="4"/>
  <c r="B2576" i="4"/>
  <c r="A2576" i="4"/>
  <c r="C2575" i="4"/>
  <c r="B2575" i="4"/>
  <c r="A2575" i="4"/>
  <c r="C2574" i="4"/>
  <c r="B2574" i="4"/>
  <c r="A2574" i="4"/>
  <c r="C2573" i="4"/>
  <c r="B2573" i="4"/>
  <c r="A2573" i="4"/>
  <c r="C2572" i="4"/>
  <c r="B2572" i="4"/>
  <c r="A2572" i="4"/>
  <c r="C2571" i="4"/>
  <c r="B2571" i="4"/>
  <c r="A2571" i="4"/>
  <c r="C2570" i="4"/>
  <c r="B2570" i="4"/>
  <c r="A2570" i="4"/>
  <c r="C2569" i="4"/>
  <c r="B2569" i="4"/>
  <c r="A2569" i="4"/>
  <c r="C2568" i="4"/>
  <c r="B2568" i="4"/>
  <c r="A2568" i="4"/>
  <c r="C2567" i="4"/>
  <c r="B2567" i="4"/>
  <c r="A2567" i="4"/>
  <c r="C2566" i="4"/>
  <c r="B2566" i="4"/>
  <c r="A2566" i="4"/>
  <c r="C2565" i="4"/>
  <c r="B2565" i="4"/>
  <c r="A2565" i="4"/>
  <c r="C2564" i="4"/>
  <c r="B2564" i="4"/>
  <c r="A2564" i="4"/>
  <c r="C2563" i="4"/>
  <c r="B2563" i="4"/>
  <c r="A2563" i="4"/>
  <c r="C2562" i="4"/>
  <c r="B2562" i="4"/>
  <c r="A2562" i="4"/>
  <c r="C2561" i="4"/>
  <c r="B2561" i="4"/>
  <c r="A2561" i="4"/>
  <c r="C2560" i="4"/>
  <c r="B2560" i="4"/>
  <c r="A2560" i="4"/>
  <c r="C2559" i="4"/>
  <c r="B2559" i="4"/>
  <c r="A2559" i="4"/>
  <c r="C2558" i="4"/>
  <c r="B2558" i="4"/>
  <c r="A2558" i="4"/>
  <c r="C2557" i="4"/>
  <c r="B2557" i="4"/>
  <c r="A2557" i="4"/>
  <c r="C2556" i="4"/>
  <c r="B2556" i="4"/>
  <c r="A2556" i="4"/>
  <c r="C2555" i="4"/>
  <c r="B2555" i="4"/>
  <c r="A2555" i="4"/>
  <c r="C2554" i="4"/>
  <c r="B2554" i="4"/>
  <c r="A2554" i="4"/>
  <c r="C2553" i="4"/>
  <c r="B2553" i="4"/>
  <c r="A2553" i="4"/>
  <c r="C2552" i="4"/>
  <c r="B2552" i="4"/>
  <c r="A2552" i="4"/>
  <c r="C2551" i="4"/>
  <c r="B2551" i="4"/>
  <c r="A2551" i="4"/>
  <c r="C2550" i="4"/>
  <c r="B2550" i="4"/>
  <c r="A2550" i="4"/>
  <c r="C2549" i="4"/>
  <c r="B2549" i="4"/>
  <c r="A2549" i="4"/>
  <c r="C2548" i="4"/>
  <c r="B2548" i="4"/>
  <c r="A2548" i="4"/>
  <c r="C2547" i="4"/>
  <c r="B2547" i="4"/>
  <c r="A2547" i="4"/>
  <c r="C2546" i="4"/>
  <c r="B2546" i="4"/>
  <c r="A2546" i="4"/>
  <c r="C2545" i="4"/>
  <c r="B2545" i="4"/>
  <c r="A2545" i="4"/>
  <c r="C2544" i="4"/>
  <c r="B2544" i="4"/>
  <c r="A2544" i="4"/>
  <c r="C2543" i="4"/>
  <c r="B2543" i="4"/>
  <c r="A2543" i="4"/>
  <c r="C2542" i="4"/>
  <c r="B2542" i="4"/>
  <c r="A2542" i="4"/>
  <c r="C2541" i="4"/>
  <c r="B2541" i="4"/>
  <c r="A2541" i="4"/>
  <c r="C2540" i="4"/>
  <c r="B2540" i="4"/>
  <c r="A2540" i="4"/>
  <c r="C2539" i="4"/>
  <c r="B2539" i="4"/>
  <c r="A2539" i="4"/>
  <c r="C2538" i="4"/>
  <c r="B2538" i="4"/>
  <c r="A2538" i="4"/>
  <c r="C2537" i="4"/>
  <c r="B2537" i="4"/>
  <c r="A2537" i="4"/>
  <c r="C2536" i="4"/>
  <c r="B2536" i="4"/>
  <c r="A2536" i="4"/>
  <c r="C2535" i="4"/>
  <c r="B2535" i="4"/>
  <c r="A2535" i="4"/>
  <c r="C2534" i="4"/>
  <c r="B2534" i="4"/>
  <c r="A2534" i="4"/>
  <c r="C2533" i="4"/>
  <c r="B2533" i="4"/>
  <c r="A2533" i="4"/>
  <c r="C2532" i="4"/>
  <c r="B2532" i="4"/>
  <c r="A2532" i="4"/>
  <c r="C2531" i="4"/>
  <c r="B2531" i="4"/>
  <c r="A2531" i="4"/>
  <c r="C2530" i="4"/>
  <c r="B2530" i="4"/>
  <c r="A2530" i="4"/>
  <c r="C2529" i="4"/>
  <c r="B2529" i="4"/>
  <c r="A2529" i="4"/>
  <c r="C2528" i="4"/>
  <c r="B2528" i="4"/>
  <c r="A2528" i="4"/>
  <c r="C2527" i="4"/>
  <c r="B2527" i="4"/>
  <c r="A2527" i="4"/>
  <c r="C2526" i="4"/>
  <c r="B2526" i="4"/>
  <c r="A2526" i="4"/>
  <c r="C2525" i="4"/>
  <c r="B2525" i="4"/>
  <c r="A2525" i="4"/>
  <c r="C2524" i="4"/>
  <c r="B2524" i="4"/>
  <c r="A2524" i="4"/>
  <c r="C2523" i="4"/>
  <c r="B2523" i="4"/>
  <c r="A2523" i="4"/>
  <c r="C2522" i="4"/>
  <c r="B2522" i="4"/>
  <c r="A2522" i="4"/>
  <c r="C2521" i="4"/>
  <c r="B2521" i="4"/>
  <c r="A2521" i="4"/>
  <c r="C2520" i="4"/>
  <c r="B2520" i="4"/>
  <c r="A2520" i="4"/>
  <c r="C2519" i="4"/>
  <c r="B2519" i="4"/>
  <c r="A2519" i="4"/>
  <c r="C2518" i="4"/>
  <c r="B2518" i="4"/>
  <c r="A2518" i="4"/>
  <c r="C2517" i="4"/>
  <c r="B2517" i="4"/>
  <c r="A2517" i="4"/>
  <c r="C2516" i="4"/>
  <c r="B2516" i="4"/>
  <c r="A2516" i="4"/>
  <c r="C2515" i="4"/>
  <c r="B2515" i="4"/>
  <c r="A2515" i="4"/>
  <c r="C2514" i="4"/>
  <c r="B2514" i="4"/>
  <c r="A2514" i="4"/>
  <c r="C2513" i="4"/>
  <c r="B2513" i="4"/>
  <c r="A2513" i="4"/>
  <c r="C2512" i="4"/>
  <c r="B2512" i="4"/>
  <c r="A2512" i="4"/>
  <c r="C2511" i="4"/>
  <c r="B2511" i="4"/>
  <c r="A2511" i="4"/>
  <c r="C2510" i="4"/>
  <c r="B2510" i="4"/>
  <c r="A2510" i="4"/>
  <c r="C2509" i="4"/>
  <c r="B2509" i="4"/>
  <c r="A2509" i="4"/>
  <c r="C2508" i="4"/>
  <c r="B2508" i="4"/>
  <c r="A2508" i="4"/>
  <c r="C2507" i="4"/>
  <c r="B2507" i="4"/>
  <c r="A2507" i="4"/>
  <c r="C2506" i="4"/>
  <c r="B2506" i="4"/>
  <c r="A2506" i="4"/>
  <c r="C2505" i="4"/>
  <c r="B2505" i="4"/>
  <c r="A2505" i="4"/>
  <c r="C2504" i="4"/>
  <c r="B2504" i="4"/>
  <c r="A2504" i="4"/>
  <c r="C2503" i="4"/>
  <c r="B2503" i="4"/>
  <c r="A2503" i="4"/>
  <c r="C2502" i="4"/>
  <c r="B2502" i="4"/>
  <c r="A2502" i="4"/>
  <c r="C2501" i="4"/>
  <c r="B2501" i="4"/>
  <c r="A2501" i="4"/>
  <c r="C2500" i="4"/>
  <c r="B2500" i="4"/>
  <c r="A2500" i="4"/>
  <c r="C2499" i="4"/>
  <c r="B2499" i="4"/>
  <c r="A2499" i="4"/>
  <c r="C2498" i="4"/>
  <c r="B2498" i="4"/>
  <c r="A2498" i="4"/>
  <c r="C2497" i="4"/>
  <c r="B2497" i="4"/>
  <c r="A2497" i="4"/>
  <c r="C2496" i="4"/>
  <c r="B2496" i="4"/>
  <c r="A2496" i="4"/>
  <c r="C2495" i="4"/>
  <c r="B2495" i="4"/>
  <c r="A2495" i="4"/>
  <c r="C2494" i="4"/>
  <c r="B2494" i="4"/>
  <c r="A2494" i="4"/>
  <c r="C2493" i="4"/>
  <c r="B2493" i="4"/>
  <c r="A2493" i="4"/>
  <c r="C2492" i="4"/>
  <c r="B2492" i="4"/>
  <c r="A2492" i="4"/>
  <c r="C2491" i="4"/>
  <c r="B2491" i="4"/>
  <c r="A2491" i="4"/>
  <c r="C2490" i="4"/>
  <c r="B2490" i="4"/>
  <c r="A2490" i="4"/>
  <c r="C2489" i="4"/>
  <c r="B2489" i="4"/>
  <c r="A2489" i="4"/>
  <c r="C2488" i="4"/>
  <c r="B2488" i="4"/>
  <c r="A2488" i="4"/>
  <c r="C2487" i="4"/>
  <c r="B2487" i="4"/>
  <c r="A2487" i="4"/>
  <c r="C2486" i="4"/>
  <c r="B2486" i="4"/>
  <c r="A2486" i="4"/>
  <c r="C2485" i="4"/>
  <c r="B2485" i="4"/>
  <c r="A2485" i="4"/>
  <c r="C2484" i="4"/>
  <c r="B2484" i="4"/>
  <c r="A2484" i="4"/>
  <c r="C2483" i="4"/>
  <c r="B2483" i="4"/>
  <c r="A2483" i="4"/>
  <c r="C2482" i="4"/>
  <c r="B2482" i="4"/>
  <c r="A2482" i="4"/>
  <c r="C2481" i="4"/>
  <c r="B2481" i="4"/>
  <c r="A2481" i="4"/>
  <c r="C2480" i="4"/>
  <c r="B2480" i="4"/>
  <c r="A2480" i="4"/>
  <c r="C2479" i="4"/>
  <c r="B2479" i="4"/>
  <c r="A2479" i="4"/>
  <c r="C2478" i="4"/>
  <c r="B2478" i="4"/>
  <c r="A2478" i="4"/>
  <c r="C2477" i="4"/>
  <c r="B2477" i="4"/>
  <c r="A2477" i="4"/>
  <c r="C2476" i="4"/>
  <c r="B2476" i="4"/>
  <c r="A2476" i="4"/>
  <c r="C2475" i="4"/>
  <c r="B2475" i="4"/>
  <c r="A2475" i="4"/>
  <c r="C2474" i="4"/>
  <c r="B2474" i="4"/>
  <c r="A2474" i="4"/>
  <c r="C2473" i="4"/>
  <c r="B2473" i="4"/>
  <c r="A2473" i="4"/>
  <c r="C2472" i="4"/>
  <c r="B2472" i="4"/>
  <c r="A2472" i="4"/>
  <c r="C2471" i="4"/>
  <c r="B2471" i="4"/>
  <c r="A2471" i="4"/>
  <c r="C2470" i="4"/>
  <c r="B2470" i="4"/>
  <c r="A2470" i="4"/>
  <c r="C2469" i="4"/>
  <c r="B2469" i="4"/>
  <c r="A2469" i="4"/>
  <c r="C2468" i="4"/>
  <c r="B2468" i="4"/>
  <c r="A2468" i="4"/>
  <c r="C2467" i="4"/>
  <c r="B2467" i="4"/>
  <c r="A2467" i="4"/>
  <c r="C2466" i="4"/>
  <c r="B2466" i="4"/>
  <c r="A2466" i="4"/>
  <c r="C2465" i="4"/>
  <c r="B2465" i="4"/>
  <c r="A2465" i="4"/>
  <c r="C2464" i="4"/>
  <c r="B2464" i="4"/>
  <c r="A2464" i="4"/>
  <c r="C2463" i="4"/>
  <c r="B2463" i="4"/>
  <c r="A2463" i="4"/>
  <c r="C2462" i="4"/>
  <c r="B2462" i="4"/>
  <c r="A2462" i="4"/>
  <c r="C2461" i="4"/>
  <c r="B2461" i="4"/>
  <c r="A2461" i="4"/>
  <c r="C2460" i="4"/>
  <c r="B2460" i="4"/>
  <c r="A2460" i="4"/>
  <c r="C2459" i="4"/>
  <c r="B2459" i="4"/>
  <c r="A2459" i="4"/>
  <c r="C2458" i="4"/>
  <c r="B2458" i="4"/>
  <c r="A2458" i="4"/>
  <c r="C2457" i="4"/>
  <c r="B2457" i="4"/>
  <c r="A2457" i="4"/>
  <c r="C2456" i="4"/>
  <c r="B2456" i="4"/>
  <c r="A2456" i="4"/>
  <c r="C2455" i="4"/>
  <c r="B2455" i="4"/>
  <c r="A2455" i="4"/>
  <c r="C2454" i="4"/>
  <c r="B2454" i="4"/>
  <c r="A2454" i="4"/>
  <c r="C2453" i="4"/>
  <c r="B2453" i="4"/>
  <c r="A2453" i="4"/>
  <c r="C2452" i="4"/>
  <c r="B2452" i="4"/>
  <c r="A2452" i="4"/>
  <c r="C2451" i="4"/>
  <c r="B2451" i="4"/>
  <c r="A2451" i="4"/>
  <c r="C2450" i="4"/>
  <c r="B2450" i="4"/>
  <c r="A2450" i="4"/>
  <c r="C2449" i="4"/>
  <c r="B2449" i="4"/>
  <c r="A2449" i="4"/>
  <c r="C2448" i="4"/>
  <c r="B2448" i="4"/>
  <c r="A2448" i="4"/>
  <c r="C2447" i="4"/>
  <c r="B2447" i="4"/>
  <c r="A2447" i="4"/>
  <c r="C2446" i="4"/>
  <c r="B2446" i="4"/>
  <c r="A2446" i="4"/>
  <c r="C2445" i="4"/>
  <c r="B2445" i="4"/>
  <c r="A2445" i="4"/>
  <c r="C2444" i="4"/>
  <c r="B2444" i="4"/>
  <c r="A2444" i="4"/>
  <c r="C2443" i="4"/>
  <c r="B2443" i="4"/>
  <c r="A2443" i="4"/>
  <c r="C2442" i="4"/>
  <c r="B2442" i="4"/>
  <c r="A2442" i="4"/>
  <c r="C2441" i="4"/>
  <c r="B2441" i="4"/>
  <c r="A2441" i="4"/>
  <c r="C2440" i="4"/>
  <c r="B2440" i="4"/>
  <c r="A2440" i="4"/>
  <c r="C2439" i="4"/>
  <c r="B2439" i="4"/>
  <c r="A2439" i="4"/>
  <c r="C2438" i="4"/>
  <c r="B2438" i="4"/>
  <c r="A2438" i="4"/>
  <c r="C2437" i="4"/>
  <c r="B2437" i="4"/>
  <c r="A2437" i="4"/>
  <c r="C2436" i="4"/>
  <c r="B2436" i="4"/>
  <c r="A2436" i="4"/>
  <c r="C2435" i="4"/>
  <c r="B2435" i="4"/>
  <c r="A2435" i="4"/>
  <c r="C2434" i="4"/>
  <c r="B2434" i="4"/>
  <c r="A2434" i="4"/>
  <c r="C2433" i="4"/>
  <c r="B2433" i="4"/>
  <c r="A2433" i="4"/>
  <c r="C2432" i="4"/>
  <c r="B2432" i="4"/>
  <c r="A2432" i="4"/>
  <c r="C2431" i="4"/>
  <c r="B2431" i="4"/>
  <c r="A2431" i="4"/>
  <c r="C2430" i="4"/>
  <c r="B2430" i="4"/>
  <c r="A2430" i="4"/>
  <c r="C2429" i="4"/>
  <c r="B2429" i="4"/>
  <c r="A2429" i="4"/>
  <c r="C2428" i="4"/>
  <c r="B2428" i="4"/>
  <c r="A2428" i="4"/>
  <c r="C2427" i="4"/>
  <c r="B2427" i="4"/>
  <c r="A2427" i="4"/>
  <c r="C2426" i="4"/>
  <c r="B2426" i="4"/>
  <c r="A2426" i="4"/>
  <c r="C2425" i="4"/>
  <c r="B2425" i="4"/>
  <c r="A2425" i="4"/>
  <c r="C2424" i="4"/>
  <c r="B2424" i="4"/>
  <c r="A2424" i="4"/>
  <c r="C2423" i="4"/>
  <c r="B2423" i="4"/>
  <c r="A2423" i="4"/>
  <c r="C2422" i="4"/>
  <c r="B2422" i="4"/>
  <c r="A2422" i="4"/>
  <c r="C2421" i="4"/>
  <c r="B2421" i="4"/>
  <c r="A2421" i="4"/>
  <c r="C2420" i="4"/>
  <c r="B2420" i="4"/>
  <c r="A2420" i="4"/>
  <c r="C2419" i="4"/>
  <c r="B2419" i="4"/>
  <c r="A2419" i="4"/>
  <c r="C2418" i="4"/>
  <c r="B2418" i="4"/>
  <c r="A2418" i="4"/>
  <c r="C2417" i="4"/>
  <c r="B2417" i="4"/>
  <c r="A2417" i="4"/>
  <c r="C2416" i="4"/>
  <c r="B2416" i="4"/>
  <c r="A2416" i="4"/>
  <c r="C2415" i="4"/>
  <c r="B2415" i="4"/>
  <c r="A2415" i="4"/>
  <c r="C2414" i="4"/>
  <c r="B2414" i="4"/>
  <c r="A2414" i="4"/>
  <c r="C2413" i="4"/>
  <c r="B2413" i="4"/>
  <c r="A2413" i="4"/>
  <c r="C2412" i="4"/>
  <c r="B2412" i="4"/>
  <c r="A2412" i="4"/>
  <c r="C2411" i="4"/>
  <c r="B2411" i="4"/>
  <c r="A2411" i="4"/>
  <c r="C2410" i="4"/>
  <c r="B2410" i="4"/>
  <c r="A2410" i="4"/>
  <c r="C2409" i="4"/>
  <c r="B2409" i="4"/>
  <c r="A2409" i="4"/>
  <c r="C2408" i="4"/>
  <c r="B2408" i="4"/>
  <c r="A2408" i="4"/>
  <c r="C2407" i="4"/>
  <c r="B2407" i="4"/>
  <c r="A2407" i="4"/>
  <c r="C2406" i="4"/>
  <c r="B2406" i="4"/>
  <c r="A2406" i="4"/>
  <c r="C2405" i="4"/>
  <c r="B2405" i="4"/>
  <c r="A2405" i="4"/>
  <c r="C2404" i="4"/>
  <c r="B2404" i="4"/>
  <c r="A2404" i="4"/>
  <c r="C2403" i="4"/>
  <c r="B2403" i="4"/>
  <c r="A2403" i="4"/>
  <c r="C2402" i="4"/>
  <c r="B2402" i="4"/>
  <c r="A2402" i="4"/>
  <c r="C2401" i="4"/>
  <c r="B2401" i="4"/>
  <c r="A2401" i="4"/>
  <c r="C2400" i="4"/>
  <c r="B2400" i="4"/>
  <c r="A2400" i="4"/>
  <c r="C2399" i="4"/>
  <c r="B2399" i="4"/>
  <c r="A2399" i="4"/>
  <c r="C2398" i="4"/>
  <c r="B2398" i="4"/>
  <c r="A2398" i="4"/>
  <c r="C2397" i="4"/>
  <c r="B2397" i="4"/>
  <c r="A2397" i="4"/>
  <c r="C2396" i="4"/>
  <c r="B2396" i="4"/>
  <c r="A2396" i="4"/>
  <c r="C2395" i="4"/>
  <c r="B2395" i="4"/>
  <c r="A2395" i="4"/>
  <c r="C2394" i="4"/>
  <c r="B2394" i="4"/>
  <c r="A2394" i="4"/>
  <c r="C2393" i="4"/>
  <c r="B2393" i="4"/>
  <c r="A2393" i="4"/>
  <c r="C2392" i="4"/>
  <c r="B2392" i="4"/>
  <c r="A2392" i="4"/>
  <c r="C2391" i="4"/>
  <c r="B2391" i="4"/>
  <c r="A2391" i="4"/>
  <c r="C2390" i="4"/>
  <c r="B2390" i="4"/>
  <c r="A2390" i="4"/>
  <c r="C2389" i="4"/>
  <c r="B2389" i="4"/>
  <c r="A2389" i="4"/>
  <c r="C2388" i="4"/>
  <c r="B2388" i="4"/>
  <c r="A2388" i="4"/>
  <c r="C2387" i="4"/>
  <c r="B2387" i="4"/>
  <c r="A2387" i="4"/>
  <c r="C2386" i="4"/>
  <c r="B2386" i="4"/>
  <c r="A2386" i="4"/>
  <c r="C2385" i="4"/>
  <c r="B2385" i="4"/>
  <c r="A2385" i="4"/>
  <c r="C2384" i="4"/>
  <c r="B2384" i="4"/>
  <c r="A2384" i="4"/>
  <c r="C2383" i="4"/>
  <c r="B2383" i="4"/>
  <c r="A2383" i="4"/>
  <c r="C2382" i="4"/>
  <c r="B2382" i="4"/>
  <c r="A2382" i="4"/>
  <c r="C2381" i="4"/>
  <c r="B2381" i="4"/>
  <c r="A2381" i="4"/>
  <c r="C2380" i="4"/>
  <c r="B2380" i="4"/>
  <c r="A2380" i="4"/>
  <c r="C2379" i="4"/>
  <c r="B2379" i="4"/>
  <c r="A2379" i="4"/>
  <c r="C2378" i="4"/>
  <c r="B2378" i="4"/>
  <c r="A2378" i="4"/>
  <c r="C2377" i="4"/>
  <c r="B2377" i="4"/>
  <c r="A2377" i="4"/>
  <c r="C2376" i="4"/>
  <c r="B2376" i="4"/>
  <c r="A2376" i="4"/>
  <c r="C2375" i="4"/>
  <c r="B2375" i="4"/>
  <c r="A2375" i="4"/>
  <c r="C2374" i="4"/>
  <c r="B2374" i="4"/>
  <c r="A2374" i="4"/>
  <c r="C2373" i="4"/>
  <c r="B2373" i="4"/>
  <c r="A2373" i="4"/>
  <c r="C2372" i="4"/>
  <c r="B2372" i="4"/>
  <c r="A2372" i="4"/>
  <c r="C2371" i="4"/>
  <c r="B2371" i="4"/>
  <c r="A2371" i="4"/>
  <c r="C2370" i="4"/>
  <c r="B2370" i="4"/>
  <c r="A2370" i="4"/>
  <c r="C2369" i="4"/>
  <c r="B2369" i="4"/>
  <c r="A2369" i="4"/>
  <c r="C2368" i="4"/>
  <c r="B2368" i="4"/>
  <c r="A2368" i="4"/>
  <c r="C2367" i="4"/>
  <c r="B2367" i="4"/>
  <c r="A2367" i="4"/>
  <c r="C2366" i="4"/>
  <c r="B2366" i="4"/>
  <c r="A2366" i="4"/>
  <c r="C2365" i="4"/>
  <c r="B2365" i="4"/>
  <c r="A2365" i="4"/>
  <c r="C2364" i="4"/>
  <c r="B2364" i="4"/>
  <c r="A2364" i="4"/>
  <c r="C2363" i="4"/>
  <c r="B2363" i="4"/>
  <c r="A2363" i="4"/>
  <c r="C2362" i="4"/>
  <c r="B2362" i="4"/>
  <c r="A2362" i="4"/>
  <c r="C2361" i="4"/>
  <c r="B2361" i="4"/>
  <c r="A2361" i="4"/>
  <c r="C2360" i="4"/>
  <c r="B2360" i="4"/>
  <c r="A2360" i="4"/>
  <c r="C2359" i="4"/>
  <c r="B2359" i="4"/>
  <c r="A2359" i="4"/>
  <c r="C2358" i="4"/>
  <c r="B2358" i="4"/>
  <c r="A2358" i="4"/>
  <c r="C2357" i="4"/>
  <c r="B2357" i="4"/>
  <c r="A2357" i="4"/>
  <c r="C2356" i="4"/>
  <c r="B2356" i="4"/>
  <c r="A2356" i="4"/>
  <c r="C2355" i="4"/>
  <c r="B2355" i="4"/>
  <c r="A2355" i="4"/>
  <c r="C2354" i="4"/>
  <c r="B2354" i="4"/>
  <c r="A2354" i="4"/>
  <c r="C2353" i="4"/>
  <c r="B2353" i="4"/>
  <c r="A2353" i="4"/>
  <c r="C2352" i="4"/>
  <c r="B2352" i="4"/>
  <c r="A2352" i="4"/>
  <c r="C2351" i="4"/>
  <c r="B2351" i="4"/>
  <c r="A2351" i="4"/>
  <c r="C2350" i="4"/>
  <c r="B2350" i="4"/>
  <c r="A2350" i="4"/>
  <c r="C2349" i="4"/>
  <c r="B2349" i="4"/>
  <c r="A2349" i="4"/>
  <c r="C2348" i="4"/>
  <c r="B2348" i="4"/>
  <c r="A2348" i="4"/>
  <c r="C2347" i="4"/>
  <c r="B2347" i="4"/>
  <c r="A2347" i="4"/>
  <c r="C2346" i="4"/>
  <c r="B2346" i="4"/>
  <c r="A2346" i="4"/>
  <c r="C2345" i="4"/>
  <c r="B2345" i="4"/>
  <c r="A2345" i="4"/>
  <c r="C2344" i="4"/>
  <c r="B2344" i="4"/>
  <c r="A2344" i="4"/>
  <c r="C2343" i="4"/>
  <c r="B2343" i="4"/>
  <c r="A2343" i="4"/>
  <c r="C2342" i="4"/>
  <c r="B2342" i="4"/>
  <c r="A2342" i="4"/>
  <c r="C2341" i="4"/>
  <c r="B2341" i="4"/>
  <c r="A2341" i="4"/>
  <c r="C2340" i="4"/>
  <c r="B2340" i="4"/>
  <c r="A2340" i="4"/>
  <c r="C2339" i="4"/>
  <c r="B2339" i="4"/>
  <c r="A2339" i="4"/>
  <c r="C2338" i="4"/>
  <c r="B2338" i="4"/>
  <c r="A2338" i="4"/>
  <c r="C2337" i="4"/>
  <c r="B2337" i="4"/>
  <c r="A2337" i="4"/>
  <c r="C2336" i="4"/>
  <c r="B2336" i="4"/>
  <c r="A2336" i="4"/>
  <c r="C2335" i="4"/>
  <c r="B2335" i="4"/>
  <c r="A2335" i="4"/>
  <c r="C2334" i="4"/>
  <c r="B2334" i="4"/>
  <c r="A2334" i="4"/>
  <c r="C2333" i="4"/>
  <c r="B2333" i="4"/>
  <c r="A2333" i="4"/>
  <c r="C2332" i="4"/>
  <c r="B2332" i="4"/>
  <c r="A2332" i="4"/>
  <c r="C2331" i="4"/>
  <c r="B2331" i="4"/>
  <c r="A2331" i="4"/>
  <c r="C2330" i="4"/>
  <c r="B2330" i="4"/>
  <c r="A2330" i="4"/>
  <c r="C2329" i="4"/>
  <c r="B2329" i="4"/>
  <c r="A2329" i="4"/>
  <c r="C2328" i="4"/>
  <c r="B2328" i="4"/>
  <c r="A2328" i="4"/>
  <c r="C2327" i="4"/>
  <c r="B2327" i="4"/>
  <c r="A2327" i="4"/>
  <c r="C2326" i="4"/>
  <c r="B2326" i="4"/>
  <c r="A2326" i="4"/>
  <c r="C2325" i="4"/>
  <c r="B2325" i="4"/>
  <c r="A2325" i="4"/>
  <c r="C2324" i="4"/>
  <c r="B2324" i="4"/>
  <c r="A2324" i="4"/>
  <c r="C2323" i="4"/>
  <c r="B2323" i="4"/>
  <c r="A2323" i="4"/>
  <c r="C2322" i="4"/>
  <c r="B2322" i="4"/>
  <c r="A2322" i="4"/>
  <c r="C2321" i="4"/>
  <c r="B2321" i="4"/>
  <c r="A2321" i="4"/>
  <c r="C2320" i="4"/>
  <c r="B2320" i="4"/>
  <c r="A2320" i="4"/>
  <c r="C2319" i="4"/>
  <c r="B2319" i="4"/>
  <c r="A2319" i="4"/>
  <c r="C2318" i="4"/>
  <c r="B2318" i="4"/>
  <c r="A2318" i="4"/>
  <c r="C2317" i="4"/>
  <c r="B2317" i="4"/>
  <c r="A2317" i="4"/>
  <c r="C2316" i="4"/>
  <c r="B2316" i="4"/>
  <c r="A2316" i="4"/>
  <c r="C2315" i="4"/>
  <c r="B2315" i="4"/>
  <c r="A2315" i="4"/>
  <c r="C2314" i="4"/>
  <c r="B2314" i="4"/>
  <c r="A2314" i="4"/>
  <c r="C2313" i="4"/>
  <c r="B2313" i="4"/>
  <c r="A2313" i="4"/>
  <c r="C2312" i="4"/>
  <c r="B2312" i="4"/>
  <c r="A2312" i="4"/>
  <c r="C2311" i="4"/>
  <c r="B2311" i="4"/>
  <c r="A2311" i="4"/>
  <c r="C2310" i="4"/>
  <c r="B2310" i="4"/>
  <c r="A2310" i="4"/>
  <c r="C2309" i="4"/>
  <c r="B2309" i="4"/>
  <c r="A2309" i="4"/>
  <c r="C2308" i="4"/>
  <c r="B2308" i="4"/>
  <c r="A2308" i="4"/>
  <c r="C2307" i="4"/>
  <c r="B2307" i="4"/>
  <c r="A2307" i="4"/>
  <c r="C2306" i="4"/>
  <c r="B2306" i="4"/>
  <c r="A2306" i="4"/>
  <c r="C2305" i="4"/>
  <c r="B2305" i="4"/>
  <c r="A2305" i="4"/>
  <c r="C2304" i="4"/>
  <c r="B2304" i="4"/>
  <c r="A2304" i="4"/>
  <c r="C2303" i="4"/>
  <c r="B2303" i="4"/>
  <c r="A2303" i="4"/>
  <c r="C2302" i="4"/>
  <c r="B2302" i="4"/>
  <c r="A2302" i="4"/>
  <c r="C2301" i="4"/>
  <c r="B2301" i="4"/>
  <c r="A2301" i="4"/>
  <c r="C2300" i="4"/>
  <c r="B2300" i="4"/>
  <c r="A2300" i="4"/>
  <c r="C2299" i="4"/>
  <c r="B2299" i="4"/>
  <c r="A2299" i="4"/>
  <c r="C2298" i="4"/>
  <c r="B2298" i="4"/>
  <c r="A2298" i="4"/>
  <c r="C2297" i="4"/>
  <c r="B2297" i="4"/>
  <c r="A2297" i="4"/>
  <c r="C2296" i="4"/>
  <c r="B2296" i="4"/>
  <c r="A2296" i="4"/>
  <c r="C2295" i="4"/>
  <c r="B2295" i="4"/>
  <c r="A2295" i="4"/>
  <c r="C2294" i="4"/>
  <c r="B2294" i="4"/>
  <c r="A2294" i="4"/>
  <c r="C2293" i="4"/>
  <c r="B2293" i="4"/>
  <c r="A2293" i="4"/>
  <c r="C2292" i="4"/>
  <c r="B2292" i="4"/>
  <c r="A2292" i="4"/>
  <c r="C2291" i="4"/>
  <c r="B2291" i="4"/>
  <c r="A2291" i="4"/>
  <c r="C2290" i="4"/>
  <c r="B2290" i="4"/>
  <c r="A2290" i="4"/>
  <c r="C2289" i="4"/>
  <c r="B2289" i="4"/>
  <c r="A2289" i="4"/>
  <c r="C2288" i="4"/>
  <c r="B2288" i="4"/>
  <c r="A2288" i="4"/>
  <c r="C2287" i="4"/>
  <c r="B2287" i="4"/>
  <c r="A2287" i="4"/>
  <c r="C2286" i="4"/>
  <c r="B2286" i="4"/>
  <c r="A2286" i="4"/>
  <c r="C2285" i="4"/>
  <c r="B2285" i="4"/>
  <c r="A2285" i="4"/>
  <c r="C2284" i="4"/>
  <c r="B2284" i="4"/>
  <c r="A2284" i="4"/>
  <c r="C2283" i="4"/>
  <c r="B2283" i="4"/>
  <c r="A2283" i="4"/>
  <c r="C2282" i="4"/>
  <c r="B2282" i="4"/>
  <c r="A2282" i="4"/>
  <c r="C2281" i="4"/>
  <c r="B2281" i="4"/>
  <c r="A2281" i="4"/>
  <c r="C2280" i="4"/>
  <c r="B2280" i="4"/>
  <c r="A2280" i="4"/>
  <c r="C2279" i="4"/>
  <c r="B2279" i="4"/>
  <c r="A2279" i="4"/>
  <c r="C2278" i="4"/>
  <c r="B2278" i="4"/>
  <c r="A2278" i="4"/>
  <c r="C2277" i="4"/>
  <c r="B2277" i="4"/>
  <c r="A2277" i="4"/>
  <c r="C2276" i="4"/>
  <c r="B2276" i="4"/>
  <c r="A2276" i="4"/>
  <c r="C2275" i="4"/>
  <c r="B2275" i="4"/>
  <c r="A2275" i="4"/>
  <c r="C2274" i="4"/>
  <c r="B2274" i="4"/>
  <c r="A2274" i="4"/>
  <c r="C2273" i="4"/>
  <c r="B2273" i="4"/>
  <c r="A2273" i="4"/>
  <c r="C2272" i="4"/>
  <c r="B2272" i="4"/>
  <c r="A2272" i="4"/>
  <c r="C2271" i="4"/>
  <c r="B2271" i="4"/>
  <c r="A2271" i="4"/>
  <c r="C2270" i="4"/>
  <c r="B2270" i="4"/>
  <c r="A2270" i="4"/>
  <c r="C2269" i="4"/>
  <c r="B2269" i="4"/>
  <c r="A2269" i="4"/>
  <c r="C2268" i="4"/>
  <c r="B2268" i="4"/>
  <c r="A2268" i="4"/>
  <c r="C2267" i="4"/>
  <c r="B2267" i="4"/>
  <c r="A2267" i="4"/>
  <c r="C2266" i="4"/>
  <c r="B2266" i="4"/>
  <c r="A2266" i="4"/>
  <c r="C2265" i="4"/>
  <c r="B2265" i="4"/>
  <c r="A2265" i="4"/>
  <c r="C2264" i="4"/>
  <c r="B2264" i="4"/>
  <c r="A2264" i="4"/>
  <c r="C2263" i="4"/>
  <c r="B2263" i="4"/>
  <c r="A2263" i="4"/>
  <c r="C2262" i="4"/>
  <c r="B2262" i="4"/>
  <c r="A2262" i="4"/>
  <c r="C2261" i="4"/>
  <c r="B2261" i="4"/>
  <c r="A2261" i="4"/>
  <c r="C2260" i="4"/>
  <c r="B2260" i="4"/>
  <c r="A2260" i="4"/>
  <c r="C2259" i="4"/>
  <c r="B2259" i="4"/>
  <c r="A2259" i="4"/>
  <c r="C2258" i="4"/>
  <c r="B2258" i="4"/>
  <c r="A2258" i="4"/>
  <c r="C2257" i="4"/>
  <c r="B2257" i="4"/>
  <c r="A2257" i="4"/>
  <c r="C2256" i="4"/>
  <c r="B2256" i="4"/>
  <c r="A2256" i="4"/>
  <c r="C2255" i="4"/>
  <c r="B2255" i="4"/>
  <c r="A2255" i="4"/>
  <c r="C2254" i="4"/>
  <c r="B2254" i="4"/>
  <c r="A2254" i="4"/>
  <c r="C2253" i="4"/>
  <c r="B2253" i="4"/>
  <c r="A2253" i="4"/>
  <c r="C2252" i="4"/>
  <c r="B2252" i="4"/>
  <c r="A2252" i="4"/>
  <c r="C2251" i="4"/>
  <c r="B2251" i="4"/>
  <c r="A2251" i="4"/>
  <c r="C2250" i="4"/>
  <c r="B2250" i="4"/>
  <c r="A2250" i="4"/>
  <c r="C2249" i="4"/>
  <c r="B2249" i="4"/>
  <c r="A2249" i="4"/>
  <c r="C2248" i="4"/>
  <c r="B2248" i="4"/>
  <c r="A2248" i="4"/>
  <c r="C2247" i="4"/>
  <c r="B2247" i="4"/>
  <c r="A2247" i="4"/>
  <c r="C2246" i="4"/>
  <c r="B2246" i="4"/>
  <c r="A2246" i="4"/>
  <c r="C2245" i="4"/>
  <c r="B2245" i="4"/>
  <c r="A2245" i="4"/>
  <c r="C2244" i="4"/>
  <c r="B2244" i="4"/>
  <c r="A2244" i="4"/>
  <c r="C2243" i="4"/>
  <c r="B2243" i="4"/>
  <c r="A2243" i="4"/>
  <c r="C2242" i="4"/>
  <c r="B2242" i="4"/>
  <c r="A2242" i="4"/>
  <c r="C2241" i="4"/>
  <c r="B2241" i="4"/>
  <c r="A2241" i="4"/>
  <c r="C2240" i="4"/>
  <c r="B2240" i="4"/>
  <c r="A2240" i="4"/>
  <c r="C2239" i="4"/>
  <c r="B2239" i="4"/>
  <c r="A2239" i="4"/>
  <c r="C2238" i="4"/>
  <c r="B2238" i="4"/>
  <c r="A2238" i="4"/>
  <c r="C2237" i="4"/>
  <c r="B2237" i="4"/>
  <c r="A2237" i="4"/>
  <c r="C2236" i="4"/>
  <c r="B2236" i="4"/>
  <c r="A2236" i="4"/>
  <c r="C2235" i="4"/>
  <c r="B2235" i="4"/>
  <c r="A2235" i="4"/>
  <c r="C2234" i="4"/>
  <c r="B2234" i="4"/>
  <c r="A2234" i="4"/>
  <c r="C2233" i="4"/>
  <c r="B2233" i="4"/>
  <c r="A2233" i="4"/>
  <c r="C2232" i="4"/>
  <c r="B2232" i="4"/>
  <c r="A2232" i="4"/>
  <c r="C2231" i="4"/>
  <c r="B2231" i="4"/>
  <c r="A2231" i="4"/>
  <c r="C2230" i="4"/>
  <c r="B2230" i="4"/>
  <c r="A2230" i="4"/>
  <c r="C2229" i="4"/>
  <c r="B2229" i="4"/>
  <c r="A2229" i="4"/>
  <c r="C2228" i="4"/>
  <c r="B2228" i="4"/>
  <c r="A2228" i="4"/>
  <c r="C2227" i="4"/>
  <c r="B2227" i="4"/>
  <c r="A2227" i="4"/>
  <c r="C2226" i="4"/>
  <c r="B2226" i="4"/>
  <c r="A2226" i="4"/>
  <c r="C2225" i="4"/>
  <c r="B2225" i="4"/>
  <c r="A2225" i="4"/>
  <c r="C2224" i="4"/>
  <c r="B2224" i="4"/>
  <c r="A2224" i="4"/>
  <c r="C2223" i="4"/>
  <c r="B2223" i="4"/>
  <c r="A2223" i="4"/>
  <c r="C2222" i="4"/>
  <c r="B2222" i="4"/>
  <c r="A2222" i="4"/>
  <c r="C2221" i="4"/>
  <c r="B2221" i="4"/>
  <c r="A2221" i="4"/>
  <c r="C2220" i="4"/>
  <c r="B2220" i="4"/>
  <c r="A2220" i="4"/>
  <c r="C2219" i="4"/>
  <c r="B2219" i="4"/>
  <c r="A2219" i="4"/>
  <c r="C2218" i="4"/>
  <c r="B2218" i="4"/>
  <c r="A2218" i="4"/>
  <c r="C2217" i="4"/>
  <c r="B2217" i="4"/>
  <c r="A2217" i="4"/>
  <c r="C2216" i="4"/>
  <c r="B2216" i="4"/>
  <c r="A2216" i="4"/>
  <c r="C2215" i="4"/>
  <c r="B2215" i="4"/>
  <c r="A2215" i="4"/>
  <c r="C2214" i="4"/>
  <c r="B2214" i="4"/>
  <c r="A2214" i="4"/>
  <c r="C2213" i="4"/>
  <c r="B2213" i="4"/>
  <c r="A2213" i="4"/>
  <c r="C2212" i="4"/>
  <c r="B2212" i="4"/>
  <c r="A2212" i="4"/>
  <c r="C2211" i="4"/>
  <c r="B2211" i="4"/>
  <c r="A2211" i="4"/>
  <c r="C2210" i="4"/>
  <c r="B2210" i="4"/>
  <c r="A2210" i="4"/>
  <c r="C2209" i="4"/>
  <c r="B2209" i="4"/>
  <c r="A2209" i="4"/>
  <c r="C2208" i="4"/>
  <c r="B2208" i="4"/>
  <c r="A2208" i="4"/>
  <c r="C2207" i="4"/>
  <c r="B2207" i="4"/>
  <c r="A2207" i="4"/>
  <c r="C2206" i="4"/>
  <c r="B2206" i="4"/>
  <c r="A2206" i="4"/>
  <c r="C2205" i="4"/>
  <c r="B2205" i="4"/>
  <c r="A2205" i="4"/>
  <c r="C2204" i="4"/>
  <c r="B2204" i="4"/>
  <c r="A2204" i="4"/>
  <c r="C2203" i="4"/>
  <c r="B2203" i="4"/>
  <c r="A2203" i="4"/>
  <c r="C2202" i="4"/>
  <c r="B2202" i="4"/>
  <c r="A2202" i="4"/>
  <c r="C2201" i="4"/>
  <c r="B2201" i="4"/>
  <c r="A2201" i="4"/>
  <c r="C2200" i="4"/>
  <c r="B2200" i="4"/>
  <c r="A2200" i="4"/>
  <c r="C2199" i="4"/>
  <c r="B2199" i="4"/>
  <c r="A2199" i="4"/>
  <c r="C2198" i="4"/>
  <c r="B2198" i="4"/>
  <c r="A2198" i="4"/>
  <c r="C2197" i="4"/>
  <c r="B2197" i="4"/>
  <c r="A2197" i="4"/>
  <c r="C2196" i="4"/>
  <c r="B2196" i="4"/>
  <c r="A2196" i="4"/>
  <c r="C2195" i="4"/>
  <c r="B2195" i="4"/>
  <c r="A2195" i="4"/>
  <c r="C2194" i="4"/>
  <c r="B2194" i="4"/>
  <c r="A2194" i="4"/>
  <c r="C2193" i="4"/>
  <c r="B2193" i="4"/>
  <c r="A2193" i="4"/>
  <c r="C2192" i="4"/>
  <c r="B2192" i="4"/>
  <c r="A2192" i="4"/>
  <c r="C2191" i="4"/>
  <c r="B2191" i="4"/>
  <c r="A2191" i="4"/>
  <c r="C2190" i="4"/>
  <c r="B2190" i="4"/>
  <c r="A2190" i="4"/>
  <c r="C2189" i="4"/>
  <c r="B2189" i="4"/>
  <c r="A2189" i="4"/>
  <c r="C2188" i="4"/>
  <c r="B2188" i="4"/>
  <c r="A2188" i="4"/>
  <c r="C2187" i="4"/>
  <c r="B2187" i="4"/>
  <c r="A2187" i="4"/>
  <c r="C2186" i="4"/>
  <c r="B2186" i="4"/>
  <c r="A2186" i="4"/>
  <c r="C2185" i="4"/>
  <c r="B2185" i="4"/>
  <c r="A2185" i="4"/>
  <c r="C2184" i="4"/>
  <c r="B2184" i="4"/>
  <c r="A2184" i="4"/>
  <c r="C2183" i="4"/>
  <c r="B2183" i="4"/>
  <c r="A2183" i="4"/>
  <c r="C2182" i="4"/>
  <c r="B2182" i="4"/>
  <c r="A2182" i="4"/>
  <c r="C2181" i="4"/>
  <c r="B2181" i="4"/>
  <c r="A2181" i="4"/>
  <c r="C2180" i="4"/>
  <c r="B2180" i="4"/>
  <c r="A2180" i="4"/>
  <c r="C2179" i="4"/>
  <c r="B2179" i="4"/>
  <c r="A2179" i="4"/>
  <c r="C2178" i="4"/>
  <c r="B2178" i="4"/>
  <c r="A2178" i="4"/>
  <c r="C2177" i="4"/>
  <c r="B2177" i="4"/>
  <c r="A2177" i="4"/>
  <c r="C2176" i="4"/>
  <c r="B2176" i="4"/>
  <c r="A2176" i="4"/>
  <c r="C2175" i="4"/>
  <c r="B2175" i="4"/>
  <c r="A2175" i="4"/>
  <c r="C2174" i="4"/>
  <c r="B2174" i="4"/>
  <c r="A2174" i="4"/>
  <c r="C2173" i="4"/>
  <c r="B2173" i="4"/>
  <c r="A2173" i="4"/>
  <c r="C2172" i="4"/>
  <c r="B2172" i="4"/>
  <c r="A2172" i="4"/>
  <c r="C2171" i="4"/>
  <c r="B2171" i="4"/>
  <c r="A2171" i="4"/>
  <c r="C2170" i="4"/>
  <c r="B2170" i="4"/>
  <c r="A2170" i="4"/>
  <c r="C2169" i="4"/>
  <c r="B2169" i="4"/>
  <c r="A2169" i="4"/>
  <c r="C2168" i="4"/>
  <c r="B2168" i="4"/>
  <c r="A2168" i="4"/>
  <c r="C2167" i="4"/>
  <c r="B2167" i="4"/>
  <c r="A2167" i="4"/>
  <c r="C2166" i="4"/>
  <c r="B2166" i="4"/>
  <c r="A2166" i="4"/>
  <c r="C2165" i="4"/>
  <c r="B2165" i="4"/>
  <c r="A2165" i="4"/>
  <c r="C2164" i="4"/>
  <c r="B2164" i="4"/>
  <c r="A2164" i="4"/>
  <c r="C2163" i="4"/>
  <c r="B2163" i="4"/>
  <c r="A2163" i="4"/>
  <c r="C2162" i="4"/>
  <c r="B2162" i="4"/>
  <c r="A2162" i="4"/>
  <c r="C2161" i="4"/>
  <c r="B2161" i="4"/>
  <c r="A2161" i="4"/>
  <c r="C2160" i="4"/>
  <c r="B2160" i="4"/>
  <c r="A2160" i="4"/>
  <c r="C2159" i="4"/>
  <c r="B2159" i="4"/>
  <c r="A2159" i="4"/>
  <c r="C2158" i="4"/>
  <c r="B2158" i="4"/>
  <c r="A2158" i="4"/>
  <c r="C2157" i="4"/>
  <c r="B2157" i="4"/>
  <c r="A2157" i="4"/>
  <c r="C2156" i="4"/>
  <c r="B2156" i="4"/>
  <c r="A2156" i="4"/>
  <c r="C2155" i="4"/>
  <c r="B2155" i="4"/>
  <c r="A2155" i="4"/>
  <c r="C2154" i="4"/>
  <c r="B2154" i="4"/>
  <c r="A2154" i="4"/>
  <c r="C2153" i="4"/>
  <c r="B2153" i="4"/>
  <c r="A2153" i="4"/>
  <c r="C2152" i="4"/>
  <c r="B2152" i="4"/>
  <c r="A2152" i="4"/>
  <c r="C2151" i="4"/>
  <c r="B2151" i="4"/>
  <c r="A2151" i="4"/>
  <c r="C2150" i="4"/>
  <c r="B2150" i="4"/>
  <c r="A2150" i="4"/>
  <c r="C2149" i="4"/>
  <c r="B2149" i="4"/>
  <c r="A2149" i="4"/>
  <c r="C2148" i="4"/>
  <c r="B2148" i="4"/>
  <c r="A2148" i="4"/>
  <c r="C2147" i="4"/>
  <c r="B2147" i="4"/>
  <c r="A2147" i="4"/>
  <c r="C2146" i="4"/>
  <c r="B2146" i="4"/>
  <c r="A2146" i="4"/>
  <c r="C2145" i="4"/>
  <c r="B2145" i="4"/>
  <c r="A2145" i="4"/>
  <c r="C2144" i="4"/>
  <c r="B2144" i="4"/>
  <c r="A2144" i="4"/>
  <c r="C2143" i="4"/>
  <c r="B2143" i="4"/>
  <c r="A2143" i="4"/>
  <c r="C2142" i="4"/>
  <c r="B2142" i="4"/>
  <c r="A2142" i="4"/>
  <c r="C2141" i="4"/>
  <c r="B2141" i="4"/>
  <c r="A2141" i="4"/>
  <c r="C2140" i="4"/>
  <c r="B2140" i="4"/>
  <c r="A2140" i="4"/>
  <c r="C2139" i="4"/>
  <c r="B2139" i="4"/>
  <c r="A2139" i="4"/>
  <c r="C2138" i="4"/>
  <c r="B2138" i="4"/>
  <c r="A2138" i="4"/>
  <c r="C2137" i="4"/>
  <c r="B2137" i="4"/>
  <c r="A2137" i="4"/>
  <c r="C2136" i="4"/>
  <c r="B2136" i="4"/>
  <c r="A2136" i="4"/>
  <c r="C2135" i="4"/>
  <c r="B2135" i="4"/>
  <c r="A2135" i="4"/>
  <c r="C2134" i="4"/>
  <c r="B2134" i="4"/>
  <c r="A2134" i="4"/>
  <c r="C2133" i="4"/>
  <c r="B2133" i="4"/>
  <c r="A2133" i="4"/>
  <c r="C2132" i="4"/>
  <c r="B2132" i="4"/>
  <c r="A2132" i="4"/>
  <c r="C2131" i="4"/>
  <c r="B2131" i="4"/>
  <c r="A2131" i="4"/>
  <c r="C2130" i="4"/>
  <c r="B2130" i="4"/>
  <c r="A2130" i="4"/>
  <c r="C2129" i="4"/>
  <c r="B2129" i="4"/>
  <c r="A2129" i="4"/>
  <c r="C2128" i="4"/>
  <c r="B2128" i="4"/>
  <c r="A2128" i="4"/>
  <c r="C2127" i="4"/>
  <c r="B2127" i="4"/>
  <c r="A2127" i="4"/>
  <c r="C2126" i="4"/>
  <c r="B2126" i="4"/>
  <c r="A2126" i="4"/>
  <c r="C2125" i="4"/>
  <c r="B2125" i="4"/>
  <c r="A2125" i="4"/>
  <c r="C2124" i="4"/>
  <c r="B2124" i="4"/>
  <c r="A2124" i="4"/>
  <c r="C2123" i="4"/>
  <c r="B2123" i="4"/>
  <c r="A2123" i="4"/>
  <c r="C2122" i="4"/>
  <c r="B2122" i="4"/>
  <c r="A2122" i="4"/>
  <c r="C2121" i="4"/>
  <c r="B2121" i="4"/>
  <c r="A2121" i="4"/>
  <c r="C2120" i="4"/>
  <c r="B2120" i="4"/>
  <c r="A2120" i="4"/>
  <c r="C2119" i="4"/>
  <c r="B2119" i="4"/>
  <c r="A2119" i="4"/>
  <c r="C2118" i="4"/>
  <c r="B2118" i="4"/>
  <c r="A2118" i="4"/>
  <c r="C2117" i="4"/>
  <c r="B2117" i="4"/>
  <c r="A2117" i="4"/>
  <c r="C2116" i="4"/>
  <c r="B2116" i="4"/>
  <c r="A2116" i="4"/>
  <c r="C2115" i="4"/>
  <c r="B2115" i="4"/>
  <c r="A2115" i="4"/>
  <c r="C2114" i="4"/>
  <c r="B2114" i="4"/>
  <c r="A2114" i="4"/>
  <c r="C2113" i="4"/>
  <c r="B2113" i="4"/>
  <c r="A2113" i="4"/>
  <c r="C2112" i="4"/>
  <c r="B2112" i="4"/>
  <c r="A2112" i="4"/>
  <c r="C2111" i="4"/>
  <c r="B2111" i="4"/>
  <c r="A2111" i="4"/>
  <c r="C2110" i="4"/>
  <c r="B2110" i="4"/>
  <c r="A2110" i="4"/>
  <c r="C2109" i="4"/>
  <c r="B2109" i="4"/>
  <c r="A2109" i="4"/>
  <c r="C2108" i="4"/>
  <c r="B2108" i="4"/>
  <c r="A2108" i="4"/>
  <c r="C2107" i="4"/>
  <c r="B2107" i="4"/>
  <c r="A2107" i="4"/>
  <c r="C2106" i="4"/>
  <c r="B2106" i="4"/>
  <c r="A2106" i="4"/>
  <c r="C2105" i="4"/>
  <c r="B2105" i="4"/>
  <c r="A2105" i="4"/>
  <c r="C2104" i="4"/>
  <c r="B2104" i="4"/>
  <c r="A2104" i="4"/>
  <c r="C2103" i="4"/>
  <c r="B2103" i="4"/>
  <c r="A2103" i="4"/>
  <c r="C2102" i="4"/>
  <c r="B2102" i="4"/>
  <c r="A2102" i="4"/>
  <c r="C2101" i="4"/>
  <c r="B2101" i="4"/>
  <c r="A2101" i="4"/>
  <c r="C2100" i="4"/>
  <c r="B2100" i="4"/>
  <c r="A2100" i="4"/>
  <c r="C2099" i="4"/>
  <c r="B2099" i="4"/>
  <c r="A2099" i="4"/>
  <c r="C2098" i="4"/>
  <c r="B2098" i="4"/>
  <c r="A2098" i="4"/>
  <c r="C2097" i="4"/>
  <c r="B2097" i="4"/>
  <c r="A2097" i="4"/>
  <c r="C2096" i="4"/>
  <c r="B2096" i="4"/>
  <c r="A2096" i="4"/>
  <c r="C2095" i="4"/>
  <c r="B2095" i="4"/>
  <c r="A2095" i="4"/>
  <c r="C2094" i="4"/>
  <c r="B2094" i="4"/>
  <c r="A2094" i="4"/>
  <c r="C2093" i="4"/>
  <c r="B2093" i="4"/>
  <c r="A2093" i="4"/>
  <c r="C2092" i="4"/>
  <c r="B2092" i="4"/>
  <c r="A2092" i="4"/>
  <c r="C2091" i="4"/>
  <c r="B2091" i="4"/>
  <c r="A2091" i="4"/>
  <c r="C2090" i="4"/>
  <c r="B2090" i="4"/>
  <c r="A2090" i="4"/>
  <c r="C2089" i="4"/>
  <c r="B2089" i="4"/>
  <c r="A2089" i="4"/>
  <c r="C2088" i="4"/>
  <c r="B2088" i="4"/>
  <c r="A2088" i="4"/>
  <c r="C2087" i="4"/>
  <c r="B2087" i="4"/>
  <c r="A2087" i="4"/>
  <c r="C2086" i="4"/>
  <c r="B2086" i="4"/>
  <c r="A2086" i="4"/>
  <c r="C2085" i="4"/>
  <c r="B2085" i="4"/>
  <c r="A2085" i="4"/>
  <c r="C2084" i="4"/>
  <c r="B2084" i="4"/>
  <c r="A2084" i="4"/>
  <c r="C2083" i="4"/>
  <c r="B2083" i="4"/>
  <c r="A2083" i="4"/>
  <c r="C2082" i="4"/>
  <c r="B2082" i="4"/>
  <c r="A2082" i="4"/>
  <c r="C2081" i="4"/>
  <c r="B2081" i="4"/>
  <c r="A2081" i="4"/>
  <c r="C2080" i="4"/>
  <c r="B2080" i="4"/>
  <c r="A2080" i="4"/>
  <c r="C2079" i="4"/>
  <c r="B2079" i="4"/>
  <c r="A2079" i="4"/>
  <c r="C2078" i="4"/>
  <c r="B2078" i="4"/>
  <c r="A2078" i="4"/>
  <c r="C2077" i="4"/>
  <c r="B2077" i="4"/>
  <c r="A2077" i="4"/>
  <c r="C2076" i="4"/>
  <c r="B2076" i="4"/>
  <c r="A2076" i="4"/>
  <c r="C2075" i="4"/>
  <c r="B2075" i="4"/>
  <c r="A2075" i="4"/>
  <c r="C2074" i="4"/>
  <c r="B2074" i="4"/>
  <c r="A2074" i="4"/>
  <c r="C2073" i="4"/>
  <c r="B2073" i="4"/>
  <c r="A2073" i="4"/>
  <c r="C2072" i="4"/>
  <c r="B2072" i="4"/>
  <c r="A2072" i="4"/>
  <c r="C2071" i="4"/>
  <c r="B2071" i="4"/>
  <c r="A2071" i="4"/>
  <c r="C2070" i="4"/>
  <c r="B2070" i="4"/>
  <c r="A2070" i="4"/>
  <c r="C2069" i="4"/>
  <c r="B2069" i="4"/>
  <c r="A2069" i="4"/>
  <c r="C2068" i="4"/>
  <c r="B2068" i="4"/>
  <c r="A2068" i="4"/>
  <c r="C2067" i="4"/>
  <c r="B2067" i="4"/>
  <c r="A2067" i="4"/>
  <c r="C2066" i="4"/>
  <c r="B2066" i="4"/>
  <c r="A2066" i="4"/>
  <c r="C2065" i="4"/>
  <c r="B2065" i="4"/>
  <c r="A2065" i="4"/>
  <c r="C2064" i="4"/>
  <c r="B2064" i="4"/>
  <c r="A2064" i="4"/>
  <c r="C2063" i="4"/>
  <c r="B2063" i="4"/>
  <c r="A2063" i="4"/>
  <c r="C2062" i="4"/>
  <c r="B2062" i="4"/>
  <c r="A2062" i="4"/>
  <c r="C2061" i="4"/>
  <c r="B2061" i="4"/>
  <c r="A2061" i="4"/>
  <c r="C2060" i="4"/>
  <c r="B2060" i="4"/>
  <c r="A2060" i="4"/>
  <c r="C2059" i="4"/>
  <c r="B2059" i="4"/>
  <c r="A2059" i="4"/>
  <c r="C2058" i="4"/>
  <c r="B2058" i="4"/>
  <c r="A2058" i="4"/>
  <c r="C2057" i="4"/>
  <c r="B2057" i="4"/>
  <c r="A2057" i="4"/>
  <c r="C2056" i="4"/>
  <c r="B2056" i="4"/>
  <c r="A2056" i="4"/>
  <c r="C2055" i="4"/>
  <c r="B2055" i="4"/>
  <c r="A2055" i="4"/>
  <c r="C2054" i="4"/>
  <c r="B2054" i="4"/>
  <c r="A2054" i="4"/>
  <c r="C2053" i="4"/>
  <c r="B2053" i="4"/>
  <c r="A2053" i="4"/>
  <c r="C2052" i="4"/>
  <c r="B2052" i="4"/>
  <c r="A2052" i="4"/>
  <c r="C2051" i="4"/>
  <c r="B2051" i="4"/>
  <c r="A2051" i="4"/>
  <c r="C2050" i="4"/>
  <c r="B2050" i="4"/>
  <c r="A2050" i="4"/>
  <c r="C2049" i="4"/>
  <c r="B2049" i="4"/>
  <c r="A2049" i="4"/>
  <c r="C2048" i="4"/>
  <c r="B2048" i="4"/>
  <c r="A2048" i="4"/>
  <c r="C2047" i="4"/>
  <c r="B2047" i="4"/>
  <c r="A2047" i="4"/>
  <c r="C2046" i="4"/>
  <c r="B2046" i="4"/>
  <c r="A2046" i="4"/>
  <c r="C2045" i="4"/>
  <c r="B2045" i="4"/>
  <c r="A2045" i="4"/>
  <c r="C2044" i="4"/>
  <c r="B2044" i="4"/>
  <c r="A2044" i="4"/>
  <c r="C2043" i="4"/>
  <c r="B2043" i="4"/>
  <c r="A2043" i="4"/>
  <c r="C2042" i="4"/>
  <c r="B2042" i="4"/>
  <c r="A2042" i="4"/>
  <c r="C2041" i="4"/>
  <c r="B2041" i="4"/>
  <c r="A2041" i="4"/>
  <c r="C2040" i="4"/>
  <c r="B2040" i="4"/>
  <c r="A2040" i="4"/>
  <c r="C2039" i="4"/>
  <c r="B2039" i="4"/>
  <c r="A2039" i="4"/>
  <c r="C2038" i="4"/>
  <c r="B2038" i="4"/>
  <c r="A2038" i="4"/>
  <c r="C2037" i="4"/>
  <c r="B2037" i="4"/>
  <c r="A2037" i="4"/>
  <c r="C2036" i="4"/>
  <c r="B2036" i="4"/>
  <c r="A2036" i="4"/>
  <c r="C2035" i="4"/>
  <c r="B2035" i="4"/>
  <c r="A2035" i="4"/>
  <c r="C2034" i="4"/>
  <c r="B2034" i="4"/>
  <c r="A2034" i="4"/>
  <c r="C2033" i="4"/>
  <c r="B2033" i="4"/>
  <c r="A2033" i="4"/>
  <c r="C2032" i="4"/>
  <c r="B2032" i="4"/>
  <c r="A2032" i="4"/>
  <c r="C2031" i="4"/>
  <c r="B2031" i="4"/>
  <c r="A2031" i="4"/>
  <c r="C2030" i="4"/>
  <c r="B2030" i="4"/>
  <c r="A2030" i="4"/>
  <c r="C2029" i="4"/>
  <c r="B2029" i="4"/>
  <c r="A2029" i="4"/>
  <c r="C2028" i="4"/>
  <c r="B2028" i="4"/>
  <c r="A2028" i="4"/>
  <c r="C2027" i="4"/>
  <c r="B2027" i="4"/>
  <c r="A2027" i="4"/>
  <c r="C2026" i="4"/>
  <c r="B2026" i="4"/>
  <c r="A2026" i="4"/>
  <c r="C2025" i="4"/>
  <c r="B2025" i="4"/>
  <c r="A2025" i="4"/>
  <c r="C2024" i="4"/>
  <c r="B2024" i="4"/>
  <c r="A2024" i="4"/>
  <c r="C2023" i="4"/>
  <c r="B2023" i="4"/>
  <c r="A2023" i="4"/>
  <c r="C2022" i="4"/>
  <c r="B2022" i="4"/>
  <c r="A2022" i="4"/>
  <c r="C2021" i="4"/>
  <c r="B2021" i="4"/>
  <c r="A2021" i="4"/>
  <c r="C2020" i="4"/>
  <c r="B2020" i="4"/>
  <c r="A2020" i="4"/>
  <c r="C2019" i="4"/>
  <c r="B2019" i="4"/>
  <c r="A2019" i="4"/>
  <c r="C2018" i="4"/>
  <c r="B2018" i="4"/>
  <c r="A2018" i="4"/>
  <c r="C2017" i="4"/>
  <c r="B2017" i="4"/>
  <c r="A2017" i="4"/>
  <c r="C2016" i="4"/>
  <c r="B2016" i="4"/>
  <c r="A2016" i="4"/>
  <c r="C2015" i="4"/>
  <c r="B2015" i="4"/>
  <c r="A2015" i="4"/>
  <c r="C2014" i="4"/>
  <c r="B2014" i="4"/>
  <c r="A2014" i="4"/>
  <c r="C2013" i="4"/>
  <c r="B2013" i="4"/>
  <c r="A2013" i="4"/>
  <c r="C2012" i="4"/>
  <c r="B2012" i="4"/>
  <c r="A2012" i="4"/>
  <c r="C2011" i="4"/>
  <c r="B2011" i="4"/>
  <c r="A2011" i="4"/>
  <c r="C2010" i="4"/>
  <c r="B2010" i="4"/>
  <c r="A2010" i="4"/>
  <c r="C2009" i="4"/>
  <c r="B2009" i="4"/>
  <c r="A2009" i="4"/>
  <c r="C2008" i="4"/>
  <c r="B2008" i="4"/>
  <c r="A2008" i="4"/>
  <c r="C2007" i="4"/>
  <c r="B2007" i="4"/>
  <c r="A2007" i="4"/>
  <c r="C2006" i="4"/>
  <c r="B2006" i="4"/>
  <c r="A2006" i="4"/>
  <c r="C2005" i="4"/>
  <c r="B2005" i="4"/>
  <c r="A2005" i="4"/>
  <c r="C2004" i="4"/>
  <c r="B2004" i="4"/>
  <c r="A2004" i="4"/>
  <c r="C2003" i="4"/>
  <c r="B2003" i="4"/>
  <c r="A2003" i="4"/>
  <c r="C2002" i="4"/>
  <c r="B2002" i="4"/>
  <c r="A2002" i="4"/>
  <c r="C2001" i="4"/>
  <c r="B2001" i="4"/>
  <c r="A2001" i="4"/>
  <c r="C2000" i="4"/>
  <c r="B2000" i="4"/>
  <c r="A2000" i="4"/>
  <c r="C1999" i="4"/>
  <c r="B1999" i="4"/>
  <c r="A1999" i="4"/>
  <c r="C1998" i="4"/>
  <c r="B1998" i="4"/>
  <c r="A1998" i="4"/>
  <c r="C1997" i="4"/>
  <c r="B1997" i="4"/>
  <c r="A1997" i="4"/>
  <c r="C1996" i="4"/>
  <c r="B1996" i="4"/>
  <c r="A1996" i="4"/>
  <c r="C1995" i="4"/>
  <c r="B1995" i="4"/>
  <c r="A1995" i="4"/>
  <c r="C1994" i="4"/>
  <c r="B1994" i="4"/>
  <c r="A1994" i="4"/>
  <c r="C1993" i="4"/>
  <c r="B1993" i="4"/>
  <c r="A1993" i="4"/>
  <c r="C1992" i="4"/>
  <c r="B1992" i="4"/>
  <c r="A1992" i="4"/>
  <c r="C1991" i="4"/>
  <c r="B1991" i="4"/>
  <c r="A1991" i="4"/>
  <c r="C1990" i="4"/>
  <c r="B1990" i="4"/>
  <c r="A1990" i="4"/>
  <c r="C1989" i="4"/>
  <c r="B1989" i="4"/>
  <c r="A1989" i="4"/>
  <c r="C1988" i="4"/>
  <c r="B1988" i="4"/>
  <c r="A1988" i="4"/>
  <c r="C1987" i="4"/>
  <c r="B1987" i="4"/>
  <c r="A1987" i="4"/>
  <c r="C1986" i="4"/>
  <c r="B1986" i="4"/>
  <c r="A1986" i="4"/>
  <c r="C1985" i="4"/>
  <c r="B1985" i="4"/>
  <c r="A1985" i="4"/>
  <c r="C1984" i="4"/>
  <c r="B1984" i="4"/>
  <c r="A1984" i="4"/>
  <c r="C1983" i="4"/>
  <c r="B1983" i="4"/>
  <c r="A1983" i="4"/>
  <c r="C1982" i="4"/>
  <c r="B1982" i="4"/>
  <c r="A1982" i="4"/>
  <c r="C1981" i="4"/>
  <c r="B1981" i="4"/>
  <c r="A1981" i="4"/>
  <c r="C1980" i="4"/>
  <c r="B1980" i="4"/>
  <c r="A1980" i="4"/>
  <c r="C1979" i="4"/>
  <c r="B1979" i="4"/>
  <c r="A1979" i="4"/>
  <c r="C1978" i="4"/>
  <c r="B1978" i="4"/>
  <c r="A1978" i="4"/>
  <c r="C1977" i="4"/>
  <c r="B1977" i="4"/>
  <c r="A1977" i="4"/>
  <c r="C1976" i="4"/>
  <c r="B1976" i="4"/>
  <c r="A1976" i="4"/>
  <c r="C1975" i="4"/>
  <c r="B1975" i="4"/>
  <c r="A1975" i="4"/>
  <c r="C1974" i="4"/>
  <c r="B1974" i="4"/>
  <c r="A1974" i="4"/>
  <c r="C1973" i="4"/>
  <c r="B1973" i="4"/>
  <c r="A1973" i="4"/>
  <c r="C1972" i="4"/>
  <c r="B1972" i="4"/>
  <c r="A1972" i="4"/>
  <c r="C1971" i="4"/>
  <c r="B1971" i="4"/>
  <c r="A1971" i="4"/>
  <c r="C1970" i="4"/>
  <c r="B1970" i="4"/>
  <c r="A1970" i="4"/>
  <c r="C1969" i="4"/>
  <c r="B1969" i="4"/>
  <c r="A1969" i="4"/>
  <c r="C1968" i="4"/>
  <c r="B1968" i="4"/>
  <c r="A1968" i="4"/>
  <c r="C1967" i="4"/>
  <c r="B1967" i="4"/>
  <c r="A1967" i="4"/>
  <c r="C1966" i="4"/>
  <c r="B1966" i="4"/>
  <c r="A1966" i="4"/>
  <c r="C1965" i="4"/>
  <c r="B1965" i="4"/>
  <c r="A1965" i="4"/>
  <c r="C1964" i="4"/>
  <c r="B1964" i="4"/>
  <c r="A1964" i="4"/>
  <c r="C1963" i="4"/>
  <c r="B1963" i="4"/>
  <c r="A1963" i="4"/>
  <c r="C1962" i="4"/>
  <c r="B1962" i="4"/>
  <c r="A1962" i="4"/>
  <c r="C1961" i="4"/>
  <c r="B1961" i="4"/>
  <c r="A1961" i="4"/>
  <c r="C1960" i="4"/>
  <c r="B1960" i="4"/>
  <c r="A1960" i="4"/>
  <c r="C1959" i="4"/>
  <c r="B1959" i="4"/>
  <c r="A1959" i="4"/>
  <c r="C1958" i="4"/>
  <c r="B1958" i="4"/>
  <c r="A1958" i="4"/>
  <c r="C1957" i="4"/>
  <c r="B1957" i="4"/>
  <c r="A1957" i="4"/>
  <c r="C1956" i="4"/>
  <c r="B1956" i="4"/>
  <c r="A1956" i="4"/>
  <c r="C1955" i="4"/>
  <c r="B1955" i="4"/>
  <c r="A1955" i="4"/>
  <c r="C1954" i="4"/>
  <c r="B1954" i="4"/>
  <c r="A1954" i="4"/>
  <c r="C1953" i="4"/>
  <c r="B1953" i="4"/>
  <c r="A1953" i="4"/>
  <c r="C1952" i="4"/>
  <c r="B1952" i="4"/>
  <c r="A1952" i="4"/>
  <c r="C1951" i="4"/>
  <c r="B1951" i="4"/>
  <c r="A1951" i="4"/>
  <c r="C1950" i="4"/>
  <c r="B1950" i="4"/>
  <c r="A1950" i="4"/>
  <c r="C1949" i="4"/>
  <c r="B1949" i="4"/>
  <c r="A1949" i="4"/>
  <c r="C1948" i="4"/>
  <c r="B1948" i="4"/>
  <c r="A1948" i="4"/>
  <c r="C1947" i="4"/>
  <c r="B1947" i="4"/>
  <c r="A1947" i="4"/>
  <c r="C1946" i="4"/>
  <c r="B1946" i="4"/>
  <c r="A1946" i="4"/>
  <c r="C1945" i="4"/>
  <c r="B1945" i="4"/>
  <c r="A1945" i="4"/>
  <c r="C1944" i="4"/>
  <c r="B1944" i="4"/>
  <c r="A1944" i="4"/>
  <c r="C1943" i="4"/>
  <c r="B1943" i="4"/>
  <c r="A1943" i="4"/>
  <c r="C1942" i="4"/>
  <c r="B1942" i="4"/>
  <c r="A1942" i="4"/>
  <c r="C1941" i="4"/>
  <c r="B1941" i="4"/>
  <c r="A1941" i="4"/>
  <c r="C1940" i="4"/>
  <c r="B1940" i="4"/>
  <c r="A1940" i="4"/>
  <c r="C1939" i="4"/>
  <c r="B1939" i="4"/>
  <c r="A1939" i="4"/>
  <c r="C1938" i="4"/>
  <c r="B1938" i="4"/>
  <c r="A1938" i="4"/>
  <c r="C1937" i="4"/>
  <c r="B1937" i="4"/>
  <c r="A1937" i="4"/>
  <c r="C1936" i="4"/>
  <c r="B1936" i="4"/>
  <c r="A1936" i="4"/>
  <c r="C1935" i="4"/>
  <c r="B1935" i="4"/>
  <c r="A1935" i="4"/>
  <c r="C1934" i="4"/>
  <c r="B1934" i="4"/>
  <c r="A1934" i="4"/>
  <c r="C1933" i="4"/>
  <c r="B1933" i="4"/>
  <c r="A1933" i="4"/>
  <c r="C1932" i="4"/>
  <c r="B1932" i="4"/>
  <c r="A1932" i="4"/>
  <c r="C1931" i="4"/>
  <c r="B1931" i="4"/>
  <c r="A1931" i="4"/>
  <c r="C1930" i="4"/>
  <c r="B1930" i="4"/>
  <c r="A1930" i="4"/>
  <c r="C1929" i="4"/>
  <c r="B1929" i="4"/>
  <c r="A1929" i="4"/>
  <c r="C1928" i="4"/>
  <c r="B1928" i="4"/>
  <c r="A1928" i="4"/>
  <c r="C1927" i="4"/>
  <c r="B1927" i="4"/>
  <c r="A1927" i="4"/>
  <c r="C1926" i="4"/>
  <c r="B1926" i="4"/>
  <c r="A1926" i="4"/>
  <c r="C1925" i="4"/>
  <c r="B1925" i="4"/>
  <c r="A1925" i="4"/>
  <c r="C1924" i="4"/>
  <c r="B1924" i="4"/>
  <c r="A1924" i="4"/>
  <c r="C1923" i="4"/>
  <c r="B1923" i="4"/>
  <c r="A1923" i="4"/>
  <c r="C1922" i="4"/>
  <c r="B1922" i="4"/>
  <c r="A1922" i="4"/>
  <c r="C1921" i="4"/>
  <c r="B1921" i="4"/>
  <c r="A1921" i="4"/>
  <c r="C1920" i="4"/>
  <c r="B1920" i="4"/>
  <c r="A1920" i="4"/>
  <c r="C1919" i="4"/>
  <c r="B1919" i="4"/>
  <c r="A1919" i="4"/>
  <c r="C1918" i="4"/>
  <c r="B1918" i="4"/>
  <c r="A1918" i="4"/>
  <c r="C1917" i="4"/>
  <c r="B1917" i="4"/>
  <c r="A1917" i="4"/>
  <c r="C1916" i="4"/>
  <c r="B1916" i="4"/>
  <c r="A1916" i="4"/>
  <c r="C1915" i="4"/>
  <c r="B1915" i="4"/>
  <c r="A1915" i="4"/>
  <c r="C1914" i="4"/>
  <c r="B1914" i="4"/>
  <c r="A1914" i="4"/>
  <c r="C1913" i="4"/>
  <c r="B1913" i="4"/>
  <c r="A1913" i="4"/>
  <c r="C1912" i="4"/>
  <c r="B1912" i="4"/>
  <c r="A1912" i="4"/>
  <c r="C1911" i="4"/>
  <c r="B1911" i="4"/>
  <c r="A1911" i="4"/>
  <c r="C1910" i="4"/>
  <c r="B1910" i="4"/>
  <c r="A1910" i="4"/>
  <c r="C1909" i="4"/>
  <c r="B1909" i="4"/>
  <c r="A1909" i="4"/>
  <c r="C1908" i="4"/>
  <c r="B1908" i="4"/>
  <c r="A1908" i="4"/>
  <c r="C1907" i="4"/>
  <c r="B1907" i="4"/>
  <c r="A1907" i="4"/>
  <c r="C1906" i="4"/>
  <c r="B1906" i="4"/>
  <c r="A1906" i="4"/>
  <c r="C1905" i="4"/>
  <c r="B1905" i="4"/>
  <c r="A1905" i="4"/>
  <c r="C1904" i="4"/>
  <c r="B1904" i="4"/>
  <c r="A1904" i="4"/>
  <c r="C1903" i="4"/>
  <c r="B1903" i="4"/>
  <c r="A1903" i="4"/>
  <c r="C1902" i="4"/>
  <c r="B1902" i="4"/>
  <c r="A1902" i="4"/>
  <c r="C1901" i="4"/>
  <c r="B1901" i="4"/>
  <c r="A1901" i="4"/>
  <c r="C1900" i="4"/>
  <c r="B1900" i="4"/>
  <c r="A1900" i="4"/>
  <c r="C1899" i="4"/>
  <c r="B1899" i="4"/>
  <c r="A1899" i="4"/>
  <c r="C1898" i="4"/>
  <c r="B1898" i="4"/>
  <c r="A1898" i="4"/>
  <c r="C1897" i="4"/>
  <c r="B1897" i="4"/>
  <c r="A1897" i="4"/>
  <c r="C1896" i="4"/>
  <c r="B1896" i="4"/>
  <c r="A1896" i="4"/>
  <c r="C1895" i="4"/>
  <c r="B1895" i="4"/>
  <c r="A1895" i="4"/>
  <c r="C1894" i="4"/>
  <c r="B1894" i="4"/>
  <c r="A1894" i="4"/>
  <c r="C1893" i="4"/>
  <c r="B1893" i="4"/>
  <c r="A1893" i="4"/>
  <c r="C1892" i="4"/>
  <c r="B1892" i="4"/>
  <c r="A1892" i="4"/>
  <c r="C1891" i="4"/>
  <c r="B1891" i="4"/>
  <c r="A1891" i="4"/>
  <c r="C1890" i="4"/>
  <c r="B1890" i="4"/>
  <c r="A1890" i="4"/>
  <c r="C1889" i="4"/>
  <c r="B1889" i="4"/>
  <c r="A1889" i="4"/>
  <c r="C1888" i="4"/>
  <c r="B1888" i="4"/>
  <c r="A1888" i="4"/>
  <c r="C1887" i="4"/>
  <c r="B1887" i="4"/>
  <c r="A1887" i="4"/>
  <c r="C1886" i="4"/>
  <c r="B1886" i="4"/>
  <c r="A1886" i="4"/>
  <c r="C1885" i="4"/>
  <c r="B1885" i="4"/>
  <c r="A1885" i="4"/>
  <c r="C1884" i="4"/>
  <c r="B1884" i="4"/>
  <c r="A1884" i="4"/>
  <c r="C1883" i="4"/>
  <c r="B1883" i="4"/>
  <c r="A1883" i="4"/>
  <c r="C1882" i="4"/>
  <c r="B1882" i="4"/>
  <c r="A1882" i="4"/>
  <c r="C1881" i="4"/>
  <c r="B1881" i="4"/>
  <c r="A1881" i="4"/>
  <c r="C1880" i="4"/>
  <c r="B1880" i="4"/>
  <c r="A1880" i="4"/>
  <c r="C1879" i="4"/>
  <c r="B1879" i="4"/>
  <c r="A1879" i="4"/>
  <c r="C1878" i="4"/>
  <c r="B1878" i="4"/>
  <c r="A1878" i="4"/>
  <c r="C1877" i="4"/>
  <c r="B1877" i="4"/>
  <c r="A1877" i="4"/>
  <c r="C1876" i="4"/>
  <c r="B1876" i="4"/>
  <c r="A1876" i="4"/>
  <c r="C1875" i="4"/>
  <c r="B1875" i="4"/>
  <c r="A1875" i="4"/>
  <c r="C1874" i="4"/>
  <c r="B1874" i="4"/>
  <c r="A1874" i="4"/>
  <c r="C1873" i="4"/>
  <c r="B1873" i="4"/>
  <c r="A1873" i="4"/>
  <c r="C1872" i="4"/>
  <c r="B1872" i="4"/>
  <c r="A1872" i="4"/>
  <c r="C1871" i="4"/>
  <c r="B1871" i="4"/>
  <c r="A1871" i="4"/>
  <c r="C1870" i="4"/>
  <c r="B1870" i="4"/>
  <c r="A1870" i="4"/>
  <c r="C1869" i="4"/>
  <c r="B1869" i="4"/>
  <c r="A1869" i="4"/>
  <c r="C1868" i="4"/>
  <c r="B1868" i="4"/>
  <c r="A1868" i="4"/>
  <c r="C1867" i="4"/>
  <c r="B1867" i="4"/>
  <c r="A1867" i="4"/>
  <c r="C1866" i="4"/>
  <c r="B1866" i="4"/>
  <c r="A1866" i="4"/>
  <c r="C1865" i="4"/>
  <c r="B1865" i="4"/>
  <c r="A1865" i="4"/>
  <c r="C1864" i="4"/>
  <c r="B1864" i="4"/>
  <c r="A1864" i="4"/>
  <c r="C1863" i="4"/>
  <c r="B1863" i="4"/>
  <c r="A1863" i="4"/>
  <c r="C1862" i="4"/>
  <c r="B1862" i="4"/>
  <c r="A1862" i="4"/>
  <c r="C1861" i="4"/>
  <c r="B1861" i="4"/>
  <c r="A1861" i="4"/>
  <c r="C1860" i="4"/>
  <c r="B1860" i="4"/>
  <c r="A1860" i="4"/>
  <c r="C1859" i="4"/>
  <c r="B1859" i="4"/>
  <c r="A1859" i="4"/>
  <c r="C1858" i="4"/>
  <c r="B1858" i="4"/>
  <c r="A1858" i="4"/>
  <c r="C1857" i="4"/>
  <c r="B1857" i="4"/>
  <c r="A1857" i="4"/>
  <c r="C1856" i="4"/>
  <c r="B1856" i="4"/>
  <c r="A1856" i="4"/>
  <c r="C1855" i="4"/>
  <c r="B1855" i="4"/>
  <c r="A1855" i="4"/>
  <c r="C1854" i="4"/>
  <c r="B1854" i="4"/>
  <c r="A1854" i="4"/>
  <c r="C1853" i="4"/>
  <c r="B1853" i="4"/>
  <c r="A1853" i="4"/>
  <c r="C1852" i="4"/>
  <c r="B1852" i="4"/>
  <c r="A1852" i="4"/>
  <c r="C1851" i="4"/>
  <c r="B1851" i="4"/>
  <c r="A1851" i="4"/>
  <c r="C1850" i="4"/>
  <c r="B1850" i="4"/>
  <c r="A1850" i="4"/>
  <c r="C1849" i="4"/>
  <c r="B1849" i="4"/>
  <c r="A1849" i="4"/>
  <c r="C1848" i="4"/>
  <c r="B1848" i="4"/>
  <c r="A1848" i="4"/>
  <c r="C1847" i="4"/>
  <c r="B1847" i="4"/>
  <c r="A1847" i="4"/>
  <c r="C1846" i="4"/>
  <c r="B1846" i="4"/>
  <c r="A1846" i="4"/>
  <c r="C1845" i="4"/>
  <c r="B1845" i="4"/>
  <c r="A1845" i="4"/>
  <c r="C1844" i="4"/>
  <c r="B1844" i="4"/>
  <c r="A1844" i="4"/>
  <c r="C1843" i="4"/>
  <c r="B1843" i="4"/>
  <c r="A1843" i="4"/>
  <c r="C1842" i="4"/>
  <c r="B1842" i="4"/>
  <c r="A1842" i="4"/>
  <c r="C1841" i="4"/>
  <c r="B1841" i="4"/>
  <c r="A1841" i="4"/>
  <c r="C1840" i="4"/>
  <c r="B1840" i="4"/>
  <c r="A1840" i="4"/>
  <c r="C1839" i="4"/>
  <c r="B1839" i="4"/>
  <c r="A1839" i="4"/>
  <c r="C1838" i="4"/>
  <c r="B1838" i="4"/>
  <c r="A1838" i="4"/>
  <c r="C1837" i="4"/>
  <c r="B1837" i="4"/>
  <c r="A1837" i="4"/>
  <c r="C1836" i="4"/>
  <c r="B1836" i="4"/>
  <c r="A1836" i="4"/>
  <c r="C1835" i="4"/>
  <c r="B1835" i="4"/>
  <c r="A1835" i="4"/>
  <c r="C1834" i="4"/>
  <c r="B1834" i="4"/>
  <c r="A1834" i="4"/>
  <c r="C1833" i="4"/>
  <c r="B1833" i="4"/>
  <c r="A1833" i="4"/>
  <c r="C1832" i="4"/>
  <c r="B1832" i="4"/>
  <c r="A1832" i="4"/>
  <c r="C1831" i="4"/>
  <c r="B1831" i="4"/>
  <c r="A1831" i="4"/>
  <c r="C1830" i="4"/>
  <c r="B1830" i="4"/>
  <c r="A1830" i="4"/>
  <c r="C1829" i="4"/>
  <c r="B1829" i="4"/>
  <c r="A1829" i="4"/>
  <c r="C1828" i="4"/>
  <c r="B1828" i="4"/>
  <c r="A1828" i="4"/>
  <c r="C1827" i="4"/>
  <c r="B1827" i="4"/>
  <c r="A1827" i="4"/>
  <c r="C1826" i="4"/>
  <c r="B1826" i="4"/>
  <c r="A1826" i="4"/>
  <c r="C1825" i="4"/>
  <c r="B1825" i="4"/>
  <c r="A1825" i="4"/>
  <c r="C1824" i="4"/>
  <c r="B1824" i="4"/>
  <c r="A1824" i="4"/>
  <c r="C1823" i="4"/>
  <c r="B1823" i="4"/>
  <c r="A1823" i="4"/>
  <c r="C1822" i="4"/>
  <c r="B1822" i="4"/>
  <c r="A1822" i="4"/>
  <c r="C1821" i="4"/>
  <c r="B1821" i="4"/>
  <c r="A1821" i="4"/>
  <c r="C1820" i="4"/>
  <c r="B1820" i="4"/>
  <c r="A1820" i="4"/>
  <c r="C1819" i="4"/>
  <c r="B1819" i="4"/>
  <c r="A1819" i="4"/>
  <c r="C1818" i="4"/>
  <c r="B1818" i="4"/>
  <c r="A1818" i="4"/>
  <c r="C1817" i="4"/>
  <c r="B1817" i="4"/>
  <c r="A1817" i="4"/>
  <c r="C1816" i="4"/>
  <c r="B1816" i="4"/>
  <c r="A1816" i="4"/>
  <c r="C1815" i="4"/>
  <c r="B1815" i="4"/>
  <c r="A1815" i="4"/>
  <c r="C1814" i="4"/>
  <c r="B1814" i="4"/>
  <c r="A1814" i="4"/>
  <c r="C1813" i="4"/>
  <c r="B1813" i="4"/>
  <c r="A1813" i="4"/>
  <c r="C1812" i="4"/>
  <c r="B1812" i="4"/>
  <c r="A1812" i="4"/>
  <c r="C1811" i="4"/>
  <c r="B1811" i="4"/>
  <c r="A1811" i="4"/>
  <c r="C1810" i="4"/>
  <c r="B1810" i="4"/>
  <c r="A1810" i="4"/>
  <c r="C1809" i="4"/>
  <c r="B1809" i="4"/>
  <c r="A1809" i="4"/>
  <c r="C1808" i="4"/>
  <c r="B1808" i="4"/>
  <c r="A1808" i="4"/>
  <c r="C1807" i="4"/>
  <c r="B1807" i="4"/>
  <c r="A1807" i="4"/>
  <c r="C1806" i="4"/>
  <c r="B1806" i="4"/>
  <c r="A1806" i="4"/>
  <c r="C1805" i="4"/>
  <c r="B1805" i="4"/>
  <c r="A1805" i="4"/>
  <c r="C1804" i="4"/>
  <c r="B1804" i="4"/>
  <c r="A1804" i="4"/>
  <c r="C1803" i="4"/>
  <c r="B1803" i="4"/>
  <c r="A1803" i="4"/>
  <c r="C1802" i="4"/>
  <c r="B1802" i="4"/>
  <c r="A1802" i="4"/>
  <c r="C1801" i="4"/>
  <c r="B1801" i="4"/>
  <c r="A1801" i="4"/>
  <c r="C1800" i="4"/>
  <c r="B1800" i="4"/>
  <c r="A1800" i="4"/>
  <c r="C1799" i="4"/>
  <c r="B1799" i="4"/>
  <c r="A1799" i="4"/>
  <c r="C1798" i="4"/>
  <c r="B1798" i="4"/>
  <c r="A1798" i="4"/>
  <c r="C1797" i="4"/>
  <c r="B1797" i="4"/>
  <c r="A1797" i="4"/>
  <c r="C1796" i="4"/>
  <c r="B1796" i="4"/>
  <c r="A1796" i="4"/>
  <c r="C1795" i="4"/>
  <c r="B1795" i="4"/>
  <c r="A1795" i="4"/>
  <c r="C1794" i="4"/>
  <c r="B1794" i="4"/>
  <c r="A1794" i="4"/>
  <c r="C1793" i="4"/>
  <c r="B1793" i="4"/>
  <c r="A1793" i="4"/>
  <c r="C1792" i="4"/>
  <c r="B1792" i="4"/>
  <c r="A1792" i="4"/>
  <c r="C1791" i="4"/>
  <c r="B1791" i="4"/>
  <c r="A1791" i="4"/>
  <c r="C1790" i="4"/>
  <c r="B1790" i="4"/>
  <c r="A1790" i="4"/>
  <c r="C1789" i="4"/>
  <c r="B1789" i="4"/>
  <c r="A1789" i="4"/>
  <c r="C1788" i="4"/>
  <c r="B1788" i="4"/>
  <c r="A1788" i="4"/>
  <c r="C1787" i="4"/>
  <c r="B1787" i="4"/>
  <c r="A1787" i="4"/>
  <c r="C1786" i="4"/>
  <c r="B1786" i="4"/>
  <c r="A1786" i="4"/>
  <c r="C1785" i="4"/>
  <c r="B1785" i="4"/>
  <c r="A1785" i="4"/>
  <c r="C1784" i="4"/>
  <c r="B1784" i="4"/>
  <c r="A1784" i="4"/>
  <c r="C1783" i="4"/>
  <c r="B1783" i="4"/>
  <c r="A1783" i="4"/>
  <c r="C1782" i="4"/>
  <c r="B1782" i="4"/>
  <c r="A1782" i="4"/>
  <c r="C1781" i="4"/>
  <c r="B1781" i="4"/>
  <c r="A1781" i="4"/>
  <c r="C1780" i="4"/>
  <c r="B1780" i="4"/>
  <c r="A1780" i="4"/>
  <c r="C1779" i="4"/>
  <c r="B1779" i="4"/>
  <c r="A1779" i="4"/>
  <c r="C1778" i="4"/>
  <c r="B1778" i="4"/>
  <c r="A1778" i="4"/>
  <c r="C1777" i="4"/>
  <c r="B1777" i="4"/>
  <c r="A1777" i="4"/>
  <c r="C1776" i="4"/>
  <c r="B1776" i="4"/>
  <c r="A1776" i="4"/>
  <c r="C1775" i="4"/>
  <c r="B1775" i="4"/>
  <c r="A1775" i="4"/>
  <c r="C1774" i="4"/>
  <c r="B1774" i="4"/>
  <c r="A1774" i="4"/>
  <c r="C1773" i="4"/>
  <c r="B1773" i="4"/>
  <c r="A1773" i="4"/>
  <c r="C1772" i="4"/>
  <c r="B1772" i="4"/>
  <c r="A1772" i="4"/>
  <c r="C1771" i="4"/>
  <c r="B1771" i="4"/>
  <c r="A1771" i="4"/>
  <c r="C1770" i="4"/>
  <c r="B1770" i="4"/>
  <c r="A1770" i="4"/>
  <c r="C1769" i="4"/>
  <c r="B1769" i="4"/>
  <c r="A1769" i="4"/>
  <c r="C1768" i="4"/>
  <c r="B1768" i="4"/>
  <c r="A1768" i="4"/>
  <c r="C1767" i="4"/>
  <c r="B1767" i="4"/>
  <c r="A1767" i="4"/>
  <c r="C1766" i="4"/>
  <c r="B1766" i="4"/>
  <c r="A1766" i="4"/>
  <c r="C1765" i="4"/>
  <c r="B1765" i="4"/>
  <c r="A1765" i="4"/>
  <c r="C1764" i="4"/>
  <c r="B1764" i="4"/>
  <c r="A1764" i="4"/>
  <c r="C1763" i="4"/>
  <c r="B1763" i="4"/>
  <c r="A1763" i="4"/>
  <c r="C1762" i="4"/>
  <c r="B1762" i="4"/>
  <c r="A1762" i="4"/>
  <c r="C1761" i="4"/>
  <c r="B1761" i="4"/>
  <c r="A1761" i="4"/>
  <c r="C1760" i="4"/>
  <c r="B1760" i="4"/>
  <c r="A1760" i="4"/>
  <c r="C1759" i="4"/>
  <c r="B1759" i="4"/>
  <c r="A1759" i="4"/>
  <c r="C1758" i="4"/>
  <c r="B1758" i="4"/>
  <c r="A1758" i="4"/>
  <c r="C1757" i="4"/>
  <c r="B1757" i="4"/>
  <c r="A1757" i="4"/>
  <c r="C1756" i="4"/>
  <c r="B1756" i="4"/>
  <c r="A1756" i="4"/>
  <c r="C1755" i="4"/>
  <c r="B1755" i="4"/>
  <c r="A1755" i="4"/>
  <c r="C1754" i="4"/>
  <c r="B1754" i="4"/>
  <c r="A1754" i="4"/>
  <c r="C1753" i="4"/>
  <c r="B1753" i="4"/>
  <c r="A1753" i="4"/>
  <c r="C1752" i="4"/>
  <c r="B1752" i="4"/>
  <c r="A1752" i="4"/>
  <c r="C1751" i="4"/>
  <c r="B1751" i="4"/>
  <c r="A1751" i="4"/>
  <c r="C1750" i="4"/>
  <c r="B1750" i="4"/>
  <c r="A1750" i="4"/>
  <c r="C1749" i="4"/>
  <c r="B1749" i="4"/>
  <c r="A1749" i="4"/>
  <c r="C1748" i="4"/>
  <c r="B1748" i="4"/>
  <c r="A1748" i="4"/>
  <c r="C1747" i="4"/>
  <c r="B1747" i="4"/>
  <c r="A1747" i="4"/>
  <c r="C1746" i="4"/>
  <c r="B1746" i="4"/>
  <c r="A1746" i="4"/>
  <c r="C1745" i="4"/>
  <c r="B1745" i="4"/>
  <c r="A1745" i="4"/>
  <c r="C1744" i="4"/>
  <c r="B1744" i="4"/>
  <c r="A1744" i="4"/>
  <c r="C1743" i="4"/>
  <c r="B1743" i="4"/>
  <c r="A1743" i="4"/>
  <c r="C1742" i="4"/>
  <c r="B1742" i="4"/>
  <c r="A1742" i="4"/>
  <c r="C1741" i="4"/>
  <c r="B1741" i="4"/>
  <c r="A1741" i="4"/>
  <c r="C1740" i="4"/>
  <c r="B1740" i="4"/>
  <c r="A1740" i="4"/>
  <c r="C1739" i="4"/>
  <c r="B1739" i="4"/>
  <c r="A1739" i="4"/>
  <c r="C1738" i="4"/>
  <c r="B1738" i="4"/>
  <c r="A1738" i="4"/>
  <c r="C1737" i="4"/>
  <c r="B1737" i="4"/>
  <c r="A1737" i="4"/>
  <c r="C1736" i="4"/>
  <c r="B1736" i="4"/>
  <c r="A1736" i="4"/>
  <c r="C1735" i="4"/>
  <c r="B1735" i="4"/>
  <c r="A1735" i="4"/>
  <c r="C1734" i="4"/>
  <c r="B1734" i="4"/>
  <c r="A1734" i="4"/>
  <c r="C1733" i="4"/>
  <c r="B1733" i="4"/>
  <c r="A1733" i="4"/>
  <c r="C1732" i="4"/>
  <c r="B1732" i="4"/>
  <c r="A1732" i="4"/>
  <c r="C1731" i="4"/>
  <c r="B1731" i="4"/>
  <c r="A1731" i="4"/>
  <c r="C1730" i="4"/>
  <c r="B1730" i="4"/>
  <c r="A1730" i="4"/>
  <c r="C1729" i="4"/>
  <c r="B1729" i="4"/>
  <c r="A1729" i="4"/>
  <c r="C1728" i="4"/>
  <c r="B1728" i="4"/>
  <c r="A1728" i="4"/>
  <c r="C1727" i="4"/>
  <c r="B1727" i="4"/>
  <c r="A1727" i="4"/>
  <c r="C1726" i="4"/>
  <c r="B1726" i="4"/>
  <c r="A1726" i="4"/>
  <c r="C1725" i="4"/>
  <c r="B1725" i="4"/>
  <c r="A1725" i="4"/>
  <c r="C1724" i="4"/>
  <c r="B1724" i="4"/>
  <c r="A1724" i="4"/>
  <c r="C1723" i="4"/>
  <c r="B1723" i="4"/>
  <c r="A1723" i="4"/>
  <c r="C1722" i="4"/>
  <c r="B1722" i="4"/>
  <c r="A1722" i="4"/>
  <c r="C1721" i="4"/>
  <c r="B1721" i="4"/>
  <c r="A1721" i="4"/>
  <c r="C1720" i="4"/>
  <c r="B1720" i="4"/>
  <c r="A1720" i="4"/>
  <c r="C1719" i="4"/>
  <c r="B1719" i="4"/>
  <c r="A1719" i="4"/>
  <c r="C1718" i="4"/>
  <c r="B1718" i="4"/>
  <c r="A1718" i="4"/>
  <c r="C1717" i="4"/>
  <c r="B1717" i="4"/>
  <c r="A1717" i="4"/>
  <c r="C1716" i="4"/>
  <c r="B1716" i="4"/>
  <c r="A1716" i="4"/>
  <c r="C1715" i="4"/>
  <c r="B1715" i="4"/>
  <c r="A1715" i="4"/>
  <c r="C1714" i="4"/>
  <c r="B1714" i="4"/>
  <c r="A1714" i="4"/>
  <c r="C1713" i="4"/>
  <c r="B1713" i="4"/>
  <c r="A1713" i="4"/>
  <c r="C1712" i="4"/>
  <c r="B1712" i="4"/>
  <c r="A1712" i="4"/>
  <c r="C1711" i="4"/>
  <c r="B1711" i="4"/>
  <c r="A1711" i="4"/>
  <c r="C1710" i="4"/>
  <c r="B1710" i="4"/>
  <c r="A1710" i="4"/>
  <c r="C1709" i="4"/>
  <c r="B1709" i="4"/>
  <c r="A1709" i="4"/>
  <c r="C1708" i="4"/>
  <c r="B1708" i="4"/>
  <c r="A1708" i="4"/>
  <c r="C1707" i="4"/>
  <c r="B1707" i="4"/>
  <c r="A1707" i="4"/>
  <c r="C1706" i="4"/>
  <c r="B1706" i="4"/>
  <c r="A1706" i="4"/>
  <c r="C1705" i="4"/>
  <c r="B1705" i="4"/>
  <c r="A1705" i="4"/>
  <c r="C1704" i="4"/>
  <c r="B1704" i="4"/>
  <c r="A1704" i="4"/>
  <c r="C1703" i="4"/>
  <c r="B1703" i="4"/>
  <c r="A1703" i="4"/>
  <c r="C1702" i="4"/>
  <c r="B1702" i="4"/>
  <c r="A1702" i="4"/>
  <c r="C1701" i="4"/>
  <c r="B1701" i="4"/>
  <c r="A1701" i="4"/>
  <c r="C1700" i="4"/>
  <c r="B1700" i="4"/>
  <c r="A1700" i="4"/>
  <c r="C1699" i="4"/>
  <c r="B1699" i="4"/>
  <c r="A1699" i="4"/>
  <c r="C1698" i="4"/>
  <c r="B1698" i="4"/>
  <c r="A1698" i="4"/>
  <c r="C1697" i="4"/>
  <c r="B1697" i="4"/>
  <c r="A1697" i="4"/>
  <c r="C1696" i="4"/>
  <c r="B1696" i="4"/>
  <c r="A1696" i="4"/>
  <c r="C1695" i="4"/>
  <c r="B1695" i="4"/>
  <c r="A1695" i="4"/>
  <c r="C1694" i="4"/>
  <c r="B1694" i="4"/>
  <c r="A1694" i="4"/>
  <c r="C1693" i="4"/>
  <c r="B1693" i="4"/>
  <c r="A1693" i="4"/>
  <c r="C1692" i="4"/>
  <c r="B1692" i="4"/>
  <c r="A1692" i="4"/>
  <c r="C1691" i="4"/>
  <c r="B1691" i="4"/>
  <c r="A1691" i="4"/>
  <c r="C1690" i="4"/>
  <c r="B1690" i="4"/>
  <c r="A1690" i="4"/>
  <c r="C1689" i="4"/>
  <c r="B1689" i="4"/>
  <c r="A1689" i="4"/>
  <c r="C1688" i="4"/>
  <c r="B1688" i="4"/>
  <c r="A1688" i="4"/>
  <c r="C1687" i="4"/>
  <c r="B1687" i="4"/>
  <c r="A1687" i="4"/>
  <c r="C1686" i="4"/>
  <c r="B1686" i="4"/>
  <c r="A1686" i="4"/>
  <c r="C1685" i="4"/>
  <c r="B1685" i="4"/>
  <c r="A1685" i="4"/>
  <c r="C1684" i="4"/>
  <c r="B1684" i="4"/>
  <c r="A1684" i="4"/>
  <c r="C1683" i="4"/>
  <c r="B1683" i="4"/>
  <c r="A1683" i="4"/>
  <c r="C1682" i="4"/>
  <c r="B1682" i="4"/>
  <c r="A1682" i="4"/>
  <c r="C1681" i="4"/>
  <c r="B1681" i="4"/>
  <c r="A1681" i="4"/>
  <c r="C1680" i="4"/>
  <c r="B1680" i="4"/>
  <c r="A1680" i="4"/>
  <c r="C1679" i="4"/>
  <c r="B1679" i="4"/>
  <c r="A1679" i="4"/>
  <c r="C1678" i="4"/>
  <c r="B1678" i="4"/>
  <c r="A1678" i="4"/>
  <c r="C1677" i="4"/>
  <c r="B1677" i="4"/>
  <c r="A1677" i="4"/>
  <c r="C1676" i="4"/>
  <c r="B1676" i="4"/>
  <c r="A1676" i="4"/>
  <c r="C1675" i="4"/>
  <c r="B1675" i="4"/>
  <c r="A1675" i="4"/>
  <c r="C1674" i="4"/>
  <c r="B1674" i="4"/>
  <c r="A1674" i="4"/>
  <c r="C1673" i="4"/>
  <c r="B1673" i="4"/>
  <c r="A1673" i="4"/>
  <c r="C1672" i="4"/>
  <c r="B1672" i="4"/>
  <c r="A1672" i="4"/>
  <c r="C1671" i="4"/>
  <c r="B1671" i="4"/>
  <c r="A1671" i="4"/>
  <c r="C1670" i="4"/>
  <c r="B1670" i="4"/>
  <c r="A1670" i="4"/>
  <c r="C1669" i="4"/>
  <c r="B1669" i="4"/>
  <c r="A1669" i="4"/>
  <c r="C1668" i="4"/>
  <c r="B1668" i="4"/>
  <c r="A1668" i="4"/>
  <c r="C1667" i="4"/>
  <c r="B1667" i="4"/>
  <c r="A1667" i="4"/>
  <c r="C1666" i="4"/>
  <c r="B1666" i="4"/>
  <c r="A1666" i="4"/>
  <c r="C1665" i="4"/>
  <c r="B1665" i="4"/>
  <c r="A1665" i="4"/>
  <c r="C1664" i="4"/>
  <c r="B1664" i="4"/>
  <c r="A1664" i="4"/>
  <c r="C1663" i="4"/>
  <c r="B1663" i="4"/>
  <c r="A1663" i="4"/>
  <c r="C1662" i="4"/>
  <c r="B1662" i="4"/>
  <c r="A1662" i="4"/>
  <c r="C1661" i="4"/>
  <c r="B1661" i="4"/>
  <c r="A1661" i="4"/>
  <c r="C1660" i="4"/>
  <c r="B1660" i="4"/>
  <c r="A1660" i="4"/>
  <c r="C1659" i="4"/>
  <c r="B1659" i="4"/>
  <c r="A1659" i="4"/>
  <c r="C1658" i="4"/>
  <c r="B1658" i="4"/>
  <c r="A1658" i="4"/>
  <c r="C1657" i="4"/>
  <c r="B1657" i="4"/>
  <c r="A1657" i="4"/>
  <c r="C1656" i="4"/>
  <c r="B1656" i="4"/>
  <c r="A1656" i="4"/>
  <c r="C1655" i="4"/>
  <c r="B1655" i="4"/>
  <c r="A1655" i="4"/>
  <c r="C1654" i="4"/>
  <c r="B1654" i="4"/>
  <c r="A1654" i="4"/>
  <c r="C1653" i="4"/>
  <c r="B1653" i="4"/>
  <c r="A1653" i="4"/>
  <c r="C1652" i="4"/>
  <c r="B1652" i="4"/>
  <c r="A1652" i="4"/>
  <c r="C1651" i="4"/>
  <c r="B1651" i="4"/>
  <c r="A1651" i="4"/>
  <c r="C1650" i="4"/>
  <c r="B1650" i="4"/>
  <c r="A1650" i="4"/>
  <c r="C1649" i="4"/>
  <c r="B1649" i="4"/>
  <c r="A1649" i="4"/>
  <c r="C1648" i="4"/>
  <c r="B1648" i="4"/>
  <c r="A1648" i="4"/>
  <c r="C1647" i="4"/>
  <c r="B1647" i="4"/>
  <c r="A1647" i="4"/>
  <c r="C1646" i="4"/>
  <c r="B1646" i="4"/>
  <c r="A1646" i="4"/>
  <c r="C1645" i="4"/>
  <c r="B1645" i="4"/>
  <c r="A1645" i="4"/>
  <c r="C1644" i="4"/>
  <c r="B1644" i="4"/>
  <c r="A1644" i="4"/>
  <c r="C1643" i="4"/>
  <c r="B1643" i="4"/>
  <c r="A1643" i="4"/>
  <c r="C1642" i="4"/>
  <c r="B1642" i="4"/>
  <c r="A1642" i="4"/>
  <c r="C1641" i="4"/>
  <c r="B1641" i="4"/>
  <c r="A1641" i="4"/>
  <c r="C1640" i="4"/>
  <c r="B1640" i="4"/>
  <c r="A1640" i="4"/>
  <c r="C1639" i="4"/>
  <c r="B1639" i="4"/>
  <c r="A1639" i="4"/>
  <c r="C1638" i="4"/>
  <c r="B1638" i="4"/>
  <c r="A1638" i="4"/>
  <c r="C1637" i="4"/>
  <c r="B1637" i="4"/>
  <c r="A1637" i="4"/>
  <c r="C1636" i="4"/>
  <c r="B1636" i="4"/>
  <c r="A1636" i="4"/>
  <c r="C1635" i="4"/>
  <c r="B1635" i="4"/>
  <c r="A1635" i="4"/>
  <c r="C1634" i="4"/>
  <c r="B1634" i="4"/>
  <c r="A1634" i="4"/>
  <c r="C1633" i="4"/>
  <c r="B1633" i="4"/>
  <c r="A1633" i="4"/>
  <c r="C1632" i="4"/>
  <c r="B1632" i="4"/>
  <c r="A1632" i="4"/>
  <c r="C1631" i="4"/>
  <c r="B1631" i="4"/>
  <c r="A1631" i="4"/>
  <c r="C1630" i="4"/>
  <c r="B1630" i="4"/>
  <c r="A1630" i="4"/>
  <c r="C1629" i="4"/>
  <c r="B1629" i="4"/>
  <c r="A1629" i="4"/>
  <c r="C1628" i="4"/>
  <c r="B1628" i="4"/>
  <c r="A1628" i="4"/>
  <c r="C1627" i="4"/>
  <c r="B1627" i="4"/>
  <c r="A1627" i="4"/>
  <c r="C1626" i="4"/>
  <c r="B1626" i="4"/>
  <c r="A1626" i="4"/>
  <c r="C1625" i="4"/>
  <c r="B1625" i="4"/>
  <c r="A1625" i="4"/>
  <c r="C1624" i="4"/>
  <c r="B1624" i="4"/>
  <c r="A1624" i="4"/>
  <c r="C1623" i="4"/>
  <c r="B1623" i="4"/>
  <c r="A1623" i="4"/>
  <c r="C1622" i="4"/>
  <c r="B1622" i="4"/>
  <c r="A1622" i="4"/>
  <c r="C1621" i="4"/>
  <c r="B1621" i="4"/>
  <c r="A1621" i="4"/>
  <c r="C1620" i="4"/>
  <c r="B1620" i="4"/>
  <c r="A1620" i="4"/>
  <c r="C1619" i="4"/>
  <c r="B1619" i="4"/>
  <c r="A1619" i="4"/>
  <c r="C1618" i="4"/>
  <c r="B1618" i="4"/>
  <c r="A1618" i="4"/>
  <c r="C1617" i="4"/>
  <c r="B1617" i="4"/>
  <c r="A1617" i="4"/>
  <c r="C1616" i="4"/>
  <c r="B1616" i="4"/>
  <c r="A1616" i="4"/>
  <c r="C1615" i="4"/>
  <c r="B1615" i="4"/>
  <c r="A1615" i="4"/>
  <c r="C1614" i="4"/>
  <c r="B1614" i="4"/>
  <c r="A1614" i="4"/>
  <c r="C1613" i="4"/>
  <c r="B1613" i="4"/>
  <c r="A1613" i="4"/>
  <c r="C1612" i="4"/>
  <c r="B1612" i="4"/>
  <c r="A1612" i="4"/>
  <c r="C1611" i="4"/>
  <c r="B1611" i="4"/>
  <c r="A1611" i="4"/>
  <c r="C1610" i="4"/>
  <c r="B1610" i="4"/>
  <c r="A1610" i="4"/>
  <c r="C1609" i="4"/>
  <c r="B1609" i="4"/>
  <c r="A1609" i="4"/>
  <c r="C1608" i="4"/>
  <c r="B1608" i="4"/>
  <c r="A1608" i="4"/>
  <c r="C1607" i="4"/>
  <c r="B1607" i="4"/>
  <c r="A1607" i="4"/>
  <c r="C1606" i="4"/>
  <c r="B1606" i="4"/>
  <c r="A1606" i="4"/>
  <c r="C1605" i="4"/>
  <c r="B1605" i="4"/>
  <c r="A1605" i="4"/>
  <c r="C1604" i="4"/>
  <c r="B1604" i="4"/>
  <c r="A1604" i="4"/>
  <c r="C1603" i="4"/>
  <c r="B1603" i="4"/>
  <c r="A1603" i="4"/>
  <c r="C1602" i="4"/>
  <c r="B1602" i="4"/>
  <c r="A1602" i="4"/>
  <c r="C1601" i="4"/>
  <c r="B1601" i="4"/>
  <c r="A1601" i="4"/>
  <c r="C1600" i="4"/>
  <c r="B1600" i="4"/>
  <c r="A1600" i="4"/>
  <c r="C1599" i="4"/>
  <c r="B1599" i="4"/>
  <c r="A1599" i="4"/>
  <c r="C1598" i="4"/>
  <c r="B1598" i="4"/>
  <c r="A1598" i="4"/>
  <c r="C1597" i="4"/>
  <c r="B1597" i="4"/>
  <c r="A1597" i="4"/>
  <c r="C1596" i="4"/>
  <c r="B1596" i="4"/>
  <c r="A1596" i="4"/>
  <c r="C1595" i="4"/>
  <c r="B1595" i="4"/>
  <c r="A1595" i="4"/>
  <c r="C1594" i="4"/>
  <c r="B1594" i="4"/>
  <c r="A1594" i="4"/>
  <c r="C1593" i="4"/>
  <c r="B1593" i="4"/>
  <c r="A1593" i="4"/>
  <c r="C1592" i="4"/>
  <c r="B1592" i="4"/>
  <c r="A1592" i="4"/>
  <c r="C1591" i="4"/>
  <c r="B1591" i="4"/>
  <c r="A1591" i="4"/>
  <c r="C1590" i="4"/>
  <c r="B1590" i="4"/>
  <c r="A1590" i="4"/>
  <c r="C1589" i="4"/>
  <c r="B1589" i="4"/>
  <c r="A1589" i="4"/>
  <c r="C1588" i="4"/>
  <c r="B1588" i="4"/>
  <c r="A1588" i="4"/>
  <c r="C1587" i="4"/>
  <c r="B1587" i="4"/>
  <c r="A1587" i="4"/>
  <c r="C1586" i="4"/>
  <c r="B1586" i="4"/>
  <c r="A1586" i="4"/>
  <c r="C1585" i="4"/>
  <c r="B1585" i="4"/>
  <c r="A1585" i="4"/>
  <c r="C1584" i="4"/>
  <c r="B1584" i="4"/>
  <c r="A1584" i="4"/>
  <c r="C1583" i="4"/>
  <c r="B1583" i="4"/>
  <c r="A1583" i="4"/>
  <c r="C1582" i="4"/>
  <c r="B1582" i="4"/>
  <c r="A1582" i="4"/>
  <c r="C1581" i="4"/>
  <c r="B1581" i="4"/>
  <c r="A1581" i="4"/>
  <c r="C1580" i="4"/>
  <c r="B1580" i="4"/>
  <c r="A1580" i="4"/>
  <c r="C1579" i="4"/>
  <c r="B1579" i="4"/>
  <c r="A1579" i="4"/>
  <c r="C1578" i="4"/>
  <c r="B1578" i="4"/>
  <c r="A1578" i="4"/>
  <c r="C1577" i="4"/>
  <c r="B1577" i="4"/>
  <c r="A1577" i="4"/>
  <c r="C1576" i="4"/>
  <c r="B1576" i="4"/>
  <c r="A1576" i="4"/>
  <c r="C1575" i="4"/>
  <c r="B1575" i="4"/>
  <c r="A1575" i="4"/>
  <c r="C1574" i="4"/>
  <c r="B1574" i="4"/>
  <c r="A1574" i="4"/>
  <c r="C1573" i="4"/>
  <c r="B1573" i="4"/>
  <c r="A1573" i="4"/>
  <c r="C1572" i="4"/>
  <c r="B1572" i="4"/>
  <c r="A1572" i="4"/>
  <c r="C1571" i="4"/>
  <c r="B1571" i="4"/>
  <c r="A1571" i="4"/>
  <c r="C1570" i="4"/>
  <c r="B1570" i="4"/>
  <c r="A1570" i="4"/>
  <c r="C1569" i="4"/>
  <c r="B1569" i="4"/>
  <c r="A1569" i="4"/>
  <c r="C1568" i="4"/>
  <c r="B1568" i="4"/>
  <c r="A1568" i="4"/>
  <c r="C1567" i="4"/>
  <c r="B1567" i="4"/>
  <c r="A1567" i="4"/>
  <c r="C1566" i="4"/>
  <c r="B1566" i="4"/>
  <c r="A1566" i="4"/>
  <c r="C1565" i="4"/>
  <c r="B1565" i="4"/>
  <c r="A1565" i="4"/>
  <c r="C1564" i="4"/>
  <c r="B1564" i="4"/>
  <c r="A1564" i="4"/>
  <c r="C1563" i="4"/>
  <c r="B1563" i="4"/>
  <c r="A1563" i="4"/>
  <c r="C1562" i="4"/>
  <c r="B1562" i="4"/>
  <c r="A1562" i="4"/>
  <c r="C1561" i="4"/>
  <c r="B1561" i="4"/>
  <c r="A1561" i="4"/>
  <c r="C1560" i="4"/>
  <c r="B1560" i="4"/>
  <c r="A1560" i="4"/>
  <c r="C1559" i="4"/>
  <c r="B1559" i="4"/>
  <c r="A1559" i="4"/>
  <c r="C1558" i="4"/>
  <c r="B1558" i="4"/>
  <c r="A1558" i="4"/>
  <c r="C1557" i="4"/>
  <c r="B1557" i="4"/>
  <c r="A1557" i="4"/>
  <c r="C1556" i="4"/>
  <c r="B1556" i="4"/>
  <c r="A1556" i="4"/>
  <c r="C1555" i="4"/>
  <c r="B1555" i="4"/>
  <c r="A1555" i="4"/>
  <c r="C1554" i="4"/>
  <c r="B1554" i="4"/>
  <c r="A1554" i="4"/>
  <c r="C1553" i="4"/>
  <c r="B1553" i="4"/>
  <c r="A1553" i="4"/>
  <c r="C1552" i="4"/>
  <c r="B1552" i="4"/>
  <c r="A1552" i="4"/>
  <c r="C1551" i="4"/>
  <c r="B1551" i="4"/>
  <c r="A1551" i="4"/>
  <c r="C1550" i="4"/>
  <c r="B1550" i="4"/>
  <c r="A1550" i="4"/>
  <c r="C1549" i="4"/>
  <c r="B1549" i="4"/>
  <c r="A1549" i="4"/>
  <c r="C1548" i="4"/>
  <c r="B1548" i="4"/>
  <c r="A1548" i="4"/>
  <c r="C1547" i="4"/>
  <c r="B1547" i="4"/>
  <c r="A1547" i="4"/>
  <c r="C1546" i="4"/>
  <c r="B1546" i="4"/>
  <c r="A1546" i="4"/>
  <c r="C1545" i="4"/>
  <c r="B1545" i="4"/>
  <c r="A1545" i="4"/>
  <c r="C1544" i="4"/>
  <c r="B1544" i="4"/>
  <c r="A1544" i="4"/>
  <c r="C1543" i="4"/>
  <c r="B1543" i="4"/>
  <c r="A1543" i="4"/>
  <c r="C1542" i="4"/>
  <c r="B1542" i="4"/>
  <c r="A1542" i="4"/>
  <c r="C1541" i="4"/>
  <c r="B1541" i="4"/>
  <c r="A1541" i="4"/>
  <c r="C1540" i="4"/>
  <c r="B1540" i="4"/>
  <c r="A1540" i="4"/>
  <c r="C1539" i="4"/>
  <c r="B1539" i="4"/>
  <c r="A1539" i="4"/>
  <c r="C1538" i="4"/>
  <c r="B1538" i="4"/>
  <c r="A1538" i="4"/>
  <c r="C1537" i="4"/>
  <c r="B1537" i="4"/>
  <c r="A1537" i="4"/>
  <c r="C1536" i="4"/>
  <c r="B1536" i="4"/>
  <c r="A1536" i="4"/>
  <c r="C1535" i="4"/>
  <c r="B1535" i="4"/>
  <c r="A1535" i="4"/>
  <c r="C1534" i="4"/>
  <c r="B1534" i="4"/>
  <c r="A1534" i="4"/>
  <c r="C1533" i="4"/>
  <c r="B1533" i="4"/>
  <c r="A1533" i="4"/>
  <c r="C1532" i="4"/>
  <c r="B1532" i="4"/>
  <c r="A1532" i="4"/>
  <c r="C1531" i="4"/>
  <c r="B1531" i="4"/>
  <c r="A1531" i="4"/>
  <c r="C1530" i="4"/>
  <c r="B1530" i="4"/>
  <c r="A1530" i="4"/>
  <c r="C1529" i="4"/>
  <c r="B1529" i="4"/>
  <c r="A1529" i="4"/>
  <c r="C1528" i="4"/>
  <c r="B1528" i="4"/>
  <c r="A1528" i="4"/>
  <c r="C1527" i="4"/>
  <c r="B1527" i="4"/>
  <c r="A1527" i="4"/>
  <c r="C1526" i="4"/>
  <c r="B1526" i="4"/>
  <c r="A1526" i="4"/>
  <c r="C1525" i="4"/>
  <c r="B1525" i="4"/>
  <c r="A1525" i="4"/>
  <c r="C1524" i="4"/>
  <c r="B1524" i="4"/>
  <c r="A1524" i="4"/>
  <c r="C1523" i="4"/>
  <c r="B1523" i="4"/>
  <c r="A1523" i="4"/>
  <c r="C1522" i="4"/>
  <c r="B1522" i="4"/>
  <c r="A1522" i="4"/>
  <c r="C1521" i="4"/>
  <c r="B1521" i="4"/>
  <c r="A1521" i="4"/>
  <c r="C1520" i="4"/>
  <c r="B1520" i="4"/>
  <c r="A1520" i="4"/>
  <c r="C1519" i="4"/>
  <c r="B1519" i="4"/>
  <c r="A1519" i="4"/>
  <c r="C1518" i="4"/>
  <c r="B1518" i="4"/>
  <c r="A1518" i="4"/>
  <c r="C1517" i="4"/>
  <c r="B1517" i="4"/>
  <c r="A1517" i="4"/>
  <c r="C1516" i="4"/>
  <c r="B1516" i="4"/>
  <c r="A1516" i="4"/>
  <c r="C1515" i="4"/>
  <c r="B1515" i="4"/>
  <c r="A1515" i="4"/>
  <c r="C1514" i="4"/>
  <c r="B1514" i="4"/>
  <c r="A1514" i="4"/>
  <c r="C1513" i="4"/>
  <c r="B1513" i="4"/>
  <c r="A1513" i="4"/>
  <c r="C1512" i="4"/>
  <c r="B1512" i="4"/>
  <c r="A1512" i="4"/>
  <c r="C1511" i="4"/>
  <c r="B1511" i="4"/>
  <c r="A1511" i="4"/>
  <c r="C1510" i="4"/>
  <c r="B1510" i="4"/>
  <c r="A1510" i="4"/>
  <c r="C1509" i="4"/>
  <c r="B1509" i="4"/>
  <c r="A1509" i="4"/>
  <c r="C1508" i="4"/>
  <c r="B1508" i="4"/>
  <c r="A1508" i="4"/>
  <c r="C1507" i="4"/>
  <c r="B1507" i="4"/>
  <c r="A1507" i="4"/>
  <c r="C1506" i="4"/>
  <c r="B1506" i="4"/>
  <c r="A1506" i="4"/>
  <c r="C1505" i="4"/>
  <c r="B1505" i="4"/>
  <c r="A1505" i="4"/>
  <c r="C1504" i="4"/>
  <c r="B1504" i="4"/>
  <c r="A1504" i="4"/>
  <c r="C1503" i="4"/>
  <c r="B1503" i="4"/>
  <c r="A1503" i="4"/>
  <c r="C1502" i="4"/>
  <c r="B1502" i="4"/>
  <c r="A1502" i="4"/>
  <c r="C1501" i="4"/>
  <c r="B1501" i="4"/>
  <c r="A1501" i="4"/>
  <c r="C1500" i="4"/>
  <c r="B1500" i="4"/>
  <c r="A1500" i="4"/>
  <c r="C1499" i="4"/>
  <c r="B1499" i="4"/>
  <c r="A1499" i="4"/>
  <c r="C1498" i="4"/>
  <c r="B1498" i="4"/>
  <c r="A1498" i="4"/>
  <c r="C1497" i="4"/>
  <c r="B1497" i="4"/>
  <c r="A1497" i="4"/>
  <c r="C1496" i="4"/>
  <c r="B1496" i="4"/>
  <c r="A1496" i="4"/>
  <c r="C1495" i="4"/>
  <c r="B1495" i="4"/>
  <c r="A1495" i="4"/>
  <c r="C1494" i="4"/>
  <c r="B1494" i="4"/>
  <c r="A1494" i="4"/>
  <c r="C1493" i="4"/>
  <c r="B1493" i="4"/>
  <c r="A1493" i="4"/>
  <c r="C1492" i="4"/>
  <c r="B1492" i="4"/>
  <c r="A1492" i="4"/>
  <c r="C1491" i="4"/>
  <c r="B1491" i="4"/>
  <c r="A1491" i="4"/>
  <c r="C1490" i="4"/>
  <c r="B1490" i="4"/>
  <c r="A1490" i="4"/>
  <c r="C1489" i="4"/>
  <c r="B1489" i="4"/>
  <c r="A1489" i="4"/>
  <c r="C1488" i="4"/>
  <c r="B1488" i="4"/>
  <c r="A1488" i="4"/>
  <c r="C1487" i="4"/>
  <c r="B1487" i="4"/>
  <c r="A1487" i="4"/>
  <c r="C1486" i="4"/>
  <c r="B1486" i="4"/>
  <c r="A1486" i="4"/>
  <c r="C1485" i="4"/>
  <c r="B1485" i="4"/>
  <c r="A1485" i="4"/>
  <c r="C1484" i="4"/>
  <c r="B1484" i="4"/>
  <c r="A1484" i="4"/>
  <c r="C1483" i="4"/>
  <c r="B1483" i="4"/>
  <c r="A1483" i="4"/>
  <c r="C1482" i="4"/>
  <c r="B1482" i="4"/>
  <c r="A1482" i="4"/>
  <c r="C1481" i="4"/>
  <c r="B1481" i="4"/>
  <c r="A1481" i="4"/>
  <c r="C1480" i="4"/>
  <c r="B1480" i="4"/>
  <c r="A1480" i="4"/>
  <c r="C1479" i="4"/>
  <c r="B1479" i="4"/>
  <c r="A1479" i="4"/>
  <c r="C1478" i="4"/>
  <c r="B1478" i="4"/>
  <c r="A1478" i="4"/>
  <c r="C1477" i="4"/>
  <c r="B1477" i="4"/>
  <c r="A1477" i="4"/>
  <c r="C1476" i="4"/>
  <c r="B1476" i="4"/>
  <c r="A1476" i="4"/>
  <c r="C1475" i="4"/>
  <c r="B1475" i="4"/>
  <c r="A1475" i="4"/>
  <c r="C1474" i="4"/>
  <c r="B1474" i="4"/>
  <c r="A1474" i="4"/>
  <c r="C1473" i="4"/>
  <c r="B1473" i="4"/>
  <c r="A1473" i="4"/>
  <c r="C1472" i="4"/>
  <c r="B1472" i="4"/>
  <c r="A1472" i="4"/>
  <c r="C1471" i="4"/>
  <c r="B1471" i="4"/>
  <c r="A1471" i="4"/>
  <c r="C1470" i="4"/>
  <c r="B1470" i="4"/>
  <c r="A1470" i="4"/>
  <c r="C1469" i="4"/>
  <c r="B1469" i="4"/>
  <c r="A1469" i="4"/>
  <c r="C1468" i="4"/>
  <c r="B1468" i="4"/>
  <c r="A1468" i="4"/>
  <c r="C1467" i="4"/>
  <c r="B1467" i="4"/>
  <c r="A1467" i="4"/>
  <c r="C1466" i="4"/>
  <c r="B1466" i="4"/>
  <c r="A1466" i="4"/>
  <c r="C1465" i="4"/>
  <c r="B1465" i="4"/>
  <c r="A1465" i="4"/>
  <c r="C1464" i="4"/>
  <c r="B1464" i="4"/>
  <c r="A1464" i="4"/>
  <c r="C1463" i="4"/>
  <c r="B1463" i="4"/>
  <c r="A1463" i="4"/>
  <c r="C1462" i="4"/>
  <c r="B1462" i="4"/>
  <c r="A1462" i="4"/>
  <c r="C1461" i="4"/>
  <c r="B1461" i="4"/>
  <c r="A1461" i="4"/>
  <c r="C1460" i="4"/>
  <c r="B1460" i="4"/>
  <c r="A1460" i="4"/>
  <c r="C1459" i="4"/>
  <c r="B1459" i="4"/>
  <c r="A1459" i="4"/>
  <c r="C1458" i="4"/>
  <c r="B1458" i="4"/>
  <c r="A1458" i="4"/>
  <c r="C1457" i="4"/>
  <c r="B1457" i="4"/>
  <c r="A1457" i="4"/>
  <c r="C1456" i="4"/>
  <c r="B1456" i="4"/>
  <c r="A1456" i="4"/>
  <c r="C1455" i="4"/>
  <c r="B1455" i="4"/>
  <c r="A1455" i="4"/>
  <c r="C1454" i="4"/>
  <c r="B1454" i="4"/>
  <c r="A1454" i="4"/>
  <c r="C1453" i="4"/>
  <c r="B1453" i="4"/>
  <c r="A1453" i="4"/>
  <c r="C1452" i="4"/>
  <c r="B1452" i="4"/>
  <c r="A1452" i="4"/>
  <c r="C1451" i="4"/>
  <c r="B1451" i="4"/>
  <c r="A1451" i="4"/>
  <c r="C1450" i="4"/>
  <c r="B1450" i="4"/>
  <c r="A1450" i="4"/>
  <c r="C1449" i="4"/>
  <c r="B1449" i="4"/>
  <c r="A1449" i="4"/>
  <c r="C1448" i="4"/>
  <c r="B1448" i="4"/>
  <c r="A1448" i="4"/>
  <c r="C1447" i="4"/>
  <c r="B1447" i="4"/>
  <c r="A1447" i="4"/>
  <c r="C1446" i="4"/>
  <c r="B1446" i="4"/>
  <c r="A1446" i="4"/>
  <c r="C1445" i="4"/>
  <c r="B1445" i="4"/>
  <c r="A1445" i="4"/>
  <c r="C1444" i="4"/>
  <c r="B1444" i="4"/>
  <c r="A1444" i="4"/>
  <c r="C1443" i="4"/>
  <c r="B1443" i="4"/>
  <c r="A1443" i="4"/>
  <c r="C1442" i="4"/>
  <c r="B1442" i="4"/>
  <c r="A1442" i="4"/>
  <c r="C1441" i="4"/>
  <c r="B1441" i="4"/>
  <c r="A1441" i="4"/>
  <c r="C1440" i="4"/>
  <c r="B1440" i="4"/>
  <c r="A1440" i="4"/>
  <c r="C1439" i="4"/>
  <c r="B1439" i="4"/>
  <c r="A1439" i="4"/>
  <c r="C1438" i="4"/>
  <c r="B1438" i="4"/>
  <c r="A1438" i="4"/>
  <c r="C1437" i="4"/>
  <c r="B1437" i="4"/>
  <c r="A1437" i="4"/>
  <c r="C1436" i="4"/>
  <c r="B1436" i="4"/>
  <c r="A1436" i="4"/>
  <c r="C1435" i="4"/>
  <c r="B1435" i="4"/>
  <c r="A1435" i="4"/>
  <c r="C1434" i="4"/>
  <c r="B1434" i="4"/>
  <c r="A1434" i="4"/>
  <c r="C1433" i="4"/>
  <c r="B1433" i="4"/>
  <c r="A1433" i="4"/>
  <c r="C1432" i="4"/>
  <c r="B1432" i="4"/>
  <c r="A1432" i="4"/>
  <c r="C1431" i="4"/>
  <c r="B1431" i="4"/>
  <c r="A1431" i="4"/>
  <c r="C1430" i="4"/>
  <c r="B1430" i="4"/>
  <c r="A1430" i="4"/>
  <c r="C1429" i="4"/>
  <c r="B1429" i="4"/>
  <c r="A1429" i="4"/>
  <c r="C1428" i="4"/>
  <c r="B1428" i="4"/>
  <c r="A1428" i="4"/>
  <c r="C1427" i="4"/>
  <c r="B1427" i="4"/>
  <c r="A1427" i="4"/>
  <c r="C1426" i="4"/>
  <c r="B1426" i="4"/>
  <c r="A1426" i="4"/>
  <c r="C1425" i="4"/>
  <c r="B1425" i="4"/>
  <c r="A1425" i="4"/>
  <c r="C1424" i="4"/>
  <c r="B1424" i="4"/>
  <c r="A1424" i="4"/>
  <c r="C1423" i="4"/>
  <c r="B1423" i="4"/>
  <c r="A1423" i="4"/>
  <c r="C1422" i="4"/>
  <c r="B1422" i="4"/>
  <c r="A1422" i="4"/>
  <c r="C1421" i="4"/>
  <c r="B1421" i="4"/>
  <c r="A1421" i="4"/>
  <c r="C1420" i="4"/>
  <c r="B1420" i="4"/>
  <c r="A1420" i="4"/>
  <c r="C1419" i="4"/>
  <c r="B1419" i="4"/>
  <c r="A1419" i="4"/>
  <c r="C1418" i="4"/>
  <c r="B1418" i="4"/>
  <c r="A1418" i="4"/>
  <c r="C1417" i="4"/>
  <c r="B1417" i="4"/>
  <c r="A1417" i="4"/>
  <c r="C1416" i="4"/>
  <c r="B1416" i="4"/>
  <c r="A1416" i="4"/>
  <c r="C1415" i="4"/>
  <c r="B1415" i="4"/>
  <c r="A1415" i="4"/>
  <c r="C1414" i="4"/>
  <c r="B1414" i="4"/>
  <c r="A1414" i="4"/>
  <c r="C1413" i="4"/>
  <c r="B1413" i="4"/>
  <c r="A1413" i="4"/>
  <c r="C1412" i="4"/>
  <c r="B1412" i="4"/>
  <c r="A1412" i="4"/>
  <c r="C1411" i="4"/>
  <c r="B1411" i="4"/>
  <c r="A1411" i="4"/>
  <c r="C1410" i="4"/>
  <c r="B1410" i="4"/>
  <c r="A1410" i="4"/>
  <c r="C1409" i="4"/>
  <c r="B1409" i="4"/>
  <c r="A1409" i="4"/>
  <c r="C1408" i="4"/>
  <c r="B1408" i="4"/>
  <c r="A1408" i="4"/>
  <c r="C1407" i="4"/>
  <c r="B1407" i="4"/>
  <c r="A1407" i="4"/>
  <c r="C1406" i="4"/>
  <c r="B1406" i="4"/>
  <c r="A1406" i="4"/>
  <c r="C1405" i="4"/>
  <c r="B1405" i="4"/>
  <c r="A1405" i="4"/>
  <c r="C1404" i="4"/>
  <c r="B1404" i="4"/>
  <c r="A1404" i="4"/>
  <c r="C1403" i="4"/>
  <c r="B1403" i="4"/>
  <c r="A1403" i="4"/>
  <c r="C1402" i="4"/>
  <c r="B1402" i="4"/>
  <c r="A1402" i="4"/>
  <c r="C1401" i="4"/>
  <c r="B1401" i="4"/>
  <c r="A1401" i="4"/>
  <c r="C1400" i="4"/>
  <c r="B1400" i="4"/>
  <c r="A1400" i="4"/>
  <c r="C1399" i="4"/>
  <c r="B1399" i="4"/>
  <c r="A1399" i="4"/>
  <c r="C1398" i="4"/>
  <c r="B1398" i="4"/>
  <c r="A1398" i="4"/>
  <c r="C1397" i="4"/>
  <c r="B1397" i="4"/>
  <c r="A1397" i="4"/>
  <c r="C1396" i="4"/>
  <c r="B1396" i="4"/>
  <c r="A1396" i="4"/>
  <c r="C1395" i="4"/>
  <c r="B1395" i="4"/>
  <c r="A1395" i="4"/>
  <c r="C1394" i="4"/>
  <c r="B1394" i="4"/>
  <c r="A1394" i="4"/>
  <c r="C1393" i="4"/>
  <c r="B1393" i="4"/>
  <c r="A1393" i="4"/>
  <c r="C1392" i="4"/>
  <c r="B1392" i="4"/>
  <c r="A1392" i="4"/>
  <c r="C1391" i="4"/>
  <c r="B1391" i="4"/>
  <c r="A1391" i="4"/>
  <c r="C1390" i="4"/>
  <c r="B1390" i="4"/>
  <c r="A1390" i="4"/>
  <c r="C1389" i="4"/>
  <c r="B1389" i="4"/>
  <c r="A1389" i="4"/>
  <c r="C1388" i="4"/>
  <c r="B1388" i="4"/>
  <c r="A1388" i="4"/>
  <c r="C1387" i="4"/>
  <c r="B1387" i="4"/>
  <c r="A1387" i="4"/>
  <c r="C1386" i="4"/>
  <c r="B1386" i="4"/>
  <c r="A1386" i="4"/>
  <c r="C1385" i="4"/>
  <c r="B1385" i="4"/>
  <c r="A1385" i="4"/>
  <c r="C1384" i="4"/>
  <c r="B1384" i="4"/>
  <c r="A1384" i="4"/>
  <c r="C1383" i="4"/>
  <c r="B1383" i="4"/>
  <c r="A1383" i="4"/>
  <c r="C1382" i="4"/>
  <c r="B1382" i="4"/>
  <c r="A1382" i="4"/>
  <c r="C1381" i="4"/>
  <c r="B1381" i="4"/>
  <c r="A1381" i="4"/>
  <c r="C1380" i="4"/>
  <c r="B1380" i="4"/>
  <c r="A1380" i="4"/>
  <c r="C1379" i="4"/>
  <c r="B1379" i="4"/>
  <c r="A1379" i="4"/>
  <c r="C1378" i="4"/>
  <c r="B1378" i="4"/>
  <c r="A1378" i="4"/>
  <c r="C1377" i="4"/>
  <c r="B1377" i="4"/>
  <c r="A1377" i="4"/>
  <c r="C1376" i="4"/>
  <c r="B1376" i="4"/>
  <c r="A1376" i="4"/>
  <c r="C1375" i="4"/>
  <c r="B1375" i="4"/>
  <c r="A1375" i="4"/>
  <c r="C1374" i="4"/>
  <c r="B1374" i="4"/>
  <c r="A1374" i="4"/>
  <c r="C1373" i="4"/>
  <c r="B1373" i="4"/>
  <c r="A1373" i="4"/>
  <c r="C1372" i="4"/>
  <c r="B1372" i="4"/>
  <c r="A1372" i="4"/>
  <c r="C1371" i="4"/>
  <c r="B1371" i="4"/>
  <c r="A1371" i="4"/>
  <c r="C1370" i="4"/>
  <c r="B1370" i="4"/>
  <c r="A1370" i="4"/>
  <c r="C1369" i="4"/>
  <c r="B1369" i="4"/>
  <c r="A1369" i="4"/>
  <c r="C1368" i="4"/>
  <c r="B1368" i="4"/>
  <c r="A1368" i="4"/>
  <c r="C1367" i="4"/>
  <c r="B1367" i="4"/>
  <c r="A1367" i="4"/>
  <c r="C1366" i="4"/>
  <c r="B1366" i="4"/>
  <c r="A1366" i="4"/>
  <c r="C1365" i="4"/>
  <c r="B1365" i="4"/>
  <c r="A1365" i="4"/>
  <c r="C1364" i="4"/>
  <c r="B1364" i="4"/>
  <c r="A1364" i="4"/>
  <c r="C1363" i="4"/>
  <c r="B1363" i="4"/>
  <c r="A1363" i="4"/>
  <c r="C1362" i="4"/>
  <c r="B1362" i="4"/>
  <c r="A1362" i="4"/>
  <c r="C1361" i="4"/>
  <c r="B1361" i="4"/>
  <c r="A1361" i="4"/>
  <c r="C1360" i="4"/>
  <c r="B1360" i="4"/>
  <c r="A1360" i="4"/>
  <c r="C1359" i="4"/>
  <c r="B1359" i="4"/>
  <c r="A1359" i="4"/>
  <c r="C1358" i="4"/>
  <c r="B1358" i="4"/>
  <c r="A1358" i="4"/>
  <c r="C1357" i="4"/>
  <c r="B1357" i="4"/>
  <c r="A1357" i="4"/>
  <c r="C1356" i="4"/>
  <c r="B1356" i="4"/>
  <c r="A1356" i="4"/>
  <c r="C1355" i="4"/>
  <c r="B1355" i="4"/>
  <c r="A1355" i="4"/>
  <c r="C1354" i="4"/>
  <c r="B1354" i="4"/>
  <c r="A1354" i="4"/>
  <c r="C1353" i="4"/>
  <c r="B1353" i="4"/>
  <c r="A1353" i="4"/>
  <c r="C1352" i="4"/>
  <c r="B1352" i="4"/>
  <c r="A1352" i="4"/>
  <c r="C1351" i="4"/>
  <c r="B1351" i="4"/>
  <c r="A1351" i="4"/>
  <c r="C1350" i="4"/>
  <c r="B1350" i="4"/>
  <c r="A1350" i="4"/>
  <c r="C1349" i="4"/>
  <c r="B1349" i="4"/>
  <c r="A1349" i="4"/>
  <c r="C1348" i="4"/>
  <c r="B1348" i="4"/>
  <c r="A1348" i="4"/>
  <c r="C1347" i="4"/>
  <c r="B1347" i="4"/>
  <c r="A1347" i="4"/>
  <c r="C1346" i="4"/>
  <c r="B1346" i="4"/>
  <c r="A1346" i="4"/>
  <c r="C1345" i="4"/>
  <c r="B1345" i="4"/>
  <c r="A1345" i="4"/>
  <c r="C1344" i="4"/>
  <c r="B1344" i="4"/>
  <c r="A1344" i="4"/>
  <c r="C1343" i="4"/>
  <c r="B1343" i="4"/>
  <c r="A1343" i="4"/>
  <c r="C1342" i="4"/>
  <c r="B1342" i="4"/>
  <c r="A1342" i="4"/>
  <c r="C1341" i="4"/>
  <c r="B1341" i="4"/>
  <c r="A1341" i="4"/>
  <c r="C1340" i="4"/>
  <c r="B1340" i="4"/>
  <c r="A1340" i="4"/>
  <c r="C1339" i="4"/>
  <c r="B1339" i="4"/>
  <c r="A1339" i="4"/>
  <c r="C1338" i="4"/>
  <c r="B1338" i="4"/>
  <c r="A1338" i="4"/>
  <c r="C1337" i="4"/>
  <c r="B1337" i="4"/>
  <c r="A1337" i="4"/>
  <c r="C1336" i="4"/>
  <c r="B1336" i="4"/>
  <c r="A1336" i="4"/>
  <c r="C1335" i="4"/>
  <c r="B1335" i="4"/>
  <c r="A1335" i="4"/>
  <c r="C1334" i="4"/>
  <c r="B1334" i="4"/>
  <c r="A1334" i="4"/>
  <c r="C1333" i="4"/>
  <c r="B1333" i="4"/>
  <c r="A1333" i="4"/>
  <c r="C1332" i="4"/>
  <c r="B1332" i="4"/>
  <c r="A1332" i="4"/>
  <c r="C1331" i="4"/>
  <c r="B1331" i="4"/>
  <c r="A1331" i="4"/>
  <c r="C1330" i="4"/>
  <c r="B1330" i="4"/>
  <c r="A1330" i="4"/>
  <c r="C1329" i="4"/>
  <c r="B1329" i="4"/>
  <c r="A1329" i="4"/>
  <c r="C1328" i="4"/>
  <c r="B1328" i="4"/>
  <c r="A1328" i="4"/>
  <c r="C1327" i="4"/>
  <c r="B1327" i="4"/>
  <c r="A1327" i="4"/>
  <c r="C1326" i="4"/>
  <c r="B1326" i="4"/>
  <c r="A1326" i="4"/>
  <c r="C1325" i="4"/>
  <c r="B1325" i="4"/>
  <c r="A1325" i="4"/>
  <c r="C1324" i="4"/>
  <c r="B1324" i="4"/>
  <c r="A1324" i="4"/>
  <c r="C1323" i="4"/>
  <c r="B1323" i="4"/>
  <c r="A1323" i="4"/>
  <c r="C1322" i="4"/>
  <c r="B1322" i="4"/>
  <c r="A1322" i="4"/>
  <c r="C1321" i="4"/>
  <c r="B1321" i="4"/>
  <c r="A1321" i="4"/>
  <c r="C1320" i="4"/>
  <c r="B1320" i="4"/>
  <c r="A1320" i="4"/>
  <c r="C1319" i="4"/>
  <c r="B1319" i="4"/>
  <c r="A1319" i="4"/>
  <c r="C1318" i="4"/>
  <c r="B1318" i="4"/>
  <c r="A1318" i="4"/>
  <c r="C1317" i="4"/>
  <c r="B1317" i="4"/>
  <c r="A1317" i="4"/>
  <c r="C1316" i="4"/>
  <c r="B1316" i="4"/>
  <c r="A1316" i="4"/>
  <c r="C1315" i="4"/>
  <c r="B1315" i="4"/>
  <c r="A1315" i="4"/>
  <c r="C1314" i="4"/>
  <c r="B1314" i="4"/>
  <c r="A1314" i="4"/>
  <c r="C1313" i="4"/>
  <c r="B1313" i="4"/>
  <c r="A1313" i="4"/>
  <c r="C1312" i="4"/>
  <c r="B1312" i="4"/>
  <c r="A1312" i="4"/>
  <c r="C1311" i="4"/>
  <c r="B1311" i="4"/>
  <c r="A1311" i="4"/>
  <c r="C1310" i="4"/>
  <c r="B1310" i="4"/>
  <c r="A1310" i="4"/>
  <c r="C1309" i="4"/>
  <c r="B1309" i="4"/>
  <c r="A1309" i="4"/>
  <c r="C1308" i="4"/>
  <c r="B1308" i="4"/>
  <c r="A1308" i="4"/>
  <c r="C1307" i="4"/>
  <c r="B1307" i="4"/>
  <c r="A1307" i="4"/>
  <c r="C1306" i="4"/>
  <c r="B1306" i="4"/>
  <c r="A1306" i="4"/>
  <c r="C1305" i="4"/>
  <c r="B1305" i="4"/>
  <c r="A1305" i="4"/>
  <c r="C1304" i="4"/>
  <c r="B1304" i="4"/>
  <c r="A1304" i="4"/>
  <c r="C1303" i="4"/>
  <c r="B1303" i="4"/>
  <c r="A1303" i="4"/>
  <c r="C1302" i="4"/>
  <c r="B1302" i="4"/>
  <c r="A1302" i="4"/>
  <c r="C1301" i="4"/>
  <c r="B1301" i="4"/>
  <c r="A1301" i="4"/>
  <c r="C1300" i="4"/>
  <c r="B1300" i="4"/>
  <c r="A1300" i="4"/>
  <c r="C1299" i="4"/>
  <c r="B1299" i="4"/>
  <c r="A1299" i="4"/>
  <c r="C1298" i="4"/>
  <c r="B1298" i="4"/>
  <c r="A1298" i="4"/>
  <c r="C1297" i="4"/>
  <c r="B1297" i="4"/>
  <c r="A1297" i="4"/>
  <c r="C1296" i="4"/>
  <c r="B1296" i="4"/>
  <c r="A1296" i="4"/>
  <c r="C1295" i="4"/>
  <c r="B1295" i="4"/>
  <c r="A1295" i="4"/>
  <c r="C1294" i="4"/>
  <c r="B1294" i="4"/>
  <c r="A1294" i="4"/>
  <c r="C1293" i="4"/>
  <c r="B1293" i="4"/>
  <c r="A1293" i="4"/>
  <c r="C1292" i="4"/>
  <c r="B1292" i="4"/>
  <c r="A1292" i="4"/>
  <c r="C1291" i="4"/>
  <c r="B1291" i="4"/>
  <c r="A1291" i="4"/>
  <c r="C1290" i="4"/>
  <c r="B1290" i="4"/>
  <c r="A1290" i="4"/>
  <c r="C1289" i="4"/>
  <c r="B1289" i="4"/>
  <c r="A1289" i="4"/>
  <c r="C1288" i="4"/>
  <c r="B1288" i="4"/>
  <c r="A1288" i="4"/>
  <c r="C1287" i="4"/>
  <c r="B1287" i="4"/>
  <c r="A1287" i="4"/>
  <c r="C1286" i="4"/>
  <c r="B1286" i="4"/>
  <c r="A1286" i="4"/>
  <c r="C1285" i="4"/>
  <c r="B1285" i="4"/>
  <c r="A1285" i="4"/>
  <c r="C1284" i="4"/>
  <c r="B1284" i="4"/>
  <c r="A1284" i="4"/>
  <c r="C1283" i="4"/>
  <c r="B1283" i="4"/>
  <c r="A1283" i="4"/>
  <c r="C1282" i="4"/>
  <c r="B1282" i="4"/>
  <c r="A1282" i="4"/>
  <c r="C1281" i="4"/>
  <c r="B1281" i="4"/>
  <c r="A1281" i="4"/>
  <c r="C1280" i="4"/>
  <c r="B1280" i="4"/>
  <c r="A1280" i="4"/>
  <c r="C1279" i="4"/>
  <c r="B1279" i="4"/>
  <c r="A1279" i="4"/>
  <c r="C1278" i="4"/>
  <c r="B1278" i="4"/>
  <c r="A1278" i="4"/>
  <c r="C1277" i="4"/>
  <c r="B1277" i="4"/>
  <c r="A1277" i="4"/>
  <c r="C1276" i="4"/>
  <c r="B1276" i="4"/>
  <c r="A1276" i="4"/>
  <c r="C1275" i="4"/>
  <c r="B1275" i="4"/>
  <c r="A1275" i="4"/>
  <c r="C1274" i="4"/>
  <c r="B1274" i="4"/>
  <c r="A1274" i="4"/>
  <c r="C1273" i="4"/>
  <c r="B1273" i="4"/>
  <c r="A1273" i="4"/>
  <c r="C1272" i="4"/>
  <c r="B1272" i="4"/>
  <c r="A1272" i="4"/>
  <c r="C1271" i="4"/>
  <c r="B1271" i="4"/>
  <c r="A1271" i="4"/>
  <c r="C1270" i="4"/>
  <c r="B1270" i="4"/>
  <c r="A1270" i="4"/>
  <c r="C1269" i="4"/>
  <c r="B1269" i="4"/>
  <c r="A1269" i="4"/>
  <c r="C1268" i="4"/>
  <c r="B1268" i="4"/>
  <c r="A1268" i="4"/>
  <c r="C1267" i="4"/>
  <c r="B1267" i="4"/>
  <c r="A1267" i="4"/>
  <c r="C1266" i="4"/>
  <c r="B1266" i="4"/>
  <c r="A1266" i="4"/>
  <c r="C1265" i="4"/>
  <c r="B1265" i="4"/>
  <c r="A1265" i="4"/>
  <c r="C1264" i="4"/>
  <c r="B1264" i="4"/>
  <c r="A1264" i="4"/>
  <c r="C1263" i="4"/>
  <c r="B1263" i="4"/>
  <c r="A1263" i="4"/>
  <c r="C1262" i="4"/>
  <c r="B1262" i="4"/>
  <c r="A1262" i="4"/>
  <c r="C1261" i="4"/>
  <c r="B1261" i="4"/>
  <c r="A1261" i="4"/>
  <c r="C1260" i="4"/>
  <c r="B1260" i="4"/>
  <c r="A1260" i="4"/>
  <c r="C1259" i="4"/>
  <c r="B1259" i="4"/>
  <c r="A1259" i="4"/>
  <c r="C1258" i="4"/>
  <c r="B1258" i="4"/>
  <c r="A1258" i="4"/>
  <c r="C1257" i="4"/>
  <c r="B1257" i="4"/>
  <c r="A1257" i="4"/>
  <c r="C1256" i="4"/>
  <c r="B1256" i="4"/>
  <c r="A1256" i="4"/>
  <c r="C1255" i="4"/>
  <c r="B1255" i="4"/>
  <c r="A1255" i="4"/>
  <c r="C1254" i="4"/>
  <c r="B1254" i="4"/>
  <c r="A1254" i="4"/>
  <c r="C1253" i="4"/>
  <c r="B1253" i="4"/>
  <c r="A1253" i="4"/>
  <c r="C1252" i="4"/>
  <c r="B1252" i="4"/>
  <c r="A1252" i="4"/>
  <c r="C1251" i="4"/>
  <c r="B1251" i="4"/>
  <c r="A1251" i="4"/>
  <c r="C1250" i="4"/>
  <c r="B1250" i="4"/>
  <c r="A1250" i="4"/>
  <c r="C1249" i="4"/>
  <c r="B1249" i="4"/>
  <c r="A1249" i="4"/>
  <c r="C1248" i="4"/>
  <c r="B1248" i="4"/>
  <c r="A1248" i="4"/>
  <c r="C1247" i="4"/>
  <c r="B1247" i="4"/>
  <c r="A1247" i="4"/>
  <c r="C1246" i="4"/>
  <c r="B1246" i="4"/>
  <c r="A1246" i="4"/>
  <c r="C1245" i="4"/>
  <c r="B1245" i="4"/>
  <c r="A1245" i="4"/>
  <c r="C1244" i="4"/>
  <c r="B1244" i="4"/>
  <c r="A1244" i="4"/>
  <c r="C1243" i="4"/>
  <c r="B1243" i="4"/>
  <c r="A1243" i="4"/>
  <c r="C1242" i="4"/>
  <c r="B1242" i="4"/>
  <c r="A1242" i="4"/>
  <c r="C1241" i="4"/>
  <c r="B1241" i="4"/>
  <c r="A1241" i="4"/>
  <c r="C1240" i="4"/>
  <c r="B1240" i="4"/>
  <c r="A1240" i="4"/>
  <c r="C1239" i="4"/>
  <c r="B1239" i="4"/>
  <c r="A1239" i="4"/>
  <c r="C1238" i="4"/>
  <c r="B1238" i="4"/>
  <c r="A1238" i="4"/>
  <c r="C1237" i="4"/>
  <c r="B1237" i="4"/>
  <c r="A1237" i="4"/>
  <c r="C1236" i="4"/>
  <c r="B1236" i="4"/>
  <c r="A1236" i="4"/>
  <c r="C1235" i="4"/>
  <c r="B1235" i="4"/>
  <c r="A1235" i="4"/>
  <c r="C1234" i="4"/>
  <c r="B1234" i="4"/>
  <c r="A1234" i="4"/>
  <c r="C1233" i="4"/>
  <c r="B1233" i="4"/>
  <c r="A1233" i="4"/>
  <c r="C1232" i="4"/>
  <c r="B1232" i="4"/>
  <c r="A1232" i="4"/>
  <c r="C1231" i="4"/>
  <c r="B1231" i="4"/>
  <c r="A1231" i="4"/>
  <c r="C1230" i="4"/>
  <c r="B1230" i="4"/>
  <c r="A1230" i="4"/>
  <c r="C1229" i="4"/>
  <c r="B1229" i="4"/>
  <c r="A1229" i="4"/>
  <c r="C1228" i="4"/>
  <c r="B1228" i="4"/>
  <c r="A1228" i="4"/>
  <c r="C1227" i="4"/>
  <c r="B1227" i="4"/>
  <c r="A1227" i="4"/>
  <c r="C1226" i="4"/>
  <c r="B1226" i="4"/>
  <c r="A1226" i="4"/>
  <c r="C1225" i="4"/>
  <c r="B1225" i="4"/>
  <c r="A1225" i="4"/>
  <c r="C1224" i="4"/>
  <c r="B1224" i="4"/>
  <c r="A1224" i="4"/>
  <c r="C1223" i="4"/>
  <c r="B1223" i="4"/>
  <c r="A1223" i="4"/>
  <c r="C1222" i="4"/>
  <c r="B1222" i="4"/>
  <c r="A1222" i="4"/>
  <c r="C1221" i="4"/>
  <c r="B1221" i="4"/>
  <c r="A1221" i="4"/>
  <c r="C1220" i="4"/>
  <c r="B1220" i="4"/>
  <c r="A1220" i="4"/>
  <c r="C1219" i="4"/>
  <c r="B1219" i="4"/>
  <c r="A1219" i="4"/>
  <c r="C1218" i="4"/>
  <c r="B1218" i="4"/>
  <c r="A1218" i="4"/>
  <c r="C1217" i="4"/>
  <c r="B1217" i="4"/>
  <c r="A1217" i="4"/>
  <c r="C1216" i="4"/>
  <c r="B1216" i="4"/>
  <c r="A1216" i="4"/>
  <c r="C1215" i="4"/>
  <c r="B1215" i="4"/>
  <c r="A1215" i="4"/>
  <c r="C1214" i="4"/>
  <c r="B1214" i="4"/>
  <c r="A1214" i="4"/>
  <c r="C1213" i="4"/>
  <c r="B1213" i="4"/>
  <c r="A1213" i="4"/>
  <c r="C1212" i="4"/>
  <c r="B1212" i="4"/>
  <c r="A1212" i="4"/>
  <c r="C1211" i="4"/>
  <c r="B1211" i="4"/>
  <c r="A1211" i="4"/>
  <c r="C1210" i="4"/>
  <c r="B1210" i="4"/>
  <c r="A1210" i="4"/>
  <c r="C1209" i="4"/>
  <c r="B1209" i="4"/>
  <c r="A1209" i="4"/>
  <c r="C1208" i="4"/>
  <c r="B1208" i="4"/>
  <c r="A1208" i="4"/>
  <c r="C1207" i="4"/>
  <c r="B1207" i="4"/>
  <c r="A1207" i="4"/>
  <c r="C1206" i="4"/>
  <c r="B1206" i="4"/>
  <c r="A1206" i="4"/>
  <c r="C1205" i="4"/>
  <c r="B1205" i="4"/>
  <c r="A1205" i="4"/>
  <c r="C1204" i="4"/>
  <c r="B1204" i="4"/>
  <c r="A1204" i="4"/>
  <c r="C1203" i="4"/>
  <c r="B1203" i="4"/>
  <c r="A1203" i="4"/>
  <c r="C1202" i="4"/>
  <c r="B1202" i="4"/>
  <c r="A1202" i="4"/>
  <c r="C1201" i="4"/>
  <c r="B1201" i="4"/>
  <c r="A1201" i="4"/>
  <c r="C1200" i="4"/>
  <c r="B1200" i="4"/>
  <c r="A1200" i="4"/>
  <c r="C1199" i="4"/>
  <c r="B1199" i="4"/>
  <c r="A1199" i="4"/>
  <c r="C1198" i="4"/>
  <c r="B1198" i="4"/>
  <c r="A1198" i="4"/>
  <c r="C1197" i="4"/>
  <c r="B1197" i="4"/>
  <c r="A1197" i="4"/>
  <c r="C1196" i="4"/>
  <c r="B1196" i="4"/>
  <c r="A1196" i="4"/>
  <c r="C1195" i="4"/>
  <c r="B1195" i="4"/>
  <c r="A1195" i="4"/>
  <c r="C1194" i="4"/>
  <c r="B1194" i="4"/>
  <c r="A1194" i="4"/>
  <c r="C1193" i="4"/>
  <c r="B1193" i="4"/>
  <c r="A1193" i="4"/>
  <c r="C1192" i="4"/>
  <c r="B1192" i="4"/>
  <c r="A1192" i="4"/>
  <c r="C1191" i="4"/>
  <c r="B1191" i="4"/>
  <c r="A1191" i="4"/>
  <c r="C1190" i="4"/>
  <c r="B1190" i="4"/>
  <c r="A1190" i="4"/>
  <c r="C1189" i="4"/>
  <c r="B1189" i="4"/>
  <c r="A1189" i="4"/>
  <c r="C1188" i="4"/>
  <c r="B1188" i="4"/>
  <c r="A1188" i="4"/>
  <c r="C1187" i="4"/>
  <c r="B1187" i="4"/>
  <c r="A1187" i="4"/>
  <c r="C1186" i="4"/>
  <c r="B1186" i="4"/>
  <c r="A1186" i="4"/>
  <c r="C1185" i="4"/>
  <c r="B1185" i="4"/>
  <c r="A1185" i="4"/>
  <c r="C1184" i="4"/>
  <c r="B1184" i="4"/>
  <c r="A1184" i="4"/>
  <c r="C1183" i="4"/>
  <c r="B1183" i="4"/>
  <c r="A1183" i="4"/>
  <c r="C1182" i="4"/>
  <c r="B1182" i="4"/>
  <c r="A1182" i="4"/>
  <c r="C1181" i="4"/>
  <c r="B1181" i="4"/>
  <c r="A1181" i="4"/>
  <c r="C1180" i="4"/>
  <c r="B1180" i="4"/>
  <c r="A1180" i="4"/>
  <c r="C1179" i="4"/>
  <c r="B1179" i="4"/>
  <c r="A1179" i="4"/>
  <c r="C1178" i="4"/>
  <c r="B1178" i="4"/>
  <c r="A1178" i="4"/>
  <c r="C1177" i="4"/>
  <c r="B1177" i="4"/>
  <c r="A1177" i="4"/>
  <c r="C1176" i="4"/>
  <c r="B1176" i="4"/>
  <c r="A1176" i="4"/>
  <c r="C1175" i="4"/>
  <c r="B1175" i="4"/>
  <c r="A1175" i="4"/>
  <c r="C1174" i="4"/>
  <c r="B1174" i="4"/>
  <c r="A1174" i="4"/>
  <c r="C1173" i="4"/>
  <c r="B1173" i="4"/>
  <c r="A1173" i="4"/>
  <c r="C1172" i="4"/>
  <c r="B1172" i="4"/>
  <c r="A1172" i="4"/>
  <c r="C1171" i="4"/>
  <c r="B1171" i="4"/>
  <c r="A1171" i="4"/>
  <c r="C1170" i="4"/>
  <c r="B1170" i="4"/>
  <c r="A1170" i="4"/>
  <c r="C1169" i="4"/>
  <c r="B1169" i="4"/>
  <c r="A1169" i="4"/>
  <c r="C1168" i="4"/>
  <c r="B1168" i="4"/>
  <c r="A1168" i="4"/>
  <c r="C1167" i="4"/>
  <c r="B1167" i="4"/>
  <c r="A1167" i="4"/>
  <c r="C1166" i="4"/>
  <c r="B1166" i="4"/>
  <c r="A1166" i="4"/>
  <c r="C1165" i="4"/>
  <c r="B1165" i="4"/>
  <c r="A1165" i="4"/>
  <c r="C1164" i="4"/>
  <c r="B1164" i="4"/>
  <c r="A1164" i="4"/>
  <c r="C1163" i="4"/>
  <c r="B1163" i="4"/>
  <c r="A1163" i="4"/>
  <c r="C1162" i="4"/>
  <c r="B1162" i="4"/>
  <c r="A1162" i="4"/>
  <c r="C1161" i="4"/>
  <c r="B1161" i="4"/>
  <c r="A1161" i="4"/>
  <c r="C1160" i="4"/>
  <c r="B1160" i="4"/>
  <c r="A1160" i="4"/>
  <c r="C1159" i="4"/>
  <c r="B1159" i="4"/>
  <c r="A1159" i="4"/>
  <c r="C1158" i="4"/>
  <c r="B1158" i="4"/>
  <c r="A1158" i="4"/>
  <c r="C1157" i="4"/>
  <c r="B1157" i="4"/>
  <c r="A1157" i="4"/>
  <c r="C1156" i="4"/>
  <c r="B1156" i="4"/>
  <c r="A1156" i="4"/>
  <c r="C1155" i="4"/>
  <c r="B1155" i="4"/>
  <c r="A1155" i="4"/>
  <c r="C1154" i="4"/>
  <c r="B1154" i="4"/>
  <c r="A1154" i="4"/>
  <c r="C1153" i="4"/>
  <c r="B1153" i="4"/>
  <c r="A1153" i="4"/>
  <c r="C1152" i="4"/>
  <c r="B1152" i="4"/>
  <c r="A1152" i="4"/>
  <c r="C1151" i="4"/>
  <c r="B1151" i="4"/>
  <c r="A1151" i="4"/>
  <c r="C1150" i="4"/>
  <c r="B1150" i="4"/>
  <c r="A1150" i="4"/>
  <c r="C1149" i="4"/>
  <c r="B1149" i="4"/>
  <c r="A1149" i="4"/>
  <c r="C1148" i="4"/>
  <c r="B1148" i="4"/>
  <c r="A1148" i="4"/>
  <c r="C1147" i="4"/>
  <c r="B1147" i="4"/>
  <c r="A1147" i="4"/>
  <c r="C1146" i="4"/>
  <c r="B1146" i="4"/>
  <c r="A1146" i="4"/>
  <c r="C1145" i="4"/>
  <c r="B1145" i="4"/>
  <c r="A1145" i="4"/>
  <c r="C1144" i="4"/>
  <c r="B1144" i="4"/>
  <c r="A1144" i="4"/>
  <c r="C1143" i="4"/>
  <c r="B1143" i="4"/>
  <c r="A1143" i="4"/>
  <c r="C1142" i="4"/>
  <c r="B1142" i="4"/>
  <c r="A1142" i="4"/>
  <c r="C1141" i="4"/>
  <c r="B1141" i="4"/>
  <c r="A1141" i="4"/>
  <c r="C1140" i="4"/>
  <c r="B1140" i="4"/>
  <c r="A1140" i="4"/>
  <c r="C1139" i="4"/>
  <c r="B1139" i="4"/>
  <c r="A1139" i="4"/>
  <c r="C1138" i="4"/>
  <c r="B1138" i="4"/>
  <c r="A1138" i="4"/>
  <c r="C1137" i="4"/>
  <c r="B1137" i="4"/>
  <c r="A1137" i="4"/>
  <c r="C1136" i="4"/>
  <c r="B1136" i="4"/>
  <c r="A1136" i="4"/>
  <c r="C1135" i="4"/>
  <c r="B1135" i="4"/>
  <c r="A1135" i="4"/>
  <c r="C1134" i="4"/>
  <c r="B1134" i="4"/>
  <c r="A1134" i="4"/>
  <c r="C1133" i="4"/>
  <c r="B1133" i="4"/>
  <c r="A1133" i="4"/>
  <c r="C1132" i="4"/>
  <c r="B1132" i="4"/>
  <c r="A1132" i="4"/>
  <c r="C1131" i="4"/>
  <c r="B1131" i="4"/>
  <c r="A1131" i="4"/>
  <c r="C1130" i="4"/>
  <c r="B1130" i="4"/>
  <c r="A1130" i="4"/>
  <c r="C1129" i="4"/>
  <c r="B1129" i="4"/>
  <c r="A1129" i="4"/>
  <c r="C1128" i="4"/>
  <c r="B1128" i="4"/>
  <c r="A1128" i="4"/>
  <c r="C1127" i="4"/>
  <c r="B1127" i="4"/>
  <c r="A1127" i="4"/>
  <c r="C1126" i="4"/>
  <c r="B1126" i="4"/>
  <c r="A1126" i="4"/>
  <c r="C1125" i="4"/>
  <c r="B1125" i="4"/>
  <c r="A1125" i="4"/>
  <c r="C1124" i="4"/>
  <c r="B1124" i="4"/>
  <c r="A1124" i="4"/>
  <c r="C1123" i="4"/>
  <c r="B1123" i="4"/>
  <c r="A1123" i="4"/>
  <c r="C1122" i="4"/>
  <c r="B1122" i="4"/>
  <c r="A1122" i="4"/>
  <c r="C1121" i="4"/>
  <c r="B1121" i="4"/>
  <c r="A1121" i="4"/>
  <c r="C1120" i="4"/>
  <c r="B1120" i="4"/>
  <c r="A1120" i="4"/>
  <c r="C1119" i="4"/>
  <c r="B1119" i="4"/>
  <c r="A1119" i="4"/>
  <c r="C1118" i="4"/>
  <c r="B1118" i="4"/>
  <c r="A1118" i="4"/>
  <c r="C1117" i="4"/>
  <c r="B1117" i="4"/>
  <c r="A1117" i="4"/>
  <c r="C1116" i="4"/>
  <c r="B1116" i="4"/>
  <c r="A1116" i="4"/>
  <c r="C1115" i="4"/>
  <c r="B1115" i="4"/>
  <c r="A1115" i="4"/>
  <c r="C1114" i="4"/>
  <c r="B1114" i="4"/>
  <c r="A1114" i="4"/>
  <c r="C1113" i="4"/>
  <c r="B1113" i="4"/>
  <c r="A1113" i="4"/>
  <c r="C1112" i="4"/>
  <c r="B1112" i="4"/>
  <c r="A1112" i="4"/>
  <c r="C1111" i="4"/>
  <c r="B1111" i="4"/>
  <c r="A1111" i="4"/>
  <c r="C1110" i="4"/>
  <c r="B1110" i="4"/>
  <c r="A1110" i="4"/>
  <c r="C1109" i="4"/>
  <c r="B1109" i="4"/>
  <c r="A1109" i="4"/>
  <c r="C1108" i="4"/>
  <c r="B1108" i="4"/>
  <c r="A1108" i="4"/>
  <c r="C1107" i="4"/>
  <c r="B1107" i="4"/>
  <c r="A1107" i="4"/>
  <c r="C1106" i="4"/>
  <c r="B1106" i="4"/>
  <c r="A1106" i="4"/>
  <c r="C1105" i="4"/>
  <c r="B1105" i="4"/>
  <c r="A1105" i="4"/>
  <c r="C1104" i="4"/>
  <c r="B1104" i="4"/>
  <c r="A1104" i="4"/>
  <c r="C1103" i="4"/>
  <c r="B1103" i="4"/>
  <c r="A1103" i="4"/>
  <c r="C1102" i="4"/>
  <c r="B1102" i="4"/>
  <c r="A1102" i="4"/>
  <c r="C1101" i="4"/>
  <c r="B1101" i="4"/>
  <c r="A1101" i="4"/>
  <c r="C1100" i="4"/>
  <c r="B1100" i="4"/>
  <c r="A1100" i="4"/>
  <c r="C1099" i="4"/>
  <c r="B1099" i="4"/>
  <c r="A1099" i="4"/>
  <c r="C1098" i="4"/>
  <c r="B1098" i="4"/>
  <c r="A1098" i="4"/>
  <c r="C1097" i="4"/>
  <c r="B1097" i="4"/>
  <c r="A1097" i="4"/>
  <c r="C1096" i="4"/>
  <c r="B1096" i="4"/>
  <c r="A1096" i="4"/>
  <c r="C1095" i="4"/>
  <c r="B1095" i="4"/>
  <c r="A1095" i="4"/>
  <c r="C1094" i="4"/>
  <c r="B1094" i="4"/>
  <c r="A1094" i="4"/>
  <c r="C1093" i="4"/>
  <c r="B1093" i="4"/>
  <c r="A1093" i="4"/>
  <c r="C1092" i="4"/>
  <c r="B1092" i="4"/>
  <c r="A1092" i="4"/>
  <c r="C1091" i="4"/>
  <c r="B1091" i="4"/>
  <c r="A1091" i="4"/>
  <c r="C1090" i="4"/>
  <c r="B1090" i="4"/>
  <c r="A1090" i="4"/>
  <c r="C1089" i="4"/>
  <c r="B1089" i="4"/>
  <c r="A1089" i="4"/>
  <c r="C1088" i="4"/>
  <c r="B1088" i="4"/>
  <c r="A1088" i="4"/>
  <c r="C1087" i="4"/>
  <c r="B1087" i="4"/>
  <c r="A1087" i="4"/>
  <c r="C1086" i="4"/>
  <c r="B1086" i="4"/>
  <c r="A1086" i="4"/>
  <c r="C1085" i="4"/>
  <c r="B1085" i="4"/>
  <c r="A1085" i="4"/>
  <c r="C1084" i="4"/>
  <c r="B1084" i="4"/>
  <c r="A1084" i="4"/>
  <c r="C1083" i="4"/>
  <c r="B1083" i="4"/>
  <c r="A1083" i="4"/>
  <c r="C1082" i="4"/>
  <c r="B1082" i="4"/>
  <c r="A1082" i="4"/>
  <c r="C1081" i="4"/>
  <c r="B1081" i="4"/>
  <c r="A1081" i="4"/>
  <c r="C1080" i="4"/>
  <c r="B1080" i="4"/>
  <c r="A1080" i="4"/>
  <c r="C1079" i="4"/>
  <c r="B1079" i="4"/>
  <c r="A1079" i="4"/>
  <c r="C1078" i="4"/>
  <c r="B1078" i="4"/>
  <c r="A1078" i="4"/>
  <c r="C1077" i="4"/>
  <c r="B1077" i="4"/>
  <c r="A1077" i="4"/>
  <c r="C1076" i="4"/>
  <c r="B1076" i="4"/>
  <c r="A1076" i="4"/>
  <c r="C1075" i="4"/>
  <c r="B1075" i="4"/>
  <c r="A1075" i="4"/>
  <c r="C1074" i="4"/>
  <c r="B1074" i="4"/>
  <c r="A1074" i="4"/>
  <c r="C1073" i="4"/>
  <c r="B1073" i="4"/>
  <c r="A1073" i="4"/>
  <c r="C1072" i="4"/>
  <c r="B1072" i="4"/>
  <c r="A1072" i="4"/>
  <c r="C1071" i="4"/>
  <c r="B1071" i="4"/>
  <c r="A1071" i="4"/>
  <c r="C1070" i="4"/>
  <c r="B1070" i="4"/>
  <c r="A1070" i="4"/>
  <c r="C1069" i="4"/>
  <c r="B1069" i="4"/>
  <c r="A1069" i="4"/>
  <c r="C1068" i="4"/>
  <c r="B1068" i="4"/>
  <c r="A1068" i="4"/>
  <c r="C1067" i="4"/>
  <c r="B1067" i="4"/>
  <c r="A1067" i="4"/>
  <c r="C1066" i="4"/>
  <c r="B1066" i="4"/>
  <c r="A1066" i="4"/>
  <c r="C1065" i="4"/>
  <c r="B1065" i="4"/>
  <c r="A1065" i="4"/>
  <c r="C1064" i="4"/>
  <c r="B1064" i="4"/>
  <c r="A1064" i="4"/>
  <c r="C1063" i="4"/>
  <c r="B1063" i="4"/>
  <c r="A1063" i="4"/>
  <c r="C1062" i="4"/>
  <c r="B1062" i="4"/>
  <c r="A1062" i="4"/>
  <c r="C1061" i="4"/>
  <c r="B1061" i="4"/>
  <c r="A1061" i="4"/>
  <c r="C1060" i="4"/>
  <c r="B1060" i="4"/>
  <c r="A1060" i="4"/>
  <c r="C1059" i="4"/>
  <c r="B1059" i="4"/>
  <c r="A1059" i="4"/>
  <c r="C1058" i="4"/>
  <c r="B1058" i="4"/>
  <c r="A1058" i="4"/>
  <c r="C1057" i="4"/>
  <c r="B1057" i="4"/>
  <c r="A1057" i="4"/>
  <c r="C1056" i="4"/>
  <c r="B1056" i="4"/>
  <c r="A1056" i="4"/>
  <c r="C1055" i="4"/>
  <c r="B1055" i="4"/>
  <c r="A1055" i="4"/>
  <c r="C1054" i="4"/>
  <c r="B1054" i="4"/>
  <c r="A1054" i="4"/>
  <c r="C1053" i="4"/>
  <c r="B1053" i="4"/>
  <c r="A1053" i="4"/>
  <c r="C1052" i="4"/>
  <c r="B1052" i="4"/>
  <c r="A1052" i="4"/>
  <c r="C1051" i="4"/>
  <c r="B1051" i="4"/>
  <c r="A1051" i="4"/>
  <c r="C1050" i="4"/>
  <c r="B1050" i="4"/>
  <c r="A1050" i="4"/>
  <c r="C1049" i="4"/>
  <c r="B1049" i="4"/>
  <c r="A1049" i="4"/>
  <c r="C1048" i="4"/>
  <c r="B1048" i="4"/>
  <c r="A1048" i="4"/>
  <c r="C1047" i="4"/>
  <c r="B1047" i="4"/>
  <c r="A1047" i="4"/>
  <c r="C1046" i="4"/>
  <c r="B1046" i="4"/>
  <c r="A1046" i="4"/>
  <c r="C1045" i="4"/>
  <c r="B1045" i="4"/>
  <c r="A1045" i="4"/>
  <c r="C1044" i="4"/>
  <c r="B1044" i="4"/>
  <c r="A1044" i="4"/>
  <c r="C1043" i="4"/>
  <c r="B1043" i="4"/>
  <c r="A1043" i="4"/>
  <c r="C1042" i="4"/>
  <c r="B1042" i="4"/>
  <c r="A1042" i="4"/>
  <c r="C1041" i="4"/>
  <c r="B1041" i="4"/>
  <c r="A1041" i="4"/>
  <c r="C1040" i="4"/>
  <c r="B1040" i="4"/>
  <c r="A1040" i="4"/>
  <c r="C1039" i="4"/>
  <c r="B1039" i="4"/>
  <c r="A1039" i="4"/>
  <c r="C1038" i="4"/>
  <c r="B1038" i="4"/>
  <c r="A1038" i="4"/>
  <c r="C1037" i="4"/>
  <c r="B1037" i="4"/>
  <c r="A1037" i="4"/>
  <c r="C1036" i="4"/>
  <c r="B1036" i="4"/>
  <c r="A1036" i="4"/>
  <c r="C1035" i="4"/>
  <c r="B1035" i="4"/>
  <c r="A1035" i="4"/>
  <c r="C1034" i="4"/>
  <c r="B1034" i="4"/>
  <c r="A1034" i="4"/>
  <c r="C1033" i="4"/>
  <c r="B1033" i="4"/>
  <c r="A1033" i="4"/>
  <c r="C1032" i="4"/>
  <c r="B1032" i="4"/>
  <c r="A1032" i="4"/>
  <c r="C1031" i="4"/>
  <c r="B1031" i="4"/>
  <c r="A1031" i="4"/>
  <c r="C1030" i="4"/>
  <c r="B1030" i="4"/>
  <c r="A1030" i="4"/>
  <c r="C1029" i="4"/>
  <c r="B1029" i="4"/>
  <c r="A1029" i="4"/>
  <c r="C1028" i="4"/>
  <c r="B1028" i="4"/>
  <c r="A1028" i="4"/>
  <c r="C1027" i="4"/>
  <c r="B1027" i="4"/>
  <c r="A1027" i="4"/>
  <c r="C1026" i="4"/>
  <c r="B1026" i="4"/>
  <c r="A1026" i="4"/>
  <c r="C1025" i="4"/>
  <c r="B1025" i="4"/>
  <c r="A1025" i="4"/>
  <c r="C1024" i="4"/>
  <c r="B1024" i="4"/>
  <c r="A1024" i="4"/>
  <c r="C1023" i="4"/>
  <c r="B1023" i="4"/>
  <c r="A1023" i="4"/>
  <c r="C1022" i="4"/>
  <c r="B1022" i="4"/>
  <c r="A1022" i="4"/>
  <c r="C1021" i="4"/>
  <c r="B1021" i="4"/>
  <c r="A1021" i="4"/>
  <c r="C1020" i="4"/>
  <c r="B1020" i="4"/>
  <c r="A1020" i="4"/>
  <c r="C1019" i="4"/>
  <c r="B1019" i="4"/>
  <c r="A1019" i="4"/>
  <c r="C1018" i="4"/>
  <c r="B1018" i="4"/>
  <c r="A1018" i="4"/>
  <c r="C1017" i="4"/>
  <c r="B1017" i="4"/>
  <c r="A1017" i="4"/>
  <c r="C1016" i="4"/>
  <c r="B1016" i="4"/>
  <c r="A1016" i="4"/>
  <c r="C1015" i="4"/>
  <c r="B1015" i="4"/>
  <c r="A1015" i="4"/>
  <c r="C1014" i="4"/>
  <c r="B1014" i="4"/>
  <c r="A1014" i="4"/>
  <c r="C1013" i="4"/>
  <c r="B1013" i="4"/>
  <c r="A1013" i="4"/>
  <c r="C1012" i="4"/>
  <c r="B1012" i="4"/>
  <c r="A1012" i="4"/>
  <c r="C1011" i="4"/>
  <c r="B1011" i="4"/>
  <c r="A1011" i="4"/>
  <c r="C1010" i="4"/>
  <c r="B1010" i="4"/>
  <c r="A1010" i="4"/>
  <c r="C1009" i="4"/>
  <c r="B1009" i="4"/>
  <c r="A1009" i="4"/>
  <c r="C1008" i="4"/>
  <c r="B1008" i="4"/>
  <c r="A1008" i="4"/>
  <c r="C1007" i="4"/>
  <c r="B1007" i="4"/>
  <c r="A1007" i="4"/>
  <c r="C1006" i="4"/>
  <c r="B1006" i="4"/>
  <c r="A1006" i="4"/>
  <c r="C1005" i="4"/>
  <c r="B1005" i="4"/>
  <c r="A1005" i="4"/>
  <c r="C1004" i="4"/>
  <c r="B1004" i="4"/>
  <c r="A1004" i="4"/>
  <c r="C1003" i="4"/>
  <c r="B1003" i="4"/>
  <c r="A1003" i="4"/>
  <c r="C1002" i="4"/>
  <c r="B1002" i="4"/>
  <c r="A1002" i="4"/>
  <c r="C1001" i="4"/>
  <c r="B1001" i="4"/>
  <c r="A1001" i="4"/>
  <c r="C1000" i="4"/>
  <c r="B1000" i="4"/>
  <c r="A1000" i="4"/>
  <c r="C999" i="4"/>
  <c r="B999" i="4"/>
  <c r="A999" i="4"/>
  <c r="C998" i="4"/>
  <c r="B998" i="4"/>
  <c r="A998" i="4"/>
  <c r="C997" i="4"/>
  <c r="B997" i="4"/>
  <c r="A997" i="4"/>
  <c r="C996" i="4"/>
  <c r="B996" i="4"/>
  <c r="A996" i="4"/>
  <c r="C995" i="4"/>
  <c r="B995" i="4"/>
  <c r="A995" i="4"/>
  <c r="C994" i="4"/>
  <c r="B994" i="4"/>
  <c r="A994" i="4"/>
  <c r="C993" i="4"/>
  <c r="B993" i="4"/>
  <c r="A993" i="4"/>
  <c r="C992" i="4"/>
  <c r="B992" i="4"/>
  <c r="A992" i="4"/>
  <c r="C991" i="4"/>
  <c r="B991" i="4"/>
  <c r="A991" i="4"/>
  <c r="C990" i="4"/>
  <c r="B990" i="4"/>
  <c r="A990" i="4"/>
  <c r="C989" i="4"/>
  <c r="B989" i="4"/>
  <c r="A989" i="4"/>
  <c r="C988" i="4"/>
  <c r="B988" i="4"/>
  <c r="A988" i="4"/>
  <c r="C987" i="4"/>
  <c r="B987" i="4"/>
  <c r="A987" i="4"/>
  <c r="C986" i="4"/>
  <c r="B986" i="4"/>
  <c r="A986" i="4"/>
  <c r="C985" i="4"/>
  <c r="B985" i="4"/>
  <c r="A985" i="4"/>
  <c r="C984" i="4"/>
  <c r="B984" i="4"/>
  <c r="A984" i="4"/>
  <c r="C983" i="4"/>
  <c r="B983" i="4"/>
  <c r="A983" i="4"/>
  <c r="C982" i="4"/>
  <c r="B982" i="4"/>
  <c r="A982" i="4"/>
  <c r="C981" i="4"/>
  <c r="B981" i="4"/>
  <c r="A981" i="4"/>
  <c r="C980" i="4"/>
  <c r="B980" i="4"/>
  <c r="A980" i="4"/>
  <c r="C979" i="4"/>
  <c r="B979" i="4"/>
  <c r="A979" i="4"/>
  <c r="C978" i="4"/>
  <c r="B978" i="4"/>
  <c r="A978" i="4"/>
  <c r="C977" i="4"/>
  <c r="B977" i="4"/>
  <c r="A977" i="4"/>
  <c r="C976" i="4"/>
  <c r="B976" i="4"/>
  <c r="A976" i="4"/>
  <c r="C975" i="4"/>
  <c r="B975" i="4"/>
  <c r="A975" i="4"/>
  <c r="C974" i="4"/>
  <c r="B974" i="4"/>
  <c r="A974" i="4"/>
  <c r="C973" i="4"/>
  <c r="B973" i="4"/>
  <c r="A973" i="4"/>
  <c r="C972" i="4"/>
  <c r="B972" i="4"/>
  <c r="A972" i="4"/>
  <c r="C971" i="4"/>
  <c r="B971" i="4"/>
  <c r="A971" i="4"/>
  <c r="C970" i="4"/>
  <c r="B970" i="4"/>
  <c r="A970" i="4"/>
  <c r="C969" i="4"/>
  <c r="B969" i="4"/>
  <c r="A969" i="4"/>
  <c r="C968" i="4"/>
  <c r="B968" i="4"/>
  <c r="A968" i="4"/>
  <c r="C967" i="4"/>
  <c r="B967" i="4"/>
  <c r="A967" i="4"/>
  <c r="C966" i="4"/>
  <c r="B966" i="4"/>
  <c r="A966" i="4"/>
  <c r="C965" i="4"/>
  <c r="B965" i="4"/>
  <c r="A965" i="4"/>
  <c r="C964" i="4"/>
  <c r="B964" i="4"/>
  <c r="A964" i="4"/>
  <c r="C963" i="4"/>
  <c r="B963" i="4"/>
  <c r="A963" i="4"/>
  <c r="C962" i="4"/>
  <c r="B962" i="4"/>
  <c r="A962" i="4"/>
  <c r="C961" i="4"/>
  <c r="B961" i="4"/>
  <c r="A961" i="4"/>
  <c r="C960" i="4"/>
  <c r="B960" i="4"/>
  <c r="A960" i="4"/>
  <c r="C959" i="4"/>
  <c r="B959" i="4"/>
  <c r="A959" i="4"/>
  <c r="C958" i="4"/>
  <c r="B958" i="4"/>
  <c r="A958" i="4"/>
  <c r="C957" i="4"/>
  <c r="B957" i="4"/>
  <c r="A957" i="4"/>
  <c r="C956" i="4"/>
  <c r="B956" i="4"/>
  <c r="A956" i="4"/>
  <c r="C955" i="4"/>
  <c r="B955" i="4"/>
  <c r="A955" i="4"/>
  <c r="C954" i="4"/>
  <c r="B954" i="4"/>
  <c r="A954" i="4"/>
  <c r="C953" i="4"/>
  <c r="B953" i="4"/>
  <c r="A953" i="4"/>
  <c r="C952" i="4"/>
  <c r="B952" i="4"/>
  <c r="A952" i="4"/>
  <c r="C951" i="4"/>
  <c r="B951" i="4"/>
  <c r="A951" i="4"/>
  <c r="C950" i="4"/>
  <c r="B950" i="4"/>
  <c r="A950" i="4"/>
  <c r="C949" i="4"/>
  <c r="B949" i="4"/>
  <c r="A949" i="4"/>
  <c r="C948" i="4"/>
  <c r="B948" i="4"/>
  <c r="A948" i="4"/>
  <c r="C947" i="4"/>
  <c r="B947" i="4"/>
  <c r="A947" i="4"/>
  <c r="C946" i="4"/>
  <c r="B946" i="4"/>
  <c r="A946" i="4"/>
  <c r="C945" i="4"/>
  <c r="B945" i="4"/>
  <c r="A945" i="4"/>
  <c r="C944" i="4"/>
  <c r="B944" i="4"/>
  <c r="A944" i="4"/>
  <c r="C943" i="4"/>
  <c r="B943" i="4"/>
  <c r="A943" i="4"/>
  <c r="C942" i="4"/>
  <c r="B942" i="4"/>
  <c r="A942" i="4"/>
  <c r="C941" i="4"/>
  <c r="B941" i="4"/>
  <c r="A941" i="4"/>
  <c r="C940" i="4"/>
  <c r="B940" i="4"/>
  <c r="A940" i="4"/>
  <c r="C939" i="4"/>
  <c r="B939" i="4"/>
  <c r="A939" i="4"/>
  <c r="C938" i="4"/>
  <c r="B938" i="4"/>
  <c r="A938" i="4"/>
  <c r="C937" i="4"/>
  <c r="B937" i="4"/>
  <c r="A937" i="4"/>
  <c r="C936" i="4"/>
  <c r="B936" i="4"/>
  <c r="A936" i="4"/>
  <c r="C935" i="4"/>
  <c r="B935" i="4"/>
  <c r="A935" i="4"/>
  <c r="C934" i="4"/>
  <c r="B934" i="4"/>
  <c r="A934" i="4"/>
  <c r="C933" i="4"/>
  <c r="B933" i="4"/>
  <c r="A933" i="4"/>
  <c r="C932" i="4"/>
  <c r="B932" i="4"/>
  <c r="A932" i="4"/>
  <c r="C931" i="4"/>
  <c r="B931" i="4"/>
  <c r="A931" i="4"/>
  <c r="C930" i="4"/>
  <c r="B930" i="4"/>
  <c r="A930" i="4"/>
  <c r="C929" i="4"/>
  <c r="B929" i="4"/>
  <c r="A929" i="4"/>
  <c r="C928" i="4"/>
  <c r="B928" i="4"/>
  <c r="A928" i="4"/>
  <c r="C927" i="4"/>
  <c r="B927" i="4"/>
  <c r="A927" i="4"/>
  <c r="C926" i="4"/>
  <c r="B926" i="4"/>
  <c r="A926" i="4"/>
  <c r="C925" i="4"/>
  <c r="B925" i="4"/>
  <c r="A925" i="4"/>
  <c r="C924" i="4"/>
  <c r="B924" i="4"/>
  <c r="A924" i="4"/>
  <c r="C923" i="4"/>
  <c r="B923" i="4"/>
  <c r="A923" i="4"/>
  <c r="C922" i="4"/>
  <c r="B922" i="4"/>
  <c r="A922" i="4"/>
  <c r="C921" i="4"/>
  <c r="B921" i="4"/>
  <c r="A921" i="4"/>
  <c r="C920" i="4"/>
  <c r="B920" i="4"/>
  <c r="A920" i="4"/>
  <c r="C919" i="4"/>
  <c r="B919" i="4"/>
  <c r="A919" i="4"/>
  <c r="C918" i="4"/>
  <c r="B918" i="4"/>
  <c r="A918" i="4"/>
  <c r="C917" i="4"/>
  <c r="B917" i="4"/>
  <c r="A917" i="4"/>
  <c r="C916" i="4"/>
  <c r="B916" i="4"/>
  <c r="A916" i="4"/>
  <c r="C915" i="4"/>
  <c r="B915" i="4"/>
  <c r="A915" i="4"/>
  <c r="C914" i="4"/>
  <c r="B914" i="4"/>
  <c r="A914" i="4"/>
  <c r="C913" i="4"/>
  <c r="B913" i="4"/>
  <c r="A913" i="4"/>
  <c r="C912" i="4"/>
  <c r="B912" i="4"/>
  <c r="A912" i="4"/>
  <c r="C911" i="4"/>
  <c r="B911" i="4"/>
  <c r="A911" i="4"/>
  <c r="C910" i="4"/>
  <c r="B910" i="4"/>
  <c r="A910" i="4"/>
  <c r="C909" i="4"/>
  <c r="B909" i="4"/>
  <c r="A909" i="4"/>
  <c r="C908" i="4"/>
  <c r="B908" i="4"/>
  <c r="A908" i="4"/>
  <c r="C907" i="4"/>
  <c r="B907" i="4"/>
  <c r="A907" i="4"/>
  <c r="C906" i="4"/>
  <c r="B906" i="4"/>
  <c r="A906" i="4"/>
  <c r="C905" i="4"/>
  <c r="B905" i="4"/>
  <c r="A905" i="4"/>
  <c r="C904" i="4"/>
  <c r="B904" i="4"/>
  <c r="A904" i="4"/>
  <c r="C903" i="4"/>
  <c r="B903" i="4"/>
  <c r="A903" i="4"/>
  <c r="C902" i="4"/>
  <c r="B902" i="4"/>
  <c r="A902" i="4"/>
  <c r="C901" i="4"/>
  <c r="B901" i="4"/>
  <c r="A901" i="4"/>
  <c r="C900" i="4"/>
  <c r="B900" i="4"/>
  <c r="A900" i="4"/>
  <c r="C899" i="4"/>
  <c r="B899" i="4"/>
  <c r="A899" i="4"/>
  <c r="C898" i="4"/>
  <c r="B898" i="4"/>
  <c r="A898" i="4"/>
  <c r="C897" i="4"/>
  <c r="B897" i="4"/>
  <c r="A897" i="4"/>
  <c r="C896" i="4"/>
  <c r="B896" i="4"/>
  <c r="A896" i="4"/>
  <c r="C895" i="4"/>
  <c r="B895" i="4"/>
  <c r="A895" i="4"/>
  <c r="C894" i="4"/>
  <c r="B894" i="4"/>
  <c r="A894" i="4"/>
  <c r="C893" i="4"/>
  <c r="B893" i="4"/>
  <c r="A893" i="4"/>
  <c r="C892" i="4"/>
  <c r="B892" i="4"/>
  <c r="A892" i="4"/>
  <c r="C891" i="4"/>
  <c r="B891" i="4"/>
  <c r="A891" i="4"/>
  <c r="C890" i="4"/>
  <c r="B890" i="4"/>
  <c r="A890" i="4"/>
  <c r="C889" i="4"/>
  <c r="B889" i="4"/>
  <c r="A889" i="4"/>
  <c r="C888" i="4"/>
  <c r="B888" i="4"/>
  <c r="A888" i="4"/>
  <c r="C887" i="4"/>
  <c r="B887" i="4"/>
  <c r="A887" i="4"/>
  <c r="C886" i="4"/>
  <c r="B886" i="4"/>
  <c r="A886" i="4"/>
  <c r="C885" i="4"/>
  <c r="B885" i="4"/>
  <c r="A885" i="4"/>
  <c r="C884" i="4"/>
  <c r="B884" i="4"/>
  <c r="A884" i="4"/>
  <c r="C883" i="4"/>
  <c r="B883" i="4"/>
  <c r="A883" i="4"/>
  <c r="C882" i="4"/>
  <c r="B882" i="4"/>
  <c r="A882" i="4"/>
  <c r="C881" i="4"/>
  <c r="B881" i="4"/>
  <c r="A881" i="4"/>
  <c r="C880" i="4"/>
  <c r="B880" i="4"/>
  <c r="A880" i="4"/>
  <c r="C879" i="4"/>
  <c r="B879" i="4"/>
  <c r="A879" i="4"/>
  <c r="C878" i="4"/>
  <c r="B878" i="4"/>
  <c r="A878" i="4"/>
  <c r="C877" i="4"/>
  <c r="B877" i="4"/>
  <c r="A877" i="4"/>
  <c r="C876" i="4"/>
  <c r="B876" i="4"/>
  <c r="A876" i="4"/>
  <c r="C875" i="4"/>
  <c r="B875" i="4"/>
  <c r="A875" i="4"/>
  <c r="C874" i="4"/>
  <c r="B874" i="4"/>
  <c r="A874" i="4"/>
  <c r="C873" i="4"/>
  <c r="B873" i="4"/>
  <c r="A873" i="4"/>
  <c r="C872" i="4"/>
  <c r="B872" i="4"/>
  <c r="A872" i="4"/>
  <c r="C871" i="4"/>
  <c r="B871" i="4"/>
  <c r="A871" i="4"/>
  <c r="C870" i="4"/>
  <c r="B870" i="4"/>
  <c r="A870" i="4"/>
  <c r="C869" i="4"/>
  <c r="B869" i="4"/>
  <c r="A869" i="4"/>
  <c r="C868" i="4"/>
  <c r="B868" i="4"/>
  <c r="A868" i="4"/>
  <c r="C867" i="4"/>
  <c r="B867" i="4"/>
  <c r="A867" i="4"/>
  <c r="C866" i="4"/>
  <c r="B866" i="4"/>
  <c r="A866" i="4"/>
  <c r="C865" i="4"/>
  <c r="B865" i="4"/>
  <c r="A865" i="4"/>
  <c r="C864" i="4"/>
  <c r="B864" i="4"/>
  <c r="A864" i="4"/>
  <c r="C863" i="4"/>
  <c r="B863" i="4"/>
  <c r="A863" i="4"/>
  <c r="C862" i="4"/>
  <c r="B862" i="4"/>
  <c r="A862" i="4"/>
  <c r="C861" i="4"/>
  <c r="B861" i="4"/>
  <c r="A861" i="4"/>
  <c r="C860" i="4"/>
  <c r="B860" i="4"/>
  <c r="A860" i="4"/>
  <c r="C859" i="4"/>
  <c r="B859" i="4"/>
  <c r="A859" i="4"/>
  <c r="C858" i="4"/>
  <c r="B858" i="4"/>
  <c r="A858" i="4"/>
  <c r="C857" i="4"/>
  <c r="B857" i="4"/>
  <c r="A857" i="4"/>
  <c r="C856" i="4"/>
  <c r="B856" i="4"/>
  <c r="A856" i="4"/>
  <c r="C855" i="4"/>
  <c r="B855" i="4"/>
  <c r="A855" i="4"/>
  <c r="C854" i="4"/>
  <c r="B854" i="4"/>
  <c r="A854" i="4"/>
  <c r="C853" i="4"/>
  <c r="B853" i="4"/>
  <c r="A853" i="4"/>
  <c r="C852" i="4"/>
  <c r="B852" i="4"/>
  <c r="A852" i="4"/>
  <c r="C851" i="4"/>
  <c r="B851" i="4"/>
  <c r="A851" i="4"/>
  <c r="C850" i="4"/>
  <c r="B850" i="4"/>
  <c r="A850" i="4"/>
  <c r="C849" i="4"/>
  <c r="B849" i="4"/>
  <c r="A849" i="4"/>
  <c r="C848" i="4"/>
  <c r="B848" i="4"/>
  <c r="A848" i="4"/>
  <c r="C847" i="4"/>
  <c r="B847" i="4"/>
  <c r="A847" i="4"/>
  <c r="C846" i="4"/>
  <c r="B846" i="4"/>
  <c r="A846" i="4"/>
  <c r="C845" i="4"/>
  <c r="B845" i="4"/>
  <c r="A845" i="4"/>
  <c r="C844" i="4"/>
  <c r="B844" i="4"/>
  <c r="A844" i="4"/>
  <c r="C843" i="4"/>
  <c r="B843" i="4"/>
  <c r="A843" i="4"/>
  <c r="C842" i="4"/>
  <c r="B842" i="4"/>
  <c r="A842" i="4"/>
  <c r="C841" i="4"/>
  <c r="B841" i="4"/>
  <c r="A841" i="4"/>
  <c r="C840" i="4"/>
  <c r="B840" i="4"/>
  <c r="A840" i="4"/>
  <c r="C839" i="4"/>
  <c r="B839" i="4"/>
  <c r="A839" i="4"/>
  <c r="C838" i="4"/>
  <c r="B838" i="4"/>
  <c r="A838" i="4"/>
  <c r="C837" i="4"/>
  <c r="B837" i="4"/>
  <c r="A837" i="4"/>
  <c r="C836" i="4"/>
  <c r="B836" i="4"/>
  <c r="A836" i="4"/>
  <c r="C835" i="4"/>
  <c r="B835" i="4"/>
  <c r="A835" i="4"/>
  <c r="C834" i="4"/>
  <c r="B834" i="4"/>
  <c r="A834" i="4"/>
  <c r="C833" i="4"/>
  <c r="B833" i="4"/>
  <c r="A833" i="4"/>
  <c r="C832" i="4"/>
  <c r="B832" i="4"/>
  <c r="A832" i="4"/>
  <c r="C831" i="4"/>
  <c r="B831" i="4"/>
  <c r="A831" i="4"/>
  <c r="C830" i="4"/>
  <c r="B830" i="4"/>
  <c r="A830" i="4"/>
  <c r="C829" i="4"/>
  <c r="B829" i="4"/>
  <c r="A829" i="4"/>
  <c r="C828" i="4"/>
  <c r="B828" i="4"/>
  <c r="A828" i="4"/>
  <c r="C827" i="4"/>
  <c r="B827" i="4"/>
  <c r="A827" i="4"/>
  <c r="C826" i="4"/>
  <c r="B826" i="4"/>
  <c r="A826" i="4"/>
  <c r="C825" i="4"/>
  <c r="B825" i="4"/>
  <c r="A825" i="4"/>
  <c r="C824" i="4"/>
  <c r="B824" i="4"/>
  <c r="A824" i="4"/>
  <c r="C823" i="4"/>
  <c r="B823" i="4"/>
  <c r="A823" i="4"/>
  <c r="C822" i="4"/>
  <c r="B822" i="4"/>
  <c r="A822" i="4"/>
  <c r="C821" i="4"/>
  <c r="B821" i="4"/>
  <c r="A821" i="4"/>
  <c r="C820" i="4"/>
  <c r="B820" i="4"/>
  <c r="A820" i="4"/>
  <c r="C819" i="4"/>
  <c r="B819" i="4"/>
  <c r="A819" i="4"/>
  <c r="C818" i="4"/>
  <c r="B818" i="4"/>
  <c r="A818" i="4"/>
  <c r="C817" i="4"/>
  <c r="B817" i="4"/>
  <c r="A817" i="4"/>
  <c r="C816" i="4"/>
  <c r="B816" i="4"/>
  <c r="A816" i="4"/>
  <c r="C815" i="4"/>
  <c r="B815" i="4"/>
  <c r="A815" i="4"/>
  <c r="C814" i="4"/>
  <c r="B814" i="4"/>
  <c r="A814" i="4"/>
  <c r="C813" i="4"/>
  <c r="B813" i="4"/>
  <c r="A813" i="4"/>
  <c r="C812" i="4"/>
  <c r="B812" i="4"/>
  <c r="A812" i="4"/>
  <c r="C811" i="4"/>
  <c r="B811" i="4"/>
  <c r="A811" i="4"/>
  <c r="C810" i="4"/>
  <c r="B810" i="4"/>
  <c r="A810" i="4"/>
  <c r="C809" i="4"/>
  <c r="B809" i="4"/>
  <c r="A809" i="4"/>
  <c r="C808" i="4"/>
  <c r="B808" i="4"/>
  <c r="A808" i="4"/>
  <c r="C807" i="4"/>
  <c r="B807" i="4"/>
  <c r="A807" i="4"/>
  <c r="C806" i="4"/>
  <c r="B806" i="4"/>
  <c r="A806" i="4"/>
  <c r="C805" i="4"/>
  <c r="B805" i="4"/>
  <c r="A805" i="4"/>
  <c r="C804" i="4"/>
  <c r="B804" i="4"/>
  <c r="A804" i="4"/>
  <c r="C803" i="4"/>
  <c r="B803" i="4"/>
  <c r="A803" i="4"/>
  <c r="C802" i="4"/>
  <c r="B802" i="4"/>
  <c r="A802" i="4"/>
  <c r="C801" i="4"/>
  <c r="B801" i="4"/>
  <c r="A801" i="4"/>
  <c r="C800" i="4"/>
  <c r="B800" i="4"/>
  <c r="A800" i="4"/>
  <c r="C799" i="4"/>
  <c r="B799" i="4"/>
  <c r="A799" i="4"/>
  <c r="C798" i="4"/>
  <c r="B798" i="4"/>
  <c r="A798" i="4"/>
  <c r="C797" i="4"/>
  <c r="B797" i="4"/>
  <c r="A797" i="4"/>
  <c r="C796" i="4"/>
  <c r="B796" i="4"/>
  <c r="A796" i="4"/>
  <c r="C795" i="4"/>
  <c r="B795" i="4"/>
  <c r="A795" i="4"/>
  <c r="C794" i="4"/>
  <c r="B794" i="4"/>
  <c r="A794" i="4"/>
  <c r="C793" i="4"/>
  <c r="B793" i="4"/>
  <c r="A793" i="4"/>
  <c r="C792" i="4"/>
  <c r="B792" i="4"/>
  <c r="A792" i="4"/>
  <c r="C791" i="4"/>
  <c r="B791" i="4"/>
  <c r="A791" i="4"/>
  <c r="C790" i="4"/>
  <c r="B790" i="4"/>
  <c r="A790" i="4"/>
  <c r="C789" i="4"/>
  <c r="B789" i="4"/>
  <c r="A789" i="4"/>
  <c r="C788" i="4"/>
  <c r="B788" i="4"/>
  <c r="A788" i="4"/>
  <c r="C787" i="4"/>
  <c r="B787" i="4"/>
  <c r="A787" i="4"/>
  <c r="C786" i="4"/>
  <c r="B786" i="4"/>
  <c r="A786" i="4"/>
  <c r="C785" i="4"/>
  <c r="B785" i="4"/>
  <c r="A785" i="4"/>
  <c r="C784" i="4"/>
  <c r="B784" i="4"/>
  <c r="A784" i="4"/>
  <c r="C783" i="4"/>
  <c r="B783" i="4"/>
  <c r="A783" i="4"/>
  <c r="C782" i="4"/>
  <c r="B782" i="4"/>
  <c r="A782" i="4"/>
  <c r="C781" i="4"/>
  <c r="B781" i="4"/>
  <c r="A781" i="4"/>
  <c r="C780" i="4"/>
  <c r="B780" i="4"/>
  <c r="A780" i="4"/>
  <c r="C779" i="4"/>
  <c r="B779" i="4"/>
  <c r="A779" i="4"/>
  <c r="C778" i="4"/>
  <c r="B778" i="4"/>
  <c r="A778" i="4"/>
  <c r="C777" i="4"/>
  <c r="B777" i="4"/>
  <c r="A777" i="4"/>
  <c r="C776" i="4"/>
  <c r="B776" i="4"/>
  <c r="A776" i="4"/>
  <c r="C775" i="4"/>
  <c r="B775" i="4"/>
  <c r="A775" i="4"/>
  <c r="C774" i="4"/>
  <c r="B774" i="4"/>
  <c r="A774" i="4"/>
  <c r="C773" i="4"/>
  <c r="B773" i="4"/>
  <c r="A773" i="4"/>
  <c r="C772" i="4"/>
  <c r="B772" i="4"/>
  <c r="A772" i="4"/>
  <c r="C771" i="4"/>
  <c r="B771" i="4"/>
  <c r="A771" i="4"/>
  <c r="C770" i="4"/>
  <c r="B770" i="4"/>
  <c r="A770" i="4"/>
  <c r="C769" i="4"/>
  <c r="B769" i="4"/>
  <c r="A769" i="4"/>
  <c r="C768" i="4"/>
  <c r="B768" i="4"/>
  <c r="A768" i="4"/>
  <c r="C767" i="4"/>
  <c r="B767" i="4"/>
  <c r="A767" i="4"/>
  <c r="C766" i="4"/>
  <c r="B766" i="4"/>
  <c r="A766" i="4"/>
  <c r="C765" i="4"/>
  <c r="B765" i="4"/>
  <c r="A765" i="4"/>
  <c r="C764" i="4"/>
  <c r="B764" i="4"/>
  <c r="A764" i="4"/>
  <c r="C763" i="4"/>
  <c r="B763" i="4"/>
  <c r="A763" i="4"/>
  <c r="C762" i="4"/>
  <c r="B762" i="4"/>
  <c r="A762" i="4"/>
  <c r="C761" i="4"/>
  <c r="B761" i="4"/>
  <c r="A761" i="4"/>
  <c r="C760" i="4"/>
  <c r="B760" i="4"/>
  <c r="A760" i="4"/>
  <c r="C759" i="4"/>
  <c r="B759" i="4"/>
  <c r="A759" i="4"/>
  <c r="C758" i="4"/>
  <c r="B758" i="4"/>
  <c r="A758" i="4"/>
  <c r="C757" i="4"/>
  <c r="B757" i="4"/>
  <c r="A757" i="4"/>
  <c r="C756" i="4"/>
  <c r="B756" i="4"/>
  <c r="A756" i="4"/>
  <c r="C755" i="4"/>
  <c r="B755" i="4"/>
  <c r="A755" i="4"/>
  <c r="C754" i="4"/>
  <c r="B754" i="4"/>
  <c r="A754" i="4"/>
  <c r="C753" i="4"/>
  <c r="B753" i="4"/>
  <c r="A753" i="4"/>
  <c r="C752" i="4"/>
  <c r="B752" i="4"/>
  <c r="A752" i="4"/>
  <c r="C751" i="4"/>
  <c r="B751" i="4"/>
  <c r="A751" i="4"/>
  <c r="C750" i="4"/>
  <c r="B750" i="4"/>
  <c r="A750" i="4"/>
  <c r="C749" i="4"/>
  <c r="B749" i="4"/>
  <c r="A749" i="4"/>
  <c r="C748" i="4"/>
  <c r="B748" i="4"/>
  <c r="A748" i="4"/>
  <c r="C747" i="4"/>
  <c r="B747" i="4"/>
  <c r="A747" i="4"/>
  <c r="C746" i="4"/>
  <c r="B746" i="4"/>
  <c r="A746" i="4"/>
  <c r="C745" i="4"/>
  <c r="B745" i="4"/>
  <c r="A745" i="4"/>
  <c r="C744" i="4"/>
  <c r="B744" i="4"/>
  <c r="A744" i="4"/>
  <c r="C743" i="4"/>
  <c r="B743" i="4"/>
  <c r="A743" i="4"/>
  <c r="C742" i="4"/>
  <c r="B742" i="4"/>
  <c r="A742" i="4"/>
  <c r="C741" i="4"/>
  <c r="B741" i="4"/>
  <c r="A741" i="4"/>
  <c r="C740" i="4"/>
  <c r="B740" i="4"/>
  <c r="A740" i="4"/>
  <c r="C739" i="4"/>
  <c r="B739" i="4"/>
  <c r="A739" i="4"/>
  <c r="C738" i="4"/>
  <c r="B738" i="4"/>
  <c r="A738" i="4"/>
  <c r="C737" i="4"/>
  <c r="B737" i="4"/>
  <c r="A737" i="4"/>
  <c r="C736" i="4"/>
  <c r="B736" i="4"/>
  <c r="A736" i="4"/>
  <c r="C735" i="4"/>
  <c r="B735" i="4"/>
  <c r="A735" i="4"/>
  <c r="C734" i="4"/>
  <c r="B734" i="4"/>
  <c r="A734" i="4"/>
  <c r="C733" i="4"/>
  <c r="B733" i="4"/>
  <c r="A733" i="4"/>
  <c r="C732" i="4"/>
  <c r="B732" i="4"/>
  <c r="A732" i="4"/>
  <c r="C731" i="4"/>
  <c r="B731" i="4"/>
  <c r="A731" i="4"/>
  <c r="C730" i="4"/>
  <c r="B730" i="4"/>
  <c r="A730" i="4"/>
  <c r="C729" i="4"/>
  <c r="B729" i="4"/>
  <c r="A729" i="4"/>
  <c r="C728" i="4"/>
  <c r="B728" i="4"/>
  <c r="A728" i="4"/>
  <c r="C727" i="4"/>
  <c r="B727" i="4"/>
  <c r="A727" i="4"/>
  <c r="C726" i="4"/>
  <c r="B726" i="4"/>
  <c r="A726" i="4"/>
  <c r="C725" i="4"/>
  <c r="B725" i="4"/>
  <c r="A725" i="4"/>
  <c r="C724" i="4"/>
  <c r="B724" i="4"/>
  <c r="A724" i="4"/>
  <c r="C723" i="4"/>
  <c r="B723" i="4"/>
  <c r="A723" i="4"/>
  <c r="C722" i="4"/>
  <c r="B722" i="4"/>
  <c r="A722" i="4"/>
  <c r="C721" i="4"/>
  <c r="B721" i="4"/>
  <c r="A721" i="4"/>
  <c r="C720" i="4"/>
  <c r="B720" i="4"/>
  <c r="A720" i="4"/>
  <c r="C719" i="4"/>
  <c r="B719" i="4"/>
  <c r="A719" i="4"/>
  <c r="C718" i="4"/>
  <c r="B718" i="4"/>
  <c r="A718" i="4"/>
  <c r="C717" i="4"/>
  <c r="B717" i="4"/>
  <c r="A717" i="4"/>
  <c r="C716" i="4"/>
  <c r="B716" i="4"/>
  <c r="A716" i="4"/>
  <c r="C715" i="4"/>
  <c r="B715" i="4"/>
  <c r="A715" i="4"/>
  <c r="C714" i="4"/>
  <c r="B714" i="4"/>
  <c r="A714" i="4"/>
  <c r="C713" i="4"/>
  <c r="B713" i="4"/>
  <c r="A713" i="4"/>
  <c r="C712" i="4"/>
  <c r="B712" i="4"/>
  <c r="A712" i="4"/>
  <c r="C711" i="4"/>
  <c r="B711" i="4"/>
  <c r="A711" i="4"/>
  <c r="C710" i="4"/>
  <c r="B710" i="4"/>
  <c r="A710" i="4"/>
  <c r="C709" i="4"/>
  <c r="B709" i="4"/>
  <c r="A709" i="4"/>
  <c r="C708" i="4"/>
  <c r="B708" i="4"/>
  <c r="A708" i="4"/>
  <c r="C707" i="4"/>
  <c r="B707" i="4"/>
  <c r="A707" i="4"/>
  <c r="C706" i="4"/>
  <c r="B706" i="4"/>
  <c r="A706" i="4"/>
  <c r="C705" i="4"/>
  <c r="B705" i="4"/>
  <c r="A705" i="4"/>
  <c r="C704" i="4"/>
  <c r="B704" i="4"/>
  <c r="A704" i="4"/>
  <c r="C703" i="4"/>
  <c r="B703" i="4"/>
  <c r="A703" i="4"/>
  <c r="C702" i="4"/>
  <c r="B702" i="4"/>
  <c r="A702" i="4"/>
  <c r="C701" i="4"/>
  <c r="B701" i="4"/>
  <c r="A701" i="4"/>
  <c r="C700" i="4"/>
  <c r="B700" i="4"/>
  <c r="A700" i="4"/>
  <c r="C699" i="4"/>
  <c r="B699" i="4"/>
  <c r="A699" i="4"/>
  <c r="C698" i="4"/>
  <c r="B698" i="4"/>
  <c r="A698" i="4"/>
  <c r="C697" i="4"/>
  <c r="B697" i="4"/>
  <c r="A697" i="4"/>
  <c r="C696" i="4"/>
  <c r="B696" i="4"/>
  <c r="A696" i="4"/>
  <c r="C695" i="4"/>
  <c r="B695" i="4"/>
  <c r="A695" i="4"/>
  <c r="C694" i="4"/>
  <c r="B694" i="4"/>
  <c r="A694" i="4"/>
  <c r="C693" i="4"/>
  <c r="B693" i="4"/>
  <c r="A693" i="4"/>
  <c r="C692" i="4"/>
  <c r="B692" i="4"/>
  <c r="A692" i="4"/>
  <c r="C691" i="4"/>
  <c r="B691" i="4"/>
  <c r="A691" i="4"/>
  <c r="C690" i="4"/>
  <c r="B690" i="4"/>
  <c r="A690" i="4"/>
  <c r="C689" i="4"/>
  <c r="B689" i="4"/>
  <c r="A689" i="4"/>
  <c r="C688" i="4"/>
  <c r="B688" i="4"/>
  <c r="A688" i="4"/>
  <c r="C687" i="4"/>
  <c r="B687" i="4"/>
  <c r="A687" i="4"/>
  <c r="C686" i="4"/>
  <c r="B686" i="4"/>
  <c r="A686" i="4"/>
  <c r="C685" i="4"/>
  <c r="B685" i="4"/>
  <c r="A685" i="4"/>
  <c r="C684" i="4"/>
  <c r="B684" i="4"/>
  <c r="A684" i="4"/>
  <c r="C683" i="4"/>
  <c r="B683" i="4"/>
  <c r="A683" i="4"/>
  <c r="C682" i="4"/>
  <c r="B682" i="4"/>
  <c r="A682" i="4"/>
  <c r="C681" i="4"/>
  <c r="B681" i="4"/>
  <c r="A681" i="4"/>
  <c r="C680" i="4"/>
  <c r="B680" i="4"/>
  <c r="A680" i="4"/>
  <c r="C679" i="4"/>
  <c r="B679" i="4"/>
  <c r="A679" i="4"/>
  <c r="C678" i="4"/>
  <c r="B678" i="4"/>
  <c r="A678" i="4"/>
  <c r="C677" i="4"/>
  <c r="B677" i="4"/>
  <c r="A677" i="4"/>
  <c r="C676" i="4"/>
  <c r="B676" i="4"/>
  <c r="A676" i="4"/>
  <c r="C675" i="4"/>
  <c r="B675" i="4"/>
  <c r="A675" i="4"/>
  <c r="C674" i="4"/>
  <c r="B674" i="4"/>
  <c r="A674" i="4"/>
  <c r="C673" i="4"/>
  <c r="B673" i="4"/>
  <c r="A673" i="4"/>
  <c r="C672" i="4"/>
  <c r="B672" i="4"/>
  <c r="A672" i="4"/>
  <c r="C671" i="4"/>
  <c r="B671" i="4"/>
  <c r="A671" i="4"/>
  <c r="C670" i="4"/>
  <c r="B670" i="4"/>
  <c r="A670" i="4"/>
  <c r="C669" i="4"/>
  <c r="B669" i="4"/>
  <c r="A669" i="4"/>
  <c r="C668" i="4"/>
  <c r="B668" i="4"/>
  <c r="A668" i="4"/>
  <c r="C667" i="4"/>
  <c r="B667" i="4"/>
  <c r="A667" i="4"/>
  <c r="C666" i="4"/>
  <c r="B666" i="4"/>
  <c r="A666" i="4"/>
  <c r="C665" i="4"/>
  <c r="B665" i="4"/>
  <c r="A665" i="4"/>
  <c r="C664" i="4"/>
  <c r="B664" i="4"/>
  <c r="A664" i="4"/>
  <c r="C663" i="4"/>
  <c r="B663" i="4"/>
  <c r="A663" i="4"/>
  <c r="C662" i="4"/>
  <c r="B662" i="4"/>
  <c r="A662" i="4"/>
  <c r="C661" i="4"/>
  <c r="B661" i="4"/>
  <c r="A661" i="4"/>
  <c r="C660" i="4"/>
  <c r="B660" i="4"/>
  <c r="A660" i="4"/>
  <c r="C659" i="4"/>
  <c r="B659" i="4"/>
  <c r="A659" i="4"/>
  <c r="C658" i="4"/>
  <c r="B658" i="4"/>
  <c r="A658" i="4"/>
  <c r="C657" i="4"/>
  <c r="B657" i="4"/>
  <c r="A657" i="4"/>
  <c r="C656" i="4"/>
  <c r="B656" i="4"/>
  <c r="A656" i="4"/>
  <c r="C655" i="4"/>
  <c r="B655" i="4"/>
  <c r="A655" i="4"/>
  <c r="C654" i="4"/>
  <c r="B654" i="4"/>
  <c r="A654" i="4"/>
  <c r="C653" i="4"/>
  <c r="B653" i="4"/>
  <c r="A653" i="4"/>
  <c r="C652" i="4"/>
  <c r="B652" i="4"/>
  <c r="A652" i="4"/>
  <c r="C651" i="4"/>
  <c r="B651" i="4"/>
  <c r="A651" i="4"/>
  <c r="C650" i="4"/>
  <c r="B650" i="4"/>
  <c r="A650" i="4"/>
  <c r="C649" i="4"/>
  <c r="B649" i="4"/>
  <c r="A649" i="4"/>
  <c r="C648" i="4"/>
  <c r="B648" i="4"/>
  <c r="A648" i="4"/>
  <c r="C647" i="4"/>
  <c r="B647" i="4"/>
  <c r="A647" i="4"/>
  <c r="C646" i="4"/>
  <c r="B646" i="4"/>
  <c r="A646" i="4"/>
  <c r="C645" i="4"/>
  <c r="B645" i="4"/>
  <c r="A645" i="4"/>
  <c r="C644" i="4"/>
  <c r="B644" i="4"/>
  <c r="A644" i="4"/>
  <c r="C643" i="4"/>
  <c r="B643" i="4"/>
  <c r="A643" i="4"/>
  <c r="C642" i="4"/>
  <c r="B642" i="4"/>
  <c r="A642" i="4"/>
  <c r="C641" i="4"/>
  <c r="B641" i="4"/>
  <c r="A641" i="4"/>
  <c r="C640" i="4"/>
  <c r="B640" i="4"/>
  <c r="A640" i="4"/>
  <c r="C639" i="4"/>
  <c r="B639" i="4"/>
  <c r="A639" i="4"/>
  <c r="C638" i="4"/>
  <c r="B638" i="4"/>
  <c r="A638" i="4"/>
  <c r="C637" i="4"/>
  <c r="B637" i="4"/>
  <c r="A637" i="4"/>
  <c r="C636" i="4"/>
  <c r="B636" i="4"/>
  <c r="A636" i="4"/>
  <c r="C635" i="4"/>
  <c r="B635" i="4"/>
  <c r="A635" i="4"/>
  <c r="C634" i="4"/>
  <c r="B634" i="4"/>
  <c r="A634" i="4"/>
  <c r="C633" i="4"/>
  <c r="B633" i="4"/>
  <c r="A633" i="4"/>
  <c r="C632" i="4"/>
  <c r="B632" i="4"/>
  <c r="A632" i="4"/>
  <c r="C631" i="4"/>
  <c r="B631" i="4"/>
  <c r="A631" i="4"/>
  <c r="C630" i="4"/>
  <c r="B630" i="4"/>
  <c r="A630" i="4"/>
  <c r="C629" i="4"/>
  <c r="B629" i="4"/>
  <c r="A629" i="4"/>
  <c r="C628" i="4"/>
  <c r="B628" i="4"/>
  <c r="A628" i="4"/>
  <c r="C627" i="4"/>
  <c r="B627" i="4"/>
  <c r="A627" i="4"/>
  <c r="C626" i="4"/>
  <c r="B626" i="4"/>
  <c r="A626" i="4"/>
  <c r="C625" i="4"/>
  <c r="B625" i="4"/>
  <c r="A625" i="4"/>
  <c r="C624" i="4"/>
  <c r="B624" i="4"/>
  <c r="A624" i="4"/>
  <c r="C623" i="4"/>
  <c r="B623" i="4"/>
  <c r="A623" i="4"/>
  <c r="C622" i="4"/>
  <c r="B622" i="4"/>
  <c r="A622" i="4"/>
  <c r="C621" i="4"/>
  <c r="B621" i="4"/>
  <c r="A621" i="4"/>
  <c r="C620" i="4"/>
  <c r="B620" i="4"/>
  <c r="A620" i="4"/>
  <c r="C619" i="4"/>
  <c r="B619" i="4"/>
  <c r="A619" i="4"/>
  <c r="C618" i="4"/>
  <c r="B618" i="4"/>
  <c r="A618" i="4"/>
  <c r="C617" i="4"/>
  <c r="B617" i="4"/>
  <c r="A617" i="4"/>
  <c r="C616" i="4"/>
  <c r="B616" i="4"/>
  <c r="A616" i="4"/>
  <c r="C615" i="4"/>
  <c r="B615" i="4"/>
  <c r="A615" i="4"/>
  <c r="C614" i="4"/>
  <c r="B614" i="4"/>
  <c r="A614" i="4"/>
  <c r="C613" i="4"/>
  <c r="B613" i="4"/>
  <c r="A613" i="4"/>
  <c r="C612" i="4"/>
  <c r="B612" i="4"/>
  <c r="A612" i="4"/>
  <c r="C611" i="4"/>
  <c r="B611" i="4"/>
  <c r="A611" i="4"/>
  <c r="C610" i="4"/>
  <c r="B610" i="4"/>
  <c r="A610" i="4"/>
  <c r="C609" i="4"/>
  <c r="B609" i="4"/>
  <c r="A609" i="4"/>
  <c r="C608" i="4"/>
  <c r="B608" i="4"/>
  <c r="A608" i="4"/>
  <c r="C607" i="4"/>
  <c r="B607" i="4"/>
  <c r="A607" i="4"/>
  <c r="C606" i="4"/>
  <c r="B606" i="4"/>
  <c r="A606" i="4"/>
  <c r="C605" i="4"/>
  <c r="B605" i="4"/>
  <c r="A605" i="4"/>
  <c r="C604" i="4"/>
  <c r="B604" i="4"/>
  <c r="A604" i="4"/>
  <c r="C603" i="4"/>
  <c r="B603" i="4"/>
  <c r="A603" i="4"/>
  <c r="C602" i="4"/>
  <c r="B602" i="4"/>
  <c r="A602" i="4"/>
  <c r="C601" i="4"/>
  <c r="B601" i="4"/>
  <c r="A601" i="4"/>
  <c r="C600" i="4"/>
  <c r="B600" i="4"/>
  <c r="A600" i="4"/>
  <c r="C599" i="4"/>
  <c r="B599" i="4"/>
  <c r="A599" i="4"/>
  <c r="C598" i="4"/>
  <c r="B598" i="4"/>
  <c r="A598" i="4"/>
  <c r="C597" i="4"/>
  <c r="B597" i="4"/>
  <c r="A597" i="4"/>
  <c r="C596" i="4"/>
  <c r="B596" i="4"/>
  <c r="A596" i="4"/>
  <c r="C595" i="4"/>
  <c r="B595" i="4"/>
  <c r="A595" i="4"/>
  <c r="C594" i="4"/>
  <c r="B594" i="4"/>
  <c r="A594" i="4"/>
  <c r="C593" i="4"/>
  <c r="B593" i="4"/>
  <c r="A593" i="4"/>
  <c r="C592" i="4"/>
  <c r="B592" i="4"/>
  <c r="A592" i="4"/>
  <c r="C591" i="4"/>
  <c r="B591" i="4"/>
  <c r="A591" i="4"/>
  <c r="C590" i="4"/>
  <c r="B590" i="4"/>
  <c r="A590" i="4"/>
  <c r="C589" i="4"/>
  <c r="B589" i="4"/>
  <c r="A589" i="4"/>
  <c r="C588" i="4"/>
  <c r="B588" i="4"/>
  <c r="A588" i="4"/>
  <c r="C587" i="4"/>
  <c r="B587" i="4"/>
  <c r="A587" i="4"/>
  <c r="C586" i="4"/>
  <c r="B586" i="4"/>
  <c r="A586" i="4"/>
  <c r="C585" i="4"/>
  <c r="B585" i="4"/>
  <c r="A585" i="4"/>
  <c r="C584" i="4"/>
  <c r="B584" i="4"/>
  <c r="A584" i="4"/>
  <c r="C583" i="4"/>
  <c r="B583" i="4"/>
  <c r="A583" i="4"/>
  <c r="C582" i="4"/>
  <c r="B582" i="4"/>
  <c r="A582" i="4"/>
  <c r="C581" i="4"/>
  <c r="B581" i="4"/>
  <c r="A581" i="4"/>
  <c r="C580" i="4"/>
  <c r="B580" i="4"/>
  <c r="A580" i="4"/>
  <c r="C579" i="4"/>
  <c r="B579" i="4"/>
  <c r="A579" i="4"/>
  <c r="C578" i="4"/>
  <c r="B578" i="4"/>
  <c r="A578" i="4"/>
  <c r="C577" i="4"/>
  <c r="B577" i="4"/>
  <c r="A577" i="4"/>
  <c r="C576" i="4"/>
  <c r="B576" i="4"/>
  <c r="A576" i="4"/>
  <c r="C575" i="4"/>
  <c r="B575" i="4"/>
  <c r="A575" i="4"/>
  <c r="C574" i="4"/>
  <c r="B574" i="4"/>
  <c r="A574" i="4"/>
  <c r="C573" i="4"/>
  <c r="B573" i="4"/>
  <c r="A573" i="4"/>
  <c r="C572" i="4"/>
  <c r="B572" i="4"/>
  <c r="A572" i="4"/>
  <c r="C571" i="4"/>
  <c r="B571" i="4"/>
  <c r="A571" i="4"/>
  <c r="C570" i="4"/>
  <c r="B570" i="4"/>
  <c r="A570" i="4"/>
  <c r="C569" i="4"/>
  <c r="B569" i="4"/>
  <c r="A569" i="4"/>
  <c r="C568" i="4"/>
  <c r="B568" i="4"/>
  <c r="A568" i="4"/>
  <c r="C567" i="4"/>
  <c r="B567" i="4"/>
  <c r="A567" i="4"/>
  <c r="C566" i="4"/>
  <c r="B566" i="4"/>
  <c r="A566" i="4"/>
  <c r="C565" i="4"/>
  <c r="B565" i="4"/>
  <c r="A565" i="4"/>
  <c r="C564" i="4"/>
  <c r="B564" i="4"/>
  <c r="A564" i="4"/>
  <c r="C563" i="4"/>
  <c r="B563" i="4"/>
  <c r="A563" i="4"/>
  <c r="C562" i="4"/>
  <c r="B562" i="4"/>
  <c r="A562" i="4"/>
  <c r="C561" i="4"/>
  <c r="B561" i="4"/>
  <c r="A561" i="4"/>
  <c r="C560" i="4"/>
  <c r="B560" i="4"/>
  <c r="A560" i="4"/>
  <c r="C559" i="4"/>
  <c r="B559" i="4"/>
  <c r="A559" i="4"/>
  <c r="C558" i="4"/>
  <c r="B558" i="4"/>
  <c r="A558" i="4"/>
  <c r="C557" i="4"/>
  <c r="B557" i="4"/>
  <c r="A557" i="4"/>
  <c r="C556" i="4"/>
  <c r="B556" i="4"/>
  <c r="A556" i="4"/>
  <c r="C555" i="4"/>
  <c r="B555" i="4"/>
  <c r="A555" i="4"/>
  <c r="C554" i="4"/>
  <c r="B554" i="4"/>
  <c r="A554" i="4"/>
  <c r="C553" i="4"/>
  <c r="B553" i="4"/>
  <c r="A553" i="4"/>
  <c r="C552" i="4"/>
  <c r="B552" i="4"/>
  <c r="A552" i="4"/>
  <c r="C551" i="4"/>
  <c r="B551" i="4"/>
  <c r="A551" i="4"/>
  <c r="C550" i="4"/>
  <c r="B550" i="4"/>
  <c r="A550" i="4"/>
  <c r="C549" i="4"/>
  <c r="B549" i="4"/>
  <c r="A549" i="4"/>
  <c r="C548" i="4"/>
  <c r="B548" i="4"/>
  <c r="A548" i="4"/>
  <c r="C547" i="4"/>
  <c r="B547" i="4"/>
  <c r="A547" i="4"/>
  <c r="C546" i="4"/>
  <c r="B546" i="4"/>
  <c r="A546" i="4"/>
  <c r="C545" i="4"/>
  <c r="B545" i="4"/>
  <c r="A545" i="4"/>
  <c r="C544" i="4"/>
  <c r="B544" i="4"/>
  <c r="A544" i="4"/>
  <c r="C543" i="4"/>
  <c r="B543" i="4"/>
  <c r="A543" i="4"/>
  <c r="C542" i="4"/>
  <c r="B542" i="4"/>
  <c r="A542" i="4"/>
  <c r="C541" i="4"/>
  <c r="B541" i="4"/>
  <c r="A541" i="4"/>
  <c r="C540" i="4"/>
  <c r="B540" i="4"/>
  <c r="A540" i="4"/>
  <c r="C539" i="4"/>
  <c r="B539" i="4"/>
  <c r="A539" i="4"/>
  <c r="C538" i="4"/>
  <c r="B538" i="4"/>
  <c r="A538" i="4"/>
  <c r="C537" i="4"/>
  <c r="B537" i="4"/>
  <c r="A537" i="4"/>
  <c r="C536" i="4"/>
  <c r="B536" i="4"/>
  <c r="A536" i="4"/>
  <c r="C535" i="4"/>
  <c r="B535" i="4"/>
  <c r="A535" i="4"/>
  <c r="C534" i="4"/>
  <c r="B534" i="4"/>
  <c r="A534" i="4"/>
  <c r="C533" i="4"/>
  <c r="B533" i="4"/>
  <c r="A533" i="4"/>
  <c r="C532" i="4"/>
  <c r="B532" i="4"/>
  <c r="A532" i="4"/>
  <c r="C531" i="4"/>
  <c r="B531" i="4"/>
  <c r="A531" i="4"/>
  <c r="C530" i="4"/>
  <c r="B530" i="4"/>
  <c r="A530" i="4"/>
  <c r="C529" i="4"/>
  <c r="B529" i="4"/>
  <c r="A529" i="4"/>
  <c r="C528" i="4"/>
  <c r="B528" i="4"/>
  <c r="A528" i="4"/>
  <c r="C527" i="4"/>
  <c r="B527" i="4"/>
  <c r="A527" i="4"/>
  <c r="C526" i="4"/>
  <c r="B526" i="4"/>
  <c r="A526" i="4"/>
  <c r="C525" i="4"/>
  <c r="B525" i="4"/>
  <c r="A525" i="4"/>
  <c r="C524" i="4"/>
  <c r="B524" i="4"/>
  <c r="A524" i="4"/>
  <c r="C523" i="4"/>
  <c r="B523" i="4"/>
  <c r="A523" i="4"/>
  <c r="C522" i="4"/>
  <c r="B522" i="4"/>
  <c r="A522" i="4"/>
  <c r="C521" i="4"/>
  <c r="B521" i="4"/>
  <c r="A521" i="4"/>
  <c r="C520" i="4"/>
  <c r="B520" i="4"/>
  <c r="A520" i="4"/>
  <c r="C519" i="4"/>
  <c r="B519" i="4"/>
  <c r="A519" i="4"/>
  <c r="C518" i="4"/>
  <c r="B518" i="4"/>
  <c r="A518" i="4"/>
  <c r="C517" i="4"/>
  <c r="B517" i="4"/>
  <c r="A517" i="4"/>
  <c r="C516" i="4"/>
  <c r="B516" i="4"/>
  <c r="A516" i="4"/>
  <c r="C515" i="4"/>
  <c r="B515" i="4"/>
  <c r="A515" i="4"/>
  <c r="C514" i="4"/>
  <c r="B514" i="4"/>
  <c r="A514" i="4"/>
  <c r="C513" i="4"/>
  <c r="B513" i="4"/>
  <c r="A513" i="4"/>
  <c r="C512" i="4"/>
  <c r="B512" i="4"/>
  <c r="A512" i="4"/>
  <c r="C511" i="4"/>
  <c r="B511" i="4"/>
  <c r="A511" i="4"/>
  <c r="C510" i="4"/>
  <c r="B510" i="4"/>
  <c r="A510" i="4"/>
  <c r="C509" i="4"/>
  <c r="B509" i="4"/>
  <c r="A509" i="4"/>
  <c r="C508" i="4"/>
  <c r="B508" i="4"/>
  <c r="A508" i="4"/>
  <c r="C507" i="4"/>
  <c r="B507" i="4"/>
  <c r="A507" i="4"/>
  <c r="C506" i="4"/>
  <c r="B506" i="4"/>
  <c r="A506" i="4"/>
  <c r="C505" i="4"/>
  <c r="B505" i="4"/>
  <c r="A505" i="4"/>
  <c r="C504" i="4"/>
  <c r="B504" i="4"/>
  <c r="A504" i="4"/>
  <c r="C503" i="4"/>
  <c r="B503" i="4"/>
  <c r="A503" i="4"/>
  <c r="C502" i="4"/>
  <c r="B502" i="4"/>
  <c r="A502" i="4"/>
  <c r="C501" i="4"/>
  <c r="B501" i="4"/>
  <c r="A501" i="4"/>
  <c r="C500" i="4"/>
  <c r="B500" i="4"/>
  <c r="A500" i="4"/>
  <c r="C499" i="4"/>
  <c r="B499" i="4"/>
  <c r="A499" i="4"/>
  <c r="C498" i="4"/>
  <c r="B498" i="4"/>
  <c r="A498" i="4"/>
  <c r="C497" i="4"/>
  <c r="B497" i="4"/>
  <c r="A497" i="4"/>
  <c r="C496" i="4"/>
  <c r="B496" i="4"/>
  <c r="A496" i="4"/>
  <c r="C495" i="4"/>
  <c r="B495" i="4"/>
  <c r="A495" i="4"/>
  <c r="C494" i="4"/>
  <c r="B494" i="4"/>
  <c r="A494" i="4"/>
  <c r="C493" i="4"/>
  <c r="B493" i="4"/>
  <c r="A493" i="4"/>
  <c r="C492" i="4"/>
  <c r="B492" i="4"/>
  <c r="A492" i="4"/>
  <c r="C491" i="4"/>
  <c r="B491" i="4"/>
  <c r="A491" i="4"/>
  <c r="C490" i="4"/>
  <c r="B490" i="4"/>
  <c r="A490" i="4"/>
  <c r="C489" i="4"/>
  <c r="B489" i="4"/>
  <c r="A489" i="4"/>
  <c r="C488" i="4"/>
  <c r="B488" i="4"/>
  <c r="A488" i="4"/>
  <c r="C487" i="4"/>
  <c r="B487" i="4"/>
  <c r="A487" i="4"/>
  <c r="C486" i="4"/>
  <c r="B486" i="4"/>
  <c r="A486" i="4"/>
  <c r="C485" i="4"/>
  <c r="B485" i="4"/>
  <c r="A485" i="4"/>
  <c r="C484" i="4"/>
  <c r="B484" i="4"/>
  <c r="A484" i="4"/>
  <c r="C483" i="4"/>
  <c r="B483" i="4"/>
  <c r="A483" i="4"/>
  <c r="C482" i="4"/>
  <c r="B482" i="4"/>
  <c r="A482" i="4"/>
  <c r="C481" i="4"/>
  <c r="B481" i="4"/>
  <c r="A481" i="4"/>
  <c r="C480" i="4"/>
  <c r="B480" i="4"/>
  <c r="A480" i="4"/>
  <c r="C479" i="4"/>
  <c r="B479" i="4"/>
  <c r="A479" i="4"/>
  <c r="C478" i="4"/>
  <c r="B478" i="4"/>
  <c r="A478" i="4"/>
  <c r="C477" i="4"/>
  <c r="B477" i="4"/>
  <c r="A477" i="4"/>
  <c r="C476" i="4"/>
  <c r="B476" i="4"/>
  <c r="A476" i="4"/>
  <c r="C475" i="4"/>
  <c r="B475" i="4"/>
  <c r="A475" i="4"/>
  <c r="C474" i="4"/>
  <c r="B474" i="4"/>
  <c r="A474" i="4"/>
  <c r="C473" i="4"/>
  <c r="B473" i="4"/>
  <c r="A473" i="4"/>
  <c r="C472" i="4"/>
  <c r="B472" i="4"/>
  <c r="A472" i="4"/>
  <c r="C471" i="4"/>
  <c r="B471" i="4"/>
  <c r="A471" i="4"/>
  <c r="C470" i="4"/>
  <c r="B470" i="4"/>
  <c r="A470" i="4"/>
  <c r="C469" i="4"/>
  <c r="B469" i="4"/>
  <c r="A469" i="4"/>
  <c r="C468" i="4"/>
  <c r="B468" i="4"/>
  <c r="A468" i="4"/>
  <c r="C467" i="4"/>
  <c r="B467" i="4"/>
  <c r="A467" i="4"/>
  <c r="C466" i="4"/>
  <c r="B466" i="4"/>
  <c r="A466" i="4"/>
  <c r="C465" i="4"/>
  <c r="B465" i="4"/>
  <c r="A465" i="4"/>
  <c r="C464" i="4"/>
  <c r="B464" i="4"/>
  <c r="A464" i="4"/>
  <c r="C463" i="4"/>
  <c r="B463" i="4"/>
  <c r="A463" i="4"/>
  <c r="C462" i="4"/>
  <c r="B462" i="4"/>
  <c r="A462" i="4"/>
  <c r="C461" i="4"/>
  <c r="B461" i="4"/>
  <c r="A461" i="4"/>
  <c r="C460" i="4"/>
  <c r="B460" i="4"/>
  <c r="A460" i="4"/>
  <c r="C459" i="4"/>
  <c r="B459" i="4"/>
  <c r="A459" i="4"/>
  <c r="C458" i="4"/>
  <c r="B458" i="4"/>
  <c r="A458" i="4"/>
  <c r="C457" i="4"/>
  <c r="B457" i="4"/>
  <c r="A457" i="4"/>
  <c r="C456" i="4"/>
  <c r="B456" i="4"/>
  <c r="A456" i="4"/>
  <c r="C455" i="4"/>
  <c r="B455" i="4"/>
  <c r="A455" i="4"/>
  <c r="C454" i="4"/>
  <c r="B454" i="4"/>
  <c r="A454" i="4"/>
  <c r="C453" i="4"/>
  <c r="B453" i="4"/>
  <c r="A453" i="4"/>
  <c r="C452" i="4"/>
  <c r="B452" i="4"/>
  <c r="A452" i="4"/>
  <c r="C451" i="4"/>
  <c r="B451" i="4"/>
  <c r="A451" i="4"/>
  <c r="C450" i="4"/>
  <c r="B450" i="4"/>
  <c r="A450" i="4"/>
  <c r="C449" i="4"/>
  <c r="B449" i="4"/>
  <c r="A449" i="4"/>
  <c r="C448" i="4"/>
  <c r="B448" i="4"/>
  <c r="A448" i="4"/>
  <c r="C447" i="4"/>
  <c r="B447" i="4"/>
  <c r="A447" i="4"/>
  <c r="C446" i="4"/>
  <c r="B446" i="4"/>
  <c r="A446" i="4"/>
  <c r="C445" i="4"/>
  <c r="B445" i="4"/>
  <c r="A445" i="4"/>
  <c r="C444" i="4"/>
  <c r="B444" i="4"/>
  <c r="A444" i="4"/>
  <c r="C443" i="4"/>
  <c r="B443" i="4"/>
  <c r="A443" i="4"/>
  <c r="C442" i="4"/>
  <c r="B442" i="4"/>
  <c r="A442" i="4"/>
  <c r="C441" i="4"/>
  <c r="B441" i="4"/>
  <c r="A441" i="4"/>
  <c r="C440" i="4"/>
  <c r="B440" i="4"/>
  <c r="A440" i="4"/>
  <c r="C439" i="4"/>
  <c r="B439" i="4"/>
  <c r="A439" i="4"/>
  <c r="C438" i="4"/>
  <c r="B438" i="4"/>
  <c r="A438" i="4"/>
  <c r="C437" i="4"/>
  <c r="B437" i="4"/>
  <c r="A437" i="4"/>
  <c r="C436" i="4"/>
  <c r="B436" i="4"/>
  <c r="A436" i="4"/>
  <c r="C435" i="4"/>
  <c r="B435" i="4"/>
  <c r="A435" i="4"/>
  <c r="C434" i="4"/>
  <c r="B434" i="4"/>
  <c r="A434" i="4"/>
  <c r="C433" i="4"/>
  <c r="B433" i="4"/>
  <c r="A433" i="4"/>
  <c r="C432" i="4"/>
  <c r="B432" i="4"/>
  <c r="A432" i="4"/>
  <c r="C431" i="4"/>
  <c r="B431" i="4"/>
  <c r="A431" i="4"/>
  <c r="C430" i="4"/>
  <c r="B430" i="4"/>
  <c r="A430" i="4"/>
  <c r="C429" i="4"/>
  <c r="B429" i="4"/>
  <c r="A429" i="4"/>
  <c r="C428" i="4"/>
  <c r="B428" i="4"/>
  <c r="A428" i="4"/>
  <c r="C427" i="4"/>
  <c r="B427" i="4"/>
  <c r="A427" i="4"/>
  <c r="C426" i="4"/>
  <c r="B426" i="4"/>
  <c r="A426" i="4"/>
  <c r="C425" i="4"/>
  <c r="B425" i="4"/>
  <c r="A425" i="4"/>
  <c r="C424" i="4"/>
  <c r="B424" i="4"/>
  <c r="A424" i="4"/>
  <c r="C423" i="4"/>
  <c r="B423" i="4"/>
  <c r="A423" i="4"/>
  <c r="C422" i="4"/>
  <c r="B422" i="4"/>
  <c r="A422" i="4"/>
  <c r="C421" i="4"/>
  <c r="B421" i="4"/>
  <c r="A421" i="4"/>
  <c r="C420" i="4"/>
  <c r="B420" i="4"/>
  <c r="A420" i="4"/>
  <c r="C419" i="4"/>
  <c r="B419" i="4"/>
  <c r="A419" i="4"/>
  <c r="C418" i="4"/>
  <c r="B418" i="4"/>
  <c r="A418" i="4"/>
  <c r="C417" i="4"/>
  <c r="B417" i="4"/>
  <c r="A417" i="4"/>
  <c r="C416" i="4"/>
  <c r="B416" i="4"/>
  <c r="A416" i="4"/>
  <c r="C415" i="4"/>
  <c r="B415" i="4"/>
  <c r="A415" i="4"/>
  <c r="C414" i="4"/>
  <c r="B414" i="4"/>
  <c r="A414" i="4"/>
  <c r="C413" i="4"/>
  <c r="B413" i="4"/>
  <c r="A413" i="4"/>
  <c r="C412" i="4"/>
  <c r="B412" i="4"/>
  <c r="A412" i="4"/>
  <c r="C411" i="4"/>
  <c r="B411" i="4"/>
  <c r="A411" i="4"/>
  <c r="C410" i="4"/>
  <c r="B410" i="4"/>
  <c r="A410" i="4"/>
  <c r="C409" i="4"/>
  <c r="B409" i="4"/>
  <c r="A409" i="4"/>
  <c r="C408" i="4"/>
  <c r="B408" i="4"/>
  <c r="A408" i="4"/>
  <c r="C407" i="4"/>
  <c r="B407" i="4"/>
  <c r="A407" i="4"/>
  <c r="C406" i="4"/>
  <c r="B406" i="4"/>
  <c r="A406" i="4"/>
  <c r="C405" i="4"/>
  <c r="B405" i="4"/>
  <c r="A405" i="4"/>
  <c r="C404" i="4"/>
  <c r="B404" i="4"/>
  <c r="A404" i="4"/>
  <c r="C403" i="4"/>
  <c r="B403" i="4"/>
  <c r="A403" i="4"/>
  <c r="C402" i="4"/>
  <c r="B402" i="4"/>
  <c r="A402" i="4"/>
  <c r="C401" i="4"/>
  <c r="B401" i="4"/>
  <c r="A401" i="4"/>
  <c r="C400" i="4"/>
  <c r="B400" i="4"/>
  <c r="A400" i="4"/>
  <c r="C399" i="4"/>
  <c r="B399" i="4"/>
  <c r="A399" i="4"/>
  <c r="C398" i="4"/>
  <c r="B398" i="4"/>
  <c r="A398" i="4"/>
  <c r="C397" i="4"/>
  <c r="B397" i="4"/>
  <c r="A397" i="4"/>
  <c r="C396" i="4"/>
  <c r="B396" i="4"/>
  <c r="A396" i="4"/>
  <c r="C395" i="4"/>
  <c r="B395" i="4"/>
  <c r="A395" i="4"/>
  <c r="C394" i="4"/>
  <c r="B394" i="4"/>
  <c r="A394" i="4"/>
  <c r="C393" i="4"/>
  <c r="B393" i="4"/>
  <c r="A393" i="4"/>
  <c r="C392" i="4"/>
  <c r="B392" i="4"/>
  <c r="A392" i="4"/>
  <c r="C391" i="4"/>
  <c r="B391" i="4"/>
  <c r="A391" i="4"/>
  <c r="C390" i="4"/>
  <c r="B390" i="4"/>
  <c r="A390" i="4"/>
  <c r="C389" i="4"/>
  <c r="B389" i="4"/>
  <c r="A389" i="4"/>
  <c r="C388" i="4"/>
  <c r="B388" i="4"/>
  <c r="A388" i="4"/>
  <c r="C387" i="4"/>
  <c r="B387" i="4"/>
  <c r="A387" i="4"/>
  <c r="C386" i="4"/>
  <c r="B386" i="4"/>
  <c r="A386" i="4"/>
  <c r="C385" i="4"/>
  <c r="B385" i="4"/>
  <c r="A385" i="4"/>
  <c r="C384" i="4"/>
  <c r="B384" i="4"/>
  <c r="A384" i="4"/>
  <c r="C383" i="4"/>
  <c r="B383" i="4"/>
  <c r="A383" i="4"/>
  <c r="C382" i="4"/>
  <c r="B382" i="4"/>
  <c r="A382" i="4"/>
  <c r="C381" i="4"/>
  <c r="B381" i="4"/>
  <c r="A381" i="4"/>
  <c r="C380" i="4"/>
  <c r="B380" i="4"/>
  <c r="A380" i="4"/>
  <c r="C379" i="4"/>
  <c r="B379" i="4"/>
  <c r="A379" i="4"/>
  <c r="C378" i="4"/>
  <c r="B378" i="4"/>
  <c r="A378" i="4"/>
  <c r="C377" i="4"/>
  <c r="B377" i="4"/>
  <c r="A377" i="4"/>
  <c r="C376" i="4"/>
  <c r="B376" i="4"/>
  <c r="A376" i="4"/>
  <c r="C375" i="4"/>
  <c r="B375" i="4"/>
  <c r="A375" i="4"/>
  <c r="C374" i="4"/>
  <c r="B374" i="4"/>
  <c r="A374" i="4"/>
  <c r="C373" i="4"/>
  <c r="B373" i="4"/>
  <c r="A373" i="4"/>
  <c r="C372" i="4"/>
  <c r="B372" i="4"/>
  <c r="A372" i="4"/>
  <c r="C371" i="4"/>
  <c r="B371" i="4"/>
  <c r="A371" i="4"/>
  <c r="C370" i="4"/>
  <c r="B370" i="4"/>
  <c r="A370" i="4"/>
  <c r="C369" i="4"/>
  <c r="B369" i="4"/>
  <c r="A369" i="4"/>
  <c r="C368" i="4"/>
  <c r="B368" i="4"/>
  <c r="A368" i="4"/>
  <c r="C367" i="4"/>
  <c r="B367" i="4"/>
  <c r="A367" i="4"/>
  <c r="C366" i="4"/>
  <c r="B366" i="4"/>
  <c r="A366" i="4"/>
  <c r="C365" i="4"/>
  <c r="B365" i="4"/>
  <c r="A365" i="4"/>
  <c r="C364" i="4"/>
  <c r="B364" i="4"/>
  <c r="A364" i="4"/>
  <c r="C363" i="4"/>
  <c r="B363" i="4"/>
  <c r="A363" i="4"/>
  <c r="C362" i="4"/>
  <c r="B362" i="4"/>
  <c r="A362" i="4"/>
  <c r="C361" i="4"/>
  <c r="B361" i="4"/>
  <c r="A361" i="4"/>
  <c r="C360" i="4"/>
  <c r="B360" i="4"/>
  <c r="A360" i="4"/>
  <c r="C359" i="4"/>
  <c r="B359" i="4"/>
  <c r="A359" i="4"/>
  <c r="C358" i="4"/>
  <c r="B358" i="4"/>
  <c r="A358" i="4"/>
  <c r="C357" i="4"/>
  <c r="B357" i="4"/>
  <c r="A357" i="4"/>
  <c r="C356" i="4"/>
  <c r="B356" i="4"/>
  <c r="A356" i="4"/>
  <c r="C355" i="4"/>
  <c r="B355" i="4"/>
  <c r="A355" i="4"/>
  <c r="C354" i="4"/>
  <c r="B354" i="4"/>
  <c r="A354" i="4"/>
  <c r="C353" i="4"/>
  <c r="B353" i="4"/>
  <c r="A353" i="4"/>
  <c r="C352" i="4"/>
  <c r="B352" i="4"/>
  <c r="A352" i="4"/>
  <c r="C351" i="4"/>
  <c r="B351" i="4"/>
  <c r="A351" i="4"/>
  <c r="C350" i="4"/>
  <c r="B350" i="4"/>
  <c r="A350" i="4"/>
  <c r="C349" i="4"/>
  <c r="B349" i="4"/>
  <c r="A349" i="4"/>
  <c r="C348" i="4"/>
  <c r="B348" i="4"/>
  <c r="A348" i="4"/>
  <c r="C347" i="4"/>
  <c r="B347" i="4"/>
  <c r="A347" i="4"/>
  <c r="C346" i="4"/>
  <c r="B346" i="4"/>
  <c r="A346" i="4"/>
  <c r="C345" i="4"/>
  <c r="B345" i="4"/>
  <c r="A345" i="4"/>
  <c r="C344" i="4"/>
  <c r="B344" i="4"/>
  <c r="A344" i="4"/>
  <c r="C343" i="4"/>
  <c r="B343" i="4"/>
  <c r="A343" i="4"/>
  <c r="C342" i="4"/>
  <c r="B342" i="4"/>
  <c r="A342" i="4"/>
  <c r="C341" i="4"/>
  <c r="B341" i="4"/>
  <c r="A341" i="4"/>
  <c r="C340" i="4"/>
  <c r="B340" i="4"/>
  <c r="A340" i="4"/>
  <c r="C339" i="4"/>
  <c r="B339" i="4"/>
  <c r="A339" i="4"/>
  <c r="C338" i="4"/>
  <c r="B338" i="4"/>
  <c r="A338" i="4"/>
  <c r="C337" i="4"/>
  <c r="B337" i="4"/>
  <c r="A337" i="4"/>
  <c r="C336" i="4"/>
  <c r="B336" i="4"/>
  <c r="A336" i="4"/>
  <c r="C335" i="4"/>
  <c r="B335" i="4"/>
  <c r="A335" i="4"/>
  <c r="C334" i="4"/>
  <c r="B334" i="4"/>
  <c r="A334" i="4"/>
  <c r="C333" i="4"/>
  <c r="B333" i="4"/>
  <c r="A333" i="4"/>
  <c r="C332" i="4"/>
  <c r="B332" i="4"/>
  <c r="A332" i="4"/>
  <c r="C331" i="4"/>
  <c r="B331" i="4"/>
  <c r="A331" i="4"/>
  <c r="C330" i="4"/>
  <c r="B330" i="4"/>
  <c r="A330" i="4"/>
  <c r="C329" i="4"/>
  <c r="B329" i="4"/>
  <c r="A329" i="4"/>
  <c r="C328" i="4"/>
  <c r="B328" i="4"/>
  <c r="A328" i="4"/>
  <c r="C327" i="4"/>
  <c r="B327" i="4"/>
  <c r="A327" i="4"/>
  <c r="C326" i="4"/>
  <c r="B326" i="4"/>
  <c r="A326" i="4"/>
  <c r="C325" i="4"/>
  <c r="B325" i="4"/>
  <c r="A325" i="4"/>
  <c r="C324" i="4"/>
  <c r="B324" i="4"/>
  <c r="A324" i="4"/>
  <c r="C323" i="4"/>
  <c r="B323" i="4"/>
  <c r="A323" i="4"/>
  <c r="C322" i="4"/>
  <c r="B322" i="4"/>
  <c r="A322" i="4"/>
  <c r="C321" i="4"/>
  <c r="B321" i="4"/>
  <c r="A321" i="4"/>
  <c r="C320" i="4"/>
  <c r="B320" i="4"/>
  <c r="A320" i="4"/>
  <c r="C319" i="4"/>
  <c r="B319" i="4"/>
  <c r="A319" i="4"/>
  <c r="C318" i="4"/>
  <c r="B318" i="4"/>
  <c r="A318" i="4"/>
  <c r="C317" i="4"/>
  <c r="B317" i="4"/>
  <c r="A317" i="4"/>
  <c r="C316" i="4"/>
  <c r="B316" i="4"/>
  <c r="A316" i="4"/>
  <c r="C315" i="4"/>
  <c r="B315" i="4"/>
  <c r="A315" i="4"/>
  <c r="C314" i="4"/>
  <c r="B314" i="4"/>
  <c r="A314" i="4"/>
  <c r="C313" i="4"/>
  <c r="B313" i="4"/>
  <c r="A313" i="4"/>
  <c r="C312" i="4"/>
  <c r="B312" i="4"/>
  <c r="A312" i="4"/>
  <c r="C311" i="4"/>
  <c r="B311" i="4"/>
  <c r="A311" i="4"/>
  <c r="C310" i="4"/>
  <c r="B310" i="4"/>
  <c r="A310" i="4"/>
  <c r="C309" i="4"/>
  <c r="B309" i="4"/>
  <c r="A309" i="4"/>
  <c r="C308" i="4"/>
  <c r="B308" i="4"/>
  <c r="A308" i="4"/>
  <c r="C307" i="4"/>
  <c r="B307" i="4"/>
  <c r="A307" i="4"/>
  <c r="C306" i="4"/>
  <c r="B306" i="4"/>
  <c r="A306" i="4"/>
  <c r="C305" i="4"/>
  <c r="B305" i="4"/>
  <c r="A305" i="4"/>
  <c r="C304" i="4"/>
  <c r="B304" i="4"/>
  <c r="A304" i="4"/>
  <c r="C303" i="4"/>
  <c r="B303" i="4"/>
  <c r="A303" i="4"/>
  <c r="C302" i="4"/>
  <c r="B302" i="4"/>
  <c r="A302" i="4"/>
  <c r="C301" i="4"/>
  <c r="B301" i="4"/>
  <c r="A301" i="4"/>
  <c r="C300" i="4"/>
  <c r="B300" i="4"/>
  <c r="A300" i="4"/>
  <c r="C299" i="4"/>
  <c r="B299" i="4"/>
  <c r="A299" i="4"/>
  <c r="C298" i="4"/>
  <c r="B298" i="4"/>
  <c r="A298" i="4"/>
  <c r="C297" i="4"/>
  <c r="B297" i="4"/>
  <c r="A297" i="4"/>
  <c r="C296" i="4"/>
  <c r="B296" i="4"/>
  <c r="A296" i="4"/>
  <c r="C295" i="4"/>
  <c r="B295" i="4"/>
  <c r="A295" i="4"/>
  <c r="C294" i="4"/>
  <c r="B294" i="4"/>
  <c r="A294" i="4"/>
  <c r="C293" i="4"/>
  <c r="B293" i="4"/>
  <c r="A293" i="4"/>
  <c r="C292" i="4"/>
  <c r="B292" i="4"/>
  <c r="A292" i="4"/>
  <c r="C291" i="4"/>
  <c r="B291" i="4"/>
  <c r="A291" i="4"/>
  <c r="C290" i="4"/>
  <c r="B290" i="4"/>
  <c r="A290" i="4"/>
  <c r="C289" i="4"/>
  <c r="B289" i="4"/>
  <c r="A289" i="4"/>
  <c r="C288" i="4"/>
  <c r="B288" i="4"/>
  <c r="A288" i="4"/>
  <c r="C287" i="4"/>
  <c r="B287" i="4"/>
  <c r="A287" i="4"/>
  <c r="C286" i="4"/>
  <c r="B286" i="4"/>
  <c r="A286" i="4"/>
  <c r="C285" i="4"/>
  <c r="B285" i="4"/>
  <c r="A285" i="4"/>
  <c r="C284" i="4"/>
  <c r="B284" i="4"/>
  <c r="A284" i="4"/>
  <c r="C283" i="4"/>
  <c r="B283" i="4"/>
  <c r="A283" i="4"/>
  <c r="C282" i="4"/>
  <c r="B282" i="4"/>
  <c r="A282" i="4"/>
  <c r="C281" i="4"/>
  <c r="B281" i="4"/>
  <c r="A281" i="4"/>
  <c r="C280" i="4"/>
  <c r="B280" i="4"/>
  <c r="A280" i="4"/>
  <c r="C279" i="4"/>
  <c r="B279" i="4"/>
  <c r="A279" i="4"/>
  <c r="C278" i="4"/>
  <c r="B278" i="4"/>
  <c r="A278" i="4"/>
  <c r="C277" i="4"/>
  <c r="B277" i="4"/>
  <c r="A277" i="4"/>
  <c r="C276" i="4"/>
  <c r="B276" i="4"/>
  <c r="A276" i="4"/>
  <c r="C275" i="4"/>
  <c r="B275" i="4"/>
  <c r="A275" i="4"/>
  <c r="C274" i="4"/>
  <c r="B274" i="4"/>
  <c r="A274" i="4"/>
  <c r="C273" i="4"/>
  <c r="B273" i="4"/>
  <c r="A273" i="4"/>
  <c r="C272" i="4"/>
  <c r="B272" i="4"/>
  <c r="A272" i="4"/>
  <c r="C271" i="4"/>
  <c r="B271" i="4"/>
  <c r="A271" i="4"/>
  <c r="C270" i="4"/>
  <c r="B270" i="4"/>
  <c r="A270" i="4"/>
  <c r="C269" i="4"/>
  <c r="B269" i="4"/>
  <c r="A269" i="4"/>
  <c r="C268" i="4"/>
  <c r="B268" i="4"/>
  <c r="A268" i="4"/>
  <c r="C267" i="4"/>
  <c r="B267" i="4"/>
  <c r="A267" i="4"/>
  <c r="C266" i="4"/>
  <c r="B266" i="4"/>
  <c r="A266" i="4"/>
  <c r="C265" i="4"/>
  <c r="B265" i="4"/>
  <c r="A265" i="4"/>
  <c r="C264" i="4"/>
  <c r="B264" i="4"/>
  <c r="A264" i="4"/>
  <c r="C263" i="4"/>
  <c r="B263" i="4"/>
  <c r="A263" i="4"/>
  <c r="C262" i="4"/>
  <c r="B262" i="4"/>
  <c r="A262" i="4"/>
  <c r="C261" i="4"/>
  <c r="B261" i="4"/>
  <c r="A261" i="4"/>
  <c r="C260" i="4"/>
  <c r="B260" i="4"/>
  <c r="A260" i="4"/>
  <c r="C259" i="4"/>
  <c r="B259" i="4"/>
  <c r="A259" i="4"/>
  <c r="C258" i="4"/>
  <c r="B258" i="4"/>
  <c r="A258" i="4"/>
  <c r="C257" i="4"/>
  <c r="B257" i="4"/>
  <c r="A257" i="4"/>
  <c r="C256" i="4"/>
  <c r="B256" i="4"/>
  <c r="A256" i="4"/>
  <c r="C255" i="4"/>
  <c r="B255" i="4"/>
  <c r="A255" i="4"/>
  <c r="C254" i="4"/>
  <c r="B254" i="4"/>
  <c r="A254" i="4"/>
  <c r="C253" i="4"/>
  <c r="B253" i="4"/>
  <c r="A253" i="4"/>
  <c r="C252" i="4"/>
  <c r="B252" i="4"/>
  <c r="A252" i="4"/>
  <c r="C251" i="4"/>
  <c r="B251" i="4"/>
  <c r="A251" i="4"/>
  <c r="C250" i="4"/>
  <c r="B250" i="4"/>
  <c r="A250" i="4"/>
  <c r="C249" i="4"/>
  <c r="B249" i="4"/>
  <c r="A249" i="4"/>
  <c r="C248" i="4"/>
  <c r="B248" i="4"/>
  <c r="A248" i="4"/>
  <c r="C247" i="4"/>
  <c r="B247" i="4"/>
  <c r="A247" i="4"/>
  <c r="C246" i="4"/>
  <c r="B246" i="4"/>
  <c r="A246" i="4"/>
  <c r="C245" i="4"/>
  <c r="B245" i="4"/>
  <c r="A245" i="4"/>
  <c r="C244" i="4"/>
  <c r="B244" i="4"/>
  <c r="A244" i="4"/>
  <c r="C243" i="4"/>
  <c r="B243" i="4"/>
  <c r="A243" i="4"/>
  <c r="C242" i="4"/>
  <c r="B242" i="4"/>
  <c r="A242" i="4"/>
  <c r="C241" i="4"/>
  <c r="B241" i="4"/>
  <c r="A241" i="4"/>
  <c r="C240" i="4"/>
  <c r="B240" i="4"/>
  <c r="A240" i="4"/>
  <c r="C239" i="4"/>
  <c r="B239" i="4"/>
  <c r="A239" i="4"/>
  <c r="C238" i="4"/>
  <c r="B238" i="4"/>
  <c r="A238" i="4"/>
  <c r="C237" i="4"/>
  <c r="B237" i="4"/>
  <c r="A237" i="4"/>
  <c r="C236" i="4"/>
  <c r="B236" i="4"/>
  <c r="A236" i="4"/>
  <c r="C235" i="4"/>
  <c r="B235" i="4"/>
  <c r="A235" i="4"/>
  <c r="C234" i="4"/>
  <c r="B234" i="4"/>
  <c r="A234" i="4"/>
  <c r="C233" i="4"/>
  <c r="B233" i="4"/>
  <c r="A233" i="4"/>
  <c r="C232" i="4"/>
  <c r="B232" i="4"/>
  <c r="A232" i="4"/>
  <c r="C231" i="4"/>
  <c r="B231" i="4"/>
  <c r="A231" i="4"/>
  <c r="C230" i="4"/>
  <c r="B230" i="4"/>
  <c r="A230" i="4"/>
  <c r="C229" i="4"/>
  <c r="B229" i="4"/>
  <c r="A229" i="4"/>
  <c r="C228" i="4"/>
  <c r="B228" i="4"/>
  <c r="A228" i="4"/>
  <c r="C227" i="4"/>
  <c r="B227" i="4"/>
  <c r="A227" i="4"/>
  <c r="C226" i="4"/>
  <c r="B226" i="4"/>
  <c r="A226" i="4"/>
  <c r="C225" i="4"/>
  <c r="B225" i="4"/>
  <c r="A225" i="4"/>
  <c r="C224" i="4"/>
  <c r="B224" i="4"/>
  <c r="A224" i="4"/>
  <c r="C223" i="4"/>
  <c r="B223" i="4"/>
  <c r="A223" i="4"/>
  <c r="C222" i="4"/>
  <c r="B222" i="4"/>
  <c r="A222" i="4"/>
  <c r="C221" i="4"/>
  <c r="B221" i="4"/>
  <c r="A221" i="4"/>
  <c r="C220" i="4"/>
  <c r="B220" i="4"/>
  <c r="A220" i="4"/>
  <c r="C219" i="4"/>
  <c r="B219" i="4"/>
  <c r="A219" i="4"/>
  <c r="C218" i="4"/>
  <c r="B218" i="4"/>
  <c r="A218" i="4"/>
  <c r="C217" i="4"/>
  <c r="B217" i="4"/>
  <c r="A217" i="4"/>
  <c r="C216" i="4"/>
  <c r="B216" i="4"/>
  <c r="A216" i="4"/>
  <c r="C215" i="4"/>
  <c r="B215" i="4"/>
  <c r="A215" i="4"/>
  <c r="C214" i="4"/>
  <c r="B214" i="4"/>
  <c r="A214" i="4"/>
  <c r="C213" i="4"/>
  <c r="B213" i="4"/>
  <c r="A213" i="4"/>
  <c r="C212" i="4"/>
  <c r="B212" i="4"/>
  <c r="A212" i="4"/>
  <c r="C211" i="4"/>
  <c r="B211" i="4"/>
  <c r="A211" i="4"/>
  <c r="C210" i="4"/>
  <c r="B210" i="4"/>
  <c r="A210" i="4"/>
  <c r="C209" i="4"/>
  <c r="B209" i="4"/>
  <c r="A209" i="4"/>
  <c r="C208" i="4"/>
  <c r="B208" i="4"/>
  <c r="A208" i="4"/>
  <c r="C207" i="4"/>
  <c r="B207" i="4"/>
  <c r="A207" i="4"/>
  <c r="C206" i="4"/>
  <c r="B206" i="4"/>
  <c r="A206" i="4"/>
  <c r="C205" i="4"/>
  <c r="B205" i="4"/>
  <c r="A205" i="4"/>
  <c r="C204" i="4"/>
  <c r="B204" i="4"/>
  <c r="A204" i="4"/>
  <c r="C203" i="4"/>
  <c r="B203" i="4"/>
  <c r="A203" i="4"/>
  <c r="C202" i="4"/>
  <c r="B202" i="4"/>
  <c r="A202" i="4"/>
  <c r="C201" i="4"/>
  <c r="B201" i="4"/>
  <c r="A201" i="4"/>
  <c r="C200" i="4"/>
  <c r="B200" i="4"/>
  <c r="A200" i="4"/>
  <c r="C199" i="4"/>
  <c r="B199" i="4"/>
  <c r="A199" i="4"/>
  <c r="C198" i="4"/>
  <c r="B198" i="4"/>
  <c r="A198" i="4"/>
  <c r="C197" i="4"/>
  <c r="B197" i="4"/>
  <c r="A197" i="4"/>
  <c r="C196" i="4"/>
  <c r="B196" i="4"/>
  <c r="A196" i="4"/>
  <c r="C195" i="4"/>
  <c r="B195" i="4"/>
  <c r="A195" i="4"/>
  <c r="C194" i="4"/>
  <c r="B194" i="4"/>
  <c r="A194" i="4"/>
  <c r="C193" i="4"/>
  <c r="B193" i="4"/>
  <c r="A193" i="4"/>
  <c r="C192" i="4"/>
  <c r="B192" i="4"/>
  <c r="A192" i="4"/>
  <c r="C191" i="4"/>
  <c r="B191" i="4"/>
  <c r="A191" i="4"/>
  <c r="C190" i="4"/>
  <c r="B190" i="4"/>
  <c r="A190" i="4"/>
  <c r="C189" i="4"/>
  <c r="B189" i="4"/>
  <c r="A189" i="4"/>
  <c r="C188" i="4"/>
  <c r="B188" i="4"/>
  <c r="A188" i="4"/>
  <c r="C187" i="4"/>
  <c r="B187" i="4"/>
  <c r="A187" i="4"/>
  <c r="C186" i="4"/>
  <c r="B186" i="4"/>
  <c r="A186" i="4"/>
  <c r="C185" i="4"/>
  <c r="B185" i="4"/>
  <c r="A185" i="4"/>
  <c r="C184" i="4"/>
  <c r="B184" i="4"/>
  <c r="A184" i="4"/>
  <c r="C183" i="4"/>
  <c r="B183" i="4"/>
  <c r="A183" i="4"/>
  <c r="C182" i="4"/>
  <c r="B182" i="4"/>
  <c r="A182" i="4"/>
  <c r="C181" i="4"/>
  <c r="B181" i="4"/>
  <c r="A181" i="4"/>
  <c r="C180" i="4"/>
  <c r="B180" i="4"/>
  <c r="A180" i="4"/>
  <c r="C179" i="4"/>
  <c r="B179" i="4"/>
  <c r="A179" i="4"/>
  <c r="C178" i="4"/>
  <c r="B178" i="4"/>
  <c r="A178" i="4"/>
  <c r="C177" i="4"/>
  <c r="B177" i="4"/>
  <c r="A177" i="4"/>
  <c r="C176" i="4"/>
  <c r="B176" i="4"/>
  <c r="A176" i="4"/>
  <c r="C175" i="4"/>
  <c r="B175" i="4"/>
  <c r="A175" i="4"/>
  <c r="C174" i="4"/>
  <c r="B174" i="4"/>
  <c r="A174" i="4"/>
  <c r="C173" i="4"/>
  <c r="B173" i="4"/>
  <c r="A173" i="4"/>
  <c r="C172" i="4"/>
  <c r="B172" i="4"/>
  <c r="A172" i="4"/>
  <c r="C171" i="4"/>
  <c r="B171" i="4"/>
  <c r="A171" i="4"/>
  <c r="C170" i="4"/>
  <c r="B170" i="4"/>
  <c r="A170" i="4"/>
  <c r="C169" i="4"/>
  <c r="B169" i="4"/>
  <c r="A169" i="4"/>
  <c r="C168" i="4"/>
  <c r="B168" i="4"/>
  <c r="A168" i="4"/>
  <c r="C167" i="4"/>
  <c r="B167" i="4"/>
  <c r="A167" i="4"/>
  <c r="C166" i="4"/>
  <c r="B166" i="4"/>
  <c r="A166" i="4"/>
  <c r="C165" i="4"/>
  <c r="B165" i="4"/>
  <c r="A165" i="4"/>
  <c r="C164" i="4"/>
  <c r="B164" i="4"/>
  <c r="A164" i="4"/>
  <c r="C163" i="4"/>
  <c r="B163" i="4"/>
  <c r="A163" i="4"/>
  <c r="C162" i="4"/>
  <c r="B162" i="4"/>
  <c r="A162" i="4"/>
  <c r="C161" i="4"/>
  <c r="B161" i="4"/>
  <c r="A161" i="4"/>
  <c r="C160" i="4"/>
  <c r="B160" i="4"/>
  <c r="A160" i="4"/>
  <c r="C159" i="4"/>
  <c r="B159" i="4"/>
  <c r="A159" i="4"/>
  <c r="C158" i="4"/>
  <c r="B158" i="4"/>
  <c r="A158" i="4"/>
  <c r="C157" i="4"/>
  <c r="B157" i="4"/>
  <c r="A157" i="4"/>
  <c r="C156" i="4"/>
  <c r="B156" i="4"/>
  <c r="A156" i="4"/>
  <c r="C155" i="4"/>
  <c r="B155" i="4"/>
  <c r="A155" i="4"/>
  <c r="C154" i="4"/>
  <c r="B154" i="4"/>
  <c r="A154" i="4"/>
  <c r="C153" i="4"/>
  <c r="B153" i="4"/>
  <c r="A153" i="4"/>
  <c r="C152" i="4"/>
  <c r="B152" i="4"/>
  <c r="A152" i="4"/>
  <c r="C151" i="4"/>
  <c r="B151" i="4"/>
  <c r="A151" i="4"/>
  <c r="C150" i="4"/>
  <c r="B150" i="4"/>
  <c r="A150" i="4"/>
  <c r="C149" i="4"/>
  <c r="B149" i="4"/>
  <c r="A149" i="4"/>
  <c r="C148" i="4"/>
  <c r="B148" i="4"/>
  <c r="A148" i="4"/>
  <c r="C147" i="4"/>
  <c r="B147" i="4"/>
  <c r="A147" i="4"/>
  <c r="C146" i="4"/>
  <c r="B146" i="4"/>
  <c r="A146" i="4"/>
  <c r="C145" i="4"/>
  <c r="B145" i="4"/>
  <c r="A145" i="4"/>
  <c r="C144" i="4"/>
  <c r="B144" i="4"/>
  <c r="A144" i="4"/>
  <c r="C143" i="4"/>
  <c r="B143" i="4"/>
  <c r="A143" i="4"/>
  <c r="C142" i="4"/>
  <c r="B142" i="4"/>
  <c r="A142" i="4"/>
  <c r="C141" i="4"/>
  <c r="B141" i="4"/>
  <c r="A141" i="4"/>
  <c r="C140" i="4"/>
  <c r="B140" i="4"/>
  <c r="A140" i="4"/>
  <c r="C139" i="4"/>
  <c r="B139" i="4"/>
  <c r="A139" i="4"/>
  <c r="C138" i="4"/>
  <c r="B138" i="4"/>
  <c r="A138" i="4"/>
  <c r="C137" i="4"/>
  <c r="B137" i="4"/>
  <c r="A137" i="4"/>
  <c r="C136" i="4"/>
  <c r="B136" i="4"/>
  <c r="A136" i="4"/>
  <c r="C135" i="4"/>
  <c r="B135" i="4"/>
  <c r="A135" i="4"/>
  <c r="C134" i="4"/>
  <c r="B134" i="4"/>
  <c r="A134" i="4"/>
  <c r="C133" i="4"/>
  <c r="B133" i="4"/>
  <c r="A133" i="4"/>
  <c r="C132" i="4"/>
  <c r="B132" i="4"/>
  <c r="A132" i="4"/>
  <c r="C131" i="4"/>
  <c r="B131" i="4"/>
  <c r="A131" i="4"/>
  <c r="C130" i="4"/>
  <c r="B130" i="4"/>
  <c r="A130" i="4"/>
  <c r="C129" i="4"/>
  <c r="B129" i="4"/>
  <c r="A129" i="4"/>
  <c r="C128" i="4"/>
  <c r="B128" i="4"/>
  <c r="A128" i="4"/>
  <c r="C127" i="4"/>
  <c r="B127" i="4"/>
  <c r="A127" i="4"/>
  <c r="C126" i="4"/>
  <c r="B126" i="4"/>
  <c r="A126" i="4"/>
  <c r="C125" i="4"/>
  <c r="B125" i="4"/>
  <c r="A125" i="4"/>
  <c r="C124" i="4"/>
  <c r="B124" i="4"/>
  <c r="A124" i="4"/>
  <c r="C123" i="4"/>
  <c r="B123" i="4"/>
  <c r="A123" i="4"/>
  <c r="C122" i="4"/>
  <c r="B122" i="4"/>
  <c r="A122" i="4"/>
  <c r="C121" i="4"/>
  <c r="B121" i="4"/>
  <c r="A121" i="4"/>
  <c r="C120" i="4"/>
  <c r="B120" i="4"/>
  <c r="A120" i="4"/>
  <c r="C119" i="4"/>
  <c r="B119" i="4"/>
  <c r="A119" i="4"/>
  <c r="C118" i="4"/>
  <c r="B118" i="4"/>
  <c r="A118" i="4"/>
  <c r="C117" i="4"/>
  <c r="B117" i="4"/>
  <c r="A117" i="4"/>
  <c r="C116" i="4"/>
  <c r="B116" i="4"/>
  <c r="A116" i="4"/>
  <c r="C115" i="4"/>
  <c r="B115" i="4"/>
  <c r="A115" i="4"/>
  <c r="C114" i="4"/>
  <c r="B114" i="4"/>
  <c r="A114" i="4"/>
  <c r="C113" i="4"/>
  <c r="B113" i="4"/>
  <c r="A113" i="4"/>
  <c r="C112" i="4"/>
  <c r="B112" i="4"/>
  <c r="A112" i="4"/>
  <c r="C111" i="4"/>
  <c r="B111" i="4"/>
  <c r="A111" i="4"/>
  <c r="C110" i="4"/>
  <c r="B110" i="4"/>
  <c r="A110" i="4"/>
  <c r="C109" i="4"/>
  <c r="B109" i="4"/>
  <c r="A109" i="4"/>
  <c r="C108" i="4"/>
  <c r="B108" i="4"/>
  <c r="A108" i="4"/>
  <c r="C107" i="4"/>
  <c r="B107" i="4"/>
  <c r="A107" i="4"/>
  <c r="C106" i="4"/>
  <c r="B106" i="4"/>
  <c r="A106" i="4"/>
  <c r="C105" i="4"/>
  <c r="B105" i="4"/>
  <c r="A105" i="4"/>
  <c r="C104" i="4"/>
  <c r="B104" i="4"/>
  <c r="A104" i="4"/>
  <c r="C103" i="4"/>
  <c r="B103" i="4"/>
  <c r="A103" i="4"/>
  <c r="C102" i="4"/>
  <c r="B102" i="4"/>
  <c r="A102" i="4"/>
  <c r="C101" i="4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G5" i="4"/>
  <c r="C5" i="4"/>
  <c r="B5" i="4"/>
  <c r="A5" i="4"/>
  <c r="G4" i="4"/>
  <c r="C4" i="4"/>
  <c r="B4" i="4"/>
  <c r="A4" i="4"/>
  <c r="G3" i="4"/>
  <c r="C3" i="4"/>
  <c r="B3" i="4"/>
  <c r="A3" i="4"/>
  <c r="G2" i="4"/>
  <c r="T3176" i="2"/>
  <c r="S3176" i="2"/>
  <c r="P3176" i="2"/>
  <c r="N3176" i="2"/>
  <c r="M3176" i="2"/>
  <c r="L3176" i="2"/>
  <c r="O3176" i="2" s="1"/>
  <c r="J3176" i="2"/>
  <c r="F3176" i="2"/>
  <c r="A3176" i="2"/>
  <c r="T3175" i="2"/>
  <c r="S3175" i="2"/>
  <c r="P3175" i="2"/>
  <c r="N3175" i="2"/>
  <c r="M3175" i="2"/>
  <c r="L3175" i="2"/>
  <c r="O3175" i="2" s="1"/>
  <c r="J3175" i="2"/>
  <c r="F3175" i="2"/>
  <c r="A3175" i="2"/>
  <c r="T3174" i="2"/>
  <c r="S3174" i="2"/>
  <c r="P3174" i="2"/>
  <c r="N3174" i="2"/>
  <c r="M3174" i="2"/>
  <c r="L3174" i="2"/>
  <c r="O3174" i="2" s="1"/>
  <c r="J3174" i="2"/>
  <c r="F3174" i="2"/>
  <c r="A3174" i="2"/>
  <c r="T3173" i="2"/>
  <c r="S3173" i="2"/>
  <c r="P3173" i="2"/>
  <c r="N3173" i="2"/>
  <c r="M3173" i="2"/>
  <c r="L3173" i="2"/>
  <c r="O3173" i="2" s="1"/>
  <c r="J3173" i="2"/>
  <c r="F3173" i="2"/>
  <c r="A3173" i="2"/>
  <c r="T3172" i="2"/>
  <c r="S3172" i="2"/>
  <c r="P3172" i="2"/>
  <c r="N3172" i="2"/>
  <c r="M3172" i="2"/>
  <c r="L3172" i="2"/>
  <c r="O3172" i="2" s="1"/>
  <c r="J3172" i="2"/>
  <c r="F3172" i="2"/>
  <c r="A3172" i="2"/>
  <c r="T3171" i="2"/>
  <c r="S3171" i="2"/>
  <c r="P3171" i="2"/>
  <c r="N3171" i="2"/>
  <c r="M3171" i="2"/>
  <c r="L3171" i="2"/>
  <c r="O3171" i="2" s="1"/>
  <c r="J3171" i="2"/>
  <c r="F3171" i="2"/>
  <c r="A3171" i="2"/>
  <c r="T3170" i="2"/>
  <c r="S3170" i="2"/>
  <c r="P3170" i="2"/>
  <c r="N3170" i="2"/>
  <c r="M3170" i="2"/>
  <c r="L3170" i="2"/>
  <c r="O3170" i="2" s="1"/>
  <c r="J3170" i="2"/>
  <c r="F3170" i="2"/>
  <c r="A3170" i="2"/>
  <c r="T3169" i="2"/>
  <c r="S3169" i="2"/>
  <c r="P3169" i="2"/>
  <c r="N3169" i="2"/>
  <c r="M3169" i="2"/>
  <c r="L3169" i="2"/>
  <c r="O3169" i="2" s="1"/>
  <c r="J3169" i="2"/>
  <c r="F3169" i="2"/>
  <c r="A3169" i="2"/>
  <c r="T3168" i="2"/>
  <c r="S3168" i="2"/>
  <c r="P3168" i="2"/>
  <c r="N3168" i="2"/>
  <c r="M3168" i="2"/>
  <c r="L3168" i="2"/>
  <c r="O3168" i="2" s="1"/>
  <c r="J3168" i="2"/>
  <c r="F3168" i="2"/>
  <c r="A3168" i="2"/>
  <c r="T3167" i="2"/>
  <c r="S3167" i="2"/>
  <c r="P3167" i="2"/>
  <c r="N3167" i="2"/>
  <c r="M3167" i="2"/>
  <c r="L3167" i="2"/>
  <c r="O3167" i="2" s="1"/>
  <c r="J3167" i="2"/>
  <c r="F3167" i="2"/>
  <c r="A3167" i="2"/>
  <c r="T3166" i="2"/>
  <c r="S3166" i="2"/>
  <c r="P3166" i="2"/>
  <c r="N3166" i="2"/>
  <c r="M3166" i="2"/>
  <c r="L3166" i="2"/>
  <c r="O3166" i="2" s="1"/>
  <c r="J3166" i="2"/>
  <c r="F3166" i="2"/>
  <c r="A3166" i="2"/>
  <c r="T3165" i="2"/>
  <c r="S3165" i="2"/>
  <c r="P3165" i="2"/>
  <c r="N3165" i="2"/>
  <c r="M3165" i="2"/>
  <c r="L3165" i="2"/>
  <c r="O3165" i="2" s="1"/>
  <c r="J3165" i="2"/>
  <c r="F3165" i="2"/>
  <c r="A3165" i="2"/>
  <c r="T3164" i="2"/>
  <c r="S3164" i="2"/>
  <c r="P3164" i="2"/>
  <c r="N3164" i="2"/>
  <c r="M3164" i="2"/>
  <c r="L3164" i="2"/>
  <c r="O3164" i="2" s="1"/>
  <c r="J3164" i="2"/>
  <c r="F3164" i="2"/>
  <c r="A3164" i="2"/>
  <c r="T3163" i="2"/>
  <c r="S3163" i="2"/>
  <c r="P3163" i="2"/>
  <c r="N3163" i="2"/>
  <c r="M3163" i="2"/>
  <c r="L3163" i="2"/>
  <c r="O3163" i="2" s="1"/>
  <c r="J3163" i="2"/>
  <c r="F3163" i="2"/>
  <c r="A3163" i="2"/>
  <c r="T3162" i="2"/>
  <c r="S3162" i="2"/>
  <c r="P3162" i="2"/>
  <c r="N3162" i="2"/>
  <c r="M3162" i="2"/>
  <c r="L3162" i="2"/>
  <c r="O3162" i="2" s="1"/>
  <c r="J3162" i="2"/>
  <c r="F3162" i="2"/>
  <c r="A3162" i="2"/>
  <c r="T3161" i="2"/>
  <c r="S3161" i="2"/>
  <c r="P3161" i="2"/>
  <c r="N3161" i="2"/>
  <c r="M3161" i="2"/>
  <c r="L3161" i="2"/>
  <c r="O3161" i="2" s="1"/>
  <c r="J3161" i="2"/>
  <c r="F3161" i="2"/>
  <c r="A3161" i="2"/>
  <c r="T3160" i="2"/>
  <c r="S3160" i="2"/>
  <c r="P3160" i="2"/>
  <c r="N3160" i="2"/>
  <c r="M3160" i="2"/>
  <c r="L3160" i="2"/>
  <c r="O3160" i="2" s="1"/>
  <c r="J3160" i="2"/>
  <c r="F3160" i="2"/>
  <c r="A3160" i="2"/>
  <c r="T3159" i="2"/>
  <c r="S3159" i="2"/>
  <c r="P3159" i="2"/>
  <c r="N3159" i="2"/>
  <c r="M3159" i="2"/>
  <c r="L3159" i="2"/>
  <c r="O3159" i="2" s="1"/>
  <c r="J3159" i="2"/>
  <c r="F3159" i="2"/>
  <c r="A3159" i="2"/>
  <c r="T3158" i="2"/>
  <c r="S3158" i="2"/>
  <c r="P3158" i="2"/>
  <c r="N3158" i="2"/>
  <c r="M3158" i="2"/>
  <c r="L3158" i="2"/>
  <c r="O3158" i="2" s="1"/>
  <c r="J3158" i="2"/>
  <c r="F3158" i="2"/>
  <c r="A3158" i="2"/>
  <c r="T3157" i="2"/>
  <c r="S3157" i="2"/>
  <c r="P3157" i="2"/>
  <c r="N3157" i="2"/>
  <c r="M3157" i="2"/>
  <c r="L3157" i="2"/>
  <c r="O3157" i="2" s="1"/>
  <c r="J3157" i="2"/>
  <c r="F3157" i="2"/>
  <c r="A3157" i="2"/>
  <c r="T3156" i="2"/>
  <c r="S3156" i="2"/>
  <c r="P3156" i="2"/>
  <c r="N3156" i="2"/>
  <c r="M3156" i="2"/>
  <c r="L3156" i="2"/>
  <c r="O3156" i="2" s="1"/>
  <c r="J3156" i="2"/>
  <c r="F3156" i="2"/>
  <c r="A3156" i="2"/>
  <c r="T3155" i="2"/>
  <c r="S3155" i="2"/>
  <c r="P3155" i="2"/>
  <c r="N3155" i="2"/>
  <c r="M3155" i="2"/>
  <c r="L3155" i="2"/>
  <c r="O3155" i="2" s="1"/>
  <c r="J3155" i="2"/>
  <c r="F3155" i="2"/>
  <c r="A3155" i="2"/>
  <c r="T3154" i="2"/>
  <c r="S3154" i="2"/>
  <c r="P3154" i="2"/>
  <c r="N3154" i="2"/>
  <c r="M3154" i="2"/>
  <c r="L3154" i="2"/>
  <c r="O3154" i="2" s="1"/>
  <c r="J3154" i="2"/>
  <c r="F3154" i="2"/>
  <c r="A3154" i="2"/>
  <c r="T3153" i="2"/>
  <c r="S3153" i="2"/>
  <c r="P3153" i="2"/>
  <c r="N3153" i="2"/>
  <c r="M3153" i="2"/>
  <c r="L3153" i="2"/>
  <c r="O3153" i="2" s="1"/>
  <c r="J3153" i="2"/>
  <c r="F3153" i="2"/>
  <c r="A3153" i="2"/>
  <c r="T3152" i="2"/>
  <c r="S3152" i="2"/>
  <c r="P3152" i="2"/>
  <c r="N3152" i="2"/>
  <c r="M3152" i="2"/>
  <c r="L3152" i="2"/>
  <c r="O3152" i="2" s="1"/>
  <c r="J3152" i="2"/>
  <c r="F3152" i="2"/>
  <c r="A3152" i="2"/>
  <c r="T3151" i="2"/>
  <c r="S3151" i="2"/>
  <c r="P3151" i="2"/>
  <c r="N3151" i="2"/>
  <c r="M3151" i="2"/>
  <c r="L3151" i="2"/>
  <c r="O3151" i="2" s="1"/>
  <c r="J3151" i="2"/>
  <c r="F3151" i="2"/>
  <c r="A3151" i="2"/>
  <c r="T3150" i="2"/>
  <c r="S3150" i="2"/>
  <c r="P3150" i="2"/>
  <c r="N3150" i="2"/>
  <c r="M3150" i="2"/>
  <c r="L3150" i="2"/>
  <c r="O3150" i="2" s="1"/>
  <c r="J3150" i="2"/>
  <c r="F3150" i="2"/>
  <c r="A3150" i="2"/>
  <c r="T3149" i="2"/>
  <c r="S3149" i="2"/>
  <c r="P3149" i="2"/>
  <c r="N3149" i="2"/>
  <c r="M3149" i="2"/>
  <c r="L3149" i="2"/>
  <c r="O3149" i="2" s="1"/>
  <c r="J3149" i="2"/>
  <c r="F3149" i="2"/>
  <c r="A3149" i="2"/>
  <c r="T3148" i="2"/>
  <c r="S3148" i="2"/>
  <c r="P3148" i="2"/>
  <c r="N3148" i="2"/>
  <c r="M3148" i="2"/>
  <c r="L3148" i="2"/>
  <c r="O3148" i="2" s="1"/>
  <c r="J3148" i="2"/>
  <c r="F3148" i="2"/>
  <c r="A3148" i="2"/>
  <c r="T3147" i="2"/>
  <c r="S3147" i="2"/>
  <c r="P3147" i="2"/>
  <c r="N3147" i="2"/>
  <c r="M3147" i="2"/>
  <c r="L3147" i="2"/>
  <c r="O3147" i="2" s="1"/>
  <c r="J3147" i="2"/>
  <c r="F3147" i="2"/>
  <c r="A3147" i="2"/>
  <c r="T3146" i="2"/>
  <c r="S3146" i="2"/>
  <c r="P3146" i="2"/>
  <c r="N3146" i="2"/>
  <c r="M3146" i="2"/>
  <c r="L3146" i="2"/>
  <c r="O3146" i="2" s="1"/>
  <c r="J3146" i="2"/>
  <c r="F3146" i="2"/>
  <c r="A3146" i="2"/>
  <c r="T3145" i="2"/>
  <c r="S3145" i="2"/>
  <c r="P3145" i="2"/>
  <c r="N3145" i="2"/>
  <c r="M3145" i="2"/>
  <c r="L3145" i="2"/>
  <c r="O3145" i="2" s="1"/>
  <c r="J3145" i="2"/>
  <c r="F3145" i="2"/>
  <c r="A3145" i="2"/>
  <c r="T3144" i="2"/>
  <c r="S3144" i="2"/>
  <c r="P3144" i="2"/>
  <c r="N3144" i="2"/>
  <c r="M3144" i="2"/>
  <c r="L3144" i="2"/>
  <c r="O3144" i="2" s="1"/>
  <c r="J3144" i="2"/>
  <c r="F3144" i="2"/>
  <c r="A3144" i="2"/>
  <c r="T3143" i="2"/>
  <c r="S3143" i="2"/>
  <c r="P3143" i="2"/>
  <c r="N3143" i="2"/>
  <c r="M3143" i="2"/>
  <c r="L3143" i="2"/>
  <c r="O3143" i="2" s="1"/>
  <c r="J3143" i="2"/>
  <c r="F3143" i="2"/>
  <c r="A3143" i="2"/>
  <c r="T3142" i="2"/>
  <c r="S3142" i="2"/>
  <c r="P3142" i="2"/>
  <c r="N3142" i="2"/>
  <c r="M3142" i="2"/>
  <c r="L3142" i="2"/>
  <c r="O3142" i="2" s="1"/>
  <c r="J3142" i="2"/>
  <c r="F3142" i="2"/>
  <c r="A3142" i="2"/>
  <c r="T3141" i="2"/>
  <c r="S3141" i="2"/>
  <c r="P3141" i="2"/>
  <c r="N3141" i="2"/>
  <c r="M3141" i="2"/>
  <c r="L3141" i="2"/>
  <c r="O3141" i="2" s="1"/>
  <c r="J3141" i="2"/>
  <c r="F3141" i="2"/>
  <c r="A3141" i="2"/>
  <c r="T3140" i="2"/>
  <c r="S3140" i="2"/>
  <c r="P3140" i="2"/>
  <c r="N3140" i="2"/>
  <c r="M3140" i="2"/>
  <c r="L3140" i="2"/>
  <c r="O3140" i="2" s="1"/>
  <c r="J3140" i="2"/>
  <c r="F3140" i="2"/>
  <c r="A3140" i="2"/>
  <c r="T3139" i="2"/>
  <c r="S3139" i="2"/>
  <c r="P3139" i="2"/>
  <c r="N3139" i="2"/>
  <c r="M3139" i="2"/>
  <c r="L3139" i="2"/>
  <c r="O3139" i="2" s="1"/>
  <c r="J3139" i="2"/>
  <c r="F3139" i="2"/>
  <c r="A3139" i="2"/>
  <c r="T3138" i="2"/>
  <c r="S3138" i="2"/>
  <c r="P3138" i="2"/>
  <c r="N3138" i="2"/>
  <c r="M3138" i="2"/>
  <c r="L3138" i="2"/>
  <c r="O3138" i="2" s="1"/>
  <c r="J3138" i="2"/>
  <c r="F3138" i="2"/>
  <c r="A3138" i="2"/>
  <c r="T3137" i="2"/>
  <c r="S3137" i="2"/>
  <c r="P3137" i="2"/>
  <c r="N3137" i="2"/>
  <c r="M3137" i="2"/>
  <c r="L3137" i="2"/>
  <c r="O3137" i="2" s="1"/>
  <c r="J3137" i="2"/>
  <c r="F3137" i="2"/>
  <c r="A3137" i="2"/>
  <c r="T3136" i="2"/>
  <c r="S3136" i="2"/>
  <c r="P3136" i="2"/>
  <c r="N3136" i="2"/>
  <c r="M3136" i="2"/>
  <c r="L3136" i="2"/>
  <c r="O3136" i="2" s="1"/>
  <c r="J3136" i="2"/>
  <c r="F3136" i="2"/>
  <c r="A3136" i="2"/>
  <c r="T3135" i="2"/>
  <c r="S3135" i="2"/>
  <c r="P3135" i="2"/>
  <c r="N3135" i="2"/>
  <c r="M3135" i="2"/>
  <c r="L3135" i="2"/>
  <c r="O3135" i="2" s="1"/>
  <c r="J3135" i="2"/>
  <c r="F3135" i="2"/>
  <c r="A3135" i="2"/>
  <c r="T3134" i="2"/>
  <c r="S3134" i="2"/>
  <c r="P3134" i="2"/>
  <c r="N3134" i="2"/>
  <c r="M3134" i="2"/>
  <c r="L3134" i="2"/>
  <c r="O3134" i="2" s="1"/>
  <c r="J3134" i="2"/>
  <c r="F3134" i="2"/>
  <c r="A3134" i="2"/>
  <c r="T3133" i="2"/>
  <c r="S3133" i="2"/>
  <c r="P3133" i="2"/>
  <c r="N3133" i="2"/>
  <c r="M3133" i="2"/>
  <c r="L3133" i="2"/>
  <c r="O3133" i="2" s="1"/>
  <c r="J3133" i="2"/>
  <c r="F3133" i="2"/>
  <c r="A3133" i="2"/>
  <c r="T3132" i="2"/>
  <c r="S3132" i="2"/>
  <c r="P3132" i="2"/>
  <c r="N3132" i="2"/>
  <c r="M3132" i="2"/>
  <c r="L3132" i="2"/>
  <c r="O3132" i="2" s="1"/>
  <c r="J3132" i="2"/>
  <c r="F3132" i="2"/>
  <c r="A3132" i="2"/>
  <c r="T3131" i="2"/>
  <c r="S3131" i="2"/>
  <c r="P3131" i="2"/>
  <c r="N3131" i="2"/>
  <c r="M3131" i="2"/>
  <c r="L3131" i="2"/>
  <c r="O3131" i="2" s="1"/>
  <c r="J3131" i="2"/>
  <c r="F3131" i="2"/>
  <c r="A3131" i="2"/>
  <c r="T3130" i="2"/>
  <c r="S3130" i="2"/>
  <c r="P3130" i="2"/>
  <c r="N3130" i="2"/>
  <c r="M3130" i="2"/>
  <c r="L3130" i="2"/>
  <c r="O3130" i="2" s="1"/>
  <c r="J3130" i="2"/>
  <c r="F3130" i="2"/>
  <c r="A3130" i="2"/>
  <c r="T3129" i="2"/>
  <c r="S3129" i="2"/>
  <c r="P3129" i="2"/>
  <c r="N3129" i="2"/>
  <c r="M3129" i="2"/>
  <c r="L3129" i="2"/>
  <c r="O3129" i="2" s="1"/>
  <c r="J3129" i="2"/>
  <c r="F3129" i="2"/>
  <c r="A3129" i="2"/>
  <c r="T3128" i="2"/>
  <c r="S3128" i="2"/>
  <c r="P3128" i="2"/>
  <c r="N3128" i="2"/>
  <c r="M3128" i="2"/>
  <c r="L3128" i="2"/>
  <c r="O3128" i="2" s="1"/>
  <c r="J3128" i="2"/>
  <c r="F3128" i="2"/>
  <c r="A3128" i="2"/>
  <c r="T3127" i="2"/>
  <c r="S3127" i="2"/>
  <c r="P3127" i="2"/>
  <c r="N3127" i="2"/>
  <c r="M3127" i="2"/>
  <c r="L3127" i="2"/>
  <c r="O3127" i="2" s="1"/>
  <c r="J3127" i="2"/>
  <c r="F3127" i="2"/>
  <c r="A3127" i="2"/>
  <c r="T3126" i="2"/>
  <c r="S3126" i="2"/>
  <c r="P3126" i="2"/>
  <c r="N3126" i="2"/>
  <c r="M3126" i="2"/>
  <c r="L3126" i="2"/>
  <c r="O3126" i="2" s="1"/>
  <c r="J3126" i="2"/>
  <c r="F3126" i="2"/>
  <c r="A3126" i="2"/>
  <c r="T3125" i="2"/>
  <c r="S3125" i="2"/>
  <c r="P3125" i="2"/>
  <c r="N3125" i="2"/>
  <c r="M3125" i="2"/>
  <c r="L3125" i="2"/>
  <c r="O3125" i="2" s="1"/>
  <c r="J3125" i="2"/>
  <c r="F3125" i="2"/>
  <c r="A3125" i="2"/>
  <c r="T3124" i="2"/>
  <c r="S3124" i="2"/>
  <c r="P3124" i="2"/>
  <c r="N3124" i="2"/>
  <c r="M3124" i="2"/>
  <c r="L3124" i="2"/>
  <c r="O3124" i="2" s="1"/>
  <c r="J3124" i="2"/>
  <c r="F3124" i="2"/>
  <c r="A3124" i="2"/>
  <c r="T3123" i="2"/>
  <c r="S3123" i="2"/>
  <c r="P3123" i="2"/>
  <c r="N3123" i="2"/>
  <c r="M3123" i="2"/>
  <c r="L3123" i="2"/>
  <c r="O3123" i="2" s="1"/>
  <c r="J3123" i="2"/>
  <c r="F3123" i="2"/>
  <c r="A3123" i="2"/>
  <c r="T3122" i="2"/>
  <c r="S3122" i="2"/>
  <c r="P3122" i="2"/>
  <c r="N3122" i="2"/>
  <c r="M3122" i="2"/>
  <c r="L3122" i="2"/>
  <c r="O3122" i="2" s="1"/>
  <c r="J3122" i="2"/>
  <c r="F3122" i="2"/>
  <c r="A3122" i="2"/>
  <c r="T3121" i="2"/>
  <c r="S3121" i="2"/>
  <c r="P3121" i="2"/>
  <c r="N3121" i="2"/>
  <c r="M3121" i="2"/>
  <c r="L3121" i="2"/>
  <c r="O3121" i="2" s="1"/>
  <c r="J3121" i="2"/>
  <c r="F3121" i="2"/>
  <c r="A3121" i="2"/>
  <c r="T3120" i="2"/>
  <c r="S3120" i="2"/>
  <c r="P3120" i="2"/>
  <c r="N3120" i="2"/>
  <c r="M3120" i="2"/>
  <c r="L3120" i="2"/>
  <c r="O3120" i="2" s="1"/>
  <c r="J3120" i="2"/>
  <c r="F3120" i="2"/>
  <c r="A3120" i="2"/>
  <c r="T3119" i="2"/>
  <c r="S3119" i="2"/>
  <c r="P3119" i="2"/>
  <c r="N3119" i="2"/>
  <c r="M3119" i="2"/>
  <c r="L3119" i="2"/>
  <c r="O3119" i="2" s="1"/>
  <c r="J3119" i="2"/>
  <c r="F3119" i="2"/>
  <c r="A3119" i="2"/>
  <c r="T3118" i="2"/>
  <c r="S3118" i="2"/>
  <c r="P3118" i="2"/>
  <c r="N3118" i="2"/>
  <c r="M3118" i="2"/>
  <c r="L3118" i="2"/>
  <c r="O3118" i="2" s="1"/>
  <c r="J3118" i="2"/>
  <c r="F3118" i="2"/>
  <c r="A3118" i="2"/>
  <c r="T3117" i="2"/>
  <c r="S3117" i="2"/>
  <c r="P3117" i="2"/>
  <c r="N3117" i="2"/>
  <c r="M3117" i="2"/>
  <c r="L3117" i="2"/>
  <c r="O3117" i="2" s="1"/>
  <c r="J3117" i="2"/>
  <c r="F3117" i="2"/>
  <c r="A3117" i="2"/>
  <c r="T3116" i="2"/>
  <c r="S3116" i="2"/>
  <c r="P3116" i="2"/>
  <c r="N3116" i="2"/>
  <c r="M3116" i="2"/>
  <c r="L3116" i="2"/>
  <c r="O3116" i="2" s="1"/>
  <c r="J3116" i="2"/>
  <c r="F3116" i="2"/>
  <c r="A3116" i="2"/>
  <c r="T3115" i="2"/>
  <c r="S3115" i="2"/>
  <c r="P3115" i="2"/>
  <c r="N3115" i="2"/>
  <c r="M3115" i="2"/>
  <c r="L3115" i="2"/>
  <c r="O3115" i="2" s="1"/>
  <c r="J3115" i="2"/>
  <c r="F3115" i="2"/>
  <c r="A3115" i="2"/>
  <c r="T3114" i="2"/>
  <c r="S3114" i="2"/>
  <c r="P3114" i="2"/>
  <c r="N3114" i="2"/>
  <c r="M3114" i="2"/>
  <c r="L3114" i="2"/>
  <c r="O3114" i="2" s="1"/>
  <c r="J3114" i="2"/>
  <c r="F3114" i="2"/>
  <c r="A3114" i="2"/>
  <c r="T3113" i="2"/>
  <c r="S3113" i="2"/>
  <c r="P3113" i="2"/>
  <c r="N3113" i="2"/>
  <c r="M3113" i="2"/>
  <c r="L3113" i="2"/>
  <c r="O3113" i="2" s="1"/>
  <c r="J3113" i="2"/>
  <c r="F3113" i="2"/>
  <c r="A3113" i="2"/>
  <c r="T3112" i="2"/>
  <c r="S3112" i="2"/>
  <c r="P3112" i="2"/>
  <c r="N3112" i="2"/>
  <c r="M3112" i="2"/>
  <c r="L3112" i="2"/>
  <c r="O3112" i="2" s="1"/>
  <c r="J3112" i="2"/>
  <c r="F3112" i="2"/>
  <c r="A3112" i="2"/>
  <c r="T3111" i="2"/>
  <c r="S3111" i="2"/>
  <c r="P3111" i="2"/>
  <c r="N3111" i="2"/>
  <c r="M3111" i="2"/>
  <c r="L3111" i="2"/>
  <c r="O3111" i="2" s="1"/>
  <c r="J3111" i="2"/>
  <c r="F3111" i="2"/>
  <c r="A3111" i="2"/>
  <c r="T3110" i="2"/>
  <c r="S3110" i="2"/>
  <c r="P3110" i="2"/>
  <c r="N3110" i="2"/>
  <c r="M3110" i="2"/>
  <c r="L3110" i="2"/>
  <c r="O3110" i="2" s="1"/>
  <c r="J3110" i="2"/>
  <c r="F3110" i="2"/>
  <c r="A3110" i="2"/>
  <c r="T3109" i="2"/>
  <c r="S3109" i="2"/>
  <c r="P3109" i="2"/>
  <c r="N3109" i="2"/>
  <c r="M3109" i="2"/>
  <c r="L3109" i="2"/>
  <c r="O3109" i="2" s="1"/>
  <c r="J3109" i="2"/>
  <c r="F3109" i="2"/>
  <c r="A3109" i="2"/>
  <c r="T3108" i="2"/>
  <c r="S3108" i="2"/>
  <c r="P3108" i="2"/>
  <c r="N3108" i="2"/>
  <c r="M3108" i="2"/>
  <c r="L3108" i="2"/>
  <c r="O3108" i="2" s="1"/>
  <c r="J3108" i="2"/>
  <c r="F3108" i="2"/>
  <c r="A3108" i="2"/>
  <c r="T3107" i="2"/>
  <c r="S3107" i="2"/>
  <c r="P3107" i="2"/>
  <c r="N3107" i="2"/>
  <c r="M3107" i="2"/>
  <c r="L3107" i="2"/>
  <c r="O3107" i="2" s="1"/>
  <c r="J3107" i="2"/>
  <c r="F3107" i="2"/>
  <c r="A3107" i="2"/>
  <c r="T3106" i="2"/>
  <c r="S3106" i="2"/>
  <c r="P3106" i="2"/>
  <c r="N3106" i="2"/>
  <c r="M3106" i="2"/>
  <c r="L3106" i="2"/>
  <c r="O3106" i="2" s="1"/>
  <c r="J3106" i="2"/>
  <c r="F3106" i="2"/>
  <c r="A3106" i="2"/>
  <c r="T3105" i="2"/>
  <c r="S3105" i="2"/>
  <c r="P3105" i="2"/>
  <c r="N3105" i="2"/>
  <c r="M3105" i="2"/>
  <c r="L3105" i="2"/>
  <c r="O3105" i="2" s="1"/>
  <c r="J3105" i="2"/>
  <c r="F3105" i="2"/>
  <c r="A3105" i="2"/>
  <c r="T3104" i="2"/>
  <c r="S3104" i="2"/>
  <c r="P3104" i="2"/>
  <c r="N3104" i="2"/>
  <c r="M3104" i="2"/>
  <c r="L3104" i="2"/>
  <c r="O3104" i="2" s="1"/>
  <c r="J3104" i="2"/>
  <c r="F3104" i="2"/>
  <c r="A3104" i="2"/>
  <c r="T3103" i="2"/>
  <c r="S3103" i="2"/>
  <c r="P3103" i="2"/>
  <c r="N3103" i="2"/>
  <c r="M3103" i="2"/>
  <c r="L3103" i="2"/>
  <c r="O3103" i="2" s="1"/>
  <c r="J3103" i="2"/>
  <c r="F3103" i="2"/>
  <c r="A3103" i="2"/>
  <c r="T3102" i="2"/>
  <c r="S3102" i="2"/>
  <c r="P3102" i="2"/>
  <c r="N3102" i="2"/>
  <c r="M3102" i="2"/>
  <c r="L3102" i="2"/>
  <c r="O3102" i="2" s="1"/>
  <c r="J3102" i="2"/>
  <c r="F3102" i="2"/>
  <c r="A3102" i="2"/>
  <c r="T3101" i="2"/>
  <c r="S3101" i="2"/>
  <c r="P3101" i="2"/>
  <c r="N3101" i="2"/>
  <c r="M3101" i="2"/>
  <c r="L3101" i="2"/>
  <c r="O3101" i="2" s="1"/>
  <c r="J3101" i="2"/>
  <c r="F3101" i="2"/>
  <c r="A3101" i="2"/>
  <c r="T3100" i="2"/>
  <c r="S3100" i="2"/>
  <c r="P3100" i="2"/>
  <c r="N3100" i="2"/>
  <c r="M3100" i="2"/>
  <c r="L3100" i="2"/>
  <c r="O3100" i="2" s="1"/>
  <c r="J3100" i="2"/>
  <c r="F3100" i="2"/>
  <c r="A3100" i="2"/>
  <c r="T3099" i="2"/>
  <c r="S3099" i="2"/>
  <c r="P3099" i="2"/>
  <c r="N3099" i="2"/>
  <c r="M3099" i="2"/>
  <c r="L3099" i="2"/>
  <c r="O3099" i="2" s="1"/>
  <c r="J3099" i="2"/>
  <c r="F3099" i="2"/>
  <c r="A3099" i="2"/>
  <c r="T3098" i="2"/>
  <c r="S3098" i="2"/>
  <c r="P3098" i="2"/>
  <c r="N3098" i="2"/>
  <c r="M3098" i="2"/>
  <c r="L3098" i="2"/>
  <c r="O3098" i="2" s="1"/>
  <c r="J3098" i="2"/>
  <c r="F3098" i="2"/>
  <c r="A3098" i="2"/>
  <c r="T3097" i="2"/>
  <c r="S3097" i="2"/>
  <c r="P3097" i="2"/>
  <c r="N3097" i="2"/>
  <c r="M3097" i="2"/>
  <c r="L3097" i="2"/>
  <c r="O3097" i="2" s="1"/>
  <c r="J3097" i="2"/>
  <c r="F3097" i="2"/>
  <c r="A3097" i="2"/>
  <c r="T3096" i="2"/>
  <c r="S3096" i="2"/>
  <c r="P3096" i="2"/>
  <c r="N3096" i="2"/>
  <c r="M3096" i="2"/>
  <c r="L3096" i="2"/>
  <c r="O3096" i="2" s="1"/>
  <c r="J3096" i="2"/>
  <c r="F3096" i="2"/>
  <c r="A3096" i="2"/>
  <c r="T3095" i="2"/>
  <c r="S3095" i="2"/>
  <c r="P3095" i="2"/>
  <c r="N3095" i="2"/>
  <c r="M3095" i="2"/>
  <c r="L3095" i="2"/>
  <c r="O3095" i="2" s="1"/>
  <c r="J3095" i="2"/>
  <c r="F3095" i="2"/>
  <c r="A3095" i="2"/>
  <c r="T3094" i="2"/>
  <c r="S3094" i="2"/>
  <c r="P3094" i="2"/>
  <c r="N3094" i="2"/>
  <c r="M3094" i="2"/>
  <c r="L3094" i="2"/>
  <c r="O3094" i="2" s="1"/>
  <c r="J3094" i="2"/>
  <c r="F3094" i="2"/>
  <c r="A3094" i="2"/>
  <c r="T3093" i="2"/>
  <c r="S3093" i="2"/>
  <c r="P3093" i="2"/>
  <c r="N3093" i="2"/>
  <c r="M3093" i="2"/>
  <c r="L3093" i="2"/>
  <c r="O3093" i="2" s="1"/>
  <c r="J3093" i="2"/>
  <c r="F3093" i="2"/>
  <c r="A3093" i="2"/>
  <c r="T3092" i="2"/>
  <c r="S3092" i="2"/>
  <c r="P3092" i="2"/>
  <c r="N3092" i="2"/>
  <c r="M3092" i="2"/>
  <c r="L3092" i="2"/>
  <c r="O3092" i="2" s="1"/>
  <c r="J3092" i="2"/>
  <c r="F3092" i="2"/>
  <c r="A3092" i="2"/>
  <c r="T3091" i="2"/>
  <c r="S3091" i="2"/>
  <c r="P3091" i="2"/>
  <c r="N3091" i="2"/>
  <c r="M3091" i="2"/>
  <c r="L3091" i="2"/>
  <c r="O3091" i="2" s="1"/>
  <c r="J3091" i="2"/>
  <c r="F3091" i="2"/>
  <c r="A3091" i="2"/>
  <c r="T3090" i="2"/>
  <c r="S3090" i="2"/>
  <c r="P3090" i="2"/>
  <c r="N3090" i="2"/>
  <c r="M3090" i="2"/>
  <c r="L3090" i="2"/>
  <c r="O3090" i="2" s="1"/>
  <c r="J3090" i="2"/>
  <c r="F3090" i="2"/>
  <c r="A3090" i="2"/>
  <c r="T3089" i="2"/>
  <c r="S3089" i="2"/>
  <c r="P3089" i="2"/>
  <c r="N3089" i="2"/>
  <c r="M3089" i="2"/>
  <c r="L3089" i="2"/>
  <c r="O3089" i="2" s="1"/>
  <c r="J3089" i="2"/>
  <c r="F3089" i="2"/>
  <c r="A3089" i="2"/>
  <c r="T3088" i="2"/>
  <c r="S3088" i="2"/>
  <c r="P3088" i="2"/>
  <c r="N3088" i="2"/>
  <c r="M3088" i="2"/>
  <c r="L3088" i="2"/>
  <c r="O3088" i="2" s="1"/>
  <c r="J3088" i="2"/>
  <c r="F3088" i="2"/>
  <c r="A3088" i="2"/>
  <c r="T3087" i="2"/>
  <c r="S3087" i="2"/>
  <c r="P3087" i="2"/>
  <c r="N3087" i="2"/>
  <c r="M3087" i="2"/>
  <c r="L3087" i="2"/>
  <c r="O3087" i="2" s="1"/>
  <c r="J3087" i="2"/>
  <c r="F3087" i="2"/>
  <c r="A3087" i="2"/>
  <c r="T3086" i="2"/>
  <c r="S3086" i="2"/>
  <c r="P3086" i="2"/>
  <c r="N3086" i="2"/>
  <c r="M3086" i="2"/>
  <c r="L3086" i="2"/>
  <c r="O3086" i="2" s="1"/>
  <c r="J3086" i="2"/>
  <c r="F3086" i="2"/>
  <c r="A3086" i="2"/>
  <c r="T3085" i="2"/>
  <c r="S3085" i="2"/>
  <c r="P3085" i="2"/>
  <c r="N3085" i="2"/>
  <c r="M3085" i="2"/>
  <c r="L3085" i="2"/>
  <c r="O3085" i="2" s="1"/>
  <c r="J3085" i="2"/>
  <c r="F3085" i="2"/>
  <c r="A3085" i="2"/>
  <c r="T3084" i="2"/>
  <c r="S3084" i="2"/>
  <c r="P3084" i="2"/>
  <c r="N3084" i="2"/>
  <c r="M3084" i="2"/>
  <c r="L3084" i="2"/>
  <c r="O3084" i="2" s="1"/>
  <c r="J3084" i="2"/>
  <c r="F3084" i="2"/>
  <c r="A3084" i="2"/>
  <c r="T3083" i="2"/>
  <c r="S3083" i="2"/>
  <c r="P3083" i="2"/>
  <c r="N3083" i="2"/>
  <c r="M3083" i="2"/>
  <c r="L3083" i="2"/>
  <c r="O3083" i="2" s="1"/>
  <c r="J3083" i="2"/>
  <c r="F3083" i="2"/>
  <c r="A3083" i="2"/>
  <c r="T3082" i="2"/>
  <c r="S3082" i="2"/>
  <c r="P3082" i="2"/>
  <c r="N3082" i="2"/>
  <c r="M3082" i="2"/>
  <c r="L3082" i="2"/>
  <c r="O3082" i="2" s="1"/>
  <c r="J3082" i="2"/>
  <c r="F3082" i="2"/>
  <c r="A3082" i="2"/>
  <c r="T3081" i="2"/>
  <c r="S3081" i="2"/>
  <c r="P3081" i="2"/>
  <c r="N3081" i="2"/>
  <c r="M3081" i="2"/>
  <c r="L3081" i="2"/>
  <c r="O3081" i="2" s="1"/>
  <c r="J3081" i="2"/>
  <c r="F3081" i="2"/>
  <c r="A3081" i="2"/>
  <c r="T3080" i="2"/>
  <c r="S3080" i="2"/>
  <c r="P3080" i="2"/>
  <c r="N3080" i="2"/>
  <c r="M3080" i="2"/>
  <c r="L3080" i="2"/>
  <c r="O3080" i="2" s="1"/>
  <c r="J3080" i="2"/>
  <c r="F3080" i="2"/>
  <c r="A3080" i="2"/>
  <c r="T3079" i="2"/>
  <c r="S3079" i="2"/>
  <c r="P3079" i="2"/>
  <c r="N3079" i="2"/>
  <c r="M3079" i="2"/>
  <c r="L3079" i="2"/>
  <c r="O3079" i="2" s="1"/>
  <c r="J3079" i="2"/>
  <c r="F3079" i="2"/>
  <c r="A3079" i="2"/>
  <c r="T3078" i="2"/>
  <c r="S3078" i="2"/>
  <c r="P3078" i="2"/>
  <c r="N3078" i="2"/>
  <c r="M3078" i="2"/>
  <c r="L3078" i="2"/>
  <c r="O3078" i="2" s="1"/>
  <c r="J3078" i="2"/>
  <c r="F3078" i="2"/>
  <c r="A3078" i="2"/>
  <c r="T3077" i="2"/>
  <c r="S3077" i="2"/>
  <c r="P3077" i="2"/>
  <c r="N3077" i="2"/>
  <c r="M3077" i="2"/>
  <c r="L3077" i="2"/>
  <c r="O3077" i="2" s="1"/>
  <c r="J3077" i="2"/>
  <c r="F3077" i="2"/>
  <c r="A3077" i="2"/>
  <c r="T3076" i="2"/>
  <c r="S3076" i="2"/>
  <c r="P3076" i="2"/>
  <c r="N3076" i="2"/>
  <c r="M3076" i="2"/>
  <c r="L3076" i="2"/>
  <c r="O3076" i="2" s="1"/>
  <c r="J3076" i="2"/>
  <c r="F3076" i="2"/>
  <c r="A3076" i="2"/>
  <c r="T3075" i="2"/>
  <c r="S3075" i="2"/>
  <c r="P3075" i="2"/>
  <c r="N3075" i="2"/>
  <c r="M3075" i="2"/>
  <c r="L3075" i="2"/>
  <c r="O3075" i="2" s="1"/>
  <c r="J3075" i="2"/>
  <c r="F3075" i="2"/>
  <c r="A3075" i="2"/>
  <c r="T3074" i="2"/>
  <c r="S3074" i="2"/>
  <c r="P3074" i="2"/>
  <c r="N3074" i="2"/>
  <c r="M3074" i="2"/>
  <c r="L3074" i="2"/>
  <c r="O3074" i="2" s="1"/>
  <c r="J3074" i="2"/>
  <c r="F3074" i="2"/>
  <c r="A3074" i="2"/>
  <c r="T3073" i="2"/>
  <c r="S3073" i="2"/>
  <c r="P3073" i="2"/>
  <c r="N3073" i="2"/>
  <c r="M3073" i="2"/>
  <c r="L3073" i="2"/>
  <c r="O3073" i="2" s="1"/>
  <c r="J3073" i="2"/>
  <c r="F3073" i="2"/>
  <c r="A3073" i="2"/>
  <c r="T3072" i="2"/>
  <c r="S3072" i="2"/>
  <c r="P3072" i="2"/>
  <c r="N3072" i="2"/>
  <c r="M3072" i="2"/>
  <c r="L3072" i="2"/>
  <c r="O3072" i="2" s="1"/>
  <c r="J3072" i="2"/>
  <c r="F3072" i="2"/>
  <c r="A3072" i="2"/>
  <c r="T3071" i="2"/>
  <c r="S3071" i="2"/>
  <c r="P3071" i="2"/>
  <c r="N3071" i="2"/>
  <c r="M3071" i="2"/>
  <c r="L3071" i="2"/>
  <c r="O3071" i="2" s="1"/>
  <c r="J3071" i="2"/>
  <c r="F3071" i="2"/>
  <c r="A3071" i="2"/>
  <c r="T3070" i="2"/>
  <c r="S3070" i="2"/>
  <c r="P3070" i="2"/>
  <c r="N3070" i="2"/>
  <c r="M3070" i="2"/>
  <c r="L3070" i="2"/>
  <c r="O3070" i="2" s="1"/>
  <c r="J3070" i="2"/>
  <c r="F3070" i="2"/>
  <c r="A3070" i="2"/>
  <c r="T3069" i="2"/>
  <c r="S3069" i="2"/>
  <c r="P3069" i="2"/>
  <c r="N3069" i="2"/>
  <c r="M3069" i="2"/>
  <c r="L3069" i="2"/>
  <c r="O3069" i="2" s="1"/>
  <c r="J3069" i="2"/>
  <c r="F3069" i="2"/>
  <c r="A3069" i="2"/>
  <c r="T3068" i="2"/>
  <c r="S3068" i="2"/>
  <c r="P3068" i="2"/>
  <c r="N3068" i="2"/>
  <c r="M3068" i="2"/>
  <c r="L3068" i="2"/>
  <c r="O3068" i="2" s="1"/>
  <c r="J3068" i="2"/>
  <c r="F3068" i="2"/>
  <c r="A3068" i="2"/>
  <c r="T3067" i="2"/>
  <c r="S3067" i="2"/>
  <c r="P3067" i="2"/>
  <c r="N3067" i="2"/>
  <c r="M3067" i="2"/>
  <c r="L3067" i="2"/>
  <c r="O3067" i="2" s="1"/>
  <c r="J3067" i="2"/>
  <c r="F3067" i="2"/>
  <c r="A3067" i="2"/>
  <c r="T3066" i="2"/>
  <c r="S3066" i="2"/>
  <c r="P3066" i="2"/>
  <c r="N3066" i="2"/>
  <c r="M3066" i="2"/>
  <c r="L3066" i="2"/>
  <c r="O3066" i="2" s="1"/>
  <c r="J3066" i="2"/>
  <c r="F3066" i="2"/>
  <c r="A3066" i="2"/>
  <c r="T3065" i="2"/>
  <c r="S3065" i="2"/>
  <c r="P3065" i="2"/>
  <c r="N3065" i="2"/>
  <c r="M3065" i="2"/>
  <c r="L3065" i="2"/>
  <c r="O3065" i="2" s="1"/>
  <c r="J3065" i="2"/>
  <c r="F3065" i="2"/>
  <c r="A3065" i="2"/>
  <c r="T3064" i="2"/>
  <c r="S3064" i="2"/>
  <c r="P3064" i="2"/>
  <c r="N3064" i="2"/>
  <c r="M3064" i="2"/>
  <c r="L3064" i="2"/>
  <c r="O3064" i="2" s="1"/>
  <c r="J3064" i="2"/>
  <c r="F3064" i="2"/>
  <c r="A3064" i="2"/>
  <c r="T3063" i="2"/>
  <c r="S3063" i="2"/>
  <c r="P3063" i="2"/>
  <c r="N3063" i="2"/>
  <c r="M3063" i="2"/>
  <c r="L3063" i="2"/>
  <c r="O3063" i="2" s="1"/>
  <c r="J3063" i="2"/>
  <c r="F3063" i="2"/>
  <c r="A3063" i="2"/>
  <c r="T3062" i="2"/>
  <c r="S3062" i="2"/>
  <c r="P3062" i="2"/>
  <c r="N3062" i="2"/>
  <c r="M3062" i="2"/>
  <c r="L3062" i="2"/>
  <c r="O3062" i="2" s="1"/>
  <c r="J3062" i="2"/>
  <c r="F3062" i="2"/>
  <c r="A3062" i="2"/>
  <c r="T3061" i="2"/>
  <c r="S3061" i="2"/>
  <c r="P3061" i="2"/>
  <c r="N3061" i="2"/>
  <c r="M3061" i="2"/>
  <c r="L3061" i="2"/>
  <c r="O3061" i="2" s="1"/>
  <c r="J3061" i="2"/>
  <c r="F3061" i="2"/>
  <c r="A3061" i="2"/>
  <c r="T3060" i="2"/>
  <c r="S3060" i="2"/>
  <c r="P3060" i="2"/>
  <c r="N3060" i="2"/>
  <c r="M3060" i="2"/>
  <c r="L3060" i="2"/>
  <c r="O3060" i="2" s="1"/>
  <c r="J3060" i="2"/>
  <c r="F3060" i="2"/>
  <c r="A3060" i="2"/>
  <c r="T3059" i="2"/>
  <c r="S3059" i="2"/>
  <c r="P3059" i="2"/>
  <c r="N3059" i="2"/>
  <c r="M3059" i="2"/>
  <c r="L3059" i="2"/>
  <c r="O3059" i="2" s="1"/>
  <c r="J3059" i="2"/>
  <c r="F3059" i="2"/>
  <c r="A3059" i="2"/>
  <c r="T3058" i="2"/>
  <c r="S3058" i="2"/>
  <c r="P3058" i="2"/>
  <c r="N3058" i="2"/>
  <c r="M3058" i="2"/>
  <c r="L3058" i="2"/>
  <c r="O3058" i="2" s="1"/>
  <c r="J3058" i="2"/>
  <c r="F3058" i="2"/>
  <c r="A3058" i="2"/>
  <c r="T3057" i="2"/>
  <c r="S3057" i="2"/>
  <c r="P3057" i="2"/>
  <c r="N3057" i="2"/>
  <c r="M3057" i="2"/>
  <c r="L3057" i="2"/>
  <c r="O3057" i="2" s="1"/>
  <c r="J3057" i="2"/>
  <c r="F3057" i="2"/>
  <c r="A3057" i="2"/>
  <c r="T3056" i="2"/>
  <c r="S3056" i="2"/>
  <c r="P3056" i="2"/>
  <c r="N3056" i="2"/>
  <c r="M3056" i="2"/>
  <c r="L3056" i="2"/>
  <c r="O3056" i="2" s="1"/>
  <c r="J3056" i="2"/>
  <c r="F3056" i="2"/>
  <c r="A3056" i="2"/>
  <c r="T3055" i="2"/>
  <c r="S3055" i="2"/>
  <c r="P3055" i="2"/>
  <c r="N3055" i="2"/>
  <c r="M3055" i="2"/>
  <c r="L3055" i="2"/>
  <c r="O3055" i="2" s="1"/>
  <c r="J3055" i="2"/>
  <c r="F3055" i="2"/>
  <c r="A3055" i="2"/>
  <c r="T3054" i="2"/>
  <c r="S3054" i="2"/>
  <c r="P3054" i="2"/>
  <c r="N3054" i="2"/>
  <c r="M3054" i="2"/>
  <c r="L3054" i="2"/>
  <c r="O3054" i="2" s="1"/>
  <c r="J3054" i="2"/>
  <c r="F3054" i="2"/>
  <c r="A3054" i="2"/>
  <c r="T3053" i="2"/>
  <c r="S3053" i="2"/>
  <c r="P3053" i="2"/>
  <c r="N3053" i="2"/>
  <c r="M3053" i="2"/>
  <c r="L3053" i="2"/>
  <c r="O3053" i="2" s="1"/>
  <c r="J3053" i="2"/>
  <c r="F3053" i="2"/>
  <c r="A3053" i="2"/>
  <c r="T3052" i="2"/>
  <c r="S3052" i="2"/>
  <c r="P3052" i="2"/>
  <c r="N3052" i="2"/>
  <c r="M3052" i="2"/>
  <c r="L3052" i="2"/>
  <c r="O3052" i="2" s="1"/>
  <c r="J3052" i="2"/>
  <c r="F3052" i="2"/>
  <c r="A3052" i="2"/>
  <c r="T3051" i="2"/>
  <c r="S3051" i="2"/>
  <c r="P3051" i="2"/>
  <c r="N3051" i="2"/>
  <c r="M3051" i="2"/>
  <c r="L3051" i="2"/>
  <c r="O3051" i="2" s="1"/>
  <c r="J3051" i="2"/>
  <c r="F3051" i="2"/>
  <c r="A3051" i="2"/>
  <c r="T3050" i="2"/>
  <c r="S3050" i="2"/>
  <c r="P3050" i="2"/>
  <c r="N3050" i="2"/>
  <c r="M3050" i="2"/>
  <c r="L3050" i="2"/>
  <c r="O3050" i="2" s="1"/>
  <c r="J3050" i="2"/>
  <c r="F3050" i="2"/>
  <c r="A3050" i="2"/>
  <c r="T3049" i="2"/>
  <c r="S3049" i="2"/>
  <c r="P3049" i="2"/>
  <c r="N3049" i="2"/>
  <c r="M3049" i="2"/>
  <c r="L3049" i="2"/>
  <c r="O3049" i="2" s="1"/>
  <c r="J3049" i="2"/>
  <c r="F3049" i="2"/>
  <c r="A3049" i="2"/>
  <c r="T3048" i="2"/>
  <c r="S3048" i="2"/>
  <c r="P3048" i="2"/>
  <c r="N3048" i="2"/>
  <c r="M3048" i="2"/>
  <c r="L3048" i="2"/>
  <c r="O3048" i="2" s="1"/>
  <c r="J3048" i="2"/>
  <c r="F3048" i="2"/>
  <c r="A3048" i="2"/>
  <c r="T3047" i="2"/>
  <c r="S3047" i="2"/>
  <c r="P3047" i="2"/>
  <c r="N3047" i="2"/>
  <c r="M3047" i="2"/>
  <c r="L3047" i="2"/>
  <c r="O3047" i="2" s="1"/>
  <c r="J3047" i="2"/>
  <c r="F3047" i="2"/>
  <c r="A3047" i="2"/>
  <c r="T3046" i="2"/>
  <c r="S3046" i="2"/>
  <c r="P3046" i="2"/>
  <c r="N3046" i="2"/>
  <c r="M3046" i="2"/>
  <c r="L3046" i="2"/>
  <c r="O3046" i="2" s="1"/>
  <c r="J3046" i="2"/>
  <c r="F3046" i="2"/>
  <c r="A3046" i="2"/>
  <c r="T3045" i="2"/>
  <c r="S3045" i="2"/>
  <c r="P3045" i="2"/>
  <c r="N3045" i="2"/>
  <c r="M3045" i="2"/>
  <c r="L3045" i="2"/>
  <c r="O3045" i="2" s="1"/>
  <c r="J3045" i="2"/>
  <c r="F3045" i="2"/>
  <c r="A3045" i="2"/>
  <c r="T3044" i="2"/>
  <c r="S3044" i="2"/>
  <c r="P3044" i="2"/>
  <c r="N3044" i="2"/>
  <c r="M3044" i="2"/>
  <c r="L3044" i="2"/>
  <c r="O3044" i="2" s="1"/>
  <c r="J3044" i="2"/>
  <c r="F3044" i="2"/>
  <c r="A3044" i="2"/>
  <c r="T3043" i="2"/>
  <c r="S3043" i="2"/>
  <c r="P3043" i="2"/>
  <c r="N3043" i="2"/>
  <c r="M3043" i="2"/>
  <c r="L3043" i="2"/>
  <c r="O3043" i="2" s="1"/>
  <c r="J3043" i="2"/>
  <c r="F3043" i="2"/>
  <c r="A3043" i="2"/>
  <c r="T3042" i="2"/>
  <c r="S3042" i="2"/>
  <c r="P3042" i="2"/>
  <c r="N3042" i="2"/>
  <c r="M3042" i="2"/>
  <c r="L3042" i="2"/>
  <c r="O3042" i="2" s="1"/>
  <c r="J3042" i="2"/>
  <c r="F3042" i="2"/>
  <c r="A3042" i="2"/>
  <c r="T3041" i="2"/>
  <c r="S3041" i="2"/>
  <c r="P3041" i="2"/>
  <c r="N3041" i="2"/>
  <c r="M3041" i="2"/>
  <c r="L3041" i="2"/>
  <c r="O3041" i="2" s="1"/>
  <c r="J3041" i="2"/>
  <c r="F3041" i="2"/>
  <c r="A3041" i="2"/>
  <c r="T3040" i="2"/>
  <c r="S3040" i="2"/>
  <c r="P3040" i="2"/>
  <c r="N3040" i="2"/>
  <c r="M3040" i="2"/>
  <c r="L3040" i="2"/>
  <c r="O3040" i="2" s="1"/>
  <c r="J3040" i="2"/>
  <c r="F3040" i="2"/>
  <c r="A3040" i="2"/>
  <c r="T3039" i="2"/>
  <c r="S3039" i="2"/>
  <c r="P3039" i="2"/>
  <c r="N3039" i="2"/>
  <c r="M3039" i="2"/>
  <c r="L3039" i="2"/>
  <c r="O3039" i="2" s="1"/>
  <c r="J3039" i="2"/>
  <c r="F3039" i="2"/>
  <c r="A3039" i="2"/>
  <c r="T3038" i="2"/>
  <c r="S3038" i="2"/>
  <c r="P3038" i="2"/>
  <c r="N3038" i="2"/>
  <c r="M3038" i="2"/>
  <c r="L3038" i="2"/>
  <c r="O3038" i="2" s="1"/>
  <c r="J3038" i="2"/>
  <c r="F3038" i="2"/>
  <c r="A3038" i="2"/>
  <c r="T3037" i="2"/>
  <c r="S3037" i="2"/>
  <c r="P3037" i="2"/>
  <c r="N3037" i="2"/>
  <c r="M3037" i="2"/>
  <c r="L3037" i="2"/>
  <c r="O3037" i="2" s="1"/>
  <c r="J3037" i="2"/>
  <c r="F3037" i="2"/>
  <c r="A3037" i="2"/>
  <c r="T3036" i="2"/>
  <c r="S3036" i="2"/>
  <c r="P3036" i="2"/>
  <c r="N3036" i="2"/>
  <c r="M3036" i="2"/>
  <c r="L3036" i="2"/>
  <c r="O3036" i="2" s="1"/>
  <c r="J3036" i="2"/>
  <c r="F3036" i="2"/>
  <c r="A3036" i="2"/>
  <c r="T3035" i="2"/>
  <c r="S3035" i="2"/>
  <c r="P3035" i="2"/>
  <c r="N3035" i="2"/>
  <c r="M3035" i="2"/>
  <c r="L3035" i="2"/>
  <c r="O3035" i="2" s="1"/>
  <c r="J3035" i="2"/>
  <c r="F3035" i="2"/>
  <c r="A3035" i="2"/>
  <c r="T3034" i="2"/>
  <c r="S3034" i="2"/>
  <c r="P3034" i="2"/>
  <c r="N3034" i="2"/>
  <c r="M3034" i="2"/>
  <c r="L3034" i="2"/>
  <c r="O3034" i="2" s="1"/>
  <c r="J3034" i="2"/>
  <c r="F3034" i="2"/>
  <c r="A3034" i="2"/>
  <c r="T3033" i="2"/>
  <c r="S3033" i="2"/>
  <c r="P3033" i="2"/>
  <c r="N3033" i="2"/>
  <c r="M3033" i="2"/>
  <c r="L3033" i="2"/>
  <c r="O3033" i="2" s="1"/>
  <c r="J3033" i="2"/>
  <c r="F3033" i="2"/>
  <c r="A3033" i="2"/>
  <c r="T3032" i="2"/>
  <c r="S3032" i="2"/>
  <c r="P3032" i="2"/>
  <c r="N3032" i="2"/>
  <c r="M3032" i="2"/>
  <c r="L3032" i="2"/>
  <c r="O3032" i="2" s="1"/>
  <c r="J3032" i="2"/>
  <c r="F3032" i="2"/>
  <c r="A3032" i="2"/>
  <c r="T3031" i="2"/>
  <c r="S3031" i="2"/>
  <c r="P3031" i="2"/>
  <c r="N3031" i="2"/>
  <c r="M3031" i="2"/>
  <c r="L3031" i="2"/>
  <c r="O3031" i="2" s="1"/>
  <c r="J3031" i="2"/>
  <c r="F3031" i="2"/>
  <c r="A3031" i="2"/>
  <c r="T3030" i="2"/>
  <c r="S3030" i="2"/>
  <c r="P3030" i="2"/>
  <c r="N3030" i="2"/>
  <c r="M3030" i="2"/>
  <c r="L3030" i="2"/>
  <c r="O3030" i="2" s="1"/>
  <c r="J3030" i="2"/>
  <c r="F3030" i="2"/>
  <c r="A3030" i="2"/>
  <c r="T3029" i="2"/>
  <c r="S3029" i="2"/>
  <c r="P3029" i="2"/>
  <c r="N3029" i="2"/>
  <c r="M3029" i="2"/>
  <c r="L3029" i="2"/>
  <c r="O3029" i="2" s="1"/>
  <c r="J3029" i="2"/>
  <c r="F3029" i="2"/>
  <c r="A3029" i="2"/>
  <c r="T3028" i="2"/>
  <c r="S3028" i="2"/>
  <c r="P3028" i="2"/>
  <c r="N3028" i="2"/>
  <c r="M3028" i="2"/>
  <c r="L3028" i="2"/>
  <c r="O3028" i="2" s="1"/>
  <c r="J3028" i="2"/>
  <c r="F3028" i="2"/>
  <c r="A3028" i="2"/>
  <c r="T3027" i="2"/>
  <c r="S3027" i="2"/>
  <c r="P3027" i="2"/>
  <c r="N3027" i="2"/>
  <c r="M3027" i="2"/>
  <c r="L3027" i="2"/>
  <c r="O3027" i="2" s="1"/>
  <c r="J3027" i="2"/>
  <c r="F3027" i="2"/>
  <c r="A3027" i="2"/>
  <c r="T3026" i="2"/>
  <c r="S3026" i="2"/>
  <c r="P3026" i="2"/>
  <c r="N3026" i="2"/>
  <c r="M3026" i="2"/>
  <c r="L3026" i="2"/>
  <c r="O3026" i="2" s="1"/>
  <c r="J3026" i="2"/>
  <c r="F3026" i="2"/>
  <c r="A3026" i="2"/>
  <c r="T3025" i="2"/>
  <c r="S3025" i="2"/>
  <c r="P3025" i="2"/>
  <c r="N3025" i="2"/>
  <c r="M3025" i="2"/>
  <c r="L3025" i="2"/>
  <c r="O3025" i="2" s="1"/>
  <c r="J3025" i="2"/>
  <c r="F3025" i="2"/>
  <c r="A3025" i="2"/>
  <c r="T3024" i="2"/>
  <c r="S3024" i="2"/>
  <c r="P3024" i="2"/>
  <c r="N3024" i="2"/>
  <c r="M3024" i="2"/>
  <c r="L3024" i="2"/>
  <c r="O3024" i="2" s="1"/>
  <c r="J3024" i="2"/>
  <c r="F3024" i="2"/>
  <c r="A3024" i="2"/>
  <c r="T3023" i="2"/>
  <c r="S3023" i="2"/>
  <c r="P3023" i="2"/>
  <c r="N3023" i="2"/>
  <c r="M3023" i="2"/>
  <c r="L3023" i="2"/>
  <c r="O3023" i="2" s="1"/>
  <c r="J3023" i="2"/>
  <c r="F3023" i="2"/>
  <c r="A3023" i="2"/>
  <c r="T3022" i="2"/>
  <c r="S3022" i="2"/>
  <c r="P3022" i="2"/>
  <c r="N3022" i="2"/>
  <c r="M3022" i="2"/>
  <c r="L3022" i="2"/>
  <c r="O3022" i="2" s="1"/>
  <c r="J3022" i="2"/>
  <c r="F3022" i="2"/>
  <c r="A3022" i="2"/>
  <c r="T3021" i="2"/>
  <c r="S3021" i="2"/>
  <c r="P3021" i="2"/>
  <c r="N3021" i="2"/>
  <c r="M3021" i="2"/>
  <c r="L3021" i="2"/>
  <c r="O3021" i="2" s="1"/>
  <c r="J3021" i="2"/>
  <c r="F3021" i="2"/>
  <c r="A3021" i="2"/>
  <c r="T3020" i="2"/>
  <c r="S3020" i="2"/>
  <c r="P3020" i="2"/>
  <c r="N3020" i="2"/>
  <c r="M3020" i="2"/>
  <c r="L3020" i="2"/>
  <c r="O3020" i="2" s="1"/>
  <c r="J3020" i="2"/>
  <c r="F3020" i="2"/>
  <c r="A3020" i="2"/>
  <c r="T3019" i="2"/>
  <c r="S3019" i="2"/>
  <c r="P3019" i="2"/>
  <c r="N3019" i="2"/>
  <c r="M3019" i="2"/>
  <c r="L3019" i="2"/>
  <c r="O3019" i="2" s="1"/>
  <c r="J3019" i="2"/>
  <c r="F3019" i="2"/>
  <c r="A3019" i="2"/>
  <c r="T3018" i="2"/>
  <c r="S3018" i="2"/>
  <c r="P3018" i="2"/>
  <c r="N3018" i="2"/>
  <c r="M3018" i="2"/>
  <c r="L3018" i="2"/>
  <c r="O3018" i="2" s="1"/>
  <c r="J3018" i="2"/>
  <c r="F3018" i="2"/>
  <c r="A3018" i="2"/>
  <c r="T3017" i="2"/>
  <c r="S3017" i="2"/>
  <c r="P3017" i="2"/>
  <c r="N3017" i="2"/>
  <c r="M3017" i="2"/>
  <c r="L3017" i="2"/>
  <c r="O3017" i="2" s="1"/>
  <c r="J3017" i="2"/>
  <c r="F3017" i="2"/>
  <c r="A3017" i="2"/>
  <c r="T3016" i="2"/>
  <c r="S3016" i="2"/>
  <c r="P3016" i="2"/>
  <c r="N3016" i="2"/>
  <c r="M3016" i="2"/>
  <c r="L3016" i="2"/>
  <c r="O3016" i="2" s="1"/>
  <c r="J3016" i="2"/>
  <c r="F3016" i="2"/>
  <c r="A3016" i="2"/>
  <c r="T3015" i="2"/>
  <c r="S3015" i="2"/>
  <c r="P3015" i="2"/>
  <c r="N3015" i="2"/>
  <c r="M3015" i="2"/>
  <c r="L3015" i="2"/>
  <c r="O3015" i="2" s="1"/>
  <c r="J3015" i="2"/>
  <c r="F3015" i="2"/>
  <c r="A3015" i="2"/>
  <c r="T3014" i="2"/>
  <c r="S3014" i="2"/>
  <c r="P3014" i="2"/>
  <c r="N3014" i="2"/>
  <c r="M3014" i="2"/>
  <c r="L3014" i="2"/>
  <c r="O3014" i="2" s="1"/>
  <c r="J3014" i="2"/>
  <c r="F3014" i="2"/>
  <c r="A3014" i="2"/>
  <c r="T3013" i="2"/>
  <c r="S3013" i="2"/>
  <c r="P3013" i="2"/>
  <c r="N3013" i="2"/>
  <c r="M3013" i="2"/>
  <c r="L3013" i="2"/>
  <c r="O3013" i="2" s="1"/>
  <c r="J3013" i="2"/>
  <c r="F3013" i="2"/>
  <c r="A3013" i="2"/>
  <c r="T3012" i="2"/>
  <c r="S3012" i="2"/>
  <c r="P3012" i="2"/>
  <c r="N3012" i="2"/>
  <c r="M3012" i="2"/>
  <c r="L3012" i="2"/>
  <c r="O3012" i="2" s="1"/>
  <c r="J3012" i="2"/>
  <c r="F3012" i="2"/>
  <c r="A3012" i="2"/>
  <c r="T3011" i="2"/>
  <c r="S3011" i="2"/>
  <c r="P3011" i="2"/>
  <c r="N3011" i="2"/>
  <c r="M3011" i="2"/>
  <c r="L3011" i="2"/>
  <c r="O3011" i="2" s="1"/>
  <c r="J3011" i="2"/>
  <c r="F3011" i="2"/>
  <c r="A3011" i="2"/>
  <c r="T3010" i="2"/>
  <c r="S3010" i="2"/>
  <c r="P3010" i="2"/>
  <c r="N3010" i="2"/>
  <c r="M3010" i="2"/>
  <c r="L3010" i="2"/>
  <c r="O3010" i="2" s="1"/>
  <c r="J3010" i="2"/>
  <c r="F3010" i="2"/>
  <c r="A3010" i="2"/>
  <c r="T3009" i="2"/>
  <c r="S3009" i="2"/>
  <c r="P3009" i="2"/>
  <c r="N3009" i="2"/>
  <c r="M3009" i="2"/>
  <c r="L3009" i="2"/>
  <c r="O3009" i="2" s="1"/>
  <c r="J3009" i="2"/>
  <c r="F3009" i="2"/>
  <c r="A3009" i="2"/>
  <c r="T3008" i="2"/>
  <c r="S3008" i="2"/>
  <c r="P3008" i="2"/>
  <c r="N3008" i="2"/>
  <c r="M3008" i="2"/>
  <c r="L3008" i="2"/>
  <c r="O3008" i="2" s="1"/>
  <c r="J3008" i="2"/>
  <c r="F3008" i="2"/>
  <c r="A3008" i="2"/>
  <c r="T3007" i="2"/>
  <c r="S3007" i="2"/>
  <c r="P3007" i="2"/>
  <c r="N3007" i="2"/>
  <c r="M3007" i="2"/>
  <c r="L3007" i="2"/>
  <c r="O3007" i="2" s="1"/>
  <c r="J3007" i="2"/>
  <c r="F3007" i="2"/>
  <c r="A3007" i="2"/>
  <c r="T3006" i="2"/>
  <c r="S3006" i="2"/>
  <c r="P3006" i="2"/>
  <c r="N3006" i="2"/>
  <c r="M3006" i="2"/>
  <c r="L3006" i="2"/>
  <c r="O3006" i="2" s="1"/>
  <c r="J3006" i="2"/>
  <c r="F3006" i="2"/>
  <c r="A3006" i="2"/>
  <c r="T3005" i="2"/>
  <c r="S3005" i="2"/>
  <c r="P3005" i="2"/>
  <c r="N3005" i="2"/>
  <c r="M3005" i="2"/>
  <c r="L3005" i="2"/>
  <c r="O3005" i="2" s="1"/>
  <c r="J3005" i="2"/>
  <c r="F3005" i="2"/>
  <c r="A3005" i="2"/>
  <c r="T3004" i="2"/>
  <c r="S3004" i="2"/>
  <c r="P3004" i="2"/>
  <c r="N3004" i="2"/>
  <c r="M3004" i="2"/>
  <c r="L3004" i="2"/>
  <c r="O3004" i="2" s="1"/>
  <c r="J3004" i="2"/>
  <c r="F3004" i="2"/>
  <c r="A3004" i="2"/>
  <c r="T3003" i="2"/>
  <c r="S3003" i="2"/>
  <c r="P3003" i="2"/>
  <c r="N3003" i="2"/>
  <c r="M3003" i="2"/>
  <c r="L3003" i="2"/>
  <c r="O3003" i="2" s="1"/>
  <c r="J3003" i="2"/>
  <c r="F3003" i="2"/>
  <c r="A3003" i="2"/>
  <c r="T3002" i="2"/>
  <c r="S3002" i="2"/>
  <c r="P3002" i="2"/>
  <c r="N3002" i="2"/>
  <c r="M3002" i="2"/>
  <c r="L3002" i="2"/>
  <c r="O3002" i="2" s="1"/>
  <c r="J3002" i="2"/>
  <c r="F3002" i="2"/>
  <c r="A3002" i="2"/>
  <c r="T3001" i="2"/>
  <c r="S3001" i="2"/>
  <c r="P3001" i="2"/>
  <c r="N3001" i="2"/>
  <c r="M3001" i="2"/>
  <c r="L3001" i="2"/>
  <c r="O3001" i="2" s="1"/>
  <c r="J3001" i="2"/>
  <c r="F3001" i="2"/>
  <c r="A3001" i="2"/>
  <c r="T3000" i="2"/>
  <c r="S3000" i="2"/>
  <c r="P3000" i="2"/>
  <c r="N3000" i="2"/>
  <c r="M3000" i="2"/>
  <c r="L3000" i="2"/>
  <c r="O3000" i="2" s="1"/>
  <c r="J3000" i="2"/>
  <c r="F3000" i="2"/>
  <c r="A3000" i="2"/>
  <c r="T2999" i="2"/>
  <c r="S2999" i="2"/>
  <c r="P2999" i="2"/>
  <c r="N2999" i="2"/>
  <c r="M2999" i="2"/>
  <c r="L2999" i="2"/>
  <c r="O2999" i="2" s="1"/>
  <c r="J2999" i="2"/>
  <c r="F2999" i="2"/>
  <c r="A2999" i="2"/>
  <c r="T2998" i="2"/>
  <c r="S2998" i="2"/>
  <c r="P2998" i="2"/>
  <c r="N2998" i="2"/>
  <c r="M2998" i="2"/>
  <c r="L2998" i="2"/>
  <c r="O2998" i="2" s="1"/>
  <c r="J2998" i="2"/>
  <c r="F2998" i="2"/>
  <c r="A2998" i="2"/>
  <c r="T2997" i="2"/>
  <c r="S2997" i="2"/>
  <c r="P2997" i="2"/>
  <c r="N2997" i="2"/>
  <c r="M2997" i="2"/>
  <c r="L2997" i="2"/>
  <c r="O2997" i="2" s="1"/>
  <c r="J2997" i="2"/>
  <c r="F2997" i="2"/>
  <c r="A2997" i="2"/>
  <c r="T2996" i="2"/>
  <c r="S2996" i="2"/>
  <c r="P2996" i="2"/>
  <c r="N2996" i="2"/>
  <c r="M2996" i="2"/>
  <c r="L2996" i="2"/>
  <c r="O2996" i="2" s="1"/>
  <c r="J2996" i="2"/>
  <c r="F2996" i="2"/>
  <c r="A2996" i="2"/>
  <c r="T2995" i="2"/>
  <c r="S2995" i="2"/>
  <c r="P2995" i="2"/>
  <c r="N2995" i="2"/>
  <c r="M2995" i="2"/>
  <c r="L2995" i="2"/>
  <c r="O2995" i="2" s="1"/>
  <c r="J2995" i="2"/>
  <c r="F2995" i="2"/>
  <c r="A2995" i="2"/>
  <c r="T2994" i="2"/>
  <c r="S2994" i="2"/>
  <c r="P2994" i="2"/>
  <c r="N2994" i="2"/>
  <c r="M2994" i="2"/>
  <c r="L2994" i="2"/>
  <c r="O2994" i="2" s="1"/>
  <c r="J2994" i="2"/>
  <c r="F2994" i="2"/>
  <c r="A2994" i="2"/>
  <c r="T2993" i="2"/>
  <c r="S2993" i="2"/>
  <c r="P2993" i="2"/>
  <c r="N2993" i="2"/>
  <c r="M2993" i="2"/>
  <c r="L2993" i="2"/>
  <c r="O2993" i="2" s="1"/>
  <c r="J2993" i="2"/>
  <c r="F2993" i="2"/>
  <c r="A2993" i="2"/>
  <c r="T2992" i="2"/>
  <c r="S2992" i="2"/>
  <c r="P2992" i="2"/>
  <c r="N2992" i="2"/>
  <c r="M2992" i="2"/>
  <c r="L2992" i="2"/>
  <c r="O2992" i="2" s="1"/>
  <c r="J2992" i="2"/>
  <c r="F2992" i="2"/>
  <c r="A2992" i="2"/>
  <c r="T2991" i="2"/>
  <c r="S2991" i="2"/>
  <c r="P2991" i="2"/>
  <c r="N2991" i="2"/>
  <c r="M2991" i="2"/>
  <c r="L2991" i="2"/>
  <c r="O2991" i="2" s="1"/>
  <c r="J2991" i="2"/>
  <c r="F2991" i="2"/>
  <c r="A2991" i="2"/>
  <c r="T2990" i="2"/>
  <c r="S2990" i="2"/>
  <c r="P2990" i="2"/>
  <c r="N2990" i="2"/>
  <c r="M2990" i="2"/>
  <c r="L2990" i="2"/>
  <c r="O2990" i="2" s="1"/>
  <c r="J2990" i="2"/>
  <c r="F2990" i="2"/>
  <c r="A2990" i="2"/>
  <c r="T2989" i="2"/>
  <c r="S2989" i="2"/>
  <c r="P2989" i="2"/>
  <c r="N2989" i="2"/>
  <c r="M2989" i="2"/>
  <c r="L2989" i="2"/>
  <c r="O2989" i="2" s="1"/>
  <c r="J2989" i="2"/>
  <c r="F2989" i="2"/>
  <c r="A2989" i="2"/>
  <c r="T2988" i="2"/>
  <c r="S2988" i="2"/>
  <c r="P2988" i="2"/>
  <c r="N2988" i="2"/>
  <c r="M2988" i="2"/>
  <c r="L2988" i="2"/>
  <c r="O2988" i="2" s="1"/>
  <c r="J2988" i="2"/>
  <c r="F2988" i="2"/>
  <c r="A2988" i="2"/>
  <c r="T2987" i="2"/>
  <c r="S2987" i="2"/>
  <c r="P2987" i="2"/>
  <c r="N2987" i="2"/>
  <c r="M2987" i="2"/>
  <c r="L2987" i="2"/>
  <c r="O2987" i="2" s="1"/>
  <c r="J2987" i="2"/>
  <c r="F2987" i="2"/>
  <c r="A2987" i="2"/>
  <c r="T2986" i="2"/>
  <c r="S2986" i="2"/>
  <c r="P2986" i="2"/>
  <c r="N2986" i="2"/>
  <c r="M2986" i="2"/>
  <c r="L2986" i="2"/>
  <c r="O2986" i="2" s="1"/>
  <c r="J2986" i="2"/>
  <c r="F2986" i="2"/>
  <c r="A2986" i="2"/>
  <c r="T2985" i="2"/>
  <c r="S2985" i="2"/>
  <c r="P2985" i="2"/>
  <c r="N2985" i="2"/>
  <c r="M2985" i="2"/>
  <c r="L2985" i="2"/>
  <c r="O2985" i="2" s="1"/>
  <c r="J2985" i="2"/>
  <c r="F2985" i="2"/>
  <c r="A2985" i="2"/>
  <c r="T2984" i="2"/>
  <c r="S2984" i="2"/>
  <c r="P2984" i="2"/>
  <c r="N2984" i="2"/>
  <c r="M2984" i="2"/>
  <c r="L2984" i="2"/>
  <c r="O2984" i="2" s="1"/>
  <c r="J2984" i="2"/>
  <c r="F2984" i="2"/>
  <c r="A2984" i="2"/>
  <c r="T2983" i="2"/>
  <c r="S2983" i="2"/>
  <c r="P2983" i="2"/>
  <c r="N2983" i="2"/>
  <c r="M2983" i="2"/>
  <c r="L2983" i="2"/>
  <c r="O2983" i="2" s="1"/>
  <c r="J2983" i="2"/>
  <c r="F2983" i="2"/>
  <c r="A2983" i="2"/>
  <c r="T2982" i="2"/>
  <c r="S2982" i="2"/>
  <c r="P2982" i="2"/>
  <c r="N2982" i="2"/>
  <c r="M2982" i="2"/>
  <c r="L2982" i="2"/>
  <c r="O2982" i="2" s="1"/>
  <c r="J2982" i="2"/>
  <c r="F2982" i="2"/>
  <c r="A2982" i="2"/>
  <c r="T2981" i="2"/>
  <c r="S2981" i="2"/>
  <c r="P2981" i="2"/>
  <c r="N2981" i="2"/>
  <c r="M2981" i="2"/>
  <c r="L2981" i="2"/>
  <c r="O2981" i="2" s="1"/>
  <c r="J2981" i="2"/>
  <c r="F2981" i="2"/>
  <c r="A2981" i="2"/>
  <c r="T2980" i="2"/>
  <c r="S2980" i="2"/>
  <c r="P2980" i="2"/>
  <c r="N2980" i="2"/>
  <c r="M2980" i="2"/>
  <c r="L2980" i="2"/>
  <c r="O2980" i="2" s="1"/>
  <c r="J2980" i="2"/>
  <c r="F2980" i="2"/>
  <c r="A2980" i="2"/>
  <c r="T2979" i="2"/>
  <c r="S2979" i="2"/>
  <c r="P2979" i="2"/>
  <c r="N2979" i="2"/>
  <c r="M2979" i="2"/>
  <c r="L2979" i="2"/>
  <c r="O2979" i="2" s="1"/>
  <c r="J2979" i="2"/>
  <c r="F2979" i="2"/>
  <c r="A2979" i="2"/>
  <c r="T2978" i="2"/>
  <c r="S2978" i="2"/>
  <c r="P2978" i="2"/>
  <c r="N2978" i="2"/>
  <c r="M2978" i="2"/>
  <c r="L2978" i="2"/>
  <c r="O2978" i="2" s="1"/>
  <c r="J2978" i="2"/>
  <c r="F2978" i="2"/>
  <c r="A2978" i="2"/>
  <c r="T2977" i="2"/>
  <c r="S2977" i="2"/>
  <c r="P2977" i="2"/>
  <c r="N2977" i="2"/>
  <c r="M2977" i="2"/>
  <c r="L2977" i="2"/>
  <c r="O2977" i="2" s="1"/>
  <c r="J2977" i="2"/>
  <c r="F2977" i="2"/>
  <c r="A2977" i="2"/>
  <c r="T2976" i="2"/>
  <c r="S2976" i="2"/>
  <c r="P2976" i="2"/>
  <c r="N2976" i="2"/>
  <c r="M2976" i="2"/>
  <c r="L2976" i="2"/>
  <c r="O2976" i="2" s="1"/>
  <c r="J2976" i="2"/>
  <c r="F2976" i="2"/>
  <c r="A2976" i="2"/>
  <c r="T2975" i="2"/>
  <c r="S2975" i="2"/>
  <c r="P2975" i="2"/>
  <c r="N2975" i="2"/>
  <c r="M2975" i="2"/>
  <c r="L2975" i="2"/>
  <c r="O2975" i="2" s="1"/>
  <c r="J2975" i="2"/>
  <c r="F2975" i="2"/>
  <c r="A2975" i="2"/>
  <c r="T2974" i="2"/>
  <c r="S2974" i="2"/>
  <c r="P2974" i="2"/>
  <c r="N2974" i="2"/>
  <c r="M2974" i="2"/>
  <c r="L2974" i="2"/>
  <c r="O2974" i="2" s="1"/>
  <c r="J2974" i="2"/>
  <c r="F2974" i="2"/>
  <c r="A2974" i="2"/>
  <c r="T2973" i="2"/>
  <c r="S2973" i="2"/>
  <c r="P2973" i="2"/>
  <c r="N2973" i="2"/>
  <c r="M2973" i="2"/>
  <c r="L2973" i="2"/>
  <c r="O2973" i="2" s="1"/>
  <c r="J2973" i="2"/>
  <c r="F2973" i="2"/>
  <c r="A2973" i="2"/>
  <c r="T2972" i="2"/>
  <c r="S2972" i="2"/>
  <c r="P2972" i="2"/>
  <c r="N2972" i="2"/>
  <c r="M2972" i="2"/>
  <c r="L2972" i="2"/>
  <c r="O2972" i="2" s="1"/>
  <c r="J2972" i="2"/>
  <c r="F2972" i="2"/>
  <c r="A2972" i="2"/>
  <c r="T2971" i="2"/>
  <c r="S2971" i="2"/>
  <c r="P2971" i="2"/>
  <c r="N2971" i="2"/>
  <c r="M2971" i="2"/>
  <c r="L2971" i="2"/>
  <c r="O2971" i="2" s="1"/>
  <c r="J2971" i="2"/>
  <c r="F2971" i="2"/>
  <c r="A2971" i="2"/>
  <c r="T2970" i="2"/>
  <c r="S2970" i="2"/>
  <c r="P2970" i="2"/>
  <c r="N2970" i="2"/>
  <c r="M2970" i="2"/>
  <c r="L2970" i="2"/>
  <c r="O2970" i="2" s="1"/>
  <c r="J2970" i="2"/>
  <c r="F2970" i="2"/>
  <c r="A2970" i="2"/>
  <c r="T2969" i="2"/>
  <c r="S2969" i="2"/>
  <c r="P2969" i="2"/>
  <c r="N2969" i="2"/>
  <c r="M2969" i="2"/>
  <c r="L2969" i="2"/>
  <c r="O2969" i="2" s="1"/>
  <c r="J2969" i="2"/>
  <c r="F2969" i="2"/>
  <c r="A2969" i="2"/>
  <c r="T2968" i="2"/>
  <c r="S2968" i="2"/>
  <c r="P2968" i="2"/>
  <c r="N2968" i="2"/>
  <c r="M2968" i="2"/>
  <c r="L2968" i="2"/>
  <c r="O2968" i="2" s="1"/>
  <c r="J2968" i="2"/>
  <c r="F2968" i="2"/>
  <c r="A2968" i="2"/>
  <c r="T2967" i="2"/>
  <c r="S2967" i="2"/>
  <c r="P2967" i="2"/>
  <c r="N2967" i="2"/>
  <c r="M2967" i="2"/>
  <c r="L2967" i="2"/>
  <c r="O2967" i="2" s="1"/>
  <c r="J2967" i="2"/>
  <c r="F2967" i="2"/>
  <c r="A2967" i="2"/>
  <c r="T2966" i="2"/>
  <c r="S2966" i="2"/>
  <c r="P2966" i="2"/>
  <c r="N2966" i="2"/>
  <c r="M2966" i="2"/>
  <c r="L2966" i="2"/>
  <c r="O2966" i="2" s="1"/>
  <c r="J2966" i="2"/>
  <c r="F2966" i="2"/>
  <c r="A2966" i="2"/>
  <c r="T2965" i="2"/>
  <c r="S2965" i="2"/>
  <c r="P2965" i="2"/>
  <c r="N2965" i="2"/>
  <c r="M2965" i="2"/>
  <c r="L2965" i="2"/>
  <c r="O2965" i="2" s="1"/>
  <c r="J2965" i="2"/>
  <c r="F2965" i="2"/>
  <c r="A2965" i="2"/>
  <c r="T2964" i="2"/>
  <c r="S2964" i="2"/>
  <c r="P2964" i="2"/>
  <c r="N2964" i="2"/>
  <c r="M2964" i="2"/>
  <c r="L2964" i="2"/>
  <c r="O2964" i="2" s="1"/>
  <c r="J2964" i="2"/>
  <c r="F2964" i="2"/>
  <c r="A2964" i="2"/>
  <c r="T2963" i="2"/>
  <c r="S2963" i="2"/>
  <c r="P2963" i="2"/>
  <c r="N2963" i="2"/>
  <c r="M2963" i="2"/>
  <c r="L2963" i="2"/>
  <c r="O2963" i="2" s="1"/>
  <c r="J2963" i="2"/>
  <c r="F2963" i="2"/>
  <c r="A2963" i="2"/>
  <c r="T2962" i="2"/>
  <c r="S2962" i="2"/>
  <c r="P2962" i="2"/>
  <c r="N2962" i="2"/>
  <c r="M2962" i="2"/>
  <c r="L2962" i="2"/>
  <c r="O2962" i="2" s="1"/>
  <c r="J2962" i="2"/>
  <c r="F2962" i="2"/>
  <c r="A2962" i="2"/>
  <c r="T2961" i="2"/>
  <c r="S2961" i="2"/>
  <c r="P2961" i="2"/>
  <c r="N2961" i="2"/>
  <c r="M2961" i="2"/>
  <c r="L2961" i="2"/>
  <c r="O2961" i="2" s="1"/>
  <c r="J2961" i="2"/>
  <c r="F2961" i="2"/>
  <c r="A2961" i="2"/>
  <c r="T2960" i="2"/>
  <c r="S2960" i="2"/>
  <c r="P2960" i="2"/>
  <c r="N2960" i="2"/>
  <c r="M2960" i="2"/>
  <c r="L2960" i="2"/>
  <c r="O2960" i="2" s="1"/>
  <c r="J2960" i="2"/>
  <c r="F2960" i="2"/>
  <c r="A2960" i="2"/>
  <c r="T2959" i="2"/>
  <c r="S2959" i="2"/>
  <c r="P2959" i="2"/>
  <c r="N2959" i="2"/>
  <c r="M2959" i="2"/>
  <c r="L2959" i="2"/>
  <c r="O2959" i="2" s="1"/>
  <c r="J2959" i="2"/>
  <c r="F2959" i="2"/>
  <c r="A2959" i="2"/>
  <c r="T2958" i="2"/>
  <c r="S2958" i="2"/>
  <c r="P2958" i="2"/>
  <c r="N2958" i="2"/>
  <c r="M2958" i="2"/>
  <c r="L2958" i="2"/>
  <c r="O2958" i="2" s="1"/>
  <c r="J2958" i="2"/>
  <c r="F2958" i="2"/>
  <c r="A2958" i="2"/>
  <c r="T2957" i="2"/>
  <c r="S2957" i="2"/>
  <c r="P2957" i="2"/>
  <c r="N2957" i="2"/>
  <c r="M2957" i="2"/>
  <c r="L2957" i="2"/>
  <c r="O2957" i="2" s="1"/>
  <c r="J2957" i="2"/>
  <c r="F2957" i="2"/>
  <c r="A2957" i="2"/>
  <c r="T2956" i="2"/>
  <c r="S2956" i="2"/>
  <c r="P2956" i="2"/>
  <c r="N2956" i="2"/>
  <c r="M2956" i="2"/>
  <c r="L2956" i="2"/>
  <c r="O2956" i="2" s="1"/>
  <c r="J2956" i="2"/>
  <c r="F2956" i="2"/>
  <c r="A2956" i="2"/>
  <c r="T2955" i="2"/>
  <c r="S2955" i="2"/>
  <c r="P2955" i="2"/>
  <c r="N2955" i="2"/>
  <c r="M2955" i="2"/>
  <c r="L2955" i="2"/>
  <c r="O2955" i="2" s="1"/>
  <c r="J2955" i="2"/>
  <c r="F2955" i="2"/>
  <c r="A2955" i="2"/>
  <c r="T2954" i="2"/>
  <c r="S2954" i="2"/>
  <c r="P2954" i="2"/>
  <c r="N2954" i="2"/>
  <c r="M2954" i="2"/>
  <c r="L2954" i="2"/>
  <c r="O2954" i="2" s="1"/>
  <c r="J2954" i="2"/>
  <c r="F2954" i="2"/>
  <c r="A2954" i="2"/>
  <c r="T2953" i="2"/>
  <c r="S2953" i="2"/>
  <c r="P2953" i="2"/>
  <c r="N2953" i="2"/>
  <c r="M2953" i="2"/>
  <c r="L2953" i="2"/>
  <c r="O2953" i="2" s="1"/>
  <c r="J2953" i="2"/>
  <c r="F2953" i="2"/>
  <c r="A2953" i="2"/>
  <c r="T2952" i="2"/>
  <c r="S2952" i="2"/>
  <c r="P2952" i="2"/>
  <c r="N2952" i="2"/>
  <c r="M2952" i="2"/>
  <c r="L2952" i="2"/>
  <c r="O2952" i="2" s="1"/>
  <c r="J2952" i="2"/>
  <c r="F2952" i="2"/>
  <c r="A2952" i="2"/>
  <c r="T2951" i="2"/>
  <c r="S2951" i="2"/>
  <c r="P2951" i="2"/>
  <c r="N2951" i="2"/>
  <c r="M2951" i="2"/>
  <c r="L2951" i="2"/>
  <c r="O2951" i="2" s="1"/>
  <c r="J2951" i="2"/>
  <c r="F2951" i="2"/>
  <c r="A2951" i="2"/>
  <c r="T2950" i="2"/>
  <c r="S2950" i="2"/>
  <c r="P2950" i="2"/>
  <c r="N2950" i="2"/>
  <c r="M2950" i="2"/>
  <c r="L2950" i="2"/>
  <c r="O2950" i="2" s="1"/>
  <c r="J2950" i="2"/>
  <c r="F2950" i="2"/>
  <c r="A2950" i="2"/>
  <c r="T2949" i="2"/>
  <c r="S2949" i="2"/>
  <c r="P2949" i="2"/>
  <c r="N2949" i="2"/>
  <c r="M2949" i="2"/>
  <c r="L2949" i="2"/>
  <c r="O2949" i="2" s="1"/>
  <c r="J2949" i="2"/>
  <c r="F2949" i="2"/>
  <c r="A2949" i="2"/>
  <c r="T2948" i="2"/>
  <c r="S2948" i="2"/>
  <c r="P2948" i="2"/>
  <c r="N2948" i="2"/>
  <c r="M2948" i="2"/>
  <c r="L2948" i="2"/>
  <c r="O2948" i="2" s="1"/>
  <c r="J2948" i="2"/>
  <c r="F2948" i="2"/>
  <c r="A2948" i="2"/>
  <c r="T2947" i="2"/>
  <c r="S2947" i="2"/>
  <c r="P2947" i="2"/>
  <c r="N2947" i="2"/>
  <c r="M2947" i="2"/>
  <c r="L2947" i="2"/>
  <c r="O2947" i="2" s="1"/>
  <c r="J2947" i="2"/>
  <c r="F2947" i="2"/>
  <c r="A2947" i="2"/>
  <c r="T2946" i="2"/>
  <c r="S2946" i="2"/>
  <c r="P2946" i="2"/>
  <c r="N2946" i="2"/>
  <c r="M2946" i="2"/>
  <c r="L2946" i="2"/>
  <c r="O2946" i="2" s="1"/>
  <c r="J2946" i="2"/>
  <c r="F2946" i="2"/>
  <c r="A2946" i="2"/>
  <c r="T2945" i="2"/>
  <c r="S2945" i="2"/>
  <c r="P2945" i="2"/>
  <c r="N2945" i="2"/>
  <c r="M2945" i="2"/>
  <c r="L2945" i="2"/>
  <c r="O2945" i="2" s="1"/>
  <c r="J2945" i="2"/>
  <c r="F2945" i="2"/>
  <c r="A2945" i="2"/>
  <c r="T2944" i="2"/>
  <c r="S2944" i="2"/>
  <c r="P2944" i="2"/>
  <c r="N2944" i="2"/>
  <c r="M2944" i="2"/>
  <c r="L2944" i="2"/>
  <c r="O2944" i="2" s="1"/>
  <c r="J2944" i="2"/>
  <c r="F2944" i="2"/>
  <c r="A2944" i="2"/>
  <c r="T2943" i="2"/>
  <c r="S2943" i="2"/>
  <c r="P2943" i="2"/>
  <c r="N2943" i="2"/>
  <c r="M2943" i="2"/>
  <c r="L2943" i="2"/>
  <c r="O2943" i="2" s="1"/>
  <c r="J2943" i="2"/>
  <c r="F2943" i="2"/>
  <c r="A2943" i="2"/>
  <c r="T2942" i="2"/>
  <c r="S2942" i="2"/>
  <c r="P2942" i="2"/>
  <c r="N2942" i="2"/>
  <c r="M2942" i="2"/>
  <c r="L2942" i="2"/>
  <c r="O2942" i="2" s="1"/>
  <c r="J2942" i="2"/>
  <c r="F2942" i="2"/>
  <c r="A2942" i="2"/>
  <c r="T2941" i="2"/>
  <c r="S2941" i="2"/>
  <c r="P2941" i="2"/>
  <c r="N2941" i="2"/>
  <c r="M2941" i="2"/>
  <c r="L2941" i="2"/>
  <c r="O2941" i="2" s="1"/>
  <c r="J2941" i="2"/>
  <c r="F2941" i="2"/>
  <c r="A2941" i="2"/>
  <c r="T2940" i="2"/>
  <c r="S2940" i="2"/>
  <c r="P2940" i="2"/>
  <c r="N2940" i="2"/>
  <c r="M2940" i="2"/>
  <c r="L2940" i="2"/>
  <c r="O2940" i="2" s="1"/>
  <c r="J2940" i="2"/>
  <c r="F2940" i="2"/>
  <c r="A2940" i="2"/>
  <c r="T2939" i="2"/>
  <c r="S2939" i="2"/>
  <c r="P2939" i="2"/>
  <c r="N2939" i="2"/>
  <c r="M2939" i="2"/>
  <c r="L2939" i="2"/>
  <c r="O2939" i="2" s="1"/>
  <c r="J2939" i="2"/>
  <c r="F2939" i="2"/>
  <c r="A2939" i="2"/>
  <c r="T2938" i="2"/>
  <c r="S2938" i="2"/>
  <c r="P2938" i="2"/>
  <c r="N2938" i="2"/>
  <c r="M2938" i="2"/>
  <c r="L2938" i="2"/>
  <c r="O2938" i="2" s="1"/>
  <c r="J2938" i="2"/>
  <c r="F2938" i="2"/>
  <c r="A2938" i="2"/>
  <c r="T2937" i="2"/>
  <c r="S2937" i="2"/>
  <c r="P2937" i="2"/>
  <c r="N2937" i="2"/>
  <c r="M2937" i="2"/>
  <c r="L2937" i="2"/>
  <c r="O2937" i="2" s="1"/>
  <c r="J2937" i="2"/>
  <c r="F2937" i="2"/>
  <c r="A2937" i="2"/>
  <c r="T2936" i="2"/>
  <c r="S2936" i="2"/>
  <c r="P2936" i="2"/>
  <c r="N2936" i="2"/>
  <c r="M2936" i="2"/>
  <c r="L2936" i="2"/>
  <c r="O2936" i="2" s="1"/>
  <c r="J2936" i="2"/>
  <c r="F2936" i="2"/>
  <c r="A2936" i="2"/>
  <c r="T2935" i="2"/>
  <c r="S2935" i="2"/>
  <c r="P2935" i="2"/>
  <c r="N2935" i="2"/>
  <c r="M2935" i="2"/>
  <c r="L2935" i="2"/>
  <c r="O2935" i="2" s="1"/>
  <c r="J2935" i="2"/>
  <c r="F2935" i="2"/>
  <c r="A2935" i="2"/>
  <c r="T2934" i="2"/>
  <c r="S2934" i="2"/>
  <c r="P2934" i="2"/>
  <c r="N2934" i="2"/>
  <c r="M2934" i="2"/>
  <c r="L2934" i="2"/>
  <c r="O2934" i="2" s="1"/>
  <c r="J2934" i="2"/>
  <c r="F2934" i="2"/>
  <c r="A2934" i="2"/>
  <c r="T2933" i="2"/>
  <c r="S2933" i="2"/>
  <c r="P2933" i="2"/>
  <c r="N2933" i="2"/>
  <c r="M2933" i="2"/>
  <c r="L2933" i="2"/>
  <c r="O2933" i="2" s="1"/>
  <c r="J2933" i="2"/>
  <c r="F2933" i="2"/>
  <c r="A2933" i="2"/>
  <c r="T2932" i="2"/>
  <c r="S2932" i="2"/>
  <c r="P2932" i="2"/>
  <c r="N2932" i="2"/>
  <c r="M2932" i="2"/>
  <c r="L2932" i="2"/>
  <c r="O2932" i="2" s="1"/>
  <c r="J2932" i="2"/>
  <c r="F2932" i="2"/>
  <c r="A2932" i="2"/>
  <c r="T2931" i="2"/>
  <c r="S2931" i="2"/>
  <c r="P2931" i="2"/>
  <c r="N2931" i="2"/>
  <c r="M2931" i="2"/>
  <c r="L2931" i="2"/>
  <c r="O2931" i="2" s="1"/>
  <c r="J2931" i="2"/>
  <c r="F2931" i="2"/>
  <c r="A2931" i="2"/>
  <c r="T2930" i="2"/>
  <c r="S2930" i="2"/>
  <c r="P2930" i="2"/>
  <c r="N2930" i="2"/>
  <c r="M2930" i="2"/>
  <c r="L2930" i="2"/>
  <c r="O2930" i="2" s="1"/>
  <c r="J2930" i="2"/>
  <c r="F2930" i="2"/>
  <c r="A2930" i="2"/>
  <c r="T2929" i="2"/>
  <c r="S2929" i="2"/>
  <c r="P2929" i="2"/>
  <c r="N2929" i="2"/>
  <c r="M2929" i="2"/>
  <c r="L2929" i="2"/>
  <c r="O2929" i="2" s="1"/>
  <c r="J2929" i="2"/>
  <c r="F2929" i="2"/>
  <c r="A2929" i="2"/>
  <c r="T2928" i="2"/>
  <c r="S2928" i="2"/>
  <c r="P2928" i="2"/>
  <c r="N2928" i="2"/>
  <c r="M2928" i="2"/>
  <c r="L2928" i="2"/>
  <c r="O2928" i="2" s="1"/>
  <c r="J2928" i="2"/>
  <c r="F2928" i="2"/>
  <c r="A2928" i="2"/>
  <c r="T2927" i="2"/>
  <c r="S2927" i="2"/>
  <c r="P2927" i="2"/>
  <c r="N2927" i="2"/>
  <c r="M2927" i="2"/>
  <c r="L2927" i="2"/>
  <c r="O2927" i="2" s="1"/>
  <c r="J2927" i="2"/>
  <c r="F2927" i="2"/>
  <c r="A2927" i="2"/>
  <c r="T2926" i="2"/>
  <c r="S2926" i="2"/>
  <c r="P2926" i="2"/>
  <c r="N2926" i="2"/>
  <c r="M2926" i="2"/>
  <c r="L2926" i="2"/>
  <c r="O2926" i="2" s="1"/>
  <c r="J2926" i="2"/>
  <c r="F2926" i="2"/>
  <c r="A2926" i="2"/>
  <c r="T2925" i="2"/>
  <c r="S2925" i="2"/>
  <c r="P2925" i="2"/>
  <c r="N2925" i="2"/>
  <c r="M2925" i="2"/>
  <c r="L2925" i="2"/>
  <c r="O2925" i="2" s="1"/>
  <c r="J2925" i="2"/>
  <c r="F2925" i="2"/>
  <c r="A2925" i="2"/>
  <c r="T2924" i="2"/>
  <c r="S2924" i="2"/>
  <c r="P2924" i="2"/>
  <c r="N2924" i="2"/>
  <c r="M2924" i="2"/>
  <c r="L2924" i="2"/>
  <c r="O2924" i="2" s="1"/>
  <c r="J2924" i="2"/>
  <c r="F2924" i="2"/>
  <c r="A2924" i="2"/>
  <c r="T2923" i="2"/>
  <c r="S2923" i="2"/>
  <c r="P2923" i="2"/>
  <c r="N2923" i="2"/>
  <c r="M2923" i="2"/>
  <c r="L2923" i="2"/>
  <c r="O2923" i="2" s="1"/>
  <c r="J2923" i="2"/>
  <c r="F2923" i="2"/>
  <c r="A2923" i="2"/>
  <c r="T2922" i="2"/>
  <c r="S2922" i="2"/>
  <c r="P2922" i="2"/>
  <c r="N2922" i="2"/>
  <c r="M2922" i="2"/>
  <c r="L2922" i="2"/>
  <c r="O2922" i="2" s="1"/>
  <c r="J2922" i="2"/>
  <c r="F2922" i="2"/>
  <c r="A2922" i="2"/>
  <c r="T2921" i="2"/>
  <c r="S2921" i="2"/>
  <c r="P2921" i="2"/>
  <c r="N2921" i="2"/>
  <c r="M2921" i="2"/>
  <c r="L2921" i="2"/>
  <c r="O2921" i="2" s="1"/>
  <c r="J2921" i="2"/>
  <c r="F2921" i="2"/>
  <c r="A2921" i="2"/>
  <c r="T2920" i="2"/>
  <c r="S2920" i="2"/>
  <c r="P2920" i="2"/>
  <c r="N2920" i="2"/>
  <c r="M2920" i="2"/>
  <c r="L2920" i="2"/>
  <c r="O2920" i="2" s="1"/>
  <c r="J2920" i="2"/>
  <c r="F2920" i="2"/>
  <c r="A2920" i="2"/>
  <c r="T2919" i="2"/>
  <c r="S2919" i="2"/>
  <c r="P2919" i="2"/>
  <c r="N2919" i="2"/>
  <c r="M2919" i="2"/>
  <c r="L2919" i="2"/>
  <c r="O2919" i="2" s="1"/>
  <c r="J2919" i="2"/>
  <c r="F2919" i="2"/>
  <c r="A2919" i="2"/>
  <c r="T2918" i="2"/>
  <c r="S2918" i="2"/>
  <c r="P2918" i="2"/>
  <c r="N2918" i="2"/>
  <c r="M2918" i="2"/>
  <c r="L2918" i="2"/>
  <c r="O2918" i="2" s="1"/>
  <c r="J2918" i="2"/>
  <c r="F2918" i="2"/>
  <c r="A2918" i="2"/>
  <c r="T2917" i="2"/>
  <c r="S2917" i="2"/>
  <c r="P2917" i="2"/>
  <c r="N2917" i="2"/>
  <c r="M2917" i="2"/>
  <c r="L2917" i="2"/>
  <c r="O2917" i="2" s="1"/>
  <c r="J2917" i="2"/>
  <c r="F2917" i="2"/>
  <c r="A2917" i="2"/>
  <c r="T2916" i="2"/>
  <c r="S2916" i="2"/>
  <c r="P2916" i="2"/>
  <c r="N2916" i="2"/>
  <c r="M2916" i="2"/>
  <c r="L2916" i="2"/>
  <c r="O2916" i="2" s="1"/>
  <c r="J2916" i="2"/>
  <c r="F2916" i="2"/>
  <c r="A2916" i="2"/>
  <c r="T2915" i="2"/>
  <c r="S2915" i="2"/>
  <c r="P2915" i="2"/>
  <c r="N2915" i="2"/>
  <c r="M2915" i="2"/>
  <c r="L2915" i="2"/>
  <c r="O2915" i="2" s="1"/>
  <c r="J2915" i="2"/>
  <c r="F2915" i="2"/>
  <c r="A2915" i="2"/>
  <c r="T2914" i="2"/>
  <c r="S2914" i="2"/>
  <c r="P2914" i="2"/>
  <c r="N2914" i="2"/>
  <c r="M2914" i="2"/>
  <c r="L2914" i="2"/>
  <c r="O2914" i="2" s="1"/>
  <c r="J2914" i="2"/>
  <c r="F2914" i="2"/>
  <c r="A2914" i="2"/>
  <c r="T2913" i="2"/>
  <c r="S2913" i="2"/>
  <c r="P2913" i="2"/>
  <c r="N2913" i="2"/>
  <c r="M2913" i="2"/>
  <c r="L2913" i="2"/>
  <c r="O2913" i="2" s="1"/>
  <c r="J2913" i="2"/>
  <c r="F2913" i="2"/>
  <c r="A2913" i="2"/>
  <c r="T2912" i="2"/>
  <c r="S2912" i="2"/>
  <c r="P2912" i="2"/>
  <c r="N2912" i="2"/>
  <c r="M2912" i="2"/>
  <c r="L2912" i="2"/>
  <c r="O2912" i="2" s="1"/>
  <c r="J2912" i="2"/>
  <c r="F2912" i="2"/>
  <c r="A2912" i="2"/>
  <c r="T2911" i="2"/>
  <c r="S2911" i="2"/>
  <c r="P2911" i="2"/>
  <c r="N2911" i="2"/>
  <c r="M2911" i="2"/>
  <c r="L2911" i="2"/>
  <c r="O2911" i="2" s="1"/>
  <c r="J2911" i="2"/>
  <c r="F2911" i="2"/>
  <c r="A2911" i="2"/>
  <c r="T2910" i="2"/>
  <c r="S2910" i="2"/>
  <c r="P2910" i="2"/>
  <c r="N2910" i="2"/>
  <c r="M2910" i="2"/>
  <c r="L2910" i="2"/>
  <c r="O2910" i="2" s="1"/>
  <c r="J2910" i="2"/>
  <c r="F2910" i="2"/>
  <c r="A2910" i="2"/>
  <c r="T2909" i="2"/>
  <c r="S2909" i="2"/>
  <c r="P2909" i="2"/>
  <c r="N2909" i="2"/>
  <c r="M2909" i="2"/>
  <c r="L2909" i="2"/>
  <c r="O2909" i="2" s="1"/>
  <c r="J2909" i="2"/>
  <c r="F2909" i="2"/>
  <c r="A2909" i="2"/>
  <c r="T2908" i="2"/>
  <c r="S2908" i="2"/>
  <c r="P2908" i="2"/>
  <c r="N2908" i="2"/>
  <c r="M2908" i="2"/>
  <c r="L2908" i="2"/>
  <c r="O2908" i="2" s="1"/>
  <c r="J2908" i="2"/>
  <c r="F2908" i="2"/>
  <c r="A2908" i="2"/>
  <c r="T2907" i="2"/>
  <c r="S2907" i="2"/>
  <c r="P2907" i="2"/>
  <c r="N2907" i="2"/>
  <c r="M2907" i="2"/>
  <c r="L2907" i="2"/>
  <c r="O2907" i="2" s="1"/>
  <c r="J2907" i="2"/>
  <c r="F2907" i="2"/>
  <c r="A2907" i="2"/>
  <c r="T2906" i="2"/>
  <c r="S2906" i="2"/>
  <c r="P2906" i="2"/>
  <c r="N2906" i="2"/>
  <c r="M2906" i="2"/>
  <c r="L2906" i="2"/>
  <c r="O2906" i="2" s="1"/>
  <c r="J2906" i="2"/>
  <c r="F2906" i="2"/>
  <c r="A2906" i="2"/>
  <c r="T2905" i="2"/>
  <c r="S2905" i="2"/>
  <c r="P2905" i="2"/>
  <c r="N2905" i="2"/>
  <c r="M2905" i="2"/>
  <c r="L2905" i="2"/>
  <c r="O2905" i="2" s="1"/>
  <c r="J2905" i="2"/>
  <c r="F2905" i="2"/>
  <c r="A2905" i="2"/>
  <c r="T2904" i="2"/>
  <c r="S2904" i="2"/>
  <c r="P2904" i="2"/>
  <c r="N2904" i="2"/>
  <c r="M2904" i="2"/>
  <c r="L2904" i="2"/>
  <c r="O2904" i="2" s="1"/>
  <c r="J2904" i="2"/>
  <c r="F2904" i="2"/>
  <c r="A2904" i="2"/>
  <c r="T2903" i="2"/>
  <c r="S2903" i="2"/>
  <c r="P2903" i="2"/>
  <c r="N2903" i="2"/>
  <c r="M2903" i="2"/>
  <c r="L2903" i="2"/>
  <c r="O2903" i="2" s="1"/>
  <c r="J2903" i="2"/>
  <c r="F2903" i="2"/>
  <c r="A2903" i="2"/>
  <c r="T2902" i="2"/>
  <c r="S2902" i="2"/>
  <c r="P2902" i="2"/>
  <c r="N2902" i="2"/>
  <c r="M2902" i="2"/>
  <c r="L2902" i="2"/>
  <c r="O2902" i="2" s="1"/>
  <c r="J2902" i="2"/>
  <c r="F2902" i="2"/>
  <c r="A2902" i="2"/>
  <c r="T2901" i="2"/>
  <c r="S2901" i="2"/>
  <c r="P2901" i="2"/>
  <c r="N2901" i="2"/>
  <c r="M2901" i="2"/>
  <c r="L2901" i="2"/>
  <c r="O2901" i="2" s="1"/>
  <c r="J2901" i="2"/>
  <c r="F2901" i="2"/>
  <c r="A2901" i="2"/>
  <c r="T2900" i="2"/>
  <c r="S2900" i="2"/>
  <c r="P2900" i="2"/>
  <c r="N2900" i="2"/>
  <c r="M2900" i="2"/>
  <c r="L2900" i="2"/>
  <c r="O2900" i="2" s="1"/>
  <c r="J2900" i="2"/>
  <c r="F2900" i="2"/>
  <c r="A2900" i="2"/>
  <c r="T2899" i="2"/>
  <c r="S2899" i="2"/>
  <c r="P2899" i="2"/>
  <c r="N2899" i="2"/>
  <c r="M2899" i="2"/>
  <c r="L2899" i="2"/>
  <c r="O2899" i="2" s="1"/>
  <c r="J2899" i="2"/>
  <c r="F2899" i="2"/>
  <c r="A2899" i="2"/>
  <c r="T2898" i="2"/>
  <c r="S2898" i="2"/>
  <c r="P2898" i="2"/>
  <c r="N2898" i="2"/>
  <c r="M2898" i="2"/>
  <c r="L2898" i="2"/>
  <c r="O2898" i="2" s="1"/>
  <c r="J2898" i="2"/>
  <c r="F2898" i="2"/>
  <c r="A2898" i="2"/>
  <c r="T2897" i="2"/>
  <c r="S2897" i="2"/>
  <c r="P2897" i="2"/>
  <c r="N2897" i="2"/>
  <c r="M2897" i="2"/>
  <c r="L2897" i="2"/>
  <c r="O2897" i="2" s="1"/>
  <c r="J2897" i="2"/>
  <c r="F2897" i="2"/>
  <c r="A2897" i="2"/>
  <c r="T2896" i="2"/>
  <c r="S2896" i="2"/>
  <c r="P2896" i="2"/>
  <c r="N2896" i="2"/>
  <c r="M2896" i="2"/>
  <c r="L2896" i="2"/>
  <c r="O2896" i="2" s="1"/>
  <c r="J2896" i="2"/>
  <c r="F2896" i="2"/>
  <c r="A2896" i="2"/>
  <c r="T2895" i="2"/>
  <c r="S2895" i="2"/>
  <c r="P2895" i="2"/>
  <c r="N2895" i="2"/>
  <c r="M2895" i="2"/>
  <c r="L2895" i="2"/>
  <c r="O2895" i="2" s="1"/>
  <c r="J2895" i="2"/>
  <c r="F2895" i="2"/>
  <c r="A2895" i="2"/>
  <c r="T2894" i="2"/>
  <c r="S2894" i="2"/>
  <c r="P2894" i="2"/>
  <c r="N2894" i="2"/>
  <c r="M2894" i="2"/>
  <c r="L2894" i="2"/>
  <c r="O2894" i="2" s="1"/>
  <c r="J2894" i="2"/>
  <c r="F2894" i="2"/>
  <c r="A2894" i="2"/>
  <c r="T2893" i="2"/>
  <c r="S2893" i="2"/>
  <c r="P2893" i="2"/>
  <c r="N2893" i="2"/>
  <c r="M2893" i="2"/>
  <c r="L2893" i="2"/>
  <c r="O2893" i="2" s="1"/>
  <c r="J2893" i="2"/>
  <c r="F2893" i="2"/>
  <c r="A2893" i="2"/>
  <c r="T2892" i="2"/>
  <c r="S2892" i="2"/>
  <c r="P2892" i="2"/>
  <c r="N2892" i="2"/>
  <c r="M2892" i="2"/>
  <c r="L2892" i="2"/>
  <c r="O2892" i="2" s="1"/>
  <c r="J2892" i="2"/>
  <c r="F2892" i="2"/>
  <c r="A2892" i="2"/>
  <c r="T2891" i="2"/>
  <c r="S2891" i="2"/>
  <c r="P2891" i="2"/>
  <c r="N2891" i="2"/>
  <c r="M2891" i="2"/>
  <c r="L2891" i="2"/>
  <c r="O2891" i="2" s="1"/>
  <c r="J2891" i="2"/>
  <c r="F2891" i="2"/>
  <c r="A2891" i="2"/>
  <c r="T2890" i="2"/>
  <c r="S2890" i="2"/>
  <c r="P2890" i="2"/>
  <c r="N2890" i="2"/>
  <c r="M2890" i="2"/>
  <c r="L2890" i="2"/>
  <c r="O2890" i="2" s="1"/>
  <c r="J2890" i="2"/>
  <c r="F2890" i="2"/>
  <c r="A2890" i="2"/>
  <c r="T2889" i="2"/>
  <c r="S2889" i="2"/>
  <c r="P2889" i="2"/>
  <c r="N2889" i="2"/>
  <c r="M2889" i="2"/>
  <c r="L2889" i="2"/>
  <c r="O2889" i="2" s="1"/>
  <c r="J2889" i="2"/>
  <c r="F2889" i="2"/>
  <c r="A2889" i="2"/>
  <c r="T2888" i="2"/>
  <c r="S2888" i="2"/>
  <c r="P2888" i="2"/>
  <c r="N2888" i="2"/>
  <c r="M2888" i="2"/>
  <c r="L2888" i="2"/>
  <c r="O2888" i="2" s="1"/>
  <c r="J2888" i="2"/>
  <c r="F2888" i="2"/>
  <c r="A2888" i="2"/>
  <c r="T2887" i="2"/>
  <c r="S2887" i="2"/>
  <c r="P2887" i="2"/>
  <c r="N2887" i="2"/>
  <c r="M2887" i="2"/>
  <c r="L2887" i="2"/>
  <c r="O2887" i="2" s="1"/>
  <c r="J2887" i="2"/>
  <c r="F2887" i="2"/>
  <c r="A2887" i="2"/>
  <c r="T2886" i="2"/>
  <c r="S2886" i="2"/>
  <c r="P2886" i="2"/>
  <c r="N2886" i="2"/>
  <c r="M2886" i="2"/>
  <c r="L2886" i="2"/>
  <c r="O2886" i="2" s="1"/>
  <c r="J2886" i="2"/>
  <c r="F2886" i="2"/>
  <c r="A2886" i="2"/>
  <c r="T2885" i="2"/>
  <c r="S2885" i="2"/>
  <c r="P2885" i="2"/>
  <c r="N2885" i="2"/>
  <c r="M2885" i="2"/>
  <c r="L2885" i="2"/>
  <c r="O2885" i="2" s="1"/>
  <c r="J2885" i="2"/>
  <c r="F2885" i="2"/>
  <c r="A2885" i="2"/>
  <c r="T2884" i="2"/>
  <c r="S2884" i="2"/>
  <c r="P2884" i="2"/>
  <c r="N2884" i="2"/>
  <c r="M2884" i="2"/>
  <c r="L2884" i="2"/>
  <c r="O2884" i="2" s="1"/>
  <c r="J2884" i="2"/>
  <c r="F2884" i="2"/>
  <c r="A2884" i="2"/>
  <c r="T2883" i="2"/>
  <c r="S2883" i="2"/>
  <c r="P2883" i="2"/>
  <c r="N2883" i="2"/>
  <c r="M2883" i="2"/>
  <c r="L2883" i="2"/>
  <c r="O2883" i="2" s="1"/>
  <c r="J2883" i="2"/>
  <c r="F2883" i="2"/>
  <c r="A2883" i="2"/>
  <c r="T2882" i="2"/>
  <c r="S2882" i="2"/>
  <c r="P2882" i="2"/>
  <c r="N2882" i="2"/>
  <c r="M2882" i="2"/>
  <c r="L2882" i="2"/>
  <c r="O2882" i="2" s="1"/>
  <c r="J2882" i="2"/>
  <c r="F2882" i="2"/>
  <c r="A2882" i="2"/>
  <c r="T2881" i="2"/>
  <c r="S2881" i="2"/>
  <c r="P2881" i="2"/>
  <c r="N2881" i="2"/>
  <c r="M2881" i="2"/>
  <c r="L2881" i="2"/>
  <c r="O2881" i="2" s="1"/>
  <c r="J2881" i="2"/>
  <c r="F2881" i="2"/>
  <c r="A2881" i="2"/>
  <c r="T2880" i="2"/>
  <c r="S2880" i="2"/>
  <c r="P2880" i="2"/>
  <c r="N2880" i="2"/>
  <c r="M2880" i="2"/>
  <c r="L2880" i="2"/>
  <c r="O2880" i="2" s="1"/>
  <c r="J2880" i="2"/>
  <c r="F2880" i="2"/>
  <c r="A2880" i="2"/>
  <c r="T2879" i="2"/>
  <c r="S2879" i="2"/>
  <c r="P2879" i="2"/>
  <c r="N2879" i="2"/>
  <c r="M2879" i="2"/>
  <c r="L2879" i="2"/>
  <c r="O2879" i="2" s="1"/>
  <c r="J2879" i="2"/>
  <c r="F2879" i="2"/>
  <c r="A2879" i="2"/>
  <c r="T2878" i="2"/>
  <c r="S2878" i="2"/>
  <c r="P2878" i="2"/>
  <c r="N2878" i="2"/>
  <c r="M2878" i="2"/>
  <c r="L2878" i="2"/>
  <c r="O2878" i="2" s="1"/>
  <c r="J2878" i="2"/>
  <c r="F2878" i="2"/>
  <c r="A2878" i="2"/>
  <c r="T2877" i="2"/>
  <c r="S2877" i="2"/>
  <c r="P2877" i="2"/>
  <c r="N2877" i="2"/>
  <c r="M2877" i="2"/>
  <c r="L2877" i="2"/>
  <c r="O2877" i="2" s="1"/>
  <c r="J2877" i="2"/>
  <c r="F2877" i="2"/>
  <c r="A2877" i="2"/>
  <c r="T2876" i="2"/>
  <c r="S2876" i="2"/>
  <c r="P2876" i="2"/>
  <c r="N2876" i="2"/>
  <c r="M2876" i="2"/>
  <c r="L2876" i="2"/>
  <c r="O2876" i="2" s="1"/>
  <c r="J2876" i="2"/>
  <c r="F2876" i="2"/>
  <c r="A2876" i="2"/>
  <c r="T2875" i="2"/>
  <c r="S2875" i="2"/>
  <c r="P2875" i="2"/>
  <c r="N2875" i="2"/>
  <c r="M2875" i="2"/>
  <c r="L2875" i="2"/>
  <c r="O2875" i="2" s="1"/>
  <c r="J2875" i="2"/>
  <c r="F2875" i="2"/>
  <c r="A2875" i="2"/>
  <c r="T2874" i="2"/>
  <c r="S2874" i="2"/>
  <c r="P2874" i="2"/>
  <c r="N2874" i="2"/>
  <c r="M2874" i="2"/>
  <c r="L2874" i="2"/>
  <c r="O2874" i="2" s="1"/>
  <c r="J2874" i="2"/>
  <c r="F2874" i="2"/>
  <c r="A2874" i="2"/>
  <c r="T2873" i="2"/>
  <c r="S2873" i="2"/>
  <c r="P2873" i="2"/>
  <c r="N2873" i="2"/>
  <c r="M2873" i="2"/>
  <c r="L2873" i="2"/>
  <c r="O2873" i="2" s="1"/>
  <c r="J2873" i="2"/>
  <c r="F2873" i="2"/>
  <c r="A2873" i="2"/>
  <c r="T2872" i="2"/>
  <c r="S2872" i="2"/>
  <c r="P2872" i="2"/>
  <c r="N2872" i="2"/>
  <c r="M2872" i="2"/>
  <c r="L2872" i="2"/>
  <c r="O2872" i="2" s="1"/>
  <c r="J2872" i="2"/>
  <c r="F2872" i="2"/>
  <c r="A2872" i="2"/>
  <c r="T2871" i="2"/>
  <c r="S2871" i="2"/>
  <c r="P2871" i="2"/>
  <c r="N2871" i="2"/>
  <c r="M2871" i="2"/>
  <c r="L2871" i="2"/>
  <c r="O2871" i="2" s="1"/>
  <c r="J2871" i="2"/>
  <c r="F2871" i="2"/>
  <c r="A2871" i="2"/>
  <c r="T2870" i="2"/>
  <c r="S2870" i="2"/>
  <c r="P2870" i="2"/>
  <c r="N2870" i="2"/>
  <c r="M2870" i="2"/>
  <c r="L2870" i="2"/>
  <c r="O2870" i="2" s="1"/>
  <c r="J2870" i="2"/>
  <c r="F2870" i="2"/>
  <c r="A2870" i="2"/>
  <c r="T2869" i="2"/>
  <c r="S2869" i="2"/>
  <c r="P2869" i="2"/>
  <c r="N2869" i="2"/>
  <c r="M2869" i="2"/>
  <c r="L2869" i="2"/>
  <c r="O2869" i="2" s="1"/>
  <c r="J2869" i="2"/>
  <c r="F2869" i="2"/>
  <c r="A2869" i="2"/>
  <c r="T2868" i="2"/>
  <c r="S2868" i="2"/>
  <c r="P2868" i="2"/>
  <c r="N2868" i="2"/>
  <c r="M2868" i="2"/>
  <c r="L2868" i="2"/>
  <c r="O2868" i="2" s="1"/>
  <c r="J2868" i="2"/>
  <c r="F2868" i="2"/>
  <c r="A2868" i="2"/>
  <c r="T2867" i="2"/>
  <c r="S2867" i="2"/>
  <c r="P2867" i="2"/>
  <c r="N2867" i="2"/>
  <c r="M2867" i="2"/>
  <c r="L2867" i="2"/>
  <c r="O2867" i="2" s="1"/>
  <c r="J2867" i="2"/>
  <c r="F2867" i="2"/>
  <c r="A2867" i="2"/>
  <c r="T2866" i="2"/>
  <c r="S2866" i="2"/>
  <c r="P2866" i="2"/>
  <c r="N2866" i="2"/>
  <c r="M2866" i="2"/>
  <c r="L2866" i="2"/>
  <c r="O2866" i="2" s="1"/>
  <c r="J2866" i="2"/>
  <c r="F2866" i="2"/>
  <c r="A2866" i="2"/>
  <c r="T2865" i="2"/>
  <c r="S2865" i="2"/>
  <c r="P2865" i="2"/>
  <c r="N2865" i="2"/>
  <c r="M2865" i="2"/>
  <c r="L2865" i="2"/>
  <c r="O2865" i="2" s="1"/>
  <c r="J2865" i="2"/>
  <c r="F2865" i="2"/>
  <c r="A2865" i="2"/>
  <c r="T2864" i="2"/>
  <c r="S2864" i="2"/>
  <c r="P2864" i="2"/>
  <c r="N2864" i="2"/>
  <c r="M2864" i="2"/>
  <c r="L2864" i="2"/>
  <c r="O2864" i="2" s="1"/>
  <c r="J2864" i="2"/>
  <c r="F2864" i="2"/>
  <c r="A2864" i="2"/>
  <c r="T2863" i="2"/>
  <c r="S2863" i="2"/>
  <c r="P2863" i="2"/>
  <c r="N2863" i="2"/>
  <c r="M2863" i="2"/>
  <c r="L2863" i="2"/>
  <c r="O2863" i="2" s="1"/>
  <c r="J2863" i="2"/>
  <c r="F2863" i="2"/>
  <c r="A2863" i="2"/>
  <c r="T2862" i="2"/>
  <c r="S2862" i="2"/>
  <c r="P2862" i="2"/>
  <c r="N2862" i="2"/>
  <c r="M2862" i="2"/>
  <c r="L2862" i="2"/>
  <c r="O2862" i="2" s="1"/>
  <c r="J2862" i="2"/>
  <c r="F2862" i="2"/>
  <c r="A2862" i="2"/>
  <c r="T2861" i="2"/>
  <c r="S2861" i="2"/>
  <c r="P2861" i="2"/>
  <c r="N2861" i="2"/>
  <c r="M2861" i="2"/>
  <c r="L2861" i="2"/>
  <c r="O2861" i="2" s="1"/>
  <c r="J2861" i="2"/>
  <c r="F2861" i="2"/>
  <c r="A2861" i="2"/>
  <c r="T2860" i="2"/>
  <c r="S2860" i="2"/>
  <c r="P2860" i="2"/>
  <c r="N2860" i="2"/>
  <c r="M2860" i="2"/>
  <c r="L2860" i="2"/>
  <c r="O2860" i="2" s="1"/>
  <c r="J2860" i="2"/>
  <c r="F2860" i="2"/>
  <c r="A2860" i="2"/>
  <c r="T2859" i="2"/>
  <c r="S2859" i="2"/>
  <c r="P2859" i="2"/>
  <c r="N2859" i="2"/>
  <c r="M2859" i="2"/>
  <c r="L2859" i="2"/>
  <c r="O2859" i="2" s="1"/>
  <c r="J2859" i="2"/>
  <c r="F2859" i="2"/>
  <c r="A2859" i="2"/>
  <c r="T2858" i="2"/>
  <c r="S2858" i="2"/>
  <c r="P2858" i="2"/>
  <c r="N2858" i="2"/>
  <c r="M2858" i="2"/>
  <c r="L2858" i="2"/>
  <c r="O2858" i="2" s="1"/>
  <c r="J2858" i="2"/>
  <c r="F2858" i="2"/>
  <c r="A2858" i="2"/>
  <c r="T2857" i="2"/>
  <c r="S2857" i="2"/>
  <c r="P2857" i="2"/>
  <c r="N2857" i="2"/>
  <c r="M2857" i="2"/>
  <c r="L2857" i="2"/>
  <c r="O2857" i="2" s="1"/>
  <c r="J2857" i="2"/>
  <c r="F2857" i="2"/>
  <c r="A2857" i="2"/>
  <c r="T2856" i="2"/>
  <c r="S2856" i="2"/>
  <c r="P2856" i="2"/>
  <c r="N2856" i="2"/>
  <c r="M2856" i="2"/>
  <c r="L2856" i="2"/>
  <c r="O2856" i="2" s="1"/>
  <c r="J2856" i="2"/>
  <c r="F2856" i="2"/>
  <c r="A2856" i="2"/>
  <c r="T2855" i="2"/>
  <c r="S2855" i="2"/>
  <c r="P2855" i="2"/>
  <c r="N2855" i="2"/>
  <c r="M2855" i="2"/>
  <c r="L2855" i="2"/>
  <c r="O2855" i="2" s="1"/>
  <c r="J2855" i="2"/>
  <c r="F2855" i="2"/>
  <c r="A2855" i="2"/>
  <c r="T2854" i="2"/>
  <c r="S2854" i="2"/>
  <c r="P2854" i="2"/>
  <c r="N2854" i="2"/>
  <c r="M2854" i="2"/>
  <c r="L2854" i="2"/>
  <c r="O2854" i="2" s="1"/>
  <c r="J2854" i="2"/>
  <c r="F2854" i="2"/>
  <c r="A2854" i="2"/>
  <c r="T2853" i="2"/>
  <c r="S2853" i="2"/>
  <c r="P2853" i="2"/>
  <c r="N2853" i="2"/>
  <c r="M2853" i="2"/>
  <c r="L2853" i="2"/>
  <c r="O2853" i="2" s="1"/>
  <c r="J2853" i="2"/>
  <c r="F2853" i="2"/>
  <c r="A2853" i="2"/>
  <c r="T2852" i="2"/>
  <c r="S2852" i="2"/>
  <c r="P2852" i="2"/>
  <c r="N2852" i="2"/>
  <c r="M2852" i="2"/>
  <c r="L2852" i="2"/>
  <c r="O2852" i="2" s="1"/>
  <c r="J2852" i="2"/>
  <c r="F2852" i="2"/>
  <c r="A2852" i="2"/>
  <c r="T2851" i="2"/>
  <c r="S2851" i="2"/>
  <c r="P2851" i="2"/>
  <c r="N2851" i="2"/>
  <c r="M2851" i="2"/>
  <c r="L2851" i="2"/>
  <c r="O2851" i="2" s="1"/>
  <c r="J2851" i="2"/>
  <c r="F2851" i="2"/>
  <c r="A2851" i="2"/>
  <c r="T2850" i="2"/>
  <c r="S2850" i="2"/>
  <c r="P2850" i="2"/>
  <c r="N2850" i="2"/>
  <c r="M2850" i="2"/>
  <c r="L2850" i="2"/>
  <c r="O2850" i="2" s="1"/>
  <c r="J2850" i="2"/>
  <c r="F2850" i="2"/>
  <c r="A2850" i="2"/>
  <c r="T2849" i="2"/>
  <c r="S2849" i="2"/>
  <c r="P2849" i="2"/>
  <c r="N2849" i="2"/>
  <c r="M2849" i="2"/>
  <c r="L2849" i="2"/>
  <c r="O2849" i="2" s="1"/>
  <c r="J2849" i="2"/>
  <c r="F2849" i="2"/>
  <c r="A2849" i="2"/>
  <c r="T2848" i="2"/>
  <c r="S2848" i="2"/>
  <c r="P2848" i="2"/>
  <c r="N2848" i="2"/>
  <c r="M2848" i="2"/>
  <c r="L2848" i="2"/>
  <c r="O2848" i="2" s="1"/>
  <c r="J2848" i="2"/>
  <c r="F2848" i="2"/>
  <c r="A2848" i="2"/>
  <c r="T2847" i="2"/>
  <c r="S2847" i="2"/>
  <c r="P2847" i="2"/>
  <c r="N2847" i="2"/>
  <c r="M2847" i="2"/>
  <c r="L2847" i="2"/>
  <c r="O2847" i="2" s="1"/>
  <c r="J2847" i="2"/>
  <c r="F2847" i="2"/>
  <c r="A2847" i="2"/>
  <c r="T2846" i="2"/>
  <c r="S2846" i="2"/>
  <c r="P2846" i="2"/>
  <c r="N2846" i="2"/>
  <c r="M2846" i="2"/>
  <c r="L2846" i="2"/>
  <c r="O2846" i="2" s="1"/>
  <c r="J2846" i="2"/>
  <c r="F2846" i="2"/>
  <c r="A2846" i="2"/>
  <c r="T2845" i="2"/>
  <c r="S2845" i="2"/>
  <c r="P2845" i="2"/>
  <c r="N2845" i="2"/>
  <c r="M2845" i="2"/>
  <c r="L2845" i="2"/>
  <c r="O2845" i="2" s="1"/>
  <c r="J2845" i="2"/>
  <c r="F2845" i="2"/>
  <c r="A2845" i="2"/>
  <c r="T2844" i="2"/>
  <c r="S2844" i="2"/>
  <c r="P2844" i="2"/>
  <c r="N2844" i="2"/>
  <c r="M2844" i="2"/>
  <c r="L2844" i="2"/>
  <c r="O2844" i="2" s="1"/>
  <c r="J2844" i="2"/>
  <c r="F2844" i="2"/>
  <c r="A2844" i="2"/>
  <c r="T2843" i="2"/>
  <c r="S2843" i="2"/>
  <c r="P2843" i="2"/>
  <c r="N2843" i="2"/>
  <c r="M2843" i="2"/>
  <c r="L2843" i="2"/>
  <c r="O2843" i="2" s="1"/>
  <c r="J2843" i="2"/>
  <c r="F2843" i="2"/>
  <c r="A2843" i="2"/>
  <c r="T2842" i="2"/>
  <c r="S2842" i="2"/>
  <c r="P2842" i="2"/>
  <c r="N2842" i="2"/>
  <c r="M2842" i="2"/>
  <c r="L2842" i="2"/>
  <c r="O2842" i="2" s="1"/>
  <c r="J2842" i="2"/>
  <c r="F2842" i="2"/>
  <c r="A2842" i="2"/>
  <c r="T2841" i="2"/>
  <c r="S2841" i="2"/>
  <c r="P2841" i="2"/>
  <c r="N2841" i="2"/>
  <c r="M2841" i="2"/>
  <c r="L2841" i="2"/>
  <c r="O2841" i="2" s="1"/>
  <c r="J2841" i="2"/>
  <c r="F2841" i="2"/>
  <c r="A2841" i="2"/>
  <c r="T2840" i="2"/>
  <c r="S2840" i="2"/>
  <c r="P2840" i="2"/>
  <c r="N2840" i="2"/>
  <c r="M2840" i="2"/>
  <c r="L2840" i="2"/>
  <c r="O2840" i="2" s="1"/>
  <c r="J2840" i="2"/>
  <c r="F2840" i="2"/>
  <c r="A2840" i="2"/>
  <c r="T2839" i="2"/>
  <c r="S2839" i="2"/>
  <c r="P2839" i="2"/>
  <c r="N2839" i="2"/>
  <c r="M2839" i="2"/>
  <c r="L2839" i="2"/>
  <c r="O2839" i="2" s="1"/>
  <c r="J2839" i="2"/>
  <c r="F2839" i="2"/>
  <c r="A2839" i="2"/>
  <c r="T2838" i="2"/>
  <c r="S2838" i="2"/>
  <c r="P2838" i="2"/>
  <c r="N2838" i="2"/>
  <c r="M2838" i="2"/>
  <c r="L2838" i="2"/>
  <c r="O2838" i="2" s="1"/>
  <c r="J2838" i="2"/>
  <c r="F2838" i="2"/>
  <c r="A2838" i="2"/>
  <c r="T2837" i="2"/>
  <c r="S2837" i="2"/>
  <c r="P2837" i="2"/>
  <c r="N2837" i="2"/>
  <c r="M2837" i="2"/>
  <c r="L2837" i="2"/>
  <c r="O2837" i="2" s="1"/>
  <c r="J2837" i="2"/>
  <c r="F2837" i="2"/>
  <c r="A2837" i="2"/>
  <c r="T2836" i="2"/>
  <c r="S2836" i="2"/>
  <c r="P2836" i="2"/>
  <c r="N2836" i="2"/>
  <c r="M2836" i="2"/>
  <c r="L2836" i="2"/>
  <c r="O2836" i="2" s="1"/>
  <c r="J2836" i="2"/>
  <c r="F2836" i="2"/>
  <c r="A2836" i="2"/>
  <c r="T2835" i="2"/>
  <c r="S2835" i="2"/>
  <c r="P2835" i="2"/>
  <c r="N2835" i="2"/>
  <c r="M2835" i="2"/>
  <c r="L2835" i="2"/>
  <c r="O2835" i="2" s="1"/>
  <c r="J2835" i="2"/>
  <c r="F2835" i="2"/>
  <c r="A2835" i="2"/>
  <c r="T2834" i="2"/>
  <c r="S2834" i="2"/>
  <c r="P2834" i="2"/>
  <c r="N2834" i="2"/>
  <c r="M2834" i="2"/>
  <c r="L2834" i="2"/>
  <c r="O2834" i="2" s="1"/>
  <c r="J2834" i="2"/>
  <c r="F2834" i="2"/>
  <c r="A2834" i="2"/>
  <c r="T2833" i="2"/>
  <c r="S2833" i="2"/>
  <c r="P2833" i="2"/>
  <c r="N2833" i="2"/>
  <c r="M2833" i="2"/>
  <c r="L2833" i="2"/>
  <c r="O2833" i="2" s="1"/>
  <c r="J2833" i="2"/>
  <c r="F2833" i="2"/>
  <c r="A2833" i="2"/>
  <c r="T2832" i="2"/>
  <c r="S2832" i="2"/>
  <c r="P2832" i="2"/>
  <c r="N2832" i="2"/>
  <c r="M2832" i="2"/>
  <c r="L2832" i="2"/>
  <c r="O2832" i="2" s="1"/>
  <c r="J2832" i="2"/>
  <c r="F2832" i="2"/>
  <c r="A2832" i="2"/>
  <c r="T2831" i="2"/>
  <c r="S2831" i="2"/>
  <c r="P2831" i="2"/>
  <c r="N2831" i="2"/>
  <c r="M2831" i="2"/>
  <c r="L2831" i="2"/>
  <c r="O2831" i="2" s="1"/>
  <c r="J2831" i="2"/>
  <c r="F2831" i="2"/>
  <c r="A2831" i="2"/>
  <c r="T2830" i="2"/>
  <c r="S2830" i="2"/>
  <c r="P2830" i="2"/>
  <c r="N2830" i="2"/>
  <c r="M2830" i="2"/>
  <c r="L2830" i="2"/>
  <c r="O2830" i="2" s="1"/>
  <c r="J2830" i="2"/>
  <c r="F2830" i="2"/>
  <c r="A2830" i="2"/>
  <c r="T2829" i="2"/>
  <c r="S2829" i="2"/>
  <c r="P2829" i="2"/>
  <c r="N2829" i="2"/>
  <c r="M2829" i="2"/>
  <c r="L2829" i="2"/>
  <c r="O2829" i="2" s="1"/>
  <c r="J2829" i="2"/>
  <c r="F2829" i="2"/>
  <c r="A2829" i="2"/>
  <c r="T2828" i="2"/>
  <c r="S2828" i="2"/>
  <c r="P2828" i="2"/>
  <c r="N2828" i="2"/>
  <c r="M2828" i="2"/>
  <c r="L2828" i="2"/>
  <c r="O2828" i="2" s="1"/>
  <c r="J2828" i="2"/>
  <c r="F2828" i="2"/>
  <c r="A2828" i="2"/>
  <c r="T2827" i="2"/>
  <c r="S2827" i="2"/>
  <c r="P2827" i="2"/>
  <c r="N2827" i="2"/>
  <c r="M2827" i="2"/>
  <c r="L2827" i="2"/>
  <c r="O2827" i="2" s="1"/>
  <c r="J2827" i="2"/>
  <c r="F2827" i="2"/>
  <c r="A2827" i="2"/>
  <c r="T2826" i="2"/>
  <c r="S2826" i="2"/>
  <c r="P2826" i="2"/>
  <c r="N2826" i="2"/>
  <c r="M2826" i="2"/>
  <c r="L2826" i="2"/>
  <c r="O2826" i="2" s="1"/>
  <c r="J2826" i="2"/>
  <c r="F2826" i="2"/>
  <c r="A2826" i="2"/>
  <c r="T2825" i="2"/>
  <c r="S2825" i="2"/>
  <c r="P2825" i="2"/>
  <c r="N2825" i="2"/>
  <c r="M2825" i="2"/>
  <c r="L2825" i="2"/>
  <c r="O2825" i="2" s="1"/>
  <c r="J2825" i="2"/>
  <c r="F2825" i="2"/>
  <c r="A2825" i="2"/>
  <c r="T2824" i="2"/>
  <c r="S2824" i="2"/>
  <c r="P2824" i="2"/>
  <c r="N2824" i="2"/>
  <c r="M2824" i="2"/>
  <c r="L2824" i="2"/>
  <c r="O2824" i="2" s="1"/>
  <c r="J2824" i="2"/>
  <c r="F2824" i="2"/>
  <c r="A2824" i="2"/>
  <c r="T2823" i="2"/>
  <c r="S2823" i="2"/>
  <c r="P2823" i="2"/>
  <c r="N2823" i="2"/>
  <c r="M2823" i="2"/>
  <c r="L2823" i="2"/>
  <c r="O2823" i="2" s="1"/>
  <c r="J2823" i="2"/>
  <c r="F2823" i="2"/>
  <c r="A2823" i="2"/>
  <c r="T2822" i="2"/>
  <c r="S2822" i="2"/>
  <c r="P2822" i="2"/>
  <c r="N2822" i="2"/>
  <c r="M2822" i="2"/>
  <c r="L2822" i="2"/>
  <c r="O2822" i="2" s="1"/>
  <c r="J2822" i="2"/>
  <c r="F2822" i="2"/>
  <c r="A2822" i="2"/>
  <c r="T2821" i="2"/>
  <c r="S2821" i="2"/>
  <c r="P2821" i="2"/>
  <c r="N2821" i="2"/>
  <c r="M2821" i="2"/>
  <c r="L2821" i="2"/>
  <c r="O2821" i="2" s="1"/>
  <c r="J2821" i="2"/>
  <c r="F2821" i="2"/>
  <c r="A2821" i="2"/>
  <c r="T2820" i="2"/>
  <c r="S2820" i="2"/>
  <c r="P2820" i="2"/>
  <c r="N2820" i="2"/>
  <c r="M2820" i="2"/>
  <c r="L2820" i="2"/>
  <c r="O2820" i="2" s="1"/>
  <c r="J2820" i="2"/>
  <c r="F2820" i="2"/>
  <c r="A2820" i="2"/>
  <c r="T2819" i="2"/>
  <c r="S2819" i="2"/>
  <c r="P2819" i="2"/>
  <c r="N2819" i="2"/>
  <c r="M2819" i="2"/>
  <c r="L2819" i="2"/>
  <c r="O2819" i="2" s="1"/>
  <c r="J2819" i="2"/>
  <c r="F2819" i="2"/>
  <c r="A2819" i="2"/>
  <c r="T2818" i="2"/>
  <c r="S2818" i="2"/>
  <c r="P2818" i="2"/>
  <c r="N2818" i="2"/>
  <c r="M2818" i="2"/>
  <c r="L2818" i="2"/>
  <c r="O2818" i="2" s="1"/>
  <c r="J2818" i="2"/>
  <c r="F2818" i="2"/>
  <c r="A2818" i="2"/>
  <c r="T2817" i="2"/>
  <c r="S2817" i="2"/>
  <c r="P2817" i="2"/>
  <c r="N2817" i="2"/>
  <c r="M2817" i="2"/>
  <c r="L2817" i="2"/>
  <c r="O2817" i="2" s="1"/>
  <c r="J2817" i="2"/>
  <c r="F2817" i="2"/>
  <c r="A2817" i="2"/>
  <c r="T2816" i="2"/>
  <c r="S2816" i="2"/>
  <c r="P2816" i="2"/>
  <c r="N2816" i="2"/>
  <c r="M2816" i="2"/>
  <c r="L2816" i="2"/>
  <c r="O2816" i="2" s="1"/>
  <c r="J2816" i="2"/>
  <c r="F2816" i="2"/>
  <c r="A2816" i="2"/>
  <c r="T2815" i="2"/>
  <c r="S2815" i="2"/>
  <c r="P2815" i="2"/>
  <c r="N2815" i="2"/>
  <c r="M2815" i="2"/>
  <c r="L2815" i="2"/>
  <c r="O2815" i="2" s="1"/>
  <c r="J2815" i="2"/>
  <c r="F2815" i="2"/>
  <c r="A2815" i="2"/>
  <c r="T2814" i="2"/>
  <c r="S2814" i="2"/>
  <c r="P2814" i="2"/>
  <c r="N2814" i="2"/>
  <c r="M2814" i="2"/>
  <c r="L2814" i="2"/>
  <c r="O2814" i="2" s="1"/>
  <c r="J2814" i="2"/>
  <c r="F2814" i="2"/>
  <c r="A2814" i="2"/>
  <c r="T2813" i="2"/>
  <c r="S2813" i="2"/>
  <c r="P2813" i="2"/>
  <c r="N2813" i="2"/>
  <c r="M2813" i="2"/>
  <c r="L2813" i="2"/>
  <c r="O2813" i="2" s="1"/>
  <c r="J2813" i="2"/>
  <c r="F2813" i="2"/>
  <c r="A2813" i="2"/>
  <c r="T2812" i="2"/>
  <c r="S2812" i="2"/>
  <c r="P2812" i="2"/>
  <c r="N2812" i="2"/>
  <c r="M2812" i="2"/>
  <c r="L2812" i="2"/>
  <c r="O2812" i="2" s="1"/>
  <c r="J2812" i="2"/>
  <c r="F2812" i="2"/>
  <c r="A2812" i="2"/>
  <c r="T2811" i="2"/>
  <c r="S2811" i="2"/>
  <c r="P2811" i="2"/>
  <c r="N2811" i="2"/>
  <c r="M2811" i="2"/>
  <c r="L2811" i="2"/>
  <c r="O2811" i="2" s="1"/>
  <c r="J2811" i="2"/>
  <c r="F2811" i="2"/>
  <c r="A2811" i="2"/>
  <c r="T2810" i="2"/>
  <c r="S2810" i="2"/>
  <c r="P2810" i="2"/>
  <c r="N2810" i="2"/>
  <c r="M2810" i="2"/>
  <c r="L2810" i="2"/>
  <c r="O2810" i="2" s="1"/>
  <c r="J2810" i="2"/>
  <c r="F2810" i="2"/>
  <c r="A2810" i="2"/>
  <c r="T2809" i="2"/>
  <c r="S2809" i="2"/>
  <c r="P2809" i="2"/>
  <c r="N2809" i="2"/>
  <c r="M2809" i="2"/>
  <c r="L2809" i="2"/>
  <c r="O2809" i="2" s="1"/>
  <c r="J2809" i="2"/>
  <c r="F2809" i="2"/>
  <c r="A2809" i="2"/>
  <c r="T2808" i="2"/>
  <c r="S2808" i="2"/>
  <c r="P2808" i="2"/>
  <c r="N2808" i="2"/>
  <c r="M2808" i="2"/>
  <c r="L2808" i="2"/>
  <c r="O2808" i="2" s="1"/>
  <c r="J2808" i="2"/>
  <c r="F2808" i="2"/>
  <c r="A2808" i="2"/>
  <c r="T2807" i="2"/>
  <c r="S2807" i="2"/>
  <c r="P2807" i="2"/>
  <c r="N2807" i="2"/>
  <c r="M2807" i="2"/>
  <c r="L2807" i="2"/>
  <c r="O2807" i="2" s="1"/>
  <c r="J2807" i="2"/>
  <c r="F2807" i="2"/>
  <c r="A2807" i="2"/>
  <c r="T2806" i="2"/>
  <c r="S2806" i="2"/>
  <c r="P2806" i="2"/>
  <c r="N2806" i="2"/>
  <c r="M2806" i="2"/>
  <c r="L2806" i="2"/>
  <c r="O2806" i="2" s="1"/>
  <c r="J2806" i="2"/>
  <c r="F2806" i="2"/>
  <c r="A2806" i="2"/>
  <c r="T2805" i="2"/>
  <c r="S2805" i="2"/>
  <c r="P2805" i="2"/>
  <c r="N2805" i="2"/>
  <c r="M2805" i="2"/>
  <c r="L2805" i="2"/>
  <c r="O2805" i="2" s="1"/>
  <c r="J2805" i="2"/>
  <c r="F2805" i="2"/>
  <c r="A2805" i="2"/>
  <c r="T2804" i="2"/>
  <c r="S2804" i="2"/>
  <c r="P2804" i="2"/>
  <c r="N2804" i="2"/>
  <c r="M2804" i="2"/>
  <c r="L2804" i="2"/>
  <c r="O2804" i="2" s="1"/>
  <c r="J2804" i="2"/>
  <c r="F2804" i="2"/>
  <c r="A2804" i="2"/>
  <c r="T2803" i="2"/>
  <c r="S2803" i="2"/>
  <c r="P2803" i="2"/>
  <c r="N2803" i="2"/>
  <c r="M2803" i="2"/>
  <c r="L2803" i="2"/>
  <c r="O2803" i="2" s="1"/>
  <c r="J2803" i="2"/>
  <c r="F2803" i="2"/>
  <c r="A2803" i="2"/>
  <c r="T2802" i="2"/>
  <c r="S2802" i="2"/>
  <c r="P2802" i="2"/>
  <c r="N2802" i="2"/>
  <c r="M2802" i="2"/>
  <c r="L2802" i="2"/>
  <c r="O2802" i="2" s="1"/>
  <c r="J2802" i="2"/>
  <c r="F2802" i="2"/>
  <c r="A2802" i="2"/>
  <c r="T2801" i="2"/>
  <c r="S2801" i="2"/>
  <c r="P2801" i="2"/>
  <c r="N2801" i="2"/>
  <c r="M2801" i="2"/>
  <c r="L2801" i="2"/>
  <c r="O2801" i="2" s="1"/>
  <c r="J2801" i="2"/>
  <c r="F2801" i="2"/>
  <c r="A2801" i="2"/>
  <c r="T2800" i="2"/>
  <c r="S2800" i="2"/>
  <c r="P2800" i="2"/>
  <c r="N2800" i="2"/>
  <c r="M2800" i="2"/>
  <c r="L2800" i="2"/>
  <c r="O2800" i="2" s="1"/>
  <c r="J2800" i="2"/>
  <c r="F2800" i="2"/>
  <c r="A2800" i="2"/>
  <c r="T2799" i="2"/>
  <c r="S2799" i="2"/>
  <c r="P2799" i="2"/>
  <c r="N2799" i="2"/>
  <c r="M2799" i="2"/>
  <c r="L2799" i="2"/>
  <c r="O2799" i="2" s="1"/>
  <c r="J2799" i="2"/>
  <c r="F2799" i="2"/>
  <c r="A2799" i="2"/>
  <c r="T2798" i="2"/>
  <c r="S2798" i="2"/>
  <c r="P2798" i="2"/>
  <c r="N2798" i="2"/>
  <c r="M2798" i="2"/>
  <c r="L2798" i="2"/>
  <c r="O2798" i="2" s="1"/>
  <c r="J2798" i="2"/>
  <c r="F2798" i="2"/>
  <c r="A2798" i="2"/>
  <c r="T2797" i="2"/>
  <c r="S2797" i="2"/>
  <c r="P2797" i="2"/>
  <c r="N2797" i="2"/>
  <c r="M2797" i="2"/>
  <c r="L2797" i="2"/>
  <c r="O2797" i="2" s="1"/>
  <c r="J2797" i="2"/>
  <c r="F2797" i="2"/>
  <c r="A2797" i="2"/>
  <c r="T2796" i="2"/>
  <c r="S2796" i="2"/>
  <c r="P2796" i="2"/>
  <c r="N2796" i="2"/>
  <c r="M2796" i="2"/>
  <c r="L2796" i="2"/>
  <c r="O2796" i="2" s="1"/>
  <c r="J2796" i="2"/>
  <c r="F2796" i="2"/>
  <c r="A2796" i="2"/>
  <c r="T2795" i="2"/>
  <c r="S2795" i="2"/>
  <c r="P2795" i="2"/>
  <c r="N2795" i="2"/>
  <c r="M2795" i="2"/>
  <c r="L2795" i="2"/>
  <c r="O2795" i="2" s="1"/>
  <c r="J2795" i="2"/>
  <c r="F2795" i="2"/>
  <c r="A2795" i="2"/>
  <c r="T2794" i="2"/>
  <c r="S2794" i="2"/>
  <c r="P2794" i="2"/>
  <c r="N2794" i="2"/>
  <c r="M2794" i="2"/>
  <c r="L2794" i="2"/>
  <c r="O2794" i="2" s="1"/>
  <c r="J2794" i="2"/>
  <c r="F2794" i="2"/>
  <c r="A2794" i="2"/>
  <c r="T2793" i="2"/>
  <c r="S2793" i="2"/>
  <c r="P2793" i="2"/>
  <c r="N2793" i="2"/>
  <c r="M2793" i="2"/>
  <c r="L2793" i="2"/>
  <c r="O2793" i="2" s="1"/>
  <c r="J2793" i="2"/>
  <c r="F2793" i="2"/>
  <c r="A2793" i="2"/>
  <c r="T2792" i="2"/>
  <c r="S2792" i="2"/>
  <c r="P2792" i="2"/>
  <c r="N2792" i="2"/>
  <c r="M2792" i="2"/>
  <c r="L2792" i="2"/>
  <c r="O2792" i="2" s="1"/>
  <c r="J2792" i="2"/>
  <c r="F2792" i="2"/>
  <c r="A2792" i="2"/>
  <c r="T2791" i="2"/>
  <c r="S2791" i="2"/>
  <c r="P2791" i="2"/>
  <c r="N2791" i="2"/>
  <c r="M2791" i="2"/>
  <c r="L2791" i="2"/>
  <c r="O2791" i="2" s="1"/>
  <c r="J2791" i="2"/>
  <c r="F2791" i="2"/>
  <c r="A2791" i="2"/>
  <c r="T2790" i="2"/>
  <c r="S2790" i="2"/>
  <c r="P2790" i="2"/>
  <c r="N2790" i="2"/>
  <c r="M2790" i="2"/>
  <c r="L2790" i="2"/>
  <c r="O2790" i="2" s="1"/>
  <c r="J2790" i="2"/>
  <c r="F2790" i="2"/>
  <c r="A2790" i="2"/>
  <c r="T2789" i="2"/>
  <c r="S2789" i="2"/>
  <c r="P2789" i="2"/>
  <c r="N2789" i="2"/>
  <c r="M2789" i="2"/>
  <c r="L2789" i="2"/>
  <c r="O2789" i="2" s="1"/>
  <c r="J2789" i="2"/>
  <c r="F2789" i="2"/>
  <c r="A2789" i="2"/>
  <c r="T2788" i="2"/>
  <c r="S2788" i="2"/>
  <c r="P2788" i="2"/>
  <c r="N2788" i="2"/>
  <c r="M2788" i="2"/>
  <c r="L2788" i="2"/>
  <c r="O2788" i="2" s="1"/>
  <c r="J2788" i="2"/>
  <c r="F2788" i="2"/>
  <c r="A2788" i="2"/>
  <c r="T2787" i="2"/>
  <c r="S2787" i="2"/>
  <c r="P2787" i="2"/>
  <c r="N2787" i="2"/>
  <c r="M2787" i="2"/>
  <c r="L2787" i="2"/>
  <c r="O2787" i="2" s="1"/>
  <c r="J2787" i="2"/>
  <c r="F2787" i="2"/>
  <c r="A2787" i="2"/>
  <c r="T2786" i="2"/>
  <c r="S2786" i="2"/>
  <c r="P2786" i="2"/>
  <c r="N2786" i="2"/>
  <c r="M2786" i="2"/>
  <c r="L2786" i="2"/>
  <c r="O2786" i="2" s="1"/>
  <c r="J2786" i="2"/>
  <c r="F2786" i="2"/>
  <c r="A2786" i="2"/>
  <c r="T2785" i="2"/>
  <c r="S2785" i="2"/>
  <c r="P2785" i="2"/>
  <c r="N2785" i="2"/>
  <c r="M2785" i="2"/>
  <c r="L2785" i="2"/>
  <c r="O2785" i="2" s="1"/>
  <c r="J2785" i="2"/>
  <c r="F2785" i="2"/>
  <c r="A2785" i="2"/>
  <c r="T2784" i="2"/>
  <c r="S2784" i="2"/>
  <c r="P2784" i="2"/>
  <c r="N2784" i="2"/>
  <c r="M2784" i="2"/>
  <c r="L2784" i="2"/>
  <c r="O2784" i="2" s="1"/>
  <c r="J2784" i="2"/>
  <c r="F2784" i="2"/>
  <c r="A2784" i="2"/>
  <c r="T2783" i="2"/>
  <c r="S2783" i="2"/>
  <c r="P2783" i="2"/>
  <c r="N2783" i="2"/>
  <c r="M2783" i="2"/>
  <c r="L2783" i="2"/>
  <c r="O2783" i="2" s="1"/>
  <c r="J2783" i="2"/>
  <c r="F2783" i="2"/>
  <c r="A2783" i="2"/>
  <c r="T2782" i="2"/>
  <c r="S2782" i="2"/>
  <c r="P2782" i="2"/>
  <c r="N2782" i="2"/>
  <c r="M2782" i="2"/>
  <c r="L2782" i="2"/>
  <c r="O2782" i="2" s="1"/>
  <c r="J2782" i="2"/>
  <c r="F2782" i="2"/>
  <c r="A2782" i="2"/>
  <c r="T2781" i="2"/>
  <c r="S2781" i="2"/>
  <c r="P2781" i="2"/>
  <c r="N2781" i="2"/>
  <c r="M2781" i="2"/>
  <c r="L2781" i="2"/>
  <c r="O2781" i="2" s="1"/>
  <c r="J2781" i="2"/>
  <c r="F2781" i="2"/>
  <c r="A2781" i="2"/>
  <c r="T2780" i="2"/>
  <c r="S2780" i="2"/>
  <c r="P2780" i="2"/>
  <c r="N2780" i="2"/>
  <c r="M2780" i="2"/>
  <c r="L2780" i="2"/>
  <c r="O2780" i="2" s="1"/>
  <c r="J2780" i="2"/>
  <c r="F2780" i="2"/>
  <c r="A2780" i="2"/>
  <c r="T2779" i="2"/>
  <c r="S2779" i="2"/>
  <c r="P2779" i="2"/>
  <c r="N2779" i="2"/>
  <c r="M2779" i="2"/>
  <c r="L2779" i="2"/>
  <c r="O2779" i="2" s="1"/>
  <c r="J2779" i="2"/>
  <c r="F2779" i="2"/>
  <c r="A2779" i="2"/>
  <c r="T2778" i="2"/>
  <c r="S2778" i="2"/>
  <c r="P2778" i="2"/>
  <c r="N2778" i="2"/>
  <c r="M2778" i="2"/>
  <c r="L2778" i="2"/>
  <c r="O2778" i="2" s="1"/>
  <c r="J2778" i="2"/>
  <c r="F2778" i="2"/>
  <c r="A2778" i="2"/>
  <c r="T2777" i="2"/>
  <c r="S2777" i="2"/>
  <c r="P2777" i="2"/>
  <c r="N2777" i="2"/>
  <c r="M2777" i="2"/>
  <c r="L2777" i="2"/>
  <c r="O2777" i="2" s="1"/>
  <c r="J2777" i="2"/>
  <c r="F2777" i="2"/>
  <c r="A2777" i="2"/>
  <c r="T2776" i="2"/>
  <c r="S2776" i="2"/>
  <c r="P2776" i="2"/>
  <c r="N2776" i="2"/>
  <c r="M2776" i="2"/>
  <c r="L2776" i="2"/>
  <c r="O2776" i="2" s="1"/>
  <c r="J2776" i="2"/>
  <c r="F2776" i="2"/>
  <c r="A2776" i="2"/>
  <c r="T2775" i="2"/>
  <c r="S2775" i="2"/>
  <c r="P2775" i="2"/>
  <c r="N2775" i="2"/>
  <c r="M2775" i="2"/>
  <c r="L2775" i="2"/>
  <c r="O2775" i="2" s="1"/>
  <c r="J2775" i="2"/>
  <c r="F2775" i="2"/>
  <c r="A2775" i="2"/>
  <c r="T2774" i="2"/>
  <c r="S2774" i="2"/>
  <c r="P2774" i="2"/>
  <c r="N2774" i="2"/>
  <c r="M2774" i="2"/>
  <c r="L2774" i="2"/>
  <c r="O2774" i="2" s="1"/>
  <c r="J2774" i="2"/>
  <c r="F2774" i="2"/>
  <c r="A2774" i="2"/>
  <c r="T2773" i="2"/>
  <c r="S2773" i="2"/>
  <c r="P2773" i="2"/>
  <c r="N2773" i="2"/>
  <c r="M2773" i="2"/>
  <c r="L2773" i="2"/>
  <c r="O2773" i="2" s="1"/>
  <c r="J2773" i="2"/>
  <c r="F2773" i="2"/>
  <c r="A2773" i="2"/>
  <c r="T2772" i="2"/>
  <c r="S2772" i="2"/>
  <c r="P2772" i="2"/>
  <c r="N2772" i="2"/>
  <c r="M2772" i="2"/>
  <c r="L2772" i="2"/>
  <c r="O2772" i="2" s="1"/>
  <c r="J2772" i="2"/>
  <c r="F2772" i="2"/>
  <c r="A2772" i="2"/>
  <c r="T2771" i="2"/>
  <c r="S2771" i="2"/>
  <c r="P2771" i="2"/>
  <c r="N2771" i="2"/>
  <c r="M2771" i="2"/>
  <c r="L2771" i="2"/>
  <c r="O2771" i="2" s="1"/>
  <c r="J2771" i="2"/>
  <c r="F2771" i="2"/>
  <c r="A2771" i="2"/>
  <c r="T2770" i="2"/>
  <c r="S2770" i="2"/>
  <c r="P2770" i="2"/>
  <c r="N2770" i="2"/>
  <c r="M2770" i="2"/>
  <c r="L2770" i="2"/>
  <c r="O2770" i="2" s="1"/>
  <c r="J2770" i="2"/>
  <c r="F2770" i="2"/>
  <c r="A2770" i="2"/>
  <c r="T2769" i="2"/>
  <c r="S2769" i="2"/>
  <c r="P2769" i="2"/>
  <c r="N2769" i="2"/>
  <c r="M2769" i="2"/>
  <c r="L2769" i="2"/>
  <c r="O2769" i="2" s="1"/>
  <c r="J2769" i="2"/>
  <c r="F2769" i="2"/>
  <c r="A2769" i="2"/>
  <c r="T2768" i="2"/>
  <c r="S2768" i="2"/>
  <c r="P2768" i="2"/>
  <c r="N2768" i="2"/>
  <c r="M2768" i="2"/>
  <c r="L2768" i="2"/>
  <c r="O2768" i="2" s="1"/>
  <c r="J2768" i="2"/>
  <c r="F2768" i="2"/>
  <c r="A2768" i="2"/>
  <c r="T2767" i="2"/>
  <c r="S2767" i="2"/>
  <c r="P2767" i="2"/>
  <c r="N2767" i="2"/>
  <c r="M2767" i="2"/>
  <c r="L2767" i="2"/>
  <c r="O2767" i="2" s="1"/>
  <c r="J2767" i="2"/>
  <c r="F2767" i="2"/>
  <c r="A2767" i="2"/>
  <c r="T2766" i="2"/>
  <c r="S2766" i="2"/>
  <c r="P2766" i="2"/>
  <c r="N2766" i="2"/>
  <c r="M2766" i="2"/>
  <c r="L2766" i="2"/>
  <c r="O2766" i="2" s="1"/>
  <c r="J2766" i="2"/>
  <c r="F2766" i="2"/>
  <c r="A2766" i="2"/>
  <c r="T2765" i="2"/>
  <c r="S2765" i="2"/>
  <c r="P2765" i="2"/>
  <c r="N2765" i="2"/>
  <c r="M2765" i="2"/>
  <c r="L2765" i="2"/>
  <c r="O2765" i="2" s="1"/>
  <c r="J2765" i="2"/>
  <c r="F2765" i="2"/>
  <c r="A2765" i="2"/>
  <c r="T2764" i="2"/>
  <c r="S2764" i="2"/>
  <c r="P2764" i="2"/>
  <c r="N2764" i="2"/>
  <c r="M2764" i="2"/>
  <c r="L2764" i="2"/>
  <c r="O2764" i="2" s="1"/>
  <c r="J2764" i="2"/>
  <c r="F2764" i="2"/>
  <c r="A2764" i="2"/>
  <c r="T2763" i="2"/>
  <c r="S2763" i="2"/>
  <c r="P2763" i="2"/>
  <c r="N2763" i="2"/>
  <c r="M2763" i="2"/>
  <c r="L2763" i="2"/>
  <c r="O2763" i="2" s="1"/>
  <c r="J2763" i="2"/>
  <c r="F2763" i="2"/>
  <c r="A2763" i="2"/>
  <c r="T2762" i="2"/>
  <c r="S2762" i="2"/>
  <c r="P2762" i="2"/>
  <c r="N2762" i="2"/>
  <c r="M2762" i="2"/>
  <c r="L2762" i="2"/>
  <c r="O2762" i="2" s="1"/>
  <c r="J2762" i="2"/>
  <c r="F2762" i="2"/>
  <c r="A2762" i="2"/>
  <c r="T2761" i="2"/>
  <c r="S2761" i="2"/>
  <c r="P2761" i="2"/>
  <c r="N2761" i="2"/>
  <c r="M2761" i="2"/>
  <c r="L2761" i="2"/>
  <c r="O2761" i="2" s="1"/>
  <c r="J2761" i="2"/>
  <c r="F2761" i="2"/>
  <c r="A2761" i="2"/>
  <c r="T2760" i="2"/>
  <c r="S2760" i="2"/>
  <c r="P2760" i="2"/>
  <c r="N2760" i="2"/>
  <c r="M2760" i="2"/>
  <c r="L2760" i="2"/>
  <c r="O2760" i="2" s="1"/>
  <c r="J2760" i="2"/>
  <c r="F2760" i="2"/>
  <c r="A2760" i="2"/>
  <c r="T2759" i="2"/>
  <c r="S2759" i="2"/>
  <c r="P2759" i="2"/>
  <c r="N2759" i="2"/>
  <c r="M2759" i="2"/>
  <c r="L2759" i="2"/>
  <c r="O2759" i="2" s="1"/>
  <c r="J2759" i="2"/>
  <c r="F2759" i="2"/>
  <c r="A2759" i="2"/>
  <c r="T2758" i="2"/>
  <c r="S2758" i="2"/>
  <c r="P2758" i="2"/>
  <c r="N2758" i="2"/>
  <c r="M2758" i="2"/>
  <c r="L2758" i="2"/>
  <c r="O2758" i="2" s="1"/>
  <c r="J2758" i="2"/>
  <c r="F2758" i="2"/>
  <c r="A2758" i="2"/>
  <c r="T2757" i="2"/>
  <c r="S2757" i="2"/>
  <c r="P2757" i="2"/>
  <c r="N2757" i="2"/>
  <c r="M2757" i="2"/>
  <c r="L2757" i="2"/>
  <c r="O2757" i="2" s="1"/>
  <c r="J2757" i="2"/>
  <c r="F2757" i="2"/>
  <c r="A2757" i="2"/>
  <c r="T2756" i="2"/>
  <c r="S2756" i="2"/>
  <c r="P2756" i="2"/>
  <c r="N2756" i="2"/>
  <c r="M2756" i="2"/>
  <c r="L2756" i="2"/>
  <c r="O2756" i="2" s="1"/>
  <c r="J2756" i="2"/>
  <c r="F2756" i="2"/>
  <c r="A2756" i="2"/>
  <c r="T2755" i="2"/>
  <c r="S2755" i="2"/>
  <c r="P2755" i="2"/>
  <c r="N2755" i="2"/>
  <c r="M2755" i="2"/>
  <c r="L2755" i="2"/>
  <c r="O2755" i="2" s="1"/>
  <c r="J2755" i="2"/>
  <c r="F2755" i="2"/>
  <c r="A2755" i="2"/>
  <c r="T2754" i="2"/>
  <c r="S2754" i="2"/>
  <c r="P2754" i="2"/>
  <c r="N2754" i="2"/>
  <c r="M2754" i="2"/>
  <c r="L2754" i="2"/>
  <c r="O2754" i="2" s="1"/>
  <c r="J2754" i="2"/>
  <c r="F2754" i="2"/>
  <c r="A2754" i="2"/>
  <c r="T2753" i="2"/>
  <c r="S2753" i="2"/>
  <c r="P2753" i="2"/>
  <c r="N2753" i="2"/>
  <c r="M2753" i="2"/>
  <c r="L2753" i="2"/>
  <c r="O2753" i="2" s="1"/>
  <c r="J2753" i="2"/>
  <c r="F2753" i="2"/>
  <c r="A2753" i="2"/>
  <c r="T2752" i="2"/>
  <c r="S2752" i="2"/>
  <c r="P2752" i="2"/>
  <c r="N2752" i="2"/>
  <c r="M2752" i="2"/>
  <c r="L2752" i="2"/>
  <c r="O2752" i="2" s="1"/>
  <c r="J2752" i="2"/>
  <c r="F2752" i="2"/>
  <c r="A2752" i="2"/>
  <c r="T2751" i="2"/>
  <c r="S2751" i="2"/>
  <c r="P2751" i="2"/>
  <c r="N2751" i="2"/>
  <c r="M2751" i="2"/>
  <c r="L2751" i="2"/>
  <c r="O2751" i="2" s="1"/>
  <c r="J2751" i="2"/>
  <c r="F2751" i="2"/>
  <c r="A2751" i="2"/>
  <c r="T2750" i="2"/>
  <c r="S2750" i="2"/>
  <c r="P2750" i="2"/>
  <c r="N2750" i="2"/>
  <c r="M2750" i="2"/>
  <c r="L2750" i="2"/>
  <c r="O2750" i="2" s="1"/>
  <c r="J2750" i="2"/>
  <c r="F2750" i="2"/>
  <c r="A2750" i="2"/>
  <c r="T2749" i="2"/>
  <c r="S2749" i="2"/>
  <c r="P2749" i="2"/>
  <c r="N2749" i="2"/>
  <c r="M2749" i="2"/>
  <c r="L2749" i="2"/>
  <c r="O2749" i="2" s="1"/>
  <c r="J2749" i="2"/>
  <c r="F2749" i="2"/>
  <c r="A2749" i="2"/>
  <c r="T2748" i="2"/>
  <c r="S2748" i="2"/>
  <c r="P2748" i="2"/>
  <c r="N2748" i="2"/>
  <c r="M2748" i="2"/>
  <c r="L2748" i="2"/>
  <c r="O2748" i="2" s="1"/>
  <c r="J2748" i="2"/>
  <c r="F2748" i="2"/>
  <c r="A2748" i="2"/>
  <c r="T2747" i="2"/>
  <c r="S2747" i="2"/>
  <c r="P2747" i="2"/>
  <c r="N2747" i="2"/>
  <c r="M2747" i="2"/>
  <c r="L2747" i="2"/>
  <c r="O2747" i="2" s="1"/>
  <c r="J2747" i="2"/>
  <c r="F2747" i="2"/>
  <c r="A2747" i="2"/>
  <c r="T2746" i="2"/>
  <c r="S2746" i="2"/>
  <c r="P2746" i="2"/>
  <c r="N2746" i="2"/>
  <c r="M2746" i="2"/>
  <c r="L2746" i="2"/>
  <c r="O2746" i="2" s="1"/>
  <c r="J2746" i="2"/>
  <c r="F2746" i="2"/>
  <c r="A2746" i="2"/>
  <c r="T2745" i="2"/>
  <c r="S2745" i="2"/>
  <c r="P2745" i="2"/>
  <c r="N2745" i="2"/>
  <c r="M2745" i="2"/>
  <c r="L2745" i="2"/>
  <c r="O2745" i="2" s="1"/>
  <c r="J2745" i="2"/>
  <c r="F2745" i="2"/>
  <c r="A2745" i="2"/>
  <c r="T2744" i="2"/>
  <c r="S2744" i="2"/>
  <c r="P2744" i="2"/>
  <c r="N2744" i="2"/>
  <c r="M2744" i="2"/>
  <c r="L2744" i="2"/>
  <c r="O2744" i="2" s="1"/>
  <c r="J2744" i="2"/>
  <c r="F2744" i="2"/>
  <c r="A2744" i="2"/>
  <c r="T2743" i="2"/>
  <c r="S2743" i="2"/>
  <c r="P2743" i="2"/>
  <c r="N2743" i="2"/>
  <c r="M2743" i="2"/>
  <c r="L2743" i="2"/>
  <c r="O2743" i="2" s="1"/>
  <c r="J2743" i="2"/>
  <c r="F2743" i="2"/>
  <c r="A2743" i="2"/>
  <c r="T2742" i="2"/>
  <c r="S2742" i="2"/>
  <c r="P2742" i="2"/>
  <c r="N2742" i="2"/>
  <c r="M2742" i="2"/>
  <c r="L2742" i="2"/>
  <c r="O2742" i="2" s="1"/>
  <c r="J2742" i="2"/>
  <c r="F2742" i="2"/>
  <c r="A2742" i="2"/>
  <c r="T2741" i="2"/>
  <c r="S2741" i="2"/>
  <c r="P2741" i="2"/>
  <c r="N2741" i="2"/>
  <c r="M2741" i="2"/>
  <c r="L2741" i="2"/>
  <c r="O2741" i="2" s="1"/>
  <c r="J2741" i="2"/>
  <c r="F2741" i="2"/>
  <c r="A2741" i="2"/>
  <c r="T2740" i="2"/>
  <c r="S2740" i="2"/>
  <c r="P2740" i="2"/>
  <c r="N2740" i="2"/>
  <c r="M2740" i="2"/>
  <c r="L2740" i="2"/>
  <c r="O2740" i="2" s="1"/>
  <c r="J2740" i="2"/>
  <c r="F2740" i="2"/>
  <c r="A2740" i="2"/>
  <c r="T2739" i="2"/>
  <c r="S2739" i="2"/>
  <c r="P2739" i="2"/>
  <c r="N2739" i="2"/>
  <c r="M2739" i="2"/>
  <c r="L2739" i="2"/>
  <c r="O2739" i="2" s="1"/>
  <c r="J2739" i="2"/>
  <c r="F2739" i="2"/>
  <c r="A2739" i="2"/>
  <c r="T2738" i="2"/>
  <c r="S2738" i="2"/>
  <c r="P2738" i="2"/>
  <c r="N2738" i="2"/>
  <c r="M2738" i="2"/>
  <c r="L2738" i="2"/>
  <c r="O2738" i="2" s="1"/>
  <c r="J2738" i="2"/>
  <c r="F2738" i="2"/>
  <c r="A2738" i="2"/>
  <c r="T2737" i="2"/>
  <c r="S2737" i="2"/>
  <c r="P2737" i="2"/>
  <c r="N2737" i="2"/>
  <c r="M2737" i="2"/>
  <c r="L2737" i="2"/>
  <c r="O2737" i="2" s="1"/>
  <c r="J2737" i="2"/>
  <c r="F2737" i="2"/>
  <c r="A2737" i="2"/>
  <c r="T2736" i="2"/>
  <c r="S2736" i="2"/>
  <c r="P2736" i="2"/>
  <c r="N2736" i="2"/>
  <c r="M2736" i="2"/>
  <c r="L2736" i="2"/>
  <c r="O2736" i="2" s="1"/>
  <c r="J2736" i="2"/>
  <c r="F2736" i="2"/>
  <c r="A2736" i="2"/>
  <c r="T2735" i="2"/>
  <c r="S2735" i="2"/>
  <c r="P2735" i="2"/>
  <c r="N2735" i="2"/>
  <c r="M2735" i="2"/>
  <c r="L2735" i="2"/>
  <c r="O2735" i="2" s="1"/>
  <c r="J2735" i="2"/>
  <c r="F2735" i="2"/>
  <c r="A2735" i="2"/>
  <c r="T2734" i="2"/>
  <c r="S2734" i="2"/>
  <c r="P2734" i="2"/>
  <c r="N2734" i="2"/>
  <c r="M2734" i="2"/>
  <c r="L2734" i="2"/>
  <c r="O2734" i="2" s="1"/>
  <c r="J2734" i="2"/>
  <c r="F2734" i="2"/>
  <c r="A2734" i="2"/>
  <c r="T2733" i="2"/>
  <c r="S2733" i="2"/>
  <c r="P2733" i="2"/>
  <c r="N2733" i="2"/>
  <c r="M2733" i="2"/>
  <c r="L2733" i="2"/>
  <c r="O2733" i="2" s="1"/>
  <c r="J2733" i="2"/>
  <c r="F2733" i="2"/>
  <c r="A2733" i="2"/>
  <c r="T2732" i="2"/>
  <c r="S2732" i="2"/>
  <c r="P2732" i="2"/>
  <c r="N2732" i="2"/>
  <c r="M2732" i="2"/>
  <c r="L2732" i="2"/>
  <c r="O2732" i="2" s="1"/>
  <c r="J2732" i="2"/>
  <c r="F2732" i="2"/>
  <c r="A2732" i="2"/>
  <c r="T2731" i="2"/>
  <c r="S2731" i="2"/>
  <c r="P2731" i="2"/>
  <c r="N2731" i="2"/>
  <c r="M2731" i="2"/>
  <c r="L2731" i="2"/>
  <c r="O2731" i="2" s="1"/>
  <c r="J2731" i="2"/>
  <c r="F2731" i="2"/>
  <c r="A2731" i="2"/>
  <c r="T2730" i="2"/>
  <c r="S2730" i="2"/>
  <c r="P2730" i="2"/>
  <c r="N2730" i="2"/>
  <c r="M2730" i="2"/>
  <c r="L2730" i="2"/>
  <c r="O2730" i="2" s="1"/>
  <c r="J2730" i="2"/>
  <c r="F2730" i="2"/>
  <c r="A2730" i="2"/>
  <c r="T2729" i="2"/>
  <c r="S2729" i="2"/>
  <c r="P2729" i="2"/>
  <c r="N2729" i="2"/>
  <c r="M2729" i="2"/>
  <c r="L2729" i="2"/>
  <c r="O2729" i="2" s="1"/>
  <c r="J2729" i="2"/>
  <c r="F2729" i="2"/>
  <c r="A2729" i="2"/>
  <c r="T2728" i="2"/>
  <c r="S2728" i="2"/>
  <c r="P2728" i="2"/>
  <c r="N2728" i="2"/>
  <c r="M2728" i="2"/>
  <c r="L2728" i="2"/>
  <c r="O2728" i="2" s="1"/>
  <c r="J2728" i="2"/>
  <c r="F2728" i="2"/>
  <c r="A2728" i="2"/>
  <c r="T2727" i="2"/>
  <c r="S2727" i="2"/>
  <c r="P2727" i="2"/>
  <c r="N2727" i="2"/>
  <c r="M2727" i="2"/>
  <c r="L2727" i="2"/>
  <c r="O2727" i="2" s="1"/>
  <c r="J2727" i="2"/>
  <c r="F2727" i="2"/>
  <c r="A2727" i="2"/>
  <c r="T2726" i="2"/>
  <c r="S2726" i="2"/>
  <c r="P2726" i="2"/>
  <c r="N2726" i="2"/>
  <c r="M2726" i="2"/>
  <c r="L2726" i="2"/>
  <c r="O2726" i="2" s="1"/>
  <c r="J2726" i="2"/>
  <c r="F2726" i="2"/>
  <c r="A2726" i="2"/>
  <c r="T2725" i="2"/>
  <c r="S2725" i="2"/>
  <c r="P2725" i="2"/>
  <c r="N2725" i="2"/>
  <c r="M2725" i="2"/>
  <c r="L2725" i="2"/>
  <c r="O2725" i="2" s="1"/>
  <c r="J2725" i="2"/>
  <c r="F2725" i="2"/>
  <c r="A2725" i="2"/>
  <c r="T2724" i="2"/>
  <c r="S2724" i="2"/>
  <c r="P2724" i="2"/>
  <c r="N2724" i="2"/>
  <c r="M2724" i="2"/>
  <c r="L2724" i="2"/>
  <c r="O2724" i="2" s="1"/>
  <c r="J2724" i="2"/>
  <c r="F2724" i="2"/>
  <c r="A2724" i="2"/>
  <c r="T2723" i="2"/>
  <c r="S2723" i="2"/>
  <c r="P2723" i="2"/>
  <c r="N2723" i="2"/>
  <c r="M2723" i="2"/>
  <c r="L2723" i="2"/>
  <c r="O2723" i="2" s="1"/>
  <c r="J2723" i="2"/>
  <c r="F2723" i="2"/>
  <c r="A2723" i="2"/>
  <c r="T2722" i="2"/>
  <c r="S2722" i="2"/>
  <c r="P2722" i="2"/>
  <c r="N2722" i="2"/>
  <c r="M2722" i="2"/>
  <c r="L2722" i="2"/>
  <c r="O2722" i="2" s="1"/>
  <c r="J2722" i="2"/>
  <c r="F2722" i="2"/>
  <c r="A2722" i="2"/>
  <c r="T2721" i="2"/>
  <c r="S2721" i="2"/>
  <c r="P2721" i="2"/>
  <c r="N2721" i="2"/>
  <c r="M2721" i="2"/>
  <c r="L2721" i="2"/>
  <c r="O2721" i="2" s="1"/>
  <c r="J2721" i="2"/>
  <c r="F2721" i="2"/>
  <c r="A2721" i="2"/>
  <c r="T2720" i="2"/>
  <c r="S2720" i="2"/>
  <c r="P2720" i="2"/>
  <c r="N2720" i="2"/>
  <c r="M2720" i="2"/>
  <c r="L2720" i="2"/>
  <c r="O2720" i="2" s="1"/>
  <c r="J2720" i="2"/>
  <c r="F2720" i="2"/>
  <c r="A2720" i="2"/>
  <c r="T2719" i="2"/>
  <c r="S2719" i="2"/>
  <c r="P2719" i="2"/>
  <c r="N2719" i="2"/>
  <c r="M2719" i="2"/>
  <c r="L2719" i="2"/>
  <c r="O2719" i="2" s="1"/>
  <c r="J2719" i="2"/>
  <c r="F2719" i="2"/>
  <c r="A2719" i="2"/>
  <c r="T2718" i="2"/>
  <c r="S2718" i="2"/>
  <c r="P2718" i="2"/>
  <c r="N2718" i="2"/>
  <c r="M2718" i="2"/>
  <c r="L2718" i="2"/>
  <c r="O2718" i="2" s="1"/>
  <c r="J2718" i="2"/>
  <c r="F2718" i="2"/>
  <c r="A2718" i="2"/>
  <c r="T2717" i="2"/>
  <c r="S2717" i="2"/>
  <c r="P2717" i="2"/>
  <c r="N2717" i="2"/>
  <c r="M2717" i="2"/>
  <c r="L2717" i="2"/>
  <c r="O2717" i="2" s="1"/>
  <c r="J2717" i="2"/>
  <c r="F2717" i="2"/>
  <c r="A2717" i="2"/>
  <c r="T2716" i="2"/>
  <c r="S2716" i="2"/>
  <c r="P2716" i="2"/>
  <c r="N2716" i="2"/>
  <c r="M2716" i="2"/>
  <c r="L2716" i="2"/>
  <c r="O2716" i="2" s="1"/>
  <c r="J2716" i="2"/>
  <c r="F2716" i="2"/>
  <c r="A2716" i="2"/>
  <c r="T2715" i="2"/>
  <c r="S2715" i="2"/>
  <c r="P2715" i="2"/>
  <c r="N2715" i="2"/>
  <c r="M2715" i="2"/>
  <c r="L2715" i="2"/>
  <c r="O2715" i="2" s="1"/>
  <c r="J2715" i="2"/>
  <c r="F2715" i="2"/>
  <c r="A2715" i="2"/>
  <c r="T2714" i="2"/>
  <c r="S2714" i="2"/>
  <c r="P2714" i="2"/>
  <c r="N2714" i="2"/>
  <c r="M2714" i="2"/>
  <c r="L2714" i="2"/>
  <c r="O2714" i="2" s="1"/>
  <c r="J2714" i="2"/>
  <c r="F2714" i="2"/>
  <c r="A2714" i="2"/>
  <c r="T2713" i="2"/>
  <c r="S2713" i="2"/>
  <c r="P2713" i="2"/>
  <c r="N2713" i="2"/>
  <c r="M2713" i="2"/>
  <c r="L2713" i="2"/>
  <c r="O2713" i="2" s="1"/>
  <c r="J2713" i="2"/>
  <c r="F2713" i="2"/>
  <c r="A2713" i="2"/>
  <c r="T2712" i="2"/>
  <c r="S2712" i="2"/>
  <c r="P2712" i="2"/>
  <c r="N2712" i="2"/>
  <c r="M2712" i="2"/>
  <c r="L2712" i="2"/>
  <c r="O2712" i="2" s="1"/>
  <c r="J2712" i="2"/>
  <c r="F2712" i="2"/>
  <c r="A2712" i="2"/>
  <c r="T2711" i="2"/>
  <c r="S2711" i="2"/>
  <c r="P2711" i="2"/>
  <c r="N2711" i="2"/>
  <c r="M2711" i="2"/>
  <c r="L2711" i="2"/>
  <c r="O2711" i="2" s="1"/>
  <c r="J2711" i="2"/>
  <c r="F2711" i="2"/>
  <c r="A2711" i="2"/>
  <c r="T2710" i="2"/>
  <c r="S2710" i="2"/>
  <c r="P2710" i="2"/>
  <c r="N2710" i="2"/>
  <c r="M2710" i="2"/>
  <c r="L2710" i="2"/>
  <c r="O2710" i="2" s="1"/>
  <c r="J2710" i="2"/>
  <c r="F2710" i="2"/>
  <c r="A2710" i="2"/>
  <c r="T2709" i="2"/>
  <c r="S2709" i="2"/>
  <c r="P2709" i="2"/>
  <c r="N2709" i="2"/>
  <c r="M2709" i="2"/>
  <c r="L2709" i="2"/>
  <c r="O2709" i="2" s="1"/>
  <c r="J2709" i="2"/>
  <c r="F2709" i="2"/>
  <c r="A2709" i="2"/>
  <c r="T2708" i="2"/>
  <c r="S2708" i="2"/>
  <c r="P2708" i="2"/>
  <c r="N2708" i="2"/>
  <c r="M2708" i="2"/>
  <c r="L2708" i="2"/>
  <c r="O2708" i="2" s="1"/>
  <c r="J2708" i="2"/>
  <c r="F2708" i="2"/>
  <c r="A2708" i="2"/>
  <c r="T2707" i="2"/>
  <c r="S2707" i="2"/>
  <c r="P2707" i="2"/>
  <c r="N2707" i="2"/>
  <c r="M2707" i="2"/>
  <c r="L2707" i="2"/>
  <c r="O2707" i="2" s="1"/>
  <c r="J2707" i="2"/>
  <c r="F2707" i="2"/>
  <c r="A2707" i="2"/>
  <c r="T2706" i="2"/>
  <c r="S2706" i="2"/>
  <c r="P2706" i="2"/>
  <c r="N2706" i="2"/>
  <c r="M2706" i="2"/>
  <c r="L2706" i="2"/>
  <c r="O2706" i="2" s="1"/>
  <c r="J2706" i="2"/>
  <c r="F2706" i="2"/>
  <c r="A2706" i="2"/>
  <c r="T2705" i="2"/>
  <c r="S2705" i="2"/>
  <c r="P2705" i="2"/>
  <c r="N2705" i="2"/>
  <c r="M2705" i="2"/>
  <c r="L2705" i="2"/>
  <c r="O2705" i="2" s="1"/>
  <c r="J2705" i="2"/>
  <c r="F2705" i="2"/>
  <c r="A2705" i="2"/>
  <c r="T2704" i="2"/>
  <c r="S2704" i="2"/>
  <c r="P2704" i="2"/>
  <c r="N2704" i="2"/>
  <c r="M2704" i="2"/>
  <c r="L2704" i="2"/>
  <c r="O2704" i="2" s="1"/>
  <c r="J2704" i="2"/>
  <c r="F2704" i="2"/>
  <c r="A2704" i="2"/>
  <c r="T2703" i="2"/>
  <c r="S2703" i="2"/>
  <c r="P2703" i="2"/>
  <c r="N2703" i="2"/>
  <c r="M2703" i="2"/>
  <c r="L2703" i="2"/>
  <c r="O2703" i="2" s="1"/>
  <c r="J2703" i="2"/>
  <c r="F2703" i="2"/>
  <c r="A2703" i="2"/>
  <c r="T2702" i="2"/>
  <c r="S2702" i="2"/>
  <c r="P2702" i="2"/>
  <c r="N2702" i="2"/>
  <c r="M2702" i="2"/>
  <c r="L2702" i="2"/>
  <c r="O2702" i="2" s="1"/>
  <c r="J2702" i="2"/>
  <c r="F2702" i="2"/>
  <c r="A2702" i="2"/>
  <c r="T2701" i="2"/>
  <c r="S2701" i="2"/>
  <c r="P2701" i="2"/>
  <c r="N2701" i="2"/>
  <c r="M2701" i="2"/>
  <c r="L2701" i="2"/>
  <c r="O2701" i="2" s="1"/>
  <c r="J2701" i="2"/>
  <c r="F2701" i="2"/>
  <c r="A2701" i="2"/>
  <c r="T2700" i="2"/>
  <c r="S2700" i="2"/>
  <c r="P2700" i="2"/>
  <c r="N2700" i="2"/>
  <c r="M2700" i="2"/>
  <c r="L2700" i="2"/>
  <c r="O2700" i="2" s="1"/>
  <c r="J2700" i="2"/>
  <c r="F2700" i="2"/>
  <c r="A2700" i="2"/>
  <c r="T2699" i="2"/>
  <c r="S2699" i="2"/>
  <c r="P2699" i="2"/>
  <c r="N2699" i="2"/>
  <c r="M2699" i="2"/>
  <c r="L2699" i="2"/>
  <c r="O2699" i="2" s="1"/>
  <c r="J2699" i="2"/>
  <c r="F2699" i="2"/>
  <c r="A2699" i="2"/>
  <c r="T2698" i="2"/>
  <c r="S2698" i="2"/>
  <c r="P2698" i="2"/>
  <c r="N2698" i="2"/>
  <c r="M2698" i="2"/>
  <c r="L2698" i="2"/>
  <c r="O2698" i="2" s="1"/>
  <c r="J2698" i="2"/>
  <c r="F2698" i="2"/>
  <c r="A2698" i="2"/>
  <c r="T2697" i="2"/>
  <c r="S2697" i="2"/>
  <c r="P2697" i="2"/>
  <c r="N2697" i="2"/>
  <c r="M2697" i="2"/>
  <c r="L2697" i="2"/>
  <c r="O2697" i="2" s="1"/>
  <c r="J2697" i="2"/>
  <c r="F2697" i="2"/>
  <c r="A2697" i="2"/>
  <c r="T2696" i="2"/>
  <c r="S2696" i="2"/>
  <c r="P2696" i="2"/>
  <c r="N2696" i="2"/>
  <c r="M2696" i="2"/>
  <c r="L2696" i="2"/>
  <c r="O2696" i="2" s="1"/>
  <c r="J2696" i="2"/>
  <c r="F2696" i="2"/>
  <c r="A2696" i="2"/>
  <c r="T2695" i="2"/>
  <c r="S2695" i="2"/>
  <c r="P2695" i="2"/>
  <c r="N2695" i="2"/>
  <c r="M2695" i="2"/>
  <c r="L2695" i="2"/>
  <c r="O2695" i="2" s="1"/>
  <c r="J2695" i="2"/>
  <c r="F2695" i="2"/>
  <c r="A2695" i="2"/>
  <c r="T2694" i="2"/>
  <c r="S2694" i="2"/>
  <c r="P2694" i="2"/>
  <c r="N2694" i="2"/>
  <c r="M2694" i="2"/>
  <c r="L2694" i="2"/>
  <c r="O2694" i="2" s="1"/>
  <c r="J2694" i="2"/>
  <c r="F2694" i="2"/>
  <c r="A2694" i="2"/>
  <c r="T2693" i="2"/>
  <c r="S2693" i="2"/>
  <c r="P2693" i="2"/>
  <c r="N2693" i="2"/>
  <c r="M2693" i="2"/>
  <c r="L2693" i="2"/>
  <c r="O2693" i="2" s="1"/>
  <c r="J2693" i="2"/>
  <c r="F2693" i="2"/>
  <c r="A2693" i="2"/>
  <c r="T2692" i="2"/>
  <c r="S2692" i="2"/>
  <c r="P2692" i="2"/>
  <c r="N2692" i="2"/>
  <c r="M2692" i="2"/>
  <c r="L2692" i="2"/>
  <c r="O2692" i="2" s="1"/>
  <c r="J2692" i="2"/>
  <c r="F2692" i="2"/>
  <c r="A2692" i="2"/>
  <c r="T2691" i="2"/>
  <c r="S2691" i="2"/>
  <c r="P2691" i="2"/>
  <c r="N2691" i="2"/>
  <c r="M2691" i="2"/>
  <c r="L2691" i="2"/>
  <c r="O2691" i="2" s="1"/>
  <c r="J2691" i="2"/>
  <c r="F2691" i="2"/>
  <c r="A2691" i="2"/>
  <c r="T2690" i="2"/>
  <c r="S2690" i="2"/>
  <c r="P2690" i="2"/>
  <c r="N2690" i="2"/>
  <c r="M2690" i="2"/>
  <c r="L2690" i="2"/>
  <c r="O2690" i="2" s="1"/>
  <c r="J2690" i="2"/>
  <c r="F2690" i="2"/>
  <c r="A2690" i="2"/>
  <c r="T2689" i="2"/>
  <c r="S2689" i="2"/>
  <c r="P2689" i="2"/>
  <c r="N2689" i="2"/>
  <c r="M2689" i="2"/>
  <c r="L2689" i="2"/>
  <c r="O2689" i="2" s="1"/>
  <c r="J2689" i="2"/>
  <c r="F2689" i="2"/>
  <c r="A2689" i="2"/>
  <c r="T2688" i="2"/>
  <c r="S2688" i="2"/>
  <c r="P2688" i="2"/>
  <c r="N2688" i="2"/>
  <c r="M2688" i="2"/>
  <c r="L2688" i="2"/>
  <c r="O2688" i="2" s="1"/>
  <c r="J2688" i="2"/>
  <c r="F2688" i="2"/>
  <c r="A2688" i="2"/>
  <c r="T2687" i="2"/>
  <c r="S2687" i="2"/>
  <c r="P2687" i="2"/>
  <c r="N2687" i="2"/>
  <c r="M2687" i="2"/>
  <c r="L2687" i="2"/>
  <c r="O2687" i="2" s="1"/>
  <c r="J2687" i="2"/>
  <c r="F2687" i="2"/>
  <c r="A2687" i="2"/>
  <c r="T2686" i="2"/>
  <c r="S2686" i="2"/>
  <c r="P2686" i="2"/>
  <c r="N2686" i="2"/>
  <c r="M2686" i="2"/>
  <c r="L2686" i="2"/>
  <c r="O2686" i="2" s="1"/>
  <c r="J2686" i="2"/>
  <c r="F2686" i="2"/>
  <c r="A2686" i="2"/>
  <c r="T2685" i="2"/>
  <c r="S2685" i="2"/>
  <c r="P2685" i="2"/>
  <c r="N2685" i="2"/>
  <c r="M2685" i="2"/>
  <c r="L2685" i="2"/>
  <c r="O2685" i="2" s="1"/>
  <c r="J2685" i="2"/>
  <c r="F2685" i="2"/>
  <c r="A2685" i="2"/>
  <c r="T2684" i="2"/>
  <c r="S2684" i="2"/>
  <c r="P2684" i="2"/>
  <c r="N2684" i="2"/>
  <c r="M2684" i="2"/>
  <c r="L2684" i="2"/>
  <c r="O2684" i="2" s="1"/>
  <c r="J2684" i="2"/>
  <c r="F2684" i="2"/>
  <c r="A2684" i="2"/>
  <c r="T2683" i="2"/>
  <c r="S2683" i="2"/>
  <c r="P2683" i="2"/>
  <c r="N2683" i="2"/>
  <c r="M2683" i="2"/>
  <c r="L2683" i="2"/>
  <c r="O2683" i="2" s="1"/>
  <c r="J2683" i="2"/>
  <c r="F2683" i="2"/>
  <c r="A2683" i="2"/>
  <c r="T2682" i="2"/>
  <c r="S2682" i="2"/>
  <c r="P2682" i="2"/>
  <c r="N2682" i="2"/>
  <c r="M2682" i="2"/>
  <c r="L2682" i="2"/>
  <c r="O2682" i="2" s="1"/>
  <c r="J2682" i="2"/>
  <c r="F2682" i="2"/>
  <c r="A2682" i="2"/>
  <c r="T2681" i="2"/>
  <c r="S2681" i="2"/>
  <c r="P2681" i="2"/>
  <c r="N2681" i="2"/>
  <c r="M2681" i="2"/>
  <c r="L2681" i="2"/>
  <c r="O2681" i="2" s="1"/>
  <c r="J2681" i="2"/>
  <c r="F2681" i="2"/>
  <c r="A2681" i="2"/>
  <c r="T2680" i="2"/>
  <c r="S2680" i="2"/>
  <c r="P2680" i="2"/>
  <c r="N2680" i="2"/>
  <c r="M2680" i="2"/>
  <c r="L2680" i="2"/>
  <c r="O2680" i="2" s="1"/>
  <c r="J2680" i="2"/>
  <c r="F2680" i="2"/>
  <c r="A2680" i="2"/>
  <c r="T2679" i="2"/>
  <c r="S2679" i="2"/>
  <c r="P2679" i="2"/>
  <c r="N2679" i="2"/>
  <c r="M2679" i="2"/>
  <c r="L2679" i="2"/>
  <c r="O2679" i="2" s="1"/>
  <c r="J2679" i="2"/>
  <c r="F2679" i="2"/>
  <c r="A2679" i="2"/>
  <c r="T2678" i="2"/>
  <c r="S2678" i="2"/>
  <c r="P2678" i="2"/>
  <c r="N2678" i="2"/>
  <c r="M2678" i="2"/>
  <c r="L2678" i="2"/>
  <c r="O2678" i="2" s="1"/>
  <c r="J2678" i="2"/>
  <c r="F2678" i="2"/>
  <c r="A2678" i="2"/>
  <c r="T2677" i="2"/>
  <c r="S2677" i="2"/>
  <c r="P2677" i="2"/>
  <c r="N2677" i="2"/>
  <c r="M2677" i="2"/>
  <c r="L2677" i="2"/>
  <c r="O2677" i="2" s="1"/>
  <c r="J2677" i="2"/>
  <c r="F2677" i="2"/>
  <c r="A2677" i="2"/>
  <c r="T2676" i="2"/>
  <c r="S2676" i="2"/>
  <c r="P2676" i="2"/>
  <c r="N2676" i="2"/>
  <c r="M2676" i="2"/>
  <c r="L2676" i="2"/>
  <c r="O2676" i="2" s="1"/>
  <c r="J2676" i="2"/>
  <c r="F2676" i="2"/>
  <c r="A2676" i="2"/>
  <c r="T2675" i="2"/>
  <c r="S2675" i="2"/>
  <c r="P2675" i="2"/>
  <c r="N2675" i="2"/>
  <c r="M2675" i="2"/>
  <c r="L2675" i="2"/>
  <c r="O2675" i="2" s="1"/>
  <c r="J2675" i="2"/>
  <c r="F2675" i="2"/>
  <c r="A2675" i="2"/>
  <c r="T2674" i="2"/>
  <c r="S2674" i="2"/>
  <c r="P2674" i="2"/>
  <c r="N2674" i="2"/>
  <c r="M2674" i="2"/>
  <c r="L2674" i="2"/>
  <c r="O2674" i="2" s="1"/>
  <c r="J2674" i="2"/>
  <c r="F2674" i="2"/>
  <c r="A2674" i="2"/>
  <c r="T2673" i="2"/>
  <c r="S2673" i="2"/>
  <c r="P2673" i="2"/>
  <c r="N2673" i="2"/>
  <c r="M2673" i="2"/>
  <c r="L2673" i="2"/>
  <c r="O2673" i="2" s="1"/>
  <c r="J2673" i="2"/>
  <c r="F2673" i="2"/>
  <c r="A2673" i="2"/>
  <c r="T2672" i="2"/>
  <c r="S2672" i="2"/>
  <c r="P2672" i="2"/>
  <c r="N2672" i="2"/>
  <c r="M2672" i="2"/>
  <c r="L2672" i="2"/>
  <c r="O2672" i="2" s="1"/>
  <c r="J2672" i="2"/>
  <c r="F2672" i="2"/>
  <c r="A2672" i="2"/>
  <c r="T2671" i="2"/>
  <c r="S2671" i="2"/>
  <c r="P2671" i="2"/>
  <c r="N2671" i="2"/>
  <c r="M2671" i="2"/>
  <c r="L2671" i="2"/>
  <c r="O2671" i="2" s="1"/>
  <c r="J2671" i="2"/>
  <c r="F2671" i="2"/>
  <c r="A2671" i="2"/>
  <c r="T2670" i="2"/>
  <c r="S2670" i="2"/>
  <c r="P2670" i="2"/>
  <c r="N2670" i="2"/>
  <c r="M2670" i="2"/>
  <c r="L2670" i="2"/>
  <c r="O2670" i="2" s="1"/>
  <c r="J2670" i="2"/>
  <c r="F2670" i="2"/>
  <c r="A2670" i="2"/>
  <c r="T2669" i="2"/>
  <c r="S2669" i="2"/>
  <c r="P2669" i="2"/>
  <c r="N2669" i="2"/>
  <c r="M2669" i="2"/>
  <c r="L2669" i="2"/>
  <c r="O2669" i="2" s="1"/>
  <c r="J2669" i="2"/>
  <c r="F2669" i="2"/>
  <c r="A2669" i="2"/>
  <c r="T2668" i="2"/>
  <c r="S2668" i="2"/>
  <c r="P2668" i="2"/>
  <c r="N2668" i="2"/>
  <c r="M2668" i="2"/>
  <c r="L2668" i="2"/>
  <c r="O2668" i="2" s="1"/>
  <c r="J2668" i="2"/>
  <c r="F2668" i="2"/>
  <c r="A2668" i="2"/>
  <c r="T2667" i="2"/>
  <c r="S2667" i="2"/>
  <c r="P2667" i="2"/>
  <c r="N2667" i="2"/>
  <c r="M2667" i="2"/>
  <c r="L2667" i="2"/>
  <c r="O2667" i="2" s="1"/>
  <c r="J2667" i="2"/>
  <c r="F2667" i="2"/>
  <c r="A2667" i="2"/>
  <c r="T2666" i="2"/>
  <c r="S2666" i="2"/>
  <c r="P2666" i="2"/>
  <c r="N2666" i="2"/>
  <c r="M2666" i="2"/>
  <c r="L2666" i="2"/>
  <c r="O2666" i="2" s="1"/>
  <c r="J2666" i="2"/>
  <c r="F2666" i="2"/>
  <c r="A2666" i="2"/>
  <c r="T2665" i="2"/>
  <c r="S2665" i="2"/>
  <c r="P2665" i="2"/>
  <c r="N2665" i="2"/>
  <c r="M2665" i="2"/>
  <c r="L2665" i="2"/>
  <c r="O2665" i="2" s="1"/>
  <c r="J2665" i="2"/>
  <c r="F2665" i="2"/>
  <c r="A2665" i="2"/>
  <c r="T2664" i="2"/>
  <c r="S2664" i="2"/>
  <c r="P2664" i="2"/>
  <c r="N2664" i="2"/>
  <c r="M2664" i="2"/>
  <c r="L2664" i="2"/>
  <c r="O2664" i="2" s="1"/>
  <c r="J2664" i="2"/>
  <c r="F2664" i="2"/>
  <c r="A2664" i="2"/>
  <c r="T2663" i="2"/>
  <c r="S2663" i="2"/>
  <c r="P2663" i="2"/>
  <c r="N2663" i="2"/>
  <c r="M2663" i="2"/>
  <c r="L2663" i="2"/>
  <c r="O2663" i="2" s="1"/>
  <c r="J2663" i="2"/>
  <c r="F2663" i="2"/>
  <c r="A2663" i="2"/>
  <c r="T2662" i="2"/>
  <c r="S2662" i="2"/>
  <c r="P2662" i="2"/>
  <c r="N2662" i="2"/>
  <c r="M2662" i="2"/>
  <c r="L2662" i="2"/>
  <c r="O2662" i="2" s="1"/>
  <c r="J2662" i="2"/>
  <c r="F2662" i="2"/>
  <c r="A2662" i="2"/>
  <c r="T2661" i="2"/>
  <c r="S2661" i="2"/>
  <c r="P2661" i="2"/>
  <c r="N2661" i="2"/>
  <c r="M2661" i="2"/>
  <c r="L2661" i="2"/>
  <c r="O2661" i="2" s="1"/>
  <c r="J2661" i="2"/>
  <c r="F2661" i="2"/>
  <c r="A2661" i="2"/>
  <c r="T2660" i="2"/>
  <c r="S2660" i="2"/>
  <c r="P2660" i="2"/>
  <c r="N2660" i="2"/>
  <c r="M2660" i="2"/>
  <c r="L2660" i="2"/>
  <c r="O2660" i="2" s="1"/>
  <c r="J2660" i="2"/>
  <c r="F2660" i="2"/>
  <c r="A2660" i="2"/>
  <c r="T2659" i="2"/>
  <c r="S2659" i="2"/>
  <c r="P2659" i="2"/>
  <c r="N2659" i="2"/>
  <c r="M2659" i="2"/>
  <c r="L2659" i="2"/>
  <c r="O2659" i="2" s="1"/>
  <c r="J2659" i="2"/>
  <c r="F2659" i="2"/>
  <c r="A2659" i="2"/>
  <c r="T2658" i="2"/>
  <c r="S2658" i="2"/>
  <c r="P2658" i="2"/>
  <c r="N2658" i="2"/>
  <c r="M2658" i="2"/>
  <c r="L2658" i="2"/>
  <c r="O2658" i="2" s="1"/>
  <c r="J2658" i="2"/>
  <c r="F2658" i="2"/>
  <c r="A2658" i="2"/>
  <c r="T2657" i="2"/>
  <c r="S2657" i="2"/>
  <c r="P2657" i="2"/>
  <c r="N2657" i="2"/>
  <c r="M2657" i="2"/>
  <c r="L2657" i="2"/>
  <c r="O2657" i="2" s="1"/>
  <c r="J2657" i="2"/>
  <c r="F2657" i="2"/>
  <c r="A2657" i="2"/>
  <c r="T2656" i="2"/>
  <c r="S2656" i="2"/>
  <c r="P2656" i="2"/>
  <c r="N2656" i="2"/>
  <c r="M2656" i="2"/>
  <c r="L2656" i="2"/>
  <c r="O2656" i="2" s="1"/>
  <c r="J2656" i="2"/>
  <c r="F2656" i="2"/>
  <c r="A2656" i="2"/>
  <c r="T2655" i="2"/>
  <c r="S2655" i="2"/>
  <c r="P2655" i="2"/>
  <c r="N2655" i="2"/>
  <c r="M2655" i="2"/>
  <c r="L2655" i="2"/>
  <c r="O2655" i="2" s="1"/>
  <c r="J2655" i="2"/>
  <c r="F2655" i="2"/>
  <c r="A2655" i="2"/>
  <c r="T2654" i="2"/>
  <c r="S2654" i="2"/>
  <c r="P2654" i="2"/>
  <c r="N2654" i="2"/>
  <c r="M2654" i="2"/>
  <c r="L2654" i="2"/>
  <c r="O2654" i="2" s="1"/>
  <c r="J2654" i="2"/>
  <c r="F2654" i="2"/>
  <c r="A2654" i="2"/>
  <c r="T2653" i="2"/>
  <c r="S2653" i="2"/>
  <c r="P2653" i="2"/>
  <c r="N2653" i="2"/>
  <c r="M2653" i="2"/>
  <c r="L2653" i="2"/>
  <c r="O2653" i="2" s="1"/>
  <c r="J2653" i="2"/>
  <c r="F2653" i="2"/>
  <c r="A2653" i="2"/>
  <c r="T2652" i="2"/>
  <c r="S2652" i="2"/>
  <c r="P2652" i="2"/>
  <c r="N2652" i="2"/>
  <c r="M2652" i="2"/>
  <c r="L2652" i="2"/>
  <c r="O2652" i="2" s="1"/>
  <c r="J2652" i="2"/>
  <c r="F2652" i="2"/>
  <c r="A2652" i="2"/>
  <c r="T2651" i="2"/>
  <c r="S2651" i="2"/>
  <c r="P2651" i="2"/>
  <c r="N2651" i="2"/>
  <c r="M2651" i="2"/>
  <c r="L2651" i="2"/>
  <c r="O2651" i="2" s="1"/>
  <c r="J2651" i="2"/>
  <c r="F2651" i="2"/>
  <c r="A2651" i="2"/>
  <c r="T2650" i="2"/>
  <c r="S2650" i="2"/>
  <c r="P2650" i="2"/>
  <c r="N2650" i="2"/>
  <c r="M2650" i="2"/>
  <c r="L2650" i="2"/>
  <c r="O2650" i="2" s="1"/>
  <c r="J2650" i="2"/>
  <c r="F2650" i="2"/>
  <c r="A2650" i="2"/>
  <c r="T2649" i="2"/>
  <c r="S2649" i="2"/>
  <c r="P2649" i="2"/>
  <c r="N2649" i="2"/>
  <c r="M2649" i="2"/>
  <c r="L2649" i="2"/>
  <c r="O2649" i="2" s="1"/>
  <c r="J2649" i="2"/>
  <c r="F2649" i="2"/>
  <c r="A2649" i="2"/>
  <c r="T2648" i="2"/>
  <c r="S2648" i="2"/>
  <c r="P2648" i="2"/>
  <c r="N2648" i="2"/>
  <c r="M2648" i="2"/>
  <c r="L2648" i="2"/>
  <c r="O2648" i="2" s="1"/>
  <c r="J2648" i="2"/>
  <c r="F2648" i="2"/>
  <c r="A2648" i="2"/>
  <c r="T2647" i="2"/>
  <c r="S2647" i="2"/>
  <c r="P2647" i="2"/>
  <c r="N2647" i="2"/>
  <c r="M2647" i="2"/>
  <c r="L2647" i="2"/>
  <c r="O2647" i="2" s="1"/>
  <c r="J2647" i="2"/>
  <c r="F2647" i="2"/>
  <c r="A2647" i="2"/>
  <c r="T2646" i="2"/>
  <c r="S2646" i="2"/>
  <c r="P2646" i="2"/>
  <c r="N2646" i="2"/>
  <c r="M2646" i="2"/>
  <c r="L2646" i="2"/>
  <c r="O2646" i="2" s="1"/>
  <c r="J2646" i="2"/>
  <c r="F2646" i="2"/>
  <c r="A2646" i="2"/>
  <c r="T2645" i="2"/>
  <c r="S2645" i="2"/>
  <c r="P2645" i="2"/>
  <c r="N2645" i="2"/>
  <c r="M2645" i="2"/>
  <c r="L2645" i="2"/>
  <c r="O2645" i="2" s="1"/>
  <c r="J2645" i="2"/>
  <c r="F2645" i="2"/>
  <c r="A2645" i="2"/>
  <c r="T2644" i="2"/>
  <c r="S2644" i="2"/>
  <c r="P2644" i="2"/>
  <c r="N2644" i="2"/>
  <c r="M2644" i="2"/>
  <c r="L2644" i="2"/>
  <c r="O2644" i="2" s="1"/>
  <c r="J2644" i="2"/>
  <c r="F2644" i="2"/>
  <c r="A2644" i="2"/>
  <c r="T2643" i="2"/>
  <c r="S2643" i="2"/>
  <c r="P2643" i="2"/>
  <c r="N2643" i="2"/>
  <c r="M2643" i="2"/>
  <c r="L2643" i="2"/>
  <c r="O2643" i="2" s="1"/>
  <c r="J2643" i="2"/>
  <c r="F2643" i="2"/>
  <c r="A2643" i="2"/>
  <c r="T2642" i="2"/>
  <c r="S2642" i="2"/>
  <c r="P2642" i="2"/>
  <c r="N2642" i="2"/>
  <c r="M2642" i="2"/>
  <c r="L2642" i="2"/>
  <c r="O2642" i="2" s="1"/>
  <c r="J2642" i="2"/>
  <c r="F2642" i="2"/>
  <c r="A2642" i="2"/>
  <c r="T2641" i="2"/>
  <c r="S2641" i="2"/>
  <c r="P2641" i="2"/>
  <c r="N2641" i="2"/>
  <c r="M2641" i="2"/>
  <c r="L2641" i="2"/>
  <c r="O2641" i="2" s="1"/>
  <c r="J2641" i="2"/>
  <c r="F2641" i="2"/>
  <c r="A2641" i="2"/>
  <c r="T2640" i="2"/>
  <c r="S2640" i="2"/>
  <c r="P2640" i="2"/>
  <c r="N2640" i="2"/>
  <c r="M2640" i="2"/>
  <c r="L2640" i="2"/>
  <c r="O2640" i="2" s="1"/>
  <c r="J2640" i="2"/>
  <c r="F2640" i="2"/>
  <c r="A2640" i="2"/>
  <c r="T2639" i="2"/>
  <c r="S2639" i="2"/>
  <c r="P2639" i="2"/>
  <c r="N2639" i="2"/>
  <c r="M2639" i="2"/>
  <c r="L2639" i="2"/>
  <c r="O2639" i="2" s="1"/>
  <c r="J2639" i="2"/>
  <c r="F2639" i="2"/>
  <c r="A2639" i="2"/>
  <c r="T2638" i="2"/>
  <c r="S2638" i="2"/>
  <c r="P2638" i="2"/>
  <c r="N2638" i="2"/>
  <c r="M2638" i="2"/>
  <c r="L2638" i="2"/>
  <c r="O2638" i="2" s="1"/>
  <c r="J2638" i="2"/>
  <c r="F2638" i="2"/>
  <c r="A2638" i="2"/>
  <c r="T2637" i="2"/>
  <c r="S2637" i="2"/>
  <c r="P2637" i="2"/>
  <c r="N2637" i="2"/>
  <c r="M2637" i="2"/>
  <c r="L2637" i="2"/>
  <c r="O2637" i="2" s="1"/>
  <c r="J2637" i="2"/>
  <c r="F2637" i="2"/>
  <c r="A2637" i="2"/>
  <c r="T2636" i="2"/>
  <c r="S2636" i="2"/>
  <c r="P2636" i="2"/>
  <c r="N2636" i="2"/>
  <c r="M2636" i="2"/>
  <c r="L2636" i="2"/>
  <c r="O2636" i="2" s="1"/>
  <c r="J2636" i="2"/>
  <c r="F2636" i="2"/>
  <c r="A2636" i="2"/>
  <c r="T2635" i="2"/>
  <c r="S2635" i="2"/>
  <c r="P2635" i="2"/>
  <c r="N2635" i="2"/>
  <c r="M2635" i="2"/>
  <c r="L2635" i="2"/>
  <c r="O2635" i="2" s="1"/>
  <c r="J2635" i="2"/>
  <c r="F2635" i="2"/>
  <c r="A2635" i="2"/>
  <c r="T2634" i="2"/>
  <c r="S2634" i="2"/>
  <c r="P2634" i="2"/>
  <c r="N2634" i="2"/>
  <c r="M2634" i="2"/>
  <c r="L2634" i="2"/>
  <c r="O2634" i="2" s="1"/>
  <c r="J2634" i="2"/>
  <c r="F2634" i="2"/>
  <c r="A2634" i="2"/>
  <c r="T2633" i="2"/>
  <c r="S2633" i="2"/>
  <c r="P2633" i="2"/>
  <c r="N2633" i="2"/>
  <c r="M2633" i="2"/>
  <c r="L2633" i="2"/>
  <c r="O2633" i="2" s="1"/>
  <c r="J2633" i="2"/>
  <c r="F2633" i="2"/>
  <c r="A2633" i="2"/>
  <c r="T2632" i="2"/>
  <c r="S2632" i="2"/>
  <c r="P2632" i="2"/>
  <c r="N2632" i="2"/>
  <c r="M2632" i="2"/>
  <c r="L2632" i="2"/>
  <c r="O2632" i="2" s="1"/>
  <c r="J2632" i="2"/>
  <c r="F2632" i="2"/>
  <c r="A2632" i="2"/>
  <c r="T2631" i="2"/>
  <c r="S2631" i="2"/>
  <c r="P2631" i="2"/>
  <c r="N2631" i="2"/>
  <c r="M2631" i="2"/>
  <c r="L2631" i="2"/>
  <c r="O2631" i="2" s="1"/>
  <c r="J2631" i="2"/>
  <c r="F2631" i="2"/>
  <c r="A2631" i="2"/>
  <c r="T2630" i="2"/>
  <c r="S2630" i="2"/>
  <c r="P2630" i="2"/>
  <c r="N2630" i="2"/>
  <c r="M2630" i="2"/>
  <c r="L2630" i="2"/>
  <c r="O2630" i="2" s="1"/>
  <c r="J2630" i="2"/>
  <c r="F2630" i="2"/>
  <c r="A2630" i="2"/>
  <c r="T2629" i="2"/>
  <c r="S2629" i="2"/>
  <c r="P2629" i="2"/>
  <c r="N2629" i="2"/>
  <c r="M2629" i="2"/>
  <c r="L2629" i="2"/>
  <c r="O2629" i="2" s="1"/>
  <c r="J2629" i="2"/>
  <c r="F2629" i="2"/>
  <c r="A2629" i="2"/>
  <c r="T2628" i="2"/>
  <c r="S2628" i="2"/>
  <c r="P2628" i="2"/>
  <c r="N2628" i="2"/>
  <c r="M2628" i="2"/>
  <c r="L2628" i="2"/>
  <c r="O2628" i="2" s="1"/>
  <c r="J2628" i="2"/>
  <c r="F2628" i="2"/>
  <c r="A2628" i="2"/>
  <c r="T2627" i="2"/>
  <c r="S2627" i="2"/>
  <c r="P2627" i="2"/>
  <c r="N2627" i="2"/>
  <c r="M2627" i="2"/>
  <c r="L2627" i="2"/>
  <c r="O2627" i="2" s="1"/>
  <c r="J2627" i="2"/>
  <c r="F2627" i="2"/>
  <c r="A2627" i="2"/>
  <c r="T2626" i="2"/>
  <c r="S2626" i="2"/>
  <c r="P2626" i="2"/>
  <c r="N2626" i="2"/>
  <c r="M2626" i="2"/>
  <c r="L2626" i="2"/>
  <c r="O2626" i="2" s="1"/>
  <c r="J2626" i="2"/>
  <c r="F2626" i="2"/>
  <c r="A2626" i="2"/>
  <c r="T2625" i="2"/>
  <c r="S2625" i="2"/>
  <c r="P2625" i="2"/>
  <c r="N2625" i="2"/>
  <c r="M2625" i="2"/>
  <c r="L2625" i="2"/>
  <c r="O2625" i="2" s="1"/>
  <c r="J2625" i="2"/>
  <c r="F2625" i="2"/>
  <c r="A2625" i="2"/>
  <c r="T2624" i="2"/>
  <c r="S2624" i="2"/>
  <c r="P2624" i="2"/>
  <c r="N2624" i="2"/>
  <c r="M2624" i="2"/>
  <c r="L2624" i="2"/>
  <c r="O2624" i="2" s="1"/>
  <c r="J2624" i="2"/>
  <c r="F2624" i="2"/>
  <c r="A2624" i="2"/>
  <c r="T2623" i="2"/>
  <c r="S2623" i="2"/>
  <c r="P2623" i="2"/>
  <c r="N2623" i="2"/>
  <c r="M2623" i="2"/>
  <c r="L2623" i="2"/>
  <c r="O2623" i="2" s="1"/>
  <c r="J2623" i="2"/>
  <c r="F2623" i="2"/>
  <c r="A2623" i="2"/>
  <c r="T2622" i="2"/>
  <c r="S2622" i="2"/>
  <c r="P2622" i="2"/>
  <c r="N2622" i="2"/>
  <c r="M2622" i="2"/>
  <c r="L2622" i="2"/>
  <c r="O2622" i="2" s="1"/>
  <c r="J2622" i="2"/>
  <c r="F2622" i="2"/>
  <c r="A2622" i="2"/>
  <c r="T2621" i="2"/>
  <c r="S2621" i="2"/>
  <c r="P2621" i="2"/>
  <c r="N2621" i="2"/>
  <c r="M2621" i="2"/>
  <c r="L2621" i="2"/>
  <c r="O2621" i="2" s="1"/>
  <c r="J2621" i="2"/>
  <c r="F2621" i="2"/>
  <c r="A2621" i="2"/>
  <c r="T2620" i="2"/>
  <c r="S2620" i="2"/>
  <c r="P2620" i="2"/>
  <c r="N2620" i="2"/>
  <c r="M2620" i="2"/>
  <c r="L2620" i="2"/>
  <c r="O2620" i="2" s="1"/>
  <c r="J2620" i="2"/>
  <c r="F2620" i="2"/>
  <c r="A2620" i="2"/>
  <c r="T2619" i="2"/>
  <c r="S2619" i="2"/>
  <c r="P2619" i="2"/>
  <c r="N2619" i="2"/>
  <c r="M2619" i="2"/>
  <c r="L2619" i="2"/>
  <c r="O2619" i="2" s="1"/>
  <c r="J2619" i="2"/>
  <c r="F2619" i="2"/>
  <c r="A2619" i="2"/>
  <c r="T2618" i="2"/>
  <c r="S2618" i="2"/>
  <c r="P2618" i="2"/>
  <c r="N2618" i="2"/>
  <c r="M2618" i="2"/>
  <c r="L2618" i="2"/>
  <c r="O2618" i="2" s="1"/>
  <c r="J2618" i="2"/>
  <c r="F2618" i="2"/>
  <c r="A2618" i="2"/>
  <c r="T2617" i="2"/>
  <c r="S2617" i="2"/>
  <c r="P2617" i="2"/>
  <c r="N2617" i="2"/>
  <c r="M2617" i="2"/>
  <c r="L2617" i="2"/>
  <c r="O2617" i="2" s="1"/>
  <c r="J2617" i="2"/>
  <c r="F2617" i="2"/>
  <c r="A2617" i="2"/>
  <c r="T2616" i="2"/>
  <c r="S2616" i="2"/>
  <c r="P2616" i="2"/>
  <c r="N2616" i="2"/>
  <c r="M2616" i="2"/>
  <c r="L2616" i="2"/>
  <c r="O2616" i="2" s="1"/>
  <c r="J2616" i="2"/>
  <c r="F2616" i="2"/>
  <c r="A2616" i="2"/>
  <c r="T2615" i="2"/>
  <c r="S2615" i="2"/>
  <c r="P2615" i="2"/>
  <c r="N2615" i="2"/>
  <c r="M2615" i="2"/>
  <c r="L2615" i="2"/>
  <c r="O2615" i="2" s="1"/>
  <c r="J2615" i="2"/>
  <c r="F2615" i="2"/>
  <c r="A2615" i="2"/>
  <c r="T2614" i="2"/>
  <c r="S2614" i="2"/>
  <c r="P2614" i="2"/>
  <c r="N2614" i="2"/>
  <c r="M2614" i="2"/>
  <c r="L2614" i="2"/>
  <c r="O2614" i="2" s="1"/>
  <c r="J2614" i="2"/>
  <c r="F2614" i="2"/>
  <c r="A2614" i="2"/>
  <c r="T2613" i="2"/>
  <c r="S2613" i="2"/>
  <c r="P2613" i="2"/>
  <c r="N2613" i="2"/>
  <c r="M2613" i="2"/>
  <c r="L2613" i="2"/>
  <c r="O2613" i="2" s="1"/>
  <c r="J2613" i="2"/>
  <c r="F2613" i="2"/>
  <c r="A2613" i="2"/>
  <c r="T2612" i="2"/>
  <c r="S2612" i="2"/>
  <c r="P2612" i="2"/>
  <c r="N2612" i="2"/>
  <c r="M2612" i="2"/>
  <c r="L2612" i="2"/>
  <c r="O2612" i="2" s="1"/>
  <c r="J2612" i="2"/>
  <c r="F2612" i="2"/>
  <c r="A2612" i="2"/>
  <c r="T2611" i="2"/>
  <c r="S2611" i="2"/>
  <c r="P2611" i="2"/>
  <c r="N2611" i="2"/>
  <c r="M2611" i="2"/>
  <c r="L2611" i="2"/>
  <c r="O2611" i="2" s="1"/>
  <c r="J2611" i="2"/>
  <c r="F2611" i="2"/>
  <c r="A2611" i="2"/>
  <c r="T2610" i="2"/>
  <c r="S2610" i="2"/>
  <c r="P2610" i="2"/>
  <c r="N2610" i="2"/>
  <c r="M2610" i="2"/>
  <c r="L2610" i="2"/>
  <c r="O2610" i="2" s="1"/>
  <c r="J2610" i="2"/>
  <c r="F2610" i="2"/>
  <c r="A2610" i="2"/>
  <c r="T2609" i="2"/>
  <c r="S2609" i="2"/>
  <c r="P2609" i="2"/>
  <c r="N2609" i="2"/>
  <c r="M2609" i="2"/>
  <c r="L2609" i="2"/>
  <c r="O2609" i="2" s="1"/>
  <c r="J2609" i="2"/>
  <c r="F2609" i="2"/>
  <c r="A2609" i="2"/>
  <c r="T2608" i="2"/>
  <c r="S2608" i="2"/>
  <c r="P2608" i="2"/>
  <c r="N2608" i="2"/>
  <c r="M2608" i="2"/>
  <c r="L2608" i="2"/>
  <c r="O2608" i="2" s="1"/>
  <c r="J2608" i="2"/>
  <c r="F2608" i="2"/>
  <c r="A2608" i="2"/>
  <c r="T2607" i="2"/>
  <c r="S2607" i="2"/>
  <c r="P2607" i="2"/>
  <c r="N2607" i="2"/>
  <c r="M2607" i="2"/>
  <c r="L2607" i="2"/>
  <c r="O2607" i="2" s="1"/>
  <c r="J2607" i="2"/>
  <c r="F2607" i="2"/>
  <c r="A2607" i="2"/>
  <c r="T2606" i="2"/>
  <c r="S2606" i="2"/>
  <c r="P2606" i="2"/>
  <c r="N2606" i="2"/>
  <c r="M2606" i="2"/>
  <c r="L2606" i="2"/>
  <c r="O2606" i="2" s="1"/>
  <c r="J2606" i="2"/>
  <c r="F2606" i="2"/>
  <c r="A2606" i="2"/>
  <c r="T2605" i="2"/>
  <c r="S2605" i="2"/>
  <c r="P2605" i="2"/>
  <c r="N2605" i="2"/>
  <c r="M2605" i="2"/>
  <c r="L2605" i="2"/>
  <c r="O2605" i="2" s="1"/>
  <c r="J2605" i="2"/>
  <c r="F2605" i="2"/>
  <c r="A2605" i="2"/>
  <c r="T2604" i="2"/>
  <c r="S2604" i="2"/>
  <c r="P2604" i="2"/>
  <c r="N2604" i="2"/>
  <c r="M2604" i="2"/>
  <c r="L2604" i="2"/>
  <c r="O2604" i="2" s="1"/>
  <c r="J2604" i="2"/>
  <c r="F2604" i="2"/>
  <c r="A2604" i="2"/>
  <c r="T2603" i="2"/>
  <c r="S2603" i="2"/>
  <c r="P2603" i="2"/>
  <c r="N2603" i="2"/>
  <c r="M2603" i="2"/>
  <c r="L2603" i="2"/>
  <c r="O2603" i="2" s="1"/>
  <c r="J2603" i="2"/>
  <c r="F2603" i="2"/>
  <c r="A2603" i="2"/>
  <c r="T2602" i="2"/>
  <c r="S2602" i="2"/>
  <c r="P2602" i="2"/>
  <c r="N2602" i="2"/>
  <c r="M2602" i="2"/>
  <c r="L2602" i="2"/>
  <c r="O2602" i="2" s="1"/>
  <c r="J2602" i="2"/>
  <c r="F2602" i="2"/>
  <c r="A2602" i="2"/>
  <c r="T2601" i="2"/>
  <c r="S2601" i="2"/>
  <c r="P2601" i="2"/>
  <c r="N2601" i="2"/>
  <c r="M2601" i="2"/>
  <c r="L2601" i="2"/>
  <c r="O2601" i="2" s="1"/>
  <c r="J2601" i="2"/>
  <c r="F2601" i="2"/>
  <c r="A2601" i="2"/>
  <c r="T2600" i="2"/>
  <c r="S2600" i="2"/>
  <c r="P2600" i="2"/>
  <c r="N2600" i="2"/>
  <c r="M2600" i="2"/>
  <c r="L2600" i="2"/>
  <c r="O2600" i="2" s="1"/>
  <c r="J2600" i="2"/>
  <c r="F2600" i="2"/>
  <c r="A2600" i="2"/>
  <c r="T2599" i="2"/>
  <c r="S2599" i="2"/>
  <c r="P2599" i="2"/>
  <c r="N2599" i="2"/>
  <c r="M2599" i="2"/>
  <c r="L2599" i="2"/>
  <c r="O2599" i="2" s="1"/>
  <c r="J2599" i="2"/>
  <c r="F2599" i="2"/>
  <c r="A2599" i="2"/>
  <c r="T2598" i="2"/>
  <c r="S2598" i="2"/>
  <c r="P2598" i="2"/>
  <c r="N2598" i="2"/>
  <c r="M2598" i="2"/>
  <c r="L2598" i="2"/>
  <c r="O2598" i="2" s="1"/>
  <c r="J2598" i="2"/>
  <c r="F2598" i="2"/>
  <c r="A2598" i="2"/>
  <c r="T2597" i="2"/>
  <c r="S2597" i="2"/>
  <c r="P2597" i="2"/>
  <c r="N2597" i="2"/>
  <c r="M2597" i="2"/>
  <c r="L2597" i="2"/>
  <c r="O2597" i="2" s="1"/>
  <c r="J2597" i="2"/>
  <c r="F2597" i="2"/>
  <c r="A2597" i="2"/>
  <c r="T2596" i="2"/>
  <c r="S2596" i="2"/>
  <c r="P2596" i="2"/>
  <c r="N2596" i="2"/>
  <c r="M2596" i="2"/>
  <c r="L2596" i="2"/>
  <c r="O2596" i="2" s="1"/>
  <c r="J2596" i="2"/>
  <c r="F2596" i="2"/>
  <c r="A2596" i="2"/>
  <c r="T2595" i="2"/>
  <c r="S2595" i="2"/>
  <c r="P2595" i="2"/>
  <c r="N2595" i="2"/>
  <c r="M2595" i="2"/>
  <c r="L2595" i="2"/>
  <c r="O2595" i="2" s="1"/>
  <c r="J2595" i="2"/>
  <c r="F2595" i="2"/>
  <c r="A2595" i="2"/>
  <c r="T2594" i="2"/>
  <c r="S2594" i="2"/>
  <c r="P2594" i="2"/>
  <c r="N2594" i="2"/>
  <c r="M2594" i="2"/>
  <c r="L2594" i="2"/>
  <c r="O2594" i="2" s="1"/>
  <c r="J2594" i="2"/>
  <c r="F2594" i="2"/>
  <c r="A2594" i="2"/>
  <c r="T2593" i="2"/>
  <c r="S2593" i="2"/>
  <c r="P2593" i="2"/>
  <c r="N2593" i="2"/>
  <c r="M2593" i="2"/>
  <c r="L2593" i="2"/>
  <c r="O2593" i="2" s="1"/>
  <c r="J2593" i="2"/>
  <c r="F2593" i="2"/>
  <c r="A2593" i="2"/>
  <c r="T2592" i="2"/>
  <c r="S2592" i="2"/>
  <c r="P2592" i="2"/>
  <c r="N2592" i="2"/>
  <c r="M2592" i="2"/>
  <c r="L2592" i="2"/>
  <c r="O2592" i="2" s="1"/>
  <c r="J2592" i="2"/>
  <c r="F2592" i="2"/>
  <c r="A2592" i="2"/>
  <c r="T2591" i="2"/>
  <c r="S2591" i="2"/>
  <c r="P2591" i="2"/>
  <c r="N2591" i="2"/>
  <c r="M2591" i="2"/>
  <c r="L2591" i="2"/>
  <c r="O2591" i="2" s="1"/>
  <c r="J2591" i="2"/>
  <c r="F2591" i="2"/>
  <c r="A2591" i="2"/>
  <c r="T2590" i="2"/>
  <c r="S2590" i="2"/>
  <c r="P2590" i="2"/>
  <c r="N2590" i="2"/>
  <c r="M2590" i="2"/>
  <c r="L2590" i="2"/>
  <c r="O2590" i="2" s="1"/>
  <c r="J2590" i="2"/>
  <c r="F2590" i="2"/>
  <c r="A2590" i="2"/>
  <c r="T2589" i="2"/>
  <c r="S2589" i="2"/>
  <c r="P2589" i="2"/>
  <c r="N2589" i="2"/>
  <c r="M2589" i="2"/>
  <c r="L2589" i="2"/>
  <c r="O2589" i="2" s="1"/>
  <c r="J2589" i="2"/>
  <c r="F2589" i="2"/>
  <c r="A2589" i="2"/>
  <c r="T2588" i="2"/>
  <c r="S2588" i="2"/>
  <c r="P2588" i="2"/>
  <c r="N2588" i="2"/>
  <c r="M2588" i="2"/>
  <c r="L2588" i="2"/>
  <c r="O2588" i="2" s="1"/>
  <c r="J2588" i="2"/>
  <c r="F2588" i="2"/>
  <c r="A2588" i="2"/>
  <c r="T2587" i="2"/>
  <c r="S2587" i="2"/>
  <c r="P2587" i="2"/>
  <c r="N2587" i="2"/>
  <c r="M2587" i="2"/>
  <c r="L2587" i="2"/>
  <c r="O2587" i="2" s="1"/>
  <c r="J2587" i="2"/>
  <c r="F2587" i="2"/>
  <c r="A2587" i="2"/>
  <c r="T2586" i="2"/>
  <c r="S2586" i="2"/>
  <c r="P2586" i="2"/>
  <c r="N2586" i="2"/>
  <c r="M2586" i="2"/>
  <c r="L2586" i="2"/>
  <c r="O2586" i="2" s="1"/>
  <c r="J2586" i="2"/>
  <c r="F2586" i="2"/>
  <c r="A2586" i="2"/>
  <c r="T2585" i="2"/>
  <c r="S2585" i="2"/>
  <c r="P2585" i="2"/>
  <c r="N2585" i="2"/>
  <c r="M2585" i="2"/>
  <c r="L2585" i="2"/>
  <c r="O2585" i="2" s="1"/>
  <c r="J2585" i="2"/>
  <c r="F2585" i="2"/>
  <c r="A2585" i="2"/>
  <c r="T2584" i="2"/>
  <c r="S2584" i="2"/>
  <c r="P2584" i="2"/>
  <c r="N2584" i="2"/>
  <c r="M2584" i="2"/>
  <c r="L2584" i="2"/>
  <c r="O2584" i="2" s="1"/>
  <c r="J2584" i="2"/>
  <c r="F2584" i="2"/>
  <c r="A2584" i="2"/>
  <c r="T2583" i="2"/>
  <c r="S2583" i="2"/>
  <c r="P2583" i="2"/>
  <c r="N2583" i="2"/>
  <c r="M2583" i="2"/>
  <c r="L2583" i="2"/>
  <c r="O2583" i="2" s="1"/>
  <c r="J2583" i="2"/>
  <c r="F2583" i="2"/>
  <c r="A2583" i="2"/>
  <c r="T2582" i="2"/>
  <c r="S2582" i="2"/>
  <c r="P2582" i="2"/>
  <c r="N2582" i="2"/>
  <c r="M2582" i="2"/>
  <c r="L2582" i="2"/>
  <c r="O2582" i="2" s="1"/>
  <c r="J2582" i="2"/>
  <c r="F2582" i="2"/>
  <c r="A2582" i="2"/>
  <c r="T2581" i="2"/>
  <c r="S2581" i="2"/>
  <c r="P2581" i="2"/>
  <c r="N2581" i="2"/>
  <c r="M2581" i="2"/>
  <c r="L2581" i="2"/>
  <c r="O2581" i="2" s="1"/>
  <c r="J2581" i="2"/>
  <c r="F2581" i="2"/>
  <c r="A2581" i="2"/>
  <c r="T2580" i="2"/>
  <c r="S2580" i="2"/>
  <c r="P2580" i="2"/>
  <c r="N2580" i="2"/>
  <c r="M2580" i="2"/>
  <c r="L2580" i="2"/>
  <c r="O2580" i="2" s="1"/>
  <c r="J2580" i="2"/>
  <c r="F2580" i="2"/>
  <c r="A2580" i="2"/>
  <c r="T2579" i="2"/>
  <c r="S2579" i="2"/>
  <c r="P2579" i="2"/>
  <c r="N2579" i="2"/>
  <c r="M2579" i="2"/>
  <c r="L2579" i="2"/>
  <c r="O2579" i="2" s="1"/>
  <c r="J2579" i="2"/>
  <c r="F2579" i="2"/>
  <c r="A2579" i="2"/>
  <c r="T2578" i="2"/>
  <c r="S2578" i="2"/>
  <c r="P2578" i="2"/>
  <c r="N2578" i="2"/>
  <c r="M2578" i="2"/>
  <c r="L2578" i="2"/>
  <c r="O2578" i="2" s="1"/>
  <c r="J2578" i="2"/>
  <c r="F2578" i="2"/>
  <c r="A2578" i="2"/>
  <c r="T2577" i="2"/>
  <c r="S2577" i="2"/>
  <c r="P2577" i="2"/>
  <c r="N2577" i="2"/>
  <c r="M2577" i="2"/>
  <c r="L2577" i="2"/>
  <c r="O2577" i="2" s="1"/>
  <c r="J2577" i="2"/>
  <c r="F2577" i="2"/>
  <c r="A2577" i="2"/>
  <c r="T2576" i="2"/>
  <c r="S2576" i="2"/>
  <c r="P2576" i="2"/>
  <c r="N2576" i="2"/>
  <c r="M2576" i="2"/>
  <c r="L2576" i="2"/>
  <c r="O2576" i="2" s="1"/>
  <c r="J2576" i="2"/>
  <c r="F2576" i="2"/>
  <c r="A2576" i="2"/>
  <c r="T2575" i="2"/>
  <c r="S2575" i="2"/>
  <c r="P2575" i="2"/>
  <c r="N2575" i="2"/>
  <c r="M2575" i="2"/>
  <c r="L2575" i="2"/>
  <c r="O2575" i="2" s="1"/>
  <c r="J2575" i="2"/>
  <c r="F2575" i="2"/>
  <c r="A2575" i="2"/>
  <c r="T2574" i="2"/>
  <c r="S2574" i="2"/>
  <c r="P2574" i="2"/>
  <c r="N2574" i="2"/>
  <c r="M2574" i="2"/>
  <c r="L2574" i="2"/>
  <c r="O2574" i="2" s="1"/>
  <c r="J2574" i="2"/>
  <c r="F2574" i="2"/>
  <c r="A2574" i="2"/>
  <c r="T2573" i="2"/>
  <c r="S2573" i="2"/>
  <c r="P2573" i="2"/>
  <c r="N2573" i="2"/>
  <c r="M2573" i="2"/>
  <c r="L2573" i="2"/>
  <c r="O2573" i="2" s="1"/>
  <c r="J2573" i="2"/>
  <c r="F2573" i="2"/>
  <c r="A2573" i="2"/>
  <c r="T2572" i="2"/>
  <c r="S2572" i="2"/>
  <c r="P2572" i="2"/>
  <c r="N2572" i="2"/>
  <c r="M2572" i="2"/>
  <c r="L2572" i="2"/>
  <c r="O2572" i="2" s="1"/>
  <c r="J2572" i="2"/>
  <c r="F2572" i="2"/>
  <c r="A2572" i="2"/>
  <c r="T2571" i="2"/>
  <c r="S2571" i="2"/>
  <c r="P2571" i="2"/>
  <c r="N2571" i="2"/>
  <c r="M2571" i="2"/>
  <c r="L2571" i="2"/>
  <c r="O2571" i="2" s="1"/>
  <c r="J2571" i="2"/>
  <c r="F2571" i="2"/>
  <c r="A2571" i="2"/>
  <c r="T2570" i="2"/>
  <c r="S2570" i="2"/>
  <c r="P2570" i="2"/>
  <c r="N2570" i="2"/>
  <c r="M2570" i="2"/>
  <c r="L2570" i="2"/>
  <c r="O2570" i="2" s="1"/>
  <c r="J2570" i="2"/>
  <c r="F2570" i="2"/>
  <c r="A2570" i="2"/>
  <c r="T2569" i="2"/>
  <c r="S2569" i="2"/>
  <c r="P2569" i="2"/>
  <c r="N2569" i="2"/>
  <c r="M2569" i="2"/>
  <c r="L2569" i="2"/>
  <c r="O2569" i="2" s="1"/>
  <c r="J2569" i="2"/>
  <c r="F2569" i="2"/>
  <c r="A2569" i="2"/>
  <c r="T2568" i="2"/>
  <c r="S2568" i="2"/>
  <c r="P2568" i="2"/>
  <c r="N2568" i="2"/>
  <c r="M2568" i="2"/>
  <c r="L2568" i="2"/>
  <c r="O2568" i="2" s="1"/>
  <c r="J2568" i="2"/>
  <c r="F2568" i="2"/>
  <c r="A2568" i="2"/>
  <c r="T2567" i="2"/>
  <c r="S2567" i="2"/>
  <c r="P2567" i="2"/>
  <c r="N2567" i="2"/>
  <c r="M2567" i="2"/>
  <c r="L2567" i="2"/>
  <c r="O2567" i="2" s="1"/>
  <c r="J2567" i="2"/>
  <c r="F2567" i="2"/>
  <c r="A2567" i="2"/>
  <c r="T2566" i="2"/>
  <c r="S2566" i="2"/>
  <c r="P2566" i="2"/>
  <c r="N2566" i="2"/>
  <c r="M2566" i="2"/>
  <c r="L2566" i="2"/>
  <c r="O2566" i="2" s="1"/>
  <c r="J2566" i="2"/>
  <c r="F2566" i="2"/>
  <c r="A2566" i="2"/>
  <c r="T2565" i="2"/>
  <c r="S2565" i="2"/>
  <c r="P2565" i="2"/>
  <c r="N2565" i="2"/>
  <c r="M2565" i="2"/>
  <c r="L2565" i="2"/>
  <c r="O2565" i="2" s="1"/>
  <c r="J2565" i="2"/>
  <c r="F2565" i="2"/>
  <c r="A2565" i="2"/>
  <c r="T2564" i="2"/>
  <c r="S2564" i="2"/>
  <c r="P2564" i="2"/>
  <c r="N2564" i="2"/>
  <c r="M2564" i="2"/>
  <c r="L2564" i="2"/>
  <c r="O2564" i="2" s="1"/>
  <c r="J2564" i="2"/>
  <c r="F2564" i="2"/>
  <c r="A2564" i="2"/>
  <c r="T2563" i="2"/>
  <c r="S2563" i="2"/>
  <c r="P2563" i="2"/>
  <c r="N2563" i="2"/>
  <c r="M2563" i="2"/>
  <c r="L2563" i="2"/>
  <c r="O2563" i="2" s="1"/>
  <c r="J2563" i="2"/>
  <c r="F2563" i="2"/>
  <c r="A2563" i="2"/>
  <c r="T2562" i="2"/>
  <c r="S2562" i="2"/>
  <c r="P2562" i="2"/>
  <c r="N2562" i="2"/>
  <c r="M2562" i="2"/>
  <c r="L2562" i="2"/>
  <c r="O2562" i="2" s="1"/>
  <c r="J2562" i="2"/>
  <c r="F2562" i="2"/>
  <c r="A2562" i="2"/>
  <c r="T2561" i="2"/>
  <c r="S2561" i="2"/>
  <c r="P2561" i="2"/>
  <c r="N2561" i="2"/>
  <c r="M2561" i="2"/>
  <c r="L2561" i="2"/>
  <c r="O2561" i="2" s="1"/>
  <c r="J2561" i="2"/>
  <c r="F2561" i="2"/>
  <c r="A2561" i="2"/>
  <c r="T2560" i="2"/>
  <c r="S2560" i="2"/>
  <c r="P2560" i="2"/>
  <c r="N2560" i="2"/>
  <c r="M2560" i="2"/>
  <c r="L2560" i="2"/>
  <c r="O2560" i="2" s="1"/>
  <c r="J2560" i="2"/>
  <c r="F2560" i="2"/>
  <c r="A2560" i="2"/>
  <c r="T2559" i="2"/>
  <c r="S2559" i="2"/>
  <c r="P2559" i="2"/>
  <c r="N2559" i="2"/>
  <c r="M2559" i="2"/>
  <c r="L2559" i="2"/>
  <c r="O2559" i="2" s="1"/>
  <c r="J2559" i="2"/>
  <c r="F2559" i="2"/>
  <c r="A2559" i="2"/>
  <c r="T2558" i="2"/>
  <c r="S2558" i="2"/>
  <c r="P2558" i="2"/>
  <c r="N2558" i="2"/>
  <c r="M2558" i="2"/>
  <c r="L2558" i="2"/>
  <c r="O2558" i="2" s="1"/>
  <c r="J2558" i="2"/>
  <c r="F2558" i="2"/>
  <c r="A2558" i="2"/>
  <c r="T2557" i="2"/>
  <c r="S2557" i="2"/>
  <c r="P2557" i="2"/>
  <c r="N2557" i="2"/>
  <c r="M2557" i="2"/>
  <c r="L2557" i="2"/>
  <c r="O2557" i="2" s="1"/>
  <c r="J2557" i="2"/>
  <c r="F2557" i="2"/>
  <c r="A2557" i="2"/>
  <c r="T2556" i="2"/>
  <c r="S2556" i="2"/>
  <c r="P2556" i="2"/>
  <c r="N2556" i="2"/>
  <c r="M2556" i="2"/>
  <c r="L2556" i="2"/>
  <c r="O2556" i="2" s="1"/>
  <c r="J2556" i="2"/>
  <c r="F2556" i="2"/>
  <c r="A2556" i="2"/>
  <c r="T2555" i="2"/>
  <c r="S2555" i="2"/>
  <c r="P2555" i="2"/>
  <c r="N2555" i="2"/>
  <c r="M2555" i="2"/>
  <c r="L2555" i="2"/>
  <c r="O2555" i="2" s="1"/>
  <c r="J2555" i="2"/>
  <c r="F2555" i="2"/>
  <c r="A2555" i="2"/>
  <c r="T2554" i="2"/>
  <c r="S2554" i="2"/>
  <c r="P2554" i="2"/>
  <c r="N2554" i="2"/>
  <c r="M2554" i="2"/>
  <c r="L2554" i="2"/>
  <c r="O2554" i="2" s="1"/>
  <c r="J2554" i="2"/>
  <c r="F2554" i="2"/>
  <c r="A2554" i="2"/>
  <c r="T2553" i="2"/>
  <c r="S2553" i="2"/>
  <c r="P2553" i="2"/>
  <c r="N2553" i="2"/>
  <c r="M2553" i="2"/>
  <c r="L2553" i="2"/>
  <c r="O2553" i="2" s="1"/>
  <c r="J2553" i="2"/>
  <c r="F2553" i="2"/>
  <c r="A2553" i="2"/>
  <c r="T2552" i="2"/>
  <c r="S2552" i="2"/>
  <c r="P2552" i="2"/>
  <c r="N2552" i="2"/>
  <c r="M2552" i="2"/>
  <c r="L2552" i="2"/>
  <c r="O2552" i="2" s="1"/>
  <c r="J2552" i="2"/>
  <c r="F2552" i="2"/>
  <c r="A2552" i="2"/>
  <c r="T2551" i="2"/>
  <c r="S2551" i="2"/>
  <c r="P2551" i="2"/>
  <c r="N2551" i="2"/>
  <c r="M2551" i="2"/>
  <c r="L2551" i="2"/>
  <c r="O2551" i="2" s="1"/>
  <c r="J2551" i="2"/>
  <c r="F2551" i="2"/>
  <c r="A2551" i="2"/>
  <c r="T2550" i="2"/>
  <c r="S2550" i="2"/>
  <c r="P2550" i="2"/>
  <c r="N2550" i="2"/>
  <c r="M2550" i="2"/>
  <c r="L2550" i="2"/>
  <c r="O2550" i="2" s="1"/>
  <c r="J2550" i="2"/>
  <c r="F2550" i="2"/>
  <c r="A2550" i="2"/>
  <c r="T2549" i="2"/>
  <c r="S2549" i="2"/>
  <c r="P2549" i="2"/>
  <c r="N2549" i="2"/>
  <c r="M2549" i="2"/>
  <c r="L2549" i="2"/>
  <c r="O2549" i="2" s="1"/>
  <c r="J2549" i="2"/>
  <c r="F2549" i="2"/>
  <c r="A2549" i="2"/>
  <c r="T2548" i="2"/>
  <c r="S2548" i="2"/>
  <c r="P2548" i="2"/>
  <c r="N2548" i="2"/>
  <c r="M2548" i="2"/>
  <c r="L2548" i="2"/>
  <c r="O2548" i="2" s="1"/>
  <c r="J2548" i="2"/>
  <c r="F2548" i="2"/>
  <c r="A2548" i="2"/>
  <c r="T2547" i="2"/>
  <c r="S2547" i="2"/>
  <c r="P2547" i="2"/>
  <c r="N2547" i="2"/>
  <c r="M2547" i="2"/>
  <c r="L2547" i="2"/>
  <c r="O2547" i="2" s="1"/>
  <c r="J2547" i="2"/>
  <c r="F2547" i="2"/>
  <c r="A2547" i="2"/>
  <c r="T2546" i="2"/>
  <c r="S2546" i="2"/>
  <c r="P2546" i="2"/>
  <c r="N2546" i="2"/>
  <c r="M2546" i="2"/>
  <c r="L2546" i="2"/>
  <c r="O2546" i="2" s="1"/>
  <c r="J2546" i="2"/>
  <c r="F2546" i="2"/>
  <c r="A2546" i="2"/>
  <c r="T2545" i="2"/>
  <c r="S2545" i="2"/>
  <c r="P2545" i="2"/>
  <c r="N2545" i="2"/>
  <c r="M2545" i="2"/>
  <c r="L2545" i="2"/>
  <c r="O2545" i="2" s="1"/>
  <c r="J2545" i="2"/>
  <c r="F2545" i="2"/>
  <c r="A2545" i="2"/>
  <c r="T2544" i="2"/>
  <c r="S2544" i="2"/>
  <c r="P2544" i="2"/>
  <c r="N2544" i="2"/>
  <c r="M2544" i="2"/>
  <c r="L2544" i="2"/>
  <c r="O2544" i="2" s="1"/>
  <c r="J2544" i="2"/>
  <c r="F2544" i="2"/>
  <c r="A2544" i="2"/>
  <c r="T2543" i="2"/>
  <c r="S2543" i="2"/>
  <c r="P2543" i="2"/>
  <c r="N2543" i="2"/>
  <c r="M2543" i="2"/>
  <c r="L2543" i="2"/>
  <c r="O2543" i="2" s="1"/>
  <c r="J2543" i="2"/>
  <c r="F2543" i="2"/>
  <c r="A2543" i="2"/>
  <c r="T2542" i="2"/>
  <c r="S2542" i="2"/>
  <c r="P2542" i="2"/>
  <c r="N2542" i="2"/>
  <c r="M2542" i="2"/>
  <c r="L2542" i="2"/>
  <c r="O2542" i="2" s="1"/>
  <c r="J2542" i="2"/>
  <c r="F2542" i="2"/>
  <c r="A2542" i="2"/>
  <c r="T2541" i="2"/>
  <c r="S2541" i="2"/>
  <c r="P2541" i="2"/>
  <c r="N2541" i="2"/>
  <c r="M2541" i="2"/>
  <c r="L2541" i="2"/>
  <c r="O2541" i="2" s="1"/>
  <c r="J2541" i="2"/>
  <c r="F2541" i="2"/>
  <c r="A2541" i="2"/>
  <c r="T2540" i="2"/>
  <c r="S2540" i="2"/>
  <c r="P2540" i="2"/>
  <c r="N2540" i="2"/>
  <c r="M2540" i="2"/>
  <c r="L2540" i="2"/>
  <c r="O2540" i="2" s="1"/>
  <c r="J2540" i="2"/>
  <c r="F2540" i="2"/>
  <c r="A2540" i="2"/>
  <c r="T2539" i="2"/>
  <c r="S2539" i="2"/>
  <c r="P2539" i="2"/>
  <c r="N2539" i="2"/>
  <c r="M2539" i="2"/>
  <c r="L2539" i="2"/>
  <c r="O2539" i="2" s="1"/>
  <c r="J2539" i="2"/>
  <c r="F2539" i="2"/>
  <c r="A2539" i="2"/>
  <c r="T2538" i="2"/>
  <c r="S2538" i="2"/>
  <c r="P2538" i="2"/>
  <c r="N2538" i="2"/>
  <c r="M2538" i="2"/>
  <c r="L2538" i="2"/>
  <c r="O2538" i="2" s="1"/>
  <c r="J2538" i="2"/>
  <c r="F2538" i="2"/>
  <c r="A2538" i="2"/>
  <c r="T2537" i="2"/>
  <c r="S2537" i="2"/>
  <c r="P2537" i="2"/>
  <c r="N2537" i="2"/>
  <c r="M2537" i="2"/>
  <c r="L2537" i="2"/>
  <c r="O2537" i="2" s="1"/>
  <c r="J2537" i="2"/>
  <c r="F2537" i="2"/>
  <c r="A2537" i="2"/>
  <c r="T2536" i="2"/>
  <c r="S2536" i="2"/>
  <c r="P2536" i="2"/>
  <c r="N2536" i="2"/>
  <c r="M2536" i="2"/>
  <c r="L2536" i="2"/>
  <c r="O2536" i="2" s="1"/>
  <c r="J2536" i="2"/>
  <c r="F2536" i="2"/>
  <c r="A2536" i="2"/>
  <c r="T2535" i="2"/>
  <c r="S2535" i="2"/>
  <c r="P2535" i="2"/>
  <c r="N2535" i="2"/>
  <c r="M2535" i="2"/>
  <c r="L2535" i="2"/>
  <c r="O2535" i="2" s="1"/>
  <c r="J2535" i="2"/>
  <c r="F2535" i="2"/>
  <c r="A2535" i="2"/>
  <c r="T2534" i="2"/>
  <c r="S2534" i="2"/>
  <c r="P2534" i="2"/>
  <c r="N2534" i="2"/>
  <c r="M2534" i="2"/>
  <c r="L2534" i="2"/>
  <c r="O2534" i="2" s="1"/>
  <c r="J2534" i="2"/>
  <c r="F2534" i="2"/>
  <c r="A2534" i="2"/>
  <c r="T2533" i="2"/>
  <c r="S2533" i="2"/>
  <c r="P2533" i="2"/>
  <c r="N2533" i="2"/>
  <c r="M2533" i="2"/>
  <c r="L2533" i="2"/>
  <c r="O2533" i="2" s="1"/>
  <c r="J2533" i="2"/>
  <c r="F2533" i="2"/>
  <c r="A2533" i="2"/>
  <c r="T2532" i="2"/>
  <c r="S2532" i="2"/>
  <c r="P2532" i="2"/>
  <c r="N2532" i="2"/>
  <c r="M2532" i="2"/>
  <c r="L2532" i="2"/>
  <c r="O2532" i="2" s="1"/>
  <c r="J2532" i="2"/>
  <c r="F2532" i="2"/>
  <c r="A2532" i="2"/>
  <c r="T2531" i="2"/>
  <c r="S2531" i="2"/>
  <c r="P2531" i="2"/>
  <c r="N2531" i="2"/>
  <c r="M2531" i="2"/>
  <c r="L2531" i="2"/>
  <c r="O2531" i="2" s="1"/>
  <c r="J2531" i="2"/>
  <c r="F2531" i="2"/>
  <c r="A2531" i="2"/>
  <c r="T2530" i="2"/>
  <c r="S2530" i="2"/>
  <c r="P2530" i="2"/>
  <c r="N2530" i="2"/>
  <c r="M2530" i="2"/>
  <c r="L2530" i="2"/>
  <c r="O2530" i="2" s="1"/>
  <c r="J2530" i="2"/>
  <c r="F2530" i="2"/>
  <c r="A2530" i="2"/>
  <c r="T2529" i="2"/>
  <c r="S2529" i="2"/>
  <c r="P2529" i="2"/>
  <c r="N2529" i="2"/>
  <c r="M2529" i="2"/>
  <c r="L2529" i="2"/>
  <c r="O2529" i="2" s="1"/>
  <c r="J2529" i="2"/>
  <c r="F2529" i="2"/>
  <c r="A2529" i="2"/>
  <c r="T2528" i="2"/>
  <c r="S2528" i="2"/>
  <c r="P2528" i="2"/>
  <c r="N2528" i="2"/>
  <c r="M2528" i="2"/>
  <c r="L2528" i="2"/>
  <c r="O2528" i="2" s="1"/>
  <c r="J2528" i="2"/>
  <c r="F2528" i="2"/>
  <c r="A2528" i="2"/>
  <c r="T2527" i="2"/>
  <c r="S2527" i="2"/>
  <c r="P2527" i="2"/>
  <c r="N2527" i="2"/>
  <c r="M2527" i="2"/>
  <c r="L2527" i="2"/>
  <c r="O2527" i="2" s="1"/>
  <c r="J2527" i="2"/>
  <c r="F2527" i="2"/>
  <c r="A2527" i="2"/>
  <c r="T2526" i="2"/>
  <c r="S2526" i="2"/>
  <c r="P2526" i="2"/>
  <c r="N2526" i="2"/>
  <c r="M2526" i="2"/>
  <c r="L2526" i="2"/>
  <c r="O2526" i="2" s="1"/>
  <c r="J2526" i="2"/>
  <c r="F2526" i="2"/>
  <c r="A2526" i="2"/>
  <c r="T2525" i="2"/>
  <c r="S2525" i="2"/>
  <c r="P2525" i="2"/>
  <c r="N2525" i="2"/>
  <c r="M2525" i="2"/>
  <c r="L2525" i="2"/>
  <c r="O2525" i="2" s="1"/>
  <c r="J2525" i="2"/>
  <c r="F2525" i="2"/>
  <c r="A2525" i="2"/>
  <c r="T2524" i="2"/>
  <c r="S2524" i="2"/>
  <c r="P2524" i="2"/>
  <c r="N2524" i="2"/>
  <c r="M2524" i="2"/>
  <c r="L2524" i="2"/>
  <c r="O2524" i="2" s="1"/>
  <c r="J2524" i="2"/>
  <c r="F2524" i="2"/>
  <c r="A2524" i="2"/>
  <c r="T2523" i="2"/>
  <c r="S2523" i="2"/>
  <c r="P2523" i="2"/>
  <c r="N2523" i="2"/>
  <c r="M2523" i="2"/>
  <c r="L2523" i="2"/>
  <c r="O2523" i="2" s="1"/>
  <c r="J2523" i="2"/>
  <c r="F2523" i="2"/>
  <c r="A2523" i="2"/>
  <c r="T2522" i="2"/>
  <c r="S2522" i="2"/>
  <c r="P2522" i="2"/>
  <c r="N2522" i="2"/>
  <c r="M2522" i="2"/>
  <c r="L2522" i="2"/>
  <c r="O2522" i="2" s="1"/>
  <c r="J2522" i="2"/>
  <c r="F2522" i="2"/>
  <c r="A2522" i="2"/>
  <c r="T2521" i="2"/>
  <c r="S2521" i="2"/>
  <c r="P2521" i="2"/>
  <c r="N2521" i="2"/>
  <c r="M2521" i="2"/>
  <c r="L2521" i="2"/>
  <c r="O2521" i="2" s="1"/>
  <c r="J2521" i="2"/>
  <c r="F2521" i="2"/>
  <c r="A2521" i="2"/>
  <c r="T2520" i="2"/>
  <c r="S2520" i="2"/>
  <c r="P2520" i="2"/>
  <c r="N2520" i="2"/>
  <c r="M2520" i="2"/>
  <c r="L2520" i="2"/>
  <c r="O2520" i="2" s="1"/>
  <c r="J2520" i="2"/>
  <c r="F2520" i="2"/>
  <c r="A2520" i="2"/>
  <c r="T2519" i="2"/>
  <c r="S2519" i="2"/>
  <c r="P2519" i="2"/>
  <c r="N2519" i="2"/>
  <c r="M2519" i="2"/>
  <c r="L2519" i="2"/>
  <c r="O2519" i="2" s="1"/>
  <c r="J2519" i="2"/>
  <c r="F2519" i="2"/>
  <c r="A2519" i="2"/>
  <c r="T2518" i="2"/>
  <c r="S2518" i="2"/>
  <c r="P2518" i="2"/>
  <c r="N2518" i="2"/>
  <c r="M2518" i="2"/>
  <c r="L2518" i="2"/>
  <c r="O2518" i="2" s="1"/>
  <c r="J2518" i="2"/>
  <c r="F2518" i="2"/>
  <c r="A2518" i="2"/>
  <c r="T2517" i="2"/>
  <c r="S2517" i="2"/>
  <c r="P2517" i="2"/>
  <c r="N2517" i="2"/>
  <c r="M2517" i="2"/>
  <c r="L2517" i="2"/>
  <c r="O2517" i="2" s="1"/>
  <c r="J2517" i="2"/>
  <c r="F2517" i="2"/>
  <c r="A2517" i="2"/>
  <c r="T2516" i="2"/>
  <c r="S2516" i="2"/>
  <c r="P2516" i="2"/>
  <c r="N2516" i="2"/>
  <c r="M2516" i="2"/>
  <c r="L2516" i="2"/>
  <c r="O2516" i="2" s="1"/>
  <c r="J2516" i="2"/>
  <c r="F2516" i="2"/>
  <c r="A2516" i="2"/>
  <c r="T2515" i="2"/>
  <c r="S2515" i="2"/>
  <c r="P2515" i="2"/>
  <c r="N2515" i="2"/>
  <c r="M2515" i="2"/>
  <c r="L2515" i="2"/>
  <c r="O2515" i="2" s="1"/>
  <c r="J2515" i="2"/>
  <c r="F2515" i="2"/>
  <c r="A2515" i="2"/>
  <c r="T2514" i="2"/>
  <c r="S2514" i="2"/>
  <c r="P2514" i="2"/>
  <c r="N2514" i="2"/>
  <c r="M2514" i="2"/>
  <c r="L2514" i="2"/>
  <c r="O2514" i="2" s="1"/>
  <c r="J2514" i="2"/>
  <c r="F2514" i="2"/>
  <c r="A2514" i="2"/>
  <c r="T2513" i="2"/>
  <c r="S2513" i="2"/>
  <c r="P2513" i="2"/>
  <c r="N2513" i="2"/>
  <c r="M2513" i="2"/>
  <c r="L2513" i="2"/>
  <c r="O2513" i="2" s="1"/>
  <c r="J2513" i="2"/>
  <c r="F2513" i="2"/>
  <c r="A2513" i="2"/>
  <c r="T2512" i="2"/>
  <c r="S2512" i="2"/>
  <c r="P2512" i="2"/>
  <c r="N2512" i="2"/>
  <c r="M2512" i="2"/>
  <c r="L2512" i="2"/>
  <c r="O2512" i="2" s="1"/>
  <c r="J2512" i="2"/>
  <c r="F2512" i="2"/>
  <c r="A2512" i="2"/>
  <c r="T2511" i="2"/>
  <c r="S2511" i="2"/>
  <c r="P2511" i="2"/>
  <c r="N2511" i="2"/>
  <c r="M2511" i="2"/>
  <c r="L2511" i="2"/>
  <c r="O2511" i="2" s="1"/>
  <c r="J2511" i="2"/>
  <c r="F2511" i="2"/>
  <c r="A2511" i="2"/>
  <c r="T2510" i="2"/>
  <c r="S2510" i="2"/>
  <c r="P2510" i="2"/>
  <c r="N2510" i="2"/>
  <c r="M2510" i="2"/>
  <c r="L2510" i="2"/>
  <c r="O2510" i="2" s="1"/>
  <c r="J2510" i="2"/>
  <c r="F2510" i="2"/>
  <c r="A2510" i="2"/>
  <c r="T2509" i="2"/>
  <c r="S2509" i="2"/>
  <c r="P2509" i="2"/>
  <c r="N2509" i="2"/>
  <c r="M2509" i="2"/>
  <c r="L2509" i="2"/>
  <c r="O2509" i="2" s="1"/>
  <c r="J2509" i="2"/>
  <c r="F2509" i="2"/>
  <c r="A2509" i="2"/>
  <c r="T2508" i="2"/>
  <c r="S2508" i="2"/>
  <c r="P2508" i="2"/>
  <c r="N2508" i="2"/>
  <c r="M2508" i="2"/>
  <c r="L2508" i="2"/>
  <c r="O2508" i="2" s="1"/>
  <c r="J2508" i="2"/>
  <c r="F2508" i="2"/>
  <c r="A2508" i="2"/>
  <c r="T2507" i="2"/>
  <c r="S2507" i="2"/>
  <c r="P2507" i="2"/>
  <c r="N2507" i="2"/>
  <c r="M2507" i="2"/>
  <c r="L2507" i="2"/>
  <c r="O2507" i="2" s="1"/>
  <c r="J2507" i="2"/>
  <c r="F2507" i="2"/>
  <c r="A2507" i="2"/>
  <c r="T2506" i="2"/>
  <c r="S2506" i="2"/>
  <c r="P2506" i="2"/>
  <c r="N2506" i="2"/>
  <c r="M2506" i="2"/>
  <c r="L2506" i="2"/>
  <c r="O2506" i="2" s="1"/>
  <c r="J2506" i="2"/>
  <c r="F2506" i="2"/>
  <c r="A2506" i="2"/>
  <c r="T2505" i="2"/>
  <c r="S2505" i="2"/>
  <c r="P2505" i="2"/>
  <c r="N2505" i="2"/>
  <c r="M2505" i="2"/>
  <c r="L2505" i="2"/>
  <c r="O2505" i="2" s="1"/>
  <c r="J2505" i="2"/>
  <c r="F2505" i="2"/>
  <c r="A2505" i="2"/>
  <c r="T2504" i="2"/>
  <c r="S2504" i="2"/>
  <c r="P2504" i="2"/>
  <c r="N2504" i="2"/>
  <c r="M2504" i="2"/>
  <c r="L2504" i="2"/>
  <c r="O2504" i="2" s="1"/>
  <c r="J2504" i="2"/>
  <c r="F2504" i="2"/>
  <c r="A2504" i="2"/>
  <c r="T2503" i="2"/>
  <c r="S2503" i="2"/>
  <c r="P2503" i="2"/>
  <c r="N2503" i="2"/>
  <c r="M2503" i="2"/>
  <c r="L2503" i="2"/>
  <c r="O2503" i="2" s="1"/>
  <c r="J2503" i="2"/>
  <c r="F2503" i="2"/>
  <c r="A2503" i="2"/>
  <c r="T2502" i="2"/>
  <c r="S2502" i="2"/>
  <c r="P2502" i="2"/>
  <c r="N2502" i="2"/>
  <c r="M2502" i="2"/>
  <c r="L2502" i="2"/>
  <c r="O2502" i="2" s="1"/>
  <c r="J2502" i="2"/>
  <c r="F2502" i="2"/>
  <c r="A2502" i="2"/>
  <c r="T2501" i="2"/>
  <c r="S2501" i="2"/>
  <c r="P2501" i="2"/>
  <c r="N2501" i="2"/>
  <c r="M2501" i="2"/>
  <c r="L2501" i="2"/>
  <c r="O2501" i="2" s="1"/>
  <c r="J2501" i="2"/>
  <c r="F2501" i="2"/>
  <c r="A2501" i="2"/>
  <c r="T2500" i="2"/>
  <c r="S2500" i="2"/>
  <c r="P2500" i="2"/>
  <c r="N2500" i="2"/>
  <c r="M2500" i="2"/>
  <c r="L2500" i="2"/>
  <c r="O2500" i="2" s="1"/>
  <c r="J2500" i="2"/>
  <c r="F2500" i="2"/>
  <c r="A2500" i="2"/>
  <c r="T2499" i="2"/>
  <c r="S2499" i="2"/>
  <c r="P2499" i="2"/>
  <c r="N2499" i="2"/>
  <c r="M2499" i="2"/>
  <c r="L2499" i="2"/>
  <c r="O2499" i="2" s="1"/>
  <c r="J2499" i="2"/>
  <c r="F2499" i="2"/>
  <c r="A2499" i="2"/>
  <c r="T2498" i="2"/>
  <c r="S2498" i="2"/>
  <c r="P2498" i="2"/>
  <c r="N2498" i="2"/>
  <c r="M2498" i="2"/>
  <c r="L2498" i="2"/>
  <c r="O2498" i="2" s="1"/>
  <c r="J2498" i="2"/>
  <c r="F2498" i="2"/>
  <c r="A2498" i="2"/>
  <c r="T2497" i="2"/>
  <c r="S2497" i="2"/>
  <c r="P2497" i="2"/>
  <c r="N2497" i="2"/>
  <c r="M2497" i="2"/>
  <c r="L2497" i="2"/>
  <c r="O2497" i="2" s="1"/>
  <c r="J2497" i="2"/>
  <c r="F2497" i="2"/>
  <c r="A2497" i="2"/>
  <c r="T2496" i="2"/>
  <c r="S2496" i="2"/>
  <c r="P2496" i="2"/>
  <c r="N2496" i="2"/>
  <c r="M2496" i="2"/>
  <c r="L2496" i="2"/>
  <c r="O2496" i="2" s="1"/>
  <c r="J2496" i="2"/>
  <c r="F2496" i="2"/>
  <c r="A2496" i="2"/>
  <c r="T2495" i="2"/>
  <c r="S2495" i="2"/>
  <c r="P2495" i="2"/>
  <c r="N2495" i="2"/>
  <c r="M2495" i="2"/>
  <c r="L2495" i="2"/>
  <c r="O2495" i="2" s="1"/>
  <c r="J2495" i="2"/>
  <c r="F2495" i="2"/>
  <c r="A2495" i="2"/>
  <c r="T2494" i="2"/>
  <c r="S2494" i="2"/>
  <c r="P2494" i="2"/>
  <c r="N2494" i="2"/>
  <c r="M2494" i="2"/>
  <c r="L2494" i="2"/>
  <c r="O2494" i="2" s="1"/>
  <c r="J2494" i="2"/>
  <c r="F2494" i="2"/>
  <c r="A2494" i="2"/>
  <c r="T2493" i="2"/>
  <c r="S2493" i="2"/>
  <c r="P2493" i="2"/>
  <c r="N2493" i="2"/>
  <c r="M2493" i="2"/>
  <c r="L2493" i="2"/>
  <c r="O2493" i="2" s="1"/>
  <c r="J2493" i="2"/>
  <c r="F2493" i="2"/>
  <c r="A2493" i="2"/>
  <c r="T2492" i="2"/>
  <c r="S2492" i="2"/>
  <c r="P2492" i="2"/>
  <c r="N2492" i="2"/>
  <c r="M2492" i="2"/>
  <c r="L2492" i="2"/>
  <c r="O2492" i="2" s="1"/>
  <c r="J2492" i="2"/>
  <c r="F2492" i="2"/>
  <c r="A2492" i="2"/>
  <c r="T2491" i="2"/>
  <c r="S2491" i="2"/>
  <c r="P2491" i="2"/>
  <c r="N2491" i="2"/>
  <c r="M2491" i="2"/>
  <c r="L2491" i="2"/>
  <c r="O2491" i="2" s="1"/>
  <c r="J2491" i="2"/>
  <c r="F2491" i="2"/>
  <c r="A2491" i="2"/>
  <c r="T2490" i="2"/>
  <c r="S2490" i="2"/>
  <c r="P2490" i="2"/>
  <c r="N2490" i="2"/>
  <c r="M2490" i="2"/>
  <c r="L2490" i="2"/>
  <c r="O2490" i="2" s="1"/>
  <c r="J2490" i="2"/>
  <c r="F2490" i="2"/>
  <c r="A2490" i="2"/>
  <c r="T2489" i="2"/>
  <c r="S2489" i="2"/>
  <c r="P2489" i="2"/>
  <c r="N2489" i="2"/>
  <c r="M2489" i="2"/>
  <c r="L2489" i="2"/>
  <c r="O2489" i="2" s="1"/>
  <c r="J2489" i="2"/>
  <c r="F2489" i="2"/>
  <c r="A2489" i="2"/>
  <c r="T2488" i="2"/>
  <c r="S2488" i="2"/>
  <c r="P2488" i="2"/>
  <c r="N2488" i="2"/>
  <c r="M2488" i="2"/>
  <c r="L2488" i="2"/>
  <c r="O2488" i="2" s="1"/>
  <c r="J2488" i="2"/>
  <c r="F2488" i="2"/>
  <c r="A2488" i="2"/>
  <c r="T2487" i="2"/>
  <c r="S2487" i="2"/>
  <c r="P2487" i="2"/>
  <c r="N2487" i="2"/>
  <c r="M2487" i="2"/>
  <c r="L2487" i="2"/>
  <c r="O2487" i="2" s="1"/>
  <c r="J2487" i="2"/>
  <c r="F2487" i="2"/>
  <c r="A2487" i="2"/>
  <c r="T2486" i="2"/>
  <c r="S2486" i="2"/>
  <c r="P2486" i="2"/>
  <c r="N2486" i="2"/>
  <c r="M2486" i="2"/>
  <c r="L2486" i="2"/>
  <c r="O2486" i="2" s="1"/>
  <c r="J2486" i="2"/>
  <c r="F2486" i="2"/>
  <c r="A2486" i="2"/>
  <c r="T2485" i="2"/>
  <c r="S2485" i="2"/>
  <c r="P2485" i="2"/>
  <c r="N2485" i="2"/>
  <c r="M2485" i="2"/>
  <c r="L2485" i="2"/>
  <c r="O2485" i="2" s="1"/>
  <c r="J2485" i="2"/>
  <c r="F2485" i="2"/>
  <c r="A2485" i="2"/>
  <c r="T2484" i="2"/>
  <c r="S2484" i="2"/>
  <c r="P2484" i="2"/>
  <c r="N2484" i="2"/>
  <c r="M2484" i="2"/>
  <c r="L2484" i="2"/>
  <c r="O2484" i="2" s="1"/>
  <c r="J2484" i="2"/>
  <c r="F2484" i="2"/>
  <c r="A2484" i="2"/>
  <c r="T2483" i="2"/>
  <c r="S2483" i="2"/>
  <c r="P2483" i="2"/>
  <c r="N2483" i="2"/>
  <c r="M2483" i="2"/>
  <c r="L2483" i="2"/>
  <c r="O2483" i="2" s="1"/>
  <c r="J2483" i="2"/>
  <c r="F2483" i="2"/>
  <c r="A2483" i="2"/>
  <c r="T2482" i="2"/>
  <c r="S2482" i="2"/>
  <c r="P2482" i="2"/>
  <c r="N2482" i="2"/>
  <c r="M2482" i="2"/>
  <c r="L2482" i="2"/>
  <c r="O2482" i="2" s="1"/>
  <c r="J2482" i="2"/>
  <c r="F2482" i="2"/>
  <c r="A2482" i="2"/>
  <c r="T2481" i="2"/>
  <c r="S2481" i="2"/>
  <c r="P2481" i="2"/>
  <c r="N2481" i="2"/>
  <c r="M2481" i="2"/>
  <c r="L2481" i="2"/>
  <c r="O2481" i="2" s="1"/>
  <c r="J2481" i="2"/>
  <c r="F2481" i="2"/>
  <c r="A2481" i="2"/>
  <c r="T2480" i="2"/>
  <c r="S2480" i="2"/>
  <c r="P2480" i="2"/>
  <c r="N2480" i="2"/>
  <c r="M2480" i="2"/>
  <c r="L2480" i="2"/>
  <c r="O2480" i="2" s="1"/>
  <c r="J2480" i="2"/>
  <c r="F2480" i="2"/>
  <c r="A2480" i="2"/>
  <c r="T2479" i="2"/>
  <c r="S2479" i="2"/>
  <c r="P2479" i="2"/>
  <c r="N2479" i="2"/>
  <c r="M2479" i="2"/>
  <c r="L2479" i="2"/>
  <c r="O2479" i="2" s="1"/>
  <c r="J2479" i="2"/>
  <c r="F2479" i="2"/>
  <c r="A2479" i="2"/>
  <c r="T2478" i="2"/>
  <c r="S2478" i="2"/>
  <c r="P2478" i="2"/>
  <c r="N2478" i="2"/>
  <c r="M2478" i="2"/>
  <c r="L2478" i="2"/>
  <c r="O2478" i="2" s="1"/>
  <c r="J2478" i="2"/>
  <c r="F2478" i="2"/>
  <c r="A2478" i="2"/>
  <c r="T2477" i="2"/>
  <c r="S2477" i="2"/>
  <c r="P2477" i="2"/>
  <c r="N2477" i="2"/>
  <c r="M2477" i="2"/>
  <c r="L2477" i="2"/>
  <c r="O2477" i="2" s="1"/>
  <c r="J2477" i="2"/>
  <c r="F2477" i="2"/>
  <c r="A2477" i="2"/>
  <c r="T2476" i="2"/>
  <c r="S2476" i="2"/>
  <c r="P2476" i="2"/>
  <c r="N2476" i="2"/>
  <c r="M2476" i="2"/>
  <c r="L2476" i="2"/>
  <c r="O2476" i="2" s="1"/>
  <c r="J2476" i="2"/>
  <c r="F2476" i="2"/>
  <c r="A2476" i="2"/>
  <c r="T2475" i="2"/>
  <c r="S2475" i="2"/>
  <c r="P2475" i="2"/>
  <c r="N2475" i="2"/>
  <c r="M2475" i="2"/>
  <c r="L2475" i="2"/>
  <c r="O2475" i="2" s="1"/>
  <c r="J2475" i="2"/>
  <c r="F2475" i="2"/>
  <c r="A2475" i="2"/>
  <c r="T2474" i="2"/>
  <c r="S2474" i="2"/>
  <c r="P2474" i="2"/>
  <c r="N2474" i="2"/>
  <c r="M2474" i="2"/>
  <c r="L2474" i="2"/>
  <c r="O2474" i="2" s="1"/>
  <c r="J2474" i="2"/>
  <c r="F2474" i="2"/>
  <c r="A2474" i="2"/>
  <c r="T2473" i="2"/>
  <c r="S2473" i="2"/>
  <c r="P2473" i="2"/>
  <c r="N2473" i="2"/>
  <c r="M2473" i="2"/>
  <c r="L2473" i="2"/>
  <c r="O2473" i="2" s="1"/>
  <c r="J2473" i="2"/>
  <c r="F2473" i="2"/>
  <c r="A2473" i="2"/>
  <c r="T2472" i="2"/>
  <c r="S2472" i="2"/>
  <c r="P2472" i="2"/>
  <c r="N2472" i="2"/>
  <c r="M2472" i="2"/>
  <c r="L2472" i="2"/>
  <c r="O2472" i="2" s="1"/>
  <c r="J2472" i="2"/>
  <c r="F2472" i="2"/>
  <c r="A2472" i="2"/>
  <c r="T2471" i="2"/>
  <c r="S2471" i="2"/>
  <c r="P2471" i="2"/>
  <c r="N2471" i="2"/>
  <c r="M2471" i="2"/>
  <c r="L2471" i="2"/>
  <c r="O2471" i="2" s="1"/>
  <c r="J2471" i="2"/>
  <c r="F2471" i="2"/>
  <c r="A2471" i="2"/>
  <c r="T2470" i="2"/>
  <c r="S2470" i="2"/>
  <c r="P2470" i="2"/>
  <c r="N2470" i="2"/>
  <c r="M2470" i="2"/>
  <c r="L2470" i="2"/>
  <c r="O2470" i="2" s="1"/>
  <c r="J2470" i="2"/>
  <c r="F2470" i="2"/>
  <c r="A2470" i="2"/>
  <c r="T2469" i="2"/>
  <c r="S2469" i="2"/>
  <c r="P2469" i="2"/>
  <c r="N2469" i="2"/>
  <c r="M2469" i="2"/>
  <c r="L2469" i="2"/>
  <c r="O2469" i="2" s="1"/>
  <c r="J2469" i="2"/>
  <c r="F2469" i="2"/>
  <c r="A2469" i="2"/>
  <c r="T2468" i="2"/>
  <c r="S2468" i="2"/>
  <c r="P2468" i="2"/>
  <c r="N2468" i="2"/>
  <c r="M2468" i="2"/>
  <c r="L2468" i="2"/>
  <c r="O2468" i="2" s="1"/>
  <c r="J2468" i="2"/>
  <c r="F2468" i="2"/>
  <c r="A2468" i="2"/>
  <c r="T2467" i="2"/>
  <c r="S2467" i="2"/>
  <c r="P2467" i="2"/>
  <c r="N2467" i="2"/>
  <c r="M2467" i="2"/>
  <c r="L2467" i="2"/>
  <c r="O2467" i="2" s="1"/>
  <c r="J2467" i="2"/>
  <c r="F2467" i="2"/>
  <c r="A2467" i="2"/>
  <c r="T2466" i="2"/>
  <c r="S2466" i="2"/>
  <c r="P2466" i="2"/>
  <c r="N2466" i="2"/>
  <c r="M2466" i="2"/>
  <c r="L2466" i="2"/>
  <c r="O2466" i="2" s="1"/>
  <c r="J2466" i="2"/>
  <c r="F2466" i="2"/>
  <c r="A2466" i="2"/>
  <c r="T2465" i="2"/>
  <c r="S2465" i="2"/>
  <c r="P2465" i="2"/>
  <c r="N2465" i="2"/>
  <c r="M2465" i="2"/>
  <c r="L2465" i="2"/>
  <c r="O2465" i="2" s="1"/>
  <c r="J2465" i="2"/>
  <c r="F2465" i="2"/>
  <c r="A2465" i="2"/>
  <c r="T2464" i="2"/>
  <c r="S2464" i="2"/>
  <c r="P2464" i="2"/>
  <c r="N2464" i="2"/>
  <c r="M2464" i="2"/>
  <c r="L2464" i="2"/>
  <c r="O2464" i="2" s="1"/>
  <c r="J2464" i="2"/>
  <c r="F2464" i="2"/>
  <c r="A2464" i="2"/>
  <c r="T2463" i="2"/>
  <c r="S2463" i="2"/>
  <c r="P2463" i="2"/>
  <c r="N2463" i="2"/>
  <c r="M2463" i="2"/>
  <c r="L2463" i="2"/>
  <c r="O2463" i="2" s="1"/>
  <c r="J2463" i="2"/>
  <c r="F2463" i="2"/>
  <c r="A2463" i="2"/>
  <c r="T2462" i="2"/>
  <c r="S2462" i="2"/>
  <c r="P2462" i="2"/>
  <c r="N2462" i="2"/>
  <c r="M2462" i="2"/>
  <c r="L2462" i="2"/>
  <c r="O2462" i="2" s="1"/>
  <c r="J2462" i="2"/>
  <c r="F2462" i="2"/>
  <c r="A2462" i="2"/>
  <c r="T2461" i="2"/>
  <c r="S2461" i="2"/>
  <c r="P2461" i="2"/>
  <c r="N2461" i="2"/>
  <c r="M2461" i="2"/>
  <c r="L2461" i="2"/>
  <c r="O2461" i="2" s="1"/>
  <c r="J2461" i="2"/>
  <c r="F2461" i="2"/>
  <c r="A2461" i="2"/>
  <c r="T2460" i="2"/>
  <c r="S2460" i="2"/>
  <c r="P2460" i="2"/>
  <c r="N2460" i="2"/>
  <c r="M2460" i="2"/>
  <c r="L2460" i="2"/>
  <c r="O2460" i="2" s="1"/>
  <c r="J2460" i="2"/>
  <c r="F2460" i="2"/>
  <c r="A2460" i="2"/>
  <c r="T2459" i="2"/>
  <c r="S2459" i="2"/>
  <c r="P2459" i="2"/>
  <c r="N2459" i="2"/>
  <c r="M2459" i="2"/>
  <c r="L2459" i="2"/>
  <c r="O2459" i="2" s="1"/>
  <c r="J2459" i="2"/>
  <c r="F2459" i="2"/>
  <c r="A2459" i="2"/>
  <c r="T2458" i="2"/>
  <c r="S2458" i="2"/>
  <c r="P2458" i="2"/>
  <c r="N2458" i="2"/>
  <c r="M2458" i="2"/>
  <c r="L2458" i="2"/>
  <c r="O2458" i="2" s="1"/>
  <c r="J2458" i="2"/>
  <c r="F2458" i="2"/>
  <c r="A2458" i="2"/>
  <c r="T2457" i="2"/>
  <c r="S2457" i="2"/>
  <c r="P2457" i="2"/>
  <c r="N2457" i="2"/>
  <c r="M2457" i="2"/>
  <c r="L2457" i="2"/>
  <c r="O2457" i="2" s="1"/>
  <c r="J2457" i="2"/>
  <c r="F2457" i="2"/>
  <c r="A2457" i="2"/>
  <c r="T2456" i="2"/>
  <c r="S2456" i="2"/>
  <c r="P2456" i="2"/>
  <c r="N2456" i="2"/>
  <c r="M2456" i="2"/>
  <c r="L2456" i="2"/>
  <c r="O2456" i="2" s="1"/>
  <c r="J2456" i="2"/>
  <c r="F2456" i="2"/>
  <c r="A2456" i="2"/>
  <c r="T2455" i="2"/>
  <c r="S2455" i="2"/>
  <c r="P2455" i="2"/>
  <c r="N2455" i="2"/>
  <c r="M2455" i="2"/>
  <c r="L2455" i="2"/>
  <c r="O2455" i="2" s="1"/>
  <c r="J2455" i="2"/>
  <c r="F2455" i="2"/>
  <c r="A2455" i="2"/>
  <c r="T2454" i="2"/>
  <c r="S2454" i="2"/>
  <c r="P2454" i="2"/>
  <c r="N2454" i="2"/>
  <c r="M2454" i="2"/>
  <c r="L2454" i="2"/>
  <c r="O2454" i="2" s="1"/>
  <c r="J2454" i="2"/>
  <c r="F2454" i="2"/>
  <c r="A2454" i="2"/>
  <c r="T2453" i="2"/>
  <c r="S2453" i="2"/>
  <c r="P2453" i="2"/>
  <c r="N2453" i="2"/>
  <c r="M2453" i="2"/>
  <c r="L2453" i="2"/>
  <c r="O2453" i="2" s="1"/>
  <c r="J2453" i="2"/>
  <c r="F2453" i="2"/>
  <c r="A2453" i="2"/>
  <c r="T2452" i="2"/>
  <c r="S2452" i="2"/>
  <c r="P2452" i="2"/>
  <c r="N2452" i="2"/>
  <c r="M2452" i="2"/>
  <c r="L2452" i="2"/>
  <c r="O2452" i="2" s="1"/>
  <c r="J2452" i="2"/>
  <c r="F2452" i="2"/>
  <c r="A2452" i="2"/>
  <c r="T2451" i="2"/>
  <c r="S2451" i="2"/>
  <c r="P2451" i="2"/>
  <c r="N2451" i="2"/>
  <c r="M2451" i="2"/>
  <c r="L2451" i="2"/>
  <c r="O2451" i="2" s="1"/>
  <c r="J2451" i="2"/>
  <c r="F2451" i="2"/>
  <c r="A2451" i="2"/>
  <c r="T2450" i="2"/>
  <c r="S2450" i="2"/>
  <c r="P2450" i="2"/>
  <c r="N2450" i="2"/>
  <c r="M2450" i="2"/>
  <c r="L2450" i="2"/>
  <c r="O2450" i="2" s="1"/>
  <c r="J2450" i="2"/>
  <c r="F2450" i="2"/>
  <c r="A2450" i="2"/>
  <c r="T2449" i="2"/>
  <c r="S2449" i="2"/>
  <c r="P2449" i="2"/>
  <c r="N2449" i="2"/>
  <c r="M2449" i="2"/>
  <c r="L2449" i="2"/>
  <c r="O2449" i="2" s="1"/>
  <c r="J2449" i="2"/>
  <c r="F2449" i="2"/>
  <c r="A2449" i="2"/>
  <c r="T2448" i="2"/>
  <c r="S2448" i="2"/>
  <c r="P2448" i="2"/>
  <c r="N2448" i="2"/>
  <c r="M2448" i="2"/>
  <c r="L2448" i="2"/>
  <c r="O2448" i="2" s="1"/>
  <c r="J2448" i="2"/>
  <c r="F2448" i="2"/>
  <c r="A2448" i="2"/>
  <c r="T2447" i="2"/>
  <c r="S2447" i="2"/>
  <c r="P2447" i="2"/>
  <c r="N2447" i="2"/>
  <c r="M2447" i="2"/>
  <c r="L2447" i="2"/>
  <c r="O2447" i="2" s="1"/>
  <c r="J2447" i="2"/>
  <c r="F2447" i="2"/>
  <c r="A2447" i="2"/>
  <c r="T2446" i="2"/>
  <c r="S2446" i="2"/>
  <c r="P2446" i="2"/>
  <c r="N2446" i="2"/>
  <c r="M2446" i="2"/>
  <c r="L2446" i="2"/>
  <c r="O2446" i="2" s="1"/>
  <c r="J2446" i="2"/>
  <c r="F2446" i="2"/>
  <c r="A2446" i="2"/>
  <c r="T2445" i="2"/>
  <c r="S2445" i="2"/>
  <c r="P2445" i="2"/>
  <c r="N2445" i="2"/>
  <c r="M2445" i="2"/>
  <c r="L2445" i="2"/>
  <c r="O2445" i="2" s="1"/>
  <c r="J2445" i="2"/>
  <c r="F2445" i="2"/>
  <c r="A2445" i="2"/>
  <c r="T2444" i="2"/>
  <c r="S2444" i="2"/>
  <c r="P2444" i="2"/>
  <c r="N2444" i="2"/>
  <c r="M2444" i="2"/>
  <c r="L2444" i="2"/>
  <c r="O2444" i="2" s="1"/>
  <c r="J2444" i="2"/>
  <c r="F2444" i="2"/>
  <c r="A2444" i="2"/>
  <c r="T2443" i="2"/>
  <c r="S2443" i="2"/>
  <c r="P2443" i="2"/>
  <c r="N2443" i="2"/>
  <c r="M2443" i="2"/>
  <c r="L2443" i="2"/>
  <c r="O2443" i="2" s="1"/>
  <c r="J2443" i="2"/>
  <c r="F2443" i="2"/>
  <c r="A2443" i="2"/>
  <c r="T2442" i="2"/>
  <c r="S2442" i="2"/>
  <c r="P2442" i="2"/>
  <c r="N2442" i="2"/>
  <c r="M2442" i="2"/>
  <c r="L2442" i="2"/>
  <c r="O2442" i="2" s="1"/>
  <c r="J2442" i="2"/>
  <c r="F2442" i="2"/>
  <c r="A2442" i="2"/>
  <c r="T2441" i="2"/>
  <c r="S2441" i="2"/>
  <c r="P2441" i="2"/>
  <c r="N2441" i="2"/>
  <c r="M2441" i="2"/>
  <c r="L2441" i="2"/>
  <c r="O2441" i="2" s="1"/>
  <c r="J2441" i="2"/>
  <c r="F2441" i="2"/>
  <c r="A2441" i="2"/>
  <c r="T2440" i="2"/>
  <c r="S2440" i="2"/>
  <c r="P2440" i="2"/>
  <c r="N2440" i="2"/>
  <c r="M2440" i="2"/>
  <c r="L2440" i="2"/>
  <c r="O2440" i="2" s="1"/>
  <c r="J2440" i="2"/>
  <c r="F2440" i="2"/>
  <c r="A2440" i="2"/>
  <c r="T2439" i="2"/>
  <c r="S2439" i="2"/>
  <c r="P2439" i="2"/>
  <c r="N2439" i="2"/>
  <c r="M2439" i="2"/>
  <c r="L2439" i="2"/>
  <c r="O2439" i="2" s="1"/>
  <c r="J2439" i="2"/>
  <c r="F2439" i="2"/>
  <c r="A2439" i="2"/>
  <c r="T2438" i="2"/>
  <c r="S2438" i="2"/>
  <c r="P2438" i="2"/>
  <c r="N2438" i="2"/>
  <c r="M2438" i="2"/>
  <c r="L2438" i="2"/>
  <c r="O2438" i="2" s="1"/>
  <c r="J2438" i="2"/>
  <c r="F2438" i="2"/>
  <c r="A2438" i="2"/>
  <c r="T2437" i="2"/>
  <c r="S2437" i="2"/>
  <c r="P2437" i="2"/>
  <c r="N2437" i="2"/>
  <c r="M2437" i="2"/>
  <c r="L2437" i="2"/>
  <c r="O2437" i="2" s="1"/>
  <c r="J2437" i="2"/>
  <c r="F2437" i="2"/>
  <c r="A2437" i="2"/>
  <c r="T2436" i="2"/>
  <c r="S2436" i="2"/>
  <c r="P2436" i="2"/>
  <c r="N2436" i="2"/>
  <c r="M2436" i="2"/>
  <c r="L2436" i="2"/>
  <c r="O2436" i="2" s="1"/>
  <c r="J2436" i="2"/>
  <c r="F2436" i="2"/>
  <c r="A2436" i="2"/>
  <c r="T2435" i="2"/>
  <c r="S2435" i="2"/>
  <c r="P2435" i="2"/>
  <c r="N2435" i="2"/>
  <c r="M2435" i="2"/>
  <c r="L2435" i="2"/>
  <c r="O2435" i="2" s="1"/>
  <c r="J2435" i="2"/>
  <c r="F2435" i="2"/>
  <c r="A2435" i="2"/>
  <c r="T2434" i="2"/>
  <c r="S2434" i="2"/>
  <c r="P2434" i="2"/>
  <c r="N2434" i="2"/>
  <c r="M2434" i="2"/>
  <c r="L2434" i="2"/>
  <c r="O2434" i="2" s="1"/>
  <c r="J2434" i="2"/>
  <c r="F2434" i="2"/>
  <c r="A2434" i="2"/>
  <c r="T2433" i="2"/>
  <c r="S2433" i="2"/>
  <c r="P2433" i="2"/>
  <c r="N2433" i="2"/>
  <c r="M2433" i="2"/>
  <c r="L2433" i="2"/>
  <c r="O2433" i="2" s="1"/>
  <c r="J2433" i="2"/>
  <c r="F2433" i="2"/>
  <c r="A2433" i="2"/>
  <c r="T2432" i="2"/>
  <c r="S2432" i="2"/>
  <c r="P2432" i="2"/>
  <c r="N2432" i="2"/>
  <c r="M2432" i="2"/>
  <c r="L2432" i="2"/>
  <c r="O2432" i="2" s="1"/>
  <c r="J2432" i="2"/>
  <c r="F2432" i="2"/>
  <c r="A2432" i="2"/>
  <c r="T2431" i="2"/>
  <c r="S2431" i="2"/>
  <c r="P2431" i="2"/>
  <c r="N2431" i="2"/>
  <c r="M2431" i="2"/>
  <c r="L2431" i="2"/>
  <c r="O2431" i="2" s="1"/>
  <c r="J2431" i="2"/>
  <c r="F2431" i="2"/>
  <c r="A2431" i="2"/>
  <c r="T2430" i="2"/>
  <c r="S2430" i="2"/>
  <c r="P2430" i="2"/>
  <c r="N2430" i="2"/>
  <c r="M2430" i="2"/>
  <c r="L2430" i="2"/>
  <c r="O2430" i="2" s="1"/>
  <c r="J2430" i="2"/>
  <c r="F2430" i="2"/>
  <c r="A2430" i="2"/>
  <c r="T2429" i="2"/>
  <c r="S2429" i="2"/>
  <c r="P2429" i="2"/>
  <c r="N2429" i="2"/>
  <c r="M2429" i="2"/>
  <c r="L2429" i="2"/>
  <c r="O2429" i="2" s="1"/>
  <c r="J2429" i="2"/>
  <c r="F2429" i="2"/>
  <c r="A2429" i="2"/>
  <c r="T2428" i="2"/>
  <c r="S2428" i="2"/>
  <c r="P2428" i="2"/>
  <c r="N2428" i="2"/>
  <c r="M2428" i="2"/>
  <c r="L2428" i="2"/>
  <c r="O2428" i="2" s="1"/>
  <c r="J2428" i="2"/>
  <c r="F2428" i="2"/>
  <c r="A2428" i="2"/>
  <c r="T2427" i="2"/>
  <c r="S2427" i="2"/>
  <c r="P2427" i="2"/>
  <c r="N2427" i="2"/>
  <c r="M2427" i="2"/>
  <c r="L2427" i="2"/>
  <c r="O2427" i="2" s="1"/>
  <c r="J2427" i="2"/>
  <c r="F2427" i="2"/>
  <c r="A2427" i="2"/>
  <c r="T2426" i="2"/>
  <c r="S2426" i="2"/>
  <c r="P2426" i="2"/>
  <c r="N2426" i="2"/>
  <c r="M2426" i="2"/>
  <c r="L2426" i="2"/>
  <c r="O2426" i="2" s="1"/>
  <c r="J2426" i="2"/>
  <c r="F2426" i="2"/>
  <c r="A2426" i="2"/>
  <c r="T2425" i="2"/>
  <c r="S2425" i="2"/>
  <c r="P2425" i="2"/>
  <c r="N2425" i="2"/>
  <c r="M2425" i="2"/>
  <c r="L2425" i="2"/>
  <c r="O2425" i="2" s="1"/>
  <c r="J2425" i="2"/>
  <c r="F2425" i="2"/>
  <c r="A2425" i="2"/>
  <c r="T2424" i="2"/>
  <c r="S2424" i="2"/>
  <c r="P2424" i="2"/>
  <c r="N2424" i="2"/>
  <c r="M2424" i="2"/>
  <c r="L2424" i="2"/>
  <c r="O2424" i="2" s="1"/>
  <c r="J2424" i="2"/>
  <c r="F2424" i="2"/>
  <c r="A2424" i="2"/>
  <c r="T2423" i="2"/>
  <c r="S2423" i="2"/>
  <c r="P2423" i="2"/>
  <c r="N2423" i="2"/>
  <c r="M2423" i="2"/>
  <c r="L2423" i="2"/>
  <c r="O2423" i="2" s="1"/>
  <c r="J2423" i="2"/>
  <c r="F2423" i="2"/>
  <c r="A2423" i="2"/>
  <c r="T2422" i="2"/>
  <c r="S2422" i="2"/>
  <c r="P2422" i="2"/>
  <c r="N2422" i="2"/>
  <c r="M2422" i="2"/>
  <c r="L2422" i="2"/>
  <c r="O2422" i="2" s="1"/>
  <c r="J2422" i="2"/>
  <c r="F2422" i="2"/>
  <c r="A2422" i="2"/>
  <c r="T2421" i="2"/>
  <c r="S2421" i="2"/>
  <c r="P2421" i="2"/>
  <c r="N2421" i="2"/>
  <c r="M2421" i="2"/>
  <c r="L2421" i="2"/>
  <c r="O2421" i="2" s="1"/>
  <c r="J2421" i="2"/>
  <c r="F2421" i="2"/>
  <c r="A2421" i="2"/>
  <c r="T2420" i="2"/>
  <c r="S2420" i="2"/>
  <c r="P2420" i="2"/>
  <c r="N2420" i="2"/>
  <c r="M2420" i="2"/>
  <c r="L2420" i="2"/>
  <c r="O2420" i="2" s="1"/>
  <c r="J2420" i="2"/>
  <c r="F2420" i="2"/>
  <c r="A2420" i="2"/>
  <c r="T2419" i="2"/>
  <c r="S2419" i="2"/>
  <c r="P2419" i="2"/>
  <c r="N2419" i="2"/>
  <c r="M2419" i="2"/>
  <c r="L2419" i="2"/>
  <c r="O2419" i="2" s="1"/>
  <c r="J2419" i="2"/>
  <c r="F2419" i="2"/>
  <c r="A2419" i="2"/>
  <c r="T2418" i="2"/>
  <c r="S2418" i="2"/>
  <c r="P2418" i="2"/>
  <c r="N2418" i="2"/>
  <c r="M2418" i="2"/>
  <c r="L2418" i="2"/>
  <c r="O2418" i="2" s="1"/>
  <c r="J2418" i="2"/>
  <c r="F2418" i="2"/>
  <c r="A2418" i="2"/>
  <c r="T2417" i="2"/>
  <c r="S2417" i="2"/>
  <c r="P2417" i="2"/>
  <c r="N2417" i="2"/>
  <c r="M2417" i="2"/>
  <c r="L2417" i="2"/>
  <c r="O2417" i="2" s="1"/>
  <c r="J2417" i="2"/>
  <c r="F2417" i="2"/>
  <c r="A2417" i="2"/>
  <c r="T2416" i="2"/>
  <c r="S2416" i="2"/>
  <c r="P2416" i="2"/>
  <c r="N2416" i="2"/>
  <c r="M2416" i="2"/>
  <c r="L2416" i="2"/>
  <c r="O2416" i="2" s="1"/>
  <c r="J2416" i="2"/>
  <c r="F2416" i="2"/>
  <c r="A2416" i="2"/>
  <c r="T2415" i="2"/>
  <c r="S2415" i="2"/>
  <c r="P2415" i="2"/>
  <c r="N2415" i="2"/>
  <c r="M2415" i="2"/>
  <c r="L2415" i="2"/>
  <c r="O2415" i="2" s="1"/>
  <c r="J2415" i="2"/>
  <c r="F2415" i="2"/>
  <c r="A2415" i="2"/>
  <c r="T2414" i="2"/>
  <c r="S2414" i="2"/>
  <c r="P2414" i="2"/>
  <c r="N2414" i="2"/>
  <c r="M2414" i="2"/>
  <c r="L2414" i="2"/>
  <c r="O2414" i="2" s="1"/>
  <c r="J2414" i="2"/>
  <c r="F2414" i="2"/>
  <c r="A2414" i="2"/>
  <c r="T2413" i="2"/>
  <c r="S2413" i="2"/>
  <c r="P2413" i="2"/>
  <c r="N2413" i="2"/>
  <c r="M2413" i="2"/>
  <c r="L2413" i="2"/>
  <c r="O2413" i="2" s="1"/>
  <c r="J2413" i="2"/>
  <c r="F2413" i="2"/>
  <c r="A2413" i="2"/>
  <c r="T2412" i="2"/>
  <c r="S2412" i="2"/>
  <c r="P2412" i="2"/>
  <c r="N2412" i="2"/>
  <c r="M2412" i="2"/>
  <c r="L2412" i="2"/>
  <c r="O2412" i="2" s="1"/>
  <c r="J2412" i="2"/>
  <c r="F2412" i="2"/>
  <c r="A2412" i="2"/>
  <c r="T2411" i="2"/>
  <c r="S2411" i="2"/>
  <c r="P2411" i="2"/>
  <c r="N2411" i="2"/>
  <c r="M2411" i="2"/>
  <c r="L2411" i="2"/>
  <c r="O2411" i="2" s="1"/>
  <c r="J2411" i="2"/>
  <c r="F2411" i="2"/>
  <c r="A2411" i="2"/>
  <c r="T2410" i="2"/>
  <c r="S2410" i="2"/>
  <c r="P2410" i="2"/>
  <c r="N2410" i="2"/>
  <c r="M2410" i="2"/>
  <c r="L2410" i="2"/>
  <c r="O2410" i="2" s="1"/>
  <c r="J2410" i="2"/>
  <c r="F2410" i="2"/>
  <c r="A2410" i="2"/>
  <c r="T2409" i="2"/>
  <c r="S2409" i="2"/>
  <c r="P2409" i="2"/>
  <c r="N2409" i="2"/>
  <c r="M2409" i="2"/>
  <c r="L2409" i="2"/>
  <c r="O2409" i="2" s="1"/>
  <c r="J2409" i="2"/>
  <c r="F2409" i="2"/>
  <c r="A2409" i="2"/>
  <c r="T2408" i="2"/>
  <c r="S2408" i="2"/>
  <c r="P2408" i="2"/>
  <c r="N2408" i="2"/>
  <c r="M2408" i="2"/>
  <c r="L2408" i="2"/>
  <c r="O2408" i="2" s="1"/>
  <c r="J2408" i="2"/>
  <c r="F2408" i="2"/>
  <c r="A2408" i="2"/>
  <c r="T2407" i="2"/>
  <c r="S2407" i="2"/>
  <c r="P2407" i="2"/>
  <c r="N2407" i="2"/>
  <c r="M2407" i="2"/>
  <c r="L2407" i="2"/>
  <c r="O2407" i="2" s="1"/>
  <c r="J2407" i="2"/>
  <c r="F2407" i="2"/>
  <c r="A2407" i="2"/>
  <c r="T2406" i="2"/>
  <c r="S2406" i="2"/>
  <c r="P2406" i="2"/>
  <c r="N2406" i="2"/>
  <c r="M2406" i="2"/>
  <c r="L2406" i="2"/>
  <c r="O2406" i="2" s="1"/>
  <c r="J2406" i="2"/>
  <c r="F2406" i="2"/>
  <c r="A2406" i="2"/>
  <c r="T2405" i="2"/>
  <c r="S2405" i="2"/>
  <c r="P2405" i="2"/>
  <c r="N2405" i="2"/>
  <c r="M2405" i="2"/>
  <c r="L2405" i="2"/>
  <c r="O2405" i="2" s="1"/>
  <c r="J2405" i="2"/>
  <c r="F2405" i="2"/>
  <c r="A2405" i="2"/>
  <c r="T2404" i="2"/>
  <c r="S2404" i="2"/>
  <c r="P2404" i="2"/>
  <c r="N2404" i="2"/>
  <c r="M2404" i="2"/>
  <c r="L2404" i="2"/>
  <c r="O2404" i="2" s="1"/>
  <c r="J2404" i="2"/>
  <c r="F2404" i="2"/>
  <c r="A2404" i="2"/>
  <c r="T2403" i="2"/>
  <c r="S2403" i="2"/>
  <c r="P2403" i="2"/>
  <c r="N2403" i="2"/>
  <c r="M2403" i="2"/>
  <c r="L2403" i="2"/>
  <c r="O2403" i="2" s="1"/>
  <c r="J2403" i="2"/>
  <c r="F2403" i="2"/>
  <c r="A2403" i="2"/>
  <c r="T2402" i="2"/>
  <c r="S2402" i="2"/>
  <c r="P2402" i="2"/>
  <c r="N2402" i="2"/>
  <c r="M2402" i="2"/>
  <c r="L2402" i="2"/>
  <c r="O2402" i="2" s="1"/>
  <c r="J2402" i="2"/>
  <c r="F2402" i="2"/>
  <c r="A2402" i="2"/>
  <c r="T2401" i="2"/>
  <c r="S2401" i="2"/>
  <c r="P2401" i="2"/>
  <c r="N2401" i="2"/>
  <c r="M2401" i="2"/>
  <c r="L2401" i="2"/>
  <c r="O2401" i="2" s="1"/>
  <c r="J2401" i="2"/>
  <c r="F2401" i="2"/>
  <c r="A2401" i="2"/>
  <c r="T2400" i="2"/>
  <c r="S2400" i="2"/>
  <c r="P2400" i="2"/>
  <c r="N2400" i="2"/>
  <c r="M2400" i="2"/>
  <c r="L2400" i="2"/>
  <c r="O2400" i="2" s="1"/>
  <c r="J2400" i="2"/>
  <c r="F2400" i="2"/>
  <c r="A2400" i="2"/>
  <c r="T2399" i="2"/>
  <c r="S2399" i="2"/>
  <c r="P2399" i="2"/>
  <c r="N2399" i="2"/>
  <c r="M2399" i="2"/>
  <c r="L2399" i="2"/>
  <c r="O2399" i="2" s="1"/>
  <c r="J2399" i="2"/>
  <c r="F2399" i="2"/>
  <c r="A2399" i="2"/>
  <c r="T2398" i="2"/>
  <c r="S2398" i="2"/>
  <c r="P2398" i="2"/>
  <c r="N2398" i="2"/>
  <c r="M2398" i="2"/>
  <c r="L2398" i="2"/>
  <c r="O2398" i="2" s="1"/>
  <c r="J2398" i="2"/>
  <c r="F2398" i="2"/>
  <c r="A2398" i="2"/>
  <c r="T2397" i="2"/>
  <c r="S2397" i="2"/>
  <c r="P2397" i="2"/>
  <c r="N2397" i="2"/>
  <c r="M2397" i="2"/>
  <c r="L2397" i="2"/>
  <c r="O2397" i="2" s="1"/>
  <c r="J2397" i="2"/>
  <c r="F2397" i="2"/>
  <c r="A2397" i="2"/>
  <c r="T2396" i="2"/>
  <c r="S2396" i="2"/>
  <c r="P2396" i="2"/>
  <c r="N2396" i="2"/>
  <c r="M2396" i="2"/>
  <c r="L2396" i="2"/>
  <c r="O2396" i="2" s="1"/>
  <c r="J2396" i="2"/>
  <c r="F2396" i="2"/>
  <c r="A2396" i="2"/>
  <c r="T2395" i="2"/>
  <c r="S2395" i="2"/>
  <c r="P2395" i="2"/>
  <c r="N2395" i="2"/>
  <c r="M2395" i="2"/>
  <c r="L2395" i="2"/>
  <c r="O2395" i="2" s="1"/>
  <c r="J2395" i="2"/>
  <c r="F2395" i="2"/>
  <c r="A2395" i="2"/>
  <c r="T2394" i="2"/>
  <c r="S2394" i="2"/>
  <c r="P2394" i="2"/>
  <c r="N2394" i="2"/>
  <c r="M2394" i="2"/>
  <c r="L2394" i="2"/>
  <c r="O2394" i="2" s="1"/>
  <c r="J2394" i="2"/>
  <c r="F2394" i="2"/>
  <c r="A2394" i="2"/>
  <c r="T2393" i="2"/>
  <c r="S2393" i="2"/>
  <c r="P2393" i="2"/>
  <c r="N2393" i="2"/>
  <c r="M2393" i="2"/>
  <c r="L2393" i="2"/>
  <c r="O2393" i="2" s="1"/>
  <c r="J2393" i="2"/>
  <c r="F2393" i="2"/>
  <c r="A2393" i="2"/>
  <c r="T2392" i="2"/>
  <c r="S2392" i="2"/>
  <c r="P2392" i="2"/>
  <c r="N2392" i="2"/>
  <c r="M2392" i="2"/>
  <c r="L2392" i="2"/>
  <c r="O2392" i="2" s="1"/>
  <c r="J2392" i="2"/>
  <c r="F2392" i="2"/>
  <c r="A2392" i="2"/>
  <c r="T2391" i="2"/>
  <c r="S2391" i="2"/>
  <c r="P2391" i="2"/>
  <c r="N2391" i="2"/>
  <c r="M2391" i="2"/>
  <c r="L2391" i="2"/>
  <c r="O2391" i="2" s="1"/>
  <c r="J2391" i="2"/>
  <c r="F2391" i="2"/>
  <c r="A2391" i="2"/>
  <c r="T2390" i="2"/>
  <c r="S2390" i="2"/>
  <c r="P2390" i="2"/>
  <c r="N2390" i="2"/>
  <c r="M2390" i="2"/>
  <c r="L2390" i="2"/>
  <c r="O2390" i="2" s="1"/>
  <c r="J2390" i="2"/>
  <c r="F2390" i="2"/>
  <c r="A2390" i="2"/>
  <c r="T2389" i="2"/>
  <c r="S2389" i="2"/>
  <c r="P2389" i="2"/>
  <c r="N2389" i="2"/>
  <c r="M2389" i="2"/>
  <c r="L2389" i="2"/>
  <c r="O2389" i="2" s="1"/>
  <c r="J2389" i="2"/>
  <c r="F2389" i="2"/>
  <c r="A2389" i="2"/>
  <c r="T2388" i="2"/>
  <c r="S2388" i="2"/>
  <c r="P2388" i="2"/>
  <c r="N2388" i="2"/>
  <c r="M2388" i="2"/>
  <c r="L2388" i="2"/>
  <c r="O2388" i="2" s="1"/>
  <c r="J2388" i="2"/>
  <c r="F2388" i="2"/>
  <c r="A2388" i="2"/>
  <c r="T2387" i="2"/>
  <c r="S2387" i="2"/>
  <c r="P2387" i="2"/>
  <c r="N2387" i="2"/>
  <c r="M2387" i="2"/>
  <c r="L2387" i="2"/>
  <c r="O2387" i="2" s="1"/>
  <c r="J2387" i="2"/>
  <c r="F2387" i="2"/>
  <c r="A2387" i="2"/>
  <c r="T2386" i="2"/>
  <c r="S2386" i="2"/>
  <c r="P2386" i="2"/>
  <c r="N2386" i="2"/>
  <c r="M2386" i="2"/>
  <c r="L2386" i="2"/>
  <c r="O2386" i="2" s="1"/>
  <c r="J2386" i="2"/>
  <c r="F2386" i="2"/>
  <c r="A2386" i="2"/>
  <c r="T2385" i="2"/>
  <c r="S2385" i="2"/>
  <c r="P2385" i="2"/>
  <c r="N2385" i="2"/>
  <c r="M2385" i="2"/>
  <c r="L2385" i="2"/>
  <c r="O2385" i="2" s="1"/>
  <c r="J2385" i="2"/>
  <c r="F2385" i="2"/>
  <c r="A2385" i="2"/>
  <c r="T2384" i="2"/>
  <c r="S2384" i="2"/>
  <c r="P2384" i="2"/>
  <c r="N2384" i="2"/>
  <c r="M2384" i="2"/>
  <c r="L2384" i="2"/>
  <c r="O2384" i="2" s="1"/>
  <c r="J2384" i="2"/>
  <c r="F2384" i="2"/>
  <c r="A2384" i="2"/>
  <c r="T2383" i="2"/>
  <c r="S2383" i="2"/>
  <c r="P2383" i="2"/>
  <c r="N2383" i="2"/>
  <c r="M2383" i="2"/>
  <c r="L2383" i="2"/>
  <c r="O2383" i="2" s="1"/>
  <c r="J2383" i="2"/>
  <c r="F2383" i="2"/>
  <c r="A2383" i="2"/>
  <c r="T2382" i="2"/>
  <c r="S2382" i="2"/>
  <c r="P2382" i="2"/>
  <c r="N2382" i="2"/>
  <c r="M2382" i="2"/>
  <c r="L2382" i="2"/>
  <c r="O2382" i="2" s="1"/>
  <c r="J2382" i="2"/>
  <c r="F2382" i="2"/>
  <c r="A2382" i="2"/>
  <c r="T2381" i="2"/>
  <c r="S2381" i="2"/>
  <c r="P2381" i="2"/>
  <c r="N2381" i="2"/>
  <c r="M2381" i="2"/>
  <c r="L2381" i="2"/>
  <c r="O2381" i="2" s="1"/>
  <c r="J2381" i="2"/>
  <c r="F2381" i="2"/>
  <c r="A2381" i="2"/>
  <c r="T2380" i="2"/>
  <c r="S2380" i="2"/>
  <c r="P2380" i="2"/>
  <c r="N2380" i="2"/>
  <c r="M2380" i="2"/>
  <c r="L2380" i="2"/>
  <c r="O2380" i="2" s="1"/>
  <c r="J2380" i="2"/>
  <c r="F2380" i="2"/>
  <c r="A2380" i="2"/>
  <c r="T2379" i="2"/>
  <c r="S2379" i="2"/>
  <c r="P2379" i="2"/>
  <c r="N2379" i="2"/>
  <c r="M2379" i="2"/>
  <c r="L2379" i="2"/>
  <c r="O2379" i="2" s="1"/>
  <c r="J2379" i="2"/>
  <c r="F2379" i="2"/>
  <c r="A2379" i="2"/>
  <c r="T2378" i="2"/>
  <c r="S2378" i="2"/>
  <c r="P2378" i="2"/>
  <c r="N2378" i="2"/>
  <c r="M2378" i="2"/>
  <c r="L2378" i="2"/>
  <c r="O2378" i="2" s="1"/>
  <c r="J2378" i="2"/>
  <c r="F2378" i="2"/>
  <c r="A2378" i="2"/>
  <c r="T2377" i="2"/>
  <c r="S2377" i="2"/>
  <c r="P2377" i="2"/>
  <c r="N2377" i="2"/>
  <c r="M2377" i="2"/>
  <c r="L2377" i="2"/>
  <c r="O2377" i="2" s="1"/>
  <c r="J2377" i="2"/>
  <c r="F2377" i="2"/>
  <c r="A2377" i="2"/>
  <c r="T2376" i="2"/>
  <c r="S2376" i="2"/>
  <c r="P2376" i="2"/>
  <c r="N2376" i="2"/>
  <c r="M2376" i="2"/>
  <c r="L2376" i="2"/>
  <c r="O2376" i="2" s="1"/>
  <c r="J2376" i="2"/>
  <c r="F2376" i="2"/>
  <c r="A2376" i="2"/>
  <c r="T2375" i="2"/>
  <c r="S2375" i="2"/>
  <c r="P2375" i="2"/>
  <c r="N2375" i="2"/>
  <c r="M2375" i="2"/>
  <c r="L2375" i="2"/>
  <c r="O2375" i="2" s="1"/>
  <c r="J2375" i="2"/>
  <c r="F2375" i="2"/>
  <c r="A2375" i="2"/>
  <c r="T2374" i="2"/>
  <c r="S2374" i="2"/>
  <c r="P2374" i="2"/>
  <c r="N2374" i="2"/>
  <c r="M2374" i="2"/>
  <c r="L2374" i="2"/>
  <c r="O2374" i="2" s="1"/>
  <c r="J2374" i="2"/>
  <c r="F2374" i="2"/>
  <c r="A2374" i="2"/>
  <c r="T2373" i="2"/>
  <c r="S2373" i="2"/>
  <c r="P2373" i="2"/>
  <c r="N2373" i="2"/>
  <c r="M2373" i="2"/>
  <c r="L2373" i="2"/>
  <c r="O2373" i="2" s="1"/>
  <c r="J2373" i="2"/>
  <c r="F2373" i="2"/>
  <c r="A2373" i="2"/>
  <c r="T2372" i="2"/>
  <c r="S2372" i="2"/>
  <c r="P2372" i="2"/>
  <c r="N2372" i="2"/>
  <c r="M2372" i="2"/>
  <c r="L2372" i="2"/>
  <c r="O2372" i="2" s="1"/>
  <c r="J2372" i="2"/>
  <c r="F2372" i="2"/>
  <c r="A2372" i="2"/>
  <c r="T2371" i="2"/>
  <c r="S2371" i="2"/>
  <c r="P2371" i="2"/>
  <c r="N2371" i="2"/>
  <c r="M2371" i="2"/>
  <c r="L2371" i="2"/>
  <c r="O2371" i="2" s="1"/>
  <c r="J2371" i="2"/>
  <c r="F2371" i="2"/>
  <c r="A2371" i="2"/>
  <c r="T2370" i="2"/>
  <c r="S2370" i="2"/>
  <c r="P2370" i="2"/>
  <c r="N2370" i="2"/>
  <c r="M2370" i="2"/>
  <c r="L2370" i="2"/>
  <c r="O2370" i="2" s="1"/>
  <c r="J2370" i="2"/>
  <c r="F2370" i="2"/>
  <c r="A2370" i="2"/>
  <c r="T2369" i="2"/>
  <c r="S2369" i="2"/>
  <c r="P2369" i="2"/>
  <c r="N2369" i="2"/>
  <c r="M2369" i="2"/>
  <c r="L2369" i="2"/>
  <c r="O2369" i="2" s="1"/>
  <c r="J2369" i="2"/>
  <c r="F2369" i="2"/>
  <c r="A2369" i="2"/>
  <c r="T2368" i="2"/>
  <c r="S2368" i="2"/>
  <c r="P2368" i="2"/>
  <c r="N2368" i="2"/>
  <c r="M2368" i="2"/>
  <c r="L2368" i="2"/>
  <c r="O2368" i="2" s="1"/>
  <c r="J2368" i="2"/>
  <c r="F2368" i="2"/>
  <c r="A2368" i="2"/>
  <c r="T2367" i="2"/>
  <c r="S2367" i="2"/>
  <c r="P2367" i="2"/>
  <c r="N2367" i="2"/>
  <c r="M2367" i="2"/>
  <c r="L2367" i="2"/>
  <c r="O2367" i="2" s="1"/>
  <c r="J2367" i="2"/>
  <c r="F2367" i="2"/>
  <c r="A2367" i="2"/>
  <c r="T2366" i="2"/>
  <c r="S2366" i="2"/>
  <c r="P2366" i="2"/>
  <c r="N2366" i="2"/>
  <c r="M2366" i="2"/>
  <c r="L2366" i="2"/>
  <c r="O2366" i="2" s="1"/>
  <c r="J2366" i="2"/>
  <c r="F2366" i="2"/>
  <c r="A2366" i="2"/>
  <c r="T2365" i="2"/>
  <c r="S2365" i="2"/>
  <c r="P2365" i="2"/>
  <c r="N2365" i="2"/>
  <c r="M2365" i="2"/>
  <c r="L2365" i="2"/>
  <c r="O2365" i="2" s="1"/>
  <c r="J2365" i="2"/>
  <c r="F2365" i="2"/>
  <c r="A2365" i="2"/>
  <c r="T2364" i="2"/>
  <c r="S2364" i="2"/>
  <c r="P2364" i="2"/>
  <c r="N2364" i="2"/>
  <c r="M2364" i="2"/>
  <c r="L2364" i="2"/>
  <c r="O2364" i="2" s="1"/>
  <c r="J2364" i="2"/>
  <c r="F2364" i="2"/>
  <c r="A2364" i="2"/>
  <c r="T2363" i="2"/>
  <c r="S2363" i="2"/>
  <c r="P2363" i="2"/>
  <c r="N2363" i="2"/>
  <c r="M2363" i="2"/>
  <c r="L2363" i="2"/>
  <c r="O2363" i="2" s="1"/>
  <c r="J2363" i="2"/>
  <c r="F2363" i="2"/>
  <c r="A2363" i="2"/>
  <c r="T2362" i="2"/>
  <c r="S2362" i="2"/>
  <c r="P2362" i="2"/>
  <c r="N2362" i="2"/>
  <c r="M2362" i="2"/>
  <c r="L2362" i="2"/>
  <c r="O2362" i="2" s="1"/>
  <c r="J2362" i="2"/>
  <c r="F2362" i="2"/>
  <c r="A2362" i="2"/>
  <c r="T2361" i="2"/>
  <c r="S2361" i="2"/>
  <c r="P2361" i="2"/>
  <c r="N2361" i="2"/>
  <c r="M2361" i="2"/>
  <c r="L2361" i="2"/>
  <c r="O2361" i="2" s="1"/>
  <c r="J2361" i="2"/>
  <c r="F2361" i="2"/>
  <c r="A2361" i="2"/>
  <c r="T2360" i="2"/>
  <c r="S2360" i="2"/>
  <c r="P2360" i="2"/>
  <c r="N2360" i="2"/>
  <c r="M2360" i="2"/>
  <c r="L2360" i="2"/>
  <c r="O2360" i="2" s="1"/>
  <c r="J2360" i="2"/>
  <c r="F2360" i="2"/>
  <c r="A2360" i="2"/>
  <c r="T2359" i="2"/>
  <c r="S2359" i="2"/>
  <c r="P2359" i="2"/>
  <c r="N2359" i="2"/>
  <c r="M2359" i="2"/>
  <c r="L2359" i="2"/>
  <c r="O2359" i="2" s="1"/>
  <c r="J2359" i="2"/>
  <c r="F2359" i="2"/>
  <c r="A2359" i="2"/>
  <c r="T2358" i="2"/>
  <c r="S2358" i="2"/>
  <c r="P2358" i="2"/>
  <c r="N2358" i="2"/>
  <c r="M2358" i="2"/>
  <c r="L2358" i="2"/>
  <c r="O2358" i="2" s="1"/>
  <c r="J2358" i="2"/>
  <c r="F2358" i="2"/>
  <c r="A2358" i="2"/>
  <c r="T2357" i="2"/>
  <c r="S2357" i="2"/>
  <c r="P2357" i="2"/>
  <c r="N2357" i="2"/>
  <c r="M2357" i="2"/>
  <c r="L2357" i="2"/>
  <c r="O2357" i="2" s="1"/>
  <c r="J2357" i="2"/>
  <c r="F2357" i="2"/>
  <c r="A2357" i="2"/>
  <c r="T2356" i="2"/>
  <c r="S2356" i="2"/>
  <c r="P2356" i="2"/>
  <c r="N2356" i="2"/>
  <c r="M2356" i="2"/>
  <c r="L2356" i="2"/>
  <c r="O2356" i="2" s="1"/>
  <c r="J2356" i="2"/>
  <c r="F2356" i="2"/>
  <c r="A2356" i="2"/>
  <c r="T2355" i="2"/>
  <c r="S2355" i="2"/>
  <c r="P2355" i="2"/>
  <c r="N2355" i="2"/>
  <c r="M2355" i="2"/>
  <c r="L2355" i="2"/>
  <c r="O2355" i="2" s="1"/>
  <c r="J2355" i="2"/>
  <c r="F2355" i="2"/>
  <c r="A2355" i="2"/>
  <c r="T2354" i="2"/>
  <c r="S2354" i="2"/>
  <c r="P2354" i="2"/>
  <c r="N2354" i="2"/>
  <c r="M2354" i="2"/>
  <c r="L2354" i="2"/>
  <c r="O2354" i="2" s="1"/>
  <c r="J2354" i="2"/>
  <c r="F2354" i="2"/>
  <c r="A2354" i="2"/>
  <c r="T2353" i="2"/>
  <c r="S2353" i="2"/>
  <c r="P2353" i="2"/>
  <c r="N2353" i="2"/>
  <c r="M2353" i="2"/>
  <c r="L2353" i="2"/>
  <c r="O2353" i="2" s="1"/>
  <c r="J2353" i="2"/>
  <c r="F2353" i="2"/>
  <c r="A2353" i="2"/>
  <c r="T2352" i="2"/>
  <c r="S2352" i="2"/>
  <c r="P2352" i="2"/>
  <c r="N2352" i="2"/>
  <c r="M2352" i="2"/>
  <c r="L2352" i="2"/>
  <c r="O2352" i="2" s="1"/>
  <c r="J2352" i="2"/>
  <c r="F2352" i="2"/>
  <c r="A2352" i="2"/>
  <c r="T2351" i="2"/>
  <c r="S2351" i="2"/>
  <c r="P2351" i="2"/>
  <c r="N2351" i="2"/>
  <c r="M2351" i="2"/>
  <c r="L2351" i="2"/>
  <c r="O2351" i="2" s="1"/>
  <c r="J2351" i="2"/>
  <c r="F2351" i="2"/>
  <c r="A2351" i="2"/>
  <c r="T2350" i="2"/>
  <c r="S2350" i="2"/>
  <c r="P2350" i="2"/>
  <c r="N2350" i="2"/>
  <c r="M2350" i="2"/>
  <c r="L2350" i="2"/>
  <c r="O2350" i="2" s="1"/>
  <c r="J2350" i="2"/>
  <c r="F2350" i="2"/>
  <c r="A2350" i="2"/>
  <c r="T2349" i="2"/>
  <c r="S2349" i="2"/>
  <c r="P2349" i="2"/>
  <c r="N2349" i="2"/>
  <c r="M2349" i="2"/>
  <c r="L2349" i="2"/>
  <c r="O2349" i="2" s="1"/>
  <c r="J2349" i="2"/>
  <c r="F2349" i="2"/>
  <c r="A2349" i="2"/>
  <c r="T2348" i="2"/>
  <c r="S2348" i="2"/>
  <c r="P2348" i="2"/>
  <c r="N2348" i="2"/>
  <c r="M2348" i="2"/>
  <c r="L2348" i="2"/>
  <c r="O2348" i="2" s="1"/>
  <c r="J2348" i="2"/>
  <c r="F2348" i="2"/>
  <c r="A2348" i="2"/>
  <c r="T2347" i="2"/>
  <c r="S2347" i="2"/>
  <c r="P2347" i="2"/>
  <c r="N2347" i="2"/>
  <c r="M2347" i="2"/>
  <c r="L2347" i="2"/>
  <c r="O2347" i="2" s="1"/>
  <c r="J2347" i="2"/>
  <c r="F2347" i="2"/>
  <c r="A2347" i="2"/>
  <c r="T2346" i="2"/>
  <c r="S2346" i="2"/>
  <c r="P2346" i="2"/>
  <c r="N2346" i="2"/>
  <c r="M2346" i="2"/>
  <c r="L2346" i="2"/>
  <c r="O2346" i="2" s="1"/>
  <c r="J2346" i="2"/>
  <c r="F2346" i="2"/>
  <c r="A2346" i="2"/>
  <c r="T2345" i="2"/>
  <c r="S2345" i="2"/>
  <c r="P2345" i="2"/>
  <c r="N2345" i="2"/>
  <c r="M2345" i="2"/>
  <c r="L2345" i="2"/>
  <c r="O2345" i="2" s="1"/>
  <c r="J2345" i="2"/>
  <c r="F2345" i="2"/>
  <c r="A2345" i="2"/>
  <c r="T2344" i="2"/>
  <c r="S2344" i="2"/>
  <c r="P2344" i="2"/>
  <c r="N2344" i="2"/>
  <c r="M2344" i="2"/>
  <c r="L2344" i="2"/>
  <c r="O2344" i="2" s="1"/>
  <c r="J2344" i="2"/>
  <c r="F2344" i="2"/>
  <c r="A2344" i="2"/>
  <c r="T2343" i="2"/>
  <c r="S2343" i="2"/>
  <c r="P2343" i="2"/>
  <c r="N2343" i="2"/>
  <c r="M2343" i="2"/>
  <c r="L2343" i="2"/>
  <c r="O2343" i="2" s="1"/>
  <c r="J2343" i="2"/>
  <c r="F2343" i="2"/>
  <c r="A2343" i="2"/>
  <c r="T2342" i="2"/>
  <c r="S2342" i="2"/>
  <c r="P2342" i="2"/>
  <c r="N2342" i="2"/>
  <c r="M2342" i="2"/>
  <c r="L2342" i="2"/>
  <c r="O2342" i="2" s="1"/>
  <c r="J2342" i="2"/>
  <c r="F2342" i="2"/>
  <c r="A2342" i="2"/>
  <c r="T2341" i="2"/>
  <c r="S2341" i="2"/>
  <c r="P2341" i="2"/>
  <c r="N2341" i="2"/>
  <c r="M2341" i="2"/>
  <c r="L2341" i="2"/>
  <c r="O2341" i="2" s="1"/>
  <c r="J2341" i="2"/>
  <c r="F2341" i="2"/>
  <c r="A2341" i="2"/>
  <c r="T2340" i="2"/>
  <c r="S2340" i="2"/>
  <c r="P2340" i="2"/>
  <c r="N2340" i="2"/>
  <c r="M2340" i="2"/>
  <c r="L2340" i="2"/>
  <c r="O2340" i="2" s="1"/>
  <c r="J2340" i="2"/>
  <c r="F2340" i="2"/>
  <c r="A2340" i="2"/>
  <c r="T2339" i="2"/>
  <c r="S2339" i="2"/>
  <c r="P2339" i="2"/>
  <c r="N2339" i="2"/>
  <c r="M2339" i="2"/>
  <c r="L2339" i="2"/>
  <c r="O2339" i="2" s="1"/>
  <c r="J2339" i="2"/>
  <c r="F2339" i="2"/>
  <c r="A2339" i="2"/>
  <c r="T2338" i="2"/>
  <c r="S2338" i="2"/>
  <c r="P2338" i="2"/>
  <c r="N2338" i="2"/>
  <c r="M2338" i="2"/>
  <c r="L2338" i="2"/>
  <c r="O2338" i="2" s="1"/>
  <c r="J2338" i="2"/>
  <c r="F2338" i="2"/>
  <c r="A2338" i="2"/>
  <c r="T2337" i="2"/>
  <c r="S2337" i="2"/>
  <c r="P2337" i="2"/>
  <c r="N2337" i="2"/>
  <c r="M2337" i="2"/>
  <c r="L2337" i="2"/>
  <c r="O2337" i="2" s="1"/>
  <c r="J2337" i="2"/>
  <c r="F2337" i="2"/>
  <c r="A2337" i="2"/>
  <c r="T2336" i="2"/>
  <c r="S2336" i="2"/>
  <c r="P2336" i="2"/>
  <c r="N2336" i="2"/>
  <c r="M2336" i="2"/>
  <c r="L2336" i="2"/>
  <c r="O2336" i="2" s="1"/>
  <c r="J2336" i="2"/>
  <c r="F2336" i="2"/>
  <c r="A2336" i="2"/>
  <c r="T2335" i="2"/>
  <c r="S2335" i="2"/>
  <c r="P2335" i="2"/>
  <c r="N2335" i="2"/>
  <c r="M2335" i="2"/>
  <c r="L2335" i="2"/>
  <c r="O2335" i="2" s="1"/>
  <c r="J2335" i="2"/>
  <c r="F2335" i="2"/>
  <c r="A2335" i="2"/>
  <c r="T2334" i="2"/>
  <c r="S2334" i="2"/>
  <c r="P2334" i="2"/>
  <c r="N2334" i="2"/>
  <c r="M2334" i="2"/>
  <c r="L2334" i="2"/>
  <c r="O2334" i="2" s="1"/>
  <c r="J2334" i="2"/>
  <c r="F2334" i="2"/>
  <c r="A2334" i="2"/>
  <c r="T2333" i="2"/>
  <c r="S2333" i="2"/>
  <c r="P2333" i="2"/>
  <c r="N2333" i="2"/>
  <c r="M2333" i="2"/>
  <c r="L2333" i="2"/>
  <c r="O2333" i="2" s="1"/>
  <c r="J2333" i="2"/>
  <c r="F2333" i="2"/>
  <c r="A2333" i="2"/>
  <c r="T2332" i="2"/>
  <c r="S2332" i="2"/>
  <c r="P2332" i="2"/>
  <c r="N2332" i="2"/>
  <c r="M2332" i="2"/>
  <c r="L2332" i="2"/>
  <c r="O2332" i="2" s="1"/>
  <c r="J2332" i="2"/>
  <c r="F2332" i="2"/>
  <c r="A2332" i="2"/>
  <c r="T2331" i="2"/>
  <c r="S2331" i="2"/>
  <c r="P2331" i="2"/>
  <c r="N2331" i="2"/>
  <c r="M2331" i="2"/>
  <c r="L2331" i="2"/>
  <c r="O2331" i="2" s="1"/>
  <c r="J2331" i="2"/>
  <c r="F2331" i="2"/>
  <c r="A2331" i="2"/>
  <c r="T2330" i="2"/>
  <c r="S2330" i="2"/>
  <c r="P2330" i="2"/>
  <c r="N2330" i="2"/>
  <c r="M2330" i="2"/>
  <c r="L2330" i="2"/>
  <c r="O2330" i="2" s="1"/>
  <c r="J2330" i="2"/>
  <c r="F2330" i="2"/>
  <c r="A2330" i="2"/>
  <c r="T2329" i="2"/>
  <c r="S2329" i="2"/>
  <c r="P2329" i="2"/>
  <c r="N2329" i="2"/>
  <c r="M2329" i="2"/>
  <c r="L2329" i="2"/>
  <c r="O2329" i="2" s="1"/>
  <c r="J2329" i="2"/>
  <c r="F2329" i="2"/>
  <c r="A2329" i="2"/>
  <c r="T2328" i="2"/>
  <c r="S2328" i="2"/>
  <c r="P2328" i="2"/>
  <c r="N2328" i="2"/>
  <c r="M2328" i="2"/>
  <c r="L2328" i="2"/>
  <c r="O2328" i="2" s="1"/>
  <c r="J2328" i="2"/>
  <c r="F2328" i="2"/>
  <c r="A2328" i="2"/>
  <c r="T2327" i="2"/>
  <c r="S2327" i="2"/>
  <c r="P2327" i="2"/>
  <c r="N2327" i="2"/>
  <c r="M2327" i="2"/>
  <c r="L2327" i="2"/>
  <c r="O2327" i="2" s="1"/>
  <c r="J2327" i="2"/>
  <c r="F2327" i="2"/>
  <c r="A2327" i="2"/>
  <c r="T2326" i="2"/>
  <c r="S2326" i="2"/>
  <c r="P2326" i="2"/>
  <c r="N2326" i="2"/>
  <c r="M2326" i="2"/>
  <c r="L2326" i="2"/>
  <c r="O2326" i="2" s="1"/>
  <c r="J2326" i="2"/>
  <c r="F2326" i="2"/>
  <c r="A2326" i="2"/>
  <c r="T2325" i="2"/>
  <c r="S2325" i="2"/>
  <c r="P2325" i="2"/>
  <c r="N2325" i="2"/>
  <c r="M2325" i="2"/>
  <c r="L2325" i="2"/>
  <c r="O2325" i="2" s="1"/>
  <c r="J2325" i="2"/>
  <c r="F2325" i="2"/>
  <c r="A2325" i="2"/>
  <c r="T2324" i="2"/>
  <c r="S2324" i="2"/>
  <c r="P2324" i="2"/>
  <c r="N2324" i="2"/>
  <c r="M2324" i="2"/>
  <c r="L2324" i="2"/>
  <c r="O2324" i="2" s="1"/>
  <c r="J2324" i="2"/>
  <c r="F2324" i="2"/>
  <c r="A2324" i="2"/>
  <c r="T2323" i="2"/>
  <c r="S2323" i="2"/>
  <c r="P2323" i="2"/>
  <c r="N2323" i="2"/>
  <c r="M2323" i="2"/>
  <c r="L2323" i="2"/>
  <c r="O2323" i="2" s="1"/>
  <c r="J2323" i="2"/>
  <c r="F2323" i="2"/>
  <c r="A2323" i="2"/>
  <c r="T2322" i="2"/>
  <c r="S2322" i="2"/>
  <c r="P2322" i="2"/>
  <c r="N2322" i="2"/>
  <c r="M2322" i="2"/>
  <c r="L2322" i="2"/>
  <c r="O2322" i="2" s="1"/>
  <c r="J2322" i="2"/>
  <c r="F2322" i="2"/>
  <c r="A2322" i="2"/>
  <c r="T2321" i="2"/>
  <c r="S2321" i="2"/>
  <c r="P2321" i="2"/>
  <c r="N2321" i="2"/>
  <c r="M2321" i="2"/>
  <c r="L2321" i="2"/>
  <c r="O2321" i="2" s="1"/>
  <c r="J2321" i="2"/>
  <c r="F2321" i="2"/>
  <c r="A2321" i="2"/>
  <c r="T2320" i="2"/>
  <c r="S2320" i="2"/>
  <c r="P2320" i="2"/>
  <c r="N2320" i="2"/>
  <c r="M2320" i="2"/>
  <c r="L2320" i="2"/>
  <c r="O2320" i="2" s="1"/>
  <c r="J2320" i="2"/>
  <c r="F2320" i="2"/>
  <c r="A2320" i="2"/>
  <c r="T2319" i="2"/>
  <c r="S2319" i="2"/>
  <c r="P2319" i="2"/>
  <c r="N2319" i="2"/>
  <c r="M2319" i="2"/>
  <c r="L2319" i="2"/>
  <c r="O2319" i="2" s="1"/>
  <c r="J2319" i="2"/>
  <c r="F2319" i="2"/>
  <c r="A2319" i="2"/>
  <c r="T2318" i="2"/>
  <c r="S2318" i="2"/>
  <c r="P2318" i="2"/>
  <c r="N2318" i="2"/>
  <c r="M2318" i="2"/>
  <c r="L2318" i="2"/>
  <c r="O2318" i="2" s="1"/>
  <c r="J2318" i="2"/>
  <c r="F2318" i="2"/>
  <c r="A2318" i="2"/>
  <c r="T2317" i="2"/>
  <c r="S2317" i="2"/>
  <c r="P2317" i="2"/>
  <c r="N2317" i="2"/>
  <c r="M2317" i="2"/>
  <c r="L2317" i="2"/>
  <c r="O2317" i="2" s="1"/>
  <c r="J2317" i="2"/>
  <c r="F2317" i="2"/>
  <c r="A2317" i="2"/>
  <c r="T2316" i="2"/>
  <c r="S2316" i="2"/>
  <c r="P2316" i="2"/>
  <c r="N2316" i="2"/>
  <c r="M2316" i="2"/>
  <c r="L2316" i="2"/>
  <c r="O2316" i="2" s="1"/>
  <c r="J2316" i="2"/>
  <c r="F2316" i="2"/>
  <c r="A2316" i="2"/>
  <c r="T2315" i="2"/>
  <c r="S2315" i="2"/>
  <c r="P2315" i="2"/>
  <c r="N2315" i="2"/>
  <c r="M2315" i="2"/>
  <c r="L2315" i="2"/>
  <c r="O2315" i="2" s="1"/>
  <c r="J2315" i="2"/>
  <c r="F2315" i="2"/>
  <c r="A2315" i="2"/>
  <c r="T2314" i="2"/>
  <c r="S2314" i="2"/>
  <c r="P2314" i="2"/>
  <c r="N2314" i="2"/>
  <c r="M2314" i="2"/>
  <c r="L2314" i="2"/>
  <c r="O2314" i="2" s="1"/>
  <c r="J2314" i="2"/>
  <c r="F2314" i="2"/>
  <c r="A2314" i="2"/>
  <c r="T2313" i="2"/>
  <c r="S2313" i="2"/>
  <c r="P2313" i="2"/>
  <c r="N2313" i="2"/>
  <c r="M2313" i="2"/>
  <c r="L2313" i="2"/>
  <c r="O2313" i="2" s="1"/>
  <c r="J2313" i="2"/>
  <c r="F2313" i="2"/>
  <c r="A2313" i="2"/>
  <c r="T2312" i="2"/>
  <c r="S2312" i="2"/>
  <c r="P2312" i="2"/>
  <c r="N2312" i="2"/>
  <c r="M2312" i="2"/>
  <c r="L2312" i="2"/>
  <c r="O2312" i="2" s="1"/>
  <c r="J2312" i="2"/>
  <c r="F2312" i="2"/>
  <c r="A2312" i="2"/>
  <c r="T2311" i="2"/>
  <c r="S2311" i="2"/>
  <c r="P2311" i="2"/>
  <c r="N2311" i="2"/>
  <c r="M2311" i="2"/>
  <c r="L2311" i="2"/>
  <c r="O2311" i="2" s="1"/>
  <c r="J2311" i="2"/>
  <c r="F2311" i="2"/>
  <c r="A2311" i="2"/>
  <c r="T2310" i="2"/>
  <c r="S2310" i="2"/>
  <c r="P2310" i="2"/>
  <c r="N2310" i="2"/>
  <c r="M2310" i="2"/>
  <c r="L2310" i="2"/>
  <c r="O2310" i="2" s="1"/>
  <c r="J2310" i="2"/>
  <c r="F2310" i="2"/>
  <c r="A2310" i="2"/>
  <c r="T2309" i="2"/>
  <c r="S2309" i="2"/>
  <c r="P2309" i="2"/>
  <c r="N2309" i="2"/>
  <c r="M2309" i="2"/>
  <c r="L2309" i="2"/>
  <c r="O2309" i="2" s="1"/>
  <c r="J2309" i="2"/>
  <c r="F2309" i="2"/>
  <c r="A2309" i="2"/>
  <c r="T2308" i="2"/>
  <c r="S2308" i="2"/>
  <c r="P2308" i="2"/>
  <c r="N2308" i="2"/>
  <c r="M2308" i="2"/>
  <c r="L2308" i="2"/>
  <c r="O2308" i="2" s="1"/>
  <c r="J2308" i="2"/>
  <c r="F2308" i="2"/>
  <c r="A2308" i="2"/>
  <c r="T2307" i="2"/>
  <c r="S2307" i="2"/>
  <c r="P2307" i="2"/>
  <c r="N2307" i="2"/>
  <c r="M2307" i="2"/>
  <c r="L2307" i="2"/>
  <c r="O2307" i="2" s="1"/>
  <c r="J2307" i="2"/>
  <c r="F2307" i="2"/>
  <c r="A2307" i="2"/>
  <c r="T2306" i="2"/>
  <c r="S2306" i="2"/>
  <c r="P2306" i="2"/>
  <c r="N2306" i="2"/>
  <c r="M2306" i="2"/>
  <c r="L2306" i="2"/>
  <c r="O2306" i="2" s="1"/>
  <c r="J2306" i="2"/>
  <c r="F2306" i="2"/>
  <c r="A2306" i="2"/>
  <c r="T2305" i="2"/>
  <c r="S2305" i="2"/>
  <c r="P2305" i="2"/>
  <c r="N2305" i="2"/>
  <c r="M2305" i="2"/>
  <c r="L2305" i="2"/>
  <c r="O2305" i="2" s="1"/>
  <c r="J2305" i="2"/>
  <c r="F2305" i="2"/>
  <c r="A2305" i="2"/>
  <c r="T2304" i="2"/>
  <c r="S2304" i="2"/>
  <c r="P2304" i="2"/>
  <c r="N2304" i="2"/>
  <c r="M2304" i="2"/>
  <c r="L2304" i="2"/>
  <c r="O2304" i="2" s="1"/>
  <c r="J2304" i="2"/>
  <c r="F2304" i="2"/>
  <c r="A2304" i="2"/>
  <c r="T2303" i="2"/>
  <c r="S2303" i="2"/>
  <c r="P2303" i="2"/>
  <c r="N2303" i="2"/>
  <c r="M2303" i="2"/>
  <c r="L2303" i="2"/>
  <c r="O2303" i="2" s="1"/>
  <c r="J2303" i="2"/>
  <c r="F2303" i="2"/>
  <c r="A2303" i="2"/>
  <c r="T2302" i="2"/>
  <c r="S2302" i="2"/>
  <c r="P2302" i="2"/>
  <c r="N2302" i="2"/>
  <c r="M2302" i="2"/>
  <c r="L2302" i="2"/>
  <c r="O2302" i="2" s="1"/>
  <c r="J2302" i="2"/>
  <c r="F2302" i="2"/>
  <c r="A2302" i="2"/>
  <c r="T2301" i="2"/>
  <c r="S2301" i="2"/>
  <c r="P2301" i="2"/>
  <c r="N2301" i="2"/>
  <c r="M2301" i="2"/>
  <c r="L2301" i="2"/>
  <c r="O2301" i="2" s="1"/>
  <c r="J2301" i="2"/>
  <c r="F2301" i="2"/>
  <c r="A2301" i="2"/>
  <c r="T2300" i="2"/>
  <c r="S2300" i="2"/>
  <c r="P2300" i="2"/>
  <c r="N2300" i="2"/>
  <c r="M2300" i="2"/>
  <c r="L2300" i="2"/>
  <c r="O2300" i="2" s="1"/>
  <c r="J2300" i="2"/>
  <c r="F2300" i="2"/>
  <c r="A2300" i="2"/>
  <c r="T2299" i="2"/>
  <c r="S2299" i="2"/>
  <c r="P2299" i="2"/>
  <c r="N2299" i="2"/>
  <c r="M2299" i="2"/>
  <c r="L2299" i="2"/>
  <c r="O2299" i="2" s="1"/>
  <c r="J2299" i="2"/>
  <c r="F2299" i="2"/>
  <c r="A2299" i="2"/>
  <c r="T2298" i="2"/>
  <c r="S2298" i="2"/>
  <c r="P2298" i="2"/>
  <c r="N2298" i="2"/>
  <c r="M2298" i="2"/>
  <c r="L2298" i="2"/>
  <c r="O2298" i="2" s="1"/>
  <c r="J2298" i="2"/>
  <c r="F2298" i="2"/>
  <c r="A2298" i="2"/>
  <c r="T2297" i="2"/>
  <c r="S2297" i="2"/>
  <c r="P2297" i="2"/>
  <c r="N2297" i="2"/>
  <c r="M2297" i="2"/>
  <c r="L2297" i="2"/>
  <c r="O2297" i="2" s="1"/>
  <c r="J2297" i="2"/>
  <c r="F2297" i="2"/>
  <c r="A2297" i="2"/>
  <c r="T2296" i="2"/>
  <c r="S2296" i="2"/>
  <c r="P2296" i="2"/>
  <c r="N2296" i="2"/>
  <c r="M2296" i="2"/>
  <c r="L2296" i="2"/>
  <c r="O2296" i="2" s="1"/>
  <c r="J2296" i="2"/>
  <c r="F2296" i="2"/>
  <c r="A2296" i="2"/>
  <c r="T2295" i="2"/>
  <c r="S2295" i="2"/>
  <c r="P2295" i="2"/>
  <c r="N2295" i="2"/>
  <c r="M2295" i="2"/>
  <c r="L2295" i="2"/>
  <c r="O2295" i="2" s="1"/>
  <c r="J2295" i="2"/>
  <c r="F2295" i="2"/>
  <c r="A2295" i="2"/>
  <c r="T2294" i="2"/>
  <c r="S2294" i="2"/>
  <c r="P2294" i="2"/>
  <c r="N2294" i="2"/>
  <c r="M2294" i="2"/>
  <c r="L2294" i="2"/>
  <c r="O2294" i="2" s="1"/>
  <c r="J2294" i="2"/>
  <c r="F2294" i="2"/>
  <c r="A2294" i="2"/>
  <c r="T2293" i="2"/>
  <c r="S2293" i="2"/>
  <c r="P2293" i="2"/>
  <c r="N2293" i="2"/>
  <c r="M2293" i="2"/>
  <c r="L2293" i="2"/>
  <c r="O2293" i="2" s="1"/>
  <c r="J2293" i="2"/>
  <c r="F2293" i="2"/>
  <c r="A2293" i="2"/>
  <c r="T2292" i="2"/>
  <c r="S2292" i="2"/>
  <c r="P2292" i="2"/>
  <c r="N2292" i="2"/>
  <c r="M2292" i="2"/>
  <c r="L2292" i="2"/>
  <c r="O2292" i="2" s="1"/>
  <c r="J2292" i="2"/>
  <c r="F2292" i="2"/>
  <c r="A2292" i="2"/>
  <c r="T2291" i="2"/>
  <c r="S2291" i="2"/>
  <c r="P2291" i="2"/>
  <c r="N2291" i="2"/>
  <c r="M2291" i="2"/>
  <c r="L2291" i="2"/>
  <c r="O2291" i="2" s="1"/>
  <c r="J2291" i="2"/>
  <c r="F2291" i="2"/>
  <c r="A2291" i="2"/>
  <c r="T2290" i="2"/>
  <c r="S2290" i="2"/>
  <c r="P2290" i="2"/>
  <c r="N2290" i="2"/>
  <c r="M2290" i="2"/>
  <c r="L2290" i="2"/>
  <c r="O2290" i="2" s="1"/>
  <c r="J2290" i="2"/>
  <c r="F2290" i="2"/>
  <c r="A2290" i="2"/>
  <c r="T2289" i="2"/>
  <c r="S2289" i="2"/>
  <c r="P2289" i="2"/>
  <c r="N2289" i="2"/>
  <c r="M2289" i="2"/>
  <c r="L2289" i="2"/>
  <c r="O2289" i="2" s="1"/>
  <c r="J2289" i="2"/>
  <c r="F2289" i="2"/>
  <c r="A2289" i="2"/>
  <c r="T2288" i="2"/>
  <c r="S2288" i="2"/>
  <c r="P2288" i="2"/>
  <c r="N2288" i="2"/>
  <c r="M2288" i="2"/>
  <c r="L2288" i="2"/>
  <c r="O2288" i="2" s="1"/>
  <c r="J2288" i="2"/>
  <c r="F2288" i="2"/>
  <c r="A2288" i="2"/>
  <c r="T2287" i="2"/>
  <c r="S2287" i="2"/>
  <c r="P2287" i="2"/>
  <c r="N2287" i="2"/>
  <c r="M2287" i="2"/>
  <c r="L2287" i="2"/>
  <c r="O2287" i="2" s="1"/>
  <c r="J2287" i="2"/>
  <c r="F2287" i="2"/>
  <c r="A2287" i="2"/>
  <c r="T2286" i="2"/>
  <c r="S2286" i="2"/>
  <c r="P2286" i="2"/>
  <c r="N2286" i="2"/>
  <c r="M2286" i="2"/>
  <c r="L2286" i="2"/>
  <c r="O2286" i="2" s="1"/>
  <c r="J2286" i="2"/>
  <c r="F2286" i="2"/>
  <c r="A2286" i="2"/>
  <c r="T2285" i="2"/>
  <c r="S2285" i="2"/>
  <c r="P2285" i="2"/>
  <c r="N2285" i="2"/>
  <c r="M2285" i="2"/>
  <c r="L2285" i="2"/>
  <c r="O2285" i="2" s="1"/>
  <c r="J2285" i="2"/>
  <c r="F2285" i="2"/>
  <c r="A2285" i="2"/>
  <c r="T2284" i="2"/>
  <c r="S2284" i="2"/>
  <c r="P2284" i="2"/>
  <c r="N2284" i="2"/>
  <c r="M2284" i="2"/>
  <c r="L2284" i="2"/>
  <c r="O2284" i="2" s="1"/>
  <c r="J2284" i="2"/>
  <c r="F2284" i="2"/>
  <c r="A2284" i="2"/>
  <c r="T2283" i="2"/>
  <c r="S2283" i="2"/>
  <c r="P2283" i="2"/>
  <c r="N2283" i="2"/>
  <c r="M2283" i="2"/>
  <c r="L2283" i="2"/>
  <c r="O2283" i="2" s="1"/>
  <c r="J2283" i="2"/>
  <c r="F2283" i="2"/>
  <c r="A2283" i="2"/>
  <c r="T2282" i="2"/>
  <c r="S2282" i="2"/>
  <c r="P2282" i="2"/>
  <c r="N2282" i="2"/>
  <c r="M2282" i="2"/>
  <c r="L2282" i="2"/>
  <c r="O2282" i="2" s="1"/>
  <c r="J2282" i="2"/>
  <c r="F2282" i="2"/>
  <c r="A2282" i="2"/>
  <c r="T2281" i="2"/>
  <c r="S2281" i="2"/>
  <c r="P2281" i="2"/>
  <c r="N2281" i="2"/>
  <c r="M2281" i="2"/>
  <c r="L2281" i="2"/>
  <c r="O2281" i="2" s="1"/>
  <c r="J2281" i="2"/>
  <c r="F2281" i="2"/>
  <c r="A2281" i="2"/>
  <c r="T2280" i="2"/>
  <c r="S2280" i="2"/>
  <c r="P2280" i="2"/>
  <c r="N2280" i="2"/>
  <c r="M2280" i="2"/>
  <c r="L2280" i="2"/>
  <c r="O2280" i="2" s="1"/>
  <c r="J2280" i="2"/>
  <c r="F2280" i="2"/>
  <c r="A2280" i="2"/>
  <c r="T2279" i="2"/>
  <c r="S2279" i="2"/>
  <c r="P2279" i="2"/>
  <c r="N2279" i="2"/>
  <c r="M2279" i="2"/>
  <c r="L2279" i="2"/>
  <c r="O2279" i="2" s="1"/>
  <c r="J2279" i="2"/>
  <c r="F2279" i="2"/>
  <c r="A2279" i="2"/>
  <c r="T2278" i="2"/>
  <c r="S2278" i="2"/>
  <c r="P2278" i="2"/>
  <c r="N2278" i="2"/>
  <c r="M2278" i="2"/>
  <c r="L2278" i="2"/>
  <c r="O2278" i="2" s="1"/>
  <c r="J2278" i="2"/>
  <c r="F2278" i="2"/>
  <c r="A2278" i="2"/>
  <c r="T2277" i="2"/>
  <c r="S2277" i="2"/>
  <c r="P2277" i="2"/>
  <c r="N2277" i="2"/>
  <c r="M2277" i="2"/>
  <c r="L2277" i="2"/>
  <c r="O2277" i="2" s="1"/>
  <c r="J2277" i="2"/>
  <c r="F2277" i="2"/>
  <c r="A2277" i="2"/>
  <c r="T2276" i="2"/>
  <c r="S2276" i="2"/>
  <c r="P2276" i="2"/>
  <c r="N2276" i="2"/>
  <c r="M2276" i="2"/>
  <c r="L2276" i="2"/>
  <c r="O2276" i="2" s="1"/>
  <c r="J2276" i="2"/>
  <c r="F2276" i="2"/>
  <c r="A2276" i="2"/>
  <c r="T2275" i="2"/>
  <c r="S2275" i="2"/>
  <c r="P2275" i="2"/>
  <c r="N2275" i="2"/>
  <c r="M2275" i="2"/>
  <c r="L2275" i="2"/>
  <c r="O2275" i="2" s="1"/>
  <c r="J2275" i="2"/>
  <c r="F2275" i="2"/>
  <c r="A2275" i="2"/>
  <c r="T2274" i="2"/>
  <c r="S2274" i="2"/>
  <c r="P2274" i="2"/>
  <c r="N2274" i="2"/>
  <c r="M2274" i="2"/>
  <c r="L2274" i="2"/>
  <c r="O2274" i="2" s="1"/>
  <c r="J2274" i="2"/>
  <c r="F2274" i="2"/>
  <c r="A2274" i="2"/>
  <c r="T2273" i="2"/>
  <c r="S2273" i="2"/>
  <c r="P2273" i="2"/>
  <c r="N2273" i="2"/>
  <c r="M2273" i="2"/>
  <c r="L2273" i="2"/>
  <c r="O2273" i="2" s="1"/>
  <c r="J2273" i="2"/>
  <c r="F2273" i="2"/>
  <c r="A2273" i="2"/>
  <c r="T2272" i="2"/>
  <c r="S2272" i="2"/>
  <c r="P2272" i="2"/>
  <c r="N2272" i="2"/>
  <c r="M2272" i="2"/>
  <c r="L2272" i="2"/>
  <c r="O2272" i="2" s="1"/>
  <c r="J2272" i="2"/>
  <c r="F2272" i="2"/>
  <c r="A2272" i="2"/>
  <c r="T2271" i="2"/>
  <c r="S2271" i="2"/>
  <c r="P2271" i="2"/>
  <c r="N2271" i="2"/>
  <c r="M2271" i="2"/>
  <c r="L2271" i="2"/>
  <c r="O2271" i="2" s="1"/>
  <c r="J2271" i="2"/>
  <c r="F2271" i="2"/>
  <c r="A2271" i="2"/>
  <c r="T2270" i="2"/>
  <c r="S2270" i="2"/>
  <c r="P2270" i="2"/>
  <c r="N2270" i="2"/>
  <c r="M2270" i="2"/>
  <c r="L2270" i="2"/>
  <c r="O2270" i="2" s="1"/>
  <c r="J2270" i="2"/>
  <c r="F2270" i="2"/>
  <c r="A2270" i="2"/>
  <c r="T2269" i="2"/>
  <c r="S2269" i="2"/>
  <c r="P2269" i="2"/>
  <c r="N2269" i="2"/>
  <c r="M2269" i="2"/>
  <c r="L2269" i="2"/>
  <c r="O2269" i="2" s="1"/>
  <c r="J2269" i="2"/>
  <c r="F2269" i="2"/>
  <c r="A2269" i="2"/>
  <c r="T2268" i="2"/>
  <c r="S2268" i="2"/>
  <c r="P2268" i="2"/>
  <c r="N2268" i="2"/>
  <c r="M2268" i="2"/>
  <c r="L2268" i="2"/>
  <c r="O2268" i="2" s="1"/>
  <c r="J2268" i="2"/>
  <c r="F2268" i="2"/>
  <c r="A2268" i="2"/>
  <c r="T2267" i="2"/>
  <c r="S2267" i="2"/>
  <c r="P2267" i="2"/>
  <c r="N2267" i="2"/>
  <c r="M2267" i="2"/>
  <c r="L2267" i="2"/>
  <c r="O2267" i="2" s="1"/>
  <c r="J2267" i="2"/>
  <c r="F2267" i="2"/>
  <c r="A2267" i="2"/>
  <c r="T2266" i="2"/>
  <c r="S2266" i="2"/>
  <c r="P2266" i="2"/>
  <c r="N2266" i="2"/>
  <c r="M2266" i="2"/>
  <c r="L2266" i="2"/>
  <c r="O2266" i="2" s="1"/>
  <c r="J2266" i="2"/>
  <c r="F2266" i="2"/>
  <c r="A2266" i="2"/>
  <c r="T2265" i="2"/>
  <c r="S2265" i="2"/>
  <c r="P2265" i="2"/>
  <c r="N2265" i="2"/>
  <c r="M2265" i="2"/>
  <c r="L2265" i="2"/>
  <c r="O2265" i="2" s="1"/>
  <c r="J2265" i="2"/>
  <c r="F2265" i="2"/>
  <c r="A2265" i="2"/>
  <c r="T2264" i="2"/>
  <c r="S2264" i="2"/>
  <c r="P2264" i="2"/>
  <c r="N2264" i="2"/>
  <c r="M2264" i="2"/>
  <c r="L2264" i="2"/>
  <c r="O2264" i="2" s="1"/>
  <c r="J2264" i="2"/>
  <c r="F2264" i="2"/>
  <c r="A2264" i="2"/>
  <c r="T2263" i="2"/>
  <c r="S2263" i="2"/>
  <c r="P2263" i="2"/>
  <c r="N2263" i="2"/>
  <c r="M2263" i="2"/>
  <c r="L2263" i="2"/>
  <c r="O2263" i="2" s="1"/>
  <c r="J2263" i="2"/>
  <c r="F2263" i="2"/>
  <c r="A2263" i="2"/>
  <c r="T2262" i="2"/>
  <c r="S2262" i="2"/>
  <c r="P2262" i="2"/>
  <c r="N2262" i="2"/>
  <c r="M2262" i="2"/>
  <c r="L2262" i="2"/>
  <c r="O2262" i="2" s="1"/>
  <c r="J2262" i="2"/>
  <c r="F2262" i="2"/>
  <c r="A2262" i="2"/>
  <c r="T2261" i="2"/>
  <c r="S2261" i="2"/>
  <c r="P2261" i="2"/>
  <c r="N2261" i="2"/>
  <c r="M2261" i="2"/>
  <c r="L2261" i="2"/>
  <c r="O2261" i="2" s="1"/>
  <c r="J2261" i="2"/>
  <c r="F2261" i="2"/>
  <c r="A2261" i="2"/>
  <c r="T2260" i="2"/>
  <c r="S2260" i="2"/>
  <c r="P2260" i="2"/>
  <c r="N2260" i="2"/>
  <c r="M2260" i="2"/>
  <c r="L2260" i="2"/>
  <c r="O2260" i="2" s="1"/>
  <c r="J2260" i="2"/>
  <c r="F2260" i="2"/>
  <c r="A2260" i="2"/>
  <c r="T2259" i="2"/>
  <c r="S2259" i="2"/>
  <c r="P2259" i="2"/>
  <c r="N2259" i="2"/>
  <c r="M2259" i="2"/>
  <c r="L2259" i="2"/>
  <c r="O2259" i="2" s="1"/>
  <c r="J2259" i="2"/>
  <c r="F2259" i="2"/>
  <c r="A2259" i="2"/>
  <c r="T2258" i="2"/>
  <c r="S2258" i="2"/>
  <c r="P2258" i="2"/>
  <c r="N2258" i="2"/>
  <c r="M2258" i="2"/>
  <c r="L2258" i="2"/>
  <c r="O2258" i="2" s="1"/>
  <c r="J2258" i="2"/>
  <c r="F2258" i="2"/>
  <c r="A2258" i="2"/>
  <c r="T2257" i="2"/>
  <c r="S2257" i="2"/>
  <c r="P2257" i="2"/>
  <c r="N2257" i="2"/>
  <c r="M2257" i="2"/>
  <c r="L2257" i="2"/>
  <c r="O2257" i="2" s="1"/>
  <c r="J2257" i="2"/>
  <c r="F2257" i="2"/>
  <c r="A2257" i="2"/>
  <c r="T2256" i="2"/>
  <c r="S2256" i="2"/>
  <c r="P2256" i="2"/>
  <c r="N2256" i="2"/>
  <c r="M2256" i="2"/>
  <c r="L2256" i="2"/>
  <c r="O2256" i="2" s="1"/>
  <c r="J2256" i="2"/>
  <c r="F2256" i="2"/>
  <c r="A2256" i="2"/>
  <c r="T2255" i="2"/>
  <c r="S2255" i="2"/>
  <c r="P2255" i="2"/>
  <c r="N2255" i="2"/>
  <c r="M2255" i="2"/>
  <c r="L2255" i="2"/>
  <c r="O2255" i="2" s="1"/>
  <c r="J2255" i="2"/>
  <c r="F2255" i="2"/>
  <c r="A2255" i="2"/>
  <c r="T2254" i="2"/>
  <c r="S2254" i="2"/>
  <c r="P2254" i="2"/>
  <c r="N2254" i="2"/>
  <c r="M2254" i="2"/>
  <c r="L2254" i="2"/>
  <c r="O2254" i="2" s="1"/>
  <c r="J2254" i="2"/>
  <c r="F2254" i="2"/>
  <c r="A2254" i="2"/>
  <c r="T2253" i="2"/>
  <c r="S2253" i="2"/>
  <c r="P2253" i="2"/>
  <c r="N2253" i="2"/>
  <c r="M2253" i="2"/>
  <c r="L2253" i="2"/>
  <c r="O2253" i="2" s="1"/>
  <c r="J2253" i="2"/>
  <c r="F2253" i="2"/>
  <c r="A2253" i="2"/>
  <c r="T2252" i="2"/>
  <c r="S2252" i="2"/>
  <c r="P2252" i="2"/>
  <c r="N2252" i="2"/>
  <c r="M2252" i="2"/>
  <c r="L2252" i="2"/>
  <c r="O2252" i="2" s="1"/>
  <c r="J2252" i="2"/>
  <c r="F2252" i="2"/>
  <c r="A2252" i="2"/>
  <c r="T2251" i="2"/>
  <c r="S2251" i="2"/>
  <c r="P2251" i="2"/>
  <c r="N2251" i="2"/>
  <c r="M2251" i="2"/>
  <c r="L2251" i="2"/>
  <c r="O2251" i="2" s="1"/>
  <c r="J2251" i="2"/>
  <c r="F2251" i="2"/>
  <c r="A2251" i="2"/>
  <c r="T2250" i="2"/>
  <c r="S2250" i="2"/>
  <c r="P2250" i="2"/>
  <c r="N2250" i="2"/>
  <c r="M2250" i="2"/>
  <c r="L2250" i="2"/>
  <c r="O2250" i="2" s="1"/>
  <c r="J2250" i="2"/>
  <c r="F2250" i="2"/>
  <c r="A2250" i="2"/>
  <c r="T2249" i="2"/>
  <c r="S2249" i="2"/>
  <c r="P2249" i="2"/>
  <c r="N2249" i="2"/>
  <c r="M2249" i="2"/>
  <c r="L2249" i="2"/>
  <c r="O2249" i="2" s="1"/>
  <c r="J2249" i="2"/>
  <c r="F2249" i="2"/>
  <c r="A2249" i="2"/>
  <c r="T2248" i="2"/>
  <c r="S2248" i="2"/>
  <c r="P2248" i="2"/>
  <c r="N2248" i="2"/>
  <c r="M2248" i="2"/>
  <c r="L2248" i="2"/>
  <c r="O2248" i="2" s="1"/>
  <c r="J2248" i="2"/>
  <c r="F2248" i="2"/>
  <c r="A2248" i="2"/>
  <c r="T2247" i="2"/>
  <c r="S2247" i="2"/>
  <c r="P2247" i="2"/>
  <c r="N2247" i="2"/>
  <c r="M2247" i="2"/>
  <c r="L2247" i="2"/>
  <c r="O2247" i="2" s="1"/>
  <c r="J2247" i="2"/>
  <c r="F2247" i="2"/>
  <c r="A2247" i="2"/>
  <c r="T2246" i="2"/>
  <c r="S2246" i="2"/>
  <c r="P2246" i="2"/>
  <c r="N2246" i="2"/>
  <c r="M2246" i="2"/>
  <c r="L2246" i="2"/>
  <c r="O2246" i="2" s="1"/>
  <c r="J2246" i="2"/>
  <c r="F2246" i="2"/>
  <c r="A2246" i="2"/>
  <c r="T2245" i="2"/>
  <c r="S2245" i="2"/>
  <c r="P2245" i="2"/>
  <c r="N2245" i="2"/>
  <c r="M2245" i="2"/>
  <c r="L2245" i="2"/>
  <c r="O2245" i="2" s="1"/>
  <c r="J2245" i="2"/>
  <c r="F2245" i="2"/>
  <c r="A2245" i="2"/>
  <c r="T2244" i="2"/>
  <c r="S2244" i="2"/>
  <c r="P2244" i="2"/>
  <c r="N2244" i="2"/>
  <c r="M2244" i="2"/>
  <c r="L2244" i="2"/>
  <c r="O2244" i="2" s="1"/>
  <c r="J2244" i="2"/>
  <c r="F2244" i="2"/>
  <c r="A2244" i="2"/>
  <c r="T2243" i="2"/>
  <c r="S2243" i="2"/>
  <c r="P2243" i="2"/>
  <c r="N2243" i="2"/>
  <c r="M2243" i="2"/>
  <c r="L2243" i="2"/>
  <c r="O2243" i="2" s="1"/>
  <c r="J2243" i="2"/>
  <c r="F2243" i="2"/>
  <c r="A2243" i="2"/>
  <c r="T2242" i="2"/>
  <c r="S2242" i="2"/>
  <c r="P2242" i="2"/>
  <c r="N2242" i="2"/>
  <c r="M2242" i="2"/>
  <c r="L2242" i="2"/>
  <c r="O2242" i="2" s="1"/>
  <c r="J2242" i="2"/>
  <c r="F2242" i="2"/>
  <c r="A2242" i="2"/>
  <c r="T2241" i="2"/>
  <c r="S2241" i="2"/>
  <c r="P2241" i="2"/>
  <c r="N2241" i="2"/>
  <c r="M2241" i="2"/>
  <c r="L2241" i="2"/>
  <c r="O2241" i="2" s="1"/>
  <c r="J2241" i="2"/>
  <c r="F2241" i="2"/>
  <c r="A2241" i="2"/>
  <c r="T2240" i="2"/>
  <c r="S2240" i="2"/>
  <c r="P2240" i="2"/>
  <c r="N2240" i="2"/>
  <c r="M2240" i="2"/>
  <c r="L2240" i="2"/>
  <c r="O2240" i="2" s="1"/>
  <c r="J2240" i="2"/>
  <c r="F2240" i="2"/>
  <c r="A2240" i="2"/>
  <c r="T2239" i="2"/>
  <c r="S2239" i="2"/>
  <c r="P2239" i="2"/>
  <c r="N2239" i="2"/>
  <c r="M2239" i="2"/>
  <c r="L2239" i="2"/>
  <c r="O2239" i="2" s="1"/>
  <c r="J2239" i="2"/>
  <c r="F2239" i="2"/>
  <c r="A2239" i="2"/>
  <c r="T2238" i="2"/>
  <c r="S2238" i="2"/>
  <c r="P2238" i="2"/>
  <c r="N2238" i="2"/>
  <c r="M2238" i="2"/>
  <c r="L2238" i="2"/>
  <c r="O2238" i="2" s="1"/>
  <c r="J2238" i="2"/>
  <c r="F2238" i="2"/>
  <c r="A2238" i="2"/>
  <c r="T2237" i="2"/>
  <c r="S2237" i="2"/>
  <c r="P2237" i="2"/>
  <c r="N2237" i="2"/>
  <c r="M2237" i="2"/>
  <c r="L2237" i="2"/>
  <c r="O2237" i="2" s="1"/>
  <c r="J2237" i="2"/>
  <c r="F2237" i="2"/>
  <c r="A2237" i="2"/>
  <c r="T2236" i="2"/>
  <c r="S2236" i="2"/>
  <c r="P2236" i="2"/>
  <c r="N2236" i="2"/>
  <c r="M2236" i="2"/>
  <c r="L2236" i="2"/>
  <c r="O2236" i="2" s="1"/>
  <c r="J2236" i="2"/>
  <c r="F2236" i="2"/>
  <c r="A2236" i="2"/>
  <c r="T2235" i="2"/>
  <c r="S2235" i="2"/>
  <c r="P2235" i="2"/>
  <c r="N2235" i="2"/>
  <c r="M2235" i="2"/>
  <c r="L2235" i="2"/>
  <c r="O2235" i="2" s="1"/>
  <c r="J2235" i="2"/>
  <c r="F2235" i="2"/>
  <c r="A2235" i="2"/>
  <c r="T2234" i="2"/>
  <c r="S2234" i="2"/>
  <c r="P2234" i="2"/>
  <c r="N2234" i="2"/>
  <c r="M2234" i="2"/>
  <c r="L2234" i="2"/>
  <c r="O2234" i="2" s="1"/>
  <c r="J2234" i="2"/>
  <c r="F2234" i="2"/>
  <c r="A2234" i="2"/>
  <c r="T2233" i="2"/>
  <c r="S2233" i="2"/>
  <c r="P2233" i="2"/>
  <c r="N2233" i="2"/>
  <c r="M2233" i="2"/>
  <c r="L2233" i="2"/>
  <c r="O2233" i="2" s="1"/>
  <c r="J2233" i="2"/>
  <c r="F2233" i="2"/>
  <c r="A2233" i="2"/>
  <c r="T2232" i="2"/>
  <c r="S2232" i="2"/>
  <c r="P2232" i="2"/>
  <c r="N2232" i="2"/>
  <c r="M2232" i="2"/>
  <c r="L2232" i="2"/>
  <c r="O2232" i="2" s="1"/>
  <c r="J2232" i="2"/>
  <c r="F2232" i="2"/>
  <c r="A2232" i="2"/>
  <c r="T2231" i="2"/>
  <c r="S2231" i="2"/>
  <c r="P2231" i="2"/>
  <c r="N2231" i="2"/>
  <c r="M2231" i="2"/>
  <c r="L2231" i="2"/>
  <c r="O2231" i="2" s="1"/>
  <c r="J2231" i="2"/>
  <c r="F2231" i="2"/>
  <c r="A2231" i="2"/>
  <c r="T2230" i="2"/>
  <c r="S2230" i="2"/>
  <c r="P2230" i="2"/>
  <c r="N2230" i="2"/>
  <c r="M2230" i="2"/>
  <c r="L2230" i="2"/>
  <c r="O2230" i="2" s="1"/>
  <c r="J2230" i="2"/>
  <c r="F2230" i="2"/>
  <c r="A2230" i="2"/>
  <c r="T2229" i="2"/>
  <c r="S2229" i="2"/>
  <c r="P2229" i="2"/>
  <c r="N2229" i="2"/>
  <c r="M2229" i="2"/>
  <c r="L2229" i="2"/>
  <c r="O2229" i="2" s="1"/>
  <c r="J2229" i="2"/>
  <c r="F2229" i="2"/>
  <c r="A2229" i="2"/>
  <c r="T2228" i="2"/>
  <c r="S2228" i="2"/>
  <c r="P2228" i="2"/>
  <c r="N2228" i="2"/>
  <c r="M2228" i="2"/>
  <c r="L2228" i="2"/>
  <c r="O2228" i="2" s="1"/>
  <c r="J2228" i="2"/>
  <c r="F2228" i="2"/>
  <c r="A2228" i="2"/>
  <c r="T2227" i="2"/>
  <c r="S2227" i="2"/>
  <c r="P2227" i="2"/>
  <c r="N2227" i="2"/>
  <c r="M2227" i="2"/>
  <c r="L2227" i="2"/>
  <c r="O2227" i="2" s="1"/>
  <c r="J2227" i="2"/>
  <c r="F2227" i="2"/>
  <c r="A2227" i="2"/>
  <c r="T2226" i="2"/>
  <c r="S2226" i="2"/>
  <c r="P2226" i="2"/>
  <c r="N2226" i="2"/>
  <c r="M2226" i="2"/>
  <c r="L2226" i="2"/>
  <c r="O2226" i="2" s="1"/>
  <c r="J2226" i="2"/>
  <c r="F2226" i="2"/>
  <c r="A2226" i="2"/>
  <c r="T2225" i="2"/>
  <c r="S2225" i="2"/>
  <c r="P2225" i="2"/>
  <c r="N2225" i="2"/>
  <c r="M2225" i="2"/>
  <c r="L2225" i="2"/>
  <c r="O2225" i="2" s="1"/>
  <c r="J2225" i="2"/>
  <c r="F2225" i="2"/>
  <c r="A2225" i="2"/>
  <c r="T2224" i="2"/>
  <c r="S2224" i="2"/>
  <c r="P2224" i="2"/>
  <c r="N2224" i="2"/>
  <c r="M2224" i="2"/>
  <c r="L2224" i="2"/>
  <c r="O2224" i="2" s="1"/>
  <c r="J2224" i="2"/>
  <c r="F2224" i="2"/>
  <c r="A2224" i="2"/>
  <c r="T2223" i="2"/>
  <c r="S2223" i="2"/>
  <c r="P2223" i="2"/>
  <c r="N2223" i="2"/>
  <c r="M2223" i="2"/>
  <c r="L2223" i="2"/>
  <c r="O2223" i="2" s="1"/>
  <c r="J2223" i="2"/>
  <c r="F2223" i="2"/>
  <c r="A2223" i="2"/>
  <c r="T2222" i="2"/>
  <c r="S2222" i="2"/>
  <c r="P2222" i="2"/>
  <c r="N2222" i="2"/>
  <c r="M2222" i="2"/>
  <c r="L2222" i="2"/>
  <c r="O2222" i="2" s="1"/>
  <c r="J2222" i="2"/>
  <c r="F2222" i="2"/>
  <c r="A2222" i="2"/>
  <c r="T2221" i="2"/>
  <c r="S2221" i="2"/>
  <c r="P2221" i="2"/>
  <c r="N2221" i="2"/>
  <c r="M2221" i="2"/>
  <c r="L2221" i="2"/>
  <c r="O2221" i="2" s="1"/>
  <c r="J2221" i="2"/>
  <c r="F2221" i="2"/>
  <c r="A2221" i="2"/>
  <c r="T2220" i="2"/>
  <c r="S2220" i="2"/>
  <c r="P2220" i="2"/>
  <c r="N2220" i="2"/>
  <c r="M2220" i="2"/>
  <c r="L2220" i="2"/>
  <c r="O2220" i="2" s="1"/>
  <c r="J2220" i="2"/>
  <c r="F2220" i="2"/>
  <c r="A2220" i="2"/>
  <c r="T2219" i="2"/>
  <c r="S2219" i="2"/>
  <c r="P2219" i="2"/>
  <c r="N2219" i="2"/>
  <c r="M2219" i="2"/>
  <c r="L2219" i="2"/>
  <c r="O2219" i="2" s="1"/>
  <c r="J2219" i="2"/>
  <c r="F2219" i="2"/>
  <c r="A2219" i="2"/>
  <c r="T2218" i="2"/>
  <c r="S2218" i="2"/>
  <c r="P2218" i="2"/>
  <c r="N2218" i="2"/>
  <c r="M2218" i="2"/>
  <c r="L2218" i="2"/>
  <c r="O2218" i="2" s="1"/>
  <c r="J2218" i="2"/>
  <c r="F2218" i="2"/>
  <c r="A2218" i="2"/>
  <c r="T2217" i="2"/>
  <c r="S2217" i="2"/>
  <c r="P2217" i="2"/>
  <c r="N2217" i="2"/>
  <c r="M2217" i="2"/>
  <c r="L2217" i="2"/>
  <c r="O2217" i="2" s="1"/>
  <c r="J2217" i="2"/>
  <c r="F2217" i="2"/>
  <c r="A2217" i="2"/>
  <c r="T2216" i="2"/>
  <c r="S2216" i="2"/>
  <c r="P2216" i="2"/>
  <c r="N2216" i="2"/>
  <c r="M2216" i="2"/>
  <c r="L2216" i="2"/>
  <c r="O2216" i="2" s="1"/>
  <c r="J2216" i="2"/>
  <c r="F2216" i="2"/>
  <c r="A2216" i="2"/>
  <c r="T2215" i="2"/>
  <c r="S2215" i="2"/>
  <c r="P2215" i="2"/>
  <c r="N2215" i="2"/>
  <c r="M2215" i="2"/>
  <c r="L2215" i="2"/>
  <c r="O2215" i="2" s="1"/>
  <c r="J2215" i="2"/>
  <c r="F2215" i="2"/>
  <c r="A2215" i="2"/>
  <c r="T2214" i="2"/>
  <c r="S2214" i="2"/>
  <c r="P2214" i="2"/>
  <c r="N2214" i="2"/>
  <c r="M2214" i="2"/>
  <c r="L2214" i="2"/>
  <c r="O2214" i="2" s="1"/>
  <c r="J2214" i="2"/>
  <c r="F2214" i="2"/>
  <c r="A2214" i="2"/>
  <c r="T2213" i="2"/>
  <c r="S2213" i="2"/>
  <c r="P2213" i="2"/>
  <c r="N2213" i="2"/>
  <c r="M2213" i="2"/>
  <c r="L2213" i="2"/>
  <c r="O2213" i="2" s="1"/>
  <c r="J2213" i="2"/>
  <c r="F2213" i="2"/>
  <c r="A2213" i="2"/>
  <c r="T2212" i="2"/>
  <c r="S2212" i="2"/>
  <c r="P2212" i="2"/>
  <c r="N2212" i="2"/>
  <c r="M2212" i="2"/>
  <c r="L2212" i="2"/>
  <c r="O2212" i="2" s="1"/>
  <c r="J2212" i="2"/>
  <c r="F2212" i="2"/>
  <c r="A2212" i="2"/>
  <c r="T2211" i="2"/>
  <c r="S2211" i="2"/>
  <c r="P2211" i="2"/>
  <c r="N2211" i="2"/>
  <c r="M2211" i="2"/>
  <c r="L2211" i="2"/>
  <c r="O2211" i="2" s="1"/>
  <c r="J2211" i="2"/>
  <c r="F2211" i="2"/>
  <c r="A2211" i="2"/>
  <c r="T2210" i="2"/>
  <c r="S2210" i="2"/>
  <c r="P2210" i="2"/>
  <c r="N2210" i="2"/>
  <c r="M2210" i="2"/>
  <c r="L2210" i="2"/>
  <c r="O2210" i="2" s="1"/>
  <c r="J2210" i="2"/>
  <c r="F2210" i="2"/>
  <c r="A2210" i="2"/>
  <c r="T2209" i="2"/>
  <c r="S2209" i="2"/>
  <c r="P2209" i="2"/>
  <c r="N2209" i="2"/>
  <c r="M2209" i="2"/>
  <c r="L2209" i="2"/>
  <c r="O2209" i="2" s="1"/>
  <c r="J2209" i="2"/>
  <c r="F2209" i="2"/>
  <c r="A2209" i="2"/>
  <c r="T2208" i="2"/>
  <c r="S2208" i="2"/>
  <c r="P2208" i="2"/>
  <c r="N2208" i="2"/>
  <c r="M2208" i="2"/>
  <c r="L2208" i="2"/>
  <c r="O2208" i="2" s="1"/>
  <c r="J2208" i="2"/>
  <c r="F2208" i="2"/>
  <c r="A2208" i="2"/>
  <c r="T2207" i="2"/>
  <c r="S2207" i="2"/>
  <c r="P2207" i="2"/>
  <c r="N2207" i="2"/>
  <c r="M2207" i="2"/>
  <c r="L2207" i="2"/>
  <c r="O2207" i="2" s="1"/>
  <c r="J2207" i="2"/>
  <c r="F2207" i="2"/>
  <c r="A2207" i="2"/>
  <c r="T2206" i="2"/>
  <c r="S2206" i="2"/>
  <c r="P2206" i="2"/>
  <c r="N2206" i="2"/>
  <c r="M2206" i="2"/>
  <c r="L2206" i="2"/>
  <c r="O2206" i="2" s="1"/>
  <c r="J2206" i="2"/>
  <c r="F2206" i="2"/>
  <c r="A2206" i="2"/>
  <c r="T2205" i="2"/>
  <c r="S2205" i="2"/>
  <c r="P2205" i="2"/>
  <c r="N2205" i="2"/>
  <c r="M2205" i="2"/>
  <c r="L2205" i="2"/>
  <c r="O2205" i="2" s="1"/>
  <c r="J2205" i="2"/>
  <c r="F2205" i="2"/>
  <c r="A2205" i="2"/>
  <c r="T2204" i="2"/>
  <c r="S2204" i="2"/>
  <c r="P2204" i="2"/>
  <c r="N2204" i="2"/>
  <c r="M2204" i="2"/>
  <c r="L2204" i="2"/>
  <c r="O2204" i="2" s="1"/>
  <c r="J2204" i="2"/>
  <c r="F2204" i="2"/>
  <c r="A2204" i="2"/>
  <c r="T2203" i="2"/>
  <c r="S2203" i="2"/>
  <c r="P2203" i="2"/>
  <c r="N2203" i="2"/>
  <c r="M2203" i="2"/>
  <c r="L2203" i="2"/>
  <c r="O2203" i="2" s="1"/>
  <c r="J2203" i="2"/>
  <c r="F2203" i="2"/>
  <c r="A2203" i="2"/>
  <c r="T2202" i="2"/>
  <c r="S2202" i="2"/>
  <c r="P2202" i="2"/>
  <c r="N2202" i="2"/>
  <c r="M2202" i="2"/>
  <c r="L2202" i="2"/>
  <c r="O2202" i="2" s="1"/>
  <c r="J2202" i="2"/>
  <c r="F2202" i="2"/>
  <c r="A2202" i="2"/>
  <c r="T2201" i="2"/>
  <c r="S2201" i="2"/>
  <c r="P2201" i="2"/>
  <c r="N2201" i="2"/>
  <c r="M2201" i="2"/>
  <c r="L2201" i="2"/>
  <c r="O2201" i="2" s="1"/>
  <c r="J2201" i="2"/>
  <c r="F2201" i="2"/>
  <c r="A2201" i="2"/>
  <c r="T2200" i="2"/>
  <c r="S2200" i="2"/>
  <c r="P2200" i="2"/>
  <c r="N2200" i="2"/>
  <c r="M2200" i="2"/>
  <c r="L2200" i="2"/>
  <c r="O2200" i="2" s="1"/>
  <c r="J2200" i="2"/>
  <c r="F2200" i="2"/>
  <c r="A2200" i="2"/>
  <c r="T2199" i="2"/>
  <c r="S2199" i="2"/>
  <c r="P2199" i="2"/>
  <c r="N2199" i="2"/>
  <c r="M2199" i="2"/>
  <c r="L2199" i="2"/>
  <c r="O2199" i="2" s="1"/>
  <c r="J2199" i="2"/>
  <c r="F2199" i="2"/>
  <c r="A2199" i="2"/>
  <c r="T2198" i="2"/>
  <c r="S2198" i="2"/>
  <c r="P2198" i="2"/>
  <c r="N2198" i="2"/>
  <c r="M2198" i="2"/>
  <c r="L2198" i="2"/>
  <c r="O2198" i="2" s="1"/>
  <c r="J2198" i="2"/>
  <c r="F2198" i="2"/>
  <c r="A2198" i="2"/>
  <c r="T2197" i="2"/>
  <c r="S2197" i="2"/>
  <c r="P2197" i="2"/>
  <c r="N2197" i="2"/>
  <c r="M2197" i="2"/>
  <c r="L2197" i="2"/>
  <c r="O2197" i="2" s="1"/>
  <c r="J2197" i="2"/>
  <c r="F2197" i="2"/>
  <c r="A2197" i="2"/>
  <c r="T2196" i="2"/>
  <c r="S2196" i="2"/>
  <c r="P2196" i="2"/>
  <c r="N2196" i="2"/>
  <c r="M2196" i="2"/>
  <c r="L2196" i="2"/>
  <c r="O2196" i="2" s="1"/>
  <c r="J2196" i="2"/>
  <c r="F2196" i="2"/>
  <c r="A2196" i="2"/>
  <c r="T2195" i="2"/>
  <c r="S2195" i="2"/>
  <c r="P2195" i="2"/>
  <c r="N2195" i="2"/>
  <c r="M2195" i="2"/>
  <c r="L2195" i="2"/>
  <c r="O2195" i="2" s="1"/>
  <c r="J2195" i="2"/>
  <c r="F2195" i="2"/>
  <c r="A2195" i="2"/>
  <c r="T2194" i="2"/>
  <c r="S2194" i="2"/>
  <c r="P2194" i="2"/>
  <c r="N2194" i="2"/>
  <c r="M2194" i="2"/>
  <c r="L2194" i="2"/>
  <c r="O2194" i="2" s="1"/>
  <c r="J2194" i="2"/>
  <c r="F2194" i="2"/>
  <c r="A2194" i="2"/>
  <c r="T2193" i="2"/>
  <c r="S2193" i="2"/>
  <c r="P2193" i="2"/>
  <c r="N2193" i="2"/>
  <c r="M2193" i="2"/>
  <c r="L2193" i="2"/>
  <c r="O2193" i="2" s="1"/>
  <c r="J2193" i="2"/>
  <c r="F2193" i="2"/>
  <c r="A2193" i="2"/>
  <c r="T2192" i="2"/>
  <c r="S2192" i="2"/>
  <c r="P2192" i="2"/>
  <c r="N2192" i="2"/>
  <c r="M2192" i="2"/>
  <c r="L2192" i="2"/>
  <c r="O2192" i="2" s="1"/>
  <c r="J2192" i="2"/>
  <c r="F2192" i="2"/>
  <c r="A2192" i="2"/>
  <c r="T2191" i="2"/>
  <c r="S2191" i="2"/>
  <c r="P2191" i="2"/>
  <c r="N2191" i="2"/>
  <c r="M2191" i="2"/>
  <c r="L2191" i="2"/>
  <c r="O2191" i="2" s="1"/>
  <c r="J2191" i="2"/>
  <c r="F2191" i="2"/>
  <c r="A2191" i="2"/>
  <c r="T2190" i="2"/>
  <c r="S2190" i="2"/>
  <c r="P2190" i="2"/>
  <c r="N2190" i="2"/>
  <c r="M2190" i="2"/>
  <c r="L2190" i="2"/>
  <c r="O2190" i="2" s="1"/>
  <c r="J2190" i="2"/>
  <c r="F2190" i="2"/>
  <c r="A2190" i="2"/>
  <c r="T2189" i="2"/>
  <c r="S2189" i="2"/>
  <c r="P2189" i="2"/>
  <c r="N2189" i="2"/>
  <c r="M2189" i="2"/>
  <c r="L2189" i="2"/>
  <c r="O2189" i="2" s="1"/>
  <c r="J2189" i="2"/>
  <c r="F2189" i="2"/>
  <c r="A2189" i="2"/>
  <c r="T2188" i="2"/>
  <c r="S2188" i="2"/>
  <c r="P2188" i="2"/>
  <c r="N2188" i="2"/>
  <c r="M2188" i="2"/>
  <c r="L2188" i="2"/>
  <c r="O2188" i="2" s="1"/>
  <c r="J2188" i="2"/>
  <c r="F2188" i="2"/>
  <c r="A2188" i="2"/>
  <c r="T2187" i="2"/>
  <c r="S2187" i="2"/>
  <c r="P2187" i="2"/>
  <c r="N2187" i="2"/>
  <c r="M2187" i="2"/>
  <c r="L2187" i="2"/>
  <c r="O2187" i="2" s="1"/>
  <c r="J2187" i="2"/>
  <c r="F2187" i="2"/>
  <c r="A2187" i="2"/>
  <c r="T2186" i="2"/>
  <c r="S2186" i="2"/>
  <c r="P2186" i="2"/>
  <c r="N2186" i="2"/>
  <c r="M2186" i="2"/>
  <c r="L2186" i="2"/>
  <c r="O2186" i="2" s="1"/>
  <c r="J2186" i="2"/>
  <c r="F2186" i="2"/>
  <c r="A2186" i="2"/>
  <c r="T2185" i="2"/>
  <c r="S2185" i="2"/>
  <c r="P2185" i="2"/>
  <c r="N2185" i="2"/>
  <c r="M2185" i="2"/>
  <c r="L2185" i="2"/>
  <c r="O2185" i="2" s="1"/>
  <c r="J2185" i="2"/>
  <c r="F2185" i="2"/>
  <c r="A2185" i="2"/>
  <c r="T2184" i="2"/>
  <c r="S2184" i="2"/>
  <c r="P2184" i="2"/>
  <c r="N2184" i="2"/>
  <c r="M2184" i="2"/>
  <c r="L2184" i="2"/>
  <c r="O2184" i="2" s="1"/>
  <c r="J2184" i="2"/>
  <c r="F2184" i="2"/>
  <c r="A2184" i="2"/>
  <c r="T2183" i="2"/>
  <c r="S2183" i="2"/>
  <c r="P2183" i="2"/>
  <c r="N2183" i="2"/>
  <c r="M2183" i="2"/>
  <c r="L2183" i="2"/>
  <c r="O2183" i="2" s="1"/>
  <c r="J2183" i="2"/>
  <c r="F2183" i="2"/>
  <c r="A2183" i="2"/>
  <c r="T2182" i="2"/>
  <c r="S2182" i="2"/>
  <c r="P2182" i="2"/>
  <c r="N2182" i="2"/>
  <c r="M2182" i="2"/>
  <c r="L2182" i="2"/>
  <c r="O2182" i="2" s="1"/>
  <c r="J2182" i="2"/>
  <c r="F2182" i="2"/>
  <c r="A2182" i="2"/>
  <c r="T2181" i="2"/>
  <c r="S2181" i="2"/>
  <c r="P2181" i="2"/>
  <c r="N2181" i="2"/>
  <c r="M2181" i="2"/>
  <c r="L2181" i="2"/>
  <c r="O2181" i="2" s="1"/>
  <c r="J2181" i="2"/>
  <c r="F2181" i="2"/>
  <c r="A2181" i="2"/>
  <c r="T2180" i="2"/>
  <c r="S2180" i="2"/>
  <c r="P2180" i="2"/>
  <c r="N2180" i="2"/>
  <c r="M2180" i="2"/>
  <c r="L2180" i="2"/>
  <c r="O2180" i="2" s="1"/>
  <c r="J2180" i="2"/>
  <c r="F2180" i="2"/>
  <c r="A2180" i="2"/>
  <c r="T2179" i="2"/>
  <c r="S2179" i="2"/>
  <c r="P2179" i="2"/>
  <c r="N2179" i="2"/>
  <c r="M2179" i="2"/>
  <c r="L2179" i="2"/>
  <c r="O2179" i="2" s="1"/>
  <c r="J2179" i="2"/>
  <c r="F2179" i="2"/>
  <c r="A2179" i="2"/>
  <c r="T2178" i="2"/>
  <c r="S2178" i="2"/>
  <c r="P2178" i="2"/>
  <c r="N2178" i="2"/>
  <c r="M2178" i="2"/>
  <c r="L2178" i="2"/>
  <c r="O2178" i="2" s="1"/>
  <c r="J2178" i="2"/>
  <c r="F2178" i="2"/>
  <c r="A2178" i="2"/>
  <c r="T2177" i="2"/>
  <c r="S2177" i="2"/>
  <c r="P2177" i="2"/>
  <c r="N2177" i="2"/>
  <c r="M2177" i="2"/>
  <c r="L2177" i="2"/>
  <c r="O2177" i="2" s="1"/>
  <c r="J2177" i="2"/>
  <c r="F2177" i="2"/>
  <c r="A2177" i="2"/>
  <c r="T2176" i="2"/>
  <c r="S2176" i="2"/>
  <c r="P2176" i="2"/>
  <c r="N2176" i="2"/>
  <c r="M2176" i="2"/>
  <c r="L2176" i="2"/>
  <c r="O2176" i="2" s="1"/>
  <c r="J2176" i="2"/>
  <c r="F2176" i="2"/>
  <c r="A2176" i="2"/>
  <c r="T2175" i="2"/>
  <c r="S2175" i="2"/>
  <c r="P2175" i="2"/>
  <c r="N2175" i="2"/>
  <c r="M2175" i="2"/>
  <c r="L2175" i="2"/>
  <c r="O2175" i="2" s="1"/>
  <c r="J2175" i="2"/>
  <c r="F2175" i="2"/>
  <c r="A2175" i="2"/>
  <c r="T2174" i="2"/>
  <c r="S2174" i="2"/>
  <c r="P2174" i="2"/>
  <c r="N2174" i="2"/>
  <c r="M2174" i="2"/>
  <c r="L2174" i="2"/>
  <c r="O2174" i="2" s="1"/>
  <c r="J2174" i="2"/>
  <c r="F2174" i="2"/>
  <c r="A2174" i="2"/>
  <c r="T2173" i="2"/>
  <c r="S2173" i="2"/>
  <c r="P2173" i="2"/>
  <c r="N2173" i="2"/>
  <c r="M2173" i="2"/>
  <c r="L2173" i="2"/>
  <c r="O2173" i="2" s="1"/>
  <c r="J2173" i="2"/>
  <c r="F2173" i="2"/>
  <c r="A2173" i="2"/>
  <c r="T2172" i="2"/>
  <c r="S2172" i="2"/>
  <c r="P2172" i="2"/>
  <c r="N2172" i="2"/>
  <c r="M2172" i="2"/>
  <c r="L2172" i="2"/>
  <c r="O2172" i="2" s="1"/>
  <c r="J2172" i="2"/>
  <c r="F2172" i="2"/>
  <c r="A2172" i="2"/>
  <c r="T2171" i="2"/>
  <c r="S2171" i="2"/>
  <c r="P2171" i="2"/>
  <c r="N2171" i="2"/>
  <c r="M2171" i="2"/>
  <c r="L2171" i="2"/>
  <c r="O2171" i="2" s="1"/>
  <c r="J2171" i="2"/>
  <c r="F2171" i="2"/>
  <c r="A2171" i="2"/>
  <c r="T2170" i="2"/>
  <c r="S2170" i="2"/>
  <c r="P2170" i="2"/>
  <c r="N2170" i="2"/>
  <c r="M2170" i="2"/>
  <c r="L2170" i="2"/>
  <c r="O2170" i="2" s="1"/>
  <c r="J2170" i="2"/>
  <c r="F2170" i="2"/>
  <c r="A2170" i="2"/>
  <c r="T2169" i="2"/>
  <c r="S2169" i="2"/>
  <c r="P2169" i="2"/>
  <c r="N2169" i="2"/>
  <c r="M2169" i="2"/>
  <c r="L2169" i="2"/>
  <c r="O2169" i="2" s="1"/>
  <c r="J2169" i="2"/>
  <c r="F2169" i="2"/>
  <c r="A2169" i="2"/>
  <c r="T2168" i="2"/>
  <c r="S2168" i="2"/>
  <c r="P2168" i="2"/>
  <c r="N2168" i="2"/>
  <c r="M2168" i="2"/>
  <c r="L2168" i="2"/>
  <c r="O2168" i="2" s="1"/>
  <c r="J2168" i="2"/>
  <c r="F2168" i="2"/>
  <c r="A2168" i="2"/>
  <c r="T2167" i="2"/>
  <c r="S2167" i="2"/>
  <c r="P2167" i="2"/>
  <c r="N2167" i="2"/>
  <c r="M2167" i="2"/>
  <c r="L2167" i="2"/>
  <c r="O2167" i="2" s="1"/>
  <c r="J2167" i="2"/>
  <c r="F2167" i="2"/>
  <c r="A2167" i="2"/>
  <c r="T2166" i="2"/>
  <c r="S2166" i="2"/>
  <c r="P2166" i="2"/>
  <c r="N2166" i="2"/>
  <c r="M2166" i="2"/>
  <c r="L2166" i="2"/>
  <c r="O2166" i="2" s="1"/>
  <c r="J2166" i="2"/>
  <c r="F2166" i="2"/>
  <c r="A2166" i="2"/>
  <c r="T2165" i="2"/>
  <c r="S2165" i="2"/>
  <c r="P2165" i="2"/>
  <c r="N2165" i="2"/>
  <c r="M2165" i="2"/>
  <c r="L2165" i="2"/>
  <c r="O2165" i="2" s="1"/>
  <c r="J2165" i="2"/>
  <c r="F2165" i="2"/>
  <c r="A2165" i="2"/>
  <c r="T2164" i="2"/>
  <c r="S2164" i="2"/>
  <c r="P2164" i="2"/>
  <c r="N2164" i="2"/>
  <c r="M2164" i="2"/>
  <c r="L2164" i="2"/>
  <c r="O2164" i="2" s="1"/>
  <c r="J2164" i="2"/>
  <c r="F2164" i="2"/>
  <c r="A2164" i="2"/>
  <c r="T2163" i="2"/>
  <c r="S2163" i="2"/>
  <c r="P2163" i="2"/>
  <c r="N2163" i="2"/>
  <c r="M2163" i="2"/>
  <c r="L2163" i="2"/>
  <c r="O2163" i="2" s="1"/>
  <c r="J2163" i="2"/>
  <c r="F2163" i="2"/>
  <c r="A2163" i="2"/>
  <c r="T2162" i="2"/>
  <c r="S2162" i="2"/>
  <c r="P2162" i="2"/>
  <c r="N2162" i="2"/>
  <c r="M2162" i="2"/>
  <c r="L2162" i="2"/>
  <c r="O2162" i="2" s="1"/>
  <c r="J2162" i="2"/>
  <c r="F2162" i="2"/>
  <c r="A2162" i="2"/>
  <c r="T2161" i="2"/>
  <c r="S2161" i="2"/>
  <c r="P2161" i="2"/>
  <c r="N2161" i="2"/>
  <c r="M2161" i="2"/>
  <c r="L2161" i="2"/>
  <c r="O2161" i="2" s="1"/>
  <c r="J2161" i="2"/>
  <c r="F2161" i="2"/>
  <c r="A2161" i="2"/>
  <c r="T2160" i="2"/>
  <c r="S2160" i="2"/>
  <c r="P2160" i="2"/>
  <c r="N2160" i="2"/>
  <c r="M2160" i="2"/>
  <c r="L2160" i="2"/>
  <c r="O2160" i="2" s="1"/>
  <c r="J2160" i="2"/>
  <c r="F2160" i="2"/>
  <c r="A2160" i="2"/>
  <c r="T2159" i="2"/>
  <c r="S2159" i="2"/>
  <c r="P2159" i="2"/>
  <c r="N2159" i="2"/>
  <c r="M2159" i="2"/>
  <c r="L2159" i="2"/>
  <c r="O2159" i="2" s="1"/>
  <c r="J2159" i="2"/>
  <c r="F2159" i="2"/>
  <c r="A2159" i="2"/>
  <c r="T2158" i="2"/>
  <c r="S2158" i="2"/>
  <c r="P2158" i="2"/>
  <c r="N2158" i="2"/>
  <c r="M2158" i="2"/>
  <c r="L2158" i="2"/>
  <c r="O2158" i="2" s="1"/>
  <c r="J2158" i="2"/>
  <c r="F2158" i="2"/>
  <c r="A2158" i="2"/>
  <c r="T2157" i="2"/>
  <c r="S2157" i="2"/>
  <c r="P2157" i="2"/>
  <c r="N2157" i="2"/>
  <c r="M2157" i="2"/>
  <c r="L2157" i="2"/>
  <c r="O2157" i="2" s="1"/>
  <c r="J2157" i="2"/>
  <c r="F2157" i="2"/>
  <c r="A2157" i="2"/>
  <c r="T2156" i="2"/>
  <c r="S2156" i="2"/>
  <c r="P2156" i="2"/>
  <c r="N2156" i="2"/>
  <c r="M2156" i="2"/>
  <c r="L2156" i="2"/>
  <c r="O2156" i="2" s="1"/>
  <c r="J2156" i="2"/>
  <c r="F2156" i="2"/>
  <c r="A2156" i="2"/>
  <c r="T2155" i="2"/>
  <c r="S2155" i="2"/>
  <c r="P2155" i="2"/>
  <c r="N2155" i="2"/>
  <c r="M2155" i="2"/>
  <c r="L2155" i="2"/>
  <c r="O2155" i="2" s="1"/>
  <c r="J2155" i="2"/>
  <c r="F2155" i="2"/>
  <c r="A2155" i="2"/>
  <c r="T2154" i="2"/>
  <c r="S2154" i="2"/>
  <c r="P2154" i="2"/>
  <c r="N2154" i="2"/>
  <c r="M2154" i="2"/>
  <c r="L2154" i="2"/>
  <c r="O2154" i="2" s="1"/>
  <c r="J2154" i="2"/>
  <c r="F2154" i="2"/>
  <c r="A2154" i="2"/>
  <c r="T2153" i="2"/>
  <c r="S2153" i="2"/>
  <c r="P2153" i="2"/>
  <c r="N2153" i="2"/>
  <c r="M2153" i="2"/>
  <c r="L2153" i="2"/>
  <c r="O2153" i="2" s="1"/>
  <c r="J2153" i="2"/>
  <c r="F2153" i="2"/>
  <c r="A2153" i="2"/>
  <c r="T2152" i="2"/>
  <c r="S2152" i="2"/>
  <c r="P2152" i="2"/>
  <c r="N2152" i="2"/>
  <c r="M2152" i="2"/>
  <c r="L2152" i="2"/>
  <c r="O2152" i="2" s="1"/>
  <c r="J2152" i="2"/>
  <c r="F2152" i="2"/>
  <c r="A2152" i="2"/>
  <c r="T2151" i="2"/>
  <c r="S2151" i="2"/>
  <c r="P2151" i="2"/>
  <c r="N2151" i="2"/>
  <c r="M2151" i="2"/>
  <c r="L2151" i="2"/>
  <c r="O2151" i="2" s="1"/>
  <c r="J2151" i="2"/>
  <c r="F2151" i="2"/>
  <c r="A2151" i="2"/>
  <c r="T2150" i="2"/>
  <c r="S2150" i="2"/>
  <c r="P2150" i="2"/>
  <c r="N2150" i="2"/>
  <c r="M2150" i="2"/>
  <c r="L2150" i="2"/>
  <c r="O2150" i="2" s="1"/>
  <c r="J2150" i="2"/>
  <c r="F2150" i="2"/>
  <c r="A2150" i="2"/>
  <c r="T2149" i="2"/>
  <c r="S2149" i="2"/>
  <c r="P2149" i="2"/>
  <c r="N2149" i="2"/>
  <c r="M2149" i="2"/>
  <c r="L2149" i="2"/>
  <c r="O2149" i="2" s="1"/>
  <c r="J2149" i="2"/>
  <c r="F2149" i="2"/>
  <c r="A2149" i="2"/>
  <c r="T2148" i="2"/>
  <c r="S2148" i="2"/>
  <c r="P2148" i="2"/>
  <c r="N2148" i="2"/>
  <c r="M2148" i="2"/>
  <c r="L2148" i="2"/>
  <c r="O2148" i="2" s="1"/>
  <c r="J2148" i="2"/>
  <c r="F2148" i="2"/>
  <c r="A2148" i="2"/>
  <c r="T2147" i="2"/>
  <c r="S2147" i="2"/>
  <c r="P2147" i="2"/>
  <c r="N2147" i="2"/>
  <c r="M2147" i="2"/>
  <c r="L2147" i="2"/>
  <c r="O2147" i="2" s="1"/>
  <c r="J2147" i="2"/>
  <c r="F2147" i="2"/>
  <c r="A2147" i="2"/>
  <c r="T2146" i="2"/>
  <c r="S2146" i="2"/>
  <c r="P2146" i="2"/>
  <c r="N2146" i="2"/>
  <c r="M2146" i="2"/>
  <c r="L2146" i="2"/>
  <c r="O2146" i="2" s="1"/>
  <c r="J2146" i="2"/>
  <c r="F2146" i="2"/>
  <c r="A2146" i="2"/>
  <c r="T2145" i="2"/>
  <c r="S2145" i="2"/>
  <c r="P2145" i="2"/>
  <c r="N2145" i="2"/>
  <c r="M2145" i="2"/>
  <c r="L2145" i="2"/>
  <c r="O2145" i="2" s="1"/>
  <c r="J2145" i="2"/>
  <c r="F2145" i="2"/>
  <c r="A2145" i="2"/>
  <c r="T2144" i="2"/>
  <c r="S2144" i="2"/>
  <c r="P2144" i="2"/>
  <c r="N2144" i="2"/>
  <c r="M2144" i="2"/>
  <c r="L2144" i="2"/>
  <c r="O2144" i="2" s="1"/>
  <c r="J2144" i="2"/>
  <c r="F2144" i="2"/>
  <c r="A2144" i="2"/>
  <c r="T2143" i="2"/>
  <c r="S2143" i="2"/>
  <c r="P2143" i="2"/>
  <c r="N2143" i="2"/>
  <c r="M2143" i="2"/>
  <c r="L2143" i="2"/>
  <c r="O2143" i="2" s="1"/>
  <c r="J2143" i="2"/>
  <c r="F2143" i="2"/>
  <c r="A2143" i="2"/>
  <c r="T2142" i="2"/>
  <c r="S2142" i="2"/>
  <c r="P2142" i="2"/>
  <c r="N2142" i="2"/>
  <c r="M2142" i="2"/>
  <c r="L2142" i="2"/>
  <c r="O2142" i="2" s="1"/>
  <c r="J2142" i="2"/>
  <c r="F2142" i="2"/>
  <c r="A2142" i="2"/>
  <c r="T2141" i="2"/>
  <c r="S2141" i="2"/>
  <c r="P2141" i="2"/>
  <c r="N2141" i="2"/>
  <c r="M2141" i="2"/>
  <c r="L2141" i="2"/>
  <c r="O2141" i="2" s="1"/>
  <c r="J2141" i="2"/>
  <c r="F2141" i="2"/>
  <c r="A2141" i="2"/>
  <c r="T2140" i="2"/>
  <c r="S2140" i="2"/>
  <c r="P2140" i="2"/>
  <c r="N2140" i="2"/>
  <c r="M2140" i="2"/>
  <c r="L2140" i="2"/>
  <c r="O2140" i="2" s="1"/>
  <c r="J2140" i="2"/>
  <c r="F2140" i="2"/>
  <c r="A2140" i="2"/>
  <c r="T2139" i="2"/>
  <c r="S2139" i="2"/>
  <c r="P2139" i="2"/>
  <c r="N2139" i="2"/>
  <c r="M2139" i="2"/>
  <c r="L2139" i="2"/>
  <c r="O2139" i="2" s="1"/>
  <c r="J2139" i="2"/>
  <c r="F2139" i="2"/>
  <c r="A2139" i="2"/>
  <c r="T2138" i="2"/>
  <c r="S2138" i="2"/>
  <c r="P2138" i="2"/>
  <c r="N2138" i="2"/>
  <c r="M2138" i="2"/>
  <c r="L2138" i="2"/>
  <c r="O2138" i="2" s="1"/>
  <c r="J2138" i="2"/>
  <c r="F2138" i="2"/>
  <c r="A2138" i="2"/>
  <c r="T2137" i="2"/>
  <c r="S2137" i="2"/>
  <c r="P2137" i="2"/>
  <c r="N2137" i="2"/>
  <c r="M2137" i="2"/>
  <c r="L2137" i="2"/>
  <c r="O2137" i="2" s="1"/>
  <c r="J2137" i="2"/>
  <c r="F2137" i="2"/>
  <c r="A2137" i="2"/>
  <c r="T2136" i="2"/>
  <c r="S2136" i="2"/>
  <c r="P2136" i="2"/>
  <c r="N2136" i="2"/>
  <c r="M2136" i="2"/>
  <c r="L2136" i="2"/>
  <c r="O2136" i="2" s="1"/>
  <c r="J2136" i="2"/>
  <c r="F2136" i="2"/>
  <c r="A2136" i="2"/>
  <c r="T2135" i="2"/>
  <c r="S2135" i="2"/>
  <c r="P2135" i="2"/>
  <c r="N2135" i="2"/>
  <c r="M2135" i="2"/>
  <c r="L2135" i="2"/>
  <c r="O2135" i="2" s="1"/>
  <c r="J2135" i="2"/>
  <c r="F2135" i="2"/>
  <c r="A2135" i="2"/>
  <c r="T2134" i="2"/>
  <c r="S2134" i="2"/>
  <c r="P2134" i="2"/>
  <c r="N2134" i="2"/>
  <c r="M2134" i="2"/>
  <c r="L2134" i="2"/>
  <c r="O2134" i="2" s="1"/>
  <c r="J2134" i="2"/>
  <c r="F2134" i="2"/>
  <c r="A2134" i="2"/>
  <c r="T2133" i="2"/>
  <c r="S2133" i="2"/>
  <c r="P2133" i="2"/>
  <c r="N2133" i="2"/>
  <c r="M2133" i="2"/>
  <c r="L2133" i="2"/>
  <c r="O2133" i="2" s="1"/>
  <c r="J2133" i="2"/>
  <c r="F2133" i="2"/>
  <c r="A2133" i="2"/>
  <c r="T2132" i="2"/>
  <c r="S2132" i="2"/>
  <c r="P2132" i="2"/>
  <c r="N2132" i="2"/>
  <c r="M2132" i="2"/>
  <c r="L2132" i="2"/>
  <c r="O2132" i="2" s="1"/>
  <c r="J2132" i="2"/>
  <c r="F2132" i="2"/>
  <c r="A2132" i="2"/>
  <c r="T2131" i="2"/>
  <c r="S2131" i="2"/>
  <c r="P2131" i="2"/>
  <c r="N2131" i="2"/>
  <c r="M2131" i="2"/>
  <c r="L2131" i="2"/>
  <c r="O2131" i="2" s="1"/>
  <c r="J2131" i="2"/>
  <c r="F2131" i="2"/>
  <c r="A2131" i="2"/>
  <c r="T2130" i="2"/>
  <c r="S2130" i="2"/>
  <c r="P2130" i="2"/>
  <c r="N2130" i="2"/>
  <c r="M2130" i="2"/>
  <c r="L2130" i="2"/>
  <c r="O2130" i="2" s="1"/>
  <c r="J2130" i="2"/>
  <c r="F2130" i="2"/>
  <c r="A2130" i="2"/>
  <c r="T2129" i="2"/>
  <c r="S2129" i="2"/>
  <c r="P2129" i="2"/>
  <c r="N2129" i="2"/>
  <c r="M2129" i="2"/>
  <c r="L2129" i="2"/>
  <c r="O2129" i="2" s="1"/>
  <c r="J2129" i="2"/>
  <c r="F2129" i="2"/>
  <c r="A2129" i="2"/>
  <c r="T2128" i="2"/>
  <c r="S2128" i="2"/>
  <c r="P2128" i="2"/>
  <c r="N2128" i="2"/>
  <c r="M2128" i="2"/>
  <c r="L2128" i="2"/>
  <c r="O2128" i="2" s="1"/>
  <c r="J2128" i="2"/>
  <c r="F2128" i="2"/>
  <c r="A2128" i="2"/>
  <c r="T2127" i="2"/>
  <c r="S2127" i="2"/>
  <c r="P2127" i="2"/>
  <c r="N2127" i="2"/>
  <c r="M2127" i="2"/>
  <c r="L2127" i="2"/>
  <c r="O2127" i="2" s="1"/>
  <c r="J2127" i="2"/>
  <c r="F2127" i="2"/>
  <c r="A2127" i="2"/>
  <c r="T2126" i="2"/>
  <c r="S2126" i="2"/>
  <c r="P2126" i="2"/>
  <c r="N2126" i="2"/>
  <c r="M2126" i="2"/>
  <c r="L2126" i="2"/>
  <c r="O2126" i="2" s="1"/>
  <c r="J2126" i="2"/>
  <c r="F2126" i="2"/>
  <c r="A2126" i="2"/>
  <c r="T2125" i="2"/>
  <c r="S2125" i="2"/>
  <c r="P2125" i="2"/>
  <c r="N2125" i="2"/>
  <c r="M2125" i="2"/>
  <c r="L2125" i="2"/>
  <c r="O2125" i="2" s="1"/>
  <c r="J2125" i="2"/>
  <c r="F2125" i="2"/>
  <c r="A2125" i="2"/>
  <c r="T2124" i="2"/>
  <c r="S2124" i="2"/>
  <c r="P2124" i="2"/>
  <c r="N2124" i="2"/>
  <c r="M2124" i="2"/>
  <c r="L2124" i="2"/>
  <c r="O2124" i="2" s="1"/>
  <c r="J2124" i="2"/>
  <c r="F2124" i="2"/>
  <c r="A2124" i="2"/>
  <c r="T2123" i="2"/>
  <c r="S2123" i="2"/>
  <c r="P2123" i="2"/>
  <c r="N2123" i="2"/>
  <c r="M2123" i="2"/>
  <c r="L2123" i="2"/>
  <c r="O2123" i="2" s="1"/>
  <c r="J2123" i="2"/>
  <c r="F2123" i="2"/>
  <c r="A2123" i="2"/>
  <c r="T2122" i="2"/>
  <c r="S2122" i="2"/>
  <c r="P2122" i="2"/>
  <c r="N2122" i="2"/>
  <c r="M2122" i="2"/>
  <c r="L2122" i="2"/>
  <c r="O2122" i="2" s="1"/>
  <c r="J2122" i="2"/>
  <c r="F2122" i="2"/>
  <c r="A2122" i="2"/>
  <c r="T2121" i="2"/>
  <c r="S2121" i="2"/>
  <c r="P2121" i="2"/>
  <c r="N2121" i="2"/>
  <c r="M2121" i="2"/>
  <c r="L2121" i="2"/>
  <c r="O2121" i="2" s="1"/>
  <c r="J2121" i="2"/>
  <c r="F2121" i="2"/>
  <c r="A2121" i="2"/>
  <c r="T2120" i="2"/>
  <c r="S2120" i="2"/>
  <c r="P2120" i="2"/>
  <c r="N2120" i="2"/>
  <c r="M2120" i="2"/>
  <c r="L2120" i="2"/>
  <c r="O2120" i="2" s="1"/>
  <c r="J2120" i="2"/>
  <c r="F2120" i="2"/>
  <c r="A2120" i="2"/>
  <c r="T2119" i="2"/>
  <c r="S2119" i="2"/>
  <c r="P2119" i="2"/>
  <c r="N2119" i="2"/>
  <c r="M2119" i="2"/>
  <c r="L2119" i="2"/>
  <c r="O2119" i="2" s="1"/>
  <c r="J2119" i="2"/>
  <c r="F2119" i="2"/>
  <c r="A2119" i="2"/>
  <c r="T2118" i="2"/>
  <c r="S2118" i="2"/>
  <c r="P2118" i="2"/>
  <c r="N2118" i="2"/>
  <c r="M2118" i="2"/>
  <c r="L2118" i="2"/>
  <c r="O2118" i="2" s="1"/>
  <c r="J2118" i="2"/>
  <c r="F2118" i="2"/>
  <c r="A2118" i="2"/>
  <c r="T2117" i="2"/>
  <c r="S2117" i="2"/>
  <c r="P2117" i="2"/>
  <c r="N2117" i="2"/>
  <c r="M2117" i="2"/>
  <c r="L2117" i="2"/>
  <c r="O2117" i="2" s="1"/>
  <c r="J2117" i="2"/>
  <c r="F2117" i="2"/>
  <c r="A2117" i="2"/>
  <c r="T2116" i="2"/>
  <c r="S2116" i="2"/>
  <c r="P2116" i="2"/>
  <c r="N2116" i="2"/>
  <c r="M2116" i="2"/>
  <c r="L2116" i="2"/>
  <c r="O2116" i="2" s="1"/>
  <c r="J2116" i="2"/>
  <c r="F2116" i="2"/>
  <c r="A2116" i="2"/>
  <c r="T2115" i="2"/>
  <c r="S2115" i="2"/>
  <c r="P2115" i="2"/>
  <c r="N2115" i="2"/>
  <c r="M2115" i="2"/>
  <c r="L2115" i="2"/>
  <c r="O2115" i="2" s="1"/>
  <c r="J2115" i="2"/>
  <c r="F2115" i="2"/>
  <c r="A2115" i="2"/>
  <c r="T2114" i="2"/>
  <c r="S2114" i="2"/>
  <c r="P2114" i="2"/>
  <c r="N2114" i="2"/>
  <c r="M2114" i="2"/>
  <c r="L2114" i="2"/>
  <c r="O2114" i="2" s="1"/>
  <c r="J2114" i="2"/>
  <c r="F2114" i="2"/>
  <c r="A2114" i="2"/>
  <c r="T2113" i="2"/>
  <c r="S2113" i="2"/>
  <c r="P2113" i="2"/>
  <c r="N2113" i="2"/>
  <c r="M2113" i="2"/>
  <c r="L2113" i="2"/>
  <c r="O2113" i="2" s="1"/>
  <c r="J2113" i="2"/>
  <c r="F2113" i="2"/>
  <c r="A2113" i="2"/>
  <c r="T2112" i="2"/>
  <c r="S2112" i="2"/>
  <c r="P2112" i="2"/>
  <c r="N2112" i="2"/>
  <c r="M2112" i="2"/>
  <c r="L2112" i="2"/>
  <c r="O2112" i="2" s="1"/>
  <c r="J2112" i="2"/>
  <c r="F2112" i="2"/>
  <c r="A2112" i="2"/>
  <c r="T2111" i="2"/>
  <c r="S2111" i="2"/>
  <c r="P2111" i="2"/>
  <c r="N2111" i="2"/>
  <c r="M2111" i="2"/>
  <c r="L2111" i="2"/>
  <c r="O2111" i="2" s="1"/>
  <c r="J2111" i="2"/>
  <c r="F2111" i="2"/>
  <c r="A2111" i="2"/>
  <c r="T2110" i="2"/>
  <c r="S2110" i="2"/>
  <c r="P2110" i="2"/>
  <c r="N2110" i="2"/>
  <c r="M2110" i="2"/>
  <c r="L2110" i="2"/>
  <c r="O2110" i="2" s="1"/>
  <c r="J2110" i="2"/>
  <c r="F2110" i="2"/>
  <c r="A2110" i="2"/>
  <c r="T2109" i="2"/>
  <c r="S2109" i="2"/>
  <c r="P2109" i="2"/>
  <c r="N2109" i="2"/>
  <c r="M2109" i="2"/>
  <c r="L2109" i="2"/>
  <c r="O2109" i="2" s="1"/>
  <c r="J2109" i="2"/>
  <c r="F2109" i="2"/>
  <c r="A2109" i="2"/>
  <c r="T2108" i="2"/>
  <c r="S2108" i="2"/>
  <c r="P2108" i="2"/>
  <c r="N2108" i="2"/>
  <c r="M2108" i="2"/>
  <c r="L2108" i="2"/>
  <c r="O2108" i="2" s="1"/>
  <c r="J2108" i="2"/>
  <c r="F2108" i="2"/>
  <c r="A2108" i="2"/>
  <c r="T2107" i="2"/>
  <c r="S2107" i="2"/>
  <c r="P2107" i="2"/>
  <c r="N2107" i="2"/>
  <c r="M2107" i="2"/>
  <c r="L2107" i="2"/>
  <c r="O2107" i="2" s="1"/>
  <c r="J2107" i="2"/>
  <c r="F2107" i="2"/>
  <c r="A2107" i="2"/>
  <c r="T2106" i="2"/>
  <c r="S2106" i="2"/>
  <c r="P2106" i="2"/>
  <c r="N2106" i="2"/>
  <c r="M2106" i="2"/>
  <c r="L2106" i="2"/>
  <c r="O2106" i="2" s="1"/>
  <c r="J2106" i="2"/>
  <c r="F2106" i="2"/>
  <c r="A2106" i="2"/>
  <c r="T2105" i="2"/>
  <c r="S2105" i="2"/>
  <c r="P2105" i="2"/>
  <c r="N2105" i="2"/>
  <c r="M2105" i="2"/>
  <c r="L2105" i="2"/>
  <c r="O2105" i="2" s="1"/>
  <c r="J2105" i="2"/>
  <c r="F2105" i="2"/>
  <c r="A2105" i="2"/>
  <c r="T2104" i="2"/>
  <c r="S2104" i="2"/>
  <c r="P2104" i="2"/>
  <c r="N2104" i="2"/>
  <c r="M2104" i="2"/>
  <c r="L2104" i="2"/>
  <c r="O2104" i="2" s="1"/>
  <c r="J2104" i="2"/>
  <c r="F2104" i="2"/>
  <c r="A2104" i="2"/>
  <c r="T2103" i="2"/>
  <c r="S2103" i="2"/>
  <c r="P2103" i="2"/>
  <c r="N2103" i="2"/>
  <c r="M2103" i="2"/>
  <c r="L2103" i="2"/>
  <c r="O2103" i="2" s="1"/>
  <c r="J2103" i="2"/>
  <c r="F2103" i="2"/>
  <c r="A2103" i="2"/>
  <c r="T2102" i="2"/>
  <c r="S2102" i="2"/>
  <c r="P2102" i="2"/>
  <c r="N2102" i="2"/>
  <c r="M2102" i="2"/>
  <c r="L2102" i="2"/>
  <c r="O2102" i="2" s="1"/>
  <c r="J2102" i="2"/>
  <c r="F2102" i="2"/>
  <c r="A2102" i="2"/>
  <c r="T2101" i="2"/>
  <c r="S2101" i="2"/>
  <c r="P2101" i="2"/>
  <c r="N2101" i="2"/>
  <c r="M2101" i="2"/>
  <c r="L2101" i="2"/>
  <c r="O2101" i="2" s="1"/>
  <c r="J2101" i="2"/>
  <c r="F2101" i="2"/>
  <c r="A2101" i="2"/>
  <c r="T2100" i="2"/>
  <c r="S2100" i="2"/>
  <c r="P2100" i="2"/>
  <c r="N2100" i="2"/>
  <c r="M2100" i="2"/>
  <c r="L2100" i="2"/>
  <c r="O2100" i="2" s="1"/>
  <c r="J2100" i="2"/>
  <c r="F2100" i="2"/>
  <c r="A2100" i="2"/>
  <c r="T2099" i="2"/>
  <c r="S2099" i="2"/>
  <c r="P2099" i="2"/>
  <c r="N2099" i="2"/>
  <c r="M2099" i="2"/>
  <c r="L2099" i="2"/>
  <c r="O2099" i="2" s="1"/>
  <c r="J2099" i="2"/>
  <c r="F2099" i="2"/>
  <c r="A2099" i="2"/>
  <c r="T2098" i="2"/>
  <c r="S2098" i="2"/>
  <c r="P2098" i="2"/>
  <c r="N2098" i="2"/>
  <c r="M2098" i="2"/>
  <c r="L2098" i="2"/>
  <c r="O2098" i="2" s="1"/>
  <c r="J2098" i="2"/>
  <c r="F2098" i="2"/>
  <c r="A2098" i="2"/>
  <c r="T2097" i="2"/>
  <c r="S2097" i="2"/>
  <c r="P2097" i="2"/>
  <c r="N2097" i="2"/>
  <c r="M2097" i="2"/>
  <c r="L2097" i="2"/>
  <c r="O2097" i="2" s="1"/>
  <c r="J2097" i="2"/>
  <c r="F2097" i="2"/>
  <c r="A2097" i="2"/>
  <c r="T2096" i="2"/>
  <c r="S2096" i="2"/>
  <c r="P2096" i="2"/>
  <c r="N2096" i="2"/>
  <c r="M2096" i="2"/>
  <c r="L2096" i="2"/>
  <c r="O2096" i="2" s="1"/>
  <c r="J2096" i="2"/>
  <c r="F2096" i="2"/>
  <c r="A2096" i="2"/>
  <c r="T2095" i="2"/>
  <c r="S2095" i="2"/>
  <c r="P2095" i="2"/>
  <c r="N2095" i="2"/>
  <c r="M2095" i="2"/>
  <c r="L2095" i="2"/>
  <c r="O2095" i="2" s="1"/>
  <c r="J2095" i="2"/>
  <c r="F2095" i="2"/>
  <c r="A2095" i="2"/>
  <c r="T2094" i="2"/>
  <c r="S2094" i="2"/>
  <c r="P2094" i="2"/>
  <c r="N2094" i="2"/>
  <c r="M2094" i="2"/>
  <c r="L2094" i="2"/>
  <c r="O2094" i="2" s="1"/>
  <c r="J2094" i="2"/>
  <c r="F2094" i="2"/>
  <c r="A2094" i="2"/>
  <c r="T2093" i="2"/>
  <c r="S2093" i="2"/>
  <c r="P2093" i="2"/>
  <c r="N2093" i="2"/>
  <c r="M2093" i="2"/>
  <c r="L2093" i="2"/>
  <c r="O2093" i="2" s="1"/>
  <c r="J2093" i="2"/>
  <c r="F2093" i="2"/>
  <c r="A2093" i="2"/>
  <c r="T2092" i="2"/>
  <c r="S2092" i="2"/>
  <c r="P2092" i="2"/>
  <c r="N2092" i="2"/>
  <c r="M2092" i="2"/>
  <c r="L2092" i="2"/>
  <c r="O2092" i="2" s="1"/>
  <c r="J2092" i="2"/>
  <c r="F2092" i="2"/>
  <c r="A2092" i="2"/>
  <c r="T2091" i="2"/>
  <c r="S2091" i="2"/>
  <c r="P2091" i="2"/>
  <c r="N2091" i="2"/>
  <c r="M2091" i="2"/>
  <c r="L2091" i="2"/>
  <c r="O2091" i="2" s="1"/>
  <c r="J2091" i="2"/>
  <c r="F2091" i="2"/>
  <c r="A2091" i="2"/>
  <c r="T2090" i="2"/>
  <c r="S2090" i="2"/>
  <c r="P2090" i="2"/>
  <c r="N2090" i="2"/>
  <c r="M2090" i="2"/>
  <c r="L2090" i="2"/>
  <c r="O2090" i="2" s="1"/>
  <c r="J2090" i="2"/>
  <c r="F2090" i="2"/>
  <c r="A2090" i="2"/>
  <c r="T2089" i="2"/>
  <c r="S2089" i="2"/>
  <c r="P2089" i="2"/>
  <c r="N2089" i="2"/>
  <c r="M2089" i="2"/>
  <c r="L2089" i="2"/>
  <c r="O2089" i="2" s="1"/>
  <c r="J2089" i="2"/>
  <c r="F2089" i="2"/>
  <c r="A2089" i="2"/>
  <c r="T2088" i="2"/>
  <c r="S2088" i="2"/>
  <c r="P2088" i="2"/>
  <c r="N2088" i="2"/>
  <c r="M2088" i="2"/>
  <c r="L2088" i="2"/>
  <c r="O2088" i="2" s="1"/>
  <c r="J2088" i="2"/>
  <c r="F2088" i="2"/>
  <c r="A2088" i="2"/>
  <c r="T2087" i="2"/>
  <c r="S2087" i="2"/>
  <c r="P2087" i="2"/>
  <c r="N2087" i="2"/>
  <c r="M2087" i="2"/>
  <c r="L2087" i="2"/>
  <c r="O2087" i="2" s="1"/>
  <c r="J2087" i="2"/>
  <c r="F2087" i="2"/>
  <c r="A2087" i="2"/>
  <c r="T2086" i="2"/>
  <c r="S2086" i="2"/>
  <c r="P2086" i="2"/>
  <c r="N2086" i="2"/>
  <c r="M2086" i="2"/>
  <c r="L2086" i="2"/>
  <c r="O2086" i="2" s="1"/>
  <c r="J2086" i="2"/>
  <c r="F2086" i="2"/>
  <c r="A2086" i="2"/>
  <c r="T2085" i="2"/>
  <c r="S2085" i="2"/>
  <c r="P2085" i="2"/>
  <c r="N2085" i="2"/>
  <c r="M2085" i="2"/>
  <c r="L2085" i="2"/>
  <c r="O2085" i="2" s="1"/>
  <c r="J2085" i="2"/>
  <c r="F2085" i="2"/>
  <c r="A2085" i="2"/>
  <c r="T2084" i="2"/>
  <c r="S2084" i="2"/>
  <c r="P2084" i="2"/>
  <c r="N2084" i="2"/>
  <c r="M2084" i="2"/>
  <c r="L2084" i="2"/>
  <c r="O2084" i="2" s="1"/>
  <c r="J2084" i="2"/>
  <c r="F2084" i="2"/>
  <c r="A2084" i="2"/>
  <c r="T2083" i="2"/>
  <c r="S2083" i="2"/>
  <c r="P2083" i="2"/>
  <c r="N2083" i="2"/>
  <c r="M2083" i="2"/>
  <c r="L2083" i="2"/>
  <c r="O2083" i="2" s="1"/>
  <c r="J2083" i="2"/>
  <c r="F2083" i="2"/>
  <c r="A2083" i="2"/>
  <c r="T2082" i="2"/>
  <c r="S2082" i="2"/>
  <c r="P2082" i="2"/>
  <c r="N2082" i="2"/>
  <c r="M2082" i="2"/>
  <c r="L2082" i="2"/>
  <c r="O2082" i="2" s="1"/>
  <c r="J2082" i="2"/>
  <c r="F2082" i="2"/>
  <c r="A2082" i="2"/>
  <c r="T2081" i="2"/>
  <c r="S2081" i="2"/>
  <c r="P2081" i="2"/>
  <c r="N2081" i="2"/>
  <c r="M2081" i="2"/>
  <c r="L2081" i="2"/>
  <c r="O2081" i="2" s="1"/>
  <c r="J2081" i="2"/>
  <c r="F2081" i="2"/>
  <c r="A2081" i="2"/>
  <c r="T2080" i="2"/>
  <c r="S2080" i="2"/>
  <c r="P2080" i="2"/>
  <c r="N2080" i="2"/>
  <c r="M2080" i="2"/>
  <c r="L2080" i="2"/>
  <c r="O2080" i="2" s="1"/>
  <c r="J2080" i="2"/>
  <c r="F2080" i="2"/>
  <c r="A2080" i="2"/>
  <c r="T2079" i="2"/>
  <c r="S2079" i="2"/>
  <c r="P2079" i="2"/>
  <c r="N2079" i="2"/>
  <c r="M2079" i="2"/>
  <c r="L2079" i="2"/>
  <c r="O2079" i="2" s="1"/>
  <c r="J2079" i="2"/>
  <c r="F2079" i="2"/>
  <c r="A2079" i="2"/>
  <c r="T2078" i="2"/>
  <c r="S2078" i="2"/>
  <c r="P2078" i="2"/>
  <c r="N2078" i="2"/>
  <c r="M2078" i="2"/>
  <c r="L2078" i="2"/>
  <c r="O2078" i="2" s="1"/>
  <c r="J2078" i="2"/>
  <c r="F2078" i="2"/>
  <c r="A2078" i="2"/>
  <c r="T2077" i="2"/>
  <c r="S2077" i="2"/>
  <c r="P2077" i="2"/>
  <c r="N2077" i="2"/>
  <c r="M2077" i="2"/>
  <c r="L2077" i="2"/>
  <c r="O2077" i="2" s="1"/>
  <c r="J2077" i="2"/>
  <c r="F2077" i="2"/>
  <c r="A2077" i="2"/>
  <c r="T2076" i="2"/>
  <c r="S2076" i="2"/>
  <c r="P2076" i="2"/>
  <c r="N2076" i="2"/>
  <c r="M2076" i="2"/>
  <c r="L2076" i="2"/>
  <c r="O2076" i="2" s="1"/>
  <c r="J2076" i="2"/>
  <c r="F2076" i="2"/>
  <c r="A2076" i="2"/>
  <c r="T2075" i="2"/>
  <c r="S2075" i="2"/>
  <c r="P2075" i="2"/>
  <c r="N2075" i="2"/>
  <c r="M2075" i="2"/>
  <c r="L2075" i="2"/>
  <c r="O2075" i="2" s="1"/>
  <c r="J2075" i="2"/>
  <c r="F2075" i="2"/>
  <c r="A2075" i="2"/>
  <c r="T2074" i="2"/>
  <c r="S2074" i="2"/>
  <c r="P2074" i="2"/>
  <c r="N2074" i="2"/>
  <c r="M2074" i="2"/>
  <c r="L2074" i="2"/>
  <c r="O2074" i="2" s="1"/>
  <c r="J2074" i="2"/>
  <c r="F2074" i="2"/>
  <c r="A2074" i="2"/>
  <c r="T2073" i="2"/>
  <c r="S2073" i="2"/>
  <c r="P2073" i="2"/>
  <c r="N2073" i="2"/>
  <c r="M2073" i="2"/>
  <c r="L2073" i="2"/>
  <c r="O2073" i="2" s="1"/>
  <c r="J2073" i="2"/>
  <c r="F2073" i="2"/>
  <c r="A2073" i="2"/>
  <c r="T2072" i="2"/>
  <c r="S2072" i="2"/>
  <c r="P2072" i="2"/>
  <c r="N2072" i="2"/>
  <c r="M2072" i="2"/>
  <c r="L2072" i="2"/>
  <c r="O2072" i="2" s="1"/>
  <c r="J2072" i="2"/>
  <c r="F2072" i="2"/>
  <c r="A2072" i="2"/>
  <c r="T2071" i="2"/>
  <c r="S2071" i="2"/>
  <c r="P2071" i="2"/>
  <c r="N2071" i="2"/>
  <c r="M2071" i="2"/>
  <c r="L2071" i="2"/>
  <c r="O2071" i="2" s="1"/>
  <c r="J2071" i="2"/>
  <c r="F2071" i="2"/>
  <c r="A2071" i="2"/>
  <c r="T2070" i="2"/>
  <c r="S2070" i="2"/>
  <c r="P2070" i="2"/>
  <c r="N2070" i="2"/>
  <c r="M2070" i="2"/>
  <c r="L2070" i="2"/>
  <c r="O2070" i="2" s="1"/>
  <c r="J2070" i="2"/>
  <c r="F2070" i="2"/>
  <c r="A2070" i="2"/>
  <c r="T2069" i="2"/>
  <c r="S2069" i="2"/>
  <c r="P2069" i="2"/>
  <c r="N2069" i="2"/>
  <c r="M2069" i="2"/>
  <c r="L2069" i="2"/>
  <c r="O2069" i="2" s="1"/>
  <c r="J2069" i="2"/>
  <c r="F2069" i="2"/>
  <c r="A2069" i="2"/>
  <c r="T2068" i="2"/>
  <c r="S2068" i="2"/>
  <c r="P2068" i="2"/>
  <c r="N2068" i="2"/>
  <c r="M2068" i="2"/>
  <c r="L2068" i="2"/>
  <c r="O2068" i="2" s="1"/>
  <c r="J2068" i="2"/>
  <c r="F2068" i="2"/>
  <c r="A2068" i="2"/>
  <c r="T2067" i="2"/>
  <c r="S2067" i="2"/>
  <c r="P2067" i="2"/>
  <c r="N2067" i="2"/>
  <c r="M2067" i="2"/>
  <c r="L2067" i="2"/>
  <c r="O2067" i="2" s="1"/>
  <c r="J2067" i="2"/>
  <c r="F2067" i="2"/>
  <c r="A2067" i="2"/>
  <c r="T2066" i="2"/>
  <c r="S2066" i="2"/>
  <c r="P2066" i="2"/>
  <c r="N2066" i="2"/>
  <c r="M2066" i="2"/>
  <c r="L2066" i="2"/>
  <c r="O2066" i="2" s="1"/>
  <c r="J2066" i="2"/>
  <c r="F2066" i="2"/>
  <c r="A2066" i="2"/>
  <c r="T2065" i="2"/>
  <c r="S2065" i="2"/>
  <c r="P2065" i="2"/>
  <c r="N2065" i="2"/>
  <c r="M2065" i="2"/>
  <c r="L2065" i="2"/>
  <c r="O2065" i="2" s="1"/>
  <c r="J2065" i="2"/>
  <c r="F2065" i="2"/>
  <c r="A2065" i="2"/>
  <c r="T2064" i="2"/>
  <c r="S2064" i="2"/>
  <c r="P2064" i="2"/>
  <c r="N2064" i="2"/>
  <c r="M2064" i="2"/>
  <c r="L2064" i="2"/>
  <c r="O2064" i="2" s="1"/>
  <c r="J2064" i="2"/>
  <c r="F2064" i="2"/>
  <c r="A2064" i="2"/>
  <c r="T2063" i="2"/>
  <c r="S2063" i="2"/>
  <c r="P2063" i="2"/>
  <c r="N2063" i="2"/>
  <c r="M2063" i="2"/>
  <c r="L2063" i="2"/>
  <c r="O2063" i="2" s="1"/>
  <c r="J2063" i="2"/>
  <c r="F2063" i="2"/>
  <c r="A2063" i="2"/>
  <c r="T2062" i="2"/>
  <c r="S2062" i="2"/>
  <c r="P2062" i="2"/>
  <c r="N2062" i="2"/>
  <c r="M2062" i="2"/>
  <c r="L2062" i="2"/>
  <c r="O2062" i="2" s="1"/>
  <c r="J2062" i="2"/>
  <c r="F2062" i="2"/>
  <c r="A2062" i="2"/>
  <c r="T2061" i="2"/>
  <c r="S2061" i="2"/>
  <c r="P2061" i="2"/>
  <c r="N2061" i="2"/>
  <c r="M2061" i="2"/>
  <c r="L2061" i="2"/>
  <c r="O2061" i="2" s="1"/>
  <c r="J2061" i="2"/>
  <c r="F2061" i="2"/>
  <c r="A2061" i="2"/>
  <c r="T2060" i="2"/>
  <c r="S2060" i="2"/>
  <c r="P2060" i="2"/>
  <c r="N2060" i="2"/>
  <c r="M2060" i="2"/>
  <c r="L2060" i="2"/>
  <c r="O2060" i="2" s="1"/>
  <c r="J2060" i="2"/>
  <c r="F2060" i="2"/>
  <c r="A2060" i="2"/>
  <c r="T2059" i="2"/>
  <c r="S2059" i="2"/>
  <c r="P2059" i="2"/>
  <c r="N2059" i="2"/>
  <c r="M2059" i="2"/>
  <c r="L2059" i="2"/>
  <c r="O2059" i="2" s="1"/>
  <c r="J2059" i="2"/>
  <c r="F2059" i="2"/>
  <c r="A2059" i="2"/>
  <c r="T2058" i="2"/>
  <c r="S2058" i="2"/>
  <c r="P2058" i="2"/>
  <c r="N2058" i="2"/>
  <c r="M2058" i="2"/>
  <c r="L2058" i="2"/>
  <c r="O2058" i="2" s="1"/>
  <c r="J2058" i="2"/>
  <c r="F2058" i="2"/>
  <c r="A2058" i="2"/>
  <c r="T2057" i="2"/>
  <c r="S2057" i="2"/>
  <c r="P2057" i="2"/>
  <c r="N2057" i="2"/>
  <c r="M2057" i="2"/>
  <c r="L2057" i="2"/>
  <c r="O2057" i="2" s="1"/>
  <c r="J2057" i="2"/>
  <c r="F2057" i="2"/>
  <c r="A2057" i="2"/>
  <c r="T2056" i="2"/>
  <c r="S2056" i="2"/>
  <c r="P2056" i="2"/>
  <c r="N2056" i="2"/>
  <c r="M2056" i="2"/>
  <c r="L2056" i="2"/>
  <c r="O2056" i="2" s="1"/>
  <c r="J2056" i="2"/>
  <c r="F2056" i="2"/>
  <c r="A2056" i="2"/>
  <c r="T2055" i="2"/>
  <c r="S2055" i="2"/>
  <c r="P2055" i="2"/>
  <c r="N2055" i="2"/>
  <c r="M2055" i="2"/>
  <c r="L2055" i="2"/>
  <c r="O2055" i="2" s="1"/>
  <c r="J2055" i="2"/>
  <c r="F2055" i="2"/>
  <c r="A2055" i="2"/>
  <c r="T2054" i="2"/>
  <c r="S2054" i="2"/>
  <c r="P2054" i="2"/>
  <c r="N2054" i="2"/>
  <c r="M2054" i="2"/>
  <c r="L2054" i="2"/>
  <c r="O2054" i="2" s="1"/>
  <c r="J2054" i="2"/>
  <c r="F2054" i="2"/>
  <c r="A2054" i="2"/>
  <c r="T2053" i="2"/>
  <c r="S2053" i="2"/>
  <c r="P2053" i="2"/>
  <c r="N2053" i="2"/>
  <c r="M2053" i="2"/>
  <c r="L2053" i="2"/>
  <c r="O2053" i="2" s="1"/>
  <c r="J2053" i="2"/>
  <c r="F2053" i="2"/>
  <c r="A2053" i="2"/>
  <c r="T2052" i="2"/>
  <c r="S2052" i="2"/>
  <c r="P2052" i="2"/>
  <c r="N2052" i="2"/>
  <c r="M2052" i="2"/>
  <c r="L2052" i="2"/>
  <c r="O2052" i="2" s="1"/>
  <c r="J2052" i="2"/>
  <c r="F2052" i="2"/>
  <c r="A2052" i="2"/>
  <c r="T2051" i="2"/>
  <c r="S2051" i="2"/>
  <c r="P2051" i="2"/>
  <c r="N2051" i="2"/>
  <c r="M2051" i="2"/>
  <c r="L2051" i="2"/>
  <c r="O2051" i="2" s="1"/>
  <c r="J2051" i="2"/>
  <c r="F2051" i="2"/>
  <c r="A2051" i="2"/>
  <c r="T2050" i="2"/>
  <c r="S2050" i="2"/>
  <c r="P2050" i="2"/>
  <c r="N2050" i="2"/>
  <c r="M2050" i="2"/>
  <c r="L2050" i="2"/>
  <c r="O2050" i="2" s="1"/>
  <c r="J2050" i="2"/>
  <c r="F2050" i="2"/>
  <c r="A2050" i="2"/>
  <c r="T2049" i="2"/>
  <c r="S2049" i="2"/>
  <c r="P2049" i="2"/>
  <c r="N2049" i="2"/>
  <c r="M2049" i="2"/>
  <c r="L2049" i="2"/>
  <c r="O2049" i="2" s="1"/>
  <c r="J2049" i="2"/>
  <c r="F2049" i="2"/>
  <c r="A2049" i="2"/>
  <c r="T2048" i="2"/>
  <c r="S2048" i="2"/>
  <c r="P2048" i="2"/>
  <c r="N2048" i="2"/>
  <c r="M2048" i="2"/>
  <c r="L2048" i="2"/>
  <c r="O2048" i="2" s="1"/>
  <c r="J2048" i="2"/>
  <c r="F2048" i="2"/>
  <c r="A2048" i="2"/>
  <c r="T2047" i="2"/>
  <c r="S2047" i="2"/>
  <c r="P2047" i="2"/>
  <c r="N2047" i="2"/>
  <c r="M2047" i="2"/>
  <c r="L2047" i="2"/>
  <c r="O2047" i="2" s="1"/>
  <c r="J2047" i="2"/>
  <c r="F2047" i="2"/>
  <c r="A2047" i="2"/>
  <c r="T2046" i="2"/>
  <c r="S2046" i="2"/>
  <c r="P2046" i="2"/>
  <c r="N2046" i="2"/>
  <c r="M2046" i="2"/>
  <c r="L2046" i="2"/>
  <c r="O2046" i="2" s="1"/>
  <c r="J2046" i="2"/>
  <c r="F2046" i="2"/>
  <c r="A2046" i="2"/>
  <c r="T2045" i="2"/>
  <c r="S2045" i="2"/>
  <c r="P2045" i="2"/>
  <c r="N2045" i="2"/>
  <c r="M2045" i="2"/>
  <c r="L2045" i="2"/>
  <c r="O2045" i="2" s="1"/>
  <c r="J2045" i="2"/>
  <c r="F2045" i="2"/>
  <c r="A2045" i="2"/>
  <c r="T2044" i="2"/>
  <c r="S2044" i="2"/>
  <c r="P2044" i="2"/>
  <c r="N2044" i="2"/>
  <c r="M2044" i="2"/>
  <c r="L2044" i="2"/>
  <c r="O2044" i="2" s="1"/>
  <c r="J2044" i="2"/>
  <c r="F2044" i="2"/>
  <c r="A2044" i="2"/>
  <c r="T2043" i="2"/>
  <c r="S2043" i="2"/>
  <c r="P2043" i="2"/>
  <c r="N2043" i="2"/>
  <c r="M2043" i="2"/>
  <c r="L2043" i="2"/>
  <c r="O2043" i="2" s="1"/>
  <c r="J2043" i="2"/>
  <c r="F2043" i="2"/>
  <c r="A2043" i="2"/>
  <c r="T2042" i="2"/>
  <c r="S2042" i="2"/>
  <c r="P2042" i="2"/>
  <c r="N2042" i="2"/>
  <c r="M2042" i="2"/>
  <c r="L2042" i="2"/>
  <c r="O2042" i="2" s="1"/>
  <c r="J2042" i="2"/>
  <c r="F2042" i="2"/>
  <c r="A2042" i="2"/>
  <c r="T2041" i="2"/>
  <c r="S2041" i="2"/>
  <c r="P2041" i="2"/>
  <c r="N2041" i="2"/>
  <c r="M2041" i="2"/>
  <c r="L2041" i="2"/>
  <c r="O2041" i="2" s="1"/>
  <c r="J2041" i="2"/>
  <c r="F2041" i="2"/>
  <c r="A2041" i="2"/>
  <c r="T2040" i="2"/>
  <c r="S2040" i="2"/>
  <c r="P2040" i="2"/>
  <c r="N2040" i="2"/>
  <c r="M2040" i="2"/>
  <c r="L2040" i="2"/>
  <c r="O2040" i="2" s="1"/>
  <c r="J2040" i="2"/>
  <c r="F2040" i="2"/>
  <c r="A2040" i="2"/>
  <c r="T2039" i="2"/>
  <c r="S2039" i="2"/>
  <c r="P2039" i="2"/>
  <c r="N2039" i="2"/>
  <c r="M2039" i="2"/>
  <c r="L2039" i="2"/>
  <c r="O2039" i="2" s="1"/>
  <c r="J2039" i="2"/>
  <c r="F2039" i="2"/>
  <c r="A2039" i="2"/>
  <c r="T2038" i="2"/>
  <c r="S2038" i="2"/>
  <c r="P2038" i="2"/>
  <c r="N2038" i="2"/>
  <c r="M2038" i="2"/>
  <c r="L2038" i="2"/>
  <c r="O2038" i="2" s="1"/>
  <c r="J2038" i="2"/>
  <c r="F2038" i="2"/>
  <c r="A2038" i="2"/>
  <c r="T2037" i="2"/>
  <c r="S2037" i="2"/>
  <c r="P2037" i="2"/>
  <c r="N2037" i="2"/>
  <c r="M2037" i="2"/>
  <c r="L2037" i="2"/>
  <c r="O2037" i="2" s="1"/>
  <c r="J2037" i="2"/>
  <c r="F2037" i="2"/>
  <c r="A2037" i="2"/>
  <c r="T2036" i="2"/>
  <c r="S2036" i="2"/>
  <c r="P2036" i="2"/>
  <c r="N2036" i="2"/>
  <c r="M2036" i="2"/>
  <c r="L2036" i="2"/>
  <c r="O2036" i="2" s="1"/>
  <c r="J2036" i="2"/>
  <c r="F2036" i="2"/>
  <c r="A2036" i="2"/>
  <c r="T2035" i="2"/>
  <c r="S2035" i="2"/>
  <c r="P2035" i="2"/>
  <c r="N2035" i="2"/>
  <c r="M2035" i="2"/>
  <c r="L2035" i="2"/>
  <c r="O2035" i="2" s="1"/>
  <c r="J2035" i="2"/>
  <c r="F2035" i="2"/>
  <c r="A2035" i="2"/>
  <c r="T2034" i="2"/>
  <c r="S2034" i="2"/>
  <c r="P2034" i="2"/>
  <c r="N2034" i="2"/>
  <c r="M2034" i="2"/>
  <c r="L2034" i="2"/>
  <c r="O2034" i="2" s="1"/>
  <c r="J2034" i="2"/>
  <c r="F2034" i="2"/>
  <c r="A2034" i="2"/>
  <c r="T2033" i="2"/>
  <c r="S2033" i="2"/>
  <c r="P2033" i="2"/>
  <c r="N2033" i="2"/>
  <c r="M2033" i="2"/>
  <c r="L2033" i="2"/>
  <c r="O2033" i="2" s="1"/>
  <c r="J2033" i="2"/>
  <c r="F2033" i="2"/>
  <c r="A2033" i="2"/>
  <c r="T2032" i="2"/>
  <c r="S2032" i="2"/>
  <c r="P2032" i="2"/>
  <c r="N2032" i="2"/>
  <c r="M2032" i="2"/>
  <c r="L2032" i="2"/>
  <c r="O2032" i="2" s="1"/>
  <c r="J2032" i="2"/>
  <c r="F2032" i="2"/>
  <c r="A2032" i="2"/>
  <c r="T2031" i="2"/>
  <c r="S2031" i="2"/>
  <c r="P2031" i="2"/>
  <c r="N2031" i="2"/>
  <c r="M2031" i="2"/>
  <c r="L2031" i="2"/>
  <c r="O2031" i="2" s="1"/>
  <c r="J2031" i="2"/>
  <c r="F2031" i="2"/>
  <c r="A2031" i="2"/>
  <c r="T2030" i="2"/>
  <c r="S2030" i="2"/>
  <c r="P2030" i="2"/>
  <c r="N2030" i="2"/>
  <c r="M2030" i="2"/>
  <c r="L2030" i="2"/>
  <c r="O2030" i="2" s="1"/>
  <c r="J2030" i="2"/>
  <c r="F2030" i="2"/>
  <c r="A2030" i="2"/>
  <c r="T2029" i="2"/>
  <c r="S2029" i="2"/>
  <c r="P2029" i="2"/>
  <c r="N2029" i="2"/>
  <c r="M2029" i="2"/>
  <c r="L2029" i="2"/>
  <c r="O2029" i="2" s="1"/>
  <c r="J2029" i="2"/>
  <c r="F2029" i="2"/>
  <c r="A2029" i="2"/>
  <c r="T2028" i="2"/>
  <c r="S2028" i="2"/>
  <c r="P2028" i="2"/>
  <c r="N2028" i="2"/>
  <c r="M2028" i="2"/>
  <c r="L2028" i="2"/>
  <c r="O2028" i="2" s="1"/>
  <c r="J2028" i="2"/>
  <c r="F2028" i="2"/>
  <c r="A2028" i="2"/>
  <c r="T2027" i="2"/>
  <c r="S2027" i="2"/>
  <c r="P2027" i="2"/>
  <c r="N2027" i="2"/>
  <c r="M2027" i="2"/>
  <c r="L2027" i="2"/>
  <c r="O2027" i="2" s="1"/>
  <c r="J2027" i="2"/>
  <c r="F2027" i="2"/>
  <c r="A2027" i="2"/>
  <c r="T2026" i="2"/>
  <c r="S2026" i="2"/>
  <c r="P2026" i="2"/>
  <c r="N2026" i="2"/>
  <c r="M2026" i="2"/>
  <c r="L2026" i="2"/>
  <c r="O2026" i="2" s="1"/>
  <c r="J2026" i="2"/>
  <c r="F2026" i="2"/>
  <c r="A2026" i="2"/>
  <c r="T2025" i="2"/>
  <c r="S2025" i="2"/>
  <c r="P2025" i="2"/>
  <c r="N2025" i="2"/>
  <c r="M2025" i="2"/>
  <c r="L2025" i="2"/>
  <c r="O2025" i="2" s="1"/>
  <c r="J2025" i="2"/>
  <c r="F2025" i="2"/>
  <c r="A2025" i="2"/>
  <c r="T2024" i="2"/>
  <c r="S2024" i="2"/>
  <c r="P2024" i="2"/>
  <c r="N2024" i="2"/>
  <c r="M2024" i="2"/>
  <c r="L2024" i="2"/>
  <c r="O2024" i="2" s="1"/>
  <c r="J2024" i="2"/>
  <c r="F2024" i="2"/>
  <c r="A2024" i="2"/>
  <c r="T2023" i="2"/>
  <c r="S2023" i="2"/>
  <c r="P2023" i="2"/>
  <c r="N2023" i="2"/>
  <c r="M2023" i="2"/>
  <c r="L2023" i="2"/>
  <c r="O2023" i="2" s="1"/>
  <c r="J2023" i="2"/>
  <c r="F2023" i="2"/>
  <c r="A2023" i="2"/>
  <c r="T2022" i="2"/>
  <c r="S2022" i="2"/>
  <c r="P2022" i="2"/>
  <c r="N2022" i="2"/>
  <c r="M2022" i="2"/>
  <c r="L2022" i="2"/>
  <c r="O2022" i="2" s="1"/>
  <c r="J2022" i="2"/>
  <c r="F2022" i="2"/>
  <c r="A2022" i="2"/>
  <c r="T2021" i="2"/>
  <c r="S2021" i="2"/>
  <c r="P2021" i="2"/>
  <c r="N2021" i="2"/>
  <c r="M2021" i="2"/>
  <c r="L2021" i="2"/>
  <c r="O2021" i="2" s="1"/>
  <c r="J2021" i="2"/>
  <c r="F2021" i="2"/>
  <c r="A2021" i="2"/>
  <c r="T2020" i="2"/>
  <c r="S2020" i="2"/>
  <c r="P2020" i="2"/>
  <c r="N2020" i="2"/>
  <c r="M2020" i="2"/>
  <c r="L2020" i="2"/>
  <c r="O2020" i="2" s="1"/>
  <c r="J2020" i="2"/>
  <c r="F2020" i="2"/>
  <c r="A2020" i="2"/>
  <c r="T2019" i="2"/>
  <c r="S2019" i="2"/>
  <c r="P2019" i="2"/>
  <c r="N2019" i="2"/>
  <c r="M2019" i="2"/>
  <c r="L2019" i="2"/>
  <c r="O2019" i="2" s="1"/>
  <c r="J2019" i="2"/>
  <c r="F2019" i="2"/>
  <c r="A2019" i="2"/>
  <c r="T2018" i="2"/>
  <c r="S2018" i="2"/>
  <c r="P2018" i="2"/>
  <c r="N2018" i="2"/>
  <c r="M2018" i="2"/>
  <c r="L2018" i="2"/>
  <c r="O2018" i="2" s="1"/>
  <c r="J2018" i="2"/>
  <c r="F2018" i="2"/>
  <c r="A2018" i="2"/>
  <c r="T2017" i="2"/>
  <c r="S2017" i="2"/>
  <c r="P2017" i="2"/>
  <c r="N2017" i="2"/>
  <c r="M2017" i="2"/>
  <c r="L2017" i="2"/>
  <c r="O2017" i="2" s="1"/>
  <c r="J2017" i="2"/>
  <c r="F2017" i="2"/>
  <c r="A2017" i="2"/>
  <c r="T2016" i="2"/>
  <c r="S2016" i="2"/>
  <c r="P2016" i="2"/>
  <c r="N2016" i="2"/>
  <c r="M2016" i="2"/>
  <c r="L2016" i="2"/>
  <c r="O2016" i="2" s="1"/>
  <c r="J2016" i="2"/>
  <c r="F2016" i="2"/>
  <c r="A2016" i="2"/>
  <c r="T2015" i="2"/>
  <c r="S2015" i="2"/>
  <c r="P2015" i="2"/>
  <c r="N2015" i="2"/>
  <c r="M2015" i="2"/>
  <c r="L2015" i="2"/>
  <c r="O2015" i="2" s="1"/>
  <c r="J2015" i="2"/>
  <c r="F2015" i="2"/>
  <c r="A2015" i="2"/>
  <c r="T2014" i="2"/>
  <c r="S2014" i="2"/>
  <c r="P2014" i="2"/>
  <c r="N2014" i="2"/>
  <c r="M2014" i="2"/>
  <c r="L2014" i="2"/>
  <c r="O2014" i="2" s="1"/>
  <c r="J2014" i="2"/>
  <c r="F2014" i="2"/>
  <c r="A2014" i="2"/>
  <c r="T2013" i="2"/>
  <c r="S2013" i="2"/>
  <c r="P2013" i="2"/>
  <c r="N2013" i="2"/>
  <c r="M2013" i="2"/>
  <c r="L2013" i="2"/>
  <c r="O2013" i="2" s="1"/>
  <c r="J2013" i="2"/>
  <c r="F2013" i="2"/>
  <c r="A2013" i="2"/>
  <c r="T2012" i="2"/>
  <c r="S2012" i="2"/>
  <c r="P2012" i="2"/>
  <c r="N2012" i="2"/>
  <c r="M2012" i="2"/>
  <c r="L2012" i="2"/>
  <c r="O2012" i="2" s="1"/>
  <c r="J2012" i="2"/>
  <c r="F2012" i="2"/>
  <c r="A2012" i="2"/>
  <c r="T2011" i="2"/>
  <c r="S2011" i="2"/>
  <c r="P2011" i="2"/>
  <c r="N2011" i="2"/>
  <c r="M2011" i="2"/>
  <c r="L2011" i="2"/>
  <c r="O2011" i="2" s="1"/>
  <c r="J2011" i="2"/>
  <c r="F2011" i="2"/>
  <c r="A2011" i="2"/>
  <c r="T2010" i="2"/>
  <c r="S2010" i="2"/>
  <c r="P2010" i="2"/>
  <c r="N2010" i="2"/>
  <c r="M2010" i="2"/>
  <c r="L2010" i="2"/>
  <c r="O2010" i="2" s="1"/>
  <c r="J2010" i="2"/>
  <c r="F2010" i="2"/>
  <c r="A2010" i="2"/>
  <c r="T2009" i="2"/>
  <c r="S2009" i="2"/>
  <c r="P2009" i="2"/>
  <c r="N2009" i="2"/>
  <c r="M2009" i="2"/>
  <c r="L2009" i="2"/>
  <c r="O2009" i="2" s="1"/>
  <c r="J2009" i="2"/>
  <c r="F2009" i="2"/>
  <c r="A2009" i="2"/>
  <c r="T2008" i="2"/>
  <c r="S2008" i="2"/>
  <c r="P2008" i="2"/>
  <c r="N2008" i="2"/>
  <c r="M2008" i="2"/>
  <c r="L2008" i="2"/>
  <c r="O2008" i="2" s="1"/>
  <c r="J2008" i="2"/>
  <c r="F2008" i="2"/>
  <c r="A2008" i="2"/>
  <c r="T2007" i="2"/>
  <c r="S2007" i="2"/>
  <c r="P2007" i="2"/>
  <c r="N2007" i="2"/>
  <c r="M2007" i="2"/>
  <c r="L2007" i="2"/>
  <c r="O2007" i="2" s="1"/>
  <c r="J2007" i="2"/>
  <c r="F2007" i="2"/>
  <c r="A2007" i="2"/>
  <c r="T2006" i="2"/>
  <c r="S2006" i="2"/>
  <c r="P2006" i="2"/>
  <c r="N2006" i="2"/>
  <c r="M2006" i="2"/>
  <c r="L2006" i="2"/>
  <c r="O2006" i="2" s="1"/>
  <c r="J2006" i="2"/>
  <c r="F2006" i="2"/>
  <c r="A2006" i="2"/>
  <c r="T2005" i="2"/>
  <c r="S2005" i="2"/>
  <c r="P2005" i="2"/>
  <c r="N2005" i="2"/>
  <c r="M2005" i="2"/>
  <c r="L2005" i="2"/>
  <c r="O2005" i="2" s="1"/>
  <c r="J2005" i="2"/>
  <c r="F2005" i="2"/>
  <c r="A2005" i="2"/>
  <c r="T2004" i="2"/>
  <c r="S2004" i="2"/>
  <c r="P2004" i="2"/>
  <c r="N2004" i="2"/>
  <c r="M2004" i="2"/>
  <c r="L2004" i="2"/>
  <c r="O2004" i="2" s="1"/>
  <c r="J2004" i="2"/>
  <c r="F2004" i="2"/>
  <c r="A2004" i="2"/>
  <c r="T2003" i="2"/>
  <c r="S2003" i="2"/>
  <c r="P2003" i="2"/>
  <c r="N2003" i="2"/>
  <c r="M2003" i="2"/>
  <c r="L2003" i="2"/>
  <c r="O2003" i="2" s="1"/>
  <c r="J2003" i="2"/>
  <c r="F2003" i="2"/>
  <c r="A2003" i="2"/>
  <c r="T2002" i="2"/>
  <c r="S2002" i="2"/>
  <c r="P2002" i="2"/>
  <c r="N2002" i="2"/>
  <c r="M2002" i="2"/>
  <c r="L2002" i="2"/>
  <c r="O2002" i="2" s="1"/>
  <c r="J2002" i="2"/>
  <c r="F2002" i="2"/>
  <c r="A2002" i="2"/>
  <c r="T2001" i="2"/>
  <c r="S2001" i="2"/>
  <c r="P2001" i="2"/>
  <c r="N2001" i="2"/>
  <c r="M2001" i="2"/>
  <c r="L2001" i="2"/>
  <c r="O2001" i="2" s="1"/>
  <c r="J2001" i="2"/>
  <c r="F2001" i="2"/>
  <c r="A2001" i="2"/>
  <c r="T2000" i="2"/>
  <c r="S2000" i="2"/>
  <c r="P2000" i="2"/>
  <c r="N2000" i="2"/>
  <c r="M2000" i="2"/>
  <c r="L2000" i="2"/>
  <c r="O2000" i="2" s="1"/>
  <c r="J2000" i="2"/>
  <c r="F2000" i="2"/>
  <c r="A2000" i="2"/>
  <c r="T1999" i="2"/>
  <c r="S1999" i="2"/>
  <c r="P1999" i="2"/>
  <c r="N1999" i="2"/>
  <c r="M1999" i="2"/>
  <c r="L1999" i="2"/>
  <c r="O1999" i="2" s="1"/>
  <c r="J1999" i="2"/>
  <c r="F1999" i="2"/>
  <c r="A1999" i="2"/>
  <c r="T1998" i="2"/>
  <c r="S1998" i="2"/>
  <c r="P1998" i="2"/>
  <c r="N1998" i="2"/>
  <c r="M1998" i="2"/>
  <c r="L1998" i="2"/>
  <c r="O1998" i="2" s="1"/>
  <c r="J1998" i="2"/>
  <c r="F1998" i="2"/>
  <c r="A1998" i="2"/>
  <c r="T1997" i="2"/>
  <c r="S1997" i="2"/>
  <c r="P1997" i="2"/>
  <c r="N1997" i="2"/>
  <c r="M1997" i="2"/>
  <c r="L1997" i="2"/>
  <c r="O1997" i="2" s="1"/>
  <c r="J1997" i="2"/>
  <c r="F1997" i="2"/>
  <c r="A1997" i="2"/>
  <c r="T1996" i="2"/>
  <c r="S1996" i="2"/>
  <c r="P1996" i="2"/>
  <c r="N1996" i="2"/>
  <c r="M1996" i="2"/>
  <c r="L1996" i="2"/>
  <c r="O1996" i="2" s="1"/>
  <c r="J1996" i="2"/>
  <c r="F1996" i="2"/>
  <c r="A1996" i="2"/>
  <c r="T1995" i="2"/>
  <c r="S1995" i="2"/>
  <c r="P1995" i="2"/>
  <c r="N1995" i="2"/>
  <c r="M1995" i="2"/>
  <c r="L1995" i="2"/>
  <c r="O1995" i="2" s="1"/>
  <c r="J1995" i="2"/>
  <c r="F1995" i="2"/>
  <c r="A1995" i="2"/>
  <c r="T1994" i="2"/>
  <c r="S1994" i="2"/>
  <c r="P1994" i="2"/>
  <c r="N1994" i="2"/>
  <c r="M1994" i="2"/>
  <c r="L1994" i="2"/>
  <c r="O1994" i="2" s="1"/>
  <c r="J1994" i="2"/>
  <c r="F1994" i="2"/>
  <c r="A1994" i="2"/>
  <c r="T1993" i="2"/>
  <c r="S1993" i="2"/>
  <c r="P1993" i="2"/>
  <c r="N1993" i="2"/>
  <c r="M1993" i="2"/>
  <c r="L1993" i="2"/>
  <c r="O1993" i="2" s="1"/>
  <c r="J1993" i="2"/>
  <c r="F1993" i="2"/>
  <c r="A1993" i="2"/>
  <c r="T1992" i="2"/>
  <c r="S1992" i="2"/>
  <c r="P1992" i="2"/>
  <c r="N1992" i="2"/>
  <c r="M1992" i="2"/>
  <c r="L1992" i="2"/>
  <c r="O1992" i="2" s="1"/>
  <c r="J1992" i="2"/>
  <c r="F1992" i="2"/>
  <c r="A1992" i="2"/>
  <c r="T1991" i="2"/>
  <c r="S1991" i="2"/>
  <c r="P1991" i="2"/>
  <c r="N1991" i="2"/>
  <c r="M1991" i="2"/>
  <c r="L1991" i="2"/>
  <c r="O1991" i="2" s="1"/>
  <c r="J1991" i="2"/>
  <c r="F1991" i="2"/>
  <c r="A1991" i="2"/>
  <c r="T1990" i="2"/>
  <c r="S1990" i="2"/>
  <c r="P1990" i="2"/>
  <c r="N1990" i="2"/>
  <c r="M1990" i="2"/>
  <c r="L1990" i="2"/>
  <c r="O1990" i="2" s="1"/>
  <c r="J1990" i="2"/>
  <c r="F1990" i="2"/>
  <c r="A1990" i="2"/>
  <c r="T1989" i="2"/>
  <c r="S1989" i="2"/>
  <c r="P1989" i="2"/>
  <c r="N1989" i="2"/>
  <c r="M1989" i="2"/>
  <c r="L1989" i="2"/>
  <c r="O1989" i="2" s="1"/>
  <c r="J1989" i="2"/>
  <c r="F1989" i="2"/>
  <c r="A1989" i="2"/>
  <c r="T1988" i="2"/>
  <c r="S1988" i="2"/>
  <c r="P1988" i="2"/>
  <c r="N1988" i="2"/>
  <c r="M1988" i="2"/>
  <c r="L1988" i="2"/>
  <c r="O1988" i="2" s="1"/>
  <c r="J1988" i="2"/>
  <c r="F1988" i="2"/>
  <c r="A1988" i="2"/>
  <c r="T1987" i="2"/>
  <c r="S1987" i="2"/>
  <c r="P1987" i="2"/>
  <c r="N1987" i="2"/>
  <c r="M1987" i="2"/>
  <c r="L1987" i="2"/>
  <c r="O1987" i="2" s="1"/>
  <c r="J1987" i="2"/>
  <c r="F1987" i="2"/>
  <c r="A1987" i="2"/>
  <c r="T1986" i="2"/>
  <c r="S1986" i="2"/>
  <c r="P1986" i="2"/>
  <c r="N1986" i="2"/>
  <c r="M1986" i="2"/>
  <c r="L1986" i="2"/>
  <c r="O1986" i="2" s="1"/>
  <c r="J1986" i="2"/>
  <c r="F1986" i="2"/>
  <c r="A1986" i="2"/>
  <c r="T1985" i="2"/>
  <c r="S1985" i="2"/>
  <c r="P1985" i="2"/>
  <c r="N1985" i="2"/>
  <c r="M1985" i="2"/>
  <c r="L1985" i="2"/>
  <c r="O1985" i="2" s="1"/>
  <c r="J1985" i="2"/>
  <c r="F1985" i="2"/>
  <c r="A1985" i="2"/>
  <c r="T1984" i="2"/>
  <c r="S1984" i="2"/>
  <c r="P1984" i="2"/>
  <c r="N1984" i="2"/>
  <c r="M1984" i="2"/>
  <c r="L1984" i="2"/>
  <c r="O1984" i="2" s="1"/>
  <c r="J1984" i="2"/>
  <c r="F1984" i="2"/>
  <c r="A1984" i="2"/>
  <c r="T1983" i="2"/>
  <c r="S1983" i="2"/>
  <c r="P1983" i="2"/>
  <c r="N1983" i="2"/>
  <c r="M1983" i="2"/>
  <c r="L1983" i="2"/>
  <c r="O1983" i="2" s="1"/>
  <c r="J1983" i="2"/>
  <c r="F1983" i="2"/>
  <c r="A1983" i="2"/>
  <c r="T1982" i="2"/>
  <c r="S1982" i="2"/>
  <c r="P1982" i="2"/>
  <c r="N1982" i="2"/>
  <c r="M1982" i="2"/>
  <c r="L1982" i="2"/>
  <c r="O1982" i="2" s="1"/>
  <c r="J1982" i="2"/>
  <c r="F1982" i="2"/>
  <c r="A1982" i="2"/>
  <c r="T1981" i="2"/>
  <c r="S1981" i="2"/>
  <c r="P1981" i="2"/>
  <c r="N1981" i="2"/>
  <c r="M1981" i="2"/>
  <c r="L1981" i="2"/>
  <c r="O1981" i="2" s="1"/>
  <c r="J1981" i="2"/>
  <c r="F1981" i="2"/>
  <c r="A1981" i="2"/>
  <c r="T1980" i="2"/>
  <c r="S1980" i="2"/>
  <c r="P1980" i="2"/>
  <c r="N1980" i="2"/>
  <c r="M1980" i="2"/>
  <c r="L1980" i="2"/>
  <c r="O1980" i="2" s="1"/>
  <c r="J1980" i="2"/>
  <c r="F1980" i="2"/>
  <c r="A1980" i="2"/>
  <c r="T1979" i="2"/>
  <c r="S1979" i="2"/>
  <c r="P1979" i="2"/>
  <c r="N1979" i="2"/>
  <c r="M1979" i="2"/>
  <c r="L1979" i="2"/>
  <c r="O1979" i="2" s="1"/>
  <c r="J1979" i="2"/>
  <c r="F1979" i="2"/>
  <c r="A1979" i="2"/>
  <c r="T1978" i="2"/>
  <c r="S1978" i="2"/>
  <c r="P1978" i="2"/>
  <c r="N1978" i="2"/>
  <c r="M1978" i="2"/>
  <c r="L1978" i="2"/>
  <c r="O1978" i="2" s="1"/>
  <c r="J1978" i="2"/>
  <c r="F1978" i="2"/>
  <c r="A1978" i="2"/>
  <c r="T1977" i="2"/>
  <c r="S1977" i="2"/>
  <c r="P1977" i="2"/>
  <c r="N1977" i="2"/>
  <c r="M1977" i="2"/>
  <c r="L1977" i="2"/>
  <c r="O1977" i="2" s="1"/>
  <c r="J1977" i="2"/>
  <c r="F1977" i="2"/>
  <c r="A1977" i="2"/>
  <c r="T1976" i="2"/>
  <c r="S1976" i="2"/>
  <c r="P1976" i="2"/>
  <c r="N1976" i="2"/>
  <c r="M1976" i="2"/>
  <c r="L1976" i="2"/>
  <c r="O1976" i="2" s="1"/>
  <c r="J1976" i="2"/>
  <c r="F1976" i="2"/>
  <c r="A1976" i="2"/>
  <c r="T1975" i="2"/>
  <c r="S1975" i="2"/>
  <c r="P1975" i="2"/>
  <c r="N1975" i="2"/>
  <c r="M1975" i="2"/>
  <c r="L1975" i="2"/>
  <c r="O1975" i="2" s="1"/>
  <c r="J1975" i="2"/>
  <c r="F1975" i="2"/>
  <c r="A1975" i="2"/>
  <c r="T1974" i="2"/>
  <c r="S1974" i="2"/>
  <c r="P1974" i="2"/>
  <c r="N1974" i="2"/>
  <c r="M1974" i="2"/>
  <c r="L1974" i="2"/>
  <c r="O1974" i="2" s="1"/>
  <c r="J1974" i="2"/>
  <c r="F1974" i="2"/>
  <c r="A1974" i="2"/>
  <c r="T1973" i="2"/>
  <c r="S1973" i="2"/>
  <c r="P1973" i="2"/>
  <c r="N1973" i="2"/>
  <c r="M1973" i="2"/>
  <c r="L1973" i="2"/>
  <c r="O1973" i="2" s="1"/>
  <c r="J1973" i="2"/>
  <c r="F1973" i="2"/>
  <c r="A1973" i="2"/>
  <c r="T1972" i="2"/>
  <c r="S1972" i="2"/>
  <c r="P1972" i="2"/>
  <c r="N1972" i="2"/>
  <c r="M1972" i="2"/>
  <c r="L1972" i="2"/>
  <c r="O1972" i="2" s="1"/>
  <c r="J1972" i="2"/>
  <c r="F1972" i="2"/>
  <c r="A1972" i="2"/>
  <c r="T1971" i="2"/>
  <c r="S1971" i="2"/>
  <c r="P1971" i="2"/>
  <c r="N1971" i="2"/>
  <c r="M1971" i="2"/>
  <c r="L1971" i="2"/>
  <c r="O1971" i="2" s="1"/>
  <c r="J1971" i="2"/>
  <c r="F1971" i="2"/>
  <c r="A1971" i="2"/>
  <c r="T1970" i="2"/>
  <c r="S1970" i="2"/>
  <c r="P1970" i="2"/>
  <c r="N1970" i="2"/>
  <c r="M1970" i="2"/>
  <c r="L1970" i="2"/>
  <c r="O1970" i="2" s="1"/>
  <c r="J1970" i="2"/>
  <c r="F1970" i="2"/>
  <c r="A1970" i="2"/>
  <c r="T1969" i="2"/>
  <c r="S1969" i="2"/>
  <c r="P1969" i="2"/>
  <c r="N1969" i="2"/>
  <c r="M1969" i="2"/>
  <c r="L1969" i="2"/>
  <c r="O1969" i="2" s="1"/>
  <c r="J1969" i="2"/>
  <c r="F1969" i="2"/>
  <c r="A1969" i="2"/>
  <c r="T1968" i="2"/>
  <c r="S1968" i="2"/>
  <c r="P1968" i="2"/>
  <c r="N1968" i="2"/>
  <c r="M1968" i="2"/>
  <c r="L1968" i="2"/>
  <c r="O1968" i="2" s="1"/>
  <c r="J1968" i="2"/>
  <c r="F1968" i="2"/>
  <c r="A1968" i="2"/>
  <c r="T1967" i="2"/>
  <c r="S1967" i="2"/>
  <c r="P1967" i="2"/>
  <c r="N1967" i="2"/>
  <c r="M1967" i="2"/>
  <c r="L1967" i="2"/>
  <c r="O1967" i="2" s="1"/>
  <c r="J1967" i="2"/>
  <c r="F1967" i="2"/>
  <c r="A1967" i="2"/>
  <c r="T1966" i="2"/>
  <c r="S1966" i="2"/>
  <c r="P1966" i="2"/>
  <c r="N1966" i="2"/>
  <c r="M1966" i="2"/>
  <c r="L1966" i="2"/>
  <c r="O1966" i="2" s="1"/>
  <c r="J1966" i="2"/>
  <c r="F1966" i="2"/>
  <c r="A1966" i="2"/>
  <c r="T1965" i="2"/>
  <c r="S1965" i="2"/>
  <c r="P1965" i="2"/>
  <c r="N1965" i="2"/>
  <c r="M1965" i="2"/>
  <c r="L1965" i="2"/>
  <c r="O1965" i="2" s="1"/>
  <c r="J1965" i="2"/>
  <c r="F1965" i="2"/>
  <c r="A1965" i="2"/>
  <c r="T1964" i="2"/>
  <c r="S1964" i="2"/>
  <c r="P1964" i="2"/>
  <c r="N1964" i="2"/>
  <c r="M1964" i="2"/>
  <c r="L1964" i="2"/>
  <c r="O1964" i="2" s="1"/>
  <c r="J1964" i="2"/>
  <c r="F1964" i="2"/>
  <c r="A1964" i="2"/>
  <c r="T1963" i="2"/>
  <c r="S1963" i="2"/>
  <c r="P1963" i="2"/>
  <c r="N1963" i="2"/>
  <c r="M1963" i="2"/>
  <c r="L1963" i="2"/>
  <c r="O1963" i="2" s="1"/>
  <c r="J1963" i="2"/>
  <c r="F1963" i="2"/>
  <c r="A1963" i="2"/>
  <c r="T1962" i="2"/>
  <c r="S1962" i="2"/>
  <c r="P1962" i="2"/>
  <c r="N1962" i="2"/>
  <c r="M1962" i="2"/>
  <c r="L1962" i="2"/>
  <c r="O1962" i="2" s="1"/>
  <c r="J1962" i="2"/>
  <c r="F1962" i="2"/>
  <c r="A1962" i="2"/>
  <c r="T1961" i="2"/>
  <c r="S1961" i="2"/>
  <c r="P1961" i="2"/>
  <c r="N1961" i="2"/>
  <c r="M1961" i="2"/>
  <c r="L1961" i="2"/>
  <c r="O1961" i="2" s="1"/>
  <c r="J1961" i="2"/>
  <c r="F1961" i="2"/>
  <c r="A1961" i="2"/>
  <c r="T1960" i="2"/>
  <c r="S1960" i="2"/>
  <c r="P1960" i="2"/>
  <c r="N1960" i="2"/>
  <c r="M1960" i="2"/>
  <c r="L1960" i="2"/>
  <c r="O1960" i="2" s="1"/>
  <c r="J1960" i="2"/>
  <c r="F1960" i="2"/>
  <c r="A1960" i="2"/>
  <c r="T1959" i="2"/>
  <c r="S1959" i="2"/>
  <c r="P1959" i="2"/>
  <c r="N1959" i="2"/>
  <c r="M1959" i="2"/>
  <c r="L1959" i="2"/>
  <c r="O1959" i="2" s="1"/>
  <c r="J1959" i="2"/>
  <c r="F1959" i="2"/>
  <c r="A1959" i="2"/>
  <c r="T1958" i="2"/>
  <c r="S1958" i="2"/>
  <c r="P1958" i="2"/>
  <c r="N1958" i="2"/>
  <c r="M1958" i="2"/>
  <c r="L1958" i="2"/>
  <c r="O1958" i="2" s="1"/>
  <c r="J1958" i="2"/>
  <c r="F1958" i="2"/>
  <c r="A1958" i="2"/>
  <c r="T1957" i="2"/>
  <c r="S1957" i="2"/>
  <c r="P1957" i="2"/>
  <c r="N1957" i="2"/>
  <c r="M1957" i="2"/>
  <c r="L1957" i="2"/>
  <c r="O1957" i="2" s="1"/>
  <c r="J1957" i="2"/>
  <c r="F1957" i="2"/>
  <c r="A1957" i="2"/>
  <c r="T1956" i="2"/>
  <c r="S1956" i="2"/>
  <c r="P1956" i="2"/>
  <c r="N1956" i="2"/>
  <c r="M1956" i="2"/>
  <c r="L1956" i="2"/>
  <c r="O1956" i="2" s="1"/>
  <c r="J1956" i="2"/>
  <c r="F1956" i="2"/>
  <c r="A1956" i="2"/>
  <c r="T1955" i="2"/>
  <c r="S1955" i="2"/>
  <c r="P1955" i="2"/>
  <c r="N1955" i="2"/>
  <c r="M1955" i="2"/>
  <c r="L1955" i="2"/>
  <c r="O1955" i="2" s="1"/>
  <c r="J1955" i="2"/>
  <c r="F1955" i="2"/>
  <c r="A1955" i="2"/>
  <c r="T1954" i="2"/>
  <c r="S1954" i="2"/>
  <c r="P1954" i="2"/>
  <c r="N1954" i="2"/>
  <c r="M1954" i="2"/>
  <c r="L1954" i="2"/>
  <c r="O1954" i="2" s="1"/>
  <c r="J1954" i="2"/>
  <c r="F1954" i="2"/>
  <c r="A1954" i="2"/>
  <c r="T1953" i="2"/>
  <c r="S1953" i="2"/>
  <c r="P1953" i="2"/>
  <c r="N1953" i="2"/>
  <c r="M1953" i="2"/>
  <c r="L1953" i="2"/>
  <c r="O1953" i="2" s="1"/>
  <c r="J1953" i="2"/>
  <c r="F1953" i="2"/>
  <c r="A1953" i="2"/>
  <c r="T1952" i="2"/>
  <c r="S1952" i="2"/>
  <c r="P1952" i="2"/>
  <c r="N1952" i="2"/>
  <c r="M1952" i="2"/>
  <c r="L1952" i="2"/>
  <c r="O1952" i="2" s="1"/>
  <c r="J1952" i="2"/>
  <c r="F1952" i="2"/>
  <c r="A1952" i="2"/>
  <c r="T1951" i="2"/>
  <c r="S1951" i="2"/>
  <c r="P1951" i="2"/>
  <c r="N1951" i="2"/>
  <c r="M1951" i="2"/>
  <c r="L1951" i="2"/>
  <c r="O1951" i="2" s="1"/>
  <c r="J1951" i="2"/>
  <c r="F1951" i="2"/>
  <c r="A1951" i="2"/>
  <c r="T1950" i="2"/>
  <c r="S1950" i="2"/>
  <c r="P1950" i="2"/>
  <c r="N1950" i="2"/>
  <c r="M1950" i="2"/>
  <c r="L1950" i="2"/>
  <c r="O1950" i="2" s="1"/>
  <c r="J1950" i="2"/>
  <c r="F1950" i="2"/>
  <c r="A1950" i="2"/>
  <c r="T1949" i="2"/>
  <c r="S1949" i="2"/>
  <c r="P1949" i="2"/>
  <c r="N1949" i="2"/>
  <c r="M1949" i="2"/>
  <c r="L1949" i="2"/>
  <c r="O1949" i="2" s="1"/>
  <c r="J1949" i="2"/>
  <c r="F1949" i="2"/>
  <c r="A1949" i="2"/>
  <c r="T1948" i="2"/>
  <c r="S1948" i="2"/>
  <c r="P1948" i="2"/>
  <c r="N1948" i="2"/>
  <c r="M1948" i="2"/>
  <c r="L1948" i="2"/>
  <c r="O1948" i="2" s="1"/>
  <c r="J1948" i="2"/>
  <c r="F1948" i="2"/>
  <c r="A1948" i="2"/>
  <c r="T1947" i="2"/>
  <c r="S1947" i="2"/>
  <c r="P1947" i="2"/>
  <c r="N1947" i="2"/>
  <c r="M1947" i="2"/>
  <c r="L1947" i="2"/>
  <c r="O1947" i="2" s="1"/>
  <c r="J1947" i="2"/>
  <c r="F1947" i="2"/>
  <c r="A1947" i="2"/>
  <c r="T1946" i="2"/>
  <c r="S1946" i="2"/>
  <c r="P1946" i="2"/>
  <c r="N1946" i="2"/>
  <c r="M1946" i="2"/>
  <c r="L1946" i="2"/>
  <c r="O1946" i="2" s="1"/>
  <c r="J1946" i="2"/>
  <c r="F1946" i="2"/>
  <c r="A1946" i="2"/>
  <c r="T1945" i="2"/>
  <c r="S1945" i="2"/>
  <c r="P1945" i="2"/>
  <c r="N1945" i="2"/>
  <c r="M1945" i="2"/>
  <c r="L1945" i="2"/>
  <c r="O1945" i="2" s="1"/>
  <c r="J1945" i="2"/>
  <c r="F1945" i="2"/>
  <c r="A1945" i="2"/>
  <c r="T1944" i="2"/>
  <c r="S1944" i="2"/>
  <c r="P1944" i="2"/>
  <c r="N1944" i="2"/>
  <c r="M1944" i="2"/>
  <c r="L1944" i="2"/>
  <c r="O1944" i="2" s="1"/>
  <c r="J1944" i="2"/>
  <c r="F1944" i="2"/>
  <c r="A1944" i="2"/>
  <c r="T1943" i="2"/>
  <c r="S1943" i="2"/>
  <c r="P1943" i="2"/>
  <c r="N1943" i="2"/>
  <c r="M1943" i="2"/>
  <c r="L1943" i="2"/>
  <c r="O1943" i="2" s="1"/>
  <c r="J1943" i="2"/>
  <c r="F1943" i="2"/>
  <c r="A1943" i="2"/>
  <c r="T1942" i="2"/>
  <c r="S1942" i="2"/>
  <c r="P1942" i="2"/>
  <c r="N1942" i="2"/>
  <c r="M1942" i="2"/>
  <c r="L1942" i="2"/>
  <c r="O1942" i="2" s="1"/>
  <c r="J1942" i="2"/>
  <c r="F1942" i="2"/>
  <c r="A1942" i="2"/>
  <c r="T1941" i="2"/>
  <c r="S1941" i="2"/>
  <c r="P1941" i="2"/>
  <c r="N1941" i="2"/>
  <c r="M1941" i="2"/>
  <c r="L1941" i="2"/>
  <c r="O1941" i="2" s="1"/>
  <c r="J1941" i="2"/>
  <c r="F1941" i="2"/>
  <c r="A1941" i="2"/>
  <c r="T1940" i="2"/>
  <c r="S1940" i="2"/>
  <c r="P1940" i="2"/>
  <c r="N1940" i="2"/>
  <c r="M1940" i="2"/>
  <c r="L1940" i="2"/>
  <c r="O1940" i="2" s="1"/>
  <c r="J1940" i="2"/>
  <c r="F1940" i="2"/>
  <c r="A1940" i="2"/>
  <c r="T1939" i="2"/>
  <c r="S1939" i="2"/>
  <c r="P1939" i="2"/>
  <c r="N1939" i="2"/>
  <c r="M1939" i="2"/>
  <c r="L1939" i="2"/>
  <c r="O1939" i="2" s="1"/>
  <c r="J1939" i="2"/>
  <c r="F1939" i="2"/>
  <c r="A1939" i="2"/>
  <c r="T1938" i="2"/>
  <c r="S1938" i="2"/>
  <c r="P1938" i="2"/>
  <c r="N1938" i="2"/>
  <c r="M1938" i="2"/>
  <c r="L1938" i="2"/>
  <c r="O1938" i="2" s="1"/>
  <c r="J1938" i="2"/>
  <c r="F1938" i="2"/>
  <c r="A1938" i="2"/>
  <c r="T1937" i="2"/>
  <c r="S1937" i="2"/>
  <c r="P1937" i="2"/>
  <c r="N1937" i="2"/>
  <c r="M1937" i="2"/>
  <c r="L1937" i="2"/>
  <c r="O1937" i="2" s="1"/>
  <c r="J1937" i="2"/>
  <c r="F1937" i="2"/>
  <c r="A1937" i="2"/>
  <c r="T1936" i="2"/>
  <c r="S1936" i="2"/>
  <c r="P1936" i="2"/>
  <c r="N1936" i="2"/>
  <c r="M1936" i="2"/>
  <c r="L1936" i="2"/>
  <c r="O1936" i="2" s="1"/>
  <c r="J1936" i="2"/>
  <c r="F1936" i="2"/>
  <c r="A1936" i="2"/>
  <c r="T1935" i="2"/>
  <c r="S1935" i="2"/>
  <c r="P1935" i="2"/>
  <c r="N1935" i="2"/>
  <c r="M1935" i="2"/>
  <c r="L1935" i="2"/>
  <c r="O1935" i="2" s="1"/>
  <c r="J1935" i="2"/>
  <c r="F1935" i="2"/>
  <c r="A1935" i="2"/>
  <c r="T1934" i="2"/>
  <c r="S1934" i="2"/>
  <c r="P1934" i="2"/>
  <c r="N1934" i="2"/>
  <c r="M1934" i="2"/>
  <c r="L1934" i="2"/>
  <c r="O1934" i="2" s="1"/>
  <c r="J1934" i="2"/>
  <c r="F1934" i="2"/>
  <c r="A1934" i="2"/>
  <c r="T1933" i="2"/>
  <c r="S1933" i="2"/>
  <c r="P1933" i="2"/>
  <c r="N1933" i="2"/>
  <c r="M1933" i="2"/>
  <c r="L1933" i="2"/>
  <c r="O1933" i="2" s="1"/>
  <c r="J1933" i="2"/>
  <c r="F1933" i="2"/>
  <c r="A1933" i="2"/>
  <c r="T1932" i="2"/>
  <c r="S1932" i="2"/>
  <c r="P1932" i="2"/>
  <c r="N1932" i="2"/>
  <c r="M1932" i="2"/>
  <c r="L1932" i="2"/>
  <c r="O1932" i="2" s="1"/>
  <c r="J1932" i="2"/>
  <c r="F1932" i="2"/>
  <c r="A1932" i="2"/>
  <c r="T1931" i="2"/>
  <c r="S1931" i="2"/>
  <c r="P1931" i="2"/>
  <c r="N1931" i="2"/>
  <c r="M1931" i="2"/>
  <c r="L1931" i="2"/>
  <c r="O1931" i="2" s="1"/>
  <c r="J1931" i="2"/>
  <c r="F1931" i="2"/>
  <c r="A1931" i="2"/>
  <c r="T1930" i="2"/>
  <c r="S1930" i="2"/>
  <c r="P1930" i="2"/>
  <c r="N1930" i="2"/>
  <c r="M1930" i="2"/>
  <c r="L1930" i="2"/>
  <c r="O1930" i="2" s="1"/>
  <c r="J1930" i="2"/>
  <c r="F1930" i="2"/>
  <c r="A1930" i="2"/>
  <c r="T1929" i="2"/>
  <c r="S1929" i="2"/>
  <c r="P1929" i="2"/>
  <c r="N1929" i="2"/>
  <c r="M1929" i="2"/>
  <c r="L1929" i="2"/>
  <c r="O1929" i="2" s="1"/>
  <c r="J1929" i="2"/>
  <c r="F1929" i="2"/>
  <c r="A1929" i="2"/>
  <c r="T1928" i="2"/>
  <c r="S1928" i="2"/>
  <c r="P1928" i="2"/>
  <c r="N1928" i="2"/>
  <c r="M1928" i="2"/>
  <c r="L1928" i="2"/>
  <c r="O1928" i="2" s="1"/>
  <c r="J1928" i="2"/>
  <c r="F1928" i="2"/>
  <c r="A1928" i="2"/>
  <c r="T1927" i="2"/>
  <c r="S1927" i="2"/>
  <c r="P1927" i="2"/>
  <c r="N1927" i="2"/>
  <c r="M1927" i="2"/>
  <c r="L1927" i="2"/>
  <c r="O1927" i="2" s="1"/>
  <c r="J1927" i="2"/>
  <c r="F1927" i="2"/>
  <c r="A1927" i="2"/>
  <c r="T1926" i="2"/>
  <c r="S1926" i="2"/>
  <c r="P1926" i="2"/>
  <c r="N1926" i="2"/>
  <c r="M1926" i="2"/>
  <c r="L1926" i="2"/>
  <c r="O1926" i="2" s="1"/>
  <c r="J1926" i="2"/>
  <c r="F1926" i="2"/>
  <c r="A1926" i="2"/>
  <c r="T1925" i="2"/>
  <c r="S1925" i="2"/>
  <c r="P1925" i="2"/>
  <c r="N1925" i="2"/>
  <c r="M1925" i="2"/>
  <c r="L1925" i="2"/>
  <c r="O1925" i="2" s="1"/>
  <c r="J1925" i="2"/>
  <c r="F1925" i="2"/>
  <c r="A1925" i="2"/>
  <c r="T1924" i="2"/>
  <c r="S1924" i="2"/>
  <c r="P1924" i="2"/>
  <c r="N1924" i="2"/>
  <c r="M1924" i="2"/>
  <c r="L1924" i="2"/>
  <c r="O1924" i="2" s="1"/>
  <c r="J1924" i="2"/>
  <c r="F1924" i="2"/>
  <c r="A1924" i="2"/>
  <c r="T1923" i="2"/>
  <c r="S1923" i="2"/>
  <c r="P1923" i="2"/>
  <c r="N1923" i="2"/>
  <c r="M1923" i="2"/>
  <c r="L1923" i="2"/>
  <c r="O1923" i="2" s="1"/>
  <c r="J1923" i="2"/>
  <c r="F1923" i="2"/>
  <c r="A1923" i="2"/>
  <c r="T1922" i="2"/>
  <c r="S1922" i="2"/>
  <c r="P1922" i="2"/>
  <c r="N1922" i="2"/>
  <c r="M1922" i="2"/>
  <c r="L1922" i="2"/>
  <c r="O1922" i="2" s="1"/>
  <c r="J1922" i="2"/>
  <c r="F1922" i="2"/>
  <c r="A1922" i="2"/>
  <c r="T1921" i="2"/>
  <c r="S1921" i="2"/>
  <c r="P1921" i="2"/>
  <c r="N1921" i="2"/>
  <c r="M1921" i="2"/>
  <c r="L1921" i="2"/>
  <c r="O1921" i="2" s="1"/>
  <c r="J1921" i="2"/>
  <c r="F1921" i="2"/>
  <c r="A1921" i="2"/>
  <c r="T1920" i="2"/>
  <c r="S1920" i="2"/>
  <c r="P1920" i="2"/>
  <c r="N1920" i="2"/>
  <c r="M1920" i="2"/>
  <c r="L1920" i="2"/>
  <c r="O1920" i="2" s="1"/>
  <c r="J1920" i="2"/>
  <c r="F1920" i="2"/>
  <c r="A1920" i="2"/>
  <c r="T1919" i="2"/>
  <c r="S1919" i="2"/>
  <c r="P1919" i="2"/>
  <c r="N1919" i="2"/>
  <c r="M1919" i="2"/>
  <c r="L1919" i="2"/>
  <c r="O1919" i="2" s="1"/>
  <c r="J1919" i="2"/>
  <c r="F1919" i="2"/>
  <c r="A1919" i="2"/>
  <c r="T1918" i="2"/>
  <c r="S1918" i="2"/>
  <c r="P1918" i="2"/>
  <c r="N1918" i="2"/>
  <c r="M1918" i="2"/>
  <c r="L1918" i="2"/>
  <c r="O1918" i="2" s="1"/>
  <c r="J1918" i="2"/>
  <c r="F1918" i="2"/>
  <c r="A1918" i="2"/>
  <c r="T1917" i="2"/>
  <c r="S1917" i="2"/>
  <c r="P1917" i="2"/>
  <c r="N1917" i="2"/>
  <c r="M1917" i="2"/>
  <c r="L1917" i="2"/>
  <c r="O1917" i="2" s="1"/>
  <c r="J1917" i="2"/>
  <c r="F1917" i="2"/>
  <c r="A1917" i="2"/>
  <c r="T1916" i="2"/>
  <c r="S1916" i="2"/>
  <c r="P1916" i="2"/>
  <c r="N1916" i="2"/>
  <c r="M1916" i="2"/>
  <c r="L1916" i="2"/>
  <c r="O1916" i="2" s="1"/>
  <c r="J1916" i="2"/>
  <c r="F1916" i="2"/>
  <c r="A1916" i="2"/>
  <c r="T1915" i="2"/>
  <c r="S1915" i="2"/>
  <c r="P1915" i="2"/>
  <c r="N1915" i="2"/>
  <c r="M1915" i="2"/>
  <c r="L1915" i="2"/>
  <c r="O1915" i="2" s="1"/>
  <c r="J1915" i="2"/>
  <c r="F1915" i="2"/>
  <c r="A1915" i="2"/>
  <c r="T1914" i="2"/>
  <c r="S1914" i="2"/>
  <c r="P1914" i="2"/>
  <c r="N1914" i="2"/>
  <c r="M1914" i="2"/>
  <c r="L1914" i="2"/>
  <c r="O1914" i="2" s="1"/>
  <c r="J1914" i="2"/>
  <c r="F1914" i="2"/>
  <c r="A1914" i="2"/>
  <c r="T1913" i="2"/>
  <c r="S1913" i="2"/>
  <c r="P1913" i="2"/>
  <c r="N1913" i="2"/>
  <c r="M1913" i="2"/>
  <c r="L1913" i="2"/>
  <c r="O1913" i="2" s="1"/>
  <c r="J1913" i="2"/>
  <c r="F1913" i="2"/>
  <c r="A1913" i="2"/>
  <c r="T1912" i="2"/>
  <c r="S1912" i="2"/>
  <c r="P1912" i="2"/>
  <c r="N1912" i="2"/>
  <c r="M1912" i="2"/>
  <c r="L1912" i="2"/>
  <c r="O1912" i="2" s="1"/>
  <c r="J1912" i="2"/>
  <c r="F1912" i="2"/>
  <c r="A1912" i="2"/>
  <c r="T1911" i="2"/>
  <c r="S1911" i="2"/>
  <c r="P1911" i="2"/>
  <c r="N1911" i="2"/>
  <c r="M1911" i="2"/>
  <c r="L1911" i="2"/>
  <c r="O1911" i="2" s="1"/>
  <c r="J1911" i="2"/>
  <c r="F1911" i="2"/>
  <c r="A1911" i="2"/>
  <c r="T1910" i="2"/>
  <c r="S1910" i="2"/>
  <c r="P1910" i="2"/>
  <c r="N1910" i="2"/>
  <c r="M1910" i="2"/>
  <c r="L1910" i="2"/>
  <c r="O1910" i="2" s="1"/>
  <c r="J1910" i="2"/>
  <c r="F1910" i="2"/>
  <c r="A1910" i="2"/>
  <c r="T1909" i="2"/>
  <c r="S1909" i="2"/>
  <c r="P1909" i="2"/>
  <c r="N1909" i="2"/>
  <c r="M1909" i="2"/>
  <c r="L1909" i="2"/>
  <c r="O1909" i="2" s="1"/>
  <c r="J1909" i="2"/>
  <c r="F1909" i="2"/>
  <c r="A1909" i="2"/>
  <c r="T1908" i="2"/>
  <c r="S1908" i="2"/>
  <c r="P1908" i="2"/>
  <c r="N1908" i="2"/>
  <c r="M1908" i="2"/>
  <c r="L1908" i="2"/>
  <c r="O1908" i="2" s="1"/>
  <c r="J1908" i="2"/>
  <c r="F1908" i="2"/>
  <c r="A1908" i="2"/>
  <c r="T1907" i="2"/>
  <c r="S1907" i="2"/>
  <c r="P1907" i="2"/>
  <c r="N1907" i="2"/>
  <c r="M1907" i="2"/>
  <c r="L1907" i="2"/>
  <c r="O1907" i="2" s="1"/>
  <c r="J1907" i="2"/>
  <c r="F1907" i="2"/>
  <c r="A1907" i="2"/>
  <c r="T1906" i="2"/>
  <c r="S1906" i="2"/>
  <c r="P1906" i="2"/>
  <c r="N1906" i="2"/>
  <c r="M1906" i="2"/>
  <c r="L1906" i="2"/>
  <c r="O1906" i="2" s="1"/>
  <c r="J1906" i="2"/>
  <c r="F1906" i="2"/>
  <c r="A1906" i="2"/>
  <c r="T1905" i="2"/>
  <c r="S1905" i="2"/>
  <c r="P1905" i="2"/>
  <c r="N1905" i="2"/>
  <c r="M1905" i="2"/>
  <c r="L1905" i="2"/>
  <c r="O1905" i="2" s="1"/>
  <c r="J1905" i="2"/>
  <c r="F1905" i="2"/>
  <c r="A1905" i="2"/>
  <c r="T1904" i="2"/>
  <c r="S1904" i="2"/>
  <c r="P1904" i="2"/>
  <c r="N1904" i="2"/>
  <c r="M1904" i="2"/>
  <c r="L1904" i="2"/>
  <c r="O1904" i="2" s="1"/>
  <c r="J1904" i="2"/>
  <c r="F1904" i="2"/>
  <c r="A1904" i="2"/>
  <c r="T1903" i="2"/>
  <c r="S1903" i="2"/>
  <c r="P1903" i="2"/>
  <c r="N1903" i="2"/>
  <c r="M1903" i="2"/>
  <c r="L1903" i="2"/>
  <c r="O1903" i="2" s="1"/>
  <c r="J1903" i="2"/>
  <c r="F1903" i="2"/>
  <c r="A1903" i="2"/>
  <c r="T1902" i="2"/>
  <c r="S1902" i="2"/>
  <c r="P1902" i="2"/>
  <c r="N1902" i="2"/>
  <c r="M1902" i="2"/>
  <c r="L1902" i="2"/>
  <c r="O1902" i="2" s="1"/>
  <c r="J1902" i="2"/>
  <c r="F1902" i="2"/>
  <c r="A1902" i="2"/>
  <c r="T1901" i="2"/>
  <c r="S1901" i="2"/>
  <c r="P1901" i="2"/>
  <c r="N1901" i="2"/>
  <c r="M1901" i="2"/>
  <c r="L1901" i="2"/>
  <c r="O1901" i="2" s="1"/>
  <c r="J1901" i="2"/>
  <c r="F1901" i="2"/>
  <c r="A1901" i="2"/>
  <c r="T1900" i="2"/>
  <c r="S1900" i="2"/>
  <c r="P1900" i="2"/>
  <c r="N1900" i="2"/>
  <c r="M1900" i="2"/>
  <c r="L1900" i="2"/>
  <c r="O1900" i="2" s="1"/>
  <c r="J1900" i="2"/>
  <c r="F1900" i="2"/>
  <c r="A1900" i="2"/>
  <c r="T1899" i="2"/>
  <c r="S1899" i="2"/>
  <c r="P1899" i="2"/>
  <c r="N1899" i="2"/>
  <c r="M1899" i="2"/>
  <c r="L1899" i="2"/>
  <c r="O1899" i="2" s="1"/>
  <c r="J1899" i="2"/>
  <c r="F1899" i="2"/>
  <c r="A1899" i="2"/>
  <c r="T1898" i="2"/>
  <c r="S1898" i="2"/>
  <c r="P1898" i="2"/>
  <c r="N1898" i="2"/>
  <c r="M1898" i="2"/>
  <c r="L1898" i="2"/>
  <c r="O1898" i="2" s="1"/>
  <c r="J1898" i="2"/>
  <c r="F1898" i="2"/>
  <c r="A1898" i="2"/>
  <c r="T1897" i="2"/>
  <c r="S1897" i="2"/>
  <c r="P1897" i="2"/>
  <c r="N1897" i="2"/>
  <c r="M1897" i="2"/>
  <c r="L1897" i="2"/>
  <c r="O1897" i="2" s="1"/>
  <c r="J1897" i="2"/>
  <c r="F1897" i="2"/>
  <c r="A1897" i="2"/>
  <c r="T1896" i="2"/>
  <c r="S1896" i="2"/>
  <c r="P1896" i="2"/>
  <c r="N1896" i="2"/>
  <c r="M1896" i="2"/>
  <c r="L1896" i="2"/>
  <c r="O1896" i="2" s="1"/>
  <c r="J1896" i="2"/>
  <c r="F1896" i="2"/>
  <c r="A1896" i="2"/>
  <c r="T1895" i="2"/>
  <c r="S1895" i="2"/>
  <c r="P1895" i="2"/>
  <c r="N1895" i="2"/>
  <c r="M1895" i="2"/>
  <c r="L1895" i="2"/>
  <c r="O1895" i="2" s="1"/>
  <c r="J1895" i="2"/>
  <c r="F1895" i="2"/>
  <c r="A1895" i="2"/>
  <c r="T1894" i="2"/>
  <c r="S1894" i="2"/>
  <c r="P1894" i="2"/>
  <c r="N1894" i="2"/>
  <c r="M1894" i="2"/>
  <c r="L1894" i="2"/>
  <c r="O1894" i="2" s="1"/>
  <c r="J1894" i="2"/>
  <c r="F1894" i="2"/>
  <c r="A1894" i="2"/>
  <c r="T1893" i="2"/>
  <c r="S1893" i="2"/>
  <c r="P1893" i="2"/>
  <c r="N1893" i="2"/>
  <c r="M1893" i="2"/>
  <c r="L1893" i="2"/>
  <c r="O1893" i="2" s="1"/>
  <c r="J1893" i="2"/>
  <c r="F1893" i="2"/>
  <c r="A1893" i="2"/>
  <c r="T1892" i="2"/>
  <c r="S1892" i="2"/>
  <c r="P1892" i="2"/>
  <c r="N1892" i="2"/>
  <c r="M1892" i="2"/>
  <c r="L1892" i="2"/>
  <c r="O1892" i="2" s="1"/>
  <c r="J1892" i="2"/>
  <c r="F1892" i="2"/>
  <c r="A1892" i="2"/>
  <c r="T1891" i="2"/>
  <c r="S1891" i="2"/>
  <c r="P1891" i="2"/>
  <c r="N1891" i="2"/>
  <c r="M1891" i="2"/>
  <c r="L1891" i="2"/>
  <c r="O1891" i="2" s="1"/>
  <c r="J1891" i="2"/>
  <c r="F1891" i="2"/>
  <c r="A1891" i="2"/>
  <c r="T1890" i="2"/>
  <c r="S1890" i="2"/>
  <c r="P1890" i="2"/>
  <c r="N1890" i="2"/>
  <c r="M1890" i="2"/>
  <c r="L1890" i="2"/>
  <c r="O1890" i="2" s="1"/>
  <c r="J1890" i="2"/>
  <c r="F1890" i="2"/>
  <c r="A1890" i="2"/>
  <c r="T1889" i="2"/>
  <c r="S1889" i="2"/>
  <c r="P1889" i="2"/>
  <c r="N1889" i="2"/>
  <c r="M1889" i="2"/>
  <c r="L1889" i="2"/>
  <c r="O1889" i="2" s="1"/>
  <c r="J1889" i="2"/>
  <c r="F1889" i="2"/>
  <c r="A1889" i="2"/>
  <c r="T1888" i="2"/>
  <c r="S1888" i="2"/>
  <c r="P1888" i="2"/>
  <c r="N1888" i="2"/>
  <c r="M1888" i="2"/>
  <c r="L1888" i="2"/>
  <c r="O1888" i="2" s="1"/>
  <c r="J1888" i="2"/>
  <c r="F1888" i="2"/>
  <c r="A1888" i="2"/>
  <c r="T1887" i="2"/>
  <c r="S1887" i="2"/>
  <c r="P1887" i="2"/>
  <c r="N1887" i="2"/>
  <c r="M1887" i="2"/>
  <c r="L1887" i="2"/>
  <c r="O1887" i="2" s="1"/>
  <c r="J1887" i="2"/>
  <c r="F1887" i="2"/>
  <c r="A1887" i="2"/>
  <c r="T1886" i="2"/>
  <c r="S1886" i="2"/>
  <c r="P1886" i="2"/>
  <c r="N1886" i="2"/>
  <c r="M1886" i="2"/>
  <c r="L1886" i="2"/>
  <c r="O1886" i="2" s="1"/>
  <c r="J1886" i="2"/>
  <c r="F1886" i="2"/>
  <c r="A1886" i="2"/>
  <c r="T1885" i="2"/>
  <c r="S1885" i="2"/>
  <c r="P1885" i="2"/>
  <c r="N1885" i="2"/>
  <c r="M1885" i="2"/>
  <c r="L1885" i="2"/>
  <c r="O1885" i="2" s="1"/>
  <c r="J1885" i="2"/>
  <c r="F1885" i="2"/>
  <c r="A1885" i="2"/>
  <c r="T1884" i="2"/>
  <c r="S1884" i="2"/>
  <c r="P1884" i="2"/>
  <c r="N1884" i="2"/>
  <c r="M1884" i="2"/>
  <c r="L1884" i="2"/>
  <c r="O1884" i="2" s="1"/>
  <c r="J1884" i="2"/>
  <c r="F1884" i="2"/>
  <c r="A1884" i="2"/>
  <c r="T1883" i="2"/>
  <c r="S1883" i="2"/>
  <c r="P1883" i="2"/>
  <c r="N1883" i="2"/>
  <c r="M1883" i="2"/>
  <c r="L1883" i="2"/>
  <c r="O1883" i="2" s="1"/>
  <c r="J1883" i="2"/>
  <c r="F1883" i="2"/>
  <c r="A1883" i="2"/>
  <c r="T1882" i="2"/>
  <c r="S1882" i="2"/>
  <c r="P1882" i="2"/>
  <c r="N1882" i="2"/>
  <c r="M1882" i="2"/>
  <c r="L1882" i="2"/>
  <c r="O1882" i="2" s="1"/>
  <c r="J1882" i="2"/>
  <c r="F1882" i="2"/>
  <c r="A1882" i="2"/>
  <c r="T1881" i="2"/>
  <c r="S1881" i="2"/>
  <c r="P1881" i="2"/>
  <c r="N1881" i="2"/>
  <c r="M1881" i="2"/>
  <c r="L1881" i="2"/>
  <c r="O1881" i="2" s="1"/>
  <c r="J1881" i="2"/>
  <c r="F1881" i="2"/>
  <c r="A1881" i="2"/>
  <c r="T1880" i="2"/>
  <c r="S1880" i="2"/>
  <c r="P1880" i="2"/>
  <c r="N1880" i="2"/>
  <c r="M1880" i="2"/>
  <c r="L1880" i="2"/>
  <c r="O1880" i="2" s="1"/>
  <c r="J1880" i="2"/>
  <c r="F1880" i="2"/>
  <c r="A1880" i="2"/>
  <c r="T1879" i="2"/>
  <c r="S1879" i="2"/>
  <c r="P1879" i="2"/>
  <c r="N1879" i="2"/>
  <c r="M1879" i="2"/>
  <c r="L1879" i="2"/>
  <c r="O1879" i="2" s="1"/>
  <c r="J1879" i="2"/>
  <c r="F1879" i="2"/>
  <c r="A1879" i="2"/>
  <c r="T1878" i="2"/>
  <c r="S1878" i="2"/>
  <c r="P1878" i="2"/>
  <c r="N1878" i="2"/>
  <c r="M1878" i="2"/>
  <c r="L1878" i="2"/>
  <c r="O1878" i="2" s="1"/>
  <c r="J1878" i="2"/>
  <c r="F1878" i="2"/>
  <c r="A1878" i="2"/>
  <c r="T1877" i="2"/>
  <c r="S1877" i="2"/>
  <c r="P1877" i="2"/>
  <c r="N1877" i="2"/>
  <c r="M1877" i="2"/>
  <c r="L1877" i="2"/>
  <c r="O1877" i="2" s="1"/>
  <c r="J1877" i="2"/>
  <c r="F1877" i="2"/>
  <c r="A1877" i="2"/>
  <c r="T1876" i="2"/>
  <c r="S1876" i="2"/>
  <c r="P1876" i="2"/>
  <c r="N1876" i="2"/>
  <c r="M1876" i="2"/>
  <c r="L1876" i="2"/>
  <c r="O1876" i="2" s="1"/>
  <c r="J1876" i="2"/>
  <c r="F1876" i="2"/>
  <c r="A1876" i="2"/>
  <c r="T1875" i="2"/>
  <c r="S1875" i="2"/>
  <c r="P1875" i="2"/>
  <c r="N1875" i="2"/>
  <c r="M1875" i="2"/>
  <c r="L1875" i="2"/>
  <c r="O1875" i="2" s="1"/>
  <c r="J1875" i="2"/>
  <c r="F1875" i="2"/>
  <c r="A1875" i="2"/>
  <c r="T1874" i="2"/>
  <c r="S1874" i="2"/>
  <c r="P1874" i="2"/>
  <c r="N1874" i="2"/>
  <c r="M1874" i="2"/>
  <c r="L1874" i="2"/>
  <c r="O1874" i="2" s="1"/>
  <c r="J1874" i="2"/>
  <c r="F1874" i="2"/>
  <c r="A1874" i="2"/>
  <c r="T1873" i="2"/>
  <c r="S1873" i="2"/>
  <c r="P1873" i="2"/>
  <c r="N1873" i="2"/>
  <c r="M1873" i="2"/>
  <c r="L1873" i="2"/>
  <c r="O1873" i="2" s="1"/>
  <c r="J1873" i="2"/>
  <c r="F1873" i="2"/>
  <c r="A1873" i="2"/>
  <c r="T1872" i="2"/>
  <c r="S1872" i="2"/>
  <c r="P1872" i="2"/>
  <c r="N1872" i="2"/>
  <c r="M1872" i="2"/>
  <c r="L1872" i="2"/>
  <c r="O1872" i="2" s="1"/>
  <c r="J1872" i="2"/>
  <c r="F1872" i="2"/>
  <c r="A1872" i="2"/>
  <c r="T1871" i="2"/>
  <c r="S1871" i="2"/>
  <c r="P1871" i="2"/>
  <c r="N1871" i="2"/>
  <c r="M1871" i="2"/>
  <c r="L1871" i="2"/>
  <c r="O1871" i="2" s="1"/>
  <c r="J1871" i="2"/>
  <c r="F1871" i="2"/>
  <c r="A1871" i="2"/>
  <c r="T1870" i="2"/>
  <c r="S1870" i="2"/>
  <c r="P1870" i="2"/>
  <c r="N1870" i="2"/>
  <c r="M1870" i="2"/>
  <c r="L1870" i="2"/>
  <c r="O1870" i="2" s="1"/>
  <c r="J1870" i="2"/>
  <c r="F1870" i="2"/>
  <c r="A1870" i="2"/>
  <c r="T1869" i="2"/>
  <c r="S1869" i="2"/>
  <c r="P1869" i="2"/>
  <c r="N1869" i="2"/>
  <c r="M1869" i="2"/>
  <c r="L1869" i="2"/>
  <c r="O1869" i="2" s="1"/>
  <c r="J1869" i="2"/>
  <c r="F1869" i="2"/>
  <c r="A1869" i="2"/>
  <c r="T1868" i="2"/>
  <c r="S1868" i="2"/>
  <c r="P1868" i="2"/>
  <c r="N1868" i="2"/>
  <c r="M1868" i="2"/>
  <c r="L1868" i="2"/>
  <c r="O1868" i="2" s="1"/>
  <c r="J1868" i="2"/>
  <c r="F1868" i="2"/>
  <c r="A1868" i="2"/>
  <c r="T1867" i="2"/>
  <c r="S1867" i="2"/>
  <c r="P1867" i="2"/>
  <c r="N1867" i="2"/>
  <c r="M1867" i="2"/>
  <c r="L1867" i="2"/>
  <c r="O1867" i="2" s="1"/>
  <c r="J1867" i="2"/>
  <c r="F1867" i="2"/>
  <c r="A1867" i="2"/>
  <c r="T1866" i="2"/>
  <c r="S1866" i="2"/>
  <c r="P1866" i="2"/>
  <c r="N1866" i="2"/>
  <c r="M1866" i="2"/>
  <c r="L1866" i="2"/>
  <c r="O1866" i="2" s="1"/>
  <c r="J1866" i="2"/>
  <c r="F1866" i="2"/>
  <c r="A1866" i="2"/>
  <c r="T1865" i="2"/>
  <c r="S1865" i="2"/>
  <c r="P1865" i="2"/>
  <c r="N1865" i="2"/>
  <c r="M1865" i="2"/>
  <c r="L1865" i="2"/>
  <c r="O1865" i="2" s="1"/>
  <c r="J1865" i="2"/>
  <c r="F1865" i="2"/>
  <c r="A1865" i="2"/>
  <c r="T1864" i="2"/>
  <c r="S1864" i="2"/>
  <c r="P1864" i="2"/>
  <c r="N1864" i="2"/>
  <c r="M1864" i="2"/>
  <c r="L1864" i="2"/>
  <c r="O1864" i="2" s="1"/>
  <c r="J1864" i="2"/>
  <c r="F1864" i="2"/>
  <c r="A1864" i="2"/>
  <c r="T1863" i="2"/>
  <c r="S1863" i="2"/>
  <c r="P1863" i="2"/>
  <c r="N1863" i="2"/>
  <c r="M1863" i="2"/>
  <c r="L1863" i="2"/>
  <c r="O1863" i="2" s="1"/>
  <c r="J1863" i="2"/>
  <c r="F1863" i="2"/>
  <c r="A1863" i="2"/>
  <c r="T1862" i="2"/>
  <c r="S1862" i="2"/>
  <c r="P1862" i="2"/>
  <c r="N1862" i="2"/>
  <c r="M1862" i="2"/>
  <c r="L1862" i="2"/>
  <c r="O1862" i="2" s="1"/>
  <c r="J1862" i="2"/>
  <c r="F1862" i="2"/>
  <c r="A1862" i="2"/>
  <c r="T1861" i="2"/>
  <c r="S1861" i="2"/>
  <c r="P1861" i="2"/>
  <c r="N1861" i="2"/>
  <c r="M1861" i="2"/>
  <c r="L1861" i="2"/>
  <c r="O1861" i="2" s="1"/>
  <c r="J1861" i="2"/>
  <c r="F1861" i="2"/>
  <c r="A1861" i="2"/>
  <c r="T1860" i="2"/>
  <c r="S1860" i="2"/>
  <c r="P1860" i="2"/>
  <c r="N1860" i="2"/>
  <c r="M1860" i="2"/>
  <c r="L1860" i="2"/>
  <c r="O1860" i="2" s="1"/>
  <c r="J1860" i="2"/>
  <c r="F1860" i="2"/>
  <c r="A1860" i="2"/>
  <c r="T1859" i="2"/>
  <c r="S1859" i="2"/>
  <c r="P1859" i="2"/>
  <c r="N1859" i="2"/>
  <c r="M1859" i="2"/>
  <c r="L1859" i="2"/>
  <c r="O1859" i="2" s="1"/>
  <c r="J1859" i="2"/>
  <c r="F1859" i="2"/>
  <c r="A1859" i="2"/>
  <c r="T1858" i="2"/>
  <c r="S1858" i="2"/>
  <c r="P1858" i="2"/>
  <c r="N1858" i="2"/>
  <c r="M1858" i="2"/>
  <c r="L1858" i="2"/>
  <c r="O1858" i="2" s="1"/>
  <c r="J1858" i="2"/>
  <c r="F1858" i="2"/>
  <c r="A1858" i="2"/>
  <c r="T1857" i="2"/>
  <c r="S1857" i="2"/>
  <c r="P1857" i="2"/>
  <c r="N1857" i="2"/>
  <c r="M1857" i="2"/>
  <c r="L1857" i="2"/>
  <c r="O1857" i="2" s="1"/>
  <c r="J1857" i="2"/>
  <c r="F1857" i="2"/>
  <c r="A1857" i="2"/>
  <c r="T1856" i="2"/>
  <c r="S1856" i="2"/>
  <c r="P1856" i="2"/>
  <c r="N1856" i="2"/>
  <c r="M1856" i="2"/>
  <c r="L1856" i="2"/>
  <c r="O1856" i="2" s="1"/>
  <c r="J1856" i="2"/>
  <c r="F1856" i="2"/>
  <c r="A1856" i="2"/>
  <c r="T1855" i="2"/>
  <c r="S1855" i="2"/>
  <c r="P1855" i="2"/>
  <c r="N1855" i="2"/>
  <c r="M1855" i="2"/>
  <c r="L1855" i="2"/>
  <c r="O1855" i="2" s="1"/>
  <c r="J1855" i="2"/>
  <c r="F1855" i="2"/>
  <c r="A1855" i="2"/>
  <c r="T1854" i="2"/>
  <c r="S1854" i="2"/>
  <c r="P1854" i="2"/>
  <c r="N1854" i="2"/>
  <c r="M1854" i="2"/>
  <c r="L1854" i="2"/>
  <c r="O1854" i="2" s="1"/>
  <c r="J1854" i="2"/>
  <c r="F1854" i="2"/>
  <c r="A1854" i="2"/>
  <c r="T1853" i="2"/>
  <c r="S1853" i="2"/>
  <c r="P1853" i="2"/>
  <c r="N1853" i="2"/>
  <c r="M1853" i="2"/>
  <c r="L1853" i="2"/>
  <c r="O1853" i="2" s="1"/>
  <c r="J1853" i="2"/>
  <c r="F1853" i="2"/>
  <c r="A1853" i="2"/>
  <c r="T1852" i="2"/>
  <c r="S1852" i="2"/>
  <c r="P1852" i="2"/>
  <c r="N1852" i="2"/>
  <c r="M1852" i="2"/>
  <c r="L1852" i="2"/>
  <c r="O1852" i="2" s="1"/>
  <c r="J1852" i="2"/>
  <c r="F1852" i="2"/>
  <c r="A1852" i="2"/>
  <c r="T1851" i="2"/>
  <c r="S1851" i="2"/>
  <c r="P1851" i="2"/>
  <c r="N1851" i="2"/>
  <c r="M1851" i="2"/>
  <c r="L1851" i="2"/>
  <c r="O1851" i="2" s="1"/>
  <c r="J1851" i="2"/>
  <c r="F1851" i="2"/>
  <c r="A1851" i="2"/>
  <c r="T1850" i="2"/>
  <c r="S1850" i="2"/>
  <c r="P1850" i="2"/>
  <c r="N1850" i="2"/>
  <c r="M1850" i="2"/>
  <c r="L1850" i="2"/>
  <c r="O1850" i="2" s="1"/>
  <c r="J1850" i="2"/>
  <c r="F1850" i="2"/>
  <c r="A1850" i="2"/>
  <c r="T1849" i="2"/>
  <c r="S1849" i="2"/>
  <c r="P1849" i="2"/>
  <c r="N1849" i="2"/>
  <c r="M1849" i="2"/>
  <c r="L1849" i="2"/>
  <c r="O1849" i="2" s="1"/>
  <c r="J1849" i="2"/>
  <c r="F1849" i="2"/>
  <c r="A1849" i="2"/>
  <c r="T1848" i="2"/>
  <c r="S1848" i="2"/>
  <c r="P1848" i="2"/>
  <c r="N1848" i="2"/>
  <c r="M1848" i="2"/>
  <c r="L1848" i="2"/>
  <c r="O1848" i="2" s="1"/>
  <c r="J1848" i="2"/>
  <c r="F1848" i="2"/>
  <c r="A1848" i="2"/>
  <c r="T1847" i="2"/>
  <c r="S1847" i="2"/>
  <c r="P1847" i="2"/>
  <c r="N1847" i="2"/>
  <c r="M1847" i="2"/>
  <c r="L1847" i="2"/>
  <c r="O1847" i="2" s="1"/>
  <c r="J1847" i="2"/>
  <c r="F1847" i="2"/>
  <c r="A1847" i="2"/>
  <c r="T1846" i="2"/>
  <c r="S1846" i="2"/>
  <c r="P1846" i="2"/>
  <c r="N1846" i="2"/>
  <c r="M1846" i="2"/>
  <c r="L1846" i="2"/>
  <c r="O1846" i="2" s="1"/>
  <c r="J1846" i="2"/>
  <c r="F1846" i="2"/>
  <c r="A1846" i="2"/>
  <c r="T1845" i="2"/>
  <c r="S1845" i="2"/>
  <c r="P1845" i="2"/>
  <c r="N1845" i="2"/>
  <c r="M1845" i="2"/>
  <c r="L1845" i="2"/>
  <c r="O1845" i="2" s="1"/>
  <c r="J1845" i="2"/>
  <c r="F1845" i="2"/>
  <c r="A1845" i="2"/>
  <c r="T1844" i="2"/>
  <c r="S1844" i="2"/>
  <c r="P1844" i="2"/>
  <c r="N1844" i="2"/>
  <c r="M1844" i="2"/>
  <c r="L1844" i="2"/>
  <c r="O1844" i="2" s="1"/>
  <c r="J1844" i="2"/>
  <c r="F1844" i="2"/>
  <c r="A1844" i="2"/>
  <c r="T1843" i="2"/>
  <c r="S1843" i="2"/>
  <c r="P1843" i="2"/>
  <c r="N1843" i="2"/>
  <c r="M1843" i="2"/>
  <c r="L1843" i="2"/>
  <c r="O1843" i="2" s="1"/>
  <c r="J1843" i="2"/>
  <c r="F1843" i="2"/>
  <c r="A1843" i="2"/>
  <c r="T1842" i="2"/>
  <c r="S1842" i="2"/>
  <c r="P1842" i="2"/>
  <c r="N1842" i="2"/>
  <c r="M1842" i="2"/>
  <c r="L1842" i="2"/>
  <c r="O1842" i="2" s="1"/>
  <c r="J1842" i="2"/>
  <c r="F1842" i="2"/>
  <c r="A1842" i="2"/>
  <c r="T1841" i="2"/>
  <c r="S1841" i="2"/>
  <c r="P1841" i="2"/>
  <c r="N1841" i="2"/>
  <c r="M1841" i="2"/>
  <c r="L1841" i="2"/>
  <c r="O1841" i="2" s="1"/>
  <c r="J1841" i="2"/>
  <c r="F1841" i="2"/>
  <c r="A1841" i="2"/>
  <c r="T1840" i="2"/>
  <c r="S1840" i="2"/>
  <c r="P1840" i="2"/>
  <c r="N1840" i="2"/>
  <c r="M1840" i="2"/>
  <c r="L1840" i="2"/>
  <c r="O1840" i="2" s="1"/>
  <c r="J1840" i="2"/>
  <c r="F1840" i="2"/>
  <c r="A1840" i="2"/>
  <c r="T1839" i="2"/>
  <c r="S1839" i="2"/>
  <c r="P1839" i="2"/>
  <c r="N1839" i="2"/>
  <c r="M1839" i="2"/>
  <c r="L1839" i="2"/>
  <c r="O1839" i="2" s="1"/>
  <c r="J1839" i="2"/>
  <c r="F1839" i="2"/>
  <c r="A1839" i="2"/>
  <c r="T1838" i="2"/>
  <c r="S1838" i="2"/>
  <c r="P1838" i="2"/>
  <c r="N1838" i="2"/>
  <c r="M1838" i="2"/>
  <c r="L1838" i="2"/>
  <c r="O1838" i="2" s="1"/>
  <c r="J1838" i="2"/>
  <c r="F1838" i="2"/>
  <c r="A1838" i="2"/>
  <c r="T1837" i="2"/>
  <c r="S1837" i="2"/>
  <c r="P1837" i="2"/>
  <c r="N1837" i="2"/>
  <c r="M1837" i="2"/>
  <c r="L1837" i="2"/>
  <c r="O1837" i="2" s="1"/>
  <c r="J1837" i="2"/>
  <c r="F1837" i="2"/>
  <c r="A1837" i="2"/>
  <c r="T1836" i="2"/>
  <c r="S1836" i="2"/>
  <c r="P1836" i="2"/>
  <c r="N1836" i="2"/>
  <c r="M1836" i="2"/>
  <c r="L1836" i="2"/>
  <c r="O1836" i="2" s="1"/>
  <c r="J1836" i="2"/>
  <c r="F1836" i="2"/>
  <c r="A1836" i="2"/>
  <c r="T1835" i="2"/>
  <c r="S1835" i="2"/>
  <c r="P1835" i="2"/>
  <c r="N1835" i="2"/>
  <c r="M1835" i="2"/>
  <c r="L1835" i="2"/>
  <c r="O1835" i="2" s="1"/>
  <c r="J1835" i="2"/>
  <c r="F1835" i="2"/>
  <c r="A1835" i="2"/>
  <c r="T1834" i="2"/>
  <c r="S1834" i="2"/>
  <c r="P1834" i="2"/>
  <c r="N1834" i="2"/>
  <c r="M1834" i="2"/>
  <c r="L1834" i="2"/>
  <c r="O1834" i="2" s="1"/>
  <c r="J1834" i="2"/>
  <c r="F1834" i="2"/>
  <c r="A1834" i="2"/>
  <c r="T1833" i="2"/>
  <c r="S1833" i="2"/>
  <c r="P1833" i="2"/>
  <c r="N1833" i="2"/>
  <c r="M1833" i="2"/>
  <c r="L1833" i="2"/>
  <c r="O1833" i="2" s="1"/>
  <c r="J1833" i="2"/>
  <c r="F1833" i="2"/>
  <c r="A1833" i="2"/>
  <c r="T1832" i="2"/>
  <c r="S1832" i="2"/>
  <c r="P1832" i="2"/>
  <c r="N1832" i="2"/>
  <c r="M1832" i="2"/>
  <c r="L1832" i="2"/>
  <c r="O1832" i="2" s="1"/>
  <c r="J1832" i="2"/>
  <c r="F1832" i="2"/>
  <c r="A1832" i="2"/>
  <c r="T1831" i="2"/>
  <c r="S1831" i="2"/>
  <c r="P1831" i="2"/>
  <c r="N1831" i="2"/>
  <c r="M1831" i="2"/>
  <c r="L1831" i="2"/>
  <c r="O1831" i="2" s="1"/>
  <c r="J1831" i="2"/>
  <c r="F1831" i="2"/>
  <c r="A1831" i="2"/>
  <c r="T1830" i="2"/>
  <c r="S1830" i="2"/>
  <c r="P1830" i="2"/>
  <c r="N1830" i="2"/>
  <c r="M1830" i="2"/>
  <c r="L1830" i="2"/>
  <c r="O1830" i="2" s="1"/>
  <c r="J1830" i="2"/>
  <c r="F1830" i="2"/>
  <c r="A1830" i="2"/>
  <c r="T1829" i="2"/>
  <c r="S1829" i="2"/>
  <c r="P1829" i="2"/>
  <c r="N1829" i="2"/>
  <c r="M1829" i="2"/>
  <c r="L1829" i="2"/>
  <c r="O1829" i="2" s="1"/>
  <c r="J1829" i="2"/>
  <c r="F1829" i="2"/>
  <c r="A1829" i="2"/>
  <c r="T1828" i="2"/>
  <c r="S1828" i="2"/>
  <c r="P1828" i="2"/>
  <c r="N1828" i="2"/>
  <c r="M1828" i="2"/>
  <c r="L1828" i="2"/>
  <c r="O1828" i="2" s="1"/>
  <c r="J1828" i="2"/>
  <c r="F1828" i="2"/>
  <c r="A1828" i="2"/>
  <c r="T1827" i="2"/>
  <c r="S1827" i="2"/>
  <c r="P1827" i="2"/>
  <c r="N1827" i="2"/>
  <c r="M1827" i="2"/>
  <c r="L1827" i="2"/>
  <c r="O1827" i="2" s="1"/>
  <c r="J1827" i="2"/>
  <c r="F1827" i="2"/>
  <c r="A1827" i="2"/>
  <c r="T1826" i="2"/>
  <c r="S1826" i="2"/>
  <c r="P1826" i="2"/>
  <c r="N1826" i="2"/>
  <c r="M1826" i="2"/>
  <c r="L1826" i="2"/>
  <c r="O1826" i="2" s="1"/>
  <c r="J1826" i="2"/>
  <c r="F1826" i="2"/>
  <c r="A1826" i="2"/>
  <c r="T1825" i="2"/>
  <c r="S1825" i="2"/>
  <c r="P1825" i="2"/>
  <c r="N1825" i="2"/>
  <c r="M1825" i="2"/>
  <c r="L1825" i="2"/>
  <c r="O1825" i="2" s="1"/>
  <c r="J1825" i="2"/>
  <c r="F1825" i="2"/>
  <c r="A1825" i="2"/>
  <c r="T1824" i="2"/>
  <c r="S1824" i="2"/>
  <c r="P1824" i="2"/>
  <c r="N1824" i="2"/>
  <c r="M1824" i="2"/>
  <c r="L1824" i="2"/>
  <c r="O1824" i="2" s="1"/>
  <c r="J1824" i="2"/>
  <c r="F1824" i="2"/>
  <c r="A1824" i="2"/>
  <c r="T1823" i="2"/>
  <c r="S1823" i="2"/>
  <c r="P1823" i="2"/>
  <c r="N1823" i="2"/>
  <c r="M1823" i="2"/>
  <c r="L1823" i="2"/>
  <c r="O1823" i="2" s="1"/>
  <c r="J1823" i="2"/>
  <c r="F1823" i="2"/>
  <c r="A1823" i="2"/>
  <c r="T1822" i="2"/>
  <c r="S1822" i="2"/>
  <c r="P1822" i="2"/>
  <c r="N1822" i="2"/>
  <c r="M1822" i="2"/>
  <c r="L1822" i="2"/>
  <c r="O1822" i="2" s="1"/>
  <c r="J1822" i="2"/>
  <c r="F1822" i="2"/>
  <c r="A1822" i="2"/>
  <c r="T1821" i="2"/>
  <c r="S1821" i="2"/>
  <c r="P1821" i="2"/>
  <c r="N1821" i="2"/>
  <c r="M1821" i="2"/>
  <c r="L1821" i="2"/>
  <c r="O1821" i="2" s="1"/>
  <c r="J1821" i="2"/>
  <c r="F1821" i="2"/>
  <c r="A1821" i="2"/>
  <c r="T1820" i="2"/>
  <c r="S1820" i="2"/>
  <c r="P1820" i="2"/>
  <c r="N1820" i="2"/>
  <c r="M1820" i="2"/>
  <c r="L1820" i="2"/>
  <c r="O1820" i="2" s="1"/>
  <c r="J1820" i="2"/>
  <c r="F1820" i="2"/>
  <c r="A1820" i="2"/>
  <c r="T1819" i="2"/>
  <c r="S1819" i="2"/>
  <c r="P1819" i="2"/>
  <c r="N1819" i="2"/>
  <c r="M1819" i="2"/>
  <c r="L1819" i="2"/>
  <c r="O1819" i="2" s="1"/>
  <c r="J1819" i="2"/>
  <c r="F1819" i="2"/>
  <c r="A1819" i="2"/>
  <c r="T1818" i="2"/>
  <c r="S1818" i="2"/>
  <c r="P1818" i="2"/>
  <c r="N1818" i="2"/>
  <c r="M1818" i="2"/>
  <c r="L1818" i="2"/>
  <c r="O1818" i="2" s="1"/>
  <c r="J1818" i="2"/>
  <c r="F1818" i="2"/>
  <c r="A1818" i="2"/>
  <c r="T1817" i="2"/>
  <c r="S1817" i="2"/>
  <c r="P1817" i="2"/>
  <c r="N1817" i="2"/>
  <c r="M1817" i="2"/>
  <c r="L1817" i="2"/>
  <c r="O1817" i="2" s="1"/>
  <c r="J1817" i="2"/>
  <c r="F1817" i="2"/>
  <c r="A1817" i="2"/>
  <c r="T1816" i="2"/>
  <c r="S1816" i="2"/>
  <c r="P1816" i="2"/>
  <c r="N1816" i="2"/>
  <c r="M1816" i="2"/>
  <c r="L1816" i="2"/>
  <c r="O1816" i="2" s="1"/>
  <c r="J1816" i="2"/>
  <c r="F1816" i="2"/>
  <c r="A1816" i="2"/>
  <c r="T1815" i="2"/>
  <c r="S1815" i="2"/>
  <c r="P1815" i="2"/>
  <c r="N1815" i="2"/>
  <c r="M1815" i="2"/>
  <c r="L1815" i="2"/>
  <c r="O1815" i="2" s="1"/>
  <c r="J1815" i="2"/>
  <c r="F1815" i="2"/>
  <c r="A1815" i="2"/>
  <c r="T1814" i="2"/>
  <c r="S1814" i="2"/>
  <c r="P1814" i="2"/>
  <c r="N1814" i="2"/>
  <c r="M1814" i="2"/>
  <c r="L1814" i="2"/>
  <c r="O1814" i="2" s="1"/>
  <c r="J1814" i="2"/>
  <c r="F1814" i="2"/>
  <c r="A1814" i="2"/>
  <c r="T1813" i="2"/>
  <c r="S1813" i="2"/>
  <c r="P1813" i="2"/>
  <c r="N1813" i="2"/>
  <c r="M1813" i="2"/>
  <c r="L1813" i="2"/>
  <c r="O1813" i="2" s="1"/>
  <c r="J1813" i="2"/>
  <c r="F1813" i="2"/>
  <c r="A1813" i="2"/>
  <c r="T1812" i="2"/>
  <c r="S1812" i="2"/>
  <c r="P1812" i="2"/>
  <c r="N1812" i="2"/>
  <c r="M1812" i="2"/>
  <c r="L1812" i="2"/>
  <c r="O1812" i="2" s="1"/>
  <c r="J1812" i="2"/>
  <c r="F1812" i="2"/>
  <c r="A1812" i="2"/>
  <c r="T1811" i="2"/>
  <c r="S1811" i="2"/>
  <c r="P1811" i="2"/>
  <c r="N1811" i="2"/>
  <c r="M1811" i="2"/>
  <c r="L1811" i="2"/>
  <c r="O1811" i="2" s="1"/>
  <c r="J1811" i="2"/>
  <c r="F1811" i="2"/>
  <c r="A1811" i="2"/>
  <c r="T1810" i="2"/>
  <c r="S1810" i="2"/>
  <c r="P1810" i="2"/>
  <c r="N1810" i="2"/>
  <c r="M1810" i="2"/>
  <c r="L1810" i="2"/>
  <c r="O1810" i="2" s="1"/>
  <c r="J1810" i="2"/>
  <c r="F1810" i="2"/>
  <c r="A1810" i="2"/>
  <c r="T1809" i="2"/>
  <c r="S1809" i="2"/>
  <c r="P1809" i="2"/>
  <c r="N1809" i="2"/>
  <c r="M1809" i="2"/>
  <c r="L1809" i="2"/>
  <c r="O1809" i="2" s="1"/>
  <c r="J1809" i="2"/>
  <c r="F1809" i="2"/>
  <c r="A1809" i="2"/>
  <c r="T1808" i="2"/>
  <c r="S1808" i="2"/>
  <c r="P1808" i="2"/>
  <c r="N1808" i="2"/>
  <c r="M1808" i="2"/>
  <c r="L1808" i="2"/>
  <c r="O1808" i="2" s="1"/>
  <c r="J1808" i="2"/>
  <c r="F1808" i="2"/>
  <c r="A1808" i="2"/>
  <c r="T1807" i="2"/>
  <c r="S1807" i="2"/>
  <c r="P1807" i="2"/>
  <c r="N1807" i="2"/>
  <c r="M1807" i="2"/>
  <c r="L1807" i="2"/>
  <c r="O1807" i="2" s="1"/>
  <c r="J1807" i="2"/>
  <c r="F1807" i="2"/>
  <c r="A1807" i="2"/>
  <c r="T1806" i="2"/>
  <c r="S1806" i="2"/>
  <c r="P1806" i="2"/>
  <c r="N1806" i="2"/>
  <c r="M1806" i="2"/>
  <c r="L1806" i="2"/>
  <c r="O1806" i="2" s="1"/>
  <c r="J1806" i="2"/>
  <c r="F1806" i="2"/>
  <c r="A1806" i="2"/>
  <c r="T1805" i="2"/>
  <c r="S1805" i="2"/>
  <c r="P1805" i="2"/>
  <c r="N1805" i="2"/>
  <c r="M1805" i="2"/>
  <c r="L1805" i="2"/>
  <c r="O1805" i="2" s="1"/>
  <c r="J1805" i="2"/>
  <c r="F1805" i="2"/>
  <c r="A1805" i="2"/>
  <c r="T1804" i="2"/>
  <c r="S1804" i="2"/>
  <c r="P1804" i="2"/>
  <c r="N1804" i="2"/>
  <c r="M1804" i="2"/>
  <c r="L1804" i="2"/>
  <c r="O1804" i="2" s="1"/>
  <c r="J1804" i="2"/>
  <c r="F1804" i="2"/>
  <c r="A1804" i="2"/>
  <c r="T1803" i="2"/>
  <c r="S1803" i="2"/>
  <c r="P1803" i="2"/>
  <c r="N1803" i="2"/>
  <c r="M1803" i="2"/>
  <c r="L1803" i="2"/>
  <c r="O1803" i="2" s="1"/>
  <c r="J1803" i="2"/>
  <c r="F1803" i="2"/>
  <c r="A1803" i="2"/>
  <c r="T1802" i="2"/>
  <c r="S1802" i="2"/>
  <c r="P1802" i="2"/>
  <c r="N1802" i="2"/>
  <c r="M1802" i="2"/>
  <c r="L1802" i="2"/>
  <c r="O1802" i="2" s="1"/>
  <c r="J1802" i="2"/>
  <c r="F1802" i="2"/>
  <c r="A1802" i="2"/>
  <c r="T1801" i="2"/>
  <c r="S1801" i="2"/>
  <c r="P1801" i="2"/>
  <c r="N1801" i="2"/>
  <c r="M1801" i="2"/>
  <c r="L1801" i="2"/>
  <c r="O1801" i="2" s="1"/>
  <c r="J1801" i="2"/>
  <c r="F1801" i="2"/>
  <c r="A1801" i="2"/>
  <c r="T1800" i="2"/>
  <c r="S1800" i="2"/>
  <c r="P1800" i="2"/>
  <c r="N1800" i="2"/>
  <c r="M1800" i="2"/>
  <c r="L1800" i="2"/>
  <c r="O1800" i="2" s="1"/>
  <c r="J1800" i="2"/>
  <c r="F1800" i="2"/>
  <c r="A1800" i="2"/>
  <c r="T1799" i="2"/>
  <c r="S1799" i="2"/>
  <c r="P1799" i="2"/>
  <c r="N1799" i="2"/>
  <c r="M1799" i="2"/>
  <c r="L1799" i="2"/>
  <c r="O1799" i="2" s="1"/>
  <c r="J1799" i="2"/>
  <c r="F1799" i="2"/>
  <c r="A1799" i="2"/>
  <c r="T1798" i="2"/>
  <c r="S1798" i="2"/>
  <c r="P1798" i="2"/>
  <c r="N1798" i="2"/>
  <c r="M1798" i="2"/>
  <c r="L1798" i="2"/>
  <c r="O1798" i="2" s="1"/>
  <c r="J1798" i="2"/>
  <c r="F1798" i="2"/>
  <c r="A1798" i="2"/>
  <c r="T1797" i="2"/>
  <c r="S1797" i="2"/>
  <c r="P1797" i="2"/>
  <c r="N1797" i="2"/>
  <c r="M1797" i="2"/>
  <c r="L1797" i="2"/>
  <c r="O1797" i="2" s="1"/>
  <c r="J1797" i="2"/>
  <c r="F1797" i="2"/>
  <c r="A1797" i="2"/>
  <c r="T1796" i="2"/>
  <c r="S1796" i="2"/>
  <c r="P1796" i="2"/>
  <c r="N1796" i="2"/>
  <c r="M1796" i="2"/>
  <c r="L1796" i="2"/>
  <c r="O1796" i="2" s="1"/>
  <c r="J1796" i="2"/>
  <c r="F1796" i="2"/>
  <c r="A1796" i="2"/>
  <c r="T1795" i="2"/>
  <c r="S1795" i="2"/>
  <c r="P1795" i="2"/>
  <c r="N1795" i="2"/>
  <c r="M1795" i="2"/>
  <c r="L1795" i="2"/>
  <c r="O1795" i="2" s="1"/>
  <c r="J1795" i="2"/>
  <c r="F1795" i="2"/>
  <c r="A1795" i="2"/>
  <c r="T1794" i="2"/>
  <c r="S1794" i="2"/>
  <c r="P1794" i="2"/>
  <c r="N1794" i="2"/>
  <c r="M1794" i="2"/>
  <c r="L1794" i="2"/>
  <c r="O1794" i="2" s="1"/>
  <c r="J1794" i="2"/>
  <c r="F1794" i="2"/>
  <c r="A1794" i="2"/>
  <c r="T1793" i="2"/>
  <c r="S1793" i="2"/>
  <c r="P1793" i="2"/>
  <c r="N1793" i="2"/>
  <c r="M1793" i="2"/>
  <c r="L1793" i="2"/>
  <c r="O1793" i="2" s="1"/>
  <c r="J1793" i="2"/>
  <c r="F1793" i="2"/>
  <c r="A1793" i="2"/>
  <c r="T1792" i="2"/>
  <c r="S1792" i="2"/>
  <c r="P1792" i="2"/>
  <c r="N1792" i="2"/>
  <c r="M1792" i="2"/>
  <c r="L1792" i="2"/>
  <c r="O1792" i="2" s="1"/>
  <c r="J1792" i="2"/>
  <c r="F1792" i="2"/>
  <c r="A1792" i="2"/>
  <c r="T1791" i="2"/>
  <c r="S1791" i="2"/>
  <c r="P1791" i="2"/>
  <c r="N1791" i="2"/>
  <c r="M1791" i="2"/>
  <c r="L1791" i="2"/>
  <c r="O1791" i="2" s="1"/>
  <c r="J1791" i="2"/>
  <c r="F1791" i="2"/>
  <c r="A1791" i="2"/>
  <c r="T1790" i="2"/>
  <c r="S1790" i="2"/>
  <c r="P1790" i="2"/>
  <c r="N1790" i="2"/>
  <c r="M1790" i="2"/>
  <c r="L1790" i="2"/>
  <c r="O1790" i="2" s="1"/>
  <c r="J1790" i="2"/>
  <c r="F1790" i="2"/>
  <c r="A1790" i="2"/>
  <c r="T1789" i="2"/>
  <c r="S1789" i="2"/>
  <c r="P1789" i="2"/>
  <c r="N1789" i="2"/>
  <c r="M1789" i="2"/>
  <c r="L1789" i="2"/>
  <c r="O1789" i="2" s="1"/>
  <c r="J1789" i="2"/>
  <c r="F1789" i="2"/>
  <c r="A1789" i="2"/>
  <c r="T1788" i="2"/>
  <c r="S1788" i="2"/>
  <c r="P1788" i="2"/>
  <c r="N1788" i="2"/>
  <c r="M1788" i="2"/>
  <c r="L1788" i="2"/>
  <c r="O1788" i="2" s="1"/>
  <c r="J1788" i="2"/>
  <c r="F1788" i="2"/>
  <c r="A1788" i="2"/>
  <c r="T1787" i="2"/>
  <c r="S1787" i="2"/>
  <c r="P1787" i="2"/>
  <c r="N1787" i="2"/>
  <c r="M1787" i="2"/>
  <c r="L1787" i="2"/>
  <c r="O1787" i="2" s="1"/>
  <c r="J1787" i="2"/>
  <c r="F1787" i="2"/>
  <c r="A1787" i="2"/>
  <c r="T1786" i="2"/>
  <c r="S1786" i="2"/>
  <c r="P1786" i="2"/>
  <c r="N1786" i="2"/>
  <c r="M1786" i="2"/>
  <c r="L1786" i="2"/>
  <c r="O1786" i="2" s="1"/>
  <c r="J1786" i="2"/>
  <c r="F1786" i="2"/>
  <c r="A1786" i="2"/>
  <c r="T1785" i="2"/>
  <c r="S1785" i="2"/>
  <c r="P1785" i="2"/>
  <c r="N1785" i="2"/>
  <c r="M1785" i="2"/>
  <c r="L1785" i="2"/>
  <c r="O1785" i="2" s="1"/>
  <c r="J1785" i="2"/>
  <c r="F1785" i="2"/>
  <c r="A1785" i="2"/>
  <c r="T1784" i="2"/>
  <c r="S1784" i="2"/>
  <c r="P1784" i="2"/>
  <c r="N1784" i="2"/>
  <c r="M1784" i="2"/>
  <c r="L1784" i="2"/>
  <c r="O1784" i="2" s="1"/>
  <c r="J1784" i="2"/>
  <c r="F1784" i="2"/>
  <c r="A1784" i="2"/>
  <c r="T1783" i="2"/>
  <c r="S1783" i="2"/>
  <c r="P1783" i="2"/>
  <c r="N1783" i="2"/>
  <c r="M1783" i="2"/>
  <c r="L1783" i="2"/>
  <c r="O1783" i="2" s="1"/>
  <c r="J1783" i="2"/>
  <c r="F1783" i="2"/>
  <c r="A1783" i="2"/>
  <c r="T1782" i="2"/>
  <c r="S1782" i="2"/>
  <c r="P1782" i="2"/>
  <c r="N1782" i="2"/>
  <c r="M1782" i="2"/>
  <c r="L1782" i="2"/>
  <c r="O1782" i="2" s="1"/>
  <c r="J1782" i="2"/>
  <c r="F1782" i="2"/>
  <c r="A1782" i="2"/>
  <c r="T1781" i="2"/>
  <c r="S1781" i="2"/>
  <c r="P1781" i="2"/>
  <c r="N1781" i="2"/>
  <c r="M1781" i="2"/>
  <c r="L1781" i="2"/>
  <c r="O1781" i="2" s="1"/>
  <c r="J1781" i="2"/>
  <c r="F1781" i="2"/>
  <c r="A1781" i="2"/>
  <c r="T1780" i="2"/>
  <c r="S1780" i="2"/>
  <c r="P1780" i="2"/>
  <c r="N1780" i="2"/>
  <c r="M1780" i="2"/>
  <c r="L1780" i="2"/>
  <c r="O1780" i="2" s="1"/>
  <c r="J1780" i="2"/>
  <c r="F1780" i="2"/>
  <c r="A1780" i="2"/>
  <c r="T1779" i="2"/>
  <c r="S1779" i="2"/>
  <c r="P1779" i="2"/>
  <c r="N1779" i="2"/>
  <c r="M1779" i="2"/>
  <c r="L1779" i="2"/>
  <c r="O1779" i="2" s="1"/>
  <c r="J1779" i="2"/>
  <c r="F1779" i="2"/>
  <c r="A1779" i="2"/>
  <c r="T1778" i="2"/>
  <c r="S1778" i="2"/>
  <c r="P1778" i="2"/>
  <c r="N1778" i="2"/>
  <c r="M1778" i="2"/>
  <c r="L1778" i="2"/>
  <c r="O1778" i="2" s="1"/>
  <c r="J1778" i="2"/>
  <c r="F1778" i="2"/>
  <c r="A1778" i="2"/>
  <c r="T1777" i="2"/>
  <c r="S1777" i="2"/>
  <c r="P1777" i="2"/>
  <c r="N1777" i="2"/>
  <c r="M1777" i="2"/>
  <c r="L1777" i="2"/>
  <c r="O1777" i="2" s="1"/>
  <c r="J1777" i="2"/>
  <c r="F1777" i="2"/>
  <c r="A1777" i="2"/>
  <c r="T1776" i="2"/>
  <c r="S1776" i="2"/>
  <c r="P1776" i="2"/>
  <c r="N1776" i="2"/>
  <c r="M1776" i="2"/>
  <c r="L1776" i="2"/>
  <c r="O1776" i="2" s="1"/>
  <c r="J1776" i="2"/>
  <c r="F1776" i="2"/>
  <c r="A1776" i="2"/>
  <c r="T1775" i="2"/>
  <c r="S1775" i="2"/>
  <c r="P1775" i="2"/>
  <c r="N1775" i="2"/>
  <c r="M1775" i="2"/>
  <c r="L1775" i="2"/>
  <c r="O1775" i="2" s="1"/>
  <c r="J1775" i="2"/>
  <c r="F1775" i="2"/>
  <c r="A1775" i="2"/>
  <c r="T1774" i="2"/>
  <c r="S1774" i="2"/>
  <c r="P1774" i="2"/>
  <c r="N1774" i="2"/>
  <c r="M1774" i="2"/>
  <c r="L1774" i="2"/>
  <c r="O1774" i="2" s="1"/>
  <c r="J1774" i="2"/>
  <c r="F1774" i="2"/>
  <c r="A1774" i="2"/>
  <c r="T1773" i="2"/>
  <c r="S1773" i="2"/>
  <c r="P1773" i="2"/>
  <c r="N1773" i="2"/>
  <c r="M1773" i="2"/>
  <c r="L1773" i="2"/>
  <c r="O1773" i="2" s="1"/>
  <c r="J1773" i="2"/>
  <c r="F1773" i="2"/>
  <c r="A1773" i="2"/>
  <c r="T1772" i="2"/>
  <c r="S1772" i="2"/>
  <c r="P1772" i="2"/>
  <c r="N1772" i="2"/>
  <c r="M1772" i="2"/>
  <c r="L1772" i="2"/>
  <c r="O1772" i="2" s="1"/>
  <c r="J1772" i="2"/>
  <c r="F1772" i="2"/>
  <c r="A1772" i="2"/>
  <c r="T1771" i="2"/>
  <c r="S1771" i="2"/>
  <c r="P1771" i="2"/>
  <c r="N1771" i="2"/>
  <c r="M1771" i="2"/>
  <c r="L1771" i="2"/>
  <c r="O1771" i="2" s="1"/>
  <c r="J1771" i="2"/>
  <c r="F1771" i="2"/>
  <c r="A1771" i="2"/>
  <c r="T1770" i="2"/>
  <c r="S1770" i="2"/>
  <c r="P1770" i="2"/>
  <c r="N1770" i="2"/>
  <c r="M1770" i="2"/>
  <c r="L1770" i="2"/>
  <c r="O1770" i="2" s="1"/>
  <c r="J1770" i="2"/>
  <c r="F1770" i="2"/>
  <c r="A1770" i="2"/>
  <c r="T1769" i="2"/>
  <c r="S1769" i="2"/>
  <c r="P1769" i="2"/>
  <c r="N1769" i="2"/>
  <c r="M1769" i="2"/>
  <c r="L1769" i="2"/>
  <c r="O1769" i="2" s="1"/>
  <c r="J1769" i="2"/>
  <c r="F1769" i="2"/>
  <c r="A1769" i="2"/>
  <c r="T1768" i="2"/>
  <c r="S1768" i="2"/>
  <c r="P1768" i="2"/>
  <c r="N1768" i="2"/>
  <c r="M1768" i="2"/>
  <c r="L1768" i="2"/>
  <c r="O1768" i="2" s="1"/>
  <c r="J1768" i="2"/>
  <c r="F1768" i="2"/>
  <c r="A1768" i="2"/>
  <c r="T1767" i="2"/>
  <c r="S1767" i="2"/>
  <c r="P1767" i="2"/>
  <c r="N1767" i="2"/>
  <c r="M1767" i="2"/>
  <c r="L1767" i="2"/>
  <c r="O1767" i="2" s="1"/>
  <c r="J1767" i="2"/>
  <c r="F1767" i="2"/>
  <c r="A1767" i="2"/>
  <c r="T1766" i="2"/>
  <c r="S1766" i="2"/>
  <c r="P1766" i="2"/>
  <c r="N1766" i="2"/>
  <c r="M1766" i="2"/>
  <c r="L1766" i="2"/>
  <c r="O1766" i="2" s="1"/>
  <c r="J1766" i="2"/>
  <c r="F1766" i="2"/>
  <c r="A1766" i="2"/>
  <c r="T1765" i="2"/>
  <c r="S1765" i="2"/>
  <c r="P1765" i="2"/>
  <c r="N1765" i="2"/>
  <c r="M1765" i="2"/>
  <c r="L1765" i="2"/>
  <c r="O1765" i="2" s="1"/>
  <c r="J1765" i="2"/>
  <c r="F1765" i="2"/>
  <c r="A1765" i="2"/>
  <c r="T1764" i="2"/>
  <c r="S1764" i="2"/>
  <c r="P1764" i="2"/>
  <c r="N1764" i="2"/>
  <c r="M1764" i="2"/>
  <c r="L1764" i="2"/>
  <c r="O1764" i="2" s="1"/>
  <c r="J1764" i="2"/>
  <c r="F1764" i="2"/>
  <c r="A1764" i="2"/>
  <c r="T1763" i="2"/>
  <c r="S1763" i="2"/>
  <c r="P1763" i="2"/>
  <c r="N1763" i="2"/>
  <c r="M1763" i="2"/>
  <c r="L1763" i="2"/>
  <c r="O1763" i="2" s="1"/>
  <c r="J1763" i="2"/>
  <c r="F1763" i="2"/>
  <c r="A1763" i="2"/>
  <c r="T1762" i="2"/>
  <c r="S1762" i="2"/>
  <c r="P1762" i="2"/>
  <c r="N1762" i="2"/>
  <c r="M1762" i="2"/>
  <c r="L1762" i="2"/>
  <c r="O1762" i="2" s="1"/>
  <c r="J1762" i="2"/>
  <c r="F1762" i="2"/>
  <c r="A1762" i="2"/>
  <c r="T1761" i="2"/>
  <c r="S1761" i="2"/>
  <c r="P1761" i="2"/>
  <c r="N1761" i="2"/>
  <c r="M1761" i="2"/>
  <c r="L1761" i="2"/>
  <c r="O1761" i="2" s="1"/>
  <c r="J1761" i="2"/>
  <c r="F1761" i="2"/>
  <c r="A1761" i="2"/>
  <c r="T1760" i="2"/>
  <c r="S1760" i="2"/>
  <c r="P1760" i="2"/>
  <c r="N1760" i="2"/>
  <c r="M1760" i="2"/>
  <c r="L1760" i="2"/>
  <c r="O1760" i="2" s="1"/>
  <c r="J1760" i="2"/>
  <c r="F1760" i="2"/>
  <c r="A1760" i="2"/>
  <c r="T1759" i="2"/>
  <c r="S1759" i="2"/>
  <c r="P1759" i="2"/>
  <c r="N1759" i="2"/>
  <c r="M1759" i="2"/>
  <c r="L1759" i="2"/>
  <c r="O1759" i="2" s="1"/>
  <c r="J1759" i="2"/>
  <c r="F1759" i="2"/>
  <c r="A1759" i="2"/>
  <c r="T1758" i="2"/>
  <c r="S1758" i="2"/>
  <c r="P1758" i="2"/>
  <c r="N1758" i="2"/>
  <c r="M1758" i="2"/>
  <c r="L1758" i="2"/>
  <c r="O1758" i="2" s="1"/>
  <c r="J1758" i="2"/>
  <c r="F1758" i="2"/>
  <c r="A1758" i="2"/>
  <c r="T1757" i="2"/>
  <c r="S1757" i="2"/>
  <c r="P1757" i="2"/>
  <c r="N1757" i="2"/>
  <c r="M1757" i="2"/>
  <c r="L1757" i="2"/>
  <c r="O1757" i="2" s="1"/>
  <c r="J1757" i="2"/>
  <c r="F1757" i="2"/>
  <c r="A1757" i="2"/>
  <c r="T1756" i="2"/>
  <c r="S1756" i="2"/>
  <c r="P1756" i="2"/>
  <c r="N1756" i="2"/>
  <c r="M1756" i="2"/>
  <c r="L1756" i="2"/>
  <c r="O1756" i="2" s="1"/>
  <c r="J1756" i="2"/>
  <c r="F1756" i="2"/>
  <c r="A1756" i="2"/>
  <c r="T1755" i="2"/>
  <c r="S1755" i="2"/>
  <c r="P1755" i="2"/>
  <c r="N1755" i="2"/>
  <c r="M1755" i="2"/>
  <c r="L1755" i="2"/>
  <c r="O1755" i="2" s="1"/>
  <c r="J1755" i="2"/>
  <c r="F1755" i="2"/>
  <c r="A1755" i="2"/>
  <c r="T1754" i="2"/>
  <c r="S1754" i="2"/>
  <c r="P1754" i="2"/>
  <c r="N1754" i="2"/>
  <c r="M1754" i="2"/>
  <c r="L1754" i="2"/>
  <c r="O1754" i="2" s="1"/>
  <c r="J1754" i="2"/>
  <c r="F1754" i="2"/>
  <c r="A1754" i="2"/>
  <c r="T1753" i="2"/>
  <c r="S1753" i="2"/>
  <c r="P1753" i="2"/>
  <c r="N1753" i="2"/>
  <c r="M1753" i="2"/>
  <c r="L1753" i="2"/>
  <c r="O1753" i="2" s="1"/>
  <c r="J1753" i="2"/>
  <c r="F1753" i="2"/>
  <c r="A1753" i="2"/>
  <c r="T1752" i="2"/>
  <c r="S1752" i="2"/>
  <c r="P1752" i="2"/>
  <c r="N1752" i="2"/>
  <c r="M1752" i="2"/>
  <c r="L1752" i="2"/>
  <c r="O1752" i="2" s="1"/>
  <c r="J1752" i="2"/>
  <c r="F1752" i="2"/>
  <c r="A1752" i="2"/>
  <c r="T1751" i="2"/>
  <c r="S1751" i="2"/>
  <c r="P1751" i="2"/>
  <c r="N1751" i="2"/>
  <c r="M1751" i="2"/>
  <c r="L1751" i="2"/>
  <c r="O1751" i="2" s="1"/>
  <c r="J1751" i="2"/>
  <c r="F1751" i="2"/>
  <c r="A1751" i="2"/>
  <c r="T1750" i="2"/>
  <c r="S1750" i="2"/>
  <c r="P1750" i="2"/>
  <c r="N1750" i="2"/>
  <c r="M1750" i="2"/>
  <c r="L1750" i="2"/>
  <c r="O1750" i="2" s="1"/>
  <c r="J1750" i="2"/>
  <c r="F1750" i="2"/>
  <c r="A1750" i="2"/>
  <c r="T1749" i="2"/>
  <c r="S1749" i="2"/>
  <c r="P1749" i="2"/>
  <c r="N1749" i="2"/>
  <c r="M1749" i="2"/>
  <c r="L1749" i="2"/>
  <c r="O1749" i="2" s="1"/>
  <c r="J1749" i="2"/>
  <c r="F1749" i="2"/>
  <c r="A1749" i="2"/>
  <c r="T1748" i="2"/>
  <c r="S1748" i="2"/>
  <c r="P1748" i="2"/>
  <c r="N1748" i="2"/>
  <c r="M1748" i="2"/>
  <c r="L1748" i="2"/>
  <c r="O1748" i="2" s="1"/>
  <c r="J1748" i="2"/>
  <c r="F1748" i="2"/>
  <c r="A1748" i="2"/>
  <c r="T1747" i="2"/>
  <c r="S1747" i="2"/>
  <c r="P1747" i="2"/>
  <c r="N1747" i="2"/>
  <c r="M1747" i="2"/>
  <c r="L1747" i="2"/>
  <c r="O1747" i="2" s="1"/>
  <c r="J1747" i="2"/>
  <c r="F1747" i="2"/>
  <c r="A1747" i="2"/>
  <c r="T1746" i="2"/>
  <c r="S1746" i="2"/>
  <c r="P1746" i="2"/>
  <c r="N1746" i="2"/>
  <c r="M1746" i="2"/>
  <c r="L1746" i="2"/>
  <c r="O1746" i="2" s="1"/>
  <c r="J1746" i="2"/>
  <c r="F1746" i="2"/>
  <c r="A1746" i="2"/>
  <c r="T1745" i="2"/>
  <c r="S1745" i="2"/>
  <c r="P1745" i="2"/>
  <c r="N1745" i="2"/>
  <c r="M1745" i="2"/>
  <c r="L1745" i="2"/>
  <c r="O1745" i="2" s="1"/>
  <c r="J1745" i="2"/>
  <c r="F1745" i="2"/>
  <c r="A1745" i="2"/>
  <c r="T1744" i="2"/>
  <c r="S1744" i="2"/>
  <c r="P1744" i="2"/>
  <c r="N1744" i="2"/>
  <c r="M1744" i="2"/>
  <c r="L1744" i="2"/>
  <c r="O1744" i="2" s="1"/>
  <c r="J1744" i="2"/>
  <c r="F1744" i="2"/>
  <c r="A1744" i="2"/>
  <c r="T1743" i="2"/>
  <c r="S1743" i="2"/>
  <c r="P1743" i="2"/>
  <c r="N1743" i="2"/>
  <c r="M1743" i="2"/>
  <c r="L1743" i="2"/>
  <c r="O1743" i="2" s="1"/>
  <c r="J1743" i="2"/>
  <c r="F1743" i="2"/>
  <c r="A1743" i="2"/>
  <c r="T1742" i="2"/>
  <c r="S1742" i="2"/>
  <c r="P1742" i="2"/>
  <c r="N1742" i="2"/>
  <c r="M1742" i="2"/>
  <c r="L1742" i="2"/>
  <c r="O1742" i="2" s="1"/>
  <c r="J1742" i="2"/>
  <c r="F1742" i="2"/>
  <c r="A1742" i="2"/>
  <c r="T1741" i="2"/>
  <c r="S1741" i="2"/>
  <c r="P1741" i="2"/>
  <c r="N1741" i="2"/>
  <c r="M1741" i="2"/>
  <c r="L1741" i="2"/>
  <c r="O1741" i="2" s="1"/>
  <c r="J1741" i="2"/>
  <c r="F1741" i="2"/>
  <c r="A1741" i="2"/>
  <c r="T1740" i="2"/>
  <c r="S1740" i="2"/>
  <c r="P1740" i="2"/>
  <c r="N1740" i="2"/>
  <c r="M1740" i="2"/>
  <c r="L1740" i="2"/>
  <c r="O1740" i="2" s="1"/>
  <c r="J1740" i="2"/>
  <c r="F1740" i="2"/>
  <c r="A1740" i="2"/>
  <c r="T1739" i="2"/>
  <c r="S1739" i="2"/>
  <c r="P1739" i="2"/>
  <c r="N1739" i="2"/>
  <c r="M1739" i="2"/>
  <c r="L1739" i="2"/>
  <c r="O1739" i="2" s="1"/>
  <c r="J1739" i="2"/>
  <c r="F1739" i="2"/>
  <c r="A1739" i="2"/>
  <c r="T1738" i="2"/>
  <c r="S1738" i="2"/>
  <c r="P1738" i="2"/>
  <c r="N1738" i="2"/>
  <c r="M1738" i="2"/>
  <c r="L1738" i="2"/>
  <c r="O1738" i="2" s="1"/>
  <c r="J1738" i="2"/>
  <c r="F1738" i="2"/>
  <c r="A1738" i="2"/>
  <c r="T1737" i="2"/>
  <c r="S1737" i="2"/>
  <c r="P1737" i="2"/>
  <c r="N1737" i="2"/>
  <c r="M1737" i="2"/>
  <c r="L1737" i="2"/>
  <c r="O1737" i="2" s="1"/>
  <c r="J1737" i="2"/>
  <c r="F1737" i="2"/>
  <c r="A1737" i="2"/>
  <c r="T1736" i="2"/>
  <c r="S1736" i="2"/>
  <c r="P1736" i="2"/>
  <c r="N1736" i="2"/>
  <c r="M1736" i="2"/>
  <c r="L1736" i="2"/>
  <c r="O1736" i="2" s="1"/>
  <c r="J1736" i="2"/>
  <c r="F1736" i="2"/>
  <c r="A1736" i="2"/>
  <c r="T1735" i="2"/>
  <c r="S1735" i="2"/>
  <c r="P1735" i="2"/>
  <c r="N1735" i="2"/>
  <c r="M1735" i="2"/>
  <c r="L1735" i="2"/>
  <c r="O1735" i="2" s="1"/>
  <c r="J1735" i="2"/>
  <c r="F1735" i="2"/>
  <c r="A1735" i="2"/>
  <c r="T1734" i="2"/>
  <c r="S1734" i="2"/>
  <c r="P1734" i="2"/>
  <c r="N1734" i="2"/>
  <c r="M1734" i="2"/>
  <c r="L1734" i="2"/>
  <c r="O1734" i="2" s="1"/>
  <c r="J1734" i="2"/>
  <c r="F1734" i="2"/>
  <c r="A1734" i="2"/>
  <c r="T1733" i="2"/>
  <c r="S1733" i="2"/>
  <c r="P1733" i="2"/>
  <c r="N1733" i="2"/>
  <c r="M1733" i="2"/>
  <c r="L1733" i="2"/>
  <c r="O1733" i="2" s="1"/>
  <c r="J1733" i="2"/>
  <c r="F1733" i="2"/>
  <c r="A1733" i="2"/>
  <c r="T1732" i="2"/>
  <c r="S1732" i="2"/>
  <c r="P1732" i="2"/>
  <c r="N1732" i="2"/>
  <c r="M1732" i="2"/>
  <c r="L1732" i="2"/>
  <c r="O1732" i="2" s="1"/>
  <c r="J1732" i="2"/>
  <c r="F1732" i="2"/>
  <c r="A1732" i="2"/>
  <c r="T1731" i="2"/>
  <c r="S1731" i="2"/>
  <c r="P1731" i="2"/>
  <c r="N1731" i="2"/>
  <c r="M1731" i="2"/>
  <c r="L1731" i="2"/>
  <c r="O1731" i="2" s="1"/>
  <c r="J1731" i="2"/>
  <c r="F1731" i="2"/>
  <c r="A1731" i="2"/>
  <c r="T1730" i="2"/>
  <c r="S1730" i="2"/>
  <c r="P1730" i="2"/>
  <c r="N1730" i="2"/>
  <c r="M1730" i="2"/>
  <c r="L1730" i="2"/>
  <c r="O1730" i="2" s="1"/>
  <c r="J1730" i="2"/>
  <c r="F1730" i="2"/>
  <c r="A1730" i="2"/>
  <c r="T1729" i="2"/>
  <c r="S1729" i="2"/>
  <c r="P1729" i="2"/>
  <c r="N1729" i="2"/>
  <c r="M1729" i="2"/>
  <c r="L1729" i="2"/>
  <c r="O1729" i="2" s="1"/>
  <c r="J1729" i="2"/>
  <c r="F1729" i="2"/>
  <c r="A1729" i="2"/>
  <c r="T1728" i="2"/>
  <c r="S1728" i="2"/>
  <c r="P1728" i="2"/>
  <c r="N1728" i="2"/>
  <c r="M1728" i="2"/>
  <c r="L1728" i="2"/>
  <c r="O1728" i="2" s="1"/>
  <c r="J1728" i="2"/>
  <c r="F1728" i="2"/>
  <c r="A1728" i="2"/>
  <c r="T1727" i="2"/>
  <c r="S1727" i="2"/>
  <c r="P1727" i="2"/>
  <c r="N1727" i="2"/>
  <c r="M1727" i="2"/>
  <c r="L1727" i="2"/>
  <c r="O1727" i="2" s="1"/>
  <c r="J1727" i="2"/>
  <c r="F1727" i="2"/>
  <c r="A1727" i="2"/>
  <c r="T1726" i="2"/>
  <c r="S1726" i="2"/>
  <c r="P1726" i="2"/>
  <c r="N1726" i="2"/>
  <c r="M1726" i="2"/>
  <c r="L1726" i="2"/>
  <c r="O1726" i="2" s="1"/>
  <c r="J1726" i="2"/>
  <c r="F1726" i="2"/>
  <c r="A1726" i="2"/>
  <c r="T1725" i="2"/>
  <c r="S1725" i="2"/>
  <c r="P1725" i="2"/>
  <c r="N1725" i="2"/>
  <c r="M1725" i="2"/>
  <c r="L1725" i="2"/>
  <c r="O1725" i="2" s="1"/>
  <c r="J1725" i="2"/>
  <c r="F1725" i="2"/>
  <c r="A1725" i="2"/>
  <c r="T1724" i="2"/>
  <c r="S1724" i="2"/>
  <c r="P1724" i="2"/>
  <c r="N1724" i="2"/>
  <c r="M1724" i="2"/>
  <c r="L1724" i="2"/>
  <c r="O1724" i="2" s="1"/>
  <c r="J1724" i="2"/>
  <c r="F1724" i="2"/>
  <c r="A1724" i="2"/>
  <c r="T1723" i="2"/>
  <c r="S1723" i="2"/>
  <c r="P1723" i="2"/>
  <c r="N1723" i="2"/>
  <c r="M1723" i="2"/>
  <c r="L1723" i="2"/>
  <c r="O1723" i="2" s="1"/>
  <c r="J1723" i="2"/>
  <c r="F1723" i="2"/>
  <c r="A1723" i="2"/>
  <c r="T1722" i="2"/>
  <c r="S1722" i="2"/>
  <c r="P1722" i="2"/>
  <c r="N1722" i="2"/>
  <c r="M1722" i="2"/>
  <c r="L1722" i="2"/>
  <c r="O1722" i="2" s="1"/>
  <c r="J1722" i="2"/>
  <c r="F1722" i="2"/>
  <c r="A1722" i="2"/>
  <c r="T1721" i="2"/>
  <c r="S1721" i="2"/>
  <c r="P1721" i="2"/>
  <c r="N1721" i="2"/>
  <c r="M1721" i="2"/>
  <c r="L1721" i="2"/>
  <c r="O1721" i="2" s="1"/>
  <c r="J1721" i="2"/>
  <c r="F1721" i="2"/>
  <c r="A1721" i="2"/>
  <c r="T1720" i="2"/>
  <c r="S1720" i="2"/>
  <c r="P1720" i="2"/>
  <c r="N1720" i="2"/>
  <c r="M1720" i="2"/>
  <c r="L1720" i="2"/>
  <c r="O1720" i="2" s="1"/>
  <c r="J1720" i="2"/>
  <c r="F1720" i="2"/>
  <c r="A1720" i="2"/>
  <c r="T1719" i="2"/>
  <c r="S1719" i="2"/>
  <c r="P1719" i="2"/>
  <c r="N1719" i="2"/>
  <c r="M1719" i="2"/>
  <c r="L1719" i="2"/>
  <c r="O1719" i="2" s="1"/>
  <c r="J1719" i="2"/>
  <c r="F1719" i="2"/>
  <c r="A1719" i="2"/>
  <c r="T1718" i="2"/>
  <c r="S1718" i="2"/>
  <c r="P1718" i="2"/>
  <c r="N1718" i="2"/>
  <c r="M1718" i="2"/>
  <c r="L1718" i="2"/>
  <c r="O1718" i="2" s="1"/>
  <c r="J1718" i="2"/>
  <c r="F1718" i="2"/>
  <c r="A1718" i="2"/>
  <c r="T1717" i="2"/>
  <c r="S1717" i="2"/>
  <c r="P1717" i="2"/>
  <c r="N1717" i="2"/>
  <c r="M1717" i="2"/>
  <c r="L1717" i="2"/>
  <c r="O1717" i="2" s="1"/>
  <c r="J1717" i="2"/>
  <c r="F1717" i="2"/>
  <c r="A1717" i="2"/>
  <c r="T1716" i="2"/>
  <c r="S1716" i="2"/>
  <c r="P1716" i="2"/>
  <c r="N1716" i="2"/>
  <c r="M1716" i="2"/>
  <c r="L1716" i="2"/>
  <c r="O1716" i="2" s="1"/>
  <c r="J1716" i="2"/>
  <c r="F1716" i="2"/>
  <c r="A1716" i="2"/>
  <c r="T1715" i="2"/>
  <c r="S1715" i="2"/>
  <c r="P1715" i="2"/>
  <c r="N1715" i="2"/>
  <c r="M1715" i="2"/>
  <c r="L1715" i="2"/>
  <c r="O1715" i="2" s="1"/>
  <c r="J1715" i="2"/>
  <c r="F1715" i="2"/>
  <c r="A1715" i="2"/>
  <c r="T1714" i="2"/>
  <c r="S1714" i="2"/>
  <c r="P1714" i="2"/>
  <c r="N1714" i="2"/>
  <c r="M1714" i="2"/>
  <c r="L1714" i="2"/>
  <c r="O1714" i="2" s="1"/>
  <c r="J1714" i="2"/>
  <c r="F1714" i="2"/>
  <c r="A1714" i="2"/>
  <c r="T1713" i="2"/>
  <c r="S1713" i="2"/>
  <c r="P1713" i="2"/>
  <c r="N1713" i="2"/>
  <c r="M1713" i="2"/>
  <c r="L1713" i="2"/>
  <c r="O1713" i="2" s="1"/>
  <c r="J1713" i="2"/>
  <c r="F1713" i="2"/>
  <c r="A1713" i="2"/>
  <c r="T1712" i="2"/>
  <c r="S1712" i="2"/>
  <c r="P1712" i="2"/>
  <c r="N1712" i="2"/>
  <c r="M1712" i="2"/>
  <c r="L1712" i="2"/>
  <c r="O1712" i="2" s="1"/>
  <c r="J1712" i="2"/>
  <c r="F1712" i="2"/>
  <c r="A1712" i="2"/>
  <c r="T1711" i="2"/>
  <c r="S1711" i="2"/>
  <c r="P1711" i="2"/>
  <c r="N1711" i="2"/>
  <c r="M1711" i="2"/>
  <c r="L1711" i="2"/>
  <c r="O1711" i="2" s="1"/>
  <c r="J1711" i="2"/>
  <c r="F1711" i="2"/>
  <c r="A1711" i="2"/>
  <c r="T1710" i="2"/>
  <c r="S1710" i="2"/>
  <c r="P1710" i="2"/>
  <c r="N1710" i="2"/>
  <c r="M1710" i="2"/>
  <c r="L1710" i="2"/>
  <c r="O1710" i="2" s="1"/>
  <c r="J1710" i="2"/>
  <c r="F1710" i="2"/>
  <c r="A1710" i="2"/>
  <c r="T1709" i="2"/>
  <c r="S1709" i="2"/>
  <c r="P1709" i="2"/>
  <c r="N1709" i="2"/>
  <c r="M1709" i="2"/>
  <c r="L1709" i="2"/>
  <c r="O1709" i="2" s="1"/>
  <c r="J1709" i="2"/>
  <c r="F1709" i="2"/>
  <c r="A1709" i="2"/>
  <c r="T1708" i="2"/>
  <c r="S1708" i="2"/>
  <c r="P1708" i="2"/>
  <c r="N1708" i="2"/>
  <c r="M1708" i="2"/>
  <c r="L1708" i="2"/>
  <c r="O1708" i="2" s="1"/>
  <c r="J1708" i="2"/>
  <c r="F1708" i="2"/>
  <c r="A1708" i="2"/>
  <c r="T1707" i="2"/>
  <c r="S1707" i="2"/>
  <c r="P1707" i="2"/>
  <c r="N1707" i="2"/>
  <c r="M1707" i="2"/>
  <c r="L1707" i="2"/>
  <c r="O1707" i="2" s="1"/>
  <c r="J1707" i="2"/>
  <c r="F1707" i="2"/>
  <c r="A1707" i="2"/>
  <c r="T1706" i="2"/>
  <c r="S1706" i="2"/>
  <c r="P1706" i="2"/>
  <c r="N1706" i="2"/>
  <c r="M1706" i="2"/>
  <c r="L1706" i="2"/>
  <c r="O1706" i="2" s="1"/>
  <c r="J1706" i="2"/>
  <c r="F1706" i="2"/>
  <c r="A1706" i="2"/>
  <c r="T1705" i="2"/>
  <c r="S1705" i="2"/>
  <c r="P1705" i="2"/>
  <c r="N1705" i="2"/>
  <c r="M1705" i="2"/>
  <c r="L1705" i="2"/>
  <c r="O1705" i="2" s="1"/>
  <c r="J1705" i="2"/>
  <c r="F1705" i="2"/>
  <c r="A1705" i="2"/>
  <c r="T1704" i="2"/>
  <c r="S1704" i="2"/>
  <c r="P1704" i="2"/>
  <c r="N1704" i="2"/>
  <c r="M1704" i="2"/>
  <c r="L1704" i="2"/>
  <c r="O1704" i="2" s="1"/>
  <c r="J1704" i="2"/>
  <c r="F1704" i="2"/>
  <c r="A1704" i="2"/>
  <c r="T1703" i="2"/>
  <c r="S1703" i="2"/>
  <c r="P1703" i="2"/>
  <c r="N1703" i="2"/>
  <c r="M1703" i="2"/>
  <c r="L1703" i="2"/>
  <c r="O1703" i="2" s="1"/>
  <c r="J1703" i="2"/>
  <c r="F1703" i="2"/>
  <c r="A1703" i="2"/>
  <c r="T1702" i="2"/>
  <c r="S1702" i="2"/>
  <c r="P1702" i="2"/>
  <c r="N1702" i="2"/>
  <c r="M1702" i="2"/>
  <c r="L1702" i="2"/>
  <c r="O1702" i="2" s="1"/>
  <c r="J1702" i="2"/>
  <c r="F1702" i="2"/>
  <c r="A1702" i="2"/>
  <c r="T1701" i="2"/>
  <c r="S1701" i="2"/>
  <c r="P1701" i="2"/>
  <c r="N1701" i="2"/>
  <c r="M1701" i="2"/>
  <c r="L1701" i="2"/>
  <c r="O1701" i="2" s="1"/>
  <c r="J1701" i="2"/>
  <c r="F1701" i="2"/>
  <c r="A1701" i="2"/>
  <c r="T1700" i="2"/>
  <c r="S1700" i="2"/>
  <c r="P1700" i="2"/>
  <c r="N1700" i="2"/>
  <c r="M1700" i="2"/>
  <c r="L1700" i="2"/>
  <c r="O1700" i="2" s="1"/>
  <c r="J1700" i="2"/>
  <c r="F1700" i="2"/>
  <c r="A1700" i="2"/>
  <c r="T1699" i="2"/>
  <c r="S1699" i="2"/>
  <c r="P1699" i="2"/>
  <c r="N1699" i="2"/>
  <c r="M1699" i="2"/>
  <c r="L1699" i="2"/>
  <c r="O1699" i="2" s="1"/>
  <c r="J1699" i="2"/>
  <c r="F1699" i="2"/>
  <c r="A1699" i="2"/>
  <c r="T1698" i="2"/>
  <c r="S1698" i="2"/>
  <c r="P1698" i="2"/>
  <c r="N1698" i="2"/>
  <c r="M1698" i="2"/>
  <c r="L1698" i="2"/>
  <c r="O1698" i="2" s="1"/>
  <c r="J1698" i="2"/>
  <c r="F1698" i="2"/>
  <c r="A1698" i="2"/>
  <c r="T1697" i="2"/>
  <c r="S1697" i="2"/>
  <c r="P1697" i="2"/>
  <c r="N1697" i="2"/>
  <c r="M1697" i="2"/>
  <c r="L1697" i="2"/>
  <c r="O1697" i="2" s="1"/>
  <c r="J1697" i="2"/>
  <c r="F1697" i="2"/>
  <c r="A1697" i="2"/>
  <c r="T1696" i="2"/>
  <c r="S1696" i="2"/>
  <c r="P1696" i="2"/>
  <c r="N1696" i="2"/>
  <c r="M1696" i="2"/>
  <c r="L1696" i="2"/>
  <c r="O1696" i="2" s="1"/>
  <c r="J1696" i="2"/>
  <c r="F1696" i="2"/>
  <c r="A1696" i="2"/>
  <c r="T1695" i="2"/>
  <c r="S1695" i="2"/>
  <c r="P1695" i="2"/>
  <c r="N1695" i="2"/>
  <c r="M1695" i="2"/>
  <c r="L1695" i="2"/>
  <c r="O1695" i="2" s="1"/>
  <c r="J1695" i="2"/>
  <c r="F1695" i="2"/>
  <c r="A1695" i="2"/>
  <c r="T1694" i="2"/>
  <c r="S1694" i="2"/>
  <c r="P1694" i="2"/>
  <c r="N1694" i="2"/>
  <c r="M1694" i="2"/>
  <c r="L1694" i="2"/>
  <c r="O1694" i="2" s="1"/>
  <c r="J1694" i="2"/>
  <c r="F1694" i="2"/>
  <c r="A1694" i="2"/>
  <c r="T1693" i="2"/>
  <c r="S1693" i="2"/>
  <c r="P1693" i="2"/>
  <c r="N1693" i="2"/>
  <c r="M1693" i="2"/>
  <c r="L1693" i="2"/>
  <c r="O1693" i="2" s="1"/>
  <c r="J1693" i="2"/>
  <c r="F1693" i="2"/>
  <c r="A1693" i="2"/>
  <c r="T1692" i="2"/>
  <c r="S1692" i="2"/>
  <c r="P1692" i="2"/>
  <c r="N1692" i="2"/>
  <c r="M1692" i="2"/>
  <c r="L1692" i="2"/>
  <c r="O1692" i="2" s="1"/>
  <c r="J1692" i="2"/>
  <c r="F1692" i="2"/>
  <c r="A1692" i="2"/>
  <c r="T1691" i="2"/>
  <c r="S1691" i="2"/>
  <c r="P1691" i="2"/>
  <c r="N1691" i="2"/>
  <c r="M1691" i="2"/>
  <c r="L1691" i="2"/>
  <c r="O1691" i="2" s="1"/>
  <c r="J1691" i="2"/>
  <c r="F1691" i="2"/>
  <c r="A1691" i="2"/>
  <c r="T1690" i="2"/>
  <c r="S1690" i="2"/>
  <c r="P1690" i="2"/>
  <c r="N1690" i="2"/>
  <c r="M1690" i="2"/>
  <c r="L1690" i="2"/>
  <c r="O1690" i="2" s="1"/>
  <c r="J1690" i="2"/>
  <c r="F1690" i="2"/>
  <c r="A1690" i="2"/>
  <c r="T1689" i="2"/>
  <c r="S1689" i="2"/>
  <c r="P1689" i="2"/>
  <c r="N1689" i="2"/>
  <c r="M1689" i="2"/>
  <c r="L1689" i="2"/>
  <c r="O1689" i="2" s="1"/>
  <c r="J1689" i="2"/>
  <c r="F1689" i="2"/>
  <c r="A1689" i="2"/>
  <c r="T1688" i="2"/>
  <c r="S1688" i="2"/>
  <c r="P1688" i="2"/>
  <c r="N1688" i="2"/>
  <c r="M1688" i="2"/>
  <c r="L1688" i="2"/>
  <c r="O1688" i="2" s="1"/>
  <c r="J1688" i="2"/>
  <c r="F1688" i="2"/>
  <c r="A1688" i="2"/>
  <c r="T1687" i="2"/>
  <c r="S1687" i="2"/>
  <c r="P1687" i="2"/>
  <c r="N1687" i="2"/>
  <c r="M1687" i="2"/>
  <c r="L1687" i="2"/>
  <c r="O1687" i="2" s="1"/>
  <c r="J1687" i="2"/>
  <c r="F1687" i="2"/>
  <c r="A1687" i="2"/>
  <c r="T1686" i="2"/>
  <c r="S1686" i="2"/>
  <c r="P1686" i="2"/>
  <c r="N1686" i="2"/>
  <c r="M1686" i="2"/>
  <c r="L1686" i="2"/>
  <c r="O1686" i="2" s="1"/>
  <c r="J1686" i="2"/>
  <c r="F1686" i="2"/>
  <c r="A1686" i="2"/>
  <c r="T1685" i="2"/>
  <c r="S1685" i="2"/>
  <c r="P1685" i="2"/>
  <c r="N1685" i="2"/>
  <c r="M1685" i="2"/>
  <c r="L1685" i="2"/>
  <c r="O1685" i="2" s="1"/>
  <c r="J1685" i="2"/>
  <c r="F1685" i="2"/>
  <c r="A1685" i="2"/>
  <c r="T1684" i="2"/>
  <c r="S1684" i="2"/>
  <c r="P1684" i="2"/>
  <c r="N1684" i="2"/>
  <c r="M1684" i="2"/>
  <c r="L1684" i="2"/>
  <c r="O1684" i="2" s="1"/>
  <c r="J1684" i="2"/>
  <c r="F1684" i="2"/>
  <c r="A1684" i="2"/>
  <c r="T1683" i="2"/>
  <c r="S1683" i="2"/>
  <c r="P1683" i="2"/>
  <c r="N1683" i="2"/>
  <c r="M1683" i="2"/>
  <c r="L1683" i="2"/>
  <c r="O1683" i="2" s="1"/>
  <c r="J1683" i="2"/>
  <c r="F1683" i="2"/>
  <c r="A1683" i="2"/>
  <c r="T1682" i="2"/>
  <c r="S1682" i="2"/>
  <c r="P1682" i="2"/>
  <c r="N1682" i="2"/>
  <c r="M1682" i="2"/>
  <c r="L1682" i="2"/>
  <c r="O1682" i="2" s="1"/>
  <c r="J1682" i="2"/>
  <c r="F1682" i="2"/>
  <c r="A1682" i="2"/>
  <c r="T1681" i="2"/>
  <c r="S1681" i="2"/>
  <c r="P1681" i="2"/>
  <c r="N1681" i="2"/>
  <c r="M1681" i="2"/>
  <c r="L1681" i="2"/>
  <c r="O1681" i="2" s="1"/>
  <c r="J1681" i="2"/>
  <c r="F1681" i="2"/>
  <c r="A1681" i="2"/>
  <c r="T1680" i="2"/>
  <c r="S1680" i="2"/>
  <c r="P1680" i="2"/>
  <c r="N1680" i="2"/>
  <c r="M1680" i="2"/>
  <c r="L1680" i="2"/>
  <c r="O1680" i="2" s="1"/>
  <c r="J1680" i="2"/>
  <c r="F1680" i="2"/>
  <c r="A1680" i="2"/>
  <c r="T1679" i="2"/>
  <c r="S1679" i="2"/>
  <c r="P1679" i="2"/>
  <c r="N1679" i="2"/>
  <c r="M1679" i="2"/>
  <c r="L1679" i="2"/>
  <c r="O1679" i="2" s="1"/>
  <c r="J1679" i="2"/>
  <c r="F1679" i="2"/>
  <c r="A1679" i="2"/>
  <c r="T1678" i="2"/>
  <c r="S1678" i="2"/>
  <c r="P1678" i="2"/>
  <c r="N1678" i="2"/>
  <c r="M1678" i="2"/>
  <c r="L1678" i="2"/>
  <c r="O1678" i="2" s="1"/>
  <c r="J1678" i="2"/>
  <c r="F1678" i="2"/>
  <c r="A1678" i="2"/>
  <c r="T1677" i="2"/>
  <c r="S1677" i="2"/>
  <c r="P1677" i="2"/>
  <c r="N1677" i="2"/>
  <c r="M1677" i="2"/>
  <c r="L1677" i="2"/>
  <c r="O1677" i="2" s="1"/>
  <c r="J1677" i="2"/>
  <c r="F1677" i="2"/>
  <c r="A1677" i="2"/>
  <c r="T1676" i="2"/>
  <c r="S1676" i="2"/>
  <c r="P1676" i="2"/>
  <c r="N1676" i="2"/>
  <c r="M1676" i="2"/>
  <c r="L1676" i="2"/>
  <c r="O1676" i="2" s="1"/>
  <c r="J1676" i="2"/>
  <c r="F1676" i="2"/>
  <c r="A1676" i="2"/>
  <c r="T1675" i="2"/>
  <c r="S1675" i="2"/>
  <c r="P1675" i="2"/>
  <c r="N1675" i="2"/>
  <c r="M1675" i="2"/>
  <c r="L1675" i="2"/>
  <c r="O1675" i="2" s="1"/>
  <c r="J1675" i="2"/>
  <c r="F1675" i="2"/>
  <c r="A1675" i="2"/>
  <c r="T1674" i="2"/>
  <c r="S1674" i="2"/>
  <c r="P1674" i="2"/>
  <c r="N1674" i="2"/>
  <c r="M1674" i="2"/>
  <c r="L1674" i="2"/>
  <c r="O1674" i="2" s="1"/>
  <c r="J1674" i="2"/>
  <c r="F1674" i="2"/>
  <c r="A1674" i="2"/>
  <c r="T1673" i="2"/>
  <c r="S1673" i="2"/>
  <c r="P1673" i="2"/>
  <c r="N1673" i="2"/>
  <c r="M1673" i="2"/>
  <c r="L1673" i="2"/>
  <c r="O1673" i="2" s="1"/>
  <c r="J1673" i="2"/>
  <c r="F1673" i="2"/>
  <c r="A1673" i="2"/>
  <c r="T1672" i="2"/>
  <c r="S1672" i="2"/>
  <c r="P1672" i="2"/>
  <c r="N1672" i="2"/>
  <c r="M1672" i="2"/>
  <c r="L1672" i="2"/>
  <c r="O1672" i="2" s="1"/>
  <c r="J1672" i="2"/>
  <c r="F1672" i="2"/>
  <c r="A1672" i="2"/>
  <c r="T1671" i="2"/>
  <c r="S1671" i="2"/>
  <c r="P1671" i="2"/>
  <c r="N1671" i="2"/>
  <c r="M1671" i="2"/>
  <c r="L1671" i="2"/>
  <c r="O1671" i="2" s="1"/>
  <c r="J1671" i="2"/>
  <c r="F1671" i="2"/>
  <c r="A1671" i="2"/>
  <c r="T1670" i="2"/>
  <c r="S1670" i="2"/>
  <c r="P1670" i="2"/>
  <c r="N1670" i="2"/>
  <c r="M1670" i="2"/>
  <c r="L1670" i="2"/>
  <c r="O1670" i="2" s="1"/>
  <c r="J1670" i="2"/>
  <c r="F1670" i="2"/>
  <c r="A1670" i="2"/>
  <c r="T1669" i="2"/>
  <c r="S1669" i="2"/>
  <c r="P1669" i="2"/>
  <c r="N1669" i="2"/>
  <c r="M1669" i="2"/>
  <c r="L1669" i="2"/>
  <c r="O1669" i="2" s="1"/>
  <c r="J1669" i="2"/>
  <c r="F1669" i="2"/>
  <c r="A1669" i="2"/>
  <c r="T1668" i="2"/>
  <c r="S1668" i="2"/>
  <c r="P1668" i="2"/>
  <c r="N1668" i="2"/>
  <c r="M1668" i="2"/>
  <c r="L1668" i="2"/>
  <c r="O1668" i="2" s="1"/>
  <c r="J1668" i="2"/>
  <c r="F1668" i="2"/>
  <c r="A1668" i="2"/>
  <c r="T1667" i="2"/>
  <c r="S1667" i="2"/>
  <c r="P1667" i="2"/>
  <c r="N1667" i="2"/>
  <c r="M1667" i="2"/>
  <c r="L1667" i="2"/>
  <c r="O1667" i="2" s="1"/>
  <c r="J1667" i="2"/>
  <c r="F1667" i="2"/>
  <c r="A1667" i="2"/>
  <c r="T1666" i="2"/>
  <c r="S1666" i="2"/>
  <c r="P1666" i="2"/>
  <c r="N1666" i="2"/>
  <c r="M1666" i="2"/>
  <c r="L1666" i="2"/>
  <c r="O1666" i="2" s="1"/>
  <c r="J1666" i="2"/>
  <c r="F1666" i="2"/>
  <c r="A1666" i="2"/>
  <c r="T1665" i="2"/>
  <c r="S1665" i="2"/>
  <c r="P1665" i="2"/>
  <c r="N1665" i="2"/>
  <c r="M1665" i="2"/>
  <c r="L1665" i="2"/>
  <c r="O1665" i="2" s="1"/>
  <c r="J1665" i="2"/>
  <c r="F1665" i="2"/>
  <c r="A1665" i="2"/>
  <c r="T1664" i="2"/>
  <c r="S1664" i="2"/>
  <c r="P1664" i="2"/>
  <c r="N1664" i="2"/>
  <c r="M1664" i="2"/>
  <c r="L1664" i="2"/>
  <c r="O1664" i="2" s="1"/>
  <c r="J1664" i="2"/>
  <c r="F1664" i="2"/>
  <c r="A1664" i="2"/>
  <c r="T1663" i="2"/>
  <c r="S1663" i="2"/>
  <c r="P1663" i="2"/>
  <c r="N1663" i="2"/>
  <c r="M1663" i="2"/>
  <c r="L1663" i="2"/>
  <c r="O1663" i="2" s="1"/>
  <c r="J1663" i="2"/>
  <c r="F1663" i="2"/>
  <c r="A1663" i="2"/>
  <c r="T1662" i="2"/>
  <c r="S1662" i="2"/>
  <c r="P1662" i="2"/>
  <c r="N1662" i="2"/>
  <c r="M1662" i="2"/>
  <c r="L1662" i="2"/>
  <c r="O1662" i="2" s="1"/>
  <c r="J1662" i="2"/>
  <c r="F1662" i="2"/>
  <c r="A1662" i="2"/>
  <c r="T1661" i="2"/>
  <c r="S1661" i="2"/>
  <c r="P1661" i="2"/>
  <c r="N1661" i="2"/>
  <c r="M1661" i="2"/>
  <c r="L1661" i="2"/>
  <c r="O1661" i="2" s="1"/>
  <c r="J1661" i="2"/>
  <c r="F1661" i="2"/>
  <c r="A1661" i="2"/>
  <c r="T1660" i="2"/>
  <c r="S1660" i="2"/>
  <c r="P1660" i="2"/>
  <c r="N1660" i="2"/>
  <c r="M1660" i="2"/>
  <c r="L1660" i="2"/>
  <c r="O1660" i="2" s="1"/>
  <c r="J1660" i="2"/>
  <c r="F1660" i="2"/>
  <c r="A1660" i="2"/>
  <c r="T1659" i="2"/>
  <c r="S1659" i="2"/>
  <c r="P1659" i="2"/>
  <c r="N1659" i="2"/>
  <c r="M1659" i="2"/>
  <c r="L1659" i="2"/>
  <c r="O1659" i="2" s="1"/>
  <c r="J1659" i="2"/>
  <c r="F1659" i="2"/>
  <c r="A1659" i="2"/>
  <c r="T1658" i="2"/>
  <c r="S1658" i="2"/>
  <c r="P1658" i="2"/>
  <c r="N1658" i="2"/>
  <c r="M1658" i="2"/>
  <c r="L1658" i="2"/>
  <c r="O1658" i="2" s="1"/>
  <c r="J1658" i="2"/>
  <c r="F1658" i="2"/>
  <c r="A1658" i="2"/>
  <c r="T1657" i="2"/>
  <c r="S1657" i="2"/>
  <c r="P1657" i="2"/>
  <c r="N1657" i="2"/>
  <c r="M1657" i="2"/>
  <c r="L1657" i="2"/>
  <c r="O1657" i="2" s="1"/>
  <c r="J1657" i="2"/>
  <c r="F1657" i="2"/>
  <c r="A1657" i="2"/>
  <c r="T1656" i="2"/>
  <c r="S1656" i="2"/>
  <c r="P1656" i="2"/>
  <c r="N1656" i="2"/>
  <c r="M1656" i="2"/>
  <c r="L1656" i="2"/>
  <c r="O1656" i="2" s="1"/>
  <c r="J1656" i="2"/>
  <c r="F1656" i="2"/>
  <c r="A1656" i="2"/>
  <c r="T1655" i="2"/>
  <c r="S1655" i="2"/>
  <c r="P1655" i="2"/>
  <c r="N1655" i="2"/>
  <c r="M1655" i="2"/>
  <c r="L1655" i="2"/>
  <c r="O1655" i="2" s="1"/>
  <c r="J1655" i="2"/>
  <c r="F1655" i="2"/>
  <c r="A1655" i="2"/>
  <c r="T1654" i="2"/>
  <c r="S1654" i="2"/>
  <c r="P1654" i="2"/>
  <c r="N1654" i="2"/>
  <c r="M1654" i="2"/>
  <c r="L1654" i="2"/>
  <c r="O1654" i="2" s="1"/>
  <c r="J1654" i="2"/>
  <c r="F1654" i="2"/>
  <c r="A1654" i="2"/>
  <c r="T1653" i="2"/>
  <c r="S1653" i="2"/>
  <c r="P1653" i="2"/>
  <c r="N1653" i="2"/>
  <c r="M1653" i="2"/>
  <c r="L1653" i="2"/>
  <c r="O1653" i="2" s="1"/>
  <c r="J1653" i="2"/>
  <c r="F1653" i="2"/>
  <c r="A1653" i="2"/>
  <c r="T1652" i="2"/>
  <c r="S1652" i="2"/>
  <c r="P1652" i="2"/>
  <c r="N1652" i="2"/>
  <c r="M1652" i="2"/>
  <c r="L1652" i="2"/>
  <c r="O1652" i="2" s="1"/>
  <c r="J1652" i="2"/>
  <c r="F1652" i="2"/>
  <c r="A1652" i="2"/>
  <c r="T1651" i="2"/>
  <c r="S1651" i="2"/>
  <c r="P1651" i="2"/>
  <c r="N1651" i="2"/>
  <c r="M1651" i="2"/>
  <c r="L1651" i="2"/>
  <c r="O1651" i="2" s="1"/>
  <c r="J1651" i="2"/>
  <c r="F1651" i="2"/>
  <c r="A1651" i="2"/>
  <c r="T1650" i="2"/>
  <c r="S1650" i="2"/>
  <c r="P1650" i="2"/>
  <c r="N1650" i="2"/>
  <c r="M1650" i="2"/>
  <c r="L1650" i="2"/>
  <c r="O1650" i="2" s="1"/>
  <c r="J1650" i="2"/>
  <c r="F1650" i="2"/>
  <c r="A1650" i="2"/>
  <c r="T1649" i="2"/>
  <c r="S1649" i="2"/>
  <c r="P1649" i="2"/>
  <c r="N1649" i="2"/>
  <c r="M1649" i="2"/>
  <c r="L1649" i="2"/>
  <c r="O1649" i="2" s="1"/>
  <c r="J1649" i="2"/>
  <c r="F1649" i="2"/>
  <c r="A1649" i="2"/>
  <c r="T1648" i="2"/>
  <c r="S1648" i="2"/>
  <c r="P1648" i="2"/>
  <c r="N1648" i="2"/>
  <c r="M1648" i="2"/>
  <c r="L1648" i="2"/>
  <c r="O1648" i="2" s="1"/>
  <c r="J1648" i="2"/>
  <c r="F1648" i="2"/>
  <c r="A1648" i="2"/>
  <c r="T1647" i="2"/>
  <c r="S1647" i="2"/>
  <c r="P1647" i="2"/>
  <c r="N1647" i="2"/>
  <c r="M1647" i="2"/>
  <c r="L1647" i="2"/>
  <c r="O1647" i="2" s="1"/>
  <c r="J1647" i="2"/>
  <c r="F1647" i="2"/>
  <c r="A1647" i="2"/>
  <c r="T1646" i="2"/>
  <c r="S1646" i="2"/>
  <c r="P1646" i="2"/>
  <c r="N1646" i="2"/>
  <c r="M1646" i="2"/>
  <c r="L1646" i="2"/>
  <c r="O1646" i="2" s="1"/>
  <c r="J1646" i="2"/>
  <c r="F1646" i="2"/>
  <c r="A1646" i="2"/>
  <c r="T1645" i="2"/>
  <c r="S1645" i="2"/>
  <c r="P1645" i="2"/>
  <c r="N1645" i="2"/>
  <c r="M1645" i="2"/>
  <c r="L1645" i="2"/>
  <c r="O1645" i="2" s="1"/>
  <c r="J1645" i="2"/>
  <c r="F1645" i="2"/>
  <c r="A1645" i="2"/>
  <c r="T1644" i="2"/>
  <c r="S1644" i="2"/>
  <c r="P1644" i="2"/>
  <c r="N1644" i="2"/>
  <c r="M1644" i="2"/>
  <c r="L1644" i="2"/>
  <c r="O1644" i="2" s="1"/>
  <c r="J1644" i="2"/>
  <c r="F1644" i="2"/>
  <c r="A1644" i="2"/>
  <c r="T1643" i="2"/>
  <c r="S1643" i="2"/>
  <c r="P1643" i="2"/>
  <c r="N1643" i="2"/>
  <c r="M1643" i="2"/>
  <c r="L1643" i="2"/>
  <c r="O1643" i="2" s="1"/>
  <c r="J1643" i="2"/>
  <c r="F1643" i="2"/>
  <c r="A1643" i="2"/>
  <c r="T1642" i="2"/>
  <c r="S1642" i="2"/>
  <c r="P1642" i="2"/>
  <c r="N1642" i="2"/>
  <c r="M1642" i="2"/>
  <c r="L1642" i="2"/>
  <c r="O1642" i="2" s="1"/>
  <c r="J1642" i="2"/>
  <c r="F1642" i="2"/>
  <c r="A1642" i="2"/>
  <c r="T1641" i="2"/>
  <c r="S1641" i="2"/>
  <c r="P1641" i="2"/>
  <c r="N1641" i="2"/>
  <c r="M1641" i="2"/>
  <c r="L1641" i="2"/>
  <c r="O1641" i="2" s="1"/>
  <c r="J1641" i="2"/>
  <c r="F1641" i="2"/>
  <c r="A1641" i="2"/>
  <c r="T1640" i="2"/>
  <c r="S1640" i="2"/>
  <c r="P1640" i="2"/>
  <c r="N1640" i="2"/>
  <c r="M1640" i="2"/>
  <c r="L1640" i="2"/>
  <c r="O1640" i="2" s="1"/>
  <c r="J1640" i="2"/>
  <c r="F1640" i="2"/>
  <c r="A1640" i="2"/>
  <c r="T1639" i="2"/>
  <c r="S1639" i="2"/>
  <c r="P1639" i="2"/>
  <c r="N1639" i="2"/>
  <c r="M1639" i="2"/>
  <c r="L1639" i="2"/>
  <c r="O1639" i="2" s="1"/>
  <c r="J1639" i="2"/>
  <c r="F1639" i="2"/>
  <c r="A1639" i="2"/>
  <c r="T1638" i="2"/>
  <c r="S1638" i="2"/>
  <c r="P1638" i="2"/>
  <c r="N1638" i="2"/>
  <c r="M1638" i="2"/>
  <c r="L1638" i="2"/>
  <c r="O1638" i="2" s="1"/>
  <c r="J1638" i="2"/>
  <c r="F1638" i="2"/>
  <c r="A1638" i="2"/>
  <c r="T1637" i="2"/>
  <c r="S1637" i="2"/>
  <c r="P1637" i="2"/>
  <c r="N1637" i="2"/>
  <c r="M1637" i="2"/>
  <c r="L1637" i="2"/>
  <c r="O1637" i="2" s="1"/>
  <c r="J1637" i="2"/>
  <c r="F1637" i="2"/>
  <c r="A1637" i="2"/>
  <c r="T1636" i="2"/>
  <c r="S1636" i="2"/>
  <c r="P1636" i="2"/>
  <c r="N1636" i="2"/>
  <c r="M1636" i="2"/>
  <c r="L1636" i="2"/>
  <c r="O1636" i="2" s="1"/>
  <c r="J1636" i="2"/>
  <c r="F1636" i="2"/>
  <c r="A1636" i="2"/>
  <c r="T1635" i="2"/>
  <c r="S1635" i="2"/>
  <c r="P1635" i="2"/>
  <c r="N1635" i="2"/>
  <c r="M1635" i="2"/>
  <c r="L1635" i="2"/>
  <c r="O1635" i="2" s="1"/>
  <c r="J1635" i="2"/>
  <c r="F1635" i="2"/>
  <c r="A1635" i="2"/>
  <c r="T1634" i="2"/>
  <c r="S1634" i="2"/>
  <c r="P1634" i="2"/>
  <c r="N1634" i="2"/>
  <c r="M1634" i="2"/>
  <c r="L1634" i="2"/>
  <c r="O1634" i="2" s="1"/>
  <c r="J1634" i="2"/>
  <c r="F1634" i="2"/>
  <c r="A1634" i="2"/>
  <c r="T1633" i="2"/>
  <c r="S1633" i="2"/>
  <c r="P1633" i="2"/>
  <c r="N1633" i="2"/>
  <c r="M1633" i="2"/>
  <c r="L1633" i="2"/>
  <c r="O1633" i="2" s="1"/>
  <c r="J1633" i="2"/>
  <c r="F1633" i="2"/>
  <c r="A1633" i="2"/>
  <c r="T1632" i="2"/>
  <c r="S1632" i="2"/>
  <c r="P1632" i="2"/>
  <c r="N1632" i="2"/>
  <c r="M1632" i="2"/>
  <c r="L1632" i="2"/>
  <c r="O1632" i="2" s="1"/>
  <c r="J1632" i="2"/>
  <c r="F1632" i="2"/>
  <c r="A1632" i="2"/>
  <c r="T1631" i="2"/>
  <c r="S1631" i="2"/>
  <c r="P1631" i="2"/>
  <c r="N1631" i="2"/>
  <c r="M1631" i="2"/>
  <c r="L1631" i="2"/>
  <c r="O1631" i="2" s="1"/>
  <c r="J1631" i="2"/>
  <c r="F1631" i="2"/>
  <c r="A1631" i="2"/>
  <c r="T1630" i="2"/>
  <c r="S1630" i="2"/>
  <c r="P1630" i="2"/>
  <c r="N1630" i="2"/>
  <c r="M1630" i="2"/>
  <c r="L1630" i="2"/>
  <c r="O1630" i="2" s="1"/>
  <c r="J1630" i="2"/>
  <c r="F1630" i="2"/>
  <c r="A1630" i="2"/>
  <c r="T1629" i="2"/>
  <c r="S1629" i="2"/>
  <c r="P1629" i="2"/>
  <c r="N1629" i="2"/>
  <c r="M1629" i="2"/>
  <c r="L1629" i="2"/>
  <c r="O1629" i="2" s="1"/>
  <c r="J1629" i="2"/>
  <c r="F1629" i="2"/>
  <c r="A1629" i="2"/>
  <c r="T1628" i="2"/>
  <c r="S1628" i="2"/>
  <c r="P1628" i="2"/>
  <c r="N1628" i="2"/>
  <c r="M1628" i="2"/>
  <c r="L1628" i="2"/>
  <c r="O1628" i="2" s="1"/>
  <c r="J1628" i="2"/>
  <c r="F1628" i="2"/>
  <c r="A1628" i="2"/>
  <c r="T1627" i="2"/>
  <c r="S1627" i="2"/>
  <c r="P1627" i="2"/>
  <c r="N1627" i="2"/>
  <c r="M1627" i="2"/>
  <c r="L1627" i="2"/>
  <c r="O1627" i="2" s="1"/>
  <c r="J1627" i="2"/>
  <c r="F1627" i="2"/>
  <c r="A1627" i="2"/>
  <c r="T1626" i="2"/>
  <c r="S1626" i="2"/>
  <c r="P1626" i="2"/>
  <c r="N1626" i="2"/>
  <c r="M1626" i="2"/>
  <c r="L1626" i="2"/>
  <c r="O1626" i="2" s="1"/>
  <c r="J1626" i="2"/>
  <c r="F1626" i="2"/>
  <c r="A1626" i="2"/>
  <c r="T1625" i="2"/>
  <c r="S1625" i="2"/>
  <c r="P1625" i="2"/>
  <c r="N1625" i="2"/>
  <c r="M1625" i="2"/>
  <c r="L1625" i="2"/>
  <c r="O1625" i="2" s="1"/>
  <c r="J1625" i="2"/>
  <c r="F1625" i="2"/>
  <c r="A1625" i="2"/>
  <c r="T1624" i="2"/>
  <c r="S1624" i="2"/>
  <c r="P1624" i="2"/>
  <c r="N1624" i="2"/>
  <c r="M1624" i="2"/>
  <c r="L1624" i="2"/>
  <c r="O1624" i="2" s="1"/>
  <c r="J1624" i="2"/>
  <c r="F1624" i="2"/>
  <c r="A1624" i="2"/>
  <c r="T1623" i="2"/>
  <c r="S1623" i="2"/>
  <c r="P1623" i="2"/>
  <c r="N1623" i="2"/>
  <c r="M1623" i="2"/>
  <c r="L1623" i="2"/>
  <c r="O1623" i="2" s="1"/>
  <c r="J1623" i="2"/>
  <c r="F1623" i="2"/>
  <c r="A1623" i="2"/>
  <c r="T1622" i="2"/>
  <c r="S1622" i="2"/>
  <c r="P1622" i="2"/>
  <c r="N1622" i="2"/>
  <c r="M1622" i="2"/>
  <c r="L1622" i="2"/>
  <c r="O1622" i="2" s="1"/>
  <c r="J1622" i="2"/>
  <c r="F1622" i="2"/>
  <c r="A1622" i="2"/>
  <c r="T1621" i="2"/>
  <c r="S1621" i="2"/>
  <c r="P1621" i="2"/>
  <c r="N1621" i="2"/>
  <c r="M1621" i="2"/>
  <c r="L1621" i="2"/>
  <c r="O1621" i="2" s="1"/>
  <c r="J1621" i="2"/>
  <c r="F1621" i="2"/>
  <c r="A1621" i="2"/>
  <c r="T1620" i="2"/>
  <c r="S1620" i="2"/>
  <c r="P1620" i="2"/>
  <c r="N1620" i="2"/>
  <c r="M1620" i="2"/>
  <c r="L1620" i="2"/>
  <c r="O1620" i="2" s="1"/>
  <c r="J1620" i="2"/>
  <c r="F1620" i="2"/>
  <c r="A1620" i="2"/>
  <c r="T1619" i="2"/>
  <c r="S1619" i="2"/>
  <c r="P1619" i="2"/>
  <c r="N1619" i="2"/>
  <c r="M1619" i="2"/>
  <c r="L1619" i="2"/>
  <c r="O1619" i="2" s="1"/>
  <c r="J1619" i="2"/>
  <c r="F1619" i="2"/>
  <c r="A1619" i="2"/>
  <c r="T1618" i="2"/>
  <c r="S1618" i="2"/>
  <c r="P1618" i="2"/>
  <c r="N1618" i="2"/>
  <c r="M1618" i="2"/>
  <c r="L1618" i="2"/>
  <c r="O1618" i="2" s="1"/>
  <c r="J1618" i="2"/>
  <c r="F1618" i="2"/>
  <c r="A1618" i="2"/>
  <c r="T1617" i="2"/>
  <c r="S1617" i="2"/>
  <c r="P1617" i="2"/>
  <c r="N1617" i="2"/>
  <c r="M1617" i="2"/>
  <c r="L1617" i="2"/>
  <c r="O1617" i="2" s="1"/>
  <c r="J1617" i="2"/>
  <c r="F1617" i="2"/>
  <c r="A1617" i="2"/>
  <c r="T1616" i="2"/>
  <c r="S1616" i="2"/>
  <c r="P1616" i="2"/>
  <c r="N1616" i="2"/>
  <c r="M1616" i="2"/>
  <c r="L1616" i="2"/>
  <c r="O1616" i="2" s="1"/>
  <c r="J1616" i="2"/>
  <c r="F1616" i="2"/>
  <c r="A1616" i="2"/>
  <c r="T1615" i="2"/>
  <c r="S1615" i="2"/>
  <c r="P1615" i="2"/>
  <c r="N1615" i="2"/>
  <c r="M1615" i="2"/>
  <c r="L1615" i="2"/>
  <c r="O1615" i="2" s="1"/>
  <c r="J1615" i="2"/>
  <c r="F1615" i="2"/>
  <c r="A1615" i="2"/>
  <c r="T1614" i="2"/>
  <c r="S1614" i="2"/>
  <c r="P1614" i="2"/>
  <c r="N1614" i="2"/>
  <c r="M1614" i="2"/>
  <c r="L1614" i="2"/>
  <c r="O1614" i="2" s="1"/>
  <c r="J1614" i="2"/>
  <c r="F1614" i="2"/>
  <c r="A1614" i="2"/>
  <c r="T1613" i="2"/>
  <c r="S1613" i="2"/>
  <c r="P1613" i="2"/>
  <c r="N1613" i="2"/>
  <c r="M1613" i="2"/>
  <c r="L1613" i="2"/>
  <c r="O1613" i="2" s="1"/>
  <c r="J1613" i="2"/>
  <c r="F1613" i="2"/>
  <c r="A1613" i="2"/>
  <c r="T1612" i="2"/>
  <c r="S1612" i="2"/>
  <c r="P1612" i="2"/>
  <c r="N1612" i="2"/>
  <c r="M1612" i="2"/>
  <c r="L1612" i="2"/>
  <c r="O1612" i="2" s="1"/>
  <c r="J1612" i="2"/>
  <c r="F1612" i="2"/>
  <c r="A1612" i="2"/>
  <c r="T1611" i="2"/>
  <c r="S1611" i="2"/>
  <c r="P1611" i="2"/>
  <c r="N1611" i="2"/>
  <c r="M1611" i="2"/>
  <c r="L1611" i="2"/>
  <c r="O1611" i="2" s="1"/>
  <c r="J1611" i="2"/>
  <c r="F1611" i="2"/>
  <c r="A1611" i="2"/>
  <c r="T1610" i="2"/>
  <c r="S1610" i="2"/>
  <c r="P1610" i="2"/>
  <c r="N1610" i="2"/>
  <c r="M1610" i="2"/>
  <c r="L1610" i="2"/>
  <c r="O1610" i="2" s="1"/>
  <c r="J1610" i="2"/>
  <c r="F1610" i="2"/>
  <c r="A1610" i="2"/>
  <c r="T1609" i="2"/>
  <c r="S1609" i="2"/>
  <c r="P1609" i="2"/>
  <c r="N1609" i="2"/>
  <c r="M1609" i="2"/>
  <c r="L1609" i="2"/>
  <c r="O1609" i="2" s="1"/>
  <c r="J1609" i="2"/>
  <c r="F1609" i="2"/>
  <c r="A1609" i="2"/>
  <c r="T1608" i="2"/>
  <c r="S1608" i="2"/>
  <c r="P1608" i="2"/>
  <c r="N1608" i="2"/>
  <c r="M1608" i="2"/>
  <c r="L1608" i="2"/>
  <c r="O1608" i="2" s="1"/>
  <c r="J1608" i="2"/>
  <c r="F1608" i="2"/>
  <c r="A1608" i="2"/>
  <c r="T1607" i="2"/>
  <c r="S1607" i="2"/>
  <c r="P1607" i="2"/>
  <c r="N1607" i="2"/>
  <c r="M1607" i="2"/>
  <c r="L1607" i="2"/>
  <c r="O1607" i="2" s="1"/>
  <c r="J1607" i="2"/>
  <c r="F1607" i="2"/>
  <c r="A1607" i="2"/>
  <c r="T1606" i="2"/>
  <c r="S1606" i="2"/>
  <c r="P1606" i="2"/>
  <c r="N1606" i="2"/>
  <c r="M1606" i="2"/>
  <c r="L1606" i="2"/>
  <c r="O1606" i="2" s="1"/>
  <c r="J1606" i="2"/>
  <c r="F1606" i="2"/>
  <c r="A1606" i="2"/>
  <c r="T1605" i="2"/>
  <c r="S1605" i="2"/>
  <c r="P1605" i="2"/>
  <c r="N1605" i="2"/>
  <c r="M1605" i="2"/>
  <c r="L1605" i="2"/>
  <c r="O1605" i="2" s="1"/>
  <c r="J1605" i="2"/>
  <c r="F1605" i="2"/>
  <c r="A1605" i="2"/>
  <c r="T1604" i="2"/>
  <c r="S1604" i="2"/>
  <c r="P1604" i="2"/>
  <c r="N1604" i="2"/>
  <c r="M1604" i="2"/>
  <c r="L1604" i="2"/>
  <c r="O1604" i="2" s="1"/>
  <c r="J1604" i="2"/>
  <c r="F1604" i="2"/>
  <c r="A1604" i="2"/>
  <c r="T1603" i="2"/>
  <c r="S1603" i="2"/>
  <c r="P1603" i="2"/>
  <c r="N1603" i="2"/>
  <c r="M1603" i="2"/>
  <c r="L1603" i="2"/>
  <c r="O1603" i="2" s="1"/>
  <c r="J1603" i="2"/>
  <c r="F1603" i="2"/>
  <c r="A1603" i="2"/>
  <c r="T1602" i="2"/>
  <c r="S1602" i="2"/>
  <c r="P1602" i="2"/>
  <c r="N1602" i="2"/>
  <c r="M1602" i="2"/>
  <c r="L1602" i="2"/>
  <c r="O1602" i="2" s="1"/>
  <c r="J1602" i="2"/>
  <c r="F1602" i="2"/>
  <c r="A1602" i="2"/>
  <c r="T1601" i="2"/>
  <c r="S1601" i="2"/>
  <c r="P1601" i="2"/>
  <c r="N1601" i="2"/>
  <c r="M1601" i="2"/>
  <c r="L1601" i="2"/>
  <c r="O1601" i="2" s="1"/>
  <c r="J1601" i="2"/>
  <c r="F1601" i="2"/>
  <c r="A1601" i="2"/>
  <c r="T1600" i="2"/>
  <c r="S1600" i="2"/>
  <c r="P1600" i="2"/>
  <c r="N1600" i="2"/>
  <c r="M1600" i="2"/>
  <c r="L1600" i="2"/>
  <c r="O1600" i="2" s="1"/>
  <c r="J1600" i="2"/>
  <c r="F1600" i="2"/>
  <c r="A1600" i="2"/>
  <c r="T1599" i="2"/>
  <c r="S1599" i="2"/>
  <c r="P1599" i="2"/>
  <c r="N1599" i="2"/>
  <c r="M1599" i="2"/>
  <c r="L1599" i="2"/>
  <c r="O1599" i="2" s="1"/>
  <c r="J1599" i="2"/>
  <c r="F1599" i="2"/>
  <c r="A1599" i="2"/>
  <c r="T1598" i="2"/>
  <c r="S1598" i="2"/>
  <c r="P1598" i="2"/>
  <c r="N1598" i="2"/>
  <c r="M1598" i="2"/>
  <c r="L1598" i="2"/>
  <c r="O1598" i="2" s="1"/>
  <c r="J1598" i="2"/>
  <c r="F1598" i="2"/>
  <c r="A1598" i="2"/>
  <c r="T1597" i="2"/>
  <c r="S1597" i="2"/>
  <c r="P1597" i="2"/>
  <c r="N1597" i="2"/>
  <c r="M1597" i="2"/>
  <c r="L1597" i="2"/>
  <c r="O1597" i="2" s="1"/>
  <c r="J1597" i="2"/>
  <c r="F1597" i="2"/>
  <c r="A1597" i="2"/>
  <c r="T1596" i="2"/>
  <c r="S1596" i="2"/>
  <c r="P1596" i="2"/>
  <c r="N1596" i="2"/>
  <c r="M1596" i="2"/>
  <c r="L1596" i="2"/>
  <c r="O1596" i="2" s="1"/>
  <c r="J1596" i="2"/>
  <c r="F1596" i="2"/>
  <c r="A1596" i="2"/>
  <c r="T1595" i="2"/>
  <c r="S1595" i="2"/>
  <c r="P1595" i="2"/>
  <c r="N1595" i="2"/>
  <c r="M1595" i="2"/>
  <c r="L1595" i="2"/>
  <c r="O1595" i="2" s="1"/>
  <c r="J1595" i="2"/>
  <c r="F1595" i="2"/>
  <c r="A1595" i="2"/>
  <c r="T1594" i="2"/>
  <c r="S1594" i="2"/>
  <c r="P1594" i="2"/>
  <c r="N1594" i="2"/>
  <c r="M1594" i="2"/>
  <c r="L1594" i="2"/>
  <c r="O1594" i="2" s="1"/>
  <c r="J1594" i="2"/>
  <c r="F1594" i="2"/>
  <c r="A1594" i="2"/>
  <c r="T1593" i="2"/>
  <c r="S1593" i="2"/>
  <c r="P1593" i="2"/>
  <c r="N1593" i="2"/>
  <c r="M1593" i="2"/>
  <c r="L1593" i="2"/>
  <c r="O1593" i="2" s="1"/>
  <c r="J1593" i="2"/>
  <c r="F1593" i="2"/>
  <c r="A1593" i="2"/>
  <c r="T1592" i="2"/>
  <c r="S1592" i="2"/>
  <c r="P1592" i="2"/>
  <c r="N1592" i="2"/>
  <c r="M1592" i="2"/>
  <c r="L1592" i="2"/>
  <c r="O1592" i="2" s="1"/>
  <c r="J1592" i="2"/>
  <c r="F1592" i="2"/>
  <c r="A1592" i="2"/>
  <c r="T1591" i="2"/>
  <c r="S1591" i="2"/>
  <c r="P1591" i="2"/>
  <c r="N1591" i="2"/>
  <c r="M1591" i="2"/>
  <c r="L1591" i="2"/>
  <c r="O1591" i="2" s="1"/>
  <c r="J1591" i="2"/>
  <c r="F1591" i="2"/>
  <c r="A1591" i="2"/>
  <c r="T1590" i="2"/>
  <c r="S1590" i="2"/>
  <c r="P1590" i="2"/>
  <c r="N1590" i="2"/>
  <c r="M1590" i="2"/>
  <c r="L1590" i="2"/>
  <c r="O1590" i="2" s="1"/>
  <c r="J1590" i="2"/>
  <c r="F1590" i="2"/>
  <c r="A1590" i="2"/>
  <c r="T1589" i="2"/>
  <c r="S1589" i="2"/>
  <c r="P1589" i="2"/>
  <c r="N1589" i="2"/>
  <c r="M1589" i="2"/>
  <c r="L1589" i="2"/>
  <c r="O1589" i="2" s="1"/>
  <c r="J1589" i="2"/>
  <c r="F1589" i="2"/>
  <c r="A1589" i="2"/>
  <c r="T1588" i="2"/>
  <c r="S1588" i="2"/>
  <c r="P1588" i="2"/>
  <c r="N1588" i="2"/>
  <c r="M1588" i="2"/>
  <c r="L1588" i="2"/>
  <c r="O1588" i="2" s="1"/>
  <c r="J1588" i="2"/>
  <c r="F1588" i="2"/>
  <c r="A1588" i="2"/>
  <c r="T1587" i="2"/>
  <c r="S1587" i="2"/>
  <c r="P1587" i="2"/>
  <c r="N1587" i="2"/>
  <c r="M1587" i="2"/>
  <c r="L1587" i="2"/>
  <c r="O1587" i="2" s="1"/>
  <c r="J1587" i="2"/>
  <c r="F1587" i="2"/>
  <c r="A1587" i="2"/>
  <c r="T1586" i="2"/>
  <c r="S1586" i="2"/>
  <c r="P1586" i="2"/>
  <c r="N1586" i="2"/>
  <c r="M1586" i="2"/>
  <c r="L1586" i="2"/>
  <c r="O1586" i="2" s="1"/>
  <c r="J1586" i="2"/>
  <c r="F1586" i="2"/>
  <c r="A1586" i="2"/>
  <c r="T1585" i="2"/>
  <c r="S1585" i="2"/>
  <c r="P1585" i="2"/>
  <c r="N1585" i="2"/>
  <c r="M1585" i="2"/>
  <c r="L1585" i="2"/>
  <c r="O1585" i="2" s="1"/>
  <c r="J1585" i="2"/>
  <c r="F1585" i="2"/>
  <c r="A1585" i="2"/>
  <c r="T1584" i="2"/>
  <c r="S1584" i="2"/>
  <c r="P1584" i="2"/>
  <c r="N1584" i="2"/>
  <c r="M1584" i="2"/>
  <c r="L1584" i="2"/>
  <c r="O1584" i="2" s="1"/>
  <c r="J1584" i="2"/>
  <c r="F1584" i="2"/>
  <c r="A1584" i="2"/>
  <c r="T1583" i="2"/>
  <c r="S1583" i="2"/>
  <c r="P1583" i="2"/>
  <c r="N1583" i="2"/>
  <c r="M1583" i="2"/>
  <c r="L1583" i="2"/>
  <c r="O1583" i="2" s="1"/>
  <c r="J1583" i="2"/>
  <c r="F1583" i="2"/>
  <c r="A1583" i="2"/>
  <c r="T1582" i="2"/>
  <c r="S1582" i="2"/>
  <c r="P1582" i="2"/>
  <c r="N1582" i="2"/>
  <c r="M1582" i="2"/>
  <c r="L1582" i="2"/>
  <c r="O1582" i="2" s="1"/>
  <c r="J1582" i="2"/>
  <c r="F1582" i="2"/>
  <c r="A1582" i="2"/>
  <c r="T1581" i="2"/>
  <c r="S1581" i="2"/>
  <c r="P1581" i="2"/>
  <c r="N1581" i="2"/>
  <c r="M1581" i="2"/>
  <c r="L1581" i="2"/>
  <c r="O1581" i="2" s="1"/>
  <c r="J1581" i="2"/>
  <c r="F1581" i="2"/>
  <c r="A1581" i="2"/>
  <c r="T1580" i="2"/>
  <c r="S1580" i="2"/>
  <c r="P1580" i="2"/>
  <c r="N1580" i="2"/>
  <c r="M1580" i="2"/>
  <c r="L1580" i="2"/>
  <c r="O1580" i="2" s="1"/>
  <c r="J1580" i="2"/>
  <c r="F1580" i="2"/>
  <c r="A1580" i="2"/>
  <c r="T1579" i="2"/>
  <c r="S1579" i="2"/>
  <c r="P1579" i="2"/>
  <c r="N1579" i="2"/>
  <c r="M1579" i="2"/>
  <c r="L1579" i="2"/>
  <c r="O1579" i="2" s="1"/>
  <c r="J1579" i="2"/>
  <c r="F1579" i="2"/>
  <c r="A1579" i="2"/>
  <c r="T1578" i="2"/>
  <c r="S1578" i="2"/>
  <c r="P1578" i="2"/>
  <c r="N1578" i="2"/>
  <c r="M1578" i="2"/>
  <c r="L1578" i="2"/>
  <c r="O1578" i="2" s="1"/>
  <c r="J1578" i="2"/>
  <c r="F1578" i="2"/>
  <c r="A1578" i="2"/>
  <c r="T1577" i="2"/>
  <c r="S1577" i="2"/>
  <c r="P1577" i="2"/>
  <c r="N1577" i="2"/>
  <c r="M1577" i="2"/>
  <c r="L1577" i="2"/>
  <c r="O1577" i="2" s="1"/>
  <c r="J1577" i="2"/>
  <c r="F1577" i="2"/>
  <c r="A1577" i="2"/>
  <c r="T1576" i="2"/>
  <c r="S1576" i="2"/>
  <c r="P1576" i="2"/>
  <c r="N1576" i="2"/>
  <c r="M1576" i="2"/>
  <c r="L1576" i="2"/>
  <c r="O1576" i="2" s="1"/>
  <c r="J1576" i="2"/>
  <c r="F1576" i="2"/>
  <c r="A1576" i="2"/>
  <c r="T1575" i="2"/>
  <c r="S1575" i="2"/>
  <c r="P1575" i="2"/>
  <c r="N1575" i="2"/>
  <c r="M1575" i="2"/>
  <c r="L1575" i="2"/>
  <c r="O1575" i="2" s="1"/>
  <c r="J1575" i="2"/>
  <c r="F1575" i="2"/>
  <c r="A1575" i="2"/>
  <c r="T1574" i="2"/>
  <c r="S1574" i="2"/>
  <c r="P1574" i="2"/>
  <c r="N1574" i="2"/>
  <c r="M1574" i="2"/>
  <c r="L1574" i="2"/>
  <c r="O1574" i="2" s="1"/>
  <c r="J1574" i="2"/>
  <c r="F1574" i="2"/>
  <c r="A1574" i="2"/>
  <c r="T1573" i="2"/>
  <c r="S1573" i="2"/>
  <c r="P1573" i="2"/>
  <c r="N1573" i="2"/>
  <c r="M1573" i="2"/>
  <c r="L1573" i="2"/>
  <c r="O1573" i="2" s="1"/>
  <c r="J1573" i="2"/>
  <c r="F1573" i="2"/>
  <c r="A1573" i="2"/>
  <c r="T1572" i="2"/>
  <c r="S1572" i="2"/>
  <c r="P1572" i="2"/>
  <c r="N1572" i="2"/>
  <c r="M1572" i="2"/>
  <c r="L1572" i="2"/>
  <c r="O1572" i="2" s="1"/>
  <c r="J1572" i="2"/>
  <c r="F1572" i="2"/>
  <c r="A1572" i="2"/>
  <c r="T1571" i="2"/>
  <c r="S1571" i="2"/>
  <c r="P1571" i="2"/>
  <c r="N1571" i="2"/>
  <c r="M1571" i="2"/>
  <c r="L1571" i="2"/>
  <c r="O1571" i="2" s="1"/>
  <c r="J1571" i="2"/>
  <c r="F1571" i="2"/>
  <c r="A1571" i="2"/>
  <c r="T1570" i="2"/>
  <c r="S1570" i="2"/>
  <c r="P1570" i="2"/>
  <c r="N1570" i="2"/>
  <c r="M1570" i="2"/>
  <c r="L1570" i="2"/>
  <c r="O1570" i="2" s="1"/>
  <c r="J1570" i="2"/>
  <c r="F1570" i="2"/>
  <c r="A1570" i="2"/>
  <c r="T1569" i="2"/>
  <c r="S1569" i="2"/>
  <c r="P1569" i="2"/>
  <c r="N1569" i="2"/>
  <c r="M1569" i="2"/>
  <c r="L1569" i="2"/>
  <c r="O1569" i="2" s="1"/>
  <c r="J1569" i="2"/>
  <c r="F1569" i="2"/>
  <c r="A1569" i="2"/>
  <c r="T1568" i="2"/>
  <c r="S1568" i="2"/>
  <c r="P1568" i="2"/>
  <c r="N1568" i="2"/>
  <c r="M1568" i="2"/>
  <c r="L1568" i="2"/>
  <c r="O1568" i="2" s="1"/>
  <c r="J1568" i="2"/>
  <c r="F1568" i="2"/>
  <c r="A1568" i="2"/>
  <c r="T1567" i="2"/>
  <c r="S1567" i="2"/>
  <c r="P1567" i="2"/>
  <c r="N1567" i="2"/>
  <c r="M1567" i="2"/>
  <c r="L1567" i="2"/>
  <c r="O1567" i="2" s="1"/>
  <c r="J1567" i="2"/>
  <c r="F1567" i="2"/>
  <c r="A1567" i="2"/>
  <c r="T1566" i="2"/>
  <c r="S1566" i="2"/>
  <c r="P1566" i="2"/>
  <c r="N1566" i="2"/>
  <c r="M1566" i="2"/>
  <c r="L1566" i="2"/>
  <c r="O1566" i="2" s="1"/>
  <c r="J1566" i="2"/>
  <c r="F1566" i="2"/>
  <c r="A1566" i="2"/>
  <c r="T1565" i="2"/>
  <c r="S1565" i="2"/>
  <c r="P1565" i="2"/>
  <c r="N1565" i="2"/>
  <c r="M1565" i="2"/>
  <c r="L1565" i="2"/>
  <c r="O1565" i="2" s="1"/>
  <c r="J1565" i="2"/>
  <c r="F1565" i="2"/>
  <c r="A1565" i="2"/>
  <c r="T1564" i="2"/>
  <c r="S1564" i="2"/>
  <c r="P1564" i="2"/>
  <c r="N1564" i="2"/>
  <c r="M1564" i="2"/>
  <c r="L1564" i="2"/>
  <c r="O1564" i="2" s="1"/>
  <c r="J1564" i="2"/>
  <c r="F1564" i="2"/>
  <c r="A1564" i="2"/>
  <c r="T1563" i="2"/>
  <c r="S1563" i="2"/>
  <c r="P1563" i="2"/>
  <c r="N1563" i="2"/>
  <c r="M1563" i="2"/>
  <c r="L1563" i="2"/>
  <c r="O1563" i="2" s="1"/>
  <c r="J1563" i="2"/>
  <c r="F1563" i="2"/>
  <c r="A1563" i="2"/>
  <c r="T1562" i="2"/>
  <c r="S1562" i="2"/>
  <c r="P1562" i="2"/>
  <c r="N1562" i="2"/>
  <c r="M1562" i="2"/>
  <c r="L1562" i="2"/>
  <c r="O1562" i="2" s="1"/>
  <c r="J1562" i="2"/>
  <c r="F1562" i="2"/>
  <c r="A1562" i="2"/>
  <c r="T1561" i="2"/>
  <c r="S1561" i="2"/>
  <c r="P1561" i="2"/>
  <c r="N1561" i="2"/>
  <c r="M1561" i="2"/>
  <c r="L1561" i="2"/>
  <c r="O1561" i="2" s="1"/>
  <c r="J1561" i="2"/>
  <c r="F1561" i="2"/>
  <c r="A1561" i="2"/>
  <c r="T1560" i="2"/>
  <c r="S1560" i="2"/>
  <c r="P1560" i="2"/>
  <c r="N1560" i="2"/>
  <c r="M1560" i="2"/>
  <c r="L1560" i="2"/>
  <c r="O1560" i="2" s="1"/>
  <c r="J1560" i="2"/>
  <c r="F1560" i="2"/>
  <c r="A1560" i="2"/>
  <c r="T1559" i="2"/>
  <c r="S1559" i="2"/>
  <c r="P1559" i="2"/>
  <c r="N1559" i="2"/>
  <c r="M1559" i="2"/>
  <c r="L1559" i="2"/>
  <c r="O1559" i="2" s="1"/>
  <c r="J1559" i="2"/>
  <c r="F1559" i="2"/>
  <c r="A1559" i="2"/>
  <c r="T1558" i="2"/>
  <c r="S1558" i="2"/>
  <c r="P1558" i="2"/>
  <c r="N1558" i="2"/>
  <c r="M1558" i="2"/>
  <c r="L1558" i="2"/>
  <c r="O1558" i="2" s="1"/>
  <c r="J1558" i="2"/>
  <c r="F1558" i="2"/>
  <c r="A1558" i="2"/>
  <c r="T1557" i="2"/>
  <c r="S1557" i="2"/>
  <c r="P1557" i="2"/>
  <c r="N1557" i="2"/>
  <c r="M1557" i="2"/>
  <c r="L1557" i="2"/>
  <c r="O1557" i="2" s="1"/>
  <c r="J1557" i="2"/>
  <c r="F1557" i="2"/>
  <c r="A1557" i="2"/>
  <c r="T1556" i="2"/>
  <c r="S1556" i="2"/>
  <c r="P1556" i="2"/>
  <c r="N1556" i="2"/>
  <c r="M1556" i="2"/>
  <c r="L1556" i="2"/>
  <c r="O1556" i="2" s="1"/>
  <c r="J1556" i="2"/>
  <c r="F1556" i="2"/>
  <c r="A1556" i="2"/>
  <c r="T1555" i="2"/>
  <c r="S1555" i="2"/>
  <c r="P1555" i="2"/>
  <c r="N1555" i="2"/>
  <c r="M1555" i="2"/>
  <c r="L1555" i="2"/>
  <c r="O1555" i="2" s="1"/>
  <c r="J1555" i="2"/>
  <c r="F1555" i="2"/>
  <c r="A1555" i="2"/>
  <c r="T1554" i="2"/>
  <c r="S1554" i="2"/>
  <c r="P1554" i="2"/>
  <c r="N1554" i="2"/>
  <c r="M1554" i="2"/>
  <c r="L1554" i="2"/>
  <c r="O1554" i="2" s="1"/>
  <c r="J1554" i="2"/>
  <c r="F1554" i="2"/>
  <c r="A1554" i="2"/>
  <c r="T1553" i="2"/>
  <c r="S1553" i="2"/>
  <c r="P1553" i="2"/>
  <c r="N1553" i="2"/>
  <c r="M1553" i="2"/>
  <c r="L1553" i="2"/>
  <c r="O1553" i="2" s="1"/>
  <c r="J1553" i="2"/>
  <c r="F1553" i="2"/>
  <c r="A1553" i="2"/>
  <c r="T1552" i="2"/>
  <c r="S1552" i="2"/>
  <c r="P1552" i="2"/>
  <c r="N1552" i="2"/>
  <c r="M1552" i="2"/>
  <c r="L1552" i="2"/>
  <c r="O1552" i="2" s="1"/>
  <c r="J1552" i="2"/>
  <c r="F1552" i="2"/>
  <c r="A1552" i="2"/>
  <c r="T1551" i="2"/>
  <c r="S1551" i="2"/>
  <c r="P1551" i="2"/>
  <c r="N1551" i="2"/>
  <c r="M1551" i="2"/>
  <c r="L1551" i="2"/>
  <c r="O1551" i="2" s="1"/>
  <c r="J1551" i="2"/>
  <c r="F1551" i="2"/>
  <c r="A1551" i="2"/>
  <c r="T1550" i="2"/>
  <c r="S1550" i="2"/>
  <c r="P1550" i="2"/>
  <c r="N1550" i="2"/>
  <c r="M1550" i="2"/>
  <c r="L1550" i="2"/>
  <c r="O1550" i="2" s="1"/>
  <c r="J1550" i="2"/>
  <c r="F1550" i="2"/>
  <c r="A1550" i="2"/>
  <c r="T1549" i="2"/>
  <c r="S1549" i="2"/>
  <c r="P1549" i="2"/>
  <c r="N1549" i="2"/>
  <c r="M1549" i="2"/>
  <c r="L1549" i="2"/>
  <c r="O1549" i="2" s="1"/>
  <c r="J1549" i="2"/>
  <c r="F1549" i="2"/>
  <c r="A1549" i="2"/>
  <c r="T1548" i="2"/>
  <c r="S1548" i="2"/>
  <c r="P1548" i="2"/>
  <c r="N1548" i="2"/>
  <c r="M1548" i="2"/>
  <c r="L1548" i="2"/>
  <c r="O1548" i="2" s="1"/>
  <c r="J1548" i="2"/>
  <c r="F1548" i="2"/>
  <c r="A1548" i="2"/>
  <c r="T1547" i="2"/>
  <c r="S1547" i="2"/>
  <c r="P1547" i="2"/>
  <c r="N1547" i="2"/>
  <c r="M1547" i="2"/>
  <c r="L1547" i="2"/>
  <c r="O1547" i="2" s="1"/>
  <c r="J1547" i="2"/>
  <c r="F1547" i="2"/>
  <c r="A1547" i="2"/>
  <c r="T1546" i="2"/>
  <c r="S1546" i="2"/>
  <c r="P1546" i="2"/>
  <c r="N1546" i="2"/>
  <c r="M1546" i="2"/>
  <c r="L1546" i="2"/>
  <c r="O1546" i="2" s="1"/>
  <c r="J1546" i="2"/>
  <c r="F1546" i="2"/>
  <c r="A1546" i="2"/>
  <c r="T1545" i="2"/>
  <c r="S1545" i="2"/>
  <c r="P1545" i="2"/>
  <c r="N1545" i="2"/>
  <c r="M1545" i="2"/>
  <c r="L1545" i="2"/>
  <c r="O1545" i="2" s="1"/>
  <c r="J1545" i="2"/>
  <c r="F1545" i="2"/>
  <c r="A1545" i="2"/>
  <c r="T1544" i="2"/>
  <c r="S1544" i="2"/>
  <c r="P1544" i="2"/>
  <c r="N1544" i="2"/>
  <c r="M1544" i="2"/>
  <c r="L1544" i="2"/>
  <c r="O1544" i="2" s="1"/>
  <c r="J1544" i="2"/>
  <c r="F1544" i="2"/>
  <c r="A1544" i="2"/>
  <c r="T1543" i="2"/>
  <c r="S1543" i="2"/>
  <c r="P1543" i="2"/>
  <c r="N1543" i="2"/>
  <c r="M1543" i="2"/>
  <c r="L1543" i="2"/>
  <c r="O1543" i="2" s="1"/>
  <c r="J1543" i="2"/>
  <c r="F1543" i="2"/>
  <c r="A1543" i="2"/>
  <c r="T1542" i="2"/>
  <c r="S1542" i="2"/>
  <c r="P1542" i="2"/>
  <c r="N1542" i="2"/>
  <c r="M1542" i="2"/>
  <c r="L1542" i="2"/>
  <c r="O1542" i="2" s="1"/>
  <c r="J1542" i="2"/>
  <c r="F1542" i="2"/>
  <c r="A1542" i="2"/>
  <c r="T1541" i="2"/>
  <c r="S1541" i="2"/>
  <c r="P1541" i="2"/>
  <c r="N1541" i="2"/>
  <c r="M1541" i="2"/>
  <c r="L1541" i="2"/>
  <c r="O1541" i="2" s="1"/>
  <c r="J1541" i="2"/>
  <c r="F1541" i="2"/>
  <c r="A1541" i="2"/>
  <c r="T1540" i="2"/>
  <c r="S1540" i="2"/>
  <c r="P1540" i="2"/>
  <c r="N1540" i="2"/>
  <c r="M1540" i="2"/>
  <c r="L1540" i="2"/>
  <c r="O1540" i="2" s="1"/>
  <c r="J1540" i="2"/>
  <c r="F1540" i="2"/>
  <c r="A1540" i="2"/>
  <c r="T1539" i="2"/>
  <c r="S1539" i="2"/>
  <c r="P1539" i="2"/>
  <c r="N1539" i="2"/>
  <c r="M1539" i="2"/>
  <c r="L1539" i="2"/>
  <c r="O1539" i="2" s="1"/>
  <c r="J1539" i="2"/>
  <c r="F1539" i="2"/>
  <c r="A1539" i="2"/>
  <c r="T1538" i="2"/>
  <c r="S1538" i="2"/>
  <c r="P1538" i="2"/>
  <c r="N1538" i="2"/>
  <c r="M1538" i="2"/>
  <c r="L1538" i="2"/>
  <c r="O1538" i="2" s="1"/>
  <c r="J1538" i="2"/>
  <c r="F1538" i="2"/>
  <c r="A1538" i="2"/>
  <c r="T1537" i="2"/>
  <c r="S1537" i="2"/>
  <c r="P1537" i="2"/>
  <c r="N1537" i="2"/>
  <c r="M1537" i="2"/>
  <c r="L1537" i="2"/>
  <c r="O1537" i="2" s="1"/>
  <c r="J1537" i="2"/>
  <c r="F1537" i="2"/>
  <c r="A1537" i="2"/>
  <c r="T1536" i="2"/>
  <c r="S1536" i="2"/>
  <c r="P1536" i="2"/>
  <c r="N1536" i="2"/>
  <c r="M1536" i="2"/>
  <c r="L1536" i="2"/>
  <c r="O1536" i="2" s="1"/>
  <c r="J1536" i="2"/>
  <c r="F1536" i="2"/>
  <c r="A1536" i="2"/>
  <c r="T1535" i="2"/>
  <c r="S1535" i="2"/>
  <c r="P1535" i="2"/>
  <c r="N1535" i="2"/>
  <c r="M1535" i="2"/>
  <c r="L1535" i="2"/>
  <c r="O1535" i="2" s="1"/>
  <c r="J1535" i="2"/>
  <c r="F1535" i="2"/>
  <c r="A1535" i="2"/>
  <c r="T1534" i="2"/>
  <c r="S1534" i="2"/>
  <c r="P1534" i="2"/>
  <c r="N1534" i="2"/>
  <c r="M1534" i="2"/>
  <c r="L1534" i="2"/>
  <c r="O1534" i="2" s="1"/>
  <c r="J1534" i="2"/>
  <c r="F1534" i="2"/>
  <c r="A1534" i="2"/>
  <c r="T1533" i="2"/>
  <c r="S1533" i="2"/>
  <c r="P1533" i="2"/>
  <c r="N1533" i="2"/>
  <c r="M1533" i="2"/>
  <c r="L1533" i="2"/>
  <c r="O1533" i="2" s="1"/>
  <c r="J1533" i="2"/>
  <c r="F1533" i="2"/>
  <c r="A1533" i="2"/>
  <c r="T1532" i="2"/>
  <c r="S1532" i="2"/>
  <c r="P1532" i="2"/>
  <c r="N1532" i="2"/>
  <c r="M1532" i="2"/>
  <c r="L1532" i="2"/>
  <c r="O1532" i="2" s="1"/>
  <c r="J1532" i="2"/>
  <c r="F1532" i="2"/>
  <c r="A1532" i="2"/>
  <c r="T1531" i="2"/>
  <c r="S1531" i="2"/>
  <c r="P1531" i="2"/>
  <c r="N1531" i="2"/>
  <c r="M1531" i="2"/>
  <c r="L1531" i="2"/>
  <c r="O1531" i="2" s="1"/>
  <c r="J1531" i="2"/>
  <c r="F1531" i="2"/>
  <c r="A1531" i="2"/>
  <c r="T1530" i="2"/>
  <c r="S1530" i="2"/>
  <c r="P1530" i="2"/>
  <c r="N1530" i="2"/>
  <c r="M1530" i="2"/>
  <c r="L1530" i="2"/>
  <c r="O1530" i="2" s="1"/>
  <c r="J1530" i="2"/>
  <c r="F1530" i="2"/>
  <c r="A1530" i="2"/>
  <c r="T1529" i="2"/>
  <c r="S1529" i="2"/>
  <c r="P1529" i="2"/>
  <c r="N1529" i="2"/>
  <c r="M1529" i="2"/>
  <c r="L1529" i="2"/>
  <c r="O1529" i="2" s="1"/>
  <c r="J1529" i="2"/>
  <c r="F1529" i="2"/>
  <c r="A1529" i="2"/>
  <c r="T1528" i="2"/>
  <c r="S1528" i="2"/>
  <c r="P1528" i="2"/>
  <c r="N1528" i="2"/>
  <c r="M1528" i="2"/>
  <c r="L1528" i="2"/>
  <c r="O1528" i="2" s="1"/>
  <c r="J1528" i="2"/>
  <c r="F1528" i="2"/>
  <c r="A1528" i="2"/>
  <c r="T1527" i="2"/>
  <c r="S1527" i="2"/>
  <c r="P1527" i="2"/>
  <c r="N1527" i="2"/>
  <c r="M1527" i="2"/>
  <c r="L1527" i="2"/>
  <c r="O1527" i="2" s="1"/>
  <c r="J1527" i="2"/>
  <c r="F1527" i="2"/>
  <c r="A1527" i="2"/>
  <c r="T1526" i="2"/>
  <c r="S1526" i="2"/>
  <c r="P1526" i="2"/>
  <c r="N1526" i="2"/>
  <c r="M1526" i="2"/>
  <c r="L1526" i="2"/>
  <c r="O1526" i="2" s="1"/>
  <c r="J1526" i="2"/>
  <c r="F1526" i="2"/>
  <c r="A1526" i="2"/>
  <c r="T1525" i="2"/>
  <c r="S1525" i="2"/>
  <c r="P1525" i="2"/>
  <c r="N1525" i="2"/>
  <c r="M1525" i="2"/>
  <c r="L1525" i="2"/>
  <c r="O1525" i="2" s="1"/>
  <c r="J1525" i="2"/>
  <c r="F1525" i="2"/>
  <c r="A1525" i="2"/>
  <c r="T1524" i="2"/>
  <c r="S1524" i="2"/>
  <c r="P1524" i="2"/>
  <c r="N1524" i="2"/>
  <c r="M1524" i="2"/>
  <c r="L1524" i="2"/>
  <c r="O1524" i="2" s="1"/>
  <c r="J1524" i="2"/>
  <c r="F1524" i="2"/>
  <c r="A1524" i="2"/>
  <c r="T1523" i="2"/>
  <c r="S1523" i="2"/>
  <c r="P1523" i="2"/>
  <c r="N1523" i="2"/>
  <c r="M1523" i="2"/>
  <c r="L1523" i="2"/>
  <c r="O1523" i="2" s="1"/>
  <c r="J1523" i="2"/>
  <c r="F1523" i="2"/>
  <c r="A1523" i="2"/>
  <c r="T1522" i="2"/>
  <c r="S1522" i="2"/>
  <c r="P1522" i="2"/>
  <c r="N1522" i="2"/>
  <c r="M1522" i="2"/>
  <c r="L1522" i="2"/>
  <c r="O1522" i="2" s="1"/>
  <c r="J1522" i="2"/>
  <c r="F1522" i="2"/>
  <c r="A1522" i="2"/>
  <c r="T1521" i="2"/>
  <c r="S1521" i="2"/>
  <c r="P1521" i="2"/>
  <c r="N1521" i="2"/>
  <c r="M1521" i="2"/>
  <c r="L1521" i="2"/>
  <c r="O1521" i="2" s="1"/>
  <c r="J1521" i="2"/>
  <c r="F1521" i="2"/>
  <c r="A1521" i="2"/>
  <c r="T1520" i="2"/>
  <c r="S1520" i="2"/>
  <c r="P1520" i="2"/>
  <c r="N1520" i="2"/>
  <c r="M1520" i="2"/>
  <c r="L1520" i="2"/>
  <c r="O1520" i="2" s="1"/>
  <c r="J1520" i="2"/>
  <c r="F1520" i="2"/>
  <c r="A1520" i="2"/>
  <c r="T1519" i="2"/>
  <c r="S1519" i="2"/>
  <c r="P1519" i="2"/>
  <c r="N1519" i="2"/>
  <c r="M1519" i="2"/>
  <c r="L1519" i="2"/>
  <c r="O1519" i="2" s="1"/>
  <c r="J1519" i="2"/>
  <c r="F1519" i="2"/>
  <c r="A1519" i="2"/>
  <c r="T1518" i="2"/>
  <c r="S1518" i="2"/>
  <c r="P1518" i="2"/>
  <c r="N1518" i="2"/>
  <c r="M1518" i="2"/>
  <c r="L1518" i="2"/>
  <c r="O1518" i="2" s="1"/>
  <c r="J1518" i="2"/>
  <c r="F1518" i="2"/>
  <c r="A1518" i="2"/>
  <c r="T1517" i="2"/>
  <c r="S1517" i="2"/>
  <c r="P1517" i="2"/>
  <c r="N1517" i="2"/>
  <c r="M1517" i="2"/>
  <c r="L1517" i="2"/>
  <c r="O1517" i="2" s="1"/>
  <c r="J1517" i="2"/>
  <c r="F1517" i="2"/>
  <c r="A1517" i="2"/>
  <c r="T1516" i="2"/>
  <c r="S1516" i="2"/>
  <c r="P1516" i="2"/>
  <c r="N1516" i="2"/>
  <c r="M1516" i="2"/>
  <c r="L1516" i="2"/>
  <c r="O1516" i="2" s="1"/>
  <c r="J1516" i="2"/>
  <c r="F1516" i="2"/>
  <c r="A1516" i="2"/>
  <c r="T1515" i="2"/>
  <c r="S1515" i="2"/>
  <c r="P1515" i="2"/>
  <c r="N1515" i="2"/>
  <c r="M1515" i="2"/>
  <c r="L1515" i="2"/>
  <c r="O1515" i="2" s="1"/>
  <c r="J1515" i="2"/>
  <c r="F1515" i="2"/>
  <c r="A1515" i="2"/>
  <c r="T1514" i="2"/>
  <c r="S1514" i="2"/>
  <c r="P1514" i="2"/>
  <c r="N1514" i="2"/>
  <c r="M1514" i="2"/>
  <c r="L1514" i="2"/>
  <c r="O1514" i="2" s="1"/>
  <c r="J1514" i="2"/>
  <c r="F1514" i="2"/>
  <c r="A1514" i="2"/>
  <c r="T1513" i="2"/>
  <c r="S1513" i="2"/>
  <c r="P1513" i="2"/>
  <c r="N1513" i="2"/>
  <c r="M1513" i="2"/>
  <c r="L1513" i="2"/>
  <c r="O1513" i="2" s="1"/>
  <c r="J1513" i="2"/>
  <c r="F1513" i="2"/>
  <c r="A1513" i="2"/>
  <c r="T1512" i="2"/>
  <c r="S1512" i="2"/>
  <c r="P1512" i="2"/>
  <c r="N1512" i="2"/>
  <c r="M1512" i="2"/>
  <c r="L1512" i="2"/>
  <c r="O1512" i="2" s="1"/>
  <c r="J1512" i="2"/>
  <c r="F1512" i="2"/>
  <c r="A1512" i="2"/>
  <c r="T1511" i="2"/>
  <c r="S1511" i="2"/>
  <c r="P1511" i="2"/>
  <c r="N1511" i="2"/>
  <c r="M1511" i="2"/>
  <c r="L1511" i="2"/>
  <c r="O1511" i="2" s="1"/>
  <c r="J1511" i="2"/>
  <c r="F1511" i="2"/>
  <c r="A1511" i="2"/>
  <c r="T1510" i="2"/>
  <c r="S1510" i="2"/>
  <c r="P1510" i="2"/>
  <c r="N1510" i="2"/>
  <c r="M1510" i="2"/>
  <c r="L1510" i="2"/>
  <c r="O1510" i="2" s="1"/>
  <c r="J1510" i="2"/>
  <c r="F1510" i="2"/>
  <c r="A1510" i="2"/>
  <c r="T1509" i="2"/>
  <c r="S1509" i="2"/>
  <c r="P1509" i="2"/>
  <c r="N1509" i="2"/>
  <c r="M1509" i="2"/>
  <c r="L1509" i="2"/>
  <c r="O1509" i="2" s="1"/>
  <c r="J1509" i="2"/>
  <c r="F1509" i="2"/>
  <c r="A1509" i="2"/>
  <c r="T1508" i="2"/>
  <c r="S1508" i="2"/>
  <c r="P1508" i="2"/>
  <c r="N1508" i="2"/>
  <c r="M1508" i="2"/>
  <c r="L1508" i="2"/>
  <c r="O1508" i="2" s="1"/>
  <c r="J1508" i="2"/>
  <c r="F1508" i="2"/>
  <c r="A1508" i="2"/>
  <c r="T1507" i="2"/>
  <c r="S1507" i="2"/>
  <c r="P1507" i="2"/>
  <c r="N1507" i="2"/>
  <c r="M1507" i="2"/>
  <c r="L1507" i="2"/>
  <c r="O1507" i="2" s="1"/>
  <c r="J1507" i="2"/>
  <c r="F1507" i="2"/>
  <c r="A1507" i="2"/>
  <c r="T1506" i="2"/>
  <c r="S1506" i="2"/>
  <c r="P1506" i="2"/>
  <c r="N1506" i="2"/>
  <c r="M1506" i="2"/>
  <c r="L1506" i="2"/>
  <c r="O1506" i="2" s="1"/>
  <c r="J1506" i="2"/>
  <c r="F1506" i="2"/>
  <c r="A1506" i="2"/>
  <c r="T1505" i="2"/>
  <c r="S1505" i="2"/>
  <c r="P1505" i="2"/>
  <c r="N1505" i="2"/>
  <c r="M1505" i="2"/>
  <c r="L1505" i="2"/>
  <c r="O1505" i="2" s="1"/>
  <c r="J1505" i="2"/>
  <c r="F1505" i="2"/>
  <c r="A1505" i="2"/>
  <c r="T1504" i="2"/>
  <c r="S1504" i="2"/>
  <c r="P1504" i="2"/>
  <c r="N1504" i="2"/>
  <c r="M1504" i="2"/>
  <c r="L1504" i="2"/>
  <c r="O1504" i="2" s="1"/>
  <c r="J1504" i="2"/>
  <c r="F1504" i="2"/>
  <c r="A1504" i="2"/>
  <c r="T1503" i="2"/>
  <c r="S1503" i="2"/>
  <c r="P1503" i="2"/>
  <c r="N1503" i="2"/>
  <c r="M1503" i="2"/>
  <c r="L1503" i="2"/>
  <c r="O1503" i="2" s="1"/>
  <c r="J1503" i="2"/>
  <c r="F1503" i="2"/>
  <c r="A1503" i="2"/>
  <c r="T1502" i="2"/>
  <c r="S1502" i="2"/>
  <c r="P1502" i="2"/>
  <c r="N1502" i="2"/>
  <c r="M1502" i="2"/>
  <c r="L1502" i="2"/>
  <c r="O1502" i="2" s="1"/>
  <c r="J1502" i="2"/>
  <c r="F1502" i="2"/>
  <c r="A1502" i="2"/>
  <c r="T1501" i="2"/>
  <c r="S1501" i="2"/>
  <c r="P1501" i="2"/>
  <c r="N1501" i="2"/>
  <c r="M1501" i="2"/>
  <c r="L1501" i="2"/>
  <c r="O1501" i="2" s="1"/>
  <c r="J1501" i="2"/>
  <c r="F1501" i="2"/>
  <c r="A1501" i="2"/>
  <c r="T1500" i="2"/>
  <c r="S1500" i="2"/>
  <c r="P1500" i="2"/>
  <c r="N1500" i="2"/>
  <c r="M1500" i="2"/>
  <c r="L1500" i="2"/>
  <c r="O1500" i="2" s="1"/>
  <c r="J1500" i="2"/>
  <c r="F1500" i="2"/>
  <c r="A1500" i="2"/>
  <c r="T1499" i="2"/>
  <c r="S1499" i="2"/>
  <c r="P1499" i="2"/>
  <c r="N1499" i="2"/>
  <c r="M1499" i="2"/>
  <c r="L1499" i="2"/>
  <c r="O1499" i="2" s="1"/>
  <c r="J1499" i="2"/>
  <c r="F1499" i="2"/>
  <c r="A1499" i="2"/>
  <c r="T1498" i="2"/>
  <c r="S1498" i="2"/>
  <c r="P1498" i="2"/>
  <c r="N1498" i="2"/>
  <c r="M1498" i="2"/>
  <c r="L1498" i="2"/>
  <c r="O1498" i="2" s="1"/>
  <c r="J1498" i="2"/>
  <c r="F1498" i="2"/>
  <c r="A1498" i="2"/>
  <c r="T1497" i="2"/>
  <c r="S1497" i="2"/>
  <c r="P1497" i="2"/>
  <c r="N1497" i="2"/>
  <c r="M1497" i="2"/>
  <c r="L1497" i="2"/>
  <c r="O1497" i="2" s="1"/>
  <c r="J1497" i="2"/>
  <c r="F1497" i="2"/>
  <c r="A1497" i="2"/>
  <c r="T1496" i="2"/>
  <c r="S1496" i="2"/>
  <c r="P1496" i="2"/>
  <c r="N1496" i="2"/>
  <c r="M1496" i="2"/>
  <c r="L1496" i="2"/>
  <c r="O1496" i="2" s="1"/>
  <c r="J1496" i="2"/>
  <c r="F1496" i="2"/>
  <c r="A1496" i="2"/>
  <c r="T1495" i="2"/>
  <c r="S1495" i="2"/>
  <c r="P1495" i="2"/>
  <c r="N1495" i="2"/>
  <c r="M1495" i="2"/>
  <c r="L1495" i="2"/>
  <c r="O1495" i="2" s="1"/>
  <c r="J1495" i="2"/>
  <c r="F1495" i="2"/>
  <c r="A1495" i="2"/>
  <c r="T1494" i="2"/>
  <c r="S1494" i="2"/>
  <c r="P1494" i="2"/>
  <c r="N1494" i="2"/>
  <c r="M1494" i="2"/>
  <c r="L1494" i="2"/>
  <c r="O1494" i="2" s="1"/>
  <c r="J1494" i="2"/>
  <c r="F1494" i="2"/>
  <c r="A1494" i="2"/>
  <c r="T1493" i="2"/>
  <c r="S1493" i="2"/>
  <c r="P1493" i="2"/>
  <c r="N1493" i="2"/>
  <c r="M1493" i="2"/>
  <c r="L1493" i="2"/>
  <c r="O1493" i="2" s="1"/>
  <c r="J1493" i="2"/>
  <c r="F1493" i="2"/>
  <c r="A1493" i="2"/>
  <c r="T1492" i="2"/>
  <c r="S1492" i="2"/>
  <c r="P1492" i="2"/>
  <c r="N1492" i="2"/>
  <c r="M1492" i="2"/>
  <c r="L1492" i="2"/>
  <c r="O1492" i="2" s="1"/>
  <c r="J1492" i="2"/>
  <c r="F1492" i="2"/>
  <c r="A1492" i="2"/>
  <c r="T1491" i="2"/>
  <c r="S1491" i="2"/>
  <c r="P1491" i="2"/>
  <c r="N1491" i="2"/>
  <c r="M1491" i="2"/>
  <c r="L1491" i="2"/>
  <c r="O1491" i="2" s="1"/>
  <c r="J1491" i="2"/>
  <c r="F1491" i="2"/>
  <c r="A1491" i="2"/>
  <c r="T1490" i="2"/>
  <c r="S1490" i="2"/>
  <c r="P1490" i="2"/>
  <c r="N1490" i="2"/>
  <c r="M1490" i="2"/>
  <c r="L1490" i="2"/>
  <c r="O1490" i="2" s="1"/>
  <c r="J1490" i="2"/>
  <c r="F1490" i="2"/>
  <c r="A1490" i="2"/>
  <c r="T1489" i="2"/>
  <c r="S1489" i="2"/>
  <c r="P1489" i="2"/>
  <c r="N1489" i="2"/>
  <c r="M1489" i="2"/>
  <c r="L1489" i="2"/>
  <c r="O1489" i="2" s="1"/>
  <c r="J1489" i="2"/>
  <c r="F1489" i="2"/>
  <c r="A1489" i="2"/>
  <c r="T1488" i="2"/>
  <c r="S1488" i="2"/>
  <c r="P1488" i="2"/>
  <c r="N1488" i="2"/>
  <c r="M1488" i="2"/>
  <c r="L1488" i="2"/>
  <c r="O1488" i="2" s="1"/>
  <c r="J1488" i="2"/>
  <c r="F1488" i="2"/>
  <c r="A1488" i="2"/>
  <c r="T1487" i="2"/>
  <c r="S1487" i="2"/>
  <c r="P1487" i="2"/>
  <c r="N1487" i="2"/>
  <c r="M1487" i="2"/>
  <c r="L1487" i="2"/>
  <c r="O1487" i="2" s="1"/>
  <c r="J1487" i="2"/>
  <c r="F1487" i="2"/>
  <c r="A1487" i="2"/>
  <c r="T1486" i="2"/>
  <c r="S1486" i="2"/>
  <c r="P1486" i="2"/>
  <c r="N1486" i="2"/>
  <c r="M1486" i="2"/>
  <c r="L1486" i="2"/>
  <c r="O1486" i="2" s="1"/>
  <c r="J1486" i="2"/>
  <c r="F1486" i="2"/>
  <c r="A1486" i="2"/>
  <c r="T1485" i="2"/>
  <c r="S1485" i="2"/>
  <c r="P1485" i="2"/>
  <c r="N1485" i="2"/>
  <c r="M1485" i="2"/>
  <c r="L1485" i="2"/>
  <c r="O1485" i="2" s="1"/>
  <c r="J1485" i="2"/>
  <c r="F1485" i="2"/>
  <c r="A1485" i="2"/>
  <c r="T1484" i="2"/>
  <c r="S1484" i="2"/>
  <c r="P1484" i="2"/>
  <c r="N1484" i="2"/>
  <c r="M1484" i="2"/>
  <c r="L1484" i="2"/>
  <c r="O1484" i="2" s="1"/>
  <c r="J1484" i="2"/>
  <c r="F1484" i="2"/>
  <c r="A1484" i="2"/>
  <c r="T1483" i="2"/>
  <c r="S1483" i="2"/>
  <c r="P1483" i="2"/>
  <c r="N1483" i="2"/>
  <c r="M1483" i="2"/>
  <c r="L1483" i="2"/>
  <c r="O1483" i="2" s="1"/>
  <c r="J1483" i="2"/>
  <c r="F1483" i="2"/>
  <c r="A1483" i="2"/>
  <c r="T1482" i="2"/>
  <c r="S1482" i="2"/>
  <c r="P1482" i="2"/>
  <c r="N1482" i="2"/>
  <c r="M1482" i="2"/>
  <c r="L1482" i="2"/>
  <c r="O1482" i="2" s="1"/>
  <c r="J1482" i="2"/>
  <c r="F1482" i="2"/>
  <c r="A1482" i="2"/>
  <c r="T1481" i="2"/>
  <c r="S1481" i="2"/>
  <c r="P1481" i="2"/>
  <c r="N1481" i="2"/>
  <c r="M1481" i="2"/>
  <c r="L1481" i="2"/>
  <c r="O1481" i="2" s="1"/>
  <c r="J1481" i="2"/>
  <c r="F1481" i="2"/>
  <c r="A1481" i="2"/>
  <c r="T1480" i="2"/>
  <c r="S1480" i="2"/>
  <c r="P1480" i="2"/>
  <c r="N1480" i="2"/>
  <c r="M1480" i="2"/>
  <c r="L1480" i="2"/>
  <c r="O1480" i="2" s="1"/>
  <c r="J1480" i="2"/>
  <c r="F1480" i="2"/>
  <c r="A1480" i="2"/>
  <c r="T1479" i="2"/>
  <c r="S1479" i="2"/>
  <c r="P1479" i="2"/>
  <c r="N1479" i="2"/>
  <c r="M1479" i="2"/>
  <c r="L1479" i="2"/>
  <c r="O1479" i="2" s="1"/>
  <c r="J1479" i="2"/>
  <c r="F1479" i="2"/>
  <c r="A1479" i="2"/>
  <c r="T1478" i="2"/>
  <c r="S1478" i="2"/>
  <c r="P1478" i="2"/>
  <c r="N1478" i="2"/>
  <c r="M1478" i="2"/>
  <c r="L1478" i="2"/>
  <c r="O1478" i="2" s="1"/>
  <c r="J1478" i="2"/>
  <c r="F1478" i="2"/>
  <c r="A1478" i="2"/>
  <c r="T1477" i="2"/>
  <c r="S1477" i="2"/>
  <c r="P1477" i="2"/>
  <c r="N1477" i="2"/>
  <c r="M1477" i="2"/>
  <c r="L1477" i="2"/>
  <c r="O1477" i="2" s="1"/>
  <c r="J1477" i="2"/>
  <c r="F1477" i="2"/>
  <c r="A1477" i="2"/>
  <c r="T1476" i="2"/>
  <c r="S1476" i="2"/>
  <c r="P1476" i="2"/>
  <c r="N1476" i="2"/>
  <c r="M1476" i="2"/>
  <c r="L1476" i="2"/>
  <c r="O1476" i="2" s="1"/>
  <c r="J1476" i="2"/>
  <c r="F1476" i="2"/>
  <c r="A1476" i="2"/>
  <c r="T1475" i="2"/>
  <c r="S1475" i="2"/>
  <c r="P1475" i="2"/>
  <c r="N1475" i="2"/>
  <c r="M1475" i="2"/>
  <c r="L1475" i="2"/>
  <c r="O1475" i="2" s="1"/>
  <c r="J1475" i="2"/>
  <c r="F1475" i="2"/>
  <c r="A1475" i="2"/>
  <c r="T1474" i="2"/>
  <c r="S1474" i="2"/>
  <c r="P1474" i="2"/>
  <c r="N1474" i="2"/>
  <c r="M1474" i="2"/>
  <c r="L1474" i="2"/>
  <c r="O1474" i="2" s="1"/>
  <c r="J1474" i="2"/>
  <c r="F1474" i="2"/>
  <c r="A1474" i="2"/>
  <c r="T1473" i="2"/>
  <c r="S1473" i="2"/>
  <c r="P1473" i="2"/>
  <c r="N1473" i="2"/>
  <c r="M1473" i="2"/>
  <c r="L1473" i="2"/>
  <c r="O1473" i="2" s="1"/>
  <c r="J1473" i="2"/>
  <c r="F1473" i="2"/>
  <c r="A1473" i="2"/>
  <c r="T1472" i="2"/>
  <c r="S1472" i="2"/>
  <c r="P1472" i="2"/>
  <c r="N1472" i="2"/>
  <c r="M1472" i="2"/>
  <c r="L1472" i="2"/>
  <c r="O1472" i="2" s="1"/>
  <c r="J1472" i="2"/>
  <c r="F1472" i="2"/>
  <c r="A1472" i="2"/>
  <c r="T1471" i="2"/>
  <c r="S1471" i="2"/>
  <c r="P1471" i="2"/>
  <c r="N1471" i="2"/>
  <c r="M1471" i="2"/>
  <c r="L1471" i="2"/>
  <c r="O1471" i="2" s="1"/>
  <c r="J1471" i="2"/>
  <c r="F1471" i="2"/>
  <c r="A1471" i="2"/>
  <c r="T1470" i="2"/>
  <c r="S1470" i="2"/>
  <c r="P1470" i="2"/>
  <c r="N1470" i="2"/>
  <c r="M1470" i="2"/>
  <c r="L1470" i="2"/>
  <c r="O1470" i="2" s="1"/>
  <c r="J1470" i="2"/>
  <c r="F1470" i="2"/>
  <c r="A1470" i="2"/>
  <c r="T1469" i="2"/>
  <c r="S1469" i="2"/>
  <c r="P1469" i="2"/>
  <c r="N1469" i="2"/>
  <c r="M1469" i="2"/>
  <c r="L1469" i="2"/>
  <c r="O1469" i="2" s="1"/>
  <c r="J1469" i="2"/>
  <c r="F1469" i="2"/>
  <c r="A1469" i="2"/>
  <c r="T1468" i="2"/>
  <c r="S1468" i="2"/>
  <c r="P1468" i="2"/>
  <c r="N1468" i="2"/>
  <c r="M1468" i="2"/>
  <c r="L1468" i="2"/>
  <c r="O1468" i="2" s="1"/>
  <c r="J1468" i="2"/>
  <c r="F1468" i="2"/>
  <c r="A1468" i="2"/>
  <c r="T1467" i="2"/>
  <c r="S1467" i="2"/>
  <c r="P1467" i="2"/>
  <c r="N1467" i="2"/>
  <c r="M1467" i="2"/>
  <c r="L1467" i="2"/>
  <c r="O1467" i="2" s="1"/>
  <c r="J1467" i="2"/>
  <c r="F1467" i="2"/>
  <c r="A1467" i="2"/>
  <c r="T1466" i="2"/>
  <c r="S1466" i="2"/>
  <c r="P1466" i="2"/>
  <c r="N1466" i="2"/>
  <c r="M1466" i="2"/>
  <c r="L1466" i="2"/>
  <c r="O1466" i="2" s="1"/>
  <c r="J1466" i="2"/>
  <c r="F1466" i="2"/>
  <c r="A1466" i="2"/>
  <c r="T1465" i="2"/>
  <c r="S1465" i="2"/>
  <c r="P1465" i="2"/>
  <c r="N1465" i="2"/>
  <c r="M1465" i="2"/>
  <c r="L1465" i="2"/>
  <c r="O1465" i="2" s="1"/>
  <c r="J1465" i="2"/>
  <c r="F1465" i="2"/>
  <c r="A1465" i="2"/>
  <c r="T1464" i="2"/>
  <c r="S1464" i="2"/>
  <c r="P1464" i="2"/>
  <c r="N1464" i="2"/>
  <c r="M1464" i="2"/>
  <c r="L1464" i="2"/>
  <c r="O1464" i="2" s="1"/>
  <c r="J1464" i="2"/>
  <c r="F1464" i="2"/>
  <c r="A1464" i="2"/>
  <c r="T1463" i="2"/>
  <c r="S1463" i="2"/>
  <c r="P1463" i="2"/>
  <c r="N1463" i="2"/>
  <c r="M1463" i="2"/>
  <c r="L1463" i="2"/>
  <c r="O1463" i="2" s="1"/>
  <c r="J1463" i="2"/>
  <c r="F1463" i="2"/>
  <c r="A1463" i="2"/>
  <c r="T1462" i="2"/>
  <c r="S1462" i="2"/>
  <c r="P1462" i="2"/>
  <c r="N1462" i="2"/>
  <c r="M1462" i="2"/>
  <c r="L1462" i="2"/>
  <c r="O1462" i="2" s="1"/>
  <c r="J1462" i="2"/>
  <c r="F1462" i="2"/>
  <c r="A1462" i="2"/>
  <c r="T1461" i="2"/>
  <c r="S1461" i="2"/>
  <c r="P1461" i="2"/>
  <c r="N1461" i="2"/>
  <c r="M1461" i="2"/>
  <c r="L1461" i="2"/>
  <c r="O1461" i="2" s="1"/>
  <c r="J1461" i="2"/>
  <c r="F1461" i="2"/>
  <c r="A1461" i="2"/>
  <c r="T1460" i="2"/>
  <c r="S1460" i="2"/>
  <c r="P1460" i="2"/>
  <c r="N1460" i="2"/>
  <c r="M1460" i="2"/>
  <c r="L1460" i="2"/>
  <c r="O1460" i="2" s="1"/>
  <c r="J1460" i="2"/>
  <c r="F1460" i="2"/>
  <c r="A1460" i="2"/>
  <c r="T1459" i="2"/>
  <c r="S1459" i="2"/>
  <c r="P1459" i="2"/>
  <c r="N1459" i="2"/>
  <c r="M1459" i="2"/>
  <c r="L1459" i="2"/>
  <c r="O1459" i="2" s="1"/>
  <c r="J1459" i="2"/>
  <c r="F1459" i="2"/>
  <c r="A1459" i="2"/>
  <c r="T1458" i="2"/>
  <c r="S1458" i="2"/>
  <c r="P1458" i="2"/>
  <c r="N1458" i="2"/>
  <c r="M1458" i="2"/>
  <c r="L1458" i="2"/>
  <c r="O1458" i="2" s="1"/>
  <c r="J1458" i="2"/>
  <c r="F1458" i="2"/>
  <c r="A1458" i="2"/>
  <c r="T1457" i="2"/>
  <c r="S1457" i="2"/>
  <c r="P1457" i="2"/>
  <c r="N1457" i="2"/>
  <c r="M1457" i="2"/>
  <c r="L1457" i="2"/>
  <c r="O1457" i="2" s="1"/>
  <c r="J1457" i="2"/>
  <c r="F1457" i="2"/>
  <c r="A1457" i="2"/>
  <c r="T1456" i="2"/>
  <c r="S1456" i="2"/>
  <c r="P1456" i="2"/>
  <c r="N1456" i="2"/>
  <c r="M1456" i="2"/>
  <c r="L1456" i="2"/>
  <c r="O1456" i="2" s="1"/>
  <c r="J1456" i="2"/>
  <c r="F1456" i="2"/>
  <c r="A1456" i="2"/>
  <c r="T1455" i="2"/>
  <c r="S1455" i="2"/>
  <c r="P1455" i="2"/>
  <c r="N1455" i="2"/>
  <c r="M1455" i="2"/>
  <c r="L1455" i="2"/>
  <c r="O1455" i="2" s="1"/>
  <c r="J1455" i="2"/>
  <c r="F1455" i="2"/>
  <c r="A1455" i="2"/>
  <c r="T1454" i="2"/>
  <c r="S1454" i="2"/>
  <c r="P1454" i="2"/>
  <c r="N1454" i="2"/>
  <c r="M1454" i="2"/>
  <c r="L1454" i="2"/>
  <c r="O1454" i="2" s="1"/>
  <c r="J1454" i="2"/>
  <c r="F1454" i="2"/>
  <c r="A1454" i="2"/>
  <c r="T1453" i="2"/>
  <c r="S1453" i="2"/>
  <c r="P1453" i="2"/>
  <c r="N1453" i="2"/>
  <c r="M1453" i="2"/>
  <c r="L1453" i="2"/>
  <c r="O1453" i="2" s="1"/>
  <c r="J1453" i="2"/>
  <c r="F1453" i="2"/>
  <c r="A1453" i="2"/>
  <c r="T1452" i="2"/>
  <c r="S1452" i="2"/>
  <c r="P1452" i="2"/>
  <c r="N1452" i="2"/>
  <c r="M1452" i="2"/>
  <c r="L1452" i="2"/>
  <c r="O1452" i="2" s="1"/>
  <c r="J1452" i="2"/>
  <c r="F1452" i="2"/>
  <c r="A1452" i="2"/>
  <c r="T1451" i="2"/>
  <c r="S1451" i="2"/>
  <c r="P1451" i="2"/>
  <c r="N1451" i="2"/>
  <c r="M1451" i="2"/>
  <c r="L1451" i="2"/>
  <c r="O1451" i="2" s="1"/>
  <c r="J1451" i="2"/>
  <c r="F1451" i="2"/>
  <c r="A1451" i="2"/>
  <c r="T1450" i="2"/>
  <c r="S1450" i="2"/>
  <c r="P1450" i="2"/>
  <c r="N1450" i="2"/>
  <c r="M1450" i="2"/>
  <c r="L1450" i="2"/>
  <c r="O1450" i="2" s="1"/>
  <c r="J1450" i="2"/>
  <c r="F1450" i="2"/>
  <c r="A1450" i="2"/>
  <c r="T1449" i="2"/>
  <c r="S1449" i="2"/>
  <c r="P1449" i="2"/>
  <c r="N1449" i="2"/>
  <c r="M1449" i="2"/>
  <c r="L1449" i="2"/>
  <c r="O1449" i="2" s="1"/>
  <c r="J1449" i="2"/>
  <c r="F1449" i="2"/>
  <c r="A1449" i="2"/>
  <c r="T1448" i="2"/>
  <c r="S1448" i="2"/>
  <c r="P1448" i="2"/>
  <c r="N1448" i="2"/>
  <c r="M1448" i="2"/>
  <c r="L1448" i="2"/>
  <c r="O1448" i="2" s="1"/>
  <c r="J1448" i="2"/>
  <c r="F1448" i="2"/>
  <c r="A1448" i="2"/>
  <c r="T1447" i="2"/>
  <c r="S1447" i="2"/>
  <c r="P1447" i="2"/>
  <c r="N1447" i="2"/>
  <c r="M1447" i="2"/>
  <c r="L1447" i="2"/>
  <c r="O1447" i="2" s="1"/>
  <c r="J1447" i="2"/>
  <c r="F1447" i="2"/>
  <c r="A1447" i="2"/>
  <c r="T1446" i="2"/>
  <c r="S1446" i="2"/>
  <c r="P1446" i="2"/>
  <c r="N1446" i="2"/>
  <c r="M1446" i="2"/>
  <c r="L1446" i="2"/>
  <c r="O1446" i="2" s="1"/>
  <c r="J1446" i="2"/>
  <c r="F1446" i="2"/>
  <c r="A1446" i="2"/>
  <c r="T1445" i="2"/>
  <c r="S1445" i="2"/>
  <c r="P1445" i="2"/>
  <c r="N1445" i="2"/>
  <c r="M1445" i="2"/>
  <c r="L1445" i="2"/>
  <c r="O1445" i="2" s="1"/>
  <c r="J1445" i="2"/>
  <c r="F1445" i="2"/>
  <c r="A1445" i="2"/>
  <c r="T1444" i="2"/>
  <c r="S1444" i="2"/>
  <c r="P1444" i="2"/>
  <c r="N1444" i="2"/>
  <c r="M1444" i="2"/>
  <c r="L1444" i="2"/>
  <c r="O1444" i="2" s="1"/>
  <c r="J1444" i="2"/>
  <c r="F1444" i="2"/>
  <c r="A1444" i="2"/>
  <c r="T1443" i="2"/>
  <c r="S1443" i="2"/>
  <c r="P1443" i="2"/>
  <c r="N1443" i="2"/>
  <c r="M1443" i="2"/>
  <c r="L1443" i="2"/>
  <c r="O1443" i="2" s="1"/>
  <c r="J1443" i="2"/>
  <c r="F1443" i="2"/>
  <c r="A1443" i="2"/>
  <c r="T1442" i="2"/>
  <c r="S1442" i="2"/>
  <c r="P1442" i="2"/>
  <c r="N1442" i="2"/>
  <c r="M1442" i="2"/>
  <c r="L1442" i="2"/>
  <c r="O1442" i="2" s="1"/>
  <c r="J1442" i="2"/>
  <c r="F1442" i="2"/>
  <c r="A1442" i="2"/>
  <c r="T1441" i="2"/>
  <c r="S1441" i="2"/>
  <c r="P1441" i="2"/>
  <c r="N1441" i="2"/>
  <c r="M1441" i="2"/>
  <c r="L1441" i="2"/>
  <c r="O1441" i="2" s="1"/>
  <c r="J1441" i="2"/>
  <c r="F1441" i="2"/>
  <c r="A1441" i="2"/>
  <c r="T1440" i="2"/>
  <c r="S1440" i="2"/>
  <c r="P1440" i="2"/>
  <c r="N1440" i="2"/>
  <c r="M1440" i="2"/>
  <c r="L1440" i="2"/>
  <c r="O1440" i="2" s="1"/>
  <c r="J1440" i="2"/>
  <c r="F1440" i="2"/>
  <c r="A1440" i="2"/>
  <c r="T1439" i="2"/>
  <c r="S1439" i="2"/>
  <c r="P1439" i="2"/>
  <c r="N1439" i="2"/>
  <c r="M1439" i="2"/>
  <c r="L1439" i="2"/>
  <c r="O1439" i="2" s="1"/>
  <c r="J1439" i="2"/>
  <c r="F1439" i="2"/>
  <c r="A1439" i="2"/>
  <c r="T1438" i="2"/>
  <c r="S1438" i="2"/>
  <c r="P1438" i="2"/>
  <c r="N1438" i="2"/>
  <c r="M1438" i="2"/>
  <c r="L1438" i="2"/>
  <c r="O1438" i="2" s="1"/>
  <c r="J1438" i="2"/>
  <c r="F1438" i="2"/>
  <c r="A1438" i="2"/>
  <c r="T1437" i="2"/>
  <c r="S1437" i="2"/>
  <c r="P1437" i="2"/>
  <c r="N1437" i="2"/>
  <c r="M1437" i="2"/>
  <c r="L1437" i="2"/>
  <c r="O1437" i="2" s="1"/>
  <c r="J1437" i="2"/>
  <c r="F1437" i="2"/>
  <c r="A1437" i="2"/>
  <c r="T1436" i="2"/>
  <c r="S1436" i="2"/>
  <c r="P1436" i="2"/>
  <c r="N1436" i="2"/>
  <c r="M1436" i="2"/>
  <c r="L1436" i="2"/>
  <c r="O1436" i="2" s="1"/>
  <c r="J1436" i="2"/>
  <c r="F1436" i="2"/>
  <c r="A1436" i="2"/>
  <c r="T1435" i="2"/>
  <c r="S1435" i="2"/>
  <c r="P1435" i="2"/>
  <c r="N1435" i="2"/>
  <c r="M1435" i="2"/>
  <c r="L1435" i="2"/>
  <c r="O1435" i="2" s="1"/>
  <c r="J1435" i="2"/>
  <c r="F1435" i="2"/>
  <c r="A1435" i="2"/>
  <c r="T1434" i="2"/>
  <c r="S1434" i="2"/>
  <c r="P1434" i="2"/>
  <c r="N1434" i="2"/>
  <c r="M1434" i="2"/>
  <c r="L1434" i="2"/>
  <c r="O1434" i="2" s="1"/>
  <c r="J1434" i="2"/>
  <c r="F1434" i="2"/>
  <c r="A1434" i="2"/>
  <c r="T1433" i="2"/>
  <c r="S1433" i="2"/>
  <c r="P1433" i="2"/>
  <c r="N1433" i="2"/>
  <c r="M1433" i="2"/>
  <c r="L1433" i="2"/>
  <c r="O1433" i="2" s="1"/>
  <c r="J1433" i="2"/>
  <c r="F1433" i="2"/>
  <c r="A1433" i="2"/>
  <c r="T1432" i="2"/>
  <c r="S1432" i="2"/>
  <c r="P1432" i="2"/>
  <c r="N1432" i="2"/>
  <c r="M1432" i="2"/>
  <c r="L1432" i="2"/>
  <c r="O1432" i="2" s="1"/>
  <c r="J1432" i="2"/>
  <c r="F1432" i="2"/>
  <c r="A1432" i="2"/>
  <c r="T1431" i="2"/>
  <c r="S1431" i="2"/>
  <c r="P1431" i="2"/>
  <c r="N1431" i="2"/>
  <c r="M1431" i="2"/>
  <c r="L1431" i="2"/>
  <c r="O1431" i="2" s="1"/>
  <c r="J1431" i="2"/>
  <c r="F1431" i="2"/>
  <c r="A1431" i="2"/>
  <c r="T1430" i="2"/>
  <c r="S1430" i="2"/>
  <c r="P1430" i="2"/>
  <c r="N1430" i="2"/>
  <c r="M1430" i="2"/>
  <c r="L1430" i="2"/>
  <c r="O1430" i="2" s="1"/>
  <c r="J1430" i="2"/>
  <c r="F1430" i="2"/>
  <c r="A1430" i="2"/>
  <c r="T1429" i="2"/>
  <c r="S1429" i="2"/>
  <c r="P1429" i="2"/>
  <c r="N1429" i="2"/>
  <c r="M1429" i="2"/>
  <c r="L1429" i="2"/>
  <c r="O1429" i="2" s="1"/>
  <c r="J1429" i="2"/>
  <c r="F1429" i="2"/>
  <c r="A1429" i="2"/>
  <c r="T1428" i="2"/>
  <c r="S1428" i="2"/>
  <c r="P1428" i="2"/>
  <c r="N1428" i="2"/>
  <c r="M1428" i="2"/>
  <c r="L1428" i="2"/>
  <c r="O1428" i="2" s="1"/>
  <c r="J1428" i="2"/>
  <c r="F1428" i="2"/>
  <c r="A1428" i="2"/>
  <c r="T1427" i="2"/>
  <c r="S1427" i="2"/>
  <c r="P1427" i="2"/>
  <c r="N1427" i="2"/>
  <c r="M1427" i="2"/>
  <c r="L1427" i="2"/>
  <c r="O1427" i="2" s="1"/>
  <c r="J1427" i="2"/>
  <c r="F1427" i="2"/>
  <c r="A1427" i="2"/>
  <c r="T1426" i="2"/>
  <c r="S1426" i="2"/>
  <c r="P1426" i="2"/>
  <c r="N1426" i="2"/>
  <c r="M1426" i="2"/>
  <c r="L1426" i="2"/>
  <c r="O1426" i="2" s="1"/>
  <c r="J1426" i="2"/>
  <c r="F1426" i="2"/>
  <c r="A1426" i="2"/>
  <c r="T1425" i="2"/>
  <c r="S1425" i="2"/>
  <c r="P1425" i="2"/>
  <c r="N1425" i="2"/>
  <c r="M1425" i="2"/>
  <c r="L1425" i="2"/>
  <c r="O1425" i="2" s="1"/>
  <c r="J1425" i="2"/>
  <c r="F1425" i="2"/>
  <c r="A1425" i="2"/>
  <c r="T1424" i="2"/>
  <c r="S1424" i="2"/>
  <c r="P1424" i="2"/>
  <c r="N1424" i="2"/>
  <c r="M1424" i="2"/>
  <c r="L1424" i="2"/>
  <c r="O1424" i="2" s="1"/>
  <c r="J1424" i="2"/>
  <c r="F1424" i="2"/>
  <c r="A1424" i="2"/>
  <c r="T1423" i="2"/>
  <c r="S1423" i="2"/>
  <c r="P1423" i="2"/>
  <c r="N1423" i="2"/>
  <c r="M1423" i="2"/>
  <c r="L1423" i="2"/>
  <c r="O1423" i="2" s="1"/>
  <c r="J1423" i="2"/>
  <c r="F1423" i="2"/>
  <c r="A1423" i="2"/>
  <c r="T1422" i="2"/>
  <c r="S1422" i="2"/>
  <c r="P1422" i="2"/>
  <c r="N1422" i="2"/>
  <c r="M1422" i="2"/>
  <c r="L1422" i="2"/>
  <c r="O1422" i="2" s="1"/>
  <c r="J1422" i="2"/>
  <c r="F1422" i="2"/>
  <c r="A1422" i="2"/>
  <c r="T1421" i="2"/>
  <c r="S1421" i="2"/>
  <c r="P1421" i="2"/>
  <c r="N1421" i="2"/>
  <c r="M1421" i="2"/>
  <c r="L1421" i="2"/>
  <c r="O1421" i="2" s="1"/>
  <c r="J1421" i="2"/>
  <c r="F1421" i="2"/>
  <c r="A1421" i="2"/>
  <c r="T1420" i="2"/>
  <c r="S1420" i="2"/>
  <c r="P1420" i="2"/>
  <c r="N1420" i="2"/>
  <c r="M1420" i="2"/>
  <c r="L1420" i="2"/>
  <c r="O1420" i="2" s="1"/>
  <c r="J1420" i="2"/>
  <c r="F1420" i="2"/>
  <c r="A1420" i="2"/>
  <c r="T1419" i="2"/>
  <c r="S1419" i="2"/>
  <c r="P1419" i="2"/>
  <c r="N1419" i="2"/>
  <c r="M1419" i="2"/>
  <c r="L1419" i="2"/>
  <c r="O1419" i="2" s="1"/>
  <c r="J1419" i="2"/>
  <c r="F1419" i="2"/>
  <c r="A1419" i="2"/>
  <c r="T1418" i="2"/>
  <c r="S1418" i="2"/>
  <c r="P1418" i="2"/>
  <c r="N1418" i="2"/>
  <c r="M1418" i="2"/>
  <c r="L1418" i="2"/>
  <c r="O1418" i="2" s="1"/>
  <c r="J1418" i="2"/>
  <c r="F1418" i="2"/>
  <c r="A1418" i="2"/>
  <c r="T1417" i="2"/>
  <c r="S1417" i="2"/>
  <c r="P1417" i="2"/>
  <c r="N1417" i="2"/>
  <c r="M1417" i="2"/>
  <c r="L1417" i="2"/>
  <c r="O1417" i="2" s="1"/>
  <c r="J1417" i="2"/>
  <c r="F1417" i="2"/>
  <c r="A1417" i="2"/>
  <c r="T1416" i="2"/>
  <c r="S1416" i="2"/>
  <c r="P1416" i="2"/>
  <c r="N1416" i="2"/>
  <c r="M1416" i="2"/>
  <c r="L1416" i="2"/>
  <c r="O1416" i="2" s="1"/>
  <c r="J1416" i="2"/>
  <c r="F1416" i="2"/>
  <c r="A1416" i="2"/>
  <c r="T1415" i="2"/>
  <c r="S1415" i="2"/>
  <c r="P1415" i="2"/>
  <c r="N1415" i="2"/>
  <c r="M1415" i="2"/>
  <c r="L1415" i="2"/>
  <c r="O1415" i="2" s="1"/>
  <c r="J1415" i="2"/>
  <c r="F1415" i="2"/>
  <c r="A1415" i="2"/>
  <c r="T1414" i="2"/>
  <c r="S1414" i="2"/>
  <c r="P1414" i="2"/>
  <c r="N1414" i="2"/>
  <c r="M1414" i="2"/>
  <c r="L1414" i="2"/>
  <c r="O1414" i="2" s="1"/>
  <c r="J1414" i="2"/>
  <c r="F1414" i="2"/>
  <c r="A1414" i="2"/>
  <c r="T1413" i="2"/>
  <c r="S1413" i="2"/>
  <c r="P1413" i="2"/>
  <c r="N1413" i="2"/>
  <c r="M1413" i="2"/>
  <c r="L1413" i="2"/>
  <c r="O1413" i="2" s="1"/>
  <c r="J1413" i="2"/>
  <c r="F1413" i="2"/>
  <c r="A1413" i="2"/>
  <c r="T1412" i="2"/>
  <c r="S1412" i="2"/>
  <c r="P1412" i="2"/>
  <c r="N1412" i="2"/>
  <c r="M1412" i="2"/>
  <c r="L1412" i="2"/>
  <c r="O1412" i="2" s="1"/>
  <c r="J1412" i="2"/>
  <c r="F1412" i="2"/>
  <c r="A1412" i="2"/>
  <c r="T1411" i="2"/>
  <c r="S1411" i="2"/>
  <c r="P1411" i="2"/>
  <c r="N1411" i="2"/>
  <c r="M1411" i="2"/>
  <c r="L1411" i="2"/>
  <c r="O1411" i="2" s="1"/>
  <c r="J1411" i="2"/>
  <c r="F1411" i="2"/>
  <c r="A1411" i="2"/>
  <c r="T1410" i="2"/>
  <c r="S1410" i="2"/>
  <c r="P1410" i="2"/>
  <c r="N1410" i="2"/>
  <c r="M1410" i="2"/>
  <c r="L1410" i="2"/>
  <c r="O1410" i="2" s="1"/>
  <c r="J1410" i="2"/>
  <c r="F1410" i="2"/>
  <c r="A1410" i="2"/>
  <c r="T1409" i="2"/>
  <c r="S1409" i="2"/>
  <c r="P1409" i="2"/>
  <c r="N1409" i="2"/>
  <c r="M1409" i="2"/>
  <c r="L1409" i="2"/>
  <c r="O1409" i="2" s="1"/>
  <c r="J1409" i="2"/>
  <c r="F1409" i="2"/>
  <c r="A1409" i="2"/>
  <c r="T1408" i="2"/>
  <c r="S1408" i="2"/>
  <c r="P1408" i="2"/>
  <c r="N1408" i="2"/>
  <c r="M1408" i="2"/>
  <c r="L1408" i="2"/>
  <c r="O1408" i="2" s="1"/>
  <c r="J1408" i="2"/>
  <c r="F1408" i="2"/>
  <c r="A1408" i="2"/>
  <c r="T1407" i="2"/>
  <c r="S1407" i="2"/>
  <c r="P1407" i="2"/>
  <c r="N1407" i="2"/>
  <c r="M1407" i="2"/>
  <c r="L1407" i="2"/>
  <c r="O1407" i="2" s="1"/>
  <c r="J1407" i="2"/>
  <c r="F1407" i="2"/>
  <c r="A1407" i="2"/>
  <c r="T1406" i="2"/>
  <c r="S1406" i="2"/>
  <c r="P1406" i="2"/>
  <c r="N1406" i="2"/>
  <c r="M1406" i="2"/>
  <c r="L1406" i="2"/>
  <c r="O1406" i="2" s="1"/>
  <c r="J1406" i="2"/>
  <c r="F1406" i="2"/>
  <c r="A1406" i="2"/>
  <c r="T1405" i="2"/>
  <c r="S1405" i="2"/>
  <c r="P1405" i="2"/>
  <c r="N1405" i="2"/>
  <c r="M1405" i="2"/>
  <c r="L1405" i="2"/>
  <c r="O1405" i="2" s="1"/>
  <c r="J1405" i="2"/>
  <c r="F1405" i="2"/>
  <c r="A1405" i="2"/>
  <c r="T1404" i="2"/>
  <c r="S1404" i="2"/>
  <c r="P1404" i="2"/>
  <c r="N1404" i="2"/>
  <c r="M1404" i="2"/>
  <c r="L1404" i="2"/>
  <c r="O1404" i="2" s="1"/>
  <c r="J1404" i="2"/>
  <c r="F1404" i="2"/>
  <c r="A1404" i="2"/>
  <c r="T1403" i="2"/>
  <c r="S1403" i="2"/>
  <c r="P1403" i="2"/>
  <c r="N1403" i="2"/>
  <c r="M1403" i="2"/>
  <c r="L1403" i="2"/>
  <c r="O1403" i="2" s="1"/>
  <c r="J1403" i="2"/>
  <c r="F1403" i="2"/>
  <c r="A1403" i="2"/>
  <c r="T1402" i="2"/>
  <c r="S1402" i="2"/>
  <c r="P1402" i="2"/>
  <c r="N1402" i="2"/>
  <c r="M1402" i="2"/>
  <c r="L1402" i="2"/>
  <c r="O1402" i="2" s="1"/>
  <c r="J1402" i="2"/>
  <c r="F1402" i="2"/>
  <c r="A1402" i="2"/>
  <c r="T1401" i="2"/>
  <c r="S1401" i="2"/>
  <c r="P1401" i="2"/>
  <c r="N1401" i="2"/>
  <c r="M1401" i="2"/>
  <c r="L1401" i="2"/>
  <c r="O1401" i="2" s="1"/>
  <c r="J1401" i="2"/>
  <c r="F1401" i="2"/>
  <c r="A1401" i="2"/>
  <c r="T1400" i="2"/>
  <c r="S1400" i="2"/>
  <c r="P1400" i="2"/>
  <c r="N1400" i="2"/>
  <c r="M1400" i="2"/>
  <c r="L1400" i="2"/>
  <c r="O1400" i="2" s="1"/>
  <c r="J1400" i="2"/>
  <c r="F1400" i="2"/>
  <c r="A1400" i="2"/>
  <c r="T1399" i="2"/>
  <c r="S1399" i="2"/>
  <c r="P1399" i="2"/>
  <c r="N1399" i="2"/>
  <c r="M1399" i="2"/>
  <c r="L1399" i="2"/>
  <c r="O1399" i="2" s="1"/>
  <c r="J1399" i="2"/>
  <c r="F1399" i="2"/>
  <c r="A1399" i="2"/>
  <c r="T1398" i="2"/>
  <c r="S1398" i="2"/>
  <c r="P1398" i="2"/>
  <c r="N1398" i="2"/>
  <c r="M1398" i="2"/>
  <c r="L1398" i="2"/>
  <c r="O1398" i="2" s="1"/>
  <c r="J1398" i="2"/>
  <c r="F1398" i="2"/>
  <c r="A1398" i="2"/>
  <c r="T1397" i="2"/>
  <c r="S1397" i="2"/>
  <c r="P1397" i="2"/>
  <c r="N1397" i="2"/>
  <c r="M1397" i="2"/>
  <c r="L1397" i="2"/>
  <c r="O1397" i="2" s="1"/>
  <c r="J1397" i="2"/>
  <c r="F1397" i="2"/>
  <c r="A1397" i="2"/>
  <c r="T1396" i="2"/>
  <c r="S1396" i="2"/>
  <c r="P1396" i="2"/>
  <c r="N1396" i="2"/>
  <c r="M1396" i="2"/>
  <c r="L1396" i="2"/>
  <c r="O1396" i="2" s="1"/>
  <c r="J1396" i="2"/>
  <c r="F1396" i="2"/>
  <c r="A1396" i="2"/>
  <c r="T1395" i="2"/>
  <c r="S1395" i="2"/>
  <c r="P1395" i="2"/>
  <c r="N1395" i="2"/>
  <c r="M1395" i="2"/>
  <c r="L1395" i="2"/>
  <c r="O1395" i="2" s="1"/>
  <c r="J1395" i="2"/>
  <c r="F1395" i="2"/>
  <c r="A1395" i="2"/>
  <c r="T1394" i="2"/>
  <c r="S1394" i="2"/>
  <c r="P1394" i="2"/>
  <c r="N1394" i="2"/>
  <c r="M1394" i="2"/>
  <c r="L1394" i="2"/>
  <c r="O1394" i="2" s="1"/>
  <c r="J1394" i="2"/>
  <c r="F1394" i="2"/>
  <c r="A1394" i="2"/>
  <c r="T1393" i="2"/>
  <c r="S1393" i="2"/>
  <c r="P1393" i="2"/>
  <c r="N1393" i="2"/>
  <c r="M1393" i="2"/>
  <c r="L1393" i="2"/>
  <c r="O1393" i="2" s="1"/>
  <c r="J1393" i="2"/>
  <c r="F1393" i="2"/>
  <c r="A1393" i="2"/>
  <c r="T1392" i="2"/>
  <c r="S1392" i="2"/>
  <c r="P1392" i="2"/>
  <c r="N1392" i="2"/>
  <c r="M1392" i="2"/>
  <c r="L1392" i="2"/>
  <c r="O1392" i="2" s="1"/>
  <c r="J1392" i="2"/>
  <c r="F1392" i="2"/>
  <c r="A1392" i="2"/>
  <c r="T1391" i="2"/>
  <c r="S1391" i="2"/>
  <c r="P1391" i="2"/>
  <c r="N1391" i="2"/>
  <c r="M1391" i="2"/>
  <c r="L1391" i="2"/>
  <c r="O1391" i="2" s="1"/>
  <c r="J1391" i="2"/>
  <c r="F1391" i="2"/>
  <c r="A1391" i="2"/>
  <c r="T1390" i="2"/>
  <c r="S1390" i="2"/>
  <c r="P1390" i="2"/>
  <c r="N1390" i="2"/>
  <c r="M1390" i="2"/>
  <c r="L1390" i="2"/>
  <c r="O1390" i="2" s="1"/>
  <c r="J1390" i="2"/>
  <c r="F1390" i="2"/>
  <c r="A1390" i="2"/>
  <c r="T1389" i="2"/>
  <c r="S1389" i="2"/>
  <c r="P1389" i="2"/>
  <c r="N1389" i="2"/>
  <c r="M1389" i="2"/>
  <c r="L1389" i="2"/>
  <c r="O1389" i="2" s="1"/>
  <c r="J1389" i="2"/>
  <c r="F1389" i="2"/>
  <c r="A1389" i="2"/>
  <c r="T1388" i="2"/>
  <c r="S1388" i="2"/>
  <c r="P1388" i="2"/>
  <c r="N1388" i="2"/>
  <c r="M1388" i="2"/>
  <c r="L1388" i="2"/>
  <c r="O1388" i="2" s="1"/>
  <c r="J1388" i="2"/>
  <c r="F1388" i="2"/>
  <c r="A1388" i="2"/>
  <c r="T1387" i="2"/>
  <c r="S1387" i="2"/>
  <c r="P1387" i="2"/>
  <c r="N1387" i="2"/>
  <c r="M1387" i="2"/>
  <c r="L1387" i="2"/>
  <c r="O1387" i="2" s="1"/>
  <c r="J1387" i="2"/>
  <c r="F1387" i="2"/>
  <c r="A1387" i="2"/>
  <c r="T1386" i="2"/>
  <c r="S1386" i="2"/>
  <c r="P1386" i="2"/>
  <c r="N1386" i="2"/>
  <c r="M1386" i="2"/>
  <c r="L1386" i="2"/>
  <c r="O1386" i="2" s="1"/>
  <c r="J1386" i="2"/>
  <c r="F1386" i="2"/>
  <c r="A1386" i="2"/>
  <c r="T1385" i="2"/>
  <c r="S1385" i="2"/>
  <c r="P1385" i="2"/>
  <c r="N1385" i="2"/>
  <c r="M1385" i="2"/>
  <c r="L1385" i="2"/>
  <c r="O1385" i="2" s="1"/>
  <c r="J1385" i="2"/>
  <c r="F1385" i="2"/>
  <c r="A1385" i="2"/>
  <c r="T1384" i="2"/>
  <c r="S1384" i="2"/>
  <c r="P1384" i="2"/>
  <c r="N1384" i="2"/>
  <c r="M1384" i="2"/>
  <c r="L1384" i="2"/>
  <c r="O1384" i="2" s="1"/>
  <c r="J1384" i="2"/>
  <c r="F1384" i="2"/>
  <c r="A1384" i="2"/>
  <c r="T1383" i="2"/>
  <c r="S1383" i="2"/>
  <c r="P1383" i="2"/>
  <c r="N1383" i="2"/>
  <c r="M1383" i="2"/>
  <c r="L1383" i="2"/>
  <c r="O1383" i="2" s="1"/>
  <c r="J1383" i="2"/>
  <c r="F1383" i="2"/>
  <c r="A1383" i="2"/>
  <c r="T1382" i="2"/>
  <c r="S1382" i="2"/>
  <c r="P1382" i="2"/>
  <c r="N1382" i="2"/>
  <c r="M1382" i="2"/>
  <c r="L1382" i="2"/>
  <c r="O1382" i="2" s="1"/>
  <c r="J1382" i="2"/>
  <c r="F1382" i="2"/>
  <c r="A1382" i="2"/>
  <c r="T1381" i="2"/>
  <c r="S1381" i="2"/>
  <c r="P1381" i="2"/>
  <c r="N1381" i="2"/>
  <c r="M1381" i="2"/>
  <c r="L1381" i="2"/>
  <c r="O1381" i="2" s="1"/>
  <c r="J1381" i="2"/>
  <c r="F1381" i="2"/>
  <c r="A1381" i="2"/>
  <c r="T1380" i="2"/>
  <c r="S1380" i="2"/>
  <c r="P1380" i="2"/>
  <c r="N1380" i="2"/>
  <c r="M1380" i="2"/>
  <c r="L1380" i="2"/>
  <c r="O1380" i="2" s="1"/>
  <c r="J1380" i="2"/>
  <c r="F1380" i="2"/>
  <c r="A1380" i="2"/>
  <c r="T1379" i="2"/>
  <c r="S1379" i="2"/>
  <c r="P1379" i="2"/>
  <c r="N1379" i="2"/>
  <c r="M1379" i="2"/>
  <c r="L1379" i="2"/>
  <c r="O1379" i="2" s="1"/>
  <c r="J1379" i="2"/>
  <c r="F1379" i="2"/>
  <c r="A1379" i="2"/>
  <c r="T1378" i="2"/>
  <c r="S1378" i="2"/>
  <c r="P1378" i="2"/>
  <c r="N1378" i="2"/>
  <c r="M1378" i="2"/>
  <c r="L1378" i="2"/>
  <c r="O1378" i="2" s="1"/>
  <c r="J1378" i="2"/>
  <c r="F1378" i="2"/>
  <c r="A1378" i="2"/>
  <c r="T1377" i="2"/>
  <c r="S1377" i="2"/>
  <c r="P1377" i="2"/>
  <c r="N1377" i="2"/>
  <c r="M1377" i="2"/>
  <c r="L1377" i="2"/>
  <c r="O1377" i="2" s="1"/>
  <c r="J1377" i="2"/>
  <c r="F1377" i="2"/>
  <c r="A1377" i="2"/>
  <c r="T1376" i="2"/>
  <c r="S1376" i="2"/>
  <c r="P1376" i="2"/>
  <c r="N1376" i="2"/>
  <c r="M1376" i="2"/>
  <c r="L1376" i="2"/>
  <c r="O1376" i="2" s="1"/>
  <c r="J1376" i="2"/>
  <c r="F1376" i="2"/>
  <c r="A1376" i="2"/>
  <c r="T1375" i="2"/>
  <c r="S1375" i="2"/>
  <c r="P1375" i="2"/>
  <c r="N1375" i="2"/>
  <c r="M1375" i="2"/>
  <c r="L1375" i="2"/>
  <c r="O1375" i="2" s="1"/>
  <c r="J1375" i="2"/>
  <c r="F1375" i="2"/>
  <c r="A1375" i="2"/>
  <c r="T1374" i="2"/>
  <c r="S1374" i="2"/>
  <c r="P1374" i="2"/>
  <c r="N1374" i="2"/>
  <c r="M1374" i="2"/>
  <c r="L1374" i="2"/>
  <c r="O1374" i="2" s="1"/>
  <c r="J1374" i="2"/>
  <c r="F1374" i="2"/>
  <c r="A1374" i="2"/>
  <c r="T1373" i="2"/>
  <c r="S1373" i="2"/>
  <c r="P1373" i="2"/>
  <c r="N1373" i="2"/>
  <c r="M1373" i="2"/>
  <c r="L1373" i="2"/>
  <c r="O1373" i="2" s="1"/>
  <c r="J1373" i="2"/>
  <c r="F1373" i="2"/>
  <c r="A1373" i="2"/>
  <c r="T1372" i="2"/>
  <c r="S1372" i="2"/>
  <c r="P1372" i="2"/>
  <c r="N1372" i="2"/>
  <c r="M1372" i="2"/>
  <c r="L1372" i="2"/>
  <c r="O1372" i="2" s="1"/>
  <c r="J1372" i="2"/>
  <c r="F1372" i="2"/>
  <c r="A1372" i="2"/>
  <c r="T1371" i="2"/>
  <c r="S1371" i="2"/>
  <c r="P1371" i="2"/>
  <c r="N1371" i="2"/>
  <c r="M1371" i="2"/>
  <c r="L1371" i="2"/>
  <c r="O1371" i="2" s="1"/>
  <c r="J1371" i="2"/>
  <c r="F1371" i="2"/>
  <c r="A1371" i="2"/>
  <c r="T1370" i="2"/>
  <c r="S1370" i="2"/>
  <c r="P1370" i="2"/>
  <c r="N1370" i="2"/>
  <c r="M1370" i="2"/>
  <c r="L1370" i="2"/>
  <c r="O1370" i="2" s="1"/>
  <c r="J1370" i="2"/>
  <c r="F1370" i="2"/>
  <c r="A1370" i="2"/>
  <c r="T1369" i="2"/>
  <c r="S1369" i="2"/>
  <c r="P1369" i="2"/>
  <c r="N1369" i="2"/>
  <c r="M1369" i="2"/>
  <c r="L1369" i="2"/>
  <c r="O1369" i="2" s="1"/>
  <c r="J1369" i="2"/>
  <c r="F1369" i="2"/>
  <c r="A1369" i="2"/>
  <c r="T1368" i="2"/>
  <c r="S1368" i="2"/>
  <c r="P1368" i="2"/>
  <c r="N1368" i="2"/>
  <c r="M1368" i="2"/>
  <c r="L1368" i="2"/>
  <c r="O1368" i="2" s="1"/>
  <c r="J1368" i="2"/>
  <c r="F1368" i="2"/>
  <c r="A1368" i="2"/>
  <c r="T1367" i="2"/>
  <c r="S1367" i="2"/>
  <c r="P1367" i="2"/>
  <c r="N1367" i="2"/>
  <c r="M1367" i="2"/>
  <c r="L1367" i="2"/>
  <c r="O1367" i="2" s="1"/>
  <c r="J1367" i="2"/>
  <c r="F1367" i="2"/>
  <c r="A1367" i="2"/>
  <c r="T1366" i="2"/>
  <c r="S1366" i="2"/>
  <c r="P1366" i="2"/>
  <c r="N1366" i="2"/>
  <c r="M1366" i="2"/>
  <c r="L1366" i="2"/>
  <c r="O1366" i="2" s="1"/>
  <c r="J1366" i="2"/>
  <c r="F1366" i="2"/>
  <c r="A1366" i="2"/>
  <c r="T1365" i="2"/>
  <c r="S1365" i="2"/>
  <c r="P1365" i="2"/>
  <c r="N1365" i="2"/>
  <c r="M1365" i="2"/>
  <c r="L1365" i="2"/>
  <c r="O1365" i="2" s="1"/>
  <c r="J1365" i="2"/>
  <c r="F1365" i="2"/>
  <c r="A1365" i="2"/>
  <c r="T1364" i="2"/>
  <c r="S1364" i="2"/>
  <c r="P1364" i="2"/>
  <c r="N1364" i="2"/>
  <c r="M1364" i="2"/>
  <c r="L1364" i="2"/>
  <c r="O1364" i="2" s="1"/>
  <c r="J1364" i="2"/>
  <c r="F1364" i="2"/>
  <c r="A1364" i="2"/>
  <c r="T1363" i="2"/>
  <c r="S1363" i="2"/>
  <c r="P1363" i="2"/>
  <c r="N1363" i="2"/>
  <c r="M1363" i="2"/>
  <c r="L1363" i="2"/>
  <c r="O1363" i="2" s="1"/>
  <c r="J1363" i="2"/>
  <c r="F1363" i="2"/>
  <c r="A1363" i="2"/>
  <c r="T1362" i="2"/>
  <c r="S1362" i="2"/>
  <c r="P1362" i="2"/>
  <c r="N1362" i="2"/>
  <c r="M1362" i="2"/>
  <c r="L1362" i="2"/>
  <c r="O1362" i="2" s="1"/>
  <c r="J1362" i="2"/>
  <c r="F1362" i="2"/>
  <c r="A1362" i="2"/>
  <c r="T1361" i="2"/>
  <c r="S1361" i="2"/>
  <c r="P1361" i="2"/>
  <c r="N1361" i="2"/>
  <c r="M1361" i="2"/>
  <c r="L1361" i="2"/>
  <c r="O1361" i="2" s="1"/>
  <c r="J1361" i="2"/>
  <c r="F1361" i="2"/>
  <c r="A1361" i="2"/>
  <c r="T1360" i="2"/>
  <c r="S1360" i="2"/>
  <c r="P1360" i="2"/>
  <c r="N1360" i="2"/>
  <c r="M1360" i="2"/>
  <c r="L1360" i="2"/>
  <c r="O1360" i="2" s="1"/>
  <c r="J1360" i="2"/>
  <c r="F1360" i="2"/>
  <c r="A1360" i="2"/>
  <c r="T1359" i="2"/>
  <c r="S1359" i="2"/>
  <c r="P1359" i="2"/>
  <c r="N1359" i="2"/>
  <c r="M1359" i="2"/>
  <c r="L1359" i="2"/>
  <c r="O1359" i="2" s="1"/>
  <c r="J1359" i="2"/>
  <c r="F1359" i="2"/>
  <c r="A1359" i="2"/>
  <c r="T1358" i="2"/>
  <c r="S1358" i="2"/>
  <c r="P1358" i="2"/>
  <c r="N1358" i="2"/>
  <c r="M1358" i="2"/>
  <c r="L1358" i="2"/>
  <c r="O1358" i="2" s="1"/>
  <c r="J1358" i="2"/>
  <c r="F1358" i="2"/>
  <c r="A1358" i="2"/>
  <c r="T1357" i="2"/>
  <c r="S1357" i="2"/>
  <c r="P1357" i="2"/>
  <c r="N1357" i="2"/>
  <c r="M1357" i="2"/>
  <c r="L1357" i="2"/>
  <c r="O1357" i="2" s="1"/>
  <c r="J1357" i="2"/>
  <c r="F1357" i="2"/>
  <c r="A1357" i="2"/>
  <c r="T1356" i="2"/>
  <c r="S1356" i="2"/>
  <c r="P1356" i="2"/>
  <c r="N1356" i="2"/>
  <c r="M1356" i="2"/>
  <c r="L1356" i="2"/>
  <c r="O1356" i="2" s="1"/>
  <c r="J1356" i="2"/>
  <c r="F1356" i="2"/>
  <c r="A1356" i="2"/>
  <c r="T1355" i="2"/>
  <c r="S1355" i="2"/>
  <c r="P1355" i="2"/>
  <c r="N1355" i="2"/>
  <c r="M1355" i="2"/>
  <c r="L1355" i="2"/>
  <c r="O1355" i="2" s="1"/>
  <c r="J1355" i="2"/>
  <c r="F1355" i="2"/>
  <c r="A1355" i="2"/>
  <c r="T1354" i="2"/>
  <c r="S1354" i="2"/>
  <c r="P1354" i="2"/>
  <c r="N1354" i="2"/>
  <c r="M1354" i="2"/>
  <c r="L1354" i="2"/>
  <c r="O1354" i="2" s="1"/>
  <c r="J1354" i="2"/>
  <c r="F1354" i="2"/>
  <c r="A1354" i="2"/>
  <c r="T1353" i="2"/>
  <c r="S1353" i="2"/>
  <c r="P1353" i="2"/>
  <c r="N1353" i="2"/>
  <c r="M1353" i="2"/>
  <c r="L1353" i="2"/>
  <c r="O1353" i="2" s="1"/>
  <c r="J1353" i="2"/>
  <c r="F1353" i="2"/>
  <c r="A1353" i="2"/>
  <c r="T1352" i="2"/>
  <c r="S1352" i="2"/>
  <c r="P1352" i="2"/>
  <c r="N1352" i="2"/>
  <c r="M1352" i="2"/>
  <c r="L1352" i="2"/>
  <c r="O1352" i="2" s="1"/>
  <c r="J1352" i="2"/>
  <c r="F1352" i="2"/>
  <c r="A1352" i="2"/>
  <c r="T1351" i="2"/>
  <c r="S1351" i="2"/>
  <c r="P1351" i="2"/>
  <c r="N1351" i="2"/>
  <c r="M1351" i="2"/>
  <c r="L1351" i="2"/>
  <c r="O1351" i="2" s="1"/>
  <c r="J1351" i="2"/>
  <c r="F1351" i="2"/>
  <c r="A1351" i="2"/>
  <c r="T1350" i="2"/>
  <c r="S1350" i="2"/>
  <c r="P1350" i="2"/>
  <c r="N1350" i="2"/>
  <c r="M1350" i="2"/>
  <c r="L1350" i="2"/>
  <c r="O1350" i="2" s="1"/>
  <c r="J1350" i="2"/>
  <c r="F1350" i="2"/>
  <c r="A1350" i="2"/>
  <c r="T1349" i="2"/>
  <c r="S1349" i="2"/>
  <c r="P1349" i="2"/>
  <c r="N1349" i="2"/>
  <c r="M1349" i="2"/>
  <c r="L1349" i="2"/>
  <c r="O1349" i="2" s="1"/>
  <c r="J1349" i="2"/>
  <c r="F1349" i="2"/>
  <c r="A1349" i="2"/>
  <c r="T1348" i="2"/>
  <c r="S1348" i="2"/>
  <c r="P1348" i="2"/>
  <c r="N1348" i="2"/>
  <c r="M1348" i="2"/>
  <c r="L1348" i="2"/>
  <c r="O1348" i="2" s="1"/>
  <c r="J1348" i="2"/>
  <c r="F1348" i="2"/>
  <c r="A1348" i="2"/>
  <c r="T1347" i="2"/>
  <c r="S1347" i="2"/>
  <c r="P1347" i="2"/>
  <c r="N1347" i="2"/>
  <c r="M1347" i="2"/>
  <c r="L1347" i="2"/>
  <c r="O1347" i="2" s="1"/>
  <c r="J1347" i="2"/>
  <c r="F1347" i="2"/>
  <c r="A1347" i="2"/>
  <c r="T1346" i="2"/>
  <c r="S1346" i="2"/>
  <c r="P1346" i="2"/>
  <c r="N1346" i="2"/>
  <c r="M1346" i="2"/>
  <c r="L1346" i="2"/>
  <c r="O1346" i="2" s="1"/>
  <c r="J1346" i="2"/>
  <c r="F1346" i="2"/>
  <c r="A1346" i="2"/>
  <c r="T1345" i="2"/>
  <c r="S1345" i="2"/>
  <c r="P1345" i="2"/>
  <c r="N1345" i="2"/>
  <c r="M1345" i="2"/>
  <c r="L1345" i="2"/>
  <c r="O1345" i="2" s="1"/>
  <c r="J1345" i="2"/>
  <c r="F1345" i="2"/>
  <c r="A1345" i="2"/>
  <c r="T1344" i="2"/>
  <c r="S1344" i="2"/>
  <c r="P1344" i="2"/>
  <c r="N1344" i="2"/>
  <c r="M1344" i="2"/>
  <c r="L1344" i="2"/>
  <c r="O1344" i="2" s="1"/>
  <c r="J1344" i="2"/>
  <c r="F1344" i="2"/>
  <c r="A1344" i="2"/>
  <c r="T1343" i="2"/>
  <c r="S1343" i="2"/>
  <c r="P1343" i="2"/>
  <c r="N1343" i="2"/>
  <c r="M1343" i="2"/>
  <c r="L1343" i="2"/>
  <c r="O1343" i="2" s="1"/>
  <c r="J1343" i="2"/>
  <c r="F1343" i="2"/>
  <c r="A1343" i="2"/>
  <c r="T1342" i="2"/>
  <c r="S1342" i="2"/>
  <c r="P1342" i="2"/>
  <c r="N1342" i="2"/>
  <c r="M1342" i="2"/>
  <c r="L1342" i="2"/>
  <c r="O1342" i="2" s="1"/>
  <c r="J1342" i="2"/>
  <c r="F1342" i="2"/>
  <c r="A1342" i="2"/>
  <c r="T1341" i="2"/>
  <c r="S1341" i="2"/>
  <c r="P1341" i="2"/>
  <c r="N1341" i="2"/>
  <c r="M1341" i="2"/>
  <c r="L1341" i="2"/>
  <c r="O1341" i="2" s="1"/>
  <c r="J1341" i="2"/>
  <c r="F1341" i="2"/>
  <c r="A1341" i="2"/>
  <c r="T1340" i="2"/>
  <c r="S1340" i="2"/>
  <c r="P1340" i="2"/>
  <c r="N1340" i="2"/>
  <c r="M1340" i="2"/>
  <c r="L1340" i="2"/>
  <c r="O1340" i="2" s="1"/>
  <c r="J1340" i="2"/>
  <c r="F1340" i="2"/>
  <c r="A1340" i="2"/>
  <c r="T1339" i="2"/>
  <c r="S1339" i="2"/>
  <c r="P1339" i="2"/>
  <c r="N1339" i="2"/>
  <c r="M1339" i="2"/>
  <c r="L1339" i="2"/>
  <c r="O1339" i="2" s="1"/>
  <c r="J1339" i="2"/>
  <c r="F1339" i="2"/>
  <c r="A1339" i="2"/>
  <c r="T1338" i="2"/>
  <c r="S1338" i="2"/>
  <c r="P1338" i="2"/>
  <c r="N1338" i="2"/>
  <c r="M1338" i="2"/>
  <c r="L1338" i="2"/>
  <c r="O1338" i="2" s="1"/>
  <c r="J1338" i="2"/>
  <c r="F1338" i="2"/>
  <c r="A1338" i="2"/>
  <c r="T1337" i="2"/>
  <c r="S1337" i="2"/>
  <c r="P1337" i="2"/>
  <c r="N1337" i="2"/>
  <c r="M1337" i="2"/>
  <c r="L1337" i="2"/>
  <c r="O1337" i="2" s="1"/>
  <c r="J1337" i="2"/>
  <c r="F1337" i="2"/>
  <c r="A1337" i="2"/>
  <c r="T1336" i="2"/>
  <c r="S1336" i="2"/>
  <c r="P1336" i="2"/>
  <c r="N1336" i="2"/>
  <c r="M1336" i="2"/>
  <c r="L1336" i="2"/>
  <c r="O1336" i="2" s="1"/>
  <c r="J1336" i="2"/>
  <c r="F1336" i="2"/>
  <c r="A1336" i="2"/>
  <c r="T1335" i="2"/>
  <c r="S1335" i="2"/>
  <c r="P1335" i="2"/>
  <c r="N1335" i="2"/>
  <c r="M1335" i="2"/>
  <c r="L1335" i="2"/>
  <c r="O1335" i="2" s="1"/>
  <c r="J1335" i="2"/>
  <c r="F1335" i="2"/>
  <c r="A1335" i="2"/>
  <c r="T1334" i="2"/>
  <c r="S1334" i="2"/>
  <c r="P1334" i="2"/>
  <c r="N1334" i="2"/>
  <c r="M1334" i="2"/>
  <c r="L1334" i="2"/>
  <c r="O1334" i="2" s="1"/>
  <c r="J1334" i="2"/>
  <c r="F1334" i="2"/>
  <c r="A1334" i="2"/>
  <c r="T1333" i="2"/>
  <c r="S1333" i="2"/>
  <c r="P1333" i="2"/>
  <c r="N1333" i="2"/>
  <c r="M1333" i="2"/>
  <c r="L1333" i="2"/>
  <c r="O1333" i="2" s="1"/>
  <c r="J1333" i="2"/>
  <c r="F1333" i="2"/>
  <c r="A1333" i="2"/>
  <c r="T1332" i="2"/>
  <c r="S1332" i="2"/>
  <c r="P1332" i="2"/>
  <c r="N1332" i="2"/>
  <c r="M1332" i="2"/>
  <c r="L1332" i="2"/>
  <c r="O1332" i="2" s="1"/>
  <c r="J1332" i="2"/>
  <c r="F1332" i="2"/>
  <c r="A1332" i="2"/>
  <c r="T1331" i="2"/>
  <c r="S1331" i="2"/>
  <c r="P1331" i="2"/>
  <c r="N1331" i="2"/>
  <c r="M1331" i="2"/>
  <c r="L1331" i="2"/>
  <c r="O1331" i="2" s="1"/>
  <c r="J1331" i="2"/>
  <c r="F1331" i="2"/>
  <c r="A1331" i="2"/>
  <c r="T1330" i="2"/>
  <c r="S1330" i="2"/>
  <c r="P1330" i="2"/>
  <c r="N1330" i="2"/>
  <c r="M1330" i="2"/>
  <c r="L1330" i="2"/>
  <c r="O1330" i="2" s="1"/>
  <c r="J1330" i="2"/>
  <c r="F1330" i="2"/>
  <c r="A1330" i="2"/>
  <c r="T1329" i="2"/>
  <c r="S1329" i="2"/>
  <c r="P1329" i="2"/>
  <c r="N1329" i="2"/>
  <c r="M1329" i="2"/>
  <c r="L1329" i="2"/>
  <c r="O1329" i="2" s="1"/>
  <c r="J1329" i="2"/>
  <c r="F1329" i="2"/>
  <c r="A1329" i="2"/>
  <c r="T1328" i="2"/>
  <c r="S1328" i="2"/>
  <c r="P1328" i="2"/>
  <c r="N1328" i="2"/>
  <c r="M1328" i="2"/>
  <c r="L1328" i="2"/>
  <c r="O1328" i="2" s="1"/>
  <c r="J1328" i="2"/>
  <c r="F1328" i="2"/>
  <c r="A1328" i="2"/>
  <c r="T1327" i="2"/>
  <c r="S1327" i="2"/>
  <c r="P1327" i="2"/>
  <c r="N1327" i="2"/>
  <c r="M1327" i="2"/>
  <c r="L1327" i="2"/>
  <c r="O1327" i="2" s="1"/>
  <c r="J1327" i="2"/>
  <c r="F1327" i="2"/>
  <c r="A1327" i="2"/>
  <c r="T1326" i="2"/>
  <c r="S1326" i="2"/>
  <c r="P1326" i="2"/>
  <c r="N1326" i="2"/>
  <c r="M1326" i="2"/>
  <c r="L1326" i="2"/>
  <c r="O1326" i="2" s="1"/>
  <c r="J1326" i="2"/>
  <c r="F1326" i="2"/>
  <c r="A1326" i="2"/>
  <c r="T1325" i="2"/>
  <c r="S1325" i="2"/>
  <c r="P1325" i="2"/>
  <c r="N1325" i="2"/>
  <c r="M1325" i="2"/>
  <c r="L1325" i="2"/>
  <c r="O1325" i="2" s="1"/>
  <c r="J1325" i="2"/>
  <c r="F1325" i="2"/>
  <c r="A1325" i="2"/>
  <c r="T1324" i="2"/>
  <c r="S1324" i="2"/>
  <c r="P1324" i="2"/>
  <c r="N1324" i="2"/>
  <c r="M1324" i="2"/>
  <c r="L1324" i="2"/>
  <c r="O1324" i="2" s="1"/>
  <c r="J1324" i="2"/>
  <c r="F1324" i="2"/>
  <c r="A1324" i="2"/>
  <c r="T1323" i="2"/>
  <c r="S1323" i="2"/>
  <c r="P1323" i="2"/>
  <c r="N1323" i="2"/>
  <c r="M1323" i="2"/>
  <c r="L1323" i="2"/>
  <c r="O1323" i="2" s="1"/>
  <c r="J1323" i="2"/>
  <c r="F1323" i="2"/>
  <c r="A1323" i="2"/>
  <c r="T1322" i="2"/>
  <c r="S1322" i="2"/>
  <c r="P1322" i="2"/>
  <c r="N1322" i="2"/>
  <c r="M1322" i="2"/>
  <c r="L1322" i="2"/>
  <c r="O1322" i="2" s="1"/>
  <c r="J1322" i="2"/>
  <c r="F1322" i="2"/>
  <c r="A1322" i="2"/>
  <c r="T1321" i="2"/>
  <c r="S1321" i="2"/>
  <c r="P1321" i="2"/>
  <c r="N1321" i="2"/>
  <c r="M1321" i="2"/>
  <c r="L1321" i="2"/>
  <c r="O1321" i="2" s="1"/>
  <c r="J1321" i="2"/>
  <c r="F1321" i="2"/>
  <c r="A1321" i="2"/>
  <c r="T1320" i="2"/>
  <c r="S1320" i="2"/>
  <c r="P1320" i="2"/>
  <c r="N1320" i="2"/>
  <c r="M1320" i="2"/>
  <c r="L1320" i="2"/>
  <c r="O1320" i="2" s="1"/>
  <c r="J1320" i="2"/>
  <c r="F1320" i="2"/>
  <c r="A1320" i="2"/>
  <c r="T1319" i="2"/>
  <c r="S1319" i="2"/>
  <c r="P1319" i="2"/>
  <c r="N1319" i="2"/>
  <c r="M1319" i="2"/>
  <c r="L1319" i="2"/>
  <c r="O1319" i="2" s="1"/>
  <c r="J1319" i="2"/>
  <c r="F1319" i="2"/>
  <c r="A1319" i="2"/>
  <c r="T1318" i="2"/>
  <c r="S1318" i="2"/>
  <c r="P1318" i="2"/>
  <c r="N1318" i="2"/>
  <c r="M1318" i="2"/>
  <c r="L1318" i="2"/>
  <c r="O1318" i="2" s="1"/>
  <c r="J1318" i="2"/>
  <c r="F1318" i="2"/>
  <c r="A1318" i="2"/>
  <c r="T1317" i="2"/>
  <c r="S1317" i="2"/>
  <c r="P1317" i="2"/>
  <c r="N1317" i="2"/>
  <c r="M1317" i="2"/>
  <c r="L1317" i="2"/>
  <c r="O1317" i="2" s="1"/>
  <c r="J1317" i="2"/>
  <c r="F1317" i="2"/>
  <c r="A1317" i="2"/>
  <c r="T1316" i="2"/>
  <c r="S1316" i="2"/>
  <c r="P1316" i="2"/>
  <c r="N1316" i="2"/>
  <c r="M1316" i="2"/>
  <c r="L1316" i="2"/>
  <c r="O1316" i="2" s="1"/>
  <c r="J1316" i="2"/>
  <c r="F1316" i="2"/>
  <c r="A1316" i="2"/>
  <c r="T1315" i="2"/>
  <c r="S1315" i="2"/>
  <c r="P1315" i="2"/>
  <c r="N1315" i="2"/>
  <c r="M1315" i="2"/>
  <c r="L1315" i="2"/>
  <c r="O1315" i="2" s="1"/>
  <c r="J1315" i="2"/>
  <c r="F1315" i="2"/>
  <c r="A1315" i="2"/>
  <c r="T1314" i="2"/>
  <c r="S1314" i="2"/>
  <c r="P1314" i="2"/>
  <c r="N1314" i="2"/>
  <c r="M1314" i="2"/>
  <c r="L1314" i="2"/>
  <c r="O1314" i="2" s="1"/>
  <c r="J1314" i="2"/>
  <c r="F1314" i="2"/>
  <c r="A1314" i="2"/>
  <c r="T1313" i="2"/>
  <c r="S1313" i="2"/>
  <c r="P1313" i="2"/>
  <c r="N1313" i="2"/>
  <c r="M1313" i="2"/>
  <c r="L1313" i="2"/>
  <c r="O1313" i="2" s="1"/>
  <c r="J1313" i="2"/>
  <c r="F1313" i="2"/>
  <c r="A1313" i="2"/>
  <c r="T1312" i="2"/>
  <c r="S1312" i="2"/>
  <c r="P1312" i="2"/>
  <c r="N1312" i="2"/>
  <c r="M1312" i="2"/>
  <c r="L1312" i="2"/>
  <c r="O1312" i="2" s="1"/>
  <c r="J1312" i="2"/>
  <c r="F1312" i="2"/>
  <c r="A1312" i="2"/>
  <c r="T1311" i="2"/>
  <c r="S1311" i="2"/>
  <c r="P1311" i="2"/>
  <c r="N1311" i="2"/>
  <c r="M1311" i="2"/>
  <c r="L1311" i="2"/>
  <c r="O1311" i="2" s="1"/>
  <c r="J1311" i="2"/>
  <c r="F1311" i="2"/>
  <c r="A1311" i="2"/>
  <c r="T1310" i="2"/>
  <c r="S1310" i="2"/>
  <c r="P1310" i="2"/>
  <c r="N1310" i="2"/>
  <c r="M1310" i="2"/>
  <c r="L1310" i="2"/>
  <c r="O1310" i="2" s="1"/>
  <c r="J1310" i="2"/>
  <c r="F1310" i="2"/>
  <c r="A1310" i="2"/>
  <c r="T1309" i="2"/>
  <c r="S1309" i="2"/>
  <c r="P1309" i="2"/>
  <c r="N1309" i="2"/>
  <c r="M1309" i="2"/>
  <c r="L1309" i="2"/>
  <c r="O1309" i="2" s="1"/>
  <c r="J1309" i="2"/>
  <c r="F1309" i="2"/>
  <c r="A1309" i="2"/>
  <c r="T1308" i="2"/>
  <c r="S1308" i="2"/>
  <c r="P1308" i="2"/>
  <c r="N1308" i="2"/>
  <c r="M1308" i="2"/>
  <c r="L1308" i="2"/>
  <c r="O1308" i="2" s="1"/>
  <c r="J1308" i="2"/>
  <c r="F1308" i="2"/>
  <c r="A1308" i="2"/>
  <c r="T1307" i="2"/>
  <c r="S1307" i="2"/>
  <c r="P1307" i="2"/>
  <c r="N1307" i="2"/>
  <c r="M1307" i="2"/>
  <c r="L1307" i="2"/>
  <c r="O1307" i="2" s="1"/>
  <c r="J1307" i="2"/>
  <c r="F1307" i="2"/>
  <c r="A1307" i="2"/>
  <c r="T1306" i="2"/>
  <c r="S1306" i="2"/>
  <c r="P1306" i="2"/>
  <c r="N1306" i="2"/>
  <c r="M1306" i="2"/>
  <c r="L1306" i="2"/>
  <c r="O1306" i="2" s="1"/>
  <c r="J1306" i="2"/>
  <c r="F1306" i="2"/>
  <c r="A1306" i="2"/>
  <c r="T1305" i="2"/>
  <c r="S1305" i="2"/>
  <c r="P1305" i="2"/>
  <c r="N1305" i="2"/>
  <c r="M1305" i="2"/>
  <c r="L1305" i="2"/>
  <c r="O1305" i="2" s="1"/>
  <c r="J1305" i="2"/>
  <c r="F1305" i="2"/>
  <c r="A1305" i="2"/>
  <c r="T1304" i="2"/>
  <c r="S1304" i="2"/>
  <c r="P1304" i="2"/>
  <c r="N1304" i="2"/>
  <c r="M1304" i="2"/>
  <c r="L1304" i="2"/>
  <c r="O1304" i="2" s="1"/>
  <c r="J1304" i="2"/>
  <c r="F1304" i="2"/>
  <c r="A1304" i="2"/>
  <c r="T1303" i="2"/>
  <c r="S1303" i="2"/>
  <c r="P1303" i="2"/>
  <c r="N1303" i="2"/>
  <c r="M1303" i="2"/>
  <c r="L1303" i="2"/>
  <c r="O1303" i="2" s="1"/>
  <c r="J1303" i="2"/>
  <c r="F1303" i="2"/>
  <c r="A1303" i="2"/>
  <c r="T1302" i="2"/>
  <c r="S1302" i="2"/>
  <c r="P1302" i="2"/>
  <c r="N1302" i="2"/>
  <c r="M1302" i="2"/>
  <c r="L1302" i="2"/>
  <c r="O1302" i="2" s="1"/>
  <c r="J1302" i="2"/>
  <c r="F1302" i="2"/>
  <c r="A1302" i="2"/>
  <c r="T1301" i="2"/>
  <c r="S1301" i="2"/>
  <c r="P1301" i="2"/>
  <c r="N1301" i="2"/>
  <c r="M1301" i="2"/>
  <c r="L1301" i="2"/>
  <c r="O1301" i="2" s="1"/>
  <c r="J1301" i="2"/>
  <c r="F1301" i="2"/>
  <c r="A1301" i="2"/>
  <c r="T1300" i="2"/>
  <c r="S1300" i="2"/>
  <c r="P1300" i="2"/>
  <c r="N1300" i="2"/>
  <c r="M1300" i="2"/>
  <c r="L1300" i="2"/>
  <c r="O1300" i="2" s="1"/>
  <c r="J1300" i="2"/>
  <c r="F1300" i="2"/>
  <c r="A1300" i="2"/>
  <c r="T1299" i="2"/>
  <c r="S1299" i="2"/>
  <c r="P1299" i="2"/>
  <c r="N1299" i="2"/>
  <c r="M1299" i="2"/>
  <c r="L1299" i="2"/>
  <c r="O1299" i="2" s="1"/>
  <c r="J1299" i="2"/>
  <c r="F1299" i="2"/>
  <c r="A1299" i="2"/>
  <c r="T1298" i="2"/>
  <c r="S1298" i="2"/>
  <c r="P1298" i="2"/>
  <c r="N1298" i="2"/>
  <c r="M1298" i="2"/>
  <c r="L1298" i="2"/>
  <c r="O1298" i="2" s="1"/>
  <c r="J1298" i="2"/>
  <c r="F1298" i="2"/>
  <c r="A1298" i="2"/>
  <c r="T1297" i="2"/>
  <c r="S1297" i="2"/>
  <c r="P1297" i="2"/>
  <c r="N1297" i="2"/>
  <c r="M1297" i="2"/>
  <c r="L1297" i="2"/>
  <c r="O1297" i="2" s="1"/>
  <c r="J1297" i="2"/>
  <c r="F1297" i="2"/>
  <c r="A1297" i="2"/>
  <c r="T1296" i="2"/>
  <c r="S1296" i="2"/>
  <c r="P1296" i="2"/>
  <c r="N1296" i="2"/>
  <c r="M1296" i="2"/>
  <c r="L1296" i="2"/>
  <c r="O1296" i="2" s="1"/>
  <c r="J1296" i="2"/>
  <c r="F1296" i="2"/>
  <c r="A1296" i="2"/>
  <c r="T1295" i="2"/>
  <c r="S1295" i="2"/>
  <c r="P1295" i="2"/>
  <c r="N1295" i="2"/>
  <c r="M1295" i="2"/>
  <c r="L1295" i="2"/>
  <c r="O1295" i="2" s="1"/>
  <c r="J1295" i="2"/>
  <c r="F1295" i="2"/>
  <c r="A1295" i="2"/>
  <c r="T1294" i="2"/>
  <c r="S1294" i="2"/>
  <c r="P1294" i="2"/>
  <c r="N1294" i="2"/>
  <c r="M1294" i="2"/>
  <c r="L1294" i="2"/>
  <c r="O1294" i="2" s="1"/>
  <c r="J1294" i="2"/>
  <c r="F1294" i="2"/>
  <c r="A1294" i="2"/>
  <c r="T1293" i="2"/>
  <c r="S1293" i="2"/>
  <c r="P1293" i="2"/>
  <c r="N1293" i="2"/>
  <c r="M1293" i="2"/>
  <c r="L1293" i="2"/>
  <c r="O1293" i="2" s="1"/>
  <c r="J1293" i="2"/>
  <c r="F1293" i="2"/>
  <c r="A1293" i="2"/>
  <c r="T1292" i="2"/>
  <c r="S1292" i="2"/>
  <c r="P1292" i="2"/>
  <c r="N1292" i="2"/>
  <c r="M1292" i="2"/>
  <c r="L1292" i="2"/>
  <c r="O1292" i="2" s="1"/>
  <c r="J1292" i="2"/>
  <c r="F1292" i="2"/>
  <c r="A1292" i="2"/>
  <c r="T1291" i="2"/>
  <c r="S1291" i="2"/>
  <c r="P1291" i="2"/>
  <c r="N1291" i="2"/>
  <c r="M1291" i="2"/>
  <c r="L1291" i="2"/>
  <c r="O1291" i="2" s="1"/>
  <c r="J1291" i="2"/>
  <c r="F1291" i="2"/>
  <c r="A1291" i="2"/>
  <c r="T1290" i="2"/>
  <c r="S1290" i="2"/>
  <c r="P1290" i="2"/>
  <c r="N1290" i="2"/>
  <c r="M1290" i="2"/>
  <c r="L1290" i="2"/>
  <c r="O1290" i="2" s="1"/>
  <c r="J1290" i="2"/>
  <c r="F1290" i="2"/>
  <c r="A1290" i="2"/>
  <c r="T1289" i="2"/>
  <c r="S1289" i="2"/>
  <c r="P1289" i="2"/>
  <c r="N1289" i="2"/>
  <c r="M1289" i="2"/>
  <c r="L1289" i="2"/>
  <c r="O1289" i="2" s="1"/>
  <c r="J1289" i="2"/>
  <c r="F1289" i="2"/>
  <c r="A1289" i="2"/>
  <c r="T1288" i="2"/>
  <c r="S1288" i="2"/>
  <c r="P1288" i="2"/>
  <c r="N1288" i="2"/>
  <c r="M1288" i="2"/>
  <c r="L1288" i="2"/>
  <c r="O1288" i="2" s="1"/>
  <c r="J1288" i="2"/>
  <c r="F1288" i="2"/>
  <c r="A1288" i="2"/>
  <c r="T1287" i="2"/>
  <c r="S1287" i="2"/>
  <c r="P1287" i="2"/>
  <c r="N1287" i="2"/>
  <c r="M1287" i="2"/>
  <c r="L1287" i="2"/>
  <c r="O1287" i="2" s="1"/>
  <c r="J1287" i="2"/>
  <c r="F1287" i="2"/>
  <c r="A1287" i="2"/>
  <c r="T1286" i="2"/>
  <c r="S1286" i="2"/>
  <c r="P1286" i="2"/>
  <c r="N1286" i="2"/>
  <c r="M1286" i="2"/>
  <c r="L1286" i="2"/>
  <c r="O1286" i="2" s="1"/>
  <c r="J1286" i="2"/>
  <c r="F1286" i="2"/>
  <c r="A1286" i="2"/>
  <c r="T1285" i="2"/>
  <c r="S1285" i="2"/>
  <c r="P1285" i="2"/>
  <c r="N1285" i="2"/>
  <c r="M1285" i="2"/>
  <c r="L1285" i="2"/>
  <c r="O1285" i="2" s="1"/>
  <c r="J1285" i="2"/>
  <c r="F1285" i="2"/>
  <c r="A1285" i="2"/>
  <c r="T1284" i="2"/>
  <c r="S1284" i="2"/>
  <c r="P1284" i="2"/>
  <c r="N1284" i="2"/>
  <c r="M1284" i="2"/>
  <c r="L1284" i="2"/>
  <c r="O1284" i="2" s="1"/>
  <c r="J1284" i="2"/>
  <c r="F1284" i="2"/>
  <c r="A1284" i="2"/>
  <c r="T1283" i="2"/>
  <c r="S1283" i="2"/>
  <c r="P1283" i="2"/>
  <c r="N1283" i="2"/>
  <c r="M1283" i="2"/>
  <c r="L1283" i="2"/>
  <c r="O1283" i="2" s="1"/>
  <c r="J1283" i="2"/>
  <c r="F1283" i="2"/>
  <c r="A1283" i="2"/>
  <c r="T1282" i="2"/>
  <c r="S1282" i="2"/>
  <c r="P1282" i="2"/>
  <c r="N1282" i="2"/>
  <c r="M1282" i="2"/>
  <c r="L1282" i="2"/>
  <c r="O1282" i="2" s="1"/>
  <c r="J1282" i="2"/>
  <c r="F1282" i="2"/>
  <c r="A1282" i="2"/>
  <c r="T1281" i="2"/>
  <c r="S1281" i="2"/>
  <c r="P1281" i="2"/>
  <c r="N1281" i="2"/>
  <c r="M1281" i="2"/>
  <c r="L1281" i="2"/>
  <c r="O1281" i="2" s="1"/>
  <c r="J1281" i="2"/>
  <c r="F1281" i="2"/>
  <c r="A1281" i="2"/>
  <c r="T1280" i="2"/>
  <c r="S1280" i="2"/>
  <c r="P1280" i="2"/>
  <c r="N1280" i="2"/>
  <c r="M1280" i="2"/>
  <c r="L1280" i="2"/>
  <c r="O1280" i="2" s="1"/>
  <c r="J1280" i="2"/>
  <c r="F1280" i="2"/>
  <c r="A1280" i="2"/>
  <c r="T1279" i="2"/>
  <c r="S1279" i="2"/>
  <c r="P1279" i="2"/>
  <c r="N1279" i="2"/>
  <c r="M1279" i="2"/>
  <c r="L1279" i="2"/>
  <c r="O1279" i="2" s="1"/>
  <c r="J1279" i="2"/>
  <c r="F1279" i="2"/>
  <c r="A1279" i="2"/>
  <c r="T1278" i="2"/>
  <c r="S1278" i="2"/>
  <c r="P1278" i="2"/>
  <c r="N1278" i="2"/>
  <c r="M1278" i="2"/>
  <c r="L1278" i="2"/>
  <c r="O1278" i="2" s="1"/>
  <c r="J1278" i="2"/>
  <c r="F1278" i="2"/>
  <c r="A1278" i="2"/>
  <c r="T1277" i="2"/>
  <c r="S1277" i="2"/>
  <c r="P1277" i="2"/>
  <c r="N1277" i="2"/>
  <c r="M1277" i="2"/>
  <c r="L1277" i="2"/>
  <c r="O1277" i="2" s="1"/>
  <c r="J1277" i="2"/>
  <c r="F1277" i="2"/>
  <c r="A1277" i="2"/>
  <c r="T1276" i="2"/>
  <c r="S1276" i="2"/>
  <c r="P1276" i="2"/>
  <c r="N1276" i="2"/>
  <c r="M1276" i="2"/>
  <c r="L1276" i="2"/>
  <c r="O1276" i="2" s="1"/>
  <c r="J1276" i="2"/>
  <c r="F1276" i="2"/>
  <c r="A1276" i="2"/>
  <c r="T1275" i="2"/>
  <c r="S1275" i="2"/>
  <c r="P1275" i="2"/>
  <c r="N1275" i="2"/>
  <c r="M1275" i="2"/>
  <c r="L1275" i="2"/>
  <c r="O1275" i="2" s="1"/>
  <c r="J1275" i="2"/>
  <c r="F1275" i="2"/>
  <c r="A1275" i="2"/>
  <c r="T1274" i="2"/>
  <c r="S1274" i="2"/>
  <c r="P1274" i="2"/>
  <c r="N1274" i="2"/>
  <c r="M1274" i="2"/>
  <c r="L1274" i="2"/>
  <c r="O1274" i="2" s="1"/>
  <c r="J1274" i="2"/>
  <c r="F1274" i="2"/>
  <c r="A1274" i="2"/>
  <c r="T1273" i="2"/>
  <c r="S1273" i="2"/>
  <c r="P1273" i="2"/>
  <c r="N1273" i="2"/>
  <c r="M1273" i="2"/>
  <c r="L1273" i="2"/>
  <c r="O1273" i="2" s="1"/>
  <c r="J1273" i="2"/>
  <c r="F1273" i="2"/>
  <c r="A1273" i="2"/>
  <c r="T1272" i="2"/>
  <c r="S1272" i="2"/>
  <c r="P1272" i="2"/>
  <c r="N1272" i="2"/>
  <c r="M1272" i="2"/>
  <c r="L1272" i="2"/>
  <c r="O1272" i="2" s="1"/>
  <c r="J1272" i="2"/>
  <c r="F1272" i="2"/>
  <c r="A1272" i="2"/>
  <c r="T1271" i="2"/>
  <c r="S1271" i="2"/>
  <c r="P1271" i="2"/>
  <c r="N1271" i="2"/>
  <c r="M1271" i="2"/>
  <c r="L1271" i="2"/>
  <c r="O1271" i="2" s="1"/>
  <c r="J1271" i="2"/>
  <c r="F1271" i="2"/>
  <c r="A1271" i="2"/>
  <c r="T1270" i="2"/>
  <c r="S1270" i="2"/>
  <c r="P1270" i="2"/>
  <c r="N1270" i="2"/>
  <c r="M1270" i="2"/>
  <c r="L1270" i="2"/>
  <c r="O1270" i="2" s="1"/>
  <c r="J1270" i="2"/>
  <c r="F1270" i="2"/>
  <c r="A1270" i="2"/>
  <c r="T1269" i="2"/>
  <c r="S1269" i="2"/>
  <c r="P1269" i="2"/>
  <c r="N1269" i="2"/>
  <c r="M1269" i="2"/>
  <c r="L1269" i="2"/>
  <c r="O1269" i="2" s="1"/>
  <c r="J1269" i="2"/>
  <c r="F1269" i="2"/>
  <c r="A1269" i="2"/>
  <c r="T1268" i="2"/>
  <c r="S1268" i="2"/>
  <c r="P1268" i="2"/>
  <c r="N1268" i="2"/>
  <c r="M1268" i="2"/>
  <c r="L1268" i="2"/>
  <c r="O1268" i="2" s="1"/>
  <c r="J1268" i="2"/>
  <c r="F1268" i="2"/>
  <c r="A1268" i="2"/>
  <c r="T1267" i="2"/>
  <c r="S1267" i="2"/>
  <c r="P1267" i="2"/>
  <c r="N1267" i="2"/>
  <c r="M1267" i="2"/>
  <c r="L1267" i="2"/>
  <c r="O1267" i="2" s="1"/>
  <c r="J1267" i="2"/>
  <c r="F1267" i="2"/>
  <c r="A1267" i="2"/>
  <c r="T1266" i="2"/>
  <c r="S1266" i="2"/>
  <c r="P1266" i="2"/>
  <c r="N1266" i="2"/>
  <c r="M1266" i="2"/>
  <c r="L1266" i="2"/>
  <c r="O1266" i="2" s="1"/>
  <c r="J1266" i="2"/>
  <c r="F1266" i="2"/>
  <c r="A1266" i="2"/>
  <c r="T1265" i="2"/>
  <c r="S1265" i="2"/>
  <c r="P1265" i="2"/>
  <c r="N1265" i="2"/>
  <c r="M1265" i="2"/>
  <c r="L1265" i="2"/>
  <c r="O1265" i="2" s="1"/>
  <c r="J1265" i="2"/>
  <c r="F1265" i="2"/>
  <c r="A1265" i="2"/>
  <c r="T1264" i="2"/>
  <c r="S1264" i="2"/>
  <c r="P1264" i="2"/>
  <c r="N1264" i="2"/>
  <c r="M1264" i="2"/>
  <c r="L1264" i="2"/>
  <c r="O1264" i="2" s="1"/>
  <c r="J1264" i="2"/>
  <c r="F1264" i="2"/>
  <c r="A1264" i="2"/>
  <c r="T1263" i="2"/>
  <c r="S1263" i="2"/>
  <c r="P1263" i="2"/>
  <c r="N1263" i="2"/>
  <c r="M1263" i="2"/>
  <c r="L1263" i="2"/>
  <c r="O1263" i="2" s="1"/>
  <c r="J1263" i="2"/>
  <c r="F1263" i="2"/>
  <c r="A1263" i="2"/>
  <c r="T1262" i="2"/>
  <c r="S1262" i="2"/>
  <c r="P1262" i="2"/>
  <c r="N1262" i="2"/>
  <c r="M1262" i="2"/>
  <c r="L1262" i="2"/>
  <c r="O1262" i="2" s="1"/>
  <c r="J1262" i="2"/>
  <c r="F1262" i="2"/>
  <c r="A1262" i="2"/>
  <c r="T1261" i="2"/>
  <c r="S1261" i="2"/>
  <c r="P1261" i="2"/>
  <c r="N1261" i="2"/>
  <c r="M1261" i="2"/>
  <c r="L1261" i="2"/>
  <c r="O1261" i="2" s="1"/>
  <c r="J1261" i="2"/>
  <c r="F1261" i="2"/>
  <c r="A1261" i="2"/>
  <c r="T1260" i="2"/>
  <c r="S1260" i="2"/>
  <c r="P1260" i="2"/>
  <c r="N1260" i="2"/>
  <c r="M1260" i="2"/>
  <c r="L1260" i="2"/>
  <c r="O1260" i="2" s="1"/>
  <c r="J1260" i="2"/>
  <c r="F1260" i="2"/>
  <c r="A1260" i="2"/>
  <c r="T1259" i="2"/>
  <c r="S1259" i="2"/>
  <c r="P1259" i="2"/>
  <c r="N1259" i="2"/>
  <c r="M1259" i="2"/>
  <c r="L1259" i="2"/>
  <c r="O1259" i="2" s="1"/>
  <c r="J1259" i="2"/>
  <c r="F1259" i="2"/>
  <c r="A1259" i="2"/>
  <c r="T1258" i="2"/>
  <c r="S1258" i="2"/>
  <c r="P1258" i="2"/>
  <c r="N1258" i="2"/>
  <c r="M1258" i="2"/>
  <c r="L1258" i="2"/>
  <c r="O1258" i="2" s="1"/>
  <c r="J1258" i="2"/>
  <c r="F1258" i="2"/>
  <c r="A1258" i="2"/>
  <c r="T1257" i="2"/>
  <c r="S1257" i="2"/>
  <c r="P1257" i="2"/>
  <c r="N1257" i="2"/>
  <c r="M1257" i="2"/>
  <c r="L1257" i="2"/>
  <c r="O1257" i="2" s="1"/>
  <c r="J1257" i="2"/>
  <c r="F1257" i="2"/>
  <c r="A1257" i="2"/>
  <c r="T1256" i="2"/>
  <c r="S1256" i="2"/>
  <c r="P1256" i="2"/>
  <c r="N1256" i="2"/>
  <c r="M1256" i="2"/>
  <c r="L1256" i="2"/>
  <c r="O1256" i="2" s="1"/>
  <c r="J1256" i="2"/>
  <c r="F1256" i="2"/>
  <c r="A1256" i="2"/>
  <c r="T1255" i="2"/>
  <c r="S1255" i="2"/>
  <c r="P1255" i="2"/>
  <c r="N1255" i="2"/>
  <c r="M1255" i="2"/>
  <c r="L1255" i="2"/>
  <c r="O1255" i="2" s="1"/>
  <c r="J1255" i="2"/>
  <c r="F1255" i="2"/>
  <c r="A1255" i="2"/>
  <c r="T1254" i="2"/>
  <c r="S1254" i="2"/>
  <c r="P1254" i="2"/>
  <c r="N1254" i="2"/>
  <c r="M1254" i="2"/>
  <c r="L1254" i="2"/>
  <c r="O1254" i="2" s="1"/>
  <c r="J1254" i="2"/>
  <c r="F1254" i="2"/>
  <c r="A1254" i="2"/>
  <c r="T1253" i="2"/>
  <c r="S1253" i="2"/>
  <c r="P1253" i="2"/>
  <c r="N1253" i="2"/>
  <c r="M1253" i="2"/>
  <c r="L1253" i="2"/>
  <c r="O1253" i="2" s="1"/>
  <c r="J1253" i="2"/>
  <c r="F1253" i="2"/>
  <c r="A1253" i="2"/>
  <c r="T1252" i="2"/>
  <c r="S1252" i="2"/>
  <c r="P1252" i="2"/>
  <c r="N1252" i="2"/>
  <c r="M1252" i="2"/>
  <c r="L1252" i="2"/>
  <c r="O1252" i="2" s="1"/>
  <c r="J1252" i="2"/>
  <c r="F1252" i="2"/>
  <c r="A1252" i="2"/>
  <c r="T1251" i="2"/>
  <c r="S1251" i="2"/>
  <c r="P1251" i="2"/>
  <c r="N1251" i="2"/>
  <c r="M1251" i="2"/>
  <c r="L1251" i="2"/>
  <c r="O1251" i="2" s="1"/>
  <c r="J1251" i="2"/>
  <c r="F1251" i="2"/>
  <c r="A1251" i="2"/>
  <c r="T1250" i="2"/>
  <c r="S1250" i="2"/>
  <c r="P1250" i="2"/>
  <c r="N1250" i="2"/>
  <c r="M1250" i="2"/>
  <c r="L1250" i="2"/>
  <c r="O1250" i="2" s="1"/>
  <c r="J1250" i="2"/>
  <c r="F1250" i="2"/>
  <c r="A1250" i="2"/>
  <c r="T1249" i="2"/>
  <c r="S1249" i="2"/>
  <c r="P1249" i="2"/>
  <c r="N1249" i="2"/>
  <c r="M1249" i="2"/>
  <c r="L1249" i="2"/>
  <c r="O1249" i="2" s="1"/>
  <c r="J1249" i="2"/>
  <c r="F1249" i="2"/>
  <c r="A1249" i="2"/>
  <c r="T1248" i="2"/>
  <c r="S1248" i="2"/>
  <c r="P1248" i="2"/>
  <c r="N1248" i="2"/>
  <c r="M1248" i="2"/>
  <c r="L1248" i="2"/>
  <c r="O1248" i="2" s="1"/>
  <c r="J1248" i="2"/>
  <c r="F1248" i="2"/>
  <c r="A1248" i="2"/>
  <c r="T1247" i="2"/>
  <c r="S1247" i="2"/>
  <c r="P1247" i="2"/>
  <c r="N1247" i="2"/>
  <c r="M1247" i="2"/>
  <c r="L1247" i="2"/>
  <c r="O1247" i="2" s="1"/>
  <c r="J1247" i="2"/>
  <c r="F1247" i="2"/>
  <c r="A1247" i="2"/>
  <c r="T1246" i="2"/>
  <c r="S1246" i="2"/>
  <c r="P1246" i="2"/>
  <c r="N1246" i="2"/>
  <c r="M1246" i="2"/>
  <c r="L1246" i="2"/>
  <c r="O1246" i="2" s="1"/>
  <c r="J1246" i="2"/>
  <c r="F1246" i="2"/>
  <c r="A1246" i="2"/>
  <c r="T1245" i="2"/>
  <c r="S1245" i="2"/>
  <c r="P1245" i="2"/>
  <c r="N1245" i="2"/>
  <c r="M1245" i="2"/>
  <c r="L1245" i="2"/>
  <c r="O1245" i="2" s="1"/>
  <c r="J1245" i="2"/>
  <c r="F1245" i="2"/>
  <c r="A1245" i="2"/>
  <c r="T1244" i="2"/>
  <c r="S1244" i="2"/>
  <c r="P1244" i="2"/>
  <c r="N1244" i="2"/>
  <c r="M1244" i="2"/>
  <c r="L1244" i="2"/>
  <c r="O1244" i="2" s="1"/>
  <c r="J1244" i="2"/>
  <c r="F1244" i="2"/>
  <c r="A1244" i="2"/>
  <c r="T1243" i="2"/>
  <c r="S1243" i="2"/>
  <c r="P1243" i="2"/>
  <c r="N1243" i="2"/>
  <c r="M1243" i="2"/>
  <c r="L1243" i="2"/>
  <c r="O1243" i="2" s="1"/>
  <c r="J1243" i="2"/>
  <c r="F1243" i="2"/>
  <c r="A1243" i="2"/>
  <c r="T1242" i="2"/>
  <c r="S1242" i="2"/>
  <c r="P1242" i="2"/>
  <c r="N1242" i="2"/>
  <c r="M1242" i="2"/>
  <c r="L1242" i="2"/>
  <c r="O1242" i="2" s="1"/>
  <c r="J1242" i="2"/>
  <c r="F1242" i="2"/>
  <c r="A1242" i="2"/>
  <c r="T1241" i="2"/>
  <c r="S1241" i="2"/>
  <c r="P1241" i="2"/>
  <c r="N1241" i="2"/>
  <c r="M1241" i="2"/>
  <c r="L1241" i="2"/>
  <c r="O1241" i="2" s="1"/>
  <c r="J1241" i="2"/>
  <c r="F1241" i="2"/>
  <c r="A1241" i="2"/>
  <c r="T1240" i="2"/>
  <c r="S1240" i="2"/>
  <c r="P1240" i="2"/>
  <c r="N1240" i="2"/>
  <c r="M1240" i="2"/>
  <c r="L1240" i="2"/>
  <c r="O1240" i="2" s="1"/>
  <c r="J1240" i="2"/>
  <c r="F1240" i="2"/>
  <c r="A1240" i="2"/>
  <c r="T1239" i="2"/>
  <c r="S1239" i="2"/>
  <c r="P1239" i="2"/>
  <c r="N1239" i="2"/>
  <c r="M1239" i="2"/>
  <c r="L1239" i="2"/>
  <c r="O1239" i="2" s="1"/>
  <c r="J1239" i="2"/>
  <c r="F1239" i="2"/>
  <c r="A1239" i="2"/>
  <c r="T1238" i="2"/>
  <c r="S1238" i="2"/>
  <c r="P1238" i="2"/>
  <c r="N1238" i="2"/>
  <c r="M1238" i="2"/>
  <c r="L1238" i="2"/>
  <c r="O1238" i="2" s="1"/>
  <c r="J1238" i="2"/>
  <c r="F1238" i="2"/>
  <c r="A1238" i="2"/>
  <c r="T1237" i="2"/>
  <c r="S1237" i="2"/>
  <c r="P1237" i="2"/>
  <c r="N1237" i="2"/>
  <c r="M1237" i="2"/>
  <c r="L1237" i="2"/>
  <c r="O1237" i="2" s="1"/>
  <c r="J1237" i="2"/>
  <c r="F1237" i="2"/>
  <c r="A1237" i="2"/>
  <c r="T1236" i="2"/>
  <c r="S1236" i="2"/>
  <c r="P1236" i="2"/>
  <c r="N1236" i="2"/>
  <c r="M1236" i="2"/>
  <c r="L1236" i="2"/>
  <c r="O1236" i="2" s="1"/>
  <c r="J1236" i="2"/>
  <c r="F1236" i="2"/>
  <c r="A1236" i="2"/>
  <c r="T1235" i="2"/>
  <c r="S1235" i="2"/>
  <c r="P1235" i="2"/>
  <c r="N1235" i="2"/>
  <c r="M1235" i="2"/>
  <c r="L1235" i="2"/>
  <c r="O1235" i="2" s="1"/>
  <c r="J1235" i="2"/>
  <c r="F1235" i="2"/>
  <c r="A1235" i="2"/>
  <c r="T1234" i="2"/>
  <c r="S1234" i="2"/>
  <c r="P1234" i="2"/>
  <c r="N1234" i="2"/>
  <c r="M1234" i="2"/>
  <c r="L1234" i="2"/>
  <c r="O1234" i="2" s="1"/>
  <c r="J1234" i="2"/>
  <c r="F1234" i="2"/>
  <c r="A1234" i="2"/>
  <c r="T1233" i="2"/>
  <c r="S1233" i="2"/>
  <c r="P1233" i="2"/>
  <c r="N1233" i="2"/>
  <c r="M1233" i="2"/>
  <c r="L1233" i="2"/>
  <c r="O1233" i="2" s="1"/>
  <c r="J1233" i="2"/>
  <c r="F1233" i="2"/>
  <c r="A1233" i="2"/>
  <c r="T1232" i="2"/>
  <c r="S1232" i="2"/>
  <c r="P1232" i="2"/>
  <c r="N1232" i="2"/>
  <c r="M1232" i="2"/>
  <c r="L1232" i="2"/>
  <c r="O1232" i="2" s="1"/>
  <c r="J1232" i="2"/>
  <c r="F1232" i="2"/>
  <c r="A1232" i="2"/>
  <c r="T1231" i="2"/>
  <c r="S1231" i="2"/>
  <c r="P1231" i="2"/>
  <c r="N1231" i="2"/>
  <c r="M1231" i="2"/>
  <c r="L1231" i="2"/>
  <c r="O1231" i="2" s="1"/>
  <c r="J1231" i="2"/>
  <c r="F1231" i="2"/>
  <c r="A1231" i="2"/>
  <c r="T1230" i="2"/>
  <c r="S1230" i="2"/>
  <c r="P1230" i="2"/>
  <c r="N1230" i="2"/>
  <c r="M1230" i="2"/>
  <c r="L1230" i="2"/>
  <c r="O1230" i="2" s="1"/>
  <c r="J1230" i="2"/>
  <c r="F1230" i="2"/>
  <c r="A1230" i="2"/>
  <c r="T1229" i="2"/>
  <c r="S1229" i="2"/>
  <c r="P1229" i="2"/>
  <c r="N1229" i="2"/>
  <c r="M1229" i="2"/>
  <c r="L1229" i="2"/>
  <c r="O1229" i="2" s="1"/>
  <c r="J1229" i="2"/>
  <c r="F1229" i="2"/>
  <c r="A1229" i="2"/>
  <c r="T1228" i="2"/>
  <c r="S1228" i="2"/>
  <c r="P1228" i="2"/>
  <c r="N1228" i="2"/>
  <c r="M1228" i="2"/>
  <c r="L1228" i="2"/>
  <c r="O1228" i="2" s="1"/>
  <c r="J1228" i="2"/>
  <c r="F1228" i="2"/>
  <c r="A1228" i="2"/>
  <c r="T1227" i="2"/>
  <c r="S1227" i="2"/>
  <c r="P1227" i="2"/>
  <c r="N1227" i="2"/>
  <c r="M1227" i="2"/>
  <c r="L1227" i="2"/>
  <c r="O1227" i="2" s="1"/>
  <c r="J1227" i="2"/>
  <c r="F1227" i="2"/>
  <c r="A1227" i="2"/>
  <c r="T1226" i="2"/>
  <c r="S1226" i="2"/>
  <c r="P1226" i="2"/>
  <c r="N1226" i="2"/>
  <c r="M1226" i="2"/>
  <c r="L1226" i="2"/>
  <c r="O1226" i="2" s="1"/>
  <c r="J1226" i="2"/>
  <c r="F1226" i="2"/>
  <c r="A1226" i="2"/>
  <c r="T1225" i="2"/>
  <c r="S1225" i="2"/>
  <c r="P1225" i="2"/>
  <c r="N1225" i="2"/>
  <c r="M1225" i="2"/>
  <c r="L1225" i="2"/>
  <c r="O1225" i="2" s="1"/>
  <c r="J1225" i="2"/>
  <c r="F1225" i="2"/>
  <c r="A1225" i="2"/>
  <c r="T1224" i="2"/>
  <c r="S1224" i="2"/>
  <c r="P1224" i="2"/>
  <c r="N1224" i="2"/>
  <c r="M1224" i="2"/>
  <c r="L1224" i="2"/>
  <c r="O1224" i="2" s="1"/>
  <c r="J1224" i="2"/>
  <c r="F1224" i="2"/>
  <c r="A1224" i="2"/>
  <c r="T1223" i="2"/>
  <c r="S1223" i="2"/>
  <c r="P1223" i="2"/>
  <c r="N1223" i="2"/>
  <c r="M1223" i="2"/>
  <c r="L1223" i="2"/>
  <c r="O1223" i="2" s="1"/>
  <c r="J1223" i="2"/>
  <c r="F1223" i="2"/>
  <c r="A1223" i="2"/>
  <c r="T1222" i="2"/>
  <c r="S1222" i="2"/>
  <c r="P1222" i="2"/>
  <c r="N1222" i="2"/>
  <c r="M1222" i="2"/>
  <c r="L1222" i="2"/>
  <c r="O1222" i="2" s="1"/>
  <c r="J1222" i="2"/>
  <c r="F1222" i="2"/>
  <c r="A1222" i="2"/>
  <c r="T1221" i="2"/>
  <c r="S1221" i="2"/>
  <c r="P1221" i="2"/>
  <c r="N1221" i="2"/>
  <c r="M1221" i="2"/>
  <c r="L1221" i="2"/>
  <c r="O1221" i="2" s="1"/>
  <c r="J1221" i="2"/>
  <c r="F1221" i="2"/>
  <c r="A1221" i="2"/>
  <c r="T1220" i="2"/>
  <c r="S1220" i="2"/>
  <c r="P1220" i="2"/>
  <c r="N1220" i="2"/>
  <c r="M1220" i="2"/>
  <c r="L1220" i="2"/>
  <c r="O1220" i="2" s="1"/>
  <c r="J1220" i="2"/>
  <c r="F1220" i="2"/>
  <c r="A1220" i="2"/>
  <c r="T1219" i="2"/>
  <c r="S1219" i="2"/>
  <c r="P1219" i="2"/>
  <c r="N1219" i="2"/>
  <c r="M1219" i="2"/>
  <c r="L1219" i="2"/>
  <c r="O1219" i="2" s="1"/>
  <c r="J1219" i="2"/>
  <c r="F1219" i="2"/>
  <c r="A1219" i="2"/>
  <c r="T1218" i="2"/>
  <c r="S1218" i="2"/>
  <c r="P1218" i="2"/>
  <c r="N1218" i="2"/>
  <c r="M1218" i="2"/>
  <c r="L1218" i="2"/>
  <c r="O1218" i="2" s="1"/>
  <c r="J1218" i="2"/>
  <c r="F1218" i="2"/>
  <c r="A1218" i="2"/>
  <c r="T1217" i="2"/>
  <c r="S1217" i="2"/>
  <c r="P1217" i="2"/>
  <c r="N1217" i="2"/>
  <c r="M1217" i="2"/>
  <c r="L1217" i="2"/>
  <c r="O1217" i="2" s="1"/>
  <c r="J1217" i="2"/>
  <c r="F1217" i="2"/>
  <c r="A1217" i="2"/>
  <c r="T1216" i="2"/>
  <c r="S1216" i="2"/>
  <c r="P1216" i="2"/>
  <c r="N1216" i="2"/>
  <c r="M1216" i="2"/>
  <c r="L1216" i="2"/>
  <c r="O1216" i="2" s="1"/>
  <c r="J1216" i="2"/>
  <c r="F1216" i="2"/>
  <c r="A1216" i="2"/>
  <c r="T1215" i="2"/>
  <c r="S1215" i="2"/>
  <c r="P1215" i="2"/>
  <c r="N1215" i="2"/>
  <c r="M1215" i="2"/>
  <c r="L1215" i="2"/>
  <c r="O1215" i="2" s="1"/>
  <c r="J1215" i="2"/>
  <c r="F1215" i="2"/>
  <c r="A1215" i="2"/>
  <c r="T1214" i="2"/>
  <c r="S1214" i="2"/>
  <c r="P1214" i="2"/>
  <c r="N1214" i="2"/>
  <c r="M1214" i="2"/>
  <c r="L1214" i="2"/>
  <c r="O1214" i="2" s="1"/>
  <c r="J1214" i="2"/>
  <c r="F1214" i="2"/>
  <c r="A1214" i="2"/>
  <c r="T1213" i="2"/>
  <c r="S1213" i="2"/>
  <c r="P1213" i="2"/>
  <c r="N1213" i="2"/>
  <c r="M1213" i="2"/>
  <c r="L1213" i="2"/>
  <c r="O1213" i="2" s="1"/>
  <c r="J1213" i="2"/>
  <c r="F1213" i="2"/>
  <c r="A1213" i="2"/>
  <c r="T1212" i="2"/>
  <c r="S1212" i="2"/>
  <c r="P1212" i="2"/>
  <c r="N1212" i="2"/>
  <c r="M1212" i="2"/>
  <c r="L1212" i="2"/>
  <c r="O1212" i="2" s="1"/>
  <c r="J1212" i="2"/>
  <c r="F1212" i="2"/>
  <c r="A1212" i="2"/>
  <c r="T1211" i="2"/>
  <c r="S1211" i="2"/>
  <c r="P1211" i="2"/>
  <c r="N1211" i="2"/>
  <c r="M1211" i="2"/>
  <c r="L1211" i="2"/>
  <c r="O1211" i="2" s="1"/>
  <c r="J1211" i="2"/>
  <c r="F1211" i="2"/>
  <c r="A1211" i="2"/>
  <c r="T1210" i="2"/>
  <c r="S1210" i="2"/>
  <c r="P1210" i="2"/>
  <c r="N1210" i="2"/>
  <c r="M1210" i="2"/>
  <c r="L1210" i="2"/>
  <c r="O1210" i="2" s="1"/>
  <c r="J1210" i="2"/>
  <c r="F1210" i="2"/>
  <c r="A1210" i="2"/>
  <c r="T1209" i="2"/>
  <c r="S1209" i="2"/>
  <c r="P1209" i="2"/>
  <c r="N1209" i="2"/>
  <c r="M1209" i="2"/>
  <c r="L1209" i="2"/>
  <c r="O1209" i="2" s="1"/>
  <c r="J1209" i="2"/>
  <c r="F1209" i="2"/>
  <c r="A1209" i="2"/>
  <c r="T1208" i="2"/>
  <c r="S1208" i="2"/>
  <c r="P1208" i="2"/>
  <c r="N1208" i="2"/>
  <c r="M1208" i="2"/>
  <c r="L1208" i="2"/>
  <c r="O1208" i="2" s="1"/>
  <c r="J1208" i="2"/>
  <c r="F1208" i="2"/>
  <c r="A1208" i="2"/>
  <c r="T1207" i="2"/>
  <c r="S1207" i="2"/>
  <c r="P1207" i="2"/>
  <c r="N1207" i="2"/>
  <c r="M1207" i="2"/>
  <c r="L1207" i="2"/>
  <c r="O1207" i="2" s="1"/>
  <c r="J1207" i="2"/>
  <c r="F1207" i="2"/>
  <c r="A1207" i="2"/>
  <c r="T1206" i="2"/>
  <c r="S1206" i="2"/>
  <c r="P1206" i="2"/>
  <c r="N1206" i="2"/>
  <c r="M1206" i="2"/>
  <c r="L1206" i="2"/>
  <c r="O1206" i="2" s="1"/>
  <c r="J1206" i="2"/>
  <c r="F1206" i="2"/>
  <c r="A1206" i="2"/>
  <c r="T1205" i="2"/>
  <c r="S1205" i="2"/>
  <c r="P1205" i="2"/>
  <c r="N1205" i="2"/>
  <c r="M1205" i="2"/>
  <c r="L1205" i="2"/>
  <c r="O1205" i="2" s="1"/>
  <c r="J1205" i="2"/>
  <c r="F1205" i="2"/>
  <c r="A1205" i="2"/>
  <c r="T1204" i="2"/>
  <c r="S1204" i="2"/>
  <c r="P1204" i="2"/>
  <c r="N1204" i="2"/>
  <c r="M1204" i="2"/>
  <c r="L1204" i="2"/>
  <c r="O1204" i="2" s="1"/>
  <c r="J1204" i="2"/>
  <c r="F1204" i="2"/>
  <c r="A1204" i="2"/>
  <c r="T1203" i="2"/>
  <c r="S1203" i="2"/>
  <c r="P1203" i="2"/>
  <c r="N1203" i="2"/>
  <c r="M1203" i="2"/>
  <c r="L1203" i="2"/>
  <c r="O1203" i="2" s="1"/>
  <c r="J1203" i="2"/>
  <c r="F1203" i="2"/>
  <c r="A1203" i="2"/>
  <c r="T1202" i="2"/>
  <c r="S1202" i="2"/>
  <c r="P1202" i="2"/>
  <c r="N1202" i="2"/>
  <c r="M1202" i="2"/>
  <c r="L1202" i="2"/>
  <c r="O1202" i="2" s="1"/>
  <c r="J1202" i="2"/>
  <c r="F1202" i="2"/>
  <c r="A1202" i="2"/>
  <c r="T1201" i="2"/>
  <c r="S1201" i="2"/>
  <c r="P1201" i="2"/>
  <c r="N1201" i="2"/>
  <c r="M1201" i="2"/>
  <c r="L1201" i="2"/>
  <c r="O1201" i="2" s="1"/>
  <c r="J1201" i="2"/>
  <c r="F1201" i="2"/>
  <c r="A1201" i="2"/>
  <c r="T1200" i="2"/>
  <c r="S1200" i="2"/>
  <c r="P1200" i="2"/>
  <c r="N1200" i="2"/>
  <c r="M1200" i="2"/>
  <c r="L1200" i="2"/>
  <c r="O1200" i="2" s="1"/>
  <c r="J1200" i="2"/>
  <c r="F1200" i="2"/>
  <c r="A1200" i="2"/>
  <c r="T1199" i="2"/>
  <c r="S1199" i="2"/>
  <c r="P1199" i="2"/>
  <c r="N1199" i="2"/>
  <c r="M1199" i="2"/>
  <c r="L1199" i="2"/>
  <c r="O1199" i="2" s="1"/>
  <c r="J1199" i="2"/>
  <c r="F1199" i="2"/>
  <c r="A1199" i="2"/>
  <c r="T1198" i="2"/>
  <c r="S1198" i="2"/>
  <c r="P1198" i="2"/>
  <c r="N1198" i="2"/>
  <c r="M1198" i="2"/>
  <c r="L1198" i="2"/>
  <c r="O1198" i="2" s="1"/>
  <c r="J1198" i="2"/>
  <c r="F1198" i="2"/>
  <c r="A1198" i="2"/>
  <c r="T1197" i="2"/>
  <c r="S1197" i="2"/>
  <c r="P1197" i="2"/>
  <c r="N1197" i="2"/>
  <c r="M1197" i="2"/>
  <c r="L1197" i="2"/>
  <c r="O1197" i="2" s="1"/>
  <c r="J1197" i="2"/>
  <c r="F1197" i="2"/>
  <c r="A1197" i="2"/>
  <c r="T1196" i="2"/>
  <c r="S1196" i="2"/>
  <c r="P1196" i="2"/>
  <c r="N1196" i="2"/>
  <c r="M1196" i="2"/>
  <c r="L1196" i="2"/>
  <c r="O1196" i="2" s="1"/>
  <c r="J1196" i="2"/>
  <c r="F1196" i="2"/>
  <c r="A1196" i="2"/>
  <c r="T1195" i="2"/>
  <c r="S1195" i="2"/>
  <c r="P1195" i="2"/>
  <c r="N1195" i="2"/>
  <c r="M1195" i="2"/>
  <c r="L1195" i="2"/>
  <c r="O1195" i="2" s="1"/>
  <c r="J1195" i="2"/>
  <c r="F1195" i="2"/>
  <c r="A1195" i="2"/>
  <c r="T1194" i="2"/>
  <c r="S1194" i="2"/>
  <c r="P1194" i="2"/>
  <c r="N1194" i="2"/>
  <c r="M1194" i="2"/>
  <c r="L1194" i="2"/>
  <c r="O1194" i="2" s="1"/>
  <c r="J1194" i="2"/>
  <c r="F1194" i="2"/>
  <c r="A1194" i="2"/>
  <c r="T1193" i="2"/>
  <c r="S1193" i="2"/>
  <c r="P1193" i="2"/>
  <c r="N1193" i="2"/>
  <c r="M1193" i="2"/>
  <c r="L1193" i="2"/>
  <c r="O1193" i="2" s="1"/>
  <c r="J1193" i="2"/>
  <c r="F1193" i="2"/>
  <c r="A1193" i="2"/>
  <c r="T1192" i="2"/>
  <c r="S1192" i="2"/>
  <c r="P1192" i="2"/>
  <c r="N1192" i="2"/>
  <c r="M1192" i="2"/>
  <c r="L1192" i="2"/>
  <c r="O1192" i="2" s="1"/>
  <c r="J1192" i="2"/>
  <c r="F1192" i="2"/>
  <c r="A1192" i="2"/>
  <c r="T1191" i="2"/>
  <c r="S1191" i="2"/>
  <c r="P1191" i="2"/>
  <c r="N1191" i="2"/>
  <c r="M1191" i="2"/>
  <c r="L1191" i="2"/>
  <c r="O1191" i="2" s="1"/>
  <c r="J1191" i="2"/>
  <c r="F1191" i="2"/>
  <c r="A1191" i="2"/>
  <c r="T1190" i="2"/>
  <c r="S1190" i="2"/>
  <c r="P1190" i="2"/>
  <c r="N1190" i="2"/>
  <c r="M1190" i="2"/>
  <c r="L1190" i="2"/>
  <c r="O1190" i="2" s="1"/>
  <c r="J1190" i="2"/>
  <c r="F1190" i="2"/>
  <c r="A1190" i="2"/>
  <c r="T1189" i="2"/>
  <c r="S1189" i="2"/>
  <c r="P1189" i="2"/>
  <c r="N1189" i="2"/>
  <c r="M1189" i="2"/>
  <c r="L1189" i="2"/>
  <c r="O1189" i="2" s="1"/>
  <c r="J1189" i="2"/>
  <c r="F1189" i="2"/>
  <c r="A1189" i="2"/>
  <c r="T1188" i="2"/>
  <c r="S1188" i="2"/>
  <c r="P1188" i="2"/>
  <c r="N1188" i="2"/>
  <c r="M1188" i="2"/>
  <c r="L1188" i="2"/>
  <c r="O1188" i="2" s="1"/>
  <c r="J1188" i="2"/>
  <c r="F1188" i="2"/>
  <c r="A1188" i="2"/>
  <c r="T1187" i="2"/>
  <c r="S1187" i="2"/>
  <c r="P1187" i="2"/>
  <c r="N1187" i="2"/>
  <c r="M1187" i="2"/>
  <c r="L1187" i="2"/>
  <c r="O1187" i="2" s="1"/>
  <c r="J1187" i="2"/>
  <c r="F1187" i="2"/>
  <c r="A1187" i="2"/>
  <c r="T1186" i="2"/>
  <c r="S1186" i="2"/>
  <c r="P1186" i="2"/>
  <c r="N1186" i="2"/>
  <c r="M1186" i="2"/>
  <c r="L1186" i="2"/>
  <c r="O1186" i="2" s="1"/>
  <c r="J1186" i="2"/>
  <c r="F1186" i="2"/>
  <c r="A1186" i="2"/>
  <c r="T1185" i="2"/>
  <c r="S1185" i="2"/>
  <c r="P1185" i="2"/>
  <c r="N1185" i="2"/>
  <c r="M1185" i="2"/>
  <c r="L1185" i="2"/>
  <c r="O1185" i="2" s="1"/>
  <c r="J1185" i="2"/>
  <c r="F1185" i="2"/>
  <c r="A1185" i="2"/>
  <c r="T1184" i="2"/>
  <c r="S1184" i="2"/>
  <c r="P1184" i="2"/>
  <c r="N1184" i="2"/>
  <c r="M1184" i="2"/>
  <c r="L1184" i="2"/>
  <c r="O1184" i="2" s="1"/>
  <c r="J1184" i="2"/>
  <c r="F1184" i="2"/>
  <c r="A1184" i="2"/>
  <c r="T1183" i="2"/>
  <c r="S1183" i="2"/>
  <c r="P1183" i="2"/>
  <c r="N1183" i="2"/>
  <c r="M1183" i="2"/>
  <c r="L1183" i="2"/>
  <c r="O1183" i="2" s="1"/>
  <c r="J1183" i="2"/>
  <c r="F1183" i="2"/>
  <c r="A1183" i="2"/>
  <c r="T1182" i="2"/>
  <c r="S1182" i="2"/>
  <c r="P1182" i="2"/>
  <c r="N1182" i="2"/>
  <c r="M1182" i="2"/>
  <c r="L1182" i="2"/>
  <c r="O1182" i="2" s="1"/>
  <c r="J1182" i="2"/>
  <c r="F1182" i="2"/>
  <c r="A1182" i="2"/>
  <c r="T1181" i="2"/>
  <c r="S1181" i="2"/>
  <c r="P1181" i="2"/>
  <c r="N1181" i="2"/>
  <c r="M1181" i="2"/>
  <c r="L1181" i="2"/>
  <c r="O1181" i="2" s="1"/>
  <c r="J1181" i="2"/>
  <c r="F1181" i="2"/>
  <c r="A1181" i="2"/>
  <c r="T1180" i="2"/>
  <c r="S1180" i="2"/>
  <c r="P1180" i="2"/>
  <c r="N1180" i="2"/>
  <c r="M1180" i="2"/>
  <c r="L1180" i="2"/>
  <c r="O1180" i="2" s="1"/>
  <c r="J1180" i="2"/>
  <c r="F1180" i="2"/>
  <c r="A1180" i="2"/>
  <c r="T1179" i="2"/>
  <c r="S1179" i="2"/>
  <c r="P1179" i="2"/>
  <c r="N1179" i="2"/>
  <c r="M1179" i="2"/>
  <c r="L1179" i="2"/>
  <c r="O1179" i="2" s="1"/>
  <c r="J1179" i="2"/>
  <c r="F1179" i="2"/>
  <c r="A1179" i="2"/>
  <c r="T1178" i="2"/>
  <c r="S1178" i="2"/>
  <c r="P1178" i="2"/>
  <c r="N1178" i="2"/>
  <c r="M1178" i="2"/>
  <c r="L1178" i="2"/>
  <c r="O1178" i="2" s="1"/>
  <c r="J1178" i="2"/>
  <c r="F1178" i="2"/>
  <c r="A1178" i="2"/>
  <c r="T1177" i="2"/>
  <c r="S1177" i="2"/>
  <c r="P1177" i="2"/>
  <c r="N1177" i="2"/>
  <c r="M1177" i="2"/>
  <c r="L1177" i="2"/>
  <c r="O1177" i="2" s="1"/>
  <c r="J1177" i="2"/>
  <c r="F1177" i="2"/>
  <c r="A1177" i="2"/>
  <c r="T1176" i="2"/>
  <c r="S1176" i="2"/>
  <c r="P1176" i="2"/>
  <c r="N1176" i="2"/>
  <c r="M1176" i="2"/>
  <c r="L1176" i="2"/>
  <c r="O1176" i="2" s="1"/>
  <c r="J1176" i="2"/>
  <c r="F1176" i="2"/>
  <c r="A1176" i="2"/>
  <c r="T1175" i="2"/>
  <c r="S1175" i="2"/>
  <c r="P1175" i="2"/>
  <c r="N1175" i="2"/>
  <c r="M1175" i="2"/>
  <c r="L1175" i="2"/>
  <c r="O1175" i="2" s="1"/>
  <c r="J1175" i="2"/>
  <c r="F1175" i="2"/>
  <c r="A1175" i="2"/>
  <c r="T1174" i="2"/>
  <c r="S1174" i="2"/>
  <c r="P1174" i="2"/>
  <c r="N1174" i="2"/>
  <c r="M1174" i="2"/>
  <c r="L1174" i="2"/>
  <c r="O1174" i="2" s="1"/>
  <c r="J1174" i="2"/>
  <c r="F1174" i="2"/>
  <c r="A1174" i="2"/>
  <c r="T1173" i="2"/>
  <c r="S1173" i="2"/>
  <c r="P1173" i="2"/>
  <c r="N1173" i="2"/>
  <c r="M1173" i="2"/>
  <c r="L1173" i="2"/>
  <c r="O1173" i="2" s="1"/>
  <c r="J1173" i="2"/>
  <c r="F1173" i="2"/>
  <c r="A1173" i="2"/>
  <c r="T1172" i="2"/>
  <c r="S1172" i="2"/>
  <c r="P1172" i="2"/>
  <c r="N1172" i="2"/>
  <c r="M1172" i="2"/>
  <c r="L1172" i="2"/>
  <c r="O1172" i="2" s="1"/>
  <c r="J1172" i="2"/>
  <c r="F1172" i="2"/>
  <c r="A1172" i="2"/>
  <c r="T1171" i="2"/>
  <c r="S1171" i="2"/>
  <c r="P1171" i="2"/>
  <c r="N1171" i="2"/>
  <c r="M1171" i="2"/>
  <c r="L1171" i="2"/>
  <c r="O1171" i="2" s="1"/>
  <c r="J1171" i="2"/>
  <c r="F1171" i="2"/>
  <c r="A1171" i="2"/>
  <c r="T1170" i="2"/>
  <c r="S1170" i="2"/>
  <c r="P1170" i="2"/>
  <c r="N1170" i="2"/>
  <c r="M1170" i="2"/>
  <c r="L1170" i="2"/>
  <c r="O1170" i="2" s="1"/>
  <c r="J1170" i="2"/>
  <c r="F1170" i="2"/>
  <c r="A1170" i="2"/>
  <c r="T1169" i="2"/>
  <c r="S1169" i="2"/>
  <c r="P1169" i="2"/>
  <c r="N1169" i="2"/>
  <c r="M1169" i="2"/>
  <c r="L1169" i="2"/>
  <c r="O1169" i="2" s="1"/>
  <c r="J1169" i="2"/>
  <c r="F1169" i="2"/>
  <c r="A1169" i="2"/>
  <c r="T1168" i="2"/>
  <c r="S1168" i="2"/>
  <c r="P1168" i="2"/>
  <c r="N1168" i="2"/>
  <c r="M1168" i="2"/>
  <c r="L1168" i="2"/>
  <c r="O1168" i="2" s="1"/>
  <c r="J1168" i="2"/>
  <c r="F1168" i="2"/>
  <c r="A1168" i="2"/>
  <c r="T1167" i="2"/>
  <c r="S1167" i="2"/>
  <c r="P1167" i="2"/>
  <c r="N1167" i="2"/>
  <c r="M1167" i="2"/>
  <c r="L1167" i="2"/>
  <c r="O1167" i="2" s="1"/>
  <c r="J1167" i="2"/>
  <c r="F1167" i="2"/>
  <c r="A1167" i="2"/>
  <c r="T1166" i="2"/>
  <c r="S1166" i="2"/>
  <c r="P1166" i="2"/>
  <c r="N1166" i="2"/>
  <c r="M1166" i="2"/>
  <c r="L1166" i="2"/>
  <c r="O1166" i="2" s="1"/>
  <c r="J1166" i="2"/>
  <c r="F1166" i="2"/>
  <c r="A1166" i="2"/>
  <c r="T1165" i="2"/>
  <c r="S1165" i="2"/>
  <c r="P1165" i="2"/>
  <c r="N1165" i="2"/>
  <c r="M1165" i="2"/>
  <c r="L1165" i="2"/>
  <c r="O1165" i="2" s="1"/>
  <c r="J1165" i="2"/>
  <c r="F1165" i="2"/>
  <c r="A1165" i="2"/>
  <c r="T1164" i="2"/>
  <c r="S1164" i="2"/>
  <c r="P1164" i="2"/>
  <c r="N1164" i="2"/>
  <c r="M1164" i="2"/>
  <c r="L1164" i="2"/>
  <c r="O1164" i="2" s="1"/>
  <c r="J1164" i="2"/>
  <c r="F1164" i="2"/>
  <c r="A1164" i="2"/>
  <c r="T1163" i="2"/>
  <c r="S1163" i="2"/>
  <c r="P1163" i="2"/>
  <c r="N1163" i="2"/>
  <c r="M1163" i="2"/>
  <c r="L1163" i="2"/>
  <c r="O1163" i="2" s="1"/>
  <c r="J1163" i="2"/>
  <c r="F1163" i="2"/>
  <c r="A1163" i="2"/>
  <c r="T1162" i="2"/>
  <c r="S1162" i="2"/>
  <c r="P1162" i="2"/>
  <c r="N1162" i="2"/>
  <c r="M1162" i="2"/>
  <c r="L1162" i="2"/>
  <c r="O1162" i="2" s="1"/>
  <c r="J1162" i="2"/>
  <c r="F1162" i="2"/>
  <c r="A1162" i="2"/>
  <c r="T1161" i="2"/>
  <c r="S1161" i="2"/>
  <c r="P1161" i="2"/>
  <c r="N1161" i="2"/>
  <c r="M1161" i="2"/>
  <c r="L1161" i="2"/>
  <c r="O1161" i="2" s="1"/>
  <c r="J1161" i="2"/>
  <c r="F1161" i="2"/>
  <c r="A1161" i="2"/>
  <c r="T1160" i="2"/>
  <c r="S1160" i="2"/>
  <c r="P1160" i="2"/>
  <c r="N1160" i="2"/>
  <c r="M1160" i="2"/>
  <c r="L1160" i="2"/>
  <c r="O1160" i="2" s="1"/>
  <c r="J1160" i="2"/>
  <c r="F1160" i="2"/>
  <c r="A1160" i="2"/>
  <c r="T1159" i="2"/>
  <c r="S1159" i="2"/>
  <c r="P1159" i="2"/>
  <c r="N1159" i="2"/>
  <c r="M1159" i="2"/>
  <c r="L1159" i="2"/>
  <c r="O1159" i="2" s="1"/>
  <c r="J1159" i="2"/>
  <c r="F1159" i="2"/>
  <c r="A1159" i="2"/>
  <c r="T1158" i="2"/>
  <c r="S1158" i="2"/>
  <c r="P1158" i="2"/>
  <c r="N1158" i="2"/>
  <c r="M1158" i="2"/>
  <c r="L1158" i="2"/>
  <c r="O1158" i="2" s="1"/>
  <c r="J1158" i="2"/>
  <c r="F1158" i="2"/>
  <c r="A1158" i="2"/>
  <c r="T1157" i="2"/>
  <c r="S1157" i="2"/>
  <c r="P1157" i="2"/>
  <c r="N1157" i="2"/>
  <c r="M1157" i="2"/>
  <c r="L1157" i="2"/>
  <c r="O1157" i="2" s="1"/>
  <c r="J1157" i="2"/>
  <c r="F1157" i="2"/>
  <c r="A1157" i="2"/>
  <c r="T1156" i="2"/>
  <c r="S1156" i="2"/>
  <c r="P1156" i="2"/>
  <c r="N1156" i="2"/>
  <c r="M1156" i="2"/>
  <c r="L1156" i="2"/>
  <c r="O1156" i="2" s="1"/>
  <c r="J1156" i="2"/>
  <c r="F1156" i="2"/>
  <c r="A1156" i="2"/>
  <c r="T1155" i="2"/>
  <c r="S1155" i="2"/>
  <c r="P1155" i="2"/>
  <c r="N1155" i="2"/>
  <c r="M1155" i="2"/>
  <c r="L1155" i="2"/>
  <c r="O1155" i="2" s="1"/>
  <c r="J1155" i="2"/>
  <c r="F1155" i="2"/>
  <c r="A1155" i="2"/>
  <c r="T1154" i="2"/>
  <c r="S1154" i="2"/>
  <c r="P1154" i="2"/>
  <c r="N1154" i="2"/>
  <c r="M1154" i="2"/>
  <c r="L1154" i="2"/>
  <c r="O1154" i="2" s="1"/>
  <c r="J1154" i="2"/>
  <c r="F1154" i="2"/>
  <c r="A1154" i="2"/>
  <c r="T1153" i="2"/>
  <c r="S1153" i="2"/>
  <c r="P1153" i="2"/>
  <c r="N1153" i="2"/>
  <c r="M1153" i="2"/>
  <c r="L1153" i="2"/>
  <c r="O1153" i="2" s="1"/>
  <c r="J1153" i="2"/>
  <c r="F1153" i="2"/>
  <c r="A1153" i="2"/>
  <c r="T1152" i="2"/>
  <c r="S1152" i="2"/>
  <c r="P1152" i="2"/>
  <c r="N1152" i="2"/>
  <c r="M1152" i="2"/>
  <c r="L1152" i="2"/>
  <c r="O1152" i="2" s="1"/>
  <c r="J1152" i="2"/>
  <c r="F1152" i="2"/>
  <c r="A1152" i="2"/>
  <c r="T1151" i="2"/>
  <c r="S1151" i="2"/>
  <c r="P1151" i="2"/>
  <c r="N1151" i="2"/>
  <c r="M1151" i="2"/>
  <c r="L1151" i="2"/>
  <c r="O1151" i="2" s="1"/>
  <c r="J1151" i="2"/>
  <c r="F1151" i="2"/>
  <c r="A1151" i="2"/>
  <c r="T1150" i="2"/>
  <c r="S1150" i="2"/>
  <c r="P1150" i="2"/>
  <c r="N1150" i="2"/>
  <c r="M1150" i="2"/>
  <c r="L1150" i="2"/>
  <c r="O1150" i="2" s="1"/>
  <c r="J1150" i="2"/>
  <c r="F1150" i="2"/>
  <c r="A1150" i="2"/>
  <c r="T1149" i="2"/>
  <c r="S1149" i="2"/>
  <c r="P1149" i="2"/>
  <c r="N1149" i="2"/>
  <c r="M1149" i="2"/>
  <c r="L1149" i="2"/>
  <c r="O1149" i="2" s="1"/>
  <c r="J1149" i="2"/>
  <c r="F1149" i="2"/>
  <c r="A1149" i="2"/>
  <c r="T1148" i="2"/>
  <c r="S1148" i="2"/>
  <c r="P1148" i="2"/>
  <c r="N1148" i="2"/>
  <c r="M1148" i="2"/>
  <c r="L1148" i="2"/>
  <c r="O1148" i="2" s="1"/>
  <c r="J1148" i="2"/>
  <c r="F1148" i="2"/>
  <c r="A1148" i="2"/>
  <c r="T1147" i="2"/>
  <c r="S1147" i="2"/>
  <c r="P1147" i="2"/>
  <c r="N1147" i="2"/>
  <c r="M1147" i="2"/>
  <c r="L1147" i="2"/>
  <c r="O1147" i="2" s="1"/>
  <c r="J1147" i="2"/>
  <c r="F1147" i="2"/>
  <c r="A1147" i="2"/>
  <c r="T1146" i="2"/>
  <c r="S1146" i="2"/>
  <c r="P1146" i="2"/>
  <c r="N1146" i="2"/>
  <c r="M1146" i="2"/>
  <c r="L1146" i="2"/>
  <c r="O1146" i="2" s="1"/>
  <c r="J1146" i="2"/>
  <c r="F1146" i="2"/>
  <c r="A1146" i="2"/>
  <c r="T1145" i="2"/>
  <c r="S1145" i="2"/>
  <c r="P1145" i="2"/>
  <c r="N1145" i="2"/>
  <c r="M1145" i="2"/>
  <c r="L1145" i="2"/>
  <c r="O1145" i="2" s="1"/>
  <c r="J1145" i="2"/>
  <c r="F1145" i="2"/>
  <c r="A1145" i="2"/>
  <c r="T1144" i="2"/>
  <c r="S1144" i="2"/>
  <c r="P1144" i="2"/>
  <c r="N1144" i="2"/>
  <c r="M1144" i="2"/>
  <c r="L1144" i="2"/>
  <c r="O1144" i="2" s="1"/>
  <c r="J1144" i="2"/>
  <c r="F1144" i="2"/>
  <c r="A1144" i="2"/>
  <c r="T1143" i="2"/>
  <c r="S1143" i="2"/>
  <c r="P1143" i="2"/>
  <c r="N1143" i="2"/>
  <c r="M1143" i="2"/>
  <c r="L1143" i="2"/>
  <c r="O1143" i="2" s="1"/>
  <c r="J1143" i="2"/>
  <c r="F1143" i="2"/>
  <c r="A1143" i="2"/>
  <c r="T1142" i="2"/>
  <c r="S1142" i="2"/>
  <c r="P1142" i="2"/>
  <c r="N1142" i="2"/>
  <c r="M1142" i="2"/>
  <c r="L1142" i="2"/>
  <c r="O1142" i="2" s="1"/>
  <c r="J1142" i="2"/>
  <c r="F1142" i="2"/>
  <c r="A1142" i="2"/>
  <c r="T1141" i="2"/>
  <c r="S1141" i="2"/>
  <c r="P1141" i="2"/>
  <c r="N1141" i="2"/>
  <c r="M1141" i="2"/>
  <c r="L1141" i="2"/>
  <c r="O1141" i="2" s="1"/>
  <c r="J1141" i="2"/>
  <c r="F1141" i="2"/>
  <c r="A1141" i="2"/>
  <c r="T1140" i="2"/>
  <c r="S1140" i="2"/>
  <c r="P1140" i="2"/>
  <c r="N1140" i="2"/>
  <c r="M1140" i="2"/>
  <c r="L1140" i="2"/>
  <c r="O1140" i="2" s="1"/>
  <c r="J1140" i="2"/>
  <c r="F1140" i="2"/>
  <c r="A1140" i="2"/>
  <c r="T1139" i="2"/>
  <c r="S1139" i="2"/>
  <c r="P1139" i="2"/>
  <c r="N1139" i="2"/>
  <c r="M1139" i="2"/>
  <c r="L1139" i="2"/>
  <c r="O1139" i="2" s="1"/>
  <c r="J1139" i="2"/>
  <c r="F1139" i="2"/>
  <c r="A1139" i="2"/>
  <c r="T1138" i="2"/>
  <c r="S1138" i="2"/>
  <c r="P1138" i="2"/>
  <c r="N1138" i="2"/>
  <c r="M1138" i="2"/>
  <c r="L1138" i="2"/>
  <c r="O1138" i="2" s="1"/>
  <c r="J1138" i="2"/>
  <c r="F1138" i="2"/>
  <c r="A1138" i="2"/>
  <c r="T1137" i="2"/>
  <c r="S1137" i="2"/>
  <c r="P1137" i="2"/>
  <c r="N1137" i="2"/>
  <c r="M1137" i="2"/>
  <c r="L1137" i="2"/>
  <c r="O1137" i="2" s="1"/>
  <c r="J1137" i="2"/>
  <c r="F1137" i="2"/>
  <c r="A1137" i="2"/>
  <c r="T1136" i="2"/>
  <c r="S1136" i="2"/>
  <c r="P1136" i="2"/>
  <c r="N1136" i="2"/>
  <c r="M1136" i="2"/>
  <c r="L1136" i="2"/>
  <c r="O1136" i="2" s="1"/>
  <c r="J1136" i="2"/>
  <c r="F1136" i="2"/>
  <c r="A1136" i="2"/>
  <c r="T1135" i="2"/>
  <c r="S1135" i="2"/>
  <c r="P1135" i="2"/>
  <c r="N1135" i="2"/>
  <c r="M1135" i="2"/>
  <c r="L1135" i="2"/>
  <c r="O1135" i="2" s="1"/>
  <c r="J1135" i="2"/>
  <c r="F1135" i="2"/>
  <c r="A1135" i="2"/>
  <c r="T1134" i="2"/>
  <c r="S1134" i="2"/>
  <c r="P1134" i="2"/>
  <c r="N1134" i="2"/>
  <c r="M1134" i="2"/>
  <c r="L1134" i="2"/>
  <c r="O1134" i="2" s="1"/>
  <c r="J1134" i="2"/>
  <c r="F1134" i="2"/>
  <c r="A1134" i="2"/>
  <c r="T1133" i="2"/>
  <c r="S1133" i="2"/>
  <c r="P1133" i="2"/>
  <c r="N1133" i="2"/>
  <c r="M1133" i="2"/>
  <c r="L1133" i="2"/>
  <c r="O1133" i="2" s="1"/>
  <c r="J1133" i="2"/>
  <c r="F1133" i="2"/>
  <c r="A1133" i="2"/>
  <c r="T1132" i="2"/>
  <c r="S1132" i="2"/>
  <c r="P1132" i="2"/>
  <c r="N1132" i="2"/>
  <c r="M1132" i="2"/>
  <c r="L1132" i="2"/>
  <c r="O1132" i="2" s="1"/>
  <c r="J1132" i="2"/>
  <c r="F1132" i="2"/>
  <c r="A1132" i="2"/>
  <c r="T1131" i="2"/>
  <c r="S1131" i="2"/>
  <c r="P1131" i="2"/>
  <c r="N1131" i="2"/>
  <c r="M1131" i="2"/>
  <c r="L1131" i="2"/>
  <c r="O1131" i="2" s="1"/>
  <c r="J1131" i="2"/>
  <c r="F1131" i="2"/>
  <c r="A1131" i="2"/>
  <c r="T1130" i="2"/>
  <c r="S1130" i="2"/>
  <c r="P1130" i="2"/>
  <c r="N1130" i="2"/>
  <c r="M1130" i="2"/>
  <c r="L1130" i="2"/>
  <c r="O1130" i="2" s="1"/>
  <c r="J1130" i="2"/>
  <c r="F1130" i="2"/>
  <c r="A1130" i="2"/>
  <c r="T1129" i="2"/>
  <c r="S1129" i="2"/>
  <c r="P1129" i="2"/>
  <c r="N1129" i="2"/>
  <c r="M1129" i="2"/>
  <c r="L1129" i="2"/>
  <c r="O1129" i="2" s="1"/>
  <c r="J1129" i="2"/>
  <c r="F1129" i="2"/>
  <c r="A1129" i="2"/>
  <c r="T1128" i="2"/>
  <c r="S1128" i="2"/>
  <c r="P1128" i="2"/>
  <c r="N1128" i="2"/>
  <c r="M1128" i="2"/>
  <c r="L1128" i="2"/>
  <c r="O1128" i="2" s="1"/>
  <c r="J1128" i="2"/>
  <c r="F1128" i="2"/>
  <c r="A1128" i="2"/>
  <c r="T1127" i="2"/>
  <c r="S1127" i="2"/>
  <c r="P1127" i="2"/>
  <c r="N1127" i="2"/>
  <c r="M1127" i="2"/>
  <c r="L1127" i="2"/>
  <c r="O1127" i="2" s="1"/>
  <c r="J1127" i="2"/>
  <c r="F1127" i="2"/>
  <c r="A1127" i="2"/>
  <c r="T1126" i="2"/>
  <c r="S1126" i="2"/>
  <c r="P1126" i="2"/>
  <c r="N1126" i="2"/>
  <c r="M1126" i="2"/>
  <c r="L1126" i="2"/>
  <c r="O1126" i="2" s="1"/>
  <c r="J1126" i="2"/>
  <c r="F1126" i="2"/>
  <c r="A1126" i="2"/>
  <c r="T1125" i="2"/>
  <c r="S1125" i="2"/>
  <c r="P1125" i="2"/>
  <c r="N1125" i="2"/>
  <c r="M1125" i="2"/>
  <c r="L1125" i="2"/>
  <c r="O1125" i="2" s="1"/>
  <c r="J1125" i="2"/>
  <c r="F1125" i="2"/>
  <c r="A1125" i="2"/>
  <c r="T1124" i="2"/>
  <c r="S1124" i="2"/>
  <c r="P1124" i="2"/>
  <c r="N1124" i="2"/>
  <c r="M1124" i="2"/>
  <c r="L1124" i="2"/>
  <c r="O1124" i="2" s="1"/>
  <c r="J1124" i="2"/>
  <c r="F1124" i="2"/>
  <c r="A1124" i="2"/>
  <c r="T1123" i="2"/>
  <c r="S1123" i="2"/>
  <c r="P1123" i="2"/>
  <c r="N1123" i="2"/>
  <c r="M1123" i="2"/>
  <c r="L1123" i="2"/>
  <c r="O1123" i="2" s="1"/>
  <c r="J1123" i="2"/>
  <c r="F1123" i="2"/>
  <c r="A1123" i="2"/>
  <c r="T1122" i="2"/>
  <c r="S1122" i="2"/>
  <c r="P1122" i="2"/>
  <c r="N1122" i="2"/>
  <c r="M1122" i="2"/>
  <c r="L1122" i="2"/>
  <c r="O1122" i="2" s="1"/>
  <c r="J1122" i="2"/>
  <c r="F1122" i="2"/>
  <c r="A1122" i="2"/>
  <c r="T1121" i="2"/>
  <c r="S1121" i="2"/>
  <c r="P1121" i="2"/>
  <c r="N1121" i="2"/>
  <c r="M1121" i="2"/>
  <c r="L1121" i="2"/>
  <c r="O1121" i="2" s="1"/>
  <c r="J1121" i="2"/>
  <c r="F1121" i="2"/>
  <c r="A1121" i="2"/>
  <c r="T1120" i="2"/>
  <c r="S1120" i="2"/>
  <c r="P1120" i="2"/>
  <c r="N1120" i="2"/>
  <c r="M1120" i="2"/>
  <c r="L1120" i="2"/>
  <c r="O1120" i="2" s="1"/>
  <c r="J1120" i="2"/>
  <c r="F1120" i="2"/>
  <c r="A1120" i="2"/>
  <c r="T1119" i="2"/>
  <c r="S1119" i="2"/>
  <c r="P1119" i="2"/>
  <c r="N1119" i="2"/>
  <c r="M1119" i="2"/>
  <c r="L1119" i="2"/>
  <c r="O1119" i="2" s="1"/>
  <c r="J1119" i="2"/>
  <c r="F1119" i="2"/>
  <c r="A1119" i="2"/>
  <c r="T1118" i="2"/>
  <c r="S1118" i="2"/>
  <c r="P1118" i="2"/>
  <c r="N1118" i="2"/>
  <c r="M1118" i="2"/>
  <c r="L1118" i="2"/>
  <c r="O1118" i="2" s="1"/>
  <c r="J1118" i="2"/>
  <c r="F1118" i="2"/>
  <c r="A1118" i="2"/>
  <c r="T1117" i="2"/>
  <c r="S1117" i="2"/>
  <c r="P1117" i="2"/>
  <c r="N1117" i="2"/>
  <c r="M1117" i="2"/>
  <c r="L1117" i="2"/>
  <c r="O1117" i="2" s="1"/>
  <c r="J1117" i="2"/>
  <c r="F1117" i="2"/>
  <c r="A1117" i="2"/>
  <c r="T1116" i="2"/>
  <c r="S1116" i="2"/>
  <c r="P1116" i="2"/>
  <c r="N1116" i="2"/>
  <c r="M1116" i="2"/>
  <c r="L1116" i="2"/>
  <c r="O1116" i="2" s="1"/>
  <c r="J1116" i="2"/>
  <c r="F1116" i="2"/>
  <c r="A1116" i="2"/>
  <c r="T1115" i="2"/>
  <c r="S1115" i="2"/>
  <c r="P1115" i="2"/>
  <c r="N1115" i="2"/>
  <c r="M1115" i="2"/>
  <c r="L1115" i="2"/>
  <c r="O1115" i="2" s="1"/>
  <c r="J1115" i="2"/>
  <c r="F1115" i="2"/>
  <c r="A1115" i="2"/>
  <c r="T1114" i="2"/>
  <c r="S1114" i="2"/>
  <c r="P1114" i="2"/>
  <c r="N1114" i="2"/>
  <c r="M1114" i="2"/>
  <c r="L1114" i="2"/>
  <c r="O1114" i="2" s="1"/>
  <c r="J1114" i="2"/>
  <c r="F1114" i="2"/>
  <c r="A1114" i="2"/>
  <c r="T1113" i="2"/>
  <c r="S1113" i="2"/>
  <c r="P1113" i="2"/>
  <c r="N1113" i="2"/>
  <c r="M1113" i="2"/>
  <c r="L1113" i="2"/>
  <c r="O1113" i="2" s="1"/>
  <c r="J1113" i="2"/>
  <c r="F1113" i="2"/>
  <c r="A1113" i="2"/>
  <c r="T1112" i="2"/>
  <c r="S1112" i="2"/>
  <c r="P1112" i="2"/>
  <c r="N1112" i="2"/>
  <c r="M1112" i="2"/>
  <c r="L1112" i="2"/>
  <c r="O1112" i="2" s="1"/>
  <c r="J1112" i="2"/>
  <c r="F1112" i="2"/>
  <c r="A1112" i="2"/>
  <c r="T1111" i="2"/>
  <c r="S1111" i="2"/>
  <c r="P1111" i="2"/>
  <c r="N1111" i="2"/>
  <c r="M1111" i="2"/>
  <c r="L1111" i="2"/>
  <c r="O1111" i="2" s="1"/>
  <c r="J1111" i="2"/>
  <c r="F1111" i="2"/>
  <c r="A1111" i="2"/>
  <c r="T1110" i="2"/>
  <c r="S1110" i="2"/>
  <c r="P1110" i="2"/>
  <c r="N1110" i="2"/>
  <c r="M1110" i="2"/>
  <c r="L1110" i="2"/>
  <c r="O1110" i="2" s="1"/>
  <c r="J1110" i="2"/>
  <c r="F1110" i="2"/>
  <c r="A1110" i="2"/>
  <c r="T1109" i="2"/>
  <c r="S1109" i="2"/>
  <c r="P1109" i="2"/>
  <c r="N1109" i="2"/>
  <c r="M1109" i="2"/>
  <c r="L1109" i="2"/>
  <c r="O1109" i="2" s="1"/>
  <c r="J1109" i="2"/>
  <c r="F1109" i="2"/>
  <c r="A1109" i="2"/>
  <c r="T1108" i="2"/>
  <c r="S1108" i="2"/>
  <c r="P1108" i="2"/>
  <c r="N1108" i="2"/>
  <c r="M1108" i="2"/>
  <c r="L1108" i="2"/>
  <c r="O1108" i="2" s="1"/>
  <c r="J1108" i="2"/>
  <c r="F1108" i="2"/>
  <c r="A1108" i="2"/>
  <c r="T1107" i="2"/>
  <c r="S1107" i="2"/>
  <c r="P1107" i="2"/>
  <c r="N1107" i="2"/>
  <c r="M1107" i="2"/>
  <c r="L1107" i="2"/>
  <c r="O1107" i="2" s="1"/>
  <c r="J1107" i="2"/>
  <c r="F1107" i="2"/>
  <c r="A1107" i="2"/>
  <c r="T1106" i="2"/>
  <c r="S1106" i="2"/>
  <c r="P1106" i="2"/>
  <c r="N1106" i="2"/>
  <c r="M1106" i="2"/>
  <c r="L1106" i="2"/>
  <c r="O1106" i="2" s="1"/>
  <c r="J1106" i="2"/>
  <c r="F1106" i="2"/>
  <c r="A1106" i="2"/>
  <c r="T1105" i="2"/>
  <c r="S1105" i="2"/>
  <c r="P1105" i="2"/>
  <c r="N1105" i="2"/>
  <c r="M1105" i="2"/>
  <c r="L1105" i="2"/>
  <c r="O1105" i="2" s="1"/>
  <c r="J1105" i="2"/>
  <c r="F1105" i="2"/>
  <c r="A1105" i="2"/>
  <c r="T1104" i="2"/>
  <c r="S1104" i="2"/>
  <c r="P1104" i="2"/>
  <c r="N1104" i="2"/>
  <c r="M1104" i="2"/>
  <c r="L1104" i="2"/>
  <c r="O1104" i="2" s="1"/>
  <c r="J1104" i="2"/>
  <c r="F1104" i="2"/>
  <c r="A1104" i="2"/>
  <c r="T1103" i="2"/>
  <c r="S1103" i="2"/>
  <c r="P1103" i="2"/>
  <c r="N1103" i="2"/>
  <c r="M1103" i="2"/>
  <c r="L1103" i="2"/>
  <c r="O1103" i="2" s="1"/>
  <c r="J1103" i="2"/>
  <c r="F1103" i="2"/>
  <c r="A1103" i="2"/>
  <c r="T1102" i="2"/>
  <c r="S1102" i="2"/>
  <c r="P1102" i="2"/>
  <c r="N1102" i="2"/>
  <c r="M1102" i="2"/>
  <c r="L1102" i="2"/>
  <c r="O1102" i="2" s="1"/>
  <c r="J1102" i="2"/>
  <c r="F1102" i="2"/>
  <c r="A1102" i="2"/>
  <c r="T1101" i="2"/>
  <c r="S1101" i="2"/>
  <c r="P1101" i="2"/>
  <c r="N1101" i="2"/>
  <c r="M1101" i="2"/>
  <c r="L1101" i="2"/>
  <c r="O1101" i="2" s="1"/>
  <c r="J1101" i="2"/>
  <c r="F1101" i="2"/>
  <c r="A1101" i="2"/>
  <c r="T1100" i="2"/>
  <c r="S1100" i="2"/>
  <c r="P1100" i="2"/>
  <c r="N1100" i="2"/>
  <c r="M1100" i="2"/>
  <c r="L1100" i="2"/>
  <c r="O1100" i="2" s="1"/>
  <c r="J1100" i="2"/>
  <c r="F1100" i="2"/>
  <c r="A1100" i="2"/>
  <c r="T1099" i="2"/>
  <c r="S1099" i="2"/>
  <c r="P1099" i="2"/>
  <c r="N1099" i="2"/>
  <c r="M1099" i="2"/>
  <c r="L1099" i="2"/>
  <c r="O1099" i="2" s="1"/>
  <c r="J1099" i="2"/>
  <c r="F1099" i="2"/>
  <c r="A1099" i="2"/>
  <c r="T1098" i="2"/>
  <c r="S1098" i="2"/>
  <c r="P1098" i="2"/>
  <c r="N1098" i="2"/>
  <c r="M1098" i="2"/>
  <c r="L1098" i="2"/>
  <c r="O1098" i="2" s="1"/>
  <c r="J1098" i="2"/>
  <c r="F1098" i="2"/>
  <c r="A1098" i="2"/>
  <c r="T1097" i="2"/>
  <c r="S1097" i="2"/>
  <c r="P1097" i="2"/>
  <c r="N1097" i="2"/>
  <c r="M1097" i="2"/>
  <c r="L1097" i="2"/>
  <c r="O1097" i="2" s="1"/>
  <c r="J1097" i="2"/>
  <c r="F1097" i="2"/>
  <c r="A1097" i="2"/>
  <c r="T1096" i="2"/>
  <c r="S1096" i="2"/>
  <c r="P1096" i="2"/>
  <c r="N1096" i="2"/>
  <c r="M1096" i="2"/>
  <c r="L1096" i="2"/>
  <c r="O1096" i="2" s="1"/>
  <c r="J1096" i="2"/>
  <c r="F1096" i="2"/>
  <c r="A1096" i="2"/>
  <c r="T1095" i="2"/>
  <c r="S1095" i="2"/>
  <c r="P1095" i="2"/>
  <c r="N1095" i="2"/>
  <c r="M1095" i="2"/>
  <c r="L1095" i="2"/>
  <c r="O1095" i="2" s="1"/>
  <c r="J1095" i="2"/>
  <c r="F1095" i="2"/>
  <c r="A1095" i="2"/>
  <c r="T1094" i="2"/>
  <c r="S1094" i="2"/>
  <c r="P1094" i="2"/>
  <c r="N1094" i="2"/>
  <c r="M1094" i="2"/>
  <c r="L1094" i="2"/>
  <c r="O1094" i="2" s="1"/>
  <c r="J1094" i="2"/>
  <c r="F1094" i="2"/>
  <c r="A1094" i="2"/>
  <c r="T1093" i="2"/>
  <c r="S1093" i="2"/>
  <c r="P1093" i="2"/>
  <c r="N1093" i="2"/>
  <c r="M1093" i="2"/>
  <c r="L1093" i="2"/>
  <c r="O1093" i="2" s="1"/>
  <c r="J1093" i="2"/>
  <c r="F1093" i="2"/>
  <c r="A1093" i="2"/>
  <c r="T1092" i="2"/>
  <c r="S1092" i="2"/>
  <c r="P1092" i="2"/>
  <c r="N1092" i="2"/>
  <c r="M1092" i="2"/>
  <c r="L1092" i="2"/>
  <c r="O1092" i="2" s="1"/>
  <c r="J1092" i="2"/>
  <c r="F1092" i="2"/>
  <c r="A1092" i="2"/>
  <c r="T1091" i="2"/>
  <c r="S1091" i="2"/>
  <c r="P1091" i="2"/>
  <c r="N1091" i="2"/>
  <c r="M1091" i="2"/>
  <c r="L1091" i="2"/>
  <c r="O1091" i="2" s="1"/>
  <c r="J1091" i="2"/>
  <c r="F1091" i="2"/>
  <c r="A1091" i="2"/>
  <c r="T1090" i="2"/>
  <c r="S1090" i="2"/>
  <c r="P1090" i="2"/>
  <c r="N1090" i="2"/>
  <c r="M1090" i="2"/>
  <c r="L1090" i="2"/>
  <c r="O1090" i="2" s="1"/>
  <c r="J1090" i="2"/>
  <c r="F1090" i="2"/>
  <c r="A1090" i="2"/>
  <c r="T1089" i="2"/>
  <c r="S1089" i="2"/>
  <c r="P1089" i="2"/>
  <c r="N1089" i="2"/>
  <c r="M1089" i="2"/>
  <c r="L1089" i="2"/>
  <c r="O1089" i="2" s="1"/>
  <c r="J1089" i="2"/>
  <c r="F1089" i="2"/>
  <c r="A1089" i="2"/>
  <c r="T1088" i="2"/>
  <c r="S1088" i="2"/>
  <c r="P1088" i="2"/>
  <c r="N1088" i="2"/>
  <c r="M1088" i="2"/>
  <c r="L1088" i="2"/>
  <c r="O1088" i="2" s="1"/>
  <c r="J1088" i="2"/>
  <c r="F1088" i="2"/>
  <c r="A1088" i="2"/>
  <c r="T1087" i="2"/>
  <c r="S1087" i="2"/>
  <c r="P1087" i="2"/>
  <c r="N1087" i="2"/>
  <c r="M1087" i="2"/>
  <c r="L1087" i="2"/>
  <c r="O1087" i="2" s="1"/>
  <c r="J1087" i="2"/>
  <c r="F1087" i="2"/>
  <c r="A1087" i="2"/>
  <c r="T1086" i="2"/>
  <c r="S1086" i="2"/>
  <c r="P1086" i="2"/>
  <c r="N1086" i="2"/>
  <c r="M1086" i="2"/>
  <c r="L1086" i="2"/>
  <c r="O1086" i="2" s="1"/>
  <c r="J1086" i="2"/>
  <c r="F1086" i="2"/>
  <c r="A1086" i="2"/>
  <c r="T1085" i="2"/>
  <c r="S1085" i="2"/>
  <c r="P1085" i="2"/>
  <c r="N1085" i="2"/>
  <c r="M1085" i="2"/>
  <c r="L1085" i="2"/>
  <c r="O1085" i="2" s="1"/>
  <c r="J1085" i="2"/>
  <c r="F1085" i="2"/>
  <c r="A1085" i="2"/>
  <c r="T1084" i="2"/>
  <c r="S1084" i="2"/>
  <c r="P1084" i="2"/>
  <c r="N1084" i="2"/>
  <c r="M1084" i="2"/>
  <c r="L1084" i="2"/>
  <c r="O1084" i="2" s="1"/>
  <c r="J1084" i="2"/>
  <c r="F1084" i="2"/>
  <c r="A1084" i="2"/>
  <c r="T1083" i="2"/>
  <c r="S1083" i="2"/>
  <c r="P1083" i="2"/>
  <c r="N1083" i="2"/>
  <c r="M1083" i="2"/>
  <c r="L1083" i="2"/>
  <c r="O1083" i="2" s="1"/>
  <c r="J1083" i="2"/>
  <c r="F1083" i="2"/>
  <c r="A1083" i="2"/>
  <c r="T1082" i="2"/>
  <c r="S1082" i="2"/>
  <c r="P1082" i="2"/>
  <c r="N1082" i="2"/>
  <c r="M1082" i="2"/>
  <c r="L1082" i="2"/>
  <c r="O1082" i="2" s="1"/>
  <c r="J1082" i="2"/>
  <c r="F1082" i="2"/>
  <c r="A1082" i="2"/>
  <c r="T1081" i="2"/>
  <c r="S1081" i="2"/>
  <c r="P1081" i="2"/>
  <c r="N1081" i="2"/>
  <c r="M1081" i="2"/>
  <c r="L1081" i="2"/>
  <c r="O1081" i="2" s="1"/>
  <c r="J1081" i="2"/>
  <c r="F1081" i="2"/>
  <c r="A1081" i="2"/>
  <c r="T1080" i="2"/>
  <c r="S1080" i="2"/>
  <c r="P1080" i="2"/>
  <c r="N1080" i="2"/>
  <c r="M1080" i="2"/>
  <c r="L1080" i="2"/>
  <c r="O1080" i="2" s="1"/>
  <c r="J1080" i="2"/>
  <c r="F1080" i="2"/>
  <c r="A1080" i="2"/>
  <c r="T1079" i="2"/>
  <c r="S1079" i="2"/>
  <c r="P1079" i="2"/>
  <c r="N1079" i="2"/>
  <c r="M1079" i="2"/>
  <c r="L1079" i="2"/>
  <c r="O1079" i="2" s="1"/>
  <c r="J1079" i="2"/>
  <c r="F1079" i="2"/>
  <c r="A1079" i="2"/>
  <c r="T1078" i="2"/>
  <c r="S1078" i="2"/>
  <c r="P1078" i="2"/>
  <c r="N1078" i="2"/>
  <c r="M1078" i="2"/>
  <c r="L1078" i="2"/>
  <c r="O1078" i="2" s="1"/>
  <c r="J1078" i="2"/>
  <c r="F1078" i="2"/>
  <c r="A1078" i="2"/>
  <c r="T1077" i="2"/>
  <c r="S1077" i="2"/>
  <c r="P1077" i="2"/>
  <c r="N1077" i="2"/>
  <c r="M1077" i="2"/>
  <c r="L1077" i="2"/>
  <c r="O1077" i="2" s="1"/>
  <c r="J1077" i="2"/>
  <c r="F1077" i="2"/>
  <c r="A1077" i="2"/>
  <c r="T1076" i="2"/>
  <c r="S1076" i="2"/>
  <c r="P1076" i="2"/>
  <c r="N1076" i="2"/>
  <c r="M1076" i="2"/>
  <c r="L1076" i="2"/>
  <c r="O1076" i="2" s="1"/>
  <c r="J1076" i="2"/>
  <c r="F1076" i="2"/>
  <c r="A1076" i="2"/>
  <c r="T1075" i="2"/>
  <c r="S1075" i="2"/>
  <c r="P1075" i="2"/>
  <c r="N1075" i="2"/>
  <c r="M1075" i="2"/>
  <c r="L1075" i="2"/>
  <c r="O1075" i="2" s="1"/>
  <c r="J1075" i="2"/>
  <c r="F1075" i="2"/>
  <c r="A1075" i="2"/>
  <c r="T1074" i="2"/>
  <c r="S1074" i="2"/>
  <c r="P1074" i="2"/>
  <c r="N1074" i="2"/>
  <c r="M1074" i="2"/>
  <c r="L1074" i="2"/>
  <c r="O1074" i="2" s="1"/>
  <c r="J1074" i="2"/>
  <c r="F1074" i="2"/>
  <c r="A1074" i="2"/>
  <c r="T1073" i="2"/>
  <c r="S1073" i="2"/>
  <c r="P1073" i="2"/>
  <c r="N1073" i="2"/>
  <c r="M1073" i="2"/>
  <c r="L1073" i="2"/>
  <c r="O1073" i="2" s="1"/>
  <c r="J1073" i="2"/>
  <c r="F1073" i="2"/>
  <c r="A1073" i="2"/>
  <c r="T1072" i="2"/>
  <c r="S1072" i="2"/>
  <c r="P1072" i="2"/>
  <c r="N1072" i="2"/>
  <c r="M1072" i="2"/>
  <c r="L1072" i="2"/>
  <c r="O1072" i="2" s="1"/>
  <c r="J1072" i="2"/>
  <c r="F1072" i="2"/>
  <c r="A1072" i="2"/>
  <c r="T1071" i="2"/>
  <c r="S1071" i="2"/>
  <c r="P1071" i="2"/>
  <c r="N1071" i="2"/>
  <c r="M1071" i="2"/>
  <c r="L1071" i="2"/>
  <c r="O1071" i="2" s="1"/>
  <c r="J1071" i="2"/>
  <c r="F1071" i="2"/>
  <c r="A1071" i="2"/>
  <c r="T1070" i="2"/>
  <c r="S1070" i="2"/>
  <c r="P1070" i="2"/>
  <c r="N1070" i="2"/>
  <c r="M1070" i="2"/>
  <c r="L1070" i="2"/>
  <c r="O1070" i="2" s="1"/>
  <c r="J1070" i="2"/>
  <c r="F1070" i="2"/>
  <c r="A1070" i="2"/>
  <c r="T1069" i="2"/>
  <c r="S1069" i="2"/>
  <c r="P1069" i="2"/>
  <c r="N1069" i="2"/>
  <c r="M1069" i="2"/>
  <c r="L1069" i="2"/>
  <c r="O1069" i="2" s="1"/>
  <c r="J1069" i="2"/>
  <c r="F1069" i="2"/>
  <c r="A1069" i="2"/>
  <c r="T1068" i="2"/>
  <c r="S1068" i="2"/>
  <c r="P1068" i="2"/>
  <c r="N1068" i="2"/>
  <c r="M1068" i="2"/>
  <c r="L1068" i="2"/>
  <c r="O1068" i="2" s="1"/>
  <c r="J1068" i="2"/>
  <c r="F1068" i="2"/>
  <c r="A1068" i="2"/>
  <c r="T1067" i="2"/>
  <c r="S1067" i="2"/>
  <c r="P1067" i="2"/>
  <c r="N1067" i="2"/>
  <c r="M1067" i="2"/>
  <c r="L1067" i="2"/>
  <c r="O1067" i="2" s="1"/>
  <c r="J1067" i="2"/>
  <c r="F1067" i="2"/>
  <c r="A1067" i="2"/>
  <c r="T1066" i="2"/>
  <c r="S1066" i="2"/>
  <c r="P1066" i="2"/>
  <c r="N1066" i="2"/>
  <c r="M1066" i="2"/>
  <c r="L1066" i="2"/>
  <c r="O1066" i="2" s="1"/>
  <c r="J1066" i="2"/>
  <c r="F1066" i="2"/>
  <c r="A1066" i="2"/>
  <c r="T1065" i="2"/>
  <c r="S1065" i="2"/>
  <c r="P1065" i="2"/>
  <c r="N1065" i="2"/>
  <c r="M1065" i="2"/>
  <c r="L1065" i="2"/>
  <c r="O1065" i="2" s="1"/>
  <c r="J1065" i="2"/>
  <c r="F1065" i="2"/>
  <c r="A1065" i="2"/>
  <c r="T1064" i="2"/>
  <c r="S1064" i="2"/>
  <c r="P1064" i="2"/>
  <c r="N1064" i="2"/>
  <c r="M1064" i="2"/>
  <c r="L1064" i="2"/>
  <c r="O1064" i="2" s="1"/>
  <c r="J1064" i="2"/>
  <c r="F1064" i="2"/>
  <c r="A1064" i="2"/>
  <c r="T1063" i="2"/>
  <c r="S1063" i="2"/>
  <c r="P1063" i="2"/>
  <c r="N1063" i="2"/>
  <c r="M1063" i="2"/>
  <c r="L1063" i="2"/>
  <c r="O1063" i="2" s="1"/>
  <c r="J1063" i="2"/>
  <c r="F1063" i="2"/>
  <c r="A1063" i="2"/>
  <c r="T1062" i="2"/>
  <c r="S1062" i="2"/>
  <c r="P1062" i="2"/>
  <c r="N1062" i="2"/>
  <c r="M1062" i="2"/>
  <c r="L1062" i="2"/>
  <c r="O1062" i="2" s="1"/>
  <c r="J1062" i="2"/>
  <c r="F1062" i="2"/>
  <c r="A1062" i="2"/>
  <c r="T1061" i="2"/>
  <c r="S1061" i="2"/>
  <c r="P1061" i="2"/>
  <c r="N1061" i="2"/>
  <c r="M1061" i="2"/>
  <c r="L1061" i="2"/>
  <c r="O1061" i="2" s="1"/>
  <c r="J1061" i="2"/>
  <c r="F1061" i="2"/>
  <c r="A1061" i="2"/>
  <c r="T1060" i="2"/>
  <c r="S1060" i="2"/>
  <c r="P1060" i="2"/>
  <c r="N1060" i="2"/>
  <c r="M1060" i="2"/>
  <c r="L1060" i="2"/>
  <c r="O1060" i="2" s="1"/>
  <c r="J1060" i="2"/>
  <c r="F1060" i="2"/>
  <c r="A1060" i="2"/>
  <c r="T1059" i="2"/>
  <c r="S1059" i="2"/>
  <c r="P1059" i="2"/>
  <c r="N1059" i="2"/>
  <c r="M1059" i="2"/>
  <c r="L1059" i="2"/>
  <c r="O1059" i="2" s="1"/>
  <c r="J1059" i="2"/>
  <c r="F1059" i="2"/>
  <c r="A1059" i="2"/>
  <c r="T1058" i="2"/>
  <c r="S1058" i="2"/>
  <c r="P1058" i="2"/>
  <c r="N1058" i="2"/>
  <c r="M1058" i="2"/>
  <c r="L1058" i="2"/>
  <c r="O1058" i="2" s="1"/>
  <c r="J1058" i="2"/>
  <c r="F1058" i="2"/>
  <c r="A1058" i="2"/>
  <c r="T1057" i="2"/>
  <c r="S1057" i="2"/>
  <c r="P1057" i="2"/>
  <c r="N1057" i="2"/>
  <c r="M1057" i="2"/>
  <c r="L1057" i="2"/>
  <c r="O1057" i="2" s="1"/>
  <c r="J1057" i="2"/>
  <c r="F1057" i="2"/>
  <c r="A1057" i="2"/>
  <c r="T1056" i="2"/>
  <c r="S1056" i="2"/>
  <c r="P1056" i="2"/>
  <c r="N1056" i="2"/>
  <c r="M1056" i="2"/>
  <c r="L1056" i="2"/>
  <c r="O1056" i="2" s="1"/>
  <c r="J1056" i="2"/>
  <c r="F1056" i="2"/>
  <c r="A1056" i="2"/>
  <c r="T1055" i="2"/>
  <c r="S1055" i="2"/>
  <c r="P1055" i="2"/>
  <c r="N1055" i="2"/>
  <c r="M1055" i="2"/>
  <c r="L1055" i="2"/>
  <c r="O1055" i="2" s="1"/>
  <c r="J1055" i="2"/>
  <c r="F1055" i="2"/>
  <c r="A1055" i="2"/>
  <c r="T1054" i="2"/>
  <c r="S1054" i="2"/>
  <c r="P1054" i="2"/>
  <c r="N1054" i="2"/>
  <c r="M1054" i="2"/>
  <c r="L1054" i="2"/>
  <c r="O1054" i="2" s="1"/>
  <c r="J1054" i="2"/>
  <c r="F1054" i="2"/>
  <c r="A1054" i="2"/>
  <c r="T1053" i="2"/>
  <c r="S1053" i="2"/>
  <c r="P1053" i="2"/>
  <c r="N1053" i="2"/>
  <c r="M1053" i="2"/>
  <c r="L1053" i="2"/>
  <c r="O1053" i="2" s="1"/>
  <c r="J1053" i="2"/>
  <c r="F1053" i="2"/>
  <c r="A1053" i="2"/>
  <c r="T1052" i="2"/>
  <c r="S1052" i="2"/>
  <c r="P1052" i="2"/>
  <c r="N1052" i="2"/>
  <c r="M1052" i="2"/>
  <c r="L1052" i="2"/>
  <c r="O1052" i="2" s="1"/>
  <c r="J1052" i="2"/>
  <c r="F1052" i="2"/>
  <c r="A1052" i="2"/>
  <c r="T1051" i="2"/>
  <c r="S1051" i="2"/>
  <c r="P1051" i="2"/>
  <c r="N1051" i="2"/>
  <c r="M1051" i="2"/>
  <c r="L1051" i="2"/>
  <c r="O1051" i="2" s="1"/>
  <c r="J1051" i="2"/>
  <c r="F1051" i="2"/>
  <c r="A1051" i="2"/>
  <c r="T1050" i="2"/>
  <c r="S1050" i="2"/>
  <c r="P1050" i="2"/>
  <c r="N1050" i="2"/>
  <c r="M1050" i="2"/>
  <c r="L1050" i="2"/>
  <c r="O1050" i="2" s="1"/>
  <c r="J1050" i="2"/>
  <c r="F1050" i="2"/>
  <c r="A1050" i="2"/>
  <c r="T1049" i="2"/>
  <c r="S1049" i="2"/>
  <c r="P1049" i="2"/>
  <c r="N1049" i="2"/>
  <c r="M1049" i="2"/>
  <c r="L1049" i="2"/>
  <c r="O1049" i="2" s="1"/>
  <c r="J1049" i="2"/>
  <c r="F1049" i="2"/>
  <c r="A1049" i="2"/>
  <c r="T1048" i="2"/>
  <c r="S1048" i="2"/>
  <c r="P1048" i="2"/>
  <c r="N1048" i="2"/>
  <c r="M1048" i="2"/>
  <c r="L1048" i="2"/>
  <c r="O1048" i="2" s="1"/>
  <c r="J1048" i="2"/>
  <c r="F1048" i="2"/>
  <c r="A1048" i="2"/>
  <c r="T1047" i="2"/>
  <c r="S1047" i="2"/>
  <c r="P1047" i="2"/>
  <c r="N1047" i="2"/>
  <c r="M1047" i="2"/>
  <c r="L1047" i="2"/>
  <c r="O1047" i="2" s="1"/>
  <c r="J1047" i="2"/>
  <c r="F1047" i="2"/>
  <c r="A1047" i="2"/>
  <c r="T1046" i="2"/>
  <c r="S1046" i="2"/>
  <c r="P1046" i="2"/>
  <c r="N1046" i="2"/>
  <c r="M1046" i="2"/>
  <c r="L1046" i="2"/>
  <c r="O1046" i="2" s="1"/>
  <c r="J1046" i="2"/>
  <c r="F1046" i="2"/>
  <c r="A1046" i="2"/>
  <c r="T1045" i="2"/>
  <c r="S1045" i="2"/>
  <c r="P1045" i="2"/>
  <c r="N1045" i="2"/>
  <c r="M1045" i="2"/>
  <c r="L1045" i="2"/>
  <c r="O1045" i="2" s="1"/>
  <c r="J1045" i="2"/>
  <c r="F1045" i="2"/>
  <c r="A1045" i="2"/>
  <c r="T1044" i="2"/>
  <c r="S1044" i="2"/>
  <c r="P1044" i="2"/>
  <c r="N1044" i="2"/>
  <c r="M1044" i="2"/>
  <c r="L1044" i="2"/>
  <c r="O1044" i="2" s="1"/>
  <c r="J1044" i="2"/>
  <c r="F1044" i="2"/>
  <c r="A1044" i="2"/>
  <c r="T1043" i="2"/>
  <c r="S1043" i="2"/>
  <c r="P1043" i="2"/>
  <c r="N1043" i="2"/>
  <c r="M1043" i="2"/>
  <c r="L1043" i="2"/>
  <c r="O1043" i="2" s="1"/>
  <c r="J1043" i="2"/>
  <c r="F1043" i="2"/>
  <c r="A1043" i="2"/>
  <c r="T1042" i="2"/>
  <c r="S1042" i="2"/>
  <c r="P1042" i="2"/>
  <c r="N1042" i="2"/>
  <c r="M1042" i="2"/>
  <c r="L1042" i="2"/>
  <c r="O1042" i="2" s="1"/>
  <c r="J1042" i="2"/>
  <c r="F1042" i="2"/>
  <c r="A1042" i="2"/>
  <c r="T1041" i="2"/>
  <c r="S1041" i="2"/>
  <c r="P1041" i="2"/>
  <c r="N1041" i="2"/>
  <c r="M1041" i="2"/>
  <c r="L1041" i="2"/>
  <c r="O1041" i="2" s="1"/>
  <c r="J1041" i="2"/>
  <c r="F1041" i="2"/>
  <c r="A1041" i="2"/>
  <c r="T1040" i="2"/>
  <c r="S1040" i="2"/>
  <c r="P1040" i="2"/>
  <c r="N1040" i="2"/>
  <c r="M1040" i="2"/>
  <c r="L1040" i="2"/>
  <c r="O1040" i="2" s="1"/>
  <c r="J1040" i="2"/>
  <c r="F1040" i="2"/>
  <c r="A1040" i="2"/>
  <c r="T1039" i="2"/>
  <c r="S1039" i="2"/>
  <c r="P1039" i="2"/>
  <c r="N1039" i="2"/>
  <c r="M1039" i="2"/>
  <c r="L1039" i="2"/>
  <c r="O1039" i="2" s="1"/>
  <c r="J1039" i="2"/>
  <c r="F1039" i="2"/>
  <c r="A1039" i="2"/>
  <c r="T1038" i="2"/>
  <c r="S1038" i="2"/>
  <c r="P1038" i="2"/>
  <c r="N1038" i="2"/>
  <c r="M1038" i="2"/>
  <c r="L1038" i="2"/>
  <c r="O1038" i="2" s="1"/>
  <c r="J1038" i="2"/>
  <c r="F1038" i="2"/>
  <c r="A1038" i="2"/>
  <c r="T1037" i="2"/>
  <c r="S1037" i="2"/>
  <c r="P1037" i="2"/>
  <c r="N1037" i="2"/>
  <c r="M1037" i="2"/>
  <c r="L1037" i="2"/>
  <c r="O1037" i="2" s="1"/>
  <c r="J1037" i="2"/>
  <c r="F1037" i="2"/>
  <c r="A1037" i="2"/>
  <c r="T1036" i="2"/>
  <c r="S1036" i="2"/>
  <c r="P1036" i="2"/>
  <c r="N1036" i="2"/>
  <c r="M1036" i="2"/>
  <c r="L1036" i="2"/>
  <c r="O1036" i="2" s="1"/>
  <c r="J1036" i="2"/>
  <c r="F1036" i="2"/>
  <c r="A1036" i="2"/>
  <c r="T1035" i="2"/>
  <c r="S1035" i="2"/>
  <c r="P1035" i="2"/>
  <c r="N1035" i="2"/>
  <c r="M1035" i="2"/>
  <c r="L1035" i="2"/>
  <c r="O1035" i="2" s="1"/>
  <c r="J1035" i="2"/>
  <c r="F1035" i="2"/>
  <c r="A1035" i="2"/>
  <c r="T1034" i="2"/>
  <c r="S1034" i="2"/>
  <c r="P1034" i="2"/>
  <c r="N1034" i="2"/>
  <c r="M1034" i="2"/>
  <c r="L1034" i="2"/>
  <c r="O1034" i="2" s="1"/>
  <c r="J1034" i="2"/>
  <c r="F1034" i="2"/>
  <c r="A1034" i="2"/>
  <c r="T1033" i="2"/>
  <c r="S1033" i="2"/>
  <c r="P1033" i="2"/>
  <c r="N1033" i="2"/>
  <c r="M1033" i="2"/>
  <c r="L1033" i="2"/>
  <c r="O1033" i="2" s="1"/>
  <c r="J1033" i="2"/>
  <c r="F1033" i="2"/>
  <c r="A1033" i="2"/>
  <c r="T1032" i="2"/>
  <c r="S1032" i="2"/>
  <c r="P1032" i="2"/>
  <c r="N1032" i="2"/>
  <c r="M1032" i="2"/>
  <c r="L1032" i="2"/>
  <c r="O1032" i="2" s="1"/>
  <c r="J1032" i="2"/>
  <c r="F1032" i="2"/>
  <c r="A1032" i="2"/>
  <c r="T1031" i="2"/>
  <c r="S1031" i="2"/>
  <c r="P1031" i="2"/>
  <c r="N1031" i="2"/>
  <c r="M1031" i="2"/>
  <c r="L1031" i="2"/>
  <c r="O1031" i="2" s="1"/>
  <c r="J1031" i="2"/>
  <c r="F1031" i="2"/>
  <c r="A1031" i="2"/>
  <c r="T1030" i="2"/>
  <c r="S1030" i="2"/>
  <c r="P1030" i="2"/>
  <c r="N1030" i="2"/>
  <c r="M1030" i="2"/>
  <c r="L1030" i="2"/>
  <c r="O1030" i="2" s="1"/>
  <c r="J1030" i="2"/>
  <c r="F1030" i="2"/>
  <c r="A1030" i="2"/>
  <c r="T1029" i="2"/>
  <c r="S1029" i="2"/>
  <c r="P1029" i="2"/>
  <c r="N1029" i="2"/>
  <c r="M1029" i="2"/>
  <c r="L1029" i="2"/>
  <c r="O1029" i="2" s="1"/>
  <c r="J1029" i="2"/>
  <c r="F1029" i="2"/>
  <c r="A1029" i="2"/>
  <c r="T1028" i="2"/>
  <c r="S1028" i="2"/>
  <c r="P1028" i="2"/>
  <c r="N1028" i="2"/>
  <c r="M1028" i="2"/>
  <c r="L1028" i="2"/>
  <c r="O1028" i="2" s="1"/>
  <c r="J1028" i="2"/>
  <c r="F1028" i="2"/>
  <c r="A1028" i="2"/>
  <c r="T1027" i="2"/>
  <c r="S1027" i="2"/>
  <c r="P1027" i="2"/>
  <c r="N1027" i="2"/>
  <c r="M1027" i="2"/>
  <c r="L1027" i="2"/>
  <c r="O1027" i="2" s="1"/>
  <c r="J1027" i="2"/>
  <c r="F1027" i="2"/>
  <c r="A1027" i="2"/>
  <c r="T1026" i="2"/>
  <c r="S1026" i="2"/>
  <c r="P1026" i="2"/>
  <c r="N1026" i="2"/>
  <c r="M1026" i="2"/>
  <c r="L1026" i="2"/>
  <c r="O1026" i="2" s="1"/>
  <c r="J1026" i="2"/>
  <c r="F1026" i="2"/>
  <c r="A1026" i="2"/>
  <c r="T1025" i="2"/>
  <c r="S1025" i="2"/>
  <c r="P1025" i="2"/>
  <c r="N1025" i="2"/>
  <c r="M1025" i="2"/>
  <c r="L1025" i="2"/>
  <c r="O1025" i="2" s="1"/>
  <c r="J1025" i="2"/>
  <c r="F1025" i="2"/>
  <c r="A1025" i="2"/>
  <c r="T1024" i="2"/>
  <c r="S1024" i="2"/>
  <c r="P1024" i="2"/>
  <c r="N1024" i="2"/>
  <c r="M1024" i="2"/>
  <c r="L1024" i="2"/>
  <c r="O1024" i="2" s="1"/>
  <c r="J1024" i="2"/>
  <c r="F1024" i="2"/>
  <c r="A1024" i="2"/>
  <c r="T1023" i="2"/>
  <c r="S1023" i="2"/>
  <c r="P1023" i="2"/>
  <c r="N1023" i="2"/>
  <c r="M1023" i="2"/>
  <c r="L1023" i="2"/>
  <c r="O1023" i="2" s="1"/>
  <c r="J1023" i="2"/>
  <c r="F1023" i="2"/>
  <c r="A1023" i="2"/>
  <c r="T1022" i="2"/>
  <c r="S1022" i="2"/>
  <c r="P1022" i="2"/>
  <c r="N1022" i="2"/>
  <c r="M1022" i="2"/>
  <c r="L1022" i="2"/>
  <c r="O1022" i="2" s="1"/>
  <c r="J1022" i="2"/>
  <c r="F1022" i="2"/>
  <c r="A1022" i="2"/>
  <c r="T1021" i="2"/>
  <c r="S1021" i="2"/>
  <c r="P1021" i="2"/>
  <c r="N1021" i="2"/>
  <c r="M1021" i="2"/>
  <c r="L1021" i="2"/>
  <c r="O1021" i="2" s="1"/>
  <c r="J1021" i="2"/>
  <c r="F1021" i="2"/>
  <c r="A1021" i="2"/>
  <c r="T1020" i="2"/>
  <c r="S1020" i="2"/>
  <c r="P1020" i="2"/>
  <c r="N1020" i="2"/>
  <c r="M1020" i="2"/>
  <c r="L1020" i="2"/>
  <c r="O1020" i="2" s="1"/>
  <c r="J1020" i="2"/>
  <c r="F1020" i="2"/>
  <c r="A1020" i="2"/>
  <c r="T1019" i="2"/>
  <c r="S1019" i="2"/>
  <c r="P1019" i="2"/>
  <c r="N1019" i="2"/>
  <c r="M1019" i="2"/>
  <c r="L1019" i="2"/>
  <c r="O1019" i="2" s="1"/>
  <c r="J1019" i="2"/>
  <c r="F1019" i="2"/>
  <c r="A1019" i="2"/>
  <c r="T1018" i="2"/>
  <c r="S1018" i="2"/>
  <c r="P1018" i="2"/>
  <c r="N1018" i="2"/>
  <c r="M1018" i="2"/>
  <c r="L1018" i="2"/>
  <c r="O1018" i="2" s="1"/>
  <c r="J1018" i="2"/>
  <c r="F1018" i="2"/>
  <c r="A1018" i="2"/>
  <c r="T1017" i="2"/>
  <c r="S1017" i="2"/>
  <c r="P1017" i="2"/>
  <c r="N1017" i="2"/>
  <c r="M1017" i="2"/>
  <c r="L1017" i="2"/>
  <c r="O1017" i="2" s="1"/>
  <c r="J1017" i="2"/>
  <c r="F1017" i="2"/>
  <c r="A1017" i="2"/>
  <c r="T1016" i="2"/>
  <c r="S1016" i="2"/>
  <c r="P1016" i="2"/>
  <c r="N1016" i="2"/>
  <c r="M1016" i="2"/>
  <c r="L1016" i="2"/>
  <c r="O1016" i="2" s="1"/>
  <c r="J1016" i="2"/>
  <c r="F1016" i="2"/>
  <c r="A1016" i="2"/>
  <c r="T1015" i="2"/>
  <c r="S1015" i="2"/>
  <c r="P1015" i="2"/>
  <c r="N1015" i="2"/>
  <c r="M1015" i="2"/>
  <c r="L1015" i="2"/>
  <c r="O1015" i="2" s="1"/>
  <c r="J1015" i="2"/>
  <c r="F1015" i="2"/>
  <c r="A1015" i="2"/>
  <c r="T1014" i="2"/>
  <c r="S1014" i="2"/>
  <c r="P1014" i="2"/>
  <c r="N1014" i="2"/>
  <c r="M1014" i="2"/>
  <c r="L1014" i="2"/>
  <c r="O1014" i="2" s="1"/>
  <c r="J1014" i="2"/>
  <c r="F1014" i="2"/>
  <c r="A1014" i="2"/>
  <c r="T1013" i="2"/>
  <c r="S1013" i="2"/>
  <c r="P1013" i="2"/>
  <c r="N1013" i="2"/>
  <c r="M1013" i="2"/>
  <c r="L1013" i="2"/>
  <c r="O1013" i="2" s="1"/>
  <c r="J1013" i="2"/>
  <c r="F1013" i="2"/>
  <c r="A1013" i="2"/>
  <c r="T1012" i="2"/>
  <c r="S1012" i="2"/>
  <c r="P1012" i="2"/>
  <c r="N1012" i="2"/>
  <c r="M1012" i="2"/>
  <c r="L1012" i="2"/>
  <c r="O1012" i="2" s="1"/>
  <c r="J1012" i="2"/>
  <c r="F1012" i="2"/>
  <c r="A1012" i="2"/>
  <c r="T1011" i="2"/>
  <c r="S1011" i="2"/>
  <c r="P1011" i="2"/>
  <c r="N1011" i="2"/>
  <c r="M1011" i="2"/>
  <c r="L1011" i="2"/>
  <c r="O1011" i="2" s="1"/>
  <c r="J1011" i="2"/>
  <c r="F1011" i="2"/>
  <c r="A1011" i="2"/>
  <c r="T1010" i="2"/>
  <c r="S1010" i="2"/>
  <c r="P1010" i="2"/>
  <c r="N1010" i="2"/>
  <c r="M1010" i="2"/>
  <c r="L1010" i="2"/>
  <c r="O1010" i="2" s="1"/>
  <c r="J1010" i="2"/>
  <c r="F1010" i="2"/>
  <c r="A1010" i="2"/>
  <c r="T1009" i="2"/>
  <c r="S1009" i="2"/>
  <c r="P1009" i="2"/>
  <c r="N1009" i="2"/>
  <c r="M1009" i="2"/>
  <c r="L1009" i="2"/>
  <c r="O1009" i="2" s="1"/>
  <c r="J1009" i="2"/>
  <c r="F1009" i="2"/>
  <c r="A1009" i="2"/>
  <c r="T1008" i="2"/>
  <c r="S1008" i="2"/>
  <c r="P1008" i="2"/>
  <c r="N1008" i="2"/>
  <c r="M1008" i="2"/>
  <c r="L1008" i="2"/>
  <c r="O1008" i="2" s="1"/>
  <c r="J1008" i="2"/>
  <c r="F1008" i="2"/>
  <c r="A1008" i="2"/>
  <c r="T1007" i="2"/>
  <c r="S1007" i="2"/>
  <c r="P1007" i="2"/>
  <c r="N1007" i="2"/>
  <c r="M1007" i="2"/>
  <c r="L1007" i="2"/>
  <c r="O1007" i="2" s="1"/>
  <c r="J1007" i="2"/>
  <c r="F1007" i="2"/>
  <c r="A1007" i="2"/>
  <c r="T1006" i="2"/>
  <c r="S1006" i="2"/>
  <c r="P1006" i="2"/>
  <c r="N1006" i="2"/>
  <c r="M1006" i="2"/>
  <c r="L1006" i="2"/>
  <c r="O1006" i="2" s="1"/>
  <c r="J1006" i="2"/>
  <c r="F1006" i="2"/>
  <c r="A1006" i="2"/>
  <c r="T1005" i="2"/>
  <c r="S1005" i="2"/>
  <c r="P1005" i="2"/>
  <c r="N1005" i="2"/>
  <c r="M1005" i="2"/>
  <c r="L1005" i="2"/>
  <c r="O1005" i="2" s="1"/>
  <c r="J1005" i="2"/>
  <c r="F1005" i="2"/>
  <c r="A1005" i="2"/>
  <c r="T1004" i="2"/>
  <c r="S1004" i="2"/>
  <c r="P1004" i="2"/>
  <c r="N1004" i="2"/>
  <c r="M1004" i="2"/>
  <c r="L1004" i="2"/>
  <c r="O1004" i="2" s="1"/>
  <c r="J1004" i="2"/>
  <c r="F1004" i="2"/>
  <c r="A1004" i="2"/>
  <c r="T1003" i="2"/>
  <c r="S1003" i="2"/>
  <c r="P1003" i="2"/>
  <c r="N1003" i="2"/>
  <c r="M1003" i="2"/>
  <c r="L1003" i="2"/>
  <c r="O1003" i="2" s="1"/>
  <c r="J1003" i="2"/>
  <c r="F1003" i="2"/>
  <c r="A1003" i="2"/>
  <c r="T1002" i="2"/>
  <c r="S1002" i="2"/>
  <c r="P1002" i="2"/>
  <c r="N1002" i="2"/>
  <c r="M1002" i="2"/>
  <c r="L1002" i="2"/>
  <c r="O1002" i="2" s="1"/>
  <c r="J1002" i="2"/>
  <c r="F1002" i="2"/>
  <c r="A1002" i="2"/>
  <c r="T1001" i="2"/>
  <c r="S1001" i="2"/>
  <c r="P1001" i="2"/>
  <c r="N1001" i="2"/>
  <c r="M1001" i="2"/>
  <c r="L1001" i="2"/>
  <c r="O1001" i="2" s="1"/>
  <c r="J1001" i="2"/>
  <c r="F1001" i="2"/>
  <c r="A1001" i="2"/>
  <c r="T1000" i="2"/>
  <c r="S1000" i="2"/>
  <c r="P1000" i="2"/>
  <c r="N1000" i="2"/>
  <c r="M1000" i="2"/>
  <c r="L1000" i="2"/>
  <c r="O1000" i="2" s="1"/>
  <c r="J1000" i="2"/>
  <c r="F1000" i="2"/>
  <c r="A1000" i="2"/>
  <c r="T999" i="2"/>
  <c r="S999" i="2"/>
  <c r="P999" i="2"/>
  <c r="N999" i="2"/>
  <c r="M999" i="2"/>
  <c r="L999" i="2"/>
  <c r="O999" i="2" s="1"/>
  <c r="J999" i="2"/>
  <c r="F999" i="2"/>
  <c r="A999" i="2"/>
  <c r="T998" i="2"/>
  <c r="S998" i="2"/>
  <c r="P998" i="2"/>
  <c r="N998" i="2"/>
  <c r="M998" i="2"/>
  <c r="L998" i="2"/>
  <c r="O998" i="2" s="1"/>
  <c r="J998" i="2"/>
  <c r="F998" i="2"/>
  <c r="A998" i="2"/>
  <c r="T997" i="2"/>
  <c r="S997" i="2"/>
  <c r="P997" i="2"/>
  <c r="N997" i="2"/>
  <c r="M997" i="2"/>
  <c r="L997" i="2"/>
  <c r="O997" i="2" s="1"/>
  <c r="J997" i="2"/>
  <c r="F997" i="2"/>
  <c r="A997" i="2"/>
  <c r="T996" i="2"/>
  <c r="S996" i="2"/>
  <c r="P996" i="2"/>
  <c r="N996" i="2"/>
  <c r="M996" i="2"/>
  <c r="L996" i="2"/>
  <c r="O996" i="2" s="1"/>
  <c r="J996" i="2"/>
  <c r="F996" i="2"/>
  <c r="A996" i="2"/>
  <c r="T995" i="2"/>
  <c r="S995" i="2"/>
  <c r="P995" i="2"/>
  <c r="N995" i="2"/>
  <c r="M995" i="2"/>
  <c r="L995" i="2"/>
  <c r="O995" i="2" s="1"/>
  <c r="J995" i="2"/>
  <c r="F995" i="2"/>
  <c r="A995" i="2"/>
  <c r="T994" i="2"/>
  <c r="S994" i="2"/>
  <c r="P994" i="2"/>
  <c r="N994" i="2"/>
  <c r="M994" i="2"/>
  <c r="L994" i="2"/>
  <c r="O994" i="2" s="1"/>
  <c r="J994" i="2"/>
  <c r="F994" i="2"/>
  <c r="A994" i="2"/>
  <c r="T993" i="2"/>
  <c r="S993" i="2"/>
  <c r="P993" i="2"/>
  <c r="N993" i="2"/>
  <c r="M993" i="2"/>
  <c r="L993" i="2"/>
  <c r="O993" i="2" s="1"/>
  <c r="J993" i="2"/>
  <c r="F993" i="2"/>
  <c r="A993" i="2"/>
  <c r="T992" i="2"/>
  <c r="S992" i="2"/>
  <c r="P992" i="2"/>
  <c r="N992" i="2"/>
  <c r="M992" i="2"/>
  <c r="L992" i="2"/>
  <c r="O992" i="2" s="1"/>
  <c r="J992" i="2"/>
  <c r="F992" i="2"/>
  <c r="A992" i="2"/>
  <c r="T991" i="2"/>
  <c r="S991" i="2"/>
  <c r="P991" i="2"/>
  <c r="N991" i="2"/>
  <c r="M991" i="2"/>
  <c r="L991" i="2"/>
  <c r="O991" i="2" s="1"/>
  <c r="J991" i="2"/>
  <c r="F991" i="2"/>
  <c r="A991" i="2"/>
  <c r="T990" i="2"/>
  <c r="S990" i="2"/>
  <c r="P990" i="2"/>
  <c r="N990" i="2"/>
  <c r="M990" i="2"/>
  <c r="L990" i="2"/>
  <c r="O990" i="2" s="1"/>
  <c r="J990" i="2"/>
  <c r="F990" i="2"/>
  <c r="A990" i="2"/>
  <c r="T989" i="2"/>
  <c r="S989" i="2"/>
  <c r="P989" i="2"/>
  <c r="N989" i="2"/>
  <c r="M989" i="2"/>
  <c r="L989" i="2"/>
  <c r="O989" i="2" s="1"/>
  <c r="J989" i="2"/>
  <c r="F989" i="2"/>
  <c r="A989" i="2"/>
  <c r="T988" i="2"/>
  <c r="S988" i="2"/>
  <c r="P988" i="2"/>
  <c r="N988" i="2"/>
  <c r="M988" i="2"/>
  <c r="L988" i="2"/>
  <c r="O988" i="2" s="1"/>
  <c r="J988" i="2"/>
  <c r="F988" i="2"/>
  <c r="A988" i="2"/>
  <c r="T987" i="2"/>
  <c r="S987" i="2"/>
  <c r="P987" i="2"/>
  <c r="N987" i="2"/>
  <c r="M987" i="2"/>
  <c r="L987" i="2"/>
  <c r="O987" i="2" s="1"/>
  <c r="J987" i="2"/>
  <c r="F987" i="2"/>
  <c r="A987" i="2"/>
  <c r="T986" i="2"/>
  <c r="S986" i="2"/>
  <c r="P986" i="2"/>
  <c r="N986" i="2"/>
  <c r="M986" i="2"/>
  <c r="L986" i="2"/>
  <c r="O986" i="2" s="1"/>
  <c r="J986" i="2"/>
  <c r="F986" i="2"/>
  <c r="A986" i="2"/>
  <c r="T985" i="2"/>
  <c r="S985" i="2"/>
  <c r="P985" i="2"/>
  <c r="N985" i="2"/>
  <c r="M985" i="2"/>
  <c r="L985" i="2"/>
  <c r="O985" i="2" s="1"/>
  <c r="J985" i="2"/>
  <c r="F985" i="2"/>
  <c r="A985" i="2"/>
  <c r="T984" i="2"/>
  <c r="S984" i="2"/>
  <c r="P984" i="2"/>
  <c r="N984" i="2"/>
  <c r="M984" i="2"/>
  <c r="L984" i="2"/>
  <c r="O984" i="2" s="1"/>
  <c r="J984" i="2"/>
  <c r="F984" i="2"/>
  <c r="A984" i="2"/>
  <c r="T983" i="2"/>
  <c r="S983" i="2"/>
  <c r="P983" i="2"/>
  <c r="N983" i="2"/>
  <c r="M983" i="2"/>
  <c r="L983" i="2"/>
  <c r="O983" i="2" s="1"/>
  <c r="J983" i="2"/>
  <c r="F983" i="2"/>
  <c r="A983" i="2"/>
  <c r="T982" i="2"/>
  <c r="S982" i="2"/>
  <c r="P982" i="2"/>
  <c r="N982" i="2"/>
  <c r="M982" i="2"/>
  <c r="L982" i="2"/>
  <c r="O982" i="2" s="1"/>
  <c r="J982" i="2"/>
  <c r="F982" i="2"/>
  <c r="A982" i="2"/>
  <c r="T981" i="2"/>
  <c r="S981" i="2"/>
  <c r="P981" i="2"/>
  <c r="N981" i="2"/>
  <c r="M981" i="2"/>
  <c r="L981" i="2"/>
  <c r="O981" i="2" s="1"/>
  <c r="J981" i="2"/>
  <c r="F981" i="2"/>
  <c r="A981" i="2"/>
  <c r="T980" i="2"/>
  <c r="S980" i="2"/>
  <c r="P980" i="2"/>
  <c r="N980" i="2"/>
  <c r="M980" i="2"/>
  <c r="L980" i="2"/>
  <c r="O980" i="2" s="1"/>
  <c r="J980" i="2"/>
  <c r="F980" i="2"/>
  <c r="A980" i="2"/>
  <c r="T979" i="2"/>
  <c r="S979" i="2"/>
  <c r="P979" i="2"/>
  <c r="N979" i="2"/>
  <c r="M979" i="2"/>
  <c r="L979" i="2"/>
  <c r="O979" i="2" s="1"/>
  <c r="J979" i="2"/>
  <c r="F979" i="2"/>
  <c r="A979" i="2"/>
  <c r="T978" i="2"/>
  <c r="S978" i="2"/>
  <c r="P978" i="2"/>
  <c r="N978" i="2"/>
  <c r="M978" i="2"/>
  <c r="L978" i="2"/>
  <c r="O978" i="2" s="1"/>
  <c r="J978" i="2"/>
  <c r="F978" i="2"/>
  <c r="A978" i="2"/>
  <c r="T977" i="2"/>
  <c r="S977" i="2"/>
  <c r="P977" i="2"/>
  <c r="N977" i="2"/>
  <c r="M977" i="2"/>
  <c r="L977" i="2"/>
  <c r="O977" i="2" s="1"/>
  <c r="J977" i="2"/>
  <c r="F977" i="2"/>
  <c r="A977" i="2"/>
  <c r="T976" i="2"/>
  <c r="S976" i="2"/>
  <c r="P976" i="2"/>
  <c r="N976" i="2"/>
  <c r="M976" i="2"/>
  <c r="L976" i="2"/>
  <c r="O976" i="2" s="1"/>
  <c r="J976" i="2"/>
  <c r="F976" i="2"/>
  <c r="A976" i="2"/>
  <c r="T975" i="2"/>
  <c r="S975" i="2"/>
  <c r="P975" i="2"/>
  <c r="N975" i="2"/>
  <c r="M975" i="2"/>
  <c r="L975" i="2"/>
  <c r="O975" i="2" s="1"/>
  <c r="J975" i="2"/>
  <c r="F975" i="2"/>
  <c r="A975" i="2"/>
  <c r="T974" i="2"/>
  <c r="S974" i="2"/>
  <c r="P974" i="2"/>
  <c r="N974" i="2"/>
  <c r="M974" i="2"/>
  <c r="L974" i="2"/>
  <c r="O974" i="2" s="1"/>
  <c r="J974" i="2"/>
  <c r="F974" i="2"/>
  <c r="A974" i="2"/>
  <c r="T973" i="2"/>
  <c r="S973" i="2"/>
  <c r="P973" i="2"/>
  <c r="N973" i="2"/>
  <c r="M973" i="2"/>
  <c r="L973" i="2"/>
  <c r="O973" i="2" s="1"/>
  <c r="J973" i="2"/>
  <c r="F973" i="2"/>
  <c r="A973" i="2"/>
  <c r="T972" i="2"/>
  <c r="S972" i="2"/>
  <c r="P972" i="2"/>
  <c r="N972" i="2"/>
  <c r="M972" i="2"/>
  <c r="L972" i="2"/>
  <c r="O972" i="2" s="1"/>
  <c r="J972" i="2"/>
  <c r="F972" i="2"/>
  <c r="A972" i="2"/>
  <c r="T971" i="2"/>
  <c r="S971" i="2"/>
  <c r="P971" i="2"/>
  <c r="N971" i="2"/>
  <c r="M971" i="2"/>
  <c r="L971" i="2"/>
  <c r="O971" i="2" s="1"/>
  <c r="J971" i="2"/>
  <c r="F971" i="2"/>
  <c r="A971" i="2"/>
  <c r="T970" i="2"/>
  <c r="S970" i="2"/>
  <c r="P970" i="2"/>
  <c r="N970" i="2"/>
  <c r="M970" i="2"/>
  <c r="L970" i="2"/>
  <c r="O970" i="2" s="1"/>
  <c r="J970" i="2"/>
  <c r="F970" i="2"/>
  <c r="A970" i="2"/>
  <c r="T969" i="2"/>
  <c r="S969" i="2"/>
  <c r="P969" i="2"/>
  <c r="N969" i="2"/>
  <c r="M969" i="2"/>
  <c r="L969" i="2"/>
  <c r="O969" i="2" s="1"/>
  <c r="J969" i="2"/>
  <c r="F969" i="2"/>
  <c r="A969" i="2"/>
  <c r="T968" i="2"/>
  <c r="S968" i="2"/>
  <c r="P968" i="2"/>
  <c r="N968" i="2"/>
  <c r="M968" i="2"/>
  <c r="L968" i="2"/>
  <c r="O968" i="2" s="1"/>
  <c r="J968" i="2"/>
  <c r="F968" i="2"/>
  <c r="A968" i="2"/>
  <c r="T967" i="2"/>
  <c r="S967" i="2"/>
  <c r="P967" i="2"/>
  <c r="N967" i="2"/>
  <c r="M967" i="2"/>
  <c r="L967" i="2"/>
  <c r="O967" i="2" s="1"/>
  <c r="J967" i="2"/>
  <c r="F967" i="2"/>
  <c r="A967" i="2"/>
  <c r="T966" i="2"/>
  <c r="S966" i="2"/>
  <c r="P966" i="2"/>
  <c r="N966" i="2"/>
  <c r="M966" i="2"/>
  <c r="L966" i="2"/>
  <c r="O966" i="2" s="1"/>
  <c r="J966" i="2"/>
  <c r="F966" i="2"/>
  <c r="A966" i="2"/>
  <c r="T965" i="2"/>
  <c r="S965" i="2"/>
  <c r="P965" i="2"/>
  <c r="N965" i="2"/>
  <c r="M965" i="2"/>
  <c r="L965" i="2"/>
  <c r="O965" i="2" s="1"/>
  <c r="J965" i="2"/>
  <c r="F965" i="2"/>
  <c r="A965" i="2"/>
  <c r="T964" i="2"/>
  <c r="S964" i="2"/>
  <c r="P964" i="2"/>
  <c r="N964" i="2"/>
  <c r="M964" i="2"/>
  <c r="L964" i="2"/>
  <c r="O964" i="2" s="1"/>
  <c r="J964" i="2"/>
  <c r="F964" i="2"/>
  <c r="A964" i="2"/>
  <c r="T963" i="2"/>
  <c r="S963" i="2"/>
  <c r="P963" i="2"/>
  <c r="N963" i="2"/>
  <c r="M963" i="2"/>
  <c r="L963" i="2"/>
  <c r="O963" i="2" s="1"/>
  <c r="J963" i="2"/>
  <c r="F963" i="2"/>
  <c r="A963" i="2"/>
  <c r="T962" i="2"/>
  <c r="S962" i="2"/>
  <c r="P962" i="2"/>
  <c r="N962" i="2"/>
  <c r="M962" i="2"/>
  <c r="L962" i="2"/>
  <c r="O962" i="2" s="1"/>
  <c r="J962" i="2"/>
  <c r="F962" i="2"/>
  <c r="A962" i="2"/>
  <c r="T961" i="2"/>
  <c r="S961" i="2"/>
  <c r="P961" i="2"/>
  <c r="N961" i="2"/>
  <c r="M961" i="2"/>
  <c r="L961" i="2"/>
  <c r="O961" i="2" s="1"/>
  <c r="J961" i="2"/>
  <c r="F961" i="2"/>
  <c r="A961" i="2"/>
  <c r="T960" i="2"/>
  <c r="S960" i="2"/>
  <c r="P960" i="2"/>
  <c r="N960" i="2"/>
  <c r="M960" i="2"/>
  <c r="L960" i="2"/>
  <c r="O960" i="2" s="1"/>
  <c r="J960" i="2"/>
  <c r="F960" i="2"/>
  <c r="A960" i="2"/>
  <c r="T959" i="2"/>
  <c r="S959" i="2"/>
  <c r="P959" i="2"/>
  <c r="N959" i="2"/>
  <c r="M959" i="2"/>
  <c r="L959" i="2"/>
  <c r="O959" i="2" s="1"/>
  <c r="J959" i="2"/>
  <c r="F959" i="2"/>
  <c r="A959" i="2"/>
  <c r="T958" i="2"/>
  <c r="S958" i="2"/>
  <c r="P958" i="2"/>
  <c r="N958" i="2"/>
  <c r="M958" i="2"/>
  <c r="L958" i="2"/>
  <c r="O958" i="2" s="1"/>
  <c r="J958" i="2"/>
  <c r="F958" i="2"/>
  <c r="A958" i="2"/>
  <c r="T957" i="2"/>
  <c r="S957" i="2"/>
  <c r="P957" i="2"/>
  <c r="N957" i="2"/>
  <c r="M957" i="2"/>
  <c r="L957" i="2"/>
  <c r="O957" i="2" s="1"/>
  <c r="J957" i="2"/>
  <c r="F957" i="2"/>
  <c r="A957" i="2"/>
  <c r="T956" i="2"/>
  <c r="S956" i="2"/>
  <c r="P956" i="2"/>
  <c r="N956" i="2"/>
  <c r="M956" i="2"/>
  <c r="L956" i="2"/>
  <c r="O956" i="2" s="1"/>
  <c r="J956" i="2"/>
  <c r="F956" i="2"/>
  <c r="A956" i="2"/>
  <c r="T955" i="2"/>
  <c r="S955" i="2"/>
  <c r="P955" i="2"/>
  <c r="N955" i="2"/>
  <c r="M955" i="2"/>
  <c r="L955" i="2"/>
  <c r="O955" i="2" s="1"/>
  <c r="J955" i="2"/>
  <c r="F955" i="2"/>
  <c r="A955" i="2"/>
  <c r="T954" i="2"/>
  <c r="S954" i="2"/>
  <c r="P954" i="2"/>
  <c r="N954" i="2"/>
  <c r="M954" i="2"/>
  <c r="L954" i="2"/>
  <c r="O954" i="2" s="1"/>
  <c r="J954" i="2"/>
  <c r="F954" i="2"/>
  <c r="A954" i="2"/>
  <c r="T953" i="2"/>
  <c r="S953" i="2"/>
  <c r="P953" i="2"/>
  <c r="N953" i="2"/>
  <c r="M953" i="2"/>
  <c r="L953" i="2"/>
  <c r="O953" i="2" s="1"/>
  <c r="J953" i="2"/>
  <c r="F953" i="2"/>
  <c r="A953" i="2"/>
  <c r="T952" i="2"/>
  <c r="S952" i="2"/>
  <c r="P952" i="2"/>
  <c r="N952" i="2"/>
  <c r="M952" i="2"/>
  <c r="L952" i="2"/>
  <c r="O952" i="2" s="1"/>
  <c r="J952" i="2"/>
  <c r="F952" i="2"/>
  <c r="A952" i="2"/>
  <c r="T951" i="2"/>
  <c r="S951" i="2"/>
  <c r="P951" i="2"/>
  <c r="N951" i="2"/>
  <c r="M951" i="2"/>
  <c r="L951" i="2"/>
  <c r="O951" i="2" s="1"/>
  <c r="J951" i="2"/>
  <c r="F951" i="2"/>
  <c r="A951" i="2"/>
  <c r="T950" i="2"/>
  <c r="S950" i="2"/>
  <c r="P950" i="2"/>
  <c r="N950" i="2"/>
  <c r="M950" i="2"/>
  <c r="L950" i="2"/>
  <c r="O950" i="2" s="1"/>
  <c r="J950" i="2"/>
  <c r="F950" i="2"/>
  <c r="A950" i="2"/>
  <c r="T949" i="2"/>
  <c r="S949" i="2"/>
  <c r="P949" i="2"/>
  <c r="N949" i="2"/>
  <c r="M949" i="2"/>
  <c r="L949" i="2"/>
  <c r="O949" i="2" s="1"/>
  <c r="J949" i="2"/>
  <c r="F949" i="2"/>
  <c r="A949" i="2"/>
  <c r="T948" i="2"/>
  <c r="S948" i="2"/>
  <c r="P948" i="2"/>
  <c r="N948" i="2"/>
  <c r="M948" i="2"/>
  <c r="L948" i="2"/>
  <c r="O948" i="2" s="1"/>
  <c r="J948" i="2"/>
  <c r="F948" i="2"/>
  <c r="A948" i="2"/>
  <c r="T947" i="2"/>
  <c r="S947" i="2"/>
  <c r="P947" i="2"/>
  <c r="N947" i="2"/>
  <c r="M947" i="2"/>
  <c r="L947" i="2"/>
  <c r="O947" i="2" s="1"/>
  <c r="J947" i="2"/>
  <c r="F947" i="2"/>
  <c r="A947" i="2"/>
  <c r="T946" i="2"/>
  <c r="S946" i="2"/>
  <c r="P946" i="2"/>
  <c r="N946" i="2"/>
  <c r="M946" i="2"/>
  <c r="L946" i="2"/>
  <c r="O946" i="2" s="1"/>
  <c r="J946" i="2"/>
  <c r="F946" i="2"/>
  <c r="A946" i="2"/>
  <c r="T945" i="2"/>
  <c r="S945" i="2"/>
  <c r="P945" i="2"/>
  <c r="N945" i="2"/>
  <c r="M945" i="2"/>
  <c r="L945" i="2"/>
  <c r="O945" i="2" s="1"/>
  <c r="J945" i="2"/>
  <c r="F945" i="2"/>
  <c r="A945" i="2"/>
  <c r="T944" i="2"/>
  <c r="S944" i="2"/>
  <c r="P944" i="2"/>
  <c r="N944" i="2"/>
  <c r="M944" i="2"/>
  <c r="L944" i="2"/>
  <c r="O944" i="2" s="1"/>
  <c r="J944" i="2"/>
  <c r="F944" i="2"/>
  <c r="A944" i="2"/>
  <c r="T943" i="2"/>
  <c r="S943" i="2"/>
  <c r="P943" i="2"/>
  <c r="N943" i="2"/>
  <c r="M943" i="2"/>
  <c r="L943" i="2"/>
  <c r="O943" i="2" s="1"/>
  <c r="J943" i="2"/>
  <c r="F943" i="2"/>
  <c r="A943" i="2"/>
  <c r="T942" i="2"/>
  <c r="S942" i="2"/>
  <c r="P942" i="2"/>
  <c r="N942" i="2"/>
  <c r="M942" i="2"/>
  <c r="L942" i="2"/>
  <c r="O942" i="2" s="1"/>
  <c r="J942" i="2"/>
  <c r="F942" i="2"/>
  <c r="A942" i="2"/>
  <c r="T941" i="2"/>
  <c r="S941" i="2"/>
  <c r="P941" i="2"/>
  <c r="N941" i="2"/>
  <c r="M941" i="2"/>
  <c r="L941" i="2"/>
  <c r="O941" i="2" s="1"/>
  <c r="J941" i="2"/>
  <c r="F941" i="2"/>
  <c r="A941" i="2"/>
  <c r="T940" i="2"/>
  <c r="S940" i="2"/>
  <c r="P940" i="2"/>
  <c r="N940" i="2"/>
  <c r="M940" i="2"/>
  <c r="L940" i="2"/>
  <c r="O940" i="2" s="1"/>
  <c r="J940" i="2"/>
  <c r="F940" i="2"/>
  <c r="A940" i="2"/>
  <c r="T939" i="2"/>
  <c r="S939" i="2"/>
  <c r="P939" i="2"/>
  <c r="N939" i="2"/>
  <c r="M939" i="2"/>
  <c r="L939" i="2"/>
  <c r="O939" i="2" s="1"/>
  <c r="J939" i="2"/>
  <c r="F939" i="2"/>
  <c r="A939" i="2"/>
  <c r="T938" i="2"/>
  <c r="S938" i="2"/>
  <c r="P938" i="2"/>
  <c r="N938" i="2"/>
  <c r="M938" i="2"/>
  <c r="L938" i="2"/>
  <c r="O938" i="2" s="1"/>
  <c r="J938" i="2"/>
  <c r="F938" i="2"/>
  <c r="A938" i="2"/>
  <c r="T937" i="2"/>
  <c r="S937" i="2"/>
  <c r="P937" i="2"/>
  <c r="N937" i="2"/>
  <c r="M937" i="2"/>
  <c r="L937" i="2"/>
  <c r="O937" i="2" s="1"/>
  <c r="J937" i="2"/>
  <c r="F937" i="2"/>
  <c r="A937" i="2"/>
  <c r="T936" i="2"/>
  <c r="S936" i="2"/>
  <c r="P936" i="2"/>
  <c r="N936" i="2"/>
  <c r="M936" i="2"/>
  <c r="L936" i="2"/>
  <c r="O936" i="2" s="1"/>
  <c r="J936" i="2"/>
  <c r="F936" i="2"/>
  <c r="A936" i="2"/>
  <c r="T935" i="2"/>
  <c r="S935" i="2"/>
  <c r="P935" i="2"/>
  <c r="N935" i="2"/>
  <c r="M935" i="2"/>
  <c r="L935" i="2"/>
  <c r="O935" i="2" s="1"/>
  <c r="J935" i="2"/>
  <c r="F935" i="2"/>
  <c r="A935" i="2"/>
  <c r="T934" i="2"/>
  <c r="S934" i="2"/>
  <c r="P934" i="2"/>
  <c r="N934" i="2"/>
  <c r="M934" i="2"/>
  <c r="L934" i="2"/>
  <c r="O934" i="2" s="1"/>
  <c r="J934" i="2"/>
  <c r="F934" i="2"/>
  <c r="A934" i="2"/>
  <c r="T933" i="2"/>
  <c r="S933" i="2"/>
  <c r="P933" i="2"/>
  <c r="N933" i="2"/>
  <c r="M933" i="2"/>
  <c r="L933" i="2"/>
  <c r="O933" i="2" s="1"/>
  <c r="J933" i="2"/>
  <c r="F933" i="2"/>
  <c r="A933" i="2"/>
  <c r="T932" i="2"/>
  <c r="S932" i="2"/>
  <c r="P932" i="2"/>
  <c r="N932" i="2"/>
  <c r="M932" i="2"/>
  <c r="L932" i="2"/>
  <c r="O932" i="2" s="1"/>
  <c r="J932" i="2"/>
  <c r="F932" i="2"/>
  <c r="A932" i="2"/>
  <c r="T931" i="2"/>
  <c r="S931" i="2"/>
  <c r="P931" i="2"/>
  <c r="N931" i="2"/>
  <c r="M931" i="2"/>
  <c r="L931" i="2"/>
  <c r="O931" i="2" s="1"/>
  <c r="J931" i="2"/>
  <c r="F931" i="2"/>
  <c r="A931" i="2"/>
  <c r="T930" i="2"/>
  <c r="S930" i="2"/>
  <c r="P930" i="2"/>
  <c r="N930" i="2"/>
  <c r="M930" i="2"/>
  <c r="L930" i="2"/>
  <c r="O930" i="2" s="1"/>
  <c r="J930" i="2"/>
  <c r="F930" i="2"/>
  <c r="A930" i="2"/>
  <c r="T929" i="2"/>
  <c r="S929" i="2"/>
  <c r="P929" i="2"/>
  <c r="N929" i="2"/>
  <c r="M929" i="2"/>
  <c r="L929" i="2"/>
  <c r="O929" i="2" s="1"/>
  <c r="J929" i="2"/>
  <c r="F929" i="2"/>
  <c r="A929" i="2"/>
  <c r="T928" i="2"/>
  <c r="S928" i="2"/>
  <c r="P928" i="2"/>
  <c r="N928" i="2"/>
  <c r="M928" i="2"/>
  <c r="L928" i="2"/>
  <c r="O928" i="2" s="1"/>
  <c r="J928" i="2"/>
  <c r="F928" i="2"/>
  <c r="A928" i="2"/>
  <c r="T927" i="2"/>
  <c r="S927" i="2"/>
  <c r="P927" i="2"/>
  <c r="N927" i="2"/>
  <c r="M927" i="2"/>
  <c r="L927" i="2"/>
  <c r="O927" i="2" s="1"/>
  <c r="J927" i="2"/>
  <c r="F927" i="2"/>
  <c r="A927" i="2"/>
  <c r="T926" i="2"/>
  <c r="S926" i="2"/>
  <c r="P926" i="2"/>
  <c r="N926" i="2"/>
  <c r="M926" i="2"/>
  <c r="L926" i="2"/>
  <c r="O926" i="2" s="1"/>
  <c r="J926" i="2"/>
  <c r="F926" i="2"/>
  <c r="A926" i="2"/>
  <c r="T925" i="2"/>
  <c r="S925" i="2"/>
  <c r="P925" i="2"/>
  <c r="N925" i="2"/>
  <c r="M925" i="2"/>
  <c r="L925" i="2"/>
  <c r="O925" i="2" s="1"/>
  <c r="J925" i="2"/>
  <c r="F925" i="2"/>
  <c r="A925" i="2"/>
  <c r="T924" i="2"/>
  <c r="S924" i="2"/>
  <c r="P924" i="2"/>
  <c r="N924" i="2"/>
  <c r="M924" i="2"/>
  <c r="L924" i="2"/>
  <c r="O924" i="2" s="1"/>
  <c r="J924" i="2"/>
  <c r="F924" i="2"/>
  <c r="A924" i="2"/>
  <c r="T923" i="2"/>
  <c r="S923" i="2"/>
  <c r="P923" i="2"/>
  <c r="N923" i="2"/>
  <c r="M923" i="2"/>
  <c r="L923" i="2"/>
  <c r="O923" i="2" s="1"/>
  <c r="J923" i="2"/>
  <c r="F923" i="2"/>
  <c r="A923" i="2"/>
  <c r="T922" i="2"/>
  <c r="S922" i="2"/>
  <c r="P922" i="2"/>
  <c r="N922" i="2"/>
  <c r="M922" i="2"/>
  <c r="L922" i="2"/>
  <c r="O922" i="2" s="1"/>
  <c r="J922" i="2"/>
  <c r="F922" i="2"/>
  <c r="A922" i="2"/>
  <c r="T921" i="2"/>
  <c r="S921" i="2"/>
  <c r="P921" i="2"/>
  <c r="N921" i="2"/>
  <c r="M921" i="2"/>
  <c r="L921" i="2"/>
  <c r="O921" i="2" s="1"/>
  <c r="J921" i="2"/>
  <c r="F921" i="2"/>
  <c r="A921" i="2"/>
  <c r="T920" i="2"/>
  <c r="S920" i="2"/>
  <c r="P920" i="2"/>
  <c r="N920" i="2"/>
  <c r="M920" i="2"/>
  <c r="L920" i="2"/>
  <c r="O920" i="2" s="1"/>
  <c r="J920" i="2"/>
  <c r="F920" i="2"/>
  <c r="A920" i="2"/>
  <c r="T919" i="2"/>
  <c r="S919" i="2"/>
  <c r="P919" i="2"/>
  <c r="N919" i="2"/>
  <c r="M919" i="2"/>
  <c r="L919" i="2"/>
  <c r="O919" i="2" s="1"/>
  <c r="J919" i="2"/>
  <c r="F919" i="2"/>
  <c r="A919" i="2"/>
  <c r="T918" i="2"/>
  <c r="S918" i="2"/>
  <c r="P918" i="2"/>
  <c r="N918" i="2"/>
  <c r="M918" i="2"/>
  <c r="L918" i="2"/>
  <c r="O918" i="2" s="1"/>
  <c r="J918" i="2"/>
  <c r="F918" i="2"/>
  <c r="A918" i="2"/>
  <c r="T917" i="2"/>
  <c r="S917" i="2"/>
  <c r="P917" i="2"/>
  <c r="N917" i="2"/>
  <c r="M917" i="2"/>
  <c r="L917" i="2"/>
  <c r="O917" i="2" s="1"/>
  <c r="J917" i="2"/>
  <c r="F917" i="2"/>
  <c r="A917" i="2"/>
  <c r="T916" i="2"/>
  <c r="S916" i="2"/>
  <c r="P916" i="2"/>
  <c r="N916" i="2"/>
  <c r="M916" i="2"/>
  <c r="L916" i="2"/>
  <c r="O916" i="2" s="1"/>
  <c r="J916" i="2"/>
  <c r="F916" i="2"/>
  <c r="A916" i="2"/>
  <c r="T915" i="2"/>
  <c r="S915" i="2"/>
  <c r="P915" i="2"/>
  <c r="N915" i="2"/>
  <c r="M915" i="2"/>
  <c r="L915" i="2"/>
  <c r="O915" i="2" s="1"/>
  <c r="J915" i="2"/>
  <c r="F915" i="2"/>
  <c r="A915" i="2"/>
  <c r="T914" i="2"/>
  <c r="S914" i="2"/>
  <c r="P914" i="2"/>
  <c r="N914" i="2"/>
  <c r="M914" i="2"/>
  <c r="L914" i="2"/>
  <c r="O914" i="2" s="1"/>
  <c r="J914" i="2"/>
  <c r="F914" i="2"/>
  <c r="A914" i="2"/>
  <c r="T913" i="2"/>
  <c r="S913" i="2"/>
  <c r="P913" i="2"/>
  <c r="N913" i="2"/>
  <c r="M913" i="2"/>
  <c r="L913" i="2"/>
  <c r="O913" i="2" s="1"/>
  <c r="J913" i="2"/>
  <c r="F913" i="2"/>
  <c r="A913" i="2"/>
  <c r="T912" i="2"/>
  <c r="S912" i="2"/>
  <c r="P912" i="2"/>
  <c r="N912" i="2"/>
  <c r="M912" i="2"/>
  <c r="L912" i="2"/>
  <c r="O912" i="2" s="1"/>
  <c r="J912" i="2"/>
  <c r="F912" i="2"/>
  <c r="A912" i="2"/>
  <c r="T911" i="2"/>
  <c r="S911" i="2"/>
  <c r="P911" i="2"/>
  <c r="N911" i="2"/>
  <c r="M911" i="2"/>
  <c r="L911" i="2"/>
  <c r="O911" i="2" s="1"/>
  <c r="J911" i="2"/>
  <c r="F911" i="2"/>
  <c r="A911" i="2"/>
  <c r="T910" i="2"/>
  <c r="S910" i="2"/>
  <c r="P910" i="2"/>
  <c r="N910" i="2"/>
  <c r="M910" i="2"/>
  <c r="L910" i="2"/>
  <c r="O910" i="2" s="1"/>
  <c r="J910" i="2"/>
  <c r="F910" i="2"/>
  <c r="A910" i="2"/>
  <c r="T909" i="2"/>
  <c r="S909" i="2"/>
  <c r="P909" i="2"/>
  <c r="N909" i="2"/>
  <c r="M909" i="2"/>
  <c r="L909" i="2"/>
  <c r="O909" i="2" s="1"/>
  <c r="J909" i="2"/>
  <c r="F909" i="2"/>
  <c r="A909" i="2"/>
  <c r="T908" i="2"/>
  <c r="S908" i="2"/>
  <c r="P908" i="2"/>
  <c r="N908" i="2"/>
  <c r="M908" i="2"/>
  <c r="L908" i="2"/>
  <c r="O908" i="2" s="1"/>
  <c r="J908" i="2"/>
  <c r="F908" i="2"/>
  <c r="A908" i="2"/>
  <c r="T907" i="2"/>
  <c r="S907" i="2"/>
  <c r="P907" i="2"/>
  <c r="N907" i="2"/>
  <c r="M907" i="2"/>
  <c r="L907" i="2"/>
  <c r="O907" i="2" s="1"/>
  <c r="J907" i="2"/>
  <c r="F907" i="2"/>
  <c r="A907" i="2"/>
  <c r="T906" i="2"/>
  <c r="S906" i="2"/>
  <c r="P906" i="2"/>
  <c r="N906" i="2"/>
  <c r="M906" i="2"/>
  <c r="L906" i="2"/>
  <c r="O906" i="2" s="1"/>
  <c r="J906" i="2"/>
  <c r="F906" i="2"/>
  <c r="A906" i="2"/>
  <c r="T905" i="2"/>
  <c r="S905" i="2"/>
  <c r="P905" i="2"/>
  <c r="N905" i="2"/>
  <c r="M905" i="2"/>
  <c r="L905" i="2"/>
  <c r="O905" i="2" s="1"/>
  <c r="J905" i="2"/>
  <c r="F905" i="2"/>
  <c r="A905" i="2"/>
  <c r="T904" i="2"/>
  <c r="S904" i="2"/>
  <c r="P904" i="2"/>
  <c r="N904" i="2"/>
  <c r="M904" i="2"/>
  <c r="L904" i="2"/>
  <c r="O904" i="2" s="1"/>
  <c r="J904" i="2"/>
  <c r="F904" i="2"/>
  <c r="A904" i="2"/>
  <c r="T903" i="2"/>
  <c r="S903" i="2"/>
  <c r="P903" i="2"/>
  <c r="N903" i="2"/>
  <c r="M903" i="2"/>
  <c r="L903" i="2"/>
  <c r="O903" i="2" s="1"/>
  <c r="J903" i="2"/>
  <c r="F903" i="2"/>
  <c r="A903" i="2"/>
  <c r="T902" i="2"/>
  <c r="S902" i="2"/>
  <c r="P902" i="2"/>
  <c r="N902" i="2"/>
  <c r="M902" i="2"/>
  <c r="L902" i="2"/>
  <c r="O902" i="2" s="1"/>
  <c r="J902" i="2"/>
  <c r="F902" i="2"/>
  <c r="A902" i="2"/>
  <c r="T901" i="2"/>
  <c r="S901" i="2"/>
  <c r="P901" i="2"/>
  <c r="N901" i="2"/>
  <c r="M901" i="2"/>
  <c r="L901" i="2"/>
  <c r="O901" i="2" s="1"/>
  <c r="J901" i="2"/>
  <c r="F901" i="2"/>
  <c r="A901" i="2"/>
  <c r="T900" i="2"/>
  <c r="S900" i="2"/>
  <c r="P900" i="2"/>
  <c r="N900" i="2"/>
  <c r="M900" i="2"/>
  <c r="L900" i="2"/>
  <c r="O900" i="2" s="1"/>
  <c r="J900" i="2"/>
  <c r="F900" i="2"/>
  <c r="A900" i="2"/>
  <c r="T899" i="2"/>
  <c r="S899" i="2"/>
  <c r="P899" i="2"/>
  <c r="N899" i="2"/>
  <c r="M899" i="2"/>
  <c r="L899" i="2"/>
  <c r="O899" i="2" s="1"/>
  <c r="J899" i="2"/>
  <c r="F899" i="2"/>
  <c r="A899" i="2"/>
  <c r="T898" i="2"/>
  <c r="S898" i="2"/>
  <c r="P898" i="2"/>
  <c r="N898" i="2"/>
  <c r="M898" i="2"/>
  <c r="L898" i="2"/>
  <c r="O898" i="2" s="1"/>
  <c r="J898" i="2"/>
  <c r="F898" i="2"/>
  <c r="A898" i="2"/>
  <c r="T897" i="2"/>
  <c r="S897" i="2"/>
  <c r="P897" i="2"/>
  <c r="N897" i="2"/>
  <c r="M897" i="2"/>
  <c r="L897" i="2"/>
  <c r="O897" i="2" s="1"/>
  <c r="J897" i="2"/>
  <c r="F897" i="2"/>
  <c r="A897" i="2"/>
  <c r="T896" i="2"/>
  <c r="S896" i="2"/>
  <c r="P896" i="2"/>
  <c r="N896" i="2"/>
  <c r="M896" i="2"/>
  <c r="L896" i="2"/>
  <c r="O896" i="2" s="1"/>
  <c r="J896" i="2"/>
  <c r="F896" i="2"/>
  <c r="A896" i="2"/>
  <c r="T895" i="2"/>
  <c r="S895" i="2"/>
  <c r="P895" i="2"/>
  <c r="N895" i="2"/>
  <c r="M895" i="2"/>
  <c r="L895" i="2"/>
  <c r="O895" i="2" s="1"/>
  <c r="J895" i="2"/>
  <c r="F895" i="2"/>
  <c r="A895" i="2"/>
  <c r="T894" i="2"/>
  <c r="S894" i="2"/>
  <c r="P894" i="2"/>
  <c r="N894" i="2"/>
  <c r="M894" i="2"/>
  <c r="L894" i="2"/>
  <c r="O894" i="2" s="1"/>
  <c r="J894" i="2"/>
  <c r="F894" i="2"/>
  <c r="A894" i="2"/>
  <c r="T893" i="2"/>
  <c r="S893" i="2"/>
  <c r="P893" i="2"/>
  <c r="N893" i="2"/>
  <c r="M893" i="2"/>
  <c r="L893" i="2"/>
  <c r="O893" i="2" s="1"/>
  <c r="J893" i="2"/>
  <c r="F893" i="2"/>
  <c r="A893" i="2"/>
  <c r="T892" i="2"/>
  <c r="S892" i="2"/>
  <c r="P892" i="2"/>
  <c r="N892" i="2"/>
  <c r="M892" i="2"/>
  <c r="L892" i="2"/>
  <c r="O892" i="2" s="1"/>
  <c r="J892" i="2"/>
  <c r="F892" i="2"/>
  <c r="A892" i="2"/>
  <c r="T891" i="2"/>
  <c r="S891" i="2"/>
  <c r="P891" i="2"/>
  <c r="N891" i="2"/>
  <c r="M891" i="2"/>
  <c r="L891" i="2"/>
  <c r="O891" i="2" s="1"/>
  <c r="J891" i="2"/>
  <c r="F891" i="2"/>
  <c r="A891" i="2"/>
  <c r="T890" i="2"/>
  <c r="S890" i="2"/>
  <c r="P890" i="2"/>
  <c r="N890" i="2"/>
  <c r="M890" i="2"/>
  <c r="L890" i="2"/>
  <c r="O890" i="2" s="1"/>
  <c r="J890" i="2"/>
  <c r="F890" i="2"/>
  <c r="A890" i="2"/>
  <c r="T889" i="2"/>
  <c r="S889" i="2"/>
  <c r="P889" i="2"/>
  <c r="N889" i="2"/>
  <c r="M889" i="2"/>
  <c r="L889" i="2"/>
  <c r="O889" i="2" s="1"/>
  <c r="J889" i="2"/>
  <c r="F889" i="2"/>
  <c r="A889" i="2"/>
  <c r="T888" i="2"/>
  <c r="S888" i="2"/>
  <c r="P888" i="2"/>
  <c r="N888" i="2"/>
  <c r="M888" i="2"/>
  <c r="L888" i="2"/>
  <c r="O888" i="2" s="1"/>
  <c r="J888" i="2"/>
  <c r="F888" i="2"/>
  <c r="A888" i="2"/>
  <c r="T887" i="2"/>
  <c r="S887" i="2"/>
  <c r="P887" i="2"/>
  <c r="N887" i="2"/>
  <c r="M887" i="2"/>
  <c r="L887" i="2"/>
  <c r="O887" i="2" s="1"/>
  <c r="J887" i="2"/>
  <c r="F887" i="2"/>
  <c r="A887" i="2"/>
  <c r="T886" i="2"/>
  <c r="S886" i="2"/>
  <c r="P886" i="2"/>
  <c r="N886" i="2"/>
  <c r="M886" i="2"/>
  <c r="L886" i="2"/>
  <c r="O886" i="2" s="1"/>
  <c r="J886" i="2"/>
  <c r="F886" i="2"/>
  <c r="A886" i="2"/>
  <c r="T885" i="2"/>
  <c r="S885" i="2"/>
  <c r="P885" i="2"/>
  <c r="N885" i="2"/>
  <c r="M885" i="2"/>
  <c r="L885" i="2"/>
  <c r="O885" i="2" s="1"/>
  <c r="J885" i="2"/>
  <c r="F885" i="2"/>
  <c r="A885" i="2"/>
  <c r="T884" i="2"/>
  <c r="S884" i="2"/>
  <c r="P884" i="2"/>
  <c r="N884" i="2"/>
  <c r="M884" i="2"/>
  <c r="L884" i="2"/>
  <c r="O884" i="2" s="1"/>
  <c r="J884" i="2"/>
  <c r="F884" i="2"/>
  <c r="A884" i="2"/>
  <c r="T883" i="2"/>
  <c r="S883" i="2"/>
  <c r="P883" i="2"/>
  <c r="N883" i="2"/>
  <c r="M883" i="2"/>
  <c r="L883" i="2"/>
  <c r="O883" i="2" s="1"/>
  <c r="J883" i="2"/>
  <c r="F883" i="2"/>
  <c r="A883" i="2"/>
  <c r="T882" i="2"/>
  <c r="S882" i="2"/>
  <c r="P882" i="2"/>
  <c r="N882" i="2"/>
  <c r="M882" i="2"/>
  <c r="L882" i="2"/>
  <c r="O882" i="2" s="1"/>
  <c r="J882" i="2"/>
  <c r="F882" i="2"/>
  <c r="A882" i="2"/>
  <c r="T881" i="2"/>
  <c r="S881" i="2"/>
  <c r="P881" i="2"/>
  <c r="N881" i="2"/>
  <c r="M881" i="2"/>
  <c r="L881" i="2"/>
  <c r="O881" i="2" s="1"/>
  <c r="J881" i="2"/>
  <c r="F881" i="2"/>
  <c r="A881" i="2"/>
  <c r="T880" i="2"/>
  <c r="S880" i="2"/>
  <c r="P880" i="2"/>
  <c r="N880" i="2"/>
  <c r="M880" i="2"/>
  <c r="L880" i="2"/>
  <c r="O880" i="2" s="1"/>
  <c r="J880" i="2"/>
  <c r="F880" i="2"/>
  <c r="A880" i="2"/>
  <c r="T879" i="2"/>
  <c r="S879" i="2"/>
  <c r="P879" i="2"/>
  <c r="N879" i="2"/>
  <c r="M879" i="2"/>
  <c r="L879" i="2"/>
  <c r="O879" i="2" s="1"/>
  <c r="J879" i="2"/>
  <c r="F879" i="2"/>
  <c r="A879" i="2"/>
  <c r="T878" i="2"/>
  <c r="S878" i="2"/>
  <c r="P878" i="2"/>
  <c r="N878" i="2"/>
  <c r="M878" i="2"/>
  <c r="L878" i="2"/>
  <c r="O878" i="2" s="1"/>
  <c r="J878" i="2"/>
  <c r="F878" i="2"/>
  <c r="A878" i="2"/>
  <c r="T877" i="2"/>
  <c r="S877" i="2"/>
  <c r="P877" i="2"/>
  <c r="N877" i="2"/>
  <c r="M877" i="2"/>
  <c r="L877" i="2"/>
  <c r="O877" i="2" s="1"/>
  <c r="J877" i="2"/>
  <c r="F877" i="2"/>
  <c r="A877" i="2"/>
  <c r="T876" i="2"/>
  <c r="S876" i="2"/>
  <c r="P876" i="2"/>
  <c r="N876" i="2"/>
  <c r="M876" i="2"/>
  <c r="L876" i="2"/>
  <c r="O876" i="2" s="1"/>
  <c r="J876" i="2"/>
  <c r="F876" i="2"/>
  <c r="A876" i="2"/>
  <c r="T875" i="2"/>
  <c r="S875" i="2"/>
  <c r="P875" i="2"/>
  <c r="N875" i="2"/>
  <c r="M875" i="2"/>
  <c r="L875" i="2"/>
  <c r="O875" i="2" s="1"/>
  <c r="J875" i="2"/>
  <c r="F875" i="2"/>
  <c r="A875" i="2"/>
  <c r="T874" i="2"/>
  <c r="S874" i="2"/>
  <c r="P874" i="2"/>
  <c r="N874" i="2"/>
  <c r="M874" i="2"/>
  <c r="L874" i="2"/>
  <c r="O874" i="2" s="1"/>
  <c r="J874" i="2"/>
  <c r="F874" i="2"/>
  <c r="A874" i="2"/>
  <c r="T873" i="2"/>
  <c r="S873" i="2"/>
  <c r="P873" i="2"/>
  <c r="N873" i="2"/>
  <c r="M873" i="2"/>
  <c r="L873" i="2"/>
  <c r="O873" i="2" s="1"/>
  <c r="J873" i="2"/>
  <c r="F873" i="2"/>
  <c r="A873" i="2"/>
  <c r="T872" i="2"/>
  <c r="S872" i="2"/>
  <c r="P872" i="2"/>
  <c r="N872" i="2"/>
  <c r="M872" i="2"/>
  <c r="L872" i="2"/>
  <c r="O872" i="2" s="1"/>
  <c r="J872" i="2"/>
  <c r="F872" i="2"/>
  <c r="A872" i="2"/>
  <c r="T871" i="2"/>
  <c r="S871" i="2"/>
  <c r="P871" i="2"/>
  <c r="N871" i="2"/>
  <c r="M871" i="2"/>
  <c r="L871" i="2"/>
  <c r="O871" i="2" s="1"/>
  <c r="J871" i="2"/>
  <c r="F871" i="2"/>
  <c r="A871" i="2"/>
  <c r="T870" i="2"/>
  <c r="S870" i="2"/>
  <c r="P870" i="2"/>
  <c r="N870" i="2"/>
  <c r="M870" i="2"/>
  <c r="L870" i="2"/>
  <c r="O870" i="2" s="1"/>
  <c r="J870" i="2"/>
  <c r="F870" i="2"/>
  <c r="A870" i="2"/>
  <c r="T869" i="2"/>
  <c r="S869" i="2"/>
  <c r="P869" i="2"/>
  <c r="N869" i="2"/>
  <c r="M869" i="2"/>
  <c r="L869" i="2"/>
  <c r="O869" i="2" s="1"/>
  <c r="J869" i="2"/>
  <c r="F869" i="2"/>
  <c r="A869" i="2"/>
  <c r="T868" i="2"/>
  <c r="S868" i="2"/>
  <c r="P868" i="2"/>
  <c r="N868" i="2"/>
  <c r="M868" i="2"/>
  <c r="L868" i="2"/>
  <c r="O868" i="2" s="1"/>
  <c r="J868" i="2"/>
  <c r="F868" i="2"/>
  <c r="A868" i="2"/>
  <c r="T867" i="2"/>
  <c r="S867" i="2"/>
  <c r="P867" i="2"/>
  <c r="N867" i="2"/>
  <c r="M867" i="2"/>
  <c r="L867" i="2"/>
  <c r="O867" i="2" s="1"/>
  <c r="J867" i="2"/>
  <c r="F867" i="2"/>
  <c r="A867" i="2"/>
  <c r="T866" i="2"/>
  <c r="S866" i="2"/>
  <c r="P866" i="2"/>
  <c r="N866" i="2"/>
  <c r="M866" i="2"/>
  <c r="L866" i="2"/>
  <c r="O866" i="2" s="1"/>
  <c r="J866" i="2"/>
  <c r="F866" i="2"/>
  <c r="A866" i="2"/>
  <c r="T865" i="2"/>
  <c r="S865" i="2"/>
  <c r="P865" i="2"/>
  <c r="N865" i="2"/>
  <c r="M865" i="2"/>
  <c r="L865" i="2"/>
  <c r="O865" i="2" s="1"/>
  <c r="J865" i="2"/>
  <c r="F865" i="2"/>
  <c r="A865" i="2"/>
  <c r="T864" i="2"/>
  <c r="S864" i="2"/>
  <c r="P864" i="2"/>
  <c r="N864" i="2"/>
  <c r="M864" i="2"/>
  <c r="L864" i="2"/>
  <c r="O864" i="2" s="1"/>
  <c r="J864" i="2"/>
  <c r="F864" i="2"/>
  <c r="A864" i="2"/>
  <c r="T863" i="2"/>
  <c r="S863" i="2"/>
  <c r="P863" i="2"/>
  <c r="N863" i="2"/>
  <c r="M863" i="2"/>
  <c r="L863" i="2"/>
  <c r="O863" i="2" s="1"/>
  <c r="J863" i="2"/>
  <c r="F863" i="2"/>
  <c r="A863" i="2"/>
  <c r="T862" i="2"/>
  <c r="S862" i="2"/>
  <c r="P862" i="2"/>
  <c r="N862" i="2"/>
  <c r="M862" i="2"/>
  <c r="L862" i="2"/>
  <c r="O862" i="2" s="1"/>
  <c r="J862" i="2"/>
  <c r="F862" i="2"/>
  <c r="A862" i="2"/>
  <c r="T861" i="2"/>
  <c r="S861" i="2"/>
  <c r="P861" i="2"/>
  <c r="N861" i="2"/>
  <c r="M861" i="2"/>
  <c r="L861" i="2"/>
  <c r="O861" i="2" s="1"/>
  <c r="J861" i="2"/>
  <c r="F861" i="2"/>
  <c r="A861" i="2"/>
  <c r="T860" i="2"/>
  <c r="S860" i="2"/>
  <c r="P860" i="2"/>
  <c r="N860" i="2"/>
  <c r="M860" i="2"/>
  <c r="L860" i="2"/>
  <c r="O860" i="2" s="1"/>
  <c r="J860" i="2"/>
  <c r="F860" i="2"/>
  <c r="A860" i="2"/>
  <c r="T859" i="2"/>
  <c r="S859" i="2"/>
  <c r="P859" i="2"/>
  <c r="N859" i="2"/>
  <c r="M859" i="2"/>
  <c r="L859" i="2"/>
  <c r="O859" i="2" s="1"/>
  <c r="J859" i="2"/>
  <c r="F859" i="2"/>
  <c r="A859" i="2"/>
  <c r="T858" i="2"/>
  <c r="S858" i="2"/>
  <c r="P858" i="2"/>
  <c r="N858" i="2"/>
  <c r="M858" i="2"/>
  <c r="L858" i="2"/>
  <c r="O858" i="2" s="1"/>
  <c r="J858" i="2"/>
  <c r="F858" i="2"/>
  <c r="A858" i="2"/>
  <c r="T857" i="2"/>
  <c r="S857" i="2"/>
  <c r="P857" i="2"/>
  <c r="N857" i="2"/>
  <c r="M857" i="2"/>
  <c r="L857" i="2"/>
  <c r="O857" i="2" s="1"/>
  <c r="J857" i="2"/>
  <c r="F857" i="2"/>
  <c r="A857" i="2"/>
  <c r="T856" i="2"/>
  <c r="S856" i="2"/>
  <c r="P856" i="2"/>
  <c r="N856" i="2"/>
  <c r="M856" i="2"/>
  <c r="L856" i="2"/>
  <c r="O856" i="2" s="1"/>
  <c r="J856" i="2"/>
  <c r="F856" i="2"/>
  <c r="A856" i="2"/>
  <c r="T855" i="2"/>
  <c r="S855" i="2"/>
  <c r="P855" i="2"/>
  <c r="N855" i="2"/>
  <c r="M855" i="2"/>
  <c r="L855" i="2"/>
  <c r="O855" i="2" s="1"/>
  <c r="J855" i="2"/>
  <c r="F855" i="2"/>
  <c r="A855" i="2"/>
  <c r="T854" i="2"/>
  <c r="S854" i="2"/>
  <c r="P854" i="2"/>
  <c r="N854" i="2"/>
  <c r="M854" i="2"/>
  <c r="L854" i="2"/>
  <c r="O854" i="2" s="1"/>
  <c r="J854" i="2"/>
  <c r="F854" i="2"/>
  <c r="A854" i="2"/>
  <c r="T853" i="2"/>
  <c r="S853" i="2"/>
  <c r="P853" i="2"/>
  <c r="N853" i="2"/>
  <c r="M853" i="2"/>
  <c r="L853" i="2"/>
  <c r="O853" i="2" s="1"/>
  <c r="J853" i="2"/>
  <c r="F853" i="2"/>
  <c r="A853" i="2"/>
  <c r="T852" i="2"/>
  <c r="S852" i="2"/>
  <c r="P852" i="2"/>
  <c r="N852" i="2"/>
  <c r="M852" i="2"/>
  <c r="L852" i="2"/>
  <c r="O852" i="2" s="1"/>
  <c r="J852" i="2"/>
  <c r="F852" i="2"/>
  <c r="A852" i="2"/>
  <c r="T851" i="2"/>
  <c r="S851" i="2"/>
  <c r="P851" i="2"/>
  <c r="N851" i="2"/>
  <c r="M851" i="2"/>
  <c r="L851" i="2"/>
  <c r="O851" i="2" s="1"/>
  <c r="J851" i="2"/>
  <c r="F851" i="2"/>
  <c r="A851" i="2"/>
  <c r="T850" i="2"/>
  <c r="S850" i="2"/>
  <c r="P850" i="2"/>
  <c r="N850" i="2"/>
  <c r="M850" i="2"/>
  <c r="L850" i="2"/>
  <c r="O850" i="2" s="1"/>
  <c r="J850" i="2"/>
  <c r="F850" i="2"/>
  <c r="A850" i="2"/>
  <c r="T849" i="2"/>
  <c r="S849" i="2"/>
  <c r="P849" i="2"/>
  <c r="N849" i="2"/>
  <c r="M849" i="2"/>
  <c r="L849" i="2"/>
  <c r="O849" i="2" s="1"/>
  <c r="J849" i="2"/>
  <c r="F849" i="2"/>
  <c r="A849" i="2"/>
  <c r="T848" i="2"/>
  <c r="S848" i="2"/>
  <c r="P848" i="2"/>
  <c r="N848" i="2"/>
  <c r="M848" i="2"/>
  <c r="L848" i="2"/>
  <c r="O848" i="2" s="1"/>
  <c r="J848" i="2"/>
  <c r="F848" i="2"/>
  <c r="A848" i="2"/>
  <c r="T847" i="2"/>
  <c r="S847" i="2"/>
  <c r="P847" i="2"/>
  <c r="N847" i="2"/>
  <c r="M847" i="2"/>
  <c r="L847" i="2"/>
  <c r="O847" i="2" s="1"/>
  <c r="J847" i="2"/>
  <c r="F847" i="2"/>
  <c r="A847" i="2"/>
  <c r="T846" i="2"/>
  <c r="S846" i="2"/>
  <c r="P846" i="2"/>
  <c r="N846" i="2"/>
  <c r="M846" i="2"/>
  <c r="L846" i="2"/>
  <c r="O846" i="2" s="1"/>
  <c r="J846" i="2"/>
  <c r="F846" i="2"/>
  <c r="A846" i="2"/>
  <c r="T845" i="2"/>
  <c r="S845" i="2"/>
  <c r="P845" i="2"/>
  <c r="N845" i="2"/>
  <c r="M845" i="2"/>
  <c r="L845" i="2"/>
  <c r="O845" i="2" s="1"/>
  <c r="J845" i="2"/>
  <c r="F845" i="2"/>
  <c r="A845" i="2"/>
  <c r="T844" i="2"/>
  <c r="S844" i="2"/>
  <c r="P844" i="2"/>
  <c r="N844" i="2"/>
  <c r="M844" i="2"/>
  <c r="L844" i="2"/>
  <c r="O844" i="2" s="1"/>
  <c r="J844" i="2"/>
  <c r="F844" i="2"/>
  <c r="A844" i="2"/>
  <c r="T843" i="2"/>
  <c r="S843" i="2"/>
  <c r="P843" i="2"/>
  <c r="N843" i="2"/>
  <c r="M843" i="2"/>
  <c r="L843" i="2"/>
  <c r="O843" i="2" s="1"/>
  <c r="J843" i="2"/>
  <c r="F843" i="2"/>
  <c r="A843" i="2"/>
  <c r="T842" i="2"/>
  <c r="S842" i="2"/>
  <c r="P842" i="2"/>
  <c r="N842" i="2"/>
  <c r="M842" i="2"/>
  <c r="L842" i="2"/>
  <c r="O842" i="2" s="1"/>
  <c r="J842" i="2"/>
  <c r="F842" i="2"/>
  <c r="A842" i="2"/>
  <c r="T841" i="2"/>
  <c r="S841" i="2"/>
  <c r="P841" i="2"/>
  <c r="N841" i="2"/>
  <c r="M841" i="2"/>
  <c r="L841" i="2"/>
  <c r="O841" i="2" s="1"/>
  <c r="J841" i="2"/>
  <c r="F841" i="2"/>
  <c r="A841" i="2"/>
  <c r="T840" i="2"/>
  <c r="S840" i="2"/>
  <c r="P840" i="2"/>
  <c r="N840" i="2"/>
  <c r="M840" i="2"/>
  <c r="L840" i="2"/>
  <c r="O840" i="2" s="1"/>
  <c r="J840" i="2"/>
  <c r="F840" i="2"/>
  <c r="A840" i="2"/>
  <c r="T839" i="2"/>
  <c r="S839" i="2"/>
  <c r="P839" i="2"/>
  <c r="N839" i="2"/>
  <c r="M839" i="2"/>
  <c r="L839" i="2"/>
  <c r="O839" i="2" s="1"/>
  <c r="J839" i="2"/>
  <c r="F839" i="2"/>
  <c r="A839" i="2"/>
  <c r="T838" i="2"/>
  <c r="S838" i="2"/>
  <c r="P838" i="2"/>
  <c r="N838" i="2"/>
  <c r="M838" i="2"/>
  <c r="L838" i="2"/>
  <c r="O838" i="2" s="1"/>
  <c r="J838" i="2"/>
  <c r="F838" i="2"/>
  <c r="A838" i="2"/>
  <c r="T837" i="2"/>
  <c r="S837" i="2"/>
  <c r="P837" i="2"/>
  <c r="N837" i="2"/>
  <c r="M837" i="2"/>
  <c r="L837" i="2"/>
  <c r="O837" i="2" s="1"/>
  <c r="J837" i="2"/>
  <c r="F837" i="2"/>
  <c r="A837" i="2"/>
  <c r="T836" i="2"/>
  <c r="S836" i="2"/>
  <c r="P836" i="2"/>
  <c r="N836" i="2"/>
  <c r="M836" i="2"/>
  <c r="L836" i="2"/>
  <c r="O836" i="2" s="1"/>
  <c r="J836" i="2"/>
  <c r="F836" i="2"/>
  <c r="A836" i="2"/>
  <c r="T835" i="2"/>
  <c r="S835" i="2"/>
  <c r="P835" i="2"/>
  <c r="N835" i="2"/>
  <c r="M835" i="2"/>
  <c r="L835" i="2"/>
  <c r="O835" i="2" s="1"/>
  <c r="J835" i="2"/>
  <c r="F835" i="2"/>
  <c r="A835" i="2"/>
  <c r="T834" i="2"/>
  <c r="S834" i="2"/>
  <c r="P834" i="2"/>
  <c r="N834" i="2"/>
  <c r="M834" i="2"/>
  <c r="L834" i="2"/>
  <c r="O834" i="2" s="1"/>
  <c r="J834" i="2"/>
  <c r="F834" i="2"/>
  <c r="A834" i="2"/>
  <c r="T833" i="2"/>
  <c r="S833" i="2"/>
  <c r="P833" i="2"/>
  <c r="N833" i="2"/>
  <c r="M833" i="2"/>
  <c r="L833" i="2"/>
  <c r="O833" i="2" s="1"/>
  <c r="J833" i="2"/>
  <c r="F833" i="2"/>
  <c r="A833" i="2"/>
  <c r="T832" i="2"/>
  <c r="S832" i="2"/>
  <c r="P832" i="2"/>
  <c r="N832" i="2"/>
  <c r="M832" i="2"/>
  <c r="L832" i="2"/>
  <c r="O832" i="2" s="1"/>
  <c r="J832" i="2"/>
  <c r="F832" i="2"/>
  <c r="A832" i="2"/>
  <c r="T831" i="2"/>
  <c r="S831" i="2"/>
  <c r="P831" i="2"/>
  <c r="N831" i="2"/>
  <c r="M831" i="2"/>
  <c r="L831" i="2"/>
  <c r="O831" i="2" s="1"/>
  <c r="J831" i="2"/>
  <c r="F831" i="2"/>
  <c r="A831" i="2"/>
  <c r="T830" i="2"/>
  <c r="S830" i="2"/>
  <c r="P830" i="2"/>
  <c r="N830" i="2"/>
  <c r="M830" i="2"/>
  <c r="L830" i="2"/>
  <c r="O830" i="2" s="1"/>
  <c r="J830" i="2"/>
  <c r="F830" i="2"/>
  <c r="A830" i="2"/>
  <c r="T829" i="2"/>
  <c r="S829" i="2"/>
  <c r="P829" i="2"/>
  <c r="N829" i="2"/>
  <c r="M829" i="2"/>
  <c r="L829" i="2"/>
  <c r="O829" i="2" s="1"/>
  <c r="J829" i="2"/>
  <c r="F829" i="2"/>
  <c r="A829" i="2"/>
  <c r="T828" i="2"/>
  <c r="S828" i="2"/>
  <c r="P828" i="2"/>
  <c r="N828" i="2"/>
  <c r="M828" i="2"/>
  <c r="L828" i="2"/>
  <c r="O828" i="2" s="1"/>
  <c r="J828" i="2"/>
  <c r="F828" i="2"/>
  <c r="A828" i="2"/>
  <c r="T827" i="2"/>
  <c r="S827" i="2"/>
  <c r="P827" i="2"/>
  <c r="N827" i="2"/>
  <c r="M827" i="2"/>
  <c r="L827" i="2"/>
  <c r="O827" i="2" s="1"/>
  <c r="J827" i="2"/>
  <c r="F827" i="2"/>
  <c r="A827" i="2"/>
  <c r="T826" i="2"/>
  <c r="S826" i="2"/>
  <c r="P826" i="2"/>
  <c r="N826" i="2"/>
  <c r="M826" i="2"/>
  <c r="L826" i="2"/>
  <c r="O826" i="2" s="1"/>
  <c r="J826" i="2"/>
  <c r="F826" i="2"/>
  <c r="A826" i="2"/>
  <c r="T825" i="2"/>
  <c r="S825" i="2"/>
  <c r="P825" i="2"/>
  <c r="N825" i="2"/>
  <c r="M825" i="2"/>
  <c r="L825" i="2"/>
  <c r="O825" i="2" s="1"/>
  <c r="J825" i="2"/>
  <c r="F825" i="2"/>
  <c r="A825" i="2"/>
  <c r="T824" i="2"/>
  <c r="S824" i="2"/>
  <c r="P824" i="2"/>
  <c r="N824" i="2"/>
  <c r="M824" i="2"/>
  <c r="L824" i="2"/>
  <c r="O824" i="2" s="1"/>
  <c r="J824" i="2"/>
  <c r="F824" i="2"/>
  <c r="A824" i="2"/>
  <c r="T823" i="2"/>
  <c r="S823" i="2"/>
  <c r="P823" i="2"/>
  <c r="N823" i="2"/>
  <c r="M823" i="2"/>
  <c r="L823" i="2"/>
  <c r="O823" i="2" s="1"/>
  <c r="J823" i="2"/>
  <c r="F823" i="2"/>
  <c r="A823" i="2"/>
  <c r="T822" i="2"/>
  <c r="S822" i="2"/>
  <c r="P822" i="2"/>
  <c r="N822" i="2"/>
  <c r="M822" i="2"/>
  <c r="L822" i="2"/>
  <c r="O822" i="2" s="1"/>
  <c r="J822" i="2"/>
  <c r="F822" i="2"/>
  <c r="A822" i="2"/>
  <c r="T821" i="2"/>
  <c r="S821" i="2"/>
  <c r="P821" i="2"/>
  <c r="N821" i="2"/>
  <c r="M821" i="2"/>
  <c r="L821" i="2"/>
  <c r="O821" i="2" s="1"/>
  <c r="J821" i="2"/>
  <c r="F821" i="2"/>
  <c r="A821" i="2"/>
  <c r="T820" i="2"/>
  <c r="S820" i="2"/>
  <c r="P820" i="2"/>
  <c r="N820" i="2"/>
  <c r="M820" i="2"/>
  <c r="L820" i="2"/>
  <c r="O820" i="2" s="1"/>
  <c r="J820" i="2"/>
  <c r="F820" i="2"/>
  <c r="A820" i="2"/>
  <c r="T819" i="2"/>
  <c r="S819" i="2"/>
  <c r="P819" i="2"/>
  <c r="N819" i="2"/>
  <c r="M819" i="2"/>
  <c r="L819" i="2"/>
  <c r="O819" i="2" s="1"/>
  <c r="J819" i="2"/>
  <c r="F819" i="2"/>
  <c r="A819" i="2"/>
  <c r="T818" i="2"/>
  <c r="S818" i="2"/>
  <c r="P818" i="2"/>
  <c r="N818" i="2"/>
  <c r="M818" i="2"/>
  <c r="L818" i="2"/>
  <c r="O818" i="2" s="1"/>
  <c r="J818" i="2"/>
  <c r="F818" i="2"/>
  <c r="A818" i="2"/>
  <c r="T817" i="2"/>
  <c r="S817" i="2"/>
  <c r="P817" i="2"/>
  <c r="N817" i="2"/>
  <c r="M817" i="2"/>
  <c r="L817" i="2"/>
  <c r="O817" i="2" s="1"/>
  <c r="J817" i="2"/>
  <c r="F817" i="2"/>
  <c r="A817" i="2"/>
  <c r="T816" i="2"/>
  <c r="S816" i="2"/>
  <c r="P816" i="2"/>
  <c r="N816" i="2"/>
  <c r="M816" i="2"/>
  <c r="L816" i="2"/>
  <c r="O816" i="2" s="1"/>
  <c r="J816" i="2"/>
  <c r="F816" i="2"/>
  <c r="A816" i="2"/>
  <c r="T815" i="2"/>
  <c r="S815" i="2"/>
  <c r="P815" i="2"/>
  <c r="N815" i="2"/>
  <c r="M815" i="2"/>
  <c r="L815" i="2"/>
  <c r="O815" i="2" s="1"/>
  <c r="J815" i="2"/>
  <c r="F815" i="2"/>
  <c r="A815" i="2"/>
  <c r="T814" i="2"/>
  <c r="S814" i="2"/>
  <c r="P814" i="2"/>
  <c r="N814" i="2"/>
  <c r="M814" i="2"/>
  <c r="L814" i="2"/>
  <c r="O814" i="2" s="1"/>
  <c r="J814" i="2"/>
  <c r="F814" i="2"/>
  <c r="A814" i="2"/>
  <c r="T813" i="2"/>
  <c r="S813" i="2"/>
  <c r="P813" i="2"/>
  <c r="N813" i="2"/>
  <c r="M813" i="2"/>
  <c r="L813" i="2"/>
  <c r="O813" i="2" s="1"/>
  <c r="J813" i="2"/>
  <c r="F813" i="2"/>
  <c r="A813" i="2"/>
  <c r="T812" i="2"/>
  <c r="S812" i="2"/>
  <c r="P812" i="2"/>
  <c r="N812" i="2"/>
  <c r="M812" i="2"/>
  <c r="L812" i="2"/>
  <c r="O812" i="2" s="1"/>
  <c r="J812" i="2"/>
  <c r="F812" i="2"/>
  <c r="A812" i="2"/>
  <c r="T811" i="2"/>
  <c r="S811" i="2"/>
  <c r="P811" i="2"/>
  <c r="N811" i="2"/>
  <c r="M811" i="2"/>
  <c r="L811" i="2"/>
  <c r="O811" i="2" s="1"/>
  <c r="J811" i="2"/>
  <c r="F811" i="2"/>
  <c r="A811" i="2"/>
  <c r="T810" i="2"/>
  <c r="S810" i="2"/>
  <c r="P810" i="2"/>
  <c r="N810" i="2"/>
  <c r="M810" i="2"/>
  <c r="L810" i="2"/>
  <c r="O810" i="2" s="1"/>
  <c r="J810" i="2"/>
  <c r="F810" i="2"/>
  <c r="A810" i="2"/>
  <c r="T809" i="2"/>
  <c r="S809" i="2"/>
  <c r="P809" i="2"/>
  <c r="N809" i="2"/>
  <c r="M809" i="2"/>
  <c r="L809" i="2"/>
  <c r="O809" i="2" s="1"/>
  <c r="J809" i="2"/>
  <c r="F809" i="2"/>
  <c r="A809" i="2"/>
  <c r="T808" i="2"/>
  <c r="S808" i="2"/>
  <c r="P808" i="2"/>
  <c r="N808" i="2"/>
  <c r="M808" i="2"/>
  <c r="L808" i="2"/>
  <c r="O808" i="2" s="1"/>
  <c r="J808" i="2"/>
  <c r="F808" i="2"/>
  <c r="A808" i="2"/>
  <c r="T807" i="2"/>
  <c r="S807" i="2"/>
  <c r="P807" i="2"/>
  <c r="N807" i="2"/>
  <c r="M807" i="2"/>
  <c r="L807" i="2"/>
  <c r="O807" i="2" s="1"/>
  <c r="J807" i="2"/>
  <c r="F807" i="2"/>
  <c r="A807" i="2"/>
  <c r="T806" i="2"/>
  <c r="S806" i="2"/>
  <c r="P806" i="2"/>
  <c r="N806" i="2"/>
  <c r="M806" i="2"/>
  <c r="L806" i="2"/>
  <c r="O806" i="2" s="1"/>
  <c r="J806" i="2"/>
  <c r="F806" i="2"/>
  <c r="A806" i="2"/>
  <c r="T805" i="2"/>
  <c r="S805" i="2"/>
  <c r="P805" i="2"/>
  <c r="N805" i="2"/>
  <c r="M805" i="2"/>
  <c r="L805" i="2"/>
  <c r="O805" i="2" s="1"/>
  <c r="J805" i="2"/>
  <c r="F805" i="2"/>
  <c r="A805" i="2"/>
  <c r="T804" i="2"/>
  <c r="S804" i="2"/>
  <c r="P804" i="2"/>
  <c r="N804" i="2"/>
  <c r="M804" i="2"/>
  <c r="L804" i="2"/>
  <c r="O804" i="2" s="1"/>
  <c r="J804" i="2"/>
  <c r="F804" i="2"/>
  <c r="A804" i="2"/>
  <c r="T803" i="2"/>
  <c r="S803" i="2"/>
  <c r="P803" i="2"/>
  <c r="N803" i="2"/>
  <c r="M803" i="2"/>
  <c r="L803" i="2"/>
  <c r="O803" i="2" s="1"/>
  <c r="J803" i="2"/>
  <c r="F803" i="2"/>
  <c r="A803" i="2"/>
  <c r="T802" i="2"/>
  <c r="S802" i="2"/>
  <c r="P802" i="2"/>
  <c r="N802" i="2"/>
  <c r="M802" i="2"/>
  <c r="L802" i="2"/>
  <c r="O802" i="2" s="1"/>
  <c r="J802" i="2"/>
  <c r="F802" i="2"/>
  <c r="A802" i="2"/>
  <c r="T801" i="2"/>
  <c r="S801" i="2"/>
  <c r="P801" i="2"/>
  <c r="N801" i="2"/>
  <c r="M801" i="2"/>
  <c r="L801" i="2"/>
  <c r="O801" i="2" s="1"/>
  <c r="J801" i="2"/>
  <c r="F801" i="2"/>
  <c r="A801" i="2"/>
  <c r="T800" i="2"/>
  <c r="S800" i="2"/>
  <c r="P800" i="2"/>
  <c r="N800" i="2"/>
  <c r="M800" i="2"/>
  <c r="L800" i="2"/>
  <c r="O800" i="2" s="1"/>
  <c r="J800" i="2"/>
  <c r="F800" i="2"/>
  <c r="A800" i="2"/>
  <c r="T799" i="2"/>
  <c r="S799" i="2"/>
  <c r="P799" i="2"/>
  <c r="N799" i="2"/>
  <c r="M799" i="2"/>
  <c r="L799" i="2"/>
  <c r="O799" i="2" s="1"/>
  <c r="J799" i="2"/>
  <c r="F799" i="2"/>
  <c r="A799" i="2"/>
  <c r="T798" i="2"/>
  <c r="S798" i="2"/>
  <c r="P798" i="2"/>
  <c r="N798" i="2"/>
  <c r="M798" i="2"/>
  <c r="L798" i="2"/>
  <c r="O798" i="2" s="1"/>
  <c r="J798" i="2"/>
  <c r="F798" i="2"/>
  <c r="A798" i="2"/>
  <c r="T797" i="2"/>
  <c r="S797" i="2"/>
  <c r="P797" i="2"/>
  <c r="N797" i="2"/>
  <c r="M797" i="2"/>
  <c r="L797" i="2"/>
  <c r="O797" i="2" s="1"/>
  <c r="J797" i="2"/>
  <c r="F797" i="2"/>
  <c r="A797" i="2"/>
  <c r="T796" i="2"/>
  <c r="S796" i="2"/>
  <c r="P796" i="2"/>
  <c r="N796" i="2"/>
  <c r="M796" i="2"/>
  <c r="L796" i="2"/>
  <c r="O796" i="2" s="1"/>
  <c r="J796" i="2"/>
  <c r="F796" i="2"/>
  <c r="A796" i="2"/>
  <c r="T795" i="2"/>
  <c r="S795" i="2"/>
  <c r="P795" i="2"/>
  <c r="N795" i="2"/>
  <c r="M795" i="2"/>
  <c r="L795" i="2"/>
  <c r="O795" i="2" s="1"/>
  <c r="J795" i="2"/>
  <c r="F795" i="2"/>
  <c r="A795" i="2"/>
  <c r="T794" i="2"/>
  <c r="S794" i="2"/>
  <c r="P794" i="2"/>
  <c r="N794" i="2"/>
  <c r="M794" i="2"/>
  <c r="L794" i="2"/>
  <c r="O794" i="2" s="1"/>
  <c r="J794" i="2"/>
  <c r="F794" i="2"/>
  <c r="A794" i="2"/>
  <c r="T793" i="2"/>
  <c r="S793" i="2"/>
  <c r="P793" i="2"/>
  <c r="N793" i="2"/>
  <c r="M793" i="2"/>
  <c r="L793" i="2"/>
  <c r="O793" i="2" s="1"/>
  <c r="J793" i="2"/>
  <c r="F793" i="2"/>
  <c r="A793" i="2"/>
  <c r="T792" i="2"/>
  <c r="S792" i="2"/>
  <c r="P792" i="2"/>
  <c r="N792" i="2"/>
  <c r="M792" i="2"/>
  <c r="L792" i="2"/>
  <c r="O792" i="2" s="1"/>
  <c r="J792" i="2"/>
  <c r="F792" i="2"/>
  <c r="A792" i="2"/>
  <c r="T791" i="2"/>
  <c r="S791" i="2"/>
  <c r="P791" i="2"/>
  <c r="N791" i="2"/>
  <c r="M791" i="2"/>
  <c r="L791" i="2"/>
  <c r="O791" i="2" s="1"/>
  <c r="J791" i="2"/>
  <c r="F791" i="2"/>
  <c r="A791" i="2"/>
  <c r="T790" i="2"/>
  <c r="S790" i="2"/>
  <c r="P790" i="2"/>
  <c r="N790" i="2"/>
  <c r="M790" i="2"/>
  <c r="L790" i="2"/>
  <c r="O790" i="2" s="1"/>
  <c r="J790" i="2"/>
  <c r="F790" i="2"/>
  <c r="A790" i="2"/>
  <c r="T789" i="2"/>
  <c r="S789" i="2"/>
  <c r="P789" i="2"/>
  <c r="N789" i="2"/>
  <c r="M789" i="2"/>
  <c r="L789" i="2"/>
  <c r="O789" i="2" s="1"/>
  <c r="J789" i="2"/>
  <c r="F789" i="2"/>
  <c r="A789" i="2"/>
  <c r="T788" i="2"/>
  <c r="S788" i="2"/>
  <c r="P788" i="2"/>
  <c r="N788" i="2"/>
  <c r="M788" i="2"/>
  <c r="L788" i="2"/>
  <c r="O788" i="2" s="1"/>
  <c r="J788" i="2"/>
  <c r="F788" i="2"/>
  <c r="A788" i="2"/>
  <c r="T787" i="2"/>
  <c r="S787" i="2"/>
  <c r="P787" i="2"/>
  <c r="N787" i="2"/>
  <c r="M787" i="2"/>
  <c r="L787" i="2"/>
  <c r="O787" i="2" s="1"/>
  <c r="J787" i="2"/>
  <c r="F787" i="2"/>
  <c r="A787" i="2"/>
  <c r="T786" i="2"/>
  <c r="S786" i="2"/>
  <c r="P786" i="2"/>
  <c r="N786" i="2"/>
  <c r="M786" i="2"/>
  <c r="L786" i="2"/>
  <c r="O786" i="2" s="1"/>
  <c r="J786" i="2"/>
  <c r="F786" i="2"/>
  <c r="A786" i="2"/>
  <c r="T785" i="2"/>
  <c r="S785" i="2"/>
  <c r="P785" i="2"/>
  <c r="N785" i="2"/>
  <c r="M785" i="2"/>
  <c r="L785" i="2"/>
  <c r="O785" i="2" s="1"/>
  <c r="J785" i="2"/>
  <c r="F785" i="2"/>
  <c r="A785" i="2"/>
  <c r="T784" i="2"/>
  <c r="S784" i="2"/>
  <c r="P784" i="2"/>
  <c r="N784" i="2"/>
  <c r="M784" i="2"/>
  <c r="L784" i="2"/>
  <c r="O784" i="2" s="1"/>
  <c r="J784" i="2"/>
  <c r="F784" i="2"/>
  <c r="A784" i="2"/>
  <c r="T783" i="2"/>
  <c r="S783" i="2"/>
  <c r="P783" i="2"/>
  <c r="N783" i="2"/>
  <c r="M783" i="2"/>
  <c r="L783" i="2"/>
  <c r="O783" i="2" s="1"/>
  <c r="J783" i="2"/>
  <c r="F783" i="2"/>
  <c r="A783" i="2"/>
  <c r="T782" i="2"/>
  <c r="S782" i="2"/>
  <c r="P782" i="2"/>
  <c r="N782" i="2"/>
  <c r="M782" i="2"/>
  <c r="L782" i="2"/>
  <c r="O782" i="2" s="1"/>
  <c r="J782" i="2"/>
  <c r="F782" i="2"/>
  <c r="A782" i="2"/>
  <c r="T781" i="2"/>
  <c r="S781" i="2"/>
  <c r="P781" i="2"/>
  <c r="N781" i="2"/>
  <c r="M781" i="2"/>
  <c r="L781" i="2"/>
  <c r="O781" i="2" s="1"/>
  <c r="J781" i="2"/>
  <c r="F781" i="2"/>
  <c r="A781" i="2"/>
  <c r="T780" i="2"/>
  <c r="S780" i="2"/>
  <c r="P780" i="2"/>
  <c r="N780" i="2"/>
  <c r="M780" i="2"/>
  <c r="L780" i="2"/>
  <c r="O780" i="2" s="1"/>
  <c r="J780" i="2"/>
  <c r="F780" i="2"/>
  <c r="A780" i="2"/>
  <c r="T779" i="2"/>
  <c r="S779" i="2"/>
  <c r="P779" i="2"/>
  <c r="N779" i="2"/>
  <c r="M779" i="2"/>
  <c r="L779" i="2"/>
  <c r="O779" i="2" s="1"/>
  <c r="J779" i="2"/>
  <c r="F779" i="2"/>
  <c r="A779" i="2"/>
  <c r="T778" i="2"/>
  <c r="S778" i="2"/>
  <c r="P778" i="2"/>
  <c r="N778" i="2"/>
  <c r="M778" i="2"/>
  <c r="L778" i="2"/>
  <c r="O778" i="2" s="1"/>
  <c r="J778" i="2"/>
  <c r="F778" i="2"/>
  <c r="A778" i="2"/>
  <c r="T777" i="2"/>
  <c r="S777" i="2"/>
  <c r="P777" i="2"/>
  <c r="N777" i="2"/>
  <c r="M777" i="2"/>
  <c r="L777" i="2"/>
  <c r="O777" i="2" s="1"/>
  <c r="J777" i="2"/>
  <c r="F777" i="2"/>
  <c r="A777" i="2"/>
  <c r="T776" i="2"/>
  <c r="S776" i="2"/>
  <c r="P776" i="2"/>
  <c r="N776" i="2"/>
  <c r="M776" i="2"/>
  <c r="L776" i="2"/>
  <c r="O776" i="2" s="1"/>
  <c r="J776" i="2"/>
  <c r="F776" i="2"/>
  <c r="A776" i="2"/>
  <c r="T775" i="2"/>
  <c r="S775" i="2"/>
  <c r="P775" i="2"/>
  <c r="N775" i="2"/>
  <c r="M775" i="2"/>
  <c r="L775" i="2"/>
  <c r="O775" i="2" s="1"/>
  <c r="J775" i="2"/>
  <c r="F775" i="2"/>
  <c r="A775" i="2"/>
  <c r="T774" i="2"/>
  <c r="S774" i="2"/>
  <c r="P774" i="2"/>
  <c r="N774" i="2"/>
  <c r="M774" i="2"/>
  <c r="L774" i="2"/>
  <c r="O774" i="2" s="1"/>
  <c r="J774" i="2"/>
  <c r="F774" i="2"/>
  <c r="A774" i="2"/>
  <c r="T773" i="2"/>
  <c r="S773" i="2"/>
  <c r="P773" i="2"/>
  <c r="N773" i="2"/>
  <c r="M773" i="2"/>
  <c r="L773" i="2"/>
  <c r="O773" i="2" s="1"/>
  <c r="J773" i="2"/>
  <c r="F773" i="2"/>
  <c r="A773" i="2"/>
  <c r="T772" i="2"/>
  <c r="S772" i="2"/>
  <c r="P772" i="2"/>
  <c r="N772" i="2"/>
  <c r="M772" i="2"/>
  <c r="L772" i="2"/>
  <c r="O772" i="2" s="1"/>
  <c r="J772" i="2"/>
  <c r="F772" i="2"/>
  <c r="A772" i="2"/>
  <c r="T771" i="2"/>
  <c r="S771" i="2"/>
  <c r="P771" i="2"/>
  <c r="N771" i="2"/>
  <c r="M771" i="2"/>
  <c r="L771" i="2"/>
  <c r="O771" i="2" s="1"/>
  <c r="J771" i="2"/>
  <c r="F771" i="2"/>
  <c r="A771" i="2"/>
  <c r="T770" i="2"/>
  <c r="S770" i="2"/>
  <c r="P770" i="2"/>
  <c r="N770" i="2"/>
  <c r="M770" i="2"/>
  <c r="L770" i="2"/>
  <c r="O770" i="2" s="1"/>
  <c r="J770" i="2"/>
  <c r="F770" i="2"/>
  <c r="A770" i="2"/>
  <c r="T769" i="2"/>
  <c r="S769" i="2"/>
  <c r="P769" i="2"/>
  <c r="N769" i="2"/>
  <c r="M769" i="2"/>
  <c r="L769" i="2"/>
  <c r="O769" i="2" s="1"/>
  <c r="J769" i="2"/>
  <c r="F769" i="2"/>
  <c r="A769" i="2"/>
  <c r="T768" i="2"/>
  <c r="S768" i="2"/>
  <c r="P768" i="2"/>
  <c r="N768" i="2"/>
  <c r="M768" i="2"/>
  <c r="L768" i="2"/>
  <c r="O768" i="2" s="1"/>
  <c r="J768" i="2"/>
  <c r="F768" i="2"/>
  <c r="A768" i="2"/>
  <c r="T767" i="2"/>
  <c r="S767" i="2"/>
  <c r="P767" i="2"/>
  <c r="N767" i="2"/>
  <c r="M767" i="2"/>
  <c r="L767" i="2"/>
  <c r="O767" i="2" s="1"/>
  <c r="J767" i="2"/>
  <c r="F767" i="2"/>
  <c r="A767" i="2"/>
  <c r="T766" i="2"/>
  <c r="S766" i="2"/>
  <c r="P766" i="2"/>
  <c r="N766" i="2"/>
  <c r="M766" i="2"/>
  <c r="L766" i="2"/>
  <c r="O766" i="2" s="1"/>
  <c r="J766" i="2"/>
  <c r="F766" i="2"/>
  <c r="A766" i="2"/>
  <c r="T765" i="2"/>
  <c r="S765" i="2"/>
  <c r="P765" i="2"/>
  <c r="N765" i="2"/>
  <c r="M765" i="2"/>
  <c r="L765" i="2"/>
  <c r="O765" i="2" s="1"/>
  <c r="J765" i="2"/>
  <c r="F765" i="2"/>
  <c r="A765" i="2"/>
  <c r="T764" i="2"/>
  <c r="S764" i="2"/>
  <c r="P764" i="2"/>
  <c r="N764" i="2"/>
  <c r="M764" i="2"/>
  <c r="L764" i="2"/>
  <c r="O764" i="2" s="1"/>
  <c r="J764" i="2"/>
  <c r="F764" i="2"/>
  <c r="A764" i="2"/>
  <c r="T763" i="2"/>
  <c r="S763" i="2"/>
  <c r="P763" i="2"/>
  <c r="N763" i="2"/>
  <c r="M763" i="2"/>
  <c r="L763" i="2"/>
  <c r="O763" i="2" s="1"/>
  <c r="J763" i="2"/>
  <c r="F763" i="2"/>
  <c r="A763" i="2"/>
  <c r="T762" i="2"/>
  <c r="S762" i="2"/>
  <c r="P762" i="2"/>
  <c r="N762" i="2"/>
  <c r="M762" i="2"/>
  <c r="L762" i="2"/>
  <c r="O762" i="2" s="1"/>
  <c r="J762" i="2"/>
  <c r="F762" i="2"/>
  <c r="A762" i="2"/>
  <c r="T761" i="2"/>
  <c r="S761" i="2"/>
  <c r="P761" i="2"/>
  <c r="N761" i="2"/>
  <c r="M761" i="2"/>
  <c r="L761" i="2"/>
  <c r="O761" i="2" s="1"/>
  <c r="J761" i="2"/>
  <c r="F761" i="2"/>
  <c r="A761" i="2"/>
  <c r="T760" i="2"/>
  <c r="S760" i="2"/>
  <c r="P760" i="2"/>
  <c r="N760" i="2"/>
  <c r="M760" i="2"/>
  <c r="L760" i="2"/>
  <c r="O760" i="2" s="1"/>
  <c r="J760" i="2"/>
  <c r="F760" i="2"/>
  <c r="A760" i="2"/>
  <c r="T759" i="2"/>
  <c r="S759" i="2"/>
  <c r="P759" i="2"/>
  <c r="N759" i="2"/>
  <c r="M759" i="2"/>
  <c r="L759" i="2"/>
  <c r="O759" i="2" s="1"/>
  <c r="J759" i="2"/>
  <c r="F759" i="2"/>
  <c r="A759" i="2"/>
  <c r="T758" i="2"/>
  <c r="S758" i="2"/>
  <c r="P758" i="2"/>
  <c r="N758" i="2"/>
  <c r="M758" i="2"/>
  <c r="L758" i="2"/>
  <c r="O758" i="2" s="1"/>
  <c r="J758" i="2"/>
  <c r="F758" i="2"/>
  <c r="A758" i="2"/>
  <c r="T757" i="2"/>
  <c r="S757" i="2"/>
  <c r="P757" i="2"/>
  <c r="N757" i="2"/>
  <c r="M757" i="2"/>
  <c r="L757" i="2"/>
  <c r="O757" i="2" s="1"/>
  <c r="J757" i="2"/>
  <c r="F757" i="2"/>
  <c r="A757" i="2"/>
  <c r="T756" i="2"/>
  <c r="S756" i="2"/>
  <c r="P756" i="2"/>
  <c r="N756" i="2"/>
  <c r="M756" i="2"/>
  <c r="L756" i="2"/>
  <c r="O756" i="2" s="1"/>
  <c r="J756" i="2"/>
  <c r="F756" i="2"/>
  <c r="A756" i="2"/>
  <c r="T755" i="2"/>
  <c r="S755" i="2"/>
  <c r="P755" i="2"/>
  <c r="N755" i="2"/>
  <c r="M755" i="2"/>
  <c r="L755" i="2"/>
  <c r="O755" i="2" s="1"/>
  <c r="J755" i="2"/>
  <c r="F755" i="2"/>
  <c r="A755" i="2"/>
  <c r="T754" i="2"/>
  <c r="S754" i="2"/>
  <c r="P754" i="2"/>
  <c r="N754" i="2"/>
  <c r="M754" i="2"/>
  <c r="L754" i="2"/>
  <c r="O754" i="2" s="1"/>
  <c r="J754" i="2"/>
  <c r="F754" i="2"/>
  <c r="A754" i="2"/>
  <c r="T753" i="2"/>
  <c r="S753" i="2"/>
  <c r="P753" i="2"/>
  <c r="N753" i="2"/>
  <c r="M753" i="2"/>
  <c r="L753" i="2"/>
  <c r="O753" i="2" s="1"/>
  <c r="J753" i="2"/>
  <c r="F753" i="2"/>
  <c r="A753" i="2"/>
  <c r="T752" i="2"/>
  <c r="S752" i="2"/>
  <c r="P752" i="2"/>
  <c r="N752" i="2"/>
  <c r="M752" i="2"/>
  <c r="L752" i="2"/>
  <c r="O752" i="2" s="1"/>
  <c r="J752" i="2"/>
  <c r="F752" i="2"/>
  <c r="A752" i="2"/>
  <c r="T751" i="2"/>
  <c r="S751" i="2"/>
  <c r="P751" i="2"/>
  <c r="N751" i="2"/>
  <c r="M751" i="2"/>
  <c r="L751" i="2"/>
  <c r="O751" i="2" s="1"/>
  <c r="J751" i="2"/>
  <c r="F751" i="2"/>
  <c r="A751" i="2"/>
  <c r="T750" i="2"/>
  <c r="S750" i="2"/>
  <c r="P750" i="2"/>
  <c r="N750" i="2"/>
  <c r="M750" i="2"/>
  <c r="L750" i="2"/>
  <c r="O750" i="2" s="1"/>
  <c r="J750" i="2"/>
  <c r="F750" i="2"/>
  <c r="A750" i="2"/>
  <c r="T749" i="2"/>
  <c r="S749" i="2"/>
  <c r="P749" i="2"/>
  <c r="N749" i="2"/>
  <c r="M749" i="2"/>
  <c r="L749" i="2"/>
  <c r="O749" i="2" s="1"/>
  <c r="J749" i="2"/>
  <c r="F749" i="2"/>
  <c r="A749" i="2"/>
  <c r="T748" i="2"/>
  <c r="S748" i="2"/>
  <c r="P748" i="2"/>
  <c r="N748" i="2"/>
  <c r="M748" i="2"/>
  <c r="L748" i="2"/>
  <c r="O748" i="2" s="1"/>
  <c r="J748" i="2"/>
  <c r="F748" i="2"/>
  <c r="A748" i="2"/>
  <c r="T747" i="2"/>
  <c r="S747" i="2"/>
  <c r="P747" i="2"/>
  <c r="N747" i="2"/>
  <c r="M747" i="2"/>
  <c r="L747" i="2"/>
  <c r="O747" i="2" s="1"/>
  <c r="J747" i="2"/>
  <c r="F747" i="2"/>
  <c r="A747" i="2"/>
  <c r="T746" i="2"/>
  <c r="S746" i="2"/>
  <c r="P746" i="2"/>
  <c r="N746" i="2"/>
  <c r="M746" i="2"/>
  <c r="L746" i="2"/>
  <c r="O746" i="2" s="1"/>
  <c r="J746" i="2"/>
  <c r="F746" i="2"/>
  <c r="A746" i="2"/>
  <c r="T745" i="2"/>
  <c r="S745" i="2"/>
  <c r="P745" i="2"/>
  <c r="N745" i="2"/>
  <c r="M745" i="2"/>
  <c r="L745" i="2"/>
  <c r="O745" i="2" s="1"/>
  <c r="J745" i="2"/>
  <c r="F745" i="2"/>
  <c r="A745" i="2"/>
  <c r="T744" i="2"/>
  <c r="S744" i="2"/>
  <c r="P744" i="2"/>
  <c r="N744" i="2"/>
  <c r="M744" i="2"/>
  <c r="L744" i="2"/>
  <c r="O744" i="2" s="1"/>
  <c r="J744" i="2"/>
  <c r="F744" i="2"/>
  <c r="A744" i="2"/>
  <c r="T743" i="2"/>
  <c r="S743" i="2"/>
  <c r="P743" i="2"/>
  <c r="N743" i="2"/>
  <c r="M743" i="2"/>
  <c r="L743" i="2"/>
  <c r="O743" i="2" s="1"/>
  <c r="J743" i="2"/>
  <c r="F743" i="2"/>
  <c r="A743" i="2"/>
  <c r="T742" i="2"/>
  <c r="S742" i="2"/>
  <c r="P742" i="2"/>
  <c r="N742" i="2"/>
  <c r="M742" i="2"/>
  <c r="L742" i="2"/>
  <c r="O742" i="2" s="1"/>
  <c r="J742" i="2"/>
  <c r="F742" i="2"/>
  <c r="A742" i="2"/>
  <c r="T741" i="2"/>
  <c r="S741" i="2"/>
  <c r="P741" i="2"/>
  <c r="N741" i="2"/>
  <c r="M741" i="2"/>
  <c r="L741" i="2"/>
  <c r="O741" i="2" s="1"/>
  <c r="J741" i="2"/>
  <c r="F741" i="2"/>
  <c r="A741" i="2"/>
  <c r="T740" i="2"/>
  <c r="S740" i="2"/>
  <c r="P740" i="2"/>
  <c r="N740" i="2"/>
  <c r="M740" i="2"/>
  <c r="L740" i="2"/>
  <c r="O740" i="2" s="1"/>
  <c r="J740" i="2"/>
  <c r="F740" i="2"/>
  <c r="A740" i="2"/>
  <c r="T739" i="2"/>
  <c r="S739" i="2"/>
  <c r="P739" i="2"/>
  <c r="N739" i="2"/>
  <c r="M739" i="2"/>
  <c r="L739" i="2"/>
  <c r="O739" i="2" s="1"/>
  <c r="J739" i="2"/>
  <c r="F739" i="2"/>
  <c r="A739" i="2"/>
  <c r="T738" i="2"/>
  <c r="S738" i="2"/>
  <c r="P738" i="2"/>
  <c r="N738" i="2"/>
  <c r="M738" i="2"/>
  <c r="L738" i="2"/>
  <c r="O738" i="2" s="1"/>
  <c r="J738" i="2"/>
  <c r="F738" i="2"/>
  <c r="A738" i="2"/>
  <c r="T737" i="2"/>
  <c r="S737" i="2"/>
  <c r="P737" i="2"/>
  <c r="N737" i="2"/>
  <c r="M737" i="2"/>
  <c r="L737" i="2"/>
  <c r="O737" i="2" s="1"/>
  <c r="J737" i="2"/>
  <c r="F737" i="2"/>
  <c r="A737" i="2"/>
  <c r="T736" i="2"/>
  <c r="S736" i="2"/>
  <c r="P736" i="2"/>
  <c r="N736" i="2"/>
  <c r="M736" i="2"/>
  <c r="L736" i="2"/>
  <c r="O736" i="2" s="1"/>
  <c r="J736" i="2"/>
  <c r="F736" i="2"/>
  <c r="A736" i="2"/>
  <c r="T735" i="2"/>
  <c r="S735" i="2"/>
  <c r="P735" i="2"/>
  <c r="N735" i="2"/>
  <c r="M735" i="2"/>
  <c r="L735" i="2"/>
  <c r="O735" i="2" s="1"/>
  <c r="J735" i="2"/>
  <c r="F735" i="2"/>
  <c r="A735" i="2"/>
  <c r="T734" i="2"/>
  <c r="S734" i="2"/>
  <c r="P734" i="2"/>
  <c r="N734" i="2"/>
  <c r="M734" i="2"/>
  <c r="L734" i="2"/>
  <c r="O734" i="2" s="1"/>
  <c r="J734" i="2"/>
  <c r="F734" i="2"/>
  <c r="A734" i="2"/>
  <c r="T733" i="2"/>
  <c r="S733" i="2"/>
  <c r="P733" i="2"/>
  <c r="N733" i="2"/>
  <c r="M733" i="2"/>
  <c r="L733" i="2"/>
  <c r="O733" i="2" s="1"/>
  <c r="J733" i="2"/>
  <c r="F733" i="2"/>
  <c r="A733" i="2"/>
  <c r="T732" i="2"/>
  <c r="S732" i="2"/>
  <c r="P732" i="2"/>
  <c r="N732" i="2"/>
  <c r="M732" i="2"/>
  <c r="L732" i="2"/>
  <c r="O732" i="2" s="1"/>
  <c r="J732" i="2"/>
  <c r="F732" i="2"/>
  <c r="A732" i="2"/>
  <c r="T731" i="2"/>
  <c r="S731" i="2"/>
  <c r="P731" i="2"/>
  <c r="N731" i="2"/>
  <c r="M731" i="2"/>
  <c r="L731" i="2"/>
  <c r="O731" i="2" s="1"/>
  <c r="J731" i="2"/>
  <c r="F731" i="2"/>
  <c r="A731" i="2"/>
  <c r="T730" i="2"/>
  <c r="S730" i="2"/>
  <c r="P730" i="2"/>
  <c r="N730" i="2"/>
  <c r="M730" i="2"/>
  <c r="L730" i="2"/>
  <c r="O730" i="2" s="1"/>
  <c r="J730" i="2"/>
  <c r="F730" i="2"/>
  <c r="A730" i="2"/>
  <c r="T729" i="2"/>
  <c r="S729" i="2"/>
  <c r="P729" i="2"/>
  <c r="N729" i="2"/>
  <c r="M729" i="2"/>
  <c r="L729" i="2"/>
  <c r="O729" i="2" s="1"/>
  <c r="J729" i="2"/>
  <c r="F729" i="2"/>
  <c r="A729" i="2"/>
  <c r="T728" i="2"/>
  <c r="S728" i="2"/>
  <c r="P728" i="2"/>
  <c r="N728" i="2"/>
  <c r="M728" i="2"/>
  <c r="L728" i="2"/>
  <c r="O728" i="2" s="1"/>
  <c r="J728" i="2"/>
  <c r="F728" i="2"/>
  <c r="A728" i="2"/>
  <c r="T727" i="2"/>
  <c r="S727" i="2"/>
  <c r="P727" i="2"/>
  <c r="N727" i="2"/>
  <c r="M727" i="2"/>
  <c r="L727" i="2"/>
  <c r="O727" i="2" s="1"/>
  <c r="J727" i="2"/>
  <c r="F727" i="2"/>
  <c r="A727" i="2"/>
  <c r="T726" i="2"/>
  <c r="S726" i="2"/>
  <c r="P726" i="2"/>
  <c r="N726" i="2"/>
  <c r="M726" i="2"/>
  <c r="L726" i="2"/>
  <c r="O726" i="2" s="1"/>
  <c r="J726" i="2"/>
  <c r="F726" i="2"/>
  <c r="A726" i="2"/>
  <c r="T725" i="2"/>
  <c r="S725" i="2"/>
  <c r="P725" i="2"/>
  <c r="N725" i="2"/>
  <c r="M725" i="2"/>
  <c r="L725" i="2"/>
  <c r="O725" i="2" s="1"/>
  <c r="J725" i="2"/>
  <c r="F725" i="2"/>
  <c r="A725" i="2"/>
  <c r="T724" i="2"/>
  <c r="S724" i="2"/>
  <c r="P724" i="2"/>
  <c r="N724" i="2"/>
  <c r="M724" i="2"/>
  <c r="L724" i="2"/>
  <c r="O724" i="2" s="1"/>
  <c r="J724" i="2"/>
  <c r="F724" i="2"/>
  <c r="A724" i="2"/>
  <c r="T723" i="2"/>
  <c r="S723" i="2"/>
  <c r="P723" i="2"/>
  <c r="N723" i="2"/>
  <c r="M723" i="2"/>
  <c r="L723" i="2"/>
  <c r="O723" i="2" s="1"/>
  <c r="J723" i="2"/>
  <c r="F723" i="2"/>
  <c r="A723" i="2"/>
  <c r="T722" i="2"/>
  <c r="S722" i="2"/>
  <c r="P722" i="2"/>
  <c r="N722" i="2"/>
  <c r="M722" i="2"/>
  <c r="L722" i="2"/>
  <c r="O722" i="2" s="1"/>
  <c r="J722" i="2"/>
  <c r="F722" i="2"/>
  <c r="A722" i="2"/>
  <c r="T721" i="2"/>
  <c r="S721" i="2"/>
  <c r="P721" i="2"/>
  <c r="N721" i="2"/>
  <c r="M721" i="2"/>
  <c r="L721" i="2"/>
  <c r="O721" i="2" s="1"/>
  <c r="J721" i="2"/>
  <c r="F721" i="2"/>
  <c r="A721" i="2"/>
  <c r="T720" i="2"/>
  <c r="S720" i="2"/>
  <c r="P720" i="2"/>
  <c r="N720" i="2"/>
  <c r="M720" i="2"/>
  <c r="L720" i="2"/>
  <c r="O720" i="2" s="1"/>
  <c r="J720" i="2"/>
  <c r="F720" i="2"/>
  <c r="A720" i="2"/>
  <c r="T719" i="2"/>
  <c r="S719" i="2"/>
  <c r="P719" i="2"/>
  <c r="N719" i="2"/>
  <c r="M719" i="2"/>
  <c r="L719" i="2"/>
  <c r="O719" i="2" s="1"/>
  <c r="J719" i="2"/>
  <c r="F719" i="2"/>
  <c r="A719" i="2"/>
  <c r="T718" i="2"/>
  <c r="S718" i="2"/>
  <c r="P718" i="2"/>
  <c r="N718" i="2"/>
  <c r="M718" i="2"/>
  <c r="L718" i="2"/>
  <c r="O718" i="2" s="1"/>
  <c r="J718" i="2"/>
  <c r="F718" i="2"/>
  <c r="A718" i="2"/>
  <c r="T717" i="2"/>
  <c r="S717" i="2"/>
  <c r="P717" i="2"/>
  <c r="N717" i="2"/>
  <c r="M717" i="2"/>
  <c r="L717" i="2"/>
  <c r="O717" i="2" s="1"/>
  <c r="J717" i="2"/>
  <c r="F717" i="2"/>
  <c r="A717" i="2"/>
  <c r="T716" i="2"/>
  <c r="S716" i="2"/>
  <c r="P716" i="2"/>
  <c r="N716" i="2"/>
  <c r="M716" i="2"/>
  <c r="L716" i="2"/>
  <c r="O716" i="2" s="1"/>
  <c r="J716" i="2"/>
  <c r="F716" i="2"/>
  <c r="A716" i="2"/>
  <c r="T715" i="2"/>
  <c r="S715" i="2"/>
  <c r="P715" i="2"/>
  <c r="N715" i="2"/>
  <c r="M715" i="2"/>
  <c r="L715" i="2"/>
  <c r="O715" i="2" s="1"/>
  <c r="J715" i="2"/>
  <c r="F715" i="2"/>
  <c r="A715" i="2"/>
  <c r="T714" i="2"/>
  <c r="S714" i="2"/>
  <c r="P714" i="2"/>
  <c r="N714" i="2"/>
  <c r="M714" i="2"/>
  <c r="L714" i="2"/>
  <c r="O714" i="2" s="1"/>
  <c r="J714" i="2"/>
  <c r="F714" i="2"/>
  <c r="A714" i="2"/>
  <c r="T713" i="2"/>
  <c r="S713" i="2"/>
  <c r="P713" i="2"/>
  <c r="N713" i="2"/>
  <c r="M713" i="2"/>
  <c r="L713" i="2"/>
  <c r="O713" i="2" s="1"/>
  <c r="J713" i="2"/>
  <c r="F713" i="2"/>
  <c r="A713" i="2"/>
  <c r="T712" i="2"/>
  <c r="S712" i="2"/>
  <c r="P712" i="2"/>
  <c r="N712" i="2"/>
  <c r="M712" i="2"/>
  <c r="L712" i="2"/>
  <c r="O712" i="2" s="1"/>
  <c r="J712" i="2"/>
  <c r="F712" i="2"/>
  <c r="A712" i="2"/>
  <c r="T711" i="2"/>
  <c r="S711" i="2"/>
  <c r="P711" i="2"/>
  <c r="N711" i="2"/>
  <c r="M711" i="2"/>
  <c r="L711" i="2"/>
  <c r="O711" i="2" s="1"/>
  <c r="J711" i="2"/>
  <c r="F711" i="2"/>
  <c r="A711" i="2"/>
  <c r="T710" i="2"/>
  <c r="S710" i="2"/>
  <c r="P710" i="2"/>
  <c r="N710" i="2"/>
  <c r="M710" i="2"/>
  <c r="L710" i="2"/>
  <c r="O710" i="2" s="1"/>
  <c r="J710" i="2"/>
  <c r="F710" i="2"/>
  <c r="A710" i="2"/>
  <c r="T709" i="2"/>
  <c r="S709" i="2"/>
  <c r="P709" i="2"/>
  <c r="N709" i="2"/>
  <c r="M709" i="2"/>
  <c r="L709" i="2"/>
  <c r="O709" i="2" s="1"/>
  <c r="J709" i="2"/>
  <c r="F709" i="2"/>
  <c r="A709" i="2"/>
  <c r="T708" i="2"/>
  <c r="S708" i="2"/>
  <c r="P708" i="2"/>
  <c r="N708" i="2"/>
  <c r="M708" i="2"/>
  <c r="L708" i="2"/>
  <c r="O708" i="2" s="1"/>
  <c r="J708" i="2"/>
  <c r="F708" i="2"/>
  <c r="A708" i="2"/>
  <c r="T707" i="2"/>
  <c r="S707" i="2"/>
  <c r="P707" i="2"/>
  <c r="N707" i="2"/>
  <c r="M707" i="2"/>
  <c r="L707" i="2"/>
  <c r="O707" i="2" s="1"/>
  <c r="J707" i="2"/>
  <c r="F707" i="2"/>
  <c r="A707" i="2"/>
  <c r="T706" i="2"/>
  <c r="S706" i="2"/>
  <c r="P706" i="2"/>
  <c r="N706" i="2"/>
  <c r="M706" i="2"/>
  <c r="L706" i="2"/>
  <c r="O706" i="2" s="1"/>
  <c r="J706" i="2"/>
  <c r="F706" i="2"/>
  <c r="A706" i="2"/>
  <c r="T705" i="2"/>
  <c r="S705" i="2"/>
  <c r="P705" i="2"/>
  <c r="N705" i="2"/>
  <c r="M705" i="2"/>
  <c r="L705" i="2"/>
  <c r="O705" i="2" s="1"/>
  <c r="J705" i="2"/>
  <c r="F705" i="2"/>
  <c r="A705" i="2"/>
  <c r="T704" i="2"/>
  <c r="S704" i="2"/>
  <c r="P704" i="2"/>
  <c r="N704" i="2"/>
  <c r="M704" i="2"/>
  <c r="L704" i="2"/>
  <c r="O704" i="2" s="1"/>
  <c r="J704" i="2"/>
  <c r="F704" i="2"/>
  <c r="A704" i="2"/>
  <c r="T703" i="2"/>
  <c r="S703" i="2"/>
  <c r="P703" i="2"/>
  <c r="N703" i="2"/>
  <c r="M703" i="2"/>
  <c r="L703" i="2"/>
  <c r="O703" i="2" s="1"/>
  <c r="J703" i="2"/>
  <c r="F703" i="2"/>
  <c r="A703" i="2"/>
  <c r="T702" i="2"/>
  <c r="S702" i="2"/>
  <c r="P702" i="2"/>
  <c r="N702" i="2"/>
  <c r="M702" i="2"/>
  <c r="L702" i="2"/>
  <c r="O702" i="2" s="1"/>
  <c r="J702" i="2"/>
  <c r="F702" i="2"/>
  <c r="A702" i="2"/>
  <c r="T701" i="2"/>
  <c r="S701" i="2"/>
  <c r="P701" i="2"/>
  <c r="N701" i="2"/>
  <c r="M701" i="2"/>
  <c r="L701" i="2"/>
  <c r="O701" i="2" s="1"/>
  <c r="J701" i="2"/>
  <c r="F701" i="2"/>
  <c r="A701" i="2"/>
  <c r="T700" i="2"/>
  <c r="S700" i="2"/>
  <c r="P700" i="2"/>
  <c r="N700" i="2"/>
  <c r="M700" i="2"/>
  <c r="L700" i="2"/>
  <c r="O700" i="2" s="1"/>
  <c r="J700" i="2"/>
  <c r="F700" i="2"/>
  <c r="A700" i="2"/>
  <c r="T699" i="2"/>
  <c r="S699" i="2"/>
  <c r="P699" i="2"/>
  <c r="N699" i="2"/>
  <c r="M699" i="2"/>
  <c r="L699" i="2"/>
  <c r="O699" i="2" s="1"/>
  <c r="J699" i="2"/>
  <c r="F699" i="2"/>
  <c r="A699" i="2"/>
  <c r="T698" i="2"/>
  <c r="S698" i="2"/>
  <c r="P698" i="2"/>
  <c r="N698" i="2"/>
  <c r="M698" i="2"/>
  <c r="L698" i="2"/>
  <c r="O698" i="2" s="1"/>
  <c r="J698" i="2"/>
  <c r="F698" i="2"/>
  <c r="A698" i="2"/>
  <c r="T697" i="2"/>
  <c r="S697" i="2"/>
  <c r="P697" i="2"/>
  <c r="N697" i="2"/>
  <c r="M697" i="2"/>
  <c r="L697" i="2"/>
  <c r="O697" i="2" s="1"/>
  <c r="J697" i="2"/>
  <c r="F697" i="2"/>
  <c r="A697" i="2"/>
  <c r="T696" i="2"/>
  <c r="S696" i="2"/>
  <c r="P696" i="2"/>
  <c r="N696" i="2"/>
  <c r="M696" i="2"/>
  <c r="L696" i="2"/>
  <c r="O696" i="2" s="1"/>
  <c r="J696" i="2"/>
  <c r="F696" i="2"/>
  <c r="A696" i="2"/>
  <c r="T695" i="2"/>
  <c r="S695" i="2"/>
  <c r="P695" i="2"/>
  <c r="N695" i="2"/>
  <c r="M695" i="2"/>
  <c r="L695" i="2"/>
  <c r="O695" i="2" s="1"/>
  <c r="J695" i="2"/>
  <c r="F695" i="2"/>
  <c r="A695" i="2"/>
  <c r="T694" i="2"/>
  <c r="S694" i="2"/>
  <c r="P694" i="2"/>
  <c r="N694" i="2"/>
  <c r="M694" i="2"/>
  <c r="L694" i="2"/>
  <c r="O694" i="2" s="1"/>
  <c r="J694" i="2"/>
  <c r="F694" i="2"/>
  <c r="A694" i="2"/>
  <c r="T693" i="2"/>
  <c r="S693" i="2"/>
  <c r="P693" i="2"/>
  <c r="N693" i="2"/>
  <c r="M693" i="2"/>
  <c r="L693" i="2"/>
  <c r="O693" i="2" s="1"/>
  <c r="J693" i="2"/>
  <c r="F693" i="2"/>
  <c r="A693" i="2"/>
  <c r="T692" i="2"/>
  <c r="S692" i="2"/>
  <c r="P692" i="2"/>
  <c r="N692" i="2"/>
  <c r="M692" i="2"/>
  <c r="L692" i="2"/>
  <c r="O692" i="2" s="1"/>
  <c r="J692" i="2"/>
  <c r="F692" i="2"/>
  <c r="A692" i="2"/>
  <c r="T691" i="2"/>
  <c r="S691" i="2"/>
  <c r="P691" i="2"/>
  <c r="N691" i="2"/>
  <c r="M691" i="2"/>
  <c r="L691" i="2"/>
  <c r="O691" i="2" s="1"/>
  <c r="J691" i="2"/>
  <c r="F691" i="2"/>
  <c r="A691" i="2"/>
  <c r="T690" i="2"/>
  <c r="S690" i="2"/>
  <c r="P690" i="2"/>
  <c r="N690" i="2"/>
  <c r="M690" i="2"/>
  <c r="L690" i="2"/>
  <c r="O690" i="2" s="1"/>
  <c r="J690" i="2"/>
  <c r="F690" i="2"/>
  <c r="A690" i="2"/>
  <c r="T689" i="2"/>
  <c r="S689" i="2"/>
  <c r="P689" i="2"/>
  <c r="N689" i="2"/>
  <c r="M689" i="2"/>
  <c r="L689" i="2"/>
  <c r="O689" i="2" s="1"/>
  <c r="J689" i="2"/>
  <c r="F689" i="2"/>
  <c r="A689" i="2"/>
  <c r="T688" i="2"/>
  <c r="S688" i="2"/>
  <c r="P688" i="2"/>
  <c r="N688" i="2"/>
  <c r="M688" i="2"/>
  <c r="L688" i="2"/>
  <c r="O688" i="2" s="1"/>
  <c r="J688" i="2"/>
  <c r="F688" i="2"/>
  <c r="A688" i="2"/>
  <c r="T687" i="2"/>
  <c r="S687" i="2"/>
  <c r="P687" i="2"/>
  <c r="N687" i="2"/>
  <c r="M687" i="2"/>
  <c r="L687" i="2"/>
  <c r="O687" i="2" s="1"/>
  <c r="J687" i="2"/>
  <c r="F687" i="2"/>
  <c r="A687" i="2"/>
  <c r="T686" i="2"/>
  <c r="S686" i="2"/>
  <c r="P686" i="2"/>
  <c r="N686" i="2"/>
  <c r="M686" i="2"/>
  <c r="L686" i="2"/>
  <c r="O686" i="2" s="1"/>
  <c r="J686" i="2"/>
  <c r="F686" i="2"/>
  <c r="A686" i="2"/>
  <c r="T685" i="2"/>
  <c r="S685" i="2"/>
  <c r="P685" i="2"/>
  <c r="N685" i="2"/>
  <c r="M685" i="2"/>
  <c r="L685" i="2"/>
  <c r="O685" i="2" s="1"/>
  <c r="J685" i="2"/>
  <c r="F685" i="2"/>
  <c r="A685" i="2"/>
  <c r="T684" i="2"/>
  <c r="S684" i="2"/>
  <c r="P684" i="2"/>
  <c r="N684" i="2"/>
  <c r="M684" i="2"/>
  <c r="L684" i="2"/>
  <c r="O684" i="2" s="1"/>
  <c r="J684" i="2"/>
  <c r="F684" i="2"/>
  <c r="A684" i="2"/>
  <c r="T683" i="2"/>
  <c r="S683" i="2"/>
  <c r="P683" i="2"/>
  <c r="N683" i="2"/>
  <c r="M683" i="2"/>
  <c r="L683" i="2"/>
  <c r="O683" i="2" s="1"/>
  <c r="J683" i="2"/>
  <c r="F683" i="2"/>
  <c r="A683" i="2"/>
  <c r="T682" i="2"/>
  <c r="S682" i="2"/>
  <c r="P682" i="2"/>
  <c r="N682" i="2"/>
  <c r="M682" i="2"/>
  <c r="L682" i="2"/>
  <c r="O682" i="2" s="1"/>
  <c r="J682" i="2"/>
  <c r="F682" i="2"/>
  <c r="A682" i="2"/>
  <c r="T681" i="2"/>
  <c r="S681" i="2"/>
  <c r="P681" i="2"/>
  <c r="N681" i="2"/>
  <c r="M681" i="2"/>
  <c r="L681" i="2"/>
  <c r="O681" i="2" s="1"/>
  <c r="J681" i="2"/>
  <c r="F681" i="2"/>
  <c r="A681" i="2"/>
  <c r="T680" i="2"/>
  <c r="S680" i="2"/>
  <c r="P680" i="2"/>
  <c r="N680" i="2"/>
  <c r="M680" i="2"/>
  <c r="L680" i="2"/>
  <c r="O680" i="2" s="1"/>
  <c r="J680" i="2"/>
  <c r="F680" i="2"/>
  <c r="A680" i="2"/>
  <c r="T679" i="2"/>
  <c r="S679" i="2"/>
  <c r="P679" i="2"/>
  <c r="N679" i="2"/>
  <c r="M679" i="2"/>
  <c r="L679" i="2"/>
  <c r="O679" i="2" s="1"/>
  <c r="J679" i="2"/>
  <c r="F679" i="2"/>
  <c r="A679" i="2"/>
  <c r="T678" i="2"/>
  <c r="S678" i="2"/>
  <c r="P678" i="2"/>
  <c r="N678" i="2"/>
  <c r="M678" i="2"/>
  <c r="L678" i="2"/>
  <c r="O678" i="2" s="1"/>
  <c r="J678" i="2"/>
  <c r="F678" i="2"/>
  <c r="A678" i="2"/>
  <c r="T677" i="2"/>
  <c r="S677" i="2"/>
  <c r="P677" i="2"/>
  <c r="N677" i="2"/>
  <c r="M677" i="2"/>
  <c r="L677" i="2"/>
  <c r="O677" i="2" s="1"/>
  <c r="J677" i="2"/>
  <c r="F677" i="2"/>
  <c r="A677" i="2"/>
  <c r="T676" i="2"/>
  <c r="S676" i="2"/>
  <c r="P676" i="2"/>
  <c r="N676" i="2"/>
  <c r="M676" i="2"/>
  <c r="L676" i="2"/>
  <c r="O676" i="2" s="1"/>
  <c r="J676" i="2"/>
  <c r="F676" i="2"/>
  <c r="A676" i="2"/>
  <c r="T675" i="2"/>
  <c r="S675" i="2"/>
  <c r="P675" i="2"/>
  <c r="N675" i="2"/>
  <c r="M675" i="2"/>
  <c r="L675" i="2"/>
  <c r="O675" i="2" s="1"/>
  <c r="J675" i="2"/>
  <c r="F675" i="2"/>
  <c r="A675" i="2"/>
  <c r="T674" i="2"/>
  <c r="S674" i="2"/>
  <c r="P674" i="2"/>
  <c r="N674" i="2"/>
  <c r="M674" i="2"/>
  <c r="L674" i="2"/>
  <c r="O674" i="2" s="1"/>
  <c r="J674" i="2"/>
  <c r="F674" i="2"/>
  <c r="A674" i="2"/>
  <c r="T673" i="2"/>
  <c r="S673" i="2"/>
  <c r="P673" i="2"/>
  <c r="N673" i="2"/>
  <c r="M673" i="2"/>
  <c r="L673" i="2"/>
  <c r="O673" i="2" s="1"/>
  <c r="J673" i="2"/>
  <c r="F673" i="2"/>
  <c r="A673" i="2"/>
  <c r="T672" i="2"/>
  <c r="S672" i="2"/>
  <c r="P672" i="2"/>
  <c r="N672" i="2"/>
  <c r="M672" i="2"/>
  <c r="L672" i="2"/>
  <c r="O672" i="2" s="1"/>
  <c r="J672" i="2"/>
  <c r="F672" i="2"/>
  <c r="A672" i="2"/>
  <c r="T671" i="2"/>
  <c r="S671" i="2"/>
  <c r="P671" i="2"/>
  <c r="N671" i="2"/>
  <c r="M671" i="2"/>
  <c r="L671" i="2"/>
  <c r="O671" i="2" s="1"/>
  <c r="J671" i="2"/>
  <c r="F671" i="2"/>
  <c r="A671" i="2"/>
  <c r="T670" i="2"/>
  <c r="S670" i="2"/>
  <c r="P670" i="2"/>
  <c r="N670" i="2"/>
  <c r="M670" i="2"/>
  <c r="L670" i="2"/>
  <c r="O670" i="2" s="1"/>
  <c r="J670" i="2"/>
  <c r="F670" i="2"/>
  <c r="A670" i="2"/>
  <c r="T669" i="2"/>
  <c r="S669" i="2"/>
  <c r="P669" i="2"/>
  <c r="N669" i="2"/>
  <c r="M669" i="2"/>
  <c r="L669" i="2"/>
  <c r="O669" i="2" s="1"/>
  <c r="J669" i="2"/>
  <c r="F669" i="2"/>
  <c r="A669" i="2"/>
  <c r="T668" i="2"/>
  <c r="S668" i="2"/>
  <c r="P668" i="2"/>
  <c r="N668" i="2"/>
  <c r="M668" i="2"/>
  <c r="L668" i="2"/>
  <c r="O668" i="2" s="1"/>
  <c r="J668" i="2"/>
  <c r="F668" i="2"/>
  <c r="A668" i="2"/>
  <c r="T667" i="2"/>
  <c r="S667" i="2"/>
  <c r="P667" i="2"/>
  <c r="N667" i="2"/>
  <c r="M667" i="2"/>
  <c r="L667" i="2"/>
  <c r="O667" i="2" s="1"/>
  <c r="J667" i="2"/>
  <c r="F667" i="2"/>
  <c r="A667" i="2"/>
  <c r="T666" i="2"/>
  <c r="S666" i="2"/>
  <c r="P666" i="2"/>
  <c r="N666" i="2"/>
  <c r="M666" i="2"/>
  <c r="L666" i="2"/>
  <c r="O666" i="2" s="1"/>
  <c r="J666" i="2"/>
  <c r="F666" i="2"/>
  <c r="A666" i="2"/>
  <c r="T665" i="2"/>
  <c r="S665" i="2"/>
  <c r="P665" i="2"/>
  <c r="N665" i="2"/>
  <c r="M665" i="2"/>
  <c r="L665" i="2"/>
  <c r="O665" i="2" s="1"/>
  <c r="J665" i="2"/>
  <c r="F665" i="2"/>
  <c r="A665" i="2"/>
  <c r="T664" i="2"/>
  <c r="S664" i="2"/>
  <c r="P664" i="2"/>
  <c r="N664" i="2"/>
  <c r="M664" i="2"/>
  <c r="L664" i="2"/>
  <c r="O664" i="2" s="1"/>
  <c r="J664" i="2"/>
  <c r="F664" i="2"/>
  <c r="A664" i="2"/>
  <c r="T663" i="2"/>
  <c r="S663" i="2"/>
  <c r="P663" i="2"/>
  <c r="N663" i="2"/>
  <c r="M663" i="2"/>
  <c r="L663" i="2"/>
  <c r="O663" i="2" s="1"/>
  <c r="J663" i="2"/>
  <c r="F663" i="2"/>
  <c r="A663" i="2"/>
  <c r="T662" i="2"/>
  <c r="S662" i="2"/>
  <c r="P662" i="2"/>
  <c r="N662" i="2"/>
  <c r="M662" i="2"/>
  <c r="L662" i="2"/>
  <c r="O662" i="2" s="1"/>
  <c r="J662" i="2"/>
  <c r="F662" i="2"/>
  <c r="A662" i="2"/>
  <c r="T661" i="2"/>
  <c r="S661" i="2"/>
  <c r="P661" i="2"/>
  <c r="N661" i="2"/>
  <c r="M661" i="2"/>
  <c r="L661" i="2"/>
  <c r="O661" i="2" s="1"/>
  <c r="J661" i="2"/>
  <c r="F661" i="2"/>
  <c r="A661" i="2"/>
  <c r="T660" i="2"/>
  <c r="S660" i="2"/>
  <c r="P660" i="2"/>
  <c r="N660" i="2"/>
  <c r="M660" i="2"/>
  <c r="L660" i="2"/>
  <c r="O660" i="2" s="1"/>
  <c r="J660" i="2"/>
  <c r="F660" i="2"/>
  <c r="A660" i="2"/>
  <c r="T659" i="2"/>
  <c r="S659" i="2"/>
  <c r="P659" i="2"/>
  <c r="N659" i="2"/>
  <c r="M659" i="2"/>
  <c r="L659" i="2"/>
  <c r="O659" i="2" s="1"/>
  <c r="J659" i="2"/>
  <c r="F659" i="2"/>
  <c r="A659" i="2"/>
  <c r="T658" i="2"/>
  <c r="S658" i="2"/>
  <c r="P658" i="2"/>
  <c r="N658" i="2"/>
  <c r="M658" i="2"/>
  <c r="L658" i="2"/>
  <c r="O658" i="2" s="1"/>
  <c r="J658" i="2"/>
  <c r="F658" i="2"/>
  <c r="A658" i="2"/>
  <c r="T657" i="2"/>
  <c r="S657" i="2"/>
  <c r="P657" i="2"/>
  <c r="N657" i="2"/>
  <c r="M657" i="2"/>
  <c r="L657" i="2"/>
  <c r="O657" i="2" s="1"/>
  <c r="J657" i="2"/>
  <c r="F657" i="2"/>
  <c r="A657" i="2"/>
  <c r="T656" i="2"/>
  <c r="S656" i="2"/>
  <c r="P656" i="2"/>
  <c r="N656" i="2"/>
  <c r="M656" i="2"/>
  <c r="L656" i="2"/>
  <c r="O656" i="2" s="1"/>
  <c r="J656" i="2"/>
  <c r="F656" i="2"/>
  <c r="A656" i="2"/>
  <c r="T655" i="2"/>
  <c r="S655" i="2"/>
  <c r="P655" i="2"/>
  <c r="N655" i="2"/>
  <c r="M655" i="2"/>
  <c r="L655" i="2"/>
  <c r="O655" i="2" s="1"/>
  <c r="J655" i="2"/>
  <c r="F655" i="2"/>
  <c r="A655" i="2"/>
  <c r="T654" i="2"/>
  <c r="S654" i="2"/>
  <c r="P654" i="2"/>
  <c r="N654" i="2"/>
  <c r="M654" i="2"/>
  <c r="L654" i="2"/>
  <c r="O654" i="2" s="1"/>
  <c r="J654" i="2"/>
  <c r="F654" i="2"/>
  <c r="A654" i="2"/>
  <c r="T653" i="2"/>
  <c r="S653" i="2"/>
  <c r="P653" i="2"/>
  <c r="N653" i="2"/>
  <c r="M653" i="2"/>
  <c r="L653" i="2"/>
  <c r="O653" i="2" s="1"/>
  <c r="J653" i="2"/>
  <c r="F653" i="2"/>
  <c r="A653" i="2"/>
  <c r="T652" i="2"/>
  <c r="S652" i="2"/>
  <c r="P652" i="2"/>
  <c r="N652" i="2"/>
  <c r="M652" i="2"/>
  <c r="L652" i="2"/>
  <c r="O652" i="2" s="1"/>
  <c r="J652" i="2"/>
  <c r="F652" i="2"/>
  <c r="A652" i="2"/>
  <c r="T651" i="2"/>
  <c r="S651" i="2"/>
  <c r="P651" i="2"/>
  <c r="N651" i="2"/>
  <c r="M651" i="2"/>
  <c r="L651" i="2"/>
  <c r="O651" i="2" s="1"/>
  <c r="J651" i="2"/>
  <c r="F651" i="2"/>
  <c r="A651" i="2"/>
  <c r="T650" i="2"/>
  <c r="S650" i="2"/>
  <c r="P650" i="2"/>
  <c r="N650" i="2"/>
  <c r="M650" i="2"/>
  <c r="L650" i="2"/>
  <c r="O650" i="2" s="1"/>
  <c r="J650" i="2"/>
  <c r="F650" i="2"/>
  <c r="A650" i="2"/>
  <c r="T649" i="2"/>
  <c r="S649" i="2"/>
  <c r="P649" i="2"/>
  <c r="N649" i="2"/>
  <c r="M649" i="2"/>
  <c r="L649" i="2"/>
  <c r="O649" i="2" s="1"/>
  <c r="J649" i="2"/>
  <c r="F649" i="2"/>
  <c r="A649" i="2"/>
  <c r="T648" i="2"/>
  <c r="S648" i="2"/>
  <c r="P648" i="2"/>
  <c r="N648" i="2"/>
  <c r="M648" i="2"/>
  <c r="L648" i="2"/>
  <c r="O648" i="2" s="1"/>
  <c r="J648" i="2"/>
  <c r="F648" i="2"/>
  <c r="A648" i="2"/>
  <c r="T647" i="2"/>
  <c r="S647" i="2"/>
  <c r="P647" i="2"/>
  <c r="N647" i="2"/>
  <c r="M647" i="2"/>
  <c r="L647" i="2"/>
  <c r="O647" i="2" s="1"/>
  <c r="J647" i="2"/>
  <c r="F647" i="2"/>
  <c r="A647" i="2"/>
  <c r="T646" i="2"/>
  <c r="S646" i="2"/>
  <c r="P646" i="2"/>
  <c r="N646" i="2"/>
  <c r="M646" i="2"/>
  <c r="L646" i="2"/>
  <c r="O646" i="2" s="1"/>
  <c r="J646" i="2"/>
  <c r="F646" i="2"/>
  <c r="A646" i="2"/>
  <c r="T645" i="2"/>
  <c r="S645" i="2"/>
  <c r="P645" i="2"/>
  <c r="N645" i="2"/>
  <c r="M645" i="2"/>
  <c r="L645" i="2"/>
  <c r="O645" i="2" s="1"/>
  <c r="J645" i="2"/>
  <c r="F645" i="2"/>
  <c r="A645" i="2"/>
  <c r="T644" i="2"/>
  <c r="S644" i="2"/>
  <c r="P644" i="2"/>
  <c r="N644" i="2"/>
  <c r="M644" i="2"/>
  <c r="L644" i="2"/>
  <c r="O644" i="2" s="1"/>
  <c r="J644" i="2"/>
  <c r="F644" i="2"/>
  <c r="A644" i="2"/>
  <c r="T643" i="2"/>
  <c r="S643" i="2"/>
  <c r="P643" i="2"/>
  <c r="N643" i="2"/>
  <c r="M643" i="2"/>
  <c r="L643" i="2"/>
  <c r="O643" i="2" s="1"/>
  <c r="J643" i="2"/>
  <c r="F643" i="2"/>
  <c r="A643" i="2"/>
  <c r="T642" i="2"/>
  <c r="S642" i="2"/>
  <c r="P642" i="2"/>
  <c r="N642" i="2"/>
  <c r="M642" i="2"/>
  <c r="L642" i="2"/>
  <c r="O642" i="2" s="1"/>
  <c r="J642" i="2"/>
  <c r="F642" i="2"/>
  <c r="A642" i="2"/>
  <c r="T641" i="2"/>
  <c r="S641" i="2"/>
  <c r="P641" i="2"/>
  <c r="N641" i="2"/>
  <c r="M641" i="2"/>
  <c r="L641" i="2"/>
  <c r="O641" i="2" s="1"/>
  <c r="J641" i="2"/>
  <c r="F641" i="2"/>
  <c r="A641" i="2"/>
  <c r="T640" i="2"/>
  <c r="S640" i="2"/>
  <c r="P640" i="2"/>
  <c r="N640" i="2"/>
  <c r="M640" i="2"/>
  <c r="L640" i="2"/>
  <c r="O640" i="2" s="1"/>
  <c r="J640" i="2"/>
  <c r="F640" i="2"/>
  <c r="A640" i="2"/>
  <c r="T639" i="2"/>
  <c r="S639" i="2"/>
  <c r="P639" i="2"/>
  <c r="N639" i="2"/>
  <c r="M639" i="2"/>
  <c r="L639" i="2"/>
  <c r="O639" i="2" s="1"/>
  <c r="J639" i="2"/>
  <c r="F639" i="2"/>
  <c r="A639" i="2"/>
  <c r="T638" i="2"/>
  <c r="S638" i="2"/>
  <c r="P638" i="2"/>
  <c r="N638" i="2"/>
  <c r="M638" i="2"/>
  <c r="L638" i="2"/>
  <c r="O638" i="2" s="1"/>
  <c r="J638" i="2"/>
  <c r="F638" i="2"/>
  <c r="A638" i="2"/>
  <c r="T637" i="2"/>
  <c r="S637" i="2"/>
  <c r="P637" i="2"/>
  <c r="N637" i="2"/>
  <c r="M637" i="2"/>
  <c r="L637" i="2"/>
  <c r="O637" i="2" s="1"/>
  <c r="J637" i="2"/>
  <c r="F637" i="2"/>
  <c r="A637" i="2"/>
  <c r="T636" i="2"/>
  <c r="S636" i="2"/>
  <c r="P636" i="2"/>
  <c r="N636" i="2"/>
  <c r="M636" i="2"/>
  <c r="L636" i="2"/>
  <c r="O636" i="2" s="1"/>
  <c r="J636" i="2"/>
  <c r="F636" i="2"/>
  <c r="A636" i="2"/>
  <c r="T635" i="2"/>
  <c r="S635" i="2"/>
  <c r="P635" i="2"/>
  <c r="N635" i="2"/>
  <c r="M635" i="2"/>
  <c r="L635" i="2"/>
  <c r="O635" i="2" s="1"/>
  <c r="J635" i="2"/>
  <c r="F635" i="2"/>
  <c r="A635" i="2"/>
  <c r="T634" i="2"/>
  <c r="S634" i="2"/>
  <c r="P634" i="2"/>
  <c r="N634" i="2"/>
  <c r="M634" i="2"/>
  <c r="L634" i="2"/>
  <c r="O634" i="2" s="1"/>
  <c r="J634" i="2"/>
  <c r="F634" i="2"/>
  <c r="A634" i="2"/>
  <c r="T633" i="2"/>
  <c r="S633" i="2"/>
  <c r="P633" i="2"/>
  <c r="N633" i="2"/>
  <c r="M633" i="2"/>
  <c r="L633" i="2"/>
  <c r="O633" i="2" s="1"/>
  <c r="J633" i="2"/>
  <c r="F633" i="2"/>
  <c r="A633" i="2"/>
  <c r="T632" i="2"/>
  <c r="S632" i="2"/>
  <c r="P632" i="2"/>
  <c r="N632" i="2"/>
  <c r="M632" i="2"/>
  <c r="L632" i="2"/>
  <c r="O632" i="2" s="1"/>
  <c r="J632" i="2"/>
  <c r="F632" i="2"/>
  <c r="A632" i="2"/>
  <c r="T631" i="2"/>
  <c r="S631" i="2"/>
  <c r="P631" i="2"/>
  <c r="N631" i="2"/>
  <c r="M631" i="2"/>
  <c r="L631" i="2"/>
  <c r="O631" i="2" s="1"/>
  <c r="J631" i="2"/>
  <c r="F631" i="2"/>
  <c r="A631" i="2"/>
  <c r="T630" i="2"/>
  <c r="S630" i="2"/>
  <c r="P630" i="2"/>
  <c r="N630" i="2"/>
  <c r="M630" i="2"/>
  <c r="L630" i="2"/>
  <c r="O630" i="2" s="1"/>
  <c r="J630" i="2"/>
  <c r="F630" i="2"/>
  <c r="A630" i="2"/>
  <c r="T629" i="2"/>
  <c r="S629" i="2"/>
  <c r="P629" i="2"/>
  <c r="N629" i="2"/>
  <c r="M629" i="2"/>
  <c r="L629" i="2"/>
  <c r="O629" i="2" s="1"/>
  <c r="J629" i="2"/>
  <c r="F629" i="2"/>
  <c r="A629" i="2"/>
  <c r="T628" i="2"/>
  <c r="S628" i="2"/>
  <c r="P628" i="2"/>
  <c r="N628" i="2"/>
  <c r="M628" i="2"/>
  <c r="L628" i="2"/>
  <c r="O628" i="2" s="1"/>
  <c r="J628" i="2"/>
  <c r="F628" i="2"/>
  <c r="A628" i="2"/>
  <c r="T627" i="2"/>
  <c r="S627" i="2"/>
  <c r="P627" i="2"/>
  <c r="N627" i="2"/>
  <c r="M627" i="2"/>
  <c r="L627" i="2"/>
  <c r="O627" i="2" s="1"/>
  <c r="J627" i="2"/>
  <c r="F627" i="2"/>
  <c r="A627" i="2"/>
  <c r="T626" i="2"/>
  <c r="S626" i="2"/>
  <c r="P626" i="2"/>
  <c r="N626" i="2"/>
  <c r="M626" i="2"/>
  <c r="L626" i="2"/>
  <c r="O626" i="2" s="1"/>
  <c r="J626" i="2"/>
  <c r="F626" i="2"/>
  <c r="A626" i="2"/>
  <c r="T625" i="2"/>
  <c r="S625" i="2"/>
  <c r="P625" i="2"/>
  <c r="N625" i="2"/>
  <c r="M625" i="2"/>
  <c r="L625" i="2"/>
  <c r="O625" i="2" s="1"/>
  <c r="J625" i="2"/>
  <c r="F625" i="2"/>
  <c r="A625" i="2"/>
  <c r="T624" i="2"/>
  <c r="S624" i="2"/>
  <c r="P624" i="2"/>
  <c r="N624" i="2"/>
  <c r="M624" i="2"/>
  <c r="L624" i="2"/>
  <c r="O624" i="2" s="1"/>
  <c r="J624" i="2"/>
  <c r="F624" i="2"/>
  <c r="A624" i="2"/>
  <c r="T623" i="2"/>
  <c r="S623" i="2"/>
  <c r="P623" i="2"/>
  <c r="N623" i="2"/>
  <c r="M623" i="2"/>
  <c r="L623" i="2"/>
  <c r="O623" i="2" s="1"/>
  <c r="J623" i="2"/>
  <c r="F623" i="2"/>
  <c r="A623" i="2"/>
  <c r="T622" i="2"/>
  <c r="S622" i="2"/>
  <c r="P622" i="2"/>
  <c r="N622" i="2"/>
  <c r="M622" i="2"/>
  <c r="L622" i="2"/>
  <c r="O622" i="2" s="1"/>
  <c r="J622" i="2"/>
  <c r="F622" i="2"/>
  <c r="A622" i="2"/>
  <c r="T621" i="2"/>
  <c r="S621" i="2"/>
  <c r="P621" i="2"/>
  <c r="N621" i="2"/>
  <c r="M621" i="2"/>
  <c r="L621" i="2"/>
  <c r="O621" i="2" s="1"/>
  <c r="J621" i="2"/>
  <c r="F621" i="2"/>
  <c r="A621" i="2"/>
  <c r="T620" i="2"/>
  <c r="S620" i="2"/>
  <c r="P620" i="2"/>
  <c r="N620" i="2"/>
  <c r="M620" i="2"/>
  <c r="L620" i="2"/>
  <c r="O620" i="2" s="1"/>
  <c r="J620" i="2"/>
  <c r="F620" i="2"/>
  <c r="A620" i="2"/>
  <c r="T619" i="2"/>
  <c r="S619" i="2"/>
  <c r="P619" i="2"/>
  <c r="N619" i="2"/>
  <c r="M619" i="2"/>
  <c r="L619" i="2"/>
  <c r="O619" i="2" s="1"/>
  <c r="J619" i="2"/>
  <c r="F619" i="2"/>
  <c r="A619" i="2"/>
  <c r="T618" i="2"/>
  <c r="S618" i="2"/>
  <c r="P618" i="2"/>
  <c r="N618" i="2"/>
  <c r="M618" i="2"/>
  <c r="L618" i="2"/>
  <c r="O618" i="2" s="1"/>
  <c r="J618" i="2"/>
  <c r="F618" i="2"/>
  <c r="A618" i="2"/>
  <c r="T617" i="2"/>
  <c r="S617" i="2"/>
  <c r="P617" i="2"/>
  <c r="N617" i="2"/>
  <c r="M617" i="2"/>
  <c r="L617" i="2"/>
  <c r="O617" i="2" s="1"/>
  <c r="J617" i="2"/>
  <c r="F617" i="2"/>
  <c r="A617" i="2"/>
  <c r="T616" i="2"/>
  <c r="S616" i="2"/>
  <c r="P616" i="2"/>
  <c r="N616" i="2"/>
  <c r="M616" i="2"/>
  <c r="L616" i="2"/>
  <c r="O616" i="2" s="1"/>
  <c r="J616" i="2"/>
  <c r="F616" i="2"/>
  <c r="A616" i="2"/>
  <c r="T615" i="2"/>
  <c r="S615" i="2"/>
  <c r="P615" i="2"/>
  <c r="N615" i="2"/>
  <c r="M615" i="2"/>
  <c r="L615" i="2"/>
  <c r="O615" i="2" s="1"/>
  <c r="J615" i="2"/>
  <c r="F615" i="2"/>
  <c r="A615" i="2"/>
  <c r="T614" i="2"/>
  <c r="S614" i="2"/>
  <c r="P614" i="2"/>
  <c r="N614" i="2"/>
  <c r="M614" i="2"/>
  <c r="L614" i="2"/>
  <c r="O614" i="2" s="1"/>
  <c r="J614" i="2"/>
  <c r="F614" i="2"/>
  <c r="A614" i="2"/>
  <c r="T613" i="2"/>
  <c r="S613" i="2"/>
  <c r="P613" i="2"/>
  <c r="N613" i="2"/>
  <c r="M613" i="2"/>
  <c r="L613" i="2"/>
  <c r="O613" i="2" s="1"/>
  <c r="J613" i="2"/>
  <c r="F613" i="2"/>
  <c r="A613" i="2"/>
  <c r="T612" i="2"/>
  <c r="S612" i="2"/>
  <c r="P612" i="2"/>
  <c r="N612" i="2"/>
  <c r="M612" i="2"/>
  <c r="L612" i="2"/>
  <c r="O612" i="2" s="1"/>
  <c r="J612" i="2"/>
  <c r="F612" i="2"/>
  <c r="A612" i="2"/>
  <c r="T611" i="2"/>
  <c r="S611" i="2"/>
  <c r="P611" i="2"/>
  <c r="N611" i="2"/>
  <c r="M611" i="2"/>
  <c r="L611" i="2"/>
  <c r="O611" i="2" s="1"/>
  <c r="J611" i="2"/>
  <c r="F611" i="2"/>
  <c r="A611" i="2"/>
  <c r="T610" i="2"/>
  <c r="S610" i="2"/>
  <c r="P610" i="2"/>
  <c r="N610" i="2"/>
  <c r="M610" i="2"/>
  <c r="L610" i="2"/>
  <c r="O610" i="2" s="1"/>
  <c r="J610" i="2"/>
  <c r="F610" i="2"/>
  <c r="A610" i="2"/>
  <c r="T609" i="2"/>
  <c r="S609" i="2"/>
  <c r="P609" i="2"/>
  <c r="N609" i="2"/>
  <c r="M609" i="2"/>
  <c r="L609" i="2"/>
  <c r="O609" i="2" s="1"/>
  <c r="J609" i="2"/>
  <c r="F609" i="2"/>
  <c r="A609" i="2"/>
  <c r="T608" i="2"/>
  <c r="S608" i="2"/>
  <c r="P608" i="2"/>
  <c r="N608" i="2"/>
  <c r="M608" i="2"/>
  <c r="L608" i="2"/>
  <c r="O608" i="2" s="1"/>
  <c r="J608" i="2"/>
  <c r="F608" i="2"/>
  <c r="A608" i="2"/>
  <c r="T607" i="2"/>
  <c r="S607" i="2"/>
  <c r="P607" i="2"/>
  <c r="N607" i="2"/>
  <c r="M607" i="2"/>
  <c r="L607" i="2"/>
  <c r="O607" i="2" s="1"/>
  <c r="J607" i="2"/>
  <c r="F607" i="2"/>
  <c r="A607" i="2"/>
  <c r="T606" i="2"/>
  <c r="S606" i="2"/>
  <c r="P606" i="2"/>
  <c r="N606" i="2"/>
  <c r="M606" i="2"/>
  <c r="L606" i="2"/>
  <c r="O606" i="2" s="1"/>
  <c r="J606" i="2"/>
  <c r="F606" i="2"/>
  <c r="A606" i="2"/>
  <c r="T605" i="2"/>
  <c r="S605" i="2"/>
  <c r="P605" i="2"/>
  <c r="N605" i="2"/>
  <c r="M605" i="2"/>
  <c r="L605" i="2"/>
  <c r="O605" i="2" s="1"/>
  <c r="J605" i="2"/>
  <c r="F605" i="2"/>
  <c r="A605" i="2"/>
  <c r="T604" i="2"/>
  <c r="S604" i="2"/>
  <c r="P604" i="2"/>
  <c r="N604" i="2"/>
  <c r="M604" i="2"/>
  <c r="L604" i="2"/>
  <c r="O604" i="2" s="1"/>
  <c r="J604" i="2"/>
  <c r="F604" i="2"/>
  <c r="A604" i="2"/>
  <c r="T603" i="2"/>
  <c r="S603" i="2"/>
  <c r="P603" i="2"/>
  <c r="N603" i="2"/>
  <c r="M603" i="2"/>
  <c r="L603" i="2"/>
  <c r="O603" i="2" s="1"/>
  <c r="J603" i="2"/>
  <c r="F603" i="2"/>
  <c r="A603" i="2"/>
  <c r="T602" i="2"/>
  <c r="S602" i="2"/>
  <c r="P602" i="2"/>
  <c r="N602" i="2"/>
  <c r="M602" i="2"/>
  <c r="L602" i="2"/>
  <c r="O602" i="2" s="1"/>
  <c r="J602" i="2"/>
  <c r="F602" i="2"/>
  <c r="A602" i="2"/>
  <c r="T601" i="2"/>
  <c r="S601" i="2"/>
  <c r="P601" i="2"/>
  <c r="N601" i="2"/>
  <c r="M601" i="2"/>
  <c r="L601" i="2"/>
  <c r="O601" i="2" s="1"/>
  <c r="J601" i="2"/>
  <c r="F601" i="2"/>
  <c r="A601" i="2"/>
  <c r="T600" i="2"/>
  <c r="S600" i="2"/>
  <c r="P600" i="2"/>
  <c r="N600" i="2"/>
  <c r="M600" i="2"/>
  <c r="L600" i="2"/>
  <c r="O600" i="2" s="1"/>
  <c r="J600" i="2"/>
  <c r="F600" i="2"/>
  <c r="A600" i="2"/>
  <c r="T599" i="2"/>
  <c r="S599" i="2"/>
  <c r="P599" i="2"/>
  <c r="N599" i="2"/>
  <c r="M599" i="2"/>
  <c r="L599" i="2"/>
  <c r="O599" i="2" s="1"/>
  <c r="J599" i="2"/>
  <c r="F599" i="2"/>
  <c r="A599" i="2"/>
  <c r="T598" i="2"/>
  <c r="S598" i="2"/>
  <c r="P598" i="2"/>
  <c r="N598" i="2"/>
  <c r="M598" i="2"/>
  <c r="L598" i="2"/>
  <c r="O598" i="2" s="1"/>
  <c r="J598" i="2"/>
  <c r="F598" i="2"/>
  <c r="A598" i="2"/>
  <c r="T597" i="2"/>
  <c r="S597" i="2"/>
  <c r="P597" i="2"/>
  <c r="N597" i="2"/>
  <c r="M597" i="2"/>
  <c r="L597" i="2"/>
  <c r="O597" i="2" s="1"/>
  <c r="J597" i="2"/>
  <c r="F597" i="2"/>
  <c r="A597" i="2"/>
  <c r="T596" i="2"/>
  <c r="S596" i="2"/>
  <c r="P596" i="2"/>
  <c r="N596" i="2"/>
  <c r="M596" i="2"/>
  <c r="L596" i="2"/>
  <c r="O596" i="2" s="1"/>
  <c r="J596" i="2"/>
  <c r="F596" i="2"/>
  <c r="A596" i="2"/>
  <c r="T595" i="2"/>
  <c r="S595" i="2"/>
  <c r="P595" i="2"/>
  <c r="N595" i="2"/>
  <c r="M595" i="2"/>
  <c r="L595" i="2"/>
  <c r="O595" i="2" s="1"/>
  <c r="J595" i="2"/>
  <c r="F595" i="2"/>
  <c r="A595" i="2"/>
  <c r="T594" i="2"/>
  <c r="S594" i="2"/>
  <c r="P594" i="2"/>
  <c r="N594" i="2"/>
  <c r="M594" i="2"/>
  <c r="L594" i="2"/>
  <c r="O594" i="2" s="1"/>
  <c r="J594" i="2"/>
  <c r="F594" i="2"/>
  <c r="A594" i="2"/>
  <c r="T593" i="2"/>
  <c r="S593" i="2"/>
  <c r="P593" i="2"/>
  <c r="N593" i="2"/>
  <c r="M593" i="2"/>
  <c r="L593" i="2"/>
  <c r="O593" i="2" s="1"/>
  <c r="J593" i="2"/>
  <c r="F593" i="2"/>
  <c r="A593" i="2"/>
  <c r="T592" i="2"/>
  <c r="S592" i="2"/>
  <c r="P592" i="2"/>
  <c r="N592" i="2"/>
  <c r="M592" i="2"/>
  <c r="L592" i="2"/>
  <c r="O592" i="2" s="1"/>
  <c r="J592" i="2"/>
  <c r="F592" i="2"/>
  <c r="A592" i="2"/>
  <c r="T591" i="2"/>
  <c r="S591" i="2"/>
  <c r="P591" i="2"/>
  <c r="N591" i="2"/>
  <c r="M591" i="2"/>
  <c r="L591" i="2"/>
  <c r="O591" i="2" s="1"/>
  <c r="J591" i="2"/>
  <c r="F591" i="2"/>
  <c r="A591" i="2"/>
  <c r="T590" i="2"/>
  <c r="S590" i="2"/>
  <c r="P590" i="2"/>
  <c r="N590" i="2"/>
  <c r="M590" i="2"/>
  <c r="L590" i="2"/>
  <c r="O590" i="2" s="1"/>
  <c r="J590" i="2"/>
  <c r="F590" i="2"/>
  <c r="A590" i="2"/>
  <c r="T589" i="2"/>
  <c r="S589" i="2"/>
  <c r="P589" i="2"/>
  <c r="N589" i="2"/>
  <c r="M589" i="2"/>
  <c r="L589" i="2"/>
  <c r="O589" i="2" s="1"/>
  <c r="J589" i="2"/>
  <c r="F589" i="2"/>
  <c r="A589" i="2"/>
  <c r="T588" i="2"/>
  <c r="S588" i="2"/>
  <c r="P588" i="2"/>
  <c r="N588" i="2"/>
  <c r="M588" i="2"/>
  <c r="L588" i="2"/>
  <c r="O588" i="2" s="1"/>
  <c r="J588" i="2"/>
  <c r="F588" i="2"/>
  <c r="A588" i="2"/>
  <c r="T587" i="2"/>
  <c r="S587" i="2"/>
  <c r="P587" i="2"/>
  <c r="N587" i="2"/>
  <c r="M587" i="2"/>
  <c r="L587" i="2"/>
  <c r="O587" i="2" s="1"/>
  <c r="J587" i="2"/>
  <c r="F587" i="2"/>
  <c r="A587" i="2"/>
  <c r="T586" i="2"/>
  <c r="S586" i="2"/>
  <c r="P586" i="2"/>
  <c r="N586" i="2"/>
  <c r="M586" i="2"/>
  <c r="L586" i="2"/>
  <c r="O586" i="2" s="1"/>
  <c r="J586" i="2"/>
  <c r="F586" i="2"/>
  <c r="A586" i="2"/>
  <c r="T585" i="2"/>
  <c r="S585" i="2"/>
  <c r="P585" i="2"/>
  <c r="N585" i="2"/>
  <c r="M585" i="2"/>
  <c r="L585" i="2"/>
  <c r="O585" i="2" s="1"/>
  <c r="J585" i="2"/>
  <c r="F585" i="2"/>
  <c r="A585" i="2"/>
  <c r="T584" i="2"/>
  <c r="S584" i="2"/>
  <c r="P584" i="2"/>
  <c r="N584" i="2"/>
  <c r="M584" i="2"/>
  <c r="L584" i="2"/>
  <c r="O584" i="2" s="1"/>
  <c r="J584" i="2"/>
  <c r="F584" i="2"/>
  <c r="A584" i="2"/>
  <c r="T583" i="2"/>
  <c r="S583" i="2"/>
  <c r="P583" i="2"/>
  <c r="N583" i="2"/>
  <c r="M583" i="2"/>
  <c r="L583" i="2"/>
  <c r="O583" i="2" s="1"/>
  <c r="J583" i="2"/>
  <c r="F583" i="2"/>
  <c r="A583" i="2"/>
  <c r="T582" i="2"/>
  <c r="S582" i="2"/>
  <c r="P582" i="2"/>
  <c r="N582" i="2"/>
  <c r="M582" i="2"/>
  <c r="L582" i="2"/>
  <c r="O582" i="2" s="1"/>
  <c r="J582" i="2"/>
  <c r="F582" i="2"/>
  <c r="A582" i="2"/>
  <c r="T581" i="2"/>
  <c r="S581" i="2"/>
  <c r="P581" i="2"/>
  <c r="N581" i="2"/>
  <c r="M581" i="2"/>
  <c r="L581" i="2"/>
  <c r="O581" i="2" s="1"/>
  <c r="J581" i="2"/>
  <c r="F581" i="2"/>
  <c r="A581" i="2"/>
  <c r="T580" i="2"/>
  <c r="S580" i="2"/>
  <c r="P580" i="2"/>
  <c r="N580" i="2"/>
  <c r="M580" i="2"/>
  <c r="L580" i="2"/>
  <c r="O580" i="2" s="1"/>
  <c r="J580" i="2"/>
  <c r="F580" i="2"/>
  <c r="A580" i="2"/>
  <c r="T579" i="2"/>
  <c r="S579" i="2"/>
  <c r="P579" i="2"/>
  <c r="N579" i="2"/>
  <c r="M579" i="2"/>
  <c r="L579" i="2"/>
  <c r="O579" i="2" s="1"/>
  <c r="J579" i="2"/>
  <c r="F579" i="2"/>
  <c r="A579" i="2"/>
  <c r="T578" i="2"/>
  <c r="S578" i="2"/>
  <c r="P578" i="2"/>
  <c r="N578" i="2"/>
  <c r="M578" i="2"/>
  <c r="L578" i="2"/>
  <c r="O578" i="2" s="1"/>
  <c r="J578" i="2"/>
  <c r="F578" i="2"/>
  <c r="A578" i="2"/>
  <c r="T577" i="2"/>
  <c r="S577" i="2"/>
  <c r="P577" i="2"/>
  <c r="N577" i="2"/>
  <c r="M577" i="2"/>
  <c r="L577" i="2"/>
  <c r="O577" i="2" s="1"/>
  <c r="J577" i="2"/>
  <c r="F577" i="2"/>
  <c r="A577" i="2"/>
  <c r="T576" i="2"/>
  <c r="S576" i="2"/>
  <c r="P576" i="2"/>
  <c r="N576" i="2"/>
  <c r="M576" i="2"/>
  <c r="L576" i="2"/>
  <c r="O576" i="2" s="1"/>
  <c r="J576" i="2"/>
  <c r="F576" i="2"/>
  <c r="A576" i="2"/>
  <c r="T575" i="2"/>
  <c r="S575" i="2"/>
  <c r="P575" i="2"/>
  <c r="N575" i="2"/>
  <c r="M575" i="2"/>
  <c r="L575" i="2"/>
  <c r="O575" i="2" s="1"/>
  <c r="J575" i="2"/>
  <c r="F575" i="2"/>
  <c r="A575" i="2"/>
  <c r="T574" i="2"/>
  <c r="S574" i="2"/>
  <c r="P574" i="2"/>
  <c r="N574" i="2"/>
  <c r="M574" i="2"/>
  <c r="L574" i="2"/>
  <c r="O574" i="2" s="1"/>
  <c r="J574" i="2"/>
  <c r="F574" i="2"/>
  <c r="A574" i="2"/>
  <c r="T573" i="2"/>
  <c r="S573" i="2"/>
  <c r="P573" i="2"/>
  <c r="N573" i="2"/>
  <c r="M573" i="2"/>
  <c r="L573" i="2"/>
  <c r="O573" i="2" s="1"/>
  <c r="J573" i="2"/>
  <c r="F573" i="2"/>
  <c r="A573" i="2"/>
  <c r="T572" i="2"/>
  <c r="S572" i="2"/>
  <c r="P572" i="2"/>
  <c r="N572" i="2"/>
  <c r="M572" i="2"/>
  <c r="L572" i="2"/>
  <c r="O572" i="2" s="1"/>
  <c r="J572" i="2"/>
  <c r="F572" i="2"/>
  <c r="A572" i="2"/>
  <c r="T571" i="2"/>
  <c r="S571" i="2"/>
  <c r="P571" i="2"/>
  <c r="N571" i="2"/>
  <c r="M571" i="2"/>
  <c r="L571" i="2"/>
  <c r="O571" i="2" s="1"/>
  <c r="J571" i="2"/>
  <c r="F571" i="2"/>
  <c r="A571" i="2"/>
  <c r="T570" i="2"/>
  <c r="S570" i="2"/>
  <c r="P570" i="2"/>
  <c r="N570" i="2"/>
  <c r="M570" i="2"/>
  <c r="L570" i="2"/>
  <c r="O570" i="2" s="1"/>
  <c r="J570" i="2"/>
  <c r="F570" i="2"/>
  <c r="A570" i="2"/>
  <c r="T569" i="2"/>
  <c r="S569" i="2"/>
  <c r="P569" i="2"/>
  <c r="N569" i="2"/>
  <c r="M569" i="2"/>
  <c r="L569" i="2"/>
  <c r="O569" i="2" s="1"/>
  <c r="J569" i="2"/>
  <c r="F569" i="2"/>
  <c r="A569" i="2"/>
  <c r="T568" i="2"/>
  <c r="S568" i="2"/>
  <c r="P568" i="2"/>
  <c r="N568" i="2"/>
  <c r="M568" i="2"/>
  <c r="L568" i="2"/>
  <c r="O568" i="2" s="1"/>
  <c r="J568" i="2"/>
  <c r="F568" i="2"/>
  <c r="A568" i="2"/>
  <c r="T567" i="2"/>
  <c r="S567" i="2"/>
  <c r="P567" i="2"/>
  <c r="N567" i="2"/>
  <c r="M567" i="2"/>
  <c r="L567" i="2"/>
  <c r="O567" i="2" s="1"/>
  <c r="J567" i="2"/>
  <c r="F567" i="2"/>
  <c r="A567" i="2"/>
  <c r="T566" i="2"/>
  <c r="S566" i="2"/>
  <c r="P566" i="2"/>
  <c r="N566" i="2"/>
  <c r="M566" i="2"/>
  <c r="L566" i="2"/>
  <c r="O566" i="2" s="1"/>
  <c r="J566" i="2"/>
  <c r="F566" i="2"/>
  <c r="A566" i="2"/>
  <c r="T565" i="2"/>
  <c r="S565" i="2"/>
  <c r="P565" i="2"/>
  <c r="N565" i="2"/>
  <c r="M565" i="2"/>
  <c r="L565" i="2"/>
  <c r="O565" i="2" s="1"/>
  <c r="J565" i="2"/>
  <c r="F565" i="2"/>
  <c r="A565" i="2"/>
  <c r="T564" i="2"/>
  <c r="S564" i="2"/>
  <c r="P564" i="2"/>
  <c r="N564" i="2"/>
  <c r="M564" i="2"/>
  <c r="L564" i="2"/>
  <c r="O564" i="2" s="1"/>
  <c r="J564" i="2"/>
  <c r="F564" i="2"/>
  <c r="A564" i="2"/>
  <c r="T563" i="2"/>
  <c r="S563" i="2"/>
  <c r="P563" i="2"/>
  <c r="N563" i="2"/>
  <c r="M563" i="2"/>
  <c r="L563" i="2"/>
  <c r="O563" i="2" s="1"/>
  <c r="J563" i="2"/>
  <c r="F563" i="2"/>
  <c r="A563" i="2"/>
  <c r="T562" i="2"/>
  <c r="S562" i="2"/>
  <c r="P562" i="2"/>
  <c r="N562" i="2"/>
  <c r="M562" i="2"/>
  <c r="L562" i="2"/>
  <c r="O562" i="2" s="1"/>
  <c r="J562" i="2"/>
  <c r="F562" i="2"/>
  <c r="A562" i="2"/>
  <c r="T561" i="2"/>
  <c r="S561" i="2"/>
  <c r="P561" i="2"/>
  <c r="N561" i="2"/>
  <c r="M561" i="2"/>
  <c r="L561" i="2"/>
  <c r="O561" i="2" s="1"/>
  <c r="J561" i="2"/>
  <c r="F561" i="2"/>
  <c r="A561" i="2"/>
  <c r="T560" i="2"/>
  <c r="S560" i="2"/>
  <c r="P560" i="2"/>
  <c r="N560" i="2"/>
  <c r="M560" i="2"/>
  <c r="L560" i="2"/>
  <c r="O560" i="2" s="1"/>
  <c r="J560" i="2"/>
  <c r="F560" i="2"/>
  <c r="A560" i="2"/>
  <c r="T559" i="2"/>
  <c r="S559" i="2"/>
  <c r="P559" i="2"/>
  <c r="N559" i="2"/>
  <c r="M559" i="2"/>
  <c r="L559" i="2"/>
  <c r="O559" i="2" s="1"/>
  <c r="J559" i="2"/>
  <c r="F559" i="2"/>
  <c r="A559" i="2"/>
  <c r="T558" i="2"/>
  <c r="S558" i="2"/>
  <c r="P558" i="2"/>
  <c r="N558" i="2"/>
  <c r="M558" i="2"/>
  <c r="L558" i="2"/>
  <c r="O558" i="2" s="1"/>
  <c r="J558" i="2"/>
  <c r="F558" i="2"/>
  <c r="A558" i="2"/>
  <c r="T557" i="2"/>
  <c r="S557" i="2"/>
  <c r="P557" i="2"/>
  <c r="N557" i="2"/>
  <c r="M557" i="2"/>
  <c r="L557" i="2"/>
  <c r="O557" i="2" s="1"/>
  <c r="J557" i="2"/>
  <c r="F557" i="2"/>
  <c r="A557" i="2"/>
  <c r="T556" i="2"/>
  <c r="S556" i="2"/>
  <c r="P556" i="2"/>
  <c r="N556" i="2"/>
  <c r="M556" i="2"/>
  <c r="L556" i="2"/>
  <c r="O556" i="2" s="1"/>
  <c r="J556" i="2"/>
  <c r="F556" i="2"/>
  <c r="A556" i="2"/>
  <c r="T555" i="2"/>
  <c r="S555" i="2"/>
  <c r="P555" i="2"/>
  <c r="N555" i="2"/>
  <c r="M555" i="2"/>
  <c r="L555" i="2"/>
  <c r="O555" i="2" s="1"/>
  <c r="J555" i="2"/>
  <c r="F555" i="2"/>
  <c r="A555" i="2"/>
  <c r="T554" i="2"/>
  <c r="S554" i="2"/>
  <c r="P554" i="2"/>
  <c r="N554" i="2"/>
  <c r="M554" i="2"/>
  <c r="L554" i="2"/>
  <c r="O554" i="2" s="1"/>
  <c r="J554" i="2"/>
  <c r="F554" i="2"/>
  <c r="A554" i="2"/>
  <c r="T553" i="2"/>
  <c r="S553" i="2"/>
  <c r="P553" i="2"/>
  <c r="N553" i="2"/>
  <c r="M553" i="2"/>
  <c r="L553" i="2"/>
  <c r="O553" i="2" s="1"/>
  <c r="J553" i="2"/>
  <c r="F553" i="2"/>
  <c r="A553" i="2"/>
  <c r="T552" i="2"/>
  <c r="S552" i="2"/>
  <c r="P552" i="2"/>
  <c r="N552" i="2"/>
  <c r="M552" i="2"/>
  <c r="L552" i="2"/>
  <c r="O552" i="2" s="1"/>
  <c r="J552" i="2"/>
  <c r="F552" i="2"/>
  <c r="A552" i="2"/>
  <c r="T551" i="2"/>
  <c r="S551" i="2"/>
  <c r="P551" i="2"/>
  <c r="N551" i="2"/>
  <c r="M551" i="2"/>
  <c r="L551" i="2"/>
  <c r="O551" i="2" s="1"/>
  <c r="J551" i="2"/>
  <c r="F551" i="2"/>
  <c r="A551" i="2"/>
  <c r="T550" i="2"/>
  <c r="S550" i="2"/>
  <c r="P550" i="2"/>
  <c r="N550" i="2"/>
  <c r="M550" i="2"/>
  <c r="L550" i="2"/>
  <c r="O550" i="2" s="1"/>
  <c r="J550" i="2"/>
  <c r="F550" i="2"/>
  <c r="A550" i="2"/>
  <c r="T549" i="2"/>
  <c r="S549" i="2"/>
  <c r="P549" i="2"/>
  <c r="N549" i="2"/>
  <c r="M549" i="2"/>
  <c r="L549" i="2"/>
  <c r="O549" i="2" s="1"/>
  <c r="J549" i="2"/>
  <c r="F549" i="2"/>
  <c r="A549" i="2"/>
  <c r="T548" i="2"/>
  <c r="S548" i="2"/>
  <c r="P548" i="2"/>
  <c r="N548" i="2"/>
  <c r="M548" i="2"/>
  <c r="L548" i="2"/>
  <c r="O548" i="2" s="1"/>
  <c r="J548" i="2"/>
  <c r="F548" i="2"/>
  <c r="A548" i="2"/>
  <c r="T547" i="2"/>
  <c r="S547" i="2"/>
  <c r="P547" i="2"/>
  <c r="N547" i="2"/>
  <c r="M547" i="2"/>
  <c r="L547" i="2"/>
  <c r="O547" i="2" s="1"/>
  <c r="J547" i="2"/>
  <c r="F547" i="2"/>
  <c r="A547" i="2"/>
  <c r="T546" i="2"/>
  <c r="S546" i="2"/>
  <c r="P546" i="2"/>
  <c r="N546" i="2"/>
  <c r="M546" i="2"/>
  <c r="L546" i="2"/>
  <c r="O546" i="2" s="1"/>
  <c r="J546" i="2"/>
  <c r="F546" i="2"/>
  <c r="A546" i="2"/>
  <c r="T545" i="2"/>
  <c r="S545" i="2"/>
  <c r="P545" i="2"/>
  <c r="N545" i="2"/>
  <c r="M545" i="2"/>
  <c r="L545" i="2"/>
  <c r="O545" i="2" s="1"/>
  <c r="J545" i="2"/>
  <c r="F545" i="2"/>
  <c r="A545" i="2"/>
  <c r="T544" i="2"/>
  <c r="S544" i="2"/>
  <c r="P544" i="2"/>
  <c r="N544" i="2"/>
  <c r="M544" i="2"/>
  <c r="L544" i="2"/>
  <c r="O544" i="2" s="1"/>
  <c r="J544" i="2"/>
  <c r="F544" i="2"/>
  <c r="A544" i="2"/>
  <c r="T543" i="2"/>
  <c r="S543" i="2"/>
  <c r="P543" i="2"/>
  <c r="N543" i="2"/>
  <c r="M543" i="2"/>
  <c r="L543" i="2"/>
  <c r="O543" i="2" s="1"/>
  <c r="J543" i="2"/>
  <c r="F543" i="2"/>
  <c r="A543" i="2"/>
  <c r="T542" i="2"/>
  <c r="S542" i="2"/>
  <c r="P542" i="2"/>
  <c r="N542" i="2"/>
  <c r="M542" i="2"/>
  <c r="L542" i="2"/>
  <c r="O542" i="2" s="1"/>
  <c r="J542" i="2"/>
  <c r="F542" i="2"/>
  <c r="A542" i="2"/>
  <c r="T541" i="2"/>
  <c r="S541" i="2"/>
  <c r="P541" i="2"/>
  <c r="N541" i="2"/>
  <c r="M541" i="2"/>
  <c r="L541" i="2"/>
  <c r="O541" i="2" s="1"/>
  <c r="J541" i="2"/>
  <c r="F541" i="2"/>
  <c r="A541" i="2"/>
  <c r="T540" i="2"/>
  <c r="S540" i="2"/>
  <c r="P540" i="2"/>
  <c r="N540" i="2"/>
  <c r="M540" i="2"/>
  <c r="L540" i="2"/>
  <c r="O540" i="2" s="1"/>
  <c r="J540" i="2"/>
  <c r="F540" i="2"/>
  <c r="A540" i="2"/>
  <c r="T539" i="2"/>
  <c r="S539" i="2"/>
  <c r="P539" i="2"/>
  <c r="N539" i="2"/>
  <c r="M539" i="2"/>
  <c r="L539" i="2"/>
  <c r="O539" i="2" s="1"/>
  <c r="J539" i="2"/>
  <c r="F539" i="2"/>
  <c r="A539" i="2"/>
  <c r="T538" i="2"/>
  <c r="S538" i="2"/>
  <c r="P538" i="2"/>
  <c r="N538" i="2"/>
  <c r="M538" i="2"/>
  <c r="L538" i="2"/>
  <c r="O538" i="2" s="1"/>
  <c r="J538" i="2"/>
  <c r="F538" i="2"/>
  <c r="A538" i="2"/>
  <c r="T537" i="2"/>
  <c r="S537" i="2"/>
  <c r="P537" i="2"/>
  <c r="N537" i="2"/>
  <c r="M537" i="2"/>
  <c r="L537" i="2"/>
  <c r="O537" i="2" s="1"/>
  <c r="J537" i="2"/>
  <c r="F537" i="2"/>
  <c r="A537" i="2"/>
  <c r="T536" i="2"/>
  <c r="S536" i="2"/>
  <c r="P536" i="2"/>
  <c r="N536" i="2"/>
  <c r="M536" i="2"/>
  <c r="L536" i="2"/>
  <c r="O536" i="2" s="1"/>
  <c r="J536" i="2"/>
  <c r="F536" i="2"/>
  <c r="A536" i="2"/>
  <c r="T535" i="2"/>
  <c r="S535" i="2"/>
  <c r="P535" i="2"/>
  <c r="N535" i="2"/>
  <c r="M535" i="2"/>
  <c r="L535" i="2"/>
  <c r="O535" i="2" s="1"/>
  <c r="J535" i="2"/>
  <c r="F535" i="2"/>
  <c r="A535" i="2"/>
  <c r="T534" i="2"/>
  <c r="S534" i="2"/>
  <c r="P534" i="2"/>
  <c r="N534" i="2"/>
  <c r="M534" i="2"/>
  <c r="L534" i="2"/>
  <c r="O534" i="2" s="1"/>
  <c r="J534" i="2"/>
  <c r="F534" i="2"/>
  <c r="A534" i="2"/>
  <c r="T533" i="2"/>
  <c r="S533" i="2"/>
  <c r="P533" i="2"/>
  <c r="N533" i="2"/>
  <c r="M533" i="2"/>
  <c r="L533" i="2"/>
  <c r="O533" i="2" s="1"/>
  <c r="J533" i="2"/>
  <c r="F533" i="2"/>
  <c r="A533" i="2"/>
  <c r="T532" i="2"/>
  <c r="S532" i="2"/>
  <c r="P532" i="2"/>
  <c r="N532" i="2"/>
  <c r="M532" i="2"/>
  <c r="L532" i="2"/>
  <c r="O532" i="2" s="1"/>
  <c r="J532" i="2"/>
  <c r="F532" i="2"/>
  <c r="A532" i="2"/>
  <c r="T531" i="2"/>
  <c r="S531" i="2"/>
  <c r="P531" i="2"/>
  <c r="N531" i="2"/>
  <c r="M531" i="2"/>
  <c r="L531" i="2"/>
  <c r="O531" i="2" s="1"/>
  <c r="J531" i="2"/>
  <c r="F531" i="2"/>
  <c r="A531" i="2"/>
  <c r="T530" i="2"/>
  <c r="S530" i="2"/>
  <c r="P530" i="2"/>
  <c r="N530" i="2"/>
  <c r="M530" i="2"/>
  <c r="L530" i="2"/>
  <c r="O530" i="2" s="1"/>
  <c r="J530" i="2"/>
  <c r="F530" i="2"/>
  <c r="A530" i="2"/>
  <c r="T529" i="2"/>
  <c r="S529" i="2"/>
  <c r="P529" i="2"/>
  <c r="N529" i="2"/>
  <c r="M529" i="2"/>
  <c r="L529" i="2"/>
  <c r="O529" i="2" s="1"/>
  <c r="J529" i="2"/>
  <c r="F529" i="2"/>
  <c r="A529" i="2"/>
  <c r="T528" i="2"/>
  <c r="S528" i="2"/>
  <c r="P528" i="2"/>
  <c r="N528" i="2"/>
  <c r="M528" i="2"/>
  <c r="L528" i="2"/>
  <c r="O528" i="2" s="1"/>
  <c r="J528" i="2"/>
  <c r="F528" i="2"/>
  <c r="A528" i="2"/>
  <c r="T527" i="2"/>
  <c r="S527" i="2"/>
  <c r="P527" i="2"/>
  <c r="N527" i="2"/>
  <c r="M527" i="2"/>
  <c r="L527" i="2"/>
  <c r="O527" i="2" s="1"/>
  <c r="J527" i="2"/>
  <c r="F527" i="2"/>
  <c r="A527" i="2"/>
  <c r="T526" i="2"/>
  <c r="S526" i="2"/>
  <c r="P526" i="2"/>
  <c r="N526" i="2"/>
  <c r="M526" i="2"/>
  <c r="L526" i="2"/>
  <c r="O526" i="2" s="1"/>
  <c r="J526" i="2"/>
  <c r="F526" i="2"/>
  <c r="A526" i="2"/>
  <c r="T525" i="2"/>
  <c r="S525" i="2"/>
  <c r="P525" i="2"/>
  <c r="N525" i="2"/>
  <c r="M525" i="2"/>
  <c r="L525" i="2"/>
  <c r="O525" i="2" s="1"/>
  <c r="J525" i="2"/>
  <c r="F525" i="2"/>
  <c r="A525" i="2"/>
  <c r="T524" i="2"/>
  <c r="S524" i="2"/>
  <c r="P524" i="2"/>
  <c r="N524" i="2"/>
  <c r="M524" i="2"/>
  <c r="L524" i="2"/>
  <c r="O524" i="2" s="1"/>
  <c r="J524" i="2"/>
  <c r="F524" i="2"/>
  <c r="A524" i="2"/>
  <c r="T523" i="2"/>
  <c r="S523" i="2"/>
  <c r="P523" i="2"/>
  <c r="N523" i="2"/>
  <c r="M523" i="2"/>
  <c r="L523" i="2"/>
  <c r="O523" i="2" s="1"/>
  <c r="J523" i="2"/>
  <c r="F523" i="2"/>
  <c r="A523" i="2"/>
  <c r="T522" i="2"/>
  <c r="S522" i="2"/>
  <c r="P522" i="2"/>
  <c r="N522" i="2"/>
  <c r="M522" i="2"/>
  <c r="L522" i="2"/>
  <c r="O522" i="2" s="1"/>
  <c r="J522" i="2"/>
  <c r="F522" i="2"/>
  <c r="A522" i="2"/>
  <c r="T521" i="2"/>
  <c r="S521" i="2"/>
  <c r="P521" i="2"/>
  <c r="N521" i="2"/>
  <c r="M521" i="2"/>
  <c r="L521" i="2"/>
  <c r="O521" i="2" s="1"/>
  <c r="J521" i="2"/>
  <c r="F521" i="2"/>
  <c r="A521" i="2"/>
  <c r="T520" i="2"/>
  <c r="S520" i="2"/>
  <c r="P520" i="2"/>
  <c r="N520" i="2"/>
  <c r="M520" i="2"/>
  <c r="L520" i="2"/>
  <c r="O520" i="2" s="1"/>
  <c r="J520" i="2"/>
  <c r="F520" i="2"/>
  <c r="A520" i="2"/>
  <c r="T519" i="2"/>
  <c r="S519" i="2"/>
  <c r="P519" i="2"/>
  <c r="N519" i="2"/>
  <c r="M519" i="2"/>
  <c r="L519" i="2"/>
  <c r="O519" i="2" s="1"/>
  <c r="J519" i="2"/>
  <c r="F519" i="2"/>
  <c r="A519" i="2"/>
  <c r="T518" i="2"/>
  <c r="S518" i="2"/>
  <c r="P518" i="2"/>
  <c r="N518" i="2"/>
  <c r="M518" i="2"/>
  <c r="L518" i="2"/>
  <c r="O518" i="2" s="1"/>
  <c r="J518" i="2"/>
  <c r="F518" i="2"/>
  <c r="A518" i="2"/>
  <c r="T517" i="2"/>
  <c r="S517" i="2"/>
  <c r="P517" i="2"/>
  <c r="N517" i="2"/>
  <c r="M517" i="2"/>
  <c r="L517" i="2"/>
  <c r="O517" i="2" s="1"/>
  <c r="J517" i="2"/>
  <c r="F517" i="2"/>
  <c r="A517" i="2"/>
  <c r="T516" i="2"/>
  <c r="S516" i="2"/>
  <c r="P516" i="2"/>
  <c r="N516" i="2"/>
  <c r="M516" i="2"/>
  <c r="L516" i="2"/>
  <c r="O516" i="2" s="1"/>
  <c r="J516" i="2"/>
  <c r="F516" i="2"/>
  <c r="A516" i="2"/>
  <c r="T515" i="2"/>
  <c r="S515" i="2"/>
  <c r="P515" i="2"/>
  <c r="N515" i="2"/>
  <c r="M515" i="2"/>
  <c r="L515" i="2"/>
  <c r="O515" i="2" s="1"/>
  <c r="J515" i="2"/>
  <c r="F515" i="2"/>
  <c r="A515" i="2"/>
  <c r="T514" i="2"/>
  <c r="S514" i="2"/>
  <c r="P514" i="2"/>
  <c r="N514" i="2"/>
  <c r="M514" i="2"/>
  <c r="L514" i="2"/>
  <c r="O514" i="2" s="1"/>
  <c r="J514" i="2"/>
  <c r="F514" i="2"/>
  <c r="A514" i="2"/>
  <c r="T513" i="2"/>
  <c r="S513" i="2"/>
  <c r="P513" i="2"/>
  <c r="N513" i="2"/>
  <c r="M513" i="2"/>
  <c r="L513" i="2"/>
  <c r="O513" i="2" s="1"/>
  <c r="J513" i="2"/>
  <c r="F513" i="2"/>
  <c r="A513" i="2"/>
  <c r="T512" i="2"/>
  <c r="S512" i="2"/>
  <c r="P512" i="2"/>
  <c r="N512" i="2"/>
  <c r="M512" i="2"/>
  <c r="L512" i="2"/>
  <c r="O512" i="2" s="1"/>
  <c r="J512" i="2"/>
  <c r="F512" i="2"/>
  <c r="A512" i="2"/>
  <c r="T511" i="2"/>
  <c r="S511" i="2"/>
  <c r="P511" i="2"/>
  <c r="N511" i="2"/>
  <c r="M511" i="2"/>
  <c r="L511" i="2"/>
  <c r="O511" i="2" s="1"/>
  <c r="J511" i="2"/>
  <c r="F511" i="2"/>
  <c r="A511" i="2"/>
  <c r="T510" i="2"/>
  <c r="S510" i="2"/>
  <c r="P510" i="2"/>
  <c r="N510" i="2"/>
  <c r="M510" i="2"/>
  <c r="L510" i="2"/>
  <c r="O510" i="2" s="1"/>
  <c r="J510" i="2"/>
  <c r="F510" i="2"/>
  <c r="A510" i="2"/>
  <c r="T509" i="2"/>
  <c r="S509" i="2"/>
  <c r="P509" i="2"/>
  <c r="N509" i="2"/>
  <c r="M509" i="2"/>
  <c r="L509" i="2"/>
  <c r="O509" i="2" s="1"/>
  <c r="J509" i="2"/>
  <c r="F509" i="2"/>
  <c r="A509" i="2"/>
  <c r="T508" i="2"/>
  <c r="S508" i="2"/>
  <c r="P508" i="2"/>
  <c r="N508" i="2"/>
  <c r="M508" i="2"/>
  <c r="L508" i="2"/>
  <c r="O508" i="2" s="1"/>
  <c r="J508" i="2"/>
  <c r="F508" i="2"/>
  <c r="A508" i="2"/>
  <c r="T507" i="2"/>
  <c r="S507" i="2"/>
  <c r="P507" i="2"/>
  <c r="N507" i="2"/>
  <c r="M507" i="2"/>
  <c r="L507" i="2"/>
  <c r="O507" i="2" s="1"/>
  <c r="J507" i="2"/>
  <c r="F507" i="2"/>
  <c r="A507" i="2"/>
  <c r="T506" i="2"/>
  <c r="S506" i="2"/>
  <c r="P506" i="2"/>
  <c r="N506" i="2"/>
  <c r="M506" i="2"/>
  <c r="L506" i="2"/>
  <c r="O506" i="2" s="1"/>
  <c r="J506" i="2"/>
  <c r="F506" i="2"/>
  <c r="A506" i="2"/>
  <c r="T505" i="2"/>
  <c r="S505" i="2"/>
  <c r="P505" i="2"/>
  <c r="N505" i="2"/>
  <c r="M505" i="2"/>
  <c r="L505" i="2"/>
  <c r="O505" i="2" s="1"/>
  <c r="J505" i="2"/>
  <c r="F505" i="2"/>
  <c r="A505" i="2"/>
  <c r="T504" i="2"/>
  <c r="S504" i="2"/>
  <c r="P504" i="2"/>
  <c r="N504" i="2"/>
  <c r="M504" i="2"/>
  <c r="L504" i="2"/>
  <c r="O504" i="2" s="1"/>
  <c r="J504" i="2"/>
  <c r="F504" i="2"/>
  <c r="A504" i="2"/>
  <c r="T503" i="2"/>
  <c r="S503" i="2"/>
  <c r="P503" i="2"/>
  <c r="N503" i="2"/>
  <c r="M503" i="2"/>
  <c r="L503" i="2"/>
  <c r="O503" i="2" s="1"/>
  <c r="J503" i="2"/>
  <c r="F503" i="2"/>
  <c r="A503" i="2"/>
  <c r="T502" i="2"/>
  <c r="S502" i="2"/>
  <c r="P502" i="2"/>
  <c r="N502" i="2"/>
  <c r="M502" i="2"/>
  <c r="L502" i="2"/>
  <c r="O502" i="2" s="1"/>
  <c r="J502" i="2"/>
  <c r="F502" i="2"/>
  <c r="A502" i="2"/>
  <c r="T501" i="2"/>
  <c r="S501" i="2"/>
  <c r="P501" i="2"/>
  <c r="N501" i="2"/>
  <c r="M501" i="2"/>
  <c r="L501" i="2"/>
  <c r="O501" i="2" s="1"/>
  <c r="J501" i="2"/>
  <c r="F501" i="2"/>
  <c r="A501" i="2"/>
  <c r="T500" i="2"/>
  <c r="S500" i="2"/>
  <c r="P500" i="2"/>
  <c r="N500" i="2"/>
  <c r="M500" i="2"/>
  <c r="L500" i="2"/>
  <c r="O500" i="2" s="1"/>
  <c r="J500" i="2"/>
  <c r="F500" i="2"/>
  <c r="A500" i="2"/>
  <c r="T499" i="2"/>
  <c r="S499" i="2"/>
  <c r="P499" i="2"/>
  <c r="N499" i="2"/>
  <c r="M499" i="2"/>
  <c r="L499" i="2"/>
  <c r="O499" i="2" s="1"/>
  <c r="J499" i="2"/>
  <c r="F499" i="2"/>
  <c r="A499" i="2"/>
  <c r="T498" i="2"/>
  <c r="S498" i="2"/>
  <c r="P498" i="2"/>
  <c r="N498" i="2"/>
  <c r="M498" i="2"/>
  <c r="L498" i="2"/>
  <c r="O498" i="2" s="1"/>
  <c r="J498" i="2"/>
  <c r="F498" i="2"/>
  <c r="A498" i="2"/>
  <c r="T497" i="2"/>
  <c r="S497" i="2"/>
  <c r="P497" i="2"/>
  <c r="N497" i="2"/>
  <c r="M497" i="2"/>
  <c r="L497" i="2"/>
  <c r="O497" i="2" s="1"/>
  <c r="J497" i="2"/>
  <c r="F497" i="2"/>
  <c r="A497" i="2"/>
  <c r="T496" i="2"/>
  <c r="S496" i="2"/>
  <c r="P496" i="2"/>
  <c r="N496" i="2"/>
  <c r="M496" i="2"/>
  <c r="L496" i="2"/>
  <c r="O496" i="2" s="1"/>
  <c r="J496" i="2"/>
  <c r="F496" i="2"/>
  <c r="A496" i="2"/>
  <c r="T495" i="2"/>
  <c r="S495" i="2"/>
  <c r="P495" i="2"/>
  <c r="N495" i="2"/>
  <c r="M495" i="2"/>
  <c r="L495" i="2"/>
  <c r="O495" i="2" s="1"/>
  <c r="J495" i="2"/>
  <c r="F495" i="2"/>
  <c r="A495" i="2"/>
  <c r="T494" i="2"/>
  <c r="S494" i="2"/>
  <c r="P494" i="2"/>
  <c r="N494" i="2"/>
  <c r="M494" i="2"/>
  <c r="L494" i="2"/>
  <c r="O494" i="2" s="1"/>
  <c r="J494" i="2"/>
  <c r="F494" i="2"/>
  <c r="A494" i="2"/>
  <c r="T493" i="2"/>
  <c r="S493" i="2"/>
  <c r="P493" i="2"/>
  <c r="N493" i="2"/>
  <c r="M493" i="2"/>
  <c r="L493" i="2"/>
  <c r="O493" i="2" s="1"/>
  <c r="J493" i="2"/>
  <c r="F493" i="2"/>
  <c r="A493" i="2"/>
  <c r="T492" i="2"/>
  <c r="S492" i="2"/>
  <c r="P492" i="2"/>
  <c r="N492" i="2"/>
  <c r="M492" i="2"/>
  <c r="L492" i="2"/>
  <c r="O492" i="2" s="1"/>
  <c r="J492" i="2"/>
  <c r="F492" i="2"/>
  <c r="A492" i="2"/>
  <c r="T491" i="2"/>
  <c r="S491" i="2"/>
  <c r="P491" i="2"/>
  <c r="N491" i="2"/>
  <c r="M491" i="2"/>
  <c r="L491" i="2"/>
  <c r="O491" i="2" s="1"/>
  <c r="J491" i="2"/>
  <c r="F491" i="2"/>
  <c r="A491" i="2"/>
  <c r="T490" i="2"/>
  <c r="S490" i="2"/>
  <c r="P490" i="2"/>
  <c r="N490" i="2"/>
  <c r="M490" i="2"/>
  <c r="L490" i="2"/>
  <c r="O490" i="2" s="1"/>
  <c r="J490" i="2"/>
  <c r="F490" i="2"/>
  <c r="A490" i="2"/>
  <c r="T489" i="2"/>
  <c r="S489" i="2"/>
  <c r="P489" i="2"/>
  <c r="N489" i="2"/>
  <c r="M489" i="2"/>
  <c r="L489" i="2"/>
  <c r="O489" i="2" s="1"/>
  <c r="J489" i="2"/>
  <c r="F489" i="2"/>
  <c r="A489" i="2"/>
  <c r="T488" i="2"/>
  <c r="S488" i="2"/>
  <c r="P488" i="2"/>
  <c r="N488" i="2"/>
  <c r="M488" i="2"/>
  <c r="L488" i="2"/>
  <c r="O488" i="2" s="1"/>
  <c r="J488" i="2"/>
  <c r="F488" i="2"/>
  <c r="A488" i="2"/>
  <c r="T487" i="2"/>
  <c r="S487" i="2"/>
  <c r="P487" i="2"/>
  <c r="N487" i="2"/>
  <c r="M487" i="2"/>
  <c r="L487" i="2"/>
  <c r="O487" i="2" s="1"/>
  <c r="J487" i="2"/>
  <c r="F487" i="2"/>
  <c r="A487" i="2"/>
  <c r="T486" i="2"/>
  <c r="S486" i="2"/>
  <c r="P486" i="2"/>
  <c r="N486" i="2"/>
  <c r="M486" i="2"/>
  <c r="L486" i="2"/>
  <c r="O486" i="2" s="1"/>
  <c r="J486" i="2"/>
  <c r="F486" i="2"/>
  <c r="A486" i="2"/>
  <c r="T485" i="2"/>
  <c r="S485" i="2"/>
  <c r="P485" i="2"/>
  <c r="N485" i="2"/>
  <c r="M485" i="2"/>
  <c r="L485" i="2"/>
  <c r="O485" i="2" s="1"/>
  <c r="J485" i="2"/>
  <c r="F485" i="2"/>
  <c r="A485" i="2"/>
  <c r="T484" i="2"/>
  <c r="S484" i="2"/>
  <c r="P484" i="2"/>
  <c r="N484" i="2"/>
  <c r="M484" i="2"/>
  <c r="L484" i="2"/>
  <c r="O484" i="2" s="1"/>
  <c r="J484" i="2"/>
  <c r="F484" i="2"/>
  <c r="A484" i="2"/>
  <c r="T483" i="2"/>
  <c r="S483" i="2"/>
  <c r="P483" i="2"/>
  <c r="N483" i="2"/>
  <c r="M483" i="2"/>
  <c r="L483" i="2"/>
  <c r="O483" i="2" s="1"/>
  <c r="J483" i="2"/>
  <c r="F483" i="2"/>
  <c r="A483" i="2"/>
  <c r="T482" i="2"/>
  <c r="S482" i="2"/>
  <c r="P482" i="2"/>
  <c r="N482" i="2"/>
  <c r="M482" i="2"/>
  <c r="L482" i="2"/>
  <c r="O482" i="2" s="1"/>
  <c r="J482" i="2"/>
  <c r="F482" i="2"/>
  <c r="A482" i="2"/>
  <c r="T481" i="2"/>
  <c r="S481" i="2"/>
  <c r="P481" i="2"/>
  <c r="N481" i="2"/>
  <c r="M481" i="2"/>
  <c r="L481" i="2"/>
  <c r="O481" i="2" s="1"/>
  <c r="J481" i="2"/>
  <c r="F481" i="2"/>
  <c r="A481" i="2"/>
  <c r="T480" i="2"/>
  <c r="S480" i="2"/>
  <c r="P480" i="2"/>
  <c r="N480" i="2"/>
  <c r="M480" i="2"/>
  <c r="L480" i="2"/>
  <c r="O480" i="2" s="1"/>
  <c r="J480" i="2"/>
  <c r="F480" i="2"/>
  <c r="A480" i="2"/>
  <c r="T479" i="2"/>
  <c r="S479" i="2"/>
  <c r="P479" i="2"/>
  <c r="N479" i="2"/>
  <c r="M479" i="2"/>
  <c r="L479" i="2"/>
  <c r="O479" i="2" s="1"/>
  <c r="J479" i="2"/>
  <c r="F479" i="2"/>
  <c r="A479" i="2"/>
  <c r="T478" i="2"/>
  <c r="S478" i="2"/>
  <c r="P478" i="2"/>
  <c r="N478" i="2"/>
  <c r="M478" i="2"/>
  <c r="L478" i="2"/>
  <c r="O478" i="2" s="1"/>
  <c r="J478" i="2"/>
  <c r="F478" i="2"/>
  <c r="A478" i="2"/>
  <c r="T477" i="2"/>
  <c r="S477" i="2"/>
  <c r="P477" i="2"/>
  <c r="N477" i="2"/>
  <c r="M477" i="2"/>
  <c r="L477" i="2"/>
  <c r="O477" i="2" s="1"/>
  <c r="J477" i="2"/>
  <c r="F477" i="2"/>
  <c r="A477" i="2"/>
  <c r="T476" i="2"/>
  <c r="S476" i="2"/>
  <c r="P476" i="2"/>
  <c r="N476" i="2"/>
  <c r="M476" i="2"/>
  <c r="L476" i="2"/>
  <c r="O476" i="2" s="1"/>
  <c r="J476" i="2"/>
  <c r="F476" i="2"/>
  <c r="A476" i="2"/>
  <c r="T475" i="2"/>
  <c r="S475" i="2"/>
  <c r="P475" i="2"/>
  <c r="N475" i="2"/>
  <c r="M475" i="2"/>
  <c r="L475" i="2"/>
  <c r="O475" i="2" s="1"/>
  <c r="J475" i="2"/>
  <c r="F475" i="2"/>
  <c r="A475" i="2"/>
  <c r="T474" i="2"/>
  <c r="S474" i="2"/>
  <c r="P474" i="2"/>
  <c r="N474" i="2"/>
  <c r="M474" i="2"/>
  <c r="L474" i="2"/>
  <c r="O474" i="2" s="1"/>
  <c r="J474" i="2"/>
  <c r="F474" i="2"/>
  <c r="A474" i="2"/>
  <c r="T473" i="2"/>
  <c r="S473" i="2"/>
  <c r="P473" i="2"/>
  <c r="N473" i="2"/>
  <c r="M473" i="2"/>
  <c r="L473" i="2"/>
  <c r="O473" i="2" s="1"/>
  <c r="J473" i="2"/>
  <c r="F473" i="2"/>
  <c r="A473" i="2"/>
  <c r="T472" i="2"/>
  <c r="S472" i="2"/>
  <c r="P472" i="2"/>
  <c r="N472" i="2"/>
  <c r="M472" i="2"/>
  <c r="L472" i="2"/>
  <c r="O472" i="2" s="1"/>
  <c r="J472" i="2"/>
  <c r="F472" i="2"/>
  <c r="A472" i="2"/>
  <c r="T471" i="2"/>
  <c r="S471" i="2"/>
  <c r="P471" i="2"/>
  <c r="N471" i="2"/>
  <c r="M471" i="2"/>
  <c r="L471" i="2"/>
  <c r="O471" i="2" s="1"/>
  <c r="J471" i="2"/>
  <c r="F471" i="2"/>
  <c r="A471" i="2"/>
  <c r="T470" i="2"/>
  <c r="S470" i="2"/>
  <c r="P470" i="2"/>
  <c r="N470" i="2"/>
  <c r="M470" i="2"/>
  <c r="L470" i="2"/>
  <c r="O470" i="2" s="1"/>
  <c r="J470" i="2"/>
  <c r="F470" i="2"/>
  <c r="A470" i="2"/>
  <c r="T469" i="2"/>
  <c r="S469" i="2"/>
  <c r="P469" i="2"/>
  <c r="N469" i="2"/>
  <c r="M469" i="2"/>
  <c r="L469" i="2"/>
  <c r="O469" i="2" s="1"/>
  <c r="J469" i="2"/>
  <c r="F469" i="2"/>
  <c r="A469" i="2"/>
  <c r="T468" i="2"/>
  <c r="S468" i="2"/>
  <c r="P468" i="2"/>
  <c r="N468" i="2"/>
  <c r="M468" i="2"/>
  <c r="L468" i="2"/>
  <c r="O468" i="2" s="1"/>
  <c r="J468" i="2"/>
  <c r="F468" i="2"/>
  <c r="A468" i="2"/>
  <c r="T467" i="2"/>
  <c r="S467" i="2"/>
  <c r="P467" i="2"/>
  <c r="N467" i="2"/>
  <c r="M467" i="2"/>
  <c r="L467" i="2"/>
  <c r="O467" i="2" s="1"/>
  <c r="J467" i="2"/>
  <c r="F467" i="2"/>
  <c r="A467" i="2"/>
  <c r="T466" i="2"/>
  <c r="S466" i="2"/>
  <c r="P466" i="2"/>
  <c r="N466" i="2"/>
  <c r="M466" i="2"/>
  <c r="L466" i="2"/>
  <c r="O466" i="2" s="1"/>
  <c r="J466" i="2"/>
  <c r="F466" i="2"/>
  <c r="A466" i="2"/>
  <c r="T465" i="2"/>
  <c r="S465" i="2"/>
  <c r="P465" i="2"/>
  <c r="N465" i="2"/>
  <c r="M465" i="2"/>
  <c r="L465" i="2"/>
  <c r="O465" i="2" s="1"/>
  <c r="J465" i="2"/>
  <c r="F465" i="2"/>
  <c r="A465" i="2"/>
  <c r="T464" i="2"/>
  <c r="S464" i="2"/>
  <c r="P464" i="2"/>
  <c r="N464" i="2"/>
  <c r="M464" i="2"/>
  <c r="L464" i="2"/>
  <c r="O464" i="2" s="1"/>
  <c r="J464" i="2"/>
  <c r="F464" i="2"/>
  <c r="A464" i="2"/>
  <c r="T463" i="2"/>
  <c r="S463" i="2"/>
  <c r="P463" i="2"/>
  <c r="N463" i="2"/>
  <c r="M463" i="2"/>
  <c r="L463" i="2"/>
  <c r="O463" i="2" s="1"/>
  <c r="J463" i="2"/>
  <c r="F463" i="2"/>
  <c r="A463" i="2"/>
  <c r="T462" i="2"/>
  <c r="S462" i="2"/>
  <c r="P462" i="2"/>
  <c r="N462" i="2"/>
  <c r="M462" i="2"/>
  <c r="L462" i="2"/>
  <c r="O462" i="2" s="1"/>
  <c r="J462" i="2"/>
  <c r="F462" i="2"/>
  <c r="A462" i="2"/>
  <c r="T461" i="2"/>
  <c r="S461" i="2"/>
  <c r="P461" i="2"/>
  <c r="N461" i="2"/>
  <c r="M461" i="2"/>
  <c r="L461" i="2"/>
  <c r="O461" i="2" s="1"/>
  <c r="J461" i="2"/>
  <c r="F461" i="2"/>
  <c r="A461" i="2"/>
  <c r="T460" i="2"/>
  <c r="S460" i="2"/>
  <c r="P460" i="2"/>
  <c r="N460" i="2"/>
  <c r="M460" i="2"/>
  <c r="L460" i="2"/>
  <c r="O460" i="2" s="1"/>
  <c r="J460" i="2"/>
  <c r="F460" i="2"/>
  <c r="A460" i="2"/>
  <c r="T459" i="2"/>
  <c r="S459" i="2"/>
  <c r="P459" i="2"/>
  <c r="N459" i="2"/>
  <c r="M459" i="2"/>
  <c r="L459" i="2"/>
  <c r="O459" i="2" s="1"/>
  <c r="J459" i="2"/>
  <c r="F459" i="2"/>
  <c r="A459" i="2"/>
  <c r="T458" i="2"/>
  <c r="S458" i="2"/>
  <c r="P458" i="2"/>
  <c r="N458" i="2"/>
  <c r="M458" i="2"/>
  <c r="L458" i="2"/>
  <c r="O458" i="2" s="1"/>
  <c r="J458" i="2"/>
  <c r="F458" i="2"/>
  <c r="A458" i="2"/>
  <c r="T457" i="2"/>
  <c r="S457" i="2"/>
  <c r="P457" i="2"/>
  <c r="N457" i="2"/>
  <c r="M457" i="2"/>
  <c r="L457" i="2"/>
  <c r="O457" i="2" s="1"/>
  <c r="J457" i="2"/>
  <c r="F457" i="2"/>
  <c r="A457" i="2"/>
  <c r="T456" i="2"/>
  <c r="S456" i="2"/>
  <c r="P456" i="2"/>
  <c r="N456" i="2"/>
  <c r="M456" i="2"/>
  <c r="L456" i="2"/>
  <c r="O456" i="2" s="1"/>
  <c r="J456" i="2"/>
  <c r="F456" i="2"/>
  <c r="A456" i="2"/>
  <c r="T455" i="2"/>
  <c r="S455" i="2"/>
  <c r="P455" i="2"/>
  <c r="N455" i="2"/>
  <c r="M455" i="2"/>
  <c r="L455" i="2"/>
  <c r="O455" i="2" s="1"/>
  <c r="J455" i="2"/>
  <c r="F455" i="2"/>
  <c r="A455" i="2"/>
  <c r="T454" i="2"/>
  <c r="S454" i="2"/>
  <c r="P454" i="2"/>
  <c r="N454" i="2"/>
  <c r="M454" i="2"/>
  <c r="L454" i="2"/>
  <c r="O454" i="2" s="1"/>
  <c r="J454" i="2"/>
  <c r="F454" i="2"/>
  <c r="A454" i="2"/>
  <c r="T453" i="2"/>
  <c r="S453" i="2"/>
  <c r="P453" i="2"/>
  <c r="N453" i="2"/>
  <c r="M453" i="2"/>
  <c r="L453" i="2"/>
  <c r="O453" i="2" s="1"/>
  <c r="J453" i="2"/>
  <c r="F453" i="2"/>
  <c r="A453" i="2"/>
  <c r="T452" i="2"/>
  <c r="S452" i="2"/>
  <c r="P452" i="2"/>
  <c r="N452" i="2"/>
  <c r="M452" i="2"/>
  <c r="L452" i="2"/>
  <c r="O452" i="2" s="1"/>
  <c r="J452" i="2"/>
  <c r="F452" i="2"/>
  <c r="A452" i="2"/>
  <c r="T451" i="2"/>
  <c r="S451" i="2"/>
  <c r="P451" i="2"/>
  <c r="N451" i="2"/>
  <c r="M451" i="2"/>
  <c r="L451" i="2"/>
  <c r="O451" i="2" s="1"/>
  <c r="J451" i="2"/>
  <c r="F451" i="2"/>
  <c r="A451" i="2"/>
  <c r="T450" i="2"/>
  <c r="S450" i="2"/>
  <c r="P450" i="2"/>
  <c r="N450" i="2"/>
  <c r="M450" i="2"/>
  <c r="L450" i="2"/>
  <c r="O450" i="2" s="1"/>
  <c r="J450" i="2"/>
  <c r="F450" i="2"/>
  <c r="A450" i="2"/>
  <c r="T449" i="2"/>
  <c r="S449" i="2"/>
  <c r="P449" i="2"/>
  <c r="N449" i="2"/>
  <c r="M449" i="2"/>
  <c r="L449" i="2"/>
  <c r="O449" i="2" s="1"/>
  <c r="J449" i="2"/>
  <c r="F449" i="2"/>
  <c r="A449" i="2"/>
  <c r="T448" i="2"/>
  <c r="S448" i="2"/>
  <c r="P448" i="2"/>
  <c r="N448" i="2"/>
  <c r="M448" i="2"/>
  <c r="L448" i="2"/>
  <c r="O448" i="2" s="1"/>
  <c r="J448" i="2"/>
  <c r="F448" i="2"/>
  <c r="A448" i="2"/>
  <c r="T447" i="2"/>
  <c r="S447" i="2"/>
  <c r="P447" i="2"/>
  <c r="N447" i="2"/>
  <c r="M447" i="2"/>
  <c r="L447" i="2"/>
  <c r="O447" i="2" s="1"/>
  <c r="J447" i="2"/>
  <c r="F447" i="2"/>
  <c r="A447" i="2"/>
  <c r="T446" i="2"/>
  <c r="S446" i="2"/>
  <c r="P446" i="2"/>
  <c r="N446" i="2"/>
  <c r="M446" i="2"/>
  <c r="L446" i="2"/>
  <c r="O446" i="2" s="1"/>
  <c r="J446" i="2"/>
  <c r="F446" i="2"/>
  <c r="A446" i="2"/>
  <c r="T445" i="2"/>
  <c r="S445" i="2"/>
  <c r="P445" i="2"/>
  <c r="N445" i="2"/>
  <c r="M445" i="2"/>
  <c r="L445" i="2"/>
  <c r="O445" i="2" s="1"/>
  <c r="J445" i="2"/>
  <c r="F445" i="2"/>
  <c r="A445" i="2"/>
  <c r="T444" i="2"/>
  <c r="S444" i="2"/>
  <c r="P444" i="2"/>
  <c r="N444" i="2"/>
  <c r="M444" i="2"/>
  <c r="L444" i="2"/>
  <c r="O444" i="2" s="1"/>
  <c r="J444" i="2"/>
  <c r="F444" i="2"/>
  <c r="A444" i="2"/>
  <c r="T443" i="2"/>
  <c r="S443" i="2"/>
  <c r="P443" i="2"/>
  <c r="N443" i="2"/>
  <c r="M443" i="2"/>
  <c r="L443" i="2"/>
  <c r="O443" i="2" s="1"/>
  <c r="J443" i="2"/>
  <c r="F443" i="2"/>
  <c r="A443" i="2"/>
  <c r="T442" i="2"/>
  <c r="S442" i="2"/>
  <c r="P442" i="2"/>
  <c r="N442" i="2"/>
  <c r="M442" i="2"/>
  <c r="L442" i="2"/>
  <c r="O442" i="2" s="1"/>
  <c r="J442" i="2"/>
  <c r="F442" i="2"/>
  <c r="A442" i="2"/>
  <c r="T441" i="2"/>
  <c r="S441" i="2"/>
  <c r="P441" i="2"/>
  <c r="N441" i="2"/>
  <c r="M441" i="2"/>
  <c r="L441" i="2"/>
  <c r="O441" i="2" s="1"/>
  <c r="J441" i="2"/>
  <c r="F441" i="2"/>
  <c r="A441" i="2"/>
  <c r="T440" i="2"/>
  <c r="S440" i="2"/>
  <c r="P440" i="2"/>
  <c r="N440" i="2"/>
  <c r="M440" i="2"/>
  <c r="L440" i="2"/>
  <c r="O440" i="2" s="1"/>
  <c r="J440" i="2"/>
  <c r="F440" i="2"/>
  <c r="A440" i="2"/>
  <c r="T439" i="2"/>
  <c r="S439" i="2"/>
  <c r="P439" i="2"/>
  <c r="N439" i="2"/>
  <c r="M439" i="2"/>
  <c r="L439" i="2"/>
  <c r="O439" i="2" s="1"/>
  <c r="J439" i="2"/>
  <c r="F439" i="2"/>
  <c r="A439" i="2"/>
  <c r="T438" i="2"/>
  <c r="S438" i="2"/>
  <c r="P438" i="2"/>
  <c r="N438" i="2"/>
  <c r="M438" i="2"/>
  <c r="L438" i="2"/>
  <c r="O438" i="2" s="1"/>
  <c r="J438" i="2"/>
  <c r="F438" i="2"/>
  <c r="A438" i="2"/>
  <c r="T437" i="2"/>
  <c r="S437" i="2"/>
  <c r="P437" i="2"/>
  <c r="N437" i="2"/>
  <c r="M437" i="2"/>
  <c r="L437" i="2"/>
  <c r="O437" i="2" s="1"/>
  <c r="J437" i="2"/>
  <c r="F437" i="2"/>
  <c r="A437" i="2"/>
  <c r="T436" i="2"/>
  <c r="S436" i="2"/>
  <c r="P436" i="2"/>
  <c r="N436" i="2"/>
  <c r="M436" i="2"/>
  <c r="L436" i="2"/>
  <c r="O436" i="2" s="1"/>
  <c r="J436" i="2"/>
  <c r="F436" i="2"/>
  <c r="A436" i="2"/>
  <c r="T435" i="2"/>
  <c r="S435" i="2"/>
  <c r="P435" i="2"/>
  <c r="N435" i="2"/>
  <c r="M435" i="2"/>
  <c r="L435" i="2"/>
  <c r="O435" i="2" s="1"/>
  <c r="J435" i="2"/>
  <c r="F435" i="2"/>
  <c r="A435" i="2"/>
  <c r="T434" i="2"/>
  <c r="S434" i="2"/>
  <c r="P434" i="2"/>
  <c r="N434" i="2"/>
  <c r="M434" i="2"/>
  <c r="L434" i="2"/>
  <c r="O434" i="2" s="1"/>
  <c r="J434" i="2"/>
  <c r="F434" i="2"/>
  <c r="A434" i="2"/>
  <c r="T433" i="2"/>
  <c r="S433" i="2"/>
  <c r="P433" i="2"/>
  <c r="N433" i="2"/>
  <c r="M433" i="2"/>
  <c r="L433" i="2"/>
  <c r="O433" i="2" s="1"/>
  <c r="J433" i="2"/>
  <c r="F433" i="2"/>
  <c r="A433" i="2"/>
  <c r="T432" i="2"/>
  <c r="S432" i="2"/>
  <c r="P432" i="2"/>
  <c r="N432" i="2"/>
  <c r="M432" i="2"/>
  <c r="L432" i="2"/>
  <c r="O432" i="2" s="1"/>
  <c r="J432" i="2"/>
  <c r="F432" i="2"/>
  <c r="A432" i="2"/>
  <c r="T431" i="2"/>
  <c r="S431" i="2"/>
  <c r="P431" i="2"/>
  <c r="N431" i="2"/>
  <c r="M431" i="2"/>
  <c r="L431" i="2"/>
  <c r="O431" i="2" s="1"/>
  <c r="J431" i="2"/>
  <c r="F431" i="2"/>
  <c r="A431" i="2"/>
  <c r="T430" i="2"/>
  <c r="S430" i="2"/>
  <c r="P430" i="2"/>
  <c r="N430" i="2"/>
  <c r="M430" i="2"/>
  <c r="L430" i="2"/>
  <c r="O430" i="2" s="1"/>
  <c r="J430" i="2"/>
  <c r="F430" i="2"/>
  <c r="A430" i="2"/>
  <c r="T429" i="2"/>
  <c r="S429" i="2"/>
  <c r="P429" i="2"/>
  <c r="N429" i="2"/>
  <c r="M429" i="2"/>
  <c r="L429" i="2"/>
  <c r="O429" i="2" s="1"/>
  <c r="J429" i="2"/>
  <c r="F429" i="2"/>
  <c r="A429" i="2"/>
  <c r="T428" i="2"/>
  <c r="S428" i="2"/>
  <c r="P428" i="2"/>
  <c r="N428" i="2"/>
  <c r="M428" i="2"/>
  <c r="L428" i="2"/>
  <c r="O428" i="2" s="1"/>
  <c r="J428" i="2"/>
  <c r="F428" i="2"/>
  <c r="A428" i="2"/>
  <c r="T427" i="2"/>
  <c r="S427" i="2"/>
  <c r="P427" i="2"/>
  <c r="N427" i="2"/>
  <c r="M427" i="2"/>
  <c r="L427" i="2"/>
  <c r="O427" i="2" s="1"/>
  <c r="J427" i="2"/>
  <c r="F427" i="2"/>
  <c r="A427" i="2"/>
  <c r="T426" i="2"/>
  <c r="S426" i="2"/>
  <c r="P426" i="2"/>
  <c r="N426" i="2"/>
  <c r="M426" i="2"/>
  <c r="L426" i="2"/>
  <c r="O426" i="2" s="1"/>
  <c r="J426" i="2"/>
  <c r="F426" i="2"/>
  <c r="A426" i="2"/>
  <c r="T425" i="2"/>
  <c r="S425" i="2"/>
  <c r="P425" i="2"/>
  <c r="N425" i="2"/>
  <c r="M425" i="2"/>
  <c r="L425" i="2"/>
  <c r="O425" i="2" s="1"/>
  <c r="J425" i="2"/>
  <c r="F425" i="2"/>
  <c r="A425" i="2"/>
  <c r="T424" i="2"/>
  <c r="S424" i="2"/>
  <c r="P424" i="2"/>
  <c r="N424" i="2"/>
  <c r="M424" i="2"/>
  <c r="L424" i="2"/>
  <c r="O424" i="2" s="1"/>
  <c r="J424" i="2"/>
  <c r="F424" i="2"/>
  <c r="A424" i="2"/>
  <c r="T423" i="2"/>
  <c r="S423" i="2"/>
  <c r="P423" i="2"/>
  <c r="N423" i="2"/>
  <c r="M423" i="2"/>
  <c r="L423" i="2"/>
  <c r="O423" i="2" s="1"/>
  <c r="J423" i="2"/>
  <c r="F423" i="2"/>
  <c r="A423" i="2"/>
  <c r="T422" i="2"/>
  <c r="S422" i="2"/>
  <c r="P422" i="2"/>
  <c r="N422" i="2"/>
  <c r="M422" i="2"/>
  <c r="L422" i="2"/>
  <c r="O422" i="2" s="1"/>
  <c r="J422" i="2"/>
  <c r="F422" i="2"/>
  <c r="A422" i="2"/>
  <c r="T421" i="2"/>
  <c r="S421" i="2"/>
  <c r="P421" i="2"/>
  <c r="N421" i="2"/>
  <c r="M421" i="2"/>
  <c r="L421" i="2"/>
  <c r="O421" i="2" s="1"/>
  <c r="J421" i="2"/>
  <c r="F421" i="2"/>
  <c r="A421" i="2"/>
  <c r="T420" i="2"/>
  <c r="S420" i="2"/>
  <c r="P420" i="2"/>
  <c r="N420" i="2"/>
  <c r="M420" i="2"/>
  <c r="L420" i="2"/>
  <c r="O420" i="2" s="1"/>
  <c r="J420" i="2"/>
  <c r="F420" i="2"/>
  <c r="A420" i="2"/>
  <c r="T419" i="2"/>
  <c r="S419" i="2"/>
  <c r="P419" i="2"/>
  <c r="N419" i="2"/>
  <c r="M419" i="2"/>
  <c r="L419" i="2"/>
  <c r="O419" i="2" s="1"/>
  <c r="J419" i="2"/>
  <c r="F419" i="2"/>
  <c r="A419" i="2"/>
  <c r="T418" i="2"/>
  <c r="S418" i="2"/>
  <c r="P418" i="2"/>
  <c r="N418" i="2"/>
  <c r="M418" i="2"/>
  <c r="L418" i="2"/>
  <c r="O418" i="2" s="1"/>
  <c r="J418" i="2"/>
  <c r="F418" i="2"/>
  <c r="A418" i="2"/>
  <c r="T417" i="2"/>
  <c r="S417" i="2"/>
  <c r="P417" i="2"/>
  <c r="N417" i="2"/>
  <c r="M417" i="2"/>
  <c r="L417" i="2"/>
  <c r="O417" i="2" s="1"/>
  <c r="J417" i="2"/>
  <c r="F417" i="2"/>
  <c r="A417" i="2"/>
  <c r="T416" i="2"/>
  <c r="S416" i="2"/>
  <c r="P416" i="2"/>
  <c r="N416" i="2"/>
  <c r="M416" i="2"/>
  <c r="L416" i="2"/>
  <c r="O416" i="2" s="1"/>
  <c r="J416" i="2"/>
  <c r="F416" i="2"/>
  <c r="A416" i="2"/>
  <c r="T415" i="2"/>
  <c r="S415" i="2"/>
  <c r="P415" i="2"/>
  <c r="N415" i="2"/>
  <c r="M415" i="2"/>
  <c r="L415" i="2"/>
  <c r="O415" i="2" s="1"/>
  <c r="J415" i="2"/>
  <c r="F415" i="2"/>
  <c r="A415" i="2"/>
  <c r="T414" i="2"/>
  <c r="S414" i="2"/>
  <c r="P414" i="2"/>
  <c r="N414" i="2"/>
  <c r="M414" i="2"/>
  <c r="L414" i="2"/>
  <c r="O414" i="2" s="1"/>
  <c r="J414" i="2"/>
  <c r="F414" i="2"/>
  <c r="A414" i="2"/>
  <c r="T413" i="2"/>
  <c r="S413" i="2"/>
  <c r="P413" i="2"/>
  <c r="N413" i="2"/>
  <c r="M413" i="2"/>
  <c r="L413" i="2"/>
  <c r="O413" i="2" s="1"/>
  <c r="J413" i="2"/>
  <c r="F413" i="2"/>
  <c r="A413" i="2"/>
  <c r="T412" i="2"/>
  <c r="S412" i="2"/>
  <c r="P412" i="2"/>
  <c r="N412" i="2"/>
  <c r="M412" i="2"/>
  <c r="L412" i="2"/>
  <c r="O412" i="2" s="1"/>
  <c r="J412" i="2"/>
  <c r="F412" i="2"/>
  <c r="A412" i="2"/>
  <c r="T411" i="2"/>
  <c r="S411" i="2"/>
  <c r="P411" i="2"/>
  <c r="N411" i="2"/>
  <c r="M411" i="2"/>
  <c r="L411" i="2"/>
  <c r="O411" i="2" s="1"/>
  <c r="J411" i="2"/>
  <c r="F411" i="2"/>
  <c r="A411" i="2"/>
  <c r="T410" i="2"/>
  <c r="S410" i="2"/>
  <c r="P410" i="2"/>
  <c r="N410" i="2"/>
  <c r="M410" i="2"/>
  <c r="L410" i="2"/>
  <c r="O410" i="2" s="1"/>
  <c r="J410" i="2"/>
  <c r="F410" i="2"/>
  <c r="A410" i="2"/>
  <c r="T409" i="2"/>
  <c r="S409" i="2"/>
  <c r="P409" i="2"/>
  <c r="N409" i="2"/>
  <c r="M409" i="2"/>
  <c r="L409" i="2"/>
  <c r="O409" i="2" s="1"/>
  <c r="J409" i="2"/>
  <c r="F409" i="2"/>
  <c r="A409" i="2"/>
  <c r="T408" i="2"/>
  <c r="S408" i="2"/>
  <c r="P408" i="2"/>
  <c r="N408" i="2"/>
  <c r="M408" i="2"/>
  <c r="L408" i="2"/>
  <c r="O408" i="2" s="1"/>
  <c r="J408" i="2"/>
  <c r="F408" i="2"/>
  <c r="A408" i="2"/>
  <c r="T407" i="2"/>
  <c r="S407" i="2"/>
  <c r="P407" i="2"/>
  <c r="N407" i="2"/>
  <c r="M407" i="2"/>
  <c r="L407" i="2"/>
  <c r="O407" i="2" s="1"/>
  <c r="J407" i="2"/>
  <c r="F407" i="2"/>
  <c r="A407" i="2"/>
  <c r="T406" i="2"/>
  <c r="S406" i="2"/>
  <c r="P406" i="2"/>
  <c r="N406" i="2"/>
  <c r="M406" i="2"/>
  <c r="L406" i="2"/>
  <c r="O406" i="2" s="1"/>
  <c r="J406" i="2"/>
  <c r="F406" i="2"/>
  <c r="A406" i="2"/>
  <c r="T405" i="2"/>
  <c r="S405" i="2"/>
  <c r="P405" i="2"/>
  <c r="N405" i="2"/>
  <c r="M405" i="2"/>
  <c r="L405" i="2"/>
  <c r="O405" i="2" s="1"/>
  <c r="J405" i="2"/>
  <c r="F405" i="2"/>
  <c r="A405" i="2"/>
  <c r="T404" i="2"/>
  <c r="S404" i="2"/>
  <c r="P404" i="2"/>
  <c r="N404" i="2"/>
  <c r="M404" i="2"/>
  <c r="L404" i="2"/>
  <c r="O404" i="2" s="1"/>
  <c r="J404" i="2"/>
  <c r="F404" i="2"/>
  <c r="A404" i="2"/>
  <c r="T403" i="2"/>
  <c r="S403" i="2"/>
  <c r="P403" i="2"/>
  <c r="N403" i="2"/>
  <c r="M403" i="2"/>
  <c r="L403" i="2"/>
  <c r="O403" i="2" s="1"/>
  <c r="J403" i="2"/>
  <c r="F403" i="2"/>
  <c r="A403" i="2"/>
  <c r="T402" i="2"/>
  <c r="S402" i="2"/>
  <c r="P402" i="2"/>
  <c r="N402" i="2"/>
  <c r="M402" i="2"/>
  <c r="L402" i="2"/>
  <c r="O402" i="2" s="1"/>
  <c r="J402" i="2"/>
  <c r="F402" i="2"/>
  <c r="A402" i="2"/>
  <c r="T401" i="2"/>
  <c r="S401" i="2"/>
  <c r="P401" i="2"/>
  <c r="N401" i="2"/>
  <c r="M401" i="2"/>
  <c r="L401" i="2"/>
  <c r="O401" i="2" s="1"/>
  <c r="J401" i="2"/>
  <c r="F401" i="2"/>
  <c r="A401" i="2"/>
  <c r="T400" i="2"/>
  <c r="S400" i="2"/>
  <c r="P400" i="2"/>
  <c r="N400" i="2"/>
  <c r="M400" i="2"/>
  <c r="L400" i="2"/>
  <c r="O400" i="2" s="1"/>
  <c r="J400" i="2"/>
  <c r="F400" i="2"/>
  <c r="A400" i="2"/>
  <c r="T399" i="2"/>
  <c r="S399" i="2"/>
  <c r="P399" i="2"/>
  <c r="N399" i="2"/>
  <c r="M399" i="2"/>
  <c r="L399" i="2"/>
  <c r="O399" i="2" s="1"/>
  <c r="J399" i="2"/>
  <c r="F399" i="2"/>
  <c r="A399" i="2"/>
  <c r="T398" i="2"/>
  <c r="S398" i="2"/>
  <c r="P398" i="2"/>
  <c r="N398" i="2"/>
  <c r="M398" i="2"/>
  <c r="L398" i="2"/>
  <c r="O398" i="2" s="1"/>
  <c r="J398" i="2"/>
  <c r="F398" i="2"/>
  <c r="A398" i="2"/>
  <c r="T397" i="2"/>
  <c r="S397" i="2"/>
  <c r="P397" i="2"/>
  <c r="N397" i="2"/>
  <c r="M397" i="2"/>
  <c r="L397" i="2"/>
  <c r="O397" i="2" s="1"/>
  <c r="J397" i="2"/>
  <c r="F397" i="2"/>
  <c r="A397" i="2"/>
  <c r="T396" i="2"/>
  <c r="S396" i="2"/>
  <c r="P396" i="2"/>
  <c r="N396" i="2"/>
  <c r="M396" i="2"/>
  <c r="L396" i="2"/>
  <c r="O396" i="2" s="1"/>
  <c r="J396" i="2"/>
  <c r="F396" i="2"/>
  <c r="A396" i="2"/>
  <c r="T395" i="2"/>
  <c r="S395" i="2"/>
  <c r="P395" i="2"/>
  <c r="N395" i="2"/>
  <c r="M395" i="2"/>
  <c r="L395" i="2"/>
  <c r="O395" i="2" s="1"/>
  <c r="J395" i="2"/>
  <c r="F395" i="2"/>
  <c r="A395" i="2"/>
  <c r="T394" i="2"/>
  <c r="S394" i="2"/>
  <c r="P394" i="2"/>
  <c r="N394" i="2"/>
  <c r="M394" i="2"/>
  <c r="L394" i="2"/>
  <c r="O394" i="2" s="1"/>
  <c r="J394" i="2"/>
  <c r="F394" i="2"/>
  <c r="A394" i="2"/>
  <c r="T393" i="2"/>
  <c r="S393" i="2"/>
  <c r="P393" i="2"/>
  <c r="N393" i="2"/>
  <c r="M393" i="2"/>
  <c r="L393" i="2"/>
  <c r="O393" i="2" s="1"/>
  <c r="J393" i="2"/>
  <c r="F393" i="2"/>
  <c r="A393" i="2"/>
  <c r="T392" i="2"/>
  <c r="S392" i="2"/>
  <c r="P392" i="2"/>
  <c r="N392" i="2"/>
  <c r="M392" i="2"/>
  <c r="L392" i="2"/>
  <c r="O392" i="2" s="1"/>
  <c r="J392" i="2"/>
  <c r="F392" i="2"/>
  <c r="A392" i="2"/>
  <c r="T391" i="2"/>
  <c r="S391" i="2"/>
  <c r="P391" i="2"/>
  <c r="N391" i="2"/>
  <c r="M391" i="2"/>
  <c r="L391" i="2"/>
  <c r="O391" i="2" s="1"/>
  <c r="J391" i="2"/>
  <c r="F391" i="2"/>
  <c r="A391" i="2"/>
  <c r="T390" i="2"/>
  <c r="S390" i="2"/>
  <c r="P390" i="2"/>
  <c r="N390" i="2"/>
  <c r="M390" i="2"/>
  <c r="L390" i="2"/>
  <c r="O390" i="2" s="1"/>
  <c r="J390" i="2"/>
  <c r="F390" i="2"/>
  <c r="A390" i="2"/>
  <c r="T389" i="2"/>
  <c r="S389" i="2"/>
  <c r="P389" i="2"/>
  <c r="N389" i="2"/>
  <c r="M389" i="2"/>
  <c r="L389" i="2"/>
  <c r="O389" i="2" s="1"/>
  <c r="J389" i="2"/>
  <c r="F389" i="2"/>
  <c r="A389" i="2"/>
  <c r="T388" i="2"/>
  <c r="S388" i="2"/>
  <c r="P388" i="2"/>
  <c r="N388" i="2"/>
  <c r="M388" i="2"/>
  <c r="L388" i="2"/>
  <c r="O388" i="2" s="1"/>
  <c r="J388" i="2"/>
  <c r="F388" i="2"/>
  <c r="A388" i="2"/>
  <c r="T387" i="2"/>
  <c r="S387" i="2"/>
  <c r="P387" i="2"/>
  <c r="N387" i="2"/>
  <c r="M387" i="2"/>
  <c r="L387" i="2"/>
  <c r="O387" i="2" s="1"/>
  <c r="J387" i="2"/>
  <c r="F387" i="2"/>
  <c r="A387" i="2"/>
  <c r="T386" i="2"/>
  <c r="S386" i="2"/>
  <c r="P386" i="2"/>
  <c r="N386" i="2"/>
  <c r="M386" i="2"/>
  <c r="L386" i="2"/>
  <c r="O386" i="2" s="1"/>
  <c r="J386" i="2"/>
  <c r="F386" i="2"/>
  <c r="A386" i="2"/>
  <c r="T385" i="2"/>
  <c r="S385" i="2"/>
  <c r="P385" i="2"/>
  <c r="N385" i="2"/>
  <c r="M385" i="2"/>
  <c r="L385" i="2"/>
  <c r="O385" i="2" s="1"/>
  <c r="J385" i="2"/>
  <c r="F385" i="2"/>
  <c r="A385" i="2"/>
  <c r="T384" i="2"/>
  <c r="S384" i="2"/>
  <c r="P384" i="2"/>
  <c r="N384" i="2"/>
  <c r="M384" i="2"/>
  <c r="L384" i="2"/>
  <c r="O384" i="2" s="1"/>
  <c r="J384" i="2"/>
  <c r="F384" i="2"/>
  <c r="A384" i="2"/>
  <c r="T383" i="2"/>
  <c r="S383" i="2"/>
  <c r="P383" i="2"/>
  <c r="N383" i="2"/>
  <c r="M383" i="2"/>
  <c r="L383" i="2"/>
  <c r="O383" i="2" s="1"/>
  <c r="J383" i="2"/>
  <c r="F383" i="2"/>
  <c r="A383" i="2"/>
  <c r="T382" i="2"/>
  <c r="S382" i="2"/>
  <c r="P382" i="2"/>
  <c r="N382" i="2"/>
  <c r="M382" i="2"/>
  <c r="L382" i="2"/>
  <c r="O382" i="2" s="1"/>
  <c r="J382" i="2"/>
  <c r="F382" i="2"/>
  <c r="A382" i="2"/>
  <c r="T381" i="2"/>
  <c r="S381" i="2"/>
  <c r="P381" i="2"/>
  <c r="N381" i="2"/>
  <c r="M381" i="2"/>
  <c r="L381" i="2"/>
  <c r="O381" i="2" s="1"/>
  <c r="J381" i="2"/>
  <c r="F381" i="2"/>
  <c r="A381" i="2"/>
  <c r="T380" i="2"/>
  <c r="S380" i="2"/>
  <c r="P380" i="2"/>
  <c r="N380" i="2"/>
  <c r="M380" i="2"/>
  <c r="L380" i="2"/>
  <c r="O380" i="2" s="1"/>
  <c r="J380" i="2"/>
  <c r="F380" i="2"/>
  <c r="A380" i="2"/>
  <c r="T379" i="2"/>
  <c r="S379" i="2"/>
  <c r="P379" i="2"/>
  <c r="N379" i="2"/>
  <c r="M379" i="2"/>
  <c r="L379" i="2"/>
  <c r="O379" i="2" s="1"/>
  <c r="J379" i="2"/>
  <c r="F379" i="2"/>
  <c r="A379" i="2"/>
  <c r="T378" i="2"/>
  <c r="S378" i="2"/>
  <c r="P378" i="2"/>
  <c r="N378" i="2"/>
  <c r="M378" i="2"/>
  <c r="L378" i="2"/>
  <c r="O378" i="2" s="1"/>
  <c r="J378" i="2"/>
  <c r="F378" i="2"/>
  <c r="A378" i="2"/>
  <c r="T377" i="2"/>
  <c r="S377" i="2"/>
  <c r="P377" i="2"/>
  <c r="N377" i="2"/>
  <c r="M377" i="2"/>
  <c r="L377" i="2"/>
  <c r="O377" i="2" s="1"/>
  <c r="J377" i="2"/>
  <c r="F377" i="2"/>
  <c r="A377" i="2"/>
  <c r="T376" i="2"/>
  <c r="S376" i="2"/>
  <c r="P376" i="2"/>
  <c r="N376" i="2"/>
  <c r="M376" i="2"/>
  <c r="L376" i="2"/>
  <c r="O376" i="2" s="1"/>
  <c r="J376" i="2"/>
  <c r="F376" i="2"/>
  <c r="A376" i="2"/>
  <c r="T375" i="2"/>
  <c r="S375" i="2"/>
  <c r="P375" i="2"/>
  <c r="N375" i="2"/>
  <c r="M375" i="2"/>
  <c r="L375" i="2"/>
  <c r="O375" i="2" s="1"/>
  <c r="J375" i="2"/>
  <c r="F375" i="2"/>
  <c r="A375" i="2"/>
  <c r="T374" i="2"/>
  <c r="S374" i="2"/>
  <c r="P374" i="2"/>
  <c r="N374" i="2"/>
  <c r="M374" i="2"/>
  <c r="L374" i="2"/>
  <c r="O374" i="2" s="1"/>
  <c r="J374" i="2"/>
  <c r="F374" i="2"/>
  <c r="A374" i="2"/>
  <c r="T373" i="2"/>
  <c r="S373" i="2"/>
  <c r="P373" i="2"/>
  <c r="N373" i="2"/>
  <c r="M373" i="2"/>
  <c r="L373" i="2"/>
  <c r="O373" i="2" s="1"/>
  <c r="J373" i="2"/>
  <c r="F373" i="2"/>
  <c r="A373" i="2"/>
  <c r="T372" i="2"/>
  <c r="S372" i="2"/>
  <c r="P372" i="2"/>
  <c r="N372" i="2"/>
  <c r="M372" i="2"/>
  <c r="L372" i="2"/>
  <c r="O372" i="2" s="1"/>
  <c r="J372" i="2"/>
  <c r="F372" i="2"/>
  <c r="A372" i="2"/>
  <c r="T371" i="2"/>
  <c r="S371" i="2"/>
  <c r="P371" i="2"/>
  <c r="N371" i="2"/>
  <c r="M371" i="2"/>
  <c r="L371" i="2"/>
  <c r="O371" i="2" s="1"/>
  <c r="J371" i="2"/>
  <c r="F371" i="2"/>
  <c r="A371" i="2"/>
  <c r="T370" i="2"/>
  <c r="S370" i="2"/>
  <c r="P370" i="2"/>
  <c r="N370" i="2"/>
  <c r="M370" i="2"/>
  <c r="L370" i="2"/>
  <c r="O370" i="2" s="1"/>
  <c r="J370" i="2"/>
  <c r="F370" i="2"/>
  <c r="A370" i="2"/>
  <c r="T369" i="2"/>
  <c r="S369" i="2"/>
  <c r="P369" i="2"/>
  <c r="N369" i="2"/>
  <c r="M369" i="2"/>
  <c r="L369" i="2"/>
  <c r="O369" i="2" s="1"/>
  <c r="J369" i="2"/>
  <c r="F369" i="2"/>
  <c r="A369" i="2"/>
  <c r="T368" i="2"/>
  <c r="S368" i="2"/>
  <c r="P368" i="2"/>
  <c r="N368" i="2"/>
  <c r="M368" i="2"/>
  <c r="L368" i="2"/>
  <c r="O368" i="2" s="1"/>
  <c r="J368" i="2"/>
  <c r="F368" i="2"/>
  <c r="A368" i="2"/>
  <c r="T367" i="2"/>
  <c r="S367" i="2"/>
  <c r="P367" i="2"/>
  <c r="N367" i="2"/>
  <c r="M367" i="2"/>
  <c r="L367" i="2"/>
  <c r="O367" i="2" s="1"/>
  <c r="J367" i="2"/>
  <c r="F367" i="2"/>
  <c r="A367" i="2"/>
  <c r="T366" i="2"/>
  <c r="S366" i="2"/>
  <c r="P366" i="2"/>
  <c r="N366" i="2"/>
  <c r="M366" i="2"/>
  <c r="L366" i="2"/>
  <c r="O366" i="2" s="1"/>
  <c r="J366" i="2"/>
  <c r="F366" i="2"/>
  <c r="A366" i="2"/>
  <c r="T365" i="2"/>
  <c r="S365" i="2"/>
  <c r="P365" i="2"/>
  <c r="N365" i="2"/>
  <c r="M365" i="2"/>
  <c r="L365" i="2"/>
  <c r="O365" i="2" s="1"/>
  <c r="J365" i="2"/>
  <c r="F365" i="2"/>
  <c r="A365" i="2"/>
  <c r="T364" i="2"/>
  <c r="S364" i="2"/>
  <c r="P364" i="2"/>
  <c r="N364" i="2"/>
  <c r="M364" i="2"/>
  <c r="L364" i="2"/>
  <c r="O364" i="2" s="1"/>
  <c r="J364" i="2"/>
  <c r="F364" i="2"/>
  <c r="A364" i="2"/>
  <c r="T363" i="2"/>
  <c r="S363" i="2"/>
  <c r="P363" i="2"/>
  <c r="N363" i="2"/>
  <c r="M363" i="2"/>
  <c r="L363" i="2"/>
  <c r="O363" i="2" s="1"/>
  <c r="J363" i="2"/>
  <c r="F363" i="2"/>
  <c r="A363" i="2"/>
  <c r="T362" i="2"/>
  <c r="S362" i="2"/>
  <c r="P362" i="2"/>
  <c r="N362" i="2"/>
  <c r="M362" i="2"/>
  <c r="L362" i="2"/>
  <c r="O362" i="2" s="1"/>
  <c r="J362" i="2"/>
  <c r="F362" i="2"/>
  <c r="A362" i="2"/>
  <c r="T361" i="2"/>
  <c r="S361" i="2"/>
  <c r="P361" i="2"/>
  <c r="N361" i="2"/>
  <c r="M361" i="2"/>
  <c r="L361" i="2"/>
  <c r="O361" i="2" s="1"/>
  <c r="J361" i="2"/>
  <c r="F361" i="2"/>
  <c r="A361" i="2"/>
  <c r="T360" i="2"/>
  <c r="S360" i="2"/>
  <c r="P360" i="2"/>
  <c r="N360" i="2"/>
  <c r="M360" i="2"/>
  <c r="L360" i="2"/>
  <c r="O360" i="2" s="1"/>
  <c r="J360" i="2"/>
  <c r="F360" i="2"/>
  <c r="A360" i="2"/>
  <c r="T359" i="2"/>
  <c r="S359" i="2"/>
  <c r="P359" i="2"/>
  <c r="N359" i="2"/>
  <c r="M359" i="2"/>
  <c r="L359" i="2"/>
  <c r="O359" i="2" s="1"/>
  <c r="J359" i="2"/>
  <c r="F359" i="2"/>
  <c r="A359" i="2"/>
  <c r="T358" i="2"/>
  <c r="S358" i="2"/>
  <c r="P358" i="2"/>
  <c r="N358" i="2"/>
  <c r="M358" i="2"/>
  <c r="L358" i="2"/>
  <c r="O358" i="2" s="1"/>
  <c r="J358" i="2"/>
  <c r="F358" i="2"/>
  <c r="A358" i="2"/>
  <c r="T357" i="2"/>
  <c r="S357" i="2"/>
  <c r="P357" i="2"/>
  <c r="N357" i="2"/>
  <c r="M357" i="2"/>
  <c r="L357" i="2"/>
  <c r="O357" i="2" s="1"/>
  <c r="J357" i="2"/>
  <c r="F357" i="2"/>
  <c r="A357" i="2"/>
  <c r="T356" i="2"/>
  <c r="S356" i="2"/>
  <c r="P356" i="2"/>
  <c r="N356" i="2"/>
  <c r="M356" i="2"/>
  <c r="L356" i="2"/>
  <c r="O356" i="2" s="1"/>
  <c r="J356" i="2"/>
  <c r="F356" i="2"/>
  <c r="A356" i="2"/>
  <c r="T355" i="2"/>
  <c r="S355" i="2"/>
  <c r="P355" i="2"/>
  <c r="N355" i="2"/>
  <c r="M355" i="2"/>
  <c r="L355" i="2"/>
  <c r="O355" i="2" s="1"/>
  <c r="J355" i="2"/>
  <c r="F355" i="2"/>
  <c r="A355" i="2"/>
  <c r="T354" i="2"/>
  <c r="S354" i="2"/>
  <c r="P354" i="2"/>
  <c r="N354" i="2"/>
  <c r="M354" i="2"/>
  <c r="L354" i="2"/>
  <c r="O354" i="2" s="1"/>
  <c r="J354" i="2"/>
  <c r="F354" i="2"/>
  <c r="A354" i="2"/>
  <c r="T353" i="2"/>
  <c r="S353" i="2"/>
  <c r="P353" i="2"/>
  <c r="N353" i="2"/>
  <c r="M353" i="2"/>
  <c r="L353" i="2"/>
  <c r="O353" i="2" s="1"/>
  <c r="J353" i="2"/>
  <c r="F353" i="2"/>
  <c r="A353" i="2"/>
  <c r="T352" i="2"/>
  <c r="S352" i="2"/>
  <c r="P352" i="2"/>
  <c r="N352" i="2"/>
  <c r="M352" i="2"/>
  <c r="L352" i="2"/>
  <c r="O352" i="2" s="1"/>
  <c r="J352" i="2"/>
  <c r="F352" i="2"/>
  <c r="A352" i="2"/>
  <c r="T351" i="2"/>
  <c r="S351" i="2"/>
  <c r="P351" i="2"/>
  <c r="N351" i="2"/>
  <c r="M351" i="2"/>
  <c r="L351" i="2"/>
  <c r="O351" i="2" s="1"/>
  <c r="J351" i="2"/>
  <c r="F351" i="2"/>
  <c r="A351" i="2"/>
  <c r="T350" i="2"/>
  <c r="S350" i="2"/>
  <c r="P350" i="2"/>
  <c r="N350" i="2"/>
  <c r="M350" i="2"/>
  <c r="L350" i="2"/>
  <c r="O350" i="2" s="1"/>
  <c r="J350" i="2"/>
  <c r="F350" i="2"/>
  <c r="A350" i="2"/>
  <c r="T349" i="2"/>
  <c r="S349" i="2"/>
  <c r="P349" i="2"/>
  <c r="N349" i="2"/>
  <c r="M349" i="2"/>
  <c r="L349" i="2"/>
  <c r="O349" i="2" s="1"/>
  <c r="J349" i="2"/>
  <c r="F349" i="2"/>
  <c r="A349" i="2"/>
  <c r="T348" i="2"/>
  <c r="S348" i="2"/>
  <c r="P348" i="2"/>
  <c r="N348" i="2"/>
  <c r="M348" i="2"/>
  <c r="L348" i="2"/>
  <c r="O348" i="2" s="1"/>
  <c r="J348" i="2"/>
  <c r="F348" i="2"/>
  <c r="A348" i="2"/>
  <c r="T347" i="2"/>
  <c r="S347" i="2"/>
  <c r="P347" i="2"/>
  <c r="N347" i="2"/>
  <c r="M347" i="2"/>
  <c r="L347" i="2"/>
  <c r="O347" i="2" s="1"/>
  <c r="J347" i="2"/>
  <c r="F347" i="2"/>
  <c r="A347" i="2"/>
  <c r="T346" i="2"/>
  <c r="S346" i="2"/>
  <c r="P346" i="2"/>
  <c r="N346" i="2"/>
  <c r="M346" i="2"/>
  <c r="L346" i="2"/>
  <c r="O346" i="2" s="1"/>
  <c r="J346" i="2"/>
  <c r="F346" i="2"/>
  <c r="A346" i="2"/>
  <c r="T345" i="2"/>
  <c r="S345" i="2"/>
  <c r="P345" i="2"/>
  <c r="N345" i="2"/>
  <c r="M345" i="2"/>
  <c r="L345" i="2"/>
  <c r="O345" i="2" s="1"/>
  <c r="J345" i="2"/>
  <c r="F345" i="2"/>
  <c r="A345" i="2"/>
  <c r="T344" i="2"/>
  <c r="S344" i="2"/>
  <c r="P344" i="2"/>
  <c r="N344" i="2"/>
  <c r="M344" i="2"/>
  <c r="L344" i="2"/>
  <c r="O344" i="2" s="1"/>
  <c r="J344" i="2"/>
  <c r="F344" i="2"/>
  <c r="A344" i="2"/>
  <c r="T343" i="2"/>
  <c r="S343" i="2"/>
  <c r="P343" i="2"/>
  <c r="N343" i="2"/>
  <c r="M343" i="2"/>
  <c r="L343" i="2"/>
  <c r="O343" i="2" s="1"/>
  <c r="J343" i="2"/>
  <c r="F343" i="2"/>
  <c r="A343" i="2"/>
  <c r="T342" i="2"/>
  <c r="S342" i="2"/>
  <c r="P342" i="2"/>
  <c r="N342" i="2"/>
  <c r="M342" i="2"/>
  <c r="L342" i="2"/>
  <c r="O342" i="2" s="1"/>
  <c r="J342" i="2"/>
  <c r="F342" i="2"/>
  <c r="A342" i="2"/>
  <c r="T341" i="2"/>
  <c r="S341" i="2"/>
  <c r="P341" i="2"/>
  <c r="N341" i="2"/>
  <c r="M341" i="2"/>
  <c r="L341" i="2"/>
  <c r="O341" i="2" s="1"/>
  <c r="J341" i="2"/>
  <c r="F341" i="2"/>
  <c r="A341" i="2"/>
  <c r="T340" i="2"/>
  <c r="S340" i="2"/>
  <c r="P340" i="2"/>
  <c r="N340" i="2"/>
  <c r="M340" i="2"/>
  <c r="L340" i="2"/>
  <c r="O340" i="2" s="1"/>
  <c r="J340" i="2"/>
  <c r="F340" i="2"/>
  <c r="A340" i="2"/>
  <c r="T339" i="2"/>
  <c r="S339" i="2"/>
  <c r="P339" i="2"/>
  <c r="N339" i="2"/>
  <c r="M339" i="2"/>
  <c r="L339" i="2"/>
  <c r="O339" i="2" s="1"/>
  <c r="J339" i="2"/>
  <c r="F339" i="2"/>
  <c r="A339" i="2"/>
  <c r="T338" i="2"/>
  <c r="S338" i="2"/>
  <c r="P338" i="2"/>
  <c r="N338" i="2"/>
  <c r="M338" i="2"/>
  <c r="L338" i="2"/>
  <c r="O338" i="2" s="1"/>
  <c r="J338" i="2"/>
  <c r="F338" i="2"/>
  <c r="A338" i="2"/>
  <c r="T337" i="2"/>
  <c r="S337" i="2"/>
  <c r="P337" i="2"/>
  <c r="N337" i="2"/>
  <c r="M337" i="2"/>
  <c r="L337" i="2"/>
  <c r="O337" i="2" s="1"/>
  <c r="J337" i="2"/>
  <c r="F337" i="2"/>
  <c r="A337" i="2"/>
  <c r="T336" i="2"/>
  <c r="S336" i="2"/>
  <c r="P336" i="2"/>
  <c r="N336" i="2"/>
  <c r="M336" i="2"/>
  <c r="L336" i="2"/>
  <c r="O336" i="2" s="1"/>
  <c r="J336" i="2"/>
  <c r="F336" i="2"/>
  <c r="A336" i="2"/>
  <c r="T335" i="2"/>
  <c r="S335" i="2"/>
  <c r="P335" i="2"/>
  <c r="N335" i="2"/>
  <c r="M335" i="2"/>
  <c r="L335" i="2"/>
  <c r="O335" i="2" s="1"/>
  <c r="J335" i="2"/>
  <c r="F335" i="2"/>
  <c r="A335" i="2"/>
  <c r="T334" i="2"/>
  <c r="S334" i="2"/>
  <c r="P334" i="2"/>
  <c r="N334" i="2"/>
  <c r="M334" i="2"/>
  <c r="L334" i="2"/>
  <c r="O334" i="2" s="1"/>
  <c r="J334" i="2"/>
  <c r="F334" i="2"/>
  <c r="A334" i="2"/>
  <c r="T333" i="2"/>
  <c r="S333" i="2"/>
  <c r="P333" i="2"/>
  <c r="N333" i="2"/>
  <c r="M333" i="2"/>
  <c r="L333" i="2"/>
  <c r="O333" i="2" s="1"/>
  <c r="J333" i="2"/>
  <c r="F333" i="2"/>
  <c r="A333" i="2"/>
  <c r="T332" i="2"/>
  <c r="S332" i="2"/>
  <c r="P332" i="2"/>
  <c r="N332" i="2"/>
  <c r="M332" i="2"/>
  <c r="L332" i="2"/>
  <c r="O332" i="2" s="1"/>
  <c r="J332" i="2"/>
  <c r="F332" i="2"/>
  <c r="A332" i="2"/>
  <c r="T331" i="2"/>
  <c r="S331" i="2"/>
  <c r="P331" i="2"/>
  <c r="N331" i="2"/>
  <c r="M331" i="2"/>
  <c r="L331" i="2"/>
  <c r="O331" i="2" s="1"/>
  <c r="J331" i="2"/>
  <c r="F331" i="2"/>
  <c r="A331" i="2"/>
  <c r="T330" i="2"/>
  <c r="S330" i="2"/>
  <c r="P330" i="2"/>
  <c r="N330" i="2"/>
  <c r="M330" i="2"/>
  <c r="L330" i="2"/>
  <c r="O330" i="2" s="1"/>
  <c r="J330" i="2"/>
  <c r="F330" i="2"/>
  <c r="A330" i="2"/>
  <c r="T329" i="2"/>
  <c r="S329" i="2"/>
  <c r="P329" i="2"/>
  <c r="N329" i="2"/>
  <c r="M329" i="2"/>
  <c r="L329" i="2"/>
  <c r="O329" i="2" s="1"/>
  <c r="J329" i="2"/>
  <c r="F329" i="2"/>
  <c r="A329" i="2"/>
  <c r="T328" i="2"/>
  <c r="S328" i="2"/>
  <c r="P328" i="2"/>
  <c r="N328" i="2"/>
  <c r="M328" i="2"/>
  <c r="L328" i="2"/>
  <c r="O328" i="2" s="1"/>
  <c r="J328" i="2"/>
  <c r="F328" i="2"/>
  <c r="A328" i="2"/>
  <c r="T327" i="2"/>
  <c r="S327" i="2"/>
  <c r="P327" i="2"/>
  <c r="N327" i="2"/>
  <c r="M327" i="2"/>
  <c r="L327" i="2"/>
  <c r="O327" i="2" s="1"/>
  <c r="J327" i="2"/>
  <c r="F327" i="2"/>
  <c r="A327" i="2"/>
  <c r="T326" i="2"/>
  <c r="S326" i="2"/>
  <c r="P326" i="2"/>
  <c r="N326" i="2"/>
  <c r="M326" i="2"/>
  <c r="L326" i="2"/>
  <c r="O326" i="2" s="1"/>
  <c r="J326" i="2"/>
  <c r="F326" i="2"/>
  <c r="A326" i="2"/>
  <c r="T325" i="2"/>
  <c r="S325" i="2"/>
  <c r="P325" i="2"/>
  <c r="N325" i="2"/>
  <c r="M325" i="2"/>
  <c r="L325" i="2"/>
  <c r="O325" i="2" s="1"/>
  <c r="J325" i="2"/>
  <c r="F325" i="2"/>
  <c r="A325" i="2"/>
  <c r="T324" i="2"/>
  <c r="S324" i="2"/>
  <c r="P324" i="2"/>
  <c r="N324" i="2"/>
  <c r="M324" i="2"/>
  <c r="L324" i="2"/>
  <c r="O324" i="2" s="1"/>
  <c r="J324" i="2"/>
  <c r="F324" i="2"/>
  <c r="A324" i="2"/>
  <c r="T323" i="2"/>
  <c r="S323" i="2"/>
  <c r="P323" i="2"/>
  <c r="N323" i="2"/>
  <c r="M323" i="2"/>
  <c r="L323" i="2"/>
  <c r="O323" i="2" s="1"/>
  <c r="J323" i="2"/>
  <c r="F323" i="2"/>
  <c r="A323" i="2"/>
  <c r="T322" i="2"/>
  <c r="S322" i="2"/>
  <c r="P322" i="2"/>
  <c r="N322" i="2"/>
  <c r="M322" i="2"/>
  <c r="L322" i="2"/>
  <c r="O322" i="2" s="1"/>
  <c r="J322" i="2"/>
  <c r="F322" i="2"/>
  <c r="A322" i="2"/>
  <c r="T321" i="2"/>
  <c r="S321" i="2"/>
  <c r="P321" i="2"/>
  <c r="N321" i="2"/>
  <c r="M321" i="2"/>
  <c r="L321" i="2"/>
  <c r="O321" i="2" s="1"/>
  <c r="J321" i="2"/>
  <c r="F321" i="2"/>
  <c r="A321" i="2"/>
  <c r="T320" i="2"/>
  <c r="S320" i="2"/>
  <c r="P320" i="2"/>
  <c r="N320" i="2"/>
  <c r="M320" i="2"/>
  <c r="L320" i="2"/>
  <c r="O320" i="2" s="1"/>
  <c r="J320" i="2"/>
  <c r="F320" i="2"/>
  <c r="A320" i="2"/>
  <c r="T319" i="2"/>
  <c r="S319" i="2"/>
  <c r="P319" i="2"/>
  <c r="N319" i="2"/>
  <c r="M319" i="2"/>
  <c r="L319" i="2"/>
  <c r="O319" i="2" s="1"/>
  <c r="J319" i="2"/>
  <c r="F319" i="2"/>
  <c r="A319" i="2"/>
  <c r="T318" i="2"/>
  <c r="S318" i="2"/>
  <c r="P318" i="2"/>
  <c r="N318" i="2"/>
  <c r="M318" i="2"/>
  <c r="L318" i="2"/>
  <c r="O318" i="2" s="1"/>
  <c r="J318" i="2"/>
  <c r="F318" i="2"/>
  <c r="A318" i="2"/>
  <c r="T317" i="2"/>
  <c r="S317" i="2"/>
  <c r="P317" i="2"/>
  <c r="N317" i="2"/>
  <c r="M317" i="2"/>
  <c r="L317" i="2"/>
  <c r="O317" i="2" s="1"/>
  <c r="J317" i="2"/>
  <c r="F317" i="2"/>
  <c r="A317" i="2"/>
  <c r="T316" i="2"/>
  <c r="S316" i="2"/>
  <c r="P316" i="2"/>
  <c r="N316" i="2"/>
  <c r="M316" i="2"/>
  <c r="L316" i="2"/>
  <c r="O316" i="2" s="1"/>
  <c r="J316" i="2"/>
  <c r="F316" i="2"/>
  <c r="A316" i="2"/>
  <c r="T315" i="2"/>
  <c r="S315" i="2"/>
  <c r="P315" i="2"/>
  <c r="N315" i="2"/>
  <c r="M315" i="2"/>
  <c r="L315" i="2"/>
  <c r="O315" i="2" s="1"/>
  <c r="J315" i="2"/>
  <c r="F315" i="2"/>
  <c r="A315" i="2"/>
  <c r="T314" i="2"/>
  <c r="S314" i="2"/>
  <c r="P314" i="2"/>
  <c r="N314" i="2"/>
  <c r="M314" i="2"/>
  <c r="L314" i="2"/>
  <c r="O314" i="2" s="1"/>
  <c r="J314" i="2"/>
  <c r="F314" i="2"/>
  <c r="A314" i="2"/>
  <c r="T313" i="2"/>
  <c r="S313" i="2"/>
  <c r="P313" i="2"/>
  <c r="N313" i="2"/>
  <c r="M313" i="2"/>
  <c r="L313" i="2"/>
  <c r="O313" i="2" s="1"/>
  <c r="J313" i="2"/>
  <c r="F313" i="2"/>
  <c r="A313" i="2"/>
  <c r="T312" i="2"/>
  <c r="S312" i="2"/>
  <c r="P312" i="2"/>
  <c r="N312" i="2"/>
  <c r="M312" i="2"/>
  <c r="L312" i="2"/>
  <c r="O312" i="2" s="1"/>
  <c r="J312" i="2"/>
  <c r="F312" i="2"/>
  <c r="A312" i="2"/>
  <c r="T311" i="2"/>
  <c r="S311" i="2"/>
  <c r="P311" i="2"/>
  <c r="N311" i="2"/>
  <c r="M311" i="2"/>
  <c r="L311" i="2"/>
  <c r="O311" i="2" s="1"/>
  <c r="J311" i="2"/>
  <c r="F311" i="2"/>
  <c r="A311" i="2"/>
  <c r="T310" i="2"/>
  <c r="S310" i="2"/>
  <c r="P310" i="2"/>
  <c r="N310" i="2"/>
  <c r="M310" i="2"/>
  <c r="L310" i="2"/>
  <c r="O310" i="2" s="1"/>
  <c r="J310" i="2"/>
  <c r="F310" i="2"/>
  <c r="A310" i="2"/>
  <c r="T309" i="2"/>
  <c r="S309" i="2"/>
  <c r="P309" i="2"/>
  <c r="N309" i="2"/>
  <c r="M309" i="2"/>
  <c r="L309" i="2"/>
  <c r="O309" i="2" s="1"/>
  <c r="J309" i="2"/>
  <c r="F309" i="2"/>
  <c r="A309" i="2"/>
  <c r="T308" i="2"/>
  <c r="S308" i="2"/>
  <c r="P308" i="2"/>
  <c r="N308" i="2"/>
  <c r="M308" i="2"/>
  <c r="L308" i="2"/>
  <c r="O308" i="2" s="1"/>
  <c r="J308" i="2"/>
  <c r="F308" i="2"/>
  <c r="A308" i="2"/>
  <c r="T307" i="2"/>
  <c r="S307" i="2"/>
  <c r="P307" i="2"/>
  <c r="N307" i="2"/>
  <c r="M307" i="2"/>
  <c r="L307" i="2"/>
  <c r="O307" i="2" s="1"/>
  <c r="J307" i="2"/>
  <c r="F307" i="2"/>
  <c r="A307" i="2"/>
  <c r="T306" i="2"/>
  <c r="S306" i="2"/>
  <c r="P306" i="2"/>
  <c r="N306" i="2"/>
  <c r="M306" i="2"/>
  <c r="L306" i="2"/>
  <c r="O306" i="2" s="1"/>
  <c r="J306" i="2"/>
  <c r="F306" i="2"/>
  <c r="A306" i="2"/>
  <c r="T305" i="2"/>
  <c r="S305" i="2"/>
  <c r="P305" i="2"/>
  <c r="N305" i="2"/>
  <c r="M305" i="2"/>
  <c r="L305" i="2"/>
  <c r="O305" i="2" s="1"/>
  <c r="J305" i="2"/>
  <c r="F305" i="2"/>
  <c r="A305" i="2"/>
  <c r="T304" i="2"/>
  <c r="S304" i="2"/>
  <c r="P304" i="2"/>
  <c r="N304" i="2"/>
  <c r="M304" i="2"/>
  <c r="L304" i="2"/>
  <c r="O304" i="2" s="1"/>
  <c r="J304" i="2"/>
  <c r="F304" i="2"/>
  <c r="A304" i="2"/>
  <c r="T303" i="2"/>
  <c r="S303" i="2"/>
  <c r="P303" i="2"/>
  <c r="N303" i="2"/>
  <c r="M303" i="2"/>
  <c r="L303" i="2"/>
  <c r="O303" i="2" s="1"/>
  <c r="J303" i="2"/>
  <c r="F303" i="2"/>
  <c r="A303" i="2"/>
  <c r="T302" i="2"/>
  <c r="S302" i="2"/>
  <c r="P302" i="2"/>
  <c r="N302" i="2"/>
  <c r="M302" i="2"/>
  <c r="L302" i="2"/>
  <c r="O302" i="2" s="1"/>
  <c r="J302" i="2"/>
  <c r="F302" i="2"/>
  <c r="A302" i="2"/>
  <c r="T301" i="2"/>
  <c r="S301" i="2"/>
  <c r="P301" i="2"/>
  <c r="N301" i="2"/>
  <c r="M301" i="2"/>
  <c r="L301" i="2"/>
  <c r="O301" i="2" s="1"/>
  <c r="J301" i="2"/>
  <c r="F301" i="2"/>
  <c r="A301" i="2"/>
  <c r="T300" i="2"/>
  <c r="S300" i="2"/>
  <c r="P300" i="2"/>
  <c r="N300" i="2"/>
  <c r="M300" i="2"/>
  <c r="L300" i="2"/>
  <c r="O300" i="2" s="1"/>
  <c r="J300" i="2"/>
  <c r="F300" i="2"/>
  <c r="A300" i="2"/>
  <c r="T299" i="2"/>
  <c r="S299" i="2"/>
  <c r="P299" i="2"/>
  <c r="N299" i="2"/>
  <c r="M299" i="2"/>
  <c r="L299" i="2"/>
  <c r="O299" i="2" s="1"/>
  <c r="J299" i="2"/>
  <c r="F299" i="2"/>
  <c r="A299" i="2"/>
  <c r="T298" i="2"/>
  <c r="S298" i="2"/>
  <c r="P298" i="2"/>
  <c r="N298" i="2"/>
  <c r="M298" i="2"/>
  <c r="L298" i="2"/>
  <c r="O298" i="2" s="1"/>
  <c r="J298" i="2"/>
  <c r="F298" i="2"/>
  <c r="A298" i="2"/>
  <c r="T297" i="2"/>
  <c r="S297" i="2"/>
  <c r="P297" i="2"/>
  <c r="N297" i="2"/>
  <c r="M297" i="2"/>
  <c r="L297" i="2"/>
  <c r="O297" i="2" s="1"/>
  <c r="J297" i="2"/>
  <c r="F297" i="2"/>
  <c r="A297" i="2"/>
  <c r="T296" i="2"/>
  <c r="S296" i="2"/>
  <c r="P296" i="2"/>
  <c r="N296" i="2"/>
  <c r="M296" i="2"/>
  <c r="L296" i="2"/>
  <c r="O296" i="2" s="1"/>
  <c r="J296" i="2"/>
  <c r="F296" i="2"/>
  <c r="A296" i="2"/>
  <c r="T295" i="2"/>
  <c r="S295" i="2"/>
  <c r="P295" i="2"/>
  <c r="N295" i="2"/>
  <c r="M295" i="2"/>
  <c r="L295" i="2"/>
  <c r="O295" i="2" s="1"/>
  <c r="J295" i="2"/>
  <c r="F295" i="2"/>
  <c r="A295" i="2"/>
  <c r="T294" i="2"/>
  <c r="S294" i="2"/>
  <c r="P294" i="2"/>
  <c r="N294" i="2"/>
  <c r="M294" i="2"/>
  <c r="L294" i="2"/>
  <c r="O294" i="2" s="1"/>
  <c r="J294" i="2"/>
  <c r="F294" i="2"/>
  <c r="A294" i="2"/>
  <c r="T293" i="2"/>
  <c r="S293" i="2"/>
  <c r="P293" i="2"/>
  <c r="N293" i="2"/>
  <c r="M293" i="2"/>
  <c r="L293" i="2"/>
  <c r="O293" i="2" s="1"/>
  <c r="J293" i="2"/>
  <c r="F293" i="2"/>
  <c r="A293" i="2"/>
  <c r="T292" i="2"/>
  <c r="S292" i="2"/>
  <c r="P292" i="2"/>
  <c r="N292" i="2"/>
  <c r="M292" i="2"/>
  <c r="L292" i="2"/>
  <c r="O292" i="2" s="1"/>
  <c r="J292" i="2"/>
  <c r="F292" i="2"/>
  <c r="A292" i="2"/>
  <c r="T291" i="2"/>
  <c r="S291" i="2"/>
  <c r="P291" i="2"/>
  <c r="N291" i="2"/>
  <c r="M291" i="2"/>
  <c r="L291" i="2"/>
  <c r="O291" i="2" s="1"/>
  <c r="J291" i="2"/>
  <c r="F291" i="2"/>
  <c r="A291" i="2"/>
  <c r="T290" i="2"/>
  <c r="S290" i="2"/>
  <c r="P290" i="2"/>
  <c r="N290" i="2"/>
  <c r="M290" i="2"/>
  <c r="L290" i="2"/>
  <c r="O290" i="2" s="1"/>
  <c r="J290" i="2"/>
  <c r="F290" i="2"/>
  <c r="A290" i="2"/>
  <c r="T289" i="2"/>
  <c r="S289" i="2"/>
  <c r="P289" i="2"/>
  <c r="N289" i="2"/>
  <c r="M289" i="2"/>
  <c r="L289" i="2"/>
  <c r="O289" i="2" s="1"/>
  <c r="J289" i="2"/>
  <c r="F289" i="2"/>
  <c r="A289" i="2"/>
  <c r="T288" i="2"/>
  <c r="S288" i="2"/>
  <c r="P288" i="2"/>
  <c r="N288" i="2"/>
  <c r="M288" i="2"/>
  <c r="L288" i="2"/>
  <c r="O288" i="2" s="1"/>
  <c r="J288" i="2"/>
  <c r="F288" i="2"/>
  <c r="A288" i="2"/>
  <c r="T287" i="2"/>
  <c r="S287" i="2"/>
  <c r="P287" i="2"/>
  <c r="N287" i="2"/>
  <c r="M287" i="2"/>
  <c r="L287" i="2"/>
  <c r="O287" i="2" s="1"/>
  <c r="J287" i="2"/>
  <c r="F287" i="2"/>
  <c r="A287" i="2"/>
  <c r="T286" i="2"/>
  <c r="S286" i="2"/>
  <c r="P286" i="2"/>
  <c r="N286" i="2"/>
  <c r="M286" i="2"/>
  <c r="L286" i="2"/>
  <c r="O286" i="2" s="1"/>
  <c r="J286" i="2"/>
  <c r="F286" i="2"/>
  <c r="A286" i="2"/>
  <c r="T285" i="2"/>
  <c r="S285" i="2"/>
  <c r="P285" i="2"/>
  <c r="N285" i="2"/>
  <c r="M285" i="2"/>
  <c r="L285" i="2"/>
  <c r="O285" i="2" s="1"/>
  <c r="J285" i="2"/>
  <c r="F285" i="2"/>
  <c r="A285" i="2"/>
  <c r="T284" i="2"/>
  <c r="S284" i="2"/>
  <c r="P284" i="2"/>
  <c r="N284" i="2"/>
  <c r="M284" i="2"/>
  <c r="L284" i="2"/>
  <c r="O284" i="2" s="1"/>
  <c r="J284" i="2"/>
  <c r="F284" i="2"/>
  <c r="A284" i="2"/>
  <c r="T283" i="2"/>
  <c r="S283" i="2"/>
  <c r="P283" i="2"/>
  <c r="N283" i="2"/>
  <c r="M283" i="2"/>
  <c r="L283" i="2"/>
  <c r="O283" i="2" s="1"/>
  <c r="J283" i="2"/>
  <c r="F283" i="2"/>
  <c r="A283" i="2"/>
  <c r="T282" i="2"/>
  <c r="S282" i="2"/>
  <c r="P282" i="2"/>
  <c r="N282" i="2"/>
  <c r="M282" i="2"/>
  <c r="L282" i="2"/>
  <c r="O282" i="2" s="1"/>
  <c r="J282" i="2"/>
  <c r="F282" i="2"/>
  <c r="A282" i="2"/>
  <c r="T281" i="2"/>
  <c r="S281" i="2"/>
  <c r="P281" i="2"/>
  <c r="N281" i="2"/>
  <c r="M281" i="2"/>
  <c r="L281" i="2"/>
  <c r="O281" i="2" s="1"/>
  <c r="J281" i="2"/>
  <c r="F281" i="2"/>
  <c r="A281" i="2"/>
  <c r="T280" i="2"/>
  <c r="S280" i="2"/>
  <c r="P280" i="2"/>
  <c r="N280" i="2"/>
  <c r="M280" i="2"/>
  <c r="L280" i="2"/>
  <c r="O280" i="2" s="1"/>
  <c r="J280" i="2"/>
  <c r="F280" i="2"/>
  <c r="A280" i="2"/>
  <c r="T279" i="2"/>
  <c r="S279" i="2"/>
  <c r="P279" i="2"/>
  <c r="N279" i="2"/>
  <c r="M279" i="2"/>
  <c r="L279" i="2"/>
  <c r="O279" i="2" s="1"/>
  <c r="J279" i="2"/>
  <c r="F279" i="2"/>
  <c r="A279" i="2"/>
  <c r="T278" i="2"/>
  <c r="S278" i="2"/>
  <c r="P278" i="2"/>
  <c r="N278" i="2"/>
  <c r="M278" i="2"/>
  <c r="L278" i="2"/>
  <c r="O278" i="2" s="1"/>
  <c r="J278" i="2"/>
  <c r="F278" i="2"/>
  <c r="A278" i="2"/>
  <c r="T277" i="2"/>
  <c r="S277" i="2"/>
  <c r="P277" i="2"/>
  <c r="N277" i="2"/>
  <c r="M277" i="2"/>
  <c r="L277" i="2"/>
  <c r="O277" i="2" s="1"/>
  <c r="J277" i="2"/>
  <c r="F277" i="2"/>
  <c r="A277" i="2"/>
  <c r="T276" i="2"/>
  <c r="S276" i="2"/>
  <c r="P276" i="2"/>
  <c r="N276" i="2"/>
  <c r="M276" i="2"/>
  <c r="L276" i="2"/>
  <c r="O276" i="2" s="1"/>
  <c r="J276" i="2"/>
  <c r="F276" i="2"/>
  <c r="A276" i="2"/>
  <c r="T275" i="2"/>
  <c r="S275" i="2"/>
  <c r="P275" i="2"/>
  <c r="N275" i="2"/>
  <c r="M275" i="2"/>
  <c r="L275" i="2"/>
  <c r="O275" i="2" s="1"/>
  <c r="J275" i="2"/>
  <c r="F275" i="2"/>
  <c r="A275" i="2"/>
  <c r="T274" i="2"/>
  <c r="S274" i="2"/>
  <c r="P274" i="2"/>
  <c r="N274" i="2"/>
  <c r="M274" i="2"/>
  <c r="L274" i="2"/>
  <c r="O274" i="2" s="1"/>
  <c r="J274" i="2"/>
  <c r="F274" i="2"/>
  <c r="A274" i="2"/>
  <c r="T273" i="2"/>
  <c r="S273" i="2"/>
  <c r="P273" i="2"/>
  <c r="N273" i="2"/>
  <c r="M273" i="2"/>
  <c r="L273" i="2"/>
  <c r="O273" i="2" s="1"/>
  <c r="J273" i="2"/>
  <c r="F273" i="2"/>
  <c r="A273" i="2"/>
  <c r="T272" i="2"/>
  <c r="S272" i="2"/>
  <c r="P272" i="2"/>
  <c r="N272" i="2"/>
  <c r="M272" i="2"/>
  <c r="L272" i="2"/>
  <c r="O272" i="2" s="1"/>
  <c r="J272" i="2"/>
  <c r="F272" i="2"/>
  <c r="A272" i="2"/>
  <c r="T271" i="2"/>
  <c r="S271" i="2"/>
  <c r="P271" i="2"/>
  <c r="N271" i="2"/>
  <c r="M271" i="2"/>
  <c r="L271" i="2"/>
  <c r="O271" i="2" s="1"/>
  <c r="J271" i="2"/>
  <c r="F271" i="2"/>
  <c r="A271" i="2"/>
  <c r="T270" i="2"/>
  <c r="S270" i="2"/>
  <c r="P270" i="2"/>
  <c r="N270" i="2"/>
  <c r="M270" i="2"/>
  <c r="L270" i="2"/>
  <c r="O270" i="2" s="1"/>
  <c r="J270" i="2"/>
  <c r="F270" i="2"/>
  <c r="A270" i="2"/>
  <c r="T269" i="2"/>
  <c r="S269" i="2"/>
  <c r="P269" i="2"/>
  <c r="N269" i="2"/>
  <c r="M269" i="2"/>
  <c r="L269" i="2"/>
  <c r="O269" i="2" s="1"/>
  <c r="J269" i="2"/>
  <c r="F269" i="2"/>
  <c r="A269" i="2"/>
  <c r="T268" i="2"/>
  <c r="S268" i="2"/>
  <c r="P268" i="2"/>
  <c r="N268" i="2"/>
  <c r="M268" i="2"/>
  <c r="L268" i="2"/>
  <c r="O268" i="2" s="1"/>
  <c r="J268" i="2"/>
  <c r="F268" i="2"/>
  <c r="A268" i="2"/>
  <c r="T267" i="2"/>
  <c r="S267" i="2"/>
  <c r="P267" i="2"/>
  <c r="N267" i="2"/>
  <c r="M267" i="2"/>
  <c r="L267" i="2"/>
  <c r="O267" i="2" s="1"/>
  <c r="J267" i="2"/>
  <c r="F267" i="2"/>
  <c r="A267" i="2"/>
  <c r="T266" i="2"/>
  <c r="S266" i="2"/>
  <c r="P266" i="2"/>
  <c r="N266" i="2"/>
  <c r="M266" i="2"/>
  <c r="L266" i="2"/>
  <c r="O266" i="2" s="1"/>
  <c r="J266" i="2"/>
  <c r="F266" i="2"/>
  <c r="A266" i="2"/>
  <c r="T265" i="2"/>
  <c r="S265" i="2"/>
  <c r="P265" i="2"/>
  <c r="N265" i="2"/>
  <c r="M265" i="2"/>
  <c r="L265" i="2"/>
  <c r="O265" i="2" s="1"/>
  <c r="J265" i="2"/>
  <c r="F265" i="2"/>
  <c r="A265" i="2"/>
  <c r="T264" i="2"/>
  <c r="S264" i="2"/>
  <c r="P264" i="2"/>
  <c r="N264" i="2"/>
  <c r="M264" i="2"/>
  <c r="L264" i="2"/>
  <c r="O264" i="2" s="1"/>
  <c r="J264" i="2"/>
  <c r="F264" i="2"/>
  <c r="A264" i="2"/>
  <c r="T263" i="2"/>
  <c r="S263" i="2"/>
  <c r="P263" i="2"/>
  <c r="N263" i="2"/>
  <c r="M263" i="2"/>
  <c r="L263" i="2"/>
  <c r="O263" i="2" s="1"/>
  <c r="J263" i="2"/>
  <c r="F263" i="2"/>
  <c r="A263" i="2"/>
  <c r="T262" i="2"/>
  <c r="S262" i="2"/>
  <c r="P262" i="2"/>
  <c r="N262" i="2"/>
  <c r="M262" i="2"/>
  <c r="L262" i="2"/>
  <c r="O262" i="2" s="1"/>
  <c r="J262" i="2"/>
  <c r="F262" i="2"/>
  <c r="A262" i="2"/>
  <c r="T261" i="2"/>
  <c r="S261" i="2"/>
  <c r="P261" i="2"/>
  <c r="N261" i="2"/>
  <c r="M261" i="2"/>
  <c r="L261" i="2"/>
  <c r="O261" i="2" s="1"/>
  <c r="J261" i="2"/>
  <c r="F261" i="2"/>
  <c r="A261" i="2"/>
  <c r="T260" i="2"/>
  <c r="S260" i="2"/>
  <c r="P260" i="2"/>
  <c r="N260" i="2"/>
  <c r="M260" i="2"/>
  <c r="L260" i="2"/>
  <c r="O260" i="2" s="1"/>
  <c r="J260" i="2"/>
  <c r="F260" i="2"/>
  <c r="A260" i="2"/>
  <c r="T259" i="2"/>
  <c r="S259" i="2"/>
  <c r="P259" i="2"/>
  <c r="N259" i="2"/>
  <c r="M259" i="2"/>
  <c r="L259" i="2"/>
  <c r="O259" i="2" s="1"/>
  <c r="J259" i="2"/>
  <c r="F259" i="2"/>
  <c r="A259" i="2"/>
  <c r="T258" i="2"/>
  <c r="S258" i="2"/>
  <c r="P258" i="2"/>
  <c r="N258" i="2"/>
  <c r="M258" i="2"/>
  <c r="L258" i="2"/>
  <c r="O258" i="2" s="1"/>
  <c r="J258" i="2"/>
  <c r="F258" i="2"/>
  <c r="A258" i="2"/>
  <c r="T257" i="2"/>
  <c r="S257" i="2"/>
  <c r="P257" i="2"/>
  <c r="N257" i="2"/>
  <c r="M257" i="2"/>
  <c r="L257" i="2"/>
  <c r="O257" i="2" s="1"/>
  <c r="J257" i="2"/>
  <c r="F257" i="2"/>
  <c r="A257" i="2"/>
  <c r="T256" i="2"/>
  <c r="S256" i="2"/>
  <c r="P256" i="2"/>
  <c r="N256" i="2"/>
  <c r="M256" i="2"/>
  <c r="L256" i="2"/>
  <c r="O256" i="2" s="1"/>
  <c r="J256" i="2"/>
  <c r="F256" i="2"/>
  <c r="A256" i="2"/>
  <c r="T255" i="2"/>
  <c r="S255" i="2"/>
  <c r="P255" i="2"/>
  <c r="N255" i="2"/>
  <c r="M255" i="2"/>
  <c r="L255" i="2"/>
  <c r="O255" i="2" s="1"/>
  <c r="J255" i="2"/>
  <c r="F255" i="2"/>
  <c r="A255" i="2"/>
  <c r="T254" i="2"/>
  <c r="S254" i="2"/>
  <c r="P254" i="2"/>
  <c r="N254" i="2"/>
  <c r="M254" i="2"/>
  <c r="L254" i="2"/>
  <c r="O254" i="2" s="1"/>
  <c r="J254" i="2"/>
  <c r="F254" i="2"/>
  <c r="A254" i="2"/>
  <c r="T253" i="2"/>
  <c r="S253" i="2"/>
  <c r="P253" i="2"/>
  <c r="N253" i="2"/>
  <c r="M253" i="2"/>
  <c r="L253" i="2"/>
  <c r="O253" i="2" s="1"/>
  <c r="J253" i="2"/>
  <c r="F253" i="2"/>
  <c r="A253" i="2"/>
  <c r="T252" i="2"/>
  <c r="S252" i="2"/>
  <c r="P252" i="2"/>
  <c r="N252" i="2"/>
  <c r="M252" i="2"/>
  <c r="L252" i="2"/>
  <c r="O252" i="2" s="1"/>
  <c r="J252" i="2"/>
  <c r="F252" i="2"/>
  <c r="A252" i="2"/>
  <c r="T251" i="2"/>
  <c r="S251" i="2"/>
  <c r="P251" i="2"/>
  <c r="N251" i="2"/>
  <c r="M251" i="2"/>
  <c r="L251" i="2"/>
  <c r="O251" i="2" s="1"/>
  <c r="J251" i="2"/>
  <c r="F251" i="2"/>
  <c r="A251" i="2"/>
  <c r="T250" i="2"/>
  <c r="S250" i="2"/>
  <c r="P250" i="2"/>
  <c r="N250" i="2"/>
  <c r="M250" i="2"/>
  <c r="L250" i="2"/>
  <c r="O250" i="2" s="1"/>
  <c r="J250" i="2"/>
  <c r="F250" i="2"/>
  <c r="A250" i="2"/>
  <c r="T249" i="2"/>
  <c r="S249" i="2"/>
  <c r="P249" i="2"/>
  <c r="N249" i="2"/>
  <c r="M249" i="2"/>
  <c r="L249" i="2"/>
  <c r="O249" i="2" s="1"/>
  <c r="J249" i="2"/>
  <c r="F249" i="2"/>
  <c r="A249" i="2"/>
  <c r="T248" i="2"/>
  <c r="S248" i="2"/>
  <c r="P248" i="2"/>
  <c r="N248" i="2"/>
  <c r="M248" i="2"/>
  <c r="L248" i="2"/>
  <c r="O248" i="2" s="1"/>
  <c r="J248" i="2"/>
  <c r="F248" i="2"/>
  <c r="A248" i="2"/>
  <c r="T247" i="2"/>
  <c r="S247" i="2"/>
  <c r="P247" i="2"/>
  <c r="N247" i="2"/>
  <c r="M247" i="2"/>
  <c r="L247" i="2"/>
  <c r="O247" i="2" s="1"/>
  <c r="J247" i="2"/>
  <c r="F247" i="2"/>
  <c r="A247" i="2"/>
  <c r="T246" i="2"/>
  <c r="S246" i="2"/>
  <c r="P246" i="2"/>
  <c r="N246" i="2"/>
  <c r="M246" i="2"/>
  <c r="L246" i="2"/>
  <c r="O246" i="2" s="1"/>
  <c r="J246" i="2"/>
  <c r="F246" i="2"/>
  <c r="A246" i="2"/>
  <c r="T245" i="2"/>
  <c r="S245" i="2"/>
  <c r="P245" i="2"/>
  <c r="N245" i="2"/>
  <c r="M245" i="2"/>
  <c r="L245" i="2"/>
  <c r="O245" i="2" s="1"/>
  <c r="J245" i="2"/>
  <c r="F245" i="2"/>
  <c r="A245" i="2"/>
  <c r="T244" i="2"/>
  <c r="S244" i="2"/>
  <c r="P244" i="2"/>
  <c r="N244" i="2"/>
  <c r="M244" i="2"/>
  <c r="L244" i="2"/>
  <c r="O244" i="2" s="1"/>
  <c r="J244" i="2"/>
  <c r="F244" i="2"/>
  <c r="A244" i="2"/>
  <c r="T243" i="2"/>
  <c r="S243" i="2"/>
  <c r="P243" i="2"/>
  <c r="N243" i="2"/>
  <c r="M243" i="2"/>
  <c r="L243" i="2"/>
  <c r="O243" i="2" s="1"/>
  <c r="J243" i="2"/>
  <c r="F243" i="2"/>
  <c r="A243" i="2"/>
  <c r="T242" i="2"/>
  <c r="S242" i="2"/>
  <c r="P242" i="2"/>
  <c r="N242" i="2"/>
  <c r="M242" i="2"/>
  <c r="L242" i="2"/>
  <c r="O242" i="2" s="1"/>
  <c r="J242" i="2"/>
  <c r="F242" i="2"/>
  <c r="A242" i="2"/>
  <c r="T241" i="2"/>
  <c r="S241" i="2"/>
  <c r="P241" i="2"/>
  <c r="N241" i="2"/>
  <c r="M241" i="2"/>
  <c r="L241" i="2"/>
  <c r="O241" i="2" s="1"/>
  <c r="J241" i="2"/>
  <c r="F241" i="2"/>
  <c r="A241" i="2"/>
  <c r="T240" i="2"/>
  <c r="S240" i="2"/>
  <c r="P240" i="2"/>
  <c r="N240" i="2"/>
  <c r="M240" i="2"/>
  <c r="L240" i="2"/>
  <c r="O240" i="2" s="1"/>
  <c r="J240" i="2"/>
  <c r="F240" i="2"/>
  <c r="A240" i="2"/>
  <c r="T239" i="2"/>
  <c r="S239" i="2"/>
  <c r="P239" i="2"/>
  <c r="N239" i="2"/>
  <c r="M239" i="2"/>
  <c r="L239" i="2"/>
  <c r="O239" i="2" s="1"/>
  <c r="J239" i="2"/>
  <c r="F239" i="2"/>
  <c r="A239" i="2"/>
  <c r="T238" i="2"/>
  <c r="S238" i="2"/>
  <c r="P238" i="2"/>
  <c r="N238" i="2"/>
  <c r="M238" i="2"/>
  <c r="L238" i="2"/>
  <c r="O238" i="2" s="1"/>
  <c r="J238" i="2"/>
  <c r="F238" i="2"/>
  <c r="A238" i="2"/>
  <c r="T237" i="2"/>
  <c r="S237" i="2"/>
  <c r="P237" i="2"/>
  <c r="N237" i="2"/>
  <c r="M237" i="2"/>
  <c r="L237" i="2"/>
  <c r="O237" i="2" s="1"/>
  <c r="J237" i="2"/>
  <c r="F237" i="2"/>
  <c r="A237" i="2"/>
  <c r="T236" i="2"/>
  <c r="S236" i="2"/>
  <c r="P236" i="2"/>
  <c r="N236" i="2"/>
  <c r="M236" i="2"/>
  <c r="L236" i="2"/>
  <c r="O236" i="2" s="1"/>
  <c r="J236" i="2"/>
  <c r="F236" i="2"/>
  <c r="A236" i="2"/>
  <c r="T235" i="2"/>
  <c r="S235" i="2"/>
  <c r="P235" i="2"/>
  <c r="N235" i="2"/>
  <c r="M235" i="2"/>
  <c r="L235" i="2"/>
  <c r="O235" i="2" s="1"/>
  <c r="J235" i="2"/>
  <c r="F235" i="2"/>
  <c r="A235" i="2"/>
  <c r="T234" i="2"/>
  <c r="S234" i="2"/>
  <c r="P234" i="2"/>
  <c r="N234" i="2"/>
  <c r="M234" i="2"/>
  <c r="L234" i="2"/>
  <c r="O234" i="2" s="1"/>
  <c r="J234" i="2"/>
  <c r="F234" i="2"/>
  <c r="A234" i="2"/>
  <c r="T233" i="2"/>
  <c r="S233" i="2"/>
  <c r="P233" i="2"/>
  <c r="N233" i="2"/>
  <c r="M233" i="2"/>
  <c r="L233" i="2"/>
  <c r="O233" i="2" s="1"/>
  <c r="J233" i="2"/>
  <c r="F233" i="2"/>
  <c r="A233" i="2"/>
  <c r="T232" i="2"/>
  <c r="S232" i="2"/>
  <c r="P232" i="2"/>
  <c r="N232" i="2"/>
  <c r="M232" i="2"/>
  <c r="L232" i="2"/>
  <c r="O232" i="2" s="1"/>
  <c r="J232" i="2"/>
  <c r="F232" i="2"/>
  <c r="A232" i="2"/>
  <c r="T231" i="2"/>
  <c r="S231" i="2"/>
  <c r="P231" i="2"/>
  <c r="N231" i="2"/>
  <c r="M231" i="2"/>
  <c r="L231" i="2"/>
  <c r="O231" i="2" s="1"/>
  <c r="J231" i="2"/>
  <c r="F231" i="2"/>
  <c r="A231" i="2"/>
  <c r="T230" i="2"/>
  <c r="S230" i="2"/>
  <c r="P230" i="2"/>
  <c r="N230" i="2"/>
  <c r="M230" i="2"/>
  <c r="L230" i="2"/>
  <c r="O230" i="2" s="1"/>
  <c r="J230" i="2"/>
  <c r="F230" i="2"/>
  <c r="A230" i="2"/>
  <c r="T229" i="2"/>
  <c r="S229" i="2"/>
  <c r="P229" i="2"/>
  <c r="N229" i="2"/>
  <c r="M229" i="2"/>
  <c r="L229" i="2"/>
  <c r="O229" i="2" s="1"/>
  <c r="J229" i="2"/>
  <c r="F229" i="2"/>
  <c r="A229" i="2"/>
  <c r="T228" i="2"/>
  <c r="S228" i="2"/>
  <c r="P228" i="2"/>
  <c r="N228" i="2"/>
  <c r="M228" i="2"/>
  <c r="L228" i="2"/>
  <c r="O228" i="2" s="1"/>
  <c r="J228" i="2"/>
  <c r="F228" i="2"/>
  <c r="A228" i="2"/>
  <c r="T227" i="2"/>
  <c r="S227" i="2"/>
  <c r="P227" i="2"/>
  <c r="N227" i="2"/>
  <c r="M227" i="2"/>
  <c r="L227" i="2"/>
  <c r="O227" i="2" s="1"/>
  <c r="J227" i="2"/>
  <c r="F227" i="2"/>
  <c r="A227" i="2"/>
  <c r="T226" i="2"/>
  <c r="S226" i="2"/>
  <c r="P226" i="2"/>
  <c r="N226" i="2"/>
  <c r="M226" i="2"/>
  <c r="L226" i="2"/>
  <c r="O226" i="2" s="1"/>
  <c r="J226" i="2"/>
  <c r="F226" i="2"/>
  <c r="A226" i="2"/>
  <c r="T225" i="2"/>
  <c r="S225" i="2"/>
  <c r="P225" i="2"/>
  <c r="N225" i="2"/>
  <c r="M225" i="2"/>
  <c r="L225" i="2"/>
  <c r="O225" i="2" s="1"/>
  <c r="J225" i="2"/>
  <c r="F225" i="2"/>
  <c r="A225" i="2"/>
  <c r="T224" i="2"/>
  <c r="S224" i="2"/>
  <c r="P224" i="2"/>
  <c r="N224" i="2"/>
  <c r="M224" i="2"/>
  <c r="L224" i="2"/>
  <c r="O224" i="2" s="1"/>
  <c r="J224" i="2"/>
  <c r="F224" i="2"/>
  <c r="A224" i="2"/>
  <c r="T223" i="2"/>
  <c r="S223" i="2"/>
  <c r="P223" i="2"/>
  <c r="N223" i="2"/>
  <c r="M223" i="2"/>
  <c r="L223" i="2"/>
  <c r="O223" i="2" s="1"/>
  <c r="J223" i="2"/>
  <c r="F223" i="2"/>
  <c r="A223" i="2"/>
  <c r="T222" i="2"/>
  <c r="S222" i="2"/>
  <c r="P222" i="2"/>
  <c r="N222" i="2"/>
  <c r="M222" i="2"/>
  <c r="L222" i="2"/>
  <c r="O222" i="2" s="1"/>
  <c r="J222" i="2"/>
  <c r="F222" i="2"/>
  <c r="A222" i="2"/>
  <c r="T221" i="2"/>
  <c r="S221" i="2"/>
  <c r="P221" i="2"/>
  <c r="N221" i="2"/>
  <c r="M221" i="2"/>
  <c r="L221" i="2"/>
  <c r="O221" i="2" s="1"/>
  <c r="J221" i="2"/>
  <c r="F221" i="2"/>
  <c r="A221" i="2"/>
  <c r="T220" i="2"/>
  <c r="S220" i="2"/>
  <c r="P220" i="2"/>
  <c r="N220" i="2"/>
  <c r="M220" i="2"/>
  <c r="L220" i="2"/>
  <c r="O220" i="2" s="1"/>
  <c r="J220" i="2"/>
  <c r="F220" i="2"/>
  <c r="A220" i="2"/>
  <c r="T219" i="2"/>
  <c r="S219" i="2"/>
  <c r="P219" i="2"/>
  <c r="N219" i="2"/>
  <c r="M219" i="2"/>
  <c r="L219" i="2"/>
  <c r="O219" i="2" s="1"/>
  <c r="J219" i="2"/>
  <c r="F219" i="2"/>
  <c r="A219" i="2"/>
  <c r="T218" i="2"/>
  <c r="S218" i="2"/>
  <c r="P218" i="2"/>
  <c r="N218" i="2"/>
  <c r="M218" i="2"/>
  <c r="L218" i="2"/>
  <c r="O218" i="2" s="1"/>
  <c r="J218" i="2"/>
  <c r="F218" i="2"/>
  <c r="A218" i="2"/>
  <c r="T217" i="2"/>
  <c r="S217" i="2"/>
  <c r="P217" i="2"/>
  <c r="N217" i="2"/>
  <c r="M217" i="2"/>
  <c r="L217" i="2"/>
  <c r="O217" i="2" s="1"/>
  <c r="J217" i="2"/>
  <c r="F217" i="2"/>
  <c r="A217" i="2"/>
  <c r="T216" i="2"/>
  <c r="S216" i="2"/>
  <c r="P216" i="2"/>
  <c r="N216" i="2"/>
  <c r="M216" i="2"/>
  <c r="L216" i="2"/>
  <c r="O216" i="2" s="1"/>
  <c r="J216" i="2"/>
  <c r="F216" i="2"/>
  <c r="A216" i="2"/>
  <c r="T215" i="2"/>
  <c r="S215" i="2"/>
  <c r="P215" i="2"/>
  <c r="N215" i="2"/>
  <c r="M215" i="2"/>
  <c r="L215" i="2"/>
  <c r="O215" i="2" s="1"/>
  <c r="J215" i="2"/>
  <c r="F215" i="2"/>
  <c r="A215" i="2"/>
  <c r="T214" i="2"/>
  <c r="S214" i="2"/>
  <c r="P214" i="2"/>
  <c r="N214" i="2"/>
  <c r="M214" i="2"/>
  <c r="L214" i="2"/>
  <c r="O214" i="2" s="1"/>
  <c r="J214" i="2"/>
  <c r="F214" i="2"/>
  <c r="A214" i="2"/>
  <c r="T213" i="2"/>
  <c r="S213" i="2"/>
  <c r="P213" i="2"/>
  <c r="N213" i="2"/>
  <c r="M213" i="2"/>
  <c r="L213" i="2"/>
  <c r="O213" i="2" s="1"/>
  <c r="J213" i="2"/>
  <c r="F213" i="2"/>
  <c r="A213" i="2"/>
  <c r="T212" i="2"/>
  <c r="S212" i="2"/>
  <c r="P212" i="2"/>
  <c r="N212" i="2"/>
  <c r="M212" i="2"/>
  <c r="L212" i="2"/>
  <c r="O212" i="2" s="1"/>
  <c r="J212" i="2"/>
  <c r="F212" i="2"/>
  <c r="A212" i="2"/>
  <c r="T211" i="2"/>
  <c r="S211" i="2"/>
  <c r="P211" i="2"/>
  <c r="N211" i="2"/>
  <c r="M211" i="2"/>
  <c r="L211" i="2"/>
  <c r="O211" i="2" s="1"/>
  <c r="J211" i="2"/>
  <c r="F211" i="2"/>
  <c r="A211" i="2"/>
  <c r="T210" i="2"/>
  <c r="S210" i="2"/>
  <c r="P210" i="2"/>
  <c r="N210" i="2"/>
  <c r="M210" i="2"/>
  <c r="L210" i="2"/>
  <c r="O210" i="2" s="1"/>
  <c r="J210" i="2"/>
  <c r="F210" i="2"/>
  <c r="A210" i="2"/>
  <c r="T209" i="2"/>
  <c r="S209" i="2"/>
  <c r="P209" i="2"/>
  <c r="N209" i="2"/>
  <c r="M209" i="2"/>
  <c r="L209" i="2"/>
  <c r="O209" i="2" s="1"/>
  <c r="J209" i="2"/>
  <c r="F209" i="2"/>
  <c r="A209" i="2"/>
  <c r="T208" i="2"/>
  <c r="S208" i="2"/>
  <c r="P208" i="2"/>
  <c r="N208" i="2"/>
  <c r="M208" i="2"/>
  <c r="L208" i="2"/>
  <c r="O208" i="2" s="1"/>
  <c r="J208" i="2"/>
  <c r="F208" i="2"/>
  <c r="A208" i="2"/>
  <c r="T207" i="2"/>
  <c r="S207" i="2"/>
  <c r="P207" i="2"/>
  <c r="N207" i="2"/>
  <c r="M207" i="2"/>
  <c r="L207" i="2"/>
  <c r="O207" i="2" s="1"/>
  <c r="J207" i="2"/>
  <c r="F207" i="2"/>
  <c r="A207" i="2"/>
  <c r="T206" i="2"/>
  <c r="S206" i="2"/>
  <c r="P206" i="2"/>
  <c r="N206" i="2"/>
  <c r="M206" i="2"/>
  <c r="L206" i="2"/>
  <c r="O206" i="2" s="1"/>
  <c r="J206" i="2"/>
  <c r="F206" i="2"/>
  <c r="A206" i="2"/>
  <c r="T205" i="2"/>
  <c r="S205" i="2"/>
  <c r="P205" i="2"/>
  <c r="N205" i="2"/>
  <c r="M205" i="2"/>
  <c r="L205" i="2"/>
  <c r="O205" i="2" s="1"/>
  <c r="J205" i="2"/>
  <c r="F205" i="2"/>
  <c r="A205" i="2"/>
  <c r="T204" i="2"/>
  <c r="S204" i="2"/>
  <c r="P204" i="2"/>
  <c r="N204" i="2"/>
  <c r="M204" i="2"/>
  <c r="L204" i="2"/>
  <c r="O204" i="2" s="1"/>
  <c r="J204" i="2"/>
  <c r="F204" i="2"/>
  <c r="A204" i="2"/>
  <c r="T203" i="2"/>
  <c r="S203" i="2"/>
  <c r="P203" i="2"/>
  <c r="N203" i="2"/>
  <c r="M203" i="2"/>
  <c r="L203" i="2"/>
  <c r="O203" i="2" s="1"/>
  <c r="J203" i="2"/>
  <c r="F203" i="2"/>
  <c r="A203" i="2"/>
  <c r="T202" i="2"/>
  <c r="S202" i="2"/>
  <c r="P202" i="2"/>
  <c r="I202" i="6" s="1"/>
  <c r="N202" i="2"/>
  <c r="M202" i="2"/>
  <c r="J202" i="2"/>
  <c r="F202" i="2"/>
  <c r="L202" i="2" s="1"/>
  <c r="T201" i="2"/>
  <c r="S201" i="2"/>
  <c r="P201" i="2"/>
  <c r="I201" i="6" s="1"/>
  <c r="N201" i="2"/>
  <c r="M201" i="2"/>
  <c r="J201" i="2"/>
  <c r="D201" i="6" s="1"/>
  <c r="F201" i="2"/>
  <c r="L201" i="2" s="1"/>
  <c r="T200" i="2"/>
  <c r="S200" i="2"/>
  <c r="P200" i="2"/>
  <c r="I200" i="6" s="1"/>
  <c r="N200" i="2"/>
  <c r="M200" i="2"/>
  <c r="J200" i="2"/>
  <c r="D200" i="6" s="1"/>
  <c r="F200" i="2"/>
  <c r="T199" i="2"/>
  <c r="S199" i="2"/>
  <c r="N199" i="2"/>
  <c r="M199" i="2"/>
  <c r="J199" i="2"/>
  <c r="D199" i="6" s="1"/>
  <c r="F199" i="2"/>
  <c r="L199" i="2" s="1"/>
  <c r="T198" i="2"/>
  <c r="S198" i="2"/>
  <c r="N198" i="2"/>
  <c r="M198" i="2"/>
  <c r="J198" i="2"/>
  <c r="D198" i="6" s="1"/>
  <c r="F198" i="2"/>
  <c r="T197" i="2"/>
  <c r="S197" i="2"/>
  <c r="P197" i="2"/>
  <c r="I197" i="6" s="1"/>
  <c r="N197" i="2"/>
  <c r="M197" i="2"/>
  <c r="J197" i="2"/>
  <c r="D197" i="6" s="1"/>
  <c r="F197" i="2"/>
  <c r="L197" i="2" s="1"/>
  <c r="T196" i="2"/>
  <c r="S196" i="2"/>
  <c r="P196" i="2"/>
  <c r="I196" i="6" s="1"/>
  <c r="N196" i="2"/>
  <c r="M196" i="2"/>
  <c r="J196" i="2"/>
  <c r="D196" i="6" s="1"/>
  <c r="F196" i="2"/>
  <c r="L196" i="2" s="1"/>
  <c r="T195" i="2"/>
  <c r="S195" i="2"/>
  <c r="N195" i="2"/>
  <c r="M195" i="2"/>
  <c r="J195" i="2"/>
  <c r="D195" i="6" s="1"/>
  <c r="F195" i="2"/>
  <c r="L195" i="2" s="1"/>
  <c r="T194" i="2"/>
  <c r="S194" i="2"/>
  <c r="P194" i="2"/>
  <c r="I194" i="6" s="1"/>
  <c r="N194" i="2"/>
  <c r="M194" i="2"/>
  <c r="J194" i="2"/>
  <c r="D194" i="6" s="1"/>
  <c r="F194" i="2"/>
  <c r="T193" i="2"/>
  <c r="S193" i="2"/>
  <c r="P193" i="2"/>
  <c r="I193" i="6" s="1"/>
  <c r="N193" i="2"/>
  <c r="M193" i="2"/>
  <c r="J193" i="2"/>
  <c r="D193" i="6" s="1"/>
  <c r="F193" i="2"/>
  <c r="T192" i="2"/>
  <c r="S192" i="2"/>
  <c r="P192" i="2"/>
  <c r="I192" i="6" s="1"/>
  <c r="N192" i="2"/>
  <c r="M192" i="2"/>
  <c r="J192" i="2"/>
  <c r="D192" i="6" s="1"/>
  <c r="F192" i="2"/>
  <c r="T191" i="2"/>
  <c r="S191" i="2"/>
  <c r="N191" i="2"/>
  <c r="M191" i="2"/>
  <c r="J191" i="2"/>
  <c r="D191" i="6" s="1"/>
  <c r="F191" i="2"/>
  <c r="L191" i="2" s="1"/>
  <c r="T190" i="2"/>
  <c r="S190" i="2"/>
  <c r="N190" i="2"/>
  <c r="M190" i="2"/>
  <c r="J190" i="2"/>
  <c r="D190" i="6" s="1"/>
  <c r="F190" i="2"/>
  <c r="L190" i="2" s="1"/>
  <c r="T189" i="2"/>
  <c r="S189" i="2"/>
  <c r="N189" i="2"/>
  <c r="M189" i="2"/>
  <c r="J189" i="2"/>
  <c r="D189" i="6" s="1"/>
  <c r="F189" i="2"/>
  <c r="T188" i="2"/>
  <c r="S188" i="2"/>
  <c r="N188" i="2"/>
  <c r="M188" i="2"/>
  <c r="J188" i="2"/>
  <c r="D188" i="6" s="1"/>
  <c r="F188" i="2"/>
  <c r="L188" i="2" s="1"/>
  <c r="T187" i="2"/>
  <c r="S187" i="2"/>
  <c r="P187" i="2"/>
  <c r="I187" i="6" s="1"/>
  <c r="N187" i="2"/>
  <c r="M187" i="2"/>
  <c r="J187" i="2"/>
  <c r="D187" i="6" s="1"/>
  <c r="F187" i="2"/>
  <c r="L187" i="2" s="1"/>
  <c r="T186" i="2"/>
  <c r="S186" i="2"/>
  <c r="N186" i="2"/>
  <c r="M186" i="2"/>
  <c r="J186" i="2"/>
  <c r="D186" i="6" s="1"/>
  <c r="F186" i="2"/>
  <c r="T185" i="2"/>
  <c r="S185" i="2"/>
  <c r="N185" i="2"/>
  <c r="M185" i="2"/>
  <c r="J185" i="2"/>
  <c r="D185" i="6" s="1"/>
  <c r="F185" i="2"/>
  <c r="L185" i="2" s="1"/>
  <c r="T184" i="2"/>
  <c r="S184" i="2"/>
  <c r="N184" i="2"/>
  <c r="M184" i="2"/>
  <c r="J184" i="2"/>
  <c r="D184" i="6" s="1"/>
  <c r="F184" i="2"/>
  <c r="L184" i="2" s="1"/>
  <c r="T183" i="2"/>
  <c r="S183" i="2"/>
  <c r="N183" i="2"/>
  <c r="M183" i="2"/>
  <c r="J183" i="2"/>
  <c r="D183" i="6" s="1"/>
  <c r="F183" i="2"/>
  <c r="T182" i="2"/>
  <c r="S182" i="2"/>
  <c r="N182" i="2"/>
  <c r="M182" i="2"/>
  <c r="J182" i="2"/>
  <c r="D182" i="6" s="1"/>
  <c r="F182" i="2"/>
  <c r="L182" i="2" s="1"/>
  <c r="T181" i="2"/>
  <c r="S181" i="2"/>
  <c r="P181" i="2"/>
  <c r="I181" i="6" s="1"/>
  <c r="N181" i="2"/>
  <c r="M181" i="2"/>
  <c r="J181" i="2"/>
  <c r="D181" i="6" s="1"/>
  <c r="F181" i="2"/>
  <c r="L181" i="2" s="1"/>
  <c r="T180" i="2"/>
  <c r="S180" i="2"/>
  <c r="N180" i="2"/>
  <c r="M180" i="2"/>
  <c r="J180" i="2"/>
  <c r="D180" i="6" s="1"/>
  <c r="F180" i="2"/>
  <c r="T179" i="2"/>
  <c r="S179" i="2"/>
  <c r="N179" i="2"/>
  <c r="M179" i="2"/>
  <c r="J179" i="2"/>
  <c r="D179" i="6" s="1"/>
  <c r="F179" i="2"/>
  <c r="L179" i="2" s="1"/>
  <c r="T178" i="2"/>
  <c r="S178" i="2"/>
  <c r="N178" i="2"/>
  <c r="M178" i="2"/>
  <c r="J178" i="2"/>
  <c r="D178" i="6" s="1"/>
  <c r="F178" i="2"/>
  <c r="L178" i="2" s="1"/>
  <c r="T177" i="2"/>
  <c r="S177" i="2"/>
  <c r="P177" i="2"/>
  <c r="I177" i="6" s="1"/>
  <c r="N177" i="2"/>
  <c r="M177" i="2"/>
  <c r="J177" i="2"/>
  <c r="D177" i="6" s="1"/>
  <c r="F177" i="2"/>
  <c r="T176" i="2"/>
  <c r="S176" i="2"/>
  <c r="N176" i="2"/>
  <c r="M176" i="2"/>
  <c r="J176" i="2"/>
  <c r="D176" i="6" s="1"/>
  <c r="F176" i="2"/>
  <c r="L176" i="2" s="1"/>
  <c r="T175" i="2"/>
  <c r="S175" i="2"/>
  <c r="P175" i="2"/>
  <c r="I175" i="6" s="1"/>
  <c r="N175" i="2"/>
  <c r="M175" i="2"/>
  <c r="J175" i="2"/>
  <c r="D175" i="6" s="1"/>
  <c r="F175" i="2"/>
  <c r="L175" i="2" s="1"/>
  <c r="T174" i="2"/>
  <c r="S174" i="2"/>
  <c r="N174" i="2"/>
  <c r="M174" i="2"/>
  <c r="J174" i="2"/>
  <c r="D174" i="6" s="1"/>
  <c r="F174" i="2"/>
  <c r="T173" i="2"/>
  <c r="S173" i="2"/>
  <c r="N173" i="2"/>
  <c r="M173" i="2"/>
  <c r="J173" i="2"/>
  <c r="D173" i="6" s="1"/>
  <c r="F173" i="2"/>
  <c r="L173" i="2" s="1"/>
  <c r="T172" i="2"/>
  <c r="S172" i="2"/>
  <c r="N172" i="2"/>
  <c r="M172" i="2"/>
  <c r="J172" i="2"/>
  <c r="D172" i="6" s="1"/>
  <c r="F172" i="2"/>
  <c r="L172" i="2" s="1"/>
  <c r="T171" i="2"/>
  <c r="S171" i="2"/>
  <c r="P171" i="2"/>
  <c r="I171" i="6" s="1"/>
  <c r="N171" i="2"/>
  <c r="M171" i="2"/>
  <c r="J171" i="2"/>
  <c r="D171" i="6" s="1"/>
  <c r="F171" i="2"/>
  <c r="T170" i="2"/>
  <c r="S170" i="2"/>
  <c r="N170" i="2"/>
  <c r="M170" i="2"/>
  <c r="J170" i="2"/>
  <c r="D170" i="6" s="1"/>
  <c r="F170" i="2"/>
  <c r="L170" i="2" s="1"/>
  <c r="T169" i="2"/>
  <c r="S169" i="2"/>
  <c r="P169" i="2"/>
  <c r="I169" i="6" s="1"/>
  <c r="N169" i="2"/>
  <c r="M169" i="2"/>
  <c r="J169" i="2"/>
  <c r="D169" i="6" s="1"/>
  <c r="F169" i="2"/>
  <c r="L169" i="2" s="1"/>
  <c r="T168" i="2"/>
  <c r="S168" i="2"/>
  <c r="N168" i="2"/>
  <c r="M168" i="2"/>
  <c r="J168" i="2"/>
  <c r="D168" i="6" s="1"/>
  <c r="F168" i="2"/>
  <c r="T167" i="2"/>
  <c r="S167" i="2"/>
  <c r="N167" i="2"/>
  <c r="M167" i="2"/>
  <c r="J167" i="2"/>
  <c r="D167" i="6" s="1"/>
  <c r="F167" i="2"/>
  <c r="L167" i="2" s="1"/>
  <c r="T166" i="2"/>
  <c r="S166" i="2"/>
  <c r="N166" i="2"/>
  <c r="M166" i="2"/>
  <c r="J166" i="2"/>
  <c r="D166" i="6" s="1"/>
  <c r="F166" i="2"/>
  <c r="L166" i="2" s="1"/>
  <c r="T165" i="2"/>
  <c r="S165" i="2"/>
  <c r="P165" i="2"/>
  <c r="I165" i="6" s="1"/>
  <c r="N165" i="2"/>
  <c r="M165" i="2"/>
  <c r="J165" i="2"/>
  <c r="D165" i="6" s="1"/>
  <c r="F165" i="2"/>
  <c r="T164" i="2"/>
  <c r="S164" i="2"/>
  <c r="N164" i="2"/>
  <c r="M164" i="2"/>
  <c r="J164" i="2"/>
  <c r="D164" i="6" s="1"/>
  <c r="F164" i="2"/>
  <c r="L164" i="2" s="1"/>
  <c r="T163" i="2"/>
  <c r="S163" i="2"/>
  <c r="P163" i="2"/>
  <c r="I163" i="6" s="1"/>
  <c r="N163" i="2"/>
  <c r="M163" i="2"/>
  <c r="J163" i="2"/>
  <c r="D163" i="6" s="1"/>
  <c r="F163" i="2"/>
  <c r="L163" i="2" s="1"/>
  <c r="T162" i="2"/>
  <c r="S162" i="2"/>
  <c r="N162" i="2"/>
  <c r="M162" i="2"/>
  <c r="J162" i="2"/>
  <c r="D162" i="6" s="1"/>
  <c r="F162" i="2"/>
  <c r="T161" i="2"/>
  <c r="S161" i="2"/>
  <c r="N161" i="2"/>
  <c r="M161" i="2"/>
  <c r="J161" i="2"/>
  <c r="D161" i="6" s="1"/>
  <c r="F161" i="2"/>
  <c r="L161" i="2" s="1"/>
  <c r="T160" i="2"/>
  <c r="S160" i="2"/>
  <c r="N160" i="2"/>
  <c r="M160" i="2"/>
  <c r="J160" i="2"/>
  <c r="D160" i="6" s="1"/>
  <c r="F160" i="2"/>
  <c r="L160" i="2" s="1"/>
  <c r="T159" i="2"/>
  <c r="S159" i="2"/>
  <c r="P159" i="2"/>
  <c r="I159" i="6" s="1"/>
  <c r="N159" i="2"/>
  <c r="M159" i="2"/>
  <c r="J159" i="2"/>
  <c r="D159" i="6" s="1"/>
  <c r="F159" i="2"/>
  <c r="T158" i="2"/>
  <c r="S158" i="2"/>
  <c r="N158" i="2"/>
  <c r="M158" i="2"/>
  <c r="J158" i="2"/>
  <c r="D158" i="6" s="1"/>
  <c r="F158" i="2"/>
  <c r="L158" i="2" s="1"/>
  <c r="T157" i="2"/>
  <c r="S157" i="2"/>
  <c r="P157" i="2"/>
  <c r="I157" i="6" s="1"/>
  <c r="N157" i="2"/>
  <c r="M157" i="2"/>
  <c r="J157" i="2"/>
  <c r="D157" i="6" s="1"/>
  <c r="F157" i="2"/>
  <c r="L157" i="2" s="1"/>
  <c r="T156" i="2"/>
  <c r="S156" i="2"/>
  <c r="N156" i="2"/>
  <c r="M156" i="2"/>
  <c r="J156" i="2"/>
  <c r="D156" i="6" s="1"/>
  <c r="F156" i="2"/>
  <c r="T155" i="2"/>
  <c r="S155" i="2"/>
  <c r="N155" i="2"/>
  <c r="M155" i="2"/>
  <c r="J155" i="2"/>
  <c r="D155" i="6" s="1"/>
  <c r="F155" i="2"/>
  <c r="L155" i="2" s="1"/>
  <c r="T154" i="2"/>
  <c r="S154" i="2"/>
  <c r="N154" i="2"/>
  <c r="M154" i="2"/>
  <c r="J154" i="2"/>
  <c r="D154" i="6" s="1"/>
  <c r="F154" i="2"/>
  <c r="L154" i="2" s="1"/>
  <c r="T153" i="2"/>
  <c r="S153" i="2"/>
  <c r="P153" i="2"/>
  <c r="I153" i="6" s="1"/>
  <c r="N153" i="2"/>
  <c r="M153" i="2"/>
  <c r="J153" i="2"/>
  <c r="D153" i="6" s="1"/>
  <c r="F153" i="2"/>
  <c r="T152" i="2"/>
  <c r="S152" i="2"/>
  <c r="N152" i="2"/>
  <c r="M152" i="2"/>
  <c r="J152" i="2"/>
  <c r="D152" i="6" s="1"/>
  <c r="F152" i="2"/>
  <c r="L152" i="2" s="1"/>
  <c r="T151" i="2"/>
  <c r="S151" i="2"/>
  <c r="P151" i="2"/>
  <c r="I151" i="6" s="1"/>
  <c r="N151" i="2"/>
  <c r="M151" i="2"/>
  <c r="J151" i="2"/>
  <c r="D151" i="6" s="1"/>
  <c r="F151" i="2"/>
  <c r="L151" i="2" s="1"/>
  <c r="T150" i="2"/>
  <c r="S150" i="2"/>
  <c r="N150" i="2"/>
  <c r="M150" i="2"/>
  <c r="J150" i="2"/>
  <c r="D150" i="6" s="1"/>
  <c r="F150" i="2"/>
  <c r="T149" i="2"/>
  <c r="S149" i="2"/>
  <c r="N149" i="2"/>
  <c r="M149" i="2"/>
  <c r="J149" i="2"/>
  <c r="D149" i="6" s="1"/>
  <c r="F149" i="2"/>
  <c r="L149" i="2" s="1"/>
  <c r="T148" i="2"/>
  <c r="S148" i="2"/>
  <c r="N148" i="2"/>
  <c r="M148" i="2"/>
  <c r="J148" i="2"/>
  <c r="D148" i="6" s="1"/>
  <c r="F148" i="2"/>
  <c r="L148" i="2" s="1"/>
  <c r="T147" i="2"/>
  <c r="S147" i="2"/>
  <c r="P147" i="2"/>
  <c r="I147" i="6" s="1"/>
  <c r="N147" i="2"/>
  <c r="M147" i="2"/>
  <c r="J147" i="2"/>
  <c r="D147" i="6" s="1"/>
  <c r="F147" i="2"/>
  <c r="T146" i="2"/>
  <c r="S146" i="2"/>
  <c r="N146" i="2"/>
  <c r="M146" i="2"/>
  <c r="J146" i="2"/>
  <c r="D146" i="6" s="1"/>
  <c r="F146" i="2"/>
  <c r="L146" i="2" s="1"/>
  <c r="T145" i="2"/>
  <c r="S145" i="2"/>
  <c r="P145" i="2"/>
  <c r="I145" i="6" s="1"/>
  <c r="N145" i="2"/>
  <c r="M145" i="2"/>
  <c r="J145" i="2"/>
  <c r="D145" i="6" s="1"/>
  <c r="F145" i="2"/>
  <c r="L145" i="2" s="1"/>
  <c r="T144" i="2"/>
  <c r="S144" i="2"/>
  <c r="N144" i="2"/>
  <c r="M144" i="2"/>
  <c r="J144" i="2"/>
  <c r="D144" i="6" s="1"/>
  <c r="F144" i="2"/>
  <c r="T143" i="2"/>
  <c r="S143" i="2"/>
  <c r="N143" i="2"/>
  <c r="M143" i="2"/>
  <c r="J143" i="2"/>
  <c r="D143" i="6" s="1"/>
  <c r="F143" i="2"/>
  <c r="L143" i="2" s="1"/>
  <c r="T142" i="2"/>
  <c r="S142" i="2"/>
  <c r="N142" i="2"/>
  <c r="M142" i="2"/>
  <c r="J142" i="2"/>
  <c r="D142" i="6" s="1"/>
  <c r="F142" i="2"/>
  <c r="L142" i="2" s="1"/>
  <c r="T141" i="2"/>
  <c r="S141" i="2"/>
  <c r="P141" i="2"/>
  <c r="I141" i="6" s="1"/>
  <c r="N141" i="2"/>
  <c r="M141" i="2"/>
  <c r="J141" i="2"/>
  <c r="D141" i="6" s="1"/>
  <c r="F141" i="2"/>
  <c r="T140" i="2"/>
  <c r="S140" i="2"/>
  <c r="N140" i="2"/>
  <c r="M140" i="2"/>
  <c r="J140" i="2"/>
  <c r="D140" i="6" s="1"/>
  <c r="F140" i="2"/>
  <c r="L140" i="2" s="1"/>
  <c r="T139" i="2"/>
  <c r="S139" i="2"/>
  <c r="P139" i="2"/>
  <c r="I139" i="6" s="1"/>
  <c r="N139" i="2"/>
  <c r="M139" i="2"/>
  <c r="J139" i="2"/>
  <c r="D139" i="6" s="1"/>
  <c r="F139" i="2"/>
  <c r="L139" i="2" s="1"/>
  <c r="T138" i="2"/>
  <c r="S138" i="2"/>
  <c r="N138" i="2"/>
  <c r="M138" i="2"/>
  <c r="J138" i="2"/>
  <c r="D138" i="6" s="1"/>
  <c r="F138" i="2"/>
  <c r="T137" i="2"/>
  <c r="S137" i="2"/>
  <c r="N137" i="2"/>
  <c r="M137" i="2"/>
  <c r="J137" i="2"/>
  <c r="D137" i="6" s="1"/>
  <c r="F137" i="2"/>
  <c r="L137" i="2" s="1"/>
  <c r="T136" i="2"/>
  <c r="S136" i="2"/>
  <c r="N136" i="2"/>
  <c r="M136" i="2"/>
  <c r="J136" i="2"/>
  <c r="D136" i="6" s="1"/>
  <c r="F136" i="2"/>
  <c r="L136" i="2" s="1"/>
  <c r="T135" i="2"/>
  <c r="S135" i="2"/>
  <c r="P135" i="2"/>
  <c r="I135" i="6" s="1"/>
  <c r="N135" i="2"/>
  <c r="M135" i="2"/>
  <c r="J135" i="2"/>
  <c r="D135" i="6" s="1"/>
  <c r="F135" i="2"/>
  <c r="T134" i="2"/>
  <c r="S134" i="2"/>
  <c r="N134" i="2"/>
  <c r="M134" i="2"/>
  <c r="J134" i="2"/>
  <c r="P134" i="2" s="1"/>
  <c r="F134" i="2"/>
  <c r="L134" i="2" s="1"/>
  <c r="T133" i="2"/>
  <c r="S133" i="2"/>
  <c r="P133" i="2"/>
  <c r="I134" i="6" s="1"/>
  <c r="N133" i="2"/>
  <c r="M133" i="2"/>
  <c r="J133" i="2"/>
  <c r="D134" i="6" s="1"/>
  <c r="F133" i="2"/>
  <c r="L133" i="2" s="1"/>
  <c r="T132" i="2"/>
  <c r="S132" i="2"/>
  <c r="N132" i="2"/>
  <c r="M132" i="2"/>
  <c r="J132" i="2"/>
  <c r="D132" i="6" s="1"/>
  <c r="F132" i="2"/>
  <c r="T131" i="2"/>
  <c r="S131" i="2"/>
  <c r="N131" i="2"/>
  <c r="M131" i="2"/>
  <c r="J131" i="2"/>
  <c r="D131" i="6" s="1"/>
  <c r="F131" i="2"/>
  <c r="L131" i="2" s="1"/>
  <c r="T130" i="2"/>
  <c r="S130" i="2"/>
  <c r="N130" i="2"/>
  <c r="M130" i="2"/>
  <c r="J130" i="2"/>
  <c r="D130" i="6" s="1"/>
  <c r="F130" i="2"/>
  <c r="L130" i="2" s="1"/>
  <c r="T129" i="2"/>
  <c r="S129" i="2"/>
  <c r="P129" i="2"/>
  <c r="I129" i="6" s="1"/>
  <c r="N129" i="2"/>
  <c r="M129" i="2"/>
  <c r="J129" i="2"/>
  <c r="D129" i="6" s="1"/>
  <c r="F129" i="2"/>
  <c r="T128" i="2"/>
  <c r="S128" i="2"/>
  <c r="N128" i="2"/>
  <c r="M128" i="2"/>
  <c r="J128" i="2"/>
  <c r="D128" i="6" s="1"/>
  <c r="F128" i="2"/>
  <c r="L128" i="2" s="1"/>
  <c r="T127" i="2"/>
  <c r="S127" i="2"/>
  <c r="P127" i="2"/>
  <c r="I127" i="6" s="1"/>
  <c r="N127" i="2"/>
  <c r="M127" i="2"/>
  <c r="J127" i="2"/>
  <c r="D127" i="6" s="1"/>
  <c r="F127" i="2"/>
  <c r="L127" i="2" s="1"/>
  <c r="T126" i="2"/>
  <c r="S126" i="2"/>
  <c r="N126" i="2"/>
  <c r="M126" i="2"/>
  <c r="J126" i="2"/>
  <c r="D126" i="6" s="1"/>
  <c r="F126" i="2"/>
  <c r="T125" i="2"/>
  <c r="S125" i="2"/>
  <c r="N125" i="2"/>
  <c r="M125" i="2"/>
  <c r="J125" i="2"/>
  <c r="D125" i="6" s="1"/>
  <c r="F125" i="2"/>
  <c r="L125" i="2" s="1"/>
  <c r="T124" i="2"/>
  <c r="S124" i="2"/>
  <c r="N124" i="2"/>
  <c r="M124" i="2"/>
  <c r="J124" i="2"/>
  <c r="D124" i="6" s="1"/>
  <c r="F124" i="2"/>
  <c r="L124" i="2" s="1"/>
  <c r="T123" i="2"/>
  <c r="S123" i="2"/>
  <c r="P123" i="2"/>
  <c r="I123" i="6" s="1"/>
  <c r="N123" i="2"/>
  <c r="M123" i="2"/>
  <c r="J123" i="2"/>
  <c r="D123" i="6" s="1"/>
  <c r="F123" i="2"/>
  <c r="T122" i="2"/>
  <c r="S122" i="2"/>
  <c r="N122" i="2"/>
  <c r="M122" i="2"/>
  <c r="J122" i="2"/>
  <c r="D122" i="6" s="1"/>
  <c r="F122" i="2"/>
  <c r="L122" i="2" s="1"/>
  <c r="T121" i="2"/>
  <c r="S121" i="2"/>
  <c r="P121" i="2"/>
  <c r="I121" i="6" s="1"/>
  <c r="N121" i="2"/>
  <c r="M121" i="2"/>
  <c r="J121" i="2"/>
  <c r="D121" i="6" s="1"/>
  <c r="F121" i="2"/>
  <c r="L121" i="2" s="1"/>
  <c r="T120" i="2"/>
  <c r="S120" i="2"/>
  <c r="P120" i="2"/>
  <c r="I120" i="6" s="1"/>
  <c r="N120" i="2"/>
  <c r="M120" i="2"/>
  <c r="J120" i="2"/>
  <c r="D120" i="6" s="1"/>
  <c r="F120" i="2"/>
  <c r="T119" i="2"/>
  <c r="S119" i="2"/>
  <c r="N119" i="2"/>
  <c r="M119" i="2"/>
  <c r="J119" i="2"/>
  <c r="D119" i="6" s="1"/>
  <c r="F119" i="2"/>
  <c r="L119" i="2" s="1"/>
  <c r="T118" i="2"/>
  <c r="S118" i="2"/>
  <c r="N118" i="2"/>
  <c r="M118" i="2"/>
  <c r="J118" i="2"/>
  <c r="D118" i="6" s="1"/>
  <c r="F118" i="2"/>
  <c r="L118" i="2" s="1"/>
  <c r="T117" i="2"/>
  <c r="S117" i="2"/>
  <c r="P117" i="2"/>
  <c r="I117" i="6" s="1"/>
  <c r="N117" i="2"/>
  <c r="M117" i="2"/>
  <c r="J117" i="2"/>
  <c r="D117" i="6" s="1"/>
  <c r="F117" i="2"/>
  <c r="T116" i="2"/>
  <c r="S116" i="2"/>
  <c r="N116" i="2"/>
  <c r="M116" i="2"/>
  <c r="J116" i="2"/>
  <c r="D116" i="6" s="1"/>
  <c r="F116" i="2"/>
  <c r="L116" i="2" s="1"/>
  <c r="T115" i="2"/>
  <c r="S115" i="2"/>
  <c r="P115" i="2"/>
  <c r="I115" i="6" s="1"/>
  <c r="N115" i="2"/>
  <c r="M115" i="2"/>
  <c r="J115" i="2"/>
  <c r="D115" i="6" s="1"/>
  <c r="F115" i="2"/>
  <c r="L115" i="2" s="1"/>
  <c r="T114" i="2"/>
  <c r="S114" i="2"/>
  <c r="P114" i="2"/>
  <c r="I114" i="6" s="1"/>
  <c r="N114" i="2"/>
  <c r="M114" i="2"/>
  <c r="J114" i="2"/>
  <c r="D114" i="6" s="1"/>
  <c r="F114" i="2"/>
  <c r="T113" i="2"/>
  <c r="S113" i="2"/>
  <c r="P113" i="2"/>
  <c r="I113" i="6" s="1"/>
  <c r="N113" i="2"/>
  <c r="M113" i="2"/>
  <c r="J113" i="2"/>
  <c r="D113" i="6" s="1"/>
  <c r="F113" i="2"/>
  <c r="L113" i="2" s="1"/>
  <c r="T112" i="2"/>
  <c r="S112" i="2"/>
  <c r="N112" i="2"/>
  <c r="M112" i="2"/>
  <c r="J112" i="2"/>
  <c r="D112" i="6" s="1"/>
  <c r="F112" i="2"/>
  <c r="L112" i="2" s="1"/>
  <c r="T111" i="2"/>
  <c r="S111" i="2"/>
  <c r="P111" i="2"/>
  <c r="I111" i="6" s="1"/>
  <c r="N111" i="2"/>
  <c r="M111" i="2"/>
  <c r="J111" i="2"/>
  <c r="D111" i="6" s="1"/>
  <c r="F111" i="2"/>
  <c r="T110" i="2"/>
  <c r="S110" i="2"/>
  <c r="N110" i="2"/>
  <c r="M110" i="2"/>
  <c r="J110" i="2"/>
  <c r="D110" i="6" s="1"/>
  <c r="F110" i="2"/>
  <c r="L110" i="2" s="1"/>
  <c r="T109" i="2"/>
  <c r="S109" i="2"/>
  <c r="P109" i="2"/>
  <c r="I109" i="6" s="1"/>
  <c r="N109" i="2"/>
  <c r="M109" i="2"/>
  <c r="J109" i="2"/>
  <c r="D109" i="6" s="1"/>
  <c r="F109" i="2"/>
  <c r="L109" i="2" s="1"/>
  <c r="T108" i="2"/>
  <c r="S108" i="2"/>
  <c r="P108" i="2"/>
  <c r="I108" i="6" s="1"/>
  <c r="N108" i="2"/>
  <c r="M108" i="2"/>
  <c r="J108" i="2"/>
  <c r="D108" i="6" s="1"/>
  <c r="F108" i="2"/>
  <c r="T107" i="2"/>
  <c r="S107" i="2"/>
  <c r="P107" i="2"/>
  <c r="I107" i="6" s="1"/>
  <c r="N107" i="2"/>
  <c r="M107" i="2"/>
  <c r="J107" i="2"/>
  <c r="D107" i="6" s="1"/>
  <c r="F107" i="2"/>
  <c r="L107" i="2" s="1"/>
  <c r="T106" i="2"/>
  <c r="S106" i="2"/>
  <c r="N106" i="2"/>
  <c r="M106" i="2"/>
  <c r="J106" i="2"/>
  <c r="D106" i="6" s="1"/>
  <c r="F106" i="2"/>
  <c r="L106" i="2" s="1"/>
  <c r="T105" i="2"/>
  <c r="S105" i="2"/>
  <c r="P105" i="2"/>
  <c r="I105" i="6" s="1"/>
  <c r="N105" i="2"/>
  <c r="M105" i="2"/>
  <c r="J105" i="2"/>
  <c r="D105" i="6" s="1"/>
  <c r="F105" i="2"/>
  <c r="T104" i="2"/>
  <c r="S104" i="2"/>
  <c r="N104" i="2"/>
  <c r="M104" i="2"/>
  <c r="J104" i="2"/>
  <c r="D104" i="6" s="1"/>
  <c r="F104" i="2"/>
  <c r="L104" i="2" s="1"/>
  <c r="T103" i="2"/>
  <c r="S103" i="2"/>
  <c r="P103" i="2"/>
  <c r="I103" i="6" s="1"/>
  <c r="N103" i="2"/>
  <c r="M103" i="2"/>
  <c r="J103" i="2"/>
  <c r="D103" i="6" s="1"/>
  <c r="F103" i="2"/>
  <c r="L103" i="2" s="1"/>
  <c r="T102" i="2"/>
  <c r="S102" i="2"/>
  <c r="P102" i="2"/>
  <c r="I102" i="6" s="1"/>
  <c r="N102" i="2"/>
  <c r="M102" i="2"/>
  <c r="J102" i="2"/>
  <c r="D102" i="6" s="1"/>
  <c r="F102" i="2"/>
  <c r="L102" i="2" s="1"/>
  <c r="T101" i="2"/>
  <c r="S101" i="2"/>
  <c r="P101" i="2"/>
  <c r="I101" i="6" s="1"/>
  <c r="N101" i="2"/>
  <c r="M101" i="2"/>
  <c r="J101" i="2"/>
  <c r="D101" i="6" s="1"/>
  <c r="F101" i="2"/>
  <c r="L101" i="2" s="1"/>
  <c r="T100" i="2"/>
  <c r="S100" i="2"/>
  <c r="N100" i="2"/>
  <c r="M100" i="2"/>
  <c r="J100" i="2"/>
  <c r="D100" i="6" s="1"/>
  <c r="F100" i="2"/>
  <c r="L100" i="2" s="1"/>
  <c r="T99" i="2"/>
  <c r="S99" i="2"/>
  <c r="P99" i="2"/>
  <c r="I99" i="6" s="1"/>
  <c r="N99" i="2"/>
  <c r="M99" i="2"/>
  <c r="J99" i="2"/>
  <c r="D99" i="6" s="1"/>
  <c r="F99" i="2"/>
  <c r="T98" i="2"/>
  <c r="S98" i="2"/>
  <c r="P98" i="2"/>
  <c r="I98" i="6" s="1"/>
  <c r="N98" i="2"/>
  <c r="M98" i="2"/>
  <c r="J98" i="2"/>
  <c r="D98" i="6" s="1"/>
  <c r="F98" i="2"/>
  <c r="L98" i="2" s="1"/>
  <c r="T97" i="2"/>
  <c r="S97" i="2"/>
  <c r="P97" i="2"/>
  <c r="I97" i="6" s="1"/>
  <c r="N97" i="2"/>
  <c r="M97" i="2"/>
  <c r="J97" i="2"/>
  <c r="D97" i="6" s="1"/>
  <c r="F97" i="2"/>
  <c r="L97" i="2" s="1"/>
  <c r="T96" i="2"/>
  <c r="S96" i="2"/>
  <c r="P96" i="2"/>
  <c r="I96" i="6" s="1"/>
  <c r="O96" i="2"/>
  <c r="N96" i="2"/>
  <c r="M96" i="2"/>
  <c r="L96" i="2"/>
  <c r="J96" i="2"/>
  <c r="D96" i="6" s="1"/>
  <c r="F96" i="2"/>
  <c r="T95" i="2"/>
  <c r="S95" i="2"/>
  <c r="P95" i="2"/>
  <c r="I95" i="6" s="1"/>
  <c r="N95" i="2"/>
  <c r="M95" i="2"/>
  <c r="J95" i="2"/>
  <c r="D95" i="6" s="1"/>
  <c r="F95" i="2"/>
  <c r="L95" i="2" s="1"/>
  <c r="T94" i="2"/>
  <c r="S94" i="2"/>
  <c r="N94" i="2"/>
  <c r="M94" i="2"/>
  <c r="J94" i="2"/>
  <c r="D94" i="6" s="1"/>
  <c r="F94" i="2"/>
  <c r="L94" i="2" s="1"/>
  <c r="T93" i="2"/>
  <c r="S93" i="2"/>
  <c r="P93" i="2"/>
  <c r="I93" i="6" s="1"/>
  <c r="N93" i="2"/>
  <c r="M93" i="2"/>
  <c r="J93" i="2"/>
  <c r="D93" i="6" s="1"/>
  <c r="F93" i="2"/>
  <c r="T92" i="2"/>
  <c r="S92" i="2"/>
  <c r="P92" i="2"/>
  <c r="I92" i="6" s="1"/>
  <c r="N92" i="2"/>
  <c r="M92" i="2"/>
  <c r="J92" i="2"/>
  <c r="D92" i="6" s="1"/>
  <c r="F92" i="2"/>
  <c r="L92" i="2" s="1"/>
  <c r="T91" i="2"/>
  <c r="S91" i="2"/>
  <c r="P91" i="2"/>
  <c r="I91" i="6" s="1"/>
  <c r="N91" i="2"/>
  <c r="M91" i="2"/>
  <c r="J91" i="2"/>
  <c r="D91" i="6" s="1"/>
  <c r="F91" i="2"/>
  <c r="L91" i="2" s="1"/>
  <c r="T90" i="2"/>
  <c r="S90" i="2"/>
  <c r="P90" i="2"/>
  <c r="I90" i="6" s="1"/>
  <c r="N90" i="2"/>
  <c r="M90" i="2"/>
  <c r="J90" i="2"/>
  <c r="D90" i="6" s="1"/>
  <c r="F90" i="2"/>
  <c r="T89" i="2"/>
  <c r="S89" i="2"/>
  <c r="P89" i="2"/>
  <c r="I89" i="6" s="1"/>
  <c r="N89" i="2"/>
  <c r="M89" i="2"/>
  <c r="J89" i="2"/>
  <c r="D89" i="6" s="1"/>
  <c r="F89" i="2"/>
  <c r="L89" i="2" s="1"/>
  <c r="T88" i="2"/>
  <c r="S88" i="2"/>
  <c r="N88" i="2"/>
  <c r="M88" i="2"/>
  <c r="J88" i="2"/>
  <c r="D88" i="6" s="1"/>
  <c r="F88" i="2"/>
  <c r="L88" i="2" s="1"/>
  <c r="T87" i="2"/>
  <c r="S87" i="2"/>
  <c r="P87" i="2"/>
  <c r="I87" i="6" s="1"/>
  <c r="N87" i="2"/>
  <c r="M87" i="2"/>
  <c r="J87" i="2"/>
  <c r="D87" i="6" s="1"/>
  <c r="F87" i="2"/>
  <c r="T86" i="2"/>
  <c r="S86" i="2"/>
  <c r="P86" i="2"/>
  <c r="I86" i="6" s="1"/>
  <c r="N86" i="2"/>
  <c r="M86" i="2"/>
  <c r="J86" i="2"/>
  <c r="D86" i="6" s="1"/>
  <c r="F86" i="2"/>
  <c r="L86" i="2" s="1"/>
  <c r="T85" i="2"/>
  <c r="S85" i="2"/>
  <c r="P85" i="2"/>
  <c r="I85" i="6" s="1"/>
  <c r="N85" i="2"/>
  <c r="M85" i="2"/>
  <c r="J85" i="2"/>
  <c r="D85" i="6" s="1"/>
  <c r="F85" i="2"/>
  <c r="L85" i="2" s="1"/>
  <c r="T84" i="2"/>
  <c r="S84" i="2"/>
  <c r="P84" i="2"/>
  <c r="I84" i="6" s="1"/>
  <c r="N84" i="2"/>
  <c r="M84" i="2"/>
  <c r="J84" i="2"/>
  <c r="D84" i="6" s="1"/>
  <c r="F84" i="2"/>
  <c r="T83" i="2"/>
  <c r="S83" i="2"/>
  <c r="P83" i="2"/>
  <c r="I83" i="6" s="1"/>
  <c r="N83" i="2"/>
  <c r="M83" i="2"/>
  <c r="J83" i="2"/>
  <c r="D83" i="6" s="1"/>
  <c r="F83" i="2"/>
  <c r="L83" i="2" s="1"/>
  <c r="T82" i="2"/>
  <c r="S82" i="2"/>
  <c r="N82" i="2"/>
  <c r="M82" i="2"/>
  <c r="J82" i="2"/>
  <c r="D82" i="6" s="1"/>
  <c r="F82" i="2"/>
  <c r="L82" i="2" s="1"/>
  <c r="T81" i="2"/>
  <c r="S81" i="2"/>
  <c r="P81" i="2"/>
  <c r="I81" i="6" s="1"/>
  <c r="N81" i="2"/>
  <c r="M81" i="2"/>
  <c r="J81" i="2"/>
  <c r="D81" i="6" s="1"/>
  <c r="F81" i="2"/>
  <c r="T80" i="2"/>
  <c r="S80" i="2"/>
  <c r="P80" i="2"/>
  <c r="I80" i="6" s="1"/>
  <c r="N80" i="2"/>
  <c r="M80" i="2"/>
  <c r="J80" i="2"/>
  <c r="D80" i="6" s="1"/>
  <c r="F80" i="2"/>
  <c r="L80" i="2" s="1"/>
  <c r="T79" i="2"/>
  <c r="S79" i="2"/>
  <c r="P79" i="2"/>
  <c r="I79" i="6" s="1"/>
  <c r="N79" i="2"/>
  <c r="M79" i="2"/>
  <c r="J79" i="2"/>
  <c r="D79" i="6" s="1"/>
  <c r="F79" i="2"/>
  <c r="L79" i="2" s="1"/>
  <c r="T78" i="2"/>
  <c r="S78" i="2"/>
  <c r="P78" i="2"/>
  <c r="I78" i="6" s="1"/>
  <c r="N78" i="2"/>
  <c r="M78" i="2"/>
  <c r="J78" i="2"/>
  <c r="D78" i="6" s="1"/>
  <c r="F78" i="2"/>
  <c r="T77" i="2"/>
  <c r="S77" i="2"/>
  <c r="P77" i="2"/>
  <c r="I77" i="6" s="1"/>
  <c r="N77" i="2"/>
  <c r="M77" i="2"/>
  <c r="J77" i="2"/>
  <c r="D77" i="6" s="1"/>
  <c r="F77" i="2"/>
  <c r="L77" i="2" s="1"/>
  <c r="T76" i="2"/>
  <c r="S76" i="2"/>
  <c r="N76" i="2"/>
  <c r="M76" i="2"/>
  <c r="J76" i="2"/>
  <c r="D76" i="6" s="1"/>
  <c r="F76" i="2"/>
  <c r="L76" i="2" s="1"/>
  <c r="T75" i="2"/>
  <c r="S75" i="2"/>
  <c r="P75" i="2"/>
  <c r="I75" i="6" s="1"/>
  <c r="N75" i="2"/>
  <c r="M75" i="2"/>
  <c r="J75" i="2"/>
  <c r="D75" i="6" s="1"/>
  <c r="F75" i="2"/>
  <c r="T74" i="2"/>
  <c r="S74" i="2"/>
  <c r="P74" i="2"/>
  <c r="I74" i="6" s="1"/>
  <c r="N74" i="2"/>
  <c r="M74" i="2"/>
  <c r="J74" i="2"/>
  <c r="D74" i="6" s="1"/>
  <c r="F74" i="2"/>
  <c r="L74" i="2" s="1"/>
  <c r="T73" i="2"/>
  <c r="S73" i="2"/>
  <c r="P73" i="2"/>
  <c r="I73" i="6" s="1"/>
  <c r="N73" i="2"/>
  <c r="M73" i="2"/>
  <c r="J73" i="2"/>
  <c r="D73" i="6" s="1"/>
  <c r="F73" i="2"/>
  <c r="L73" i="2" s="1"/>
  <c r="T72" i="2"/>
  <c r="S72" i="2"/>
  <c r="P72" i="2"/>
  <c r="I72" i="6" s="1"/>
  <c r="O72" i="2"/>
  <c r="N72" i="2"/>
  <c r="M72" i="2"/>
  <c r="L72" i="2"/>
  <c r="J72" i="2"/>
  <c r="D72" i="6" s="1"/>
  <c r="F72" i="2"/>
  <c r="T71" i="2"/>
  <c r="S71" i="2"/>
  <c r="P71" i="2"/>
  <c r="I71" i="6" s="1"/>
  <c r="N71" i="2"/>
  <c r="M71" i="2"/>
  <c r="J71" i="2"/>
  <c r="D71" i="6" s="1"/>
  <c r="F71" i="2"/>
  <c r="L71" i="2" s="1"/>
  <c r="T70" i="2"/>
  <c r="S70" i="2"/>
  <c r="N70" i="2"/>
  <c r="M70" i="2"/>
  <c r="J70" i="2"/>
  <c r="D70" i="6" s="1"/>
  <c r="F70" i="2"/>
  <c r="L70" i="2" s="1"/>
  <c r="T69" i="2"/>
  <c r="S69" i="2"/>
  <c r="P69" i="2"/>
  <c r="I69" i="6" s="1"/>
  <c r="N69" i="2"/>
  <c r="M69" i="2"/>
  <c r="J69" i="2"/>
  <c r="D69" i="6" s="1"/>
  <c r="F69" i="2"/>
  <c r="T68" i="2"/>
  <c r="S68" i="2"/>
  <c r="P68" i="2"/>
  <c r="I68" i="6" s="1"/>
  <c r="N68" i="2"/>
  <c r="M68" i="2"/>
  <c r="J68" i="2"/>
  <c r="D68" i="6" s="1"/>
  <c r="F68" i="2"/>
  <c r="L68" i="2" s="1"/>
  <c r="T67" i="2"/>
  <c r="S67" i="2"/>
  <c r="P67" i="2"/>
  <c r="I67" i="6" s="1"/>
  <c r="N67" i="2"/>
  <c r="M67" i="2"/>
  <c r="J67" i="2"/>
  <c r="D67" i="6" s="1"/>
  <c r="F67" i="2"/>
  <c r="L67" i="2" s="1"/>
  <c r="T66" i="2"/>
  <c r="S66" i="2"/>
  <c r="P66" i="2"/>
  <c r="I66" i="6" s="1"/>
  <c r="N66" i="2"/>
  <c r="M66" i="2"/>
  <c r="J66" i="2"/>
  <c r="D66" i="6" s="1"/>
  <c r="F66" i="2"/>
  <c r="T65" i="2"/>
  <c r="S65" i="2"/>
  <c r="P65" i="2"/>
  <c r="I65" i="6" s="1"/>
  <c r="N65" i="2"/>
  <c r="M65" i="2"/>
  <c r="J65" i="2"/>
  <c r="D65" i="6" s="1"/>
  <c r="F65" i="2"/>
  <c r="L65" i="2" s="1"/>
  <c r="T64" i="2"/>
  <c r="S64" i="2"/>
  <c r="N64" i="2"/>
  <c r="M64" i="2"/>
  <c r="J64" i="2"/>
  <c r="D64" i="6" s="1"/>
  <c r="F64" i="2"/>
  <c r="L64" i="2" s="1"/>
  <c r="T63" i="2"/>
  <c r="S63" i="2"/>
  <c r="P63" i="2"/>
  <c r="I63" i="6" s="1"/>
  <c r="N63" i="2"/>
  <c r="M63" i="2"/>
  <c r="J63" i="2"/>
  <c r="D63" i="6" s="1"/>
  <c r="F63" i="2"/>
  <c r="T62" i="2"/>
  <c r="S62" i="2"/>
  <c r="P62" i="2"/>
  <c r="I62" i="6" s="1"/>
  <c r="N62" i="2"/>
  <c r="M62" i="2"/>
  <c r="J62" i="2"/>
  <c r="D62" i="6" s="1"/>
  <c r="F62" i="2"/>
  <c r="L62" i="2" s="1"/>
  <c r="T61" i="2"/>
  <c r="S61" i="2"/>
  <c r="P61" i="2"/>
  <c r="I61" i="6" s="1"/>
  <c r="N61" i="2"/>
  <c r="M61" i="2"/>
  <c r="J61" i="2"/>
  <c r="D61" i="6" s="1"/>
  <c r="F61" i="2"/>
  <c r="L61" i="2" s="1"/>
  <c r="T60" i="2"/>
  <c r="S60" i="2"/>
  <c r="P60" i="2"/>
  <c r="I60" i="6" s="1"/>
  <c r="N60" i="2"/>
  <c r="M60" i="2"/>
  <c r="J60" i="2"/>
  <c r="D60" i="6" s="1"/>
  <c r="F60" i="2"/>
  <c r="L60" i="2" s="1"/>
  <c r="T59" i="2"/>
  <c r="S59" i="2"/>
  <c r="P59" i="2"/>
  <c r="I59" i="6" s="1"/>
  <c r="O59" i="2"/>
  <c r="N59" i="2"/>
  <c r="M59" i="2"/>
  <c r="L59" i="2"/>
  <c r="J59" i="2"/>
  <c r="D59" i="6" s="1"/>
  <c r="F59" i="2"/>
  <c r="T58" i="2"/>
  <c r="S58" i="2"/>
  <c r="P58" i="2"/>
  <c r="I58" i="6" s="1"/>
  <c r="O58" i="2"/>
  <c r="N58" i="2"/>
  <c r="M58" i="2"/>
  <c r="L58" i="2"/>
  <c r="J58" i="2"/>
  <c r="D58" i="6" s="1"/>
  <c r="F58" i="2"/>
  <c r="T57" i="2"/>
  <c r="S57" i="2"/>
  <c r="P57" i="2"/>
  <c r="I57" i="6" s="1"/>
  <c r="O57" i="2"/>
  <c r="N57" i="2"/>
  <c r="M57" i="2"/>
  <c r="L57" i="2"/>
  <c r="J57" i="2"/>
  <c r="D57" i="6" s="1"/>
  <c r="F57" i="2"/>
  <c r="T56" i="2"/>
  <c r="S56" i="2"/>
  <c r="P56" i="2"/>
  <c r="I56" i="6" s="1"/>
  <c r="N56" i="2"/>
  <c r="M56" i="2"/>
  <c r="J56" i="2"/>
  <c r="D56" i="6" s="1"/>
  <c r="F56" i="2"/>
  <c r="L56" i="2" s="1"/>
  <c r="T55" i="2"/>
  <c r="S55" i="2"/>
  <c r="P55" i="2"/>
  <c r="I55" i="6" s="1"/>
  <c r="N55" i="2"/>
  <c r="M55" i="2"/>
  <c r="J55" i="2"/>
  <c r="D55" i="6" s="1"/>
  <c r="F55" i="2"/>
  <c r="L55" i="2" s="1"/>
  <c r="T54" i="2"/>
  <c r="S54" i="2"/>
  <c r="P54" i="2"/>
  <c r="I54" i="6" s="1"/>
  <c r="N54" i="2"/>
  <c r="M54" i="2"/>
  <c r="J54" i="2"/>
  <c r="D54" i="6" s="1"/>
  <c r="F54" i="2"/>
  <c r="T53" i="2"/>
  <c r="S53" i="2"/>
  <c r="P53" i="2"/>
  <c r="I53" i="6" s="1"/>
  <c r="N53" i="2"/>
  <c r="M53" i="2"/>
  <c r="J53" i="2"/>
  <c r="D53" i="6" s="1"/>
  <c r="F53" i="2"/>
  <c r="L53" i="2" s="1"/>
  <c r="T52" i="2"/>
  <c r="S52" i="2"/>
  <c r="N52" i="2"/>
  <c r="M52" i="2"/>
  <c r="J52" i="2"/>
  <c r="D52" i="6" s="1"/>
  <c r="F52" i="2"/>
  <c r="L52" i="2" s="1"/>
  <c r="T51" i="2"/>
  <c r="S51" i="2"/>
  <c r="P51" i="2"/>
  <c r="I51" i="6" s="1"/>
  <c r="N51" i="2"/>
  <c r="M51" i="2"/>
  <c r="J51" i="2"/>
  <c r="D51" i="6" s="1"/>
  <c r="F51" i="2"/>
  <c r="T50" i="2"/>
  <c r="S50" i="2"/>
  <c r="P50" i="2"/>
  <c r="I50" i="6" s="1"/>
  <c r="N50" i="2"/>
  <c r="M50" i="2"/>
  <c r="J50" i="2"/>
  <c r="D50" i="6" s="1"/>
  <c r="F50" i="2"/>
  <c r="L50" i="2" s="1"/>
  <c r="T49" i="2"/>
  <c r="S49" i="2"/>
  <c r="P49" i="2"/>
  <c r="I49" i="6" s="1"/>
  <c r="O49" i="2"/>
  <c r="N49" i="2"/>
  <c r="M49" i="2"/>
  <c r="L49" i="2"/>
  <c r="J49" i="2"/>
  <c r="D49" i="6" s="1"/>
  <c r="F49" i="2"/>
  <c r="T48" i="2"/>
  <c r="S48" i="2"/>
  <c r="P48" i="2"/>
  <c r="I48" i="6" s="1"/>
  <c r="N48" i="2"/>
  <c r="M48" i="2"/>
  <c r="J48" i="2"/>
  <c r="D48" i="6" s="1"/>
  <c r="F48" i="2"/>
  <c r="T47" i="2"/>
  <c r="S47" i="2"/>
  <c r="P47" i="2"/>
  <c r="I47" i="6" s="1"/>
  <c r="N47" i="2"/>
  <c r="M47" i="2"/>
  <c r="J47" i="2"/>
  <c r="D47" i="6" s="1"/>
  <c r="F47" i="2"/>
  <c r="L47" i="2" s="1"/>
  <c r="T46" i="2"/>
  <c r="S46" i="2"/>
  <c r="N46" i="2"/>
  <c r="M46" i="2"/>
  <c r="J46" i="2"/>
  <c r="D46" i="6" s="1"/>
  <c r="F46" i="2"/>
  <c r="L46" i="2" s="1"/>
  <c r="T45" i="2"/>
  <c r="S45" i="2"/>
  <c r="P45" i="2"/>
  <c r="I45" i="6" s="1"/>
  <c r="N45" i="2"/>
  <c r="M45" i="2"/>
  <c r="J45" i="2"/>
  <c r="D45" i="6" s="1"/>
  <c r="F45" i="2"/>
  <c r="T44" i="2"/>
  <c r="S44" i="2"/>
  <c r="P44" i="2"/>
  <c r="I44" i="6" s="1"/>
  <c r="N44" i="2"/>
  <c r="M44" i="2"/>
  <c r="J44" i="2"/>
  <c r="D44" i="6" s="1"/>
  <c r="F44" i="2"/>
  <c r="L44" i="2" s="1"/>
  <c r="T43" i="2"/>
  <c r="S43" i="2"/>
  <c r="P43" i="2"/>
  <c r="I43" i="6" s="1"/>
  <c r="N43" i="2"/>
  <c r="M43" i="2"/>
  <c r="J43" i="2"/>
  <c r="D43" i="6" s="1"/>
  <c r="F43" i="2"/>
  <c r="L43" i="2" s="1"/>
  <c r="T42" i="2"/>
  <c r="S42" i="2"/>
  <c r="P42" i="2"/>
  <c r="I42" i="6" s="1"/>
  <c r="N42" i="2"/>
  <c r="M42" i="2"/>
  <c r="J42" i="2"/>
  <c r="D42" i="6" s="1"/>
  <c r="F42" i="2"/>
  <c r="T41" i="2"/>
  <c r="S41" i="2"/>
  <c r="P41" i="2"/>
  <c r="I41" i="6" s="1"/>
  <c r="N41" i="2"/>
  <c r="M41" i="2"/>
  <c r="J41" i="2"/>
  <c r="D41" i="6" s="1"/>
  <c r="F41" i="2"/>
  <c r="L41" i="2" s="1"/>
  <c r="T40" i="2"/>
  <c r="S40" i="2"/>
  <c r="N40" i="2"/>
  <c r="M40" i="2"/>
  <c r="J40" i="2"/>
  <c r="D40" i="6" s="1"/>
  <c r="F40" i="2"/>
  <c r="L40" i="2" s="1"/>
  <c r="T39" i="2"/>
  <c r="S39" i="2"/>
  <c r="P39" i="2"/>
  <c r="I39" i="6" s="1"/>
  <c r="N39" i="2"/>
  <c r="M39" i="2"/>
  <c r="J39" i="2"/>
  <c r="D39" i="6" s="1"/>
  <c r="F39" i="2"/>
  <c r="T38" i="2"/>
  <c r="S38" i="2"/>
  <c r="P38" i="2"/>
  <c r="I38" i="6" s="1"/>
  <c r="N38" i="2"/>
  <c r="M38" i="2"/>
  <c r="J38" i="2"/>
  <c r="D38" i="6" s="1"/>
  <c r="F38" i="2"/>
  <c r="L38" i="2" s="1"/>
  <c r="T37" i="2"/>
  <c r="S37" i="2"/>
  <c r="P37" i="2"/>
  <c r="I37" i="6" s="1"/>
  <c r="N37" i="2"/>
  <c r="M37" i="2"/>
  <c r="J37" i="2"/>
  <c r="D37" i="6" s="1"/>
  <c r="F37" i="2"/>
  <c r="L37" i="2" s="1"/>
  <c r="T36" i="2"/>
  <c r="S36" i="2"/>
  <c r="P36" i="2"/>
  <c r="I36" i="6" s="1"/>
  <c r="N36" i="2"/>
  <c r="M36" i="2"/>
  <c r="J36" i="2"/>
  <c r="D36" i="6" s="1"/>
  <c r="F36" i="2"/>
  <c r="T35" i="2"/>
  <c r="S35" i="2"/>
  <c r="P35" i="2"/>
  <c r="I35" i="6" s="1"/>
  <c r="N35" i="2"/>
  <c r="M35" i="2"/>
  <c r="J35" i="2"/>
  <c r="D35" i="6" s="1"/>
  <c r="F35" i="2"/>
  <c r="L35" i="2" s="1"/>
  <c r="T34" i="2"/>
  <c r="S34" i="2"/>
  <c r="N34" i="2"/>
  <c r="M34" i="2"/>
  <c r="J34" i="2"/>
  <c r="D34" i="6" s="1"/>
  <c r="F34" i="2"/>
  <c r="L34" i="2" s="1"/>
  <c r="T33" i="2"/>
  <c r="S33" i="2"/>
  <c r="P33" i="2"/>
  <c r="I33" i="6" s="1"/>
  <c r="N33" i="2"/>
  <c r="M33" i="2"/>
  <c r="J33" i="2"/>
  <c r="D33" i="6" s="1"/>
  <c r="F33" i="2"/>
  <c r="T32" i="2"/>
  <c r="S32" i="2"/>
  <c r="P32" i="2"/>
  <c r="I32" i="6" s="1"/>
  <c r="N32" i="2"/>
  <c r="M32" i="2"/>
  <c r="J32" i="2"/>
  <c r="D32" i="6" s="1"/>
  <c r="F32" i="2"/>
  <c r="L32" i="2" s="1"/>
  <c r="T31" i="2"/>
  <c r="S31" i="2"/>
  <c r="P31" i="2"/>
  <c r="I31" i="6" s="1"/>
  <c r="N31" i="2"/>
  <c r="M31" i="2"/>
  <c r="J31" i="2"/>
  <c r="D31" i="6" s="1"/>
  <c r="F31" i="2"/>
  <c r="L31" i="2" s="1"/>
  <c r="T30" i="2"/>
  <c r="S30" i="2"/>
  <c r="P30" i="2"/>
  <c r="I30" i="6" s="1"/>
  <c r="N30" i="2"/>
  <c r="M30" i="2"/>
  <c r="J30" i="2"/>
  <c r="D30" i="6" s="1"/>
  <c r="F30" i="2"/>
  <c r="T29" i="2"/>
  <c r="S29" i="2"/>
  <c r="P29" i="2"/>
  <c r="I29" i="6" s="1"/>
  <c r="N29" i="2"/>
  <c r="M29" i="2"/>
  <c r="J29" i="2"/>
  <c r="D29" i="6" s="1"/>
  <c r="F29" i="2"/>
  <c r="L29" i="2" s="1"/>
  <c r="T28" i="2"/>
  <c r="S28" i="2"/>
  <c r="N28" i="2"/>
  <c r="M28" i="2"/>
  <c r="J28" i="2"/>
  <c r="D28" i="6" s="1"/>
  <c r="F28" i="2"/>
  <c r="L28" i="2" s="1"/>
  <c r="T27" i="2"/>
  <c r="S27" i="2"/>
  <c r="P27" i="2"/>
  <c r="I27" i="6" s="1"/>
  <c r="N27" i="2"/>
  <c r="M27" i="2"/>
  <c r="J27" i="2"/>
  <c r="D27" i="6" s="1"/>
  <c r="F27" i="2"/>
  <c r="T26" i="2"/>
  <c r="S26" i="2"/>
  <c r="P26" i="2"/>
  <c r="I26" i="6" s="1"/>
  <c r="N26" i="2"/>
  <c r="M26" i="2"/>
  <c r="J26" i="2"/>
  <c r="D26" i="6" s="1"/>
  <c r="F26" i="2"/>
  <c r="L26" i="2" s="1"/>
  <c r="T25" i="2"/>
  <c r="S25" i="2"/>
  <c r="P25" i="2"/>
  <c r="I25" i="6" s="1"/>
  <c r="N25" i="2"/>
  <c r="M25" i="2"/>
  <c r="J25" i="2"/>
  <c r="D25" i="6" s="1"/>
  <c r="F25" i="2"/>
  <c r="L25" i="2" s="1"/>
  <c r="T24" i="2"/>
  <c r="S24" i="2"/>
  <c r="P24" i="2"/>
  <c r="I24" i="6" s="1"/>
  <c r="N24" i="2"/>
  <c r="M24" i="2"/>
  <c r="J24" i="2"/>
  <c r="D24" i="6" s="1"/>
  <c r="F24" i="2"/>
  <c r="T23" i="2"/>
  <c r="S23" i="2"/>
  <c r="P23" i="2"/>
  <c r="I23" i="6" s="1"/>
  <c r="N23" i="2"/>
  <c r="M23" i="2"/>
  <c r="J23" i="2"/>
  <c r="D23" i="6" s="1"/>
  <c r="F23" i="2"/>
  <c r="L23" i="2" s="1"/>
  <c r="T22" i="2"/>
  <c r="S22" i="2"/>
  <c r="N22" i="2"/>
  <c r="M22" i="2"/>
  <c r="J22" i="2"/>
  <c r="D22" i="6" s="1"/>
  <c r="F22" i="2"/>
  <c r="L22" i="2" s="1"/>
  <c r="T21" i="2"/>
  <c r="S21" i="2"/>
  <c r="P21" i="2"/>
  <c r="I21" i="6" s="1"/>
  <c r="N21" i="2"/>
  <c r="M21" i="2"/>
  <c r="J21" i="2"/>
  <c r="D21" i="6" s="1"/>
  <c r="F21" i="2"/>
  <c r="T20" i="2"/>
  <c r="S20" i="2"/>
  <c r="P20" i="2"/>
  <c r="I20" i="6" s="1"/>
  <c r="N20" i="2"/>
  <c r="M20" i="2"/>
  <c r="J20" i="2"/>
  <c r="D20" i="6" s="1"/>
  <c r="F20" i="2"/>
  <c r="L20" i="2" s="1"/>
  <c r="T19" i="2"/>
  <c r="S19" i="2"/>
  <c r="P19" i="2"/>
  <c r="I19" i="6" s="1"/>
  <c r="N19" i="2"/>
  <c r="M19" i="2"/>
  <c r="J19" i="2"/>
  <c r="D19" i="6" s="1"/>
  <c r="F19" i="2"/>
  <c r="L19" i="2" s="1"/>
  <c r="T18" i="2"/>
  <c r="S18" i="2"/>
  <c r="P18" i="2"/>
  <c r="I18" i="6" s="1"/>
  <c r="N18" i="2"/>
  <c r="M18" i="2"/>
  <c r="J18" i="2"/>
  <c r="D18" i="6" s="1"/>
  <c r="F18" i="2"/>
  <c r="T17" i="2"/>
  <c r="S17" i="2"/>
  <c r="P17" i="2"/>
  <c r="I17" i="6" s="1"/>
  <c r="N17" i="2"/>
  <c r="M17" i="2"/>
  <c r="J17" i="2"/>
  <c r="D17" i="6" s="1"/>
  <c r="F17" i="2"/>
  <c r="L17" i="2" s="1"/>
  <c r="T16" i="2"/>
  <c r="S16" i="2"/>
  <c r="N16" i="2"/>
  <c r="M16" i="2"/>
  <c r="J16" i="2"/>
  <c r="D16" i="6" s="1"/>
  <c r="F16" i="2"/>
  <c r="L16" i="2" s="1"/>
  <c r="T15" i="2"/>
  <c r="S15" i="2"/>
  <c r="P15" i="2"/>
  <c r="I15" i="6" s="1"/>
  <c r="N15" i="2"/>
  <c r="M15" i="2"/>
  <c r="J15" i="2"/>
  <c r="D15" i="6" s="1"/>
  <c r="F15" i="2"/>
  <c r="T14" i="2"/>
  <c r="S14" i="2"/>
  <c r="P14" i="2"/>
  <c r="I14" i="6" s="1"/>
  <c r="N14" i="2"/>
  <c r="M14" i="2"/>
  <c r="J14" i="2"/>
  <c r="D14" i="6" s="1"/>
  <c r="F14" i="2"/>
  <c r="L14" i="2" s="1"/>
  <c r="T13" i="2"/>
  <c r="S13" i="2"/>
  <c r="P13" i="2"/>
  <c r="I13" i="6" s="1"/>
  <c r="N13" i="2"/>
  <c r="M13" i="2"/>
  <c r="J13" i="2"/>
  <c r="D13" i="6" s="1"/>
  <c r="F13" i="2"/>
  <c r="L13" i="2" s="1"/>
  <c r="T12" i="2"/>
  <c r="S12" i="2"/>
  <c r="P12" i="2"/>
  <c r="I12" i="6" s="1"/>
  <c r="N12" i="2"/>
  <c r="M12" i="2"/>
  <c r="J12" i="2"/>
  <c r="D12" i="6" s="1"/>
  <c r="F12" i="2"/>
  <c r="L12" i="2" s="1"/>
  <c r="T11" i="2"/>
  <c r="S11" i="2"/>
  <c r="P11" i="2"/>
  <c r="I11" i="6" s="1"/>
  <c r="N11" i="2"/>
  <c r="M11" i="2"/>
  <c r="J11" i="2"/>
  <c r="D11" i="6" s="1"/>
  <c r="F11" i="2"/>
  <c r="L11" i="2" s="1"/>
  <c r="T10" i="2"/>
  <c r="S10" i="2"/>
  <c r="P10" i="2"/>
  <c r="I10" i="6" s="1"/>
  <c r="O10" i="2"/>
  <c r="N10" i="2"/>
  <c r="M10" i="2"/>
  <c r="L10" i="2"/>
  <c r="J10" i="2"/>
  <c r="D10" i="6" s="1"/>
  <c r="F10" i="2"/>
  <c r="T9" i="2"/>
  <c r="S9" i="2"/>
  <c r="P9" i="2"/>
  <c r="I9" i="6" s="1"/>
  <c r="O9" i="2"/>
  <c r="N9" i="2"/>
  <c r="M9" i="2"/>
  <c r="L9" i="2"/>
  <c r="J9" i="2"/>
  <c r="D9" i="6" s="1"/>
  <c r="F9" i="2"/>
  <c r="T8" i="2"/>
  <c r="S8" i="2"/>
  <c r="P8" i="2"/>
  <c r="I8" i="6" s="1"/>
  <c r="N8" i="2"/>
  <c r="M8" i="2"/>
  <c r="J8" i="2"/>
  <c r="D8" i="6" s="1"/>
  <c r="F8" i="2"/>
  <c r="L8" i="2" s="1"/>
  <c r="T7" i="2"/>
  <c r="S7" i="2"/>
  <c r="P7" i="2"/>
  <c r="I7" i="6" s="1"/>
  <c r="N7" i="2"/>
  <c r="M7" i="2"/>
  <c r="J7" i="2"/>
  <c r="D7" i="6" s="1"/>
  <c r="F7" i="2"/>
  <c r="L7" i="2" s="1"/>
  <c r="T6" i="2"/>
  <c r="S6" i="2"/>
  <c r="P6" i="2"/>
  <c r="I6" i="6" s="1"/>
  <c r="N6" i="2"/>
  <c r="M6" i="2"/>
  <c r="J6" i="2"/>
  <c r="D6" i="6" s="1"/>
  <c r="F6" i="2"/>
  <c r="T5" i="2"/>
  <c r="S5" i="2"/>
  <c r="P5" i="2"/>
  <c r="I5" i="6" s="1"/>
  <c r="N5" i="2"/>
  <c r="M5" i="2"/>
  <c r="J5" i="2"/>
  <c r="D5" i="6" s="1"/>
  <c r="F5" i="2"/>
  <c r="L5" i="2" s="1"/>
  <c r="T4" i="2"/>
  <c r="S4" i="2"/>
  <c r="N4" i="2"/>
  <c r="M4" i="2"/>
  <c r="J4" i="2"/>
  <c r="D4" i="6" s="1"/>
  <c r="F4" i="2"/>
  <c r="L4" i="2" s="1"/>
  <c r="T3" i="2"/>
  <c r="S3" i="2"/>
  <c r="P3" i="2"/>
  <c r="N3" i="2"/>
  <c r="M3" i="2"/>
  <c r="J3" i="2"/>
  <c r="D3" i="6" s="1"/>
  <c r="F3" i="2"/>
  <c r="O202" i="2" l="1"/>
  <c r="O95" i="2"/>
  <c r="O131" i="2"/>
  <c r="O133" i="2"/>
  <c r="O148" i="2"/>
  <c r="O167" i="2"/>
  <c r="O169" i="2"/>
  <c r="O190" i="2"/>
  <c r="O201" i="2"/>
  <c r="O23" i="2"/>
  <c r="O37" i="2"/>
  <c r="O44" i="2"/>
  <c r="O56" i="2"/>
  <c r="O62" i="2"/>
  <c r="O74" i="2"/>
  <c r="O88" i="2"/>
  <c r="O100" i="2"/>
  <c r="O109" i="2"/>
  <c r="A202" i="2"/>
  <c r="A202" i="6" s="1"/>
  <c r="O102" i="2"/>
  <c r="O137" i="2"/>
  <c r="O139" i="2"/>
  <c r="O154" i="2"/>
  <c r="O173" i="2"/>
  <c r="O17" i="2"/>
  <c r="O31" i="2"/>
  <c r="O38" i="2"/>
  <c r="O50" i="2"/>
  <c r="O47" i="2"/>
  <c r="O65" i="2"/>
  <c r="O77" i="2"/>
  <c r="O40" i="2"/>
  <c r="O52" i="2"/>
  <c r="O19" i="2"/>
  <c r="A11" i="2"/>
  <c r="A11" i="6" s="1"/>
  <c r="O25" i="2"/>
  <c r="O32" i="2"/>
  <c r="O64" i="2"/>
  <c r="O113" i="2"/>
  <c r="A4" i="2"/>
  <c r="A4" i="6" s="1"/>
  <c r="O41" i="2"/>
  <c r="O92" i="2"/>
  <c r="O124" i="2"/>
  <c r="O143" i="2"/>
  <c r="O145" i="2"/>
  <c r="O160" i="2"/>
  <c r="O181" i="2"/>
  <c r="A9" i="2"/>
  <c r="A9" i="6" s="1"/>
  <c r="O13" i="2"/>
  <c r="O20" i="2"/>
  <c r="O106" i="2"/>
  <c r="O115" i="2"/>
  <c r="O128" i="2"/>
  <c r="O187" i="2"/>
  <c r="O5" i="2"/>
  <c r="O29" i="2"/>
  <c r="O43" i="2"/>
  <c r="O55" i="2"/>
  <c r="O61" i="2"/>
  <c r="O68" i="2"/>
  <c r="O73" i="2"/>
  <c r="O80" i="2"/>
  <c r="O130" i="2"/>
  <c r="O149" i="2"/>
  <c r="O151" i="2"/>
  <c r="O166" i="2"/>
  <c r="O191" i="2"/>
  <c r="O7" i="2"/>
  <c r="O89" i="2"/>
  <c r="O101" i="2"/>
  <c r="O119" i="2"/>
  <c r="O82" i="2"/>
  <c r="O110" i="2"/>
  <c r="O136" i="2"/>
  <c r="O155" i="2"/>
  <c r="O157" i="2"/>
  <c r="O172" i="2"/>
  <c r="O161" i="2"/>
  <c r="O163" i="2"/>
  <c r="O178" i="2"/>
  <c r="O197" i="2"/>
  <c r="O127" i="2"/>
  <c r="O142" i="2"/>
  <c r="O35" i="2"/>
  <c r="O60" i="2"/>
  <c r="O67" i="2"/>
  <c r="O79" i="2"/>
  <c r="O86" i="2"/>
  <c r="O98" i="2"/>
  <c r="O107" i="2"/>
  <c r="O184" i="2"/>
  <c r="O125" i="2"/>
  <c r="O14" i="2"/>
  <c r="O28" i="2"/>
  <c r="O8" i="2"/>
  <c r="O16" i="2"/>
  <c r="O71" i="2"/>
  <c r="O83" i="2"/>
  <c r="O175" i="2"/>
  <c r="A69" i="2"/>
  <c r="A69" i="6" s="1"/>
  <c r="A21" i="2"/>
  <c r="A21" i="6" s="1"/>
  <c r="A87" i="2"/>
  <c r="A87" i="6" s="1"/>
  <c r="A15" i="2"/>
  <c r="A15" i="6" s="1"/>
  <c r="A45" i="2"/>
  <c r="A45" i="6" s="1"/>
  <c r="A63" i="2"/>
  <c r="A63" i="6" s="1"/>
  <c r="A39" i="2"/>
  <c r="A39" i="6" s="1"/>
  <c r="A51" i="2"/>
  <c r="A51" i="6" s="1"/>
  <c r="A27" i="2"/>
  <c r="A27" i="6" s="1"/>
  <c r="O11" i="2"/>
  <c r="O97" i="2"/>
  <c r="A75" i="2"/>
  <c r="A75" i="6" s="1"/>
  <c r="A10" i="2"/>
  <c r="A10" i="6" s="1"/>
  <c r="A18" i="2"/>
  <c r="A18" i="6" s="1"/>
  <c r="A34" i="2"/>
  <c r="A34" i="6" s="1"/>
  <c r="A42" i="2"/>
  <c r="A42" i="6" s="1"/>
  <c r="A53" i="2"/>
  <c r="A53" i="6" s="1"/>
  <c r="A57" i="2"/>
  <c r="A57" i="6" s="1"/>
  <c r="A65" i="2"/>
  <c r="A65" i="6" s="1"/>
  <c r="A76" i="2"/>
  <c r="A76" i="6" s="1"/>
  <c r="O85" i="2"/>
  <c r="O103" i="2"/>
  <c r="O122" i="2"/>
  <c r="A123" i="2"/>
  <c r="A123" i="6" s="1"/>
  <c r="A125" i="2"/>
  <c r="A125" i="6" s="1"/>
  <c r="A13" i="2"/>
  <c r="A13" i="6" s="1"/>
  <c r="A79" i="2"/>
  <c r="A79" i="6" s="1"/>
  <c r="A102" i="2"/>
  <c r="A102" i="6" s="1"/>
  <c r="A6" i="2"/>
  <c r="A6" i="6" s="1"/>
  <c r="O22" i="2"/>
  <c r="A26" i="2"/>
  <c r="A26" i="6" s="1"/>
  <c r="O46" i="2"/>
  <c r="A70" i="2"/>
  <c r="A70" i="6" s="1"/>
  <c r="A109" i="2"/>
  <c r="A109" i="6" s="1"/>
  <c r="A153" i="2"/>
  <c r="A153" i="6" s="1"/>
  <c r="A60" i="2"/>
  <c r="A60" i="6" s="1"/>
  <c r="A147" i="2"/>
  <c r="A147" i="6" s="1"/>
  <c r="A37" i="2"/>
  <c r="A37" i="6" s="1"/>
  <c r="A68" i="2"/>
  <c r="A68" i="6" s="1"/>
  <c r="A23" i="2"/>
  <c r="A23" i="6" s="1"/>
  <c r="A31" i="2"/>
  <c r="A31" i="6" s="1"/>
  <c r="A47" i="2"/>
  <c r="A47" i="6" s="1"/>
  <c r="A50" i="2"/>
  <c r="A50" i="6" s="1"/>
  <c r="A62" i="2"/>
  <c r="A62" i="6" s="1"/>
  <c r="A73" i="2"/>
  <c r="A73" i="6" s="1"/>
  <c r="A81" i="2"/>
  <c r="A81" i="6" s="1"/>
  <c r="A86" i="2"/>
  <c r="A86" i="6" s="1"/>
  <c r="A91" i="2"/>
  <c r="A91" i="6" s="1"/>
  <c r="A105" i="2"/>
  <c r="A105" i="6" s="1"/>
  <c r="A55" i="2"/>
  <c r="A55" i="6" s="1"/>
  <c r="A59" i="2"/>
  <c r="A59" i="6" s="1"/>
  <c r="A67" i="2"/>
  <c r="A67" i="6" s="1"/>
  <c r="A78" i="2"/>
  <c r="A78" i="6" s="1"/>
  <c r="A129" i="2"/>
  <c r="A129" i="6" s="1"/>
  <c r="A159" i="2"/>
  <c r="A159" i="6" s="1"/>
  <c r="A189" i="2"/>
  <c r="A189" i="6" s="1"/>
  <c r="A36" i="2"/>
  <c r="A36" i="6" s="1"/>
  <c r="A44" i="2"/>
  <c r="A44" i="6" s="1"/>
  <c r="A52" i="2"/>
  <c r="A52" i="6" s="1"/>
  <c r="A64" i="2"/>
  <c r="A64" i="6" s="1"/>
  <c r="A83" i="2"/>
  <c r="A83" i="6" s="1"/>
  <c r="A88" i="2"/>
  <c r="A88" i="6" s="1"/>
  <c r="A93" i="2"/>
  <c r="A93" i="6" s="1"/>
  <c r="A101" i="2"/>
  <c r="A101" i="6" s="1"/>
  <c r="A148" i="2"/>
  <c r="A148" i="6" s="1"/>
  <c r="A32" i="2"/>
  <c r="A32" i="6" s="1"/>
  <c r="O4" i="2"/>
  <c r="A8" i="2"/>
  <c r="A8" i="6" s="1"/>
  <c r="A17" i="2"/>
  <c r="A17" i="6" s="1"/>
  <c r="A25" i="2"/>
  <c r="A25" i="6" s="1"/>
  <c r="A41" i="2"/>
  <c r="A41" i="6" s="1"/>
  <c r="O94" i="2"/>
  <c r="A95" i="2"/>
  <c r="A95" i="6" s="1"/>
  <c r="O121" i="2"/>
  <c r="O134" i="2"/>
  <c r="A135" i="2"/>
  <c r="A135" i="6" s="1"/>
  <c r="A137" i="2"/>
  <c r="A137" i="6" s="1"/>
  <c r="O182" i="2"/>
  <c r="O188" i="2"/>
  <c r="A74" i="2"/>
  <c r="A74" i="6" s="1"/>
  <c r="A29" i="2"/>
  <c r="A29" i="6" s="1"/>
  <c r="A56" i="2"/>
  <c r="A56" i="6" s="1"/>
  <c r="A28" i="2"/>
  <c r="A28" i="6" s="1"/>
  <c r="A5" i="2"/>
  <c r="A5" i="6" s="1"/>
  <c r="A22" i="2"/>
  <c r="A22" i="6" s="1"/>
  <c r="A30" i="2"/>
  <c r="A30" i="6" s="1"/>
  <c r="A46" i="2"/>
  <c r="A46" i="6" s="1"/>
  <c r="A49" i="2"/>
  <c r="A49" i="6" s="1"/>
  <c r="A58" i="2"/>
  <c r="A58" i="6" s="1"/>
  <c r="A61" i="2"/>
  <c r="A61" i="6" s="1"/>
  <c r="A72" i="2"/>
  <c r="A72" i="6" s="1"/>
  <c r="A103" i="2"/>
  <c r="A103" i="6" s="1"/>
  <c r="A124" i="2"/>
  <c r="A124" i="6" s="1"/>
  <c r="A165" i="2"/>
  <c r="A165" i="6" s="1"/>
  <c r="A97" i="2"/>
  <c r="A97" i="6" s="1"/>
  <c r="A33" i="2"/>
  <c r="A33" i="6" s="1"/>
  <c r="A177" i="2"/>
  <c r="A177" i="6" s="1"/>
  <c r="A196" i="2"/>
  <c r="A196" i="6" s="1"/>
  <c r="A117" i="2"/>
  <c r="A117" i="6" s="1"/>
  <c r="A183" i="2"/>
  <c r="A183" i="6" s="1"/>
  <c r="A14" i="2"/>
  <c r="A14" i="6" s="1"/>
  <c r="O34" i="2"/>
  <c r="A38" i="2"/>
  <c r="A38" i="6" s="1"/>
  <c r="O53" i="2"/>
  <c r="A54" i="2"/>
  <c r="A54" i="6" s="1"/>
  <c r="A66" i="2"/>
  <c r="A66" i="6" s="1"/>
  <c r="O76" i="2"/>
  <c r="A80" i="2"/>
  <c r="A80" i="6" s="1"/>
  <c r="A90" i="2"/>
  <c r="A90" i="6" s="1"/>
  <c r="A99" i="2"/>
  <c r="A99" i="6" s="1"/>
  <c r="A110" i="2"/>
  <c r="A110" i="6" s="1"/>
  <c r="A115" i="2"/>
  <c r="A115" i="6" s="1"/>
  <c r="A136" i="2"/>
  <c r="A136" i="6" s="1"/>
  <c r="A12" i="2"/>
  <c r="A12" i="6" s="1"/>
  <c r="A20" i="2"/>
  <c r="A20" i="6" s="1"/>
  <c r="A19" i="2"/>
  <c r="A19" i="6" s="1"/>
  <c r="O26" i="2"/>
  <c r="A35" i="2"/>
  <c r="A35" i="6" s="1"/>
  <c r="A43" i="2"/>
  <c r="A43" i="6" s="1"/>
  <c r="O70" i="2"/>
  <c r="A77" i="2"/>
  <c r="A77" i="6" s="1"/>
  <c r="A82" i="2"/>
  <c r="A82" i="6" s="1"/>
  <c r="O91" i="2"/>
  <c r="A111" i="2"/>
  <c r="A111" i="6" s="1"/>
  <c r="O116" i="2"/>
  <c r="A141" i="2"/>
  <c r="A141" i="6" s="1"/>
  <c r="A171" i="2"/>
  <c r="A171" i="6" s="1"/>
  <c r="A3" i="2"/>
  <c r="A3" i="6" s="1"/>
  <c r="A7" i="2"/>
  <c r="A7" i="6" s="1"/>
  <c r="O12" i="2"/>
  <c r="A16" i="2"/>
  <c r="A16" i="6" s="1"/>
  <c r="A24" i="2"/>
  <c r="A24" i="6" s="1"/>
  <c r="A40" i="2"/>
  <c r="A40" i="6" s="1"/>
  <c r="A48" i="2"/>
  <c r="A48" i="6" s="1"/>
  <c r="A71" i="2"/>
  <c r="A71" i="6" s="1"/>
  <c r="A92" i="2"/>
  <c r="A92" i="6" s="1"/>
  <c r="O104" i="2"/>
  <c r="O118" i="2"/>
  <c r="A119" i="2"/>
  <c r="A119" i="6" s="1"/>
  <c r="O140" i="2"/>
  <c r="A107" i="2"/>
  <c r="A107" i="6" s="1"/>
  <c r="A112" i="2"/>
  <c r="A112" i="6" s="1"/>
  <c r="A127" i="2"/>
  <c r="A127" i="6" s="1"/>
  <c r="A139" i="2"/>
  <c r="A139" i="6" s="1"/>
  <c r="A192" i="2"/>
  <c r="A192" i="6" s="1"/>
  <c r="A197" i="2"/>
  <c r="A197" i="6" s="1"/>
  <c r="A122" i="2"/>
  <c r="A122" i="6" s="1"/>
  <c r="A134" i="2"/>
  <c r="A134" i="6" s="1"/>
  <c r="A146" i="2"/>
  <c r="A146" i="6" s="1"/>
  <c r="A158" i="2"/>
  <c r="A158" i="6" s="1"/>
  <c r="O179" i="2"/>
  <c r="A85" i="2"/>
  <c r="A85" i="6" s="1"/>
  <c r="A96" i="2"/>
  <c r="A96" i="6" s="1"/>
  <c r="A104" i="2"/>
  <c r="A104" i="6" s="1"/>
  <c r="A194" i="2"/>
  <c r="A194" i="6" s="1"/>
  <c r="A160" i="2"/>
  <c r="A160" i="6" s="1"/>
  <c r="A172" i="2"/>
  <c r="A172" i="6" s="1"/>
  <c r="A184" i="2"/>
  <c r="A184" i="6" s="1"/>
  <c r="O195" i="2"/>
  <c r="A106" i="2"/>
  <c r="A106" i="6" s="1"/>
  <c r="A131" i="2"/>
  <c r="A131" i="6" s="1"/>
  <c r="A84" i="2"/>
  <c r="A84" i="6" s="1"/>
  <c r="A98" i="2"/>
  <c r="A98" i="6" s="1"/>
  <c r="A116" i="2"/>
  <c r="A116" i="6" s="1"/>
  <c r="A121" i="2"/>
  <c r="A121" i="6" s="1"/>
  <c r="A133" i="2"/>
  <c r="A198" i="2"/>
  <c r="A198" i="6" s="1"/>
  <c r="A108" i="2"/>
  <c r="A108" i="6" s="1"/>
  <c r="O112" i="2"/>
  <c r="A128" i="2"/>
  <c r="A128" i="6" s="1"/>
  <c r="A140" i="2"/>
  <c r="A140" i="6" s="1"/>
  <c r="A152" i="2"/>
  <c r="A152" i="6" s="1"/>
  <c r="A164" i="2"/>
  <c r="A164" i="6" s="1"/>
  <c r="O185" i="2"/>
  <c r="A193" i="2"/>
  <c r="A193" i="6" s="1"/>
  <c r="A89" i="2"/>
  <c r="A89" i="6" s="1"/>
  <c r="A100" i="2"/>
  <c r="A100" i="6" s="1"/>
  <c r="A113" i="2"/>
  <c r="A113" i="6" s="1"/>
  <c r="A118" i="2"/>
  <c r="A118" i="6" s="1"/>
  <c r="A200" i="2"/>
  <c r="A200" i="6" s="1"/>
  <c r="A94" i="2"/>
  <c r="A94" i="6" s="1"/>
  <c r="A130" i="2"/>
  <c r="A130" i="6" s="1"/>
  <c r="A142" i="2"/>
  <c r="A142" i="6" s="1"/>
  <c r="A154" i="2"/>
  <c r="A154" i="6" s="1"/>
  <c r="A166" i="2"/>
  <c r="A166" i="6" s="1"/>
  <c r="A178" i="2"/>
  <c r="A178" i="6" s="1"/>
  <c r="A190" i="2"/>
  <c r="A190" i="6" s="1"/>
  <c r="O199" i="2"/>
  <c r="V9" i="7"/>
  <c r="U9" i="7"/>
  <c r="T9" i="7"/>
  <c r="S9" i="7"/>
  <c r="S21" i="7"/>
  <c r="V21" i="7"/>
  <c r="U21" i="7"/>
  <c r="T21" i="7"/>
  <c r="S39" i="7"/>
  <c r="V39" i="7"/>
  <c r="U39" i="7"/>
  <c r="T39" i="7"/>
  <c r="B41" i="3"/>
  <c r="A41" i="3"/>
  <c r="C41" i="3"/>
  <c r="S51" i="7"/>
  <c r="V51" i="7"/>
  <c r="U51" i="7"/>
  <c r="T51" i="7"/>
  <c r="B53" i="3"/>
  <c r="A53" i="3"/>
  <c r="C53" i="3"/>
  <c r="S63" i="7"/>
  <c r="V63" i="7"/>
  <c r="U63" i="7"/>
  <c r="T63" i="7"/>
  <c r="V69" i="7"/>
  <c r="U69" i="7"/>
  <c r="T69" i="7"/>
  <c r="S69" i="7"/>
  <c r="B77" i="3"/>
  <c r="A77" i="3"/>
  <c r="C77" i="3"/>
  <c r="V81" i="7"/>
  <c r="U81" i="7"/>
  <c r="T81" i="7"/>
  <c r="S81" i="7"/>
  <c r="C83" i="3"/>
  <c r="B83" i="3"/>
  <c r="A83" i="3"/>
  <c r="V87" i="7"/>
  <c r="U87" i="7"/>
  <c r="T87" i="7"/>
  <c r="S87" i="7"/>
  <c r="B89" i="3"/>
  <c r="A89" i="3"/>
  <c r="C89" i="3"/>
  <c r="V93" i="7"/>
  <c r="U93" i="7"/>
  <c r="T93" i="7"/>
  <c r="S93" i="7"/>
  <c r="C95" i="3"/>
  <c r="B95" i="3"/>
  <c r="A95" i="3"/>
  <c r="U99" i="7"/>
  <c r="S99" i="7"/>
  <c r="V99" i="7"/>
  <c r="T99" i="7"/>
  <c r="B101" i="3"/>
  <c r="A101" i="3"/>
  <c r="C101" i="3"/>
  <c r="V105" i="7"/>
  <c r="U105" i="7"/>
  <c r="T105" i="7"/>
  <c r="S105" i="7"/>
  <c r="C107" i="3"/>
  <c r="B107" i="3"/>
  <c r="A107" i="3"/>
  <c r="V111" i="7"/>
  <c r="U111" i="7"/>
  <c r="T111" i="7"/>
  <c r="S111" i="7"/>
  <c r="C113" i="3"/>
  <c r="B113" i="3"/>
  <c r="A113" i="3"/>
  <c r="V117" i="7"/>
  <c r="U117" i="7"/>
  <c r="T117" i="7"/>
  <c r="S117" i="7"/>
  <c r="A119" i="3"/>
  <c r="C119" i="3"/>
  <c r="B119" i="3"/>
  <c r="V123" i="7"/>
  <c r="U123" i="7"/>
  <c r="T123" i="7"/>
  <c r="S123" i="7"/>
  <c r="C125" i="3"/>
  <c r="B125" i="3"/>
  <c r="A125" i="3"/>
  <c r="P126" i="2"/>
  <c r="I126" i="6" s="1"/>
  <c r="V129" i="7"/>
  <c r="U129" i="7"/>
  <c r="T129" i="7"/>
  <c r="S129" i="7"/>
  <c r="C131" i="3"/>
  <c r="B131" i="3"/>
  <c r="A131" i="3"/>
  <c r="P132" i="2"/>
  <c r="I132" i="6" s="1"/>
  <c r="V135" i="7"/>
  <c r="U135" i="7"/>
  <c r="T135" i="7"/>
  <c r="S135" i="7"/>
  <c r="C137" i="3"/>
  <c r="B137" i="3"/>
  <c r="A137" i="3"/>
  <c r="P138" i="2"/>
  <c r="I138" i="6" s="1"/>
  <c r="V141" i="7"/>
  <c r="U141" i="7"/>
  <c r="T141" i="7"/>
  <c r="S141" i="7"/>
  <c r="C143" i="3"/>
  <c r="B143" i="3"/>
  <c r="A143" i="3"/>
  <c r="P144" i="2"/>
  <c r="I144" i="6" s="1"/>
  <c r="V147" i="7"/>
  <c r="U147" i="7"/>
  <c r="T147" i="7"/>
  <c r="S147" i="7"/>
  <c r="C149" i="3"/>
  <c r="B149" i="3"/>
  <c r="A149" i="3"/>
  <c r="P150" i="2"/>
  <c r="I150" i="6" s="1"/>
  <c r="V153" i="7"/>
  <c r="U153" i="7"/>
  <c r="T153" i="7"/>
  <c r="S153" i="7"/>
  <c r="C155" i="3"/>
  <c r="B155" i="3"/>
  <c r="A155" i="3"/>
  <c r="P156" i="2"/>
  <c r="I156" i="6" s="1"/>
  <c r="V159" i="7"/>
  <c r="U159" i="7"/>
  <c r="T159" i="7"/>
  <c r="S159" i="7"/>
  <c r="C161" i="3"/>
  <c r="B161" i="3"/>
  <c r="A161" i="3"/>
  <c r="P162" i="2"/>
  <c r="I162" i="6" s="1"/>
  <c r="V165" i="7"/>
  <c r="U165" i="7"/>
  <c r="T165" i="7"/>
  <c r="S165" i="7"/>
  <c r="C167" i="3"/>
  <c r="B167" i="3"/>
  <c r="A167" i="3"/>
  <c r="P168" i="2"/>
  <c r="I168" i="6" s="1"/>
  <c r="V171" i="7"/>
  <c r="U171" i="7"/>
  <c r="T171" i="7"/>
  <c r="S171" i="7"/>
  <c r="C173" i="3"/>
  <c r="B173" i="3"/>
  <c r="A173" i="3"/>
  <c r="P174" i="2"/>
  <c r="I174" i="6" s="1"/>
  <c r="V177" i="7"/>
  <c r="U177" i="7"/>
  <c r="T177" i="7"/>
  <c r="S177" i="7"/>
  <c r="C179" i="3"/>
  <c r="B179" i="3"/>
  <c r="A179" i="3"/>
  <c r="P180" i="2"/>
  <c r="I180" i="6" s="1"/>
  <c r="V183" i="7"/>
  <c r="U183" i="7"/>
  <c r="T183" i="7"/>
  <c r="S183" i="7"/>
  <c r="B185" i="3"/>
  <c r="C185" i="3"/>
  <c r="A185" i="3"/>
  <c r="P186" i="2"/>
  <c r="I186" i="6" s="1"/>
  <c r="V189" i="7"/>
  <c r="U189" i="7"/>
  <c r="T189" i="7"/>
  <c r="S189" i="7"/>
  <c r="A191" i="3"/>
  <c r="C191" i="3"/>
  <c r="B191" i="3"/>
  <c r="B196" i="3"/>
  <c r="A196" i="3"/>
  <c r="C196" i="3"/>
  <c r="C200" i="3"/>
  <c r="B200" i="3"/>
  <c r="A200" i="3"/>
  <c r="C210" i="3"/>
  <c r="B210" i="3"/>
  <c r="A210" i="3"/>
  <c r="C215" i="3"/>
  <c r="B215" i="3"/>
  <c r="A215" i="3"/>
  <c r="C246" i="3"/>
  <c r="B246" i="3"/>
  <c r="A246" i="3"/>
  <c r="C251" i="3"/>
  <c r="B251" i="3"/>
  <c r="A251" i="3"/>
  <c r="C282" i="3"/>
  <c r="B282" i="3"/>
  <c r="A282" i="3"/>
  <c r="C287" i="3"/>
  <c r="B287" i="3"/>
  <c r="A287" i="3"/>
  <c r="C292" i="3"/>
  <c r="B292" i="3"/>
  <c r="A292" i="3"/>
  <c r="C301" i="3"/>
  <c r="B301" i="3"/>
  <c r="A301" i="3"/>
  <c r="C306" i="3"/>
  <c r="B306" i="3"/>
  <c r="A306" i="3"/>
  <c r="C311" i="3"/>
  <c r="B311" i="3"/>
  <c r="A311" i="3"/>
  <c r="C329" i="3"/>
  <c r="B329" i="3"/>
  <c r="A329" i="3"/>
  <c r="C347" i="3"/>
  <c r="B347" i="3"/>
  <c r="A347" i="3"/>
  <c r="C360" i="3"/>
  <c r="B360" i="3"/>
  <c r="A360" i="3"/>
  <c r="C377" i="3"/>
  <c r="B377" i="3"/>
  <c r="A377" i="3"/>
  <c r="C394" i="3"/>
  <c r="B394" i="3"/>
  <c r="A394" i="3"/>
  <c r="C398" i="3"/>
  <c r="B398" i="3"/>
  <c r="A398" i="3"/>
  <c r="C415" i="3"/>
  <c r="B415" i="3"/>
  <c r="A415" i="3"/>
  <c r="C236" i="3"/>
  <c r="B236" i="3"/>
  <c r="A236" i="3"/>
  <c r="C262" i="3"/>
  <c r="B262" i="3"/>
  <c r="A262" i="3"/>
  <c r="C424" i="3"/>
  <c r="B424" i="3"/>
  <c r="A424" i="3"/>
  <c r="C11" i="3"/>
  <c r="B11" i="3"/>
  <c r="A11" i="3"/>
  <c r="V15" i="7"/>
  <c r="U15" i="7"/>
  <c r="T15" i="7"/>
  <c r="S15" i="7"/>
  <c r="S27" i="7"/>
  <c r="V27" i="7"/>
  <c r="U27" i="7"/>
  <c r="T27" i="7"/>
  <c r="B29" i="3"/>
  <c r="A29" i="3"/>
  <c r="C29" i="3"/>
  <c r="S33" i="7"/>
  <c r="V33" i="7"/>
  <c r="U33" i="7"/>
  <c r="T33" i="7"/>
  <c r="C35" i="3"/>
  <c r="B35" i="3"/>
  <c r="A35" i="3"/>
  <c r="S45" i="7"/>
  <c r="V45" i="7"/>
  <c r="U45" i="7"/>
  <c r="T45" i="7"/>
  <c r="C47" i="3"/>
  <c r="B47" i="3"/>
  <c r="A47" i="3"/>
  <c r="S57" i="7"/>
  <c r="V57" i="7"/>
  <c r="U57" i="7"/>
  <c r="T57" i="7"/>
  <c r="C59" i="3"/>
  <c r="B59" i="3"/>
  <c r="A59" i="3"/>
  <c r="B65" i="3"/>
  <c r="A65" i="3"/>
  <c r="C65" i="3"/>
  <c r="C71" i="3"/>
  <c r="B71" i="3"/>
  <c r="A71" i="3"/>
  <c r="V75" i="7"/>
  <c r="U75" i="7"/>
  <c r="T75" i="7"/>
  <c r="S75" i="7"/>
  <c r="A170" i="2"/>
  <c r="A170" i="6" s="1"/>
  <c r="A176" i="2"/>
  <c r="A176" i="6" s="1"/>
  <c r="A182" i="2"/>
  <c r="A182" i="6" s="1"/>
  <c r="A188" i="2"/>
  <c r="A188" i="6" s="1"/>
  <c r="V194" i="7"/>
  <c r="U194" i="7"/>
  <c r="T194" i="7"/>
  <c r="S194" i="7"/>
  <c r="A201" i="2"/>
  <c r="A201" i="6" s="1"/>
  <c r="C220" i="3"/>
  <c r="B220" i="3"/>
  <c r="A220" i="3"/>
  <c r="C230" i="3"/>
  <c r="B230" i="3"/>
  <c r="A230" i="3"/>
  <c r="C235" i="3"/>
  <c r="B235" i="3"/>
  <c r="A235" i="3"/>
  <c r="B256" i="3"/>
  <c r="A256" i="3"/>
  <c r="C256" i="3"/>
  <c r="C266" i="3"/>
  <c r="B266" i="3"/>
  <c r="A266" i="3"/>
  <c r="C271" i="3"/>
  <c r="B271" i="3"/>
  <c r="A271" i="3"/>
  <c r="C296" i="3"/>
  <c r="B296" i="3"/>
  <c r="A296" i="3"/>
  <c r="C324" i="3"/>
  <c r="B324" i="3"/>
  <c r="A324" i="3"/>
  <c r="C342" i="3"/>
  <c r="B342" i="3"/>
  <c r="A342" i="3"/>
  <c r="C364" i="3"/>
  <c r="B364" i="3"/>
  <c r="A364" i="3"/>
  <c r="C368" i="3"/>
  <c r="B368" i="3"/>
  <c r="A368" i="3"/>
  <c r="C385" i="3"/>
  <c r="B385" i="3"/>
  <c r="A385" i="3"/>
  <c r="C419" i="3"/>
  <c r="B419" i="3"/>
  <c r="A419" i="3"/>
  <c r="C436" i="3"/>
  <c r="B436" i="3"/>
  <c r="A436" i="3"/>
  <c r="B272" i="3"/>
  <c r="A272" i="3"/>
  <c r="C272" i="3"/>
  <c r="I4" i="7"/>
  <c r="A4" i="7"/>
  <c r="V3" i="7"/>
  <c r="U3" i="7"/>
  <c r="T3" i="7"/>
  <c r="S3" i="7"/>
  <c r="F9" i="5"/>
  <c r="F10" i="5"/>
  <c r="B17" i="3"/>
  <c r="A17" i="3"/>
  <c r="C17" i="3"/>
  <c r="C23" i="3"/>
  <c r="B23" i="3"/>
  <c r="A23" i="3"/>
  <c r="C4" i="3"/>
  <c r="B4" i="3"/>
  <c r="A4" i="3"/>
  <c r="V14" i="7"/>
  <c r="U14" i="7"/>
  <c r="T14" i="7"/>
  <c r="S14" i="7"/>
  <c r="C16" i="3"/>
  <c r="B16" i="3"/>
  <c r="A16" i="3"/>
  <c r="L21" i="2"/>
  <c r="O21" i="2" s="1"/>
  <c r="V26" i="7"/>
  <c r="U26" i="7"/>
  <c r="T26" i="7"/>
  <c r="S26" i="7"/>
  <c r="C28" i="3"/>
  <c r="B28" i="3"/>
  <c r="A28" i="3"/>
  <c r="L33" i="2"/>
  <c r="O33" i="2" s="1"/>
  <c r="V38" i="7"/>
  <c r="U38" i="7"/>
  <c r="T38" i="7"/>
  <c r="S38" i="7"/>
  <c r="C40" i="3"/>
  <c r="B40" i="3"/>
  <c r="A40" i="3"/>
  <c r="L45" i="2"/>
  <c r="O45" i="2" s="1"/>
  <c r="C46" i="3"/>
  <c r="B46" i="3"/>
  <c r="A46" i="3"/>
  <c r="L51" i="2"/>
  <c r="O51" i="2" s="1"/>
  <c r="V56" i="7"/>
  <c r="U56" i="7"/>
  <c r="T56" i="7"/>
  <c r="S56" i="7"/>
  <c r="C58" i="3"/>
  <c r="B58" i="3"/>
  <c r="A58" i="3"/>
  <c r="V62" i="7"/>
  <c r="U62" i="7"/>
  <c r="T62" i="7"/>
  <c r="S62" i="7"/>
  <c r="L63" i="2"/>
  <c r="O63" i="2" s="1"/>
  <c r="C64" i="3"/>
  <c r="B64" i="3"/>
  <c r="A64" i="3"/>
  <c r="V68" i="7"/>
  <c r="T68" i="7"/>
  <c r="S68" i="7"/>
  <c r="U68" i="7"/>
  <c r="L69" i="2"/>
  <c r="O69" i="2" s="1"/>
  <c r="C70" i="3"/>
  <c r="B70" i="3"/>
  <c r="A70" i="3"/>
  <c r="V74" i="7"/>
  <c r="T74" i="7"/>
  <c r="S74" i="7"/>
  <c r="U74" i="7"/>
  <c r="L75" i="2"/>
  <c r="O75" i="2" s="1"/>
  <c r="C76" i="3"/>
  <c r="B76" i="3"/>
  <c r="A76" i="3"/>
  <c r="V80" i="7"/>
  <c r="T80" i="7"/>
  <c r="S80" i="7"/>
  <c r="U80" i="7"/>
  <c r="L81" i="2"/>
  <c r="O81" i="2" s="1"/>
  <c r="C82" i="3"/>
  <c r="B82" i="3"/>
  <c r="A82" i="3"/>
  <c r="V86" i="7"/>
  <c r="T86" i="7"/>
  <c r="S86" i="7"/>
  <c r="U86" i="7"/>
  <c r="L87" i="2"/>
  <c r="O87" i="2" s="1"/>
  <c r="C88" i="3"/>
  <c r="B88" i="3"/>
  <c r="A88" i="3"/>
  <c r="V92" i="7"/>
  <c r="T92" i="7"/>
  <c r="S92" i="7"/>
  <c r="U92" i="7"/>
  <c r="L93" i="2"/>
  <c r="O93" i="2" s="1"/>
  <c r="C94" i="3"/>
  <c r="B94" i="3"/>
  <c r="A94" i="3"/>
  <c r="V98" i="7"/>
  <c r="T98" i="7"/>
  <c r="S98" i="7"/>
  <c r="U98" i="7"/>
  <c r="L99" i="2"/>
  <c r="O99" i="2" s="1"/>
  <c r="C100" i="3"/>
  <c r="B100" i="3"/>
  <c r="A100" i="3"/>
  <c r="V104" i="7"/>
  <c r="T104" i="7"/>
  <c r="S104" i="7"/>
  <c r="U104" i="7"/>
  <c r="L105" i="2"/>
  <c r="O105" i="2" s="1"/>
  <c r="B106" i="3"/>
  <c r="C106" i="3"/>
  <c r="A106" i="3"/>
  <c r="V110" i="7"/>
  <c r="U110" i="7"/>
  <c r="T110" i="7"/>
  <c r="S110" i="7"/>
  <c r="L111" i="2"/>
  <c r="O111" i="2" s="1"/>
  <c r="C112" i="3"/>
  <c r="B112" i="3"/>
  <c r="A112" i="3"/>
  <c r="V116" i="7"/>
  <c r="U116" i="7"/>
  <c r="T116" i="7"/>
  <c r="S116" i="7"/>
  <c r="L117" i="2"/>
  <c r="O117" i="2" s="1"/>
  <c r="B118" i="3"/>
  <c r="C118" i="3"/>
  <c r="A118" i="3"/>
  <c r="P119" i="2"/>
  <c r="I119" i="6" s="1"/>
  <c r="V122" i="7"/>
  <c r="U122" i="7"/>
  <c r="T122" i="7"/>
  <c r="S122" i="7"/>
  <c r="L123" i="2"/>
  <c r="O123" i="2" s="1"/>
  <c r="C124" i="3"/>
  <c r="B124" i="3"/>
  <c r="A124" i="3"/>
  <c r="P125" i="2"/>
  <c r="V128" i="7"/>
  <c r="U128" i="7"/>
  <c r="T128" i="7"/>
  <c r="S128" i="7"/>
  <c r="L129" i="2"/>
  <c r="O129" i="2" s="1"/>
  <c r="B130" i="3"/>
  <c r="C130" i="3"/>
  <c r="A130" i="3"/>
  <c r="P131" i="2"/>
  <c r="I131" i="6" s="1"/>
  <c r="L135" i="2"/>
  <c r="O135" i="2" s="1"/>
  <c r="C136" i="3"/>
  <c r="B136" i="3"/>
  <c r="A136" i="3"/>
  <c r="P137" i="2"/>
  <c r="I137" i="6" s="1"/>
  <c r="V140" i="7"/>
  <c r="U140" i="7"/>
  <c r="T140" i="7"/>
  <c r="S140" i="7"/>
  <c r="L141" i="2"/>
  <c r="O141" i="2" s="1"/>
  <c r="C142" i="3"/>
  <c r="B142" i="3"/>
  <c r="A142" i="3"/>
  <c r="P143" i="2"/>
  <c r="I143" i="6" s="1"/>
  <c r="V146" i="7"/>
  <c r="U146" i="7"/>
  <c r="T146" i="7"/>
  <c r="S146" i="7"/>
  <c r="L147" i="2"/>
  <c r="O147" i="2" s="1"/>
  <c r="C148" i="3"/>
  <c r="B148" i="3"/>
  <c r="A148" i="3"/>
  <c r="P149" i="2"/>
  <c r="I149" i="6" s="1"/>
  <c r="V152" i="7"/>
  <c r="U152" i="7"/>
  <c r="T152" i="7"/>
  <c r="S152" i="7"/>
  <c r="L153" i="2"/>
  <c r="O153" i="2" s="1"/>
  <c r="C154" i="3"/>
  <c r="B154" i="3"/>
  <c r="A154" i="3"/>
  <c r="P155" i="2"/>
  <c r="I155" i="6" s="1"/>
  <c r="V158" i="7"/>
  <c r="U158" i="7"/>
  <c r="T158" i="7"/>
  <c r="S158" i="7"/>
  <c r="L159" i="2"/>
  <c r="O159" i="2" s="1"/>
  <c r="C160" i="3"/>
  <c r="B160" i="3"/>
  <c r="A160" i="3"/>
  <c r="P161" i="2"/>
  <c r="I161" i="6" s="1"/>
  <c r="V164" i="7"/>
  <c r="U164" i="7"/>
  <c r="T164" i="7"/>
  <c r="S164" i="7"/>
  <c r="L165" i="2"/>
  <c r="O165" i="2" s="1"/>
  <c r="C166" i="3"/>
  <c r="B166" i="3"/>
  <c r="A166" i="3"/>
  <c r="P167" i="2"/>
  <c r="I167" i="6" s="1"/>
  <c r="V170" i="7"/>
  <c r="U170" i="7"/>
  <c r="T170" i="7"/>
  <c r="S170" i="7"/>
  <c r="L171" i="2"/>
  <c r="O171" i="2" s="1"/>
  <c r="C172" i="3"/>
  <c r="B172" i="3"/>
  <c r="A172" i="3"/>
  <c r="P173" i="2"/>
  <c r="I173" i="6" s="1"/>
  <c r="V176" i="7"/>
  <c r="U176" i="7"/>
  <c r="T176" i="7"/>
  <c r="S176" i="7"/>
  <c r="L177" i="2"/>
  <c r="O177" i="2" s="1"/>
  <c r="C178" i="3"/>
  <c r="B178" i="3"/>
  <c r="A178" i="3"/>
  <c r="P179" i="2"/>
  <c r="I179" i="6" s="1"/>
  <c r="V182" i="7"/>
  <c r="U182" i="7"/>
  <c r="T182" i="7"/>
  <c r="S182" i="7"/>
  <c r="L183" i="2"/>
  <c r="O183" i="2" s="1"/>
  <c r="C184" i="3"/>
  <c r="B184" i="3"/>
  <c r="A184" i="3"/>
  <c r="P185" i="2"/>
  <c r="I185" i="6" s="1"/>
  <c r="V188" i="7"/>
  <c r="U188" i="7"/>
  <c r="T188" i="7"/>
  <c r="S188" i="7"/>
  <c r="L189" i="2"/>
  <c r="O189" i="2" s="1"/>
  <c r="C190" i="3"/>
  <c r="B190" i="3"/>
  <c r="A190" i="3"/>
  <c r="P191" i="2"/>
  <c r="I191" i="6" s="1"/>
  <c r="C195" i="3"/>
  <c r="B195" i="3"/>
  <c r="A195" i="3"/>
  <c r="C204" i="3"/>
  <c r="B204" i="3"/>
  <c r="A204" i="3"/>
  <c r="C209" i="3"/>
  <c r="B209" i="3"/>
  <c r="A209" i="3"/>
  <c r="B240" i="3"/>
  <c r="A240" i="3"/>
  <c r="C240" i="3"/>
  <c r="C245" i="3"/>
  <c r="B245" i="3"/>
  <c r="A245" i="3"/>
  <c r="C276" i="3"/>
  <c r="B276" i="3"/>
  <c r="A276" i="3"/>
  <c r="C281" i="3"/>
  <c r="B281" i="3"/>
  <c r="A281" i="3"/>
  <c r="C319" i="3"/>
  <c r="B319" i="3"/>
  <c r="A319" i="3"/>
  <c r="C337" i="3"/>
  <c r="B337" i="3"/>
  <c r="A337" i="3"/>
  <c r="C355" i="3"/>
  <c r="B355" i="3"/>
  <c r="A355" i="3"/>
  <c r="C389" i="3"/>
  <c r="B389" i="3"/>
  <c r="A389" i="3"/>
  <c r="C406" i="3"/>
  <c r="B406" i="3"/>
  <c r="A406" i="3"/>
  <c r="C410" i="3"/>
  <c r="B410" i="3"/>
  <c r="A410" i="3"/>
  <c r="C427" i="3"/>
  <c r="B427" i="3"/>
  <c r="A427" i="3"/>
  <c r="C320" i="3"/>
  <c r="B320" i="3"/>
  <c r="A320" i="3"/>
  <c r="C334" i="3"/>
  <c r="B334" i="3"/>
  <c r="A334" i="3"/>
  <c r="C407" i="3"/>
  <c r="B407" i="3"/>
  <c r="A407" i="3"/>
  <c r="B5" i="3"/>
  <c r="A5" i="3"/>
  <c r="C5" i="3"/>
  <c r="L3" i="2"/>
  <c r="M4" i="7"/>
  <c r="E4" i="7"/>
  <c r="V8" i="7"/>
  <c r="U8" i="7"/>
  <c r="T8" i="7"/>
  <c r="S8" i="7"/>
  <c r="C10" i="3"/>
  <c r="B10" i="3"/>
  <c r="A10" i="3"/>
  <c r="L15" i="2"/>
  <c r="O15" i="2" s="1"/>
  <c r="V20" i="7"/>
  <c r="U20" i="7"/>
  <c r="T20" i="7"/>
  <c r="S20" i="7"/>
  <c r="C22" i="3"/>
  <c r="B22" i="3"/>
  <c r="A22" i="3"/>
  <c r="L27" i="2"/>
  <c r="O27" i="2" s="1"/>
  <c r="V32" i="7"/>
  <c r="U32" i="7"/>
  <c r="T32" i="7"/>
  <c r="S32" i="7"/>
  <c r="C34" i="3"/>
  <c r="B34" i="3"/>
  <c r="A34" i="3"/>
  <c r="L39" i="2"/>
  <c r="O39" i="2" s="1"/>
  <c r="V44" i="7"/>
  <c r="U44" i="7"/>
  <c r="T44" i="7"/>
  <c r="S44" i="7"/>
  <c r="V50" i="7"/>
  <c r="U50" i="7"/>
  <c r="T50" i="7"/>
  <c r="S50" i="7"/>
  <c r="C52" i="3"/>
  <c r="B52" i="3"/>
  <c r="A52" i="3"/>
  <c r="L22" i="5"/>
  <c r="C5" i="5"/>
  <c r="A145" i="2"/>
  <c r="A145" i="6" s="1"/>
  <c r="A151" i="2"/>
  <c r="A151" i="6" s="1"/>
  <c r="A157" i="2"/>
  <c r="A157" i="6" s="1"/>
  <c r="A163" i="2"/>
  <c r="A163" i="6" s="1"/>
  <c r="A169" i="2"/>
  <c r="A169" i="6" s="1"/>
  <c r="A175" i="2"/>
  <c r="A175" i="6" s="1"/>
  <c r="A181" i="2"/>
  <c r="A181" i="6" s="1"/>
  <c r="A187" i="2"/>
  <c r="A187" i="6" s="1"/>
  <c r="V193" i="7"/>
  <c r="U193" i="7"/>
  <c r="T193" i="7"/>
  <c r="S193" i="7"/>
  <c r="L194" i="2"/>
  <c r="O194" i="2" s="1"/>
  <c r="V198" i="7"/>
  <c r="U198" i="7"/>
  <c r="T198" i="7"/>
  <c r="S198" i="7"/>
  <c r="C199" i="3"/>
  <c r="B199" i="3"/>
  <c r="A199" i="3"/>
  <c r="C214" i="3"/>
  <c r="B214" i="3"/>
  <c r="A214" i="3"/>
  <c r="C224" i="3"/>
  <c r="B224" i="3"/>
  <c r="A224" i="3"/>
  <c r="C229" i="3"/>
  <c r="B229" i="3"/>
  <c r="A229" i="3"/>
  <c r="C250" i="3"/>
  <c r="B250" i="3"/>
  <c r="A250" i="3"/>
  <c r="C260" i="3"/>
  <c r="B260" i="3"/>
  <c r="A260" i="3"/>
  <c r="C265" i="3"/>
  <c r="B265" i="3"/>
  <c r="A265" i="3"/>
  <c r="C286" i="3"/>
  <c r="B286" i="3"/>
  <c r="A286" i="3"/>
  <c r="C295" i="3"/>
  <c r="B295" i="3"/>
  <c r="A295" i="3"/>
  <c r="C300" i="3"/>
  <c r="B300" i="3"/>
  <c r="A300" i="3"/>
  <c r="C305" i="3"/>
  <c r="B305" i="3"/>
  <c r="A305" i="3"/>
  <c r="C310" i="3"/>
  <c r="B310" i="3"/>
  <c r="A310" i="3"/>
  <c r="C314" i="3"/>
  <c r="B314" i="3"/>
  <c r="A314" i="3"/>
  <c r="C328" i="3"/>
  <c r="B328" i="3"/>
  <c r="A328" i="3"/>
  <c r="C332" i="3"/>
  <c r="B332" i="3"/>
  <c r="A332" i="3"/>
  <c r="C346" i="3"/>
  <c r="B346" i="3"/>
  <c r="A346" i="3"/>
  <c r="C350" i="3"/>
  <c r="B350" i="3"/>
  <c r="A350" i="3"/>
  <c r="C359" i="3"/>
  <c r="B359" i="3"/>
  <c r="A359" i="3"/>
  <c r="C376" i="3"/>
  <c r="B376" i="3"/>
  <c r="A376" i="3"/>
  <c r="C380" i="3"/>
  <c r="B380" i="3"/>
  <c r="A380" i="3"/>
  <c r="C397" i="3"/>
  <c r="B397" i="3"/>
  <c r="A397" i="3"/>
  <c r="C431" i="3"/>
  <c r="B431" i="3"/>
  <c r="A431" i="3"/>
  <c r="P4" i="2"/>
  <c r="I4" i="6" s="1"/>
  <c r="V7" i="7"/>
  <c r="U7" i="7"/>
  <c r="T7" i="7"/>
  <c r="S7" i="7"/>
  <c r="B9" i="3"/>
  <c r="A9" i="3"/>
  <c r="C9" i="3"/>
  <c r="P16" i="2"/>
  <c r="I16" i="6" s="1"/>
  <c r="V19" i="7"/>
  <c r="U19" i="7"/>
  <c r="T19" i="7"/>
  <c r="S19" i="7"/>
  <c r="B21" i="3"/>
  <c r="A21" i="3"/>
  <c r="C21" i="3"/>
  <c r="P28" i="2"/>
  <c r="I28" i="6" s="1"/>
  <c r="V31" i="7"/>
  <c r="U31" i="7"/>
  <c r="T31" i="7"/>
  <c r="S31" i="7"/>
  <c r="B33" i="3"/>
  <c r="A33" i="3"/>
  <c r="C33" i="3"/>
  <c r="P40" i="2"/>
  <c r="I40" i="6" s="1"/>
  <c r="V43" i="7"/>
  <c r="U43" i="7"/>
  <c r="T43" i="7"/>
  <c r="S43" i="7"/>
  <c r="B45" i="3"/>
  <c r="A45" i="3"/>
  <c r="C45" i="3"/>
  <c r="P46" i="2"/>
  <c r="I46" i="6" s="1"/>
  <c r="V49" i="7"/>
  <c r="U49" i="7"/>
  <c r="T49" i="7"/>
  <c r="S49" i="7"/>
  <c r="C51" i="3"/>
  <c r="B51" i="3"/>
  <c r="A51" i="3"/>
  <c r="V55" i="7"/>
  <c r="U55" i="7"/>
  <c r="T55" i="7"/>
  <c r="S55" i="7"/>
  <c r="B57" i="3"/>
  <c r="A57" i="3"/>
  <c r="C57" i="3"/>
  <c r="V67" i="7"/>
  <c r="U67" i="7"/>
  <c r="T67" i="7"/>
  <c r="S67" i="7"/>
  <c r="B69" i="3"/>
  <c r="A69" i="3"/>
  <c r="C69" i="3"/>
  <c r="P70" i="2"/>
  <c r="I70" i="6" s="1"/>
  <c r="V73" i="7"/>
  <c r="U73" i="7"/>
  <c r="T73" i="7"/>
  <c r="S73" i="7"/>
  <c r="C75" i="3"/>
  <c r="B75" i="3"/>
  <c r="A75" i="3"/>
  <c r="P76" i="2"/>
  <c r="I76" i="6" s="1"/>
  <c r="V79" i="7"/>
  <c r="U79" i="7"/>
  <c r="T79" i="7"/>
  <c r="S79" i="7"/>
  <c r="B81" i="3"/>
  <c r="A81" i="3"/>
  <c r="C81" i="3"/>
  <c r="P82" i="2"/>
  <c r="I82" i="6" s="1"/>
  <c r="V85" i="7"/>
  <c r="U85" i="7"/>
  <c r="T85" i="7"/>
  <c r="S85" i="7"/>
  <c r="C87" i="3"/>
  <c r="B87" i="3"/>
  <c r="A87" i="3"/>
  <c r="P88" i="2"/>
  <c r="I88" i="6" s="1"/>
  <c r="V91" i="7"/>
  <c r="U91" i="7"/>
  <c r="T91" i="7"/>
  <c r="S91" i="7"/>
  <c r="B93" i="3"/>
  <c r="A93" i="3"/>
  <c r="C93" i="3"/>
  <c r="P94" i="2"/>
  <c r="I94" i="6" s="1"/>
  <c r="V97" i="7"/>
  <c r="U97" i="7"/>
  <c r="T97" i="7"/>
  <c r="S97" i="7"/>
  <c r="C99" i="3"/>
  <c r="B99" i="3"/>
  <c r="A99" i="3"/>
  <c r="P100" i="2"/>
  <c r="I100" i="6" s="1"/>
  <c r="V103" i="7"/>
  <c r="U103" i="7"/>
  <c r="T103" i="7"/>
  <c r="S103" i="7"/>
  <c r="C105" i="3"/>
  <c r="B105" i="3"/>
  <c r="A105" i="3"/>
  <c r="P106" i="2"/>
  <c r="I106" i="6" s="1"/>
  <c r="V109" i="7"/>
  <c r="U109" i="7"/>
  <c r="T109" i="7"/>
  <c r="S109" i="7"/>
  <c r="C111" i="3"/>
  <c r="B111" i="3"/>
  <c r="A111" i="3"/>
  <c r="P112" i="2"/>
  <c r="I112" i="6" s="1"/>
  <c r="V115" i="7"/>
  <c r="U115" i="7"/>
  <c r="T115" i="7"/>
  <c r="S115" i="7"/>
  <c r="C117" i="3"/>
  <c r="B117" i="3"/>
  <c r="A117" i="3"/>
  <c r="P118" i="2"/>
  <c r="I118" i="6" s="1"/>
  <c r="V121" i="7"/>
  <c r="U121" i="7"/>
  <c r="T121" i="7"/>
  <c r="S121" i="7"/>
  <c r="B123" i="3"/>
  <c r="A123" i="3"/>
  <c r="C123" i="3"/>
  <c r="P124" i="2"/>
  <c r="I124" i="6" s="1"/>
  <c r="V127" i="7"/>
  <c r="U127" i="7"/>
  <c r="T127" i="7"/>
  <c r="S127" i="7"/>
  <c r="C129" i="3"/>
  <c r="B129" i="3"/>
  <c r="A129" i="3"/>
  <c r="P130" i="2"/>
  <c r="I130" i="6" s="1"/>
  <c r="V134" i="7"/>
  <c r="U134" i="7"/>
  <c r="T134" i="7"/>
  <c r="S134" i="7"/>
  <c r="C135" i="3"/>
  <c r="B135" i="3"/>
  <c r="A135" i="3"/>
  <c r="P136" i="2"/>
  <c r="I136" i="6" s="1"/>
  <c r="V139" i="7"/>
  <c r="U139" i="7"/>
  <c r="T139" i="7"/>
  <c r="S139" i="7"/>
  <c r="B141" i="3"/>
  <c r="A141" i="3"/>
  <c r="C141" i="3"/>
  <c r="P142" i="2"/>
  <c r="I142" i="6" s="1"/>
  <c r="V145" i="7"/>
  <c r="U145" i="7"/>
  <c r="T145" i="7"/>
  <c r="S145" i="7"/>
  <c r="C147" i="3"/>
  <c r="B147" i="3"/>
  <c r="A147" i="3"/>
  <c r="P148" i="2"/>
  <c r="I148" i="6" s="1"/>
  <c r="V151" i="7"/>
  <c r="U151" i="7"/>
  <c r="T151" i="7"/>
  <c r="S151" i="7"/>
  <c r="C153" i="3"/>
  <c r="B153" i="3"/>
  <c r="A153" i="3"/>
  <c r="P154" i="2"/>
  <c r="I154" i="6" s="1"/>
  <c r="V157" i="7"/>
  <c r="U157" i="7"/>
  <c r="T157" i="7"/>
  <c r="S157" i="7"/>
  <c r="C159" i="3"/>
  <c r="B159" i="3"/>
  <c r="A159" i="3"/>
  <c r="P160" i="2"/>
  <c r="I160" i="6" s="1"/>
  <c r="V163" i="7"/>
  <c r="U163" i="7"/>
  <c r="T163" i="7"/>
  <c r="S163" i="7"/>
  <c r="B165" i="3"/>
  <c r="A165" i="3"/>
  <c r="C165" i="3"/>
  <c r="P166" i="2"/>
  <c r="I166" i="6" s="1"/>
  <c r="V169" i="7"/>
  <c r="U169" i="7"/>
  <c r="T169" i="7"/>
  <c r="S169" i="7"/>
  <c r="C171" i="3"/>
  <c r="B171" i="3"/>
  <c r="A171" i="3"/>
  <c r="P172" i="2"/>
  <c r="I172" i="6" s="1"/>
  <c r="V175" i="7"/>
  <c r="U175" i="7"/>
  <c r="T175" i="7"/>
  <c r="S175" i="7"/>
  <c r="C177" i="3"/>
  <c r="B177" i="3"/>
  <c r="A177" i="3"/>
  <c r="P178" i="2"/>
  <c r="I178" i="6" s="1"/>
  <c r="V181" i="7"/>
  <c r="U181" i="7"/>
  <c r="T181" i="7"/>
  <c r="S181" i="7"/>
  <c r="C183" i="3"/>
  <c r="B183" i="3"/>
  <c r="A183" i="3"/>
  <c r="P184" i="2"/>
  <c r="I184" i="6" s="1"/>
  <c r="V187" i="7"/>
  <c r="U187" i="7"/>
  <c r="T187" i="7"/>
  <c r="S187" i="7"/>
  <c r="C189" i="3"/>
  <c r="B189" i="3"/>
  <c r="A189" i="3"/>
  <c r="P190" i="2"/>
  <c r="I190" i="6" s="1"/>
  <c r="P195" i="2"/>
  <c r="I195" i="6" s="1"/>
  <c r="B203" i="3"/>
  <c r="A203" i="3"/>
  <c r="C203" i="3"/>
  <c r="C234" i="3"/>
  <c r="B234" i="3"/>
  <c r="A234" i="3"/>
  <c r="C239" i="3"/>
  <c r="B239" i="3"/>
  <c r="A239" i="3"/>
  <c r="C270" i="3"/>
  <c r="B270" i="3"/>
  <c r="A270" i="3"/>
  <c r="C275" i="3"/>
  <c r="B275" i="3"/>
  <c r="A275" i="3"/>
  <c r="C290" i="3"/>
  <c r="B290" i="3"/>
  <c r="A290" i="3"/>
  <c r="C323" i="3"/>
  <c r="B323" i="3"/>
  <c r="A323" i="3"/>
  <c r="C341" i="3"/>
  <c r="B341" i="3"/>
  <c r="A341" i="3"/>
  <c r="C367" i="3"/>
  <c r="B367" i="3"/>
  <c r="A367" i="3"/>
  <c r="C401" i="3"/>
  <c r="B401" i="3"/>
  <c r="A401" i="3"/>
  <c r="C418" i="3"/>
  <c r="B418" i="3"/>
  <c r="A418" i="3"/>
  <c r="C205" i="3"/>
  <c r="B205" i="3"/>
  <c r="A205" i="3"/>
  <c r="C356" i="3"/>
  <c r="B356" i="3"/>
  <c r="A356" i="3"/>
  <c r="C6" i="5"/>
  <c r="C3179" i="3"/>
  <c r="L23" i="5"/>
  <c r="C3183" i="3"/>
  <c r="C3" i="3"/>
  <c r="B3" i="3"/>
  <c r="A3" i="3"/>
  <c r="V13" i="7"/>
  <c r="U13" i="7"/>
  <c r="T13" i="7"/>
  <c r="S13" i="7"/>
  <c r="C15" i="3"/>
  <c r="B15" i="3"/>
  <c r="A15" i="3"/>
  <c r="P22" i="2"/>
  <c r="I22" i="6" s="1"/>
  <c r="V25" i="7"/>
  <c r="U25" i="7"/>
  <c r="T25" i="7"/>
  <c r="S25" i="7"/>
  <c r="C27" i="3"/>
  <c r="B27" i="3"/>
  <c r="A27" i="3"/>
  <c r="P34" i="2"/>
  <c r="I34" i="6" s="1"/>
  <c r="V37" i="7"/>
  <c r="U37" i="7"/>
  <c r="T37" i="7"/>
  <c r="S37" i="7"/>
  <c r="C39" i="3"/>
  <c r="B39" i="3"/>
  <c r="A39" i="3"/>
  <c r="P52" i="2"/>
  <c r="I52" i="6" s="1"/>
  <c r="V61" i="7"/>
  <c r="U61" i="7"/>
  <c r="T61" i="7"/>
  <c r="S61" i="7"/>
  <c r="C63" i="3"/>
  <c r="B63" i="3"/>
  <c r="A63" i="3"/>
  <c r="P64" i="2"/>
  <c r="I64" i="6" s="1"/>
  <c r="A114" i="2"/>
  <c r="A114" i="6" s="1"/>
  <c r="A120" i="2"/>
  <c r="A120" i="6" s="1"/>
  <c r="A126" i="2"/>
  <c r="A126" i="6" s="1"/>
  <c r="A132" i="2"/>
  <c r="A132" i="6" s="1"/>
  <c r="A138" i="2"/>
  <c r="A138" i="6" s="1"/>
  <c r="A144" i="2"/>
  <c r="A144" i="6" s="1"/>
  <c r="A150" i="2"/>
  <c r="A150" i="6" s="1"/>
  <c r="A156" i="2"/>
  <c r="A156" i="6" s="1"/>
  <c r="A162" i="2"/>
  <c r="A162" i="6" s="1"/>
  <c r="A168" i="2"/>
  <c r="A168" i="6" s="1"/>
  <c r="A174" i="2"/>
  <c r="A174" i="6" s="1"/>
  <c r="A180" i="2"/>
  <c r="A180" i="6" s="1"/>
  <c r="A186" i="2"/>
  <c r="A186" i="6" s="1"/>
  <c r="L193" i="2"/>
  <c r="O193" i="2" s="1"/>
  <c r="C194" i="3"/>
  <c r="B194" i="3"/>
  <c r="A194" i="3"/>
  <c r="V197" i="7"/>
  <c r="U197" i="7"/>
  <c r="T197" i="7"/>
  <c r="S197" i="7"/>
  <c r="L198" i="2"/>
  <c r="O198" i="2" s="1"/>
  <c r="P199" i="2"/>
  <c r="I199" i="6" s="1"/>
  <c r="C208" i="3"/>
  <c r="B208" i="3"/>
  <c r="A208" i="3"/>
  <c r="C218" i="3"/>
  <c r="B218" i="3"/>
  <c r="A218" i="3"/>
  <c r="C223" i="3"/>
  <c r="B223" i="3"/>
  <c r="A223" i="3"/>
  <c r="C244" i="3"/>
  <c r="B244" i="3"/>
  <c r="A244" i="3"/>
  <c r="C254" i="3"/>
  <c r="B254" i="3"/>
  <c r="A254" i="3"/>
  <c r="C259" i="3"/>
  <c r="B259" i="3"/>
  <c r="A259" i="3"/>
  <c r="C280" i="3"/>
  <c r="B280" i="3"/>
  <c r="A280" i="3"/>
  <c r="C318" i="3"/>
  <c r="B318" i="3"/>
  <c r="A318" i="3"/>
  <c r="C336" i="3"/>
  <c r="B336" i="3"/>
  <c r="A336" i="3"/>
  <c r="C354" i="3"/>
  <c r="B354" i="3"/>
  <c r="A354" i="3"/>
  <c r="C371" i="3"/>
  <c r="B371" i="3"/>
  <c r="A371" i="3"/>
  <c r="C388" i="3"/>
  <c r="B388" i="3"/>
  <c r="A388" i="3"/>
  <c r="C392" i="3"/>
  <c r="B392" i="3"/>
  <c r="A392" i="3"/>
  <c r="C409" i="3"/>
  <c r="B409" i="3"/>
  <c r="A409" i="3"/>
  <c r="C241" i="3"/>
  <c r="B241" i="3"/>
  <c r="A241" i="3"/>
  <c r="I3" i="6"/>
  <c r="V6" i="7"/>
  <c r="U6" i="7"/>
  <c r="T6" i="7"/>
  <c r="S6" i="7"/>
  <c r="C20" i="3"/>
  <c r="B20" i="3"/>
  <c r="A20" i="3"/>
  <c r="C32" i="3"/>
  <c r="B32" i="3"/>
  <c r="A32" i="3"/>
  <c r="S36" i="7"/>
  <c r="V36" i="7"/>
  <c r="U36" i="7"/>
  <c r="T36" i="7"/>
  <c r="V90" i="7"/>
  <c r="U90" i="7"/>
  <c r="T90" i="7"/>
  <c r="S90" i="7"/>
  <c r="C92" i="3"/>
  <c r="B92" i="3"/>
  <c r="A92" i="3"/>
  <c r="U96" i="7"/>
  <c r="S96" i="7"/>
  <c r="V96" i="7"/>
  <c r="T96" i="7"/>
  <c r="C98" i="3"/>
  <c r="B98" i="3"/>
  <c r="A98" i="3"/>
  <c r="V108" i="7"/>
  <c r="U108" i="7"/>
  <c r="T108" i="7"/>
  <c r="S108" i="7"/>
  <c r="B110" i="3"/>
  <c r="A110" i="3"/>
  <c r="C110" i="3"/>
  <c r="V114" i="7"/>
  <c r="U114" i="7"/>
  <c r="T114" i="7"/>
  <c r="S114" i="7"/>
  <c r="C116" i="3"/>
  <c r="B116" i="3"/>
  <c r="A116" i="3"/>
  <c r="V120" i="7"/>
  <c r="U120" i="7"/>
  <c r="T120" i="7"/>
  <c r="S120" i="7"/>
  <c r="B122" i="3"/>
  <c r="C122" i="3"/>
  <c r="A122" i="3"/>
  <c r="V126" i="7"/>
  <c r="U126" i="7"/>
  <c r="T126" i="7"/>
  <c r="S126" i="7"/>
  <c r="C128" i="3"/>
  <c r="B128" i="3"/>
  <c r="A128" i="3"/>
  <c r="V132" i="7"/>
  <c r="U132" i="7"/>
  <c r="T132" i="7"/>
  <c r="S132" i="7"/>
  <c r="C134" i="3"/>
  <c r="B134" i="3"/>
  <c r="A134" i="3"/>
  <c r="V138" i="7"/>
  <c r="U138" i="7"/>
  <c r="T138" i="7"/>
  <c r="S138" i="7"/>
  <c r="C140" i="3"/>
  <c r="B140" i="3"/>
  <c r="A140" i="3"/>
  <c r="V144" i="7"/>
  <c r="U144" i="7"/>
  <c r="T144" i="7"/>
  <c r="S144" i="7"/>
  <c r="C146" i="3"/>
  <c r="B146" i="3"/>
  <c r="A146" i="3"/>
  <c r="V150" i="7"/>
  <c r="U150" i="7"/>
  <c r="T150" i="7"/>
  <c r="S150" i="7"/>
  <c r="C152" i="3"/>
  <c r="B152" i="3"/>
  <c r="A152" i="3"/>
  <c r="V156" i="7"/>
  <c r="U156" i="7"/>
  <c r="T156" i="7"/>
  <c r="S156" i="7"/>
  <c r="C158" i="3"/>
  <c r="B158" i="3"/>
  <c r="A158" i="3"/>
  <c r="V162" i="7"/>
  <c r="U162" i="7"/>
  <c r="T162" i="7"/>
  <c r="S162" i="7"/>
  <c r="C164" i="3"/>
  <c r="B164" i="3"/>
  <c r="A164" i="3"/>
  <c r="V168" i="7"/>
  <c r="U168" i="7"/>
  <c r="T168" i="7"/>
  <c r="S168" i="7"/>
  <c r="C170" i="3"/>
  <c r="B170" i="3"/>
  <c r="A170" i="3"/>
  <c r="V174" i="7"/>
  <c r="U174" i="7"/>
  <c r="T174" i="7"/>
  <c r="S174" i="7"/>
  <c r="C176" i="3"/>
  <c r="B176" i="3"/>
  <c r="A176" i="3"/>
  <c r="V180" i="7"/>
  <c r="U180" i="7"/>
  <c r="T180" i="7"/>
  <c r="S180" i="7"/>
  <c r="C182" i="3"/>
  <c r="B182" i="3"/>
  <c r="A182" i="3"/>
  <c r="P183" i="2"/>
  <c r="I183" i="6" s="1"/>
  <c r="V186" i="7"/>
  <c r="U186" i="7"/>
  <c r="T186" i="7"/>
  <c r="S186" i="7"/>
  <c r="C188" i="3"/>
  <c r="B188" i="3"/>
  <c r="A188" i="3"/>
  <c r="P189" i="2"/>
  <c r="I189" i="6" s="1"/>
  <c r="V192" i="7"/>
  <c r="U192" i="7"/>
  <c r="T192" i="7"/>
  <c r="S192" i="7"/>
  <c r="A195" i="2"/>
  <c r="A195" i="6" s="1"/>
  <c r="C228" i="3"/>
  <c r="B228" i="3"/>
  <c r="A228" i="3"/>
  <c r="C233" i="3"/>
  <c r="B233" i="3"/>
  <c r="A233" i="3"/>
  <c r="C264" i="3"/>
  <c r="B264" i="3"/>
  <c r="A264" i="3"/>
  <c r="C269" i="3"/>
  <c r="B269" i="3"/>
  <c r="A269" i="3"/>
  <c r="C289" i="3"/>
  <c r="B289" i="3"/>
  <c r="A289" i="3"/>
  <c r="C294" i="3"/>
  <c r="B294" i="3"/>
  <c r="A294" i="3"/>
  <c r="C299" i="3"/>
  <c r="B299" i="3"/>
  <c r="A299" i="3"/>
  <c r="C304" i="3"/>
  <c r="B304" i="3"/>
  <c r="A304" i="3"/>
  <c r="C313" i="3"/>
  <c r="B313" i="3"/>
  <c r="A313" i="3"/>
  <c r="C331" i="3"/>
  <c r="B331" i="3"/>
  <c r="A331" i="3"/>
  <c r="C349" i="3"/>
  <c r="B349" i="3"/>
  <c r="A349" i="3"/>
  <c r="C358" i="3"/>
  <c r="B358" i="3"/>
  <c r="A358" i="3"/>
  <c r="C362" i="3"/>
  <c r="B362" i="3"/>
  <c r="A362" i="3"/>
  <c r="C379" i="3"/>
  <c r="B379" i="3"/>
  <c r="A379" i="3"/>
  <c r="C413" i="3"/>
  <c r="B413" i="3"/>
  <c r="A413" i="3"/>
  <c r="C430" i="3"/>
  <c r="B430" i="3"/>
  <c r="A430" i="3"/>
  <c r="C226" i="3"/>
  <c r="B226" i="3"/>
  <c r="A226" i="3"/>
  <c r="C316" i="3"/>
  <c r="B316" i="3"/>
  <c r="A316" i="3"/>
  <c r="C373" i="3"/>
  <c r="B373" i="3"/>
  <c r="A373" i="3"/>
  <c r="C14" i="3"/>
  <c r="B14" i="3"/>
  <c r="A14" i="3"/>
  <c r="S42" i="7"/>
  <c r="V42" i="7"/>
  <c r="U42" i="7"/>
  <c r="T42" i="7"/>
  <c r="S54" i="7"/>
  <c r="V54" i="7"/>
  <c r="U54" i="7"/>
  <c r="T54" i="7"/>
  <c r="C62" i="3"/>
  <c r="B62" i="3"/>
  <c r="A62" i="3"/>
  <c r="V66" i="7"/>
  <c r="U66" i="7"/>
  <c r="T66" i="7"/>
  <c r="S66" i="7"/>
  <c r="C68" i="3"/>
  <c r="B68" i="3"/>
  <c r="A68" i="3"/>
  <c r="V72" i="7"/>
  <c r="U72" i="7"/>
  <c r="T72" i="7"/>
  <c r="S72" i="7"/>
  <c r="C74" i="3"/>
  <c r="B74" i="3"/>
  <c r="A74" i="3"/>
  <c r="V78" i="7"/>
  <c r="U78" i="7"/>
  <c r="T78" i="7"/>
  <c r="S78" i="7"/>
  <c r="C80" i="3"/>
  <c r="B80" i="3"/>
  <c r="A80" i="3"/>
  <c r="V84" i="7"/>
  <c r="U84" i="7"/>
  <c r="T84" i="7"/>
  <c r="S84" i="7"/>
  <c r="C86" i="3"/>
  <c r="B86" i="3"/>
  <c r="A86" i="3"/>
  <c r="C104" i="3"/>
  <c r="B104" i="3"/>
  <c r="A104" i="3"/>
  <c r="A143" i="2"/>
  <c r="A143" i="6" s="1"/>
  <c r="O146" i="2"/>
  <c r="A149" i="2"/>
  <c r="A149" i="6" s="1"/>
  <c r="O152" i="2"/>
  <c r="A155" i="2"/>
  <c r="A155" i="6" s="1"/>
  <c r="O158" i="2"/>
  <c r="A161" i="2"/>
  <c r="A161" i="6" s="1"/>
  <c r="O164" i="2"/>
  <c r="A167" i="2"/>
  <c r="A167" i="6" s="1"/>
  <c r="O170" i="2"/>
  <c r="A173" i="2"/>
  <c r="A173" i="6" s="1"/>
  <c r="O176" i="2"/>
  <c r="A179" i="2"/>
  <c r="A179" i="6" s="1"/>
  <c r="A185" i="2"/>
  <c r="A185" i="6" s="1"/>
  <c r="A191" i="2"/>
  <c r="A191" i="6" s="1"/>
  <c r="C193" i="3"/>
  <c r="B193" i="3"/>
  <c r="A193" i="3"/>
  <c r="C198" i="3"/>
  <c r="B198" i="3"/>
  <c r="A198" i="3"/>
  <c r="A199" i="2"/>
  <c r="A199" i="6" s="1"/>
  <c r="C202" i="3"/>
  <c r="B202" i="3"/>
  <c r="A202" i="3"/>
  <c r="C212" i="3"/>
  <c r="B212" i="3"/>
  <c r="A212" i="3"/>
  <c r="C217" i="3"/>
  <c r="B217" i="3"/>
  <c r="A217" i="3"/>
  <c r="C238" i="3"/>
  <c r="B238" i="3"/>
  <c r="A238" i="3"/>
  <c r="C248" i="3"/>
  <c r="B248" i="3"/>
  <c r="A248" i="3"/>
  <c r="C253" i="3"/>
  <c r="B253" i="3"/>
  <c r="A253" i="3"/>
  <c r="C274" i="3"/>
  <c r="B274" i="3"/>
  <c r="A274" i="3"/>
  <c r="C284" i="3"/>
  <c r="B284" i="3"/>
  <c r="A284" i="3"/>
  <c r="C308" i="3"/>
  <c r="B308" i="3"/>
  <c r="A308" i="3"/>
  <c r="C322" i="3"/>
  <c r="B322" i="3"/>
  <c r="A322" i="3"/>
  <c r="C326" i="3"/>
  <c r="B326" i="3"/>
  <c r="A326" i="3"/>
  <c r="C340" i="3"/>
  <c r="B340" i="3"/>
  <c r="A340" i="3"/>
  <c r="C344" i="3"/>
  <c r="B344" i="3"/>
  <c r="A344" i="3"/>
  <c r="C366" i="3"/>
  <c r="B366" i="3"/>
  <c r="A366" i="3"/>
  <c r="C383" i="3"/>
  <c r="B383" i="3"/>
  <c r="A383" i="3"/>
  <c r="C400" i="3"/>
  <c r="B400" i="3"/>
  <c r="A400" i="3"/>
  <c r="C404" i="3"/>
  <c r="B404" i="3"/>
  <c r="A404" i="3"/>
  <c r="C421" i="3"/>
  <c r="B421" i="3"/>
  <c r="A421" i="3"/>
  <c r="C277" i="3"/>
  <c r="B277" i="3"/>
  <c r="A277" i="3"/>
  <c r="C338" i="3"/>
  <c r="B338" i="3"/>
  <c r="A338" i="3"/>
  <c r="C352" i="3"/>
  <c r="B352" i="3"/>
  <c r="A352" i="3"/>
  <c r="S18" i="7"/>
  <c r="V18" i="7"/>
  <c r="U18" i="7"/>
  <c r="T18" i="7"/>
  <c r="S24" i="7"/>
  <c r="V24" i="7"/>
  <c r="T24" i="7"/>
  <c r="U24" i="7"/>
  <c r="S30" i="7"/>
  <c r="V30" i="7"/>
  <c r="U30" i="7"/>
  <c r="T30" i="7"/>
  <c r="C44" i="3"/>
  <c r="B44" i="3"/>
  <c r="A44" i="3"/>
  <c r="S48" i="7"/>
  <c r="V48" i="7"/>
  <c r="U48" i="7"/>
  <c r="T48" i="7"/>
  <c r="C7" i="3"/>
  <c r="B7" i="3"/>
  <c r="A7" i="3"/>
  <c r="T17" i="7"/>
  <c r="S17" i="7"/>
  <c r="V17" i="7"/>
  <c r="U17" i="7"/>
  <c r="C19" i="3"/>
  <c r="B19" i="3"/>
  <c r="A19" i="3"/>
  <c r="L24" i="2"/>
  <c r="O24" i="2" s="1"/>
  <c r="V29" i="7"/>
  <c r="U29" i="7"/>
  <c r="T29" i="7"/>
  <c r="S29" i="7"/>
  <c r="C31" i="3"/>
  <c r="B31" i="3"/>
  <c r="A31" i="3"/>
  <c r="V35" i="7"/>
  <c r="U35" i="7"/>
  <c r="T35" i="7"/>
  <c r="S35" i="7"/>
  <c r="B37" i="3"/>
  <c r="A37" i="3"/>
  <c r="C37" i="3"/>
  <c r="L42" i="2"/>
  <c r="O42" i="2" s="1"/>
  <c r="V47" i="7"/>
  <c r="U47" i="7"/>
  <c r="T47" i="7"/>
  <c r="S47" i="7"/>
  <c r="B49" i="3"/>
  <c r="A49" i="3"/>
  <c r="C49" i="3"/>
  <c r="V53" i="7"/>
  <c r="U53" i="7"/>
  <c r="T53" i="7"/>
  <c r="S53" i="7"/>
  <c r="C55" i="3"/>
  <c r="B55" i="3"/>
  <c r="A55" i="3"/>
  <c r="V59" i="7"/>
  <c r="U59" i="7"/>
  <c r="T59" i="7"/>
  <c r="S59" i="7"/>
  <c r="B61" i="3"/>
  <c r="A61" i="3"/>
  <c r="C61" i="3"/>
  <c r="V65" i="7"/>
  <c r="U65" i="7"/>
  <c r="T65" i="7"/>
  <c r="S65" i="7"/>
  <c r="L66" i="2"/>
  <c r="O66" i="2" s="1"/>
  <c r="C67" i="3"/>
  <c r="B67" i="3"/>
  <c r="A67" i="3"/>
  <c r="V71" i="7"/>
  <c r="T71" i="7"/>
  <c r="S71" i="7"/>
  <c r="U71" i="7"/>
  <c r="B73" i="3"/>
  <c r="A73" i="3"/>
  <c r="C73" i="3"/>
  <c r="V77" i="7"/>
  <c r="T77" i="7"/>
  <c r="S77" i="7"/>
  <c r="U77" i="7"/>
  <c r="L78" i="2"/>
  <c r="O78" i="2" s="1"/>
  <c r="C79" i="3"/>
  <c r="B79" i="3"/>
  <c r="A79" i="3"/>
  <c r="V83" i="7"/>
  <c r="T83" i="7"/>
  <c r="S83" i="7"/>
  <c r="U83" i="7"/>
  <c r="L84" i="2"/>
  <c r="O84" i="2" s="1"/>
  <c r="B85" i="3"/>
  <c r="A85" i="3"/>
  <c r="C85" i="3"/>
  <c r="V89" i="7"/>
  <c r="T89" i="7"/>
  <c r="S89" i="7"/>
  <c r="U89" i="7"/>
  <c r="L90" i="2"/>
  <c r="O90" i="2" s="1"/>
  <c r="C91" i="3"/>
  <c r="B91" i="3"/>
  <c r="A91" i="3"/>
  <c r="V95" i="7"/>
  <c r="T95" i="7"/>
  <c r="S95" i="7"/>
  <c r="U95" i="7"/>
  <c r="B97" i="3"/>
  <c r="A97" i="3"/>
  <c r="C97" i="3"/>
  <c r="V101" i="7"/>
  <c r="T101" i="7"/>
  <c r="S101" i="7"/>
  <c r="U101" i="7"/>
  <c r="C103" i="3"/>
  <c r="B103" i="3"/>
  <c r="A103" i="3"/>
  <c r="P104" i="2"/>
  <c r="I104" i="6" s="1"/>
  <c r="V107" i="7"/>
  <c r="U107" i="7"/>
  <c r="T107" i="7"/>
  <c r="S107" i="7"/>
  <c r="L108" i="2"/>
  <c r="O108" i="2" s="1"/>
  <c r="C109" i="3"/>
  <c r="B109" i="3"/>
  <c r="A109" i="3"/>
  <c r="P110" i="2"/>
  <c r="I110" i="6" s="1"/>
  <c r="V113" i="7"/>
  <c r="U113" i="7"/>
  <c r="T113" i="7"/>
  <c r="S113" i="7"/>
  <c r="L114" i="2"/>
  <c r="O114" i="2" s="1"/>
  <c r="C115" i="3"/>
  <c r="B115" i="3"/>
  <c r="A115" i="3"/>
  <c r="P116" i="2"/>
  <c r="I116" i="6" s="1"/>
  <c r="V119" i="7"/>
  <c r="U119" i="7"/>
  <c r="T119" i="7"/>
  <c r="S119" i="7"/>
  <c r="L120" i="2"/>
  <c r="O120" i="2" s="1"/>
  <c r="C121" i="3"/>
  <c r="B121" i="3"/>
  <c r="A121" i="3"/>
  <c r="P122" i="2"/>
  <c r="I122" i="6" s="1"/>
  <c r="V125" i="7"/>
  <c r="U125" i="7"/>
  <c r="T125" i="7"/>
  <c r="S125" i="7"/>
  <c r="L126" i="2"/>
  <c r="O126" i="2" s="1"/>
  <c r="C127" i="3"/>
  <c r="B127" i="3"/>
  <c r="A127" i="3"/>
  <c r="P128" i="2"/>
  <c r="I128" i="6" s="1"/>
  <c r="V131" i="7"/>
  <c r="U131" i="7"/>
  <c r="T131" i="7"/>
  <c r="S131" i="7"/>
  <c r="L132" i="2"/>
  <c r="O132" i="2" s="1"/>
  <c r="C133" i="3"/>
  <c r="B133" i="3"/>
  <c r="A133" i="3"/>
  <c r="V137" i="7"/>
  <c r="U137" i="7"/>
  <c r="T137" i="7"/>
  <c r="S137" i="7"/>
  <c r="L138" i="2"/>
  <c r="O138" i="2" s="1"/>
  <c r="C139" i="3"/>
  <c r="B139" i="3"/>
  <c r="A139" i="3"/>
  <c r="P140" i="2"/>
  <c r="I140" i="6" s="1"/>
  <c r="V143" i="7"/>
  <c r="U143" i="7"/>
  <c r="T143" i="7"/>
  <c r="S143" i="7"/>
  <c r="L144" i="2"/>
  <c r="O144" i="2" s="1"/>
  <c r="C145" i="3"/>
  <c r="B145" i="3"/>
  <c r="A145" i="3"/>
  <c r="P146" i="2"/>
  <c r="I146" i="6" s="1"/>
  <c r="V149" i="7"/>
  <c r="U149" i="7"/>
  <c r="T149" i="7"/>
  <c r="S149" i="7"/>
  <c r="L150" i="2"/>
  <c r="O150" i="2" s="1"/>
  <c r="B151" i="3"/>
  <c r="A151" i="3"/>
  <c r="C151" i="3"/>
  <c r="P152" i="2"/>
  <c r="I152" i="6" s="1"/>
  <c r="V155" i="7"/>
  <c r="U155" i="7"/>
  <c r="T155" i="7"/>
  <c r="S155" i="7"/>
  <c r="L156" i="2"/>
  <c r="O156" i="2" s="1"/>
  <c r="C157" i="3"/>
  <c r="B157" i="3"/>
  <c r="A157" i="3"/>
  <c r="P158" i="2"/>
  <c r="I158" i="6" s="1"/>
  <c r="V161" i="7"/>
  <c r="U161" i="7"/>
  <c r="T161" i="7"/>
  <c r="S161" i="7"/>
  <c r="L162" i="2"/>
  <c r="O162" i="2" s="1"/>
  <c r="C163" i="3"/>
  <c r="B163" i="3"/>
  <c r="A163" i="3"/>
  <c r="P164" i="2"/>
  <c r="I164" i="6" s="1"/>
  <c r="V167" i="7"/>
  <c r="U167" i="7"/>
  <c r="T167" i="7"/>
  <c r="S167" i="7"/>
  <c r="L168" i="2"/>
  <c r="O168" i="2" s="1"/>
  <c r="C169" i="3"/>
  <c r="B169" i="3"/>
  <c r="A169" i="3"/>
  <c r="P170" i="2"/>
  <c r="I170" i="6" s="1"/>
  <c r="V173" i="7"/>
  <c r="U173" i="7"/>
  <c r="T173" i="7"/>
  <c r="S173" i="7"/>
  <c r="L174" i="2"/>
  <c r="O174" i="2" s="1"/>
  <c r="B175" i="3"/>
  <c r="A175" i="3"/>
  <c r="C175" i="3"/>
  <c r="P176" i="2"/>
  <c r="I176" i="6" s="1"/>
  <c r="V179" i="7"/>
  <c r="U179" i="7"/>
  <c r="T179" i="7"/>
  <c r="S179" i="7"/>
  <c r="L180" i="2"/>
  <c r="O180" i="2" s="1"/>
  <c r="C181" i="3"/>
  <c r="B181" i="3"/>
  <c r="A181" i="3"/>
  <c r="P182" i="2"/>
  <c r="I182" i="6" s="1"/>
  <c r="V185" i="7"/>
  <c r="U185" i="7"/>
  <c r="T185" i="7"/>
  <c r="S185" i="7"/>
  <c r="L186" i="2"/>
  <c r="O186" i="2" s="1"/>
  <c r="C187" i="3"/>
  <c r="B187" i="3"/>
  <c r="A187" i="3"/>
  <c r="P188" i="2"/>
  <c r="I188" i="6" s="1"/>
  <c r="V191" i="7"/>
  <c r="U191" i="7"/>
  <c r="T191" i="7"/>
  <c r="S191" i="7"/>
  <c r="L192" i="2"/>
  <c r="O192" i="2" s="1"/>
  <c r="V196" i="7"/>
  <c r="U196" i="7"/>
  <c r="T196" i="7"/>
  <c r="S196" i="7"/>
  <c r="P198" i="2"/>
  <c r="I198" i="6" s="1"/>
  <c r="C222" i="3"/>
  <c r="B222" i="3"/>
  <c r="A222" i="3"/>
  <c r="C227" i="3"/>
  <c r="B227" i="3"/>
  <c r="A227" i="3"/>
  <c r="C258" i="3"/>
  <c r="B258" i="3"/>
  <c r="A258" i="3"/>
  <c r="C263" i="3"/>
  <c r="B263" i="3"/>
  <c r="A263" i="3"/>
  <c r="C317" i="3"/>
  <c r="B317" i="3"/>
  <c r="A317" i="3"/>
  <c r="C335" i="3"/>
  <c r="B335" i="3"/>
  <c r="A335" i="3"/>
  <c r="C353" i="3"/>
  <c r="B353" i="3"/>
  <c r="A353" i="3"/>
  <c r="C370" i="3"/>
  <c r="B370" i="3"/>
  <c r="A370" i="3"/>
  <c r="C374" i="3"/>
  <c r="B374" i="3"/>
  <c r="A374" i="3"/>
  <c r="C391" i="3"/>
  <c r="B391" i="3"/>
  <c r="A391" i="3"/>
  <c r="C425" i="3"/>
  <c r="B425" i="3"/>
  <c r="A425" i="3"/>
  <c r="C8" i="3"/>
  <c r="B8" i="3"/>
  <c r="A8" i="3"/>
  <c r="V12" i="7"/>
  <c r="U12" i="7"/>
  <c r="T12" i="7"/>
  <c r="S12" i="7"/>
  <c r="C26" i="3"/>
  <c r="B26" i="3"/>
  <c r="A26" i="3"/>
  <c r="C38" i="3"/>
  <c r="B38" i="3"/>
  <c r="A38" i="3"/>
  <c r="C50" i="3"/>
  <c r="B50" i="3"/>
  <c r="A50" i="3"/>
  <c r="C56" i="3"/>
  <c r="B56" i="3"/>
  <c r="A56" i="3"/>
  <c r="S60" i="7"/>
  <c r="V60" i="7"/>
  <c r="U60" i="7"/>
  <c r="T60" i="7"/>
  <c r="V5" i="7"/>
  <c r="U5" i="7"/>
  <c r="T5" i="7"/>
  <c r="S5" i="7"/>
  <c r="L6" i="2"/>
  <c r="O6" i="2" s="1"/>
  <c r="V11" i="7"/>
  <c r="U11" i="7"/>
  <c r="T11" i="7"/>
  <c r="S11" i="7"/>
  <c r="B13" i="3"/>
  <c r="A13" i="3"/>
  <c r="C13" i="3"/>
  <c r="L18" i="2"/>
  <c r="O18" i="2" s="1"/>
  <c r="V23" i="7"/>
  <c r="U23" i="7"/>
  <c r="T23" i="7"/>
  <c r="S23" i="7"/>
  <c r="B25" i="3"/>
  <c r="A25" i="3"/>
  <c r="C25" i="3"/>
  <c r="L30" i="2"/>
  <c r="O30" i="2" s="1"/>
  <c r="L36" i="2"/>
  <c r="O36" i="2" s="1"/>
  <c r="V41" i="7"/>
  <c r="U41" i="7"/>
  <c r="T41" i="7"/>
  <c r="S41" i="7"/>
  <c r="C43" i="3"/>
  <c r="B43" i="3"/>
  <c r="A43" i="3"/>
  <c r="L48" i="2"/>
  <c r="O48" i="2" s="1"/>
  <c r="L54" i="2"/>
  <c r="O54" i="2" s="1"/>
  <c r="C197" i="3"/>
  <c r="B197" i="3"/>
  <c r="A197" i="3"/>
  <c r="V200" i="7"/>
  <c r="U200" i="7"/>
  <c r="T200" i="7"/>
  <c r="S200" i="7"/>
  <c r="L200" i="2"/>
  <c r="O200" i="2" s="1"/>
  <c r="C206" i="3"/>
  <c r="B206" i="3"/>
  <c r="A206" i="3"/>
  <c r="C211" i="3"/>
  <c r="B211" i="3"/>
  <c r="A211" i="3"/>
  <c r="C232" i="3"/>
  <c r="B232" i="3"/>
  <c r="A232" i="3"/>
  <c r="C242" i="3"/>
  <c r="B242" i="3"/>
  <c r="A242" i="3"/>
  <c r="C247" i="3"/>
  <c r="B247" i="3"/>
  <c r="A247" i="3"/>
  <c r="C268" i="3"/>
  <c r="B268" i="3"/>
  <c r="A268" i="3"/>
  <c r="C278" i="3"/>
  <c r="B278" i="3"/>
  <c r="A278" i="3"/>
  <c r="C283" i="3"/>
  <c r="B283" i="3"/>
  <c r="A283" i="3"/>
  <c r="C288" i="3"/>
  <c r="B288" i="3"/>
  <c r="A288" i="3"/>
  <c r="C293" i="3"/>
  <c r="B293" i="3"/>
  <c r="A293" i="3"/>
  <c r="C298" i="3"/>
  <c r="B298" i="3"/>
  <c r="A298" i="3"/>
  <c r="C307" i="3"/>
  <c r="B307" i="3"/>
  <c r="A307" i="3"/>
  <c r="C312" i="3"/>
  <c r="B312" i="3"/>
  <c r="A312" i="3"/>
  <c r="C330" i="3"/>
  <c r="B330" i="3"/>
  <c r="A330" i="3"/>
  <c r="C348" i="3"/>
  <c r="B348" i="3"/>
  <c r="A348" i="3"/>
  <c r="C361" i="3"/>
  <c r="B361" i="3"/>
  <c r="A361" i="3"/>
  <c r="C395" i="3"/>
  <c r="B395" i="3"/>
  <c r="A395" i="3"/>
  <c r="C412" i="3"/>
  <c r="B412" i="3"/>
  <c r="A412" i="3"/>
  <c r="C416" i="3"/>
  <c r="B416" i="3"/>
  <c r="A416" i="3"/>
  <c r="V4" i="7"/>
  <c r="U4" i="7"/>
  <c r="T4" i="7"/>
  <c r="S4" i="7"/>
  <c r="C6" i="3"/>
  <c r="B6" i="3"/>
  <c r="A6" i="3"/>
  <c r="V10" i="7"/>
  <c r="U10" i="7"/>
  <c r="T10" i="7"/>
  <c r="S10" i="7"/>
  <c r="C12" i="3"/>
  <c r="B12" i="3"/>
  <c r="A12" i="3"/>
  <c r="V16" i="7"/>
  <c r="U16" i="7"/>
  <c r="T16" i="7"/>
  <c r="S16" i="7"/>
  <c r="C18" i="3"/>
  <c r="B18" i="3"/>
  <c r="A18" i="3"/>
  <c r="V22" i="7"/>
  <c r="U22" i="7"/>
  <c r="T22" i="7"/>
  <c r="S22" i="7"/>
  <c r="C24" i="3"/>
  <c r="B24" i="3"/>
  <c r="A24" i="3"/>
  <c r="V28" i="7"/>
  <c r="U28" i="7"/>
  <c r="T28" i="7"/>
  <c r="S28" i="7"/>
  <c r="C30" i="3"/>
  <c r="B30" i="3"/>
  <c r="A30" i="3"/>
  <c r="V34" i="7"/>
  <c r="U34" i="7"/>
  <c r="T34" i="7"/>
  <c r="S34" i="7"/>
  <c r="C36" i="3"/>
  <c r="B36" i="3"/>
  <c r="A36" i="3"/>
  <c r="V40" i="7"/>
  <c r="U40" i="7"/>
  <c r="T40" i="7"/>
  <c r="S40" i="7"/>
  <c r="C42" i="3"/>
  <c r="B42" i="3"/>
  <c r="A42" i="3"/>
  <c r="V46" i="7"/>
  <c r="U46" i="7"/>
  <c r="T46" i="7"/>
  <c r="S46" i="7"/>
  <c r="C48" i="3"/>
  <c r="B48" i="3"/>
  <c r="A48" i="3"/>
  <c r="V52" i="7"/>
  <c r="U52" i="7"/>
  <c r="T52" i="7"/>
  <c r="S52" i="7"/>
  <c r="C54" i="3"/>
  <c r="B54" i="3"/>
  <c r="A54" i="3"/>
  <c r="V58" i="7"/>
  <c r="U58" i="7"/>
  <c r="T58" i="7"/>
  <c r="S58" i="7"/>
  <c r="C60" i="3"/>
  <c r="B60" i="3"/>
  <c r="A60" i="3"/>
  <c r="V64" i="7"/>
  <c r="U64" i="7"/>
  <c r="T64" i="7"/>
  <c r="S64" i="7"/>
  <c r="C66" i="3"/>
  <c r="B66" i="3"/>
  <c r="A66" i="3"/>
  <c r="V70" i="7"/>
  <c r="U70" i="7"/>
  <c r="T70" i="7"/>
  <c r="S70" i="7"/>
  <c r="C72" i="3"/>
  <c r="B72" i="3"/>
  <c r="A72" i="3"/>
  <c r="V76" i="7"/>
  <c r="U76" i="7"/>
  <c r="T76" i="7"/>
  <c r="S76" i="7"/>
  <c r="C78" i="3"/>
  <c r="B78" i="3"/>
  <c r="A78" i="3"/>
  <c r="V82" i="7"/>
  <c r="U82" i="7"/>
  <c r="T82" i="7"/>
  <c r="S82" i="7"/>
  <c r="C84" i="3"/>
  <c r="B84" i="3"/>
  <c r="A84" i="3"/>
  <c r="V88" i="7"/>
  <c r="U88" i="7"/>
  <c r="T88" i="7"/>
  <c r="S88" i="7"/>
  <c r="C90" i="3"/>
  <c r="B90" i="3"/>
  <c r="A90" i="3"/>
  <c r="V94" i="7"/>
  <c r="U94" i="7"/>
  <c r="T94" i="7"/>
  <c r="S94" i="7"/>
  <c r="C96" i="3"/>
  <c r="B96" i="3"/>
  <c r="A96" i="3"/>
  <c r="V100" i="7"/>
  <c r="U100" i="7"/>
  <c r="T100" i="7"/>
  <c r="S100" i="7"/>
  <c r="B102" i="3"/>
  <c r="C102" i="3"/>
  <c r="A102" i="3"/>
  <c r="V106" i="7"/>
  <c r="U106" i="7"/>
  <c r="T106" i="7"/>
  <c r="S106" i="7"/>
  <c r="C108" i="3"/>
  <c r="B108" i="3"/>
  <c r="A108" i="3"/>
  <c r="V112" i="7"/>
  <c r="U112" i="7"/>
  <c r="T112" i="7"/>
  <c r="S112" i="7"/>
  <c r="B114" i="3"/>
  <c r="C114" i="3"/>
  <c r="A114" i="3"/>
  <c r="V118" i="7"/>
  <c r="U118" i="7"/>
  <c r="T118" i="7"/>
  <c r="S118" i="7"/>
  <c r="C120" i="3"/>
  <c r="B120" i="3"/>
  <c r="A120" i="3"/>
  <c r="V124" i="7"/>
  <c r="U124" i="7"/>
  <c r="T124" i="7"/>
  <c r="S124" i="7"/>
  <c r="B126" i="3"/>
  <c r="C126" i="3"/>
  <c r="A126" i="3"/>
  <c r="V130" i="7"/>
  <c r="U130" i="7"/>
  <c r="T130" i="7"/>
  <c r="S130" i="7"/>
  <c r="A132" i="3"/>
  <c r="C132" i="3"/>
  <c r="B132" i="3"/>
  <c r="V136" i="7"/>
  <c r="U136" i="7"/>
  <c r="T136" i="7"/>
  <c r="S136" i="7"/>
  <c r="C138" i="3"/>
  <c r="B138" i="3"/>
  <c r="A138" i="3"/>
  <c r="V142" i="7"/>
  <c r="U142" i="7"/>
  <c r="T142" i="7"/>
  <c r="S142" i="7"/>
  <c r="C144" i="3"/>
  <c r="B144" i="3"/>
  <c r="A144" i="3"/>
  <c r="V148" i="7"/>
  <c r="U148" i="7"/>
  <c r="T148" i="7"/>
  <c r="S148" i="7"/>
  <c r="C150" i="3"/>
  <c r="B150" i="3"/>
  <c r="A150" i="3"/>
  <c r="V154" i="7"/>
  <c r="U154" i="7"/>
  <c r="T154" i="7"/>
  <c r="S154" i="7"/>
  <c r="A156" i="3"/>
  <c r="C156" i="3"/>
  <c r="B156" i="3"/>
  <c r="V160" i="7"/>
  <c r="U160" i="7"/>
  <c r="T160" i="7"/>
  <c r="S160" i="7"/>
  <c r="C162" i="3"/>
  <c r="B162" i="3"/>
  <c r="A162" i="3"/>
  <c r="V166" i="7"/>
  <c r="U166" i="7"/>
  <c r="T166" i="7"/>
  <c r="S166" i="7"/>
  <c r="C168" i="3"/>
  <c r="B168" i="3"/>
  <c r="A168" i="3"/>
  <c r="V172" i="7"/>
  <c r="U172" i="7"/>
  <c r="T172" i="7"/>
  <c r="S172" i="7"/>
  <c r="C174" i="3"/>
  <c r="B174" i="3"/>
  <c r="A174" i="3"/>
  <c r="V178" i="7"/>
  <c r="U178" i="7"/>
  <c r="T178" i="7"/>
  <c r="S178" i="7"/>
  <c r="A180" i="3"/>
  <c r="C180" i="3"/>
  <c r="B180" i="3"/>
  <c r="V184" i="7"/>
  <c r="U184" i="7"/>
  <c r="T184" i="7"/>
  <c r="S184" i="7"/>
  <c r="C186" i="3"/>
  <c r="B186" i="3"/>
  <c r="A186" i="3"/>
  <c r="V190" i="7"/>
  <c r="U190" i="7"/>
  <c r="T190" i="7"/>
  <c r="S190" i="7"/>
  <c r="C192" i="3"/>
  <c r="B192" i="3"/>
  <c r="A192" i="3"/>
  <c r="V195" i="7"/>
  <c r="U195" i="7"/>
  <c r="T195" i="7"/>
  <c r="S195" i="7"/>
  <c r="O196" i="2"/>
  <c r="C216" i="3"/>
  <c r="B216" i="3"/>
  <c r="A216" i="3"/>
  <c r="C221" i="3"/>
  <c r="B221" i="3"/>
  <c r="A221" i="3"/>
  <c r="C252" i="3"/>
  <c r="B252" i="3"/>
  <c r="A252" i="3"/>
  <c r="C257" i="3"/>
  <c r="B257" i="3"/>
  <c r="A257" i="3"/>
  <c r="C302" i="3"/>
  <c r="B302" i="3"/>
  <c r="A302" i="3"/>
  <c r="C325" i="3"/>
  <c r="B325" i="3"/>
  <c r="A325" i="3"/>
  <c r="C343" i="3"/>
  <c r="B343" i="3"/>
  <c r="A343" i="3"/>
  <c r="C365" i="3"/>
  <c r="B365" i="3"/>
  <c r="A365" i="3"/>
  <c r="C382" i="3"/>
  <c r="B382" i="3"/>
  <c r="A382" i="3"/>
  <c r="C386" i="3"/>
  <c r="B386" i="3"/>
  <c r="A386" i="3"/>
  <c r="C403" i="3"/>
  <c r="B403" i="3"/>
  <c r="A403" i="3"/>
  <c r="C1283" i="3"/>
  <c r="B1283" i="3"/>
  <c r="A1283" i="3"/>
  <c r="C1288" i="3"/>
  <c r="B1288" i="3"/>
  <c r="A1288" i="3"/>
  <c r="C1307" i="3"/>
  <c r="B1307" i="3"/>
  <c r="A1307" i="3"/>
  <c r="C1312" i="3"/>
  <c r="B1312" i="3"/>
  <c r="A1312" i="3"/>
  <c r="C1331" i="3"/>
  <c r="B1331" i="3"/>
  <c r="A1331" i="3"/>
  <c r="C1336" i="3"/>
  <c r="B1336" i="3"/>
  <c r="A1336" i="3"/>
  <c r="C1355" i="3"/>
  <c r="B1355" i="3"/>
  <c r="A1355" i="3"/>
  <c r="C1360" i="3"/>
  <c r="B1360" i="3"/>
  <c r="A1360" i="3"/>
  <c r="C1379" i="3"/>
  <c r="B1379" i="3"/>
  <c r="A1379" i="3"/>
  <c r="C1384" i="3"/>
  <c r="B1384" i="3"/>
  <c r="A1384" i="3"/>
  <c r="C1403" i="3"/>
  <c r="B1403" i="3"/>
  <c r="A1403" i="3"/>
  <c r="C1408" i="3"/>
  <c r="B1408" i="3"/>
  <c r="A1408" i="3"/>
  <c r="C1422" i="3"/>
  <c r="B1422" i="3"/>
  <c r="A1422" i="3"/>
  <c r="A1431" i="3"/>
  <c r="C1431" i="3"/>
  <c r="B1431" i="3"/>
  <c r="C1440" i="3"/>
  <c r="B1440" i="3"/>
  <c r="A1440" i="3"/>
  <c r="C1449" i="3"/>
  <c r="B1449" i="3"/>
  <c r="A1449" i="3"/>
  <c r="C1458" i="3"/>
  <c r="B1458" i="3"/>
  <c r="A1458" i="3"/>
  <c r="A1467" i="3"/>
  <c r="C1467" i="3"/>
  <c r="B1467" i="3"/>
  <c r="C1476" i="3"/>
  <c r="B1476" i="3"/>
  <c r="A1476" i="3"/>
  <c r="C1485" i="3"/>
  <c r="B1485" i="3"/>
  <c r="A1485" i="3"/>
  <c r="C422" i="3"/>
  <c r="B422" i="3"/>
  <c r="A422" i="3"/>
  <c r="C428" i="3"/>
  <c r="B428" i="3"/>
  <c r="A428" i="3"/>
  <c r="C434" i="3"/>
  <c r="B434" i="3"/>
  <c r="A434" i="3"/>
  <c r="C440" i="3"/>
  <c r="B440" i="3"/>
  <c r="A440" i="3"/>
  <c r="C446" i="3"/>
  <c r="B446" i="3"/>
  <c r="A446" i="3"/>
  <c r="C452" i="3"/>
  <c r="B452" i="3"/>
  <c r="A452" i="3"/>
  <c r="C458" i="3"/>
  <c r="B458" i="3"/>
  <c r="A458" i="3"/>
  <c r="C464" i="3"/>
  <c r="B464" i="3"/>
  <c r="A464" i="3"/>
  <c r="C470" i="3"/>
  <c r="B470" i="3"/>
  <c r="A470" i="3"/>
  <c r="C476" i="3"/>
  <c r="B476" i="3"/>
  <c r="A476" i="3"/>
  <c r="C482" i="3"/>
  <c r="B482" i="3"/>
  <c r="A482" i="3"/>
  <c r="C488" i="3"/>
  <c r="B488" i="3"/>
  <c r="A488" i="3"/>
  <c r="C494" i="3"/>
  <c r="B494" i="3"/>
  <c r="A494" i="3"/>
  <c r="C500" i="3"/>
  <c r="B500" i="3"/>
  <c r="A500" i="3"/>
  <c r="C506" i="3"/>
  <c r="B506" i="3"/>
  <c r="A506" i="3"/>
  <c r="C512" i="3"/>
  <c r="B512" i="3"/>
  <c r="A512" i="3"/>
  <c r="C518" i="3"/>
  <c r="B518" i="3"/>
  <c r="A518" i="3"/>
  <c r="C524" i="3"/>
  <c r="B524" i="3"/>
  <c r="A524" i="3"/>
  <c r="C530" i="3"/>
  <c r="B530" i="3"/>
  <c r="A530" i="3"/>
  <c r="C536" i="3"/>
  <c r="B536" i="3"/>
  <c r="A536" i="3"/>
  <c r="C542" i="3"/>
  <c r="B542" i="3"/>
  <c r="A542" i="3"/>
  <c r="C548" i="3"/>
  <c r="B548" i="3"/>
  <c r="A548" i="3"/>
  <c r="C554" i="3"/>
  <c r="B554" i="3"/>
  <c r="A554" i="3"/>
  <c r="C560" i="3"/>
  <c r="B560" i="3"/>
  <c r="A560" i="3"/>
  <c r="C566" i="3"/>
  <c r="B566" i="3"/>
  <c r="A566" i="3"/>
  <c r="C572" i="3"/>
  <c r="B572" i="3"/>
  <c r="A572" i="3"/>
  <c r="C578" i="3"/>
  <c r="B578" i="3"/>
  <c r="A578" i="3"/>
  <c r="C584" i="3"/>
  <c r="B584" i="3"/>
  <c r="A584" i="3"/>
  <c r="C590" i="3"/>
  <c r="B590" i="3"/>
  <c r="A590" i="3"/>
  <c r="C596" i="3"/>
  <c r="B596" i="3"/>
  <c r="A596" i="3"/>
  <c r="C602" i="3"/>
  <c r="B602" i="3"/>
  <c r="A602" i="3"/>
  <c r="C608" i="3"/>
  <c r="B608" i="3"/>
  <c r="A608" i="3"/>
  <c r="C614" i="3"/>
  <c r="B614" i="3"/>
  <c r="A614" i="3"/>
  <c r="C620" i="3"/>
  <c r="B620" i="3"/>
  <c r="A620" i="3"/>
  <c r="C626" i="3"/>
  <c r="B626" i="3"/>
  <c r="A626" i="3"/>
  <c r="C632" i="3"/>
  <c r="B632" i="3"/>
  <c r="A632" i="3"/>
  <c r="C638" i="3"/>
  <c r="B638" i="3"/>
  <c r="A638" i="3"/>
  <c r="C644" i="3"/>
  <c r="B644" i="3"/>
  <c r="A644" i="3"/>
  <c r="C650" i="3"/>
  <c r="B650" i="3"/>
  <c r="A650" i="3"/>
  <c r="B656" i="3"/>
  <c r="A656" i="3"/>
  <c r="C656" i="3"/>
  <c r="C662" i="3"/>
  <c r="A662" i="3"/>
  <c r="B662" i="3"/>
  <c r="C668" i="3"/>
  <c r="B668" i="3"/>
  <c r="A668" i="3"/>
  <c r="C674" i="3"/>
  <c r="B674" i="3"/>
  <c r="A674" i="3"/>
  <c r="A680" i="3"/>
  <c r="C680" i="3"/>
  <c r="B680" i="3"/>
  <c r="C686" i="3"/>
  <c r="B686" i="3"/>
  <c r="A686" i="3"/>
  <c r="C692" i="3"/>
  <c r="B692" i="3"/>
  <c r="A692" i="3"/>
  <c r="C698" i="3"/>
  <c r="B698" i="3"/>
  <c r="A698" i="3"/>
  <c r="C704" i="3"/>
  <c r="B704" i="3"/>
  <c r="A704" i="3"/>
  <c r="C710" i="3"/>
  <c r="B710" i="3"/>
  <c r="A710" i="3"/>
  <c r="C716" i="3"/>
  <c r="B716" i="3"/>
  <c r="A716" i="3"/>
  <c r="C722" i="3"/>
  <c r="B722" i="3"/>
  <c r="A722" i="3"/>
  <c r="C728" i="3"/>
  <c r="B728" i="3"/>
  <c r="A728" i="3"/>
  <c r="C734" i="3"/>
  <c r="B734" i="3"/>
  <c r="A734" i="3"/>
  <c r="C740" i="3"/>
  <c r="B740" i="3"/>
  <c r="A740" i="3"/>
  <c r="C746" i="3"/>
  <c r="B746" i="3"/>
  <c r="A746" i="3"/>
  <c r="C752" i="3"/>
  <c r="B752" i="3"/>
  <c r="A752" i="3"/>
  <c r="C758" i="3"/>
  <c r="B758" i="3"/>
  <c r="A758" i="3"/>
  <c r="C764" i="3"/>
  <c r="B764" i="3"/>
  <c r="A764" i="3"/>
  <c r="C770" i="3"/>
  <c r="B770" i="3"/>
  <c r="A770" i="3"/>
  <c r="C776" i="3"/>
  <c r="B776" i="3"/>
  <c r="A776" i="3"/>
  <c r="C782" i="3"/>
  <c r="B782" i="3"/>
  <c r="A782" i="3"/>
  <c r="C788" i="3"/>
  <c r="B788" i="3"/>
  <c r="A788" i="3"/>
  <c r="C794" i="3"/>
  <c r="B794" i="3"/>
  <c r="A794" i="3"/>
  <c r="C800" i="3"/>
  <c r="B800" i="3"/>
  <c r="A800" i="3"/>
  <c r="C806" i="3"/>
  <c r="B806" i="3"/>
  <c r="A806" i="3"/>
  <c r="C812" i="3"/>
  <c r="B812" i="3"/>
  <c r="A812" i="3"/>
  <c r="C818" i="3"/>
  <c r="B818" i="3"/>
  <c r="A818" i="3"/>
  <c r="C824" i="3"/>
  <c r="B824" i="3"/>
  <c r="A824" i="3"/>
  <c r="C830" i="3"/>
  <c r="B830" i="3"/>
  <c r="A830" i="3"/>
  <c r="C836" i="3"/>
  <c r="B836" i="3"/>
  <c r="A836" i="3"/>
  <c r="C842" i="3"/>
  <c r="B842" i="3"/>
  <c r="A842" i="3"/>
  <c r="C848" i="3"/>
  <c r="B848" i="3"/>
  <c r="A848" i="3"/>
  <c r="C854" i="3"/>
  <c r="B854" i="3"/>
  <c r="A854" i="3"/>
  <c r="C860" i="3"/>
  <c r="B860" i="3"/>
  <c r="A860" i="3"/>
  <c r="C866" i="3"/>
  <c r="B866" i="3"/>
  <c r="A866" i="3"/>
  <c r="C872" i="3"/>
  <c r="B872" i="3"/>
  <c r="A872" i="3"/>
  <c r="C878" i="3"/>
  <c r="B878" i="3"/>
  <c r="A878" i="3"/>
  <c r="C884" i="3"/>
  <c r="B884" i="3"/>
  <c r="A884" i="3"/>
  <c r="C890" i="3"/>
  <c r="B890" i="3"/>
  <c r="A890" i="3"/>
  <c r="C896" i="3"/>
  <c r="B896" i="3"/>
  <c r="A896" i="3"/>
  <c r="C902" i="3"/>
  <c r="B902" i="3"/>
  <c r="A902" i="3"/>
  <c r="C908" i="3"/>
  <c r="B908" i="3"/>
  <c r="A908" i="3"/>
  <c r="C914" i="3"/>
  <c r="B914" i="3"/>
  <c r="A914" i="3"/>
  <c r="C920" i="3"/>
  <c r="B920" i="3"/>
  <c r="A920" i="3"/>
  <c r="C926" i="3"/>
  <c r="B926" i="3"/>
  <c r="A926" i="3"/>
  <c r="C932" i="3"/>
  <c r="B932" i="3"/>
  <c r="A932" i="3"/>
  <c r="C938" i="3"/>
  <c r="B938" i="3"/>
  <c r="A938" i="3"/>
  <c r="C944" i="3"/>
  <c r="B944" i="3"/>
  <c r="A944" i="3"/>
  <c r="C950" i="3"/>
  <c r="B950" i="3"/>
  <c r="A950" i="3"/>
  <c r="C956" i="3"/>
  <c r="B956" i="3"/>
  <c r="A956" i="3"/>
  <c r="C962" i="3"/>
  <c r="B962" i="3"/>
  <c r="A962" i="3"/>
  <c r="C968" i="3"/>
  <c r="B968" i="3"/>
  <c r="A968" i="3"/>
  <c r="C974" i="3"/>
  <c r="B974" i="3"/>
  <c r="A974" i="3"/>
  <c r="C980" i="3"/>
  <c r="B980" i="3"/>
  <c r="A980" i="3"/>
  <c r="C986" i="3"/>
  <c r="B986" i="3"/>
  <c r="A986" i="3"/>
  <c r="C992" i="3"/>
  <c r="B992" i="3"/>
  <c r="A992" i="3"/>
  <c r="C998" i="3"/>
  <c r="B998" i="3"/>
  <c r="A998" i="3"/>
  <c r="C1004" i="3"/>
  <c r="B1004" i="3"/>
  <c r="A1004" i="3"/>
  <c r="C1010" i="3"/>
  <c r="B1010" i="3"/>
  <c r="A1010" i="3"/>
  <c r="C1016" i="3"/>
  <c r="B1016" i="3"/>
  <c r="A1016" i="3"/>
  <c r="C1022" i="3"/>
  <c r="B1022" i="3"/>
  <c r="A1022" i="3"/>
  <c r="C1028" i="3"/>
  <c r="B1028" i="3"/>
  <c r="A1028" i="3"/>
  <c r="C1034" i="3"/>
  <c r="B1034" i="3"/>
  <c r="A1034" i="3"/>
  <c r="C1040" i="3"/>
  <c r="B1040" i="3"/>
  <c r="A1040" i="3"/>
  <c r="C1046" i="3"/>
  <c r="B1046" i="3"/>
  <c r="A1046" i="3"/>
  <c r="C1052" i="3"/>
  <c r="B1052" i="3"/>
  <c r="A1052" i="3"/>
  <c r="C1058" i="3"/>
  <c r="B1058" i="3"/>
  <c r="A1058" i="3"/>
  <c r="C1064" i="3"/>
  <c r="B1064" i="3"/>
  <c r="A1064" i="3"/>
  <c r="C1070" i="3"/>
  <c r="B1070" i="3"/>
  <c r="A1070" i="3"/>
  <c r="C1076" i="3"/>
  <c r="B1076" i="3"/>
  <c r="A1076" i="3"/>
  <c r="C1082" i="3"/>
  <c r="B1082" i="3"/>
  <c r="A1082" i="3"/>
  <c r="C1088" i="3"/>
  <c r="B1088" i="3"/>
  <c r="A1088" i="3"/>
  <c r="C1094" i="3"/>
  <c r="B1094" i="3"/>
  <c r="A1094" i="3"/>
  <c r="C1100" i="3"/>
  <c r="B1100" i="3"/>
  <c r="A1100" i="3"/>
  <c r="C1106" i="3"/>
  <c r="B1106" i="3"/>
  <c r="A1106" i="3"/>
  <c r="C1112" i="3"/>
  <c r="B1112" i="3"/>
  <c r="A1112" i="3"/>
  <c r="C1118" i="3"/>
  <c r="B1118" i="3"/>
  <c r="A1118" i="3"/>
  <c r="C1124" i="3"/>
  <c r="B1124" i="3"/>
  <c r="A1124" i="3"/>
  <c r="C1130" i="3"/>
  <c r="B1130" i="3"/>
  <c r="A1130" i="3"/>
  <c r="C1136" i="3"/>
  <c r="B1136" i="3"/>
  <c r="A1136" i="3"/>
  <c r="C1142" i="3"/>
  <c r="B1142" i="3"/>
  <c r="A1142" i="3"/>
  <c r="C1148" i="3"/>
  <c r="B1148" i="3"/>
  <c r="A1148" i="3"/>
  <c r="C1154" i="3"/>
  <c r="B1154" i="3"/>
  <c r="A1154" i="3"/>
  <c r="C1160" i="3"/>
  <c r="B1160" i="3"/>
  <c r="A1160" i="3"/>
  <c r="C1166" i="3"/>
  <c r="B1166" i="3"/>
  <c r="A1166" i="3"/>
  <c r="C1172" i="3"/>
  <c r="B1172" i="3"/>
  <c r="A1172" i="3"/>
  <c r="C1178" i="3"/>
  <c r="B1178" i="3"/>
  <c r="A1178" i="3"/>
  <c r="C1184" i="3"/>
  <c r="B1184" i="3"/>
  <c r="A1184" i="3"/>
  <c r="C1190" i="3"/>
  <c r="B1190" i="3"/>
  <c r="A1190" i="3"/>
  <c r="C1196" i="3"/>
  <c r="B1196" i="3"/>
  <c r="A1196" i="3"/>
  <c r="C1202" i="3"/>
  <c r="B1202" i="3"/>
  <c r="A1202" i="3"/>
  <c r="C1208" i="3"/>
  <c r="B1208" i="3"/>
  <c r="A1208" i="3"/>
  <c r="C1214" i="3"/>
  <c r="B1214" i="3"/>
  <c r="A1214" i="3"/>
  <c r="C1220" i="3"/>
  <c r="B1220" i="3"/>
  <c r="A1220" i="3"/>
  <c r="C1226" i="3"/>
  <c r="B1226" i="3"/>
  <c r="A1226" i="3"/>
  <c r="A1232" i="3"/>
  <c r="C1232" i="3"/>
  <c r="B1232" i="3"/>
  <c r="C1238" i="3"/>
  <c r="B1238" i="3"/>
  <c r="A1238" i="3"/>
  <c r="C1244" i="3"/>
  <c r="B1244" i="3"/>
  <c r="A1244" i="3"/>
  <c r="C1250" i="3"/>
  <c r="B1250" i="3"/>
  <c r="A1250" i="3"/>
  <c r="C1256" i="3"/>
  <c r="B1256" i="3"/>
  <c r="A1256" i="3"/>
  <c r="C1262" i="3"/>
  <c r="B1262" i="3"/>
  <c r="A1262" i="3"/>
  <c r="C1268" i="3"/>
  <c r="B1268" i="3"/>
  <c r="A1268" i="3"/>
  <c r="C1278" i="3"/>
  <c r="B1278" i="3"/>
  <c r="A1278" i="3"/>
  <c r="C1302" i="3"/>
  <c r="B1302" i="3"/>
  <c r="A1302" i="3"/>
  <c r="C1326" i="3"/>
  <c r="B1326" i="3"/>
  <c r="A1326" i="3"/>
  <c r="C1350" i="3"/>
  <c r="B1350" i="3"/>
  <c r="A1350" i="3"/>
  <c r="C1374" i="3"/>
  <c r="B1374" i="3"/>
  <c r="A1374" i="3"/>
  <c r="C1398" i="3"/>
  <c r="B1398" i="3"/>
  <c r="A1398" i="3"/>
  <c r="C1498" i="3"/>
  <c r="B1498" i="3"/>
  <c r="A1498" i="3"/>
  <c r="C1273" i="3"/>
  <c r="B1273" i="3"/>
  <c r="A1273" i="3"/>
  <c r="C1287" i="3"/>
  <c r="B1287" i="3"/>
  <c r="A1287" i="3"/>
  <c r="C1292" i="3"/>
  <c r="B1292" i="3"/>
  <c r="A1292" i="3"/>
  <c r="C1297" i="3"/>
  <c r="B1297" i="3"/>
  <c r="A1297" i="3"/>
  <c r="C1311" i="3"/>
  <c r="B1311" i="3"/>
  <c r="A1311" i="3"/>
  <c r="C1316" i="3"/>
  <c r="B1316" i="3"/>
  <c r="A1316" i="3"/>
  <c r="C1321" i="3"/>
  <c r="B1321" i="3"/>
  <c r="A1321" i="3"/>
  <c r="C1335" i="3"/>
  <c r="B1335" i="3"/>
  <c r="A1335" i="3"/>
  <c r="C1340" i="3"/>
  <c r="B1340" i="3"/>
  <c r="A1340" i="3"/>
  <c r="C1345" i="3"/>
  <c r="B1345" i="3"/>
  <c r="A1345" i="3"/>
  <c r="C1359" i="3"/>
  <c r="B1359" i="3"/>
  <c r="A1359" i="3"/>
  <c r="C1364" i="3"/>
  <c r="B1364" i="3"/>
  <c r="A1364" i="3"/>
  <c r="C1369" i="3"/>
  <c r="B1369" i="3"/>
  <c r="A1369" i="3"/>
  <c r="C1383" i="3"/>
  <c r="B1383" i="3"/>
  <c r="A1383" i="3"/>
  <c r="C1388" i="3"/>
  <c r="B1388" i="3"/>
  <c r="A1388" i="3"/>
  <c r="C1393" i="3"/>
  <c r="B1393" i="3"/>
  <c r="A1393" i="3"/>
  <c r="C1407" i="3"/>
  <c r="B1407" i="3"/>
  <c r="A1407" i="3"/>
  <c r="C1412" i="3"/>
  <c r="B1412" i="3"/>
  <c r="A1412" i="3"/>
  <c r="C1417" i="3"/>
  <c r="B1417" i="3"/>
  <c r="A1417" i="3"/>
  <c r="C1426" i="3"/>
  <c r="B1426" i="3"/>
  <c r="A1426" i="3"/>
  <c r="A1435" i="3"/>
  <c r="C1435" i="3"/>
  <c r="B1435" i="3"/>
  <c r="C1444" i="3"/>
  <c r="B1444" i="3"/>
  <c r="A1444" i="3"/>
  <c r="C1453" i="3"/>
  <c r="B1453" i="3"/>
  <c r="A1453" i="3"/>
  <c r="C1462" i="3"/>
  <c r="B1462" i="3"/>
  <c r="A1462" i="3"/>
  <c r="A1471" i="3"/>
  <c r="C1471" i="3"/>
  <c r="B1471" i="3"/>
  <c r="C1480" i="3"/>
  <c r="B1480" i="3"/>
  <c r="A1480" i="3"/>
  <c r="C1489" i="3"/>
  <c r="B1489" i="3"/>
  <c r="A1489" i="3"/>
  <c r="C433" i="3"/>
  <c r="B433" i="3"/>
  <c r="A433" i="3"/>
  <c r="C439" i="3"/>
  <c r="B439" i="3"/>
  <c r="A439" i="3"/>
  <c r="C445" i="3"/>
  <c r="B445" i="3"/>
  <c r="A445" i="3"/>
  <c r="C451" i="3"/>
  <c r="B451" i="3"/>
  <c r="A451" i="3"/>
  <c r="C457" i="3"/>
  <c r="B457" i="3"/>
  <c r="A457" i="3"/>
  <c r="C463" i="3"/>
  <c r="B463" i="3"/>
  <c r="A463" i="3"/>
  <c r="C469" i="3"/>
  <c r="B469" i="3"/>
  <c r="A469" i="3"/>
  <c r="C475" i="3"/>
  <c r="B475" i="3"/>
  <c r="A475" i="3"/>
  <c r="C481" i="3"/>
  <c r="B481" i="3"/>
  <c r="A481" i="3"/>
  <c r="C487" i="3"/>
  <c r="B487" i="3"/>
  <c r="A487" i="3"/>
  <c r="C493" i="3"/>
  <c r="B493" i="3"/>
  <c r="A493" i="3"/>
  <c r="C499" i="3"/>
  <c r="B499" i="3"/>
  <c r="A499" i="3"/>
  <c r="C505" i="3"/>
  <c r="B505" i="3"/>
  <c r="A505" i="3"/>
  <c r="C511" i="3"/>
  <c r="B511" i="3"/>
  <c r="A511" i="3"/>
  <c r="C517" i="3"/>
  <c r="B517" i="3"/>
  <c r="A517" i="3"/>
  <c r="C523" i="3"/>
  <c r="B523" i="3"/>
  <c r="A523" i="3"/>
  <c r="C529" i="3"/>
  <c r="B529" i="3"/>
  <c r="A529" i="3"/>
  <c r="C535" i="3"/>
  <c r="B535" i="3"/>
  <c r="A535" i="3"/>
  <c r="C541" i="3"/>
  <c r="B541" i="3"/>
  <c r="A541" i="3"/>
  <c r="C547" i="3"/>
  <c r="B547" i="3"/>
  <c r="A547" i="3"/>
  <c r="C553" i="3"/>
  <c r="B553" i="3"/>
  <c r="A553" i="3"/>
  <c r="C559" i="3"/>
  <c r="B559" i="3"/>
  <c r="A559" i="3"/>
  <c r="C565" i="3"/>
  <c r="B565" i="3"/>
  <c r="A565" i="3"/>
  <c r="C571" i="3"/>
  <c r="B571" i="3"/>
  <c r="A571" i="3"/>
  <c r="C577" i="3"/>
  <c r="B577" i="3"/>
  <c r="A577" i="3"/>
  <c r="C583" i="3"/>
  <c r="B583" i="3"/>
  <c r="A583" i="3"/>
  <c r="C589" i="3"/>
  <c r="B589" i="3"/>
  <c r="A589" i="3"/>
  <c r="C595" i="3"/>
  <c r="B595" i="3"/>
  <c r="A595" i="3"/>
  <c r="C601" i="3"/>
  <c r="B601" i="3"/>
  <c r="A601" i="3"/>
  <c r="C607" i="3"/>
  <c r="B607" i="3"/>
  <c r="A607" i="3"/>
  <c r="C613" i="3"/>
  <c r="B613" i="3"/>
  <c r="A613" i="3"/>
  <c r="C619" i="3"/>
  <c r="B619" i="3"/>
  <c r="A619" i="3"/>
  <c r="C625" i="3"/>
  <c r="B625" i="3"/>
  <c r="A625" i="3"/>
  <c r="C631" i="3"/>
  <c r="B631" i="3"/>
  <c r="A631" i="3"/>
  <c r="C637" i="3"/>
  <c r="B637" i="3"/>
  <c r="A637" i="3"/>
  <c r="C643" i="3"/>
  <c r="B643" i="3"/>
  <c r="A643" i="3"/>
  <c r="C649" i="3"/>
  <c r="B649" i="3"/>
  <c r="A649" i="3"/>
  <c r="C655" i="3"/>
  <c r="B655" i="3"/>
  <c r="A655" i="3"/>
  <c r="A661" i="3"/>
  <c r="C661" i="3"/>
  <c r="B661" i="3"/>
  <c r="B667" i="3"/>
  <c r="A667" i="3"/>
  <c r="C667" i="3"/>
  <c r="A673" i="3"/>
  <c r="C673" i="3"/>
  <c r="B673" i="3"/>
  <c r="C679" i="3"/>
  <c r="B679" i="3"/>
  <c r="A679" i="3"/>
  <c r="A685" i="3"/>
  <c r="C685" i="3"/>
  <c r="B685" i="3"/>
  <c r="C691" i="3"/>
  <c r="B691" i="3"/>
  <c r="A691" i="3"/>
  <c r="A697" i="3"/>
  <c r="C697" i="3"/>
  <c r="B697" i="3"/>
  <c r="C703" i="3"/>
  <c r="B703" i="3"/>
  <c r="A703" i="3"/>
  <c r="A709" i="3"/>
  <c r="C709" i="3"/>
  <c r="B709" i="3"/>
  <c r="C715" i="3"/>
  <c r="B715" i="3"/>
  <c r="A715" i="3"/>
  <c r="A721" i="3"/>
  <c r="C721" i="3"/>
  <c r="B721" i="3"/>
  <c r="C727" i="3"/>
  <c r="B727" i="3"/>
  <c r="A727" i="3"/>
  <c r="A733" i="3"/>
  <c r="C733" i="3"/>
  <c r="B733" i="3"/>
  <c r="C739" i="3"/>
  <c r="B739" i="3"/>
  <c r="A739" i="3"/>
  <c r="A745" i="3"/>
  <c r="C745" i="3"/>
  <c r="B745" i="3"/>
  <c r="C751" i="3"/>
  <c r="B751" i="3"/>
  <c r="A751" i="3"/>
  <c r="A757" i="3"/>
  <c r="C757" i="3"/>
  <c r="B757" i="3"/>
  <c r="C763" i="3"/>
  <c r="B763" i="3"/>
  <c r="A763" i="3"/>
  <c r="A769" i="3"/>
  <c r="C769" i="3"/>
  <c r="B769" i="3"/>
  <c r="C775" i="3"/>
  <c r="B775" i="3"/>
  <c r="A775" i="3"/>
  <c r="A781" i="3"/>
  <c r="C781" i="3"/>
  <c r="B781" i="3"/>
  <c r="C787" i="3"/>
  <c r="B787" i="3"/>
  <c r="A787" i="3"/>
  <c r="A793" i="3"/>
  <c r="C793" i="3"/>
  <c r="B793" i="3"/>
  <c r="C799" i="3"/>
  <c r="B799" i="3"/>
  <c r="A799" i="3"/>
  <c r="A805" i="3"/>
  <c r="C805" i="3"/>
  <c r="B805" i="3"/>
  <c r="C811" i="3"/>
  <c r="B811" i="3"/>
  <c r="A811" i="3"/>
  <c r="A817" i="3"/>
  <c r="C817" i="3"/>
  <c r="B817" i="3"/>
  <c r="C823" i="3"/>
  <c r="B823" i="3"/>
  <c r="A823" i="3"/>
  <c r="A829" i="3"/>
  <c r="C829" i="3"/>
  <c r="B829" i="3"/>
  <c r="C835" i="3"/>
  <c r="B835" i="3"/>
  <c r="A835" i="3"/>
  <c r="A841" i="3"/>
  <c r="C841" i="3"/>
  <c r="B841" i="3"/>
  <c r="C847" i="3"/>
  <c r="B847" i="3"/>
  <c r="A847" i="3"/>
  <c r="A853" i="3"/>
  <c r="C853" i="3"/>
  <c r="B853" i="3"/>
  <c r="C859" i="3"/>
  <c r="B859" i="3"/>
  <c r="A859" i="3"/>
  <c r="A865" i="3"/>
  <c r="C865" i="3"/>
  <c r="B865" i="3"/>
  <c r="C871" i="3"/>
  <c r="B871" i="3"/>
  <c r="A871" i="3"/>
  <c r="A877" i="3"/>
  <c r="C877" i="3"/>
  <c r="B877" i="3"/>
  <c r="C883" i="3"/>
  <c r="B883" i="3"/>
  <c r="A883" i="3"/>
  <c r="A889" i="3"/>
  <c r="C889" i="3"/>
  <c r="B889" i="3"/>
  <c r="C895" i="3"/>
  <c r="B895" i="3"/>
  <c r="A895" i="3"/>
  <c r="A901" i="3"/>
  <c r="C901" i="3"/>
  <c r="B901" i="3"/>
  <c r="C907" i="3"/>
  <c r="B907" i="3"/>
  <c r="A907" i="3"/>
  <c r="A913" i="3"/>
  <c r="C913" i="3"/>
  <c r="B913" i="3"/>
  <c r="C919" i="3"/>
  <c r="B919" i="3"/>
  <c r="A919" i="3"/>
  <c r="A925" i="3"/>
  <c r="C925" i="3"/>
  <c r="B925" i="3"/>
  <c r="C931" i="3"/>
  <c r="B931" i="3"/>
  <c r="A931" i="3"/>
  <c r="A937" i="3"/>
  <c r="C937" i="3"/>
  <c r="B937" i="3"/>
  <c r="C943" i="3"/>
  <c r="B943" i="3"/>
  <c r="A943" i="3"/>
  <c r="A949" i="3"/>
  <c r="C949" i="3"/>
  <c r="B949" i="3"/>
  <c r="C955" i="3"/>
  <c r="B955" i="3"/>
  <c r="A955" i="3"/>
  <c r="A961" i="3"/>
  <c r="C961" i="3"/>
  <c r="B961" i="3"/>
  <c r="C967" i="3"/>
  <c r="B967" i="3"/>
  <c r="A967" i="3"/>
  <c r="A973" i="3"/>
  <c r="C973" i="3"/>
  <c r="B973" i="3"/>
  <c r="C979" i="3"/>
  <c r="B979" i="3"/>
  <c r="A979" i="3"/>
  <c r="A985" i="3"/>
  <c r="C985" i="3"/>
  <c r="B985" i="3"/>
  <c r="C991" i="3"/>
  <c r="B991" i="3"/>
  <c r="A991" i="3"/>
  <c r="A997" i="3"/>
  <c r="C997" i="3"/>
  <c r="B997" i="3"/>
  <c r="C1003" i="3"/>
  <c r="B1003" i="3"/>
  <c r="A1003" i="3"/>
  <c r="A1009" i="3"/>
  <c r="C1009" i="3"/>
  <c r="B1009" i="3"/>
  <c r="C1015" i="3"/>
  <c r="B1015" i="3"/>
  <c r="A1015" i="3"/>
  <c r="A1021" i="3"/>
  <c r="C1021" i="3"/>
  <c r="B1021" i="3"/>
  <c r="C1027" i="3"/>
  <c r="B1027" i="3"/>
  <c r="A1027" i="3"/>
  <c r="A1033" i="3"/>
  <c r="C1033" i="3"/>
  <c r="B1033" i="3"/>
  <c r="C1039" i="3"/>
  <c r="B1039" i="3"/>
  <c r="A1039" i="3"/>
  <c r="A1045" i="3"/>
  <c r="C1045" i="3"/>
  <c r="B1045" i="3"/>
  <c r="C1051" i="3"/>
  <c r="B1051" i="3"/>
  <c r="A1051" i="3"/>
  <c r="A1057" i="3"/>
  <c r="C1057" i="3"/>
  <c r="B1057" i="3"/>
  <c r="C1063" i="3"/>
  <c r="B1063" i="3"/>
  <c r="A1063" i="3"/>
  <c r="A1069" i="3"/>
  <c r="C1069" i="3"/>
  <c r="B1069" i="3"/>
  <c r="C1075" i="3"/>
  <c r="B1075" i="3"/>
  <c r="A1075" i="3"/>
  <c r="A1081" i="3"/>
  <c r="C1081" i="3"/>
  <c r="B1081" i="3"/>
  <c r="C1087" i="3"/>
  <c r="B1087" i="3"/>
  <c r="A1087" i="3"/>
  <c r="A1093" i="3"/>
  <c r="C1093" i="3"/>
  <c r="B1093" i="3"/>
  <c r="C1099" i="3"/>
  <c r="B1099" i="3"/>
  <c r="A1099" i="3"/>
  <c r="A1105" i="3"/>
  <c r="C1105" i="3"/>
  <c r="B1105" i="3"/>
  <c r="C1111" i="3"/>
  <c r="B1111" i="3"/>
  <c r="A1111" i="3"/>
  <c r="A1117" i="3"/>
  <c r="C1117" i="3"/>
  <c r="B1117" i="3"/>
  <c r="C1123" i="3"/>
  <c r="B1123" i="3"/>
  <c r="A1123" i="3"/>
  <c r="A1129" i="3"/>
  <c r="C1129" i="3"/>
  <c r="B1129" i="3"/>
  <c r="C1135" i="3"/>
  <c r="B1135" i="3"/>
  <c r="A1135" i="3"/>
  <c r="A1141" i="3"/>
  <c r="C1141" i="3"/>
  <c r="B1141" i="3"/>
  <c r="C1147" i="3"/>
  <c r="B1147" i="3"/>
  <c r="A1147" i="3"/>
  <c r="A1153" i="3"/>
  <c r="C1153" i="3"/>
  <c r="B1153" i="3"/>
  <c r="C1159" i="3"/>
  <c r="B1159" i="3"/>
  <c r="A1159" i="3"/>
  <c r="A1165" i="3"/>
  <c r="C1165" i="3"/>
  <c r="B1165" i="3"/>
  <c r="C1171" i="3"/>
  <c r="B1171" i="3"/>
  <c r="A1171" i="3"/>
  <c r="A1177" i="3"/>
  <c r="C1177" i="3"/>
  <c r="B1177" i="3"/>
  <c r="C1183" i="3"/>
  <c r="B1183" i="3"/>
  <c r="A1183" i="3"/>
  <c r="A1189" i="3"/>
  <c r="C1189" i="3"/>
  <c r="B1189" i="3"/>
  <c r="C1195" i="3"/>
  <c r="B1195" i="3"/>
  <c r="A1195" i="3"/>
  <c r="C1201" i="3"/>
  <c r="B1201" i="3"/>
  <c r="A1201" i="3"/>
  <c r="C1207" i="3"/>
  <c r="B1207" i="3"/>
  <c r="A1207" i="3"/>
  <c r="C1213" i="3"/>
  <c r="B1213" i="3"/>
  <c r="A1213" i="3"/>
  <c r="C1219" i="3"/>
  <c r="B1219" i="3"/>
  <c r="A1219" i="3"/>
  <c r="C1225" i="3"/>
  <c r="B1225" i="3"/>
  <c r="A1225" i="3"/>
  <c r="C1231" i="3"/>
  <c r="B1231" i="3"/>
  <c r="A1231" i="3"/>
  <c r="C1237" i="3"/>
  <c r="B1237" i="3"/>
  <c r="A1237" i="3"/>
  <c r="C1243" i="3"/>
  <c r="B1243" i="3"/>
  <c r="A1243" i="3"/>
  <c r="C1249" i="3"/>
  <c r="B1249" i="3"/>
  <c r="A1249" i="3"/>
  <c r="C1255" i="3"/>
  <c r="B1255" i="3"/>
  <c r="A1255" i="3"/>
  <c r="C1261" i="3"/>
  <c r="B1261" i="3"/>
  <c r="A1261" i="3"/>
  <c r="C1267" i="3"/>
  <c r="B1267" i="3"/>
  <c r="A1267" i="3"/>
  <c r="C1277" i="3"/>
  <c r="B1277" i="3"/>
  <c r="A1277" i="3"/>
  <c r="C1282" i="3"/>
  <c r="B1282" i="3"/>
  <c r="A1282" i="3"/>
  <c r="C1301" i="3"/>
  <c r="B1301" i="3"/>
  <c r="A1301" i="3"/>
  <c r="C1306" i="3"/>
  <c r="B1306" i="3"/>
  <c r="A1306" i="3"/>
  <c r="C1325" i="3"/>
  <c r="B1325" i="3"/>
  <c r="A1325" i="3"/>
  <c r="C1330" i="3"/>
  <c r="B1330" i="3"/>
  <c r="A1330" i="3"/>
  <c r="C1349" i="3"/>
  <c r="B1349" i="3"/>
  <c r="A1349" i="3"/>
  <c r="C1354" i="3"/>
  <c r="B1354" i="3"/>
  <c r="A1354" i="3"/>
  <c r="C1373" i="3"/>
  <c r="B1373" i="3"/>
  <c r="A1373" i="3"/>
  <c r="C1378" i="3"/>
  <c r="B1378" i="3"/>
  <c r="A1378" i="3"/>
  <c r="C1397" i="3"/>
  <c r="B1397" i="3"/>
  <c r="A1397" i="3"/>
  <c r="C1402" i="3"/>
  <c r="B1402" i="3"/>
  <c r="A1402" i="3"/>
  <c r="C1421" i="3"/>
  <c r="B1421" i="3"/>
  <c r="A1421" i="3"/>
  <c r="C1430" i="3"/>
  <c r="B1430" i="3"/>
  <c r="A1430" i="3"/>
  <c r="A1439" i="3"/>
  <c r="C1439" i="3"/>
  <c r="B1439" i="3"/>
  <c r="C1448" i="3"/>
  <c r="B1448" i="3"/>
  <c r="A1448" i="3"/>
  <c r="C1457" i="3"/>
  <c r="B1457" i="3"/>
  <c r="A1457" i="3"/>
  <c r="A1475" i="3"/>
  <c r="C1475" i="3"/>
  <c r="B1475" i="3"/>
  <c r="C1510" i="3"/>
  <c r="B1510" i="3"/>
  <c r="A1510" i="3"/>
  <c r="C1272" i="3"/>
  <c r="B1272" i="3"/>
  <c r="A1272" i="3"/>
  <c r="C1296" i="3"/>
  <c r="B1296" i="3"/>
  <c r="A1296" i="3"/>
  <c r="C1320" i="3"/>
  <c r="B1320" i="3"/>
  <c r="A1320" i="3"/>
  <c r="C1344" i="3"/>
  <c r="B1344" i="3"/>
  <c r="A1344" i="3"/>
  <c r="C1368" i="3"/>
  <c r="B1368" i="3"/>
  <c r="A1368" i="3"/>
  <c r="C1392" i="3"/>
  <c r="B1392" i="3"/>
  <c r="A1392" i="3"/>
  <c r="A1416" i="3"/>
  <c r="C1416" i="3"/>
  <c r="B1416" i="3"/>
  <c r="C1425" i="3"/>
  <c r="B1425" i="3"/>
  <c r="A1425" i="3"/>
  <c r="C1434" i="3"/>
  <c r="B1434" i="3"/>
  <c r="A1434" i="3"/>
  <c r="A1443" i="3"/>
  <c r="C1443" i="3"/>
  <c r="B1443" i="3"/>
  <c r="C1452" i="3"/>
  <c r="B1452" i="3"/>
  <c r="A1452" i="3"/>
  <c r="C1461" i="3"/>
  <c r="B1461" i="3"/>
  <c r="A1461" i="3"/>
  <c r="C1470" i="3"/>
  <c r="B1470" i="3"/>
  <c r="A1470" i="3"/>
  <c r="A1479" i="3"/>
  <c r="C1479" i="3"/>
  <c r="B1479" i="3"/>
  <c r="C372" i="3"/>
  <c r="B372" i="3"/>
  <c r="A372" i="3"/>
  <c r="C378" i="3"/>
  <c r="B378" i="3"/>
  <c r="A378" i="3"/>
  <c r="C384" i="3"/>
  <c r="B384" i="3"/>
  <c r="A384" i="3"/>
  <c r="C390" i="3"/>
  <c r="B390" i="3"/>
  <c r="A390" i="3"/>
  <c r="C396" i="3"/>
  <c r="B396" i="3"/>
  <c r="A396" i="3"/>
  <c r="C402" i="3"/>
  <c r="B402" i="3"/>
  <c r="A402" i="3"/>
  <c r="C408" i="3"/>
  <c r="B408" i="3"/>
  <c r="A408" i="3"/>
  <c r="C414" i="3"/>
  <c r="B414" i="3"/>
  <c r="A414" i="3"/>
  <c r="C420" i="3"/>
  <c r="B420" i="3"/>
  <c r="A420" i="3"/>
  <c r="C426" i="3"/>
  <c r="B426" i="3"/>
  <c r="A426" i="3"/>
  <c r="C432" i="3"/>
  <c r="B432" i="3"/>
  <c r="A432" i="3"/>
  <c r="C438" i="3"/>
  <c r="B438" i="3"/>
  <c r="A438" i="3"/>
  <c r="C444" i="3"/>
  <c r="B444" i="3"/>
  <c r="A444" i="3"/>
  <c r="C450" i="3"/>
  <c r="B450" i="3"/>
  <c r="A450" i="3"/>
  <c r="C456" i="3"/>
  <c r="B456" i="3"/>
  <c r="A456" i="3"/>
  <c r="C462" i="3"/>
  <c r="B462" i="3"/>
  <c r="A462" i="3"/>
  <c r="C468" i="3"/>
  <c r="B468" i="3"/>
  <c r="A468" i="3"/>
  <c r="C474" i="3"/>
  <c r="B474" i="3"/>
  <c r="A474" i="3"/>
  <c r="C480" i="3"/>
  <c r="B480" i="3"/>
  <c r="A480" i="3"/>
  <c r="C486" i="3"/>
  <c r="B486" i="3"/>
  <c r="A486" i="3"/>
  <c r="C492" i="3"/>
  <c r="B492" i="3"/>
  <c r="A492" i="3"/>
  <c r="C498" i="3"/>
  <c r="B498" i="3"/>
  <c r="A498" i="3"/>
  <c r="C504" i="3"/>
  <c r="B504" i="3"/>
  <c r="A504" i="3"/>
  <c r="C510" i="3"/>
  <c r="B510" i="3"/>
  <c r="A510" i="3"/>
  <c r="C516" i="3"/>
  <c r="B516" i="3"/>
  <c r="A516" i="3"/>
  <c r="C522" i="3"/>
  <c r="B522" i="3"/>
  <c r="A522" i="3"/>
  <c r="C528" i="3"/>
  <c r="B528" i="3"/>
  <c r="A528" i="3"/>
  <c r="C534" i="3"/>
  <c r="B534" i="3"/>
  <c r="A534" i="3"/>
  <c r="C540" i="3"/>
  <c r="B540" i="3"/>
  <c r="A540" i="3"/>
  <c r="C546" i="3"/>
  <c r="B546" i="3"/>
  <c r="A546" i="3"/>
  <c r="C552" i="3"/>
  <c r="B552" i="3"/>
  <c r="A552" i="3"/>
  <c r="C558" i="3"/>
  <c r="B558" i="3"/>
  <c r="A558" i="3"/>
  <c r="C564" i="3"/>
  <c r="B564" i="3"/>
  <c r="A564" i="3"/>
  <c r="C570" i="3"/>
  <c r="B570" i="3"/>
  <c r="A570" i="3"/>
  <c r="C576" i="3"/>
  <c r="B576" i="3"/>
  <c r="A576" i="3"/>
  <c r="C582" i="3"/>
  <c r="B582" i="3"/>
  <c r="A582" i="3"/>
  <c r="C588" i="3"/>
  <c r="B588" i="3"/>
  <c r="A588" i="3"/>
  <c r="C594" i="3"/>
  <c r="B594" i="3"/>
  <c r="A594" i="3"/>
  <c r="C600" i="3"/>
  <c r="B600" i="3"/>
  <c r="A600" i="3"/>
  <c r="C606" i="3"/>
  <c r="B606" i="3"/>
  <c r="A606" i="3"/>
  <c r="C612" i="3"/>
  <c r="B612" i="3"/>
  <c r="A612" i="3"/>
  <c r="C618" i="3"/>
  <c r="B618" i="3"/>
  <c r="A618" i="3"/>
  <c r="C624" i="3"/>
  <c r="B624" i="3"/>
  <c r="A624" i="3"/>
  <c r="C630" i="3"/>
  <c r="B630" i="3"/>
  <c r="A630" i="3"/>
  <c r="C636" i="3"/>
  <c r="B636" i="3"/>
  <c r="A636" i="3"/>
  <c r="C642" i="3"/>
  <c r="B642" i="3"/>
  <c r="A642" i="3"/>
  <c r="C648" i="3"/>
  <c r="B648" i="3"/>
  <c r="A648" i="3"/>
  <c r="C654" i="3"/>
  <c r="B654" i="3"/>
  <c r="A654" i="3"/>
  <c r="C660" i="3"/>
  <c r="B660" i="3"/>
  <c r="A660" i="3"/>
  <c r="C666" i="3"/>
  <c r="A666" i="3"/>
  <c r="B666" i="3"/>
  <c r="B672" i="3"/>
  <c r="A672" i="3"/>
  <c r="C672" i="3"/>
  <c r="C678" i="3"/>
  <c r="B678" i="3"/>
  <c r="A678" i="3"/>
  <c r="C684" i="3"/>
  <c r="B684" i="3"/>
  <c r="A684" i="3"/>
  <c r="C690" i="3"/>
  <c r="B690" i="3"/>
  <c r="A690" i="3"/>
  <c r="C696" i="3"/>
  <c r="B696" i="3"/>
  <c r="A696" i="3"/>
  <c r="C702" i="3"/>
  <c r="B702" i="3"/>
  <c r="A702" i="3"/>
  <c r="C708" i="3"/>
  <c r="B708" i="3"/>
  <c r="A708" i="3"/>
  <c r="C714" i="3"/>
  <c r="B714" i="3"/>
  <c r="A714" i="3"/>
  <c r="C720" i="3"/>
  <c r="B720" i="3"/>
  <c r="A720" i="3"/>
  <c r="C726" i="3"/>
  <c r="B726" i="3"/>
  <c r="A726" i="3"/>
  <c r="C732" i="3"/>
  <c r="B732" i="3"/>
  <c r="A732" i="3"/>
  <c r="C738" i="3"/>
  <c r="B738" i="3"/>
  <c r="A738" i="3"/>
  <c r="C744" i="3"/>
  <c r="B744" i="3"/>
  <c r="A744" i="3"/>
  <c r="C750" i="3"/>
  <c r="B750" i="3"/>
  <c r="A750" i="3"/>
  <c r="C756" i="3"/>
  <c r="B756" i="3"/>
  <c r="A756" i="3"/>
  <c r="C762" i="3"/>
  <c r="B762" i="3"/>
  <c r="A762" i="3"/>
  <c r="C768" i="3"/>
  <c r="B768" i="3"/>
  <c r="A768" i="3"/>
  <c r="C774" i="3"/>
  <c r="B774" i="3"/>
  <c r="A774" i="3"/>
  <c r="C780" i="3"/>
  <c r="B780" i="3"/>
  <c r="A780" i="3"/>
  <c r="C786" i="3"/>
  <c r="B786" i="3"/>
  <c r="A786" i="3"/>
  <c r="C792" i="3"/>
  <c r="B792" i="3"/>
  <c r="A792" i="3"/>
  <c r="C798" i="3"/>
  <c r="B798" i="3"/>
  <c r="A798" i="3"/>
  <c r="C804" i="3"/>
  <c r="B804" i="3"/>
  <c r="A804" i="3"/>
  <c r="C810" i="3"/>
  <c r="B810" i="3"/>
  <c r="A810" i="3"/>
  <c r="C816" i="3"/>
  <c r="B816" i="3"/>
  <c r="A816" i="3"/>
  <c r="C822" i="3"/>
  <c r="B822" i="3"/>
  <c r="A822" i="3"/>
  <c r="C828" i="3"/>
  <c r="B828" i="3"/>
  <c r="A828" i="3"/>
  <c r="C834" i="3"/>
  <c r="B834" i="3"/>
  <c r="A834" i="3"/>
  <c r="C840" i="3"/>
  <c r="B840" i="3"/>
  <c r="A840" i="3"/>
  <c r="C846" i="3"/>
  <c r="B846" i="3"/>
  <c r="A846" i="3"/>
  <c r="C852" i="3"/>
  <c r="B852" i="3"/>
  <c r="A852" i="3"/>
  <c r="C858" i="3"/>
  <c r="B858" i="3"/>
  <c r="A858" i="3"/>
  <c r="C864" i="3"/>
  <c r="B864" i="3"/>
  <c r="A864" i="3"/>
  <c r="C870" i="3"/>
  <c r="B870" i="3"/>
  <c r="A870" i="3"/>
  <c r="C876" i="3"/>
  <c r="B876" i="3"/>
  <c r="A876" i="3"/>
  <c r="C882" i="3"/>
  <c r="B882" i="3"/>
  <c r="A882" i="3"/>
  <c r="C888" i="3"/>
  <c r="B888" i="3"/>
  <c r="A888" i="3"/>
  <c r="C894" i="3"/>
  <c r="B894" i="3"/>
  <c r="A894" i="3"/>
  <c r="C900" i="3"/>
  <c r="B900" i="3"/>
  <c r="A900" i="3"/>
  <c r="C906" i="3"/>
  <c r="B906" i="3"/>
  <c r="A906" i="3"/>
  <c r="C912" i="3"/>
  <c r="B912" i="3"/>
  <c r="A912" i="3"/>
  <c r="C918" i="3"/>
  <c r="B918" i="3"/>
  <c r="A918" i="3"/>
  <c r="C924" i="3"/>
  <c r="B924" i="3"/>
  <c r="A924" i="3"/>
  <c r="C930" i="3"/>
  <c r="B930" i="3"/>
  <c r="A930" i="3"/>
  <c r="C936" i="3"/>
  <c r="B936" i="3"/>
  <c r="A936" i="3"/>
  <c r="C942" i="3"/>
  <c r="B942" i="3"/>
  <c r="A942" i="3"/>
  <c r="C948" i="3"/>
  <c r="B948" i="3"/>
  <c r="A948" i="3"/>
  <c r="C954" i="3"/>
  <c r="B954" i="3"/>
  <c r="A954" i="3"/>
  <c r="C960" i="3"/>
  <c r="B960" i="3"/>
  <c r="A960" i="3"/>
  <c r="C966" i="3"/>
  <c r="B966" i="3"/>
  <c r="A966" i="3"/>
  <c r="C972" i="3"/>
  <c r="B972" i="3"/>
  <c r="A972" i="3"/>
  <c r="C978" i="3"/>
  <c r="B978" i="3"/>
  <c r="A978" i="3"/>
  <c r="C984" i="3"/>
  <c r="B984" i="3"/>
  <c r="A984" i="3"/>
  <c r="C990" i="3"/>
  <c r="B990" i="3"/>
  <c r="A990" i="3"/>
  <c r="C996" i="3"/>
  <c r="B996" i="3"/>
  <c r="A996" i="3"/>
  <c r="C1002" i="3"/>
  <c r="B1002" i="3"/>
  <c r="A1002" i="3"/>
  <c r="C1008" i="3"/>
  <c r="B1008" i="3"/>
  <c r="A1008" i="3"/>
  <c r="C1014" i="3"/>
  <c r="B1014" i="3"/>
  <c r="A1014" i="3"/>
  <c r="C1020" i="3"/>
  <c r="B1020" i="3"/>
  <c r="A1020" i="3"/>
  <c r="C1026" i="3"/>
  <c r="B1026" i="3"/>
  <c r="A1026" i="3"/>
  <c r="C1032" i="3"/>
  <c r="B1032" i="3"/>
  <c r="A1032" i="3"/>
  <c r="C1038" i="3"/>
  <c r="B1038" i="3"/>
  <c r="A1038" i="3"/>
  <c r="C1044" i="3"/>
  <c r="B1044" i="3"/>
  <c r="A1044" i="3"/>
  <c r="C1050" i="3"/>
  <c r="B1050" i="3"/>
  <c r="A1050" i="3"/>
  <c r="C1056" i="3"/>
  <c r="B1056" i="3"/>
  <c r="A1056" i="3"/>
  <c r="C1062" i="3"/>
  <c r="B1062" i="3"/>
  <c r="A1062" i="3"/>
  <c r="C1068" i="3"/>
  <c r="B1068" i="3"/>
  <c r="A1068" i="3"/>
  <c r="C1074" i="3"/>
  <c r="B1074" i="3"/>
  <c r="A1074" i="3"/>
  <c r="C1080" i="3"/>
  <c r="B1080" i="3"/>
  <c r="A1080" i="3"/>
  <c r="C1086" i="3"/>
  <c r="B1086" i="3"/>
  <c r="A1086" i="3"/>
  <c r="C1092" i="3"/>
  <c r="B1092" i="3"/>
  <c r="A1092" i="3"/>
  <c r="C1098" i="3"/>
  <c r="B1098" i="3"/>
  <c r="A1098" i="3"/>
  <c r="C1104" i="3"/>
  <c r="B1104" i="3"/>
  <c r="A1104" i="3"/>
  <c r="C1110" i="3"/>
  <c r="B1110" i="3"/>
  <c r="A1110" i="3"/>
  <c r="C1116" i="3"/>
  <c r="B1116" i="3"/>
  <c r="A1116" i="3"/>
  <c r="C1122" i="3"/>
  <c r="B1122" i="3"/>
  <c r="A1122" i="3"/>
  <c r="C1128" i="3"/>
  <c r="B1128" i="3"/>
  <c r="A1128" i="3"/>
  <c r="C1134" i="3"/>
  <c r="B1134" i="3"/>
  <c r="A1134" i="3"/>
  <c r="C1140" i="3"/>
  <c r="B1140" i="3"/>
  <c r="A1140" i="3"/>
  <c r="C1146" i="3"/>
  <c r="B1146" i="3"/>
  <c r="A1146" i="3"/>
  <c r="C1152" i="3"/>
  <c r="B1152" i="3"/>
  <c r="A1152" i="3"/>
  <c r="C1158" i="3"/>
  <c r="B1158" i="3"/>
  <c r="A1158" i="3"/>
  <c r="C1164" i="3"/>
  <c r="B1164" i="3"/>
  <c r="A1164" i="3"/>
  <c r="C1170" i="3"/>
  <c r="B1170" i="3"/>
  <c r="A1170" i="3"/>
  <c r="C1176" i="3"/>
  <c r="B1176" i="3"/>
  <c r="A1176" i="3"/>
  <c r="C1182" i="3"/>
  <c r="B1182" i="3"/>
  <c r="A1182" i="3"/>
  <c r="C1188" i="3"/>
  <c r="B1188" i="3"/>
  <c r="A1188" i="3"/>
  <c r="C1194" i="3"/>
  <c r="B1194" i="3"/>
  <c r="A1194" i="3"/>
  <c r="C1200" i="3"/>
  <c r="B1200" i="3"/>
  <c r="A1200" i="3"/>
  <c r="C1206" i="3"/>
  <c r="B1206" i="3"/>
  <c r="A1206" i="3"/>
  <c r="C1212" i="3"/>
  <c r="B1212" i="3"/>
  <c r="A1212" i="3"/>
  <c r="C1218" i="3"/>
  <c r="B1218" i="3"/>
  <c r="A1218" i="3"/>
  <c r="C1224" i="3"/>
  <c r="B1224" i="3"/>
  <c r="A1224" i="3"/>
  <c r="C1230" i="3"/>
  <c r="B1230" i="3"/>
  <c r="A1230" i="3"/>
  <c r="C1236" i="3"/>
  <c r="B1236" i="3"/>
  <c r="A1236" i="3"/>
  <c r="C1242" i="3"/>
  <c r="B1242" i="3"/>
  <c r="A1242" i="3"/>
  <c r="C1248" i="3"/>
  <c r="B1248" i="3"/>
  <c r="A1248" i="3"/>
  <c r="C1254" i="3"/>
  <c r="B1254" i="3"/>
  <c r="A1254" i="3"/>
  <c r="C1260" i="3"/>
  <c r="B1260" i="3"/>
  <c r="A1260" i="3"/>
  <c r="C1266" i="3"/>
  <c r="B1266" i="3"/>
  <c r="A1266" i="3"/>
  <c r="C1281" i="3"/>
  <c r="B1281" i="3"/>
  <c r="A1281" i="3"/>
  <c r="C1286" i="3"/>
  <c r="B1286" i="3"/>
  <c r="A1286" i="3"/>
  <c r="C1291" i="3"/>
  <c r="B1291" i="3"/>
  <c r="A1291" i="3"/>
  <c r="C1305" i="3"/>
  <c r="B1305" i="3"/>
  <c r="A1305" i="3"/>
  <c r="C1310" i="3"/>
  <c r="B1310" i="3"/>
  <c r="A1310" i="3"/>
  <c r="C1315" i="3"/>
  <c r="B1315" i="3"/>
  <c r="A1315" i="3"/>
  <c r="C1329" i="3"/>
  <c r="B1329" i="3"/>
  <c r="A1329" i="3"/>
  <c r="C1334" i="3"/>
  <c r="B1334" i="3"/>
  <c r="A1334" i="3"/>
  <c r="C1339" i="3"/>
  <c r="B1339" i="3"/>
  <c r="A1339" i="3"/>
  <c r="C1353" i="3"/>
  <c r="B1353" i="3"/>
  <c r="A1353" i="3"/>
  <c r="C1358" i="3"/>
  <c r="B1358" i="3"/>
  <c r="A1358" i="3"/>
  <c r="C1363" i="3"/>
  <c r="B1363" i="3"/>
  <c r="A1363" i="3"/>
  <c r="C1377" i="3"/>
  <c r="B1377" i="3"/>
  <c r="A1377" i="3"/>
  <c r="C1382" i="3"/>
  <c r="B1382" i="3"/>
  <c r="A1382" i="3"/>
  <c r="C1387" i="3"/>
  <c r="B1387" i="3"/>
  <c r="A1387" i="3"/>
  <c r="C1401" i="3"/>
  <c r="B1401" i="3"/>
  <c r="A1401" i="3"/>
  <c r="C1406" i="3"/>
  <c r="B1406" i="3"/>
  <c r="A1406" i="3"/>
  <c r="C1411" i="3"/>
  <c r="B1411" i="3"/>
  <c r="A1411" i="3"/>
  <c r="C1522" i="3"/>
  <c r="B1522" i="3"/>
  <c r="A1522" i="3"/>
  <c r="C1271" i="3"/>
  <c r="B1271" i="3"/>
  <c r="A1271" i="3"/>
  <c r="C1276" i="3"/>
  <c r="B1276" i="3"/>
  <c r="A1276" i="3"/>
  <c r="C1295" i="3"/>
  <c r="B1295" i="3"/>
  <c r="A1295" i="3"/>
  <c r="C1300" i="3"/>
  <c r="B1300" i="3"/>
  <c r="A1300" i="3"/>
  <c r="C1319" i="3"/>
  <c r="B1319" i="3"/>
  <c r="A1319" i="3"/>
  <c r="C1324" i="3"/>
  <c r="B1324" i="3"/>
  <c r="A1324" i="3"/>
  <c r="C1343" i="3"/>
  <c r="B1343" i="3"/>
  <c r="A1343" i="3"/>
  <c r="C1348" i="3"/>
  <c r="B1348" i="3"/>
  <c r="A1348" i="3"/>
  <c r="C1367" i="3"/>
  <c r="B1367" i="3"/>
  <c r="A1367" i="3"/>
  <c r="C1372" i="3"/>
  <c r="B1372" i="3"/>
  <c r="A1372" i="3"/>
  <c r="C1391" i="3"/>
  <c r="B1391" i="3"/>
  <c r="A1391" i="3"/>
  <c r="C1396" i="3"/>
  <c r="B1396" i="3"/>
  <c r="A1396" i="3"/>
  <c r="A1415" i="3"/>
  <c r="C1415" i="3"/>
  <c r="B1415" i="3"/>
  <c r="B1420" i="3"/>
  <c r="A1420" i="3"/>
  <c r="C1420" i="3"/>
  <c r="A1429" i="3"/>
  <c r="C1429" i="3"/>
  <c r="B1429" i="3"/>
  <c r="C1438" i="3"/>
  <c r="B1438" i="3"/>
  <c r="A1438" i="3"/>
  <c r="A1447" i="3"/>
  <c r="C1447" i="3"/>
  <c r="B1447" i="3"/>
  <c r="C1456" i="3"/>
  <c r="B1456" i="3"/>
  <c r="A1456" i="3"/>
  <c r="C1465" i="3"/>
  <c r="B1465" i="3"/>
  <c r="A1465" i="3"/>
  <c r="C1474" i="3"/>
  <c r="B1474" i="3"/>
  <c r="A1474" i="3"/>
  <c r="A1483" i="3"/>
  <c r="C1483" i="3"/>
  <c r="B1483" i="3"/>
  <c r="C1492" i="3"/>
  <c r="B1492" i="3"/>
  <c r="A1492" i="3"/>
  <c r="C437" i="3"/>
  <c r="B437" i="3"/>
  <c r="A437" i="3"/>
  <c r="C443" i="3"/>
  <c r="B443" i="3"/>
  <c r="A443" i="3"/>
  <c r="C449" i="3"/>
  <c r="B449" i="3"/>
  <c r="A449" i="3"/>
  <c r="C455" i="3"/>
  <c r="B455" i="3"/>
  <c r="A455" i="3"/>
  <c r="C461" i="3"/>
  <c r="B461" i="3"/>
  <c r="A461" i="3"/>
  <c r="C467" i="3"/>
  <c r="B467" i="3"/>
  <c r="A467" i="3"/>
  <c r="C473" i="3"/>
  <c r="B473" i="3"/>
  <c r="A473" i="3"/>
  <c r="C479" i="3"/>
  <c r="B479" i="3"/>
  <c r="A479" i="3"/>
  <c r="C485" i="3"/>
  <c r="B485" i="3"/>
  <c r="A485" i="3"/>
  <c r="C491" i="3"/>
  <c r="B491" i="3"/>
  <c r="A491" i="3"/>
  <c r="C497" i="3"/>
  <c r="B497" i="3"/>
  <c r="A497" i="3"/>
  <c r="C503" i="3"/>
  <c r="B503" i="3"/>
  <c r="A503" i="3"/>
  <c r="C509" i="3"/>
  <c r="B509" i="3"/>
  <c r="A509" i="3"/>
  <c r="C515" i="3"/>
  <c r="B515" i="3"/>
  <c r="A515" i="3"/>
  <c r="C521" i="3"/>
  <c r="B521" i="3"/>
  <c r="A521" i="3"/>
  <c r="C527" i="3"/>
  <c r="B527" i="3"/>
  <c r="A527" i="3"/>
  <c r="C533" i="3"/>
  <c r="B533" i="3"/>
  <c r="A533" i="3"/>
  <c r="C539" i="3"/>
  <c r="B539" i="3"/>
  <c r="A539" i="3"/>
  <c r="C545" i="3"/>
  <c r="B545" i="3"/>
  <c r="A545" i="3"/>
  <c r="C551" i="3"/>
  <c r="B551" i="3"/>
  <c r="A551" i="3"/>
  <c r="C557" i="3"/>
  <c r="B557" i="3"/>
  <c r="A557" i="3"/>
  <c r="C563" i="3"/>
  <c r="B563" i="3"/>
  <c r="A563" i="3"/>
  <c r="C569" i="3"/>
  <c r="B569" i="3"/>
  <c r="A569" i="3"/>
  <c r="C575" i="3"/>
  <c r="B575" i="3"/>
  <c r="A575" i="3"/>
  <c r="C581" i="3"/>
  <c r="B581" i="3"/>
  <c r="A581" i="3"/>
  <c r="C587" i="3"/>
  <c r="B587" i="3"/>
  <c r="A587" i="3"/>
  <c r="C593" i="3"/>
  <c r="B593" i="3"/>
  <c r="A593" i="3"/>
  <c r="C599" i="3"/>
  <c r="B599" i="3"/>
  <c r="A599" i="3"/>
  <c r="C605" i="3"/>
  <c r="B605" i="3"/>
  <c r="A605" i="3"/>
  <c r="C611" i="3"/>
  <c r="B611" i="3"/>
  <c r="A611" i="3"/>
  <c r="C617" i="3"/>
  <c r="B617" i="3"/>
  <c r="A617" i="3"/>
  <c r="C623" i="3"/>
  <c r="B623" i="3"/>
  <c r="A623" i="3"/>
  <c r="C629" i="3"/>
  <c r="B629" i="3"/>
  <c r="A629" i="3"/>
  <c r="C635" i="3"/>
  <c r="B635" i="3"/>
  <c r="A635" i="3"/>
  <c r="C641" i="3"/>
  <c r="B641" i="3"/>
  <c r="A641" i="3"/>
  <c r="C647" i="3"/>
  <c r="B647" i="3"/>
  <c r="A647" i="3"/>
  <c r="A653" i="3"/>
  <c r="C653" i="3"/>
  <c r="B653" i="3"/>
  <c r="C659" i="3"/>
  <c r="B659" i="3"/>
  <c r="A659" i="3"/>
  <c r="A665" i="3"/>
  <c r="C665" i="3"/>
  <c r="B665" i="3"/>
  <c r="C671" i="3"/>
  <c r="B671" i="3"/>
  <c r="A671" i="3"/>
  <c r="A677" i="3"/>
  <c r="C677" i="3"/>
  <c r="B677" i="3"/>
  <c r="C683" i="3"/>
  <c r="B683" i="3"/>
  <c r="A683" i="3"/>
  <c r="A689" i="3"/>
  <c r="C689" i="3"/>
  <c r="B689" i="3"/>
  <c r="C695" i="3"/>
  <c r="B695" i="3"/>
  <c r="A695" i="3"/>
  <c r="A701" i="3"/>
  <c r="C701" i="3"/>
  <c r="B701" i="3"/>
  <c r="C707" i="3"/>
  <c r="B707" i="3"/>
  <c r="A707" i="3"/>
  <c r="A713" i="3"/>
  <c r="C713" i="3"/>
  <c r="B713" i="3"/>
  <c r="C719" i="3"/>
  <c r="B719" i="3"/>
  <c r="A719" i="3"/>
  <c r="A725" i="3"/>
  <c r="C725" i="3"/>
  <c r="B725" i="3"/>
  <c r="C731" i="3"/>
  <c r="B731" i="3"/>
  <c r="A731" i="3"/>
  <c r="A737" i="3"/>
  <c r="C737" i="3"/>
  <c r="B737" i="3"/>
  <c r="C743" i="3"/>
  <c r="B743" i="3"/>
  <c r="A743" i="3"/>
  <c r="A749" i="3"/>
  <c r="C749" i="3"/>
  <c r="B749" i="3"/>
  <c r="C755" i="3"/>
  <c r="B755" i="3"/>
  <c r="A755" i="3"/>
  <c r="A761" i="3"/>
  <c r="C761" i="3"/>
  <c r="B761" i="3"/>
  <c r="C767" i="3"/>
  <c r="B767" i="3"/>
  <c r="A767" i="3"/>
  <c r="A773" i="3"/>
  <c r="C773" i="3"/>
  <c r="B773" i="3"/>
  <c r="C779" i="3"/>
  <c r="B779" i="3"/>
  <c r="A779" i="3"/>
  <c r="A785" i="3"/>
  <c r="C785" i="3"/>
  <c r="B785" i="3"/>
  <c r="C791" i="3"/>
  <c r="B791" i="3"/>
  <c r="A791" i="3"/>
  <c r="A797" i="3"/>
  <c r="C797" i="3"/>
  <c r="B797" i="3"/>
  <c r="C803" i="3"/>
  <c r="B803" i="3"/>
  <c r="A803" i="3"/>
  <c r="A809" i="3"/>
  <c r="C809" i="3"/>
  <c r="B809" i="3"/>
  <c r="C815" i="3"/>
  <c r="B815" i="3"/>
  <c r="A815" i="3"/>
  <c r="A821" i="3"/>
  <c r="C821" i="3"/>
  <c r="B821" i="3"/>
  <c r="C827" i="3"/>
  <c r="B827" i="3"/>
  <c r="A827" i="3"/>
  <c r="A833" i="3"/>
  <c r="C833" i="3"/>
  <c r="B833" i="3"/>
  <c r="C839" i="3"/>
  <c r="B839" i="3"/>
  <c r="A839" i="3"/>
  <c r="A845" i="3"/>
  <c r="C845" i="3"/>
  <c r="B845" i="3"/>
  <c r="C851" i="3"/>
  <c r="B851" i="3"/>
  <c r="A851" i="3"/>
  <c r="A857" i="3"/>
  <c r="C857" i="3"/>
  <c r="B857" i="3"/>
  <c r="C863" i="3"/>
  <c r="B863" i="3"/>
  <c r="A863" i="3"/>
  <c r="A869" i="3"/>
  <c r="C869" i="3"/>
  <c r="B869" i="3"/>
  <c r="C875" i="3"/>
  <c r="B875" i="3"/>
  <c r="A875" i="3"/>
  <c r="A881" i="3"/>
  <c r="C881" i="3"/>
  <c r="B881" i="3"/>
  <c r="C887" i="3"/>
  <c r="B887" i="3"/>
  <c r="A887" i="3"/>
  <c r="A893" i="3"/>
  <c r="C893" i="3"/>
  <c r="B893" i="3"/>
  <c r="C899" i="3"/>
  <c r="B899" i="3"/>
  <c r="A899" i="3"/>
  <c r="A905" i="3"/>
  <c r="C905" i="3"/>
  <c r="B905" i="3"/>
  <c r="C911" i="3"/>
  <c r="B911" i="3"/>
  <c r="A911" i="3"/>
  <c r="A917" i="3"/>
  <c r="C917" i="3"/>
  <c r="B917" i="3"/>
  <c r="C923" i="3"/>
  <c r="B923" i="3"/>
  <c r="A923" i="3"/>
  <c r="A929" i="3"/>
  <c r="C929" i="3"/>
  <c r="B929" i="3"/>
  <c r="C935" i="3"/>
  <c r="B935" i="3"/>
  <c r="A935" i="3"/>
  <c r="A941" i="3"/>
  <c r="C941" i="3"/>
  <c r="B941" i="3"/>
  <c r="C947" i="3"/>
  <c r="B947" i="3"/>
  <c r="A947" i="3"/>
  <c r="A953" i="3"/>
  <c r="C953" i="3"/>
  <c r="B953" i="3"/>
  <c r="C959" i="3"/>
  <c r="B959" i="3"/>
  <c r="A959" i="3"/>
  <c r="A965" i="3"/>
  <c r="C965" i="3"/>
  <c r="B965" i="3"/>
  <c r="C971" i="3"/>
  <c r="B971" i="3"/>
  <c r="A971" i="3"/>
  <c r="A977" i="3"/>
  <c r="C977" i="3"/>
  <c r="B977" i="3"/>
  <c r="C983" i="3"/>
  <c r="B983" i="3"/>
  <c r="A983" i="3"/>
  <c r="A989" i="3"/>
  <c r="C989" i="3"/>
  <c r="B989" i="3"/>
  <c r="C995" i="3"/>
  <c r="B995" i="3"/>
  <c r="A995" i="3"/>
  <c r="A1001" i="3"/>
  <c r="C1001" i="3"/>
  <c r="B1001" i="3"/>
  <c r="C1007" i="3"/>
  <c r="B1007" i="3"/>
  <c r="A1007" i="3"/>
  <c r="A1013" i="3"/>
  <c r="C1013" i="3"/>
  <c r="B1013" i="3"/>
  <c r="C1019" i="3"/>
  <c r="B1019" i="3"/>
  <c r="A1019" i="3"/>
  <c r="A1025" i="3"/>
  <c r="C1025" i="3"/>
  <c r="B1025" i="3"/>
  <c r="C1031" i="3"/>
  <c r="B1031" i="3"/>
  <c r="A1031" i="3"/>
  <c r="A1037" i="3"/>
  <c r="C1037" i="3"/>
  <c r="B1037" i="3"/>
  <c r="C1043" i="3"/>
  <c r="B1043" i="3"/>
  <c r="A1043" i="3"/>
  <c r="A1049" i="3"/>
  <c r="C1049" i="3"/>
  <c r="B1049" i="3"/>
  <c r="C1055" i="3"/>
  <c r="B1055" i="3"/>
  <c r="A1055" i="3"/>
  <c r="A1061" i="3"/>
  <c r="C1061" i="3"/>
  <c r="B1061" i="3"/>
  <c r="C1067" i="3"/>
  <c r="B1067" i="3"/>
  <c r="A1067" i="3"/>
  <c r="A1073" i="3"/>
  <c r="C1073" i="3"/>
  <c r="B1073" i="3"/>
  <c r="C1079" i="3"/>
  <c r="B1079" i="3"/>
  <c r="A1079" i="3"/>
  <c r="A1085" i="3"/>
  <c r="C1085" i="3"/>
  <c r="B1085" i="3"/>
  <c r="C1091" i="3"/>
  <c r="B1091" i="3"/>
  <c r="A1091" i="3"/>
  <c r="A1097" i="3"/>
  <c r="C1097" i="3"/>
  <c r="B1097" i="3"/>
  <c r="C1103" i="3"/>
  <c r="B1103" i="3"/>
  <c r="A1103" i="3"/>
  <c r="A1109" i="3"/>
  <c r="C1109" i="3"/>
  <c r="B1109" i="3"/>
  <c r="C1115" i="3"/>
  <c r="B1115" i="3"/>
  <c r="A1115" i="3"/>
  <c r="A1121" i="3"/>
  <c r="C1121" i="3"/>
  <c r="B1121" i="3"/>
  <c r="C1127" i="3"/>
  <c r="B1127" i="3"/>
  <c r="A1127" i="3"/>
  <c r="A1133" i="3"/>
  <c r="C1133" i="3"/>
  <c r="B1133" i="3"/>
  <c r="C1139" i="3"/>
  <c r="B1139" i="3"/>
  <c r="A1139" i="3"/>
  <c r="A1145" i="3"/>
  <c r="C1145" i="3"/>
  <c r="B1145" i="3"/>
  <c r="C1151" i="3"/>
  <c r="B1151" i="3"/>
  <c r="A1151" i="3"/>
  <c r="A1157" i="3"/>
  <c r="C1157" i="3"/>
  <c r="B1157" i="3"/>
  <c r="C1163" i="3"/>
  <c r="B1163" i="3"/>
  <c r="A1163" i="3"/>
  <c r="A1169" i="3"/>
  <c r="C1169" i="3"/>
  <c r="B1169" i="3"/>
  <c r="C1175" i="3"/>
  <c r="B1175" i="3"/>
  <c r="A1175" i="3"/>
  <c r="A1181" i="3"/>
  <c r="C1181" i="3"/>
  <c r="B1181" i="3"/>
  <c r="C1187" i="3"/>
  <c r="B1187" i="3"/>
  <c r="A1187" i="3"/>
  <c r="A1193" i="3"/>
  <c r="C1193" i="3"/>
  <c r="B1193" i="3"/>
  <c r="C1199" i="3"/>
  <c r="B1199" i="3"/>
  <c r="A1199" i="3"/>
  <c r="C1205" i="3"/>
  <c r="B1205" i="3"/>
  <c r="A1205" i="3"/>
  <c r="C1211" i="3"/>
  <c r="B1211" i="3"/>
  <c r="A1211" i="3"/>
  <c r="B1217" i="3"/>
  <c r="A1217" i="3"/>
  <c r="C1217" i="3"/>
  <c r="C1223" i="3"/>
  <c r="B1223" i="3"/>
  <c r="A1223" i="3"/>
  <c r="C1229" i="3"/>
  <c r="B1229" i="3"/>
  <c r="A1229" i="3"/>
  <c r="C1235" i="3"/>
  <c r="B1235" i="3"/>
  <c r="A1235" i="3"/>
  <c r="C1241" i="3"/>
  <c r="B1241" i="3"/>
  <c r="A1241" i="3"/>
  <c r="C1247" i="3"/>
  <c r="B1247" i="3"/>
  <c r="A1247" i="3"/>
  <c r="C1253" i="3"/>
  <c r="B1253" i="3"/>
  <c r="A1253" i="3"/>
  <c r="C1259" i="3"/>
  <c r="B1259" i="3"/>
  <c r="A1259" i="3"/>
  <c r="C1265" i="3"/>
  <c r="B1265" i="3"/>
  <c r="A1265" i="3"/>
  <c r="C1290" i="3"/>
  <c r="B1290" i="3"/>
  <c r="A1290" i="3"/>
  <c r="C1314" i="3"/>
  <c r="B1314" i="3"/>
  <c r="A1314" i="3"/>
  <c r="C1338" i="3"/>
  <c r="B1338" i="3"/>
  <c r="A1338" i="3"/>
  <c r="C1362" i="3"/>
  <c r="B1362" i="3"/>
  <c r="A1362" i="3"/>
  <c r="C1386" i="3"/>
  <c r="B1386" i="3"/>
  <c r="A1386" i="3"/>
  <c r="C1410" i="3"/>
  <c r="B1410" i="3"/>
  <c r="A1410" i="3"/>
  <c r="C1424" i="3"/>
  <c r="B1424" i="3"/>
  <c r="A1424" i="3"/>
  <c r="B1433" i="3"/>
  <c r="A1433" i="3"/>
  <c r="C1433" i="3"/>
  <c r="A1442" i="3"/>
  <c r="C1442" i="3"/>
  <c r="B1442" i="3"/>
  <c r="A1451" i="3"/>
  <c r="C1451" i="3"/>
  <c r="B1451" i="3"/>
  <c r="C1460" i="3"/>
  <c r="B1460" i="3"/>
  <c r="A1460" i="3"/>
  <c r="C1469" i="3"/>
  <c r="B1469" i="3"/>
  <c r="A1469" i="3"/>
  <c r="C1275" i="3"/>
  <c r="B1275" i="3"/>
  <c r="A1275" i="3"/>
  <c r="C1280" i="3"/>
  <c r="B1280" i="3"/>
  <c r="A1280" i="3"/>
  <c r="C1285" i="3"/>
  <c r="B1285" i="3"/>
  <c r="A1285" i="3"/>
  <c r="C1299" i="3"/>
  <c r="B1299" i="3"/>
  <c r="A1299" i="3"/>
  <c r="C1304" i="3"/>
  <c r="B1304" i="3"/>
  <c r="A1304" i="3"/>
  <c r="C1309" i="3"/>
  <c r="B1309" i="3"/>
  <c r="A1309" i="3"/>
  <c r="C1323" i="3"/>
  <c r="B1323" i="3"/>
  <c r="A1323" i="3"/>
  <c r="C1328" i="3"/>
  <c r="B1328" i="3"/>
  <c r="A1328" i="3"/>
  <c r="C1333" i="3"/>
  <c r="B1333" i="3"/>
  <c r="A1333" i="3"/>
  <c r="C1347" i="3"/>
  <c r="B1347" i="3"/>
  <c r="A1347" i="3"/>
  <c r="C1352" i="3"/>
  <c r="B1352" i="3"/>
  <c r="A1352" i="3"/>
  <c r="C1357" i="3"/>
  <c r="B1357" i="3"/>
  <c r="A1357" i="3"/>
  <c r="C1371" i="3"/>
  <c r="B1371" i="3"/>
  <c r="A1371" i="3"/>
  <c r="C1376" i="3"/>
  <c r="B1376" i="3"/>
  <c r="A1376" i="3"/>
  <c r="C1381" i="3"/>
  <c r="B1381" i="3"/>
  <c r="A1381" i="3"/>
  <c r="C1395" i="3"/>
  <c r="B1395" i="3"/>
  <c r="A1395" i="3"/>
  <c r="C1400" i="3"/>
  <c r="B1400" i="3"/>
  <c r="A1400" i="3"/>
  <c r="C1405" i="3"/>
  <c r="B1405" i="3"/>
  <c r="A1405" i="3"/>
  <c r="A1419" i="3"/>
  <c r="C1419" i="3"/>
  <c r="B1419" i="3"/>
  <c r="C1428" i="3"/>
  <c r="B1428" i="3"/>
  <c r="A1428" i="3"/>
  <c r="C1437" i="3"/>
  <c r="B1437" i="3"/>
  <c r="A1437" i="3"/>
  <c r="B1446" i="3"/>
  <c r="A1446" i="3"/>
  <c r="C1446" i="3"/>
  <c r="A1455" i="3"/>
  <c r="B1455" i="3"/>
  <c r="C1455" i="3"/>
  <c r="A1464" i="3"/>
  <c r="C1464" i="3"/>
  <c r="B1464" i="3"/>
  <c r="C1473" i="3"/>
  <c r="B1473" i="3"/>
  <c r="A1473" i="3"/>
  <c r="C1504" i="3"/>
  <c r="B1504" i="3"/>
  <c r="A1504" i="3"/>
  <c r="C442" i="3"/>
  <c r="B442" i="3"/>
  <c r="A442" i="3"/>
  <c r="C448" i="3"/>
  <c r="B448" i="3"/>
  <c r="A448" i="3"/>
  <c r="C454" i="3"/>
  <c r="B454" i="3"/>
  <c r="A454" i="3"/>
  <c r="C460" i="3"/>
  <c r="B460" i="3"/>
  <c r="A460" i="3"/>
  <c r="C466" i="3"/>
  <c r="B466" i="3"/>
  <c r="A466" i="3"/>
  <c r="C472" i="3"/>
  <c r="B472" i="3"/>
  <c r="A472" i="3"/>
  <c r="C478" i="3"/>
  <c r="B478" i="3"/>
  <c r="A478" i="3"/>
  <c r="C484" i="3"/>
  <c r="B484" i="3"/>
  <c r="A484" i="3"/>
  <c r="C490" i="3"/>
  <c r="B490" i="3"/>
  <c r="A490" i="3"/>
  <c r="C496" i="3"/>
  <c r="B496" i="3"/>
  <c r="A496" i="3"/>
  <c r="C502" i="3"/>
  <c r="B502" i="3"/>
  <c r="A502" i="3"/>
  <c r="C508" i="3"/>
  <c r="B508" i="3"/>
  <c r="A508" i="3"/>
  <c r="C514" i="3"/>
  <c r="B514" i="3"/>
  <c r="A514" i="3"/>
  <c r="C520" i="3"/>
  <c r="B520" i="3"/>
  <c r="A520" i="3"/>
  <c r="C526" i="3"/>
  <c r="B526" i="3"/>
  <c r="A526" i="3"/>
  <c r="C532" i="3"/>
  <c r="B532" i="3"/>
  <c r="A532" i="3"/>
  <c r="C538" i="3"/>
  <c r="B538" i="3"/>
  <c r="A538" i="3"/>
  <c r="C544" i="3"/>
  <c r="B544" i="3"/>
  <c r="A544" i="3"/>
  <c r="C550" i="3"/>
  <c r="B550" i="3"/>
  <c r="A550" i="3"/>
  <c r="C556" i="3"/>
  <c r="B556" i="3"/>
  <c r="A556" i="3"/>
  <c r="C562" i="3"/>
  <c r="B562" i="3"/>
  <c r="A562" i="3"/>
  <c r="C568" i="3"/>
  <c r="B568" i="3"/>
  <c r="A568" i="3"/>
  <c r="C574" i="3"/>
  <c r="B574" i="3"/>
  <c r="A574" i="3"/>
  <c r="C580" i="3"/>
  <c r="B580" i="3"/>
  <c r="A580" i="3"/>
  <c r="C586" i="3"/>
  <c r="B586" i="3"/>
  <c r="A586" i="3"/>
  <c r="C592" i="3"/>
  <c r="B592" i="3"/>
  <c r="A592" i="3"/>
  <c r="C598" i="3"/>
  <c r="B598" i="3"/>
  <c r="A598" i="3"/>
  <c r="C604" i="3"/>
  <c r="B604" i="3"/>
  <c r="A604" i="3"/>
  <c r="C610" i="3"/>
  <c r="B610" i="3"/>
  <c r="A610" i="3"/>
  <c r="C616" i="3"/>
  <c r="B616" i="3"/>
  <c r="A616" i="3"/>
  <c r="C622" i="3"/>
  <c r="B622" i="3"/>
  <c r="A622" i="3"/>
  <c r="C628" i="3"/>
  <c r="B628" i="3"/>
  <c r="A628" i="3"/>
  <c r="C634" i="3"/>
  <c r="B634" i="3"/>
  <c r="A634" i="3"/>
  <c r="C640" i="3"/>
  <c r="B640" i="3"/>
  <c r="A640" i="3"/>
  <c r="C646" i="3"/>
  <c r="B646" i="3"/>
  <c r="A646" i="3"/>
  <c r="C652" i="3"/>
  <c r="B652" i="3"/>
  <c r="A652" i="3"/>
  <c r="C658" i="3"/>
  <c r="A658" i="3"/>
  <c r="B658" i="3"/>
  <c r="C664" i="3"/>
  <c r="B664" i="3"/>
  <c r="A664" i="3"/>
  <c r="C670" i="3"/>
  <c r="A670" i="3"/>
  <c r="B670" i="3"/>
  <c r="C676" i="3"/>
  <c r="B676" i="3"/>
  <c r="A676" i="3"/>
  <c r="C682" i="3"/>
  <c r="B682" i="3"/>
  <c r="A682" i="3"/>
  <c r="C688" i="3"/>
  <c r="B688" i="3"/>
  <c r="A688" i="3"/>
  <c r="C694" i="3"/>
  <c r="B694" i="3"/>
  <c r="A694" i="3"/>
  <c r="C700" i="3"/>
  <c r="B700" i="3"/>
  <c r="A700" i="3"/>
  <c r="C706" i="3"/>
  <c r="B706" i="3"/>
  <c r="A706" i="3"/>
  <c r="C712" i="3"/>
  <c r="B712" i="3"/>
  <c r="A712" i="3"/>
  <c r="C718" i="3"/>
  <c r="B718" i="3"/>
  <c r="A718" i="3"/>
  <c r="C724" i="3"/>
  <c r="B724" i="3"/>
  <c r="A724" i="3"/>
  <c r="C730" i="3"/>
  <c r="B730" i="3"/>
  <c r="A730" i="3"/>
  <c r="C736" i="3"/>
  <c r="B736" i="3"/>
  <c r="A736" i="3"/>
  <c r="C742" i="3"/>
  <c r="B742" i="3"/>
  <c r="A742" i="3"/>
  <c r="C748" i="3"/>
  <c r="B748" i="3"/>
  <c r="A748" i="3"/>
  <c r="C754" i="3"/>
  <c r="B754" i="3"/>
  <c r="A754" i="3"/>
  <c r="C760" i="3"/>
  <c r="B760" i="3"/>
  <c r="A760" i="3"/>
  <c r="C766" i="3"/>
  <c r="B766" i="3"/>
  <c r="A766" i="3"/>
  <c r="C772" i="3"/>
  <c r="B772" i="3"/>
  <c r="A772" i="3"/>
  <c r="C778" i="3"/>
  <c r="B778" i="3"/>
  <c r="A778" i="3"/>
  <c r="C784" i="3"/>
  <c r="B784" i="3"/>
  <c r="A784" i="3"/>
  <c r="C790" i="3"/>
  <c r="B790" i="3"/>
  <c r="A790" i="3"/>
  <c r="C796" i="3"/>
  <c r="B796" i="3"/>
  <c r="A796" i="3"/>
  <c r="C802" i="3"/>
  <c r="B802" i="3"/>
  <c r="A802" i="3"/>
  <c r="C808" i="3"/>
  <c r="B808" i="3"/>
  <c r="A808" i="3"/>
  <c r="C814" i="3"/>
  <c r="B814" i="3"/>
  <c r="A814" i="3"/>
  <c r="C820" i="3"/>
  <c r="B820" i="3"/>
  <c r="A820" i="3"/>
  <c r="C826" i="3"/>
  <c r="B826" i="3"/>
  <c r="A826" i="3"/>
  <c r="C832" i="3"/>
  <c r="B832" i="3"/>
  <c r="A832" i="3"/>
  <c r="C838" i="3"/>
  <c r="B838" i="3"/>
  <c r="A838" i="3"/>
  <c r="C844" i="3"/>
  <c r="B844" i="3"/>
  <c r="A844" i="3"/>
  <c r="C850" i="3"/>
  <c r="B850" i="3"/>
  <c r="A850" i="3"/>
  <c r="C856" i="3"/>
  <c r="B856" i="3"/>
  <c r="A856" i="3"/>
  <c r="C862" i="3"/>
  <c r="B862" i="3"/>
  <c r="A862" i="3"/>
  <c r="C868" i="3"/>
  <c r="B868" i="3"/>
  <c r="A868" i="3"/>
  <c r="C874" i="3"/>
  <c r="B874" i="3"/>
  <c r="A874" i="3"/>
  <c r="C880" i="3"/>
  <c r="B880" i="3"/>
  <c r="A880" i="3"/>
  <c r="C886" i="3"/>
  <c r="B886" i="3"/>
  <c r="A886" i="3"/>
  <c r="C892" i="3"/>
  <c r="B892" i="3"/>
  <c r="A892" i="3"/>
  <c r="C898" i="3"/>
  <c r="B898" i="3"/>
  <c r="A898" i="3"/>
  <c r="C904" i="3"/>
  <c r="B904" i="3"/>
  <c r="A904" i="3"/>
  <c r="C910" i="3"/>
  <c r="B910" i="3"/>
  <c r="A910" i="3"/>
  <c r="C916" i="3"/>
  <c r="B916" i="3"/>
  <c r="A916" i="3"/>
  <c r="C922" i="3"/>
  <c r="B922" i="3"/>
  <c r="A922" i="3"/>
  <c r="C928" i="3"/>
  <c r="B928" i="3"/>
  <c r="A928" i="3"/>
  <c r="C934" i="3"/>
  <c r="B934" i="3"/>
  <c r="A934" i="3"/>
  <c r="C940" i="3"/>
  <c r="B940" i="3"/>
  <c r="A940" i="3"/>
  <c r="C946" i="3"/>
  <c r="B946" i="3"/>
  <c r="A946" i="3"/>
  <c r="C952" i="3"/>
  <c r="B952" i="3"/>
  <c r="A952" i="3"/>
  <c r="C958" i="3"/>
  <c r="B958" i="3"/>
  <c r="A958" i="3"/>
  <c r="C964" i="3"/>
  <c r="B964" i="3"/>
  <c r="A964" i="3"/>
  <c r="C970" i="3"/>
  <c r="B970" i="3"/>
  <c r="A970" i="3"/>
  <c r="C976" i="3"/>
  <c r="B976" i="3"/>
  <c r="A976" i="3"/>
  <c r="C982" i="3"/>
  <c r="B982" i="3"/>
  <c r="A982" i="3"/>
  <c r="C988" i="3"/>
  <c r="B988" i="3"/>
  <c r="A988" i="3"/>
  <c r="C994" i="3"/>
  <c r="B994" i="3"/>
  <c r="A994" i="3"/>
  <c r="C1000" i="3"/>
  <c r="B1000" i="3"/>
  <c r="A1000" i="3"/>
  <c r="C1006" i="3"/>
  <c r="B1006" i="3"/>
  <c r="A1006" i="3"/>
  <c r="C1012" i="3"/>
  <c r="B1012" i="3"/>
  <c r="A1012" i="3"/>
  <c r="C1018" i="3"/>
  <c r="B1018" i="3"/>
  <c r="A1018" i="3"/>
  <c r="C1024" i="3"/>
  <c r="B1024" i="3"/>
  <c r="A1024" i="3"/>
  <c r="C1030" i="3"/>
  <c r="B1030" i="3"/>
  <c r="A1030" i="3"/>
  <c r="C1036" i="3"/>
  <c r="B1036" i="3"/>
  <c r="A1036" i="3"/>
  <c r="C1042" i="3"/>
  <c r="B1042" i="3"/>
  <c r="A1042" i="3"/>
  <c r="C1048" i="3"/>
  <c r="B1048" i="3"/>
  <c r="A1048" i="3"/>
  <c r="C1054" i="3"/>
  <c r="B1054" i="3"/>
  <c r="A1054" i="3"/>
  <c r="C1060" i="3"/>
  <c r="B1060" i="3"/>
  <c r="A1060" i="3"/>
  <c r="C1066" i="3"/>
  <c r="B1066" i="3"/>
  <c r="A1066" i="3"/>
  <c r="C1072" i="3"/>
  <c r="B1072" i="3"/>
  <c r="A1072" i="3"/>
  <c r="C1078" i="3"/>
  <c r="B1078" i="3"/>
  <c r="A1078" i="3"/>
  <c r="C1084" i="3"/>
  <c r="B1084" i="3"/>
  <c r="A1084" i="3"/>
  <c r="C1090" i="3"/>
  <c r="B1090" i="3"/>
  <c r="A1090" i="3"/>
  <c r="C1096" i="3"/>
  <c r="B1096" i="3"/>
  <c r="A1096" i="3"/>
  <c r="C1102" i="3"/>
  <c r="B1102" i="3"/>
  <c r="A1102" i="3"/>
  <c r="C1108" i="3"/>
  <c r="B1108" i="3"/>
  <c r="A1108" i="3"/>
  <c r="C1114" i="3"/>
  <c r="B1114" i="3"/>
  <c r="A1114" i="3"/>
  <c r="C1120" i="3"/>
  <c r="B1120" i="3"/>
  <c r="A1120" i="3"/>
  <c r="C1126" i="3"/>
  <c r="B1126" i="3"/>
  <c r="A1126" i="3"/>
  <c r="C1132" i="3"/>
  <c r="B1132" i="3"/>
  <c r="A1132" i="3"/>
  <c r="C1138" i="3"/>
  <c r="B1138" i="3"/>
  <c r="A1138" i="3"/>
  <c r="C1144" i="3"/>
  <c r="B1144" i="3"/>
  <c r="A1144" i="3"/>
  <c r="C1150" i="3"/>
  <c r="B1150" i="3"/>
  <c r="A1150" i="3"/>
  <c r="C1156" i="3"/>
  <c r="B1156" i="3"/>
  <c r="A1156" i="3"/>
  <c r="C1162" i="3"/>
  <c r="B1162" i="3"/>
  <c r="A1162" i="3"/>
  <c r="C1168" i="3"/>
  <c r="B1168" i="3"/>
  <c r="A1168" i="3"/>
  <c r="C1174" i="3"/>
  <c r="B1174" i="3"/>
  <c r="A1174" i="3"/>
  <c r="C1180" i="3"/>
  <c r="B1180" i="3"/>
  <c r="A1180" i="3"/>
  <c r="C1186" i="3"/>
  <c r="B1186" i="3"/>
  <c r="A1186" i="3"/>
  <c r="C1192" i="3"/>
  <c r="B1192" i="3"/>
  <c r="A1192" i="3"/>
  <c r="C1198" i="3"/>
  <c r="B1198" i="3"/>
  <c r="A1198" i="3"/>
  <c r="B1204" i="3"/>
  <c r="A1204" i="3"/>
  <c r="C1204" i="3"/>
  <c r="C1210" i="3"/>
  <c r="B1210" i="3"/>
  <c r="A1210" i="3"/>
  <c r="C1216" i="3"/>
  <c r="B1216" i="3"/>
  <c r="A1216" i="3"/>
  <c r="C1222" i="3"/>
  <c r="B1222" i="3"/>
  <c r="A1222" i="3"/>
  <c r="C1228" i="3"/>
  <c r="B1228" i="3"/>
  <c r="A1228" i="3"/>
  <c r="C1234" i="3"/>
  <c r="B1234" i="3"/>
  <c r="A1234" i="3"/>
  <c r="C1240" i="3"/>
  <c r="B1240" i="3"/>
  <c r="A1240" i="3"/>
  <c r="C1246" i="3"/>
  <c r="B1246" i="3"/>
  <c r="A1246" i="3"/>
  <c r="C1252" i="3"/>
  <c r="B1252" i="3"/>
  <c r="A1252" i="3"/>
  <c r="C1258" i="3"/>
  <c r="B1258" i="3"/>
  <c r="A1258" i="3"/>
  <c r="C1264" i="3"/>
  <c r="B1264" i="3"/>
  <c r="A1264" i="3"/>
  <c r="C1270" i="3"/>
  <c r="B1270" i="3"/>
  <c r="A1270" i="3"/>
  <c r="C1289" i="3"/>
  <c r="B1289" i="3"/>
  <c r="A1289" i="3"/>
  <c r="C1294" i="3"/>
  <c r="B1294" i="3"/>
  <c r="A1294" i="3"/>
  <c r="C1313" i="3"/>
  <c r="B1313" i="3"/>
  <c r="A1313" i="3"/>
  <c r="C1318" i="3"/>
  <c r="B1318" i="3"/>
  <c r="A1318" i="3"/>
  <c r="C1337" i="3"/>
  <c r="B1337" i="3"/>
  <c r="A1337" i="3"/>
  <c r="C1342" i="3"/>
  <c r="B1342" i="3"/>
  <c r="A1342" i="3"/>
  <c r="C1361" i="3"/>
  <c r="B1361" i="3"/>
  <c r="A1361" i="3"/>
  <c r="C1366" i="3"/>
  <c r="B1366" i="3"/>
  <c r="A1366" i="3"/>
  <c r="C1385" i="3"/>
  <c r="B1385" i="3"/>
  <c r="A1385" i="3"/>
  <c r="C1390" i="3"/>
  <c r="B1390" i="3"/>
  <c r="A1390" i="3"/>
  <c r="C1409" i="3"/>
  <c r="B1409" i="3"/>
  <c r="A1409" i="3"/>
  <c r="C1414" i="3"/>
  <c r="B1414" i="3"/>
  <c r="A1414" i="3"/>
  <c r="C1284" i="3"/>
  <c r="B1284" i="3"/>
  <c r="A1284" i="3"/>
  <c r="C1308" i="3"/>
  <c r="B1308" i="3"/>
  <c r="A1308" i="3"/>
  <c r="C1332" i="3"/>
  <c r="B1332" i="3"/>
  <c r="A1332" i="3"/>
  <c r="C1356" i="3"/>
  <c r="B1356" i="3"/>
  <c r="A1356" i="3"/>
  <c r="C1380" i="3"/>
  <c r="B1380" i="3"/>
  <c r="A1380" i="3"/>
  <c r="C1404" i="3"/>
  <c r="B1404" i="3"/>
  <c r="A1404" i="3"/>
  <c r="A1423" i="3"/>
  <c r="C1423" i="3"/>
  <c r="B1423" i="3"/>
  <c r="C1432" i="3"/>
  <c r="B1432" i="3"/>
  <c r="A1432" i="3"/>
  <c r="C1441" i="3"/>
  <c r="B1441" i="3"/>
  <c r="A1441" i="3"/>
  <c r="C1450" i="3"/>
  <c r="B1450" i="3"/>
  <c r="A1450" i="3"/>
  <c r="A1459" i="3"/>
  <c r="C1459" i="3"/>
  <c r="B1459" i="3"/>
  <c r="B1468" i="3"/>
  <c r="A1468" i="3"/>
  <c r="C1468" i="3"/>
  <c r="A1477" i="3"/>
  <c r="C1477" i="3"/>
  <c r="B1477" i="3"/>
  <c r="C1486" i="3"/>
  <c r="B1486" i="3"/>
  <c r="A1486" i="3"/>
  <c r="B1516" i="3"/>
  <c r="A1516" i="3"/>
  <c r="C1516" i="3"/>
  <c r="V199" i="7"/>
  <c r="U199" i="7"/>
  <c r="T199" i="7"/>
  <c r="S199" i="7"/>
  <c r="C201" i="3"/>
  <c r="B201" i="3"/>
  <c r="A201" i="3"/>
  <c r="C207" i="3"/>
  <c r="B207" i="3"/>
  <c r="A207" i="3"/>
  <c r="C213" i="3"/>
  <c r="B213" i="3"/>
  <c r="A213" i="3"/>
  <c r="C219" i="3"/>
  <c r="B219" i="3"/>
  <c r="A219" i="3"/>
  <c r="C225" i="3"/>
  <c r="B225" i="3"/>
  <c r="A225" i="3"/>
  <c r="C231" i="3"/>
  <c r="B231" i="3"/>
  <c r="A231" i="3"/>
  <c r="C237" i="3"/>
  <c r="B237" i="3"/>
  <c r="A237" i="3"/>
  <c r="C243" i="3"/>
  <c r="B243" i="3"/>
  <c r="A243" i="3"/>
  <c r="C249" i="3"/>
  <c r="B249" i="3"/>
  <c r="A249" i="3"/>
  <c r="C255" i="3"/>
  <c r="B255" i="3"/>
  <c r="A255" i="3"/>
  <c r="C261" i="3"/>
  <c r="B261" i="3"/>
  <c r="A261" i="3"/>
  <c r="C267" i="3"/>
  <c r="B267" i="3"/>
  <c r="A267" i="3"/>
  <c r="C273" i="3"/>
  <c r="B273" i="3"/>
  <c r="A273" i="3"/>
  <c r="C279" i="3"/>
  <c r="B279" i="3"/>
  <c r="A279" i="3"/>
  <c r="C285" i="3"/>
  <c r="B285" i="3"/>
  <c r="A285" i="3"/>
  <c r="C291" i="3"/>
  <c r="B291" i="3"/>
  <c r="A291" i="3"/>
  <c r="C297" i="3"/>
  <c r="B297" i="3"/>
  <c r="A297" i="3"/>
  <c r="C303" i="3"/>
  <c r="B303" i="3"/>
  <c r="A303" i="3"/>
  <c r="C309" i="3"/>
  <c r="B309" i="3"/>
  <c r="A309" i="3"/>
  <c r="C315" i="3"/>
  <c r="B315" i="3"/>
  <c r="A315" i="3"/>
  <c r="C321" i="3"/>
  <c r="B321" i="3"/>
  <c r="A321" i="3"/>
  <c r="C327" i="3"/>
  <c r="B327" i="3"/>
  <c r="A327" i="3"/>
  <c r="C333" i="3"/>
  <c r="B333" i="3"/>
  <c r="A333" i="3"/>
  <c r="C339" i="3"/>
  <c r="B339" i="3"/>
  <c r="A339" i="3"/>
  <c r="C345" i="3"/>
  <c r="B345" i="3"/>
  <c r="A345" i="3"/>
  <c r="C351" i="3"/>
  <c r="B351" i="3"/>
  <c r="A351" i="3"/>
  <c r="C357" i="3"/>
  <c r="B357" i="3"/>
  <c r="A357" i="3"/>
  <c r="C363" i="3"/>
  <c r="B363" i="3"/>
  <c r="A363" i="3"/>
  <c r="C369" i="3"/>
  <c r="B369" i="3"/>
  <c r="A369" i="3"/>
  <c r="C375" i="3"/>
  <c r="B375" i="3"/>
  <c r="A375" i="3"/>
  <c r="C381" i="3"/>
  <c r="B381" i="3"/>
  <c r="A381" i="3"/>
  <c r="C387" i="3"/>
  <c r="B387" i="3"/>
  <c r="A387" i="3"/>
  <c r="C393" i="3"/>
  <c r="B393" i="3"/>
  <c r="A393" i="3"/>
  <c r="C399" i="3"/>
  <c r="B399" i="3"/>
  <c r="A399" i="3"/>
  <c r="C405" i="3"/>
  <c r="B405" i="3"/>
  <c r="A405" i="3"/>
  <c r="C411" i="3"/>
  <c r="B411" i="3"/>
  <c r="A411" i="3"/>
  <c r="C417" i="3"/>
  <c r="B417" i="3"/>
  <c r="A417" i="3"/>
  <c r="C423" i="3"/>
  <c r="B423" i="3"/>
  <c r="A423" i="3"/>
  <c r="C429" i="3"/>
  <c r="B429" i="3"/>
  <c r="A429" i="3"/>
  <c r="C435" i="3"/>
  <c r="B435" i="3"/>
  <c r="A435" i="3"/>
  <c r="C441" i="3"/>
  <c r="B441" i="3"/>
  <c r="A441" i="3"/>
  <c r="C447" i="3"/>
  <c r="B447" i="3"/>
  <c r="A447" i="3"/>
  <c r="C453" i="3"/>
  <c r="B453" i="3"/>
  <c r="A453" i="3"/>
  <c r="C459" i="3"/>
  <c r="B459" i="3"/>
  <c r="A459" i="3"/>
  <c r="C465" i="3"/>
  <c r="B465" i="3"/>
  <c r="A465" i="3"/>
  <c r="C471" i="3"/>
  <c r="B471" i="3"/>
  <c r="A471" i="3"/>
  <c r="C477" i="3"/>
  <c r="B477" i="3"/>
  <c r="A477" i="3"/>
  <c r="C483" i="3"/>
  <c r="B483" i="3"/>
  <c r="A483" i="3"/>
  <c r="C489" i="3"/>
  <c r="B489" i="3"/>
  <c r="A489" i="3"/>
  <c r="C495" i="3"/>
  <c r="B495" i="3"/>
  <c r="A495" i="3"/>
  <c r="C501" i="3"/>
  <c r="B501" i="3"/>
  <c r="A501" i="3"/>
  <c r="C507" i="3"/>
  <c r="B507" i="3"/>
  <c r="A507" i="3"/>
  <c r="C513" i="3"/>
  <c r="B513" i="3"/>
  <c r="A513" i="3"/>
  <c r="C519" i="3"/>
  <c r="B519" i="3"/>
  <c r="A519" i="3"/>
  <c r="C525" i="3"/>
  <c r="B525" i="3"/>
  <c r="A525" i="3"/>
  <c r="C531" i="3"/>
  <c r="B531" i="3"/>
  <c r="A531" i="3"/>
  <c r="C537" i="3"/>
  <c r="B537" i="3"/>
  <c r="A537" i="3"/>
  <c r="C543" i="3"/>
  <c r="B543" i="3"/>
  <c r="A543" i="3"/>
  <c r="C549" i="3"/>
  <c r="B549" i="3"/>
  <c r="A549" i="3"/>
  <c r="C555" i="3"/>
  <c r="B555" i="3"/>
  <c r="A555" i="3"/>
  <c r="C561" i="3"/>
  <c r="B561" i="3"/>
  <c r="A561" i="3"/>
  <c r="C567" i="3"/>
  <c r="B567" i="3"/>
  <c r="A567" i="3"/>
  <c r="C573" i="3"/>
  <c r="B573" i="3"/>
  <c r="A573" i="3"/>
  <c r="C579" i="3"/>
  <c r="B579" i="3"/>
  <c r="A579" i="3"/>
  <c r="C585" i="3"/>
  <c r="B585" i="3"/>
  <c r="A585" i="3"/>
  <c r="C591" i="3"/>
  <c r="B591" i="3"/>
  <c r="A591" i="3"/>
  <c r="C597" i="3"/>
  <c r="B597" i="3"/>
  <c r="A597" i="3"/>
  <c r="C603" i="3"/>
  <c r="B603" i="3"/>
  <c r="A603" i="3"/>
  <c r="C609" i="3"/>
  <c r="B609" i="3"/>
  <c r="A609" i="3"/>
  <c r="C615" i="3"/>
  <c r="B615" i="3"/>
  <c r="A615" i="3"/>
  <c r="C621" i="3"/>
  <c r="B621" i="3"/>
  <c r="A621" i="3"/>
  <c r="C627" i="3"/>
  <c r="B627" i="3"/>
  <c r="A627" i="3"/>
  <c r="C633" i="3"/>
  <c r="B633" i="3"/>
  <c r="A633" i="3"/>
  <c r="C639" i="3"/>
  <c r="B639" i="3"/>
  <c r="A639" i="3"/>
  <c r="C645" i="3"/>
  <c r="B645" i="3"/>
  <c r="A645" i="3"/>
  <c r="C651" i="3"/>
  <c r="B651" i="3"/>
  <c r="A651" i="3"/>
  <c r="A657" i="3"/>
  <c r="C657" i="3"/>
  <c r="B657" i="3"/>
  <c r="C663" i="3"/>
  <c r="B663" i="3"/>
  <c r="A663" i="3"/>
  <c r="A669" i="3"/>
  <c r="C669" i="3"/>
  <c r="B669" i="3"/>
  <c r="B675" i="3"/>
  <c r="C675" i="3"/>
  <c r="A675" i="3"/>
  <c r="A681" i="3"/>
  <c r="C681" i="3"/>
  <c r="B681" i="3"/>
  <c r="C687" i="3"/>
  <c r="B687" i="3"/>
  <c r="A687" i="3"/>
  <c r="A693" i="3"/>
  <c r="C693" i="3"/>
  <c r="B693" i="3"/>
  <c r="C699" i="3"/>
  <c r="B699" i="3"/>
  <c r="A699" i="3"/>
  <c r="A705" i="3"/>
  <c r="C705" i="3"/>
  <c r="B705" i="3"/>
  <c r="C711" i="3"/>
  <c r="B711" i="3"/>
  <c r="A711" i="3"/>
  <c r="A717" i="3"/>
  <c r="C717" i="3"/>
  <c r="B717" i="3"/>
  <c r="C723" i="3"/>
  <c r="B723" i="3"/>
  <c r="A723" i="3"/>
  <c r="A729" i="3"/>
  <c r="C729" i="3"/>
  <c r="B729" i="3"/>
  <c r="C735" i="3"/>
  <c r="B735" i="3"/>
  <c r="A735" i="3"/>
  <c r="A741" i="3"/>
  <c r="C741" i="3"/>
  <c r="B741" i="3"/>
  <c r="C747" i="3"/>
  <c r="B747" i="3"/>
  <c r="A747" i="3"/>
  <c r="A753" i="3"/>
  <c r="C753" i="3"/>
  <c r="B753" i="3"/>
  <c r="C759" i="3"/>
  <c r="B759" i="3"/>
  <c r="A759" i="3"/>
  <c r="A765" i="3"/>
  <c r="C765" i="3"/>
  <c r="B765" i="3"/>
  <c r="C771" i="3"/>
  <c r="B771" i="3"/>
  <c r="A771" i="3"/>
  <c r="A777" i="3"/>
  <c r="C777" i="3"/>
  <c r="B777" i="3"/>
  <c r="C783" i="3"/>
  <c r="B783" i="3"/>
  <c r="A783" i="3"/>
  <c r="A789" i="3"/>
  <c r="C789" i="3"/>
  <c r="B789" i="3"/>
  <c r="C795" i="3"/>
  <c r="B795" i="3"/>
  <c r="A795" i="3"/>
  <c r="A801" i="3"/>
  <c r="C801" i="3"/>
  <c r="B801" i="3"/>
  <c r="C807" i="3"/>
  <c r="B807" i="3"/>
  <c r="A807" i="3"/>
  <c r="A813" i="3"/>
  <c r="C813" i="3"/>
  <c r="B813" i="3"/>
  <c r="C819" i="3"/>
  <c r="B819" i="3"/>
  <c r="A819" i="3"/>
  <c r="A825" i="3"/>
  <c r="C825" i="3"/>
  <c r="B825" i="3"/>
  <c r="C831" i="3"/>
  <c r="B831" i="3"/>
  <c r="A831" i="3"/>
  <c r="A837" i="3"/>
  <c r="C837" i="3"/>
  <c r="B837" i="3"/>
  <c r="C843" i="3"/>
  <c r="B843" i="3"/>
  <c r="A843" i="3"/>
  <c r="A849" i="3"/>
  <c r="C849" i="3"/>
  <c r="B849" i="3"/>
  <c r="C855" i="3"/>
  <c r="B855" i="3"/>
  <c r="A855" i="3"/>
  <c r="A861" i="3"/>
  <c r="C861" i="3"/>
  <c r="B861" i="3"/>
  <c r="C867" i="3"/>
  <c r="B867" i="3"/>
  <c r="A867" i="3"/>
  <c r="A873" i="3"/>
  <c r="C873" i="3"/>
  <c r="B873" i="3"/>
  <c r="C879" i="3"/>
  <c r="B879" i="3"/>
  <c r="A879" i="3"/>
  <c r="A885" i="3"/>
  <c r="C885" i="3"/>
  <c r="B885" i="3"/>
  <c r="C891" i="3"/>
  <c r="B891" i="3"/>
  <c r="A891" i="3"/>
  <c r="A897" i="3"/>
  <c r="C897" i="3"/>
  <c r="B897" i="3"/>
  <c r="C903" i="3"/>
  <c r="B903" i="3"/>
  <c r="A903" i="3"/>
  <c r="A909" i="3"/>
  <c r="C909" i="3"/>
  <c r="B909" i="3"/>
  <c r="C915" i="3"/>
  <c r="B915" i="3"/>
  <c r="A915" i="3"/>
  <c r="A921" i="3"/>
  <c r="C921" i="3"/>
  <c r="B921" i="3"/>
  <c r="C927" i="3"/>
  <c r="B927" i="3"/>
  <c r="A927" i="3"/>
  <c r="A933" i="3"/>
  <c r="C933" i="3"/>
  <c r="B933" i="3"/>
  <c r="C939" i="3"/>
  <c r="B939" i="3"/>
  <c r="A939" i="3"/>
  <c r="A945" i="3"/>
  <c r="C945" i="3"/>
  <c r="B945" i="3"/>
  <c r="C951" i="3"/>
  <c r="B951" i="3"/>
  <c r="A951" i="3"/>
  <c r="A957" i="3"/>
  <c r="C957" i="3"/>
  <c r="B957" i="3"/>
  <c r="C963" i="3"/>
  <c r="B963" i="3"/>
  <c r="A963" i="3"/>
  <c r="A969" i="3"/>
  <c r="C969" i="3"/>
  <c r="B969" i="3"/>
  <c r="C975" i="3"/>
  <c r="B975" i="3"/>
  <c r="A975" i="3"/>
  <c r="A981" i="3"/>
  <c r="C981" i="3"/>
  <c r="B981" i="3"/>
  <c r="C987" i="3"/>
  <c r="B987" i="3"/>
  <c r="A987" i="3"/>
  <c r="A993" i="3"/>
  <c r="C993" i="3"/>
  <c r="B993" i="3"/>
  <c r="C999" i="3"/>
  <c r="B999" i="3"/>
  <c r="A999" i="3"/>
  <c r="A1005" i="3"/>
  <c r="C1005" i="3"/>
  <c r="B1005" i="3"/>
  <c r="C1011" i="3"/>
  <c r="B1011" i="3"/>
  <c r="A1011" i="3"/>
  <c r="A1017" i="3"/>
  <c r="C1017" i="3"/>
  <c r="B1017" i="3"/>
  <c r="C1023" i="3"/>
  <c r="B1023" i="3"/>
  <c r="A1023" i="3"/>
  <c r="A1029" i="3"/>
  <c r="C1029" i="3"/>
  <c r="B1029" i="3"/>
  <c r="C1035" i="3"/>
  <c r="B1035" i="3"/>
  <c r="A1035" i="3"/>
  <c r="A1041" i="3"/>
  <c r="C1041" i="3"/>
  <c r="B1041" i="3"/>
  <c r="C1047" i="3"/>
  <c r="B1047" i="3"/>
  <c r="A1047" i="3"/>
  <c r="A1053" i="3"/>
  <c r="C1053" i="3"/>
  <c r="B1053" i="3"/>
  <c r="C1059" i="3"/>
  <c r="B1059" i="3"/>
  <c r="A1059" i="3"/>
  <c r="A1065" i="3"/>
  <c r="C1065" i="3"/>
  <c r="B1065" i="3"/>
  <c r="C1071" i="3"/>
  <c r="B1071" i="3"/>
  <c r="A1071" i="3"/>
  <c r="A1077" i="3"/>
  <c r="C1077" i="3"/>
  <c r="B1077" i="3"/>
  <c r="C1083" i="3"/>
  <c r="B1083" i="3"/>
  <c r="A1083" i="3"/>
  <c r="A1089" i="3"/>
  <c r="C1089" i="3"/>
  <c r="B1089" i="3"/>
  <c r="C1095" i="3"/>
  <c r="B1095" i="3"/>
  <c r="A1095" i="3"/>
  <c r="A1101" i="3"/>
  <c r="C1101" i="3"/>
  <c r="B1101" i="3"/>
  <c r="C1107" i="3"/>
  <c r="B1107" i="3"/>
  <c r="A1107" i="3"/>
  <c r="A1113" i="3"/>
  <c r="C1113" i="3"/>
  <c r="B1113" i="3"/>
  <c r="C1119" i="3"/>
  <c r="B1119" i="3"/>
  <c r="A1119" i="3"/>
  <c r="A1125" i="3"/>
  <c r="C1125" i="3"/>
  <c r="B1125" i="3"/>
  <c r="C1131" i="3"/>
  <c r="B1131" i="3"/>
  <c r="A1131" i="3"/>
  <c r="A1137" i="3"/>
  <c r="C1137" i="3"/>
  <c r="B1137" i="3"/>
  <c r="C1143" i="3"/>
  <c r="B1143" i="3"/>
  <c r="A1143" i="3"/>
  <c r="A1149" i="3"/>
  <c r="C1149" i="3"/>
  <c r="B1149" i="3"/>
  <c r="C1155" i="3"/>
  <c r="B1155" i="3"/>
  <c r="A1155" i="3"/>
  <c r="A1161" i="3"/>
  <c r="C1161" i="3"/>
  <c r="B1161" i="3"/>
  <c r="C1167" i="3"/>
  <c r="B1167" i="3"/>
  <c r="A1167" i="3"/>
  <c r="A1173" i="3"/>
  <c r="C1173" i="3"/>
  <c r="B1173" i="3"/>
  <c r="C1179" i="3"/>
  <c r="B1179" i="3"/>
  <c r="A1179" i="3"/>
  <c r="A1185" i="3"/>
  <c r="C1185" i="3"/>
  <c r="B1185" i="3"/>
  <c r="C1191" i="3"/>
  <c r="B1191" i="3"/>
  <c r="A1191" i="3"/>
  <c r="A1197" i="3"/>
  <c r="C1197" i="3"/>
  <c r="B1197" i="3"/>
  <c r="C1203" i="3"/>
  <c r="B1203" i="3"/>
  <c r="A1203" i="3"/>
  <c r="C1209" i="3"/>
  <c r="B1209" i="3"/>
  <c r="A1209" i="3"/>
  <c r="C1215" i="3"/>
  <c r="B1215" i="3"/>
  <c r="A1215" i="3"/>
  <c r="C1221" i="3"/>
  <c r="B1221" i="3"/>
  <c r="A1221" i="3"/>
  <c r="C1227" i="3"/>
  <c r="B1227" i="3"/>
  <c r="A1227" i="3"/>
  <c r="C1233" i="3"/>
  <c r="B1233" i="3"/>
  <c r="A1233" i="3"/>
  <c r="C1239" i="3"/>
  <c r="B1239" i="3"/>
  <c r="A1239" i="3"/>
  <c r="C1245" i="3"/>
  <c r="B1245" i="3"/>
  <c r="A1245" i="3"/>
  <c r="C1251" i="3"/>
  <c r="B1251" i="3"/>
  <c r="A1251" i="3"/>
  <c r="C1257" i="3"/>
  <c r="B1257" i="3"/>
  <c r="A1257" i="3"/>
  <c r="C1263" i="3"/>
  <c r="B1263" i="3"/>
  <c r="A1263" i="3"/>
  <c r="C1269" i="3"/>
  <c r="B1269" i="3"/>
  <c r="A1269" i="3"/>
  <c r="C1274" i="3"/>
  <c r="B1274" i="3"/>
  <c r="A1274" i="3"/>
  <c r="C1279" i="3"/>
  <c r="B1279" i="3"/>
  <c r="A1279" i="3"/>
  <c r="C1293" i="3"/>
  <c r="B1293" i="3"/>
  <c r="A1293" i="3"/>
  <c r="C1298" i="3"/>
  <c r="B1298" i="3"/>
  <c r="A1298" i="3"/>
  <c r="C1303" i="3"/>
  <c r="B1303" i="3"/>
  <c r="A1303" i="3"/>
  <c r="C1317" i="3"/>
  <c r="B1317" i="3"/>
  <c r="A1317" i="3"/>
  <c r="C1322" i="3"/>
  <c r="B1322" i="3"/>
  <c r="A1322" i="3"/>
  <c r="C1327" i="3"/>
  <c r="B1327" i="3"/>
  <c r="A1327" i="3"/>
  <c r="C1341" i="3"/>
  <c r="B1341" i="3"/>
  <c r="A1341" i="3"/>
  <c r="C1346" i="3"/>
  <c r="B1346" i="3"/>
  <c r="A1346" i="3"/>
  <c r="C1351" i="3"/>
  <c r="B1351" i="3"/>
  <c r="A1351" i="3"/>
  <c r="C1365" i="3"/>
  <c r="B1365" i="3"/>
  <c r="A1365" i="3"/>
  <c r="C1370" i="3"/>
  <c r="B1370" i="3"/>
  <c r="A1370" i="3"/>
  <c r="C1375" i="3"/>
  <c r="B1375" i="3"/>
  <c r="A1375" i="3"/>
  <c r="C1389" i="3"/>
  <c r="B1389" i="3"/>
  <c r="A1389" i="3"/>
  <c r="C1394" i="3"/>
  <c r="B1394" i="3"/>
  <c r="A1394" i="3"/>
  <c r="C1399" i="3"/>
  <c r="B1399" i="3"/>
  <c r="A1399" i="3"/>
  <c r="C1413" i="3"/>
  <c r="B1413" i="3"/>
  <c r="A1413" i="3"/>
  <c r="C1418" i="3"/>
  <c r="B1418" i="3"/>
  <c r="A1418" i="3"/>
  <c r="A1427" i="3"/>
  <c r="C1427" i="3"/>
  <c r="B1427" i="3"/>
  <c r="C1436" i="3"/>
  <c r="B1436" i="3"/>
  <c r="A1436" i="3"/>
  <c r="C1445" i="3"/>
  <c r="B1445" i="3"/>
  <c r="A1445" i="3"/>
  <c r="C1454" i="3"/>
  <c r="B1454" i="3"/>
  <c r="A1454" i="3"/>
  <c r="A1463" i="3"/>
  <c r="C1463" i="3"/>
  <c r="B1463" i="3"/>
  <c r="B1764" i="3"/>
  <c r="C1764" i="3"/>
  <c r="A1764" i="3"/>
  <c r="A1775" i="3"/>
  <c r="C1775" i="3"/>
  <c r="B1775" i="3"/>
  <c r="B1780" i="3"/>
  <c r="C1780" i="3"/>
  <c r="A1780" i="3"/>
  <c r="B1785" i="3"/>
  <c r="C1785" i="3"/>
  <c r="A1785" i="3"/>
  <c r="B1790" i="3"/>
  <c r="C1790" i="3"/>
  <c r="A1790" i="3"/>
  <c r="A2592" i="3"/>
  <c r="B2592" i="3"/>
  <c r="C2592" i="3"/>
  <c r="C1482" i="3"/>
  <c r="B1482" i="3"/>
  <c r="A1482" i="3"/>
  <c r="C1488" i="3"/>
  <c r="B1488" i="3"/>
  <c r="A1488" i="3"/>
  <c r="B1494" i="3"/>
  <c r="A1494" i="3"/>
  <c r="C1494" i="3"/>
  <c r="C1500" i="3"/>
  <c r="B1500" i="3"/>
  <c r="A1500" i="3"/>
  <c r="C1506" i="3"/>
  <c r="B1506" i="3"/>
  <c r="A1506" i="3"/>
  <c r="A1512" i="3"/>
  <c r="C1512" i="3"/>
  <c r="B1512" i="3"/>
  <c r="C1518" i="3"/>
  <c r="B1518" i="3"/>
  <c r="A1518" i="3"/>
  <c r="C1524" i="3"/>
  <c r="B1524" i="3"/>
  <c r="A1524" i="3"/>
  <c r="C1530" i="3"/>
  <c r="B1530" i="3"/>
  <c r="A1530" i="3"/>
  <c r="C1536" i="3"/>
  <c r="B1536" i="3"/>
  <c r="A1536" i="3"/>
  <c r="B1542" i="3"/>
  <c r="A1542" i="3"/>
  <c r="C1542" i="3"/>
  <c r="C1548" i="3"/>
  <c r="B1548" i="3"/>
  <c r="A1548" i="3"/>
  <c r="C1554" i="3"/>
  <c r="B1554" i="3"/>
  <c r="A1554" i="3"/>
  <c r="A1560" i="3"/>
  <c r="C1560" i="3"/>
  <c r="B1560" i="3"/>
  <c r="C1566" i="3"/>
  <c r="B1566" i="3"/>
  <c r="A1566" i="3"/>
  <c r="B1572" i="3"/>
  <c r="C1572" i="3"/>
  <c r="A1572" i="3"/>
  <c r="C1578" i="3"/>
  <c r="B1578" i="3"/>
  <c r="A1578" i="3"/>
  <c r="B1584" i="3"/>
  <c r="C1584" i="3"/>
  <c r="A1584" i="3"/>
  <c r="C1590" i="3"/>
  <c r="B1590" i="3"/>
  <c r="A1590" i="3"/>
  <c r="B1596" i="3"/>
  <c r="C1596" i="3"/>
  <c r="A1596" i="3"/>
  <c r="C1602" i="3"/>
  <c r="B1602" i="3"/>
  <c r="A1602" i="3"/>
  <c r="B1608" i="3"/>
  <c r="C1608" i="3"/>
  <c r="A1608" i="3"/>
  <c r="C1614" i="3"/>
  <c r="B1614" i="3"/>
  <c r="A1614" i="3"/>
  <c r="B1620" i="3"/>
  <c r="C1620" i="3"/>
  <c r="A1620" i="3"/>
  <c r="C1626" i="3"/>
  <c r="B1626" i="3"/>
  <c r="A1626" i="3"/>
  <c r="B1632" i="3"/>
  <c r="C1632" i="3"/>
  <c r="A1632" i="3"/>
  <c r="C1638" i="3"/>
  <c r="B1638" i="3"/>
  <c r="A1638" i="3"/>
  <c r="B1644" i="3"/>
  <c r="C1644" i="3"/>
  <c r="A1644" i="3"/>
  <c r="C1650" i="3"/>
  <c r="B1650" i="3"/>
  <c r="A1650" i="3"/>
  <c r="B1656" i="3"/>
  <c r="C1656" i="3"/>
  <c r="A1656" i="3"/>
  <c r="C1662" i="3"/>
  <c r="B1662" i="3"/>
  <c r="A1662" i="3"/>
  <c r="B1668" i="3"/>
  <c r="A1668" i="3"/>
  <c r="C1668" i="3"/>
  <c r="C1674" i="3"/>
  <c r="B1674" i="3"/>
  <c r="A1674" i="3"/>
  <c r="B1680" i="3"/>
  <c r="C1680" i="3"/>
  <c r="A1680" i="3"/>
  <c r="C1686" i="3"/>
  <c r="B1686" i="3"/>
  <c r="A1686" i="3"/>
  <c r="B1692" i="3"/>
  <c r="C1692" i="3"/>
  <c r="A1692" i="3"/>
  <c r="C1698" i="3"/>
  <c r="B1698" i="3"/>
  <c r="A1698" i="3"/>
  <c r="B1704" i="3"/>
  <c r="C1704" i="3"/>
  <c r="A1704" i="3"/>
  <c r="A1710" i="3"/>
  <c r="C1710" i="3"/>
  <c r="B1710" i="3"/>
  <c r="B1716" i="3"/>
  <c r="C1716" i="3"/>
  <c r="A1716" i="3"/>
  <c r="C1722" i="3"/>
  <c r="B1722" i="3"/>
  <c r="A1722" i="3"/>
  <c r="B1728" i="3"/>
  <c r="C1728" i="3"/>
  <c r="A1728" i="3"/>
  <c r="C1734" i="3"/>
  <c r="B1734" i="3"/>
  <c r="A1734" i="3"/>
  <c r="B1740" i="3"/>
  <c r="C1740" i="3"/>
  <c r="A1740" i="3"/>
  <c r="C1746" i="3"/>
  <c r="B1746" i="3"/>
  <c r="A1746" i="3"/>
  <c r="B1752" i="3"/>
  <c r="A1752" i="3"/>
  <c r="C1752" i="3"/>
  <c r="C1758" i="3"/>
  <c r="B1758" i="3"/>
  <c r="A1758" i="3"/>
  <c r="C1769" i="3"/>
  <c r="B1769" i="3"/>
  <c r="A1769" i="3"/>
  <c r="B1794" i="3"/>
  <c r="C1794" i="3"/>
  <c r="A1794" i="3"/>
  <c r="B1798" i="3"/>
  <c r="C1798" i="3"/>
  <c r="A1798" i="3"/>
  <c r="C1802" i="3"/>
  <c r="B1802" i="3"/>
  <c r="A1802" i="3"/>
  <c r="A1806" i="3"/>
  <c r="C1806" i="3"/>
  <c r="B1806" i="3"/>
  <c r="A1810" i="3"/>
  <c r="C1810" i="3"/>
  <c r="B1810" i="3"/>
  <c r="C1818" i="3"/>
  <c r="B1818" i="3"/>
  <c r="A1818" i="3"/>
  <c r="B1822" i="3"/>
  <c r="A1822" i="3"/>
  <c r="C1822" i="3"/>
  <c r="C1830" i="3"/>
  <c r="B1830" i="3"/>
  <c r="A1830" i="3"/>
  <c r="A1834" i="3"/>
  <c r="B1834" i="3"/>
  <c r="C1834" i="3"/>
  <c r="A1842" i="3"/>
  <c r="C1842" i="3"/>
  <c r="B1842" i="3"/>
  <c r="B1846" i="3"/>
  <c r="A1846" i="3"/>
  <c r="C1846" i="3"/>
  <c r="B1854" i="3"/>
  <c r="C1854" i="3"/>
  <c r="A1854" i="3"/>
  <c r="B1866" i="3"/>
  <c r="C1866" i="3"/>
  <c r="A1866" i="3"/>
  <c r="B1878" i="3"/>
  <c r="C1878" i="3"/>
  <c r="A1878" i="3"/>
  <c r="C1890" i="3"/>
  <c r="B1890" i="3"/>
  <c r="A1890" i="3"/>
  <c r="C1902" i="3"/>
  <c r="B1902" i="3"/>
  <c r="A1902" i="3"/>
  <c r="B1914" i="3"/>
  <c r="A1914" i="3"/>
  <c r="C1914" i="3"/>
  <c r="B1926" i="3"/>
  <c r="A1926" i="3"/>
  <c r="C1926" i="3"/>
  <c r="C1938" i="3"/>
  <c r="B1938" i="3"/>
  <c r="A1938" i="3"/>
  <c r="C1950" i="3"/>
  <c r="B1950" i="3"/>
  <c r="A1950" i="3"/>
  <c r="C1962" i="3"/>
  <c r="B1962" i="3"/>
  <c r="A1962" i="3"/>
  <c r="C1974" i="3"/>
  <c r="B1974" i="3"/>
  <c r="A1974" i="3"/>
  <c r="B1986" i="3"/>
  <c r="C1986" i="3"/>
  <c r="A1986" i="3"/>
  <c r="C1998" i="3"/>
  <c r="A1998" i="3"/>
  <c r="B1998" i="3"/>
  <c r="B2010" i="3"/>
  <c r="A2010" i="3"/>
  <c r="C2010" i="3"/>
  <c r="C2022" i="3"/>
  <c r="B2022" i="3"/>
  <c r="A2022" i="3"/>
  <c r="B2034" i="3"/>
  <c r="C2034" i="3"/>
  <c r="A2034" i="3"/>
  <c r="C2046" i="3"/>
  <c r="B2046" i="3"/>
  <c r="A2046" i="3"/>
  <c r="C2058" i="3"/>
  <c r="B2058" i="3"/>
  <c r="A2058" i="3"/>
  <c r="C2070" i="3"/>
  <c r="B2070" i="3"/>
  <c r="A2070" i="3"/>
  <c r="B2082" i="3"/>
  <c r="C2082" i="3"/>
  <c r="A2082" i="3"/>
  <c r="A2094" i="3"/>
  <c r="C2094" i="3"/>
  <c r="B2094" i="3"/>
  <c r="A2106" i="3"/>
  <c r="C2106" i="3"/>
  <c r="B2106" i="3"/>
  <c r="C2118" i="3"/>
  <c r="B2118" i="3"/>
  <c r="A2118" i="3"/>
  <c r="B2130" i="3"/>
  <c r="C2130" i="3"/>
  <c r="A2130" i="3"/>
  <c r="C2142" i="3"/>
  <c r="B2142" i="3"/>
  <c r="A2142" i="3"/>
  <c r="C2154" i="3"/>
  <c r="A2154" i="3"/>
  <c r="B2154" i="3"/>
  <c r="C2166" i="3"/>
  <c r="A2166" i="3"/>
  <c r="B2166" i="3"/>
  <c r="B2178" i="3"/>
  <c r="C2178" i="3"/>
  <c r="A2178" i="3"/>
  <c r="A2190" i="3"/>
  <c r="C2190" i="3"/>
  <c r="B2190" i="3"/>
  <c r="C2202" i="3"/>
  <c r="A2202" i="3"/>
  <c r="B2202" i="3"/>
  <c r="C2214" i="3"/>
  <c r="A2214" i="3"/>
  <c r="B2214" i="3"/>
  <c r="A2226" i="3"/>
  <c r="C2226" i="3"/>
  <c r="B2226" i="3"/>
  <c r="A2238" i="3"/>
  <c r="C2238" i="3"/>
  <c r="B2238" i="3"/>
  <c r="A2250" i="3"/>
  <c r="C2250" i="3"/>
  <c r="B2250" i="3"/>
  <c r="A2262" i="3"/>
  <c r="B2262" i="3"/>
  <c r="C2262" i="3"/>
  <c r="A2274" i="3"/>
  <c r="C2274" i="3"/>
  <c r="B2274" i="3"/>
  <c r="A2286" i="3"/>
  <c r="B2286" i="3"/>
  <c r="C2286" i="3"/>
  <c r="A2298" i="3"/>
  <c r="C2298" i="3"/>
  <c r="B2298" i="3"/>
  <c r="A2310" i="3"/>
  <c r="B2310" i="3"/>
  <c r="C2310" i="3"/>
  <c r="A2322" i="3"/>
  <c r="C2322" i="3"/>
  <c r="B2322" i="3"/>
  <c r="A2334" i="3"/>
  <c r="C2334" i="3"/>
  <c r="B2334" i="3"/>
  <c r="A2346" i="3"/>
  <c r="C2346" i="3"/>
  <c r="B2346" i="3"/>
  <c r="A2358" i="3"/>
  <c r="B2358" i="3"/>
  <c r="C2358" i="3"/>
  <c r="A2370" i="3"/>
  <c r="C2370" i="3"/>
  <c r="B2370" i="3"/>
  <c r="A2382" i="3"/>
  <c r="C2382" i="3"/>
  <c r="B2382" i="3"/>
  <c r="A2394" i="3"/>
  <c r="C2394" i="3"/>
  <c r="B2394" i="3"/>
  <c r="B2406" i="3"/>
  <c r="C2406" i="3"/>
  <c r="A2406" i="3"/>
  <c r="A2418" i="3"/>
  <c r="B2418" i="3"/>
  <c r="C2418" i="3"/>
  <c r="A2430" i="3"/>
  <c r="B2430" i="3"/>
  <c r="C2430" i="3"/>
  <c r="C2442" i="3"/>
  <c r="B2442" i="3"/>
  <c r="A2442" i="3"/>
  <c r="B2454" i="3"/>
  <c r="C2454" i="3"/>
  <c r="A2454" i="3"/>
  <c r="A2466" i="3"/>
  <c r="B2466" i="3"/>
  <c r="C2466" i="3"/>
  <c r="A2478" i="3"/>
  <c r="B2478" i="3"/>
  <c r="C2478" i="3"/>
  <c r="A2490" i="3"/>
  <c r="C2490" i="3"/>
  <c r="B2490" i="3"/>
  <c r="B2502" i="3"/>
  <c r="A2502" i="3"/>
  <c r="C2502" i="3"/>
  <c r="B2514" i="3"/>
  <c r="C2514" i="3"/>
  <c r="A2514" i="3"/>
  <c r="A2526" i="3"/>
  <c r="C2526" i="3"/>
  <c r="B2526" i="3"/>
  <c r="A2634" i="3"/>
  <c r="B2634" i="3"/>
  <c r="C2634" i="3"/>
  <c r="A2664" i="3"/>
  <c r="C2664" i="3"/>
  <c r="B2664" i="3"/>
  <c r="A2682" i="3"/>
  <c r="C2682" i="3"/>
  <c r="B2682" i="3"/>
  <c r="A1763" i="3"/>
  <c r="C1763" i="3"/>
  <c r="B1763" i="3"/>
  <c r="B1774" i="3"/>
  <c r="C1774" i="3"/>
  <c r="A1774" i="3"/>
  <c r="A1779" i="3"/>
  <c r="B1779" i="3"/>
  <c r="C1779" i="3"/>
  <c r="A2538" i="3"/>
  <c r="C2538" i="3"/>
  <c r="B2538" i="3"/>
  <c r="C2550" i="3"/>
  <c r="B2550" i="3"/>
  <c r="A2550" i="3"/>
  <c r="A2604" i="3"/>
  <c r="C2604" i="3"/>
  <c r="B2604" i="3"/>
  <c r="A2700" i="3"/>
  <c r="B2700" i="3"/>
  <c r="C2700" i="3"/>
  <c r="A2724" i="3"/>
  <c r="C2724" i="3"/>
  <c r="B2724" i="3"/>
  <c r="A2748" i="3"/>
  <c r="B2748" i="3"/>
  <c r="C2748" i="3"/>
  <c r="B1481" i="3"/>
  <c r="A1481" i="3"/>
  <c r="C1481" i="3"/>
  <c r="A1487" i="3"/>
  <c r="C1487" i="3"/>
  <c r="B1487" i="3"/>
  <c r="C1493" i="3"/>
  <c r="B1493" i="3"/>
  <c r="A1493" i="3"/>
  <c r="A1499" i="3"/>
  <c r="C1499" i="3"/>
  <c r="B1499" i="3"/>
  <c r="C1505" i="3"/>
  <c r="B1505" i="3"/>
  <c r="A1505" i="3"/>
  <c r="A1511" i="3"/>
  <c r="C1511" i="3"/>
  <c r="B1511" i="3"/>
  <c r="C1517" i="3"/>
  <c r="B1517" i="3"/>
  <c r="A1517" i="3"/>
  <c r="A1523" i="3"/>
  <c r="C1523" i="3"/>
  <c r="B1523" i="3"/>
  <c r="B1529" i="3"/>
  <c r="A1529" i="3"/>
  <c r="C1529" i="3"/>
  <c r="A1535" i="3"/>
  <c r="C1535" i="3"/>
  <c r="B1535" i="3"/>
  <c r="C1541" i="3"/>
  <c r="B1541" i="3"/>
  <c r="A1541" i="3"/>
  <c r="A1547" i="3"/>
  <c r="C1547" i="3"/>
  <c r="B1547" i="3"/>
  <c r="C1553" i="3"/>
  <c r="B1553" i="3"/>
  <c r="A1553" i="3"/>
  <c r="A1559" i="3"/>
  <c r="C1559" i="3"/>
  <c r="B1559" i="3"/>
  <c r="C1565" i="3"/>
  <c r="B1565" i="3"/>
  <c r="A1565" i="3"/>
  <c r="A1571" i="3"/>
  <c r="C1571" i="3"/>
  <c r="B1571" i="3"/>
  <c r="C1577" i="3"/>
  <c r="B1577" i="3"/>
  <c r="A1577" i="3"/>
  <c r="A1583" i="3"/>
  <c r="C1583" i="3"/>
  <c r="B1583" i="3"/>
  <c r="C1589" i="3"/>
  <c r="B1589" i="3"/>
  <c r="A1589" i="3"/>
  <c r="A1595" i="3"/>
  <c r="C1595" i="3"/>
  <c r="B1595" i="3"/>
  <c r="C1601" i="3"/>
  <c r="B1601" i="3"/>
  <c r="A1601" i="3"/>
  <c r="A1607" i="3"/>
  <c r="C1607" i="3"/>
  <c r="B1607" i="3"/>
  <c r="C1613" i="3"/>
  <c r="B1613" i="3"/>
  <c r="A1613" i="3"/>
  <c r="A1619" i="3"/>
  <c r="C1619" i="3"/>
  <c r="B1619" i="3"/>
  <c r="C1625" i="3"/>
  <c r="B1625" i="3"/>
  <c r="A1625" i="3"/>
  <c r="A1631" i="3"/>
  <c r="C1631" i="3"/>
  <c r="B1631" i="3"/>
  <c r="A1637" i="3"/>
  <c r="C1637" i="3"/>
  <c r="B1637" i="3"/>
  <c r="A1643" i="3"/>
  <c r="C1643" i="3"/>
  <c r="B1643" i="3"/>
  <c r="C1649" i="3"/>
  <c r="B1649" i="3"/>
  <c r="A1649" i="3"/>
  <c r="A1655" i="3"/>
  <c r="C1655" i="3"/>
  <c r="B1655" i="3"/>
  <c r="C1661" i="3"/>
  <c r="B1661" i="3"/>
  <c r="A1661" i="3"/>
  <c r="A1667" i="3"/>
  <c r="C1667" i="3"/>
  <c r="B1667" i="3"/>
  <c r="C1673" i="3"/>
  <c r="B1673" i="3"/>
  <c r="A1673" i="3"/>
  <c r="A1679" i="3"/>
  <c r="C1679" i="3"/>
  <c r="B1679" i="3"/>
  <c r="C1685" i="3"/>
  <c r="B1685" i="3"/>
  <c r="A1685" i="3"/>
  <c r="A1691" i="3"/>
  <c r="C1691" i="3"/>
  <c r="B1691" i="3"/>
  <c r="C1697" i="3"/>
  <c r="B1697" i="3"/>
  <c r="A1697" i="3"/>
  <c r="A1703" i="3"/>
  <c r="C1703" i="3"/>
  <c r="B1703" i="3"/>
  <c r="C1709" i="3"/>
  <c r="B1709" i="3"/>
  <c r="A1709" i="3"/>
  <c r="A1715" i="3"/>
  <c r="B1715" i="3"/>
  <c r="C1715" i="3"/>
  <c r="C1721" i="3"/>
  <c r="B1721" i="3"/>
  <c r="A1721" i="3"/>
  <c r="A1727" i="3"/>
  <c r="C1727" i="3"/>
  <c r="B1727" i="3"/>
  <c r="C1733" i="3"/>
  <c r="B1733" i="3"/>
  <c r="A1733" i="3"/>
  <c r="A1739" i="3"/>
  <c r="C1739" i="3"/>
  <c r="B1739" i="3"/>
  <c r="C1745" i="3"/>
  <c r="B1745" i="3"/>
  <c r="A1745" i="3"/>
  <c r="A1751" i="3"/>
  <c r="C1751" i="3"/>
  <c r="B1751" i="3"/>
  <c r="B1757" i="3"/>
  <c r="A1757" i="3"/>
  <c r="C1757" i="3"/>
  <c r="B1768" i="3"/>
  <c r="C1768" i="3"/>
  <c r="A1768" i="3"/>
  <c r="B1784" i="3"/>
  <c r="A1784" i="3"/>
  <c r="C1784" i="3"/>
  <c r="A1789" i="3"/>
  <c r="B1789" i="3"/>
  <c r="C1789" i="3"/>
  <c r="C2562" i="3"/>
  <c r="A2562" i="3"/>
  <c r="B2562" i="3"/>
  <c r="A2574" i="3"/>
  <c r="C2574" i="3"/>
  <c r="B2574" i="3"/>
  <c r="A2646" i="3"/>
  <c r="B2646" i="3"/>
  <c r="C2646" i="3"/>
  <c r="B1762" i="3"/>
  <c r="A1762" i="3"/>
  <c r="C1762" i="3"/>
  <c r="A1773" i="3"/>
  <c r="C1773" i="3"/>
  <c r="B1773" i="3"/>
  <c r="C1793" i="3"/>
  <c r="B1793" i="3"/>
  <c r="A1793" i="3"/>
  <c r="B1797" i="3"/>
  <c r="A1797" i="3"/>
  <c r="C1797" i="3"/>
  <c r="A1801" i="3"/>
  <c r="C1801" i="3"/>
  <c r="B1801" i="3"/>
  <c r="A1805" i="3"/>
  <c r="C1805" i="3"/>
  <c r="B1805" i="3"/>
  <c r="B1809" i="3"/>
  <c r="C1809" i="3"/>
  <c r="A1809" i="3"/>
  <c r="A1813" i="3"/>
  <c r="C1813" i="3"/>
  <c r="B1813" i="3"/>
  <c r="C1817" i="3"/>
  <c r="B1817" i="3"/>
  <c r="A1817" i="3"/>
  <c r="A1821" i="3"/>
  <c r="C1821" i="3"/>
  <c r="B1821" i="3"/>
  <c r="C1825" i="3"/>
  <c r="B1825" i="3"/>
  <c r="A1825" i="3"/>
  <c r="A1833" i="3"/>
  <c r="C1833" i="3"/>
  <c r="B1833" i="3"/>
  <c r="A1837" i="3"/>
  <c r="C1837" i="3"/>
  <c r="B1837" i="3"/>
  <c r="B1845" i="3"/>
  <c r="C1845" i="3"/>
  <c r="A1845" i="3"/>
  <c r="C1849" i="3"/>
  <c r="A1849" i="3"/>
  <c r="B1849" i="3"/>
  <c r="B1857" i="3"/>
  <c r="A1857" i="3"/>
  <c r="C1857" i="3"/>
  <c r="A1861" i="3"/>
  <c r="C1861" i="3"/>
  <c r="B1861" i="3"/>
  <c r="C1869" i="3"/>
  <c r="B1869" i="3"/>
  <c r="A1869" i="3"/>
  <c r="B1873" i="3"/>
  <c r="C1873" i="3"/>
  <c r="A1873" i="3"/>
  <c r="C1881" i="3"/>
  <c r="B1881" i="3"/>
  <c r="A1881" i="3"/>
  <c r="A1885" i="3"/>
  <c r="C1885" i="3"/>
  <c r="B1885" i="3"/>
  <c r="C1893" i="3"/>
  <c r="B1893" i="3"/>
  <c r="A1893" i="3"/>
  <c r="C1897" i="3"/>
  <c r="A1897" i="3"/>
  <c r="B1897" i="3"/>
  <c r="C1905" i="3"/>
  <c r="A1905" i="3"/>
  <c r="B1905" i="3"/>
  <c r="A1909" i="3"/>
  <c r="C1909" i="3"/>
  <c r="B1909" i="3"/>
  <c r="C1917" i="3"/>
  <c r="A1917" i="3"/>
  <c r="B1917" i="3"/>
  <c r="B1929" i="3"/>
  <c r="A1929" i="3"/>
  <c r="C1929" i="3"/>
  <c r="C1941" i="3"/>
  <c r="B1941" i="3"/>
  <c r="A1941" i="3"/>
  <c r="A2616" i="3"/>
  <c r="C2616" i="3"/>
  <c r="B2616" i="3"/>
  <c r="C1528" i="3"/>
  <c r="B1528" i="3"/>
  <c r="A1528" i="3"/>
  <c r="C1534" i="3"/>
  <c r="B1534" i="3"/>
  <c r="A1534" i="3"/>
  <c r="C1540" i="3"/>
  <c r="B1540" i="3"/>
  <c r="A1540" i="3"/>
  <c r="C1546" i="3"/>
  <c r="B1546" i="3"/>
  <c r="A1546" i="3"/>
  <c r="C1552" i="3"/>
  <c r="B1552" i="3"/>
  <c r="A1552" i="3"/>
  <c r="C1558" i="3"/>
  <c r="B1558" i="3"/>
  <c r="A1558" i="3"/>
  <c r="B1564" i="3"/>
  <c r="C1564" i="3"/>
  <c r="A1564" i="3"/>
  <c r="C1570" i="3"/>
  <c r="B1570" i="3"/>
  <c r="A1570" i="3"/>
  <c r="B1576" i="3"/>
  <c r="C1576" i="3"/>
  <c r="A1576" i="3"/>
  <c r="C1582" i="3"/>
  <c r="B1582" i="3"/>
  <c r="A1582" i="3"/>
  <c r="B1588" i="3"/>
  <c r="C1588" i="3"/>
  <c r="A1588" i="3"/>
  <c r="C1594" i="3"/>
  <c r="B1594" i="3"/>
  <c r="A1594" i="3"/>
  <c r="B1600" i="3"/>
  <c r="C1600" i="3"/>
  <c r="A1600" i="3"/>
  <c r="C1606" i="3"/>
  <c r="B1606" i="3"/>
  <c r="A1606" i="3"/>
  <c r="B1612" i="3"/>
  <c r="C1612" i="3"/>
  <c r="A1612" i="3"/>
  <c r="C1618" i="3"/>
  <c r="B1618" i="3"/>
  <c r="A1618" i="3"/>
  <c r="B1624" i="3"/>
  <c r="C1624" i="3"/>
  <c r="A1624" i="3"/>
  <c r="C1630" i="3"/>
  <c r="B1630" i="3"/>
  <c r="A1630" i="3"/>
  <c r="B1636" i="3"/>
  <c r="C1636" i="3"/>
  <c r="A1636" i="3"/>
  <c r="A1642" i="3"/>
  <c r="C1642" i="3"/>
  <c r="B1642" i="3"/>
  <c r="B1648" i="3"/>
  <c r="C1648" i="3"/>
  <c r="A1648" i="3"/>
  <c r="B1654" i="3"/>
  <c r="C1654" i="3"/>
  <c r="A1654" i="3"/>
  <c r="B1660" i="3"/>
  <c r="C1660" i="3"/>
  <c r="A1660" i="3"/>
  <c r="C1666" i="3"/>
  <c r="B1666" i="3"/>
  <c r="A1666" i="3"/>
  <c r="B1672" i="3"/>
  <c r="C1672" i="3"/>
  <c r="A1672" i="3"/>
  <c r="B1678" i="3"/>
  <c r="C1678" i="3"/>
  <c r="A1678" i="3"/>
  <c r="B1684" i="3"/>
  <c r="A1684" i="3"/>
  <c r="C1684" i="3"/>
  <c r="C1690" i="3"/>
  <c r="B1690" i="3"/>
  <c r="A1690" i="3"/>
  <c r="B1696" i="3"/>
  <c r="C1696" i="3"/>
  <c r="A1696" i="3"/>
  <c r="B1702" i="3"/>
  <c r="C1702" i="3"/>
  <c r="A1702" i="3"/>
  <c r="B1708" i="3"/>
  <c r="C1708" i="3"/>
  <c r="A1708" i="3"/>
  <c r="C1714" i="3"/>
  <c r="B1714" i="3"/>
  <c r="A1714" i="3"/>
  <c r="B1720" i="3"/>
  <c r="C1720" i="3"/>
  <c r="A1720" i="3"/>
  <c r="B1726" i="3"/>
  <c r="C1726" i="3"/>
  <c r="A1726" i="3"/>
  <c r="B1732" i="3"/>
  <c r="C1732" i="3"/>
  <c r="A1732" i="3"/>
  <c r="C1738" i="3"/>
  <c r="B1738" i="3"/>
  <c r="A1738" i="3"/>
  <c r="B1744" i="3"/>
  <c r="C1744" i="3"/>
  <c r="A1744" i="3"/>
  <c r="B1750" i="3"/>
  <c r="C1750" i="3"/>
  <c r="A1750" i="3"/>
  <c r="B1756" i="3"/>
  <c r="C1756" i="3"/>
  <c r="A1756" i="3"/>
  <c r="A1767" i="3"/>
  <c r="C1767" i="3"/>
  <c r="B1767" i="3"/>
  <c r="A1778" i="3"/>
  <c r="C1778" i="3"/>
  <c r="B1778" i="3"/>
  <c r="B1788" i="3"/>
  <c r="A1788" i="3"/>
  <c r="C1788" i="3"/>
  <c r="A2586" i="3"/>
  <c r="B2586" i="3"/>
  <c r="C2586" i="3"/>
  <c r="C2658" i="3"/>
  <c r="A2658" i="3"/>
  <c r="B2658" i="3"/>
  <c r="A2676" i="3"/>
  <c r="B2676" i="3"/>
  <c r="C2676" i="3"/>
  <c r="B2694" i="3"/>
  <c r="A2694" i="3"/>
  <c r="C2694" i="3"/>
  <c r="C2718" i="3"/>
  <c r="B2718" i="3"/>
  <c r="A2718" i="3"/>
  <c r="C2742" i="3"/>
  <c r="B2742" i="3"/>
  <c r="A2742" i="3"/>
  <c r="C1761" i="3"/>
  <c r="B1761" i="3"/>
  <c r="A1761" i="3"/>
  <c r="A1783" i="3"/>
  <c r="B1783" i="3"/>
  <c r="C1783" i="3"/>
  <c r="A2628" i="3"/>
  <c r="C2628" i="3"/>
  <c r="B2628" i="3"/>
  <c r="A1491" i="3"/>
  <c r="C1491" i="3"/>
  <c r="B1491" i="3"/>
  <c r="C1497" i="3"/>
  <c r="B1497" i="3"/>
  <c r="A1497" i="3"/>
  <c r="A1503" i="3"/>
  <c r="B1503" i="3"/>
  <c r="C1503" i="3"/>
  <c r="C1509" i="3"/>
  <c r="B1509" i="3"/>
  <c r="A1509" i="3"/>
  <c r="A1515" i="3"/>
  <c r="C1515" i="3"/>
  <c r="B1515" i="3"/>
  <c r="C1521" i="3"/>
  <c r="B1521" i="3"/>
  <c r="A1521" i="3"/>
  <c r="A1527" i="3"/>
  <c r="C1527" i="3"/>
  <c r="B1527" i="3"/>
  <c r="C1533" i="3"/>
  <c r="B1533" i="3"/>
  <c r="A1533" i="3"/>
  <c r="A1539" i="3"/>
  <c r="C1539" i="3"/>
  <c r="B1539" i="3"/>
  <c r="C1545" i="3"/>
  <c r="B1545" i="3"/>
  <c r="A1545" i="3"/>
  <c r="A1551" i="3"/>
  <c r="B1551" i="3"/>
  <c r="C1551" i="3"/>
  <c r="C1557" i="3"/>
  <c r="B1557" i="3"/>
  <c r="A1557" i="3"/>
  <c r="A1563" i="3"/>
  <c r="C1563" i="3"/>
  <c r="B1563" i="3"/>
  <c r="B1569" i="3"/>
  <c r="A1569" i="3"/>
  <c r="C1569" i="3"/>
  <c r="A1575" i="3"/>
  <c r="C1575" i="3"/>
  <c r="B1575" i="3"/>
  <c r="C1581" i="3"/>
  <c r="B1581" i="3"/>
  <c r="A1581" i="3"/>
  <c r="A1587" i="3"/>
  <c r="C1587" i="3"/>
  <c r="B1587" i="3"/>
  <c r="B1593" i="3"/>
  <c r="A1593" i="3"/>
  <c r="C1593" i="3"/>
  <c r="A1599" i="3"/>
  <c r="C1599" i="3"/>
  <c r="B1599" i="3"/>
  <c r="C1605" i="3"/>
  <c r="B1605" i="3"/>
  <c r="A1605" i="3"/>
  <c r="A1611" i="3"/>
  <c r="C1611" i="3"/>
  <c r="B1611" i="3"/>
  <c r="B1617" i="3"/>
  <c r="A1617" i="3"/>
  <c r="C1617" i="3"/>
  <c r="A1623" i="3"/>
  <c r="C1623" i="3"/>
  <c r="B1623" i="3"/>
  <c r="C1629" i="3"/>
  <c r="B1629" i="3"/>
  <c r="A1629" i="3"/>
  <c r="A1635" i="3"/>
  <c r="B1635" i="3"/>
  <c r="C1635" i="3"/>
  <c r="C1641" i="3"/>
  <c r="B1641" i="3"/>
  <c r="A1641" i="3"/>
  <c r="A1647" i="3"/>
  <c r="B1647" i="3"/>
  <c r="C1647" i="3"/>
  <c r="C1653" i="3"/>
  <c r="B1653" i="3"/>
  <c r="A1653" i="3"/>
  <c r="A1659" i="3"/>
  <c r="B1659" i="3"/>
  <c r="C1659" i="3"/>
  <c r="C1665" i="3"/>
  <c r="B1665" i="3"/>
  <c r="A1665" i="3"/>
  <c r="A1671" i="3"/>
  <c r="C1671" i="3"/>
  <c r="B1671" i="3"/>
  <c r="C1677" i="3"/>
  <c r="B1677" i="3"/>
  <c r="A1677" i="3"/>
  <c r="A1683" i="3"/>
  <c r="B1683" i="3"/>
  <c r="C1683" i="3"/>
  <c r="B1689" i="3"/>
  <c r="A1689" i="3"/>
  <c r="C1689" i="3"/>
  <c r="A1695" i="3"/>
  <c r="C1695" i="3"/>
  <c r="B1695" i="3"/>
  <c r="C1701" i="3"/>
  <c r="B1701" i="3"/>
  <c r="A1701" i="3"/>
  <c r="A1707" i="3"/>
  <c r="B1707" i="3"/>
  <c r="C1707" i="3"/>
  <c r="C1713" i="3"/>
  <c r="B1713" i="3"/>
  <c r="A1713" i="3"/>
  <c r="A1719" i="3"/>
  <c r="C1719" i="3"/>
  <c r="B1719" i="3"/>
  <c r="C1725" i="3"/>
  <c r="B1725" i="3"/>
  <c r="A1725" i="3"/>
  <c r="A1731" i="3"/>
  <c r="B1731" i="3"/>
  <c r="C1731" i="3"/>
  <c r="C1737" i="3"/>
  <c r="B1737" i="3"/>
  <c r="A1737" i="3"/>
  <c r="A1743" i="3"/>
  <c r="C1743" i="3"/>
  <c r="B1743" i="3"/>
  <c r="C1749" i="3"/>
  <c r="B1749" i="3"/>
  <c r="A1749" i="3"/>
  <c r="A1755" i="3"/>
  <c r="B1755" i="3"/>
  <c r="C1755" i="3"/>
  <c r="B1772" i="3"/>
  <c r="C1772" i="3"/>
  <c r="A1772" i="3"/>
  <c r="A1787" i="3"/>
  <c r="C1787" i="3"/>
  <c r="B1787" i="3"/>
  <c r="B1792" i="3"/>
  <c r="C1792" i="3"/>
  <c r="A1792" i="3"/>
  <c r="B1796" i="3"/>
  <c r="C1796" i="3"/>
  <c r="A1796" i="3"/>
  <c r="B1800" i="3"/>
  <c r="C1800" i="3"/>
  <c r="A1800" i="3"/>
  <c r="B1804" i="3"/>
  <c r="A1804" i="3"/>
  <c r="C1804" i="3"/>
  <c r="B1808" i="3"/>
  <c r="A1808" i="3"/>
  <c r="C1808" i="3"/>
  <c r="B1812" i="3"/>
  <c r="C1812" i="3"/>
  <c r="A1812" i="3"/>
  <c r="B1816" i="3"/>
  <c r="C1816" i="3"/>
  <c r="A1816" i="3"/>
  <c r="B1824" i="3"/>
  <c r="C1824" i="3"/>
  <c r="A1824" i="3"/>
  <c r="B1828" i="3"/>
  <c r="C1828" i="3"/>
  <c r="A1828" i="3"/>
  <c r="B1836" i="3"/>
  <c r="C1836" i="3"/>
  <c r="A1836" i="3"/>
  <c r="B1840" i="3"/>
  <c r="C1840" i="3"/>
  <c r="A1840" i="3"/>
  <c r="B1848" i="3"/>
  <c r="C1848" i="3"/>
  <c r="A1848" i="3"/>
  <c r="B1860" i="3"/>
  <c r="C1860" i="3"/>
  <c r="A1860" i="3"/>
  <c r="B1872" i="3"/>
  <c r="C1872" i="3"/>
  <c r="A1872" i="3"/>
  <c r="B1884" i="3"/>
  <c r="C1884" i="3"/>
  <c r="A1884" i="3"/>
  <c r="B1896" i="3"/>
  <c r="C1896" i="3"/>
  <c r="A1896" i="3"/>
  <c r="B1908" i="3"/>
  <c r="C1908" i="3"/>
  <c r="A1908" i="3"/>
  <c r="B1920" i="3"/>
  <c r="C1920" i="3"/>
  <c r="A1920" i="3"/>
  <c r="B1932" i="3"/>
  <c r="C1932" i="3"/>
  <c r="A1932" i="3"/>
  <c r="B1944" i="3"/>
  <c r="C1944" i="3"/>
  <c r="A1944" i="3"/>
  <c r="B1956" i="3"/>
  <c r="A1956" i="3"/>
  <c r="C1956" i="3"/>
  <c r="B1968" i="3"/>
  <c r="A1968" i="3"/>
  <c r="C1968" i="3"/>
  <c r="B1980" i="3"/>
  <c r="C1980" i="3"/>
  <c r="A1980" i="3"/>
  <c r="B1992" i="3"/>
  <c r="A1992" i="3"/>
  <c r="C1992" i="3"/>
  <c r="B2004" i="3"/>
  <c r="C2004" i="3"/>
  <c r="A2004" i="3"/>
  <c r="B2016" i="3"/>
  <c r="A2016" i="3"/>
  <c r="C2016" i="3"/>
  <c r="B2028" i="3"/>
  <c r="C2028" i="3"/>
  <c r="A2028" i="3"/>
  <c r="B2040" i="3"/>
  <c r="A2040" i="3"/>
  <c r="C2040" i="3"/>
  <c r="B2052" i="3"/>
  <c r="A2052" i="3"/>
  <c r="C2052" i="3"/>
  <c r="B2064" i="3"/>
  <c r="C2064" i="3"/>
  <c r="A2064" i="3"/>
  <c r="B2076" i="3"/>
  <c r="C2076" i="3"/>
  <c r="A2076" i="3"/>
  <c r="B2088" i="3"/>
  <c r="A2088" i="3"/>
  <c r="C2088" i="3"/>
  <c r="B2100" i="3"/>
  <c r="C2100" i="3"/>
  <c r="A2100" i="3"/>
  <c r="B2112" i="3"/>
  <c r="A2112" i="3"/>
  <c r="C2112" i="3"/>
  <c r="B2124" i="3"/>
  <c r="C2124" i="3"/>
  <c r="A2124" i="3"/>
  <c r="B2136" i="3"/>
  <c r="A2136" i="3"/>
  <c r="C2136" i="3"/>
  <c r="B2148" i="3"/>
  <c r="A2148" i="3"/>
  <c r="C2148" i="3"/>
  <c r="B2160" i="3"/>
  <c r="A2160" i="3"/>
  <c r="C2160" i="3"/>
  <c r="B2172" i="3"/>
  <c r="C2172" i="3"/>
  <c r="A2172" i="3"/>
  <c r="B2184" i="3"/>
  <c r="A2184" i="3"/>
  <c r="C2184" i="3"/>
  <c r="B2196" i="3"/>
  <c r="C2196" i="3"/>
  <c r="A2196" i="3"/>
  <c r="B2208" i="3"/>
  <c r="C2208" i="3"/>
  <c r="A2208" i="3"/>
  <c r="B2220" i="3"/>
  <c r="A2220" i="3"/>
  <c r="C2220" i="3"/>
  <c r="C2232" i="3"/>
  <c r="B2232" i="3"/>
  <c r="A2232" i="3"/>
  <c r="C2244" i="3"/>
  <c r="B2244" i="3"/>
  <c r="A2244" i="3"/>
  <c r="B2256" i="3"/>
  <c r="C2256" i="3"/>
  <c r="A2256" i="3"/>
  <c r="A2268" i="3"/>
  <c r="C2268" i="3"/>
  <c r="B2268" i="3"/>
  <c r="C2280" i="3"/>
  <c r="A2280" i="3"/>
  <c r="B2280" i="3"/>
  <c r="A2292" i="3"/>
  <c r="C2292" i="3"/>
  <c r="B2292" i="3"/>
  <c r="B2304" i="3"/>
  <c r="A2304" i="3"/>
  <c r="C2304" i="3"/>
  <c r="A2316" i="3"/>
  <c r="B2316" i="3"/>
  <c r="C2316" i="3"/>
  <c r="A2328" i="3"/>
  <c r="C2328" i="3"/>
  <c r="B2328" i="3"/>
  <c r="C2340" i="3"/>
  <c r="A2340" i="3"/>
  <c r="B2340" i="3"/>
  <c r="B2352" i="3"/>
  <c r="A2352" i="3"/>
  <c r="C2352" i="3"/>
  <c r="A2364" i="3"/>
  <c r="C2364" i="3"/>
  <c r="B2364" i="3"/>
  <c r="C2376" i="3"/>
  <c r="B2376" i="3"/>
  <c r="A2376" i="3"/>
  <c r="A2388" i="3"/>
  <c r="C2388" i="3"/>
  <c r="B2388" i="3"/>
  <c r="B2400" i="3"/>
  <c r="A2400" i="3"/>
  <c r="C2400" i="3"/>
  <c r="B2412" i="3"/>
  <c r="A2412" i="3"/>
  <c r="C2412" i="3"/>
  <c r="A2424" i="3"/>
  <c r="B2424" i="3"/>
  <c r="C2424" i="3"/>
  <c r="C2436" i="3"/>
  <c r="B2436" i="3"/>
  <c r="A2436" i="3"/>
  <c r="A2448" i="3"/>
  <c r="B2448" i="3"/>
  <c r="C2448" i="3"/>
  <c r="A2460" i="3"/>
  <c r="C2460" i="3"/>
  <c r="B2460" i="3"/>
  <c r="A2472" i="3"/>
  <c r="C2472" i="3"/>
  <c r="B2472" i="3"/>
  <c r="A2484" i="3"/>
  <c r="B2484" i="3"/>
  <c r="C2484" i="3"/>
  <c r="A2496" i="3"/>
  <c r="B2496" i="3"/>
  <c r="C2496" i="3"/>
  <c r="A2508" i="3"/>
  <c r="C2508" i="3"/>
  <c r="B2508" i="3"/>
  <c r="A2520" i="3"/>
  <c r="C2520" i="3"/>
  <c r="B2520" i="3"/>
  <c r="B2598" i="3"/>
  <c r="C2598" i="3"/>
  <c r="A2598" i="3"/>
  <c r="C1766" i="3"/>
  <c r="B1766" i="3"/>
  <c r="A1766" i="3"/>
  <c r="C1777" i="3"/>
  <c r="B1777" i="3"/>
  <c r="A1777" i="3"/>
  <c r="C1782" i="3"/>
  <c r="B1782" i="3"/>
  <c r="A1782" i="3"/>
  <c r="A2532" i="3"/>
  <c r="B2532" i="3"/>
  <c r="C2532" i="3"/>
  <c r="A2544" i="3"/>
  <c r="C2544" i="3"/>
  <c r="B2544" i="3"/>
  <c r="A2556" i="3"/>
  <c r="B2556" i="3"/>
  <c r="C2556" i="3"/>
  <c r="A2640" i="3"/>
  <c r="C2640" i="3"/>
  <c r="B2640" i="3"/>
  <c r="A2712" i="3"/>
  <c r="C2712" i="3"/>
  <c r="B2712" i="3"/>
  <c r="A2736" i="3"/>
  <c r="C2736" i="3"/>
  <c r="B2736" i="3"/>
  <c r="C1466" i="3"/>
  <c r="B1466" i="3"/>
  <c r="A1466" i="3"/>
  <c r="C1472" i="3"/>
  <c r="B1472" i="3"/>
  <c r="A1472" i="3"/>
  <c r="C1478" i="3"/>
  <c r="B1478" i="3"/>
  <c r="A1478" i="3"/>
  <c r="C1484" i="3"/>
  <c r="B1484" i="3"/>
  <c r="A1484" i="3"/>
  <c r="A1490" i="3"/>
  <c r="C1490" i="3"/>
  <c r="B1490" i="3"/>
  <c r="C1496" i="3"/>
  <c r="B1496" i="3"/>
  <c r="A1496" i="3"/>
  <c r="C1502" i="3"/>
  <c r="B1502" i="3"/>
  <c r="A1502" i="3"/>
  <c r="C1508" i="3"/>
  <c r="B1508" i="3"/>
  <c r="A1508" i="3"/>
  <c r="C1514" i="3"/>
  <c r="B1514" i="3"/>
  <c r="A1514" i="3"/>
  <c r="C1520" i="3"/>
  <c r="B1520" i="3"/>
  <c r="A1520" i="3"/>
  <c r="C1526" i="3"/>
  <c r="B1526" i="3"/>
  <c r="A1526" i="3"/>
  <c r="C1532" i="3"/>
  <c r="B1532" i="3"/>
  <c r="A1532" i="3"/>
  <c r="A1538" i="3"/>
  <c r="C1538" i="3"/>
  <c r="B1538" i="3"/>
  <c r="C1544" i="3"/>
  <c r="B1544" i="3"/>
  <c r="A1544" i="3"/>
  <c r="C1550" i="3"/>
  <c r="B1550" i="3"/>
  <c r="A1550" i="3"/>
  <c r="C1556" i="3"/>
  <c r="B1556" i="3"/>
  <c r="A1556" i="3"/>
  <c r="C1562" i="3"/>
  <c r="B1562" i="3"/>
  <c r="A1562" i="3"/>
  <c r="B1568" i="3"/>
  <c r="C1568" i="3"/>
  <c r="A1568" i="3"/>
  <c r="A1574" i="3"/>
  <c r="C1574" i="3"/>
  <c r="B1574" i="3"/>
  <c r="B1580" i="3"/>
  <c r="C1580" i="3"/>
  <c r="A1580" i="3"/>
  <c r="C1586" i="3"/>
  <c r="B1586" i="3"/>
  <c r="A1586" i="3"/>
  <c r="B1592" i="3"/>
  <c r="C1592" i="3"/>
  <c r="A1592" i="3"/>
  <c r="A1598" i="3"/>
  <c r="C1598" i="3"/>
  <c r="B1598" i="3"/>
  <c r="B1604" i="3"/>
  <c r="C1604" i="3"/>
  <c r="A1604" i="3"/>
  <c r="C1610" i="3"/>
  <c r="B1610" i="3"/>
  <c r="A1610" i="3"/>
  <c r="B1616" i="3"/>
  <c r="C1616" i="3"/>
  <c r="A1616" i="3"/>
  <c r="A1622" i="3"/>
  <c r="C1622" i="3"/>
  <c r="B1622" i="3"/>
  <c r="B1628" i="3"/>
  <c r="C1628" i="3"/>
  <c r="A1628" i="3"/>
  <c r="C1634" i="3"/>
  <c r="B1634" i="3"/>
  <c r="A1634" i="3"/>
  <c r="B1640" i="3"/>
  <c r="A1640" i="3"/>
  <c r="C1640" i="3"/>
  <c r="C1646" i="3"/>
  <c r="B1646" i="3"/>
  <c r="A1646" i="3"/>
  <c r="B1652" i="3"/>
  <c r="C1652" i="3"/>
  <c r="A1652" i="3"/>
  <c r="C1658" i="3"/>
  <c r="B1658" i="3"/>
  <c r="A1658" i="3"/>
  <c r="B1664" i="3"/>
  <c r="A1664" i="3"/>
  <c r="C1664" i="3"/>
  <c r="C1670" i="3"/>
  <c r="B1670" i="3"/>
  <c r="A1670" i="3"/>
  <c r="B1676" i="3"/>
  <c r="C1676" i="3"/>
  <c r="A1676" i="3"/>
  <c r="C1682" i="3"/>
  <c r="B1682" i="3"/>
  <c r="A1682" i="3"/>
  <c r="B1688" i="3"/>
  <c r="A1688" i="3"/>
  <c r="C1688" i="3"/>
  <c r="B1694" i="3"/>
  <c r="A1694" i="3"/>
  <c r="C1694" i="3"/>
  <c r="B1700" i="3"/>
  <c r="C1700" i="3"/>
  <c r="A1700" i="3"/>
  <c r="C1706" i="3"/>
  <c r="B1706" i="3"/>
  <c r="A1706" i="3"/>
  <c r="B1712" i="3"/>
  <c r="A1712" i="3"/>
  <c r="C1712" i="3"/>
  <c r="C1718" i="3"/>
  <c r="B1718" i="3"/>
  <c r="A1718" i="3"/>
  <c r="B1724" i="3"/>
  <c r="C1724" i="3"/>
  <c r="A1724" i="3"/>
  <c r="C1730" i="3"/>
  <c r="B1730" i="3"/>
  <c r="A1730" i="3"/>
  <c r="B1736" i="3"/>
  <c r="A1736" i="3"/>
  <c r="C1736" i="3"/>
  <c r="C1742" i="3"/>
  <c r="B1742" i="3"/>
  <c r="A1742" i="3"/>
  <c r="B1748" i="3"/>
  <c r="C1748" i="3"/>
  <c r="A1748" i="3"/>
  <c r="C1754" i="3"/>
  <c r="B1754" i="3"/>
  <c r="A1754" i="3"/>
  <c r="B1760" i="3"/>
  <c r="A1760" i="3"/>
  <c r="C1760" i="3"/>
  <c r="A1771" i="3"/>
  <c r="C1771" i="3"/>
  <c r="B1771" i="3"/>
  <c r="A1791" i="3"/>
  <c r="C1791" i="3"/>
  <c r="B1791" i="3"/>
  <c r="A2568" i="3"/>
  <c r="C2568" i="3"/>
  <c r="B2568" i="3"/>
  <c r="B2610" i="3"/>
  <c r="A2610" i="3"/>
  <c r="C2610" i="3"/>
  <c r="B2670" i="3"/>
  <c r="C2670" i="3"/>
  <c r="A2670" i="3"/>
  <c r="A2688" i="3"/>
  <c r="C2688" i="3"/>
  <c r="B2688" i="3"/>
  <c r="A1765" i="3"/>
  <c r="C1765" i="3"/>
  <c r="B1765" i="3"/>
  <c r="B1776" i="3"/>
  <c r="C1776" i="3"/>
  <c r="A1776" i="3"/>
  <c r="C1781" i="3"/>
  <c r="B1781" i="3"/>
  <c r="A1781" i="3"/>
  <c r="C1786" i="3"/>
  <c r="B1786" i="3"/>
  <c r="A1786" i="3"/>
  <c r="A1795" i="3"/>
  <c r="C1795" i="3"/>
  <c r="B1795" i="3"/>
  <c r="A1799" i="3"/>
  <c r="C1799" i="3"/>
  <c r="B1799" i="3"/>
  <c r="A1803" i="3"/>
  <c r="B1803" i="3"/>
  <c r="C1803" i="3"/>
  <c r="A1807" i="3"/>
  <c r="C1807" i="3"/>
  <c r="B1807" i="3"/>
  <c r="A1811" i="3"/>
  <c r="B1811" i="3"/>
  <c r="C1811" i="3"/>
  <c r="A1815" i="3"/>
  <c r="B1815" i="3"/>
  <c r="C1815" i="3"/>
  <c r="A1819" i="3"/>
  <c r="C1819" i="3"/>
  <c r="B1819" i="3"/>
  <c r="A1827" i="3"/>
  <c r="B1827" i="3"/>
  <c r="C1827" i="3"/>
  <c r="A1831" i="3"/>
  <c r="C1831" i="3"/>
  <c r="B1831" i="3"/>
  <c r="A1839" i="3"/>
  <c r="C1839" i="3"/>
  <c r="B1839" i="3"/>
  <c r="A1843" i="3"/>
  <c r="B1843" i="3"/>
  <c r="C1843" i="3"/>
  <c r="A1851" i="3"/>
  <c r="B1851" i="3"/>
  <c r="C1851" i="3"/>
  <c r="A1855" i="3"/>
  <c r="C1855" i="3"/>
  <c r="B1855" i="3"/>
  <c r="A1863" i="3"/>
  <c r="C1863" i="3"/>
  <c r="B1863" i="3"/>
  <c r="A1867" i="3"/>
  <c r="B1867" i="3"/>
  <c r="C1867" i="3"/>
  <c r="A1875" i="3"/>
  <c r="B1875" i="3"/>
  <c r="C1875" i="3"/>
  <c r="A1879" i="3"/>
  <c r="C1879" i="3"/>
  <c r="B1879" i="3"/>
  <c r="A1887" i="3"/>
  <c r="C1887" i="3"/>
  <c r="B1887" i="3"/>
  <c r="A1891" i="3"/>
  <c r="C1891" i="3"/>
  <c r="B1891" i="3"/>
  <c r="A1899" i="3"/>
  <c r="B1899" i="3"/>
  <c r="C1899" i="3"/>
  <c r="A1903" i="3"/>
  <c r="C1903" i="3"/>
  <c r="B1903" i="3"/>
  <c r="A1911" i="3"/>
  <c r="C1911" i="3"/>
  <c r="B1911" i="3"/>
  <c r="A1923" i="3"/>
  <c r="B1923" i="3"/>
  <c r="C1923" i="3"/>
  <c r="A1935" i="3"/>
  <c r="B1935" i="3"/>
  <c r="C1935" i="3"/>
  <c r="A2580" i="3"/>
  <c r="B2580" i="3"/>
  <c r="C2580" i="3"/>
  <c r="A2652" i="3"/>
  <c r="C2652" i="3"/>
  <c r="B2652" i="3"/>
  <c r="A1495" i="3"/>
  <c r="C1495" i="3"/>
  <c r="B1495" i="3"/>
  <c r="C1501" i="3"/>
  <c r="B1501" i="3"/>
  <c r="A1501" i="3"/>
  <c r="A1507" i="3"/>
  <c r="C1507" i="3"/>
  <c r="B1507" i="3"/>
  <c r="C1513" i="3"/>
  <c r="B1513" i="3"/>
  <c r="A1513" i="3"/>
  <c r="A1519" i="3"/>
  <c r="C1519" i="3"/>
  <c r="B1519" i="3"/>
  <c r="A1525" i="3"/>
  <c r="C1525" i="3"/>
  <c r="B1525" i="3"/>
  <c r="A1531" i="3"/>
  <c r="C1531" i="3"/>
  <c r="B1531" i="3"/>
  <c r="C1537" i="3"/>
  <c r="B1537" i="3"/>
  <c r="A1537" i="3"/>
  <c r="A1543" i="3"/>
  <c r="C1543" i="3"/>
  <c r="B1543" i="3"/>
  <c r="C1549" i="3"/>
  <c r="B1549" i="3"/>
  <c r="A1549" i="3"/>
  <c r="A1555" i="3"/>
  <c r="C1555" i="3"/>
  <c r="B1555" i="3"/>
  <c r="C1561" i="3"/>
  <c r="B1561" i="3"/>
  <c r="A1561" i="3"/>
  <c r="A1567" i="3"/>
  <c r="C1567" i="3"/>
  <c r="B1567" i="3"/>
  <c r="C1573" i="3"/>
  <c r="B1573" i="3"/>
  <c r="A1573" i="3"/>
  <c r="A1579" i="3"/>
  <c r="C1579" i="3"/>
  <c r="B1579" i="3"/>
  <c r="C1585" i="3"/>
  <c r="B1585" i="3"/>
  <c r="A1585" i="3"/>
  <c r="A1591" i="3"/>
  <c r="C1591" i="3"/>
  <c r="B1591" i="3"/>
  <c r="C1597" i="3"/>
  <c r="B1597" i="3"/>
  <c r="A1597" i="3"/>
  <c r="A1603" i="3"/>
  <c r="C1603" i="3"/>
  <c r="B1603" i="3"/>
  <c r="C1609" i="3"/>
  <c r="B1609" i="3"/>
  <c r="A1609" i="3"/>
  <c r="A1615" i="3"/>
  <c r="C1615" i="3"/>
  <c r="B1615" i="3"/>
  <c r="C1621" i="3"/>
  <c r="B1621" i="3"/>
  <c r="A1621" i="3"/>
  <c r="A1627" i="3"/>
  <c r="C1627" i="3"/>
  <c r="B1627" i="3"/>
  <c r="C1633" i="3"/>
  <c r="B1633" i="3"/>
  <c r="A1633" i="3"/>
  <c r="A1639" i="3"/>
  <c r="C1639" i="3"/>
  <c r="B1639" i="3"/>
  <c r="A1645" i="3"/>
  <c r="C1645" i="3"/>
  <c r="B1645" i="3"/>
  <c r="A1651" i="3"/>
  <c r="C1651" i="3"/>
  <c r="B1651" i="3"/>
  <c r="C1657" i="3"/>
  <c r="B1657" i="3"/>
  <c r="A1657" i="3"/>
  <c r="A1663" i="3"/>
  <c r="C1663" i="3"/>
  <c r="B1663" i="3"/>
  <c r="A1669" i="3"/>
  <c r="C1669" i="3"/>
  <c r="B1669" i="3"/>
  <c r="A1675" i="3"/>
  <c r="C1675" i="3"/>
  <c r="B1675" i="3"/>
  <c r="C1681" i="3"/>
  <c r="B1681" i="3"/>
  <c r="A1681" i="3"/>
  <c r="A1687" i="3"/>
  <c r="C1687" i="3"/>
  <c r="B1687" i="3"/>
  <c r="A1693" i="3"/>
  <c r="C1693" i="3"/>
  <c r="B1693" i="3"/>
  <c r="A1699" i="3"/>
  <c r="C1699" i="3"/>
  <c r="B1699" i="3"/>
  <c r="A1705" i="3"/>
  <c r="C1705" i="3"/>
  <c r="B1705" i="3"/>
  <c r="A1711" i="3"/>
  <c r="C1711" i="3"/>
  <c r="B1711" i="3"/>
  <c r="A1717" i="3"/>
  <c r="C1717" i="3"/>
  <c r="B1717" i="3"/>
  <c r="A1723" i="3"/>
  <c r="C1723" i="3"/>
  <c r="B1723" i="3"/>
  <c r="C1729" i="3"/>
  <c r="B1729" i="3"/>
  <c r="A1729" i="3"/>
  <c r="A1735" i="3"/>
  <c r="C1735" i="3"/>
  <c r="B1735" i="3"/>
  <c r="A1741" i="3"/>
  <c r="C1741" i="3"/>
  <c r="B1741" i="3"/>
  <c r="A1747" i="3"/>
  <c r="C1747" i="3"/>
  <c r="B1747" i="3"/>
  <c r="C1753" i="3"/>
  <c r="B1753" i="3"/>
  <c r="A1753" i="3"/>
  <c r="A1759" i="3"/>
  <c r="C1759" i="3"/>
  <c r="B1759" i="3"/>
  <c r="C1770" i="3"/>
  <c r="B1770" i="3"/>
  <c r="A1770" i="3"/>
  <c r="A2622" i="3"/>
  <c r="B2622" i="3"/>
  <c r="C2622" i="3"/>
  <c r="B2706" i="3"/>
  <c r="C2706" i="3"/>
  <c r="A2706" i="3"/>
  <c r="A2730" i="3"/>
  <c r="B2730" i="3"/>
  <c r="C2730" i="3"/>
  <c r="A1915" i="3"/>
  <c r="C1915" i="3"/>
  <c r="B1915" i="3"/>
  <c r="C1921" i="3"/>
  <c r="B1921" i="3"/>
  <c r="A1921" i="3"/>
  <c r="A1927" i="3"/>
  <c r="C1927" i="3"/>
  <c r="B1927" i="3"/>
  <c r="A1933" i="3"/>
  <c r="C1933" i="3"/>
  <c r="B1933" i="3"/>
  <c r="A1939" i="3"/>
  <c r="C1939" i="3"/>
  <c r="B1939" i="3"/>
  <c r="C1945" i="3"/>
  <c r="B1945" i="3"/>
  <c r="A1945" i="3"/>
  <c r="B1951" i="3"/>
  <c r="C1951" i="3"/>
  <c r="A1951" i="3"/>
  <c r="B1957" i="3"/>
  <c r="C1957" i="3"/>
  <c r="A1957" i="3"/>
  <c r="A1963" i="3"/>
  <c r="C1963" i="3"/>
  <c r="B1963" i="3"/>
  <c r="A1969" i="3"/>
  <c r="C1969" i="3"/>
  <c r="B1969" i="3"/>
  <c r="C1975" i="3"/>
  <c r="B1975" i="3"/>
  <c r="A1975" i="3"/>
  <c r="A1981" i="3"/>
  <c r="C1981" i="3"/>
  <c r="B1981" i="3"/>
  <c r="C1987" i="3"/>
  <c r="B1987" i="3"/>
  <c r="A1987" i="3"/>
  <c r="C1993" i="3"/>
  <c r="B1993" i="3"/>
  <c r="A1993" i="3"/>
  <c r="B1999" i="3"/>
  <c r="C1999" i="3"/>
  <c r="A1999" i="3"/>
  <c r="B2005" i="3"/>
  <c r="A2005" i="3"/>
  <c r="C2005" i="3"/>
  <c r="B2011" i="3"/>
  <c r="A2011" i="3"/>
  <c r="C2011" i="3"/>
  <c r="A2017" i="3"/>
  <c r="C2017" i="3"/>
  <c r="B2017" i="3"/>
  <c r="A2023" i="3"/>
  <c r="C2023" i="3"/>
  <c r="B2023" i="3"/>
  <c r="B2029" i="3"/>
  <c r="A2029" i="3"/>
  <c r="C2029" i="3"/>
  <c r="C2035" i="3"/>
  <c r="B2035" i="3"/>
  <c r="A2035" i="3"/>
  <c r="C2041" i="3"/>
  <c r="B2041" i="3"/>
  <c r="A2041" i="3"/>
  <c r="B2047" i="3"/>
  <c r="C2047" i="3"/>
  <c r="A2047" i="3"/>
  <c r="B2053" i="3"/>
  <c r="C2053" i="3"/>
  <c r="A2053" i="3"/>
  <c r="A2059" i="3"/>
  <c r="C2059" i="3"/>
  <c r="B2059" i="3"/>
  <c r="A2065" i="3"/>
  <c r="C2065" i="3"/>
  <c r="B2065" i="3"/>
  <c r="B2071" i="3"/>
  <c r="C2071" i="3"/>
  <c r="A2071" i="3"/>
  <c r="C2077" i="3"/>
  <c r="B2077" i="3"/>
  <c r="A2077" i="3"/>
  <c r="C2083" i="3"/>
  <c r="B2083" i="3"/>
  <c r="A2083" i="3"/>
  <c r="A2089" i="3"/>
  <c r="B2089" i="3"/>
  <c r="C2089" i="3"/>
  <c r="B2095" i="3"/>
  <c r="A2095" i="3"/>
  <c r="C2095" i="3"/>
  <c r="B2101" i="3"/>
  <c r="C2101" i="3"/>
  <c r="A2101" i="3"/>
  <c r="C2107" i="3"/>
  <c r="B2107" i="3"/>
  <c r="A2107" i="3"/>
  <c r="A2113" i="3"/>
  <c r="B2113" i="3"/>
  <c r="C2113" i="3"/>
  <c r="C2119" i="3"/>
  <c r="B2119" i="3"/>
  <c r="A2119" i="3"/>
  <c r="B2125" i="3"/>
  <c r="A2125" i="3"/>
  <c r="C2125" i="3"/>
  <c r="C2131" i="3"/>
  <c r="A2131" i="3"/>
  <c r="B2131" i="3"/>
  <c r="C2137" i="3"/>
  <c r="B2137" i="3"/>
  <c r="A2137" i="3"/>
  <c r="B2143" i="3"/>
  <c r="A2143" i="3"/>
  <c r="C2143" i="3"/>
  <c r="B2149" i="3"/>
  <c r="A2149" i="3"/>
  <c r="C2149" i="3"/>
  <c r="C2155" i="3"/>
  <c r="A2155" i="3"/>
  <c r="B2155" i="3"/>
  <c r="A2161" i="3"/>
  <c r="C2161" i="3"/>
  <c r="B2161" i="3"/>
  <c r="C2167" i="3"/>
  <c r="B2167" i="3"/>
  <c r="A2167" i="3"/>
  <c r="C2173" i="3"/>
  <c r="B2173" i="3"/>
  <c r="A2173" i="3"/>
  <c r="C2179" i="3"/>
  <c r="B2179" i="3"/>
  <c r="A2179" i="3"/>
  <c r="A2185" i="3"/>
  <c r="C2185" i="3"/>
  <c r="B2185" i="3"/>
  <c r="B2191" i="3"/>
  <c r="A2191" i="3"/>
  <c r="C2191" i="3"/>
  <c r="B2197" i="3"/>
  <c r="A2197" i="3"/>
  <c r="C2197" i="3"/>
  <c r="C2203" i="3"/>
  <c r="B2203" i="3"/>
  <c r="A2203" i="3"/>
  <c r="A2209" i="3"/>
  <c r="C2209" i="3"/>
  <c r="B2209" i="3"/>
  <c r="C2215" i="3"/>
  <c r="A2215" i="3"/>
  <c r="B2215" i="3"/>
  <c r="C2221" i="3"/>
  <c r="B2221" i="3"/>
  <c r="A2221" i="3"/>
  <c r="B2227" i="3"/>
  <c r="A2227" i="3"/>
  <c r="C2227" i="3"/>
  <c r="A2233" i="3"/>
  <c r="B2233" i="3"/>
  <c r="C2233" i="3"/>
  <c r="A2239" i="3"/>
  <c r="B2239" i="3"/>
  <c r="C2239" i="3"/>
  <c r="A2245" i="3"/>
  <c r="C2245" i="3"/>
  <c r="B2245" i="3"/>
  <c r="C2251" i="3"/>
  <c r="B2251" i="3"/>
  <c r="A2251" i="3"/>
  <c r="A2257" i="3"/>
  <c r="C2257" i="3"/>
  <c r="B2257" i="3"/>
  <c r="C2263" i="3"/>
  <c r="B2263" i="3"/>
  <c r="A2263" i="3"/>
  <c r="B2269" i="3"/>
  <c r="A2269" i="3"/>
  <c r="C2269" i="3"/>
  <c r="A2275" i="3"/>
  <c r="C2275" i="3"/>
  <c r="B2275" i="3"/>
  <c r="A2281" i="3"/>
  <c r="C2281" i="3"/>
  <c r="B2281" i="3"/>
  <c r="A2287" i="3"/>
  <c r="B2287" i="3"/>
  <c r="C2287" i="3"/>
  <c r="B2293" i="3"/>
  <c r="A2293" i="3"/>
  <c r="C2293" i="3"/>
  <c r="A2299" i="3"/>
  <c r="B2299" i="3"/>
  <c r="C2299" i="3"/>
  <c r="C2305" i="3"/>
  <c r="A2305" i="3"/>
  <c r="B2305" i="3"/>
  <c r="C2311" i="3"/>
  <c r="A2311" i="3"/>
  <c r="B2311" i="3"/>
  <c r="B2317" i="3"/>
  <c r="C2317" i="3"/>
  <c r="A2317" i="3"/>
  <c r="C2323" i="3"/>
  <c r="B2323" i="3"/>
  <c r="A2323" i="3"/>
  <c r="A2329" i="3"/>
  <c r="B2329" i="3"/>
  <c r="C2329" i="3"/>
  <c r="A2335" i="3"/>
  <c r="C2335" i="3"/>
  <c r="B2335" i="3"/>
  <c r="A2341" i="3"/>
  <c r="B2341" i="3"/>
  <c r="C2341" i="3"/>
  <c r="C2347" i="3"/>
  <c r="B2347" i="3"/>
  <c r="A2347" i="3"/>
  <c r="A2353" i="3"/>
  <c r="C2353" i="3"/>
  <c r="B2353" i="3"/>
  <c r="C2359" i="3"/>
  <c r="B2359" i="3"/>
  <c r="A2359" i="3"/>
  <c r="B2365" i="3"/>
  <c r="A2365" i="3"/>
  <c r="C2365" i="3"/>
  <c r="A2371" i="3"/>
  <c r="B2371" i="3"/>
  <c r="C2371" i="3"/>
  <c r="A2377" i="3"/>
  <c r="B2377" i="3"/>
  <c r="C2377" i="3"/>
  <c r="A2383" i="3"/>
  <c r="C2383" i="3"/>
  <c r="B2383" i="3"/>
  <c r="B2389" i="3"/>
  <c r="C2389" i="3"/>
  <c r="A2389" i="3"/>
  <c r="A2395" i="3"/>
  <c r="C2395" i="3"/>
  <c r="B2395" i="3"/>
  <c r="C2401" i="3"/>
  <c r="B2401" i="3"/>
  <c r="A2401" i="3"/>
  <c r="B2407" i="3"/>
  <c r="A2407" i="3"/>
  <c r="C2407" i="3"/>
  <c r="A2413" i="3"/>
  <c r="C2413" i="3"/>
  <c r="B2413" i="3"/>
  <c r="B2419" i="3"/>
  <c r="C2419" i="3"/>
  <c r="A2419" i="3"/>
  <c r="A2425" i="3"/>
  <c r="C2425" i="3"/>
  <c r="B2425" i="3"/>
  <c r="B2431" i="3"/>
  <c r="A2431" i="3"/>
  <c r="C2431" i="3"/>
  <c r="A2437" i="3"/>
  <c r="C2437" i="3"/>
  <c r="B2437" i="3"/>
  <c r="B2443" i="3"/>
  <c r="A2443" i="3"/>
  <c r="C2443" i="3"/>
  <c r="B2449" i="3"/>
  <c r="C2449" i="3"/>
  <c r="A2449" i="3"/>
  <c r="B2455" i="3"/>
  <c r="A2455" i="3"/>
  <c r="C2455" i="3"/>
  <c r="A2461" i="3"/>
  <c r="B2461" i="3"/>
  <c r="C2461" i="3"/>
  <c r="B2467" i="3"/>
  <c r="A2467" i="3"/>
  <c r="C2467" i="3"/>
  <c r="B2473" i="3"/>
  <c r="A2473" i="3"/>
  <c r="C2473" i="3"/>
  <c r="C2479" i="3"/>
  <c r="B2479" i="3"/>
  <c r="A2479" i="3"/>
  <c r="C2485" i="3"/>
  <c r="B2485" i="3"/>
  <c r="A2485" i="3"/>
  <c r="C2491" i="3"/>
  <c r="B2491" i="3"/>
  <c r="A2491" i="3"/>
  <c r="A2497" i="3"/>
  <c r="B2497" i="3"/>
  <c r="C2497" i="3"/>
  <c r="A2503" i="3"/>
  <c r="C2503" i="3"/>
  <c r="B2503" i="3"/>
  <c r="B2509" i="3"/>
  <c r="C2509" i="3"/>
  <c r="A2509" i="3"/>
  <c r="C2515" i="3"/>
  <c r="B2515" i="3"/>
  <c r="A2515" i="3"/>
  <c r="A2521" i="3"/>
  <c r="B2521" i="3"/>
  <c r="C2521" i="3"/>
  <c r="A2527" i="3"/>
  <c r="C2527" i="3"/>
  <c r="B2527" i="3"/>
  <c r="C2533" i="3"/>
  <c r="B2533" i="3"/>
  <c r="A2533" i="3"/>
  <c r="C2539" i="3"/>
  <c r="B2539" i="3"/>
  <c r="A2539" i="3"/>
  <c r="C2545" i="3"/>
  <c r="A2545" i="3"/>
  <c r="B2545" i="3"/>
  <c r="A2551" i="3"/>
  <c r="C2551" i="3"/>
  <c r="B2551" i="3"/>
  <c r="A2557" i="3"/>
  <c r="B2557" i="3"/>
  <c r="C2557" i="3"/>
  <c r="B2563" i="3"/>
  <c r="C2563" i="3"/>
  <c r="A2563" i="3"/>
  <c r="B2569" i="3"/>
  <c r="C2569" i="3"/>
  <c r="A2569" i="3"/>
  <c r="A2575" i="3"/>
  <c r="B2575" i="3"/>
  <c r="C2575" i="3"/>
  <c r="C2581" i="3"/>
  <c r="B2581" i="3"/>
  <c r="A2581" i="3"/>
  <c r="B2587" i="3"/>
  <c r="A2587" i="3"/>
  <c r="C2587" i="3"/>
  <c r="C2593" i="3"/>
  <c r="B2593" i="3"/>
  <c r="A2593" i="3"/>
  <c r="A2599" i="3"/>
  <c r="B2599" i="3"/>
  <c r="C2599" i="3"/>
  <c r="C2605" i="3"/>
  <c r="B2605" i="3"/>
  <c r="A2605" i="3"/>
  <c r="A2611" i="3"/>
  <c r="B2611" i="3"/>
  <c r="C2611" i="3"/>
  <c r="A2617" i="3"/>
  <c r="B2617" i="3"/>
  <c r="C2617" i="3"/>
  <c r="B2623" i="3"/>
  <c r="A2623" i="3"/>
  <c r="C2623" i="3"/>
  <c r="C2629" i="3"/>
  <c r="B2629" i="3"/>
  <c r="A2629" i="3"/>
  <c r="A2635" i="3"/>
  <c r="C2635" i="3"/>
  <c r="B2635" i="3"/>
  <c r="C2641" i="3"/>
  <c r="A2641" i="3"/>
  <c r="B2641" i="3"/>
  <c r="A2647" i="3"/>
  <c r="C2647" i="3"/>
  <c r="B2647" i="3"/>
  <c r="A2653" i="3"/>
  <c r="B2653" i="3"/>
  <c r="C2653" i="3"/>
  <c r="C2659" i="3"/>
  <c r="A2659" i="3"/>
  <c r="B2659" i="3"/>
  <c r="B2665" i="3"/>
  <c r="C2665" i="3"/>
  <c r="A2665" i="3"/>
  <c r="B2671" i="3"/>
  <c r="A2671" i="3"/>
  <c r="C2671" i="3"/>
  <c r="C2677" i="3"/>
  <c r="B2677" i="3"/>
  <c r="A2677" i="3"/>
  <c r="B2683" i="3"/>
  <c r="C2683" i="3"/>
  <c r="A2683" i="3"/>
  <c r="B2689" i="3"/>
  <c r="A2689" i="3"/>
  <c r="C2689" i="3"/>
  <c r="A2695" i="3"/>
  <c r="C2695" i="3"/>
  <c r="B2695" i="3"/>
  <c r="C2701" i="3"/>
  <c r="B2701" i="3"/>
  <c r="A2701" i="3"/>
  <c r="A2707" i="3"/>
  <c r="C2707" i="3"/>
  <c r="B2707" i="3"/>
  <c r="A2713" i="3"/>
  <c r="C2713" i="3"/>
  <c r="B2713" i="3"/>
  <c r="A2719" i="3"/>
  <c r="B2719" i="3"/>
  <c r="C2719" i="3"/>
  <c r="C2725" i="3"/>
  <c r="B2725" i="3"/>
  <c r="A2725" i="3"/>
  <c r="C2731" i="3"/>
  <c r="B2731" i="3"/>
  <c r="A2731" i="3"/>
  <c r="B2737" i="3"/>
  <c r="C2737" i="3"/>
  <c r="A2737" i="3"/>
  <c r="A2743" i="3"/>
  <c r="C2743" i="3"/>
  <c r="B2743" i="3"/>
  <c r="B2749" i="3"/>
  <c r="C2749" i="3"/>
  <c r="A2749" i="3"/>
  <c r="A2764" i="3"/>
  <c r="C2764" i="3"/>
  <c r="B2764" i="3"/>
  <c r="B2769" i="3"/>
  <c r="A2769" i="3"/>
  <c r="C2769" i="3"/>
  <c r="A2778" i="3"/>
  <c r="B2778" i="3"/>
  <c r="C2778" i="3"/>
  <c r="B2795" i="3"/>
  <c r="A2795" i="3"/>
  <c r="C2795" i="3"/>
  <c r="A2816" i="3"/>
  <c r="C2816" i="3"/>
  <c r="B2816" i="3"/>
  <c r="C2833" i="3"/>
  <c r="B2833" i="3"/>
  <c r="A2833" i="3"/>
  <c r="B2867" i="3"/>
  <c r="A2867" i="3"/>
  <c r="C2867" i="3"/>
  <c r="A2905" i="3"/>
  <c r="C2905" i="3"/>
  <c r="B2905" i="3"/>
  <c r="A2754" i="3"/>
  <c r="B2754" i="3"/>
  <c r="C2754" i="3"/>
  <c r="C2759" i="3"/>
  <c r="B2759" i="3"/>
  <c r="A2759" i="3"/>
  <c r="C2773" i="3"/>
  <c r="A2773" i="3"/>
  <c r="B2773" i="3"/>
  <c r="B2782" i="3"/>
  <c r="C2782" i="3"/>
  <c r="A2782" i="3"/>
  <c r="C2786" i="3"/>
  <c r="A2786" i="3"/>
  <c r="B2786" i="3"/>
  <c r="C2799" i="3"/>
  <c r="A2799" i="3"/>
  <c r="B2799" i="3"/>
  <c r="A2803" i="3"/>
  <c r="C2803" i="3"/>
  <c r="B2803" i="3"/>
  <c r="A2820" i="3"/>
  <c r="C2820" i="3"/>
  <c r="B2820" i="3"/>
  <c r="A2837" i="3"/>
  <c r="C2837" i="3"/>
  <c r="B2837" i="3"/>
  <c r="B2875" i="3"/>
  <c r="C2875" i="3"/>
  <c r="A2875" i="3"/>
  <c r="C2947" i="3"/>
  <c r="A2947" i="3"/>
  <c r="B2947" i="3"/>
  <c r="A2768" i="3"/>
  <c r="B2768" i="3"/>
  <c r="C2768" i="3"/>
  <c r="B2790" i="3"/>
  <c r="A2790" i="3"/>
  <c r="C2790" i="3"/>
  <c r="C2807" i="3"/>
  <c r="B2807" i="3"/>
  <c r="A2807" i="3"/>
  <c r="C2845" i="3"/>
  <c r="A2845" i="3"/>
  <c r="B2845" i="3"/>
  <c r="B2917" i="3"/>
  <c r="A2917" i="3"/>
  <c r="C2917" i="3"/>
  <c r="C2758" i="3"/>
  <c r="A2758" i="3"/>
  <c r="B2758" i="3"/>
  <c r="B2763" i="3"/>
  <c r="A2763" i="3"/>
  <c r="C2763" i="3"/>
  <c r="C2777" i="3"/>
  <c r="B2777" i="3"/>
  <c r="A2777" i="3"/>
  <c r="B2798" i="3"/>
  <c r="C2798" i="3"/>
  <c r="A2798" i="3"/>
  <c r="C2815" i="3"/>
  <c r="A2815" i="3"/>
  <c r="B2815" i="3"/>
  <c r="B2832" i="3"/>
  <c r="C2832" i="3"/>
  <c r="A2832" i="3"/>
  <c r="C2849" i="3"/>
  <c r="A2849" i="3"/>
  <c r="B2849" i="3"/>
  <c r="C2887" i="3"/>
  <c r="B2887" i="3"/>
  <c r="A2887" i="3"/>
  <c r="A1823" i="3"/>
  <c r="C1823" i="3"/>
  <c r="B1823" i="3"/>
  <c r="C1829" i="3"/>
  <c r="B1829" i="3"/>
  <c r="A1829" i="3"/>
  <c r="A1835" i="3"/>
  <c r="C1835" i="3"/>
  <c r="B1835" i="3"/>
  <c r="C1841" i="3"/>
  <c r="B1841" i="3"/>
  <c r="A1841" i="3"/>
  <c r="A1847" i="3"/>
  <c r="C1847" i="3"/>
  <c r="B1847" i="3"/>
  <c r="C1853" i="3"/>
  <c r="B1853" i="3"/>
  <c r="A1853" i="3"/>
  <c r="A1859" i="3"/>
  <c r="C1859" i="3"/>
  <c r="B1859" i="3"/>
  <c r="C1865" i="3"/>
  <c r="B1865" i="3"/>
  <c r="A1865" i="3"/>
  <c r="A1871" i="3"/>
  <c r="C1871" i="3"/>
  <c r="B1871" i="3"/>
  <c r="A1877" i="3"/>
  <c r="C1877" i="3"/>
  <c r="B1877" i="3"/>
  <c r="A1883" i="3"/>
  <c r="B1883" i="3"/>
  <c r="C1883" i="3"/>
  <c r="C1889" i="3"/>
  <c r="B1889" i="3"/>
  <c r="A1889" i="3"/>
  <c r="A1895" i="3"/>
  <c r="B1895" i="3"/>
  <c r="C1895" i="3"/>
  <c r="B1901" i="3"/>
  <c r="A1901" i="3"/>
  <c r="C1901" i="3"/>
  <c r="A1907" i="3"/>
  <c r="B1907" i="3"/>
  <c r="C1907" i="3"/>
  <c r="C1913" i="3"/>
  <c r="B1913" i="3"/>
  <c r="A1913" i="3"/>
  <c r="A1919" i="3"/>
  <c r="C1919" i="3"/>
  <c r="B1919" i="3"/>
  <c r="C1925" i="3"/>
  <c r="B1925" i="3"/>
  <c r="A1925" i="3"/>
  <c r="A1931" i="3"/>
  <c r="C1931" i="3"/>
  <c r="B1931" i="3"/>
  <c r="C1937" i="3"/>
  <c r="B1937" i="3"/>
  <c r="A1937" i="3"/>
  <c r="A1943" i="3"/>
  <c r="B1943" i="3"/>
  <c r="C1943" i="3"/>
  <c r="C1949" i="3"/>
  <c r="A1949" i="3"/>
  <c r="B1949" i="3"/>
  <c r="C1955" i="3"/>
  <c r="A1955" i="3"/>
  <c r="B1955" i="3"/>
  <c r="C1961" i="3"/>
  <c r="B1961" i="3"/>
  <c r="A1961" i="3"/>
  <c r="C1967" i="3"/>
  <c r="B1967" i="3"/>
  <c r="A1967" i="3"/>
  <c r="B1973" i="3"/>
  <c r="C1973" i="3"/>
  <c r="A1973" i="3"/>
  <c r="A1979" i="3"/>
  <c r="C1979" i="3"/>
  <c r="B1979" i="3"/>
  <c r="C1985" i="3"/>
  <c r="A1985" i="3"/>
  <c r="B1985" i="3"/>
  <c r="B1991" i="3"/>
  <c r="A1991" i="3"/>
  <c r="C1991" i="3"/>
  <c r="B1997" i="3"/>
  <c r="A1997" i="3"/>
  <c r="C1997" i="3"/>
  <c r="C2003" i="3"/>
  <c r="B2003" i="3"/>
  <c r="A2003" i="3"/>
  <c r="C2009" i="3"/>
  <c r="B2009" i="3"/>
  <c r="A2009" i="3"/>
  <c r="B2015" i="3"/>
  <c r="A2015" i="3"/>
  <c r="C2015" i="3"/>
  <c r="B2021" i="3"/>
  <c r="C2021" i="3"/>
  <c r="A2021" i="3"/>
  <c r="A2027" i="3"/>
  <c r="C2027" i="3"/>
  <c r="B2027" i="3"/>
  <c r="B2033" i="3"/>
  <c r="A2033" i="3"/>
  <c r="C2033" i="3"/>
  <c r="C2039" i="3"/>
  <c r="A2039" i="3"/>
  <c r="B2039" i="3"/>
  <c r="C2045" i="3"/>
  <c r="B2045" i="3"/>
  <c r="A2045" i="3"/>
  <c r="C2051" i="3"/>
  <c r="B2051" i="3"/>
  <c r="A2051" i="3"/>
  <c r="C2057" i="3"/>
  <c r="B2057" i="3"/>
  <c r="A2057" i="3"/>
  <c r="C2063" i="3"/>
  <c r="B2063" i="3"/>
  <c r="A2063" i="3"/>
  <c r="B2069" i="3"/>
  <c r="A2069" i="3"/>
  <c r="C2069" i="3"/>
  <c r="A2075" i="3"/>
  <c r="C2075" i="3"/>
  <c r="B2075" i="3"/>
  <c r="C2081" i="3"/>
  <c r="A2081" i="3"/>
  <c r="B2081" i="3"/>
  <c r="C2087" i="3"/>
  <c r="A2087" i="3"/>
  <c r="B2087" i="3"/>
  <c r="C2093" i="3"/>
  <c r="B2093" i="3"/>
  <c r="A2093" i="3"/>
  <c r="C2099" i="3"/>
  <c r="A2099" i="3"/>
  <c r="B2099" i="3"/>
  <c r="C2105" i="3"/>
  <c r="B2105" i="3"/>
  <c r="A2105" i="3"/>
  <c r="A2111" i="3"/>
  <c r="C2111" i="3"/>
  <c r="B2111" i="3"/>
  <c r="B2117" i="3"/>
  <c r="A2117" i="3"/>
  <c r="C2117" i="3"/>
  <c r="A2123" i="3"/>
  <c r="C2123" i="3"/>
  <c r="B2123" i="3"/>
  <c r="C2129" i="3"/>
  <c r="A2129" i="3"/>
  <c r="B2129" i="3"/>
  <c r="C2135" i="3"/>
  <c r="B2135" i="3"/>
  <c r="A2135" i="3"/>
  <c r="C2141" i="3"/>
  <c r="B2141" i="3"/>
  <c r="A2141" i="3"/>
  <c r="C2147" i="3"/>
  <c r="A2147" i="3"/>
  <c r="B2147" i="3"/>
  <c r="C2153" i="3"/>
  <c r="B2153" i="3"/>
  <c r="A2153" i="3"/>
  <c r="A2159" i="3"/>
  <c r="C2159" i="3"/>
  <c r="B2159" i="3"/>
  <c r="B2165" i="3"/>
  <c r="A2165" i="3"/>
  <c r="C2165" i="3"/>
  <c r="A2171" i="3"/>
  <c r="C2171" i="3"/>
  <c r="B2171" i="3"/>
  <c r="B2177" i="3"/>
  <c r="C2177" i="3"/>
  <c r="A2177" i="3"/>
  <c r="A2183" i="3"/>
  <c r="C2183" i="3"/>
  <c r="B2183" i="3"/>
  <c r="A2189" i="3"/>
  <c r="B2189" i="3"/>
  <c r="C2189" i="3"/>
  <c r="C2195" i="3"/>
  <c r="A2195" i="3"/>
  <c r="B2195" i="3"/>
  <c r="C2201" i="3"/>
  <c r="B2201" i="3"/>
  <c r="A2201" i="3"/>
  <c r="C2207" i="3"/>
  <c r="B2207" i="3"/>
  <c r="A2207" i="3"/>
  <c r="B2213" i="3"/>
  <c r="A2213" i="3"/>
  <c r="C2213" i="3"/>
  <c r="A2219" i="3"/>
  <c r="C2219" i="3"/>
  <c r="B2219" i="3"/>
  <c r="A2225" i="3"/>
  <c r="C2225" i="3"/>
  <c r="B2225" i="3"/>
  <c r="B2231" i="3"/>
  <c r="C2231" i="3"/>
  <c r="A2231" i="3"/>
  <c r="B2237" i="3"/>
  <c r="C2237" i="3"/>
  <c r="A2237" i="3"/>
  <c r="B2243" i="3"/>
  <c r="A2243" i="3"/>
  <c r="C2243" i="3"/>
  <c r="B2249" i="3"/>
  <c r="C2249" i="3"/>
  <c r="A2249" i="3"/>
  <c r="A2255" i="3"/>
  <c r="C2255" i="3"/>
  <c r="B2255" i="3"/>
  <c r="B2261" i="3"/>
  <c r="C2261" i="3"/>
  <c r="A2261" i="3"/>
  <c r="B2267" i="3"/>
  <c r="A2267" i="3"/>
  <c r="C2267" i="3"/>
  <c r="C2273" i="3"/>
  <c r="B2273" i="3"/>
  <c r="A2273" i="3"/>
  <c r="C2279" i="3"/>
  <c r="A2279" i="3"/>
  <c r="B2279" i="3"/>
  <c r="B2285" i="3"/>
  <c r="C2285" i="3"/>
  <c r="A2285" i="3"/>
  <c r="B2291" i="3"/>
  <c r="C2291" i="3"/>
  <c r="A2291" i="3"/>
  <c r="B2297" i="3"/>
  <c r="A2297" i="3"/>
  <c r="C2297" i="3"/>
  <c r="A2303" i="3"/>
  <c r="C2303" i="3"/>
  <c r="B2303" i="3"/>
  <c r="B2309" i="3"/>
  <c r="A2309" i="3"/>
  <c r="C2309" i="3"/>
  <c r="A2315" i="3"/>
  <c r="C2315" i="3"/>
  <c r="B2315" i="3"/>
  <c r="C2321" i="3"/>
  <c r="B2321" i="3"/>
  <c r="A2321" i="3"/>
  <c r="A2327" i="3"/>
  <c r="B2327" i="3"/>
  <c r="C2327" i="3"/>
  <c r="B2333" i="3"/>
  <c r="A2333" i="3"/>
  <c r="C2333" i="3"/>
  <c r="B2339" i="3"/>
  <c r="C2339" i="3"/>
  <c r="A2339" i="3"/>
  <c r="C2345" i="3"/>
  <c r="B2345" i="3"/>
  <c r="A2345" i="3"/>
  <c r="A2351" i="3"/>
  <c r="B2351" i="3"/>
  <c r="C2351" i="3"/>
  <c r="C2357" i="3"/>
  <c r="B2357" i="3"/>
  <c r="A2357" i="3"/>
  <c r="B2363" i="3"/>
  <c r="C2363" i="3"/>
  <c r="A2363" i="3"/>
  <c r="C2369" i="3"/>
  <c r="A2369" i="3"/>
  <c r="B2369" i="3"/>
  <c r="C2375" i="3"/>
  <c r="A2375" i="3"/>
  <c r="B2375" i="3"/>
  <c r="B2381" i="3"/>
  <c r="A2381" i="3"/>
  <c r="C2381" i="3"/>
  <c r="B2387" i="3"/>
  <c r="C2387" i="3"/>
  <c r="A2387" i="3"/>
  <c r="A2393" i="3"/>
  <c r="C2393" i="3"/>
  <c r="B2393" i="3"/>
  <c r="A2399" i="3"/>
  <c r="C2399" i="3"/>
  <c r="B2399" i="3"/>
  <c r="A2405" i="3"/>
  <c r="C2405" i="3"/>
  <c r="B2405" i="3"/>
  <c r="B2411" i="3"/>
  <c r="C2411" i="3"/>
  <c r="A2411" i="3"/>
  <c r="C2417" i="3"/>
  <c r="A2417" i="3"/>
  <c r="B2417" i="3"/>
  <c r="B2423" i="3"/>
  <c r="A2423" i="3"/>
  <c r="C2423" i="3"/>
  <c r="A2429" i="3"/>
  <c r="C2429" i="3"/>
  <c r="B2429" i="3"/>
  <c r="B2435" i="3"/>
  <c r="C2435" i="3"/>
  <c r="A2435" i="3"/>
  <c r="B2441" i="3"/>
  <c r="C2441" i="3"/>
  <c r="A2441" i="3"/>
  <c r="B2447" i="3"/>
  <c r="C2447" i="3"/>
  <c r="A2447" i="3"/>
  <c r="C2453" i="3"/>
  <c r="B2453" i="3"/>
  <c r="A2453" i="3"/>
  <c r="B2459" i="3"/>
  <c r="A2459" i="3"/>
  <c r="C2459" i="3"/>
  <c r="A2465" i="3"/>
  <c r="B2465" i="3"/>
  <c r="C2465" i="3"/>
  <c r="A2471" i="3"/>
  <c r="C2471" i="3"/>
  <c r="B2471" i="3"/>
  <c r="A2477" i="3"/>
  <c r="B2477" i="3"/>
  <c r="C2477" i="3"/>
  <c r="B2483" i="3"/>
  <c r="C2483" i="3"/>
  <c r="A2483" i="3"/>
  <c r="B2489" i="3"/>
  <c r="C2489" i="3"/>
  <c r="A2489" i="3"/>
  <c r="A2495" i="3"/>
  <c r="C2495" i="3"/>
  <c r="B2495" i="3"/>
  <c r="C2501" i="3"/>
  <c r="B2501" i="3"/>
  <c r="A2501" i="3"/>
  <c r="B2507" i="3"/>
  <c r="C2507" i="3"/>
  <c r="A2507" i="3"/>
  <c r="A2513" i="3"/>
  <c r="B2513" i="3"/>
  <c r="C2513" i="3"/>
  <c r="B2519" i="3"/>
  <c r="A2519" i="3"/>
  <c r="C2519" i="3"/>
  <c r="A2525" i="3"/>
  <c r="C2525" i="3"/>
  <c r="B2525" i="3"/>
  <c r="C2531" i="3"/>
  <c r="B2531" i="3"/>
  <c r="A2531" i="3"/>
  <c r="C2537" i="3"/>
  <c r="A2537" i="3"/>
  <c r="B2537" i="3"/>
  <c r="C2543" i="3"/>
  <c r="A2543" i="3"/>
  <c r="B2543" i="3"/>
  <c r="B2549" i="3"/>
  <c r="A2549" i="3"/>
  <c r="C2549" i="3"/>
  <c r="B2555" i="3"/>
  <c r="A2555" i="3"/>
  <c r="C2555" i="3"/>
  <c r="B2561" i="3"/>
  <c r="A2561" i="3"/>
  <c r="C2561" i="3"/>
  <c r="A2567" i="3"/>
  <c r="C2567" i="3"/>
  <c r="B2567" i="3"/>
  <c r="A2573" i="3"/>
  <c r="B2573" i="3"/>
  <c r="C2573" i="3"/>
  <c r="B2579" i="3"/>
  <c r="A2579" i="3"/>
  <c r="C2579" i="3"/>
  <c r="B2585" i="3"/>
  <c r="C2585" i="3"/>
  <c r="A2585" i="3"/>
  <c r="C2591" i="3"/>
  <c r="B2591" i="3"/>
  <c r="A2591" i="3"/>
  <c r="A2597" i="3"/>
  <c r="C2597" i="3"/>
  <c r="B2597" i="3"/>
  <c r="B2603" i="3"/>
  <c r="C2603" i="3"/>
  <c r="A2603" i="3"/>
  <c r="A2609" i="3"/>
  <c r="C2609" i="3"/>
  <c r="B2609" i="3"/>
  <c r="C2615" i="3"/>
  <c r="B2615" i="3"/>
  <c r="A2615" i="3"/>
  <c r="A2621" i="3"/>
  <c r="C2621" i="3"/>
  <c r="B2621" i="3"/>
  <c r="A2627" i="3"/>
  <c r="C2627" i="3"/>
  <c r="B2627" i="3"/>
  <c r="C2633" i="3"/>
  <c r="A2633" i="3"/>
  <c r="B2633" i="3"/>
  <c r="C2639" i="3"/>
  <c r="A2639" i="3"/>
  <c r="B2639" i="3"/>
  <c r="A2645" i="3"/>
  <c r="B2645" i="3"/>
  <c r="C2645" i="3"/>
  <c r="B2651" i="3"/>
  <c r="C2651" i="3"/>
  <c r="A2651" i="3"/>
  <c r="C2657" i="3"/>
  <c r="A2657" i="3"/>
  <c r="B2657" i="3"/>
  <c r="B2663" i="3"/>
  <c r="A2663" i="3"/>
  <c r="C2663" i="3"/>
  <c r="A2669" i="3"/>
  <c r="B2669" i="3"/>
  <c r="C2669" i="3"/>
  <c r="B2675" i="3"/>
  <c r="A2675" i="3"/>
  <c r="C2675" i="3"/>
  <c r="B2681" i="3"/>
  <c r="C2681" i="3"/>
  <c r="A2681" i="3"/>
  <c r="B2687" i="3"/>
  <c r="C2687" i="3"/>
  <c r="A2687" i="3"/>
  <c r="C2693" i="3"/>
  <c r="B2693" i="3"/>
  <c r="A2693" i="3"/>
  <c r="B2699" i="3"/>
  <c r="C2699" i="3"/>
  <c r="A2699" i="3"/>
  <c r="A2705" i="3"/>
  <c r="C2705" i="3"/>
  <c r="B2705" i="3"/>
  <c r="A2711" i="3"/>
  <c r="C2711" i="3"/>
  <c r="B2711" i="3"/>
  <c r="A2717" i="3"/>
  <c r="C2717" i="3"/>
  <c r="B2717" i="3"/>
  <c r="A2723" i="3"/>
  <c r="C2723" i="3"/>
  <c r="B2723" i="3"/>
  <c r="B2729" i="3"/>
  <c r="C2729" i="3"/>
  <c r="A2729" i="3"/>
  <c r="A2735" i="3"/>
  <c r="C2735" i="3"/>
  <c r="B2735" i="3"/>
  <c r="B2741" i="3"/>
  <c r="C2741" i="3"/>
  <c r="A2741" i="3"/>
  <c r="B2747" i="3"/>
  <c r="C2747" i="3"/>
  <c r="A2747" i="3"/>
  <c r="B2753" i="3"/>
  <c r="C2753" i="3"/>
  <c r="A2753" i="3"/>
  <c r="A2767" i="3"/>
  <c r="C2767" i="3"/>
  <c r="B2767" i="3"/>
  <c r="A2772" i="3"/>
  <c r="B2772" i="3"/>
  <c r="C2772" i="3"/>
  <c r="A2781" i="3"/>
  <c r="C2781" i="3"/>
  <c r="B2781" i="3"/>
  <c r="C2785" i="3"/>
  <c r="B2785" i="3"/>
  <c r="A2785" i="3"/>
  <c r="C2802" i="3"/>
  <c r="A2802" i="3"/>
  <c r="B2802" i="3"/>
  <c r="C2819" i="3"/>
  <c r="B2819" i="3"/>
  <c r="A2819" i="3"/>
  <c r="A2857" i="3"/>
  <c r="C2857" i="3"/>
  <c r="B2857" i="3"/>
  <c r="B2929" i="3"/>
  <c r="C2929" i="3"/>
  <c r="A2929" i="3"/>
  <c r="C2762" i="3"/>
  <c r="B2762" i="3"/>
  <c r="A2762" i="3"/>
  <c r="A2789" i="3"/>
  <c r="C2789" i="3"/>
  <c r="B2789" i="3"/>
  <c r="A2810" i="3"/>
  <c r="B2810" i="3"/>
  <c r="C2810" i="3"/>
  <c r="A2827" i="3"/>
  <c r="C2827" i="3"/>
  <c r="B2827" i="3"/>
  <c r="C2861" i="3"/>
  <c r="A2861" i="3"/>
  <c r="B2861" i="3"/>
  <c r="C2899" i="3"/>
  <c r="B2899" i="3"/>
  <c r="A2899" i="3"/>
  <c r="B1852" i="3"/>
  <c r="C1852" i="3"/>
  <c r="A1852" i="3"/>
  <c r="B1858" i="3"/>
  <c r="A1858" i="3"/>
  <c r="C1858" i="3"/>
  <c r="B1864" i="3"/>
  <c r="C1864" i="3"/>
  <c r="A1864" i="3"/>
  <c r="B1870" i="3"/>
  <c r="A1870" i="3"/>
  <c r="C1870" i="3"/>
  <c r="B1876" i="3"/>
  <c r="C1876" i="3"/>
  <c r="A1876" i="3"/>
  <c r="A1882" i="3"/>
  <c r="C1882" i="3"/>
  <c r="B1882" i="3"/>
  <c r="B1888" i="3"/>
  <c r="A1888" i="3"/>
  <c r="C1888" i="3"/>
  <c r="B1894" i="3"/>
  <c r="A1894" i="3"/>
  <c r="C1894" i="3"/>
  <c r="B1900" i="3"/>
  <c r="C1900" i="3"/>
  <c r="A1900" i="3"/>
  <c r="C1906" i="3"/>
  <c r="B1906" i="3"/>
  <c r="A1906" i="3"/>
  <c r="B1912" i="3"/>
  <c r="C1912" i="3"/>
  <c r="A1912" i="3"/>
  <c r="B1918" i="3"/>
  <c r="A1918" i="3"/>
  <c r="C1918" i="3"/>
  <c r="B1924" i="3"/>
  <c r="A1924" i="3"/>
  <c r="C1924" i="3"/>
  <c r="C1930" i="3"/>
  <c r="A1930" i="3"/>
  <c r="B1930" i="3"/>
  <c r="B1936" i="3"/>
  <c r="A1936" i="3"/>
  <c r="C1936" i="3"/>
  <c r="B1942" i="3"/>
  <c r="A1942" i="3"/>
  <c r="C1942" i="3"/>
  <c r="B1948" i="3"/>
  <c r="C1948" i="3"/>
  <c r="A1948" i="3"/>
  <c r="C1954" i="3"/>
  <c r="B1954" i="3"/>
  <c r="A1954" i="3"/>
  <c r="B1960" i="3"/>
  <c r="A1960" i="3"/>
  <c r="C1960" i="3"/>
  <c r="A1966" i="3"/>
  <c r="C1966" i="3"/>
  <c r="B1966" i="3"/>
  <c r="B1972" i="3"/>
  <c r="C1972" i="3"/>
  <c r="A1972" i="3"/>
  <c r="C1978" i="3"/>
  <c r="B1978" i="3"/>
  <c r="A1978" i="3"/>
  <c r="B1984" i="3"/>
  <c r="A1984" i="3"/>
  <c r="C1984" i="3"/>
  <c r="C1990" i="3"/>
  <c r="B1990" i="3"/>
  <c r="A1990" i="3"/>
  <c r="B1996" i="3"/>
  <c r="C1996" i="3"/>
  <c r="A1996" i="3"/>
  <c r="A2002" i="3"/>
  <c r="C2002" i="3"/>
  <c r="B2002" i="3"/>
  <c r="B2008" i="3"/>
  <c r="A2008" i="3"/>
  <c r="C2008" i="3"/>
  <c r="A2014" i="3"/>
  <c r="C2014" i="3"/>
  <c r="B2014" i="3"/>
  <c r="B2020" i="3"/>
  <c r="C2020" i="3"/>
  <c r="A2020" i="3"/>
  <c r="A2026" i="3"/>
  <c r="C2026" i="3"/>
  <c r="B2026" i="3"/>
  <c r="B2032" i="3"/>
  <c r="C2032" i="3"/>
  <c r="A2032" i="3"/>
  <c r="C2038" i="3"/>
  <c r="B2038" i="3"/>
  <c r="A2038" i="3"/>
  <c r="B2044" i="3"/>
  <c r="C2044" i="3"/>
  <c r="A2044" i="3"/>
  <c r="B2050" i="3"/>
  <c r="A2050" i="3"/>
  <c r="C2050" i="3"/>
  <c r="B2056" i="3"/>
  <c r="A2056" i="3"/>
  <c r="C2056" i="3"/>
  <c r="A2062" i="3"/>
  <c r="C2062" i="3"/>
  <c r="B2062" i="3"/>
  <c r="B2068" i="3"/>
  <c r="A2068" i="3"/>
  <c r="C2068" i="3"/>
  <c r="B2074" i="3"/>
  <c r="C2074" i="3"/>
  <c r="A2074" i="3"/>
  <c r="B2080" i="3"/>
  <c r="A2080" i="3"/>
  <c r="C2080" i="3"/>
  <c r="C2086" i="3"/>
  <c r="B2086" i="3"/>
  <c r="A2086" i="3"/>
  <c r="B2092" i="3"/>
  <c r="C2092" i="3"/>
  <c r="A2092" i="3"/>
  <c r="C2098" i="3"/>
  <c r="B2098" i="3"/>
  <c r="A2098" i="3"/>
  <c r="B2104" i="3"/>
  <c r="A2104" i="3"/>
  <c r="C2104" i="3"/>
  <c r="A2110" i="3"/>
  <c r="C2110" i="3"/>
  <c r="B2110" i="3"/>
  <c r="B2116" i="3"/>
  <c r="A2116" i="3"/>
  <c r="C2116" i="3"/>
  <c r="A2122" i="3"/>
  <c r="C2122" i="3"/>
  <c r="B2122" i="3"/>
  <c r="B2128" i="3"/>
  <c r="C2128" i="3"/>
  <c r="A2128" i="3"/>
  <c r="C2134" i="3"/>
  <c r="A2134" i="3"/>
  <c r="B2134" i="3"/>
  <c r="B2140" i="3"/>
  <c r="C2140" i="3"/>
  <c r="A2140" i="3"/>
  <c r="C2146" i="3"/>
  <c r="B2146" i="3"/>
  <c r="A2146" i="3"/>
  <c r="B2152" i="3"/>
  <c r="A2152" i="3"/>
  <c r="C2152" i="3"/>
  <c r="A2158" i="3"/>
  <c r="C2158" i="3"/>
  <c r="B2158" i="3"/>
  <c r="B2164" i="3"/>
  <c r="C2164" i="3"/>
  <c r="A2164" i="3"/>
  <c r="B2170" i="3"/>
  <c r="A2170" i="3"/>
  <c r="C2170" i="3"/>
  <c r="B2176" i="3"/>
  <c r="A2176" i="3"/>
  <c r="C2176" i="3"/>
  <c r="C2182" i="3"/>
  <c r="B2182" i="3"/>
  <c r="A2182" i="3"/>
  <c r="B2188" i="3"/>
  <c r="C2188" i="3"/>
  <c r="A2188" i="3"/>
  <c r="B2194" i="3"/>
  <c r="A2194" i="3"/>
  <c r="C2194" i="3"/>
  <c r="B2200" i="3"/>
  <c r="A2200" i="3"/>
  <c r="C2200" i="3"/>
  <c r="A2206" i="3"/>
  <c r="B2206" i="3"/>
  <c r="C2206" i="3"/>
  <c r="B2212" i="3"/>
  <c r="C2212" i="3"/>
  <c r="A2212" i="3"/>
  <c r="C2218" i="3"/>
  <c r="B2218" i="3"/>
  <c r="A2218" i="3"/>
  <c r="B2224" i="3"/>
  <c r="C2224" i="3"/>
  <c r="A2224" i="3"/>
  <c r="A2230" i="3"/>
  <c r="B2230" i="3"/>
  <c r="C2230" i="3"/>
  <c r="A2236" i="3"/>
  <c r="C2236" i="3"/>
  <c r="B2236" i="3"/>
  <c r="A2242" i="3"/>
  <c r="B2242" i="3"/>
  <c r="C2242" i="3"/>
  <c r="B2248" i="3"/>
  <c r="C2248" i="3"/>
  <c r="A2248" i="3"/>
  <c r="A2254" i="3"/>
  <c r="B2254" i="3"/>
  <c r="C2254" i="3"/>
  <c r="C2260" i="3"/>
  <c r="A2260" i="3"/>
  <c r="B2260" i="3"/>
  <c r="A2266" i="3"/>
  <c r="C2266" i="3"/>
  <c r="B2266" i="3"/>
  <c r="B2272" i="3"/>
  <c r="C2272" i="3"/>
  <c r="A2272" i="3"/>
  <c r="A2278" i="3"/>
  <c r="B2278" i="3"/>
  <c r="C2278" i="3"/>
  <c r="C2284" i="3"/>
  <c r="B2284" i="3"/>
  <c r="A2284" i="3"/>
  <c r="A2290" i="3"/>
  <c r="B2290" i="3"/>
  <c r="C2290" i="3"/>
  <c r="A2296" i="3"/>
  <c r="C2296" i="3"/>
  <c r="B2296" i="3"/>
  <c r="A2302" i="3"/>
  <c r="C2302" i="3"/>
  <c r="B2302" i="3"/>
  <c r="C2308" i="3"/>
  <c r="A2308" i="3"/>
  <c r="B2308" i="3"/>
  <c r="A2314" i="3"/>
  <c r="C2314" i="3"/>
  <c r="B2314" i="3"/>
  <c r="B2320" i="3"/>
  <c r="C2320" i="3"/>
  <c r="A2320" i="3"/>
  <c r="A2326" i="3"/>
  <c r="B2326" i="3"/>
  <c r="C2326" i="3"/>
  <c r="A2332" i="3"/>
  <c r="C2332" i="3"/>
  <c r="B2332" i="3"/>
  <c r="A2338" i="3"/>
  <c r="C2338" i="3"/>
  <c r="B2338" i="3"/>
  <c r="A2344" i="3"/>
  <c r="C2344" i="3"/>
  <c r="B2344" i="3"/>
  <c r="A2350" i="3"/>
  <c r="C2350" i="3"/>
  <c r="B2350" i="3"/>
  <c r="C2356" i="3"/>
  <c r="B2356" i="3"/>
  <c r="A2356" i="3"/>
  <c r="A2362" i="3"/>
  <c r="C2362" i="3"/>
  <c r="B2362" i="3"/>
  <c r="B2368" i="3"/>
  <c r="C2368" i="3"/>
  <c r="A2368" i="3"/>
  <c r="A2374" i="3"/>
  <c r="B2374" i="3"/>
  <c r="C2374" i="3"/>
  <c r="A2380" i="3"/>
  <c r="C2380" i="3"/>
  <c r="B2380" i="3"/>
  <c r="A2386" i="3"/>
  <c r="B2386" i="3"/>
  <c r="C2386" i="3"/>
  <c r="C2392" i="3"/>
  <c r="A2392" i="3"/>
  <c r="B2392" i="3"/>
  <c r="A2398" i="3"/>
  <c r="B2398" i="3"/>
  <c r="C2398" i="3"/>
  <c r="A2404" i="3"/>
  <c r="B2404" i="3"/>
  <c r="C2404" i="3"/>
  <c r="C2410" i="3"/>
  <c r="B2410" i="3"/>
  <c r="A2410" i="3"/>
  <c r="B2416" i="3"/>
  <c r="A2416" i="3"/>
  <c r="C2416" i="3"/>
  <c r="B2422" i="3"/>
  <c r="C2422" i="3"/>
  <c r="A2422" i="3"/>
  <c r="B2428" i="3"/>
  <c r="C2428" i="3"/>
  <c r="A2428" i="3"/>
  <c r="B2434" i="3"/>
  <c r="C2434" i="3"/>
  <c r="A2434" i="3"/>
  <c r="A2440" i="3"/>
  <c r="C2440" i="3"/>
  <c r="B2440" i="3"/>
  <c r="B2446" i="3"/>
  <c r="A2446" i="3"/>
  <c r="C2446" i="3"/>
  <c r="C2452" i="3"/>
  <c r="B2452" i="3"/>
  <c r="A2452" i="3"/>
  <c r="C2458" i="3"/>
  <c r="B2458" i="3"/>
  <c r="A2458" i="3"/>
  <c r="A2464" i="3"/>
  <c r="C2464" i="3"/>
  <c r="B2464" i="3"/>
  <c r="C2470" i="3"/>
  <c r="A2470" i="3"/>
  <c r="B2470" i="3"/>
  <c r="A2476" i="3"/>
  <c r="B2476" i="3"/>
  <c r="C2476" i="3"/>
  <c r="C2482" i="3"/>
  <c r="A2482" i="3"/>
  <c r="B2482" i="3"/>
  <c r="A2488" i="3"/>
  <c r="C2488" i="3"/>
  <c r="B2488" i="3"/>
  <c r="B2494" i="3"/>
  <c r="C2494" i="3"/>
  <c r="A2494" i="3"/>
  <c r="A2500" i="3"/>
  <c r="C2500" i="3"/>
  <c r="B2500" i="3"/>
  <c r="B2506" i="3"/>
  <c r="C2506" i="3"/>
  <c r="A2506" i="3"/>
  <c r="A2512" i="3"/>
  <c r="B2512" i="3"/>
  <c r="C2512" i="3"/>
  <c r="A2518" i="3"/>
  <c r="C2518" i="3"/>
  <c r="B2518" i="3"/>
  <c r="A2524" i="3"/>
  <c r="C2524" i="3"/>
  <c r="B2524" i="3"/>
  <c r="B2530" i="3"/>
  <c r="A2530" i="3"/>
  <c r="C2530" i="3"/>
  <c r="A2536" i="3"/>
  <c r="B2536" i="3"/>
  <c r="C2536" i="3"/>
  <c r="B2542" i="3"/>
  <c r="A2542" i="3"/>
  <c r="C2542" i="3"/>
  <c r="A2548" i="3"/>
  <c r="B2548" i="3"/>
  <c r="C2548" i="3"/>
  <c r="A2554" i="3"/>
  <c r="B2554" i="3"/>
  <c r="C2554" i="3"/>
  <c r="A2560" i="3"/>
  <c r="C2560" i="3"/>
  <c r="B2560" i="3"/>
  <c r="B2566" i="3"/>
  <c r="C2566" i="3"/>
  <c r="A2566" i="3"/>
  <c r="A2572" i="3"/>
  <c r="C2572" i="3"/>
  <c r="B2572" i="3"/>
  <c r="A2578" i="3"/>
  <c r="C2578" i="3"/>
  <c r="B2578" i="3"/>
  <c r="A2584" i="3"/>
  <c r="B2584" i="3"/>
  <c r="C2584" i="3"/>
  <c r="B2590" i="3"/>
  <c r="C2590" i="3"/>
  <c r="A2590" i="3"/>
  <c r="A2596" i="3"/>
  <c r="B2596" i="3"/>
  <c r="C2596" i="3"/>
  <c r="C2602" i="3"/>
  <c r="A2602" i="3"/>
  <c r="B2602" i="3"/>
  <c r="A2608" i="3"/>
  <c r="B2608" i="3"/>
  <c r="C2608" i="3"/>
  <c r="B2614" i="3"/>
  <c r="A2614" i="3"/>
  <c r="C2614" i="3"/>
  <c r="A2620" i="3"/>
  <c r="C2620" i="3"/>
  <c r="B2620" i="3"/>
  <c r="C2626" i="3"/>
  <c r="B2626" i="3"/>
  <c r="A2626" i="3"/>
  <c r="A2632" i="3"/>
  <c r="B2632" i="3"/>
  <c r="C2632" i="3"/>
  <c r="B2638" i="3"/>
  <c r="C2638" i="3"/>
  <c r="A2638" i="3"/>
  <c r="A2644" i="3"/>
  <c r="C2644" i="3"/>
  <c r="B2644" i="3"/>
  <c r="B2650" i="3"/>
  <c r="C2650" i="3"/>
  <c r="A2650" i="3"/>
  <c r="A2656" i="3"/>
  <c r="C2656" i="3"/>
  <c r="B2656" i="3"/>
  <c r="B2662" i="3"/>
  <c r="C2662" i="3"/>
  <c r="A2662" i="3"/>
  <c r="A2668" i="3"/>
  <c r="B2668" i="3"/>
  <c r="C2668" i="3"/>
  <c r="A2674" i="3"/>
  <c r="B2674" i="3"/>
  <c r="C2674" i="3"/>
  <c r="A2680" i="3"/>
  <c r="C2680" i="3"/>
  <c r="B2680" i="3"/>
  <c r="B2686" i="3"/>
  <c r="A2686" i="3"/>
  <c r="C2686" i="3"/>
  <c r="A2692" i="3"/>
  <c r="B2692" i="3"/>
  <c r="C2692" i="3"/>
  <c r="A2698" i="3"/>
  <c r="B2698" i="3"/>
  <c r="C2698" i="3"/>
  <c r="A2704" i="3"/>
  <c r="B2704" i="3"/>
  <c r="C2704" i="3"/>
  <c r="A2710" i="3"/>
  <c r="B2710" i="3"/>
  <c r="C2710" i="3"/>
  <c r="A2716" i="3"/>
  <c r="C2716" i="3"/>
  <c r="B2716" i="3"/>
  <c r="B2722" i="3"/>
  <c r="C2722" i="3"/>
  <c r="A2722" i="3"/>
  <c r="A2728" i="3"/>
  <c r="C2728" i="3"/>
  <c r="B2728" i="3"/>
  <c r="B2734" i="3"/>
  <c r="A2734" i="3"/>
  <c r="C2734" i="3"/>
  <c r="A2740" i="3"/>
  <c r="B2740" i="3"/>
  <c r="C2740" i="3"/>
  <c r="A2746" i="3"/>
  <c r="C2746" i="3"/>
  <c r="B2746" i="3"/>
  <c r="A2752" i="3"/>
  <c r="C2752" i="3"/>
  <c r="B2752" i="3"/>
  <c r="B2757" i="3"/>
  <c r="A2757" i="3"/>
  <c r="C2757" i="3"/>
  <c r="A2776" i="3"/>
  <c r="C2776" i="3"/>
  <c r="B2776" i="3"/>
  <c r="A2780" i="3"/>
  <c r="B2780" i="3"/>
  <c r="C2780" i="3"/>
  <c r="C2793" i="3"/>
  <c r="B2793" i="3"/>
  <c r="A2793" i="3"/>
  <c r="A2797" i="3"/>
  <c r="B2797" i="3"/>
  <c r="C2797" i="3"/>
  <c r="B2814" i="3"/>
  <c r="C2814" i="3"/>
  <c r="A2814" i="3"/>
  <c r="C2831" i="3"/>
  <c r="B2831" i="3"/>
  <c r="A2831" i="3"/>
  <c r="A2869" i="3"/>
  <c r="C2869" i="3"/>
  <c r="B2869" i="3"/>
  <c r="C2941" i="3"/>
  <c r="B2941" i="3"/>
  <c r="A2941" i="3"/>
  <c r="B2761" i="3"/>
  <c r="A2761" i="3"/>
  <c r="C2761" i="3"/>
  <c r="C2766" i="3"/>
  <c r="A2766" i="3"/>
  <c r="B2766" i="3"/>
  <c r="B2771" i="3"/>
  <c r="C2771" i="3"/>
  <c r="A2771" i="3"/>
  <c r="A2784" i="3"/>
  <c r="B2784" i="3"/>
  <c r="C2784" i="3"/>
  <c r="C2801" i="3"/>
  <c r="A2801" i="3"/>
  <c r="B2801" i="3"/>
  <c r="C2839" i="3"/>
  <c r="B2839" i="3"/>
  <c r="A2839" i="3"/>
  <c r="C2873" i="3"/>
  <c r="B2873" i="3"/>
  <c r="A2873" i="3"/>
  <c r="A2911" i="3"/>
  <c r="C2911" i="3"/>
  <c r="B2911" i="3"/>
  <c r="A1947" i="3"/>
  <c r="B1947" i="3"/>
  <c r="C1947" i="3"/>
  <c r="A1953" i="3"/>
  <c r="C1953" i="3"/>
  <c r="B1953" i="3"/>
  <c r="C1959" i="3"/>
  <c r="B1959" i="3"/>
  <c r="A1959" i="3"/>
  <c r="C1965" i="3"/>
  <c r="B1965" i="3"/>
  <c r="A1965" i="3"/>
  <c r="C1971" i="3"/>
  <c r="B1971" i="3"/>
  <c r="A1971" i="3"/>
  <c r="C1977" i="3"/>
  <c r="A1977" i="3"/>
  <c r="B1977" i="3"/>
  <c r="B1983" i="3"/>
  <c r="C1983" i="3"/>
  <c r="A1983" i="3"/>
  <c r="B1989" i="3"/>
  <c r="A1989" i="3"/>
  <c r="C1989" i="3"/>
  <c r="A1995" i="3"/>
  <c r="B1995" i="3"/>
  <c r="C1995" i="3"/>
  <c r="A2001" i="3"/>
  <c r="C2001" i="3"/>
  <c r="B2001" i="3"/>
  <c r="C2007" i="3"/>
  <c r="B2007" i="3"/>
  <c r="A2007" i="3"/>
  <c r="C2013" i="3"/>
  <c r="B2013" i="3"/>
  <c r="A2013" i="3"/>
  <c r="C2019" i="3"/>
  <c r="A2019" i="3"/>
  <c r="B2019" i="3"/>
  <c r="C2025" i="3"/>
  <c r="B2025" i="3"/>
  <c r="A2025" i="3"/>
  <c r="B2031" i="3"/>
  <c r="A2031" i="3"/>
  <c r="C2031" i="3"/>
  <c r="B2037" i="3"/>
  <c r="A2037" i="3"/>
  <c r="C2037" i="3"/>
  <c r="A2043" i="3"/>
  <c r="C2043" i="3"/>
  <c r="B2043" i="3"/>
  <c r="A2049" i="3"/>
  <c r="C2049" i="3"/>
  <c r="B2049" i="3"/>
  <c r="B2055" i="3"/>
  <c r="C2055" i="3"/>
  <c r="A2055" i="3"/>
  <c r="C2061" i="3"/>
  <c r="A2061" i="3"/>
  <c r="B2061" i="3"/>
  <c r="C2067" i="3"/>
  <c r="B2067" i="3"/>
  <c r="A2067" i="3"/>
  <c r="C2073" i="3"/>
  <c r="A2073" i="3"/>
  <c r="B2073" i="3"/>
  <c r="B2079" i="3"/>
  <c r="C2079" i="3"/>
  <c r="A2079" i="3"/>
  <c r="A2085" i="3"/>
  <c r="C2085" i="3"/>
  <c r="B2085" i="3"/>
  <c r="A2091" i="3"/>
  <c r="C2091" i="3"/>
  <c r="B2091" i="3"/>
  <c r="A2097" i="3"/>
  <c r="C2097" i="3"/>
  <c r="B2097" i="3"/>
  <c r="C2103" i="3"/>
  <c r="B2103" i="3"/>
  <c r="A2103" i="3"/>
  <c r="C2109" i="3"/>
  <c r="B2109" i="3"/>
  <c r="A2109" i="3"/>
  <c r="A2115" i="3"/>
  <c r="C2115" i="3"/>
  <c r="B2115" i="3"/>
  <c r="C2121" i="3"/>
  <c r="B2121" i="3"/>
  <c r="A2121" i="3"/>
  <c r="B2127" i="3"/>
  <c r="C2127" i="3"/>
  <c r="A2127" i="3"/>
  <c r="B2133" i="3"/>
  <c r="A2133" i="3"/>
  <c r="C2133" i="3"/>
  <c r="A2139" i="3"/>
  <c r="C2139" i="3"/>
  <c r="B2139" i="3"/>
  <c r="A2145" i="3"/>
  <c r="C2145" i="3"/>
  <c r="B2145" i="3"/>
  <c r="C2151" i="3"/>
  <c r="A2151" i="3"/>
  <c r="B2151" i="3"/>
  <c r="C2157" i="3"/>
  <c r="A2157" i="3"/>
  <c r="B2157" i="3"/>
  <c r="C2163" i="3"/>
  <c r="B2163" i="3"/>
  <c r="A2163" i="3"/>
  <c r="C2169" i="3"/>
  <c r="A2169" i="3"/>
  <c r="B2169" i="3"/>
  <c r="B2175" i="3"/>
  <c r="C2175" i="3"/>
  <c r="A2175" i="3"/>
  <c r="C2181" i="3"/>
  <c r="B2181" i="3"/>
  <c r="A2181" i="3"/>
  <c r="A2187" i="3"/>
  <c r="B2187" i="3"/>
  <c r="C2187" i="3"/>
  <c r="A2193" i="3"/>
  <c r="B2193" i="3"/>
  <c r="C2193" i="3"/>
  <c r="C2199" i="3"/>
  <c r="A2199" i="3"/>
  <c r="B2199" i="3"/>
  <c r="C2205" i="3"/>
  <c r="B2205" i="3"/>
  <c r="A2205" i="3"/>
  <c r="B2211" i="3"/>
  <c r="A2211" i="3"/>
  <c r="C2211" i="3"/>
  <c r="C2217" i="3"/>
  <c r="B2217" i="3"/>
  <c r="A2217" i="3"/>
  <c r="B2223" i="3"/>
  <c r="C2223" i="3"/>
  <c r="A2223" i="3"/>
  <c r="C2229" i="3"/>
  <c r="B2229" i="3"/>
  <c r="A2229" i="3"/>
  <c r="C2235" i="3"/>
  <c r="A2235" i="3"/>
  <c r="B2235" i="3"/>
  <c r="C2241" i="3"/>
  <c r="A2241" i="3"/>
  <c r="B2241" i="3"/>
  <c r="C2247" i="3"/>
  <c r="A2247" i="3"/>
  <c r="B2247" i="3"/>
  <c r="B2253" i="3"/>
  <c r="C2253" i="3"/>
  <c r="A2253" i="3"/>
  <c r="B2259" i="3"/>
  <c r="C2259" i="3"/>
  <c r="A2259" i="3"/>
  <c r="A2265" i="3"/>
  <c r="B2265" i="3"/>
  <c r="C2265" i="3"/>
  <c r="B2271" i="3"/>
  <c r="A2271" i="3"/>
  <c r="C2271" i="3"/>
  <c r="C2277" i="3"/>
  <c r="A2277" i="3"/>
  <c r="B2277" i="3"/>
  <c r="B2283" i="3"/>
  <c r="A2283" i="3"/>
  <c r="C2283" i="3"/>
  <c r="C2289" i="3"/>
  <c r="A2289" i="3"/>
  <c r="B2289" i="3"/>
  <c r="C2295" i="3"/>
  <c r="B2295" i="3"/>
  <c r="A2295" i="3"/>
  <c r="C2301" i="3"/>
  <c r="B2301" i="3"/>
  <c r="A2301" i="3"/>
  <c r="B2307" i="3"/>
  <c r="C2307" i="3"/>
  <c r="A2307" i="3"/>
  <c r="A2313" i="3"/>
  <c r="C2313" i="3"/>
  <c r="B2313" i="3"/>
  <c r="C2319" i="3"/>
  <c r="B2319" i="3"/>
  <c r="A2319" i="3"/>
  <c r="A2325" i="3"/>
  <c r="C2325" i="3"/>
  <c r="B2325" i="3"/>
  <c r="B2331" i="3"/>
  <c r="A2331" i="3"/>
  <c r="C2331" i="3"/>
  <c r="C2337" i="3"/>
  <c r="A2337" i="3"/>
  <c r="B2337" i="3"/>
  <c r="C2343" i="3"/>
  <c r="B2343" i="3"/>
  <c r="A2343" i="3"/>
  <c r="B2349" i="3"/>
  <c r="C2349" i="3"/>
  <c r="A2349" i="3"/>
  <c r="B2355" i="3"/>
  <c r="C2355" i="3"/>
  <c r="A2355" i="3"/>
  <c r="A2361" i="3"/>
  <c r="C2361" i="3"/>
  <c r="B2361" i="3"/>
  <c r="A2367" i="3"/>
  <c r="C2367" i="3"/>
  <c r="B2367" i="3"/>
  <c r="C2373" i="3"/>
  <c r="B2373" i="3"/>
  <c r="A2373" i="3"/>
  <c r="B2379" i="3"/>
  <c r="A2379" i="3"/>
  <c r="C2379" i="3"/>
  <c r="C2385" i="3"/>
  <c r="A2385" i="3"/>
  <c r="B2385" i="3"/>
  <c r="C2391" i="3"/>
  <c r="B2391" i="3"/>
  <c r="A2391" i="3"/>
  <c r="B2397" i="3"/>
  <c r="C2397" i="3"/>
  <c r="A2397" i="3"/>
  <c r="B2403" i="3"/>
  <c r="C2403" i="3"/>
  <c r="A2403" i="3"/>
  <c r="C2409" i="3"/>
  <c r="B2409" i="3"/>
  <c r="A2409" i="3"/>
  <c r="B2415" i="3"/>
  <c r="A2415" i="3"/>
  <c r="C2415" i="3"/>
  <c r="A2421" i="3"/>
  <c r="C2421" i="3"/>
  <c r="B2421" i="3"/>
  <c r="B2427" i="3"/>
  <c r="A2427" i="3"/>
  <c r="C2427" i="3"/>
  <c r="C2433" i="3"/>
  <c r="A2433" i="3"/>
  <c r="B2433" i="3"/>
  <c r="B2439" i="3"/>
  <c r="C2439" i="3"/>
  <c r="A2439" i="3"/>
  <c r="C2445" i="3"/>
  <c r="B2445" i="3"/>
  <c r="A2445" i="3"/>
  <c r="B2451" i="3"/>
  <c r="A2451" i="3"/>
  <c r="C2451" i="3"/>
  <c r="B2457" i="3"/>
  <c r="A2457" i="3"/>
  <c r="C2457" i="3"/>
  <c r="C2463" i="3"/>
  <c r="B2463" i="3"/>
  <c r="A2463" i="3"/>
  <c r="C2469" i="3"/>
  <c r="B2469" i="3"/>
  <c r="A2469" i="3"/>
  <c r="B2475" i="3"/>
  <c r="C2475" i="3"/>
  <c r="A2475" i="3"/>
  <c r="B2481" i="3"/>
  <c r="C2481" i="3"/>
  <c r="A2481" i="3"/>
  <c r="B2487" i="3"/>
  <c r="A2487" i="3"/>
  <c r="C2487" i="3"/>
  <c r="C2493" i="3"/>
  <c r="B2493" i="3"/>
  <c r="A2493" i="3"/>
  <c r="A2499" i="3"/>
  <c r="C2499" i="3"/>
  <c r="B2499" i="3"/>
  <c r="A2505" i="3"/>
  <c r="C2505" i="3"/>
  <c r="B2505" i="3"/>
  <c r="C2511" i="3"/>
  <c r="A2511" i="3"/>
  <c r="B2511" i="3"/>
  <c r="B2517" i="3"/>
  <c r="A2517" i="3"/>
  <c r="C2517" i="3"/>
  <c r="A2523" i="3"/>
  <c r="B2523" i="3"/>
  <c r="C2523" i="3"/>
  <c r="B2529" i="3"/>
  <c r="C2529" i="3"/>
  <c r="A2529" i="3"/>
  <c r="A2535" i="3"/>
  <c r="B2535" i="3"/>
  <c r="C2535" i="3"/>
  <c r="B2541" i="3"/>
  <c r="A2541" i="3"/>
  <c r="C2541" i="3"/>
  <c r="A2547" i="3"/>
  <c r="C2547" i="3"/>
  <c r="B2547" i="3"/>
  <c r="C2553" i="3"/>
  <c r="B2553" i="3"/>
  <c r="A2553" i="3"/>
  <c r="C2559" i="3"/>
  <c r="B2559" i="3"/>
  <c r="A2559" i="3"/>
  <c r="A2565" i="3"/>
  <c r="C2565" i="3"/>
  <c r="B2565" i="3"/>
  <c r="B2571" i="3"/>
  <c r="A2571" i="3"/>
  <c r="C2571" i="3"/>
  <c r="B2577" i="3"/>
  <c r="A2577" i="3"/>
  <c r="C2577" i="3"/>
  <c r="C2583" i="3"/>
  <c r="B2583" i="3"/>
  <c r="A2583" i="3"/>
  <c r="B2589" i="3"/>
  <c r="C2589" i="3"/>
  <c r="A2589" i="3"/>
  <c r="C2595" i="3"/>
  <c r="B2595" i="3"/>
  <c r="A2595" i="3"/>
  <c r="C2601" i="3"/>
  <c r="A2601" i="3"/>
  <c r="B2601" i="3"/>
  <c r="C2607" i="3"/>
  <c r="A2607" i="3"/>
  <c r="B2607" i="3"/>
  <c r="B2613" i="3"/>
  <c r="A2613" i="3"/>
  <c r="C2613" i="3"/>
  <c r="A2619" i="3"/>
  <c r="C2619" i="3"/>
  <c r="B2619" i="3"/>
  <c r="B2625" i="3"/>
  <c r="C2625" i="3"/>
  <c r="A2625" i="3"/>
  <c r="B2631" i="3"/>
  <c r="A2631" i="3"/>
  <c r="C2631" i="3"/>
  <c r="B2637" i="3"/>
  <c r="C2637" i="3"/>
  <c r="A2637" i="3"/>
  <c r="C2643" i="3"/>
  <c r="B2643" i="3"/>
  <c r="A2643" i="3"/>
  <c r="B2649" i="3"/>
  <c r="C2649" i="3"/>
  <c r="A2649" i="3"/>
  <c r="C2655" i="3"/>
  <c r="B2655" i="3"/>
  <c r="A2655" i="3"/>
  <c r="A2661" i="3"/>
  <c r="B2661" i="3"/>
  <c r="C2661" i="3"/>
  <c r="C2667" i="3"/>
  <c r="A2667" i="3"/>
  <c r="B2667" i="3"/>
  <c r="B2673" i="3"/>
  <c r="A2673" i="3"/>
  <c r="C2673" i="3"/>
  <c r="A2679" i="3"/>
  <c r="B2679" i="3"/>
  <c r="C2679" i="3"/>
  <c r="C2685" i="3"/>
  <c r="B2685" i="3"/>
  <c r="A2685" i="3"/>
  <c r="A2691" i="3"/>
  <c r="C2691" i="3"/>
  <c r="B2691" i="3"/>
  <c r="A2697" i="3"/>
  <c r="C2697" i="3"/>
  <c r="B2697" i="3"/>
  <c r="C2703" i="3"/>
  <c r="B2703" i="3"/>
  <c r="A2703" i="3"/>
  <c r="C2709" i="3"/>
  <c r="B2709" i="3"/>
  <c r="A2709" i="3"/>
  <c r="C2715" i="3"/>
  <c r="A2715" i="3"/>
  <c r="B2715" i="3"/>
  <c r="B2721" i="3"/>
  <c r="A2721" i="3"/>
  <c r="C2721" i="3"/>
  <c r="A2727" i="3"/>
  <c r="C2727" i="3"/>
  <c r="B2727" i="3"/>
  <c r="A2733" i="3"/>
  <c r="C2733" i="3"/>
  <c r="B2733" i="3"/>
  <c r="C2739" i="3"/>
  <c r="B2739" i="3"/>
  <c r="A2739" i="3"/>
  <c r="C2745" i="3"/>
  <c r="B2745" i="3"/>
  <c r="A2745" i="3"/>
  <c r="C2751" i="3"/>
  <c r="B2751" i="3"/>
  <c r="A2751" i="3"/>
  <c r="A2756" i="3"/>
  <c r="B2756" i="3"/>
  <c r="C2756" i="3"/>
  <c r="A2792" i="3"/>
  <c r="B2792" i="3"/>
  <c r="C2792" i="3"/>
  <c r="A2809" i="3"/>
  <c r="C2809" i="3"/>
  <c r="B2809" i="3"/>
  <c r="A2826" i="3"/>
  <c r="C2826" i="3"/>
  <c r="B2826" i="3"/>
  <c r="C2843" i="3"/>
  <c r="B2843" i="3"/>
  <c r="A2843" i="3"/>
  <c r="C2881" i="3"/>
  <c r="B2881" i="3"/>
  <c r="A2881" i="3"/>
  <c r="A2770" i="3"/>
  <c r="C2770" i="3"/>
  <c r="B2770" i="3"/>
  <c r="C2775" i="3"/>
  <c r="A2775" i="3"/>
  <c r="B2775" i="3"/>
  <c r="B2779" i="3"/>
  <c r="A2779" i="3"/>
  <c r="C2779" i="3"/>
  <c r="A2796" i="3"/>
  <c r="C2796" i="3"/>
  <c r="B2796" i="3"/>
  <c r="A2813" i="3"/>
  <c r="B2813" i="3"/>
  <c r="C2813" i="3"/>
  <c r="B2851" i="3"/>
  <c r="C2851" i="3"/>
  <c r="A2851" i="3"/>
  <c r="C2923" i="3"/>
  <c r="A2923" i="3"/>
  <c r="B2923" i="3"/>
  <c r="B1814" i="3"/>
  <c r="C1814" i="3"/>
  <c r="A1814" i="3"/>
  <c r="B1820" i="3"/>
  <c r="A1820" i="3"/>
  <c r="C1820" i="3"/>
  <c r="C1826" i="3"/>
  <c r="B1826" i="3"/>
  <c r="A1826" i="3"/>
  <c r="B1832" i="3"/>
  <c r="A1832" i="3"/>
  <c r="C1832" i="3"/>
  <c r="B1838" i="3"/>
  <c r="C1838" i="3"/>
  <c r="A1838" i="3"/>
  <c r="B1844" i="3"/>
  <c r="A1844" i="3"/>
  <c r="C1844" i="3"/>
  <c r="C1850" i="3"/>
  <c r="B1850" i="3"/>
  <c r="A1850" i="3"/>
  <c r="B1856" i="3"/>
  <c r="A1856" i="3"/>
  <c r="C1856" i="3"/>
  <c r="C1862" i="3"/>
  <c r="B1862" i="3"/>
  <c r="A1862" i="3"/>
  <c r="B1868" i="3"/>
  <c r="C1868" i="3"/>
  <c r="A1868" i="3"/>
  <c r="C1874" i="3"/>
  <c r="B1874" i="3"/>
  <c r="A1874" i="3"/>
  <c r="B1880" i="3"/>
  <c r="A1880" i="3"/>
  <c r="C1880" i="3"/>
  <c r="C1886" i="3"/>
  <c r="B1886" i="3"/>
  <c r="A1886" i="3"/>
  <c r="B1892" i="3"/>
  <c r="C1892" i="3"/>
  <c r="A1892" i="3"/>
  <c r="C1898" i="3"/>
  <c r="B1898" i="3"/>
  <c r="A1898" i="3"/>
  <c r="B1904" i="3"/>
  <c r="A1904" i="3"/>
  <c r="C1904" i="3"/>
  <c r="C1910" i="3"/>
  <c r="A1910" i="3"/>
  <c r="B1910" i="3"/>
  <c r="B1916" i="3"/>
  <c r="A1916" i="3"/>
  <c r="C1916" i="3"/>
  <c r="C1922" i="3"/>
  <c r="B1922" i="3"/>
  <c r="A1922" i="3"/>
  <c r="B1928" i="3"/>
  <c r="A1928" i="3"/>
  <c r="C1928" i="3"/>
  <c r="C1934" i="3"/>
  <c r="B1934" i="3"/>
  <c r="A1934" i="3"/>
  <c r="B1940" i="3"/>
  <c r="C1940" i="3"/>
  <c r="A1940" i="3"/>
  <c r="C1946" i="3"/>
  <c r="B1946" i="3"/>
  <c r="A1946" i="3"/>
  <c r="B1952" i="3"/>
  <c r="C1952" i="3"/>
  <c r="A1952" i="3"/>
  <c r="A1958" i="3"/>
  <c r="C1958" i="3"/>
  <c r="B1958" i="3"/>
  <c r="B1964" i="3"/>
  <c r="C1964" i="3"/>
  <c r="A1964" i="3"/>
  <c r="B1970" i="3"/>
  <c r="C1970" i="3"/>
  <c r="A1970" i="3"/>
  <c r="B1976" i="3"/>
  <c r="A1976" i="3"/>
  <c r="C1976" i="3"/>
  <c r="A1982" i="3"/>
  <c r="C1982" i="3"/>
  <c r="B1982" i="3"/>
  <c r="B1988" i="3"/>
  <c r="C1988" i="3"/>
  <c r="A1988" i="3"/>
  <c r="B1994" i="3"/>
  <c r="A1994" i="3"/>
  <c r="C1994" i="3"/>
  <c r="B2000" i="3"/>
  <c r="C2000" i="3"/>
  <c r="A2000" i="3"/>
  <c r="C2006" i="3"/>
  <c r="A2006" i="3"/>
  <c r="B2006" i="3"/>
  <c r="B2012" i="3"/>
  <c r="C2012" i="3"/>
  <c r="A2012" i="3"/>
  <c r="B2018" i="3"/>
  <c r="A2018" i="3"/>
  <c r="C2018" i="3"/>
  <c r="B2024" i="3"/>
  <c r="C2024" i="3"/>
  <c r="A2024" i="3"/>
  <c r="A2030" i="3"/>
  <c r="C2030" i="3"/>
  <c r="B2030" i="3"/>
  <c r="B2036" i="3"/>
  <c r="C2036" i="3"/>
  <c r="A2036" i="3"/>
  <c r="C2042" i="3"/>
  <c r="B2042" i="3"/>
  <c r="A2042" i="3"/>
  <c r="B2048" i="3"/>
  <c r="C2048" i="3"/>
  <c r="A2048" i="3"/>
  <c r="B2054" i="3"/>
  <c r="A2054" i="3"/>
  <c r="C2054" i="3"/>
  <c r="B2060" i="3"/>
  <c r="C2060" i="3"/>
  <c r="A2060" i="3"/>
  <c r="B2066" i="3"/>
  <c r="A2066" i="3"/>
  <c r="C2066" i="3"/>
  <c r="B2072" i="3"/>
  <c r="C2072" i="3"/>
  <c r="A2072" i="3"/>
  <c r="A2078" i="3"/>
  <c r="B2078" i="3"/>
  <c r="C2078" i="3"/>
  <c r="B2084" i="3"/>
  <c r="C2084" i="3"/>
  <c r="A2084" i="3"/>
  <c r="A2090" i="3"/>
  <c r="B2090" i="3"/>
  <c r="C2090" i="3"/>
  <c r="B2096" i="3"/>
  <c r="C2096" i="3"/>
  <c r="A2096" i="3"/>
  <c r="C2102" i="3"/>
  <c r="B2102" i="3"/>
  <c r="A2102" i="3"/>
  <c r="B2108" i="3"/>
  <c r="C2108" i="3"/>
  <c r="A2108" i="3"/>
  <c r="B2114" i="3"/>
  <c r="C2114" i="3"/>
  <c r="A2114" i="3"/>
  <c r="B2120" i="3"/>
  <c r="A2120" i="3"/>
  <c r="C2120" i="3"/>
  <c r="A2126" i="3"/>
  <c r="C2126" i="3"/>
  <c r="B2126" i="3"/>
  <c r="B2132" i="3"/>
  <c r="A2132" i="3"/>
  <c r="C2132" i="3"/>
  <c r="C2138" i="3"/>
  <c r="B2138" i="3"/>
  <c r="A2138" i="3"/>
  <c r="B2144" i="3"/>
  <c r="C2144" i="3"/>
  <c r="A2144" i="3"/>
  <c r="A2150" i="3"/>
  <c r="C2150" i="3"/>
  <c r="B2150" i="3"/>
  <c r="B2156" i="3"/>
  <c r="C2156" i="3"/>
  <c r="A2156" i="3"/>
  <c r="B2162" i="3"/>
  <c r="C2162" i="3"/>
  <c r="A2162" i="3"/>
  <c r="B2168" i="3"/>
  <c r="A2168" i="3"/>
  <c r="C2168" i="3"/>
  <c r="A2174" i="3"/>
  <c r="B2174" i="3"/>
  <c r="C2174" i="3"/>
  <c r="B2180" i="3"/>
  <c r="A2180" i="3"/>
  <c r="C2180" i="3"/>
  <c r="C2186" i="3"/>
  <c r="B2186" i="3"/>
  <c r="A2186" i="3"/>
  <c r="B2192" i="3"/>
  <c r="C2192" i="3"/>
  <c r="A2192" i="3"/>
  <c r="C2198" i="3"/>
  <c r="B2198" i="3"/>
  <c r="A2198" i="3"/>
  <c r="B2204" i="3"/>
  <c r="C2204" i="3"/>
  <c r="A2204" i="3"/>
  <c r="B2210" i="3"/>
  <c r="C2210" i="3"/>
  <c r="A2210" i="3"/>
  <c r="B2216" i="3"/>
  <c r="C2216" i="3"/>
  <c r="A2216" i="3"/>
  <c r="A2222" i="3"/>
  <c r="C2222" i="3"/>
  <c r="B2222" i="3"/>
  <c r="C2228" i="3"/>
  <c r="A2228" i="3"/>
  <c r="B2228" i="3"/>
  <c r="A2234" i="3"/>
  <c r="B2234" i="3"/>
  <c r="C2234" i="3"/>
  <c r="C2240" i="3"/>
  <c r="B2240" i="3"/>
  <c r="A2240" i="3"/>
  <c r="A2246" i="3"/>
  <c r="B2246" i="3"/>
  <c r="C2246" i="3"/>
  <c r="A2252" i="3"/>
  <c r="C2252" i="3"/>
  <c r="B2252" i="3"/>
  <c r="A2258" i="3"/>
  <c r="C2258" i="3"/>
  <c r="B2258" i="3"/>
  <c r="A2264" i="3"/>
  <c r="B2264" i="3"/>
  <c r="C2264" i="3"/>
  <c r="A2270" i="3"/>
  <c r="C2270" i="3"/>
  <c r="B2270" i="3"/>
  <c r="C2276" i="3"/>
  <c r="B2276" i="3"/>
  <c r="A2276" i="3"/>
  <c r="A2282" i="3"/>
  <c r="C2282" i="3"/>
  <c r="B2282" i="3"/>
  <c r="B2288" i="3"/>
  <c r="C2288" i="3"/>
  <c r="A2288" i="3"/>
  <c r="A2294" i="3"/>
  <c r="B2294" i="3"/>
  <c r="C2294" i="3"/>
  <c r="A2300" i="3"/>
  <c r="C2300" i="3"/>
  <c r="B2300" i="3"/>
  <c r="A2306" i="3"/>
  <c r="C2306" i="3"/>
  <c r="B2306" i="3"/>
  <c r="B2312" i="3"/>
  <c r="A2312" i="3"/>
  <c r="C2312" i="3"/>
  <c r="A2318" i="3"/>
  <c r="C2318" i="3"/>
  <c r="B2318" i="3"/>
  <c r="C2324" i="3"/>
  <c r="B2324" i="3"/>
  <c r="A2324" i="3"/>
  <c r="A2330" i="3"/>
  <c r="C2330" i="3"/>
  <c r="B2330" i="3"/>
  <c r="A2336" i="3"/>
  <c r="C2336" i="3"/>
  <c r="B2336" i="3"/>
  <c r="A2342" i="3"/>
  <c r="B2342" i="3"/>
  <c r="C2342" i="3"/>
  <c r="A2348" i="3"/>
  <c r="C2348" i="3"/>
  <c r="B2348" i="3"/>
  <c r="A2354" i="3"/>
  <c r="C2354" i="3"/>
  <c r="B2354" i="3"/>
  <c r="A2360" i="3"/>
  <c r="C2360" i="3"/>
  <c r="B2360" i="3"/>
  <c r="A2366" i="3"/>
  <c r="B2366" i="3"/>
  <c r="C2366" i="3"/>
  <c r="C2372" i="3"/>
  <c r="A2372" i="3"/>
  <c r="B2372" i="3"/>
  <c r="A2378" i="3"/>
  <c r="C2378" i="3"/>
  <c r="B2378" i="3"/>
  <c r="B2384" i="3"/>
  <c r="C2384" i="3"/>
  <c r="A2384" i="3"/>
  <c r="A2390" i="3"/>
  <c r="B2390" i="3"/>
  <c r="C2390" i="3"/>
  <c r="A2396" i="3"/>
  <c r="B2396" i="3"/>
  <c r="C2396" i="3"/>
  <c r="A2402" i="3"/>
  <c r="B2402" i="3"/>
  <c r="C2402" i="3"/>
  <c r="B2408" i="3"/>
  <c r="C2408" i="3"/>
  <c r="A2408" i="3"/>
  <c r="B2414" i="3"/>
  <c r="C2414" i="3"/>
  <c r="A2414" i="3"/>
  <c r="C2420" i="3"/>
  <c r="B2420" i="3"/>
  <c r="A2420" i="3"/>
  <c r="B2426" i="3"/>
  <c r="C2426" i="3"/>
  <c r="A2426" i="3"/>
  <c r="C2432" i="3"/>
  <c r="A2432" i="3"/>
  <c r="B2432" i="3"/>
  <c r="B2438" i="3"/>
  <c r="A2438" i="3"/>
  <c r="C2438" i="3"/>
  <c r="A2444" i="3"/>
  <c r="B2444" i="3"/>
  <c r="C2444" i="3"/>
  <c r="A2450" i="3"/>
  <c r="B2450" i="3"/>
  <c r="C2450" i="3"/>
  <c r="A2456" i="3"/>
  <c r="C2456" i="3"/>
  <c r="B2456" i="3"/>
  <c r="B2462" i="3"/>
  <c r="C2462" i="3"/>
  <c r="A2462" i="3"/>
  <c r="A2468" i="3"/>
  <c r="B2468" i="3"/>
  <c r="C2468" i="3"/>
  <c r="A2474" i="3"/>
  <c r="B2474" i="3"/>
  <c r="C2474" i="3"/>
  <c r="A2480" i="3"/>
  <c r="C2480" i="3"/>
  <c r="B2480" i="3"/>
  <c r="C2486" i="3"/>
  <c r="A2486" i="3"/>
  <c r="B2486" i="3"/>
  <c r="A2492" i="3"/>
  <c r="B2492" i="3"/>
  <c r="C2492" i="3"/>
  <c r="C2498" i="3"/>
  <c r="B2498" i="3"/>
  <c r="A2498" i="3"/>
  <c r="A2504" i="3"/>
  <c r="B2504" i="3"/>
  <c r="C2504" i="3"/>
  <c r="C2510" i="3"/>
  <c r="A2510" i="3"/>
  <c r="B2510" i="3"/>
  <c r="A2516" i="3"/>
  <c r="B2516" i="3"/>
  <c r="C2516" i="3"/>
  <c r="C2522" i="3"/>
  <c r="A2522" i="3"/>
  <c r="B2522" i="3"/>
  <c r="A2528" i="3"/>
  <c r="B2528" i="3"/>
  <c r="C2528" i="3"/>
  <c r="A2534" i="3"/>
  <c r="B2534" i="3"/>
  <c r="C2534" i="3"/>
  <c r="A2540" i="3"/>
  <c r="C2540" i="3"/>
  <c r="B2540" i="3"/>
  <c r="C2546" i="3"/>
  <c r="B2546" i="3"/>
  <c r="A2546" i="3"/>
  <c r="A2552" i="3"/>
  <c r="C2552" i="3"/>
  <c r="B2552" i="3"/>
  <c r="C2558" i="3"/>
  <c r="B2558" i="3"/>
  <c r="A2558" i="3"/>
  <c r="A2564" i="3"/>
  <c r="B2564" i="3"/>
  <c r="C2564" i="3"/>
  <c r="A2570" i="3"/>
  <c r="C2570" i="3"/>
  <c r="B2570" i="3"/>
  <c r="A2576" i="3"/>
  <c r="C2576" i="3"/>
  <c r="B2576" i="3"/>
  <c r="C2582" i="3"/>
  <c r="A2582" i="3"/>
  <c r="B2582" i="3"/>
  <c r="A2588" i="3"/>
  <c r="B2588" i="3"/>
  <c r="C2588" i="3"/>
  <c r="C2594" i="3"/>
  <c r="A2594" i="3"/>
  <c r="B2594" i="3"/>
  <c r="A2600" i="3"/>
  <c r="B2600" i="3"/>
  <c r="C2600" i="3"/>
  <c r="B2606" i="3"/>
  <c r="A2606" i="3"/>
  <c r="C2606" i="3"/>
  <c r="A2612" i="3"/>
  <c r="B2612" i="3"/>
  <c r="C2612" i="3"/>
  <c r="B2618" i="3"/>
  <c r="C2618" i="3"/>
  <c r="A2618" i="3"/>
  <c r="A2624" i="3"/>
  <c r="B2624" i="3"/>
  <c r="C2624" i="3"/>
  <c r="B2630" i="3"/>
  <c r="C2630" i="3"/>
  <c r="A2630" i="3"/>
  <c r="A2636" i="3"/>
  <c r="C2636" i="3"/>
  <c r="B2636" i="3"/>
  <c r="C2642" i="3"/>
  <c r="B2642" i="3"/>
  <c r="A2642" i="3"/>
  <c r="A2648" i="3"/>
  <c r="B2648" i="3"/>
  <c r="C2648" i="3"/>
  <c r="A2654" i="3"/>
  <c r="C2654" i="3"/>
  <c r="B2654" i="3"/>
  <c r="A2660" i="3"/>
  <c r="B2660" i="3"/>
  <c r="C2660" i="3"/>
  <c r="C2666" i="3"/>
  <c r="B2666" i="3"/>
  <c r="A2666" i="3"/>
  <c r="A2672" i="3"/>
  <c r="C2672" i="3"/>
  <c r="B2672" i="3"/>
  <c r="A2678" i="3"/>
  <c r="C2678" i="3"/>
  <c r="B2678" i="3"/>
  <c r="A2684" i="3"/>
  <c r="B2684" i="3"/>
  <c r="C2684" i="3"/>
  <c r="C2690" i="3"/>
  <c r="B2690" i="3"/>
  <c r="A2690" i="3"/>
  <c r="A2696" i="3"/>
  <c r="B2696" i="3"/>
  <c r="C2696" i="3"/>
  <c r="C2702" i="3"/>
  <c r="A2702" i="3"/>
  <c r="B2702" i="3"/>
  <c r="A2708" i="3"/>
  <c r="B2708" i="3"/>
  <c r="C2708" i="3"/>
  <c r="C2714" i="3"/>
  <c r="A2714" i="3"/>
  <c r="B2714" i="3"/>
  <c r="A2720" i="3"/>
  <c r="C2720" i="3"/>
  <c r="B2720" i="3"/>
  <c r="C2726" i="3"/>
  <c r="A2726" i="3"/>
  <c r="B2726" i="3"/>
  <c r="A2732" i="3"/>
  <c r="C2732" i="3"/>
  <c r="B2732" i="3"/>
  <c r="C2738" i="3"/>
  <c r="A2738" i="3"/>
  <c r="B2738" i="3"/>
  <c r="A2744" i="3"/>
  <c r="C2744" i="3"/>
  <c r="B2744" i="3"/>
  <c r="C2750" i="3"/>
  <c r="B2750" i="3"/>
  <c r="A2750" i="3"/>
  <c r="B2755" i="3"/>
  <c r="A2755" i="3"/>
  <c r="C2755" i="3"/>
  <c r="A2760" i="3"/>
  <c r="C2760" i="3"/>
  <c r="B2760" i="3"/>
  <c r="A2765" i="3"/>
  <c r="B2765" i="3"/>
  <c r="C2765" i="3"/>
  <c r="C2783" i="3"/>
  <c r="B2783" i="3"/>
  <c r="A2783" i="3"/>
  <c r="A2804" i="3"/>
  <c r="B2804" i="3"/>
  <c r="C2804" i="3"/>
  <c r="C2821" i="3"/>
  <c r="B2821" i="3"/>
  <c r="A2821" i="3"/>
  <c r="A2855" i="3"/>
  <c r="B2855" i="3"/>
  <c r="C2855" i="3"/>
  <c r="C2893" i="3"/>
  <c r="A2893" i="3"/>
  <c r="B2893" i="3"/>
  <c r="C2774" i="3"/>
  <c r="B2774" i="3"/>
  <c r="A2774" i="3"/>
  <c r="B2787" i="3"/>
  <c r="C2787" i="3"/>
  <c r="A2787" i="3"/>
  <c r="A2791" i="3"/>
  <c r="B2791" i="3"/>
  <c r="C2791" i="3"/>
  <c r="A2808" i="3"/>
  <c r="C2808" i="3"/>
  <c r="B2808" i="3"/>
  <c r="B2825" i="3"/>
  <c r="C2825" i="3"/>
  <c r="A2825" i="3"/>
  <c r="A2863" i="3"/>
  <c r="B2863" i="3"/>
  <c r="C2863" i="3"/>
  <c r="B2935" i="3"/>
  <c r="C2935" i="3"/>
  <c r="A2935" i="3"/>
  <c r="C2953" i="3"/>
  <c r="B2953" i="3"/>
  <c r="A2953" i="3"/>
  <c r="A2959" i="3"/>
  <c r="B2959" i="3"/>
  <c r="C2959" i="3"/>
  <c r="C2965" i="3"/>
  <c r="B2965" i="3"/>
  <c r="A2965" i="3"/>
  <c r="A2971" i="3"/>
  <c r="C2971" i="3"/>
  <c r="B2971" i="3"/>
  <c r="A2977" i="3"/>
  <c r="C2977" i="3"/>
  <c r="B2977" i="3"/>
  <c r="A2983" i="3"/>
  <c r="B2983" i="3"/>
  <c r="C2983" i="3"/>
  <c r="C2989" i="3"/>
  <c r="B2989" i="3"/>
  <c r="A2989" i="3"/>
  <c r="C2995" i="3"/>
  <c r="B2995" i="3"/>
  <c r="A2995" i="3"/>
  <c r="C3001" i="3"/>
  <c r="B3001" i="3"/>
  <c r="A3001" i="3"/>
  <c r="A3007" i="3"/>
  <c r="B3007" i="3"/>
  <c r="C3007" i="3"/>
  <c r="B3013" i="3"/>
  <c r="C3013" i="3"/>
  <c r="A3013" i="3"/>
  <c r="B3019" i="3"/>
  <c r="C3019" i="3"/>
  <c r="A3019" i="3"/>
  <c r="B3025" i="3"/>
  <c r="C3025" i="3"/>
  <c r="A3025" i="3"/>
  <c r="A3031" i="3"/>
  <c r="C3031" i="3"/>
  <c r="B3031" i="3"/>
  <c r="A3037" i="3"/>
  <c r="B3037" i="3"/>
  <c r="C3037" i="3"/>
  <c r="B3043" i="3"/>
  <c r="A3043" i="3"/>
  <c r="C3043" i="3"/>
  <c r="A3049" i="3"/>
  <c r="C3049" i="3"/>
  <c r="B3049" i="3"/>
  <c r="B3055" i="3"/>
  <c r="A3055" i="3"/>
  <c r="C3055" i="3"/>
  <c r="A3061" i="3"/>
  <c r="B3061" i="3"/>
  <c r="C3061" i="3"/>
  <c r="C3067" i="3"/>
  <c r="A3067" i="3"/>
  <c r="B3067" i="3"/>
  <c r="A3073" i="3"/>
  <c r="B3073" i="3"/>
  <c r="C3073" i="3"/>
  <c r="B3079" i="3"/>
  <c r="C3079" i="3"/>
  <c r="A3079" i="3"/>
  <c r="A3085" i="3"/>
  <c r="B3085" i="3"/>
  <c r="C3085" i="3"/>
  <c r="A3091" i="3"/>
  <c r="B3091" i="3"/>
  <c r="C3091" i="3"/>
  <c r="A3097" i="3"/>
  <c r="C3097" i="3"/>
  <c r="B3097" i="3"/>
  <c r="C3103" i="3"/>
  <c r="A3103" i="3"/>
  <c r="B3103" i="3"/>
  <c r="A3109" i="3"/>
  <c r="B3109" i="3"/>
  <c r="C3109" i="3"/>
  <c r="C3115" i="3"/>
  <c r="B3115" i="3"/>
  <c r="A3115" i="3"/>
  <c r="A3121" i="3"/>
  <c r="B3121" i="3"/>
  <c r="C3121" i="3"/>
  <c r="C3127" i="3"/>
  <c r="B3127" i="3"/>
  <c r="A3127" i="3"/>
  <c r="A3133" i="3"/>
  <c r="B3133" i="3"/>
  <c r="C3133" i="3"/>
  <c r="C3139" i="3"/>
  <c r="B3139" i="3"/>
  <c r="A3139" i="3"/>
  <c r="A3145" i="3"/>
  <c r="B3145" i="3"/>
  <c r="C3145" i="3"/>
  <c r="A3151" i="3"/>
  <c r="C3151" i="3"/>
  <c r="B3151" i="3"/>
  <c r="A3157" i="3"/>
  <c r="C3157" i="3"/>
  <c r="B3157" i="3"/>
  <c r="C3163" i="3"/>
  <c r="B3163" i="3"/>
  <c r="A3163" i="3"/>
  <c r="A3169" i="3"/>
  <c r="C3169" i="3"/>
  <c r="B3169" i="3"/>
  <c r="B3175" i="3"/>
  <c r="C3175" i="3"/>
  <c r="A3175" i="3"/>
  <c r="B2838" i="3"/>
  <c r="A2838" i="3"/>
  <c r="C2838" i="3"/>
  <c r="B2844" i="3"/>
  <c r="A2844" i="3"/>
  <c r="C2844" i="3"/>
  <c r="A2850" i="3"/>
  <c r="C2850" i="3"/>
  <c r="B2850" i="3"/>
  <c r="B2856" i="3"/>
  <c r="C2856" i="3"/>
  <c r="A2856" i="3"/>
  <c r="C2862" i="3"/>
  <c r="A2862" i="3"/>
  <c r="B2862" i="3"/>
  <c r="B2868" i="3"/>
  <c r="C2868" i="3"/>
  <c r="A2868" i="3"/>
  <c r="A2874" i="3"/>
  <c r="B2874" i="3"/>
  <c r="C2874" i="3"/>
  <c r="B2880" i="3"/>
  <c r="C2880" i="3"/>
  <c r="A2880" i="3"/>
  <c r="A2886" i="3"/>
  <c r="B2886" i="3"/>
  <c r="C2886" i="3"/>
  <c r="B2892" i="3"/>
  <c r="C2892" i="3"/>
  <c r="A2892" i="3"/>
  <c r="A2898" i="3"/>
  <c r="B2898" i="3"/>
  <c r="C2898" i="3"/>
  <c r="B2904" i="3"/>
  <c r="C2904" i="3"/>
  <c r="A2904" i="3"/>
  <c r="A2910" i="3"/>
  <c r="C2910" i="3"/>
  <c r="B2910" i="3"/>
  <c r="B2916" i="3"/>
  <c r="C2916" i="3"/>
  <c r="A2916" i="3"/>
  <c r="C2922" i="3"/>
  <c r="A2922" i="3"/>
  <c r="B2922" i="3"/>
  <c r="B2928" i="3"/>
  <c r="C2928" i="3"/>
  <c r="A2928" i="3"/>
  <c r="C2934" i="3"/>
  <c r="A2934" i="3"/>
  <c r="B2934" i="3"/>
  <c r="B2940" i="3"/>
  <c r="A2940" i="3"/>
  <c r="C2940" i="3"/>
  <c r="A2946" i="3"/>
  <c r="C2946" i="3"/>
  <c r="B2946" i="3"/>
  <c r="B2952" i="3"/>
  <c r="A2952" i="3"/>
  <c r="C2952" i="3"/>
  <c r="C2958" i="3"/>
  <c r="B2958" i="3"/>
  <c r="A2958" i="3"/>
  <c r="B2964" i="3"/>
  <c r="A2964" i="3"/>
  <c r="C2964" i="3"/>
  <c r="B2970" i="3"/>
  <c r="C2970" i="3"/>
  <c r="A2970" i="3"/>
  <c r="B2976" i="3"/>
  <c r="C2976" i="3"/>
  <c r="A2976" i="3"/>
  <c r="B2982" i="3"/>
  <c r="C2982" i="3"/>
  <c r="A2982" i="3"/>
  <c r="B2988" i="3"/>
  <c r="A2988" i="3"/>
  <c r="C2988" i="3"/>
  <c r="A2994" i="3"/>
  <c r="B2994" i="3"/>
  <c r="C2994" i="3"/>
  <c r="B3000" i="3"/>
  <c r="C3000" i="3"/>
  <c r="A3000" i="3"/>
  <c r="C3006" i="3"/>
  <c r="A3006" i="3"/>
  <c r="B3006" i="3"/>
  <c r="B3012" i="3"/>
  <c r="A3012" i="3"/>
  <c r="C3012" i="3"/>
  <c r="A3018" i="3"/>
  <c r="C3018" i="3"/>
  <c r="B3018" i="3"/>
  <c r="B3024" i="3"/>
  <c r="C3024" i="3"/>
  <c r="A3024" i="3"/>
  <c r="B3030" i="3"/>
  <c r="C3030" i="3"/>
  <c r="A3030" i="3"/>
  <c r="A3036" i="3"/>
  <c r="B3036" i="3"/>
  <c r="C3036" i="3"/>
  <c r="C3042" i="3"/>
  <c r="B3042" i="3"/>
  <c r="A3042" i="3"/>
  <c r="A3048" i="3"/>
  <c r="B3048" i="3"/>
  <c r="C3048" i="3"/>
  <c r="C3054" i="3"/>
  <c r="B3054" i="3"/>
  <c r="A3054" i="3"/>
  <c r="B3060" i="3"/>
  <c r="C3060" i="3"/>
  <c r="A3060" i="3"/>
  <c r="B3066" i="3"/>
  <c r="A3066" i="3"/>
  <c r="C3066" i="3"/>
  <c r="A3072" i="3"/>
  <c r="C3072" i="3"/>
  <c r="B3072" i="3"/>
  <c r="A3078" i="3"/>
  <c r="B3078" i="3"/>
  <c r="C3078" i="3"/>
  <c r="B3084" i="3"/>
  <c r="A3084" i="3"/>
  <c r="C3084" i="3"/>
  <c r="A3090" i="3"/>
  <c r="C3090" i="3"/>
  <c r="B3090" i="3"/>
  <c r="C3096" i="3"/>
  <c r="B3096" i="3"/>
  <c r="A3096" i="3"/>
  <c r="C3102" i="3"/>
  <c r="B3102" i="3"/>
  <c r="A3102" i="3"/>
  <c r="C3108" i="3"/>
  <c r="B3108" i="3"/>
  <c r="A3108" i="3"/>
  <c r="C3114" i="3"/>
  <c r="A3114" i="3"/>
  <c r="B3114" i="3"/>
  <c r="A3120" i="3"/>
  <c r="B3120" i="3"/>
  <c r="C3120" i="3"/>
  <c r="B3126" i="3"/>
  <c r="A3126" i="3"/>
  <c r="C3126" i="3"/>
  <c r="A3132" i="3"/>
  <c r="B3132" i="3"/>
  <c r="C3132" i="3"/>
  <c r="C3138" i="3"/>
  <c r="B3138" i="3"/>
  <c r="A3138" i="3"/>
  <c r="B3144" i="3"/>
  <c r="C3144" i="3"/>
  <c r="A3144" i="3"/>
  <c r="C3150" i="3"/>
  <c r="B3150" i="3"/>
  <c r="A3150" i="3"/>
  <c r="C3156" i="3"/>
  <c r="A3156" i="3"/>
  <c r="B3156" i="3"/>
  <c r="B3162" i="3"/>
  <c r="C3162" i="3"/>
  <c r="A3162" i="3"/>
  <c r="A3168" i="3"/>
  <c r="B3168" i="3"/>
  <c r="C3168" i="3"/>
  <c r="C3174" i="3"/>
  <c r="A3174" i="3"/>
  <c r="B3174" i="3"/>
  <c r="A2879" i="3"/>
  <c r="C2879" i="3"/>
  <c r="B2879" i="3"/>
  <c r="A2885" i="3"/>
  <c r="B2885" i="3"/>
  <c r="C2885" i="3"/>
  <c r="C2891" i="3"/>
  <c r="A2891" i="3"/>
  <c r="B2891" i="3"/>
  <c r="B2897" i="3"/>
  <c r="C2897" i="3"/>
  <c r="A2897" i="3"/>
  <c r="B2903" i="3"/>
  <c r="C2903" i="3"/>
  <c r="A2903" i="3"/>
  <c r="A2909" i="3"/>
  <c r="B2909" i="3"/>
  <c r="C2909" i="3"/>
  <c r="B2915" i="3"/>
  <c r="A2915" i="3"/>
  <c r="C2915" i="3"/>
  <c r="B2921" i="3"/>
  <c r="C2921" i="3"/>
  <c r="A2921" i="3"/>
  <c r="B2927" i="3"/>
  <c r="A2927" i="3"/>
  <c r="C2927" i="3"/>
  <c r="A2933" i="3"/>
  <c r="C2933" i="3"/>
  <c r="B2933" i="3"/>
  <c r="B2939" i="3"/>
  <c r="C2939" i="3"/>
  <c r="A2939" i="3"/>
  <c r="A2945" i="3"/>
  <c r="B2945" i="3"/>
  <c r="C2945" i="3"/>
  <c r="B2951" i="3"/>
  <c r="A2951" i="3"/>
  <c r="C2951" i="3"/>
  <c r="C2957" i="3"/>
  <c r="A2957" i="3"/>
  <c r="B2957" i="3"/>
  <c r="B2963" i="3"/>
  <c r="A2963" i="3"/>
  <c r="C2963" i="3"/>
  <c r="A2969" i="3"/>
  <c r="B2969" i="3"/>
  <c r="C2969" i="3"/>
  <c r="A2975" i="3"/>
  <c r="B2975" i="3"/>
  <c r="C2975" i="3"/>
  <c r="A2981" i="3"/>
  <c r="B2981" i="3"/>
  <c r="C2981" i="3"/>
  <c r="C2987" i="3"/>
  <c r="B2987" i="3"/>
  <c r="A2987" i="3"/>
  <c r="C2993" i="3"/>
  <c r="B2993" i="3"/>
  <c r="A2993" i="3"/>
  <c r="A2999" i="3"/>
  <c r="C2999" i="3"/>
  <c r="B2999" i="3"/>
  <c r="B3005" i="3"/>
  <c r="A3005" i="3"/>
  <c r="C3005" i="3"/>
  <c r="B3011" i="3"/>
  <c r="C3011" i="3"/>
  <c r="A3011" i="3"/>
  <c r="A3017" i="3"/>
  <c r="C3017" i="3"/>
  <c r="B3017" i="3"/>
  <c r="B3023" i="3"/>
  <c r="A3023" i="3"/>
  <c r="C3023" i="3"/>
  <c r="A3029" i="3"/>
  <c r="B3029" i="3"/>
  <c r="C3029" i="3"/>
  <c r="B3035" i="3"/>
  <c r="A3035" i="3"/>
  <c r="C3035" i="3"/>
  <c r="A3041" i="3"/>
  <c r="C3041" i="3"/>
  <c r="B3041" i="3"/>
  <c r="A3047" i="3"/>
  <c r="C3047" i="3"/>
  <c r="B3047" i="3"/>
  <c r="A3053" i="3"/>
  <c r="C3053" i="3"/>
  <c r="B3053" i="3"/>
  <c r="A3059" i="3"/>
  <c r="C3059" i="3"/>
  <c r="B3059" i="3"/>
  <c r="A3065" i="3"/>
  <c r="C3065" i="3"/>
  <c r="B3065" i="3"/>
  <c r="C3071" i="3"/>
  <c r="B3071" i="3"/>
  <c r="A3071" i="3"/>
  <c r="A3077" i="3"/>
  <c r="C3077" i="3"/>
  <c r="B3077" i="3"/>
  <c r="A3083" i="3"/>
  <c r="C3083" i="3"/>
  <c r="B3083" i="3"/>
  <c r="A3089" i="3"/>
  <c r="C3089" i="3"/>
  <c r="B3089" i="3"/>
  <c r="C3095" i="3"/>
  <c r="A3095" i="3"/>
  <c r="B3095" i="3"/>
  <c r="A3101" i="3"/>
  <c r="B3101" i="3"/>
  <c r="C3101" i="3"/>
  <c r="A3107" i="3"/>
  <c r="B3107" i="3"/>
  <c r="C3107" i="3"/>
  <c r="A3113" i="3"/>
  <c r="B3113" i="3"/>
  <c r="C3113" i="3"/>
  <c r="B3119" i="3"/>
  <c r="A3119" i="3"/>
  <c r="C3119" i="3"/>
  <c r="A3125" i="3"/>
  <c r="B3125" i="3"/>
  <c r="C3125" i="3"/>
  <c r="B3131" i="3"/>
  <c r="C3131" i="3"/>
  <c r="A3131" i="3"/>
  <c r="A3137" i="3"/>
  <c r="C3137" i="3"/>
  <c r="B3137" i="3"/>
  <c r="B3143" i="3"/>
  <c r="C3143" i="3"/>
  <c r="A3143" i="3"/>
  <c r="A3149" i="3"/>
  <c r="C3149" i="3"/>
  <c r="B3149" i="3"/>
  <c r="A3155" i="3"/>
  <c r="C3155" i="3"/>
  <c r="B3155" i="3"/>
  <c r="A3161" i="3"/>
  <c r="C3161" i="3"/>
  <c r="B3161" i="3"/>
  <c r="A3167" i="3"/>
  <c r="C3167" i="3"/>
  <c r="B3167" i="3"/>
  <c r="A3173" i="3"/>
  <c r="B3173" i="3"/>
  <c r="C3173" i="3"/>
  <c r="A2788" i="3"/>
  <c r="B2788" i="3"/>
  <c r="C2788" i="3"/>
  <c r="B2794" i="3"/>
  <c r="C2794" i="3"/>
  <c r="A2794" i="3"/>
  <c r="A2800" i="3"/>
  <c r="C2800" i="3"/>
  <c r="B2800" i="3"/>
  <c r="B2806" i="3"/>
  <c r="C2806" i="3"/>
  <c r="A2806" i="3"/>
  <c r="A2812" i="3"/>
  <c r="C2812" i="3"/>
  <c r="B2812" i="3"/>
  <c r="B2818" i="3"/>
  <c r="A2818" i="3"/>
  <c r="C2818" i="3"/>
  <c r="A2824" i="3"/>
  <c r="C2824" i="3"/>
  <c r="B2824" i="3"/>
  <c r="C2830" i="3"/>
  <c r="B2830" i="3"/>
  <c r="A2830" i="3"/>
  <c r="B2836" i="3"/>
  <c r="A2836" i="3"/>
  <c r="C2836" i="3"/>
  <c r="C2842" i="3"/>
  <c r="B2842" i="3"/>
  <c r="A2842" i="3"/>
  <c r="B2848" i="3"/>
  <c r="C2848" i="3"/>
  <c r="A2848" i="3"/>
  <c r="B2854" i="3"/>
  <c r="C2854" i="3"/>
  <c r="A2854" i="3"/>
  <c r="B2860" i="3"/>
  <c r="C2860" i="3"/>
  <c r="A2860" i="3"/>
  <c r="C2866" i="3"/>
  <c r="A2866" i="3"/>
  <c r="B2866" i="3"/>
  <c r="B2872" i="3"/>
  <c r="A2872" i="3"/>
  <c r="C2872" i="3"/>
  <c r="B2878" i="3"/>
  <c r="C2878" i="3"/>
  <c r="A2878" i="3"/>
  <c r="B2884" i="3"/>
  <c r="A2884" i="3"/>
  <c r="C2884" i="3"/>
  <c r="A2890" i="3"/>
  <c r="B2890" i="3"/>
  <c r="C2890" i="3"/>
  <c r="B2896" i="3"/>
  <c r="A2896" i="3"/>
  <c r="C2896" i="3"/>
  <c r="B2902" i="3"/>
  <c r="A2902" i="3"/>
  <c r="C2902" i="3"/>
  <c r="B2908" i="3"/>
  <c r="C2908" i="3"/>
  <c r="A2908" i="3"/>
  <c r="C2914" i="3"/>
  <c r="B2914" i="3"/>
  <c r="A2914" i="3"/>
  <c r="B2920" i="3"/>
  <c r="C2920" i="3"/>
  <c r="A2920" i="3"/>
  <c r="A2926" i="3"/>
  <c r="C2926" i="3"/>
  <c r="B2926" i="3"/>
  <c r="B2932" i="3"/>
  <c r="A2932" i="3"/>
  <c r="C2932" i="3"/>
  <c r="C2938" i="3"/>
  <c r="A2938" i="3"/>
  <c r="B2938" i="3"/>
  <c r="B2944" i="3"/>
  <c r="A2944" i="3"/>
  <c r="C2944" i="3"/>
  <c r="B2950" i="3"/>
  <c r="A2950" i="3"/>
  <c r="C2950" i="3"/>
  <c r="B2956" i="3"/>
  <c r="A2956" i="3"/>
  <c r="C2956" i="3"/>
  <c r="C2962" i="3"/>
  <c r="B2962" i="3"/>
  <c r="A2962" i="3"/>
  <c r="B2968" i="3"/>
  <c r="C2968" i="3"/>
  <c r="A2968" i="3"/>
  <c r="C2974" i="3"/>
  <c r="A2974" i="3"/>
  <c r="B2974" i="3"/>
  <c r="B2980" i="3"/>
  <c r="C2980" i="3"/>
  <c r="A2980" i="3"/>
  <c r="B2986" i="3"/>
  <c r="C2986" i="3"/>
  <c r="A2986" i="3"/>
  <c r="B2992" i="3"/>
  <c r="C2992" i="3"/>
  <c r="A2992" i="3"/>
  <c r="B2998" i="3"/>
  <c r="A2998" i="3"/>
  <c r="C2998" i="3"/>
  <c r="B3004" i="3"/>
  <c r="A3004" i="3"/>
  <c r="C3004" i="3"/>
  <c r="C3010" i="3"/>
  <c r="A3010" i="3"/>
  <c r="B3010" i="3"/>
  <c r="B3016" i="3"/>
  <c r="C3016" i="3"/>
  <c r="A3016" i="3"/>
  <c r="C3022" i="3"/>
  <c r="B3022" i="3"/>
  <c r="A3022" i="3"/>
  <c r="B3028" i="3"/>
  <c r="A3028" i="3"/>
  <c r="C3028" i="3"/>
  <c r="A3034" i="3"/>
  <c r="C3034" i="3"/>
  <c r="B3034" i="3"/>
  <c r="B3040" i="3"/>
  <c r="A3040" i="3"/>
  <c r="C3040" i="3"/>
  <c r="A3046" i="3"/>
  <c r="C3046" i="3"/>
  <c r="B3046" i="3"/>
  <c r="C3052" i="3"/>
  <c r="A3052" i="3"/>
  <c r="B3052" i="3"/>
  <c r="C3058" i="3"/>
  <c r="A3058" i="3"/>
  <c r="B3058" i="3"/>
  <c r="A3064" i="3"/>
  <c r="C3064" i="3"/>
  <c r="B3064" i="3"/>
  <c r="A3070" i="3"/>
  <c r="B3070" i="3"/>
  <c r="C3070" i="3"/>
  <c r="B3076" i="3"/>
  <c r="C3076" i="3"/>
  <c r="A3076" i="3"/>
  <c r="B3082" i="3"/>
  <c r="A3082" i="3"/>
  <c r="C3082" i="3"/>
  <c r="A3088" i="3"/>
  <c r="B3088" i="3"/>
  <c r="C3088" i="3"/>
  <c r="A3094" i="3"/>
  <c r="C3094" i="3"/>
  <c r="B3094" i="3"/>
  <c r="B3100" i="3"/>
  <c r="A3100" i="3"/>
  <c r="C3100" i="3"/>
  <c r="C3106" i="3"/>
  <c r="A3106" i="3"/>
  <c r="B3106" i="3"/>
  <c r="A3112" i="3"/>
  <c r="C3112" i="3"/>
  <c r="B3112" i="3"/>
  <c r="C3118" i="3"/>
  <c r="B3118" i="3"/>
  <c r="A3118" i="3"/>
  <c r="B3124" i="3"/>
  <c r="A3124" i="3"/>
  <c r="C3124" i="3"/>
  <c r="A3130" i="3"/>
  <c r="B3130" i="3"/>
  <c r="C3130" i="3"/>
  <c r="B3136" i="3"/>
  <c r="C3136" i="3"/>
  <c r="A3136" i="3"/>
  <c r="A3142" i="3"/>
  <c r="B3142" i="3"/>
  <c r="C3142" i="3"/>
  <c r="A3148" i="3"/>
  <c r="C3148" i="3"/>
  <c r="B3148" i="3"/>
  <c r="C3154" i="3"/>
  <c r="B3154" i="3"/>
  <c r="A3154" i="3"/>
  <c r="C3160" i="3"/>
  <c r="A3160" i="3"/>
  <c r="B3160" i="3"/>
  <c r="A3166" i="3"/>
  <c r="B3166" i="3"/>
  <c r="C3166" i="3"/>
  <c r="B3172" i="3"/>
  <c r="C3172" i="3"/>
  <c r="A3172" i="3"/>
  <c r="C2805" i="3"/>
  <c r="B2805" i="3"/>
  <c r="A2805" i="3"/>
  <c r="A2811" i="3"/>
  <c r="B2811" i="3"/>
  <c r="C2811" i="3"/>
  <c r="B2817" i="3"/>
  <c r="C2817" i="3"/>
  <c r="A2817" i="3"/>
  <c r="C2823" i="3"/>
  <c r="B2823" i="3"/>
  <c r="A2823" i="3"/>
  <c r="C2829" i="3"/>
  <c r="A2829" i="3"/>
  <c r="B2829" i="3"/>
  <c r="B2835" i="3"/>
  <c r="C2835" i="3"/>
  <c r="A2835" i="3"/>
  <c r="B2841" i="3"/>
  <c r="A2841" i="3"/>
  <c r="C2841" i="3"/>
  <c r="C2847" i="3"/>
  <c r="B2847" i="3"/>
  <c r="A2847" i="3"/>
  <c r="A2853" i="3"/>
  <c r="B2853" i="3"/>
  <c r="C2853" i="3"/>
  <c r="B2859" i="3"/>
  <c r="A2859" i="3"/>
  <c r="C2859" i="3"/>
  <c r="A2865" i="3"/>
  <c r="B2865" i="3"/>
  <c r="C2865" i="3"/>
  <c r="C2871" i="3"/>
  <c r="A2871" i="3"/>
  <c r="B2871" i="3"/>
  <c r="B2877" i="3"/>
  <c r="A2877" i="3"/>
  <c r="C2877" i="3"/>
  <c r="A2883" i="3"/>
  <c r="B2883" i="3"/>
  <c r="C2883" i="3"/>
  <c r="B2889" i="3"/>
  <c r="C2889" i="3"/>
  <c r="A2889" i="3"/>
  <c r="B2895" i="3"/>
  <c r="A2895" i="3"/>
  <c r="C2895" i="3"/>
  <c r="B2901" i="3"/>
  <c r="C2901" i="3"/>
  <c r="A2901" i="3"/>
  <c r="A2907" i="3"/>
  <c r="B2907" i="3"/>
  <c r="C2907" i="3"/>
  <c r="C2913" i="3"/>
  <c r="A2913" i="3"/>
  <c r="B2913" i="3"/>
  <c r="C2919" i="3"/>
  <c r="A2919" i="3"/>
  <c r="B2919" i="3"/>
  <c r="C2925" i="3"/>
  <c r="B2925" i="3"/>
  <c r="A2925" i="3"/>
  <c r="A2931" i="3"/>
  <c r="C2931" i="3"/>
  <c r="B2931" i="3"/>
  <c r="B2937" i="3"/>
  <c r="A2937" i="3"/>
  <c r="C2937" i="3"/>
  <c r="B2943" i="3"/>
  <c r="C2943" i="3"/>
  <c r="A2943" i="3"/>
  <c r="C2949" i="3"/>
  <c r="B2949" i="3"/>
  <c r="A2949" i="3"/>
  <c r="C2955" i="3"/>
  <c r="B2955" i="3"/>
  <c r="A2955" i="3"/>
  <c r="A2961" i="3"/>
  <c r="B2961" i="3"/>
  <c r="C2961" i="3"/>
  <c r="C2967" i="3"/>
  <c r="A2967" i="3"/>
  <c r="B2967" i="3"/>
  <c r="C2973" i="3"/>
  <c r="A2973" i="3"/>
  <c r="B2973" i="3"/>
  <c r="C2979" i="3"/>
  <c r="B2979" i="3"/>
  <c r="A2979" i="3"/>
  <c r="B2985" i="3"/>
  <c r="C2985" i="3"/>
  <c r="A2985" i="3"/>
  <c r="C2991" i="3"/>
  <c r="A2991" i="3"/>
  <c r="B2991" i="3"/>
  <c r="B2997" i="3"/>
  <c r="C2997" i="3"/>
  <c r="A2997" i="3"/>
  <c r="C3003" i="3"/>
  <c r="B3003" i="3"/>
  <c r="A3003" i="3"/>
  <c r="B3009" i="3"/>
  <c r="C3009" i="3"/>
  <c r="A3009" i="3"/>
  <c r="C3015" i="3"/>
  <c r="B3015" i="3"/>
  <c r="A3015" i="3"/>
  <c r="B3021" i="3"/>
  <c r="A3021" i="3"/>
  <c r="C3021" i="3"/>
  <c r="B3027" i="3"/>
  <c r="C3027" i="3"/>
  <c r="A3027" i="3"/>
  <c r="A3033" i="3"/>
  <c r="B3033" i="3"/>
  <c r="C3033" i="3"/>
  <c r="A3039" i="3"/>
  <c r="B3039" i="3"/>
  <c r="C3039" i="3"/>
  <c r="A3045" i="3"/>
  <c r="C3045" i="3"/>
  <c r="B3045" i="3"/>
  <c r="C3051" i="3"/>
  <c r="A3051" i="3"/>
  <c r="B3051" i="3"/>
  <c r="A3057" i="3"/>
  <c r="C3057" i="3"/>
  <c r="B3057" i="3"/>
  <c r="B3063" i="3"/>
  <c r="C3063" i="3"/>
  <c r="A3063" i="3"/>
  <c r="A3069" i="3"/>
  <c r="B3069" i="3"/>
  <c r="C3069" i="3"/>
  <c r="C3075" i="3"/>
  <c r="A3075" i="3"/>
  <c r="B3075" i="3"/>
  <c r="A3081" i="3"/>
  <c r="C3081" i="3"/>
  <c r="B3081" i="3"/>
  <c r="B3087" i="3"/>
  <c r="A3087" i="3"/>
  <c r="C3087" i="3"/>
  <c r="A3093" i="3"/>
  <c r="B3093" i="3"/>
  <c r="C3093" i="3"/>
  <c r="C3099" i="3"/>
  <c r="A3099" i="3"/>
  <c r="B3099" i="3"/>
  <c r="A3105" i="3"/>
  <c r="B3105" i="3"/>
  <c r="C3105" i="3"/>
  <c r="B3111" i="3"/>
  <c r="C3111" i="3"/>
  <c r="A3111" i="3"/>
  <c r="A3117" i="3"/>
  <c r="C3117" i="3"/>
  <c r="B3117" i="3"/>
  <c r="A3123" i="3"/>
  <c r="B3123" i="3"/>
  <c r="C3123" i="3"/>
  <c r="A3129" i="3"/>
  <c r="B3129" i="3"/>
  <c r="C3129" i="3"/>
  <c r="A3135" i="3"/>
  <c r="C3135" i="3"/>
  <c r="B3135" i="3"/>
  <c r="A3141" i="3"/>
  <c r="C3141" i="3"/>
  <c r="B3141" i="3"/>
  <c r="A3147" i="3"/>
  <c r="C3147" i="3"/>
  <c r="B3147" i="3"/>
  <c r="A3153" i="3"/>
  <c r="B3153" i="3"/>
  <c r="C3153" i="3"/>
  <c r="B3159" i="3"/>
  <c r="A3159" i="3"/>
  <c r="C3159" i="3"/>
  <c r="A3165" i="3"/>
  <c r="B3165" i="3"/>
  <c r="C3165" i="3"/>
  <c r="C3171" i="3"/>
  <c r="A3171" i="3"/>
  <c r="B3171" i="3"/>
  <c r="B2822" i="3"/>
  <c r="A2822" i="3"/>
  <c r="C2822" i="3"/>
  <c r="B2828" i="3"/>
  <c r="A2828" i="3"/>
  <c r="C2828" i="3"/>
  <c r="A2834" i="3"/>
  <c r="C2834" i="3"/>
  <c r="B2834" i="3"/>
  <c r="B2840" i="3"/>
  <c r="A2840" i="3"/>
  <c r="C2840" i="3"/>
  <c r="B2846" i="3"/>
  <c r="C2846" i="3"/>
  <c r="A2846" i="3"/>
  <c r="B2852" i="3"/>
  <c r="C2852" i="3"/>
  <c r="A2852" i="3"/>
  <c r="C2858" i="3"/>
  <c r="A2858" i="3"/>
  <c r="B2858" i="3"/>
  <c r="B2864" i="3"/>
  <c r="A2864" i="3"/>
  <c r="C2864" i="3"/>
  <c r="C2870" i="3"/>
  <c r="B2870" i="3"/>
  <c r="A2870" i="3"/>
  <c r="B2876" i="3"/>
  <c r="A2876" i="3"/>
  <c r="C2876" i="3"/>
  <c r="B2882" i="3"/>
  <c r="C2882" i="3"/>
  <c r="A2882" i="3"/>
  <c r="B2888" i="3"/>
  <c r="A2888" i="3"/>
  <c r="C2888" i="3"/>
  <c r="C2894" i="3"/>
  <c r="B2894" i="3"/>
  <c r="A2894" i="3"/>
  <c r="B2900" i="3"/>
  <c r="C2900" i="3"/>
  <c r="A2900" i="3"/>
  <c r="C2906" i="3"/>
  <c r="B2906" i="3"/>
  <c r="A2906" i="3"/>
  <c r="B2912" i="3"/>
  <c r="C2912" i="3"/>
  <c r="A2912" i="3"/>
  <c r="C2918" i="3"/>
  <c r="B2918" i="3"/>
  <c r="A2918" i="3"/>
  <c r="B2924" i="3"/>
  <c r="A2924" i="3"/>
  <c r="C2924" i="3"/>
  <c r="C2930" i="3"/>
  <c r="B2930" i="3"/>
  <c r="A2930" i="3"/>
  <c r="B2936" i="3"/>
  <c r="C2936" i="3"/>
  <c r="A2936" i="3"/>
  <c r="A2942" i="3"/>
  <c r="C2942" i="3"/>
  <c r="B2942" i="3"/>
  <c r="B2948" i="3"/>
  <c r="A2948" i="3"/>
  <c r="C2948" i="3"/>
  <c r="C2954" i="3"/>
  <c r="B2954" i="3"/>
  <c r="A2954" i="3"/>
  <c r="B2960" i="3"/>
  <c r="A2960" i="3"/>
  <c r="C2960" i="3"/>
  <c r="B2966" i="3"/>
  <c r="C2966" i="3"/>
  <c r="A2966" i="3"/>
  <c r="B2972" i="3"/>
  <c r="A2972" i="3"/>
  <c r="C2972" i="3"/>
  <c r="B2978" i="3"/>
  <c r="C2978" i="3"/>
  <c r="A2978" i="3"/>
  <c r="B2984" i="3"/>
  <c r="C2984" i="3"/>
  <c r="A2984" i="3"/>
  <c r="B2990" i="3"/>
  <c r="C2990" i="3"/>
  <c r="A2990" i="3"/>
  <c r="B2996" i="3"/>
  <c r="C2996" i="3"/>
  <c r="A2996" i="3"/>
  <c r="C3002" i="3"/>
  <c r="A3002" i="3"/>
  <c r="B3002" i="3"/>
  <c r="B3008" i="3"/>
  <c r="C3008" i="3"/>
  <c r="A3008" i="3"/>
  <c r="C3014" i="3"/>
  <c r="A3014" i="3"/>
  <c r="B3014" i="3"/>
  <c r="B3020" i="3"/>
  <c r="A3020" i="3"/>
  <c r="C3020" i="3"/>
  <c r="A3026" i="3"/>
  <c r="B3026" i="3"/>
  <c r="C3026" i="3"/>
  <c r="C3032" i="3"/>
  <c r="B3032" i="3"/>
  <c r="A3032" i="3"/>
  <c r="C3038" i="3"/>
  <c r="A3038" i="3"/>
  <c r="B3038" i="3"/>
  <c r="C3044" i="3"/>
  <c r="B3044" i="3"/>
  <c r="A3044" i="3"/>
  <c r="B3050" i="3"/>
  <c r="A3050" i="3"/>
  <c r="C3050" i="3"/>
  <c r="C3056" i="3"/>
  <c r="B3056" i="3"/>
  <c r="A3056" i="3"/>
  <c r="B3062" i="3"/>
  <c r="A3062" i="3"/>
  <c r="C3062" i="3"/>
  <c r="C3068" i="3"/>
  <c r="B3068" i="3"/>
  <c r="A3068" i="3"/>
  <c r="B3074" i="3"/>
  <c r="C3074" i="3"/>
  <c r="A3074" i="3"/>
  <c r="C3080" i="3"/>
  <c r="A3080" i="3"/>
  <c r="B3080" i="3"/>
  <c r="B3086" i="3"/>
  <c r="C3086" i="3"/>
  <c r="A3086" i="3"/>
  <c r="B3092" i="3"/>
  <c r="C3092" i="3"/>
  <c r="A3092" i="3"/>
  <c r="B3098" i="3"/>
  <c r="C3098" i="3"/>
  <c r="A3098" i="3"/>
  <c r="C3104" i="3"/>
  <c r="B3104" i="3"/>
  <c r="A3104" i="3"/>
  <c r="A3110" i="3"/>
  <c r="C3110" i="3"/>
  <c r="B3110" i="3"/>
  <c r="A3116" i="3"/>
  <c r="C3116" i="3"/>
  <c r="B3116" i="3"/>
  <c r="A3122" i="3"/>
  <c r="C3122" i="3"/>
  <c r="B3122" i="3"/>
  <c r="C3128" i="3"/>
  <c r="B3128" i="3"/>
  <c r="A3128" i="3"/>
  <c r="A3134" i="3"/>
  <c r="B3134" i="3"/>
  <c r="C3134" i="3"/>
  <c r="A3140" i="3"/>
  <c r="B3140" i="3"/>
  <c r="C3140" i="3"/>
  <c r="B3146" i="3"/>
  <c r="C3146" i="3"/>
  <c r="A3146" i="3"/>
  <c r="C3152" i="3"/>
  <c r="A3152" i="3"/>
  <c r="B3152" i="3"/>
  <c r="C3158" i="3"/>
  <c r="B3158" i="3"/>
  <c r="A3158" i="3"/>
  <c r="C3164" i="3"/>
  <c r="A3164" i="3"/>
  <c r="B3164" i="3"/>
  <c r="A3170" i="3"/>
  <c r="B3170" i="3"/>
  <c r="C3170" i="3"/>
  <c r="C3176" i="3"/>
  <c r="B3176" i="3"/>
  <c r="A3176" i="3"/>
  <c r="C10" i="5" l="1"/>
  <c r="L7" i="5"/>
  <c r="L6" i="5"/>
  <c r="L4" i="5"/>
  <c r="E104" i="7"/>
  <c r="E101" i="7"/>
  <c r="E98" i="7"/>
  <c r="E95" i="7"/>
  <c r="E92" i="7"/>
  <c r="E89" i="7"/>
  <c r="E86" i="7"/>
  <c r="E83" i="7"/>
  <c r="E80" i="7"/>
  <c r="E77" i="7"/>
  <c r="E74" i="7"/>
  <c r="E71" i="7"/>
  <c r="E68" i="7"/>
  <c r="G103" i="7"/>
  <c r="G100" i="7"/>
  <c r="G97" i="7"/>
  <c r="G94" i="7"/>
  <c r="G91" i="7"/>
  <c r="G88" i="7"/>
  <c r="G85" i="7"/>
  <c r="G82" i="7"/>
  <c r="G79" i="7"/>
  <c r="G76" i="7"/>
  <c r="G73" i="7"/>
  <c r="G70" i="7"/>
  <c r="G67" i="7"/>
  <c r="F103" i="7"/>
  <c r="F100" i="7"/>
  <c r="F97" i="7"/>
  <c r="F94" i="7"/>
  <c r="F91" i="7"/>
  <c r="F88" i="7"/>
  <c r="F85" i="7"/>
  <c r="F82" i="7"/>
  <c r="F79" i="7"/>
  <c r="F76" i="7"/>
  <c r="F73" i="7"/>
  <c r="F70" i="7"/>
  <c r="F67" i="7"/>
  <c r="E103" i="7"/>
  <c r="E100" i="7"/>
  <c r="E97" i="7"/>
  <c r="E94" i="7"/>
  <c r="E91" i="7"/>
  <c r="E88" i="7"/>
  <c r="E85" i="7"/>
  <c r="E82" i="7"/>
  <c r="E79" i="7"/>
  <c r="E76" i="7"/>
  <c r="E73" i="7"/>
  <c r="E70" i="7"/>
  <c r="E67" i="7"/>
  <c r="G105" i="7"/>
  <c r="G102" i="7"/>
  <c r="G99" i="7"/>
  <c r="G96" i="7"/>
  <c r="G93" i="7"/>
  <c r="G90" i="7"/>
  <c r="G87" i="7"/>
  <c r="G84" i="7"/>
  <c r="G81" i="7"/>
  <c r="G78" i="7"/>
  <c r="G75" i="7"/>
  <c r="G72" i="7"/>
  <c r="G69" i="7"/>
  <c r="G66" i="7"/>
  <c r="F105" i="7"/>
  <c r="E105" i="7"/>
  <c r="F104" i="7"/>
  <c r="F101" i="7"/>
  <c r="F98" i="7"/>
  <c r="F95" i="7"/>
  <c r="F65" i="7"/>
  <c r="F62" i="7"/>
  <c r="F59" i="7"/>
  <c r="F56" i="7"/>
  <c r="F53" i="7"/>
  <c r="F50" i="7"/>
  <c r="F47" i="7"/>
  <c r="F44" i="7"/>
  <c r="F41" i="7"/>
  <c r="F38" i="7"/>
  <c r="F35" i="7"/>
  <c r="F32" i="7"/>
  <c r="F29" i="7"/>
  <c r="F26" i="7"/>
  <c r="F23" i="7"/>
  <c r="F20" i="7"/>
  <c r="F17" i="7"/>
  <c r="F96" i="7"/>
  <c r="E65" i="7"/>
  <c r="E62" i="7"/>
  <c r="E59" i="7"/>
  <c r="E56" i="7"/>
  <c r="E53" i="7"/>
  <c r="E50" i="7"/>
  <c r="E47" i="7"/>
  <c r="E44" i="7"/>
  <c r="E41" i="7"/>
  <c r="E38" i="7"/>
  <c r="E35" i="7"/>
  <c r="E32" i="7"/>
  <c r="E29" i="7"/>
  <c r="E26" i="7"/>
  <c r="E23" i="7"/>
  <c r="E20" i="7"/>
  <c r="E96" i="7"/>
  <c r="G98" i="7"/>
  <c r="G64" i="7"/>
  <c r="G61" i="7"/>
  <c r="G58" i="7"/>
  <c r="G55" i="7"/>
  <c r="G52" i="7"/>
  <c r="G49" i="7"/>
  <c r="G46" i="7"/>
  <c r="G43" i="7"/>
  <c r="G40" i="7"/>
  <c r="G37" i="7"/>
  <c r="G34" i="7"/>
  <c r="G31" i="7"/>
  <c r="G28" i="7"/>
  <c r="G25" i="7"/>
  <c r="F64" i="7"/>
  <c r="F61" i="7"/>
  <c r="F58" i="7"/>
  <c r="F55" i="7"/>
  <c r="F52" i="7"/>
  <c r="F49" i="7"/>
  <c r="F46" i="7"/>
  <c r="F43" i="7"/>
  <c r="F40" i="7"/>
  <c r="F37" i="7"/>
  <c r="F34" i="7"/>
  <c r="F31" i="7"/>
  <c r="F28" i="7"/>
  <c r="F102" i="7"/>
  <c r="E64" i="7"/>
  <c r="E61" i="7"/>
  <c r="E58" i="7"/>
  <c r="E55" i="7"/>
  <c r="E52" i="7"/>
  <c r="E49" i="7"/>
  <c r="E46" i="7"/>
  <c r="E43" i="7"/>
  <c r="E40" i="7"/>
  <c r="E37" i="7"/>
  <c r="E34" i="7"/>
  <c r="E31" i="7"/>
  <c r="E28" i="7"/>
  <c r="E25" i="7"/>
  <c r="E22" i="7"/>
  <c r="G104" i="7"/>
  <c r="E102" i="7"/>
  <c r="G92" i="7"/>
  <c r="G89" i="7"/>
  <c r="G86" i="7"/>
  <c r="G83" i="7"/>
  <c r="G80" i="7"/>
  <c r="G77" i="7"/>
  <c r="G74" i="7"/>
  <c r="G71" i="7"/>
  <c r="G68" i="7"/>
  <c r="G95" i="7"/>
  <c r="F92" i="7"/>
  <c r="F89" i="7"/>
  <c r="F86" i="7"/>
  <c r="F83" i="7"/>
  <c r="F80" i="7"/>
  <c r="F77" i="7"/>
  <c r="F74" i="7"/>
  <c r="F71" i="7"/>
  <c r="F68" i="7"/>
  <c r="G63" i="7"/>
  <c r="G60" i="7"/>
  <c r="G57" i="7"/>
  <c r="G54" i="7"/>
  <c r="G51" i="7"/>
  <c r="G48" i="7"/>
  <c r="G45" i="7"/>
  <c r="G42" i="7"/>
  <c r="G39" i="7"/>
  <c r="G36" i="7"/>
  <c r="G33" i="7"/>
  <c r="G30" i="7"/>
  <c r="G27" i="7"/>
  <c r="G24" i="7"/>
  <c r="G21" i="7"/>
  <c r="F63" i="7"/>
  <c r="F60" i="7"/>
  <c r="F57" i="7"/>
  <c r="F54" i="7"/>
  <c r="F51" i="7"/>
  <c r="F48" i="7"/>
  <c r="F45" i="7"/>
  <c r="F42" i="7"/>
  <c r="F39" i="7"/>
  <c r="F36" i="7"/>
  <c r="F33" i="7"/>
  <c r="F30" i="7"/>
  <c r="F27" i="7"/>
  <c r="F24" i="7"/>
  <c r="F21" i="7"/>
  <c r="F99" i="7"/>
  <c r="F93" i="7"/>
  <c r="F90" i="7"/>
  <c r="F87" i="7"/>
  <c r="F84" i="7"/>
  <c r="F81" i="7"/>
  <c r="F78" i="7"/>
  <c r="F75" i="7"/>
  <c r="F72" i="7"/>
  <c r="F69" i="7"/>
  <c r="F66" i="7"/>
  <c r="E63" i="7"/>
  <c r="E60" i="7"/>
  <c r="E57" i="7"/>
  <c r="E54" i="7"/>
  <c r="E51" i="7"/>
  <c r="E48" i="7"/>
  <c r="E45" i="7"/>
  <c r="E42" i="7"/>
  <c r="E39" i="7"/>
  <c r="E36" i="7"/>
  <c r="E33" i="7"/>
  <c r="E30" i="7"/>
  <c r="E27" i="7"/>
  <c r="E24" i="7"/>
  <c r="E21" i="7"/>
  <c r="E99" i="7"/>
  <c r="E16" i="7"/>
  <c r="E13" i="7"/>
  <c r="E10" i="7"/>
  <c r="E7" i="7"/>
  <c r="G59" i="7"/>
  <c r="G50" i="7"/>
  <c r="G41" i="7"/>
  <c r="G32" i="7"/>
  <c r="G22" i="7"/>
  <c r="E87" i="7"/>
  <c r="E78" i="7"/>
  <c r="E69" i="7"/>
  <c r="F22" i="7"/>
  <c r="G20" i="7"/>
  <c r="G19" i="7"/>
  <c r="G15" i="7"/>
  <c r="G12" i="7"/>
  <c r="G9" i="7"/>
  <c r="G6" i="7"/>
  <c r="F19" i="7"/>
  <c r="F15" i="7"/>
  <c r="F12" i="7"/>
  <c r="F9" i="7"/>
  <c r="F6" i="7"/>
  <c r="E19" i="7"/>
  <c r="E15" i="7"/>
  <c r="E12" i="7"/>
  <c r="E9" i="7"/>
  <c r="E6" i="7"/>
  <c r="G62" i="7"/>
  <c r="G53" i="7"/>
  <c r="G44" i="7"/>
  <c r="G35" i="7"/>
  <c r="G18" i="7"/>
  <c r="E93" i="7"/>
  <c r="E84" i="7"/>
  <c r="E75" i="7"/>
  <c r="E66" i="7"/>
  <c r="G26" i="7"/>
  <c r="F18" i="7"/>
  <c r="G14" i="7"/>
  <c r="G11" i="7"/>
  <c r="G8" i="7"/>
  <c r="E18" i="7"/>
  <c r="F14" i="7"/>
  <c r="F11" i="7"/>
  <c r="F8" i="7"/>
  <c r="G23" i="7"/>
  <c r="G17" i="7"/>
  <c r="E14" i="7"/>
  <c r="E11" i="7"/>
  <c r="E8" i="7"/>
  <c r="G65" i="7"/>
  <c r="G56" i="7"/>
  <c r="G47" i="7"/>
  <c r="G38" i="7"/>
  <c r="G29" i="7"/>
  <c r="E17" i="7"/>
  <c r="E90" i="7"/>
  <c r="E81" i="7"/>
  <c r="E72" i="7"/>
  <c r="F25" i="7"/>
  <c r="G16" i="7"/>
  <c r="G13" i="7"/>
  <c r="G10" i="7"/>
  <c r="G7" i="7"/>
  <c r="G101" i="7"/>
  <c r="F16" i="7"/>
  <c r="F13" i="7"/>
  <c r="F10" i="7"/>
  <c r="F7" i="7"/>
  <c r="C3181" i="3"/>
  <c r="L19" i="5"/>
  <c r="L16" i="5"/>
  <c r="C9" i="5"/>
  <c r="L18" i="5"/>
  <c r="L21" i="5"/>
  <c r="L17" i="5"/>
  <c r="C4" i="5"/>
  <c r="C7" i="5" s="1"/>
  <c r="L20" i="5"/>
  <c r="O3" i="2"/>
  <c r="C8" i="5" s="1"/>
  <c r="J103" i="7"/>
  <c r="J100" i="7"/>
  <c r="J97" i="7"/>
  <c r="J94" i="7"/>
  <c r="J91" i="7"/>
  <c r="J88" i="7"/>
  <c r="J85" i="7"/>
  <c r="J82" i="7"/>
  <c r="J79" i="7"/>
  <c r="J76" i="7"/>
  <c r="J73" i="7"/>
  <c r="J70" i="7"/>
  <c r="J67" i="7"/>
  <c r="K105" i="7"/>
  <c r="K102" i="7"/>
  <c r="K99" i="7"/>
  <c r="K96" i="7"/>
  <c r="K93" i="7"/>
  <c r="K90" i="7"/>
  <c r="K87" i="7"/>
  <c r="K84" i="7"/>
  <c r="K81" i="7"/>
  <c r="K78" i="7"/>
  <c r="K75" i="7"/>
  <c r="K72" i="7"/>
  <c r="K69" i="7"/>
  <c r="K66" i="7"/>
  <c r="J105" i="7"/>
  <c r="J102" i="7"/>
  <c r="J99" i="7"/>
  <c r="J96" i="7"/>
  <c r="J93" i="7"/>
  <c r="J90" i="7"/>
  <c r="J87" i="7"/>
  <c r="J84" i="7"/>
  <c r="J81" i="7"/>
  <c r="J78" i="7"/>
  <c r="J75" i="7"/>
  <c r="J72" i="7"/>
  <c r="J69" i="7"/>
  <c r="J66" i="7"/>
  <c r="I105" i="7"/>
  <c r="I102" i="7"/>
  <c r="I99" i="7"/>
  <c r="I96" i="7"/>
  <c r="I93" i="7"/>
  <c r="I90" i="7"/>
  <c r="I87" i="7"/>
  <c r="I84" i="7"/>
  <c r="I81" i="7"/>
  <c r="I78" i="7"/>
  <c r="I75" i="7"/>
  <c r="I72" i="7"/>
  <c r="I69" i="7"/>
  <c r="I66" i="7"/>
  <c r="J104" i="7"/>
  <c r="I104" i="7"/>
  <c r="I101" i="7"/>
  <c r="I98" i="7"/>
  <c r="I95" i="7"/>
  <c r="K103" i="7"/>
  <c r="K100" i="7"/>
  <c r="K97" i="7"/>
  <c r="K64" i="7"/>
  <c r="K61" i="7"/>
  <c r="K58" i="7"/>
  <c r="K55" i="7"/>
  <c r="K52" i="7"/>
  <c r="K49" i="7"/>
  <c r="K46" i="7"/>
  <c r="K43" i="7"/>
  <c r="K40" i="7"/>
  <c r="K37" i="7"/>
  <c r="K34" i="7"/>
  <c r="K31" i="7"/>
  <c r="K28" i="7"/>
  <c r="K25" i="7"/>
  <c r="K22" i="7"/>
  <c r="K19" i="7"/>
  <c r="K16" i="7"/>
  <c r="K98" i="7"/>
  <c r="K94" i="7"/>
  <c r="K91" i="7"/>
  <c r="K88" i="7"/>
  <c r="K85" i="7"/>
  <c r="K82" i="7"/>
  <c r="K79" i="7"/>
  <c r="K76" i="7"/>
  <c r="K73" i="7"/>
  <c r="K70" i="7"/>
  <c r="K67" i="7"/>
  <c r="J64" i="7"/>
  <c r="J61" i="7"/>
  <c r="J58" i="7"/>
  <c r="J55" i="7"/>
  <c r="J52" i="7"/>
  <c r="J49" i="7"/>
  <c r="J46" i="7"/>
  <c r="J43" i="7"/>
  <c r="J40" i="7"/>
  <c r="J37" i="7"/>
  <c r="J34" i="7"/>
  <c r="J31" i="7"/>
  <c r="J28" i="7"/>
  <c r="J25" i="7"/>
  <c r="J22" i="7"/>
  <c r="J98" i="7"/>
  <c r="I94" i="7"/>
  <c r="I91" i="7"/>
  <c r="I88" i="7"/>
  <c r="I85" i="7"/>
  <c r="I82" i="7"/>
  <c r="I79" i="7"/>
  <c r="I76" i="7"/>
  <c r="I73" i="7"/>
  <c r="I70" i="7"/>
  <c r="I67" i="7"/>
  <c r="I64" i="7"/>
  <c r="I61" i="7"/>
  <c r="I58" i="7"/>
  <c r="I55" i="7"/>
  <c r="I52" i="7"/>
  <c r="I49" i="7"/>
  <c r="I46" i="7"/>
  <c r="I43" i="7"/>
  <c r="I40" i="7"/>
  <c r="I37" i="7"/>
  <c r="I34" i="7"/>
  <c r="I31" i="7"/>
  <c r="I28" i="7"/>
  <c r="I25" i="7"/>
  <c r="I22" i="7"/>
  <c r="K92" i="7"/>
  <c r="K89" i="7"/>
  <c r="K86" i="7"/>
  <c r="K83" i="7"/>
  <c r="K80" i="7"/>
  <c r="K77" i="7"/>
  <c r="K74" i="7"/>
  <c r="K71" i="7"/>
  <c r="K68" i="7"/>
  <c r="I100" i="7"/>
  <c r="J92" i="7"/>
  <c r="J89" i="7"/>
  <c r="J86" i="7"/>
  <c r="J83" i="7"/>
  <c r="J80" i="7"/>
  <c r="J77" i="7"/>
  <c r="J74" i="7"/>
  <c r="J71" i="7"/>
  <c r="J68" i="7"/>
  <c r="K63" i="7"/>
  <c r="K60" i="7"/>
  <c r="K57" i="7"/>
  <c r="K54" i="7"/>
  <c r="K51" i="7"/>
  <c r="K48" i="7"/>
  <c r="K45" i="7"/>
  <c r="K42" i="7"/>
  <c r="K39" i="7"/>
  <c r="K36" i="7"/>
  <c r="K33" i="7"/>
  <c r="K30" i="7"/>
  <c r="K27" i="7"/>
  <c r="K104" i="7"/>
  <c r="K95" i="7"/>
  <c r="I92" i="7"/>
  <c r="I89" i="7"/>
  <c r="I86" i="7"/>
  <c r="I83" i="7"/>
  <c r="I80" i="7"/>
  <c r="I77" i="7"/>
  <c r="I74" i="7"/>
  <c r="I71" i="7"/>
  <c r="I68" i="7"/>
  <c r="J63" i="7"/>
  <c r="J60" i="7"/>
  <c r="J57" i="7"/>
  <c r="J54" i="7"/>
  <c r="J51" i="7"/>
  <c r="J48" i="7"/>
  <c r="J45" i="7"/>
  <c r="J42" i="7"/>
  <c r="J39" i="7"/>
  <c r="J36" i="7"/>
  <c r="J33" i="7"/>
  <c r="J30" i="7"/>
  <c r="J27" i="7"/>
  <c r="J24" i="7"/>
  <c r="J21" i="7"/>
  <c r="J95" i="7"/>
  <c r="I63" i="7"/>
  <c r="I60" i="7"/>
  <c r="I57" i="7"/>
  <c r="I54" i="7"/>
  <c r="I51" i="7"/>
  <c r="I48" i="7"/>
  <c r="I45" i="7"/>
  <c r="I42" i="7"/>
  <c r="I39" i="7"/>
  <c r="I36" i="7"/>
  <c r="I33" i="7"/>
  <c r="I30" i="7"/>
  <c r="I27" i="7"/>
  <c r="I24" i="7"/>
  <c r="I21" i="7"/>
  <c r="I97" i="7"/>
  <c r="K65" i="7"/>
  <c r="K62" i="7"/>
  <c r="K59" i="7"/>
  <c r="K56" i="7"/>
  <c r="K53" i="7"/>
  <c r="K50" i="7"/>
  <c r="K47" i="7"/>
  <c r="K44" i="7"/>
  <c r="K41" i="7"/>
  <c r="K38" i="7"/>
  <c r="K35" i="7"/>
  <c r="K32" i="7"/>
  <c r="K29" i="7"/>
  <c r="K26" i="7"/>
  <c r="K23" i="7"/>
  <c r="K101" i="7"/>
  <c r="J65" i="7"/>
  <c r="J62" i="7"/>
  <c r="J59" i="7"/>
  <c r="J56" i="7"/>
  <c r="J53" i="7"/>
  <c r="J50" i="7"/>
  <c r="J47" i="7"/>
  <c r="J44" i="7"/>
  <c r="J41" i="7"/>
  <c r="J38" i="7"/>
  <c r="J35" i="7"/>
  <c r="J32" i="7"/>
  <c r="J29" i="7"/>
  <c r="J26" i="7"/>
  <c r="J23" i="7"/>
  <c r="I59" i="7"/>
  <c r="I50" i="7"/>
  <c r="I41" i="7"/>
  <c r="I32" i="7"/>
  <c r="J20" i="7"/>
  <c r="J19" i="7"/>
  <c r="J15" i="7"/>
  <c r="J12" i="7"/>
  <c r="J9" i="7"/>
  <c r="J6" i="7"/>
  <c r="I20" i="7"/>
  <c r="I19" i="7"/>
  <c r="I15" i="7"/>
  <c r="I12" i="7"/>
  <c r="I9" i="7"/>
  <c r="I6" i="7"/>
  <c r="K24" i="7"/>
  <c r="K18" i="7"/>
  <c r="J18" i="7"/>
  <c r="K14" i="7"/>
  <c r="K11" i="7"/>
  <c r="K8" i="7"/>
  <c r="I103" i="7"/>
  <c r="I62" i="7"/>
  <c r="I53" i="7"/>
  <c r="I44" i="7"/>
  <c r="I35" i="7"/>
  <c r="I18" i="7"/>
  <c r="J14" i="7"/>
  <c r="J11" i="7"/>
  <c r="J8" i="7"/>
  <c r="I26" i="7"/>
  <c r="K17" i="7"/>
  <c r="I14" i="7"/>
  <c r="I11" i="7"/>
  <c r="I8" i="7"/>
  <c r="K21" i="7"/>
  <c r="J17" i="7"/>
  <c r="I23" i="7"/>
  <c r="I17" i="7"/>
  <c r="K13" i="7"/>
  <c r="K10" i="7"/>
  <c r="K7" i="7"/>
  <c r="I65" i="7"/>
  <c r="I56" i="7"/>
  <c r="I47" i="7"/>
  <c r="I38" i="7"/>
  <c r="I29" i="7"/>
  <c r="J16" i="7"/>
  <c r="J13" i="7"/>
  <c r="J10" i="7"/>
  <c r="J7" i="7"/>
  <c r="I16" i="7"/>
  <c r="I13" i="7"/>
  <c r="I10" i="7"/>
  <c r="I7" i="7"/>
  <c r="J101" i="7"/>
  <c r="K20" i="7"/>
  <c r="K15" i="7"/>
  <c r="K12" i="7"/>
  <c r="K9" i="7"/>
  <c r="K6" i="7"/>
  <c r="C3182" i="3"/>
  <c r="O105" i="7"/>
  <c r="O102" i="7"/>
  <c r="O99" i="7"/>
  <c r="O96" i="7"/>
  <c r="O93" i="7"/>
  <c r="O90" i="7"/>
  <c r="O87" i="7"/>
  <c r="O84" i="7"/>
  <c r="O81" i="7"/>
  <c r="O78" i="7"/>
  <c r="O75" i="7"/>
  <c r="O72" i="7"/>
  <c r="O69" i="7"/>
  <c r="O66" i="7"/>
  <c r="N105" i="7"/>
  <c r="M105" i="7"/>
  <c r="M102" i="7"/>
  <c r="M99" i="7"/>
  <c r="M96" i="7"/>
  <c r="M93" i="7"/>
  <c r="M90" i="7"/>
  <c r="M87" i="7"/>
  <c r="M84" i="7"/>
  <c r="M81" i="7"/>
  <c r="M78" i="7"/>
  <c r="M75" i="7"/>
  <c r="M72" i="7"/>
  <c r="M69" i="7"/>
  <c r="M66" i="7"/>
  <c r="O104" i="7"/>
  <c r="O101" i="7"/>
  <c r="O98" i="7"/>
  <c r="O95" i="7"/>
  <c r="O92" i="7"/>
  <c r="O89" i="7"/>
  <c r="O86" i="7"/>
  <c r="O83" i="7"/>
  <c r="O80" i="7"/>
  <c r="O77" i="7"/>
  <c r="O74" i="7"/>
  <c r="O71" i="7"/>
  <c r="O68" i="7"/>
  <c r="N104" i="7"/>
  <c r="N101" i="7"/>
  <c r="N98" i="7"/>
  <c r="N95" i="7"/>
  <c r="N92" i="7"/>
  <c r="N89" i="7"/>
  <c r="N86" i="7"/>
  <c r="N83" i="7"/>
  <c r="N80" i="7"/>
  <c r="N77" i="7"/>
  <c r="N74" i="7"/>
  <c r="N71" i="7"/>
  <c r="N68" i="7"/>
  <c r="M104" i="7"/>
  <c r="M101" i="7"/>
  <c r="M98" i="7"/>
  <c r="M95" i="7"/>
  <c r="M92" i="7"/>
  <c r="M89" i="7"/>
  <c r="M86" i="7"/>
  <c r="M83" i="7"/>
  <c r="M80" i="7"/>
  <c r="M77" i="7"/>
  <c r="M74" i="7"/>
  <c r="M71" i="7"/>
  <c r="M68" i="7"/>
  <c r="M65" i="7"/>
  <c r="O103" i="7"/>
  <c r="N103" i="7"/>
  <c r="N100" i="7"/>
  <c r="N97" i="7"/>
  <c r="N96" i="7"/>
  <c r="M94" i="7"/>
  <c r="M91" i="7"/>
  <c r="M88" i="7"/>
  <c r="M85" i="7"/>
  <c r="M82" i="7"/>
  <c r="M79" i="7"/>
  <c r="M76" i="7"/>
  <c r="M73" i="7"/>
  <c r="M70" i="7"/>
  <c r="M67" i="7"/>
  <c r="O63" i="7"/>
  <c r="O60" i="7"/>
  <c r="O57" i="7"/>
  <c r="O54" i="7"/>
  <c r="O51" i="7"/>
  <c r="O48" i="7"/>
  <c r="O45" i="7"/>
  <c r="O42" i="7"/>
  <c r="O39" i="7"/>
  <c r="O36" i="7"/>
  <c r="O33" i="7"/>
  <c r="O30" i="7"/>
  <c r="O27" i="7"/>
  <c r="O24" i="7"/>
  <c r="O21" i="7"/>
  <c r="O100" i="7"/>
  <c r="N63" i="7"/>
  <c r="N60" i="7"/>
  <c r="N57" i="7"/>
  <c r="N54" i="7"/>
  <c r="N51" i="7"/>
  <c r="N48" i="7"/>
  <c r="N45" i="7"/>
  <c r="N42" i="7"/>
  <c r="N39" i="7"/>
  <c r="N36" i="7"/>
  <c r="N33" i="7"/>
  <c r="N30" i="7"/>
  <c r="N27" i="7"/>
  <c r="N24" i="7"/>
  <c r="N21" i="7"/>
  <c r="M100" i="7"/>
  <c r="M63" i="7"/>
  <c r="M60" i="7"/>
  <c r="M57" i="7"/>
  <c r="M54" i="7"/>
  <c r="M51" i="7"/>
  <c r="M48" i="7"/>
  <c r="M45" i="7"/>
  <c r="M42" i="7"/>
  <c r="M39" i="7"/>
  <c r="M36" i="7"/>
  <c r="M33" i="7"/>
  <c r="M30" i="7"/>
  <c r="M27" i="7"/>
  <c r="N102" i="7"/>
  <c r="O62" i="7"/>
  <c r="O59" i="7"/>
  <c r="O56" i="7"/>
  <c r="O53" i="7"/>
  <c r="O50" i="7"/>
  <c r="O47" i="7"/>
  <c r="O44" i="7"/>
  <c r="O41" i="7"/>
  <c r="O38" i="7"/>
  <c r="O35" i="7"/>
  <c r="O32" i="7"/>
  <c r="O29" i="7"/>
  <c r="O26" i="7"/>
  <c r="O23" i="7"/>
  <c r="O20" i="7"/>
  <c r="O97" i="7"/>
  <c r="O65" i="7"/>
  <c r="N62" i="7"/>
  <c r="N59" i="7"/>
  <c r="N56" i="7"/>
  <c r="N53" i="7"/>
  <c r="N50" i="7"/>
  <c r="N47" i="7"/>
  <c r="N44" i="7"/>
  <c r="N41" i="7"/>
  <c r="N38" i="7"/>
  <c r="N35" i="7"/>
  <c r="N32" i="7"/>
  <c r="N29" i="7"/>
  <c r="N26" i="7"/>
  <c r="N23" i="7"/>
  <c r="N20" i="7"/>
  <c r="M97" i="7"/>
  <c r="N65" i="7"/>
  <c r="M62" i="7"/>
  <c r="M59" i="7"/>
  <c r="M56" i="7"/>
  <c r="M53" i="7"/>
  <c r="M50" i="7"/>
  <c r="M47" i="7"/>
  <c r="M44" i="7"/>
  <c r="M41" i="7"/>
  <c r="M38" i="7"/>
  <c r="M35" i="7"/>
  <c r="M32" i="7"/>
  <c r="M29" i="7"/>
  <c r="M26" i="7"/>
  <c r="M23" i="7"/>
  <c r="M20" i="7"/>
  <c r="N99" i="7"/>
  <c r="N93" i="7"/>
  <c r="N90" i="7"/>
  <c r="N87" i="7"/>
  <c r="N84" i="7"/>
  <c r="N81" i="7"/>
  <c r="N78" i="7"/>
  <c r="N75" i="7"/>
  <c r="N72" i="7"/>
  <c r="N69" i="7"/>
  <c r="N66" i="7"/>
  <c r="M103" i="7"/>
  <c r="O64" i="7"/>
  <c r="O61" i="7"/>
  <c r="O58" i="7"/>
  <c r="O55" i="7"/>
  <c r="O52" i="7"/>
  <c r="O49" i="7"/>
  <c r="O46" i="7"/>
  <c r="O43" i="7"/>
  <c r="O40" i="7"/>
  <c r="O37" i="7"/>
  <c r="O34" i="7"/>
  <c r="O31" i="7"/>
  <c r="O28" i="7"/>
  <c r="O25" i="7"/>
  <c r="O22" i="7"/>
  <c r="O88" i="7"/>
  <c r="O79" i="7"/>
  <c r="O70" i="7"/>
  <c r="M22" i="7"/>
  <c r="N18" i="7"/>
  <c r="O14" i="7"/>
  <c r="O11" i="7"/>
  <c r="O8" i="7"/>
  <c r="N88" i="7"/>
  <c r="N79" i="7"/>
  <c r="N70" i="7"/>
  <c r="M24" i="7"/>
  <c r="M18" i="7"/>
  <c r="N14" i="7"/>
  <c r="N11" i="7"/>
  <c r="N8" i="7"/>
  <c r="N58" i="7"/>
  <c r="N49" i="7"/>
  <c r="N40" i="7"/>
  <c r="N31" i="7"/>
  <c r="O17" i="7"/>
  <c r="M14" i="7"/>
  <c r="M11" i="7"/>
  <c r="M8" i="7"/>
  <c r="M58" i="7"/>
  <c r="M49" i="7"/>
  <c r="M40" i="7"/>
  <c r="M31" i="7"/>
  <c r="N17" i="7"/>
  <c r="O94" i="7"/>
  <c r="O85" i="7"/>
  <c r="O76" i="7"/>
  <c r="O67" i="7"/>
  <c r="M17" i="7"/>
  <c r="O13" i="7"/>
  <c r="O10" i="7"/>
  <c r="O7" i="7"/>
  <c r="N94" i="7"/>
  <c r="N85" i="7"/>
  <c r="N76" i="7"/>
  <c r="N67" i="7"/>
  <c r="M21" i="7"/>
  <c r="O16" i="7"/>
  <c r="N13" i="7"/>
  <c r="N10" i="7"/>
  <c r="N7" i="7"/>
  <c r="N61" i="7"/>
  <c r="N52" i="7"/>
  <c r="N43" i="7"/>
  <c r="N34" i="7"/>
  <c r="N16" i="7"/>
  <c r="M13" i="7"/>
  <c r="M10" i="7"/>
  <c r="M7" i="7"/>
  <c r="M61" i="7"/>
  <c r="M52" i="7"/>
  <c r="M43" i="7"/>
  <c r="M34" i="7"/>
  <c r="M16" i="7"/>
  <c r="O91" i="7"/>
  <c r="O82" i="7"/>
  <c r="O73" i="7"/>
  <c r="N25" i="7"/>
  <c r="O15" i="7"/>
  <c r="O12" i="7"/>
  <c r="O9" i="7"/>
  <c r="O6" i="7"/>
  <c r="N91" i="7"/>
  <c r="N82" i="7"/>
  <c r="N73" i="7"/>
  <c r="M25" i="7"/>
  <c r="O19" i="7"/>
  <c r="N15" i="7"/>
  <c r="N12" i="7"/>
  <c r="N9" i="7"/>
  <c r="N6" i="7"/>
  <c r="N64" i="7"/>
  <c r="N55" i="7"/>
  <c r="N46" i="7"/>
  <c r="N37" i="7"/>
  <c r="N28" i="7"/>
  <c r="N19" i="7"/>
  <c r="M15" i="7"/>
  <c r="M12" i="7"/>
  <c r="M9" i="7"/>
  <c r="M6" i="7"/>
  <c r="M64" i="7"/>
  <c r="M55" i="7"/>
  <c r="M46" i="7"/>
  <c r="M37" i="7"/>
  <c r="M28" i="7"/>
  <c r="N22" i="7"/>
  <c r="M19" i="7"/>
  <c r="O18" i="7"/>
  <c r="L5" i="5"/>
  <c r="C3184" i="3"/>
  <c r="B104" i="7"/>
  <c r="B101" i="7"/>
  <c r="B98" i="7"/>
  <c r="B95" i="7"/>
  <c r="B92" i="7"/>
  <c r="B89" i="7"/>
  <c r="B86" i="7"/>
  <c r="B83" i="7"/>
  <c r="B80" i="7"/>
  <c r="B77" i="7"/>
  <c r="B74" i="7"/>
  <c r="B71" i="7"/>
  <c r="B68" i="7"/>
  <c r="A104" i="7"/>
  <c r="A101" i="7"/>
  <c r="A98" i="7"/>
  <c r="A95" i="7"/>
  <c r="A92" i="7"/>
  <c r="A89" i="7"/>
  <c r="A86" i="7"/>
  <c r="A83" i="7"/>
  <c r="A80" i="7"/>
  <c r="A77" i="7"/>
  <c r="A74" i="7"/>
  <c r="A71" i="7"/>
  <c r="A68" i="7"/>
  <c r="C103" i="7"/>
  <c r="C100" i="7"/>
  <c r="C97" i="7"/>
  <c r="C94" i="7"/>
  <c r="C91" i="7"/>
  <c r="C88" i="7"/>
  <c r="C85" i="7"/>
  <c r="C82" i="7"/>
  <c r="C79" i="7"/>
  <c r="C76" i="7"/>
  <c r="C73" i="7"/>
  <c r="C70" i="7"/>
  <c r="C67" i="7"/>
  <c r="B103" i="7"/>
  <c r="B100" i="7"/>
  <c r="B97" i="7"/>
  <c r="B94" i="7"/>
  <c r="B91" i="7"/>
  <c r="B88" i="7"/>
  <c r="B85" i="7"/>
  <c r="B82" i="7"/>
  <c r="B79" i="7"/>
  <c r="B76" i="7"/>
  <c r="B73" i="7"/>
  <c r="B70" i="7"/>
  <c r="B67" i="7"/>
  <c r="C105" i="7"/>
  <c r="C102" i="7"/>
  <c r="C99" i="7"/>
  <c r="C96" i="7"/>
  <c r="B105" i="7"/>
  <c r="A105" i="7"/>
  <c r="A102" i="7"/>
  <c r="A99" i="7"/>
  <c r="A96" i="7"/>
  <c r="C101" i="7"/>
  <c r="B93" i="7"/>
  <c r="B90" i="7"/>
  <c r="B87" i="7"/>
  <c r="B84" i="7"/>
  <c r="B81" i="7"/>
  <c r="B78" i="7"/>
  <c r="B75" i="7"/>
  <c r="B72" i="7"/>
  <c r="B69" i="7"/>
  <c r="B66" i="7"/>
  <c r="A63" i="7"/>
  <c r="A60" i="7"/>
  <c r="A57" i="7"/>
  <c r="A54" i="7"/>
  <c r="A51" i="7"/>
  <c r="A48" i="7"/>
  <c r="A45" i="7"/>
  <c r="A42" i="7"/>
  <c r="A39" i="7"/>
  <c r="A36" i="7"/>
  <c r="A33" i="7"/>
  <c r="A30" i="7"/>
  <c r="A27" i="7"/>
  <c r="A24" i="7"/>
  <c r="A21" i="7"/>
  <c r="A18" i="7"/>
  <c r="A93" i="7"/>
  <c r="A90" i="7"/>
  <c r="A87" i="7"/>
  <c r="A84" i="7"/>
  <c r="A81" i="7"/>
  <c r="A78" i="7"/>
  <c r="A75" i="7"/>
  <c r="A72" i="7"/>
  <c r="A69" i="7"/>
  <c r="A66" i="7"/>
  <c r="C65" i="7"/>
  <c r="C62" i="7"/>
  <c r="C59" i="7"/>
  <c r="C56" i="7"/>
  <c r="C53" i="7"/>
  <c r="C50" i="7"/>
  <c r="C47" i="7"/>
  <c r="C44" i="7"/>
  <c r="C41" i="7"/>
  <c r="C38" i="7"/>
  <c r="C35" i="7"/>
  <c r="C32" i="7"/>
  <c r="C29" i="7"/>
  <c r="C26" i="7"/>
  <c r="C23" i="7"/>
  <c r="C20" i="7"/>
  <c r="B96" i="7"/>
  <c r="A94" i="7"/>
  <c r="A91" i="7"/>
  <c r="A88" i="7"/>
  <c r="A85" i="7"/>
  <c r="A82" i="7"/>
  <c r="A79" i="7"/>
  <c r="A76" i="7"/>
  <c r="A73" i="7"/>
  <c r="A70" i="7"/>
  <c r="A67" i="7"/>
  <c r="B65" i="7"/>
  <c r="B62" i="7"/>
  <c r="B59" i="7"/>
  <c r="B56" i="7"/>
  <c r="B53" i="7"/>
  <c r="B50" i="7"/>
  <c r="B47" i="7"/>
  <c r="B44" i="7"/>
  <c r="B41" i="7"/>
  <c r="B38" i="7"/>
  <c r="B35" i="7"/>
  <c r="B32" i="7"/>
  <c r="B29" i="7"/>
  <c r="B26" i="7"/>
  <c r="C98" i="7"/>
  <c r="A65" i="7"/>
  <c r="A62" i="7"/>
  <c r="A59" i="7"/>
  <c r="A56" i="7"/>
  <c r="A53" i="7"/>
  <c r="A50" i="7"/>
  <c r="A47" i="7"/>
  <c r="A44" i="7"/>
  <c r="A41" i="7"/>
  <c r="A38" i="7"/>
  <c r="A35" i="7"/>
  <c r="A32" i="7"/>
  <c r="A29" i="7"/>
  <c r="A100" i="7"/>
  <c r="C64" i="7"/>
  <c r="C61" i="7"/>
  <c r="C58" i="7"/>
  <c r="C55" i="7"/>
  <c r="C52" i="7"/>
  <c r="C49" i="7"/>
  <c r="C46" i="7"/>
  <c r="C43" i="7"/>
  <c r="C40" i="7"/>
  <c r="C37" i="7"/>
  <c r="C34" i="7"/>
  <c r="C31" i="7"/>
  <c r="C28" i="7"/>
  <c r="C25" i="7"/>
  <c r="C22" i="7"/>
  <c r="C104" i="7"/>
  <c r="B102" i="7"/>
  <c r="B64" i="7"/>
  <c r="B61" i="7"/>
  <c r="B58" i="7"/>
  <c r="B55" i="7"/>
  <c r="B52" i="7"/>
  <c r="B49" i="7"/>
  <c r="B46" i="7"/>
  <c r="B43" i="7"/>
  <c r="B40" i="7"/>
  <c r="B37" i="7"/>
  <c r="B34" i="7"/>
  <c r="B31" i="7"/>
  <c r="B28" i="7"/>
  <c r="B25" i="7"/>
  <c r="B22" i="7"/>
  <c r="C95" i="7"/>
  <c r="C92" i="7"/>
  <c r="C89" i="7"/>
  <c r="C86" i="7"/>
  <c r="C83" i="7"/>
  <c r="C80" i="7"/>
  <c r="C77" i="7"/>
  <c r="C74" i="7"/>
  <c r="C71" i="7"/>
  <c r="C68" i="7"/>
  <c r="A64" i="7"/>
  <c r="A61" i="7"/>
  <c r="A58" i="7"/>
  <c r="A55" i="7"/>
  <c r="A52" i="7"/>
  <c r="A49" i="7"/>
  <c r="A46" i="7"/>
  <c r="A43" i="7"/>
  <c r="A40" i="7"/>
  <c r="A37" i="7"/>
  <c r="A34" i="7"/>
  <c r="A31" i="7"/>
  <c r="A28" i="7"/>
  <c r="A25" i="7"/>
  <c r="A22" i="7"/>
  <c r="A97" i="7"/>
  <c r="A17" i="7"/>
  <c r="B99" i="7"/>
  <c r="C16" i="7"/>
  <c r="C13" i="7"/>
  <c r="C10" i="7"/>
  <c r="C7" i="7"/>
  <c r="C63" i="7"/>
  <c r="C54" i="7"/>
  <c r="C45" i="7"/>
  <c r="C36" i="7"/>
  <c r="C27" i="7"/>
  <c r="B16" i="7"/>
  <c r="B13" i="7"/>
  <c r="B10" i="7"/>
  <c r="B7" i="7"/>
  <c r="C87" i="7"/>
  <c r="C78" i="7"/>
  <c r="C69" i="7"/>
  <c r="B63" i="7"/>
  <c r="B54" i="7"/>
  <c r="B45" i="7"/>
  <c r="B36" i="7"/>
  <c r="B27" i="7"/>
  <c r="C24" i="7"/>
  <c r="B20" i="7"/>
  <c r="A16" i="7"/>
  <c r="A13" i="7"/>
  <c r="A10" i="7"/>
  <c r="A7" i="7"/>
  <c r="B24" i="7"/>
  <c r="A20" i="7"/>
  <c r="A103" i="7"/>
  <c r="C19" i="7"/>
  <c r="C15" i="7"/>
  <c r="C12" i="7"/>
  <c r="C9" i="7"/>
  <c r="C6" i="7"/>
  <c r="C57" i="7"/>
  <c r="C48" i="7"/>
  <c r="C39" i="7"/>
  <c r="C30" i="7"/>
  <c r="B19" i="7"/>
  <c r="B15" i="7"/>
  <c r="B12" i="7"/>
  <c r="B9" i="7"/>
  <c r="B6" i="7"/>
  <c r="C93" i="7"/>
  <c r="C84" i="7"/>
  <c r="C75" i="7"/>
  <c r="C66" i="7"/>
  <c r="B57" i="7"/>
  <c r="B48" i="7"/>
  <c r="B39" i="7"/>
  <c r="B30" i="7"/>
  <c r="A26" i="7"/>
  <c r="C21" i="7"/>
  <c r="A19" i="7"/>
  <c r="A15" i="7"/>
  <c r="A12" i="7"/>
  <c r="A9" i="7"/>
  <c r="A6" i="7"/>
  <c r="B21" i="7"/>
  <c r="C18" i="7"/>
  <c r="B23" i="7"/>
  <c r="B18" i="7"/>
  <c r="C14" i="7"/>
  <c r="C11" i="7"/>
  <c r="C8" i="7"/>
  <c r="C60" i="7"/>
  <c r="C51" i="7"/>
  <c r="C42" i="7"/>
  <c r="C33" i="7"/>
  <c r="A23" i="7"/>
  <c r="C17" i="7"/>
  <c r="B14" i="7"/>
  <c r="B11" i="7"/>
  <c r="B8" i="7"/>
  <c r="C90" i="7"/>
  <c r="C81" i="7"/>
  <c r="C72" i="7"/>
  <c r="B60" i="7"/>
  <c r="B51" i="7"/>
  <c r="B42" i="7"/>
  <c r="B33" i="7"/>
  <c r="B17" i="7"/>
  <c r="A14" i="7"/>
  <c r="A11" i="7"/>
  <c r="A8" i="7"/>
  <c r="C11" i="5" l="1"/>
  <c r="C3185" i="3"/>
</calcChain>
</file>

<file path=xl/sharedStrings.xml><?xml version="1.0" encoding="utf-8"?>
<sst xmlns="http://schemas.openxmlformats.org/spreadsheetml/2006/main" count="1675" uniqueCount="442">
  <si>
    <t>⚙️   إعدادات أنواع الاشتراك  —  نادي RCS</t>
  </si>
  <si>
    <t>لإضافة نوع اشتراك جديد: أضف سطراً جديداً أسفل الجدول بنفس الأعمدة — سيعمل تلقائياً في كل الملف (الترقيم + الرسوم) دون أي تعديل على الصيغ.</t>
  </si>
  <si>
    <t>كود النوع
(كما يُكتب في H)</t>
  </si>
  <si>
    <t>البادئة
(Prefix)</t>
  </si>
  <si>
    <t>رسوم الاشتراك
(تحت 14 سنة)</t>
  </si>
  <si>
    <t>رسوم الاشتراك
(14 سنة فأكثر)</t>
  </si>
  <si>
    <t>رسوم التأمين</t>
  </si>
  <si>
    <t>حقوق المركب</t>
  </si>
  <si>
    <t>ملاحظات</t>
  </si>
  <si>
    <t>/</t>
  </si>
  <si>
    <t>RCS</t>
  </si>
  <si>
    <t>اشتراك عادي</t>
  </si>
  <si>
    <t>FCS</t>
  </si>
  <si>
    <t>OPOW</t>
  </si>
  <si>
    <t>DJS</t>
  </si>
  <si>
    <t>POLICE</t>
  </si>
  <si>
    <t>MJ</t>
  </si>
  <si>
    <t>**</t>
  </si>
  <si>
    <t>X</t>
  </si>
  <si>
    <t>معفى من جميع الرسوم</t>
  </si>
  <si>
    <t xml:space="preserve">   نظام إدارة اشتراكات  —  نادي RCS   </t>
  </si>
  <si>
    <t>رقم
الملف</t>
  </si>
  <si>
    <t>اللقب</t>
  </si>
  <si>
    <t>الاسم</t>
  </si>
  <si>
    <t>تاريخ
الميلاد</t>
  </si>
  <si>
    <t>الجنس</t>
  </si>
  <si>
    <t>العمر</t>
  </si>
  <si>
    <t>فصيلة
الدم</t>
  </si>
  <si>
    <t>نوع
الاشتراك</t>
  </si>
  <si>
    <t>تاريخ
آخر دفعة</t>
  </si>
  <si>
    <t>تاريخ
انتهاء الاشتراك</t>
  </si>
  <si>
    <t>حالة
الدفع</t>
  </si>
  <si>
    <t>رسوم
الاشتراك</t>
  </si>
  <si>
    <t>مصاريف
التأمين</t>
  </si>
  <si>
    <t>حقوق
المركب</t>
  </si>
  <si>
    <t>المبلغ
الإجمالي</t>
  </si>
  <si>
    <t>حالة
التجديد</t>
  </si>
  <si>
    <t>أيام
السباحة</t>
  </si>
  <si>
    <t>التوقيت</t>
  </si>
  <si>
    <t>عدد أشهر
الاشتراك</t>
  </si>
  <si>
    <t>البادئة</t>
  </si>
  <si>
    <t>بورقعة</t>
  </si>
  <si>
    <t>محمد الأمين</t>
  </si>
  <si>
    <t>ذكر</t>
  </si>
  <si>
    <t>مدفوع</t>
  </si>
  <si>
    <t>الأحد والأربعاء</t>
  </si>
  <si>
    <t>10:00-11:00</t>
  </si>
  <si>
    <t>براهمي</t>
  </si>
  <si>
    <t>ياسين صلاح الدين</t>
  </si>
  <si>
    <t>AB+</t>
  </si>
  <si>
    <t>فؤاد عبد القادر</t>
  </si>
  <si>
    <t>A+</t>
  </si>
  <si>
    <t>يحياوي</t>
  </si>
  <si>
    <t>عز الدين عبد القادر</t>
  </si>
  <si>
    <t>غزالي</t>
  </si>
  <si>
    <t>ياسر</t>
  </si>
  <si>
    <t>O-</t>
  </si>
  <si>
    <t>آية</t>
  </si>
  <si>
    <t>أنثى</t>
  </si>
  <si>
    <t>A-</t>
  </si>
  <si>
    <t>9:00-10:00</t>
  </si>
  <si>
    <t>علو</t>
  </si>
  <si>
    <t>عبد الإله</t>
  </si>
  <si>
    <t>O+</t>
  </si>
  <si>
    <t>لم يدفع</t>
  </si>
  <si>
    <t>صهيب</t>
  </si>
  <si>
    <t>علام</t>
  </si>
  <si>
    <t>محمد</t>
  </si>
  <si>
    <t>ادم ضياء الدين</t>
  </si>
  <si>
    <t>بغاديد</t>
  </si>
  <si>
    <t>احمد عماد الدين</t>
  </si>
  <si>
    <t>هواري</t>
  </si>
  <si>
    <t>عماد ايمن</t>
  </si>
  <si>
    <t>بن</t>
  </si>
  <si>
    <t>حشيليف رنيم سجود</t>
  </si>
  <si>
    <t>قدو شريف</t>
  </si>
  <si>
    <t>صفاء سلسبيل</t>
  </si>
  <si>
    <t>ثراء كوثر</t>
  </si>
  <si>
    <t>يزيد</t>
  </si>
  <si>
    <t>هناء ياسمين</t>
  </si>
  <si>
    <t>غوت</t>
  </si>
  <si>
    <t>محمد الامين</t>
  </si>
  <si>
    <t>بوعناني</t>
  </si>
  <si>
    <t>وصال أنفال</t>
  </si>
  <si>
    <t>بن دامو</t>
  </si>
  <si>
    <t>حبيب الله</t>
  </si>
  <si>
    <t>خايف</t>
  </si>
  <si>
    <t>أيمن</t>
  </si>
  <si>
    <t>عقيدة</t>
  </si>
  <si>
    <t>يونس بهاء الدين</t>
  </si>
  <si>
    <t>أيوب عبد الاله</t>
  </si>
  <si>
    <t>فؤاد</t>
  </si>
  <si>
    <t>20:00-21:00</t>
  </si>
  <si>
    <t>عليلي</t>
  </si>
  <si>
    <t>محسن عبد الإله</t>
  </si>
  <si>
    <t>19:00-20:00</t>
  </si>
  <si>
    <t>صايم</t>
  </si>
  <si>
    <t>علي</t>
  </si>
  <si>
    <t>برياح</t>
  </si>
  <si>
    <t>ادم</t>
  </si>
  <si>
    <t>يونس مصعب</t>
  </si>
  <si>
    <t>دادي</t>
  </si>
  <si>
    <t>مروان رشيد</t>
  </si>
  <si>
    <t>قوراري</t>
  </si>
  <si>
    <t>محمد السعيد</t>
  </si>
  <si>
    <t>حمامي</t>
  </si>
  <si>
    <t>عبد الكريم</t>
  </si>
  <si>
    <t>مرتضى</t>
  </si>
  <si>
    <t>عبد الرزاق شيخ</t>
  </si>
  <si>
    <t>بوكراع</t>
  </si>
  <si>
    <t>يوسف الصديق</t>
  </si>
  <si>
    <t>لبوخ</t>
  </si>
  <si>
    <t>نصر الدين</t>
  </si>
  <si>
    <t>جرفي</t>
  </si>
  <si>
    <t>حسين</t>
  </si>
  <si>
    <t>راي</t>
  </si>
  <si>
    <t>أحمد الجيلالي</t>
  </si>
  <si>
    <t>فلاح</t>
  </si>
  <si>
    <t>كروم</t>
  </si>
  <si>
    <t>عمر الفاروق</t>
  </si>
  <si>
    <t>قاسمي</t>
  </si>
  <si>
    <t>ولد</t>
  </si>
  <si>
    <t>قادة يونس</t>
  </si>
  <si>
    <t>بلخضر</t>
  </si>
  <si>
    <t>عبد الوهاب</t>
  </si>
  <si>
    <t>اميرة ملاك</t>
  </si>
  <si>
    <t>B+</t>
  </si>
  <si>
    <t>بومدين</t>
  </si>
  <si>
    <t>اسلام مختار</t>
  </si>
  <si>
    <t>يمينة محمد عبد المجيد</t>
  </si>
  <si>
    <t>عبدلي</t>
  </si>
  <si>
    <t>خلود</t>
  </si>
  <si>
    <t>لجين رؤيا</t>
  </si>
  <si>
    <t>كراش</t>
  </si>
  <si>
    <t>مسكين</t>
  </si>
  <si>
    <t>رشاد عبد الكريم</t>
  </si>
  <si>
    <t>سوسي</t>
  </si>
  <si>
    <t>شيخ</t>
  </si>
  <si>
    <t>درقاوي</t>
  </si>
  <si>
    <t>هاني سيف الاسلام</t>
  </si>
  <si>
    <t>فرحي</t>
  </si>
  <si>
    <t>لينا سهام</t>
  </si>
  <si>
    <t>حشمان</t>
  </si>
  <si>
    <t>عبد المالك</t>
  </si>
  <si>
    <t>اسلام</t>
  </si>
  <si>
    <t>حملات</t>
  </si>
  <si>
    <t>اكرم</t>
  </si>
  <si>
    <t>الياس</t>
  </si>
  <si>
    <t>بلعربي</t>
  </si>
  <si>
    <t>ابراهيم الخليل</t>
  </si>
  <si>
    <t>بوبقار</t>
  </si>
  <si>
    <t>زوبير</t>
  </si>
  <si>
    <t>دياب</t>
  </si>
  <si>
    <t>عبد الرحيم</t>
  </si>
  <si>
    <t>داودي</t>
  </si>
  <si>
    <t>عبد القادر انس مصطفى</t>
  </si>
  <si>
    <t>قداش</t>
  </si>
  <si>
    <t>مخطار الشيخ</t>
  </si>
  <si>
    <t>اياد سيف الاسلام</t>
  </si>
  <si>
    <t>جواد الشيخ</t>
  </si>
  <si>
    <t>منصف عبد الرحمان</t>
  </si>
  <si>
    <t>حاجي</t>
  </si>
  <si>
    <t>يوسف</t>
  </si>
  <si>
    <t>ابراهيم</t>
  </si>
  <si>
    <t>فضل الله محمد شاكر</t>
  </si>
  <si>
    <t>ثابتي</t>
  </si>
  <si>
    <t>سيد احمد</t>
  </si>
  <si>
    <t>رابح</t>
  </si>
  <si>
    <t>عائشة</t>
  </si>
  <si>
    <t>مغربي</t>
  </si>
  <si>
    <t>كريمة</t>
  </si>
  <si>
    <t>محمد عمر</t>
  </si>
  <si>
    <t>زين الدين</t>
  </si>
  <si>
    <t>زهية حنان</t>
  </si>
  <si>
    <t>مزوز</t>
  </si>
  <si>
    <t>نقادي</t>
  </si>
  <si>
    <t>يونس</t>
  </si>
  <si>
    <t>محمد عبد الكريم</t>
  </si>
  <si>
    <t>كورات</t>
  </si>
  <si>
    <t>ايت</t>
  </si>
  <si>
    <t>ميمون محمد</t>
  </si>
  <si>
    <t>عتيق</t>
  </si>
  <si>
    <t>حمزة إسلام</t>
  </si>
  <si>
    <t>اياد عبد الله</t>
  </si>
  <si>
    <t>حاج</t>
  </si>
  <si>
    <t>محمد خليفة نذير</t>
  </si>
  <si>
    <t>خرار</t>
  </si>
  <si>
    <t>ديدي</t>
  </si>
  <si>
    <t>خرشي</t>
  </si>
  <si>
    <t>رضوان</t>
  </si>
  <si>
    <t>راس مال</t>
  </si>
  <si>
    <t xml:space="preserve">عبد القادر </t>
  </si>
  <si>
    <t>سويح</t>
  </si>
  <si>
    <t>ضحى ملاك</t>
  </si>
  <si>
    <t>09:00-10:00</t>
  </si>
  <si>
    <t>ريان</t>
  </si>
  <si>
    <t>شهروري هبة الرحمان</t>
  </si>
  <si>
    <t>هبة الرحمان</t>
  </si>
  <si>
    <t xml:space="preserve">شهروري </t>
  </si>
  <si>
    <t>معاد</t>
  </si>
  <si>
    <t>شهرور</t>
  </si>
  <si>
    <t>عبد الرحمن</t>
  </si>
  <si>
    <t>عتبي</t>
  </si>
  <si>
    <t>محمد وائل ياسين</t>
  </si>
  <si>
    <t>خزيني</t>
  </si>
  <si>
    <t>محمد عماد الدين</t>
  </si>
  <si>
    <t>خديجة</t>
  </si>
  <si>
    <t>صوان</t>
  </si>
  <si>
    <t>ابتهال فاطمة الزهراء</t>
  </si>
  <si>
    <t>معتصم عبد القادر</t>
  </si>
  <si>
    <t>عباد</t>
  </si>
  <si>
    <t>جنى نور</t>
  </si>
  <si>
    <t>عبد الحميد</t>
  </si>
  <si>
    <t>مسعودي</t>
  </si>
  <si>
    <t>عبد الله</t>
  </si>
  <si>
    <t xml:space="preserve"> </t>
  </si>
  <si>
    <t xml:space="preserve">مسعودي </t>
  </si>
  <si>
    <t>محمد عبد الرحمان</t>
  </si>
  <si>
    <t>عابدي</t>
  </si>
  <si>
    <t>محمد عبد النور</t>
  </si>
  <si>
    <t>جيلالي</t>
  </si>
  <si>
    <t>محمد  الاكرم</t>
  </si>
  <si>
    <t xml:space="preserve">احمد </t>
  </si>
  <si>
    <t>خداوي</t>
  </si>
  <si>
    <t>اسامة</t>
  </si>
  <si>
    <t>رمزي</t>
  </si>
  <si>
    <t>ريمة</t>
  </si>
  <si>
    <t>صوار</t>
  </si>
  <si>
    <t>محمد ريان</t>
  </si>
  <si>
    <t>عبد القادر</t>
  </si>
  <si>
    <t>دوكالي</t>
  </si>
  <si>
    <t xml:space="preserve">بن حليمة </t>
  </si>
  <si>
    <t>شيخي</t>
  </si>
  <si>
    <t>علي عبد المور</t>
  </si>
  <si>
    <t>عبرو</t>
  </si>
  <si>
    <t>وليد</t>
  </si>
  <si>
    <t xml:space="preserve">رزقاني </t>
  </si>
  <si>
    <t>اريج</t>
  </si>
  <si>
    <t xml:space="preserve">حاكمي  </t>
  </si>
  <si>
    <t>خيرة صفاء</t>
  </si>
  <si>
    <t>بواب</t>
  </si>
  <si>
    <t>انس جواد</t>
  </si>
  <si>
    <t>حميدي</t>
  </si>
  <si>
    <t>فاتح</t>
  </si>
  <si>
    <t>اياد اشرف</t>
  </si>
  <si>
    <t>عبد الحي</t>
  </si>
  <si>
    <t>كدروسي</t>
  </si>
  <si>
    <t>فاطيمة</t>
  </si>
  <si>
    <t>بوشنتوف</t>
  </si>
  <si>
    <t>فادي</t>
  </si>
  <si>
    <t>طاقين</t>
  </si>
  <si>
    <t>عبد الهادي</t>
  </si>
  <si>
    <t>محمد أمين</t>
  </si>
  <si>
    <t xml:space="preserve"> خيرة</t>
  </si>
  <si>
    <t>أنس</t>
  </si>
  <si>
    <t>مرجان</t>
  </si>
  <si>
    <t>ريان سمش الدين</t>
  </si>
  <si>
    <t>أنيس</t>
  </si>
  <si>
    <t>رميل</t>
  </si>
  <si>
    <t>عماد الدين</t>
  </si>
  <si>
    <t>طارق ندير</t>
  </si>
  <si>
    <t xml:space="preserve">رميل </t>
  </si>
  <si>
    <t>بلال محمد</t>
  </si>
  <si>
    <t>بن عمار</t>
  </si>
  <si>
    <t>محمد لقمان</t>
  </si>
  <si>
    <t>حنين كريمة</t>
  </si>
  <si>
    <t>بن علي خروبي</t>
  </si>
  <si>
    <t>مهدي أيوب</t>
  </si>
  <si>
    <t>فراجي</t>
  </si>
  <si>
    <t>جاد عبد الإله</t>
  </si>
  <si>
    <t xml:space="preserve">جرفي </t>
  </si>
  <si>
    <t>ياسين</t>
  </si>
  <si>
    <t>سرباح</t>
  </si>
  <si>
    <t>شيماء</t>
  </si>
  <si>
    <t>الثلاثاء والسبت</t>
  </si>
  <si>
    <t>بودربالة</t>
  </si>
  <si>
    <t xml:space="preserve">عثماني </t>
  </si>
  <si>
    <t>قاضي</t>
  </si>
  <si>
    <t>19:00-20:01</t>
  </si>
  <si>
    <t>جيدي</t>
  </si>
  <si>
    <t>سامي شهين</t>
  </si>
  <si>
    <t>خلف</t>
  </si>
  <si>
    <t>10:00-11:01</t>
  </si>
  <si>
    <t>تاجري</t>
  </si>
  <si>
    <t>محمد خيري</t>
  </si>
  <si>
    <t>عرجة</t>
  </si>
  <si>
    <t>إيناس ريهان</t>
  </si>
  <si>
    <t>دحو</t>
  </si>
  <si>
    <t>إسلام هارون</t>
  </si>
  <si>
    <t>جواد</t>
  </si>
  <si>
    <t>سكران</t>
  </si>
  <si>
    <t>وردة نسرين</t>
  </si>
  <si>
    <t>أسماء</t>
  </si>
  <si>
    <t>عبد البديع</t>
  </si>
  <si>
    <t>قدور شريف</t>
  </si>
  <si>
    <t>مخلص إسلام</t>
  </si>
  <si>
    <t>مساوي</t>
  </si>
  <si>
    <t>بودريع</t>
  </si>
  <si>
    <t>محمد عبد النعيم</t>
  </si>
  <si>
    <t>العباسي</t>
  </si>
  <si>
    <t>ياسر عبد الهادي</t>
  </si>
  <si>
    <t>نصر الله</t>
  </si>
  <si>
    <t>عبد الجليل</t>
  </si>
  <si>
    <t>المعتصم بالله</t>
  </si>
  <si>
    <t>عيسات</t>
  </si>
  <si>
    <t>موسى</t>
  </si>
  <si>
    <t>محمدي</t>
  </si>
  <si>
    <t>نور الهدى</t>
  </si>
  <si>
    <t>لاحول</t>
  </si>
  <si>
    <t>زوبيدة</t>
  </si>
  <si>
    <t>قاسم</t>
  </si>
  <si>
    <t>عمر شمس الدين</t>
  </si>
  <si>
    <t>طيب ياسين</t>
  </si>
  <si>
    <t>بن فاطيمة</t>
  </si>
  <si>
    <t>وفاء</t>
  </si>
  <si>
    <t xml:space="preserve">خرشي </t>
  </si>
  <si>
    <t>صلاح الدين محمود</t>
  </si>
  <si>
    <t>عباس</t>
  </si>
  <si>
    <t>محمذ</t>
  </si>
  <si>
    <t xml:space="preserve">كريم </t>
  </si>
  <si>
    <t>طيب أنس</t>
  </si>
  <si>
    <t>رجب</t>
  </si>
  <si>
    <t>ويسي</t>
  </si>
  <si>
    <t>الحاج محمد نذير</t>
  </si>
  <si>
    <t xml:space="preserve">زايري </t>
  </si>
  <si>
    <t>أسامة</t>
  </si>
  <si>
    <t>مخطارمحمد</t>
  </si>
  <si>
    <t xml:space="preserve">ويسي </t>
  </si>
  <si>
    <t>أمير رضوان</t>
  </si>
  <si>
    <t xml:space="preserve">محمودي </t>
  </si>
  <si>
    <t>خالد أنس</t>
  </si>
  <si>
    <t>عبد الغني</t>
  </si>
  <si>
    <t xml:space="preserve">هبري </t>
  </si>
  <si>
    <t xml:space="preserve">محمد يوسف </t>
  </si>
  <si>
    <t>فارس</t>
  </si>
  <si>
    <t>عبد الناصر</t>
  </si>
  <si>
    <t>حبيش</t>
  </si>
  <si>
    <t>اسماعيل</t>
  </si>
  <si>
    <t>بلحول</t>
  </si>
  <si>
    <t>اياد ايمن</t>
  </si>
  <si>
    <t>حليمي</t>
  </si>
  <si>
    <t>فاطمة الزهراء</t>
  </si>
  <si>
    <t>بوبكر</t>
  </si>
  <si>
    <t>هديل احسان</t>
  </si>
  <si>
    <t>بالي</t>
  </si>
  <si>
    <t xml:space="preserve">شابة </t>
  </si>
  <si>
    <t>خليل محمد</t>
  </si>
  <si>
    <t>حمادو</t>
  </si>
  <si>
    <t>ندى</t>
  </si>
  <si>
    <t>رؤية</t>
  </si>
  <si>
    <t>خالدي</t>
  </si>
  <si>
    <t>معمر زكرياء</t>
  </si>
  <si>
    <t>عمار</t>
  </si>
  <si>
    <t>بلال</t>
  </si>
  <si>
    <t>طه محمد</t>
  </si>
  <si>
    <t xml:space="preserve">بن ويس </t>
  </si>
  <si>
    <t>شهروري</t>
  </si>
  <si>
    <t>محمد ايوب</t>
  </si>
  <si>
    <t>مرسلي</t>
  </si>
  <si>
    <t>بن يمينة</t>
  </si>
  <si>
    <t>🏊  سجل حقوق المركب  —  نادي RCS</t>
  </si>
  <si>
    <t>المبلغ</t>
  </si>
  <si>
    <t>📊  الإجماليات</t>
  </si>
  <si>
    <t>عدد المنخرطين المعنيين</t>
  </si>
  <si>
    <t>📈  ملخص إحصائي</t>
  </si>
  <si>
    <t>عدد المشتركين برسوم 1300 دج</t>
  </si>
  <si>
    <t>عدد المشتركين برسوم 1500 دج</t>
  </si>
  <si>
    <t>إجمالي حقوق المركب المحصلة</t>
  </si>
  <si>
    <t>إجمالي رسوم الاشتراك (لهؤلاء)</t>
  </si>
  <si>
    <t>إجمالي المبالغ الكلية (لهؤلاء)</t>
  </si>
  <si>
    <t>✦  نادي RCS  |  سجل حقوق المركب  |  يتحدث تلقائياً مع ورقة البيانات  ✦</t>
  </si>
  <si>
    <t>🛡️   قائمة التأمين  —  نادي RCS</t>
  </si>
  <si>
    <t>📊  ملخص التغطية التأمينية</t>
  </si>
  <si>
    <t>الحالة
التأمينية</t>
  </si>
  <si>
    <t>إجمالي المنخرطين المسجلين</t>
  </si>
  <si>
    <t>مؤمن</t>
  </si>
  <si>
    <t>✅ عدد المؤمنين</t>
  </si>
  <si>
    <t>⚠️ عدد غير المؤمنين</t>
  </si>
  <si>
    <t>❔ لم تُحدَّد حالتهم بعد</t>
  </si>
  <si>
    <t>📊   لوحة التحكم  —  إحصائيات الاشتراكات  —  نادي RCS</t>
  </si>
  <si>
    <t>💰  الإحصائيات المالية</t>
  </si>
  <si>
    <t>👥  إحصائيات المنخرطين</t>
  </si>
  <si>
    <t>📋  فئات الاشتراك</t>
  </si>
  <si>
    <t>🔄  حالة التجديد</t>
  </si>
  <si>
    <t>إجمالي رسوم الاشتراك</t>
  </si>
  <si>
    <t>إجمالي المنخرطين</t>
  </si>
  <si>
    <t>اشتراك عادي (/)</t>
  </si>
  <si>
    <t>✅ سارية</t>
  </si>
  <si>
    <t>إجمالي مصاريف التأمين</t>
  </si>
  <si>
    <t>✅ مدفوع</t>
  </si>
  <si>
    <t>⚠️ قريبة الانتهاء</t>
  </si>
  <si>
    <t>حقوق المركب (مستثناة)</t>
  </si>
  <si>
    <t>❌ لم يدفع</t>
  </si>
  <si>
    <t>⛔ منتهية</t>
  </si>
  <si>
    <t>الإيرادات (رسوم + تأمين)</t>
  </si>
  <si>
    <t>🔵 تأمين فقط</t>
  </si>
  <si>
    <t>🔒 مجمدة</t>
  </si>
  <si>
    <t>اشتراكات عادية (1300)</t>
  </si>
  <si>
    <t>🟠 اشتراك 300</t>
  </si>
  <si>
    <t>اشتراكات عادية (1500)</t>
  </si>
  <si>
    <t>كبار (14+)</t>
  </si>
  <si>
    <t>إيرادات OPOW/DJS</t>
  </si>
  <si>
    <t>صغار (أقل من 14)</t>
  </si>
  <si>
    <t>MJ (معفى استثنائيًا)</t>
  </si>
  <si>
    <t>متوسط الدفعة</t>
  </si>
  <si>
    <t>ذكور</t>
  </si>
  <si>
    <t>** (معفى من كل الرسوم)</t>
  </si>
  <si>
    <t>إناث</t>
  </si>
  <si>
    <t>🕐  أفواج التوقيت</t>
  </si>
  <si>
    <t>🏊  أيام السباحة</t>
  </si>
  <si>
    <t>🩸  فصائل الدم</t>
  </si>
  <si>
    <t>💳  ملخص مالي تفصيلي</t>
  </si>
  <si>
    <t>رسوم 300 دج × عدد</t>
  </si>
  <si>
    <t>الاثنين والخميس</t>
  </si>
  <si>
    <t>مجموع رسوم 300</t>
  </si>
  <si>
    <t>رسوم 1300 دج × عدد</t>
  </si>
  <si>
    <t>كل الأيام</t>
  </si>
  <si>
    <t>B-</t>
  </si>
  <si>
    <t>مجموع رسوم 1300</t>
  </si>
  <si>
    <t>رسوم 1500 دج × عدد</t>
  </si>
  <si>
    <t>مجموع رسوم 1500</t>
  </si>
  <si>
    <t>تأمين مُحصَّل</t>
  </si>
  <si>
    <t>AB-</t>
  </si>
  <si>
    <t>حقوق مركب مُحصَّلة</t>
  </si>
  <si>
    <t>✦  نادي RCS  |  منظومة إدارة الاشتراكات  |  جميع الحقوق محفوظة  ✦</t>
  </si>
  <si>
    <t>🔄  سجل تجديد الاشتراكات  —  نادي RCS</t>
  </si>
  <si>
    <t>رقم الملف</t>
  </si>
  <si>
    <t>نهاية الاشتراك السابق</t>
  </si>
  <si>
    <t>تاريخ التجديد</t>
  </si>
  <si>
    <t>نهاية الشهر الجديد</t>
  </si>
  <si>
    <t>مبلغ التجديد</t>
  </si>
  <si>
    <t>حالة الدفع</t>
  </si>
  <si>
    <t>حالة التجديد</t>
  </si>
  <si>
    <t>✦  نادي RCS  |  سجل التجديد  |  يتزامن تلقائياً مع ورقة البيانات  ✦</t>
  </si>
  <si>
    <t>🏷️   تصنيف المنخرطين حسب الفئة العمرية والجنس  —  نادي RCS</t>
  </si>
  <si>
    <t>فئة الذكور أقل من 13 سنة</t>
  </si>
  <si>
    <t>فئة الإناث أقل من 13 سنة</t>
  </si>
  <si>
    <t>فئة الذكور 13 سنة فما فوق</t>
  </si>
  <si>
    <t>فئة الإناث 13 سنة فما فوق</t>
  </si>
  <si>
    <t>اللقب والاسم</t>
  </si>
  <si>
    <t>الاشتراك و التأمين فقط</t>
  </si>
  <si>
    <t>معفى استثنائيًا من رسوم الاشتراك والتأمين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</si>
</sst>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دج&quot;"/>
    <numFmt numFmtId="165" formatCode="yyyy\-mm\-dd;@"/>
    <numFmt numFmtId="166" formatCode="yyyy/mm/dd;@"/>
    <numFmt numFmtId="167" formatCode="yyyy\-mm\-dd\ h:mm:ss"/>
    <numFmt numFmtId="168" formatCode="m/d/yyyy"/>
  </numFmts>
  <fonts count="48">
    <font>
      <sz val="11"/>
      <color theme="1"/>
      <name val="Calibri"/>
      <family val="2"/>
      <charset val="1"/>
    </font>
    <font>
      <b/>
      <sz val="14"/>
      <color rgb="FFFFFF00"/>
      <name val="Arial"/>
      <family val="2"/>
      <charset val="1"/>
    </font>
    <font>
      <i/>
      <sz val="9"/>
      <color rgb="FF6B7280"/>
      <name val="Arial"/>
      <charset val="1"/>
    </font>
    <font>
      <b/>
      <sz val="10"/>
      <color rgb="FFFFFF00"/>
      <name val="Arial"/>
      <family val="2"/>
      <charset val="1"/>
    </font>
    <font>
      <b/>
      <sz val="9"/>
      <name val="Arial"/>
      <family val="2"/>
      <charset val="1"/>
    </font>
    <font>
      <b/>
      <sz val="20"/>
      <color rgb="FFFFFFFF"/>
      <name val="FreeSans"/>
      <family val="2"/>
      <charset val="1"/>
    </font>
    <font>
      <b/>
      <sz val="10"/>
      <color rgb="FFFFFFFF"/>
      <name val="FreeSans"/>
      <family val="2"/>
      <charset val="1"/>
    </font>
    <font>
      <b/>
      <sz val="10"/>
      <color rgb="FF1B3A6B"/>
      <name val="Calibri"/>
      <family val="2"/>
      <charset val="1"/>
    </font>
    <font>
      <sz val="11"/>
      <color rgb="FF1F2937"/>
      <name val="FreeSans"/>
      <family val="2"/>
      <charset val="1"/>
    </font>
    <font>
      <sz val="10"/>
      <color rgb="FF1F2937"/>
      <name val="Calibri"/>
      <family val="2"/>
      <charset val="1"/>
    </font>
    <font>
      <b/>
      <sz val="10"/>
      <color rgb="FF0F766E"/>
      <name val="FreeSans"/>
      <family val="2"/>
      <charset val="1"/>
    </font>
    <font>
      <b/>
      <sz val="10"/>
      <color rgb="FF0F766E"/>
      <name val="Calibri"/>
      <family val="2"/>
      <charset val="1"/>
    </font>
    <font>
      <b/>
      <sz val="10"/>
      <color rgb="FF6D28D9"/>
      <name val="Calibri"/>
      <family val="2"/>
      <charset val="1"/>
    </font>
    <font>
      <b/>
      <sz val="10"/>
      <color rgb="FF1F2937"/>
      <name val="FreeSans"/>
      <family val="2"/>
      <charset val="1"/>
    </font>
    <font>
      <sz val="10"/>
      <color rgb="FF0F766E"/>
      <name val="Calibri"/>
      <family val="2"/>
      <charset val="1"/>
    </font>
    <font>
      <b/>
      <sz val="11"/>
      <color rgb="FFD97706"/>
      <name val="Calibri"/>
      <family val="2"/>
      <charset val="1"/>
    </font>
    <font>
      <sz val="10"/>
      <color rgb="FF1F2937"/>
      <name val="FreeSans"/>
      <family val="2"/>
      <charset val="1"/>
    </font>
    <font>
      <sz val="10"/>
      <color rgb="FF6D28D9"/>
      <name val="FreeSans"/>
      <family val="2"/>
      <charset val="1"/>
    </font>
    <font>
      <sz val="10"/>
      <color rgb="FF6D28D9"/>
      <name val="Calibri"/>
      <family val="2"/>
      <charset val="1"/>
    </font>
    <font>
      <sz val="10"/>
      <color rgb="FF6B7280"/>
      <name val="Calibri"/>
      <family val="2"/>
      <charset val="1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i/>
      <sz val="9"/>
      <name val="Arial"/>
      <family val="2"/>
      <charset val="1"/>
    </font>
    <font>
      <b/>
      <sz val="12"/>
      <color rgb="FFFBBF24"/>
      <name val="Arial"/>
      <charset val="1"/>
    </font>
    <font>
      <b/>
      <sz val="11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10B981"/>
      <name val="Arial"/>
      <charset val="1"/>
    </font>
    <font>
      <b/>
      <sz val="15"/>
      <color rgb="FFFBBF24"/>
      <name val="Arial"/>
      <charset val="1"/>
    </font>
    <font>
      <b/>
      <sz val="11"/>
      <color rgb="FFFBBF24"/>
      <name val="Arial"/>
      <charset val="1"/>
    </font>
    <font>
      <sz val="10"/>
      <color rgb="FFA3A3A3"/>
      <name val="Arial"/>
      <charset val="1"/>
    </font>
    <font>
      <b/>
      <sz val="11"/>
      <color rgb="FF60A5FA"/>
      <name val="Arial"/>
      <charset val="1"/>
    </font>
    <font>
      <b/>
      <sz val="11"/>
      <color rgb="FFF59E0B"/>
      <name val="Arial"/>
      <charset val="1"/>
    </font>
    <font>
      <b/>
      <sz val="11"/>
      <color rgb="FFEF4444"/>
      <name val="Arial"/>
      <charset val="1"/>
    </font>
    <font>
      <b/>
      <sz val="11"/>
      <color rgb="FFA3A3A3"/>
      <name val="Arial"/>
      <charset val="1"/>
    </font>
    <font>
      <b/>
      <sz val="14"/>
      <color rgb="FFFBBF24"/>
      <name val="Arial"/>
      <charset val="1"/>
    </font>
    <font>
      <b/>
      <sz val="10"/>
      <color rgb="FFFFFFFF"/>
      <name val="Arial"/>
      <charset val="1"/>
    </font>
    <font>
      <b/>
      <sz val="9"/>
      <color rgb="FFFBBF24"/>
      <name val="Arial"/>
      <charset val="1"/>
    </font>
    <font>
      <sz val="9"/>
      <color rgb="FFFFFFFF"/>
      <name val="Arial"/>
      <charset val="1"/>
    </font>
    <font>
      <sz val="9"/>
      <color rgb="FFEF4444"/>
      <name val="Arial"/>
      <charset val="1"/>
    </font>
    <font>
      <sz val="9"/>
      <color rgb="FF10B981"/>
      <name val="Arial"/>
      <charset val="1"/>
    </font>
    <font>
      <sz val="9"/>
      <color rgb="FFA3A3A3"/>
      <name val="Arial"/>
      <charset val="1"/>
    </font>
    <font>
      <b/>
      <sz val="18"/>
      <color rgb="FFFFFFFF"/>
      <name val="FreeSans"/>
      <charset val="1"/>
    </font>
    <font>
      <b/>
      <sz val="12"/>
      <color rgb="FFFFFFFF"/>
      <name val="FreeSans"/>
      <charset val="1"/>
    </font>
    <font>
      <b/>
      <sz val="11"/>
      <color rgb="FFFFFFFF"/>
      <name val="FreeSans"/>
      <charset val="1"/>
    </font>
    <font>
      <b/>
      <sz val="10"/>
      <color rgb="FF1F2937"/>
      <name val="FreeSans"/>
      <charset val="1"/>
    </font>
    <font>
      <sz val="10"/>
      <color rgb="FF1F2937"/>
      <name val="FreeSans"/>
      <charset val="1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A2F3A"/>
      </patternFill>
    </fill>
    <fill>
      <patternFill patternType="solid">
        <fgColor rgb="FF1E3A5F"/>
        <bgColor rgb="FF1B3A6B"/>
      </patternFill>
    </fill>
    <fill>
      <patternFill patternType="solid">
        <fgColor rgb="FFFFFFFF"/>
        <bgColor rgb="FFF9FAFB"/>
      </patternFill>
    </fill>
    <fill>
      <patternFill patternType="solid">
        <fgColor rgb="FFF8FAFF"/>
        <bgColor rgb="FFF9FAFB"/>
      </patternFill>
    </fill>
    <fill>
      <patternFill patternType="solid">
        <fgColor rgb="FF0D1B2A"/>
        <bgColor rgb="FF111827"/>
      </patternFill>
    </fill>
    <fill>
      <patternFill patternType="solid">
        <fgColor rgb="FF1B3A6B"/>
        <bgColor rgb="FF1E3A5F"/>
      </patternFill>
    </fill>
    <fill>
      <patternFill patternType="solid">
        <fgColor rgb="FF0F766E"/>
        <bgColor rgb="FF1E8449"/>
      </patternFill>
    </fill>
    <fill>
      <patternFill patternType="solid">
        <fgColor rgb="FF6D28D9"/>
        <bgColor rgb="FF1D4ED8"/>
      </patternFill>
    </fill>
    <fill>
      <patternFill patternType="solid">
        <fgColor rgb="FF1D4ED8"/>
        <bgColor rgb="FF1B3A6B"/>
      </patternFill>
    </fill>
    <fill>
      <patternFill patternType="solid">
        <fgColor rgb="FFD97706"/>
        <bgColor rgb="FFCA6F1E"/>
      </patternFill>
    </fill>
    <fill>
      <patternFill patternType="solid">
        <fgColor rgb="FF1E8449"/>
        <bgColor rgb="FF0F766E"/>
      </patternFill>
    </fill>
    <fill>
      <patternFill patternType="solid">
        <fgColor rgb="FFF0FDFB"/>
        <bgColor rgb="FFF0FDF4"/>
      </patternFill>
    </fill>
    <fill>
      <patternFill patternType="solid">
        <fgColor rgb="FFFAF5FF"/>
        <bgColor rgb="FFF8FAFF"/>
      </patternFill>
    </fill>
    <fill>
      <patternFill patternType="solid">
        <fgColor rgb="FFEFF6FF"/>
        <bgColor rgb="FFF3F4F6"/>
      </patternFill>
    </fill>
    <fill>
      <patternFill patternType="solid">
        <fgColor rgb="FFFFFBEB"/>
        <bgColor rgb="FFF9FAFB"/>
      </patternFill>
    </fill>
    <fill>
      <patternFill patternType="solid">
        <fgColor rgb="FFF0FDF4"/>
        <bgColor rgb="FFF0FDFB"/>
      </patternFill>
    </fill>
    <fill>
      <patternFill patternType="solid">
        <fgColor rgb="FFCCFBF1"/>
        <bgColor rgb="FFD1FAE5"/>
      </patternFill>
    </fill>
    <fill>
      <patternFill patternType="solid">
        <fgColor rgb="FFEDE9FE"/>
        <bgColor rgb="FFFCE7F3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D1FAE5"/>
      </patternFill>
    </fill>
    <fill>
      <patternFill patternType="solid">
        <fgColor rgb="FFF3F4F6"/>
        <bgColor rgb="FFEFF6FF"/>
      </patternFill>
    </fill>
    <fill>
      <patternFill patternType="solid">
        <fgColor rgb="FFFEF3C7"/>
        <bgColor rgb="FFFFFBEB"/>
      </patternFill>
    </fill>
    <fill>
      <patternFill patternType="solid">
        <fgColor rgb="FF111827"/>
        <bgColor rgb="FF0D1B2A"/>
      </patternFill>
    </fill>
    <fill>
      <patternFill patternType="solid">
        <fgColor rgb="FF172033"/>
        <bgColor rgb="FF0D1B2A"/>
      </patternFill>
    </fill>
    <fill>
      <patternFill patternType="solid">
        <fgColor rgb="FF1F3D2C"/>
        <bgColor rgb="FF1C3A2A"/>
      </patternFill>
    </fill>
    <fill>
      <patternFill patternType="solid">
        <fgColor rgb="FF1D3240"/>
        <bgColor rgb="FF1A2F3A"/>
      </patternFill>
    </fill>
    <fill>
      <patternFill patternType="solid">
        <fgColor rgb="FF1C3A2A"/>
        <bgColor rgb="FF1F3D2C"/>
      </patternFill>
    </fill>
    <fill>
      <patternFill patternType="solid">
        <fgColor rgb="FF1A2F3A"/>
        <bgColor rgb="FF1D3240"/>
      </patternFill>
    </fill>
    <fill>
      <patternFill patternType="solid">
        <fgColor rgb="FFDB2777"/>
        <bgColor rgb="FFBE185D"/>
      </patternFill>
    </fill>
    <fill>
      <patternFill patternType="solid">
        <fgColor rgb="FFBE185D"/>
        <bgColor rgb="FFDB2777"/>
      </patternFill>
    </fill>
    <fill>
      <patternFill patternType="solid">
        <fgColor rgb="FFFCE7F3"/>
        <bgColor rgb="FFFEE2E2"/>
      </patternFill>
    </fill>
    <fill>
      <patternFill patternType="solid">
        <fgColor rgb="FFF9FAFB"/>
        <bgColor rgb="FFF8FAFF"/>
      </patternFill>
    </fill>
  </fills>
  <borders count="7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E3A5F"/>
      </left>
      <right/>
      <top style="thin">
        <color rgb="FF1E3A5F"/>
      </top>
      <bottom style="thin">
        <color rgb="FF1E3A5F"/>
      </bottom>
      <diagonal/>
    </border>
    <border>
      <left style="thin">
        <color rgb="FF374151"/>
      </left>
      <right/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right" vertical="center" wrapText="1"/>
    </xf>
    <xf numFmtId="165" fontId="0" fillId="0" borderId="0" xfId="0" applyNumberFormat="1"/>
    <xf numFmtId="166" fontId="0" fillId="0" borderId="0" xfId="0" applyNumberFormat="1"/>
    <xf numFmtId="0" fontId="6" fillId="7" borderId="3" xfId="0" applyFont="1" applyFill="1" applyBorder="1" applyAlignment="1">
      <alignment horizontal="center" vertical="center" wrapText="1"/>
    </xf>
    <xf numFmtId="165" fontId="6" fillId="8" borderId="3" xfId="0" applyNumberFormat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166" fontId="6" fillId="10" borderId="3" xfId="0" applyNumberFormat="1" applyFont="1" applyFill="1" applyBorder="1" applyAlignment="1">
      <alignment horizontal="center" vertical="center" wrapText="1"/>
    </xf>
    <xf numFmtId="165" fontId="6" fillId="10" borderId="3" xfId="0" applyNumberFormat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right" vertical="center"/>
    </xf>
    <xf numFmtId="165" fontId="9" fillId="4" borderId="4" xfId="0" applyNumberFormat="1" applyFont="1" applyFill="1" applyBorder="1" applyAlignment="1">
      <alignment horizontal="center" vertical="center"/>
    </xf>
    <xf numFmtId="167" fontId="10" fillId="13" borderId="4" xfId="0" applyNumberFormat="1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166" fontId="9" fillId="15" borderId="4" xfId="0" applyNumberFormat="1" applyFont="1" applyFill="1" applyBorder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164" fontId="14" fillId="13" borderId="4" xfId="0" applyNumberFormat="1" applyFont="1" applyFill="1" applyBorder="1" applyAlignment="1">
      <alignment horizontal="center" vertical="center"/>
    </xf>
    <xf numFmtId="164" fontId="15" fillId="16" borderId="4" xfId="0" applyNumberFormat="1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1" fontId="19" fillId="4" borderId="4" xfId="0" applyNumberFormat="1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right" vertical="center"/>
    </xf>
    <xf numFmtId="165" fontId="9" fillId="5" borderId="4" xfId="0" applyNumberFormat="1" applyFont="1" applyFill="1" applyBorder="1" applyAlignment="1">
      <alignment horizontal="center" vertical="center"/>
    </xf>
    <xf numFmtId="167" fontId="10" fillId="18" borderId="4" xfId="0" applyNumberFormat="1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/>
    </xf>
    <xf numFmtId="166" fontId="9" fillId="20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164" fontId="11" fillId="18" borderId="4" xfId="0" applyNumberFormat="1" applyFont="1" applyFill="1" applyBorder="1" applyAlignment="1">
      <alignment horizontal="center" vertical="center"/>
    </xf>
    <xf numFmtId="164" fontId="14" fillId="18" borderId="4" xfId="0" applyNumberFormat="1" applyFont="1" applyFill="1" applyBorder="1" applyAlignment="1">
      <alignment horizontal="center" vertical="center"/>
    </xf>
    <xf numFmtId="0" fontId="16" fillId="21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/>
    </xf>
    <xf numFmtId="1" fontId="19" fillId="22" borderId="4" xfId="0" applyNumberFormat="1" applyFont="1" applyFill="1" applyBorder="1" applyAlignment="1">
      <alignment horizontal="center" vertical="center"/>
    </xf>
    <xf numFmtId="0" fontId="19" fillId="22" borderId="4" xfId="0" applyFont="1" applyFill="1" applyBorder="1" applyAlignment="1">
      <alignment horizontal="center" vertical="center"/>
    </xf>
    <xf numFmtId="0" fontId="17" fillId="19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164" fontId="15" fillId="23" borderId="4" xfId="0" applyNumberFormat="1" applyFont="1" applyFill="1" applyBorder="1" applyAlignment="1">
      <alignment horizontal="center" vertical="center"/>
    </xf>
    <xf numFmtId="0" fontId="20" fillId="0" borderId="0" xfId="0" applyFont="1"/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22" fillId="0" borderId="0" xfId="0" applyFont="1"/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right" vertical="center"/>
    </xf>
    <xf numFmtId="164" fontId="28" fillId="2" borderId="2" xfId="0" applyNumberFormat="1" applyFont="1" applyFill="1" applyBorder="1" applyAlignment="1">
      <alignment horizontal="center" vertical="center"/>
    </xf>
    <xf numFmtId="1" fontId="30" fillId="2" borderId="2" xfId="0" applyNumberFormat="1" applyFont="1" applyFill="1" applyBorder="1" applyAlignment="1">
      <alignment horizontal="center" vertical="center"/>
    </xf>
    <xf numFmtId="1" fontId="28" fillId="2" borderId="2" xfId="0" applyNumberFormat="1" applyFont="1" applyFill="1" applyBorder="1" applyAlignment="1">
      <alignment horizontal="center" vertical="center"/>
    </xf>
    <xf numFmtId="164" fontId="32" fillId="2" borderId="2" xfId="0" applyNumberFormat="1" applyFont="1" applyFill="1" applyBorder="1" applyAlignment="1">
      <alignment horizontal="center" vertical="center"/>
    </xf>
    <xf numFmtId="1" fontId="32" fillId="2" borderId="2" xfId="0" applyNumberFormat="1" applyFont="1" applyFill="1" applyBorder="1" applyAlignment="1">
      <alignment horizontal="center" vertical="center"/>
    </xf>
    <xf numFmtId="1" fontId="33" fillId="2" borderId="2" xfId="0" applyNumberFormat="1" applyFont="1" applyFill="1" applyBorder="1" applyAlignment="1">
      <alignment horizontal="center" vertical="center"/>
    </xf>
    <xf numFmtId="164" fontId="33" fillId="2" borderId="2" xfId="0" applyNumberFormat="1" applyFont="1" applyFill="1" applyBorder="1" applyAlignment="1">
      <alignment horizontal="center" vertical="center"/>
    </xf>
    <xf numFmtId="1" fontId="34" fillId="2" borderId="2" xfId="0" applyNumberFormat="1" applyFont="1" applyFill="1" applyBorder="1" applyAlignment="1">
      <alignment horizontal="center" vertical="center"/>
    </xf>
    <xf numFmtId="164" fontId="30" fillId="2" borderId="2" xfId="0" applyNumberFormat="1" applyFont="1" applyFill="1" applyBorder="1" applyAlignment="1">
      <alignment horizontal="center" vertical="center"/>
    </xf>
    <xf numFmtId="1" fontId="35" fillId="2" borderId="2" xfId="0" applyNumberFormat="1" applyFont="1" applyFill="1" applyBorder="1" applyAlignment="1">
      <alignment horizontal="center" vertical="center"/>
    </xf>
    <xf numFmtId="1" fontId="35" fillId="2" borderId="2" xfId="0" applyNumberFormat="1" applyFont="1" applyFill="1" applyBorder="1"/>
    <xf numFmtId="164" fontId="35" fillId="2" borderId="2" xfId="0" applyNumberFormat="1" applyFont="1" applyFill="1" applyBorder="1" applyAlignment="1">
      <alignment horizontal="center" vertical="center"/>
    </xf>
    <xf numFmtId="3" fontId="35" fillId="2" borderId="2" xfId="0" applyNumberFormat="1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 wrapText="1"/>
    </xf>
    <xf numFmtId="0" fontId="38" fillId="25" borderId="2" xfId="0" applyFont="1" applyFill="1" applyBorder="1" applyAlignment="1">
      <alignment horizontal="center" vertical="center"/>
    </xf>
    <xf numFmtId="0" fontId="39" fillId="25" borderId="2" xfId="0" applyFont="1" applyFill="1" applyBorder="1" applyAlignment="1">
      <alignment horizontal="right" vertical="center"/>
    </xf>
    <xf numFmtId="168" fontId="40" fillId="25" borderId="2" xfId="0" applyNumberFormat="1" applyFont="1" applyFill="1" applyBorder="1" applyAlignment="1">
      <alignment horizontal="center" vertical="center"/>
    </xf>
    <xf numFmtId="168" fontId="41" fillId="26" borderId="2" xfId="0" applyNumberFormat="1" applyFont="1" applyFill="1" applyBorder="1" applyAlignment="1">
      <alignment horizontal="center" vertical="center"/>
    </xf>
    <xf numFmtId="168" fontId="41" fillId="25" borderId="2" xfId="0" applyNumberFormat="1" applyFont="1" applyFill="1" applyBorder="1" applyAlignment="1">
      <alignment horizontal="center" vertical="center"/>
    </xf>
    <xf numFmtId="164" fontId="38" fillId="27" borderId="2" xfId="0" applyNumberFormat="1" applyFont="1" applyFill="1" applyBorder="1" applyAlignment="1">
      <alignment horizontal="center" vertical="center"/>
    </xf>
    <xf numFmtId="0" fontId="42" fillId="25" borderId="2" xfId="0" applyFont="1" applyFill="1" applyBorder="1" applyAlignment="1">
      <alignment horizontal="center" vertical="center"/>
    </xf>
    <xf numFmtId="0" fontId="38" fillId="24" borderId="2" xfId="0" applyFont="1" applyFill="1" applyBorder="1" applyAlignment="1">
      <alignment horizontal="center" vertical="center"/>
    </xf>
    <xf numFmtId="0" fontId="39" fillId="24" borderId="2" xfId="0" applyFont="1" applyFill="1" applyBorder="1" applyAlignment="1">
      <alignment horizontal="right" vertical="center"/>
    </xf>
    <xf numFmtId="168" fontId="40" fillId="24" borderId="2" xfId="0" applyNumberFormat="1" applyFont="1" applyFill="1" applyBorder="1" applyAlignment="1">
      <alignment horizontal="center" vertical="center"/>
    </xf>
    <xf numFmtId="168" fontId="41" fillId="28" borderId="2" xfId="0" applyNumberFormat="1" applyFont="1" applyFill="1" applyBorder="1" applyAlignment="1">
      <alignment horizontal="center" vertical="center"/>
    </xf>
    <xf numFmtId="168" fontId="41" fillId="24" borderId="2" xfId="0" applyNumberFormat="1" applyFont="1" applyFill="1" applyBorder="1" applyAlignment="1">
      <alignment horizontal="center" vertical="center"/>
    </xf>
    <xf numFmtId="164" fontId="38" fillId="29" borderId="2" xfId="0" applyNumberFormat="1" applyFont="1" applyFill="1" applyBorder="1" applyAlignment="1">
      <alignment horizontal="center" vertical="center"/>
    </xf>
    <xf numFmtId="0" fontId="42" fillId="24" borderId="2" xfId="0" applyFont="1" applyFill="1" applyBorder="1" applyAlignment="1">
      <alignment horizontal="center" vertical="center"/>
    </xf>
    <xf numFmtId="0" fontId="46" fillId="20" borderId="4" xfId="0" applyFont="1" applyFill="1" applyBorder="1" applyAlignment="1">
      <alignment horizontal="center" vertical="center" wrapText="1"/>
    </xf>
    <xf numFmtId="0" fontId="46" fillId="32" borderId="4" xfId="0" applyFont="1" applyFill="1" applyBorder="1" applyAlignment="1">
      <alignment horizontal="center" vertical="center" wrapText="1"/>
    </xf>
    <xf numFmtId="0" fontId="46" fillId="18" borderId="4" xfId="0" applyFont="1" applyFill="1" applyBorder="1" applyAlignment="1">
      <alignment horizontal="center" vertical="center" wrapText="1"/>
    </xf>
    <xf numFmtId="0" fontId="46" fillId="19" borderId="4" xfId="0" applyFont="1" applyFill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47" fillId="33" borderId="4" xfId="0" applyFont="1" applyFill="1" applyBorder="1" applyAlignment="1">
      <alignment horizontal="center" vertical="center" wrapText="1"/>
    </xf>
    <xf numFmtId="165" fontId="5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1" fillId="3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9" fillId="24" borderId="0" xfId="0" applyFont="1" applyFill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8" fillId="25" borderId="6" xfId="0" applyFont="1" applyFill="1" applyBorder="1" applyAlignment="1">
      <alignment horizontal="center" vertical="center"/>
    </xf>
    <xf numFmtId="0" fontId="45" fillId="10" borderId="0" xfId="0" applyFont="1" applyFill="1" applyAlignment="1">
      <alignment horizontal="center" vertical="center" wrapText="1"/>
    </xf>
    <xf numFmtId="0" fontId="45" fillId="31" borderId="0" xfId="0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 wrapText="1"/>
    </xf>
    <xf numFmtId="0" fontId="45" fillId="9" borderId="0" xfId="0" applyFont="1" applyFill="1" applyAlignment="1">
      <alignment horizontal="center" vertical="center" wrapText="1"/>
    </xf>
    <xf numFmtId="0" fontId="43" fillId="6" borderId="0" xfId="0" applyFont="1" applyFill="1" applyAlignment="1">
      <alignment horizontal="center" vertical="center" wrapText="1"/>
    </xf>
    <xf numFmtId="0" fontId="44" fillId="7" borderId="0" xfId="0" applyFont="1" applyFill="1" applyAlignment="1">
      <alignment horizontal="center" vertical="center" wrapText="1"/>
    </xf>
    <xf numFmtId="0" fontId="44" fillId="30" borderId="0" xfId="0" applyFont="1" applyFill="1" applyAlignment="1">
      <alignment horizontal="center" vertical="center" wrapText="1"/>
    </xf>
    <xf numFmtId="0" fontId="44" fillId="8" borderId="0" xfId="0" applyFont="1" applyFill="1" applyAlignment="1">
      <alignment horizontal="center" vertical="center" wrapText="1"/>
    </xf>
    <xf numFmtId="0" fontId="44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font>
        <b/>
        <color rgb="FFFFFFFF"/>
      </font>
      <fill>
        <patternFill>
          <bgColor rgb="FF6B7280"/>
        </patternFill>
      </fill>
    </dxf>
    <dxf>
      <font>
        <b/>
        <color rgb="FFFFFFFF"/>
      </font>
      <fill>
        <patternFill>
          <bgColor rgb="FFEF4444"/>
        </patternFill>
      </fill>
    </dxf>
    <dxf>
      <font>
        <b/>
        <color rgb="FFFFFFFF"/>
      </font>
      <fill>
        <patternFill>
          <bgColor rgb="FFF59E0B"/>
        </patternFill>
      </fill>
    </dxf>
    <dxf>
      <font>
        <b/>
        <color rgb="FFFFFFFF"/>
      </font>
      <fill>
        <patternFill>
          <bgColor rgb="FF10B981"/>
        </patternFill>
      </fill>
    </dxf>
    <dxf>
      <font>
        <color rgb="FFFFFFFF"/>
      </font>
      <fill>
        <patternFill>
          <bgColor rgb="FF0F2A1A"/>
        </patternFill>
      </fill>
    </dxf>
    <dxf>
      <fill>
        <patternFill>
          <bgColor rgb="FFFEE2E2"/>
        </patternFill>
      </fill>
    </dxf>
    <dxf>
      <fill>
        <patternFill>
          <bgColor rgb="FFD1FAE5"/>
        </patternFill>
      </fill>
    </dxf>
    <dxf>
      <font>
        <b/>
        <color rgb="FFFFFFFF"/>
      </font>
      <fill>
        <patternFill>
          <bgColor rgb="FFC0392B"/>
        </patternFill>
      </fill>
      <border diagonalUp="0" diagonalDown="0">
        <left style="thin">
          <color rgb="FF922B21"/>
        </left>
        <right style="thin">
          <color rgb="FF922B21"/>
        </right>
        <top style="thin">
          <color rgb="FF922B21"/>
        </top>
        <bottom style="thin">
          <color rgb="FF922B21"/>
        </bottom>
      </border>
    </dxf>
    <dxf>
      <font>
        <b/>
        <color rgb="FFFFFFFF"/>
      </font>
      <fill>
        <patternFill>
          <bgColor rgb="FFC0392B"/>
        </patternFill>
      </fill>
      <border diagonalUp="0" diagonalDown="0">
        <left style="thin">
          <color rgb="FF922B21"/>
        </left>
        <right style="thin">
          <color rgb="FF922B21"/>
        </right>
        <top style="thin">
          <color rgb="FF922B21"/>
        </top>
        <bottom style="thin">
          <color rgb="FF922B21"/>
        </bottom>
      </border>
    </dxf>
    <dxf>
      <font>
        <b/>
        <color rgb="FFFFFFFF"/>
      </font>
      <fill>
        <patternFill>
          <bgColor rgb="FF6B7280"/>
        </patternFill>
      </fill>
    </dxf>
    <dxf>
      <font>
        <b/>
        <color rgb="FFFFFFFF"/>
      </font>
      <fill>
        <patternFill>
          <bgColor rgb="FF1E8449"/>
        </patternFill>
      </fill>
    </dxf>
    <dxf>
      <font>
        <b/>
        <color rgb="FFFFFFFF"/>
      </font>
      <fill>
        <patternFill>
          <bgColor rgb="FFCA6F1E"/>
        </patternFill>
      </fill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C0392B"/>
        </patternFill>
      </fill>
      <border diagonalUp="0" diagonalDown="0">
        <left style="thin">
          <color rgb="FF922B21"/>
        </left>
        <right style="thin">
          <color rgb="FF922B21"/>
        </right>
        <top style="thin">
          <color rgb="FF922B21"/>
        </top>
        <bottom style="thin">
          <color rgb="FF922B21"/>
        </bottom>
      </border>
    </dxf>
    <dxf>
      <font>
        <b/>
        <color rgb="FFFFFFFF"/>
      </font>
      <fill>
        <patternFill>
          <bgColor rgb="FFCC0000"/>
        </patternFill>
      </fill>
    </dxf>
    <dxf>
      <font>
        <b/>
        <color rgb="FF1A1A1A"/>
      </font>
      <fill>
        <patternFill>
          <bgColor rgb="FFCCAA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AA00"/>
        </patternFill>
      </fill>
    </dxf>
    <dxf>
      <font>
        <b/>
        <color rgb="FF1A1A1A"/>
      </font>
      <fill>
        <patternFill>
          <bgColor rgb="FFCCAA0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FFFFFF"/>
      </font>
      <fill>
        <patternFill>
          <bgColor rgb="FFC0392B"/>
        </patternFill>
      </fill>
      <border diagonalUp="0" diagonalDown="0">
        <left style="thin">
          <color rgb="FF922B21"/>
        </left>
        <right style="thin">
          <color rgb="FF922B21"/>
        </right>
        <top style="thin">
          <color rgb="FF922B21"/>
        </top>
        <bottom style="thin">
          <color rgb="FF922B21"/>
        </bottom>
      </border>
    </dxf>
    <dxf>
      <font>
        <b/>
        <color rgb="FFFFFFFF"/>
      </font>
      <fill>
        <patternFill>
          <bgColor rgb="FFC0392B"/>
        </patternFill>
      </fill>
      <border diagonalUp="0" diagonalDown="0">
        <left style="thin">
          <color rgb="FF922B21"/>
        </left>
        <right style="thin">
          <color rgb="FF922B21"/>
        </right>
        <top style="thin">
          <color rgb="FF922B21"/>
        </top>
        <bottom style="thin">
          <color rgb="FF922B21"/>
        </bottom>
      </border>
    </dxf>
    <dxf>
      <font>
        <b/>
        <color rgb="FFFFFFFF"/>
      </font>
      <fill>
        <patternFill>
          <bgColor rgb="FFC0392B"/>
        </patternFill>
      </fill>
      <border diagonalUp="0" diagonalDown="0">
        <left style="thin">
          <color rgb="FF922B21"/>
        </left>
        <right style="thin">
          <color rgb="FF922B21"/>
        </right>
        <top style="thin">
          <color rgb="FF922B21"/>
        </top>
        <bottom style="thin">
          <color rgb="FF922B2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9FAFB"/>
      <rgbColor rgb="FF1A2F3A"/>
      <rgbColor rgb="FFFFFF00"/>
      <rgbColor rgb="FFDB2777"/>
      <rgbColor rgb="FFEFF6FF"/>
      <rgbColor rgb="FFCC0000"/>
      <rgbColor rgb="FF00AA00"/>
      <rgbColor rgb="FF0D1B2A"/>
      <rgbColor rgb="FFCA6F1E"/>
      <rgbColor rgb="FF6D28D9"/>
      <rgbColor rgb="FF0F766E"/>
      <rgbColor rgb="FFDBEAFE"/>
      <rgbColor rgb="FFEF4444"/>
      <rgbColor rgb="FF60A5FA"/>
      <rgbColor rgb="FFBE185D"/>
      <rgbColor rgb="FFFEF3C7"/>
      <rgbColor rgb="FFCCFBF1"/>
      <rgbColor rgb="FF1F2937"/>
      <rgbColor rgb="FFFF8C00"/>
      <rgbColor rgb="FF1D4ED8"/>
      <rgbColor rgb="FFD1D5DB"/>
      <rgbColor rgb="FF111827"/>
      <rgbColor rgb="FFFAF5FF"/>
      <rgbColor rgb="FFF0FDF4"/>
      <rgbColor rgb="FFF0FDFB"/>
      <rgbColor rgb="FF172033"/>
      <rgbColor rgb="FF1A1A1A"/>
      <rgbColor rgb="FF374151"/>
      <rgbColor rgb="FF0000FF"/>
      <rgbColor rgb="FFF8FAFF"/>
      <rgbColor rgb="FFDCFCE7"/>
      <rgbColor rgb="FFD1FAE5"/>
      <rgbColor rgb="FFFFFBEB"/>
      <rgbColor rgb="FFEDE9FE"/>
      <rgbColor rgb="FFFCE7F3"/>
      <rgbColor rgb="FFF3F4F6"/>
      <rgbColor rgb="FFFEE2E2"/>
      <rgbColor rgb="FF1F3D2C"/>
      <rgbColor rgb="FF10B981"/>
      <rgbColor rgb="FFCCAA00"/>
      <rgbColor rgb="FFFBBF24"/>
      <rgbColor rgb="FFF59E0B"/>
      <rgbColor rgb="FFD97706"/>
      <rgbColor rgb="FF6B7280"/>
      <rgbColor rgb="FFA3A3A3"/>
      <rgbColor rgb="FF1B3A6B"/>
      <rgbColor rgb="FF1E8449"/>
      <rgbColor rgb="FF0F2A1A"/>
      <rgbColor rgb="FF1C3A2A"/>
      <rgbColor rgb="FF922B21"/>
      <rgbColor rgb="FFC0392B"/>
      <rgbColor rgb="FF1E3A5F"/>
      <rgbColor rgb="FF1D32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345705</xdr:colOff>
      <xdr:row>5</xdr:row>
      <xdr:rowOff>188781</xdr:rowOff>
    </xdr:from>
    <xdr:to>
      <xdr:col>26</xdr:col>
      <xdr:colOff>283123</xdr:colOff>
      <xdr:row>15</xdr:row>
      <xdr:rowOff>213260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14094" b="18314"/>
        <a:stretch/>
      </xdr:blipFill>
      <xdr:spPr>
        <a:xfrm>
          <a:off x="9793485163" y="2157281"/>
          <a:ext cx="3529703" cy="274590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707571</xdr:colOff>
      <xdr:row>0</xdr:row>
      <xdr:rowOff>99785</xdr:rowOff>
    </xdr:from>
    <xdr:to>
      <xdr:col>12</xdr:col>
      <xdr:colOff>563344</xdr:colOff>
      <xdr:row>0</xdr:row>
      <xdr:rowOff>616857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CB249C7-9F9A-4032-A273-D2232E4FCB93}"/>
            </a:ext>
          </a:extLst>
        </xdr:cNvPr>
        <xdr:cNvPicPr/>
      </xdr:nvPicPr>
      <xdr:blipFill>
        <a:blip xmlns:r="http://schemas.openxmlformats.org/officeDocument/2006/relationships" r:embed="rId1"/>
        <a:srcRect t="14094" b="18314"/>
        <a:stretch/>
      </xdr:blipFill>
      <xdr:spPr>
        <a:xfrm>
          <a:off x="9805424156" y="99785"/>
          <a:ext cx="762916" cy="517072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6B"/>
  </sheetPr>
  <dimension ref="A1:T1045115"/>
  <sheetViews>
    <sheetView rightToLeft="1" zoomScale="70" zoomScaleNormal="70" workbookViewId="0">
      <pane ySplit="2" topLeftCell="A153" activePane="bottomLeft" state="frozen"/>
      <selection activeCell="C9" sqref="C9"/>
      <selection pane="bottomLeft" activeCell="H157" sqref="H157"/>
    </sheetView>
  </sheetViews>
  <sheetFormatPr baseColWidth="10" defaultColWidth="8.54296875" defaultRowHeight="14.5"/>
  <cols>
    <col min="1" max="1" width="9" customWidth="1"/>
    <col min="2" max="2" width="18" customWidth="1"/>
    <col min="3" max="3" width="15.7265625" customWidth="1"/>
    <col min="4" max="4" width="12.1796875" style="8" customWidth="1"/>
    <col min="5" max="5" width="8" customWidth="1"/>
    <col min="6" max="6" width="10" customWidth="1"/>
    <col min="7" max="7" width="13" customWidth="1"/>
    <col min="8" max="8" width="16" style="9" customWidth="1"/>
    <col min="9" max="9" width="18" style="8" customWidth="1"/>
    <col min="10" max="10" width="14" customWidth="1"/>
    <col min="11" max="13" width="13" customWidth="1"/>
    <col min="14" max="14" width="14" customWidth="1"/>
    <col min="15" max="15" width="20" customWidth="1"/>
    <col min="16" max="16" width="22" customWidth="1"/>
    <col min="17" max="18" width="17" customWidth="1"/>
    <col min="20" max="20" width="12" customWidth="1"/>
  </cols>
  <sheetData>
    <row r="1" spans="1:20" ht="51.75" customHeight="1">
      <c r="A1" s="102" t="s">
        <v>20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20" ht="39.75" customHeight="1">
      <c r="A2" s="10" t="s">
        <v>21</v>
      </c>
      <c r="B2" s="10" t="s">
        <v>22</v>
      </c>
      <c r="C2" s="10" t="s">
        <v>23</v>
      </c>
      <c r="D2" s="11" t="s">
        <v>24</v>
      </c>
      <c r="E2" s="12" t="s">
        <v>25</v>
      </c>
      <c r="F2" s="12" t="s">
        <v>26</v>
      </c>
      <c r="G2" s="13" t="s">
        <v>27</v>
      </c>
      <c r="H2" s="10" t="s">
        <v>28</v>
      </c>
      <c r="I2" s="14" t="s">
        <v>29</v>
      </c>
      <c r="J2" s="15" t="s">
        <v>30</v>
      </c>
      <c r="K2" s="16" t="s">
        <v>31</v>
      </c>
      <c r="L2" s="12" t="s">
        <v>32</v>
      </c>
      <c r="M2" s="12" t="s">
        <v>33</v>
      </c>
      <c r="N2" s="12" t="s">
        <v>34</v>
      </c>
      <c r="O2" s="17" t="s">
        <v>35</v>
      </c>
      <c r="P2" s="18" t="s">
        <v>36</v>
      </c>
      <c r="Q2" s="13" t="s">
        <v>37</v>
      </c>
      <c r="R2" s="13" t="s">
        <v>38</v>
      </c>
      <c r="S2" s="19" t="s">
        <v>39</v>
      </c>
      <c r="T2" s="19" t="s">
        <v>40</v>
      </c>
    </row>
    <row r="3" spans="1:20" ht="21.75" customHeight="1">
      <c r="A3" s="20" t="str">
        <f>IF(B3="","",IF(T3="?","⚠️ نوع غير معرف",T3&amp;TEXT(COUNTIFS($T$3:T3,T3),"000")))</f>
        <v>RCS001</v>
      </c>
      <c r="B3" s="21" t="s">
        <v>41</v>
      </c>
      <c r="C3" s="21" t="s">
        <v>42</v>
      </c>
      <c r="D3" s="22">
        <v>41766</v>
      </c>
      <c r="E3" s="23" t="s">
        <v>43</v>
      </c>
      <c r="F3" s="24">
        <f t="shared" ref="F3:F66" ca="1" si="0">IF(D3="","",DATEDIF(D3,TODAY(),"Y"))</f>
        <v>12</v>
      </c>
      <c r="G3" s="25"/>
      <c r="H3" s="20" t="s">
        <v>9</v>
      </c>
      <c r="I3" s="26">
        <v>46190</v>
      </c>
      <c r="J3" s="27">
        <f t="shared" ref="J3:J66" si="1">IF(I3="","",I3+30)</f>
        <v>46220</v>
      </c>
      <c r="K3" s="28" t="s">
        <v>44</v>
      </c>
      <c r="L3" s="29">
        <f ca="1">IF(OR(K3="لم يدفع",B3=""),"",IF(K3="تأمين فقط",0,IF(K3="اشتراك 300",300,IF(F3&lt;14,IFERROR(VLOOKUP(SUBSTITUTE(SUBSTITUTE(H3,"~","~~"),"*","~*"),إعدادات_الأنواع!$A$4:$D$40,3,FALSE()),0),IFERROR(VLOOKUP(SUBSTITUTE(SUBSTITUTE(H3,"~","~~"),"*","~*"),إعدادات_الأنواع!$A$4:$D$40,4,FALSE()),0)))))</f>
        <v>1300</v>
      </c>
      <c r="M3" s="30">
        <f>IF(OR(K3="لم يدفع",B3=""),"",IFERROR(VLOOKUP(SUBSTITUTE(SUBSTITUTE(H3,"~","~~"),"*","~*"),إعدادات_الأنواع!$A$4:$E$40,5,FALSE()),0))</f>
        <v>500</v>
      </c>
      <c r="N3" s="30">
        <f>IF(OR(K3="لم يدفع",K3="تأمين فقط",K3="اشتراك 300",B3=""),"",IFERROR(VLOOKUP(SUBSTITUTE(SUBSTITUTE(H3,"~","~~"),"*","~*"),إعدادات_الأنواع!$A$4:$F$40,6,FALSE()),0))</f>
        <v>1000</v>
      </c>
      <c r="O3" s="31">
        <f t="shared" ref="O3:O66" ca="1" si="2">IF(K3="لم يدفع","",IF(L3="","",IF(N3="",L3+M3,L3+M3)))</f>
        <v>1800</v>
      </c>
      <c r="P3" s="32" t="str">
        <f t="shared" ref="P3:P66" ca="1" si="3">IF(B3="","",IF(K3="لم يدفع","🔒 مجمدة",IF(J3="","",IF(J3&lt;TODAY(),"⛔ منتهي - يتطلب تجديد",IF(J3-5&lt;=TODAY(),"⚠️ قريب الانتهاء","✅ ساري")))))</f>
        <v>⚠️ قريب الانتهاء</v>
      </c>
      <c r="Q3" s="33" t="s">
        <v>45</v>
      </c>
      <c r="R3" s="34" t="s">
        <v>46</v>
      </c>
      <c r="S3" s="35">
        <f>IF(B3="","",COUNTA(التجديد!E3:E3))</f>
        <v>0</v>
      </c>
      <c r="T3" s="36" t="str">
        <f>IF(B3="","",IFERROR(VLOOKUP(SUBSTITUTE(SUBSTITUTE(H3,"~","~~"),"*","~*"),إعدادات_الأنواع!$A$4:$B$40,2,FALSE()),"?"))</f>
        <v>RCS</v>
      </c>
    </row>
    <row r="4" spans="1:20" ht="21.75" customHeight="1">
      <c r="A4" s="37" t="str">
        <f>IF(B4="","",IF(T4="?","⚠️ نوع غير معرف",T4&amp;TEXT(COUNTIFS($T$3:T4,T4),"000")))</f>
        <v>RCS002</v>
      </c>
      <c r="B4" s="38" t="s">
        <v>47</v>
      </c>
      <c r="C4" s="38" t="s">
        <v>48</v>
      </c>
      <c r="D4" s="39">
        <v>41925</v>
      </c>
      <c r="E4" s="40" t="s">
        <v>43</v>
      </c>
      <c r="F4" s="41">
        <f t="shared" ca="1" si="0"/>
        <v>11</v>
      </c>
      <c r="G4" s="42" t="s">
        <v>49</v>
      </c>
      <c r="H4" s="37" t="s">
        <v>9</v>
      </c>
      <c r="I4" s="43">
        <v>46190</v>
      </c>
      <c r="J4" s="44">
        <f t="shared" si="1"/>
        <v>46220</v>
      </c>
      <c r="K4" s="45" t="s">
        <v>44</v>
      </c>
      <c r="L4" s="46">
        <f ca="1">IF(OR(K4="لم يدفع",B4=""),"",IF(K4="تأمين فقط",0,IF(K4="اشتراك 300",300,IF(F4&lt;14,IFERROR(VLOOKUP(SUBSTITUTE(SUBSTITUTE(H4,"~","~~"),"*","~*"),إعدادات_الأنواع!$A$4:$D$40,3,FALSE()),0),IFERROR(VLOOKUP(SUBSTITUTE(SUBSTITUTE(H4,"~","~~"),"*","~*"),إعدادات_الأنواع!$A$4:$D$40,4,FALSE()),0)))))</f>
        <v>1300</v>
      </c>
      <c r="M4" s="47">
        <f>IF(OR(K4="لم يدفع",B4=""),"",IFERROR(VLOOKUP(SUBSTITUTE(SUBSTITUTE(H4,"~","~~"),"*","~*"),إعدادات_الأنواع!$A$4:$E$40,5,FALSE()),0))</f>
        <v>500</v>
      </c>
      <c r="N4" s="47">
        <f>IF(OR(K4="لم يدفع",K4="تأمين فقط",K4="اشتراك 300",B4=""),"",IFERROR(VLOOKUP(SUBSTITUTE(SUBSTITUTE(H4,"~","~~"),"*","~*"),إعدادات_الأنواع!$A$4:$F$40,6,FALSE()),0))</f>
        <v>1000</v>
      </c>
      <c r="O4" s="31">
        <f t="shared" ca="1" si="2"/>
        <v>1800</v>
      </c>
      <c r="P4" s="48" t="str">
        <f t="shared" ca="1" si="3"/>
        <v>⚠️ قريب الانتهاء</v>
      </c>
      <c r="Q4" s="33" t="s">
        <v>45</v>
      </c>
      <c r="R4" s="49" t="s">
        <v>46</v>
      </c>
      <c r="S4" s="50">
        <f>IF(B4="","",COUNTA(التجديد!E4:E4))</f>
        <v>0</v>
      </c>
      <c r="T4" s="51" t="str">
        <f>IF(B4="","",IFERROR(VLOOKUP(SUBSTITUTE(SUBSTITUTE(H4,"~","~~"),"*","~*"),إعدادات_الأنواع!$A$4:$B$40,2,FALSE()),"?"))</f>
        <v>RCS</v>
      </c>
    </row>
    <row r="5" spans="1:20" ht="21.75" customHeight="1">
      <c r="A5" s="20" t="str">
        <f>IF(B5="","",IF(T5="?","⚠️ نوع غير معرف",T5&amp;TEXT(COUNTIFS($T$3:T5,T5),"000")))</f>
        <v>RCS003</v>
      </c>
      <c r="B5" s="21" t="s">
        <v>47</v>
      </c>
      <c r="C5" s="21" t="s">
        <v>50</v>
      </c>
      <c r="D5" s="22">
        <v>40915</v>
      </c>
      <c r="E5" s="23" t="s">
        <v>43</v>
      </c>
      <c r="F5" s="24">
        <f t="shared" ca="1" si="0"/>
        <v>14</v>
      </c>
      <c r="G5" s="25" t="s">
        <v>51</v>
      </c>
      <c r="H5" s="20" t="s">
        <v>9</v>
      </c>
      <c r="I5" s="26">
        <v>46190</v>
      </c>
      <c r="J5" s="27">
        <f t="shared" si="1"/>
        <v>46220</v>
      </c>
      <c r="K5" s="28" t="s">
        <v>44</v>
      </c>
      <c r="L5" s="29">
        <f ca="1">IF(OR(K5="لم يدفع",B5=""),"",IF(K5="تأمين فقط",0,IF(K5="اشتراك 300",300,IF(F5&lt;14,IFERROR(VLOOKUP(SUBSTITUTE(SUBSTITUTE(H5,"~","~~"),"*","~*"),إعدادات_الأنواع!$A$4:$D$40,3,FALSE()),0),IFERROR(VLOOKUP(SUBSTITUTE(SUBSTITUTE(H5,"~","~~"),"*","~*"),إعدادات_الأنواع!$A$4:$D$40,4,FALSE()),0)))))</f>
        <v>1500</v>
      </c>
      <c r="M5" s="30">
        <f>IF(OR(K5="لم يدفع",B5=""),"",IFERROR(VLOOKUP(SUBSTITUTE(SUBSTITUTE(H5,"~","~~"),"*","~*"),إعدادات_الأنواع!$A$4:$E$40,5,FALSE()),0))</f>
        <v>500</v>
      </c>
      <c r="N5" s="30">
        <f>IF(OR(K5="لم يدفع",K5="تأمين فقط",K5="اشتراك 300",B5=""),"",IFERROR(VLOOKUP(SUBSTITUTE(SUBSTITUTE(H5,"~","~~"),"*","~*"),إعدادات_الأنواع!$A$4:$F$40,6,FALSE()),0))</f>
        <v>1000</v>
      </c>
      <c r="O5" s="31">
        <f t="shared" ca="1" si="2"/>
        <v>2000</v>
      </c>
      <c r="P5" s="32" t="str">
        <f t="shared" ca="1" si="3"/>
        <v>⚠️ قريب الانتهاء</v>
      </c>
      <c r="Q5" s="33" t="s">
        <v>45</v>
      </c>
      <c r="R5" s="34" t="s">
        <v>46</v>
      </c>
      <c r="S5" s="35">
        <f>IF(B5="","",COUNTA(التجديد!E5:E5))</f>
        <v>0</v>
      </c>
      <c r="T5" s="36" t="str">
        <f>IF(B5="","",IFERROR(VLOOKUP(SUBSTITUTE(SUBSTITUTE(H5,"~","~~"),"*","~*"),إعدادات_الأنواع!$A$4:$B$40,2,FALSE()),"?"))</f>
        <v>RCS</v>
      </c>
    </row>
    <row r="6" spans="1:20" ht="21.75" customHeight="1">
      <c r="A6" s="37" t="str">
        <f>IF(B6="","",IF(T6="?","⚠️ نوع غير معرف",T6&amp;TEXT(COUNTIFS($T$3:T6,T6),"000")))</f>
        <v>RCS004</v>
      </c>
      <c r="B6" s="38" t="s">
        <v>52</v>
      </c>
      <c r="C6" s="38" t="s">
        <v>53</v>
      </c>
      <c r="D6" s="39">
        <v>42864</v>
      </c>
      <c r="E6" s="40" t="s">
        <v>43</v>
      </c>
      <c r="F6" s="41">
        <f t="shared" ca="1" si="0"/>
        <v>9</v>
      </c>
      <c r="G6" s="42" t="s">
        <v>51</v>
      </c>
      <c r="H6" s="37" t="s">
        <v>9</v>
      </c>
      <c r="I6" s="43">
        <v>46190</v>
      </c>
      <c r="J6" s="44">
        <f t="shared" si="1"/>
        <v>46220</v>
      </c>
      <c r="K6" s="45" t="s">
        <v>44</v>
      </c>
      <c r="L6" s="46">
        <f ca="1">IF(OR(K6="لم يدفع",B6=""),"",IF(K6="تأمين فقط",0,IF(K6="اشتراك 300",300,IF(F6&lt;14,IFERROR(VLOOKUP(SUBSTITUTE(SUBSTITUTE(H6,"~","~~"),"*","~*"),إعدادات_الأنواع!$A$4:$D$40,3,FALSE()),0),IFERROR(VLOOKUP(SUBSTITUTE(SUBSTITUTE(H6,"~","~~"),"*","~*"),إعدادات_الأنواع!$A$4:$D$40,4,FALSE()),0)))))</f>
        <v>1300</v>
      </c>
      <c r="M6" s="47">
        <f>IF(OR(K6="لم يدفع",B6=""),"",IFERROR(VLOOKUP(SUBSTITUTE(SUBSTITUTE(H6,"~","~~"),"*","~*"),إعدادات_الأنواع!$A$4:$E$40,5,FALSE()),0))</f>
        <v>500</v>
      </c>
      <c r="N6" s="47">
        <f>IF(OR(K6="لم يدفع",K6="تأمين فقط",K6="اشتراك 300",B6=""),"",IFERROR(VLOOKUP(SUBSTITUTE(SUBSTITUTE(H6,"~","~~"),"*","~*"),إعدادات_الأنواع!$A$4:$F$40,6,FALSE()),0))</f>
        <v>1000</v>
      </c>
      <c r="O6" s="31">
        <f t="shared" ca="1" si="2"/>
        <v>1800</v>
      </c>
      <c r="P6" s="48" t="str">
        <f t="shared" ca="1" si="3"/>
        <v>⚠️ قريب الانتهاء</v>
      </c>
      <c r="Q6" s="33" t="s">
        <v>45</v>
      </c>
      <c r="R6" s="49" t="s">
        <v>46</v>
      </c>
      <c r="S6" s="50">
        <f>IF(B6="","",COUNTA(التجديد!E6:E6))</f>
        <v>0</v>
      </c>
      <c r="T6" s="51" t="str">
        <f>IF(B6="","",IFERROR(VLOOKUP(SUBSTITUTE(SUBSTITUTE(H6,"~","~~"),"*","~*"),إعدادات_الأنواع!$A$4:$B$40,2,FALSE()),"?"))</f>
        <v>RCS</v>
      </c>
    </row>
    <row r="7" spans="1:20" ht="21.75" customHeight="1">
      <c r="A7" s="20" t="str">
        <f>IF(B7="","",IF(T7="?","⚠️ نوع غير معرف",T7&amp;TEXT(COUNTIFS($T$3:T7,T7),"000")))</f>
        <v>RCS005</v>
      </c>
      <c r="B7" s="21" t="s">
        <v>54</v>
      </c>
      <c r="C7" s="21" t="s">
        <v>55</v>
      </c>
      <c r="D7" s="22">
        <v>42727</v>
      </c>
      <c r="E7" s="23" t="s">
        <v>43</v>
      </c>
      <c r="F7" s="24">
        <f t="shared" ca="1" si="0"/>
        <v>9</v>
      </c>
      <c r="G7" s="25" t="s">
        <v>56</v>
      </c>
      <c r="H7" s="20" t="s">
        <v>14</v>
      </c>
      <c r="I7" s="26">
        <v>46190</v>
      </c>
      <c r="J7" s="27">
        <f t="shared" si="1"/>
        <v>46220</v>
      </c>
      <c r="K7" s="28" t="s">
        <v>44</v>
      </c>
      <c r="L7" s="29">
        <f ca="1">IF(OR(K7="لم يدفع",B7=""),"",IF(K7="تأمين فقط",0,IF(K7="اشتراك 300",300,IF(F7&lt;14,IFERROR(VLOOKUP(SUBSTITUTE(SUBSTITUTE(H7,"~","~~"),"*","~*"),إعدادات_الأنواع!$A$4:$D$40,3,FALSE()),0),IFERROR(VLOOKUP(SUBSTITUTE(SUBSTITUTE(H7,"~","~~"),"*","~*"),إعدادات_الأنواع!$A$4:$D$40,4,FALSE()),0)))))</f>
        <v>300</v>
      </c>
      <c r="M7" s="30">
        <f>IF(OR(K7="لم يدفع",B7=""),"",IFERROR(VLOOKUP(SUBSTITUTE(SUBSTITUTE(H7,"~","~~"),"*","~*"),إعدادات_الأنواع!$A$4:$E$40,5,FALSE()),0))</f>
        <v>500</v>
      </c>
      <c r="N7" s="30">
        <f>IF(OR(K7="لم يدفع",K7="تأمين فقط",K7="اشتراك 300",B7=""),"",IFERROR(VLOOKUP(SUBSTITUTE(SUBSTITUTE(H7,"~","~~"),"*","~*"),إعدادات_الأنواع!$A$4:$F$40,6,FALSE()),0))</f>
        <v>0</v>
      </c>
      <c r="O7" s="31">
        <f t="shared" ca="1" si="2"/>
        <v>800</v>
      </c>
      <c r="P7" s="32" t="str">
        <f t="shared" ca="1" si="3"/>
        <v>⚠️ قريب الانتهاء</v>
      </c>
      <c r="Q7" s="33" t="s">
        <v>45</v>
      </c>
      <c r="R7" s="34" t="s">
        <v>46</v>
      </c>
      <c r="S7" s="35">
        <f>IF(B7="","",COUNTA(التجديد!E7:E7))</f>
        <v>0</v>
      </c>
      <c r="T7" s="36" t="str">
        <f>IF(B7="","",IFERROR(VLOOKUP(SUBSTITUTE(SUBSTITUTE(H7,"~","~~"),"*","~*"),إعدادات_الأنواع!$A$4:$B$40,2,FALSE()),"?"))</f>
        <v>RCS</v>
      </c>
    </row>
    <row r="8" spans="1:20" ht="21.75" customHeight="1">
      <c r="A8" s="37" t="str">
        <f>IF(B8="","",IF(T8="?","⚠️ نوع غير معرف",T8&amp;TEXT(COUNTIFS($T$3:T8,T8),"000")))</f>
        <v>RCS006</v>
      </c>
      <c r="B8" s="38" t="s">
        <v>54</v>
      </c>
      <c r="C8" s="38" t="s">
        <v>57</v>
      </c>
      <c r="D8" s="39">
        <v>43275</v>
      </c>
      <c r="E8" s="40" t="s">
        <v>58</v>
      </c>
      <c r="F8" s="41">
        <f t="shared" ca="1" si="0"/>
        <v>8</v>
      </c>
      <c r="G8" s="42" t="s">
        <v>59</v>
      </c>
      <c r="H8" s="37" t="s">
        <v>14</v>
      </c>
      <c r="I8" s="43">
        <v>46190</v>
      </c>
      <c r="J8" s="44">
        <f t="shared" si="1"/>
        <v>46220</v>
      </c>
      <c r="K8" s="45" t="s">
        <v>44</v>
      </c>
      <c r="L8" s="46">
        <f ca="1">IF(OR(K8="لم يدفع",B8=""),"",IF(K8="تأمين فقط",0,IF(K8="اشتراك 300",300,IF(F8&lt;14,IFERROR(VLOOKUP(SUBSTITUTE(SUBSTITUTE(H8,"~","~~"),"*","~*"),إعدادات_الأنواع!$A$4:$D$40,3,FALSE()),0),IFERROR(VLOOKUP(SUBSTITUTE(SUBSTITUTE(H8,"~","~~"),"*","~*"),إعدادات_الأنواع!$A$4:$D$40,4,FALSE()),0)))))</f>
        <v>300</v>
      </c>
      <c r="M8" s="47">
        <f>IF(OR(K8="لم يدفع",B8=""),"",IFERROR(VLOOKUP(SUBSTITUTE(SUBSTITUTE(H8,"~","~~"),"*","~*"),إعدادات_الأنواع!$A$4:$E$40,5,FALSE()),0))</f>
        <v>500</v>
      </c>
      <c r="N8" s="47">
        <f>IF(OR(K8="لم يدفع",K8="تأمين فقط",K8="اشتراك 300",B8=""),"",IFERROR(VLOOKUP(SUBSTITUTE(SUBSTITUTE(H8,"~","~~"),"*","~*"),إعدادات_الأنواع!$A$4:$F$40,6,FALSE()),0))</f>
        <v>0</v>
      </c>
      <c r="O8" s="31">
        <f t="shared" ca="1" si="2"/>
        <v>800</v>
      </c>
      <c r="P8" s="48" t="str">
        <f t="shared" ca="1" si="3"/>
        <v>⚠️ قريب الانتهاء</v>
      </c>
      <c r="Q8" s="33" t="s">
        <v>45</v>
      </c>
      <c r="R8" s="49" t="s">
        <v>60</v>
      </c>
      <c r="S8" s="50">
        <f>IF(B8="","",COUNTA(التجديد!E8:E8))</f>
        <v>0</v>
      </c>
      <c r="T8" s="51" t="str">
        <f>IF(B8="","",IFERROR(VLOOKUP(SUBSTITUTE(SUBSTITUTE(H8,"~","~~"),"*","~*"),إعدادات_الأنواع!$A$4:$B$40,2,FALSE()),"?"))</f>
        <v>RCS</v>
      </c>
    </row>
    <row r="9" spans="1:20" ht="21.75" customHeight="1">
      <c r="A9" s="20" t="str">
        <f>IF(B9="","",IF(T9="?","⚠️ نوع غير معرف",T9&amp;TEXT(COUNTIFS($T$3:T9,T9),"000")))</f>
        <v>RCS007</v>
      </c>
      <c r="B9" s="21" t="s">
        <v>61</v>
      </c>
      <c r="C9" s="21" t="s">
        <v>62</v>
      </c>
      <c r="D9" s="22">
        <v>41323</v>
      </c>
      <c r="E9" s="23" t="s">
        <v>43</v>
      </c>
      <c r="F9" s="24">
        <f t="shared" ca="1" si="0"/>
        <v>13</v>
      </c>
      <c r="G9" s="25" t="s">
        <v>63</v>
      </c>
      <c r="H9" s="20" t="s">
        <v>9</v>
      </c>
      <c r="I9" s="26">
        <v>46190</v>
      </c>
      <c r="J9" s="27">
        <f t="shared" si="1"/>
        <v>46220</v>
      </c>
      <c r="K9" s="28" t="s">
        <v>64</v>
      </c>
      <c r="L9" s="29" t="str">
        <f>IF(OR(K9="لم يدفع",B9=""),"",IF(K9="تأمين فقط",0,IF(K9="اشتراك 300",300,IF(F9&lt;14,IFERROR(VLOOKUP(SUBSTITUTE(SUBSTITUTE(H9,"~","~~"),"*","~*"),إعدادات_الأنواع!$A$4:$D$40,3,FALSE()),0),IFERROR(VLOOKUP(SUBSTITUTE(SUBSTITUTE(H9,"~","~~"),"*","~*"),إعدادات_الأنواع!$A$4:$D$40,4,FALSE()),0)))))</f>
        <v/>
      </c>
      <c r="M9" s="30" t="str">
        <f>IF(OR(K9="لم يدفع",B9=""),"",IFERROR(VLOOKUP(SUBSTITUTE(SUBSTITUTE(H9,"~","~~"),"*","~*"),إعدادات_الأنواع!$A$4:$E$40,5,FALSE()),0))</f>
        <v/>
      </c>
      <c r="N9" s="30" t="str">
        <f>IF(OR(K9="لم يدفع",K9="تأمين فقط",K9="اشتراك 300",B9=""),"",IFERROR(VLOOKUP(SUBSTITUTE(SUBSTITUTE(H9,"~","~~"),"*","~*"),إعدادات_الأنواع!$A$4:$F$40,6,FALSE()),0))</f>
        <v/>
      </c>
      <c r="O9" s="31" t="str">
        <f t="shared" si="2"/>
        <v/>
      </c>
      <c r="P9" s="32" t="str">
        <f t="shared" ca="1" si="3"/>
        <v>🔒 مجمدة</v>
      </c>
      <c r="Q9" s="33" t="s">
        <v>45</v>
      </c>
      <c r="R9" s="34" t="s">
        <v>46</v>
      </c>
      <c r="S9" s="35">
        <f>IF(B9="","",COUNTA(التجديد!E9:E9))</f>
        <v>0</v>
      </c>
      <c r="T9" s="36" t="str">
        <f>IF(B9="","",IFERROR(VLOOKUP(SUBSTITUTE(SUBSTITUTE(H9,"~","~~"),"*","~*"),إعدادات_الأنواع!$A$4:$B$40,2,FALSE()),"?"))</f>
        <v>RCS</v>
      </c>
    </row>
    <row r="10" spans="1:20" ht="21.75" customHeight="1">
      <c r="A10" s="37" t="str">
        <f>IF(B10="","",IF(T10="?","⚠️ نوع غير معرف",T10&amp;TEXT(COUNTIFS($T$3:T10,T10),"000")))</f>
        <v>RCS008</v>
      </c>
      <c r="B10" s="38" t="s">
        <v>61</v>
      </c>
      <c r="C10" s="38" t="s">
        <v>65</v>
      </c>
      <c r="D10" s="39">
        <v>43273</v>
      </c>
      <c r="E10" s="40" t="s">
        <v>43</v>
      </c>
      <c r="F10" s="41">
        <f t="shared" ca="1" si="0"/>
        <v>8</v>
      </c>
      <c r="G10" s="42" t="s">
        <v>63</v>
      </c>
      <c r="H10" s="37" t="s">
        <v>9</v>
      </c>
      <c r="I10" s="43">
        <v>46190</v>
      </c>
      <c r="J10" s="44">
        <f t="shared" si="1"/>
        <v>46220</v>
      </c>
      <c r="K10" s="45" t="s">
        <v>64</v>
      </c>
      <c r="L10" s="46" t="str">
        <f>IF(OR(K10="لم يدفع",B10=""),"",IF(K10="تأمين فقط",0,IF(K10="اشتراك 300",300,IF(F10&lt;14,IFERROR(VLOOKUP(SUBSTITUTE(SUBSTITUTE(H10,"~","~~"),"*","~*"),إعدادات_الأنواع!$A$4:$D$40,3,FALSE()),0),IFERROR(VLOOKUP(SUBSTITUTE(SUBSTITUTE(H10,"~","~~"),"*","~*"),إعدادات_الأنواع!$A$4:$D$40,4,FALSE()),0)))))</f>
        <v/>
      </c>
      <c r="M10" s="47" t="str">
        <f>IF(OR(K10="لم يدفع",B10=""),"",IFERROR(VLOOKUP(SUBSTITUTE(SUBSTITUTE(H10,"~","~~"),"*","~*"),إعدادات_الأنواع!$A$4:$E$40,5,FALSE()),0))</f>
        <v/>
      </c>
      <c r="N10" s="47" t="str">
        <f>IF(OR(K10="لم يدفع",K10="تأمين فقط",K10="اشتراك 300",B10=""),"",IFERROR(VLOOKUP(SUBSTITUTE(SUBSTITUTE(H10,"~","~~"),"*","~*"),إعدادات_الأنواع!$A$4:$F$40,6,FALSE()),0))</f>
        <v/>
      </c>
      <c r="O10" s="31" t="str">
        <f t="shared" si="2"/>
        <v/>
      </c>
      <c r="P10" s="48" t="str">
        <f t="shared" ca="1" si="3"/>
        <v>🔒 مجمدة</v>
      </c>
      <c r="Q10" s="52" t="s">
        <v>45</v>
      </c>
      <c r="R10" s="49" t="s">
        <v>46</v>
      </c>
      <c r="S10" s="50">
        <f>IF(B10="","",COUNTA(التجديد!E10:E10))</f>
        <v>0</v>
      </c>
      <c r="T10" s="51" t="str">
        <f>IF(B10="","",IFERROR(VLOOKUP(SUBSTITUTE(SUBSTITUTE(H10,"~","~~"),"*","~*"),إعدادات_الأنواع!$A$4:$B$40,2,FALSE()),"?"))</f>
        <v>RCS</v>
      </c>
    </row>
    <row r="11" spans="1:20" ht="21.75" customHeight="1">
      <c r="A11" s="37" t="str">
        <f>IF(B11="","",IF(T11="?","⚠️ نوع غير معرف",T11&amp;TEXT(COUNTIFS($T$3:T11,T11),"000")))</f>
        <v>RCS009</v>
      </c>
      <c r="B11" s="21" t="s">
        <v>66</v>
      </c>
      <c r="C11" s="21" t="s">
        <v>67</v>
      </c>
      <c r="D11" s="22">
        <v>42326</v>
      </c>
      <c r="E11" s="23" t="s">
        <v>43</v>
      </c>
      <c r="F11" s="24">
        <f t="shared" ca="1" si="0"/>
        <v>10</v>
      </c>
      <c r="G11" s="25"/>
      <c r="H11" s="20" t="s">
        <v>9</v>
      </c>
      <c r="I11" s="43">
        <v>46190</v>
      </c>
      <c r="J11" s="27">
        <f t="shared" si="1"/>
        <v>46220</v>
      </c>
      <c r="K11" s="28" t="s">
        <v>44</v>
      </c>
      <c r="L11" s="29">
        <f ca="1">IF(OR(K11="لم يدفع",B11=""),"",IF(K11="تأمين فقط",0,IF(K11="اشتراك 300",300,IF(F11&lt;14,IFERROR(VLOOKUP(SUBSTITUTE(SUBSTITUTE(H11,"~","~~"),"*","~*"),إعدادات_الأنواع!$A$4:$D$40,3,FALSE()),0),IFERROR(VLOOKUP(SUBSTITUTE(SUBSTITUTE(H11,"~","~~"),"*","~*"),إعدادات_الأنواع!$A$4:$D$40,4,FALSE()),0)))))</f>
        <v>1300</v>
      </c>
      <c r="M11" s="30">
        <f>IF(OR(K11="لم يدفع",B11=""),"",IFERROR(VLOOKUP(SUBSTITUTE(SUBSTITUTE(H11,"~","~~"),"*","~*"),إعدادات_الأنواع!$A$4:$E$40,5,FALSE()),0))</f>
        <v>500</v>
      </c>
      <c r="N11" s="30">
        <f>IF(OR(K11="لم يدفع",K11="تأمين فقط",K11="اشتراك 300",B11=""),"",IFERROR(VLOOKUP(SUBSTITUTE(SUBSTITUTE(H11,"~","~~"),"*","~*"),إعدادات_الأنواع!$A$4:$F$40,6,FALSE()),0))</f>
        <v>1000</v>
      </c>
      <c r="O11" s="31">
        <f t="shared" ca="1" si="2"/>
        <v>1800</v>
      </c>
      <c r="P11" s="32" t="str">
        <f t="shared" ca="1" si="3"/>
        <v>⚠️ قريب الانتهاء</v>
      </c>
      <c r="Q11" s="33" t="s">
        <v>45</v>
      </c>
      <c r="R11" s="34" t="s">
        <v>46</v>
      </c>
      <c r="S11" s="35">
        <f>IF(B11="","",COUNTA(التجديد!E11:E11))</f>
        <v>0</v>
      </c>
      <c r="T11" s="36" t="str">
        <f>IF(B11="","",IFERROR(VLOOKUP(SUBSTITUTE(SUBSTITUTE(H11,"~","~~"),"*","~*"),إعدادات_الأنواع!$A$4:$B$40,2,FALSE()),"?"))</f>
        <v>RCS</v>
      </c>
    </row>
    <row r="12" spans="1:20" ht="21.75" customHeight="1">
      <c r="A12" s="37" t="str">
        <f>IF(B12="","",IF(T12="?","⚠️ نوع غير معرف",T12&amp;TEXT(COUNTIFS($T$3:T12,T12),"000")))</f>
        <v>RCS010</v>
      </c>
      <c r="B12" s="38" t="s">
        <v>61</v>
      </c>
      <c r="C12" s="38" t="s">
        <v>68</v>
      </c>
      <c r="D12" s="39">
        <v>41123</v>
      </c>
      <c r="E12" s="40" t="s">
        <v>43</v>
      </c>
      <c r="F12" s="41">
        <f t="shared" ca="1" si="0"/>
        <v>13</v>
      </c>
      <c r="G12" s="42"/>
      <c r="H12" s="37" t="s">
        <v>9</v>
      </c>
      <c r="I12" s="43">
        <v>46190</v>
      </c>
      <c r="J12" s="44">
        <f t="shared" si="1"/>
        <v>46220</v>
      </c>
      <c r="K12" s="45" t="s">
        <v>44</v>
      </c>
      <c r="L12" s="46">
        <f ca="1">IF(OR(K12="لم يدفع",B12=""),"",IF(K12="تأمين فقط",0,IF(K12="اشتراك 300",300,IF(F12&lt;14,IFERROR(VLOOKUP(SUBSTITUTE(SUBSTITUTE(H12,"~","~~"),"*","~*"),إعدادات_الأنواع!$A$4:$D$40,3,FALSE()),0),IFERROR(VLOOKUP(SUBSTITUTE(SUBSTITUTE(H12,"~","~~"),"*","~*"),إعدادات_الأنواع!$A$4:$D$40,4,FALSE()),0)))))</f>
        <v>1300</v>
      </c>
      <c r="M12" s="47">
        <f>IF(OR(K12="لم يدفع",B12=""),"",IFERROR(VLOOKUP(SUBSTITUTE(SUBSTITUTE(H12,"~","~~"),"*","~*"),إعدادات_الأنواع!$A$4:$E$40,5,FALSE()),0))</f>
        <v>500</v>
      </c>
      <c r="N12" s="47">
        <f>IF(OR(K12="لم يدفع",K12="تأمين فقط",K12="اشتراك 300",B12=""),"",IFERROR(VLOOKUP(SUBSTITUTE(SUBSTITUTE(H12,"~","~~"),"*","~*"),إعدادات_الأنواع!$A$4:$F$40,6,FALSE()),0))</f>
        <v>1000</v>
      </c>
      <c r="O12" s="31">
        <f t="shared" ca="1" si="2"/>
        <v>1800</v>
      </c>
      <c r="P12" s="48" t="str">
        <f t="shared" ca="1" si="3"/>
        <v>⚠️ قريب الانتهاء</v>
      </c>
      <c r="Q12" s="52" t="s">
        <v>45</v>
      </c>
      <c r="R12" s="49" t="s">
        <v>46</v>
      </c>
      <c r="S12" s="50">
        <f>IF(B12="","",COUNTA(التجديد!E12:E12))</f>
        <v>0</v>
      </c>
      <c r="T12" s="51" t="str">
        <f>IF(B12="","",IFERROR(VLOOKUP(SUBSTITUTE(SUBSTITUTE(H12,"~","~~"),"*","~*"),إعدادات_الأنواع!$A$4:$B$40,2,FALSE()),"?"))</f>
        <v>RCS</v>
      </c>
    </row>
    <row r="13" spans="1:20" ht="21.75" customHeight="1">
      <c r="A13" s="20" t="str">
        <f>IF(B13="","",IF(T13="?","⚠️ نوع غير معرف",T13&amp;TEXT(COUNTIFS($T$3:T13,T13),"000")))</f>
        <v>RCS011</v>
      </c>
      <c r="B13" s="21" t="s">
        <v>69</v>
      </c>
      <c r="C13" s="21" t="s">
        <v>70</v>
      </c>
      <c r="D13" s="22">
        <v>41578</v>
      </c>
      <c r="E13" s="23" t="s">
        <v>43</v>
      </c>
      <c r="F13" s="24">
        <f t="shared" ca="1" si="0"/>
        <v>12</v>
      </c>
      <c r="G13" s="25"/>
      <c r="H13" s="20" t="s">
        <v>9</v>
      </c>
      <c r="I13" s="43">
        <v>46194</v>
      </c>
      <c r="J13" s="27">
        <f t="shared" si="1"/>
        <v>46224</v>
      </c>
      <c r="K13" s="28" t="s">
        <v>44</v>
      </c>
      <c r="L13" s="29">
        <f ca="1">IF(OR(K13="لم يدفع",B13=""),"",IF(K13="تأمين فقط",0,IF(K13="اشتراك 300",300,IF(F13&lt;14,IFERROR(VLOOKUP(SUBSTITUTE(SUBSTITUTE(H13,"~","~~"),"*","~*"),إعدادات_الأنواع!$A$4:$D$40,3,FALSE()),0),IFERROR(VLOOKUP(SUBSTITUTE(SUBSTITUTE(H13,"~","~~"),"*","~*"),إعدادات_الأنواع!$A$4:$D$40,4,FALSE()),0)))))</f>
        <v>1300</v>
      </c>
      <c r="M13" s="30">
        <f>IF(OR(K13="لم يدفع",B13=""),"",IFERROR(VLOOKUP(SUBSTITUTE(SUBSTITUTE(H13,"~","~~"),"*","~*"),إعدادات_الأنواع!$A$4:$E$40,5,FALSE()),0))</f>
        <v>500</v>
      </c>
      <c r="N13" s="30">
        <f>IF(OR(K13="لم يدفع",K13="تأمين فقط",K13="اشتراك 300",B13=""),"",IFERROR(VLOOKUP(SUBSTITUTE(SUBSTITUTE(H13,"~","~~"),"*","~*"),إعدادات_الأنواع!$A$4:$F$40,6,FALSE()),0))</f>
        <v>1000</v>
      </c>
      <c r="O13" s="31">
        <f t="shared" ca="1" si="2"/>
        <v>1800</v>
      </c>
      <c r="P13" s="32" t="str">
        <f t="shared" ca="1" si="3"/>
        <v>✅ ساري</v>
      </c>
      <c r="Q13" s="33" t="s">
        <v>45</v>
      </c>
      <c r="R13" s="34" t="s">
        <v>46</v>
      </c>
      <c r="S13" s="35">
        <f>IF(B13="","",COUNTA(التجديد!E13:E13))</f>
        <v>0</v>
      </c>
      <c r="T13" s="36" t="str">
        <f>IF(B13="","",IFERROR(VLOOKUP(SUBSTITUTE(SUBSTITUTE(H13,"~","~~"),"*","~*"),إعدادات_الأنواع!$A$4:$B$40,2,FALSE()),"?"))</f>
        <v>RCS</v>
      </c>
    </row>
    <row r="14" spans="1:20" ht="21.75" customHeight="1">
      <c r="A14" s="37" t="str">
        <f>IF(B14="","",IF(T14="?","⚠️ نوع غير معرف",T14&amp;TEXT(COUNTIFS($T$3:T14,T14),"000")))</f>
        <v>RCS012</v>
      </c>
      <c r="B14" s="38" t="s">
        <v>71</v>
      </c>
      <c r="C14" s="38" t="s">
        <v>72</v>
      </c>
      <c r="D14" s="39">
        <v>42242</v>
      </c>
      <c r="E14" s="40" t="s">
        <v>43</v>
      </c>
      <c r="F14" s="41">
        <f t="shared" ca="1" si="0"/>
        <v>10</v>
      </c>
      <c r="G14" s="42"/>
      <c r="H14" s="37" t="s">
        <v>9</v>
      </c>
      <c r="I14" s="43">
        <v>46194</v>
      </c>
      <c r="J14" s="44">
        <f t="shared" si="1"/>
        <v>46224</v>
      </c>
      <c r="K14" s="45" t="s">
        <v>44</v>
      </c>
      <c r="L14" s="46">
        <f ca="1">IF(OR(K14="لم يدفع",B14=""),"",IF(K14="تأمين فقط",0,IF(K14="اشتراك 300",300,IF(F14&lt;14,IFERROR(VLOOKUP(SUBSTITUTE(SUBSTITUTE(H14,"~","~~"),"*","~*"),إعدادات_الأنواع!$A$4:$D$40,3,FALSE()),0),IFERROR(VLOOKUP(SUBSTITUTE(SUBSTITUTE(H14,"~","~~"),"*","~*"),إعدادات_الأنواع!$A$4:$D$40,4,FALSE()),0)))))</f>
        <v>1300</v>
      </c>
      <c r="M14" s="47">
        <f>IF(OR(K14="لم يدفع",B14=""),"",IFERROR(VLOOKUP(SUBSTITUTE(SUBSTITUTE(H14,"~","~~"),"*","~*"),إعدادات_الأنواع!$A$4:$E$40,5,FALSE()),0))</f>
        <v>500</v>
      </c>
      <c r="N14" s="47">
        <f>IF(OR(K14="لم يدفع",K14="تأمين فقط",K14="اشتراك 300",B14=""),"",IFERROR(VLOOKUP(SUBSTITUTE(SUBSTITUTE(H14,"~","~~"),"*","~*"),إعدادات_الأنواع!$A$4:$F$40,6,FALSE()),0))</f>
        <v>1000</v>
      </c>
      <c r="O14" s="31">
        <f t="shared" ca="1" si="2"/>
        <v>1800</v>
      </c>
      <c r="P14" s="48" t="str">
        <f t="shared" ca="1" si="3"/>
        <v>✅ ساري</v>
      </c>
      <c r="Q14" s="52" t="s">
        <v>45</v>
      </c>
      <c r="R14" s="49" t="s">
        <v>46</v>
      </c>
      <c r="S14" s="50">
        <f>IF(B14="","",COUNTA(التجديد!E14:E14))</f>
        <v>0</v>
      </c>
      <c r="T14" s="51" t="str">
        <f>IF(B14="","",IFERROR(VLOOKUP(SUBSTITUTE(SUBSTITUTE(H14,"~","~~"),"*","~*"),إعدادات_الأنواع!$A$4:$B$40,2,FALSE()),"?"))</f>
        <v>RCS</v>
      </c>
    </row>
    <row r="15" spans="1:20" ht="21.75" customHeight="1">
      <c r="A15" s="20" t="str">
        <f>IF(B15="","",IF(T15="?","⚠️ نوع غير معرف",T15&amp;TEXT(COUNTIFS($T$3:T15,T15),"000")))</f>
        <v>RCS013</v>
      </c>
      <c r="B15" s="21" t="s">
        <v>73</v>
      </c>
      <c r="C15" s="21" t="s">
        <v>74</v>
      </c>
      <c r="D15" s="22">
        <v>44220</v>
      </c>
      <c r="E15" s="53" t="s">
        <v>58</v>
      </c>
      <c r="F15" s="24">
        <f t="shared" ca="1" si="0"/>
        <v>5</v>
      </c>
      <c r="G15" s="25"/>
      <c r="H15" s="20" t="s">
        <v>9</v>
      </c>
      <c r="I15" s="43">
        <v>46194</v>
      </c>
      <c r="J15" s="27">
        <f t="shared" si="1"/>
        <v>46224</v>
      </c>
      <c r="K15" s="28" t="s">
        <v>44</v>
      </c>
      <c r="L15" s="29">
        <f ca="1">IF(OR(K15="لم يدفع",B15=""),"",IF(K15="تأمين فقط",0,IF(K15="اشتراك 300",300,IF(F15&lt;14,IFERROR(VLOOKUP(SUBSTITUTE(SUBSTITUTE(H15,"~","~~"),"*","~*"),إعدادات_الأنواع!$A$4:$D$40,3,FALSE()),0),IFERROR(VLOOKUP(SUBSTITUTE(SUBSTITUTE(H15,"~","~~"),"*","~*"),إعدادات_الأنواع!$A$4:$D$40,4,FALSE()),0)))))</f>
        <v>1300</v>
      </c>
      <c r="M15" s="30">
        <f>IF(OR(K15="لم يدفع",B15=""),"",IFERROR(VLOOKUP(SUBSTITUTE(SUBSTITUTE(H15,"~","~~"),"*","~*"),إعدادات_الأنواع!$A$4:$E$40,5,FALSE()),0))</f>
        <v>500</v>
      </c>
      <c r="N15" s="30">
        <f>IF(OR(K15="لم يدفع",K15="تأمين فقط",K15="اشتراك 300",B15=""),"",IFERROR(VLOOKUP(SUBSTITUTE(SUBSTITUTE(H15,"~","~~"),"*","~*"),إعدادات_الأنواع!$A$4:$F$40,6,FALSE()),0))</f>
        <v>1000</v>
      </c>
      <c r="O15" s="31">
        <f t="shared" ca="1" si="2"/>
        <v>1800</v>
      </c>
      <c r="P15" s="32" t="str">
        <f t="shared" ca="1" si="3"/>
        <v>✅ ساري</v>
      </c>
      <c r="Q15" s="33" t="s">
        <v>45</v>
      </c>
      <c r="R15" s="34" t="s">
        <v>60</v>
      </c>
      <c r="S15" s="35">
        <f>IF(B15="","",COUNTA(التجديد!E15:E15))</f>
        <v>0</v>
      </c>
      <c r="T15" s="36" t="str">
        <f>IF(B15="","",IFERROR(VLOOKUP(SUBSTITUTE(SUBSTITUTE(H15,"~","~~"),"*","~*"),إعدادات_الأنواع!$A$4:$B$40,2,FALSE()),"?"))</f>
        <v>RCS</v>
      </c>
    </row>
    <row r="16" spans="1:20" ht="21.75" customHeight="1">
      <c r="A16" s="37" t="str">
        <f>IF(B16="","",IF(T16="?","⚠️ نوع غير معرف",T16&amp;TEXT(COUNTIFS($T$3:T16,T16),"000")))</f>
        <v>RCS014</v>
      </c>
      <c r="B16" s="38" t="s">
        <v>75</v>
      </c>
      <c r="C16" s="38" t="s">
        <v>76</v>
      </c>
      <c r="D16" s="39">
        <v>43285</v>
      </c>
      <c r="E16" s="54" t="s">
        <v>58</v>
      </c>
      <c r="F16" s="41">
        <f t="shared" ca="1" si="0"/>
        <v>8</v>
      </c>
      <c r="G16" s="42"/>
      <c r="H16" s="37" t="s">
        <v>9</v>
      </c>
      <c r="I16" s="43">
        <v>46194</v>
      </c>
      <c r="J16" s="44">
        <f t="shared" si="1"/>
        <v>46224</v>
      </c>
      <c r="K16" s="45" t="s">
        <v>44</v>
      </c>
      <c r="L16" s="46">
        <f ca="1">IF(OR(K16="لم يدفع",B16=""),"",IF(K16="تأمين فقط",0,IF(K16="اشتراك 300",300,IF(F16&lt;14,IFERROR(VLOOKUP(SUBSTITUTE(SUBSTITUTE(H16,"~","~~"),"*","~*"),إعدادات_الأنواع!$A$4:$D$40,3,FALSE()),0),IFERROR(VLOOKUP(SUBSTITUTE(SUBSTITUTE(H16,"~","~~"),"*","~*"),إعدادات_الأنواع!$A$4:$D$40,4,FALSE()),0)))))</f>
        <v>1300</v>
      </c>
      <c r="M16" s="47">
        <f>IF(OR(K16="لم يدفع",B16=""),"",IFERROR(VLOOKUP(SUBSTITUTE(SUBSTITUTE(H16,"~","~~"),"*","~*"),إعدادات_الأنواع!$A$4:$E$40,5,FALSE()),0))</f>
        <v>500</v>
      </c>
      <c r="N16" s="47">
        <f>IF(OR(K16="لم يدفع",K16="تأمين فقط",K16="اشتراك 300",B16=""),"",IFERROR(VLOOKUP(SUBSTITUTE(SUBSTITUTE(H16,"~","~~"),"*","~*"),إعدادات_الأنواع!$A$4:$F$40,6,FALSE()),0))</f>
        <v>1000</v>
      </c>
      <c r="O16" s="31">
        <f t="shared" ca="1" si="2"/>
        <v>1800</v>
      </c>
      <c r="P16" s="48" t="str">
        <f t="shared" ca="1" si="3"/>
        <v>✅ ساري</v>
      </c>
      <c r="Q16" s="33" t="s">
        <v>45</v>
      </c>
      <c r="R16" s="34" t="s">
        <v>60</v>
      </c>
      <c r="S16" s="50">
        <f>IF(B16="","",COUNTA(التجديد!E16:E16))</f>
        <v>0</v>
      </c>
      <c r="T16" s="51" t="str">
        <f>IF(B16="","",IFERROR(VLOOKUP(SUBSTITUTE(SUBSTITUTE(H16,"~","~~"),"*","~*"),إعدادات_الأنواع!$A$4:$B$40,2,FALSE()),"?"))</f>
        <v>RCS</v>
      </c>
    </row>
    <row r="17" spans="1:20" ht="21.75" customHeight="1">
      <c r="A17" s="20" t="str">
        <f>IF(B17="","",IF(T17="?","⚠️ نوع غير معرف",T17&amp;TEXT(COUNTIFS($T$3:T17,T17),"000")))</f>
        <v>RCS015</v>
      </c>
      <c r="B17" s="38" t="s">
        <v>75</v>
      </c>
      <c r="C17" s="38" t="s">
        <v>77</v>
      </c>
      <c r="D17" s="22">
        <v>42925</v>
      </c>
      <c r="E17" s="53" t="s">
        <v>58</v>
      </c>
      <c r="F17" s="24">
        <f t="shared" ca="1" si="0"/>
        <v>9</v>
      </c>
      <c r="G17" s="25"/>
      <c r="H17" s="20" t="s">
        <v>9</v>
      </c>
      <c r="I17" s="43">
        <v>46194</v>
      </c>
      <c r="J17" s="27">
        <f t="shared" si="1"/>
        <v>46224</v>
      </c>
      <c r="K17" s="28" t="s">
        <v>44</v>
      </c>
      <c r="L17" s="29">
        <f ca="1">IF(OR(K17="لم يدفع",B17=""),"",IF(K17="تأمين فقط",0,IF(K17="اشتراك 300",300,IF(F17&lt;14,IFERROR(VLOOKUP(SUBSTITUTE(SUBSTITUTE(H17,"~","~~"),"*","~*"),إعدادات_الأنواع!$A$4:$D$40,3,FALSE()),0),IFERROR(VLOOKUP(SUBSTITUTE(SUBSTITUTE(H17,"~","~~"),"*","~*"),إعدادات_الأنواع!$A$4:$D$40,4,FALSE()),0)))))</f>
        <v>1300</v>
      </c>
      <c r="M17" s="30">
        <f>IF(OR(K17="لم يدفع",B17=""),"",IFERROR(VLOOKUP(SUBSTITUTE(SUBSTITUTE(H17,"~","~~"),"*","~*"),إعدادات_الأنواع!$A$4:$E$40,5,FALSE()),0))</f>
        <v>500</v>
      </c>
      <c r="N17" s="30">
        <f>IF(OR(K17="لم يدفع",K17="تأمين فقط",K17="اشتراك 300",B17=""),"",IFERROR(VLOOKUP(SUBSTITUTE(SUBSTITUTE(H17,"~","~~"),"*","~*"),إعدادات_الأنواع!$A$4:$F$40,6,FALSE()),0))</f>
        <v>1000</v>
      </c>
      <c r="O17" s="31">
        <f t="shared" ca="1" si="2"/>
        <v>1800</v>
      </c>
      <c r="P17" s="32" t="str">
        <f t="shared" ca="1" si="3"/>
        <v>✅ ساري</v>
      </c>
      <c r="Q17" s="33" t="s">
        <v>45</v>
      </c>
      <c r="R17" s="34" t="s">
        <v>60</v>
      </c>
      <c r="S17" s="35">
        <f>IF(B17="","",COUNTA(التجديد!E17:E17))</f>
        <v>0</v>
      </c>
      <c r="T17" s="36" t="str">
        <f>IF(B17="","",IFERROR(VLOOKUP(SUBSTITUTE(SUBSTITUTE(H17,"~","~~"),"*","~*"),إعدادات_الأنواع!$A$4:$B$40,2,FALSE()),"?"))</f>
        <v>RCS</v>
      </c>
    </row>
    <row r="18" spans="1:20" ht="21.75" customHeight="1">
      <c r="A18" s="37" t="str">
        <f>IF(B18="","",IF(T18="?","⚠️ نوع غير معرف",T18&amp;TEXT(COUNTIFS($T$3:T18,T18),"000")))</f>
        <v>RCS016</v>
      </c>
      <c r="B18" s="38" t="s">
        <v>78</v>
      </c>
      <c r="C18" s="38" t="s">
        <v>79</v>
      </c>
      <c r="D18" s="39">
        <v>42770</v>
      </c>
      <c r="E18" s="54" t="s">
        <v>58</v>
      </c>
      <c r="F18" s="41">
        <f t="shared" ca="1" si="0"/>
        <v>9</v>
      </c>
      <c r="G18" s="42"/>
      <c r="H18" s="37" t="s">
        <v>9</v>
      </c>
      <c r="I18" s="43">
        <v>46197</v>
      </c>
      <c r="J18" s="27">
        <f t="shared" si="1"/>
        <v>46227</v>
      </c>
      <c r="K18" s="45" t="s">
        <v>44</v>
      </c>
      <c r="L18" s="46">
        <f ca="1">IF(OR(K18="لم يدفع",B18=""),"",IF(K18="تأمين فقط",0,IF(K18="اشتراك 300",300,IF(F18&lt;14,IFERROR(VLOOKUP(SUBSTITUTE(SUBSTITUTE(H18,"~","~~"),"*","~*"),إعدادات_الأنواع!$A$4:$D$40,3,FALSE()),0),IFERROR(VLOOKUP(SUBSTITUTE(SUBSTITUTE(H18,"~","~~"),"*","~*"),إعدادات_الأنواع!$A$4:$D$40,4,FALSE()),0)))))</f>
        <v>1300</v>
      </c>
      <c r="M18" s="47">
        <f>IF(OR(K18="لم يدفع",B18=""),"",IFERROR(VLOOKUP(SUBSTITUTE(SUBSTITUTE(H18,"~","~~"),"*","~*"),إعدادات_الأنواع!$A$4:$E$40,5,FALSE()),0))</f>
        <v>500</v>
      </c>
      <c r="N18" s="47">
        <f>IF(OR(K18="لم يدفع",K18="تأمين فقط",K18="اشتراك 300",B18=""),"",IFERROR(VLOOKUP(SUBSTITUTE(SUBSTITUTE(H18,"~","~~"),"*","~*"),إعدادات_الأنواع!$A$4:$F$40,6,FALSE()),0))</f>
        <v>1000</v>
      </c>
      <c r="O18" s="31">
        <f t="shared" ca="1" si="2"/>
        <v>1800</v>
      </c>
      <c r="P18" s="48" t="str">
        <f t="shared" ca="1" si="3"/>
        <v>✅ ساري</v>
      </c>
      <c r="Q18" s="33" t="s">
        <v>45</v>
      </c>
      <c r="R18" s="49" t="s">
        <v>60</v>
      </c>
      <c r="S18" s="50">
        <f>IF(B18="","",COUNTA(التجديد!E18:E18))</f>
        <v>0</v>
      </c>
      <c r="T18" s="51" t="str">
        <f>IF(B18="","",IFERROR(VLOOKUP(SUBSTITUTE(SUBSTITUTE(H18,"~","~~"),"*","~*"),إعدادات_الأنواع!$A$4:$B$40,2,FALSE()),"?"))</f>
        <v>RCS</v>
      </c>
    </row>
    <row r="19" spans="1:20" ht="21.75" customHeight="1">
      <c r="A19" s="20" t="str">
        <f>IF(B19="","",IF(T19="?","⚠️ نوع غير معرف",T19&amp;TEXT(COUNTIFS($T$3:T19,T19),"000")))</f>
        <v>RCS017</v>
      </c>
      <c r="B19" s="21" t="s">
        <v>80</v>
      </c>
      <c r="C19" s="21" t="s">
        <v>81</v>
      </c>
      <c r="D19" s="22">
        <v>41969</v>
      </c>
      <c r="E19" s="53" t="s">
        <v>43</v>
      </c>
      <c r="F19" s="24">
        <f t="shared" ca="1" si="0"/>
        <v>11</v>
      </c>
      <c r="G19" s="25" t="s">
        <v>51</v>
      </c>
      <c r="H19" s="20" t="s">
        <v>9</v>
      </c>
      <c r="I19" s="43">
        <v>46194</v>
      </c>
      <c r="J19" s="27">
        <f t="shared" si="1"/>
        <v>46224</v>
      </c>
      <c r="K19" s="28" t="s">
        <v>44</v>
      </c>
      <c r="L19" s="29">
        <f ca="1">IF(OR(K19="لم يدفع",B19=""),"",IF(K19="تأمين فقط",0,IF(K19="اشتراك 300",300,IF(F19&lt;14,IFERROR(VLOOKUP(SUBSTITUTE(SUBSTITUTE(H19,"~","~~"),"*","~*"),إعدادات_الأنواع!$A$4:$D$40,3,FALSE()),0),IFERROR(VLOOKUP(SUBSTITUTE(SUBSTITUTE(H19,"~","~~"),"*","~*"),إعدادات_الأنواع!$A$4:$D$40,4,FALSE()),0)))))</f>
        <v>1300</v>
      </c>
      <c r="M19" s="30">
        <f>IF(OR(K19="لم يدفع",B19=""),"",IFERROR(VLOOKUP(SUBSTITUTE(SUBSTITUTE(H19,"~","~~"),"*","~*"),إعدادات_الأنواع!$A$4:$E$40,5,FALSE()),0))</f>
        <v>500</v>
      </c>
      <c r="N19" s="30">
        <f>IF(OR(K19="لم يدفع",K19="تأمين فقط",K19="اشتراك 300",B19=""),"",IFERROR(VLOOKUP(SUBSTITUTE(SUBSTITUTE(H19,"~","~~"),"*","~*"),إعدادات_الأنواع!$A$4:$F$40,6,FALSE()),0))</f>
        <v>1000</v>
      </c>
      <c r="O19" s="31">
        <f t="shared" ca="1" si="2"/>
        <v>1800</v>
      </c>
      <c r="P19" s="32" t="str">
        <f t="shared" ca="1" si="3"/>
        <v>✅ ساري</v>
      </c>
      <c r="Q19" s="33" t="s">
        <v>45</v>
      </c>
      <c r="R19" s="34" t="s">
        <v>46</v>
      </c>
      <c r="S19" s="35">
        <f>IF(B19="","",COUNTA(التجديد!E19:E19))</f>
        <v>0</v>
      </c>
      <c r="T19" s="36" t="str">
        <f>IF(B19="","",IFERROR(VLOOKUP(SUBSTITUTE(SUBSTITUTE(H19,"~","~~"),"*","~*"),إعدادات_الأنواع!$A$4:$B$40,2,FALSE()),"?"))</f>
        <v>RCS</v>
      </c>
    </row>
    <row r="20" spans="1:20" ht="21.75" customHeight="1">
      <c r="A20" s="37" t="str">
        <f>IF(B20="","",IF(T20="?","⚠️ نوع غير معرف",T20&amp;TEXT(COUNTIFS($T$3:T20,T20),"000")))</f>
        <v>RCS018</v>
      </c>
      <c r="B20" s="38" t="s">
        <v>82</v>
      </c>
      <c r="C20" s="38" t="s">
        <v>83</v>
      </c>
      <c r="D20" s="39">
        <v>42235</v>
      </c>
      <c r="E20" s="54" t="s">
        <v>58</v>
      </c>
      <c r="F20" s="41">
        <f t="shared" ca="1" si="0"/>
        <v>10</v>
      </c>
      <c r="G20" s="42"/>
      <c r="H20" s="37" t="s">
        <v>9</v>
      </c>
      <c r="I20" s="43">
        <v>46197</v>
      </c>
      <c r="J20" s="44">
        <f t="shared" si="1"/>
        <v>46227</v>
      </c>
      <c r="K20" s="45" t="s">
        <v>44</v>
      </c>
      <c r="L20" s="46">
        <f ca="1">IF(OR(K20="لم يدفع",B20=""),"",IF(K20="تأمين فقط",0,IF(K20="اشتراك 300",300,IF(F20&lt;14,IFERROR(VLOOKUP(SUBSTITUTE(SUBSTITUTE(H20,"~","~~"),"*","~*"),إعدادات_الأنواع!$A$4:$D$40,3,FALSE()),0),IFERROR(VLOOKUP(SUBSTITUTE(SUBSTITUTE(H20,"~","~~"),"*","~*"),إعدادات_الأنواع!$A$4:$D$40,4,FALSE()),0)))))</f>
        <v>1300</v>
      </c>
      <c r="M20" s="47">
        <f>IF(OR(K20="لم يدفع",B20=""),"",IFERROR(VLOOKUP(SUBSTITUTE(SUBSTITUTE(H20,"~","~~"),"*","~*"),إعدادات_الأنواع!$A$4:$E$40,5,FALSE()),0))</f>
        <v>500</v>
      </c>
      <c r="N20" s="47">
        <f>IF(OR(K20="لم يدفع",K20="تأمين فقط",K20="اشتراك 300",B20=""),"",IFERROR(VLOOKUP(SUBSTITUTE(SUBSTITUTE(H20,"~","~~"),"*","~*"),إعدادات_الأنواع!$A$4:$F$40,6,FALSE()),0))</f>
        <v>1000</v>
      </c>
      <c r="O20" s="31">
        <f t="shared" ca="1" si="2"/>
        <v>1800</v>
      </c>
      <c r="P20" s="48" t="str">
        <f t="shared" ca="1" si="3"/>
        <v>✅ ساري</v>
      </c>
      <c r="Q20" s="33" t="s">
        <v>45</v>
      </c>
      <c r="R20" s="49" t="s">
        <v>60</v>
      </c>
      <c r="S20" s="50">
        <f>IF(B20="","",COUNTA(التجديد!E20:E20))</f>
        <v>0</v>
      </c>
      <c r="T20" s="51" t="str">
        <f>IF(B20="","",IFERROR(VLOOKUP(SUBSTITUTE(SUBSTITUTE(H20,"~","~~"),"*","~*"),إعدادات_الأنواع!$A$4:$B$40,2,FALSE()),"?"))</f>
        <v>RCS</v>
      </c>
    </row>
    <row r="21" spans="1:20" ht="21.75" customHeight="1">
      <c r="A21" s="20" t="str">
        <f>IF(B21="","",IF(T21="?","⚠️ نوع غير معرف",T21&amp;TEXT(COUNTIFS($T$3:T21,T21),"000")))</f>
        <v>RCS019</v>
      </c>
      <c r="B21" s="21" t="s">
        <v>84</v>
      </c>
      <c r="C21" s="21" t="s">
        <v>85</v>
      </c>
      <c r="D21" s="22">
        <v>42071</v>
      </c>
      <c r="E21" s="53" t="s">
        <v>43</v>
      </c>
      <c r="F21" s="24">
        <f t="shared" ca="1" si="0"/>
        <v>11</v>
      </c>
      <c r="G21" s="25"/>
      <c r="H21" s="20" t="s">
        <v>9</v>
      </c>
      <c r="I21" s="26">
        <v>46194</v>
      </c>
      <c r="J21" s="27">
        <f t="shared" si="1"/>
        <v>46224</v>
      </c>
      <c r="K21" s="28" t="s">
        <v>44</v>
      </c>
      <c r="L21" s="29">
        <f ca="1">IF(OR(K21="لم يدفع",B21=""),"",IF(K21="تأمين فقط",0,IF(K21="اشتراك 300",300,IF(F21&lt;14,IFERROR(VLOOKUP(SUBSTITUTE(SUBSTITUTE(H21,"~","~~"),"*","~*"),إعدادات_الأنواع!$A$4:$D$40,3,FALSE()),0),IFERROR(VLOOKUP(SUBSTITUTE(SUBSTITUTE(H21,"~","~~"),"*","~*"),إعدادات_الأنواع!$A$4:$D$40,4,FALSE()),0)))))</f>
        <v>1300</v>
      </c>
      <c r="M21" s="30">
        <f>IF(OR(K21="لم يدفع",B21=""),"",IFERROR(VLOOKUP(SUBSTITUTE(SUBSTITUTE(H21,"~","~~"),"*","~*"),إعدادات_الأنواع!$A$4:$E$40,5,FALSE()),0))</f>
        <v>500</v>
      </c>
      <c r="N21" s="30">
        <f>IF(OR(K21="لم يدفع",K21="تأمين فقط",K21="اشتراك 300",B21=""),"",IFERROR(VLOOKUP(SUBSTITUTE(SUBSTITUTE(H21,"~","~~"),"*","~*"),إعدادات_الأنواع!$A$4:$F$40,6,FALSE()),0))</f>
        <v>1000</v>
      </c>
      <c r="O21" s="31">
        <f t="shared" ca="1" si="2"/>
        <v>1800</v>
      </c>
      <c r="P21" s="32" t="str">
        <f t="shared" ca="1" si="3"/>
        <v>✅ ساري</v>
      </c>
      <c r="Q21" s="33" t="s">
        <v>45</v>
      </c>
      <c r="R21" s="34" t="s">
        <v>46</v>
      </c>
      <c r="S21" s="35">
        <f>IF(B21="","",COUNTA(التجديد!E21:E21))</f>
        <v>0</v>
      </c>
      <c r="T21" s="36" t="str">
        <f>IF(B21="","",IFERROR(VLOOKUP(SUBSTITUTE(SUBSTITUTE(H21,"~","~~"),"*","~*"),إعدادات_الأنواع!$A$4:$B$40,2,FALSE()),"?"))</f>
        <v>RCS</v>
      </c>
    </row>
    <row r="22" spans="1:20" ht="21.75" customHeight="1">
      <c r="A22" s="37" t="str">
        <f>IF(B22="","",IF(T22="?","⚠️ نوع غير معرف",T22&amp;TEXT(COUNTIFS($T$3:T22,T22),"000")))</f>
        <v>RCS020</v>
      </c>
      <c r="B22" s="38" t="s">
        <v>86</v>
      </c>
      <c r="C22" s="38" t="s">
        <v>87</v>
      </c>
      <c r="D22" s="39">
        <v>41636</v>
      </c>
      <c r="E22" s="54" t="s">
        <v>43</v>
      </c>
      <c r="F22" s="41">
        <f t="shared" ca="1" si="0"/>
        <v>12</v>
      </c>
      <c r="G22" s="42"/>
      <c r="H22" s="20" t="s">
        <v>9</v>
      </c>
      <c r="I22" s="26">
        <v>46194</v>
      </c>
      <c r="J22" s="44">
        <f t="shared" si="1"/>
        <v>46224</v>
      </c>
      <c r="K22" s="45" t="s">
        <v>44</v>
      </c>
      <c r="L22" s="46">
        <f ca="1">IF(OR(K22="لم يدفع",B22=""),"",IF(K22="تأمين فقط",0,IF(K22="اشتراك 300",300,IF(F22&lt;14,IFERROR(VLOOKUP(SUBSTITUTE(SUBSTITUTE(H22,"~","~~"),"*","~*"),إعدادات_الأنواع!$A$4:$D$40,3,FALSE()),0),IFERROR(VLOOKUP(SUBSTITUTE(SUBSTITUTE(H22,"~","~~"),"*","~*"),إعدادات_الأنواع!$A$4:$D$40,4,FALSE()),0)))))</f>
        <v>1300</v>
      </c>
      <c r="M22" s="47">
        <f>IF(OR(K22="لم يدفع",B22=""),"",IFERROR(VLOOKUP(SUBSTITUTE(SUBSTITUTE(H22,"~","~~"),"*","~*"),إعدادات_الأنواع!$A$4:$E$40,5,FALSE()),0))</f>
        <v>500</v>
      </c>
      <c r="N22" s="47">
        <f>IF(OR(K22="لم يدفع",K22="تأمين فقط",K22="اشتراك 300",B22=""),"",IFERROR(VLOOKUP(SUBSTITUTE(SUBSTITUTE(H22,"~","~~"),"*","~*"),إعدادات_الأنواع!$A$4:$F$40,6,FALSE()),0))</f>
        <v>1000</v>
      </c>
      <c r="O22" s="31">
        <f t="shared" ca="1" si="2"/>
        <v>1800</v>
      </c>
      <c r="P22" s="48" t="str">
        <f t="shared" ca="1" si="3"/>
        <v>✅ ساري</v>
      </c>
      <c r="Q22" s="33" t="s">
        <v>45</v>
      </c>
      <c r="R22" s="34" t="s">
        <v>46</v>
      </c>
      <c r="S22" s="50">
        <f>IF(B22="","",COUNTA(التجديد!E22:E22))</f>
        <v>0</v>
      </c>
      <c r="T22" s="51" t="str">
        <f>IF(B22="","",IFERROR(VLOOKUP(SUBSTITUTE(SUBSTITUTE(H22,"~","~~"),"*","~*"),إعدادات_الأنواع!$A$4:$B$40,2,FALSE()),"?"))</f>
        <v>RCS</v>
      </c>
    </row>
    <row r="23" spans="1:20" ht="21.75" customHeight="1">
      <c r="A23" s="20" t="str">
        <f>IF(B23="","",IF(T23="?","⚠️ نوع غير معرف",T23&amp;TEXT(COUNTIFS($T$3:T23,T23),"000")))</f>
        <v>RCS021</v>
      </c>
      <c r="B23" s="21" t="s">
        <v>88</v>
      </c>
      <c r="C23" s="21" t="s">
        <v>89</v>
      </c>
      <c r="D23" s="22">
        <v>41922</v>
      </c>
      <c r="E23" s="54" t="s">
        <v>43</v>
      </c>
      <c r="F23" s="24">
        <f t="shared" ca="1" si="0"/>
        <v>11</v>
      </c>
      <c r="G23" s="25"/>
      <c r="H23" s="20" t="s">
        <v>9</v>
      </c>
      <c r="I23" s="26">
        <v>46194</v>
      </c>
      <c r="J23" s="27">
        <f t="shared" si="1"/>
        <v>46224</v>
      </c>
      <c r="K23" s="28" t="s">
        <v>44</v>
      </c>
      <c r="L23" s="29">
        <f ca="1">IF(OR(K23="لم يدفع",B23=""),"",IF(K23="تأمين فقط",0,IF(K23="اشتراك 300",300,IF(F23&lt;14,IFERROR(VLOOKUP(SUBSTITUTE(SUBSTITUTE(H23,"~","~~"),"*","~*"),إعدادات_الأنواع!$A$4:$D$40,3,FALSE()),0),IFERROR(VLOOKUP(SUBSTITUTE(SUBSTITUTE(H23,"~","~~"),"*","~*"),إعدادات_الأنواع!$A$4:$D$40,4,FALSE()),0)))))</f>
        <v>1300</v>
      </c>
      <c r="M23" s="30">
        <f>IF(OR(K23="لم يدفع",B23=""),"",IFERROR(VLOOKUP(SUBSTITUTE(SUBSTITUTE(H23,"~","~~"),"*","~*"),إعدادات_الأنواع!$A$4:$E$40,5,FALSE()),0))</f>
        <v>500</v>
      </c>
      <c r="N23" s="30">
        <f>IF(OR(K23="لم يدفع",K23="تأمين فقط",K23="اشتراك 300",B23=""),"",IFERROR(VLOOKUP(SUBSTITUTE(SUBSTITUTE(H23,"~","~~"),"*","~*"),إعدادات_الأنواع!$A$4:$F$40,6,FALSE()),0))</f>
        <v>1000</v>
      </c>
      <c r="O23" s="31">
        <f t="shared" ca="1" si="2"/>
        <v>1800</v>
      </c>
      <c r="P23" s="32" t="str">
        <f t="shared" ca="1" si="3"/>
        <v>✅ ساري</v>
      </c>
      <c r="Q23" s="33" t="s">
        <v>45</v>
      </c>
      <c r="R23" s="34" t="s">
        <v>46</v>
      </c>
      <c r="S23" s="35">
        <f>IF(B23="","",COUNTA(التجديد!E23:E23))</f>
        <v>0</v>
      </c>
      <c r="T23" s="36" t="str">
        <f>IF(B23="","",IFERROR(VLOOKUP(SUBSTITUTE(SUBSTITUTE(H23,"~","~~"),"*","~*"),إعدادات_الأنواع!$A$4:$B$40,2,FALSE()),"?"))</f>
        <v>RCS</v>
      </c>
    </row>
    <row r="24" spans="1:20" ht="21.75" customHeight="1">
      <c r="A24" s="37" t="str">
        <f>IF(B24="","",IF(T24="?","⚠️ نوع غير معرف",T24&amp;TEXT(COUNTIFS($T$3:T24,T24),"000")))</f>
        <v>RCS022</v>
      </c>
      <c r="B24" s="38" t="s">
        <v>88</v>
      </c>
      <c r="C24" s="38" t="s">
        <v>90</v>
      </c>
      <c r="D24" s="39">
        <v>43772</v>
      </c>
      <c r="E24" s="54" t="s">
        <v>43</v>
      </c>
      <c r="F24" s="41">
        <f t="shared" ca="1" si="0"/>
        <v>6</v>
      </c>
      <c r="G24" s="42"/>
      <c r="H24" s="20" t="s">
        <v>9</v>
      </c>
      <c r="I24" s="26">
        <v>46194</v>
      </c>
      <c r="J24" s="44">
        <f t="shared" si="1"/>
        <v>46224</v>
      </c>
      <c r="K24" s="45" t="s">
        <v>44</v>
      </c>
      <c r="L24" s="46">
        <f ca="1">IF(OR(K24="لم يدفع",B24=""),"",IF(K24="تأمين فقط",0,IF(K24="اشتراك 300",300,IF(F24&lt;14,IFERROR(VLOOKUP(SUBSTITUTE(SUBSTITUTE(H24,"~","~~"),"*","~*"),إعدادات_الأنواع!$A$4:$D$40,3,FALSE()),0),IFERROR(VLOOKUP(SUBSTITUTE(SUBSTITUTE(H24,"~","~~"),"*","~*"),إعدادات_الأنواع!$A$4:$D$40,4,FALSE()),0)))))</f>
        <v>1300</v>
      </c>
      <c r="M24" s="47">
        <f>IF(OR(K24="لم يدفع",B24=""),"",IFERROR(VLOOKUP(SUBSTITUTE(SUBSTITUTE(H24,"~","~~"),"*","~*"),إعدادات_الأنواع!$A$4:$E$40,5,FALSE()),0))</f>
        <v>500</v>
      </c>
      <c r="N24" s="47">
        <f>IF(OR(K24="لم يدفع",K24="تأمين فقط",K24="اشتراك 300",B24=""),"",IFERROR(VLOOKUP(SUBSTITUTE(SUBSTITUTE(H24,"~","~~"),"*","~*"),إعدادات_الأنواع!$A$4:$F$40,6,FALSE()),0))</f>
        <v>1000</v>
      </c>
      <c r="O24" s="31">
        <f t="shared" ca="1" si="2"/>
        <v>1800</v>
      </c>
      <c r="P24" s="48" t="str">
        <f t="shared" ca="1" si="3"/>
        <v>✅ ساري</v>
      </c>
      <c r="Q24" s="33" t="s">
        <v>45</v>
      </c>
      <c r="R24" s="34" t="s">
        <v>46</v>
      </c>
      <c r="S24" s="50">
        <f>IF(B24="","",COUNTA(التجديد!E24:E24))</f>
        <v>0</v>
      </c>
      <c r="T24" s="51" t="str">
        <f>IF(B24="","",IFERROR(VLOOKUP(SUBSTITUTE(SUBSTITUTE(H24,"~","~~"),"*","~*"),إعدادات_الأنواع!$A$4:$B$40,2,FALSE()),"?"))</f>
        <v>RCS</v>
      </c>
    </row>
    <row r="25" spans="1:20" ht="21.75" customHeight="1">
      <c r="A25" s="20" t="str">
        <f>IF(B25="","",IF(T25="?","⚠️ نوع غير معرف",T25&amp;TEXT(COUNTIFS($T$3:T25,T25),"000")))</f>
        <v>RCS023</v>
      </c>
      <c r="B25" s="21" t="s">
        <v>82</v>
      </c>
      <c r="C25" s="21" t="s">
        <v>91</v>
      </c>
      <c r="D25" s="22">
        <v>39118</v>
      </c>
      <c r="E25" s="53" t="s">
        <v>43</v>
      </c>
      <c r="F25" s="24">
        <f t="shared" ca="1" si="0"/>
        <v>19</v>
      </c>
      <c r="G25" s="25" t="s">
        <v>51</v>
      </c>
      <c r="H25" s="20" t="s">
        <v>14</v>
      </c>
      <c r="I25" s="26">
        <v>46194</v>
      </c>
      <c r="J25" s="27">
        <f t="shared" si="1"/>
        <v>46224</v>
      </c>
      <c r="K25" s="28" t="s">
        <v>44</v>
      </c>
      <c r="L25" s="29">
        <f ca="1">IF(OR(K25="لم يدفع",B25=""),"",IF(K25="تأمين فقط",0,IF(K25="اشتراك 300",300,IF(F25&lt;14,IFERROR(VLOOKUP(SUBSTITUTE(SUBSTITUTE(H25,"~","~~"),"*","~*"),إعدادات_الأنواع!$A$4:$D$40,3,FALSE()),0),IFERROR(VLOOKUP(SUBSTITUTE(SUBSTITUTE(H25,"~","~~"),"*","~*"),إعدادات_الأنواع!$A$4:$D$40,4,FALSE()),0)))))</f>
        <v>500</v>
      </c>
      <c r="M25" s="30">
        <f>IF(OR(K25="لم يدفع",B25=""),"",IFERROR(VLOOKUP(SUBSTITUTE(SUBSTITUTE(H25,"~","~~"),"*","~*"),إعدادات_الأنواع!$A$4:$E$40,5,FALSE()),0))</f>
        <v>500</v>
      </c>
      <c r="N25" s="30">
        <f>IF(OR(K25="لم يدفع",K25="تأمين فقط",K25="اشتراك 300",B25=""),"",IFERROR(VLOOKUP(SUBSTITUTE(SUBSTITUTE(H25,"~","~~"),"*","~*"),إعدادات_الأنواع!$A$4:$F$40,6,FALSE()),0))</f>
        <v>0</v>
      </c>
      <c r="O25" s="31">
        <f t="shared" ca="1" si="2"/>
        <v>1000</v>
      </c>
      <c r="P25" s="32" t="str">
        <f t="shared" ca="1" si="3"/>
        <v>✅ ساري</v>
      </c>
      <c r="Q25" s="33" t="s">
        <v>45</v>
      </c>
      <c r="R25" s="34" t="s">
        <v>92</v>
      </c>
      <c r="S25" s="35">
        <f>IF(B25="","",COUNTA(التجديد!E25:E25))</f>
        <v>0</v>
      </c>
      <c r="T25" s="36" t="str">
        <f>IF(B25="","",IFERROR(VLOOKUP(SUBSTITUTE(SUBSTITUTE(H25,"~","~~"),"*","~*"),إعدادات_الأنواع!$A$4:$B$40,2,FALSE()),"?"))</f>
        <v>RCS</v>
      </c>
    </row>
    <row r="26" spans="1:20" ht="21.75" customHeight="1">
      <c r="A26" s="37" t="str">
        <f>IF(B26="","",IF(T26="?","⚠️ نوع غير معرف",T26&amp;TEXT(COUNTIFS($T$3:T26,T26),"000")))</f>
        <v>RCS024</v>
      </c>
      <c r="B26" s="38" t="s">
        <v>93</v>
      </c>
      <c r="C26" s="38" t="s">
        <v>94</v>
      </c>
      <c r="D26" s="39">
        <v>39422</v>
      </c>
      <c r="E26" s="54" t="s">
        <v>43</v>
      </c>
      <c r="F26" s="41">
        <f t="shared" ca="1" si="0"/>
        <v>18</v>
      </c>
      <c r="G26" s="42" t="s">
        <v>63</v>
      </c>
      <c r="H26" s="20" t="s">
        <v>9</v>
      </c>
      <c r="I26" s="26">
        <v>46194</v>
      </c>
      <c r="J26" s="44">
        <f t="shared" si="1"/>
        <v>46224</v>
      </c>
      <c r="K26" s="45" t="s">
        <v>44</v>
      </c>
      <c r="L26" s="46">
        <f ca="1">IF(OR(K26="لم يدفع",B26=""),"",IF(K26="تأمين فقط",0,IF(K26="اشتراك 300",300,IF(F26&lt;14,IFERROR(VLOOKUP(SUBSTITUTE(SUBSTITUTE(H26,"~","~~"),"*","~*"),إعدادات_الأنواع!$A$4:$D$40,3,FALSE()),0),IFERROR(VLOOKUP(SUBSTITUTE(SUBSTITUTE(H26,"~","~~"),"*","~*"),إعدادات_الأنواع!$A$4:$D$40,4,FALSE()),0)))))</f>
        <v>1500</v>
      </c>
      <c r="M26" s="47">
        <f>IF(OR(K26="لم يدفع",B26=""),"",IFERROR(VLOOKUP(SUBSTITUTE(SUBSTITUTE(H26,"~","~~"),"*","~*"),إعدادات_الأنواع!$A$4:$E$40,5,FALSE()),0))</f>
        <v>500</v>
      </c>
      <c r="N26" s="47">
        <f>IF(OR(K26="لم يدفع",K26="تأمين فقط",K26="اشتراك 300",B26=""),"",IFERROR(VLOOKUP(SUBSTITUTE(SUBSTITUTE(H26,"~","~~"),"*","~*"),إعدادات_الأنواع!$A$4:$F$40,6,FALSE()),0))</f>
        <v>1000</v>
      </c>
      <c r="O26" s="31">
        <f t="shared" ca="1" si="2"/>
        <v>2000</v>
      </c>
      <c r="P26" s="48" t="str">
        <f t="shared" ca="1" si="3"/>
        <v>✅ ساري</v>
      </c>
      <c r="Q26" s="33" t="s">
        <v>45</v>
      </c>
      <c r="R26" s="49" t="s">
        <v>95</v>
      </c>
      <c r="S26" s="50">
        <f>IF(B26="","",COUNTA(التجديد!E26:E26))</f>
        <v>0</v>
      </c>
      <c r="T26" s="51" t="str">
        <f>IF(B26="","",IFERROR(VLOOKUP(SUBSTITUTE(SUBSTITUTE(H26,"~","~~"),"*","~*"),إعدادات_الأنواع!$A$4:$B$40,2,FALSE()),"?"))</f>
        <v>RCS</v>
      </c>
    </row>
    <row r="27" spans="1:20" ht="21.75" customHeight="1">
      <c r="A27" s="20" t="str">
        <f>IF(B27="","",IF(T27="?","⚠️ نوع غير معرف",T27&amp;TEXT(COUNTIFS($T$3:T27,T27),"000")))</f>
        <v>RCS025</v>
      </c>
      <c r="B27" s="21" t="s">
        <v>96</v>
      </c>
      <c r="C27" s="21" t="s">
        <v>97</v>
      </c>
      <c r="D27" s="22">
        <v>39652</v>
      </c>
      <c r="E27" s="53" t="s">
        <v>43</v>
      </c>
      <c r="F27" s="24">
        <f t="shared" ca="1" si="0"/>
        <v>17</v>
      </c>
      <c r="G27" s="25" t="s">
        <v>51</v>
      </c>
      <c r="H27" s="20" t="s">
        <v>9</v>
      </c>
      <c r="I27" s="26">
        <v>46194</v>
      </c>
      <c r="J27" s="27">
        <f t="shared" si="1"/>
        <v>46224</v>
      </c>
      <c r="K27" s="28" t="s">
        <v>44</v>
      </c>
      <c r="L27" s="29">
        <f ca="1">IF(OR(K27="لم يدفع",B27=""),"",IF(K27="تأمين فقط",0,IF(K27="اشتراك 300",300,IF(F27&lt;14,IFERROR(VLOOKUP(SUBSTITUTE(SUBSTITUTE(H27,"~","~~"),"*","~*"),إعدادات_الأنواع!$A$4:$D$40,3,FALSE()),0),IFERROR(VLOOKUP(SUBSTITUTE(SUBSTITUTE(H27,"~","~~"),"*","~*"),إعدادات_الأنواع!$A$4:$D$40,4,FALSE()),0)))))</f>
        <v>1500</v>
      </c>
      <c r="M27" s="30">
        <f>IF(OR(K27="لم يدفع",B27=""),"",IFERROR(VLOOKUP(SUBSTITUTE(SUBSTITUTE(H27,"~","~~"),"*","~*"),إعدادات_الأنواع!$A$4:$E$40,5,FALSE()),0))</f>
        <v>500</v>
      </c>
      <c r="N27" s="30">
        <f>IF(OR(K27="لم يدفع",K27="تأمين فقط",K27="اشتراك 300",B27=""),"",IFERROR(VLOOKUP(SUBSTITUTE(SUBSTITUTE(H27,"~","~~"),"*","~*"),إعدادات_الأنواع!$A$4:$F$40,6,FALSE()),0))</f>
        <v>1000</v>
      </c>
      <c r="O27" s="31">
        <f t="shared" ca="1" si="2"/>
        <v>2000</v>
      </c>
      <c r="P27" s="32" t="str">
        <f t="shared" ca="1" si="3"/>
        <v>✅ ساري</v>
      </c>
      <c r="Q27" s="33" t="s">
        <v>45</v>
      </c>
      <c r="R27" s="34" t="s">
        <v>95</v>
      </c>
      <c r="S27" s="35">
        <f>IF(B27="","",COUNTA(التجديد!E27:E27))</f>
        <v>0</v>
      </c>
      <c r="T27" s="36" t="str">
        <f>IF(B27="","",IFERROR(VLOOKUP(SUBSTITUTE(SUBSTITUTE(H27,"~","~~"),"*","~*"),إعدادات_الأنواع!$A$4:$B$40,2,FALSE()),"?"))</f>
        <v>RCS</v>
      </c>
    </row>
    <row r="28" spans="1:20" ht="21.75" customHeight="1">
      <c r="A28" s="37" t="str">
        <f>IF(B28="","",IF(T28="?","⚠️ نوع غير معرف",T28&amp;TEXT(COUNTIFS($T$3:T28,T28),"000")))</f>
        <v>RCS026</v>
      </c>
      <c r="B28" s="38" t="s">
        <v>98</v>
      </c>
      <c r="C28" s="38" t="s">
        <v>99</v>
      </c>
      <c r="D28" s="39">
        <v>41796</v>
      </c>
      <c r="E28" s="54" t="s">
        <v>43</v>
      </c>
      <c r="F28" s="41">
        <f t="shared" ca="1" si="0"/>
        <v>12</v>
      </c>
      <c r="G28" s="42"/>
      <c r="H28" s="37" t="s">
        <v>9</v>
      </c>
      <c r="I28" s="26">
        <v>46194</v>
      </c>
      <c r="J28" s="44">
        <f t="shared" si="1"/>
        <v>46224</v>
      </c>
      <c r="K28" s="45" t="s">
        <v>44</v>
      </c>
      <c r="L28" s="46">
        <f ca="1">IF(OR(K28="لم يدفع",B28=""),"",IF(K28="تأمين فقط",0,IF(K28="اشتراك 300",300,IF(F28&lt;14,IFERROR(VLOOKUP(SUBSTITUTE(SUBSTITUTE(H28,"~","~~"),"*","~*"),إعدادات_الأنواع!$A$4:$D$40,3,FALSE()),0),IFERROR(VLOOKUP(SUBSTITUTE(SUBSTITUTE(H28,"~","~~"),"*","~*"),إعدادات_الأنواع!$A$4:$D$40,4,FALSE()),0)))))</f>
        <v>1300</v>
      </c>
      <c r="M28" s="47">
        <f>IF(OR(K28="لم يدفع",B28=""),"",IFERROR(VLOOKUP(SUBSTITUTE(SUBSTITUTE(H28,"~","~~"),"*","~*"),إعدادات_الأنواع!$A$4:$E$40,5,FALSE()),0))</f>
        <v>500</v>
      </c>
      <c r="N28" s="47">
        <f>IF(OR(K28="لم يدفع",K28="تأمين فقط",K28="اشتراك 300",B28=""),"",IFERROR(VLOOKUP(SUBSTITUTE(SUBSTITUTE(H28,"~","~~"),"*","~*"),إعدادات_الأنواع!$A$4:$F$40,6,FALSE()),0))</f>
        <v>1000</v>
      </c>
      <c r="O28" s="31">
        <f t="shared" ca="1" si="2"/>
        <v>1800</v>
      </c>
      <c r="P28" s="48" t="str">
        <f t="shared" ca="1" si="3"/>
        <v>✅ ساري</v>
      </c>
      <c r="Q28" s="33" t="s">
        <v>45</v>
      </c>
      <c r="R28" s="49" t="s">
        <v>95</v>
      </c>
      <c r="S28" s="50">
        <f>IF(B28="","",COUNTA(التجديد!E28:E28))</f>
        <v>0</v>
      </c>
      <c r="T28" s="51" t="str">
        <f>IF(B28="","",IFERROR(VLOOKUP(SUBSTITUTE(SUBSTITUTE(H28,"~","~~"),"*","~*"),إعدادات_الأنواع!$A$4:$B$40,2,FALSE()),"?"))</f>
        <v>RCS</v>
      </c>
    </row>
    <row r="29" spans="1:20" ht="21.75" customHeight="1">
      <c r="A29" s="20" t="str">
        <f>IF(B29="","",IF(T29="?","⚠️ نوع غير معرف",T29&amp;TEXT(COUNTIFS($T$3:T29,T29),"000")))</f>
        <v>RCS027</v>
      </c>
      <c r="B29" s="21" t="s">
        <v>98</v>
      </c>
      <c r="C29" s="21" t="s">
        <v>100</v>
      </c>
      <c r="D29" s="22">
        <v>40434</v>
      </c>
      <c r="E29" s="53" t="s">
        <v>43</v>
      </c>
      <c r="F29" s="24">
        <f t="shared" ca="1" si="0"/>
        <v>15</v>
      </c>
      <c r="G29" s="25"/>
      <c r="H29" s="37" t="s">
        <v>9</v>
      </c>
      <c r="I29" s="26">
        <v>46194</v>
      </c>
      <c r="J29" s="27">
        <f t="shared" si="1"/>
        <v>46224</v>
      </c>
      <c r="K29" s="28" t="s">
        <v>44</v>
      </c>
      <c r="L29" s="29">
        <f ca="1">IF(OR(K29="لم يدفع",B29=""),"",IF(K29="تأمين فقط",0,IF(K29="اشتراك 300",300,IF(F29&lt;14,IFERROR(VLOOKUP(SUBSTITUTE(SUBSTITUTE(H29,"~","~~"),"*","~*"),إعدادات_الأنواع!$A$4:$D$40,3,FALSE()),0),IFERROR(VLOOKUP(SUBSTITUTE(SUBSTITUTE(H29,"~","~~"),"*","~*"),إعدادات_الأنواع!$A$4:$D$40,4,FALSE()),0)))))</f>
        <v>1500</v>
      </c>
      <c r="M29" s="30">
        <f>IF(OR(K29="لم يدفع",B29=""),"",IFERROR(VLOOKUP(SUBSTITUTE(SUBSTITUTE(H29,"~","~~"),"*","~*"),إعدادات_الأنواع!$A$4:$E$40,5,FALSE()),0))</f>
        <v>500</v>
      </c>
      <c r="N29" s="30">
        <f>IF(OR(K29="لم يدفع",K29="تأمين فقط",K29="اشتراك 300",B29=""),"",IFERROR(VLOOKUP(SUBSTITUTE(SUBSTITUTE(H29,"~","~~"),"*","~*"),إعدادات_الأنواع!$A$4:$F$40,6,FALSE()),0))</f>
        <v>1000</v>
      </c>
      <c r="O29" s="31">
        <f t="shared" ca="1" si="2"/>
        <v>2000</v>
      </c>
      <c r="P29" s="32" t="str">
        <f t="shared" ca="1" si="3"/>
        <v>✅ ساري</v>
      </c>
      <c r="Q29" s="33" t="s">
        <v>45</v>
      </c>
      <c r="R29" s="34" t="s">
        <v>95</v>
      </c>
      <c r="S29" s="35">
        <f>IF(B29="","",COUNTA(التجديد!E29:E29))</f>
        <v>0</v>
      </c>
      <c r="T29" s="36" t="str">
        <f>IF(B29="","",IFERROR(VLOOKUP(SUBSTITUTE(SUBSTITUTE(H29,"~","~~"),"*","~*"),إعدادات_الأنواع!$A$4:$B$40,2,FALSE()),"?"))</f>
        <v>RCS</v>
      </c>
    </row>
    <row r="30" spans="1:20" ht="21.75" customHeight="1">
      <c r="A30" s="37" t="str">
        <f>IF(B30="","",IF(T30="?","⚠️ نوع غير معرف",T30&amp;TEXT(COUNTIFS($T$3:T30,T30),"000")))</f>
        <v>RCS028</v>
      </c>
      <c r="B30" s="38" t="s">
        <v>101</v>
      </c>
      <c r="C30" s="38" t="s">
        <v>102</v>
      </c>
      <c r="D30" s="39">
        <v>40949</v>
      </c>
      <c r="E30" s="54" t="s">
        <v>43</v>
      </c>
      <c r="F30" s="41">
        <f t="shared" ca="1" si="0"/>
        <v>14</v>
      </c>
      <c r="G30" s="42" t="s">
        <v>63</v>
      </c>
      <c r="H30" s="37" t="s">
        <v>9</v>
      </c>
      <c r="I30" s="26">
        <v>46194</v>
      </c>
      <c r="J30" s="44">
        <f t="shared" si="1"/>
        <v>46224</v>
      </c>
      <c r="K30" s="45" t="s">
        <v>44</v>
      </c>
      <c r="L30" s="46">
        <f ca="1">IF(OR(K30="لم يدفع",B30=""),"",IF(K30="تأمين فقط",0,IF(K30="اشتراك 300",300,IF(F30&lt;14,IFERROR(VLOOKUP(SUBSTITUTE(SUBSTITUTE(H30,"~","~~"),"*","~*"),إعدادات_الأنواع!$A$4:$D$40,3,FALSE()),0),IFERROR(VLOOKUP(SUBSTITUTE(SUBSTITUTE(H30,"~","~~"),"*","~*"),إعدادات_الأنواع!$A$4:$D$40,4,FALSE()),0)))))</f>
        <v>1500</v>
      </c>
      <c r="M30" s="47">
        <f>IF(OR(K30="لم يدفع",B30=""),"",IFERROR(VLOOKUP(SUBSTITUTE(SUBSTITUTE(H30,"~","~~"),"*","~*"),إعدادات_الأنواع!$A$4:$E$40,5,FALSE()),0))</f>
        <v>500</v>
      </c>
      <c r="N30" s="47">
        <f>IF(OR(K30="لم يدفع",K30="تأمين فقط",K30="اشتراك 300",B30=""),"",IFERROR(VLOOKUP(SUBSTITUTE(SUBSTITUTE(H30,"~","~~"),"*","~*"),إعدادات_الأنواع!$A$4:$F$40,6,FALSE()),0))</f>
        <v>1000</v>
      </c>
      <c r="O30" s="31">
        <f t="shared" ca="1" si="2"/>
        <v>2000</v>
      </c>
      <c r="P30" s="48" t="str">
        <f t="shared" ca="1" si="3"/>
        <v>✅ ساري</v>
      </c>
      <c r="Q30" s="33" t="s">
        <v>45</v>
      </c>
      <c r="R30" s="49" t="s">
        <v>95</v>
      </c>
      <c r="S30" s="50">
        <f>IF(B30="","",COUNTA(التجديد!E30:E30))</f>
        <v>0</v>
      </c>
      <c r="T30" s="51" t="str">
        <f>IF(B30="","",IFERROR(VLOOKUP(SUBSTITUTE(SUBSTITUTE(H30,"~","~~"),"*","~*"),إعدادات_الأنواع!$A$4:$B$40,2,FALSE()),"?"))</f>
        <v>RCS</v>
      </c>
    </row>
    <row r="31" spans="1:20" ht="21.75" customHeight="1">
      <c r="A31" s="20" t="str">
        <f>IF(B31="","",IF(T31="?","⚠️ نوع غير معرف",T31&amp;TEXT(COUNTIFS($T$3:T31,T31),"000")))</f>
        <v>RCS029</v>
      </c>
      <c r="B31" s="21" t="s">
        <v>103</v>
      </c>
      <c r="C31" s="21" t="s">
        <v>104</v>
      </c>
      <c r="D31" s="22">
        <v>40103</v>
      </c>
      <c r="E31" s="53" t="s">
        <v>43</v>
      </c>
      <c r="F31" s="41">
        <f t="shared" ca="1" si="0"/>
        <v>16</v>
      </c>
      <c r="G31" s="25" t="s">
        <v>51</v>
      </c>
      <c r="H31" s="37" t="s">
        <v>9</v>
      </c>
      <c r="I31" s="26">
        <v>46194</v>
      </c>
      <c r="J31" s="27">
        <f t="shared" si="1"/>
        <v>46224</v>
      </c>
      <c r="K31" s="28" t="s">
        <v>44</v>
      </c>
      <c r="L31" s="29">
        <f ca="1">IF(OR(K31="لم يدفع",B31=""),"",IF(K31="تأمين فقط",0,IF(K31="اشتراك 300",300,IF(F31&lt;14,IFERROR(VLOOKUP(SUBSTITUTE(SUBSTITUTE(H31,"~","~~"),"*","~*"),إعدادات_الأنواع!$A$4:$D$40,3,FALSE()),0),IFERROR(VLOOKUP(SUBSTITUTE(SUBSTITUTE(H31,"~","~~"),"*","~*"),إعدادات_الأنواع!$A$4:$D$40,4,FALSE()),0)))))</f>
        <v>1500</v>
      </c>
      <c r="M31" s="30">
        <f>IF(OR(K31="لم يدفع",B31=""),"",IFERROR(VLOOKUP(SUBSTITUTE(SUBSTITUTE(H31,"~","~~"),"*","~*"),إعدادات_الأنواع!$A$4:$E$40,5,FALSE()),0))</f>
        <v>500</v>
      </c>
      <c r="N31" s="30">
        <f>IF(OR(K31="لم يدفع",K31="تأمين فقط",K31="اشتراك 300",B31=""),"",IFERROR(VLOOKUP(SUBSTITUTE(SUBSTITUTE(H31,"~","~~"),"*","~*"),إعدادات_الأنواع!$A$4:$F$40,6,FALSE()),0))</f>
        <v>1000</v>
      </c>
      <c r="O31" s="31">
        <f t="shared" ca="1" si="2"/>
        <v>2000</v>
      </c>
      <c r="P31" s="32" t="str">
        <f t="shared" ca="1" si="3"/>
        <v>✅ ساري</v>
      </c>
      <c r="Q31" s="33" t="s">
        <v>45</v>
      </c>
      <c r="R31" s="34" t="s">
        <v>95</v>
      </c>
      <c r="S31" s="35">
        <f>IF(B31="","",COUNTA(التجديد!E31:E31))</f>
        <v>0</v>
      </c>
      <c r="T31" s="36" t="str">
        <f>IF(B31="","",IFERROR(VLOOKUP(SUBSTITUTE(SUBSTITUTE(H31,"~","~~"),"*","~*"),إعدادات_الأنواع!$A$4:$B$40,2,FALSE()),"?"))</f>
        <v>RCS</v>
      </c>
    </row>
    <row r="32" spans="1:20" ht="21.75" customHeight="1">
      <c r="A32" s="37" t="str">
        <f>IF(B32="","",IF(T32="?","⚠️ نوع غير معرف",T32&amp;TEXT(COUNTIFS($T$3:T32,T32),"000")))</f>
        <v>RCS030</v>
      </c>
      <c r="B32" s="38" t="s">
        <v>105</v>
      </c>
      <c r="C32" s="38" t="s">
        <v>106</v>
      </c>
      <c r="D32" s="22">
        <v>40834</v>
      </c>
      <c r="E32" s="54" t="s">
        <v>43</v>
      </c>
      <c r="F32" s="41">
        <f t="shared" ca="1" si="0"/>
        <v>14</v>
      </c>
      <c r="G32" s="42" t="s">
        <v>63</v>
      </c>
      <c r="H32" s="37" t="s">
        <v>9</v>
      </c>
      <c r="I32" s="26">
        <v>46194</v>
      </c>
      <c r="J32" s="44">
        <f t="shared" si="1"/>
        <v>46224</v>
      </c>
      <c r="K32" s="45" t="s">
        <v>44</v>
      </c>
      <c r="L32" s="46">
        <f ca="1">IF(OR(K32="لم يدفع",B32=""),"",IF(K32="تأمين فقط",0,IF(K32="اشتراك 300",300,IF(F32&lt;14,IFERROR(VLOOKUP(SUBSTITUTE(SUBSTITUTE(H32,"~","~~"),"*","~*"),إعدادات_الأنواع!$A$4:$D$40,3,FALSE()),0),IFERROR(VLOOKUP(SUBSTITUTE(SUBSTITUTE(H32,"~","~~"),"*","~*"),إعدادات_الأنواع!$A$4:$D$40,4,FALSE()),0)))))</f>
        <v>1500</v>
      </c>
      <c r="M32" s="47">
        <f>IF(OR(K32="لم يدفع",B32=""),"",IFERROR(VLOOKUP(SUBSTITUTE(SUBSTITUTE(H32,"~","~~"),"*","~*"),إعدادات_الأنواع!$A$4:$E$40,5,FALSE()),0))</f>
        <v>500</v>
      </c>
      <c r="N32" s="47">
        <f>IF(OR(K32="لم يدفع",K32="تأمين فقط",K32="اشتراك 300",B32=""),"",IFERROR(VLOOKUP(SUBSTITUTE(SUBSTITUTE(H32,"~","~~"),"*","~*"),إعدادات_الأنواع!$A$4:$F$40,6,FALSE()),0))</f>
        <v>1000</v>
      </c>
      <c r="O32" s="31">
        <f t="shared" ca="1" si="2"/>
        <v>2000</v>
      </c>
      <c r="P32" s="48" t="str">
        <f t="shared" ca="1" si="3"/>
        <v>✅ ساري</v>
      </c>
      <c r="Q32" s="33" t="s">
        <v>45</v>
      </c>
      <c r="R32" s="49" t="s">
        <v>95</v>
      </c>
      <c r="S32" s="50">
        <f>IF(B32="","",COUNTA(التجديد!E32:E32))</f>
        <v>0</v>
      </c>
      <c r="T32" s="51" t="str">
        <f>IF(B32="","",IFERROR(VLOOKUP(SUBSTITUTE(SUBSTITUTE(H32,"~","~~"),"*","~*"),إعدادات_الأنواع!$A$4:$B$40,2,FALSE()),"?"))</f>
        <v>RCS</v>
      </c>
    </row>
    <row r="33" spans="1:20" ht="21.75" customHeight="1">
      <c r="A33" s="20" t="str">
        <f>IF(B33="","",IF(T33="?","⚠️ نوع غير معرف",T33&amp;TEXT(COUNTIFS($T$3:T33,T33),"000")))</f>
        <v>RCS031</v>
      </c>
      <c r="B33" s="21" t="s">
        <v>107</v>
      </c>
      <c r="C33" s="21" t="s">
        <v>108</v>
      </c>
      <c r="D33" s="22">
        <v>39937</v>
      </c>
      <c r="E33" s="53" t="s">
        <v>43</v>
      </c>
      <c r="F33" s="41">
        <f t="shared" ca="1" si="0"/>
        <v>17</v>
      </c>
      <c r="G33" s="25"/>
      <c r="H33" s="37" t="s">
        <v>9</v>
      </c>
      <c r="I33" s="26">
        <v>46194</v>
      </c>
      <c r="J33" s="27">
        <f t="shared" si="1"/>
        <v>46224</v>
      </c>
      <c r="K33" s="28" t="s">
        <v>44</v>
      </c>
      <c r="L33" s="29">
        <f ca="1">IF(OR(K33="لم يدفع",B33=""),"",IF(K33="تأمين فقط",0,IF(K33="اشتراك 300",300,IF(F33&lt;14,IFERROR(VLOOKUP(SUBSTITUTE(SUBSTITUTE(H33,"~","~~"),"*","~*"),إعدادات_الأنواع!$A$4:$D$40,3,FALSE()),0),IFERROR(VLOOKUP(SUBSTITUTE(SUBSTITUTE(H33,"~","~~"),"*","~*"),إعدادات_الأنواع!$A$4:$D$40,4,FALSE()),0)))))</f>
        <v>1500</v>
      </c>
      <c r="M33" s="30">
        <f>IF(OR(K33="لم يدفع",B33=""),"",IFERROR(VLOOKUP(SUBSTITUTE(SUBSTITUTE(H33,"~","~~"),"*","~*"),إعدادات_الأنواع!$A$4:$E$40,5,FALSE()),0))</f>
        <v>500</v>
      </c>
      <c r="N33" s="30">
        <f>IF(OR(K33="لم يدفع",K33="تأمين فقط",K33="اشتراك 300",B33=""),"",IFERROR(VLOOKUP(SUBSTITUTE(SUBSTITUTE(H33,"~","~~"),"*","~*"),إعدادات_الأنواع!$A$4:$F$40,6,FALSE()),0))</f>
        <v>1000</v>
      </c>
      <c r="O33" s="31">
        <f t="shared" ca="1" si="2"/>
        <v>2000</v>
      </c>
      <c r="P33" s="32" t="str">
        <f t="shared" ca="1" si="3"/>
        <v>✅ ساري</v>
      </c>
      <c r="Q33" s="33" t="s">
        <v>45</v>
      </c>
      <c r="R33" s="34" t="s">
        <v>95</v>
      </c>
      <c r="S33" s="35">
        <f>IF(B33="","",COUNTA(التجديد!E33:E33))</f>
        <v>0</v>
      </c>
      <c r="T33" s="36" t="str">
        <f>IF(B33="","",IFERROR(VLOOKUP(SUBSTITUTE(SUBSTITUTE(H33,"~","~~"),"*","~*"),إعدادات_الأنواع!$A$4:$B$40,2,FALSE()),"?"))</f>
        <v>RCS</v>
      </c>
    </row>
    <row r="34" spans="1:20" ht="21.75" customHeight="1">
      <c r="A34" s="37" t="str">
        <f>IF(B34="","",IF(T34="?","⚠️ نوع غير معرف",T34&amp;TEXT(COUNTIFS($T$3:T34,T34),"000")))</f>
        <v>RCS032</v>
      </c>
      <c r="B34" s="38" t="s">
        <v>109</v>
      </c>
      <c r="C34" s="38" t="s">
        <v>110</v>
      </c>
      <c r="D34" s="39">
        <v>41356</v>
      </c>
      <c r="E34" s="54" t="s">
        <v>43</v>
      </c>
      <c r="F34" s="41">
        <f t="shared" ca="1" si="0"/>
        <v>13</v>
      </c>
      <c r="G34" s="42"/>
      <c r="H34" s="37" t="s">
        <v>9</v>
      </c>
      <c r="I34" s="26">
        <v>46194</v>
      </c>
      <c r="J34" s="44">
        <f t="shared" si="1"/>
        <v>46224</v>
      </c>
      <c r="K34" s="45" t="s">
        <v>44</v>
      </c>
      <c r="L34" s="46">
        <f ca="1">IF(OR(K34="لم يدفع",B34=""),"",IF(K34="تأمين فقط",0,IF(K34="اشتراك 300",300,IF(F34&lt;14,IFERROR(VLOOKUP(SUBSTITUTE(SUBSTITUTE(H34,"~","~~"),"*","~*"),إعدادات_الأنواع!$A$4:$D$40,3,FALSE()),0),IFERROR(VLOOKUP(SUBSTITUTE(SUBSTITUTE(H34,"~","~~"),"*","~*"),إعدادات_الأنواع!$A$4:$D$40,4,FALSE()),0)))))</f>
        <v>1300</v>
      </c>
      <c r="M34" s="47">
        <f>IF(OR(K34="لم يدفع",B34=""),"",IFERROR(VLOOKUP(SUBSTITUTE(SUBSTITUTE(H34,"~","~~"),"*","~*"),إعدادات_الأنواع!$A$4:$E$40,5,FALSE()),0))</f>
        <v>500</v>
      </c>
      <c r="N34" s="47">
        <f>IF(OR(K34="لم يدفع",K34="تأمين فقط",K34="اشتراك 300",B34=""),"",IFERROR(VLOOKUP(SUBSTITUTE(SUBSTITUTE(H34,"~","~~"),"*","~*"),إعدادات_الأنواع!$A$4:$F$40,6,FALSE()),0))</f>
        <v>1000</v>
      </c>
      <c r="O34" s="31">
        <f t="shared" ca="1" si="2"/>
        <v>1800</v>
      </c>
      <c r="P34" s="48" t="str">
        <f t="shared" ca="1" si="3"/>
        <v>✅ ساري</v>
      </c>
      <c r="Q34" s="52" t="s">
        <v>45</v>
      </c>
      <c r="R34" s="49" t="s">
        <v>95</v>
      </c>
      <c r="S34" s="50">
        <f>IF(B34="","",COUNTA(التجديد!E34:E34))</f>
        <v>0</v>
      </c>
      <c r="T34" s="51" t="str">
        <f>IF(B34="","",IFERROR(VLOOKUP(SUBSTITUTE(SUBSTITUTE(H34,"~","~~"),"*","~*"),إعدادات_الأنواع!$A$4:$B$40,2,FALSE()),"?"))</f>
        <v>RCS</v>
      </c>
    </row>
    <row r="35" spans="1:20" ht="21.75" customHeight="1">
      <c r="A35" s="20" t="str">
        <f>IF(B35="","",IF(T35="?","⚠️ نوع غير معرف",T35&amp;TEXT(COUNTIFS($T$3:T35,T35),"000")))</f>
        <v>RCS033</v>
      </c>
      <c r="B35" s="21" t="s">
        <v>111</v>
      </c>
      <c r="C35" s="21" t="s">
        <v>112</v>
      </c>
      <c r="D35" s="22">
        <v>40580</v>
      </c>
      <c r="E35" s="53" t="s">
        <v>43</v>
      </c>
      <c r="F35" s="24">
        <f t="shared" ca="1" si="0"/>
        <v>15</v>
      </c>
      <c r="G35" s="25"/>
      <c r="H35" s="20" t="s">
        <v>9</v>
      </c>
      <c r="I35" s="26">
        <v>46194</v>
      </c>
      <c r="J35" s="27">
        <f t="shared" si="1"/>
        <v>46224</v>
      </c>
      <c r="K35" s="28" t="s">
        <v>44</v>
      </c>
      <c r="L35" s="29">
        <f ca="1">IF(OR(K35="لم يدفع",B35=""),"",IF(K35="تأمين فقط",0,IF(K35="اشتراك 300",300,IF(F35&lt;14,IFERROR(VLOOKUP(SUBSTITUTE(SUBSTITUTE(H35,"~","~~"),"*","~*"),إعدادات_الأنواع!$A$4:$D$40,3,FALSE()),0),IFERROR(VLOOKUP(SUBSTITUTE(SUBSTITUTE(H35,"~","~~"),"*","~*"),إعدادات_الأنواع!$A$4:$D$40,4,FALSE()),0)))))</f>
        <v>1500</v>
      </c>
      <c r="M35" s="30">
        <f>IF(OR(K35="لم يدفع",B35=""),"",IFERROR(VLOOKUP(SUBSTITUTE(SUBSTITUTE(H35,"~","~~"),"*","~*"),إعدادات_الأنواع!$A$4:$E$40,5,FALSE()),0))</f>
        <v>500</v>
      </c>
      <c r="N35" s="30">
        <f>IF(OR(K35="لم يدفع",K35="تأمين فقط",K35="اشتراك 300",B35=""),"",IFERROR(VLOOKUP(SUBSTITUTE(SUBSTITUTE(H35,"~","~~"),"*","~*"),إعدادات_الأنواع!$A$4:$F$40,6,FALSE()),0))</f>
        <v>1000</v>
      </c>
      <c r="O35" s="31">
        <f t="shared" ca="1" si="2"/>
        <v>2000</v>
      </c>
      <c r="P35" s="32" t="str">
        <f t="shared" ca="1" si="3"/>
        <v>✅ ساري</v>
      </c>
      <c r="Q35" s="33" t="s">
        <v>45</v>
      </c>
      <c r="R35" s="34" t="s">
        <v>95</v>
      </c>
      <c r="S35" s="35">
        <f>IF(B35="","",COUNTA(التجديد!E35:E35))</f>
        <v>0</v>
      </c>
      <c r="T35" s="36" t="str">
        <f>IF(B35="","",IFERROR(VLOOKUP(SUBSTITUTE(SUBSTITUTE(H35,"~","~~"),"*","~*"),إعدادات_الأنواع!$A$4:$B$40,2,FALSE()),"?"))</f>
        <v>RCS</v>
      </c>
    </row>
    <row r="36" spans="1:20" ht="21.75" customHeight="1">
      <c r="A36" s="37" t="str">
        <f>IF(B36="","",IF(T36="?","⚠️ نوع غير معرف",T36&amp;TEXT(COUNTIFS($T$3:T36,T36),"000")))</f>
        <v>RCS034</v>
      </c>
      <c r="B36" s="38" t="s">
        <v>113</v>
      </c>
      <c r="C36" s="38" t="s">
        <v>114</v>
      </c>
      <c r="D36" s="39">
        <v>38830</v>
      </c>
      <c r="E36" s="54" t="s">
        <v>43</v>
      </c>
      <c r="F36" s="41">
        <f t="shared" ca="1" si="0"/>
        <v>20</v>
      </c>
      <c r="G36" s="42"/>
      <c r="H36" s="37" t="s">
        <v>9</v>
      </c>
      <c r="I36" s="26">
        <v>46194</v>
      </c>
      <c r="J36" s="44">
        <f t="shared" si="1"/>
        <v>46224</v>
      </c>
      <c r="K36" s="45" t="s">
        <v>44</v>
      </c>
      <c r="L36" s="46">
        <f ca="1">IF(OR(K36="لم يدفع",B36=""),"",IF(K36="تأمين فقط",0,IF(K36="اشتراك 300",300,IF(F36&lt;14,IFERROR(VLOOKUP(SUBSTITUTE(SUBSTITUTE(H36,"~","~~"),"*","~*"),إعدادات_الأنواع!$A$4:$D$40,3,FALSE()),0),IFERROR(VLOOKUP(SUBSTITUTE(SUBSTITUTE(H36,"~","~~"),"*","~*"),إعدادات_الأنواع!$A$4:$D$40,4,FALSE()),0)))))</f>
        <v>1500</v>
      </c>
      <c r="M36" s="47">
        <f>IF(OR(K36="لم يدفع",B36=""),"",IFERROR(VLOOKUP(SUBSTITUTE(SUBSTITUTE(H36,"~","~~"),"*","~*"),إعدادات_الأنواع!$A$4:$E$40,5,FALSE()),0))</f>
        <v>500</v>
      </c>
      <c r="N36" s="47">
        <f>IF(OR(K36="لم يدفع",K36="تأمين فقط",K36="اشتراك 300",B36=""),"",IFERROR(VLOOKUP(SUBSTITUTE(SUBSTITUTE(H36,"~","~~"),"*","~*"),إعدادات_الأنواع!$A$4:$F$40,6,FALSE()),0))</f>
        <v>1000</v>
      </c>
      <c r="O36" s="31">
        <f t="shared" ca="1" si="2"/>
        <v>2000</v>
      </c>
      <c r="P36" s="48" t="str">
        <f t="shared" ca="1" si="3"/>
        <v>✅ ساري</v>
      </c>
      <c r="Q36" s="52" t="s">
        <v>45</v>
      </c>
      <c r="R36" s="49" t="s">
        <v>95</v>
      </c>
      <c r="S36" s="50">
        <f>IF(B36="","",COUNTA(التجديد!E36:E36))</f>
        <v>0</v>
      </c>
      <c r="T36" s="51" t="str">
        <f>IF(B36="","",IFERROR(VLOOKUP(SUBSTITUTE(SUBSTITUTE(H36,"~","~~"),"*","~*"),إعدادات_الأنواع!$A$4:$B$40,2,FALSE()),"?"))</f>
        <v>RCS</v>
      </c>
    </row>
    <row r="37" spans="1:20" ht="21.75" customHeight="1">
      <c r="A37" s="20" t="str">
        <f>IF(B37="","",IF(T37="?","⚠️ نوع غير معرف",T37&amp;TEXT(COUNTIFS($T$3:T37,T37),"000")))</f>
        <v>RCS035</v>
      </c>
      <c r="B37" s="21" t="s">
        <v>115</v>
      </c>
      <c r="C37" s="21" t="s">
        <v>116</v>
      </c>
      <c r="D37" s="22">
        <v>33975</v>
      </c>
      <c r="E37" s="53" t="s">
        <v>43</v>
      </c>
      <c r="F37" s="24">
        <f t="shared" ca="1" si="0"/>
        <v>33</v>
      </c>
      <c r="G37" s="25"/>
      <c r="H37" s="20" t="s">
        <v>9</v>
      </c>
      <c r="I37" s="26">
        <v>46194</v>
      </c>
      <c r="J37" s="27">
        <f t="shared" si="1"/>
        <v>46224</v>
      </c>
      <c r="K37" s="28" t="s">
        <v>44</v>
      </c>
      <c r="L37" s="29">
        <f ca="1">IF(OR(K37="لم يدفع",B37=""),"",IF(K37="تأمين فقط",0,IF(K37="اشتراك 300",300,IF(F37&lt;14,IFERROR(VLOOKUP(SUBSTITUTE(SUBSTITUTE(H37,"~","~~"),"*","~*"),إعدادات_الأنواع!$A$4:$D$40,3,FALSE()),0),IFERROR(VLOOKUP(SUBSTITUTE(SUBSTITUTE(H37,"~","~~"),"*","~*"),إعدادات_الأنواع!$A$4:$D$40,4,FALSE()),0)))))</f>
        <v>1500</v>
      </c>
      <c r="M37" s="30">
        <f>IF(OR(K37="لم يدفع",B37=""),"",IFERROR(VLOOKUP(SUBSTITUTE(SUBSTITUTE(H37,"~","~~"),"*","~*"),إعدادات_الأنواع!$A$4:$E$40,5,FALSE()),0))</f>
        <v>500</v>
      </c>
      <c r="N37" s="30">
        <f>IF(OR(K37="لم يدفع",K37="تأمين فقط",K37="اشتراك 300",B37=""),"",IFERROR(VLOOKUP(SUBSTITUTE(SUBSTITUTE(H37,"~","~~"),"*","~*"),إعدادات_الأنواع!$A$4:$F$40,6,FALSE()),0))</f>
        <v>1000</v>
      </c>
      <c r="O37" s="31">
        <f t="shared" ca="1" si="2"/>
        <v>2000</v>
      </c>
      <c r="P37" s="32" t="str">
        <f t="shared" ca="1" si="3"/>
        <v>✅ ساري</v>
      </c>
      <c r="Q37" s="33" t="s">
        <v>45</v>
      </c>
      <c r="R37" s="34" t="s">
        <v>95</v>
      </c>
      <c r="S37" s="35">
        <f>IF(B37="","",COUNTA(التجديد!E37:E37))</f>
        <v>0</v>
      </c>
      <c r="T37" s="36" t="str">
        <f>IF(B37="","",IFERROR(VLOOKUP(SUBSTITUTE(SUBSTITUTE(H37,"~","~~"),"*","~*"),إعدادات_الأنواع!$A$4:$B$40,2,FALSE()),"?"))</f>
        <v>RCS</v>
      </c>
    </row>
    <row r="38" spans="1:20" ht="21.75" customHeight="1">
      <c r="A38" s="37" t="str">
        <f>IF(B38="","",IF(T38="?","⚠️ نوع غير معرف",T38&amp;TEXT(COUNTIFS($T$3:T38,T38),"000")))</f>
        <v>RCS036</v>
      </c>
      <c r="B38" s="38" t="s">
        <v>117</v>
      </c>
      <c r="C38" s="38" t="s">
        <v>106</v>
      </c>
      <c r="D38" s="39">
        <v>27915</v>
      </c>
      <c r="E38" s="54" t="s">
        <v>43</v>
      </c>
      <c r="F38" s="41">
        <f t="shared" ca="1" si="0"/>
        <v>50</v>
      </c>
      <c r="G38" s="42"/>
      <c r="H38" s="37" t="s">
        <v>9</v>
      </c>
      <c r="I38" s="26">
        <v>46194</v>
      </c>
      <c r="J38" s="44">
        <f t="shared" si="1"/>
        <v>46224</v>
      </c>
      <c r="K38" s="45" t="s">
        <v>44</v>
      </c>
      <c r="L38" s="46">
        <f ca="1">IF(OR(K38="لم يدفع",B38=""),"",IF(K38="تأمين فقط",0,IF(K38="اشتراك 300",300,IF(F38&lt;14,IFERROR(VLOOKUP(SUBSTITUTE(SUBSTITUTE(H38,"~","~~"),"*","~*"),إعدادات_الأنواع!$A$4:$D$40,3,FALSE()),0),IFERROR(VLOOKUP(SUBSTITUTE(SUBSTITUTE(H38,"~","~~"),"*","~*"),إعدادات_الأنواع!$A$4:$D$40,4,FALSE()),0)))))</f>
        <v>1500</v>
      </c>
      <c r="M38" s="47">
        <f>IF(OR(K38="لم يدفع",B38=""),"",IFERROR(VLOOKUP(SUBSTITUTE(SUBSTITUTE(H38,"~","~~"),"*","~*"),إعدادات_الأنواع!$A$4:$E$40,5,FALSE()),0))</f>
        <v>500</v>
      </c>
      <c r="N38" s="47">
        <f>IF(OR(K38="لم يدفع",K38="تأمين فقط",K38="اشتراك 300",B38=""),"",IFERROR(VLOOKUP(SUBSTITUTE(SUBSTITUTE(H38,"~","~~"),"*","~*"),إعدادات_الأنواع!$A$4:$F$40,6,FALSE()),0))</f>
        <v>1000</v>
      </c>
      <c r="O38" s="31">
        <f t="shared" ca="1" si="2"/>
        <v>2000</v>
      </c>
      <c r="P38" s="48" t="str">
        <f t="shared" ca="1" si="3"/>
        <v>✅ ساري</v>
      </c>
      <c r="Q38" s="33" t="s">
        <v>45</v>
      </c>
      <c r="R38" s="49" t="s">
        <v>95</v>
      </c>
      <c r="S38" s="50">
        <f>IF(B38="","",COUNTA(التجديد!E38:E38))</f>
        <v>0</v>
      </c>
      <c r="T38" s="51" t="str">
        <f>IF(B38="","",IFERROR(VLOOKUP(SUBSTITUTE(SUBSTITUTE(H38,"~","~~"),"*","~*"),إعدادات_الأنواع!$A$4:$B$40,2,FALSE()),"?"))</f>
        <v>RCS</v>
      </c>
    </row>
    <row r="39" spans="1:20" ht="21.75" customHeight="1">
      <c r="A39" s="20" t="str">
        <f>IF(B39="","",IF(T39="?","⚠️ نوع غير معرف",T39&amp;TEXT(COUNTIFS($T$3:T39,T39),"000")))</f>
        <v>RCS037</v>
      </c>
      <c r="B39" s="21" t="s">
        <v>118</v>
      </c>
      <c r="C39" s="21" t="s">
        <v>119</v>
      </c>
      <c r="D39" s="22">
        <v>40822</v>
      </c>
      <c r="E39" s="53" t="s">
        <v>43</v>
      </c>
      <c r="F39" s="24">
        <f t="shared" ca="1" si="0"/>
        <v>14</v>
      </c>
      <c r="G39" s="25"/>
      <c r="H39" s="20" t="s">
        <v>9</v>
      </c>
      <c r="I39" s="26">
        <v>46194</v>
      </c>
      <c r="J39" s="27">
        <f t="shared" si="1"/>
        <v>46224</v>
      </c>
      <c r="K39" s="28" t="s">
        <v>44</v>
      </c>
      <c r="L39" s="29">
        <f ca="1">IF(OR(K39="لم يدفع",B39=""),"",IF(K39="تأمين فقط",0,IF(K39="اشتراك 300",300,IF(F39&lt;14,IFERROR(VLOOKUP(SUBSTITUTE(SUBSTITUTE(H39,"~","~~"),"*","~*"),إعدادات_الأنواع!$A$4:$D$40,3,FALSE()),0),IFERROR(VLOOKUP(SUBSTITUTE(SUBSTITUTE(H39,"~","~~"),"*","~*"),إعدادات_الأنواع!$A$4:$D$40,4,FALSE()),0)))))</f>
        <v>1500</v>
      </c>
      <c r="M39" s="30">
        <f>IF(OR(K39="لم يدفع",B39=""),"",IFERROR(VLOOKUP(SUBSTITUTE(SUBSTITUTE(H39,"~","~~"),"*","~*"),إعدادات_الأنواع!$A$4:$E$40,5,FALSE()),0))</f>
        <v>500</v>
      </c>
      <c r="N39" s="30">
        <f>IF(OR(K39="لم يدفع",K39="تأمين فقط",K39="اشتراك 300",B39=""),"",IFERROR(VLOOKUP(SUBSTITUTE(SUBSTITUTE(H39,"~","~~"),"*","~*"),إعدادات_الأنواع!$A$4:$F$40,6,FALSE()),0))</f>
        <v>1000</v>
      </c>
      <c r="O39" s="31">
        <f t="shared" ca="1" si="2"/>
        <v>2000</v>
      </c>
      <c r="P39" s="32" t="str">
        <f t="shared" ca="1" si="3"/>
        <v>✅ ساري</v>
      </c>
      <c r="Q39" s="33" t="s">
        <v>45</v>
      </c>
      <c r="R39" s="34" t="s">
        <v>46</v>
      </c>
      <c r="S39" s="35">
        <f>IF(B39="","",COUNTA(التجديد!E39:E39))</f>
        <v>0</v>
      </c>
      <c r="T39" s="36" t="str">
        <f>IF(B39="","",IFERROR(VLOOKUP(SUBSTITUTE(SUBSTITUTE(H39,"~","~~"),"*","~*"),إعدادات_الأنواع!$A$4:$B$40,2,FALSE()),"?"))</f>
        <v>RCS</v>
      </c>
    </row>
    <row r="40" spans="1:20" ht="21.75" customHeight="1">
      <c r="A40" s="37" t="str">
        <f>IF(B40="","",IF(T40="?","⚠️ نوع غير معرف",T40&amp;TEXT(COUNTIFS($T$3:T40,T40),"000")))</f>
        <v>RCS038</v>
      </c>
      <c r="B40" s="38" t="s">
        <v>120</v>
      </c>
      <c r="C40" s="38" t="s">
        <v>65</v>
      </c>
      <c r="D40" s="39">
        <v>43725</v>
      </c>
      <c r="E40" s="54" t="s">
        <v>43</v>
      </c>
      <c r="F40" s="41">
        <f t="shared" ca="1" si="0"/>
        <v>6</v>
      </c>
      <c r="G40" s="42"/>
      <c r="H40" s="37" t="s">
        <v>9</v>
      </c>
      <c r="I40" s="43">
        <v>46197</v>
      </c>
      <c r="J40" s="44">
        <f t="shared" si="1"/>
        <v>46227</v>
      </c>
      <c r="K40" s="45" t="s">
        <v>44</v>
      </c>
      <c r="L40" s="46">
        <f ca="1">IF(OR(K40="لم يدفع",B40=""),"",IF(K40="تأمين فقط",0,IF(K40="اشتراك 300",300,IF(F40&lt;14,IFERROR(VLOOKUP(SUBSTITUTE(SUBSTITUTE(H40,"~","~~"),"*","~*"),إعدادات_الأنواع!$A$4:$D$40,3,FALSE()),0),IFERROR(VLOOKUP(SUBSTITUTE(SUBSTITUTE(H40,"~","~~"),"*","~*"),إعدادات_الأنواع!$A$4:$D$40,4,FALSE()),0)))))</f>
        <v>1300</v>
      </c>
      <c r="M40" s="47">
        <f>IF(OR(K40="لم يدفع",B40=""),"",IFERROR(VLOOKUP(SUBSTITUTE(SUBSTITUTE(H40,"~","~~"),"*","~*"),إعدادات_الأنواع!$A$4:$E$40,5,FALSE()),0))</f>
        <v>500</v>
      </c>
      <c r="N40" s="47">
        <f>IF(OR(K40="لم يدفع",K40="تأمين فقط",K40="اشتراك 300",B40=""),"",IFERROR(VLOOKUP(SUBSTITUTE(SUBSTITUTE(H40,"~","~~"),"*","~*"),إعدادات_الأنواع!$A$4:$F$40,6,FALSE()),0))</f>
        <v>1000</v>
      </c>
      <c r="O40" s="31">
        <f t="shared" ca="1" si="2"/>
        <v>1800</v>
      </c>
      <c r="P40" s="48" t="str">
        <f t="shared" ca="1" si="3"/>
        <v>✅ ساري</v>
      </c>
      <c r="Q40" s="33" t="s">
        <v>45</v>
      </c>
      <c r="R40" s="49" t="s">
        <v>46</v>
      </c>
      <c r="S40" s="35">
        <f>IF(B40="","",COUNTA(التجديد!E40:E40))</f>
        <v>0</v>
      </c>
      <c r="T40" s="36" t="str">
        <f>IF(B40="","",IFERROR(VLOOKUP(SUBSTITUTE(SUBSTITUTE(H40,"~","~~"),"*","~*"),إعدادات_الأنواع!$A$4:$B$40,2,FALSE()),"?"))</f>
        <v>RCS</v>
      </c>
    </row>
    <row r="41" spans="1:20" ht="21.75" customHeight="1">
      <c r="A41" s="20" t="str">
        <f>IF(B41="","",IF(T41="?","⚠️ نوع غير معرف",T41&amp;TEXT(COUNTIFS($T$3:T41,T41),"000")))</f>
        <v>RCS039</v>
      </c>
      <c r="B41" s="21" t="s">
        <v>121</v>
      </c>
      <c r="C41" s="21" t="s">
        <v>122</v>
      </c>
      <c r="D41" s="22">
        <v>36975</v>
      </c>
      <c r="E41" s="53" t="s">
        <v>43</v>
      </c>
      <c r="F41" s="24">
        <f t="shared" ca="1" si="0"/>
        <v>25</v>
      </c>
      <c r="G41" s="25" t="s">
        <v>63</v>
      </c>
      <c r="H41" s="20" t="s">
        <v>9</v>
      </c>
      <c r="I41" s="26">
        <v>46194</v>
      </c>
      <c r="J41" s="27">
        <f t="shared" si="1"/>
        <v>46224</v>
      </c>
      <c r="K41" s="28" t="s">
        <v>44</v>
      </c>
      <c r="L41" s="29">
        <f ca="1">IF(OR(K41="لم يدفع",B41=""),"",IF(K41="تأمين فقط",0,IF(K41="اشتراك 300",300,IF(F41&lt;14,IFERROR(VLOOKUP(SUBSTITUTE(SUBSTITUTE(H41,"~","~~"),"*","~*"),إعدادات_الأنواع!$A$4:$D$40,3,FALSE()),0),IFERROR(VLOOKUP(SUBSTITUTE(SUBSTITUTE(H41,"~","~~"),"*","~*"),إعدادات_الأنواع!$A$4:$D$40,4,FALSE()),0)))))</f>
        <v>1500</v>
      </c>
      <c r="M41" s="30">
        <f>IF(OR(K41="لم يدفع",B41=""),"",IFERROR(VLOOKUP(SUBSTITUTE(SUBSTITUTE(H41,"~","~~"),"*","~*"),إعدادات_الأنواع!$A$4:$E$40,5,FALSE()),0))</f>
        <v>500</v>
      </c>
      <c r="N41" s="30">
        <f>IF(OR(K41="لم يدفع",K41="تأمين فقط",K41="اشتراك 300",B41=""),"",IFERROR(VLOOKUP(SUBSTITUTE(SUBSTITUTE(H41,"~","~~"),"*","~*"),إعدادات_الأنواع!$A$4:$F$40,6,FALSE()),0))</f>
        <v>1000</v>
      </c>
      <c r="O41" s="31">
        <f t="shared" ca="1" si="2"/>
        <v>2000</v>
      </c>
      <c r="P41" s="32" t="str">
        <f t="shared" ca="1" si="3"/>
        <v>✅ ساري</v>
      </c>
      <c r="Q41" s="33" t="s">
        <v>45</v>
      </c>
      <c r="R41" s="34" t="s">
        <v>95</v>
      </c>
      <c r="S41" s="35">
        <f>IF(B41="","",COUNTA(التجديد!E41:E41))</f>
        <v>0</v>
      </c>
      <c r="T41" s="36" t="str">
        <f>IF(B41="","",IFERROR(VLOOKUP(SUBSTITUTE(SUBSTITUTE(H41,"~","~~"),"*","~*"),إعدادات_الأنواع!$A$4:$B$40,2,FALSE()),"?"))</f>
        <v>RCS</v>
      </c>
    </row>
    <row r="42" spans="1:20" ht="21.75" customHeight="1">
      <c r="A42" s="37" t="str">
        <f>IF(B42="","",IF(T42="?","⚠️ نوع غير معرف",T42&amp;TEXT(COUNTIFS($T$3:T42,T42),"000")))</f>
        <v>RCS040</v>
      </c>
      <c r="B42" s="38" t="s">
        <v>123</v>
      </c>
      <c r="C42" s="38" t="s">
        <v>124</v>
      </c>
      <c r="D42" s="39">
        <v>40406</v>
      </c>
      <c r="E42" s="54" t="s">
        <v>43</v>
      </c>
      <c r="F42" s="41">
        <f t="shared" ca="1" si="0"/>
        <v>15</v>
      </c>
      <c r="G42" s="42" t="s">
        <v>63</v>
      </c>
      <c r="H42" s="37" t="s">
        <v>9</v>
      </c>
      <c r="I42" s="43">
        <v>46194</v>
      </c>
      <c r="J42" s="44">
        <f t="shared" si="1"/>
        <v>46224</v>
      </c>
      <c r="K42" s="45" t="s">
        <v>44</v>
      </c>
      <c r="L42" s="46">
        <f ca="1">IF(OR(K42="لم يدفع",B42=""),"",IF(K42="تأمين فقط",0,IF(K42="اشتراك 300",300,IF(F42&lt;14,IFERROR(VLOOKUP(SUBSTITUTE(SUBSTITUTE(H42,"~","~~"),"*","~*"),إعدادات_الأنواع!$A$4:$D$40,3,FALSE()),0),IFERROR(VLOOKUP(SUBSTITUTE(SUBSTITUTE(H42,"~","~~"),"*","~*"),إعدادات_الأنواع!$A$4:$D$40,4,FALSE()),0)))))</f>
        <v>1500</v>
      </c>
      <c r="M42" s="47">
        <f>IF(OR(K42="لم يدفع",B42=""),"",IFERROR(VLOOKUP(SUBSTITUTE(SUBSTITUTE(H42,"~","~~"),"*","~*"),إعدادات_الأنواع!$A$4:$E$40,5,FALSE()),0))</f>
        <v>500</v>
      </c>
      <c r="N42" s="47">
        <f>IF(OR(K42="لم يدفع",K42="تأمين فقط",K42="اشتراك 300",B42=""),"",IFERROR(VLOOKUP(SUBSTITUTE(SUBSTITUTE(H42,"~","~~"),"*","~*"),إعدادات_الأنواع!$A$4:$F$40,6,FALSE()),0))</f>
        <v>1000</v>
      </c>
      <c r="O42" s="31">
        <f t="shared" ca="1" si="2"/>
        <v>2000</v>
      </c>
      <c r="P42" s="48" t="str">
        <f t="shared" ca="1" si="3"/>
        <v>✅ ساري</v>
      </c>
      <c r="Q42" s="33" t="s">
        <v>45</v>
      </c>
      <c r="R42" s="49" t="s">
        <v>95</v>
      </c>
      <c r="S42" s="50">
        <f>IF(B42="","",COUNTA(التجديد!E42:E42))</f>
        <v>0</v>
      </c>
      <c r="T42" s="51" t="str">
        <f>IF(B42="","",IFERROR(VLOOKUP(SUBSTITUTE(SUBSTITUTE(H42,"~","~~"),"*","~*"),إعدادات_الأنواع!$A$4:$B$40,2,FALSE()),"?"))</f>
        <v>RCS</v>
      </c>
    </row>
    <row r="43" spans="1:20" ht="21.75" customHeight="1">
      <c r="A43" s="20" t="str">
        <f>IF(B43="","",IF(T43="?","⚠️ نوع غير معرف",T43&amp;TEXT(COUNTIFS($T$3:T43,T43),"000")))</f>
        <v>RCS041</v>
      </c>
      <c r="B43" s="21" t="s">
        <v>78</v>
      </c>
      <c r="C43" s="21" t="s">
        <v>125</v>
      </c>
      <c r="D43" s="22">
        <v>41836</v>
      </c>
      <c r="E43" s="53" t="s">
        <v>58</v>
      </c>
      <c r="F43" s="24">
        <f t="shared" ca="1" si="0"/>
        <v>11</v>
      </c>
      <c r="G43" s="25" t="s">
        <v>126</v>
      </c>
      <c r="H43" s="20" t="s">
        <v>9</v>
      </c>
      <c r="I43" s="26">
        <v>46197</v>
      </c>
      <c r="J43" s="27">
        <f t="shared" si="1"/>
        <v>46227</v>
      </c>
      <c r="K43" s="28" t="s">
        <v>44</v>
      </c>
      <c r="L43" s="29">
        <f ca="1">IF(OR(K43="لم يدفع",B43=""),"",IF(K43="تأمين فقط",0,IF(K43="اشتراك 300",300,IF(F43&lt;14,IFERROR(VLOOKUP(SUBSTITUTE(SUBSTITUTE(H43,"~","~~"),"*","~*"),إعدادات_الأنواع!$A$4:$D$40,3,FALSE()),0),IFERROR(VLOOKUP(SUBSTITUTE(SUBSTITUTE(H43,"~","~~"),"*","~*"),إعدادات_الأنواع!$A$4:$D$40,4,FALSE()),0)))))</f>
        <v>1300</v>
      </c>
      <c r="M43" s="30">
        <f>IF(OR(K43="لم يدفع",B43=""),"",IFERROR(VLOOKUP(SUBSTITUTE(SUBSTITUTE(H43,"~","~~"),"*","~*"),إعدادات_الأنواع!$A$4:$E$40,5,FALSE()),0))</f>
        <v>500</v>
      </c>
      <c r="N43" s="30">
        <f>IF(OR(K43="لم يدفع",K43="تأمين فقط",K43="اشتراك 300",B43=""),"",IFERROR(VLOOKUP(SUBSTITUTE(SUBSTITUTE(H43,"~","~~"),"*","~*"),إعدادات_الأنواع!$A$4:$F$40,6,FALSE()),0))</f>
        <v>1000</v>
      </c>
      <c r="O43" s="31">
        <f t="shared" ca="1" si="2"/>
        <v>1800</v>
      </c>
      <c r="P43" s="32" t="str">
        <f t="shared" ca="1" si="3"/>
        <v>✅ ساري</v>
      </c>
      <c r="Q43" s="33" t="s">
        <v>45</v>
      </c>
      <c r="R43" s="49" t="s">
        <v>60</v>
      </c>
      <c r="S43" s="35">
        <f>IF(B43="","",COUNTA(التجديد!E43:E43))</f>
        <v>0</v>
      </c>
      <c r="T43" s="36" t="str">
        <f>IF(B43="","",IFERROR(VLOOKUP(SUBSTITUTE(SUBSTITUTE(H43,"~","~~"),"*","~*"),إعدادات_الأنواع!$A$4:$B$40,2,FALSE()),"?"))</f>
        <v>RCS</v>
      </c>
    </row>
    <row r="44" spans="1:20" ht="21.75" customHeight="1">
      <c r="A44" s="37" t="str">
        <f>IF(B44="","",IF(T44="?","⚠️ نوع غير معرف",T44&amp;TEXT(COUNTIFS($T$3:T44,T44),"000")))</f>
        <v>RCS042</v>
      </c>
      <c r="B44" s="38" t="s">
        <v>127</v>
      </c>
      <c r="C44" s="38" t="s">
        <v>128</v>
      </c>
      <c r="D44" s="39">
        <v>41795</v>
      </c>
      <c r="E44" s="54" t="s">
        <v>43</v>
      </c>
      <c r="F44" s="41">
        <f t="shared" ca="1" si="0"/>
        <v>12</v>
      </c>
      <c r="G44" s="42"/>
      <c r="H44" s="37" t="s">
        <v>9</v>
      </c>
      <c r="I44" s="43">
        <v>46197</v>
      </c>
      <c r="J44" s="44">
        <f t="shared" si="1"/>
        <v>46227</v>
      </c>
      <c r="K44" s="45" t="s">
        <v>44</v>
      </c>
      <c r="L44" s="46">
        <f ca="1">IF(OR(K44="لم يدفع",B44=""),"",IF(K44="تأمين فقط",0,IF(K44="اشتراك 300",300,IF(F44&lt;14,IFERROR(VLOOKUP(SUBSTITUTE(SUBSTITUTE(H44,"~","~~"),"*","~*"),إعدادات_الأنواع!$A$4:$D$40,3,FALSE()),0),IFERROR(VLOOKUP(SUBSTITUTE(SUBSTITUTE(H44,"~","~~"),"*","~*"),إعدادات_الأنواع!$A$4:$D$40,4,FALSE()),0)))))</f>
        <v>1300</v>
      </c>
      <c r="M44" s="47">
        <f>IF(OR(K44="لم يدفع",B44=""),"",IFERROR(VLOOKUP(SUBSTITUTE(SUBSTITUTE(H44,"~","~~"),"*","~*"),إعدادات_الأنواع!$A$4:$E$40,5,FALSE()),0))</f>
        <v>500</v>
      </c>
      <c r="N44" s="47">
        <f>IF(OR(K44="لم يدفع",K44="تأمين فقط",K44="اشتراك 300",B44=""),"",IFERROR(VLOOKUP(SUBSTITUTE(SUBSTITUTE(H44,"~","~~"),"*","~*"),إعدادات_الأنواع!$A$4:$F$40,6,FALSE()),0))</f>
        <v>1000</v>
      </c>
      <c r="O44" s="31">
        <f t="shared" ca="1" si="2"/>
        <v>1800</v>
      </c>
      <c r="P44" s="48" t="str">
        <f t="shared" ca="1" si="3"/>
        <v>✅ ساري</v>
      </c>
      <c r="Q44" s="33" t="s">
        <v>45</v>
      </c>
      <c r="R44" s="49" t="s">
        <v>95</v>
      </c>
      <c r="S44" s="50">
        <f>IF(B44="","",COUNTA(التجديد!E44:E44))</f>
        <v>0</v>
      </c>
      <c r="T44" s="51" t="str">
        <f>IF(B44="","",IFERROR(VLOOKUP(SUBSTITUTE(SUBSTITUTE(H44,"~","~~"),"*","~*"),إعدادات_الأنواع!$A$4:$B$40,2,FALSE()),"?"))</f>
        <v>RCS</v>
      </c>
    </row>
    <row r="45" spans="1:20" ht="21.75" customHeight="1">
      <c r="A45" s="20" t="str">
        <f>IF(B45="","",IF(T45="?","⚠️ نوع غير معرف",T45&amp;TEXT(COUNTIFS($T$3:T45,T45),"000")))</f>
        <v>RCS043</v>
      </c>
      <c r="B45" s="21" t="s">
        <v>73</v>
      </c>
      <c r="C45" s="21" t="s">
        <v>129</v>
      </c>
      <c r="D45" s="22">
        <v>40866</v>
      </c>
      <c r="E45" s="53" t="s">
        <v>43</v>
      </c>
      <c r="F45" s="24">
        <f t="shared" ca="1" si="0"/>
        <v>14</v>
      </c>
      <c r="G45" s="25" t="s">
        <v>63</v>
      </c>
      <c r="H45" s="20" t="s">
        <v>9</v>
      </c>
      <c r="I45" s="26">
        <v>46197</v>
      </c>
      <c r="J45" s="27">
        <f t="shared" si="1"/>
        <v>46227</v>
      </c>
      <c r="K45" s="28" t="s">
        <v>44</v>
      </c>
      <c r="L45" s="29">
        <f ca="1">IF(OR(K45="لم يدفع",B45=""),"",IF(K45="تأمين فقط",0,IF(K45="اشتراك 300",300,IF(F45&lt;14,IFERROR(VLOOKUP(SUBSTITUTE(SUBSTITUTE(H45,"~","~~"),"*","~*"),إعدادات_الأنواع!$A$4:$D$40,3,FALSE()),0),IFERROR(VLOOKUP(SUBSTITUTE(SUBSTITUTE(H45,"~","~~"),"*","~*"),إعدادات_الأنواع!$A$4:$D$40,4,FALSE()),0)))))</f>
        <v>1500</v>
      </c>
      <c r="M45" s="30">
        <f>IF(OR(K45="لم يدفع",B45=""),"",IFERROR(VLOOKUP(SUBSTITUTE(SUBSTITUTE(H45,"~","~~"),"*","~*"),إعدادات_الأنواع!$A$4:$E$40,5,FALSE()),0))</f>
        <v>500</v>
      </c>
      <c r="N45" s="30">
        <f>IF(OR(K45="لم يدفع",K45="تأمين فقط",K45="اشتراك 300",B45=""),"",IFERROR(VLOOKUP(SUBSTITUTE(SUBSTITUTE(H45,"~","~~"),"*","~*"),إعدادات_الأنواع!$A$4:$F$40,6,FALSE()),0))</f>
        <v>1000</v>
      </c>
      <c r="O45" s="31">
        <f t="shared" ca="1" si="2"/>
        <v>2000</v>
      </c>
      <c r="P45" s="32" t="str">
        <f t="shared" ca="1" si="3"/>
        <v>✅ ساري</v>
      </c>
      <c r="Q45" s="33" t="s">
        <v>45</v>
      </c>
      <c r="R45" s="34" t="s">
        <v>95</v>
      </c>
      <c r="S45" s="35">
        <f>IF(B45="","",COUNTA(التجديد!E45:E45))</f>
        <v>0</v>
      </c>
      <c r="T45" s="36" t="str">
        <f>IF(B45="","",IFERROR(VLOOKUP(SUBSTITUTE(SUBSTITUTE(H45,"~","~~"),"*","~*"),إعدادات_الأنواع!$A$4:$B$40,2,FALSE()),"?"))</f>
        <v>RCS</v>
      </c>
    </row>
    <row r="46" spans="1:20" ht="21.75" customHeight="1">
      <c r="A46" s="37" t="str">
        <f>IF(B46="","",IF(T46="?","⚠️ نوع غير معرف",T46&amp;TEXT(COUNTIFS($T$3:T46,T46),"000")))</f>
        <v>RCS044</v>
      </c>
      <c r="B46" s="38" t="s">
        <v>130</v>
      </c>
      <c r="C46" s="38" t="s">
        <v>131</v>
      </c>
      <c r="D46" s="39">
        <v>41196</v>
      </c>
      <c r="E46" s="54" t="s">
        <v>58</v>
      </c>
      <c r="F46" s="41">
        <f t="shared" ca="1" si="0"/>
        <v>13</v>
      </c>
      <c r="G46" s="42"/>
      <c r="H46" s="37" t="s">
        <v>9</v>
      </c>
      <c r="I46" s="26">
        <v>46197</v>
      </c>
      <c r="J46" s="44">
        <f t="shared" si="1"/>
        <v>46227</v>
      </c>
      <c r="K46" s="45" t="s">
        <v>44</v>
      </c>
      <c r="L46" s="46">
        <f ca="1">IF(OR(K46="لم يدفع",B46=""),"",IF(K46="تأمين فقط",0,IF(K46="اشتراك 300",300,IF(F46&lt;14,IFERROR(VLOOKUP(SUBSTITUTE(SUBSTITUTE(H46,"~","~~"),"*","~*"),إعدادات_الأنواع!$A$4:$D$40,3,FALSE()),0),IFERROR(VLOOKUP(SUBSTITUTE(SUBSTITUTE(H46,"~","~~"),"*","~*"),إعدادات_الأنواع!$A$4:$D$40,4,FALSE()),0)))))</f>
        <v>1300</v>
      </c>
      <c r="M46" s="47">
        <f>IF(OR(K46="لم يدفع",B46=""),"",IFERROR(VLOOKUP(SUBSTITUTE(SUBSTITUTE(H46,"~","~~"),"*","~*"),إعدادات_الأنواع!$A$4:$E$40,5,FALSE()),0))</f>
        <v>500</v>
      </c>
      <c r="N46" s="47">
        <f>IF(OR(K46="لم يدفع",K46="تأمين فقط",K46="اشتراك 300",B46=""),"",IFERROR(VLOOKUP(SUBSTITUTE(SUBSTITUTE(H46,"~","~~"),"*","~*"),إعدادات_الأنواع!$A$4:$F$40,6,FALSE()),0))</f>
        <v>1000</v>
      </c>
      <c r="O46" s="31">
        <f t="shared" ca="1" si="2"/>
        <v>1800</v>
      </c>
      <c r="P46" s="48" t="str">
        <f t="shared" ca="1" si="3"/>
        <v>✅ ساري</v>
      </c>
      <c r="Q46" s="33" t="s">
        <v>45</v>
      </c>
      <c r="R46" s="49" t="s">
        <v>60</v>
      </c>
      <c r="S46" s="50">
        <f>IF(B46="","",COUNTA(التجديد!E46:E46))</f>
        <v>0</v>
      </c>
      <c r="T46" s="51" t="str">
        <f>IF(B46="","",IFERROR(VLOOKUP(SUBSTITUTE(SUBSTITUTE(H46,"~","~~"),"*","~*"),إعدادات_الأنواع!$A$4:$B$40,2,FALSE()),"?"))</f>
        <v>RCS</v>
      </c>
    </row>
    <row r="47" spans="1:20" ht="21.75" customHeight="1">
      <c r="A47" s="20" t="str">
        <f>IF(B47="","",IF(T47="?","⚠️ نوع غير معرف",T47&amp;TEXT(COUNTIFS($T$3:T47,T47),"000")))</f>
        <v>RCS045</v>
      </c>
      <c r="B47" s="21" t="s">
        <v>127</v>
      </c>
      <c r="C47" s="21" t="s">
        <v>132</v>
      </c>
      <c r="D47" s="22">
        <v>42709</v>
      </c>
      <c r="E47" s="53" t="s">
        <v>58</v>
      </c>
      <c r="F47" s="24">
        <f t="shared" ca="1" si="0"/>
        <v>9</v>
      </c>
      <c r="G47" s="25"/>
      <c r="H47" s="20" t="s">
        <v>9</v>
      </c>
      <c r="I47" s="26">
        <v>46197</v>
      </c>
      <c r="J47" s="27">
        <f t="shared" si="1"/>
        <v>46227</v>
      </c>
      <c r="K47" s="28" t="s">
        <v>44</v>
      </c>
      <c r="L47" s="29">
        <f ca="1">IF(OR(K47="لم يدفع",B47=""),"",IF(K47="تأمين فقط",0,IF(K47="اشتراك 300",300,IF(F47&lt;14,IFERROR(VLOOKUP(SUBSTITUTE(SUBSTITUTE(H47,"~","~~"),"*","~*"),إعدادات_الأنواع!$A$4:$D$40,3,FALSE()),0),IFERROR(VLOOKUP(SUBSTITUTE(SUBSTITUTE(H47,"~","~~"),"*","~*"),إعدادات_الأنواع!$A$4:$D$40,4,FALSE()),0)))))</f>
        <v>1300</v>
      </c>
      <c r="M47" s="30">
        <f>IF(OR(K47="لم يدفع",B47=""),"",IFERROR(VLOOKUP(SUBSTITUTE(SUBSTITUTE(H47,"~","~~"),"*","~*"),إعدادات_الأنواع!$A$4:$E$40,5,FALSE()),0))</f>
        <v>500</v>
      </c>
      <c r="N47" s="30">
        <f>IF(OR(K47="لم يدفع",K47="تأمين فقط",K47="اشتراك 300",B47=""),"",IFERROR(VLOOKUP(SUBSTITUTE(SUBSTITUTE(H47,"~","~~"),"*","~*"),إعدادات_الأنواع!$A$4:$F$40,6,FALSE()),0))</f>
        <v>1000</v>
      </c>
      <c r="O47" s="31">
        <f t="shared" ca="1" si="2"/>
        <v>1800</v>
      </c>
      <c r="P47" s="32" t="str">
        <f t="shared" ca="1" si="3"/>
        <v>✅ ساري</v>
      </c>
      <c r="Q47" s="33" t="s">
        <v>45</v>
      </c>
      <c r="R47" s="34" t="s">
        <v>60</v>
      </c>
      <c r="S47" s="35">
        <f>IF(B47="","",COUNTA(التجديد!E47:E47))</f>
        <v>0</v>
      </c>
      <c r="T47" s="36" t="str">
        <f>IF(B47="","",IFERROR(VLOOKUP(SUBSTITUTE(SUBSTITUTE(H47,"~","~~"),"*","~*"),إعدادات_الأنواع!$A$4:$B$40,2,FALSE()),"?"))</f>
        <v>RCS</v>
      </c>
    </row>
    <row r="48" spans="1:20" ht="21.75" customHeight="1">
      <c r="A48" s="37" t="str">
        <f>IF(B48="","",IF(T48="?","⚠️ نوع غير معرف",T48&amp;TEXT(COUNTIFS($T$3:T48,T48),"000")))</f>
        <v>RCS046</v>
      </c>
      <c r="B48" s="38" t="s">
        <v>133</v>
      </c>
      <c r="C48" s="38" t="s">
        <v>67</v>
      </c>
      <c r="D48" s="39">
        <v>40199</v>
      </c>
      <c r="E48" s="54" t="s">
        <v>43</v>
      </c>
      <c r="F48" s="41">
        <f t="shared" ca="1" si="0"/>
        <v>16</v>
      </c>
      <c r="G48" s="42"/>
      <c r="H48" s="37" t="s">
        <v>9</v>
      </c>
      <c r="I48" s="26">
        <v>46197</v>
      </c>
      <c r="J48" s="44">
        <f t="shared" si="1"/>
        <v>46227</v>
      </c>
      <c r="K48" s="45" t="s">
        <v>44</v>
      </c>
      <c r="L48" s="46">
        <f ca="1">IF(OR(K48="لم يدفع",B48=""),"",IF(K48="تأمين فقط",0,IF(K48="اشتراك 300",300,IF(F48&lt;14,IFERROR(VLOOKUP(SUBSTITUTE(SUBSTITUTE(H48,"~","~~"),"*","~*"),إعدادات_الأنواع!$A$4:$D$40,3,FALSE()),0),IFERROR(VLOOKUP(SUBSTITUTE(SUBSTITUTE(H48,"~","~~"),"*","~*"),إعدادات_الأنواع!$A$4:$D$40,4,FALSE()),0)))))</f>
        <v>1500</v>
      </c>
      <c r="M48" s="47">
        <f>IF(OR(K48="لم يدفع",B48=""),"",IFERROR(VLOOKUP(SUBSTITUTE(SUBSTITUTE(H48,"~","~~"),"*","~*"),إعدادات_الأنواع!$A$4:$E$40,5,FALSE()),0))</f>
        <v>500</v>
      </c>
      <c r="N48" s="47">
        <f>IF(OR(K48="لم يدفع",K48="تأمين فقط",K48="اشتراك 300",B48=""),"",IFERROR(VLOOKUP(SUBSTITUTE(SUBSTITUTE(H48,"~","~~"),"*","~*"),إعدادات_الأنواع!$A$4:$F$40,6,FALSE()),0))</f>
        <v>1000</v>
      </c>
      <c r="O48" s="31">
        <f t="shared" ca="1" si="2"/>
        <v>2000</v>
      </c>
      <c r="P48" s="48" t="str">
        <f t="shared" ca="1" si="3"/>
        <v>✅ ساري</v>
      </c>
      <c r="Q48" s="33" t="s">
        <v>45</v>
      </c>
      <c r="R48" s="49" t="s">
        <v>46</v>
      </c>
      <c r="S48" s="50">
        <f>IF(B48="","",COUNTA(التجديد!E48:E48))</f>
        <v>0</v>
      </c>
      <c r="T48" s="51" t="str">
        <f>IF(B48="","",IFERROR(VLOOKUP(SUBSTITUTE(SUBSTITUTE(H48,"~","~~"),"*","~*"),إعدادات_الأنواع!$A$4:$B$40,2,FALSE()),"?"))</f>
        <v>RCS</v>
      </c>
    </row>
    <row r="49" spans="1:20" ht="21.75" customHeight="1">
      <c r="A49" s="20" t="str">
        <f>IF(B49="","",IF(T49="?","⚠️ نوع غير معرف",T49&amp;TEXT(COUNTIFS($T$3:T49,T49),"000")))</f>
        <v>RCS047</v>
      </c>
      <c r="B49" s="21" t="s">
        <v>134</v>
      </c>
      <c r="C49" s="21" t="s">
        <v>135</v>
      </c>
      <c r="D49" s="22">
        <v>40555</v>
      </c>
      <c r="E49" s="53" t="s">
        <v>43</v>
      </c>
      <c r="F49" s="24">
        <f t="shared" ca="1" si="0"/>
        <v>15</v>
      </c>
      <c r="G49" s="25"/>
      <c r="H49" s="20" t="s">
        <v>9</v>
      </c>
      <c r="I49" s="26">
        <v>46197</v>
      </c>
      <c r="J49" s="27">
        <f t="shared" si="1"/>
        <v>46227</v>
      </c>
      <c r="K49" s="28" t="s">
        <v>64</v>
      </c>
      <c r="L49" s="29" t="str">
        <f>IF(OR(K49="لم يدفع",B49=""),"",IF(K49="تأمين فقط",0,IF(K49="اشتراك 300",300,IF(F49&lt;14,IFERROR(VLOOKUP(SUBSTITUTE(SUBSTITUTE(H49,"~","~~"),"*","~*"),إعدادات_الأنواع!$A$4:$D$40,3,FALSE()),0),IFERROR(VLOOKUP(SUBSTITUTE(SUBSTITUTE(H49,"~","~~"),"*","~*"),إعدادات_الأنواع!$A$4:$D$40,4,FALSE()),0)))))</f>
        <v/>
      </c>
      <c r="M49" s="30" t="str">
        <f>IF(OR(K49="لم يدفع",B49=""),"",IFERROR(VLOOKUP(SUBSTITUTE(SUBSTITUTE(H49,"~","~~"),"*","~*"),إعدادات_الأنواع!$A$4:$E$40,5,FALSE()),0))</f>
        <v/>
      </c>
      <c r="N49" s="30" t="str">
        <f>IF(OR(K49="لم يدفع",K49="تأمين فقط",K49="اشتراك 300",B49=""),"",IFERROR(VLOOKUP(SUBSTITUTE(SUBSTITUTE(H49,"~","~~"),"*","~*"),إعدادات_الأنواع!$A$4:$F$40,6,FALSE()),0))</f>
        <v/>
      </c>
      <c r="O49" s="31" t="str">
        <f t="shared" si="2"/>
        <v/>
      </c>
      <c r="P49" s="32" t="str">
        <f t="shared" ca="1" si="3"/>
        <v>🔒 مجمدة</v>
      </c>
      <c r="Q49" s="33" t="s">
        <v>45</v>
      </c>
      <c r="R49" s="34" t="s">
        <v>95</v>
      </c>
      <c r="S49" s="35">
        <f>IF(B49="","",COUNTA(التجديد!E49:E49))</f>
        <v>0</v>
      </c>
      <c r="T49" s="36" t="str">
        <f>IF(B49="","",IFERROR(VLOOKUP(SUBSTITUTE(SUBSTITUTE(H49,"~","~~"),"*","~*"),إعدادات_الأنواع!$A$4:$B$40,2,FALSE()),"?"))</f>
        <v>RCS</v>
      </c>
    </row>
    <row r="50" spans="1:20" ht="21.75" customHeight="1">
      <c r="A50" s="37" t="str">
        <f>IF(B50="","",IF(T50="?","⚠️ نوع غير معرف",T50&amp;TEXT(COUNTIFS($T$3:T50,T50),"000")))</f>
        <v>RCS048</v>
      </c>
      <c r="B50" s="38" t="s">
        <v>136</v>
      </c>
      <c r="C50" s="38" t="s">
        <v>137</v>
      </c>
      <c r="D50" s="39">
        <v>41721</v>
      </c>
      <c r="E50" s="54" t="s">
        <v>43</v>
      </c>
      <c r="F50" s="41">
        <f t="shared" ca="1" si="0"/>
        <v>12</v>
      </c>
      <c r="G50" s="42" t="s">
        <v>126</v>
      </c>
      <c r="H50" s="37" t="s">
        <v>9</v>
      </c>
      <c r="I50" s="26">
        <v>46197</v>
      </c>
      <c r="J50" s="44">
        <f t="shared" si="1"/>
        <v>46227</v>
      </c>
      <c r="K50" s="45" t="s">
        <v>44</v>
      </c>
      <c r="L50" s="46">
        <f ca="1">IF(OR(K50="لم يدفع",B50=""),"",IF(K50="تأمين فقط",0,IF(K50="اشتراك 300",300,IF(F50&lt;14,IFERROR(VLOOKUP(SUBSTITUTE(SUBSTITUTE(H50,"~","~~"),"*","~*"),إعدادات_الأنواع!$A$4:$D$40,3,FALSE()),0),IFERROR(VLOOKUP(SUBSTITUTE(SUBSTITUTE(H50,"~","~~"),"*","~*"),إعدادات_الأنواع!$A$4:$D$40,4,FALSE()),0)))))</f>
        <v>1300</v>
      </c>
      <c r="M50" s="47">
        <f>IF(OR(K50="لم يدفع",B50=""),"",IFERROR(VLOOKUP(SUBSTITUTE(SUBSTITUTE(H50,"~","~~"),"*","~*"),إعدادات_الأنواع!$A$4:$E$40,5,FALSE()),0))</f>
        <v>500</v>
      </c>
      <c r="N50" s="47">
        <f>IF(OR(K50="لم يدفع",K50="تأمين فقط",K50="اشتراك 300",B50=""),"",IFERROR(VLOOKUP(SUBSTITUTE(SUBSTITUTE(H50,"~","~~"),"*","~*"),إعدادات_الأنواع!$A$4:$F$40,6,FALSE()),0))</f>
        <v>1000</v>
      </c>
      <c r="O50" s="31">
        <f t="shared" ca="1" si="2"/>
        <v>1800</v>
      </c>
      <c r="P50" s="48" t="str">
        <f t="shared" ca="1" si="3"/>
        <v>✅ ساري</v>
      </c>
      <c r="Q50" s="33" t="s">
        <v>45</v>
      </c>
      <c r="R50" s="49" t="s">
        <v>46</v>
      </c>
      <c r="S50" s="50">
        <f>IF(B50="","",COUNTA(التجديد!E50:E50))</f>
        <v>0</v>
      </c>
      <c r="T50" s="51" t="str">
        <f>IF(B50="","",IFERROR(VLOOKUP(SUBSTITUTE(SUBSTITUTE(H50,"~","~~"),"*","~*"),إعدادات_الأنواع!$A$4:$B$40,2,FALSE()),"?"))</f>
        <v>RCS</v>
      </c>
    </row>
    <row r="51" spans="1:20" ht="21.75" customHeight="1">
      <c r="A51" s="20" t="str">
        <f>IF(B51="","",IF(T51="?","⚠️ نوع غير معرف",T51&amp;TEXT(COUNTIFS($T$3:T51,T51),"000")))</f>
        <v>RCS049</v>
      </c>
      <c r="B51" s="21" t="s">
        <v>138</v>
      </c>
      <c r="C51" s="21" t="s">
        <v>139</v>
      </c>
      <c r="D51" s="22">
        <v>44509</v>
      </c>
      <c r="E51" s="53" t="s">
        <v>43</v>
      </c>
      <c r="F51" s="24">
        <f t="shared" ca="1" si="0"/>
        <v>4</v>
      </c>
      <c r="G51" s="25"/>
      <c r="H51" s="20" t="s">
        <v>9</v>
      </c>
      <c r="I51" s="26">
        <v>46197</v>
      </c>
      <c r="J51" s="27">
        <f t="shared" si="1"/>
        <v>46227</v>
      </c>
      <c r="K51" s="28" t="s">
        <v>44</v>
      </c>
      <c r="L51" s="29">
        <f ca="1">IF(OR(K51="لم يدفع",B51=""),"",IF(K51="تأمين فقط",0,IF(K51="اشتراك 300",300,IF(F51&lt;14,IFERROR(VLOOKUP(SUBSTITUTE(SUBSTITUTE(H51,"~","~~"),"*","~*"),إعدادات_الأنواع!$A$4:$D$40,3,FALSE()),0),IFERROR(VLOOKUP(SUBSTITUTE(SUBSTITUTE(H51,"~","~~"),"*","~*"),إعدادات_الأنواع!$A$4:$D$40,4,FALSE()),0)))))</f>
        <v>1300</v>
      </c>
      <c r="M51" s="30">
        <f>IF(OR(K51="لم يدفع",B51=""),"",IFERROR(VLOOKUP(SUBSTITUTE(SUBSTITUTE(H51,"~","~~"),"*","~*"),إعدادات_الأنواع!$A$4:$E$40,5,FALSE()),0))</f>
        <v>500</v>
      </c>
      <c r="N51" s="30">
        <f>IF(OR(K51="لم يدفع",K51="تأمين فقط",K51="اشتراك 300",B51=""),"",IFERROR(VLOOKUP(SUBSTITUTE(SUBSTITUTE(H51,"~","~~"),"*","~*"),إعدادات_الأنواع!$A$4:$F$40,6,FALSE()),0))</f>
        <v>1000</v>
      </c>
      <c r="O51" s="31">
        <f t="shared" ca="1" si="2"/>
        <v>1800</v>
      </c>
      <c r="P51" s="32" t="str">
        <f t="shared" ca="1" si="3"/>
        <v>✅ ساري</v>
      </c>
      <c r="Q51" s="33" t="s">
        <v>45</v>
      </c>
      <c r="R51" s="34" t="s">
        <v>46</v>
      </c>
      <c r="S51" s="35">
        <f>IF(B51="","",COUNTA(التجديد!E51:E51))</f>
        <v>0</v>
      </c>
      <c r="T51" s="36" t="str">
        <f>IF(B51="","",IFERROR(VLOOKUP(SUBSTITUTE(SUBSTITUTE(H51,"~","~~"),"*","~*"),إعدادات_الأنواع!$A$4:$B$40,2,FALSE()),"?"))</f>
        <v>RCS</v>
      </c>
    </row>
    <row r="52" spans="1:20" ht="21.75" customHeight="1">
      <c r="A52" s="37" t="str">
        <f>IF(B52="","",IF(T52="?","⚠️ نوع غير معرف",T52&amp;TEXT(COUNTIFS($T$3:T52,T52),"000")))</f>
        <v>RCS050</v>
      </c>
      <c r="B52" s="38" t="s">
        <v>140</v>
      </c>
      <c r="C52" s="38" t="s">
        <v>141</v>
      </c>
      <c r="D52" s="39">
        <v>42489</v>
      </c>
      <c r="E52" s="54" t="s">
        <v>58</v>
      </c>
      <c r="F52" s="41">
        <f t="shared" ca="1" si="0"/>
        <v>10</v>
      </c>
      <c r="G52" s="42"/>
      <c r="H52" s="37" t="s">
        <v>9</v>
      </c>
      <c r="I52" s="26">
        <v>46197</v>
      </c>
      <c r="J52" s="44">
        <f t="shared" si="1"/>
        <v>46227</v>
      </c>
      <c r="K52" s="45" t="s">
        <v>44</v>
      </c>
      <c r="L52" s="46">
        <f ca="1">IF(OR(K52="لم يدفع",B52=""),"",IF(K52="تأمين فقط",0,IF(K52="اشتراك 300",300,IF(F52&lt;14,IFERROR(VLOOKUP(SUBSTITUTE(SUBSTITUTE(H52,"~","~~"),"*","~*"),إعدادات_الأنواع!$A$4:$D$40,3,FALSE()),0),IFERROR(VLOOKUP(SUBSTITUTE(SUBSTITUTE(H52,"~","~~"),"*","~*"),إعدادات_الأنواع!$A$4:$D$40,4,FALSE()),0)))))</f>
        <v>1300</v>
      </c>
      <c r="M52" s="47">
        <f>IF(OR(K52="لم يدفع",B52=""),"",IFERROR(VLOOKUP(SUBSTITUTE(SUBSTITUTE(H52,"~","~~"),"*","~*"),إعدادات_الأنواع!$A$4:$E$40,5,FALSE()),0))</f>
        <v>500</v>
      </c>
      <c r="N52" s="47">
        <f>IF(OR(K52="لم يدفع",K52="تأمين فقط",K52="اشتراك 300",B52=""),"",IFERROR(VLOOKUP(SUBSTITUTE(SUBSTITUTE(H52,"~","~~"),"*","~*"),إعدادات_الأنواع!$A$4:$F$40,6,FALSE()),0))</f>
        <v>1000</v>
      </c>
      <c r="O52" s="31">
        <f t="shared" ca="1" si="2"/>
        <v>1800</v>
      </c>
      <c r="P52" s="48" t="str">
        <f t="shared" ca="1" si="3"/>
        <v>✅ ساري</v>
      </c>
      <c r="Q52" s="33" t="s">
        <v>45</v>
      </c>
      <c r="R52" s="49" t="s">
        <v>60</v>
      </c>
      <c r="S52" s="50">
        <f>IF(B52="","",COUNTA(التجديد!E52:E52))</f>
        <v>0</v>
      </c>
      <c r="T52" s="51" t="str">
        <f>IF(B52="","",IFERROR(VLOOKUP(SUBSTITUTE(SUBSTITUTE(H52,"~","~~"),"*","~*"),إعدادات_الأنواع!$A$4:$B$40,2,FALSE()),"?"))</f>
        <v>RCS</v>
      </c>
    </row>
    <row r="53" spans="1:20" ht="21.75" customHeight="1">
      <c r="A53" s="20" t="str">
        <f>IF(B53="","",IF(T53="?","⚠️ نوع غير معرف",T53&amp;TEXT(COUNTIFS($T$3:T53,T53),"000")))</f>
        <v>RCS051</v>
      </c>
      <c r="B53" s="21" t="s">
        <v>142</v>
      </c>
      <c r="C53" s="21" t="s">
        <v>143</v>
      </c>
      <c r="D53" s="22">
        <v>42484</v>
      </c>
      <c r="E53" s="53" t="s">
        <v>43</v>
      </c>
      <c r="F53" s="24">
        <f t="shared" ca="1" si="0"/>
        <v>10</v>
      </c>
      <c r="G53" s="25"/>
      <c r="H53" s="20" t="s">
        <v>9</v>
      </c>
      <c r="I53" s="26">
        <v>46197</v>
      </c>
      <c r="J53" s="27">
        <f t="shared" si="1"/>
        <v>46227</v>
      </c>
      <c r="K53" s="28" t="s">
        <v>44</v>
      </c>
      <c r="L53" s="29">
        <f ca="1">IF(OR(K53="لم يدفع",B53=""),"",IF(K53="تأمين فقط",0,IF(K53="اشتراك 300",300,IF(F53&lt;14,IFERROR(VLOOKUP(SUBSTITUTE(SUBSTITUTE(H53,"~","~~"),"*","~*"),إعدادات_الأنواع!$A$4:$D$40,3,FALSE()),0),IFERROR(VLOOKUP(SUBSTITUTE(SUBSTITUTE(H53,"~","~~"),"*","~*"),إعدادات_الأنواع!$A$4:$D$40,4,FALSE()),0)))))</f>
        <v>1300</v>
      </c>
      <c r="M53" s="30">
        <f>IF(OR(K53="لم يدفع",B53=""),"",IFERROR(VLOOKUP(SUBSTITUTE(SUBSTITUTE(H53,"~","~~"),"*","~*"),إعدادات_الأنواع!$A$4:$E$40,5,FALSE()),0))</f>
        <v>500</v>
      </c>
      <c r="N53" s="30">
        <f>IF(OR(K53="لم يدفع",K53="تأمين فقط",K53="اشتراك 300",B53=""),"",IFERROR(VLOOKUP(SUBSTITUTE(SUBSTITUTE(H53,"~","~~"),"*","~*"),إعدادات_الأنواع!$A$4:$F$40,6,FALSE()),0))</f>
        <v>1000</v>
      </c>
      <c r="O53" s="31">
        <f t="shared" ca="1" si="2"/>
        <v>1800</v>
      </c>
      <c r="P53" s="32" t="str">
        <f t="shared" ca="1" si="3"/>
        <v>✅ ساري</v>
      </c>
      <c r="Q53" s="33" t="s">
        <v>45</v>
      </c>
      <c r="R53" s="34" t="s">
        <v>46</v>
      </c>
      <c r="S53" s="35">
        <f>IF(B53="","",COUNTA(التجديد!E53:E53))</f>
        <v>0</v>
      </c>
      <c r="T53" s="36" t="str">
        <f>IF(B53="","",IFERROR(VLOOKUP(SUBSTITUTE(SUBSTITUTE(H53,"~","~~"),"*","~*"),إعدادات_الأنواع!$A$4:$B$40,2,FALSE()),"?"))</f>
        <v>RCS</v>
      </c>
    </row>
    <row r="54" spans="1:20" ht="21.75" customHeight="1">
      <c r="A54" s="37" t="str">
        <f>IF(B54="","",IF(T54="?","⚠️ نوع غير معرف",T54&amp;TEXT(COUNTIFS($T$3:T54,T54),"000")))</f>
        <v>RCS052</v>
      </c>
      <c r="B54" s="38" t="s">
        <v>142</v>
      </c>
      <c r="C54" s="38" t="s">
        <v>144</v>
      </c>
      <c r="D54" s="39">
        <v>43703</v>
      </c>
      <c r="E54" s="54" t="s">
        <v>43</v>
      </c>
      <c r="F54" s="41">
        <f t="shared" ca="1" si="0"/>
        <v>6</v>
      </c>
      <c r="G54" s="42"/>
      <c r="H54" s="37" t="s">
        <v>9</v>
      </c>
      <c r="I54" s="26">
        <v>46197</v>
      </c>
      <c r="J54" s="44">
        <f t="shared" si="1"/>
        <v>46227</v>
      </c>
      <c r="K54" s="45" t="s">
        <v>44</v>
      </c>
      <c r="L54" s="46">
        <f ca="1">IF(OR(K54="لم يدفع",B54=""),"",IF(K54="تأمين فقط",0,IF(K54="اشتراك 300",300,IF(F54&lt;14,IFERROR(VLOOKUP(SUBSTITUTE(SUBSTITUTE(H54,"~","~~"),"*","~*"),إعدادات_الأنواع!$A$4:$D$40,3,FALSE()),0),IFERROR(VLOOKUP(SUBSTITUTE(SUBSTITUTE(H54,"~","~~"),"*","~*"),إعدادات_الأنواع!$A$4:$D$40,4,FALSE()),0)))))</f>
        <v>1300</v>
      </c>
      <c r="M54" s="47">
        <f>IF(OR(K54="لم يدفع",B54=""),"",IFERROR(VLOOKUP(SUBSTITUTE(SUBSTITUTE(H54,"~","~~"),"*","~*"),إعدادات_الأنواع!$A$4:$E$40,5,FALSE()),0))</f>
        <v>500</v>
      </c>
      <c r="N54" s="47">
        <f>IF(OR(K54="لم يدفع",K54="تأمين فقط",K54="اشتراك 300",B54=""),"",IFERROR(VLOOKUP(SUBSTITUTE(SUBSTITUTE(H54,"~","~~"),"*","~*"),إعدادات_الأنواع!$A$4:$F$40,6,FALSE()),0))</f>
        <v>1000</v>
      </c>
      <c r="O54" s="31">
        <f t="shared" ca="1" si="2"/>
        <v>1800</v>
      </c>
      <c r="P54" s="48" t="str">
        <f t="shared" ca="1" si="3"/>
        <v>✅ ساري</v>
      </c>
      <c r="Q54" s="33" t="s">
        <v>45</v>
      </c>
      <c r="R54" s="49" t="s">
        <v>46</v>
      </c>
      <c r="S54" s="50">
        <f>IF(B54="","",COUNTA(التجديد!E54:E54))</f>
        <v>0</v>
      </c>
      <c r="T54" s="51" t="str">
        <f>IF(B54="","",IFERROR(VLOOKUP(SUBSTITUTE(SUBSTITUTE(H54,"~","~~"),"*","~*"),إعدادات_الأنواع!$A$4:$B$40,2,FALSE()),"?"))</f>
        <v>RCS</v>
      </c>
    </row>
    <row r="55" spans="1:20" ht="21.75" customHeight="1">
      <c r="A55" s="20" t="str">
        <f>IF(B55="","",IF(T55="?","⚠️ نوع غير معرف",T55&amp;TEXT(COUNTIFS($T$3:T55,T55),"000")))</f>
        <v>RCS053</v>
      </c>
      <c r="B55" s="21" t="s">
        <v>145</v>
      </c>
      <c r="C55" s="21" t="s">
        <v>146</v>
      </c>
      <c r="D55" s="22">
        <v>41820</v>
      </c>
      <c r="E55" s="53" t="s">
        <v>43</v>
      </c>
      <c r="F55" s="24">
        <f t="shared" ca="1" si="0"/>
        <v>12</v>
      </c>
      <c r="G55" s="25"/>
      <c r="H55" s="20" t="s">
        <v>9</v>
      </c>
      <c r="I55" s="26">
        <v>46197</v>
      </c>
      <c r="J55" s="27">
        <f t="shared" si="1"/>
        <v>46227</v>
      </c>
      <c r="K55" s="28" t="s">
        <v>44</v>
      </c>
      <c r="L55" s="29">
        <f ca="1">IF(OR(K55="لم يدفع",B55=""),"",IF(K55="تأمين فقط",0,IF(K55="اشتراك 300",300,IF(F55&lt;14,IFERROR(VLOOKUP(SUBSTITUTE(SUBSTITUTE(H55,"~","~~"),"*","~*"),إعدادات_الأنواع!$A$4:$D$40,3,FALSE()),0),IFERROR(VLOOKUP(SUBSTITUTE(SUBSTITUTE(H55,"~","~~"),"*","~*"),إعدادات_الأنواع!$A$4:$D$40,4,FALSE()),0)))))</f>
        <v>1300</v>
      </c>
      <c r="M55" s="30">
        <f>IF(OR(K55="لم يدفع",B55=""),"",IFERROR(VLOOKUP(SUBSTITUTE(SUBSTITUTE(H55,"~","~~"),"*","~*"),إعدادات_الأنواع!$A$4:$E$40,5,FALSE()),0))</f>
        <v>500</v>
      </c>
      <c r="N55" s="30">
        <f>IF(OR(K55="لم يدفع",K55="تأمين فقط",K55="اشتراك 300",B55=""),"",IFERROR(VLOOKUP(SUBSTITUTE(SUBSTITUTE(H55,"~","~~"),"*","~*"),إعدادات_الأنواع!$A$4:$F$40,6,FALSE()),0))</f>
        <v>1000</v>
      </c>
      <c r="O55" s="31">
        <f t="shared" ca="1" si="2"/>
        <v>1800</v>
      </c>
      <c r="P55" s="32" t="str">
        <f t="shared" ca="1" si="3"/>
        <v>✅ ساري</v>
      </c>
      <c r="Q55" s="33" t="s">
        <v>45</v>
      </c>
      <c r="R55" s="34" t="s">
        <v>95</v>
      </c>
      <c r="S55" s="35">
        <f>IF(B55="","",COUNTA(التجديد!E55:E55))</f>
        <v>0</v>
      </c>
      <c r="T55" s="36" t="str">
        <f>IF(B55="","",IFERROR(VLOOKUP(SUBSTITUTE(SUBSTITUTE(H55,"~","~~"),"*","~*"),إعدادات_الأنواع!$A$4:$B$40,2,FALSE()),"?"))</f>
        <v>RCS</v>
      </c>
    </row>
    <row r="56" spans="1:20" ht="21.75" customHeight="1">
      <c r="A56" s="37" t="str">
        <f>IF(B56="","",IF(T56="?","⚠️ نوع غير معرف",T56&amp;TEXT(COUNTIFS($T$3:T56,T56),"000")))</f>
        <v>RCS054</v>
      </c>
      <c r="B56" s="38" t="s">
        <v>145</v>
      </c>
      <c r="C56" s="38" t="s">
        <v>81</v>
      </c>
      <c r="D56" s="39">
        <v>41106</v>
      </c>
      <c r="E56" s="54" t="s">
        <v>43</v>
      </c>
      <c r="F56" s="41">
        <f t="shared" ca="1" si="0"/>
        <v>13</v>
      </c>
      <c r="G56" s="42"/>
      <c r="H56" s="37" t="s">
        <v>9</v>
      </c>
      <c r="I56" s="26">
        <v>46197</v>
      </c>
      <c r="J56" s="44">
        <f t="shared" si="1"/>
        <v>46227</v>
      </c>
      <c r="K56" s="45" t="s">
        <v>44</v>
      </c>
      <c r="L56" s="46">
        <f ca="1">IF(OR(K56="لم يدفع",B56=""),"",IF(K56="تأمين فقط",0,IF(K56="اشتراك 300",300,IF(F56&lt;14,IFERROR(VLOOKUP(SUBSTITUTE(SUBSTITUTE(H56,"~","~~"),"*","~*"),إعدادات_الأنواع!$A$4:$D$40,3,FALSE()),0),IFERROR(VLOOKUP(SUBSTITUTE(SUBSTITUTE(H56,"~","~~"),"*","~*"),إعدادات_الأنواع!$A$4:$D$40,4,FALSE()),0)))))</f>
        <v>1300</v>
      </c>
      <c r="M56" s="47">
        <f>IF(OR(K56="لم يدفع",B56=""),"",IFERROR(VLOOKUP(SUBSTITUTE(SUBSTITUTE(H56,"~","~~"),"*","~*"),إعدادات_الأنواع!$A$4:$E$40,5,FALSE()),0))</f>
        <v>500</v>
      </c>
      <c r="N56" s="47">
        <f>IF(OR(K56="لم يدفع",K56="تأمين فقط",K56="اشتراك 300",B56=""),"",IFERROR(VLOOKUP(SUBSTITUTE(SUBSTITUTE(H56,"~","~~"),"*","~*"),إعدادات_الأنواع!$A$4:$F$40,6,FALSE()),0))</f>
        <v>1000</v>
      </c>
      <c r="O56" s="31">
        <f t="shared" ca="1" si="2"/>
        <v>1800</v>
      </c>
      <c r="P56" s="48" t="str">
        <f t="shared" ca="1" si="3"/>
        <v>✅ ساري</v>
      </c>
      <c r="Q56" s="33" t="s">
        <v>45</v>
      </c>
      <c r="R56" s="49" t="s">
        <v>95</v>
      </c>
      <c r="S56" s="50">
        <f>IF(B56="","",COUNTA(التجديد!E56:E56))</f>
        <v>0</v>
      </c>
      <c r="T56" s="51" t="str">
        <f>IF(B56="","",IFERROR(VLOOKUP(SUBSTITUTE(SUBSTITUTE(H56,"~","~~"),"*","~*"),إعدادات_الأنواع!$A$4:$B$40,2,FALSE()),"?"))</f>
        <v>RCS</v>
      </c>
    </row>
    <row r="57" spans="1:20" ht="21.75" customHeight="1">
      <c r="A57" s="20" t="str">
        <f>IF(B57="","",IF(T57="?","⚠️ نوع غير معرف",T57&amp;TEXT(COUNTIFS($T$3:T57,T57),"000")))</f>
        <v>RCS055</v>
      </c>
      <c r="B57" s="21" t="s">
        <v>88</v>
      </c>
      <c r="C57" s="21" t="s">
        <v>147</v>
      </c>
      <c r="D57" s="22">
        <v>40227</v>
      </c>
      <c r="E57" s="53" t="s">
        <v>43</v>
      </c>
      <c r="F57" s="24">
        <f t="shared" ca="1" si="0"/>
        <v>16</v>
      </c>
      <c r="G57" s="25"/>
      <c r="H57" s="20" t="s">
        <v>9</v>
      </c>
      <c r="I57" s="26">
        <v>46197</v>
      </c>
      <c r="J57" s="27">
        <f t="shared" si="1"/>
        <v>46227</v>
      </c>
      <c r="K57" s="28" t="s">
        <v>64</v>
      </c>
      <c r="L57" s="29" t="str">
        <f>IF(OR(K57="لم يدفع",B57=""),"",IF(K57="تأمين فقط",0,IF(K57="اشتراك 300",300,IF(F57&lt;14,IFERROR(VLOOKUP(SUBSTITUTE(SUBSTITUTE(H57,"~","~~"),"*","~*"),إعدادات_الأنواع!$A$4:$D$40,3,FALSE()),0),IFERROR(VLOOKUP(SUBSTITUTE(SUBSTITUTE(H57,"~","~~"),"*","~*"),إعدادات_الأنواع!$A$4:$D$40,4,FALSE()),0)))))</f>
        <v/>
      </c>
      <c r="M57" s="30" t="str">
        <f>IF(OR(K57="لم يدفع",B57=""),"",IFERROR(VLOOKUP(SUBSTITUTE(SUBSTITUTE(H57,"~","~~"),"*","~*"),إعدادات_الأنواع!$A$4:$E$40,5,FALSE()),0))</f>
        <v/>
      </c>
      <c r="N57" s="30" t="str">
        <f>IF(OR(K57="لم يدفع",K57="تأمين فقط",K57="اشتراك 300",B57=""),"",IFERROR(VLOOKUP(SUBSTITUTE(SUBSTITUTE(H57,"~","~~"),"*","~*"),إعدادات_الأنواع!$A$4:$F$40,6,FALSE()),0))</f>
        <v/>
      </c>
      <c r="O57" s="31" t="str">
        <f t="shared" si="2"/>
        <v/>
      </c>
      <c r="P57" s="32" t="str">
        <f t="shared" ca="1" si="3"/>
        <v>🔒 مجمدة</v>
      </c>
      <c r="Q57" s="33" t="s">
        <v>45</v>
      </c>
      <c r="R57" s="34" t="s">
        <v>95</v>
      </c>
      <c r="S57" s="35">
        <f>IF(B57="","",COUNTA(التجديد!E57:E57))</f>
        <v>0</v>
      </c>
      <c r="T57" s="36" t="str">
        <f>IF(B57="","",IFERROR(VLOOKUP(SUBSTITUTE(SUBSTITUTE(H57,"~","~~"),"*","~*"),إعدادات_الأنواع!$A$4:$B$40,2,FALSE()),"?"))</f>
        <v>RCS</v>
      </c>
    </row>
    <row r="58" spans="1:20" ht="21.75" customHeight="1">
      <c r="A58" s="37" t="str">
        <f>IF(B58="","",IF(T58="?","⚠️ نوع غير معرف",T58&amp;TEXT(COUNTIFS($T$3:T58,T58),"000")))</f>
        <v>RCS056</v>
      </c>
      <c r="B58" s="38" t="s">
        <v>148</v>
      </c>
      <c r="C58" s="38" t="s">
        <v>149</v>
      </c>
      <c r="D58" s="39">
        <v>42900</v>
      </c>
      <c r="E58" s="54" t="s">
        <v>43</v>
      </c>
      <c r="F58" s="41">
        <f t="shared" ca="1" si="0"/>
        <v>9</v>
      </c>
      <c r="G58" s="42"/>
      <c r="H58" s="37" t="s">
        <v>9</v>
      </c>
      <c r="I58" s="26">
        <v>46197</v>
      </c>
      <c r="J58" s="44">
        <f t="shared" si="1"/>
        <v>46227</v>
      </c>
      <c r="K58" s="45" t="s">
        <v>64</v>
      </c>
      <c r="L58" s="46" t="str">
        <f>IF(OR(K58="لم يدفع",B58=""),"",IF(K58="تأمين فقط",0,IF(K58="اشتراك 300",300,IF(F58&lt;14,IFERROR(VLOOKUP(SUBSTITUTE(SUBSTITUTE(H58,"~","~~"),"*","~*"),إعدادات_الأنواع!$A$4:$D$40,3,FALSE()),0),IFERROR(VLOOKUP(SUBSTITUTE(SUBSTITUTE(H58,"~","~~"),"*","~*"),إعدادات_الأنواع!$A$4:$D$40,4,FALSE()),0)))))</f>
        <v/>
      </c>
      <c r="M58" s="47" t="str">
        <f>IF(OR(K58="لم يدفع",B58=""),"",IFERROR(VLOOKUP(SUBSTITUTE(SUBSTITUTE(H58,"~","~~"),"*","~*"),إعدادات_الأنواع!$A$4:$E$40,5,FALSE()),0))</f>
        <v/>
      </c>
      <c r="N58" s="47" t="str">
        <f>IF(OR(K58="لم يدفع",K58="تأمين فقط",K58="اشتراك 300",B58=""),"",IFERROR(VLOOKUP(SUBSTITUTE(SUBSTITUTE(H58,"~","~~"),"*","~*"),إعدادات_الأنواع!$A$4:$F$40,6,FALSE()),0))</f>
        <v/>
      </c>
      <c r="O58" s="31" t="str">
        <f t="shared" si="2"/>
        <v/>
      </c>
      <c r="P58" s="48" t="str">
        <f t="shared" ca="1" si="3"/>
        <v>🔒 مجمدة</v>
      </c>
      <c r="Q58" s="33" t="s">
        <v>45</v>
      </c>
      <c r="R58" s="49" t="s">
        <v>95</v>
      </c>
      <c r="S58" s="50">
        <f>IF(B58="","",COUNTA(التجديد!E58:E58))</f>
        <v>0</v>
      </c>
      <c r="T58" s="51" t="str">
        <f>IF(B58="","",IFERROR(VLOOKUP(SUBSTITUTE(SUBSTITUTE(H58,"~","~~"),"*","~*"),إعدادات_الأنواع!$A$4:$B$40,2,FALSE()),"?"))</f>
        <v>RCS</v>
      </c>
    </row>
    <row r="59" spans="1:20" ht="21.75" customHeight="1">
      <c r="A59" s="20" t="str">
        <f>IF(B59="","",IF(T59="?","⚠️ نوع غير معرف",T59&amp;TEXT(COUNTIFS($T$3:T59,T59),"000")))</f>
        <v>RCS057</v>
      </c>
      <c r="B59" s="21" t="s">
        <v>148</v>
      </c>
      <c r="C59" s="21" t="s">
        <v>67</v>
      </c>
      <c r="D59" s="22">
        <v>42320</v>
      </c>
      <c r="E59" s="53" t="s">
        <v>43</v>
      </c>
      <c r="F59" s="24">
        <f t="shared" ca="1" si="0"/>
        <v>10</v>
      </c>
      <c r="G59" s="25"/>
      <c r="H59" s="20" t="s">
        <v>9</v>
      </c>
      <c r="I59" s="26">
        <v>46197</v>
      </c>
      <c r="J59" s="27">
        <f t="shared" si="1"/>
        <v>46227</v>
      </c>
      <c r="K59" s="28" t="s">
        <v>64</v>
      </c>
      <c r="L59" s="29" t="str">
        <f>IF(OR(K59="لم يدفع",B59=""),"",IF(K59="تأمين فقط",0,IF(K59="اشتراك 300",300,IF(F59&lt;14,IFERROR(VLOOKUP(SUBSTITUTE(SUBSTITUTE(H59,"~","~~"),"*","~*"),إعدادات_الأنواع!$A$4:$D$40,3,FALSE()),0),IFERROR(VLOOKUP(SUBSTITUTE(SUBSTITUTE(H59,"~","~~"),"*","~*"),إعدادات_الأنواع!$A$4:$D$40,4,FALSE()),0)))))</f>
        <v/>
      </c>
      <c r="M59" s="30" t="str">
        <f>IF(OR(K59="لم يدفع",B59=""),"",IFERROR(VLOOKUP(SUBSTITUTE(SUBSTITUTE(H59,"~","~~"),"*","~*"),إعدادات_الأنواع!$A$4:$E$40,5,FALSE()),0))</f>
        <v/>
      </c>
      <c r="N59" s="30" t="str">
        <f>IF(OR(K59="لم يدفع",K59="تأمين فقط",K59="اشتراك 300",B59=""),"",IFERROR(VLOOKUP(SUBSTITUTE(SUBSTITUTE(H59,"~","~~"),"*","~*"),إعدادات_الأنواع!$A$4:$F$40,6,FALSE()),0))</f>
        <v/>
      </c>
      <c r="O59" s="31" t="str">
        <f t="shared" si="2"/>
        <v/>
      </c>
      <c r="P59" s="32" t="str">
        <f t="shared" ca="1" si="3"/>
        <v>🔒 مجمدة</v>
      </c>
      <c r="Q59" s="33" t="s">
        <v>45</v>
      </c>
      <c r="R59" s="34" t="s">
        <v>46</v>
      </c>
      <c r="S59" s="35">
        <f>IF(B59="","",COUNTA(التجديد!E59:E59))</f>
        <v>0</v>
      </c>
      <c r="T59" s="36" t="str">
        <f>IF(B59="","",IFERROR(VLOOKUP(SUBSTITUTE(SUBSTITUTE(H59,"~","~~"),"*","~*"),إعدادات_الأنواع!$A$4:$B$40,2,FALSE()),"?"))</f>
        <v>RCS</v>
      </c>
    </row>
    <row r="60" spans="1:20" ht="21.75" customHeight="1">
      <c r="A60" s="37" t="str">
        <f>IF(B60="","",IF(T60="?","⚠️ نوع غير معرف",T60&amp;TEXT(COUNTIFS($T$3:T60,T60),"000")))</f>
        <v>RCS058</v>
      </c>
      <c r="B60" s="38" t="s">
        <v>150</v>
      </c>
      <c r="C60" s="38" t="s">
        <v>151</v>
      </c>
      <c r="D60" s="39">
        <v>40553</v>
      </c>
      <c r="E60" s="54" t="s">
        <v>43</v>
      </c>
      <c r="F60" s="41">
        <f t="shared" ca="1" si="0"/>
        <v>15</v>
      </c>
      <c r="G60" s="42"/>
      <c r="H60" s="37" t="s">
        <v>9</v>
      </c>
      <c r="I60" s="26">
        <v>46197</v>
      </c>
      <c r="J60" s="44">
        <f t="shared" si="1"/>
        <v>46227</v>
      </c>
      <c r="K60" s="45" t="s">
        <v>44</v>
      </c>
      <c r="L60" s="46">
        <f ca="1">IF(OR(K60="لم يدفع",B60=""),"",IF(K60="تأمين فقط",0,IF(K60="اشتراك 300",300,IF(F60&lt;14,IFERROR(VLOOKUP(SUBSTITUTE(SUBSTITUTE(H60,"~","~~"),"*","~*"),إعدادات_الأنواع!$A$4:$D$40,3,FALSE()),0),IFERROR(VLOOKUP(SUBSTITUTE(SUBSTITUTE(H60,"~","~~"),"*","~*"),إعدادات_الأنواع!$A$4:$D$40,4,FALSE()),0)))))</f>
        <v>1500</v>
      </c>
      <c r="M60" s="47">
        <f>IF(OR(K60="لم يدفع",B60=""),"",IFERROR(VLOOKUP(SUBSTITUTE(SUBSTITUTE(H60,"~","~~"),"*","~*"),إعدادات_الأنواع!$A$4:$E$40,5,FALSE()),0))</f>
        <v>500</v>
      </c>
      <c r="N60" s="47">
        <f>IF(OR(K60="لم يدفع",K60="تأمين فقط",K60="اشتراك 300",B60=""),"",IFERROR(VLOOKUP(SUBSTITUTE(SUBSTITUTE(H60,"~","~~"),"*","~*"),إعدادات_الأنواع!$A$4:$F$40,6,FALSE()),0))</f>
        <v>1000</v>
      </c>
      <c r="O60" s="31">
        <f t="shared" ca="1" si="2"/>
        <v>2000</v>
      </c>
      <c r="P60" s="48" t="str">
        <f t="shared" ca="1" si="3"/>
        <v>✅ ساري</v>
      </c>
      <c r="Q60" s="33" t="s">
        <v>45</v>
      </c>
      <c r="R60" s="49" t="s">
        <v>95</v>
      </c>
      <c r="S60" s="50">
        <f>IF(B60="","",COUNTA(التجديد!E60:E60))</f>
        <v>0</v>
      </c>
      <c r="T60" s="51" t="str">
        <f>IF(B60="","",IFERROR(VLOOKUP(SUBSTITUTE(SUBSTITUTE(H60,"~","~~"),"*","~*"),إعدادات_الأنواع!$A$4:$B$40,2,FALSE()),"?"))</f>
        <v>RCS</v>
      </c>
    </row>
    <row r="61" spans="1:20" ht="21.75" customHeight="1">
      <c r="A61" s="20" t="str">
        <f>IF(B61="","",IF(T61="?","⚠️ نوع غير معرف",T61&amp;TEXT(COUNTIFS($T$3:T61,T61),"000")))</f>
        <v>RCS059</v>
      </c>
      <c r="B61" s="21" t="s">
        <v>152</v>
      </c>
      <c r="C61" s="21" t="s">
        <v>42</v>
      </c>
      <c r="D61" s="22">
        <v>39029</v>
      </c>
      <c r="E61" s="53" t="s">
        <v>43</v>
      </c>
      <c r="F61" s="24">
        <f t="shared" ca="1" si="0"/>
        <v>19</v>
      </c>
      <c r="G61" s="25"/>
      <c r="H61" s="20" t="s">
        <v>9</v>
      </c>
      <c r="I61" s="26">
        <v>46197</v>
      </c>
      <c r="J61" s="27">
        <f t="shared" si="1"/>
        <v>46227</v>
      </c>
      <c r="K61" s="28" t="s">
        <v>44</v>
      </c>
      <c r="L61" s="29">
        <f ca="1">IF(OR(K61="لم يدفع",B61=""),"",IF(K61="تأمين فقط",0,IF(K61="اشتراك 300",300,IF(F61&lt;14,IFERROR(VLOOKUP(SUBSTITUTE(SUBSTITUTE(H61,"~","~~"),"*","~*"),إعدادات_الأنواع!$A$4:$D$40,3,FALSE()),0),IFERROR(VLOOKUP(SUBSTITUTE(SUBSTITUTE(H61,"~","~~"),"*","~*"),إعدادات_الأنواع!$A$4:$D$40,4,FALSE()),0)))))</f>
        <v>1500</v>
      </c>
      <c r="M61" s="30">
        <f>IF(OR(K61="لم يدفع",B61=""),"",IFERROR(VLOOKUP(SUBSTITUTE(SUBSTITUTE(H61,"~","~~"),"*","~*"),إعدادات_الأنواع!$A$4:$E$40,5,FALSE()),0))</f>
        <v>500</v>
      </c>
      <c r="N61" s="30">
        <f>IF(OR(K61="لم يدفع",K61="تأمين فقط",K61="اشتراك 300",B61=""),"",IFERROR(VLOOKUP(SUBSTITUTE(SUBSTITUTE(H61,"~","~~"),"*","~*"),إعدادات_الأنواع!$A$4:$F$40,6,FALSE()),0))</f>
        <v>1000</v>
      </c>
      <c r="O61" s="31">
        <f t="shared" ca="1" si="2"/>
        <v>2000</v>
      </c>
      <c r="P61" s="32" t="str">
        <f t="shared" ca="1" si="3"/>
        <v>✅ ساري</v>
      </c>
      <c r="Q61" s="33" t="s">
        <v>45</v>
      </c>
      <c r="R61" s="34" t="s">
        <v>95</v>
      </c>
      <c r="S61" s="35">
        <f>IF(B61="","",COUNTA(التجديد!E61:E61))</f>
        <v>0</v>
      </c>
      <c r="T61" s="36" t="str">
        <f>IF(B61="","",IFERROR(VLOOKUP(SUBSTITUTE(SUBSTITUTE(H61,"~","~~"),"*","~*"),إعدادات_الأنواع!$A$4:$B$40,2,FALSE()),"?"))</f>
        <v>RCS</v>
      </c>
    </row>
    <row r="62" spans="1:20" ht="21.75" customHeight="1">
      <c r="A62" s="37" t="str">
        <f>IF(B62="","",IF(T62="?","⚠️ نوع غير معرف",T62&amp;TEXT(COUNTIFS($T$3:T62,T62),"000")))</f>
        <v>RCS060</v>
      </c>
      <c r="B62" s="38" t="s">
        <v>136</v>
      </c>
      <c r="C62" s="38" t="s">
        <v>137</v>
      </c>
      <c r="D62" s="39">
        <v>40308</v>
      </c>
      <c r="E62" s="54" t="s">
        <v>43</v>
      </c>
      <c r="F62" s="41">
        <f t="shared" ca="1" si="0"/>
        <v>16</v>
      </c>
      <c r="G62" s="42" t="s">
        <v>59</v>
      </c>
      <c r="H62" s="37" t="s">
        <v>9</v>
      </c>
      <c r="I62" s="43">
        <v>46197</v>
      </c>
      <c r="J62" s="44">
        <f t="shared" si="1"/>
        <v>46227</v>
      </c>
      <c r="K62" s="45" t="s">
        <v>44</v>
      </c>
      <c r="L62" s="46">
        <f ca="1">IF(OR(K62="لم يدفع",B62=""),"",IF(K62="تأمين فقط",0,IF(K62="اشتراك 300",300,IF(F62&lt;14,IFERROR(VLOOKUP(SUBSTITUTE(SUBSTITUTE(H62,"~","~~"),"*","~*"),إعدادات_الأنواع!$A$4:$D$40,3,FALSE()),0),IFERROR(VLOOKUP(SUBSTITUTE(SUBSTITUTE(H62,"~","~~"),"*","~*"),إعدادات_الأنواع!$A$4:$D$40,4,FALSE()),0)))))</f>
        <v>1500</v>
      </c>
      <c r="M62" s="47">
        <f>IF(OR(K62="لم يدفع",B62=""),"",IFERROR(VLOOKUP(SUBSTITUTE(SUBSTITUTE(H62,"~","~~"),"*","~*"),إعدادات_الأنواع!$A$4:$E$40,5,FALSE()),0))</f>
        <v>500</v>
      </c>
      <c r="N62" s="47">
        <f>IF(OR(K62="لم يدفع",K62="تأمين فقط",K62="اشتراك 300",B62=""),"",IFERROR(VLOOKUP(SUBSTITUTE(SUBSTITUTE(H62,"~","~~"),"*","~*"),إعدادات_الأنواع!$A$4:$F$40,6,FALSE()),0))</f>
        <v>1000</v>
      </c>
      <c r="O62" s="31">
        <f t="shared" ca="1" si="2"/>
        <v>2000</v>
      </c>
      <c r="P62" s="48" t="str">
        <f t="shared" ca="1" si="3"/>
        <v>✅ ساري</v>
      </c>
      <c r="Q62" s="33" t="s">
        <v>45</v>
      </c>
      <c r="R62" s="34" t="s">
        <v>95</v>
      </c>
      <c r="S62" s="50">
        <f>IF(B62="","",COUNTA(التجديد!E62:E62))</f>
        <v>0</v>
      </c>
      <c r="T62" s="51" t="str">
        <f>IF(B62="","",IFERROR(VLOOKUP(SUBSTITUTE(SUBSTITUTE(H62,"~","~~"),"*","~*"),إعدادات_الأنواع!$A$4:$B$40,2,FALSE()),"?"))</f>
        <v>RCS</v>
      </c>
    </row>
    <row r="63" spans="1:20" ht="21.75" customHeight="1">
      <c r="A63" s="20" t="str">
        <f>IF(B63="","",IF(T63="?","⚠️ نوع غير معرف",T63&amp;TEXT(COUNTIFS($T$3:T63,T63),"000")))</f>
        <v>RCS061</v>
      </c>
      <c r="B63" s="21" t="s">
        <v>134</v>
      </c>
      <c r="C63" s="21" t="s">
        <v>153</v>
      </c>
      <c r="D63" s="22">
        <v>44734</v>
      </c>
      <c r="E63" s="53" t="s">
        <v>43</v>
      </c>
      <c r="F63" s="24">
        <f t="shared" ca="1" si="0"/>
        <v>4</v>
      </c>
      <c r="G63" s="25"/>
      <c r="H63" s="20" t="s">
        <v>14</v>
      </c>
      <c r="I63" s="26">
        <v>46197</v>
      </c>
      <c r="J63" s="27">
        <f t="shared" si="1"/>
        <v>46227</v>
      </c>
      <c r="K63" s="28" t="s">
        <v>44</v>
      </c>
      <c r="L63" s="29">
        <f ca="1">IF(OR(K63="لم يدفع",B63=""),"",IF(K63="تأمين فقط",0,IF(K63="اشتراك 300",300,IF(F63&lt;14,IFERROR(VLOOKUP(SUBSTITUTE(SUBSTITUTE(H63,"~","~~"),"*","~*"),إعدادات_الأنواع!$A$4:$D$40,3,FALSE()),0),IFERROR(VLOOKUP(SUBSTITUTE(SUBSTITUTE(H63,"~","~~"),"*","~*"),إعدادات_الأنواع!$A$4:$D$40,4,FALSE()),0)))))</f>
        <v>300</v>
      </c>
      <c r="M63" s="30">
        <f>IF(OR(K63="لم يدفع",B63=""),"",IFERROR(VLOOKUP(SUBSTITUTE(SUBSTITUTE(H63,"~","~~"),"*","~*"),إعدادات_الأنواع!$A$4:$E$40,5,FALSE()),0))</f>
        <v>500</v>
      </c>
      <c r="N63" s="30">
        <f>IF(OR(K63="لم يدفع",K63="تأمين فقط",K63="اشتراك 300",B63=""),"",IFERROR(VLOOKUP(SUBSTITUTE(SUBSTITUTE(H63,"~","~~"),"*","~*"),إعدادات_الأنواع!$A$4:$F$40,6,FALSE()),0))</f>
        <v>0</v>
      </c>
      <c r="O63" s="31">
        <f t="shared" ca="1" si="2"/>
        <v>800</v>
      </c>
      <c r="P63" s="32" t="str">
        <f t="shared" ca="1" si="3"/>
        <v>✅ ساري</v>
      </c>
      <c r="Q63" s="33" t="s">
        <v>45</v>
      </c>
      <c r="R63" s="34" t="s">
        <v>46</v>
      </c>
      <c r="S63" s="35">
        <f>IF(B63="","",COUNTA(التجديد!E63:E63))</f>
        <v>0</v>
      </c>
      <c r="T63" s="36" t="str">
        <f>IF(B63="","",IFERROR(VLOOKUP(SUBSTITUTE(SUBSTITUTE(H63,"~","~~"),"*","~*"),إعدادات_الأنواع!$A$4:$B$40,2,FALSE()),"?"))</f>
        <v>RCS</v>
      </c>
    </row>
    <row r="64" spans="1:20" ht="21.75" customHeight="1">
      <c r="A64" s="37" t="str">
        <f>IF(B64="","",IF(T64="?","⚠️ نوع غير معرف",T64&amp;TEXT(COUNTIFS($T$3:T64,T64),"000")))</f>
        <v>RCS062</v>
      </c>
      <c r="B64" s="38" t="s">
        <v>134</v>
      </c>
      <c r="C64" s="38" t="s">
        <v>67</v>
      </c>
      <c r="D64" s="39">
        <v>40531</v>
      </c>
      <c r="E64" s="54" t="s">
        <v>43</v>
      </c>
      <c r="F64" s="41">
        <f t="shared" ca="1" si="0"/>
        <v>15</v>
      </c>
      <c r="G64" s="42"/>
      <c r="H64" s="37" t="s">
        <v>14</v>
      </c>
      <c r="I64" s="43">
        <v>46197</v>
      </c>
      <c r="J64" s="44">
        <f t="shared" si="1"/>
        <v>46227</v>
      </c>
      <c r="K64" s="45" t="s">
        <v>44</v>
      </c>
      <c r="L64" s="46">
        <f ca="1">IF(OR(K64="لم يدفع",B64=""),"",IF(K64="تأمين فقط",0,IF(K64="اشتراك 300",300,IF(F64&lt;14,IFERROR(VLOOKUP(SUBSTITUTE(SUBSTITUTE(H64,"~","~~"),"*","~*"),إعدادات_الأنواع!$A$4:$D$40,3,FALSE()),0),IFERROR(VLOOKUP(SUBSTITUTE(SUBSTITUTE(H64,"~","~~"),"*","~*"),إعدادات_الأنواع!$A$4:$D$40,4,FALSE()),0)))))</f>
        <v>500</v>
      </c>
      <c r="M64" s="47">
        <f>IF(OR(K64="لم يدفع",B64=""),"",IFERROR(VLOOKUP(SUBSTITUTE(SUBSTITUTE(H64,"~","~~"),"*","~*"),إعدادات_الأنواع!$A$4:$E$40,5,FALSE()),0))</f>
        <v>500</v>
      </c>
      <c r="N64" s="47">
        <f>IF(OR(K64="لم يدفع",K64="تأمين فقط",K64="اشتراك 300",B64=""),"",IFERROR(VLOOKUP(SUBSTITUTE(SUBSTITUTE(H64,"~","~~"),"*","~*"),إعدادات_الأنواع!$A$4:$F$40,6,FALSE()),0))</f>
        <v>0</v>
      </c>
      <c r="O64" s="31">
        <f t="shared" ca="1" si="2"/>
        <v>1000</v>
      </c>
      <c r="P64" s="48" t="str">
        <f t="shared" ca="1" si="3"/>
        <v>✅ ساري</v>
      </c>
      <c r="Q64" s="33" t="s">
        <v>45</v>
      </c>
      <c r="R64" s="34" t="s">
        <v>95</v>
      </c>
      <c r="S64" s="50">
        <f>IF(B64="","",COUNTA(التجديد!E64:E64))</f>
        <v>0</v>
      </c>
      <c r="T64" s="51" t="str">
        <f>IF(B64="","",IFERROR(VLOOKUP(SUBSTITUTE(SUBSTITUTE(H64,"~","~~"),"*","~*"),إعدادات_الأنواع!$A$4:$B$40,2,FALSE()),"?"))</f>
        <v>RCS</v>
      </c>
    </row>
    <row r="65" spans="1:20" ht="21.75" customHeight="1">
      <c r="A65" s="20" t="str">
        <f>IF(B65="","",IF(T65="?","⚠️ نوع غير معرف",T65&amp;TEXT(COUNTIFS($T$3:T65,T65),"000")))</f>
        <v>RCS063</v>
      </c>
      <c r="B65" s="21" t="s">
        <v>154</v>
      </c>
      <c r="C65" s="21" t="s">
        <v>155</v>
      </c>
      <c r="D65" s="22">
        <v>41878</v>
      </c>
      <c r="E65" s="53" t="s">
        <v>43</v>
      </c>
      <c r="F65" s="24">
        <f t="shared" ca="1" si="0"/>
        <v>11</v>
      </c>
      <c r="G65" s="25" t="s">
        <v>126</v>
      </c>
      <c r="H65" s="20" t="s">
        <v>9</v>
      </c>
      <c r="I65" s="26">
        <v>46197</v>
      </c>
      <c r="J65" s="27">
        <f t="shared" si="1"/>
        <v>46227</v>
      </c>
      <c r="K65" s="28" t="s">
        <v>44</v>
      </c>
      <c r="L65" s="29">
        <f ca="1">IF(OR(K65="لم يدفع",B65=""),"",IF(K65="تأمين فقط",0,IF(K65="اشتراك 300",300,IF(F65&lt;14,IFERROR(VLOOKUP(SUBSTITUTE(SUBSTITUTE(H65,"~","~~"),"*","~*"),إعدادات_الأنواع!$A$4:$D$40,3,FALSE()),0),IFERROR(VLOOKUP(SUBSTITUTE(SUBSTITUTE(H65,"~","~~"),"*","~*"),إعدادات_الأنواع!$A$4:$D$40,4,FALSE()),0)))))</f>
        <v>1300</v>
      </c>
      <c r="M65" s="30">
        <f>IF(OR(K65="لم يدفع",B65=""),"",IFERROR(VLOOKUP(SUBSTITUTE(SUBSTITUTE(H65,"~","~~"),"*","~*"),إعدادات_الأنواع!$A$4:$E$40,5,FALSE()),0))</f>
        <v>500</v>
      </c>
      <c r="N65" s="30">
        <f>IF(OR(K65="لم يدفع",K65="تأمين فقط",K65="اشتراك 300",B65=""),"",IFERROR(VLOOKUP(SUBSTITUTE(SUBSTITUTE(H65,"~","~~"),"*","~*"),إعدادات_الأنواع!$A$4:$F$40,6,FALSE()),0))</f>
        <v>1000</v>
      </c>
      <c r="O65" s="31">
        <f t="shared" ca="1" si="2"/>
        <v>1800</v>
      </c>
      <c r="P65" s="32" t="str">
        <f t="shared" ca="1" si="3"/>
        <v>✅ ساري</v>
      </c>
      <c r="Q65" s="33" t="s">
        <v>45</v>
      </c>
      <c r="R65" s="34" t="s">
        <v>46</v>
      </c>
      <c r="S65" s="35">
        <f>IF(B65="","",COUNTA(التجديد!E65:E65))</f>
        <v>0</v>
      </c>
      <c r="T65" s="36" t="str">
        <f>IF(B65="","",IFERROR(VLOOKUP(SUBSTITUTE(SUBSTITUTE(H65,"~","~~"),"*","~*"),إعدادات_الأنواع!$A$4:$B$40,2,FALSE()),"?"))</f>
        <v>RCS</v>
      </c>
    </row>
    <row r="66" spans="1:20" ht="21.75" customHeight="1">
      <c r="A66" s="37" t="str">
        <f>IF(B66="","",IF(T66="?","⚠️ نوع غير معرف",T66&amp;TEXT(COUNTIFS($T$3:T66,T66),"000")))</f>
        <v>RCS064</v>
      </c>
      <c r="B66" s="38" t="s">
        <v>156</v>
      </c>
      <c r="C66" s="38" t="s">
        <v>157</v>
      </c>
      <c r="D66" s="39">
        <v>41853</v>
      </c>
      <c r="E66" s="54" t="s">
        <v>43</v>
      </c>
      <c r="F66" s="41">
        <f t="shared" ca="1" si="0"/>
        <v>11</v>
      </c>
      <c r="G66" s="42" t="s">
        <v>51</v>
      </c>
      <c r="H66" s="37" t="s">
        <v>9</v>
      </c>
      <c r="I66" s="43">
        <v>46197</v>
      </c>
      <c r="J66" s="44">
        <f t="shared" si="1"/>
        <v>46227</v>
      </c>
      <c r="K66" s="45" t="s">
        <v>44</v>
      </c>
      <c r="L66" s="46">
        <f ca="1">IF(OR(K66="لم يدفع",B66=""),"",IF(K66="تأمين فقط",0,IF(K66="اشتراك 300",300,IF(F66&lt;14,IFERROR(VLOOKUP(SUBSTITUTE(SUBSTITUTE(H66,"~","~~"),"*","~*"),إعدادات_الأنواع!$A$4:$D$40,3,FALSE()),0),IFERROR(VLOOKUP(SUBSTITUTE(SUBSTITUTE(H66,"~","~~"),"*","~*"),إعدادات_الأنواع!$A$4:$D$40,4,FALSE()),0)))))</f>
        <v>1300</v>
      </c>
      <c r="M66" s="47">
        <f>IF(OR(K66="لم يدفع",B66=""),"",IFERROR(VLOOKUP(SUBSTITUTE(SUBSTITUTE(H66,"~","~~"),"*","~*"),إعدادات_الأنواع!$A$4:$E$40,5,FALSE()),0))</f>
        <v>500</v>
      </c>
      <c r="N66" s="47">
        <f>IF(OR(K66="لم يدفع",K66="تأمين فقط",K66="اشتراك 300",B66=""),"",IFERROR(VLOOKUP(SUBSTITUTE(SUBSTITUTE(H66,"~","~~"),"*","~*"),إعدادات_الأنواع!$A$4:$F$40,6,FALSE()),0))</f>
        <v>1000</v>
      </c>
      <c r="O66" s="31">
        <f t="shared" ca="1" si="2"/>
        <v>1800</v>
      </c>
      <c r="P66" s="48" t="str">
        <f t="shared" ca="1" si="3"/>
        <v>✅ ساري</v>
      </c>
      <c r="Q66" s="33" t="s">
        <v>45</v>
      </c>
      <c r="R66" s="34" t="s">
        <v>46</v>
      </c>
      <c r="S66" s="50">
        <f>IF(B66="","",COUNTA(التجديد!E66:E66))</f>
        <v>0</v>
      </c>
      <c r="T66" s="51" t="str">
        <f>IF(B66="","",IFERROR(VLOOKUP(SUBSTITUTE(SUBSTITUTE(H66,"~","~~"),"*","~*"),إعدادات_الأنواع!$A$4:$B$40,2,FALSE()),"?"))</f>
        <v>RCS</v>
      </c>
    </row>
    <row r="67" spans="1:20" ht="21.75" customHeight="1">
      <c r="A67" s="20" t="str">
        <f>IF(B67="","",IF(T67="?","⚠️ نوع غير معرف",T67&amp;TEXT(COUNTIFS($T$3:T67,T67),"000")))</f>
        <v>RCS065</v>
      </c>
      <c r="B67" s="21" t="s">
        <v>156</v>
      </c>
      <c r="C67" s="21" t="s">
        <v>158</v>
      </c>
      <c r="D67" s="22">
        <v>43588</v>
      </c>
      <c r="E67" s="53" t="s">
        <v>43</v>
      </c>
      <c r="F67" s="24">
        <f t="shared" ref="F67:F130" ca="1" si="4">IF(D67="","",DATEDIF(D67,TODAY(),"Y"))</f>
        <v>7</v>
      </c>
      <c r="G67" s="25" t="s">
        <v>51</v>
      </c>
      <c r="H67" s="20" t="s">
        <v>9</v>
      </c>
      <c r="I67" s="26">
        <v>46197</v>
      </c>
      <c r="J67" s="27">
        <f t="shared" ref="J67:J130" si="5">IF(I67="","",I67+30)</f>
        <v>46227</v>
      </c>
      <c r="K67" s="28" t="s">
        <v>44</v>
      </c>
      <c r="L67" s="29">
        <f ca="1">IF(OR(K67="لم يدفع",B67=""),"",IF(K67="تأمين فقط",0,IF(K67="اشتراك 300",300,IF(F67&lt;14,IFERROR(VLOOKUP(SUBSTITUTE(SUBSTITUTE(H67,"~","~~"),"*","~*"),إعدادات_الأنواع!$A$4:$D$40,3,FALSE()),0),IFERROR(VLOOKUP(SUBSTITUTE(SUBSTITUTE(H67,"~","~~"),"*","~*"),إعدادات_الأنواع!$A$4:$D$40,4,FALSE()),0)))))</f>
        <v>1300</v>
      </c>
      <c r="M67" s="30">
        <f>IF(OR(K67="لم يدفع",B67=""),"",IFERROR(VLOOKUP(SUBSTITUTE(SUBSTITUTE(H67,"~","~~"),"*","~*"),إعدادات_الأنواع!$A$4:$E$40,5,FALSE()),0))</f>
        <v>500</v>
      </c>
      <c r="N67" s="30">
        <f>IF(OR(K67="لم يدفع",K67="تأمين فقط",K67="اشتراك 300",B67=""),"",IFERROR(VLOOKUP(SUBSTITUTE(SUBSTITUTE(H67,"~","~~"),"*","~*"),إعدادات_الأنواع!$A$4:$F$40,6,FALSE()),0))</f>
        <v>1000</v>
      </c>
      <c r="O67" s="31">
        <f t="shared" ref="O67:O130" ca="1" si="6">IF(K67="لم يدفع","",IF(L67="","",IF(N67="",L67+M67,L67+M67)))</f>
        <v>1800</v>
      </c>
      <c r="P67" s="32" t="str">
        <f t="shared" ref="P67:P130" ca="1" si="7">IF(B67="","",IF(K67="لم يدفع","🔒 مجمدة",IF(J67="","",IF(J67&lt;TODAY(),"⛔ منتهي - يتطلب تجديد",IF(J67-5&lt;=TODAY(),"⚠️ قريب الانتهاء","✅ ساري")))))</f>
        <v>✅ ساري</v>
      </c>
      <c r="Q67" s="33" t="s">
        <v>45</v>
      </c>
      <c r="R67" s="34" t="s">
        <v>46</v>
      </c>
      <c r="S67" s="35">
        <f>IF(B67="","",COUNTA(التجديد!E67:E67))</f>
        <v>0</v>
      </c>
      <c r="T67" s="36" t="str">
        <f>IF(B67="","",IFERROR(VLOOKUP(SUBSTITUTE(SUBSTITUTE(H67,"~","~~"),"*","~*"),إعدادات_الأنواع!$A$4:$B$40,2,FALSE()),"?"))</f>
        <v>RCS</v>
      </c>
    </row>
    <row r="68" spans="1:20" ht="21.75" customHeight="1">
      <c r="A68" s="37" t="str">
        <f>IF(B68="","",IF(T68="?","⚠️ نوع غير معرف",T68&amp;TEXT(COUNTIFS($T$3:T68,T68),"000")))</f>
        <v>RCS066</v>
      </c>
      <c r="B68" s="38" t="s">
        <v>156</v>
      </c>
      <c r="C68" s="38" t="s">
        <v>159</v>
      </c>
      <c r="D68" s="39">
        <v>42320</v>
      </c>
      <c r="E68" s="54" t="s">
        <v>43</v>
      </c>
      <c r="F68" s="41">
        <f t="shared" ca="1" si="4"/>
        <v>10</v>
      </c>
      <c r="G68" s="42" t="s">
        <v>51</v>
      </c>
      <c r="H68" s="37" t="s">
        <v>9</v>
      </c>
      <c r="I68" s="43">
        <v>46197</v>
      </c>
      <c r="J68" s="44">
        <f t="shared" si="5"/>
        <v>46227</v>
      </c>
      <c r="K68" s="45" t="s">
        <v>44</v>
      </c>
      <c r="L68" s="46">
        <f ca="1">IF(OR(K68="لم يدفع",B68=""),"",IF(K68="تأمين فقط",0,IF(K68="اشتراك 300",300,IF(F68&lt;14,IFERROR(VLOOKUP(SUBSTITUTE(SUBSTITUTE(H68,"~","~~"),"*","~*"),إعدادات_الأنواع!$A$4:$D$40,3,FALSE()),0),IFERROR(VLOOKUP(SUBSTITUTE(SUBSTITUTE(H68,"~","~~"),"*","~*"),إعدادات_الأنواع!$A$4:$D$40,4,FALSE()),0)))))</f>
        <v>1300</v>
      </c>
      <c r="M68" s="47">
        <f>IF(OR(K68="لم يدفع",B68=""),"",IFERROR(VLOOKUP(SUBSTITUTE(SUBSTITUTE(H68,"~","~~"),"*","~*"),إعدادات_الأنواع!$A$4:$E$40,5,FALSE()),0))</f>
        <v>500</v>
      </c>
      <c r="N68" s="47">
        <f>IF(OR(K68="لم يدفع",K68="تأمين فقط",K68="اشتراك 300",B68=""),"",IFERROR(VLOOKUP(SUBSTITUTE(SUBSTITUTE(H68,"~","~~"),"*","~*"),إعدادات_الأنواع!$A$4:$F$40,6,FALSE()),0))</f>
        <v>1000</v>
      </c>
      <c r="O68" s="31">
        <f t="shared" ca="1" si="6"/>
        <v>1800</v>
      </c>
      <c r="P68" s="48" t="str">
        <f t="shared" ca="1" si="7"/>
        <v>✅ ساري</v>
      </c>
      <c r="Q68" s="33" t="s">
        <v>45</v>
      </c>
      <c r="R68" s="34" t="s">
        <v>46</v>
      </c>
      <c r="S68" s="50">
        <f>IF(B68="","",COUNTA(التجديد!E68:E68))</f>
        <v>0</v>
      </c>
      <c r="T68" s="51" t="str">
        <f>IF(B68="","",IFERROR(VLOOKUP(SUBSTITUTE(SUBSTITUTE(H68,"~","~~"),"*","~*"),إعدادات_الأنواع!$A$4:$B$40,2,FALSE()),"?"))</f>
        <v>RCS</v>
      </c>
    </row>
    <row r="69" spans="1:20" ht="21.75" customHeight="1">
      <c r="A69" s="20" t="str">
        <f>IF(B69="","",IF(T69="?","⚠️ نوع غير معرف",T69&amp;TEXT(COUNTIFS($T$3:T69,T69),"000")))</f>
        <v>RCS067</v>
      </c>
      <c r="B69" s="21" t="s">
        <v>154</v>
      </c>
      <c r="C69" s="21" t="s">
        <v>160</v>
      </c>
      <c r="D69" s="22">
        <v>42819</v>
      </c>
      <c r="E69" s="53" t="s">
        <v>43</v>
      </c>
      <c r="F69" s="24">
        <f t="shared" ca="1" si="4"/>
        <v>9</v>
      </c>
      <c r="G69" s="25" t="s">
        <v>63</v>
      </c>
      <c r="H69" s="20" t="s">
        <v>9</v>
      </c>
      <c r="I69" s="26">
        <v>46197</v>
      </c>
      <c r="J69" s="27">
        <f t="shared" si="5"/>
        <v>46227</v>
      </c>
      <c r="K69" s="28" t="s">
        <v>44</v>
      </c>
      <c r="L69" s="29">
        <f ca="1">IF(OR(K69="لم يدفع",B69=""),"",IF(K69="تأمين فقط",0,IF(K69="اشتراك 300",300,IF(F69&lt;14,IFERROR(VLOOKUP(SUBSTITUTE(SUBSTITUTE(H69,"~","~~"),"*","~*"),إعدادات_الأنواع!$A$4:$D$40,3,FALSE()),0),IFERROR(VLOOKUP(SUBSTITUTE(SUBSTITUTE(H69,"~","~~"),"*","~*"),إعدادات_الأنواع!$A$4:$D$40,4,FALSE()),0)))))</f>
        <v>1300</v>
      </c>
      <c r="M69" s="30">
        <f>IF(OR(K69="لم يدفع",B69=""),"",IFERROR(VLOOKUP(SUBSTITUTE(SUBSTITUTE(H69,"~","~~"),"*","~*"),إعدادات_الأنواع!$A$4:$E$40,5,FALSE()),0))</f>
        <v>500</v>
      </c>
      <c r="N69" s="30">
        <f>IF(OR(K69="لم يدفع",K69="تأمين فقط",K69="اشتراك 300",B69=""),"",IFERROR(VLOOKUP(SUBSTITUTE(SUBSTITUTE(H69,"~","~~"),"*","~*"),إعدادات_الأنواع!$A$4:$F$40,6,FALSE()),0))</f>
        <v>1000</v>
      </c>
      <c r="O69" s="31">
        <f t="shared" ca="1" si="6"/>
        <v>1800</v>
      </c>
      <c r="P69" s="32" t="str">
        <f t="shared" ca="1" si="7"/>
        <v>✅ ساري</v>
      </c>
      <c r="Q69" s="33" t="s">
        <v>45</v>
      </c>
      <c r="R69" s="34" t="s">
        <v>46</v>
      </c>
      <c r="S69" s="35">
        <f>IF(B69="","",COUNTA(التجديد!E69:E69))</f>
        <v>0</v>
      </c>
      <c r="T69" s="36" t="str">
        <f>IF(B69="","",IFERROR(VLOOKUP(SUBSTITUTE(SUBSTITUTE(H69,"~","~~"),"*","~*"),إعدادات_الأنواع!$A$4:$B$40,2,FALSE()),"?"))</f>
        <v>RCS</v>
      </c>
    </row>
    <row r="70" spans="1:20" ht="21.75" customHeight="1">
      <c r="A70" s="37" t="str">
        <f>IF(B70="","",IF(T70="?","⚠️ نوع غير معرف",T70&amp;TEXT(COUNTIFS($T$3:T70,T70),"000")))</f>
        <v>RCS068</v>
      </c>
      <c r="B70" s="38" t="s">
        <v>161</v>
      </c>
      <c r="C70" s="38" t="s">
        <v>162</v>
      </c>
      <c r="D70" s="39">
        <v>39858</v>
      </c>
      <c r="E70" s="54" t="s">
        <v>43</v>
      </c>
      <c r="F70" s="41">
        <f t="shared" ca="1" si="4"/>
        <v>17</v>
      </c>
      <c r="G70" s="42" t="s">
        <v>63</v>
      </c>
      <c r="H70" s="37" t="s">
        <v>9</v>
      </c>
      <c r="I70" s="43">
        <v>46197</v>
      </c>
      <c r="J70" s="44">
        <f t="shared" si="5"/>
        <v>46227</v>
      </c>
      <c r="K70" s="45" t="s">
        <v>44</v>
      </c>
      <c r="L70" s="46">
        <f ca="1">IF(OR(K70="لم يدفع",B70=""),"",IF(K70="تأمين فقط",0,IF(K70="اشتراك 300",300,IF(F70&lt;14,IFERROR(VLOOKUP(SUBSTITUTE(SUBSTITUTE(H70,"~","~~"),"*","~*"),إعدادات_الأنواع!$A$4:$D$40,3,FALSE()),0),IFERROR(VLOOKUP(SUBSTITUTE(SUBSTITUTE(H70,"~","~~"),"*","~*"),إعدادات_الأنواع!$A$4:$D$40,4,FALSE()),0)))))</f>
        <v>1500</v>
      </c>
      <c r="M70" s="47">
        <f>IF(OR(K70="لم يدفع",B70=""),"",IFERROR(VLOOKUP(SUBSTITUTE(SUBSTITUTE(H70,"~","~~"),"*","~*"),إعدادات_الأنواع!$A$4:$E$40,5,FALSE()),0))</f>
        <v>500</v>
      </c>
      <c r="N70" s="47">
        <f>IF(OR(K70="لم يدفع",K70="تأمين فقط",K70="اشتراك 300",B70=""),"",IFERROR(VLOOKUP(SUBSTITUTE(SUBSTITUTE(H70,"~","~~"),"*","~*"),إعدادات_الأنواع!$A$4:$F$40,6,FALSE()),0))</f>
        <v>1000</v>
      </c>
      <c r="O70" s="31">
        <f t="shared" ca="1" si="6"/>
        <v>2000</v>
      </c>
      <c r="P70" s="48" t="str">
        <f t="shared" ca="1" si="7"/>
        <v>✅ ساري</v>
      </c>
      <c r="Q70" s="33" t="s">
        <v>45</v>
      </c>
      <c r="R70" s="34" t="s">
        <v>95</v>
      </c>
      <c r="S70" s="50">
        <f>IF(B70="","",COUNTA(التجديد!E70:E70))</f>
        <v>0</v>
      </c>
      <c r="T70" s="51" t="str">
        <f>IF(B70="","",IFERROR(VLOOKUP(SUBSTITUTE(SUBSTITUTE(H70,"~","~~"),"*","~*"),إعدادات_الأنواع!$A$4:$B$40,2,FALSE()),"?"))</f>
        <v>RCS</v>
      </c>
    </row>
    <row r="71" spans="1:20" ht="21.75" customHeight="1">
      <c r="A71" s="20" t="str">
        <f>IF(B71="","",IF(T71="?","⚠️ نوع غير معرف",T71&amp;TEXT(COUNTIFS($T$3:T71,T71),"000")))</f>
        <v>RCS069</v>
      </c>
      <c r="B71" s="21" t="s">
        <v>161</v>
      </c>
      <c r="C71" s="21" t="s">
        <v>163</v>
      </c>
      <c r="D71" s="22">
        <v>40244</v>
      </c>
      <c r="E71" s="53" t="s">
        <v>43</v>
      </c>
      <c r="F71" s="24">
        <f t="shared" ca="1" si="4"/>
        <v>16</v>
      </c>
      <c r="G71" s="25" t="s">
        <v>63</v>
      </c>
      <c r="H71" s="20" t="s">
        <v>9</v>
      </c>
      <c r="I71" s="26">
        <v>46197</v>
      </c>
      <c r="J71" s="27">
        <f t="shared" si="5"/>
        <v>46227</v>
      </c>
      <c r="K71" s="28" t="s">
        <v>44</v>
      </c>
      <c r="L71" s="29">
        <f ca="1">IF(OR(K71="لم يدفع",B71=""),"",IF(K71="تأمين فقط",0,IF(K71="اشتراك 300",300,IF(F71&lt;14,IFERROR(VLOOKUP(SUBSTITUTE(SUBSTITUTE(H71,"~","~~"),"*","~*"),إعدادات_الأنواع!$A$4:$D$40,3,FALSE()),0),IFERROR(VLOOKUP(SUBSTITUTE(SUBSTITUTE(H71,"~","~~"),"*","~*"),إعدادات_الأنواع!$A$4:$D$40,4,FALSE()),0)))))</f>
        <v>1500</v>
      </c>
      <c r="M71" s="30">
        <f>IF(OR(K71="لم يدفع",B71=""),"",IFERROR(VLOOKUP(SUBSTITUTE(SUBSTITUTE(H71,"~","~~"),"*","~*"),إعدادات_الأنواع!$A$4:$E$40,5,FALSE()),0))</f>
        <v>500</v>
      </c>
      <c r="N71" s="30">
        <f>IF(OR(K71="لم يدفع",K71="تأمين فقط",K71="اشتراك 300",B71=""),"",IFERROR(VLOOKUP(SUBSTITUTE(SUBSTITUTE(H71,"~","~~"),"*","~*"),إعدادات_الأنواع!$A$4:$F$40,6,FALSE()),0))</f>
        <v>1000</v>
      </c>
      <c r="O71" s="31">
        <f t="shared" ca="1" si="6"/>
        <v>2000</v>
      </c>
      <c r="P71" s="32" t="str">
        <f t="shared" ca="1" si="7"/>
        <v>✅ ساري</v>
      </c>
      <c r="Q71" s="33" t="s">
        <v>45</v>
      </c>
      <c r="R71" s="34" t="s">
        <v>95</v>
      </c>
      <c r="S71" s="35">
        <f>IF(B71="","",COUNTA(التجديد!E71:E71))</f>
        <v>0</v>
      </c>
      <c r="T71" s="36" t="str">
        <f>IF(B71="","",IFERROR(VLOOKUP(SUBSTITUTE(SUBSTITUTE(H71,"~","~~"),"*","~*"),إعدادات_الأنواع!$A$4:$B$40,2,FALSE()),"?"))</f>
        <v>RCS</v>
      </c>
    </row>
    <row r="72" spans="1:20" ht="21.75" customHeight="1">
      <c r="A72" s="37" t="str">
        <f>IF(B72="","",IF(T72="?","⚠️ نوع غير معرف",T72&amp;TEXT(COUNTIFS($T$3:T72,T72),"000")))</f>
        <v>RCS070</v>
      </c>
      <c r="B72" s="38" t="s">
        <v>134</v>
      </c>
      <c r="C72" s="38" t="s">
        <v>164</v>
      </c>
      <c r="D72" s="39">
        <v>39647</v>
      </c>
      <c r="E72" s="54" t="s">
        <v>43</v>
      </c>
      <c r="F72" s="41">
        <f t="shared" ca="1" si="4"/>
        <v>17</v>
      </c>
      <c r="G72" s="42"/>
      <c r="H72" s="37" t="s">
        <v>9</v>
      </c>
      <c r="I72" s="43">
        <v>46197</v>
      </c>
      <c r="J72" s="44">
        <f t="shared" si="5"/>
        <v>46227</v>
      </c>
      <c r="K72" s="45" t="s">
        <v>64</v>
      </c>
      <c r="L72" s="46" t="str">
        <f>IF(OR(K72="لم يدفع",B72=""),"",IF(K72="تأمين فقط",0,IF(K72="اشتراك 300",300,IF(F72&lt;14,IFERROR(VLOOKUP(SUBSTITUTE(SUBSTITUTE(H72,"~","~~"),"*","~*"),إعدادات_الأنواع!$A$4:$D$40,3,FALSE()),0),IFERROR(VLOOKUP(SUBSTITUTE(SUBSTITUTE(H72,"~","~~"),"*","~*"),إعدادات_الأنواع!$A$4:$D$40,4,FALSE()),0)))))</f>
        <v/>
      </c>
      <c r="M72" s="47" t="str">
        <f>IF(OR(K72="لم يدفع",B72=""),"",IFERROR(VLOOKUP(SUBSTITUTE(SUBSTITUTE(H72,"~","~~"),"*","~*"),إعدادات_الأنواع!$A$4:$E$40,5,FALSE()),0))</f>
        <v/>
      </c>
      <c r="N72" s="47" t="str">
        <f>IF(OR(K72="لم يدفع",K72="تأمين فقط",K72="اشتراك 300",B72=""),"",IFERROR(VLOOKUP(SUBSTITUTE(SUBSTITUTE(H72,"~","~~"),"*","~*"),إعدادات_الأنواع!$A$4:$F$40,6,FALSE()),0))</f>
        <v/>
      </c>
      <c r="O72" s="31" t="str">
        <f t="shared" si="6"/>
        <v/>
      </c>
      <c r="P72" s="48" t="str">
        <f t="shared" ca="1" si="7"/>
        <v>🔒 مجمدة</v>
      </c>
      <c r="Q72" s="33" t="s">
        <v>45</v>
      </c>
      <c r="R72" s="34" t="s">
        <v>92</v>
      </c>
      <c r="S72" s="50">
        <f>IF(B72="","",COUNTA(التجديد!E72:E72))</f>
        <v>0</v>
      </c>
      <c r="T72" s="51" t="str">
        <f>IF(B72="","",IFERROR(VLOOKUP(SUBSTITUTE(SUBSTITUTE(H72,"~","~~"),"*","~*"),إعدادات_الأنواع!$A$4:$B$40,2,FALSE()),"?"))</f>
        <v>RCS</v>
      </c>
    </row>
    <row r="73" spans="1:20" ht="21.75" customHeight="1">
      <c r="A73" s="20" t="str">
        <f>IF(B73="","",IF(T73="?","⚠️ نوع غير معرف",T73&amp;TEXT(COUNTIFS($T$3:T73,T73),"000")))</f>
        <v>RCS071</v>
      </c>
      <c r="B73" s="21" t="s">
        <v>165</v>
      </c>
      <c r="C73" s="21" t="s">
        <v>166</v>
      </c>
      <c r="D73" s="22">
        <v>29587</v>
      </c>
      <c r="E73" s="53" t="s">
        <v>43</v>
      </c>
      <c r="F73" s="24">
        <f t="shared" ca="1" si="4"/>
        <v>45</v>
      </c>
      <c r="G73" s="25"/>
      <c r="H73" s="20" t="s">
        <v>9</v>
      </c>
      <c r="I73" s="26">
        <v>46197</v>
      </c>
      <c r="J73" s="27">
        <f t="shared" si="5"/>
        <v>46227</v>
      </c>
      <c r="K73" s="28" t="s">
        <v>44</v>
      </c>
      <c r="L73" s="29">
        <f ca="1">IF(OR(K73="لم يدفع",B73=""),"",IF(K73="تأمين فقط",0,IF(K73="اشتراك 300",300,IF(F73&lt;14,IFERROR(VLOOKUP(SUBSTITUTE(SUBSTITUTE(H73,"~","~~"),"*","~*"),إعدادات_الأنواع!$A$4:$D$40,3,FALSE()),0),IFERROR(VLOOKUP(SUBSTITUTE(SUBSTITUTE(H73,"~","~~"),"*","~*"),إعدادات_الأنواع!$A$4:$D$40,4,FALSE()),0)))))</f>
        <v>1500</v>
      </c>
      <c r="M73" s="30">
        <f>IF(OR(K73="لم يدفع",B73=""),"",IFERROR(VLOOKUP(SUBSTITUTE(SUBSTITUTE(H73,"~","~~"),"*","~*"),إعدادات_الأنواع!$A$4:$E$40,5,FALSE()),0))</f>
        <v>500</v>
      </c>
      <c r="N73" s="30">
        <f>IF(OR(K73="لم يدفع",K73="تأمين فقط",K73="اشتراك 300",B73=""),"",IFERROR(VLOOKUP(SUBSTITUTE(SUBSTITUTE(H73,"~","~~"),"*","~*"),إعدادات_الأنواع!$A$4:$F$40,6,FALSE()),0))</f>
        <v>1000</v>
      </c>
      <c r="O73" s="31">
        <f t="shared" ca="1" si="6"/>
        <v>2000</v>
      </c>
      <c r="P73" s="32" t="str">
        <f t="shared" ca="1" si="7"/>
        <v>✅ ساري</v>
      </c>
      <c r="Q73" s="33" t="s">
        <v>45</v>
      </c>
      <c r="R73" s="34" t="s">
        <v>92</v>
      </c>
      <c r="S73" s="35">
        <f>IF(B73="","",COUNTA(التجديد!E73:E73))</f>
        <v>0</v>
      </c>
      <c r="T73" s="36" t="str">
        <f>IF(B73="","",IFERROR(VLOOKUP(SUBSTITUTE(SUBSTITUTE(H73,"~","~~"),"*","~*"),إعدادات_الأنواع!$A$4:$B$40,2,FALSE()),"?"))</f>
        <v>RCS</v>
      </c>
    </row>
    <row r="74" spans="1:20" ht="21.75" customHeight="1">
      <c r="A74" s="37" t="str">
        <f>IF(B74="","",IF(T74="?","⚠️ نوع غير معرف",T74&amp;TEXT(COUNTIFS($T$3:T74,T74),"000")))</f>
        <v>RCS072</v>
      </c>
      <c r="B74" s="38" t="s">
        <v>167</v>
      </c>
      <c r="C74" s="38" t="s">
        <v>168</v>
      </c>
      <c r="D74" s="39">
        <v>40766</v>
      </c>
      <c r="E74" s="54" t="s">
        <v>58</v>
      </c>
      <c r="F74" s="41">
        <f t="shared" ca="1" si="4"/>
        <v>14</v>
      </c>
      <c r="G74" s="42" t="s">
        <v>51</v>
      </c>
      <c r="H74" s="37" t="s">
        <v>9</v>
      </c>
      <c r="I74" s="43">
        <v>46201</v>
      </c>
      <c r="J74" s="44">
        <f t="shared" si="5"/>
        <v>46231</v>
      </c>
      <c r="K74" s="45" t="s">
        <v>44</v>
      </c>
      <c r="L74" s="46">
        <f ca="1">IF(OR(K74="لم يدفع",B74=""),"",IF(K74="تأمين فقط",0,IF(K74="اشتراك 300",300,IF(F74&lt;14,IFERROR(VLOOKUP(SUBSTITUTE(SUBSTITUTE(H74,"~","~~"),"*","~*"),إعدادات_الأنواع!$A$4:$D$40,3,FALSE()),0),IFERROR(VLOOKUP(SUBSTITUTE(SUBSTITUTE(H74,"~","~~"),"*","~*"),إعدادات_الأنواع!$A$4:$D$40,4,FALSE()),0)))))</f>
        <v>1500</v>
      </c>
      <c r="M74" s="47">
        <f>IF(OR(K74="لم يدفع",B74=""),"",IFERROR(VLOOKUP(SUBSTITUTE(SUBSTITUTE(H74,"~","~~"),"*","~*"),إعدادات_الأنواع!$A$4:$E$40,5,FALSE()),0))</f>
        <v>500</v>
      </c>
      <c r="N74" s="47">
        <f>IF(OR(K74="لم يدفع",K74="تأمين فقط",K74="اشتراك 300",B74=""),"",IFERROR(VLOOKUP(SUBSTITUTE(SUBSTITUTE(H74,"~","~~"),"*","~*"),إعدادات_الأنواع!$A$4:$F$40,6,FALSE()),0))</f>
        <v>1000</v>
      </c>
      <c r="O74" s="31">
        <f t="shared" ca="1" si="6"/>
        <v>2000</v>
      </c>
      <c r="P74" s="48" t="str">
        <f t="shared" ca="1" si="7"/>
        <v>✅ ساري</v>
      </c>
      <c r="Q74" s="33" t="s">
        <v>45</v>
      </c>
      <c r="R74" s="34" t="s">
        <v>60</v>
      </c>
      <c r="S74" s="50">
        <f>IF(B74="","",COUNTA(التجديد!E74:E74))</f>
        <v>0</v>
      </c>
      <c r="T74" s="51" t="str">
        <f>IF(B74="","",IFERROR(VLOOKUP(SUBSTITUTE(SUBSTITUTE(H74,"~","~~"),"*","~*"),إعدادات_الأنواع!$A$4:$B$40,2,FALSE()),"?"))</f>
        <v>RCS</v>
      </c>
    </row>
    <row r="75" spans="1:20" ht="21.75" customHeight="1">
      <c r="A75" s="20" t="str">
        <f>IF(B75="","",IF(T75="?","⚠️ نوع غير معرف",T75&amp;TEXT(COUNTIFS($T$3:T75,T75),"000")))</f>
        <v>RCS073</v>
      </c>
      <c r="B75" s="21" t="s">
        <v>169</v>
      </c>
      <c r="C75" s="21" t="s">
        <v>170</v>
      </c>
      <c r="D75" s="22">
        <v>42298</v>
      </c>
      <c r="E75" s="53" t="s">
        <v>58</v>
      </c>
      <c r="F75" s="24">
        <f t="shared" ca="1" si="4"/>
        <v>10</v>
      </c>
      <c r="G75" s="25" t="s">
        <v>51</v>
      </c>
      <c r="H75" s="20" t="s">
        <v>9</v>
      </c>
      <c r="I75" s="43">
        <v>46201</v>
      </c>
      <c r="J75" s="27">
        <f t="shared" si="5"/>
        <v>46231</v>
      </c>
      <c r="K75" s="28" t="s">
        <v>44</v>
      </c>
      <c r="L75" s="29">
        <f ca="1">IF(OR(K75="لم يدفع",B75=""),"",IF(K75="تأمين فقط",0,IF(K75="اشتراك 300",300,IF(F75&lt;14,IFERROR(VLOOKUP(SUBSTITUTE(SUBSTITUTE(H75,"~","~~"),"*","~*"),إعدادات_الأنواع!$A$4:$D$40,3,FALSE()),0),IFERROR(VLOOKUP(SUBSTITUTE(SUBSTITUTE(H75,"~","~~"),"*","~*"),إعدادات_الأنواع!$A$4:$D$40,4,FALSE()),0)))))</f>
        <v>1300</v>
      </c>
      <c r="M75" s="30">
        <f>IF(OR(K75="لم يدفع",B75=""),"",IFERROR(VLOOKUP(SUBSTITUTE(SUBSTITUTE(H75,"~","~~"),"*","~*"),إعدادات_الأنواع!$A$4:$E$40,5,FALSE()),0))</f>
        <v>500</v>
      </c>
      <c r="N75" s="30">
        <f>IF(OR(K75="لم يدفع",K75="تأمين فقط",K75="اشتراك 300",B75=""),"",IFERROR(VLOOKUP(SUBSTITUTE(SUBSTITUTE(H75,"~","~~"),"*","~*"),إعدادات_الأنواع!$A$4:$F$40,6,FALSE()),0))</f>
        <v>1000</v>
      </c>
      <c r="O75" s="31">
        <f t="shared" ca="1" si="6"/>
        <v>1800</v>
      </c>
      <c r="P75" s="32" t="str">
        <f t="shared" ca="1" si="7"/>
        <v>✅ ساري</v>
      </c>
      <c r="Q75" s="33" t="s">
        <v>45</v>
      </c>
      <c r="R75" s="34" t="s">
        <v>60</v>
      </c>
      <c r="S75" s="35">
        <f>IF(B75="","",COUNTA(التجديد!E75:E75))</f>
        <v>0</v>
      </c>
      <c r="T75" s="36" t="str">
        <f>IF(B75="","",IFERROR(VLOOKUP(SUBSTITUTE(SUBSTITUTE(H75,"~","~~"),"*","~*"),إعدادات_الأنواع!$A$4:$B$40,2,FALSE()),"?"))</f>
        <v>RCS</v>
      </c>
    </row>
    <row r="76" spans="1:20" ht="21.75" customHeight="1">
      <c r="A76" s="37" t="str">
        <f>IF(B76="","",IF(T76="?","⚠️ نوع غير معرف",T76&amp;TEXT(COUNTIFS($T$3:T76,T76),"000")))</f>
        <v>RCS074</v>
      </c>
      <c r="B76" s="38" t="s">
        <v>169</v>
      </c>
      <c r="C76" s="38" t="s">
        <v>171</v>
      </c>
      <c r="D76" s="39">
        <v>40779</v>
      </c>
      <c r="E76" s="54" t="s">
        <v>43</v>
      </c>
      <c r="F76" s="41">
        <f t="shared" ca="1" si="4"/>
        <v>14</v>
      </c>
      <c r="G76" s="42" t="s">
        <v>59</v>
      </c>
      <c r="H76" s="37" t="s">
        <v>9</v>
      </c>
      <c r="I76" s="43">
        <v>46201</v>
      </c>
      <c r="J76" s="44">
        <f t="shared" si="5"/>
        <v>46231</v>
      </c>
      <c r="K76" s="45" t="s">
        <v>44</v>
      </c>
      <c r="L76" s="46">
        <f ca="1">IF(OR(K76="لم يدفع",B76=""),"",IF(K76="تأمين فقط",0,IF(K76="اشتراك 300",300,IF(F76&lt;14,IFERROR(VLOOKUP(SUBSTITUTE(SUBSTITUTE(H76,"~","~~"),"*","~*"),إعدادات_الأنواع!$A$4:$D$40,3,FALSE()),0),IFERROR(VLOOKUP(SUBSTITUTE(SUBSTITUTE(H76,"~","~~"),"*","~*"),إعدادات_الأنواع!$A$4:$D$40,4,FALSE()),0)))))</f>
        <v>1500</v>
      </c>
      <c r="M76" s="47">
        <f>IF(OR(K76="لم يدفع",B76=""),"",IFERROR(VLOOKUP(SUBSTITUTE(SUBSTITUTE(H76,"~","~~"),"*","~*"),إعدادات_الأنواع!$A$4:$E$40,5,FALSE()),0))</f>
        <v>500</v>
      </c>
      <c r="N76" s="47">
        <f>IF(OR(K76="لم يدفع",K76="تأمين فقط",K76="اشتراك 300",B76=""),"",IFERROR(VLOOKUP(SUBSTITUTE(SUBSTITUTE(H76,"~","~~"),"*","~*"),إعدادات_الأنواع!$A$4:$F$40,6,FALSE()),0))</f>
        <v>1000</v>
      </c>
      <c r="O76" s="31">
        <f t="shared" ca="1" si="6"/>
        <v>2000</v>
      </c>
      <c r="P76" s="48" t="str">
        <f t="shared" ca="1" si="7"/>
        <v>✅ ساري</v>
      </c>
      <c r="Q76" s="33" t="s">
        <v>45</v>
      </c>
      <c r="R76" s="34" t="s">
        <v>46</v>
      </c>
      <c r="S76" s="50">
        <f>IF(B76="","",COUNTA(التجديد!E76:E76))</f>
        <v>0</v>
      </c>
      <c r="T76" s="51" t="str">
        <f>IF(B76="","",IFERROR(VLOOKUP(SUBSTITUTE(SUBSTITUTE(H76,"~","~~"),"*","~*"),إعدادات_الأنواع!$A$4:$B$40,2,FALSE()),"?"))</f>
        <v>RCS</v>
      </c>
    </row>
    <row r="77" spans="1:20" ht="21.75" customHeight="1">
      <c r="A77" s="20" t="str">
        <f>IF(B77="","",IF(T77="?","⚠️ نوع غير معرف",T77&amp;TEXT(COUNTIFS($T$3:T77,T77),"000")))</f>
        <v>RCS075</v>
      </c>
      <c r="B77" s="21" t="s">
        <v>169</v>
      </c>
      <c r="C77" s="21" t="s">
        <v>172</v>
      </c>
      <c r="D77" s="22">
        <v>28773</v>
      </c>
      <c r="E77" s="53" t="s">
        <v>43</v>
      </c>
      <c r="F77" s="24">
        <f t="shared" ca="1" si="4"/>
        <v>47</v>
      </c>
      <c r="G77" s="25"/>
      <c r="H77" s="20" t="s">
        <v>9</v>
      </c>
      <c r="I77" s="43">
        <v>46201</v>
      </c>
      <c r="J77" s="27">
        <f t="shared" si="5"/>
        <v>46231</v>
      </c>
      <c r="K77" s="28" t="s">
        <v>44</v>
      </c>
      <c r="L77" s="29">
        <f ca="1">IF(OR(K77="لم يدفع",B77=""),"",IF(K77="تأمين فقط",0,IF(K77="اشتراك 300",300,IF(F77&lt;14,IFERROR(VLOOKUP(SUBSTITUTE(SUBSTITUTE(H77,"~","~~"),"*","~*"),إعدادات_الأنواع!$A$4:$D$40,3,FALSE()),0),IFERROR(VLOOKUP(SUBSTITUTE(SUBSTITUTE(H77,"~","~~"),"*","~*"),إعدادات_الأنواع!$A$4:$D$40,4,FALSE()),0)))))</f>
        <v>1500</v>
      </c>
      <c r="M77" s="30">
        <f>IF(OR(K77="لم يدفع",B77=""),"",IFERROR(VLOOKUP(SUBSTITUTE(SUBSTITUTE(H77,"~","~~"),"*","~*"),إعدادات_الأنواع!$A$4:$E$40,5,FALSE()),0))</f>
        <v>500</v>
      </c>
      <c r="N77" s="30">
        <f>IF(OR(K77="لم يدفع",K77="تأمين فقط",K77="اشتراك 300",B77=""),"",IFERROR(VLOOKUP(SUBSTITUTE(SUBSTITUTE(H77,"~","~~"),"*","~*"),إعدادات_الأنواع!$A$4:$F$40,6,FALSE()),0))</f>
        <v>1000</v>
      </c>
      <c r="O77" s="31">
        <f t="shared" ca="1" si="6"/>
        <v>2000</v>
      </c>
      <c r="P77" s="32" t="str">
        <f t="shared" ca="1" si="7"/>
        <v>✅ ساري</v>
      </c>
      <c r="Q77" s="33" t="s">
        <v>45</v>
      </c>
      <c r="R77" s="34" t="s">
        <v>95</v>
      </c>
      <c r="S77" s="35">
        <f>IF(B77="","",COUNTA(التجديد!E77:E77))</f>
        <v>0</v>
      </c>
      <c r="T77" s="36" t="str">
        <f>IF(B77="","",IFERROR(VLOOKUP(SUBSTITUTE(SUBSTITUTE(H77,"~","~~"),"*","~*"),إعدادات_الأنواع!$A$4:$B$40,2,FALSE()),"?"))</f>
        <v>RCS</v>
      </c>
    </row>
    <row r="78" spans="1:20" ht="21.75" customHeight="1">
      <c r="A78" s="37" t="str">
        <f>IF(B78="","",IF(T78="?","⚠️ نوع غير معرف",T78&amp;TEXT(COUNTIFS($T$3:T78,T78),"000")))</f>
        <v>RCS076</v>
      </c>
      <c r="B78" s="21" t="s">
        <v>169</v>
      </c>
      <c r="C78" s="21" t="s">
        <v>173</v>
      </c>
      <c r="D78" s="22">
        <v>41168</v>
      </c>
      <c r="E78" s="53" t="s">
        <v>58</v>
      </c>
      <c r="F78" s="24">
        <f t="shared" ca="1" si="4"/>
        <v>13</v>
      </c>
      <c r="G78" s="25"/>
      <c r="H78" s="20" t="s">
        <v>9</v>
      </c>
      <c r="I78" s="43">
        <v>46201</v>
      </c>
      <c r="J78" s="27">
        <f t="shared" si="5"/>
        <v>46231</v>
      </c>
      <c r="K78" s="28" t="s">
        <v>44</v>
      </c>
      <c r="L78" s="29">
        <f ca="1">IF(OR(K78="لم يدفع",B78=""),"",IF(K78="تأمين فقط",0,IF(K78="اشتراك 300",300,IF(F78&lt;14,IFERROR(VLOOKUP(SUBSTITUTE(SUBSTITUTE(H78,"~","~~"),"*","~*"),إعدادات_الأنواع!$A$4:$D$40,3,FALSE()),0),IFERROR(VLOOKUP(SUBSTITUTE(SUBSTITUTE(H78,"~","~~"),"*","~*"),إعدادات_الأنواع!$A$4:$D$40,4,FALSE()),0)))))</f>
        <v>1300</v>
      </c>
      <c r="M78" s="30">
        <f>IF(OR(K78="لم يدفع",B78=""),"",IFERROR(VLOOKUP(SUBSTITUTE(SUBSTITUTE(H78,"~","~~"),"*","~*"),إعدادات_الأنواع!$A$4:$E$40,5,FALSE()),0))</f>
        <v>500</v>
      </c>
      <c r="N78" s="30">
        <f>IF(OR(K78="لم يدفع",K78="تأمين فقط",K78="اشتراك 300",B78=""),"",IFERROR(VLOOKUP(SUBSTITUTE(SUBSTITUTE(H78,"~","~~"),"*","~*"),إعدادات_الأنواع!$A$4:$F$40,6,FALSE()),0))</f>
        <v>1000</v>
      </c>
      <c r="O78" s="31">
        <f t="shared" ca="1" si="6"/>
        <v>1800</v>
      </c>
      <c r="P78" s="32" t="str">
        <f t="shared" ca="1" si="7"/>
        <v>✅ ساري</v>
      </c>
      <c r="Q78" s="33" t="s">
        <v>45</v>
      </c>
      <c r="R78" s="34" t="s">
        <v>60</v>
      </c>
      <c r="S78" s="50">
        <f>IF(B78="","",COUNTA(التجديد!E78:E78))</f>
        <v>0</v>
      </c>
      <c r="T78" s="51" t="str">
        <f>IF(B78="","",IFERROR(VLOOKUP(SUBSTITUTE(SUBSTITUTE(H78,"~","~~"),"*","~*"),إعدادات_الأنواع!$A$4:$B$40,2,FALSE()),"?"))</f>
        <v>RCS</v>
      </c>
    </row>
    <row r="79" spans="1:20" ht="21.75" customHeight="1">
      <c r="A79" s="20" t="str">
        <f>IF(B79="","",IF(T79="?","⚠️ نوع غير معرف",T79&amp;TEXT(COUNTIFS($T$3:T79,T79),"000")))</f>
        <v>RCS077</v>
      </c>
      <c r="B79" s="21" t="s">
        <v>174</v>
      </c>
      <c r="C79" s="21" t="s">
        <v>67</v>
      </c>
      <c r="D79" s="22">
        <v>41920</v>
      </c>
      <c r="E79" s="53" t="s">
        <v>43</v>
      </c>
      <c r="F79" s="24">
        <f t="shared" ca="1" si="4"/>
        <v>11</v>
      </c>
      <c r="G79" s="25" t="s">
        <v>63</v>
      </c>
      <c r="H79" s="20" t="s">
        <v>9</v>
      </c>
      <c r="I79" s="43">
        <v>46201</v>
      </c>
      <c r="J79" s="27">
        <f t="shared" si="5"/>
        <v>46231</v>
      </c>
      <c r="K79" s="28" t="s">
        <v>44</v>
      </c>
      <c r="L79" s="29">
        <f ca="1">IF(OR(K79="لم يدفع",B79=""),"",IF(K79="تأمين فقط",0,IF(K79="اشتراك 300",300,IF(F79&lt;14,IFERROR(VLOOKUP(SUBSTITUTE(SUBSTITUTE(H79,"~","~~"),"*","~*"),إعدادات_الأنواع!$A$4:$D$40,3,FALSE()),0),IFERROR(VLOOKUP(SUBSTITUTE(SUBSTITUTE(H79,"~","~~"),"*","~*"),إعدادات_الأنواع!$A$4:$D$40,4,FALSE()),0)))))</f>
        <v>1300</v>
      </c>
      <c r="M79" s="30">
        <f>IF(OR(K79="لم يدفع",B79=""),"",IFERROR(VLOOKUP(SUBSTITUTE(SUBSTITUTE(H79,"~","~~"),"*","~*"),إعدادات_الأنواع!$A$4:$E$40,5,FALSE()),0))</f>
        <v>500</v>
      </c>
      <c r="N79" s="30">
        <f>IF(OR(K79="لم يدفع",K79="تأمين فقط",K79="اشتراك 300",B79=""),"",IFERROR(VLOOKUP(SUBSTITUTE(SUBSTITUTE(H79,"~","~~"),"*","~*"),إعدادات_الأنواع!$A$4:$F$40,6,FALSE()),0))</f>
        <v>1000</v>
      </c>
      <c r="O79" s="31">
        <f t="shared" ca="1" si="6"/>
        <v>1800</v>
      </c>
      <c r="P79" s="32" t="str">
        <f t="shared" ca="1" si="7"/>
        <v>✅ ساري</v>
      </c>
      <c r="Q79" s="33" t="s">
        <v>45</v>
      </c>
      <c r="R79" s="34" t="s">
        <v>46</v>
      </c>
      <c r="S79" s="35">
        <f>IF(B79="","",COUNTA(التجديد!E79:E79))</f>
        <v>0</v>
      </c>
      <c r="T79" s="36" t="str">
        <f>IF(B79="","",IFERROR(VLOOKUP(SUBSTITUTE(SUBSTITUTE(H79,"~","~~"),"*","~*"),إعدادات_الأنواع!$A$4:$B$40,2,FALSE()),"?"))</f>
        <v>RCS</v>
      </c>
    </row>
    <row r="80" spans="1:20" ht="21.75" customHeight="1">
      <c r="A80" s="37" t="str">
        <f>IF(B80="","",IF(T80="?","⚠️ نوع غير معرف",T80&amp;TEXT(COUNTIFS($T$3:T80,T80),"000")))</f>
        <v>RCS078</v>
      </c>
      <c r="B80" s="38" t="s">
        <v>175</v>
      </c>
      <c r="C80" s="38" t="s">
        <v>176</v>
      </c>
      <c r="D80" s="39">
        <v>41461</v>
      </c>
      <c r="E80" s="54" t="s">
        <v>43</v>
      </c>
      <c r="F80" s="41">
        <f t="shared" ca="1" si="4"/>
        <v>13</v>
      </c>
      <c r="G80" s="42" t="s">
        <v>63</v>
      </c>
      <c r="H80" s="37" t="s">
        <v>9</v>
      </c>
      <c r="I80" s="43">
        <v>46201</v>
      </c>
      <c r="J80" s="44">
        <f t="shared" si="5"/>
        <v>46231</v>
      </c>
      <c r="K80" s="45" t="s">
        <v>44</v>
      </c>
      <c r="L80" s="46">
        <f ca="1">IF(OR(K80="لم يدفع",B80=""),"",IF(K80="تأمين فقط",0,IF(K80="اشتراك 300",300,IF(F80&lt;14,IFERROR(VLOOKUP(SUBSTITUTE(SUBSTITUTE(H80,"~","~~"),"*","~*"),إعدادات_الأنواع!$A$4:$D$40,3,FALSE()),0),IFERROR(VLOOKUP(SUBSTITUTE(SUBSTITUTE(H80,"~","~~"),"*","~*"),إعدادات_الأنواع!$A$4:$D$40,4,FALSE()),0)))))</f>
        <v>1300</v>
      </c>
      <c r="M80" s="47">
        <f>IF(OR(K80="لم يدفع",B80=""),"",IFERROR(VLOOKUP(SUBSTITUTE(SUBSTITUTE(H80,"~","~~"),"*","~*"),إعدادات_الأنواع!$A$4:$E$40,5,FALSE()),0))</f>
        <v>500</v>
      </c>
      <c r="N80" s="47">
        <f>IF(OR(K80="لم يدفع",K80="تأمين فقط",K80="اشتراك 300",B80=""),"",IFERROR(VLOOKUP(SUBSTITUTE(SUBSTITUTE(H80,"~","~~"),"*","~*"),إعدادات_الأنواع!$A$4:$F$40,6,FALSE()),0))</f>
        <v>1000</v>
      </c>
      <c r="O80" s="31">
        <f t="shared" ca="1" si="6"/>
        <v>1800</v>
      </c>
      <c r="P80" s="48" t="str">
        <f t="shared" ca="1" si="7"/>
        <v>✅ ساري</v>
      </c>
      <c r="Q80" s="52" t="s">
        <v>45</v>
      </c>
      <c r="R80" s="49" t="s">
        <v>46</v>
      </c>
      <c r="S80" s="50">
        <f>IF(B80="","",COUNTA(التجديد!E80:E80))</f>
        <v>0</v>
      </c>
      <c r="T80" s="51" t="str">
        <f>IF(B80="","",IFERROR(VLOOKUP(SUBSTITUTE(SUBSTITUTE(H80,"~","~~"),"*","~*"),إعدادات_الأنواع!$A$4:$B$40,2,FALSE()),"?"))</f>
        <v>RCS</v>
      </c>
    </row>
    <row r="81" spans="1:20" ht="21.75" customHeight="1">
      <c r="A81" s="20" t="str">
        <f>IF(B81="","",IF(T81="?","⚠️ نوع غير معرف",T81&amp;TEXT(COUNTIFS($T$3:T81,T81),"000")))</f>
        <v>RCS079</v>
      </c>
      <c r="B81" s="21" t="s">
        <v>175</v>
      </c>
      <c r="C81" s="21" t="s">
        <v>177</v>
      </c>
      <c r="D81" s="22">
        <v>40878</v>
      </c>
      <c r="E81" s="53" t="s">
        <v>43</v>
      </c>
      <c r="F81" s="24">
        <f t="shared" ca="1" si="4"/>
        <v>14</v>
      </c>
      <c r="G81" s="25" t="s">
        <v>63</v>
      </c>
      <c r="H81" s="20" t="s">
        <v>9</v>
      </c>
      <c r="I81" s="43">
        <v>46201</v>
      </c>
      <c r="J81" s="27">
        <f t="shared" si="5"/>
        <v>46231</v>
      </c>
      <c r="K81" s="28" t="s">
        <v>44</v>
      </c>
      <c r="L81" s="29">
        <f ca="1">IF(OR(K81="لم يدفع",B81=""),"",IF(K81="تأمين فقط",0,IF(K81="اشتراك 300",300,IF(F81&lt;14,IFERROR(VLOOKUP(SUBSTITUTE(SUBSTITUTE(H81,"~","~~"),"*","~*"),إعدادات_الأنواع!$A$4:$D$40,3,FALSE()),0),IFERROR(VLOOKUP(SUBSTITUTE(SUBSTITUTE(H81,"~","~~"),"*","~*"),إعدادات_الأنواع!$A$4:$D$40,4,FALSE()),0)))))</f>
        <v>1500</v>
      </c>
      <c r="M81" s="30">
        <f>IF(OR(K81="لم يدفع",B81=""),"",IFERROR(VLOOKUP(SUBSTITUTE(SUBSTITUTE(H81,"~","~~"),"*","~*"),إعدادات_الأنواع!$A$4:$E$40,5,FALSE()),0))</f>
        <v>500</v>
      </c>
      <c r="N81" s="30">
        <f>IF(OR(K81="لم يدفع",K81="تأمين فقط",K81="اشتراك 300",B81=""),"",IFERROR(VLOOKUP(SUBSTITUTE(SUBSTITUTE(H81,"~","~~"),"*","~*"),إعدادات_الأنواع!$A$4:$F$40,6,FALSE()),0))</f>
        <v>1000</v>
      </c>
      <c r="O81" s="31">
        <f t="shared" ca="1" si="6"/>
        <v>2000</v>
      </c>
      <c r="P81" s="32" t="str">
        <f t="shared" ca="1" si="7"/>
        <v>✅ ساري</v>
      </c>
      <c r="Q81" s="33" t="s">
        <v>45</v>
      </c>
      <c r="R81" s="34" t="s">
        <v>46</v>
      </c>
      <c r="S81" s="35">
        <f>IF(B81="","",COUNTA(التجديد!E81:E81))</f>
        <v>0</v>
      </c>
      <c r="T81" s="36" t="str">
        <f>IF(B81="","",IFERROR(VLOOKUP(SUBSTITUTE(SUBSTITUTE(H81,"~","~~"),"*","~*"),إعدادات_الأنواع!$A$4:$B$40,2,FALSE()),"?"))</f>
        <v>RCS</v>
      </c>
    </row>
    <row r="82" spans="1:20" ht="21.75" customHeight="1">
      <c r="A82" s="37" t="str">
        <f>IF(B82="","",IF(T82="?","⚠️ نوع غير معرف",T82&amp;TEXT(COUNTIFS($T$3:T82,T82),"000")))</f>
        <v>RCS080</v>
      </c>
      <c r="B82" s="38" t="s">
        <v>178</v>
      </c>
      <c r="C82" s="38" t="s">
        <v>67</v>
      </c>
      <c r="D82" s="39">
        <v>43304</v>
      </c>
      <c r="E82" s="54" t="s">
        <v>43</v>
      </c>
      <c r="F82" s="41">
        <f t="shared" ca="1" si="4"/>
        <v>7</v>
      </c>
      <c r="G82" s="42"/>
      <c r="H82" s="37" t="s">
        <v>9</v>
      </c>
      <c r="I82" s="43">
        <v>46201</v>
      </c>
      <c r="J82" s="44">
        <f t="shared" si="5"/>
        <v>46231</v>
      </c>
      <c r="K82" s="45" t="s">
        <v>44</v>
      </c>
      <c r="L82" s="46">
        <f ca="1">IF(OR(K82="لم يدفع",B82=""),"",IF(K82="تأمين فقط",0,IF(K82="اشتراك 300",300,IF(F82&lt;14,IFERROR(VLOOKUP(SUBSTITUTE(SUBSTITUTE(H82,"~","~~"),"*","~*"),إعدادات_الأنواع!$A$4:$D$40,3,FALSE()),0),IFERROR(VLOOKUP(SUBSTITUTE(SUBSTITUTE(H82,"~","~~"),"*","~*"),إعدادات_الأنواع!$A$4:$D$40,4,FALSE()),0)))))</f>
        <v>1300</v>
      </c>
      <c r="M82" s="47">
        <f>IF(OR(K82="لم يدفع",B82=""),"",IFERROR(VLOOKUP(SUBSTITUTE(SUBSTITUTE(H82,"~","~~"),"*","~*"),إعدادات_الأنواع!$A$4:$E$40,5,FALSE()),0))</f>
        <v>500</v>
      </c>
      <c r="N82" s="47">
        <f>IF(OR(K82="لم يدفع",K82="تأمين فقط",K82="اشتراك 300",B82=""),"",IFERROR(VLOOKUP(SUBSTITUTE(SUBSTITUTE(H82,"~","~~"),"*","~*"),إعدادات_الأنواع!$A$4:$F$40,6,FALSE()),0))</f>
        <v>1000</v>
      </c>
      <c r="O82" s="31">
        <f t="shared" ca="1" si="6"/>
        <v>1800</v>
      </c>
      <c r="P82" s="48" t="str">
        <f t="shared" ca="1" si="7"/>
        <v>✅ ساري</v>
      </c>
      <c r="Q82" s="52" t="s">
        <v>45</v>
      </c>
      <c r="R82" s="49" t="s">
        <v>46</v>
      </c>
      <c r="S82" s="50">
        <f>IF(B82="","",COUNTA(التجديد!E82:E82))</f>
        <v>0</v>
      </c>
      <c r="T82" s="51" t="str">
        <f>IF(B82="","",IFERROR(VLOOKUP(SUBSTITUTE(SUBSTITUTE(H82,"~","~~"),"*","~*"),إعدادات_الأنواع!$A$4:$B$40,2,FALSE()),"?"))</f>
        <v>RCS</v>
      </c>
    </row>
    <row r="83" spans="1:20" ht="21.75" customHeight="1">
      <c r="A83" s="20" t="str">
        <f>IF(B83="","",IF(T83="?","⚠️ نوع غير معرف",T83&amp;TEXT(COUNTIFS($T$3:T83,T83),"000")))</f>
        <v>RCS081</v>
      </c>
      <c r="B83" s="21" t="s">
        <v>179</v>
      </c>
      <c r="C83" s="21" t="s">
        <v>180</v>
      </c>
      <c r="D83" s="22">
        <v>39955</v>
      </c>
      <c r="E83" s="53" t="s">
        <v>43</v>
      </c>
      <c r="F83" s="24">
        <f t="shared" ca="1" si="4"/>
        <v>17</v>
      </c>
      <c r="G83" s="25" t="s">
        <v>63</v>
      </c>
      <c r="H83" s="20" t="s">
        <v>9</v>
      </c>
      <c r="I83" s="43">
        <v>46201</v>
      </c>
      <c r="J83" s="27">
        <f t="shared" si="5"/>
        <v>46231</v>
      </c>
      <c r="K83" s="28" t="s">
        <v>44</v>
      </c>
      <c r="L83" s="29">
        <f ca="1">IF(OR(K83="لم يدفع",B83=""),"",IF(K83="تأمين فقط",0,IF(K83="اشتراك 300",300,IF(F83&lt;14,IFERROR(VLOOKUP(SUBSTITUTE(SUBSTITUTE(H83,"~","~~"),"*","~*"),إعدادات_الأنواع!$A$4:$D$40,3,FALSE()),0),IFERROR(VLOOKUP(SUBSTITUTE(SUBSTITUTE(H83,"~","~~"),"*","~*"),إعدادات_الأنواع!$A$4:$D$40,4,FALSE()),0)))))</f>
        <v>1500</v>
      </c>
      <c r="M83" s="30">
        <f>IF(OR(K83="لم يدفع",B83=""),"",IFERROR(VLOOKUP(SUBSTITUTE(SUBSTITUTE(H83,"~","~~"),"*","~*"),إعدادات_الأنواع!$A$4:$E$40,5,FALSE()),0))</f>
        <v>500</v>
      </c>
      <c r="N83" s="30">
        <f>IF(OR(K83="لم يدفع",K83="تأمين فقط",K83="اشتراك 300",B83=""),"",IFERROR(VLOOKUP(SUBSTITUTE(SUBSTITUTE(H83,"~","~~"),"*","~*"),إعدادات_الأنواع!$A$4:$F$40,6,FALSE()),0))</f>
        <v>1000</v>
      </c>
      <c r="O83" s="31">
        <f t="shared" ca="1" si="6"/>
        <v>2000</v>
      </c>
      <c r="P83" s="32" t="str">
        <f t="shared" ca="1" si="7"/>
        <v>✅ ساري</v>
      </c>
      <c r="Q83" s="33" t="s">
        <v>45</v>
      </c>
      <c r="R83" s="34" t="s">
        <v>95</v>
      </c>
      <c r="S83" s="35">
        <f>IF(B83="","",COUNTA(التجديد!E83:E83))</f>
        <v>0</v>
      </c>
      <c r="T83" s="36" t="str">
        <f>IF(B83="","",IFERROR(VLOOKUP(SUBSTITUTE(SUBSTITUTE(H83,"~","~~"),"*","~*"),إعدادات_الأنواع!$A$4:$B$40,2,FALSE()),"?"))</f>
        <v>RCS</v>
      </c>
    </row>
    <row r="84" spans="1:20" ht="21.75" customHeight="1">
      <c r="A84" s="37" t="str">
        <f>IF(B84="","",IF(T84="?","⚠️ نوع غير معرف",T84&amp;TEXT(COUNTIFS($T$3:T84,T84),"000")))</f>
        <v>RCS082</v>
      </c>
      <c r="B84" s="38" t="s">
        <v>181</v>
      </c>
      <c r="C84" s="38" t="s">
        <v>182</v>
      </c>
      <c r="D84" s="39">
        <v>42018</v>
      </c>
      <c r="E84" s="54" t="s">
        <v>43</v>
      </c>
      <c r="F84" s="41">
        <f t="shared" ca="1" si="4"/>
        <v>11</v>
      </c>
      <c r="G84" s="42" t="s">
        <v>63</v>
      </c>
      <c r="H84" s="37" t="s">
        <v>9</v>
      </c>
      <c r="I84" s="43">
        <v>46201</v>
      </c>
      <c r="J84" s="44">
        <f t="shared" si="5"/>
        <v>46231</v>
      </c>
      <c r="K84" s="45" t="s">
        <v>44</v>
      </c>
      <c r="L84" s="46">
        <f ca="1">IF(OR(K84="لم يدفع",B84=""),"",IF(K84="تأمين فقط",0,IF(K84="اشتراك 300",300,IF(F84&lt;14,IFERROR(VLOOKUP(SUBSTITUTE(SUBSTITUTE(H84,"~","~~"),"*","~*"),إعدادات_الأنواع!$A$4:$D$40,3,FALSE()),0),IFERROR(VLOOKUP(SUBSTITUTE(SUBSTITUTE(H84,"~","~~"),"*","~*"),إعدادات_الأنواع!$A$4:$D$40,4,FALSE()),0)))))</f>
        <v>1300</v>
      </c>
      <c r="M84" s="47">
        <f>IF(OR(K84="لم يدفع",B84=""),"",IFERROR(VLOOKUP(SUBSTITUTE(SUBSTITUTE(H84,"~","~~"),"*","~*"),إعدادات_الأنواع!$A$4:$E$40,5,FALSE()),0))</f>
        <v>500</v>
      </c>
      <c r="N84" s="47">
        <f>IF(OR(K84="لم يدفع",K84="تأمين فقط",K84="اشتراك 300",B84=""),"",IFERROR(VLOOKUP(SUBSTITUTE(SUBSTITUTE(H84,"~","~~"),"*","~*"),إعدادات_الأنواع!$A$4:$F$40,6,FALSE()),0))</f>
        <v>1000</v>
      </c>
      <c r="O84" s="31">
        <f t="shared" ca="1" si="6"/>
        <v>1800</v>
      </c>
      <c r="P84" s="48" t="str">
        <f t="shared" ca="1" si="7"/>
        <v>✅ ساري</v>
      </c>
      <c r="Q84" s="52" t="s">
        <v>45</v>
      </c>
      <c r="R84" s="49" t="s">
        <v>46</v>
      </c>
      <c r="S84" s="50">
        <f>IF(B84="","",COUNTA(التجديد!E84:E84))</f>
        <v>0</v>
      </c>
      <c r="T84" s="51" t="str">
        <f>IF(B84="","",IFERROR(VLOOKUP(SUBSTITUTE(SUBSTITUTE(H84,"~","~~"),"*","~*"),إعدادات_الأنواع!$A$4:$B$40,2,FALSE()),"?"))</f>
        <v>RCS</v>
      </c>
    </row>
    <row r="85" spans="1:20" ht="21.75" customHeight="1">
      <c r="A85" s="20" t="str">
        <f>IF(B85="","",IF(T85="?","⚠️ نوع غير معرف",T85&amp;TEXT(COUNTIFS($T$3:T85,T85),"000")))</f>
        <v>RCS083</v>
      </c>
      <c r="B85" s="21" t="s">
        <v>93</v>
      </c>
      <c r="C85" s="21" t="s">
        <v>153</v>
      </c>
      <c r="D85" s="22">
        <v>41989</v>
      </c>
      <c r="E85" s="53" t="s">
        <v>43</v>
      </c>
      <c r="F85" s="24">
        <f t="shared" ca="1" si="4"/>
        <v>11</v>
      </c>
      <c r="G85" s="25"/>
      <c r="H85" s="20" t="s">
        <v>9</v>
      </c>
      <c r="I85" s="43">
        <v>46201</v>
      </c>
      <c r="J85" s="27">
        <f t="shared" si="5"/>
        <v>46231</v>
      </c>
      <c r="K85" s="28" t="s">
        <v>44</v>
      </c>
      <c r="L85" s="29">
        <f ca="1">IF(OR(K85="لم يدفع",B85=""),"",IF(K85="تأمين فقط",0,IF(K85="اشتراك 300",300,IF(F85&lt;14,IFERROR(VLOOKUP(SUBSTITUTE(SUBSTITUTE(H85,"~","~~"),"*","~*"),إعدادات_الأنواع!$A$4:$D$40,3,FALSE()),0),IFERROR(VLOOKUP(SUBSTITUTE(SUBSTITUTE(H85,"~","~~"),"*","~*"),إعدادات_الأنواع!$A$4:$D$40,4,FALSE()),0)))))</f>
        <v>1300</v>
      </c>
      <c r="M85" s="30">
        <f>IF(OR(K85="لم يدفع",B85=""),"",IFERROR(VLOOKUP(SUBSTITUTE(SUBSTITUTE(H85,"~","~~"),"*","~*"),إعدادات_الأنواع!$A$4:$E$40,5,FALSE()),0))</f>
        <v>500</v>
      </c>
      <c r="N85" s="30">
        <f>IF(OR(K85="لم يدفع",K85="تأمين فقط",K85="اشتراك 300",B85=""),"",IFERROR(VLOOKUP(SUBSTITUTE(SUBSTITUTE(H85,"~","~~"),"*","~*"),إعدادات_الأنواع!$A$4:$F$40,6,FALSE()),0))</f>
        <v>1000</v>
      </c>
      <c r="O85" s="31">
        <f t="shared" ca="1" si="6"/>
        <v>1800</v>
      </c>
      <c r="P85" s="32" t="str">
        <f t="shared" ca="1" si="7"/>
        <v>✅ ساري</v>
      </c>
      <c r="Q85" s="33" t="s">
        <v>45</v>
      </c>
      <c r="R85" s="34" t="s">
        <v>46</v>
      </c>
      <c r="S85" s="35">
        <f>IF(B85="","",COUNTA(التجديد!E85:E85))</f>
        <v>0</v>
      </c>
      <c r="T85" s="36" t="str">
        <f>IF(B85="","",IFERROR(VLOOKUP(SUBSTITUTE(SUBSTITUTE(H85,"~","~~"),"*","~*"),إعدادات_الأنواع!$A$4:$B$40,2,FALSE()),"?"))</f>
        <v>RCS</v>
      </c>
    </row>
    <row r="86" spans="1:20" ht="21.75" customHeight="1">
      <c r="A86" s="37" t="str">
        <f>IF(B86="","",IF(T86="?","⚠️ نوع غير معرف",T86&amp;TEXT(COUNTIFS($T$3:T86,T86),"000")))</f>
        <v>RCS084</v>
      </c>
      <c r="B86" s="38" t="s">
        <v>52</v>
      </c>
      <c r="C86" s="38" t="s">
        <v>183</v>
      </c>
      <c r="D86" s="39">
        <v>40890</v>
      </c>
      <c r="E86" s="54" t="s">
        <v>43</v>
      </c>
      <c r="F86" s="41">
        <f t="shared" ca="1" si="4"/>
        <v>14</v>
      </c>
      <c r="G86" s="42" t="s">
        <v>63</v>
      </c>
      <c r="H86" s="37" t="s">
        <v>9</v>
      </c>
      <c r="I86" s="43">
        <v>46201</v>
      </c>
      <c r="J86" s="44">
        <f t="shared" si="5"/>
        <v>46231</v>
      </c>
      <c r="K86" s="45" t="s">
        <v>44</v>
      </c>
      <c r="L86" s="46">
        <f ca="1">IF(OR(K86="لم يدفع",B86=""),"",IF(K86="تأمين فقط",0,IF(K86="اشتراك 300",300,IF(F86&lt;14,IFERROR(VLOOKUP(SUBSTITUTE(SUBSTITUTE(H86,"~","~~"),"*","~*"),إعدادات_الأنواع!$A$4:$D$40,3,FALSE()),0),IFERROR(VLOOKUP(SUBSTITUTE(SUBSTITUTE(H86,"~","~~"),"*","~*"),إعدادات_الأنواع!$A$4:$D$40,4,FALSE()),0)))))</f>
        <v>1500</v>
      </c>
      <c r="M86" s="47">
        <f>IF(OR(K86="لم يدفع",B86=""),"",IFERROR(VLOOKUP(SUBSTITUTE(SUBSTITUTE(H86,"~","~~"),"*","~*"),إعدادات_الأنواع!$A$4:$E$40,5,FALSE()),0))</f>
        <v>500</v>
      </c>
      <c r="N86" s="47">
        <f>IF(OR(K86="لم يدفع",K86="تأمين فقط",K86="اشتراك 300",B86=""),"",IFERROR(VLOOKUP(SUBSTITUTE(SUBSTITUTE(H86,"~","~~"),"*","~*"),إعدادات_الأنواع!$A$4:$F$40,6,FALSE()),0))</f>
        <v>1000</v>
      </c>
      <c r="O86" s="31">
        <f t="shared" ca="1" si="6"/>
        <v>2000</v>
      </c>
      <c r="P86" s="48" t="str">
        <f t="shared" ca="1" si="7"/>
        <v>✅ ساري</v>
      </c>
      <c r="Q86" s="52" t="s">
        <v>45</v>
      </c>
      <c r="R86" s="49" t="s">
        <v>95</v>
      </c>
      <c r="S86" s="50">
        <f>IF(B86="","",COUNTA(التجديد!E86:E86))</f>
        <v>0</v>
      </c>
      <c r="T86" s="51" t="str">
        <f>IF(B86="","",IFERROR(VLOOKUP(SUBSTITUTE(SUBSTITUTE(H86,"~","~~"),"*","~*"),إعدادات_الأنواع!$A$4:$B$40,2,FALSE()),"?"))</f>
        <v>RCS</v>
      </c>
    </row>
    <row r="87" spans="1:20" ht="21.75" customHeight="1">
      <c r="A87" s="20" t="str">
        <f>IF(B87="","",IF(T87="?","⚠️ نوع غير معرف",T87&amp;TEXT(COUNTIFS($T$3:T87,T87),"000")))</f>
        <v>RCS085</v>
      </c>
      <c r="B87" s="21" t="s">
        <v>184</v>
      </c>
      <c r="C87" s="21" t="s">
        <v>185</v>
      </c>
      <c r="D87" s="22">
        <v>40060</v>
      </c>
      <c r="E87" s="53" t="s">
        <v>43</v>
      </c>
      <c r="F87" s="24">
        <f t="shared" ca="1" si="4"/>
        <v>16</v>
      </c>
      <c r="G87" s="25" t="s">
        <v>63</v>
      </c>
      <c r="H87" s="20" t="s">
        <v>9</v>
      </c>
      <c r="I87" s="26">
        <v>46201</v>
      </c>
      <c r="J87" s="27">
        <f t="shared" si="5"/>
        <v>46231</v>
      </c>
      <c r="K87" s="28" t="s">
        <v>44</v>
      </c>
      <c r="L87" s="29">
        <f ca="1">IF(OR(K87="لم يدفع",B87=""),"",IF(K87="تأمين فقط",0,IF(K87="اشتراك 300",300,IF(F87&lt;14,IFERROR(VLOOKUP(SUBSTITUTE(SUBSTITUTE(H87,"~","~~"),"*","~*"),إعدادات_الأنواع!$A$4:$D$40,3,FALSE()),0),IFERROR(VLOOKUP(SUBSTITUTE(SUBSTITUTE(H87,"~","~~"),"*","~*"),إعدادات_الأنواع!$A$4:$D$40,4,FALSE()),0)))))</f>
        <v>1500</v>
      </c>
      <c r="M87" s="30">
        <f>IF(OR(K87="لم يدفع",B87=""),"",IFERROR(VLOOKUP(SUBSTITUTE(SUBSTITUTE(H87,"~","~~"),"*","~*"),إعدادات_الأنواع!$A$4:$E$40,5,FALSE()),0))</f>
        <v>500</v>
      </c>
      <c r="N87" s="30">
        <f>IF(OR(K87="لم يدفع",K87="تأمين فقط",K87="اشتراك 300",B87=""),"",IFERROR(VLOOKUP(SUBSTITUTE(SUBSTITUTE(H87,"~","~~"),"*","~*"),إعدادات_الأنواع!$A$4:$F$40,6,FALSE()),0))</f>
        <v>1000</v>
      </c>
      <c r="O87" s="31">
        <f t="shared" ca="1" si="6"/>
        <v>2000</v>
      </c>
      <c r="P87" s="32" t="str">
        <f t="shared" ca="1" si="7"/>
        <v>✅ ساري</v>
      </c>
      <c r="Q87" s="33" t="s">
        <v>45</v>
      </c>
      <c r="R87" s="34" t="s">
        <v>95</v>
      </c>
      <c r="S87" s="35">
        <f>IF(B87="","",COUNTA(التجديد!E87:E87))</f>
        <v>0</v>
      </c>
      <c r="T87" s="36" t="str">
        <f>IF(B87="","",IFERROR(VLOOKUP(SUBSTITUTE(SUBSTITUTE(H87,"~","~~"),"*","~*"),إعدادات_الأنواع!$A$4:$B$40,2,FALSE()),"?"))</f>
        <v>RCS</v>
      </c>
    </row>
    <row r="88" spans="1:20" ht="21.75" customHeight="1">
      <c r="A88" s="37" t="str">
        <f>IF(B88="","",IF(T88="?","⚠️ نوع غير معرف",T88&amp;TEXT(COUNTIFS($T$3:T88,T88),"000")))</f>
        <v>RCS086</v>
      </c>
      <c r="B88" s="38" t="s">
        <v>186</v>
      </c>
      <c r="C88" s="38" t="s">
        <v>168</v>
      </c>
      <c r="D88" s="39">
        <v>42936</v>
      </c>
      <c r="E88" s="54" t="s">
        <v>58</v>
      </c>
      <c r="F88" s="41">
        <f t="shared" ca="1" si="4"/>
        <v>8</v>
      </c>
      <c r="G88" s="42"/>
      <c r="H88" s="37" t="s">
        <v>9</v>
      </c>
      <c r="I88" s="43">
        <v>46201</v>
      </c>
      <c r="J88" s="44">
        <f t="shared" si="5"/>
        <v>46231</v>
      </c>
      <c r="K88" s="45" t="s">
        <v>44</v>
      </c>
      <c r="L88" s="46">
        <f ca="1">IF(OR(K88="لم يدفع",B88=""),"",IF(K88="تأمين فقط",0,IF(K88="اشتراك 300",300,IF(F88&lt;14,IFERROR(VLOOKUP(SUBSTITUTE(SUBSTITUTE(H88,"~","~~"),"*","~*"),إعدادات_الأنواع!$A$4:$D$40,3,FALSE()),0),IFERROR(VLOOKUP(SUBSTITUTE(SUBSTITUTE(H88,"~","~~"),"*","~*"),إعدادات_الأنواع!$A$4:$D$40,4,FALSE()),0)))))</f>
        <v>1300</v>
      </c>
      <c r="M88" s="47">
        <f>IF(OR(K88="لم يدفع",B88=""),"",IFERROR(VLOOKUP(SUBSTITUTE(SUBSTITUTE(H88,"~","~~"),"*","~*"),إعدادات_الأنواع!$A$4:$E$40,5,FALSE()),0))</f>
        <v>500</v>
      </c>
      <c r="N88" s="47">
        <f>IF(OR(K88="لم يدفع",K88="تأمين فقط",K88="اشتراك 300",B88=""),"",IFERROR(VLOOKUP(SUBSTITUTE(SUBSTITUTE(H88,"~","~~"),"*","~*"),إعدادات_الأنواع!$A$4:$F$40,6,FALSE()),0))</f>
        <v>1000</v>
      </c>
      <c r="O88" s="31">
        <f t="shared" ca="1" si="6"/>
        <v>1800</v>
      </c>
      <c r="P88" s="48" t="str">
        <f t="shared" ca="1" si="7"/>
        <v>✅ ساري</v>
      </c>
      <c r="Q88" s="52" t="s">
        <v>45</v>
      </c>
      <c r="R88" s="49" t="s">
        <v>60</v>
      </c>
      <c r="S88" s="50">
        <f>IF(B88="","",COUNTA(التجديد!E88:E88))</f>
        <v>0</v>
      </c>
      <c r="T88" s="51" t="str">
        <f>IF(B88="","",IFERROR(VLOOKUP(SUBSTITUTE(SUBSTITUTE(H88,"~","~~"),"*","~*"),إعدادات_الأنواع!$A$4:$B$40,2,FALSE()),"?"))</f>
        <v>RCS</v>
      </c>
    </row>
    <row r="89" spans="1:20" ht="21.75" customHeight="1">
      <c r="A89" s="20" t="str">
        <f>IF(B89="","",IF(T89="?","⚠️ نوع غير معرف",T89&amp;TEXT(COUNTIFS($T$3:T89,T89),"000")))</f>
        <v>RCS087</v>
      </c>
      <c r="B89" s="38" t="s">
        <v>187</v>
      </c>
      <c r="C89" s="38" t="s">
        <v>106</v>
      </c>
      <c r="D89" s="39">
        <v>42467</v>
      </c>
      <c r="E89" s="54" t="s">
        <v>43</v>
      </c>
      <c r="F89" s="41">
        <f t="shared" ca="1" si="4"/>
        <v>10</v>
      </c>
      <c r="G89" s="42"/>
      <c r="H89" s="37" t="s">
        <v>14</v>
      </c>
      <c r="I89" s="43">
        <v>46204</v>
      </c>
      <c r="J89" s="44">
        <f t="shared" si="5"/>
        <v>46234</v>
      </c>
      <c r="K89" s="45" t="s">
        <v>44</v>
      </c>
      <c r="L89" s="29">
        <f ca="1">IF(OR(K89="لم يدفع",B89=""),"",IF(K89="تأمين فقط",0,IF(K89="اشتراك 300",300,IF(F89&lt;14,IFERROR(VLOOKUP(SUBSTITUTE(SUBSTITUTE(H89,"~","~~"),"*","~*"),إعدادات_الأنواع!$A$4:$D$40,3,FALSE()),0),IFERROR(VLOOKUP(SUBSTITUTE(SUBSTITUTE(H89,"~","~~"),"*","~*"),إعدادات_الأنواع!$A$4:$D$40,4,FALSE()),0)))))</f>
        <v>300</v>
      </c>
      <c r="M89" s="30">
        <f>IF(OR(K89="لم يدفع",B89=""),"",IFERROR(VLOOKUP(SUBSTITUTE(SUBSTITUTE(H89,"~","~~"),"*","~*"),إعدادات_الأنواع!$A$4:$E$40,5,FALSE()),0))</f>
        <v>500</v>
      </c>
      <c r="N89" s="30">
        <f>IF(OR(K89="لم يدفع",K89="تأمين فقط",K89="اشتراك 300",B89=""),"",IFERROR(VLOOKUP(SUBSTITUTE(SUBSTITUTE(H89,"~","~~"),"*","~*"),إعدادات_الأنواع!$A$4:$F$40,6,FALSE()),0))</f>
        <v>0</v>
      </c>
      <c r="O89" s="31">
        <f t="shared" ca="1" si="6"/>
        <v>800</v>
      </c>
      <c r="P89" s="48" t="str">
        <f t="shared" ca="1" si="7"/>
        <v>✅ ساري</v>
      </c>
      <c r="Q89" s="52" t="s">
        <v>45</v>
      </c>
      <c r="R89" s="49" t="s">
        <v>46</v>
      </c>
      <c r="S89" s="50">
        <f>IF(B89="","",COUNTA(التجديد!E89:E89))</f>
        <v>0</v>
      </c>
      <c r="T89" s="51" t="str">
        <f>IF(B89="","",IFERROR(VLOOKUP(SUBSTITUTE(SUBSTITUTE(H89,"~","~~"),"*","~*"),إعدادات_الأنواع!$A$4:$B$40,2,FALSE()),"?"))</f>
        <v>RCS</v>
      </c>
    </row>
    <row r="90" spans="1:20" ht="21.75" customHeight="1">
      <c r="A90" s="37" t="str">
        <f>IF(B90="","",IF(T90="?","⚠️ نوع غير معرف",T90&amp;TEXT(COUNTIFS($T$3:T90,T90),"000")))</f>
        <v>RCS088</v>
      </c>
      <c r="B90" s="38" t="s">
        <v>188</v>
      </c>
      <c r="C90" s="38" t="s">
        <v>189</v>
      </c>
      <c r="D90" s="39">
        <v>40972</v>
      </c>
      <c r="E90" s="54" t="s">
        <v>43</v>
      </c>
      <c r="F90" s="41">
        <f t="shared" ca="1" si="4"/>
        <v>14</v>
      </c>
      <c r="G90" s="42" t="s">
        <v>63</v>
      </c>
      <c r="H90" s="37" t="s">
        <v>9</v>
      </c>
      <c r="I90" s="43">
        <v>46204</v>
      </c>
      <c r="J90" s="44">
        <f t="shared" si="5"/>
        <v>46234</v>
      </c>
      <c r="K90" s="45" t="s">
        <v>44</v>
      </c>
      <c r="L90" s="29">
        <f ca="1">IF(OR(K90="لم يدفع",B90=""),"",IF(K90="تأمين فقط",0,IF(K90="اشتراك 300",300,IF(F90&lt;14,IFERROR(VLOOKUP(SUBSTITUTE(SUBSTITUTE(H90,"~","~~"),"*","~*"),إعدادات_الأنواع!$A$4:$D$40,3,FALSE()),0),IFERROR(VLOOKUP(SUBSTITUTE(SUBSTITUTE(H90,"~","~~"),"*","~*"),إعدادات_الأنواع!$A$4:$D$40,4,FALSE()),0)))))</f>
        <v>1500</v>
      </c>
      <c r="M90" s="30">
        <f>IF(OR(K90="لم يدفع",B90=""),"",IFERROR(VLOOKUP(SUBSTITUTE(SUBSTITUTE(H90,"~","~~"),"*","~*"),إعدادات_الأنواع!$A$4:$E$40,5,FALSE()),0))</f>
        <v>500</v>
      </c>
      <c r="N90" s="30">
        <f>IF(OR(K90="لم يدفع",K90="تأمين فقط",K90="اشتراك 300",B90=""),"",IFERROR(VLOOKUP(SUBSTITUTE(SUBSTITUTE(H90,"~","~~"),"*","~*"),إعدادات_الأنواع!$A$4:$F$40,6,FALSE()),0))</f>
        <v>1000</v>
      </c>
      <c r="O90" s="31">
        <f t="shared" ca="1" si="6"/>
        <v>2000</v>
      </c>
      <c r="P90" s="48" t="str">
        <f t="shared" ca="1" si="7"/>
        <v>✅ ساري</v>
      </c>
      <c r="Q90" s="52" t="s">
        <v>45</v>
      </c>
      <c r="R90" s="49" t="s">
        <v>46</v>
      </c>
      <c r="S90" s="50">
        <f>IF(B90="","",COUNTA(التجديد!E90:E90))</f>
        <v>0</v>
      </c>
      <c r="T90" s="51" t="str">
        <f>IF(B90="","",IFERROR(VLOOKUP(SUBSTITUTE(SUBSTITUTE(H90,"~","~~"),"*","~*"),إعدادات_الأنواع!$A$4:$B$40,2,FALSE()),"?"))</f>
        <v>RCS</v>
      </c>
    </row>
    <row r="91" spans="1:20" ht="21.75" customHeight="1">
      <c r="A91" s="20" t="str">
        <f>IF(B91="","",IF(T91="?","⚠️ نوع غير معرف",T91&amp;TEXT(COUNTIFS($T$3:T91,T91),"000")))</f>
        <v>RCS089</v>
      </c>
      <c r="B91" s="38" t="s">
        <v>190</v>
      </c>
      <c r="C91" s="38" t="s">
        <v>191</v>
      </c>
      <c r="D91" s="39">
        <v>25076</v>
      </c>
      <c r="E91" s="54" t="s">
        <v>43</v>
      </c>
      <c r="F91" s="41">
        <f t="shared" ca="1" si="4"/>
        <v>57</v>
      </c>
      <c r="G91" s="42" t="s">
        <v>126</v>
      </c>
      <c r="H91" s="37" t="s">
        <v>9</v>
      </c>
      <c r="I91" s="43">
        <v>46204</v>
      </c>
      <c r="J91" s="44">
        <f t="shared" si="5"/>
        <v>46234</v>
      </c>
      <c r="K91" s="45" t="s">
        <v>44</v>
      </c>
      <c r="L91" s="29">
        <f ca="1">IF(OR(K91="لم يدفع",B91=""),"",IF(K91="تأمين فقط",0,IF(K91="اشتراك 300",300,IF(F91&lt;14,IFERROR(VLOOKUP(SUBSTITUTE(SUBSTITUTE(H91,"~","~~"),"*","~*"),إعدادات_الأنواع!$A$4:$D$40,3,FALSE()),0),IFERROR(VLOOKUP(SUBSTITUTE(SUBSTITUTE(H91,"~","~~"),"*","~*"),إعدادات_الأنواع!$A$4:$D$40,4,FALSE()),0)))))</f>
        <v>1500</v>
      </c>
      <c r="M91" s="30">
        <f>IF(OR(K91="لم يدفع",B91=""),"",IFERROR(VLOOKUP(SUBSTITUTE(SUBSTITUTE(H91,"~","~~"),"*","~*"),إعدادات_الأنواع!$A$4:$E$40,5,FALSE()),0))</f>
        <v>500</v>
      </c>
      <c r="N91" s="30">
        <f>IF(OR(K91="لم يدفع",K91="تأمين فقط",K91="اشتراك 300",B91=""),"",IFERROR(VLOOKUP(SUBSTITUTE(SUBSTITUTE(H91,"~","~~"),"*","~*"),إعدادات_الأنواع!$A$4:$F$40,6,FALSE()),0))</f>
        <v>1000</v>
      </c>
      <c r="O91" s="31">
        <f t="shared" ca="1" si="6"/>
        <v>2000</v>
      </c>
      <c r="P91" s="48" t="str">
        <f t="shared" ca="1" si="7"/>
        <v>✅ ساري</v>
      </c>
      <c r="Q91" s="52" t="s">
        <v>45</v>
      </c>
      <c r="R91" s="49" t="s">
        <v>95</v>
      </c>
      <c r="S91" s="50">
        <f>IF(B91="","",COUNTA(التجديد!E91:E91))</f>
        <v>0</v>
      </c>
      <c r="T91" s="51" t="str">
        <f>IF(B91="","",IFERROR(VLOOKUP(SUBSTITUTE(SUBSTITUTE(H91,"~","~~"),"*","~*"),إعدادات_الأنواع!$A$4:$B$40,2,FALSE()),"?"))</f>
        <v>RCS</v>
      </c>
    </row>
    <row r="92" spans="1:20" ht="21.75" customHeight="1">
      <c r="A92" s="37" t="str">
        <f>IF(B92="","",IF(T92="?","⚠️ نوع غير معرف",T92&amp;TEXT(COUNTIFS($T$3:T92,T92),"000")))</f>
        <v>RCS090</v>
      </c>
      <c r="B92" s="38" t="s">
        <v>192</v>
      </c>
      <c r="C92" s="38" t="s">
        <v>193</v>
      </c>
      <c r="D92" s="39">
        <v>43143</v>
      </c>
      <c r="E92" s="54" t="s">
        <v>58</v>
      </c>
      <c r="F92" s="41">
        <f t="shared" ca="1" si="4"/>
        <v>8</v>
      </c>
      <c r="G92" s="42" t="s">
        <v>51</v>
      </c>
      <c r="H92" s="37" t="s">
        <v>9</v>
      </c>
      <c r="I92" s="43">
        <v>46204</v>
      </c>
      <c r="J92" s="44">
        <f t="shared" si="5"/>
        <v>46234</v>
      </c>
      <c r="K92" s="45" t="s">
        <v>44</v>
      </c>
      <c r="L92" s="29">
        <f ca="1">IF(OR(K92="لم يدفع",B92=""),"",IF(K92="تأمين فقط",0,IF(K92="اشتراك 300",300,IF(F92&lt;14,IFERROR(VLOOKUP(SUBSTITUTE(SUBSTITUTE(H92,"~","~~"),"*","~*"),إعدادات_الأنواع!$A$4:$D$40,3,FALSE()),0),IFERROR(VLOOKUP(SUBSTITUTE(SUBSTITUTE(H92,"~","~~"),"*","~*"),إعدادات_الأنواع!$A$4:$D$40,4,FALSE()),0)))))</f>
        <v>1300</v>
      </c>
      <c r="M92" s="30">
        <f>IF(OR(K92="لم يدفع",B92=""),"",IFERROR(VLOOKUP(SUBSTITUTE(SUBSTITUTE(H92,"~","~~"),"*","~*"),إعدادات_الأنواع!$A$4:$E$40,5,FALSE()),0))</f>
        <v>500</v>
      </c>
      <c r="N92" s="30">
        <f>IF(OR(K92="لم يدفع",K92="تأمين فقط",K92="اشتراك 300",B92=""),"",IFERROR(VLOOKUP(SUBSTITUTE(SUBSTITUTE(H92,"~","~~"),"*","~*"),إعدادات_الأنواع!$A$4:$F$40,6,FALSE()),0))</f>
        <v>1000</v>
      </c>
      <c r="O92" s="31">
        <f t="shared" ca="1" si="6"/>
        <v>1800</v>
      </c>
      <c r="P92" s="48" t="str">
        <f t="shared" ca="1" si="7"/>
        <v>✅ ساري</v>
      </c>
      <c r="Q92" s="52" t="s">
        <v>45</v>
      </c>
      <c r="R92" s="49" t="s">
        <v>194</v>
      </c>
      <c r="S92" s="50">
        <f>IF(B92="","",COUNTA(التجديد!E92:E92))</f>
        <v>0</v>
      </c>
      <c r="T92" s="51" t="str">
        <f>IF(B92="","",IFERROR(VLOOKUP(SUBSTITUTE(SUBSTITUTE(H92,"~","~~"),"*","~*"),إعدادات_الأنواع!$A$4:$B$40,2,FALSE()),"?"))</f>
        <v>RCS</v>
      </c>
    </row>
    <row r="93" spans="1:20" ht="21.75" customHeight="1">
      <c r="A93" s="20" t="str">
        <f>IF(B93="","",IF(T93="?","⚠️ نوع غير معرف",T93&amp;TEXT(COUNTIFS($T$3:T93,T93),"000")))</f>
        <v>RCS091</v>
      </c>
      <c r="B93" s="38" t="s">
        <v>192</v>
      </c>
      <c r="C93" s="38" t="s">
        <v>195</v>
      </c>
      <c r="D93" s="39">
        <v>42324</v>
      </c>
      <c r="E93" s="54" t="s">
        <v>43</v>
      </c>
      <c r="F93" s="41">
        <f t="shared" ca="1" si="4"/>
        <v>10</v>
      </c>
      <c r="G93" s="42" t="s">
        <v>63</v>
      </c>
      <c r="H93" s="37" t="s">
        <v>14</v>
      </c>
      <c r="I93" s="43">
        <v>46204</v>
      </c>
      <c r="J93" s="44">
        <f t="shared" si="5"/>
        <v>46234</v>
      </c>
      <c r="K93" s="45" t="s">
        <v>44</v>
      </c>
      <c r="L93" s="29">
        <f ca="1">IF(OR(K93="لم يدفع",B93=""),"",IF(K93="تأمين فقط",0,IF(K93="اشتراك 300",300,IF(F93&lt;14,IFERROR(VLOOKUP(SUBSTITUTE(SUBSTITUTE(H93,"~","~~"),"*","~*"),إعدادات_الأنواع!$A$4:$D$40,3,FALSE()),0),IFERROR(VLOOKUP(SUBSTITUTE(SUBSTITUTE(H93,"~","~~"),"*","~*"),إعدادات_الأنواع!$A$4:$D$40,4,FALSE()),0)))))</f>
        <v>300</v>
      </c>
      <c r="M93" s="30">
        <f>IF(OR(K93="لم يدفع",B93=""),"",IFERROR(VLOOKUP(SUBSTITUTE(SUBSTITUTE(H93,"~","~~"),"*","~*"),إعدادات_الأنواع!$A$4:$E$40,5,FALSE()),0))</f>
        <v>500</v>
      </c>
      <c r="N93" s="30">
        <f>IF(OR(K93="لم يدفع",K93="تأمين فقط",K93="اشتراك 300",B93=""),"",IFERROR(VLOOKUP(SUBSTITUTE(SUBSTITUTE(H93,"~","~~"),"*","~*"),إعدادات_الأنواع!$A$4:$F$40,6,FALSE()),0))</f>
        <v>0</v>
      </c>
      <c r="O93" s="31">
        <f t="shared" ca="1" si="6"/>
        <v>800</v>
      </c>
      <c r="P93" s="48" t="str">
        <f t="shared" ca="1" si="7"/>
        <v>✅ ساري</v>
      </c>
      <c r="Q93" s="52" t="s">
        <v>45</v>
      </c>
      <c r="R93" s="49" t="s">
        <v>194</v>
      </c>
      <c r="S93" s="50">
        <f>IF(B93="","",COUNTA(التجديد!E93:E93))</f>
        <v>0</v>
      </c>
      <c r="T93" s="51" t="str">
        <f>IF(B93="","",IFERROR(VLOOKUP(SUBSTITUTE(SUBSTITUTE(H93,"~","~~"),"*","~*"),إعدادات_الأنواع!$A$4:$B$40,2,FALSE()),"?"))</f>
        <v>RCS</v>
      </c>
    </row>
    <row r="94" spans="1:20" ht="21.75" customHeight="1">
      <c r="A94" s="37" t="str">
        <f>IF(B94="","",IF(T94="?","⚠️ نوع غير معرف",T94&amp;TEXT(COUNTIFS($T$3:T94,T94),"000")))</f>
        <v>RCS092</v>
      </c>
      <c r="B94" s="38" t="s">
        <v>196</v>
      </c>
      <c r="C94" s="38" t="s">
        <v>197</v>
      </c>
      <c r="D94" s="39">
        <v>41897</v>
      </c>
      <c r="E94" s="54" t="s">
        <v>58</v>
      </c>
      <c r="F94" s="41">
        <f t="shared" ca="1" si="4"/>
        <v>11</v>
      </c>
      <c r="G94" s="42"/>
      <c r="H94" s="37" t="s">
        <v>14</v>
      </c>
      <c r="I94" s="43">
        <v>46208</v>
      </c>
      <c r="J94" s="44">
        <f t="shared" si="5"/>
        <v>46238</v>
      </c>
      <c r="K94" s="45" t="s">
        <v>44</v>
      </c>
      <c r="L94" s="46">
        <f ca="1">IF(OR(K94="لم يدفع",B94=""),"",IF(K94="تأمين فقط",0,IF(K94="اشتراك 300",300,IF(F94&lt;14,IFERROR(VLOOKUP(SUBSTITUTE(SUBSTITUTE(H94,"~","~~"),"*","~*"),إعدادات_الأنواع!$A$4:$D$40,3,FALSE()),0),IFERROR(VLOOKUP(SUBSTITUTE(SUBSTITUTE(H94,"~","~~"),"*","~*"),إعدادات_الأنواع!$A$4:$D$40,4,FALSE()),0)))))</f>
        <v>300</v>
      </c>
      <c r="M94" s="47">
        <f>IF(OR(K94="لم يدفع",B94=""),"",IFERROR(VLOOKUP(SUBSTITUTE(SUBSTITUTE(H94,"~","~~"),"*","~*"),إعدادات_الأنواع!$A$4:$E$40,5,FALSE()),0))</f>
        <v>500</v>
      </c>
      <c r="N94" s="47">
        <f>IF(OR(K94="لم يدفع",K94="تأمين فقط",K94="اشتراك 300",B94=""),"",IFERROR(VLOOKUP(SUBSTITUTE(SUBSTITUTE(H94,"~","~~"),"*","~*"),إعدادات_الأنواع!$A$4:$F$40,6,FALSE()),0))</f>
        <v>0</v>
      </c>
      <c r="O94" s="31">
        <f t="shared" ca="1" si="6"/>
        <v>800</v>
      </c>
      <c r="P94" s="48" t="str">
        <f t="shared" ca="1" si="7"/>
        <v>✅ ساري</v>
      </c>
      <c r="Q94" s="52" t="s">
        <v>45</v>
      </c>
      <c r="R94" s="49" t="s">
        <v>46</v>
      </c>
      <c r="S94" s="50">
        <f>IF(B94="","",COUNTA(التجديد!E94:E94))</f>
        <v>0</v>
      </c>
      <c r="T94" s="51" t="str">
        <f>IF(B94="","",IFERROR(VLOOKUP(SUBSTITUTE(SUBSTITUTE(H94,"~","~~"),"*","~*"),إعدادات_الأنواع!$A$4:$B$40,2,FALSE()),"?"))</f>
        <v>RCS</v>
      </c>
    </row>
    <row r="95" spans="1:20" ht="21.75" customHeight="1">
      <c r="A95" s="20" t="str">
        <f>IF(B95="","",IF(T95="?","⚠️ نوع غير معرف",T95&amp;TEXT(COUNTIFS($T$3:T95,T95),"000")))</f>
        <v>RCS093</v>
      </c>
      <c r="B95" s="38" t="s">
        <v>198</v>
      </c>
      <c r="C95" s="38" t="s">
        <v>199</v>
      </c>
      <c r="D95" s="39">
        <v>44649</v>
      </c>
      <c r="E95" s="54" t="s">
        <v>43</v>
      </c>
      <c r="F95" s="41">
        <f t="shared" ca="1" si="4"/>
        <v>4</v>
      </c>
      <c r="G95" s="42"/>
      <c r="H95" s="37" t="s">
        <v>14</v>
      </c>
      <c r="I95" s="43">
        <v>46208</v>
      </c>
      <c r="J95" s="44">
        <f t="shared" si="5"/>
        <v>46238</v>
      </c>
      <c r="K95" s="45" t="s">
        <v>44</v>
      </c>
      <c r="L95" s="46">
        <f ca="1">IF(OR(K95="لم يدفع",B95=""),"",IF(K95="تأمين فقط",0,IF(K95="اشتراك 300",300,IF(F95&lt;14,IFERROR(VLOOKUP(SUBSTITUTE(SUBSTITUTE(H95,"~","~~"),"*","~*"),إعدادات_الأنواع!$A$4:$D$40,3,FALSE()),0),IFERROR(VLOOKUP(SUBSTITUTE(SUBSTITUTE(H95,"~","~~"),"*","~*"),إعدادات_الأنواع!$A$4:$D$40,4,FALSE()),0)))))</f>
        <v>300</v>
      </c>
      <c r="M95" s="47">
        <f>IF(OR(K95="لم يدفع",B95=""),"",IFERROR(VLOOKUP(SUBSTITUTE(SUBSTITUTE(H95,"~","~~"),"*","~*"),إعدادات_الأنواع!$A$4:$E$40,5,FALSE()),0))</f>
        <v>500</v>
      </c>
      <c r="N95" s="47">
        <f>IF(OR(K95="لم يدفع",K95="تأمين فقط",K95="اشتراك 300",B95=""),"",IFERROR(VLOOKUP(SUBSTITUTE(SUBSTITUTE(H95,"~","~~"),"*","~*"),إعدادات_الأنواع!$A$4:$F$40,6,FALSE()),0))</f>
        <v>0</v>
      </c>
      <c r="O95" s="31">
        <f t="shared" ca="1" si="6"/>
        <v>800</v>
      </c>
      <c r="P95" s="48" t="str">
        <f t="shared" ca="1" si="7"/>
        <v>✅ ساري</v>
      </c>
      <c r="Q95" s="52" t="s">
        <v>45</v>
      </c>
      <c r="R95" s="49" t="s">
        <v>46</v>
      </c>
      <c r="S95" s="50">
        <f>IF(B95="","",COUNTA(التجديد!E95:E95))</f>
        <v>0</v>
      </c>
      <c r="T95" s="51" t="str">
        <f>IF(B95="","",IFERROR(VLOOKUP(SUBSTITUTE(SUBSTITUTE(H95,"~","~~"),"*","~*"),إعدادات_الأنواع!$A$4:$B$40,2,FALSE()),"?"))</f>
        <v>RCS</v>
      </c>
    </row>
    <row r="96" spans="1:20" ht="21.75" customHeight="1">
      <c r="A96" s="37" t="str">
        <f>IF(B96="","",IF(T96="?","⚠️ نوع غير معرف",T96&amp;TEXT(COUNTIFS($T$3:T96,T96),"000")))</f>
        <v>RCS094</v>
      </c>
      <c r="B96" s="38" t="s">
        <v>200</v>
      </c>
      <c r="C96" s="38" t="s">
        <v>201</v>
      </c>
      <c r="D96" s="39">
        <v>42905</v>
      </c>
      <c r="E96" s="54" t="s">
        <v>43</v>
      </c>
      <c r="F96" s="41">
        <f t="shared" ca="1" si="4"/>
        <v>9</v>
      </c>
      <c r="G96" s="42"/>
      <c r="H96" s="37" t="s">
        <v>14</v>
      </c>
      <c r="I96" s="43">
        <v>46204</v>
      </c>
      <c r="J96" s="44">
        <f t="shared" si="5"/>
        <v>46234</v>
      </c>
      <c r="K96" s="45" t="s">
        <v>64</v>
      </c>
      <c r="L96" s="46" t="str">
        <f>IF(OR(K96="لم يدفع",B96=""),"",IF(K96="تأمين فقط",0,IF(K96="اشتراك 300",300,IF(F96&lt;14,IFERROR(VLOOKUP(SUBSTITUTE(SUBSTITUTE(H96,"~","~~"),"*","~*"),إعدادات_الأنواع!$A$4:$D$40,3,FALSE()),0),IFERROR(VLOOKUP(SUBSTITUTE(SUBSTITUTE(H96,"~","~~"),"*","~*"),إعدادات_الأنواع!$A$4:$D$40,4,FALSE()),0)))))</f>
        <v/>
      </c>
      <c r="M96" s="47" t="str">
        <f>IF(OR(K96="لم يدفع",B96=""),"",IFERROR(VLOOKUP(SUBSTITUTE(SUBSTITUTE(H96,"~","~~"),"*","~*"),إعدادات_الأنواع!$A$4:$E$40,5,FALSE()),0))</f>
        <v/>
      </c>
      <c r="N96" s="47" t="str">
        <f>IF(OR(K96="لم يدفع",K96="تأمين فقط",K96="اشتراك 300",B96=""),"",IFERROR(VLOOKUP(SUBSTITUTE(SUBSTITUTE(H96,"~","~~"),"*","~*"),إعدادات_الأنواع!$A$4:$F$40,6,FALSE()),0))</f>
        <v/>
      </c>
      <c r="O96" s="31" t="str">
        <f t="shared" si="6"/>
        <v/>
      </c>
      <c r="P96" s="48" t="str">
        <f t="shared" ca="1" si="7"/>
        <v>🔒 مجمدة</v>
      </c>
      <c r="Q96" s="52" t="s">
        <v>45</v>
      </c>
      <c r="R96" s="49" t="s">
        <v>46</v>
      </c>
      <c r="S96" s="50">
        <f>IF(B96="","",COUNTA(التجديد!E96:E96))</f>
        <v>0</v>
      </c>
      <c r="T96" s="51" t="str">
        <f>IF(B96="","",IFERROR(VLOOKUP(SUBSTITUTE(SUBSTITUTE(H96,"~","~~"),"*","~*"),إعدادات_الأنواع!$A$4:$B$40,2,FALSE()),"?"))</f>
        <v>RCS</v>
      </c>
    </row>
    <row r="97" spans="1:20" ht="21.75" customHeight="1">
      <c r="A97" s="20" t="str">
        <f>IF(B97="","",IF(T97="?","⚠️ نوع غير معرف",T97&amp;TEXT(COUNTIFS($T$3:T97,T97),"000")))</f>
        <v>RCS095</v>
      </c>
      <c r="B97" s="38" t="s">
        <v>202</v>
      </c>
      <c r="C97" s="38" t="s">
        <v>203</v>
      </c>
      <c r="D97" s="39">
        <v>40953</v>
      </c>
      <c r="E97" s="54" t="s">
        <v>43</v>
      </c>
      <c r="F97" s="41">
        <f t="shared" ca="1" si="4"/>
        <v>14</v>
      </c>
      <c r="G97" s="42"/>
      <c r="H97" s="37" t="s">
        <v>9</v>
      </c>
      <c r="I97" s="43">
        <v>46201</v>
      </c>
      <c r="J97" s="44">
        <f t="shared" si="5"/>
        <v>46231</v>
      </c>
      <c r="K97" s="45" t="s">
        <v>44</v>
      </c>
      <c r="L97" s="46">
        <f ca="1">IF(OR(K97="لم يدفع",B97=""),"",IF(K97="تأمين فقط",0,IF(K97="اشتراك 300",300,IF(F97&lt;14,IFERROR(VLOOKUP(SUBSTITUTE(SUBSTITUTE(H97,"~","~~"),"*","~*"),إعدادات_الأنواع!$A$4:$D$40,3,FALSE()),0),IFERROR(VLOOKUP(SUBSTITUTE(SUBSTITUTE(H97,"~","~~"),"*","~*"),إعدادات_الأنواع!$A$4:$D$40,4,FALSE()),0)))))</f>
        <v>1500</v>
      </c>
      <c r="M97" s="47">
        <f>IF(OR(K97="لم يدفع",B97=""),"",IFERROR(VLOOKUP(SUBSTITUTE(SUBSTITUTE(H97,"~","~~"),"*","~*"),إعدادات_الأنواع!$A$4:$E$40,5,FALSE()),0))</f>
        <v>500</v>
      </c>
      <c r="N97" s="47">
        <f>IF(OR(K97="لم يدفع",K97="تأمين فقط",K97="اشتراك 300",B97=""),"",IFERROR(VLOOKUP(SUBSTITUTE(SUBSTITUTE(H97,"~","~~"),"*","~*"),إعدادات_الأنواع!$A$4:$F$40,6,FALSE()),0))</f>
        <v>1000</v>
      </c>
      <c r="O97" s="31">
        <f t="shared" ca="1" si="6"/>
        <v>2000</v>
      </c>
      <c r="P97" s="48" t="str">
        <f t="shared" ca="1" si="7"/>
        <v>✅ ساري</v>
      </c>
      <c r="Q97" s="52" t="s">
        <v>45</v>
      </c>
      <c r="R97" s="49" t="s">
        <v>46</v>
      </c>
      <c r="S97" s="50">
        <f>IF(B97="","",COUNTA(التجديد!E97:E97))</f>
        <v>0</v>
      </c>
      <c r="T97" s="51" t="str">
        <f>IF(B97="","",IFERROR(VLOOKUP(SUBSTITUTE(SUBSTITUTE(H97,"~","~~"),"*","~*"),إعدادات_الأنواع!$A$4:$B$40,2,FALSE()),"?"))</f>
        <v>RCS</v>
      </c>
    </row>
    <row r="98" spans="1:20" ht="21.75" customHeight="1">
      <c r="A98" s="37" t="str">
        <f>IF(B98="","",IF(T98="?","⚠️ نوع غير معرف",T98&amp;TEXT(COUNTIFS($T$3:T98,T98),"000")))</f>
        <v>RCS096</v>
      </c>
      <c r="B98" s="38" t="s">
        <v>204</v>
      </c>
      <c r="C98" s="38" t="s">
        <v>205</v>
      </c>
      <c r="D98" s="39">
        <v>42195</v>
      </c>
      <c r="E98" s="54" t="s">
        <v>43</v>
      </c>
      <c r="F98" s="41">
        <f t="shared" ca="1" si="4"/>
        <v>11</v>
      </c>
      <c r="G98" s="42"/>
      <c r="H98" s="37" t="s">
        <v>9</v>
      </c>
      <c r="I98" s="43">
        <v>46204</v>
      </c>
      <c r="J98" s="44">
        <f t="shared" si="5"/>
        <v>46234</v>
      </c>
      <c r="K98" s="45" t="s">
        <v>44</v>
      </c>
      <c r="L98" s="46">
        <f ca="1">IF(OR(K98="لم يدفع",B98=""),"",IF(K98="تأمين فقط",0,IF(K98="اشتراك 300",300,IF(F98&lt;14,IFERROR(VLOOKUP(SUBSTITUTE(SUBSTITUTE(H98,"~","~~"),"*","~*"),إعدادات_الأنواع!$A$4:$D$40,3,FALSE()),0),IFERROR(VLOOKUP(SUBSTITUTE(SUBSTITUTE(H98,"~","~~"),"*","~*"),إعدادات_الأنواع!$A$4:$D$40,4,FALSE()),0)))))</f>
        <v>1300</v>
      </c>
      <c r="M98" s="47">
        <f>IF(OR(K98="لم يدفع",B98=""),"",IFERROR(VLOOKUP(SUBSTITUTE(SUBSTITUTE(H98,"~","~~"),"*","~*"),إعدادات_الأنواع!$A$4:$E$40,5,FALSE()),0))</f>
        <v>500</v>
      </c>
      <c r="N98" s="47">
        <f>IF(OR(K98="لم يدفع",K98="تأمين فقط",K98="اشتراك 300",B98=""),"",IFERROR(VLOOKUP(SUBSTITUTE(SUBSTITUTE(H98,"~","~~"),"*","~*"),إعدادات_الأنواع!$A$4:$F$40,6,FALSE()),0))</f>
        <v>1000</v>
      </c>
      <c r="O98" s="31">
        <f t="shared" ca="1" si="6"/>
        <v>1800</v>
      </c>
      <c r="P98" s="48" t="str">
        <f t="shared" ca="1" si="7"/>
        <v>✅ ساري</v>
      </c>
      <c r="Q98" s="52" t="s">
        <v>45</v>
      </c>
      <c r="R98" s="49" t="s">
        <v>46</v>
      </c>
      <c r="S98" s="50">
        <f>IF(B98="","",COUNTA(التجديد!E98:E98))</f>
        <v>0</v>
      </c>
      <c r="T98" s="51" t="str">
        <f>IF(B98="","",IFERROR(VLOOKUP(SUBSTITUTE(SUBSTITUTE(H98,"~","~~"),"*","~*"),إعدادات_الأنواع!$A$4:$B$40,2,FALSE()),"?"))</f>
        <v>RCS</v>
      </c>
    </row>
    <row r="99" spans="1:20" ht="21.75" customHeight="1">
      <c r="A99" s="20" t="str">
        <f>IF(B99="","",IF(T99="?","⚠️ نوع غير معرف",T99&amp;TEXT(COUNTIFS($T$3:T99,T99),"000")))</f>
        <v>RCS097</v>
      </c>
      <c r="B99" s="38" t="s">
        <v>52</v>
      </c>
      <c r="C99" s="38" t="s">
        <v>206</v>
      </c>
      <c r="D99" s="39">
        <v>41648</v>
      </c>
      <c r="E99" s="54" t="s">
        <v>58</v>
      </c>
      <c r="F99" s="41">
        <f t="shared" ca="1" si="4"/>
        <v>12</v>
      </c>
      <c r="G99" s="42" t="s">
        <v>63</v>
      </c>
      <c r="H99" s="37" t="s">
        <v>9</v>
      </c>
      <c r="I99" s="43">
        <v>46208</v>
      </c>
      <c r="J99" s="44">
        <f t="shared" si="5"/>
        <v>46238</v>
      </c>
      <c r="K99" s="45" t="s">
        <v>44</v>
      </c>
      <c r="L99" s="46">
        <f ca="1">IF(OR(K99="لم يدفع",B99=""),"",IF(K99="تأمين فقط",0,IF(K99="اشتراك 300",300,IF(F99&lt;14,IFERROR(VLOOKUP(SUBSTITUTE(SUBSTITUTE(H99,"~","~~"),"*","~*"),إعدادات_الأنواع!$A$4:$D$40,3,FALSE()),0),IFERROR(VLOOKUP(SUBSTITUTE(SUBSTITUTE(H99,"~","~~"),"*","~*"),إعدادات_الأنواع!$A$4:$D$40,4,FALSE()),0)))))</f>
        <v>1300</v>
      </c>
      <c r="M99" s="47">
        <f>IF(OR(K99="لم يدفع",B99=""),"",IFERROR(VLOOKUP(SUBSTITUTE(SUBSTITUTE(H99,"~","~~"),"*","~*"),إعدادات_الأنواع!$A$4:$E$40,5,FALSE()),0))</f>
        <v>500</v>
      </c>
      <c r="N99" s="47">
        <f>IF(OR(K99="لم يدفع",K99="تأمين فقط",K99="اشتراك 300",B99=""),"",IFERROR(VLOOKUP(SUBSTITUTE(SUBSTITUTE(H99,"~","~~"),"*","~*"),إعدادات_الأنواع!$A$4:$F$40,6,FALSE()),0))</f>
        <v>1000</v>
      </c>
      <c r="O99" s="55">
        <f t="shared" ca="1" si="6"/>
        <v>1800</v>
      </c>
      <c r="P99" s="48" t="str">
        <f t="shared" ca="1" si="7"/>
        <v>✅ ساري</v>
      </c>
      <c r="Q99" s="52" t="s">
        <v>45</v>
      </c>
      <c r="R99" s="49" t="s">
        <v>194</v>
      </c>
      <c r="S99" s="50">
        <f>IF(B99="","",COUNTA(التجديد!E99:E99))</f>
        <v>0</v>
      </c>
      <c r="T99" s="51" t="str">
        <f>IF(B99="","",IFERROR(VLOOKUP(SUBSTITUTE(SUBSTITUTE(H99,"~","~~"),"*","~*"),إعدادات_الأنواع!$A$4:$B$40,2,FALSE()),"?"))</f>
        <v>RCS</v>
      </c>
    </row>
    <row r="100" spans="1:20" ht="21.75" customHeight="1">
      <c r="A100" s="37" t="str">
        <f>IF(B100="","",IF(T100="?","⚠️ نوع غير معرف",T100&amp;TEXT(COUNTIFS($T$3:T100,T100),"000")))</f>
        <v>RCS098</v>
      </c>
      <c r="B100" s="38" t="s">
        <v>207</v>
      </c>
      <c r="C100" s="38" t="s">
        <v>208</v>
      </c>
      <c r="D100" s="39">
        <v>43757</v>
      </c>
      <c r="E100" s="54" t="s">
        <v>58</v>
      </c>
      <c r="F100" s="41">
        <f t="shared" ca="1" si="4"/>
        <v>6</v>
      </c>
      <c r="G100" s="42" t="s">
        <v>63</v>
      </c>
      <c r="H100" s="37" t="s">
        <v>9</v>
      </c>
      <c r="I100" s="43">
        <v>46208</v>
      </c>
      <c r="J100" s="44">
        <f t="shared" si="5"/>
        <v>46238</v>
      </c>
      <c r="K100" s="45" t="s">
        <v>44</v>
      </c>
      <c r="L100" s="46">
        <f ca="1">IF(OR(K100="لم يدفع",B100=""),"",IF(K100="تأمين فقط",0,IF(K100="اشتراك 300",300,IF(F100&lt;14,IFERROR(VLOOKUP(SUBSTITUTE(SUBSTITUTE(H100,"~","~~"),"*","~*"),إعدادات_الأنواع!$A$4:$D$40,3,FALSE()),0),IFERROR(VLOOKUP(SUBSTITUTE(SUBSTITUTE(H100,"~","~~"),"*","~*"),إعدادات_الأنواع!$A$4:$D$40,4,FALSE()),0)))))</f>
        <v>1300</v>
      </c>
      <c r="M100" s="47">
        <f>IF(OR(K100="لم يدفع",B100=""),"",IFERROR(VLOOKUP(SUBSTITUTE(SUBSTITUTE(H100,"~","~~"),"*","~*"),إعدادات_الأنواع!$A$4:$E$40,5,FALSE()),0))</f>
        <v>500</v>
      </c>
      <c r="N100" s="47">
        <f>IF(OR(K100="لم يدفع",K100="تأمين فقط",K100="اشتراك 300",B100=""),"",IFERROR(VLOOKUP(SUBSTITUTE(SUBSTITUTE(H100,"~","~~"),"*","~*"),إعدادات_الأنواع!$A$4:$F$40,6,FALSE()),0))</f>
        <v>1000</v>
      </c>
      <c r="O100" s="55">
        <f t="shared" ca="1" si="6"/>
        <v>1800</v>
      </c>
      <c r="P100" s="48" t="str">
        <f t="shared" ca="1" si="7"/>
        <v>✅ ساري</v>
      </c>
      <c r="Q100" s="52" t="s">
        <v>45</v>
      </c>
      <c r="R100" s="49" t="s">
        <v>194</v>
      </c>
      <c r="S100" s="50">
        <f>IF(B100="","",COUNTA(التجديد!E100:E100))</f>
        <v>0</v>
      </c>
      <c r="T100" s="51" t="str">
        <f>IF(B100="","",IFERROR(VLOOKUP(SUBSTITUTE(SUBSTITUTE(H100,"~","~~"),"*","~*"),إعدادات_الأنواع!$A$4:$B$40,2,FALSE()),"?"))</f>
        <v>RCS</v>
      </c>
    </row>
    <row r="101" spans="1:20" ht="21.75" customHeight="1">
      <c r="A101" s="20" t="str">
        <f>IF(B101="","",IF(T101="?","⚠️ نوع غير معرف",T101&amp;TEXT(COUNTIFS($T$3:T101,T101),"000")))</f>
        <v>RCS099</v>
      </c>
      <c r="B101" s="38" t="s">
        <v>204</v>
      </c>
      <c r="C101" s="38" t="s">
        <v>209</v>
      </c>
      <c r="D101" s="39">
        <v>43240</v>
      </c>
      <c r="E101" s="54" t="s">
        <v>43</v>
      </c>
      <c r="F101" s="41">
        <f t="shared" ca="1" si="4"/>
        <v>8</v>
      </c>
      <c r="G101" s="42" t="s">
        <v>59</v>
      </c>
      <c r="H101" s="37" t="s">
        <v>9</v>
      </c>
      <c r="I101" s="43">
        <v>46208</v>
      </c>
      <c r="J101" s="44">
        <f t="shared" si="5"/>
        <v>46238</v>
      </c>
      <c r="K101" s="45" t="s">
        <v>44</v>
      </c>
      <c r="L101" s="46">
        <f ca="1">IF(OR(K101="لم يدفع",B101=""),"",IF(K101="تأمين فقط",0,IF(K101="اشتراك 300",300,IF(F101&lt;14,IFERROR(VLOOKUP(SUBSTITUTE(SUBSTITUTE(H101,"~","~~"),"*","~*"),إعدادات_الأنواع!$A$4:$D$40,3,FALSE()),0),IFERROR(VLOOKUP(SUBSTITUTE(SUBSTITUTE(H101,"~","~~"),"*","~*"),إعدادات_الأنواع!$A$4:$D$40,4,FALSE()),0)))))</f>
        <v>1300</v>
      </c>
      <c r="M101" s="47">
        <f>IF(OR(K101="لم يدفع",B101=""),"",IFERROR(VLOOKUP(SUBSTITUTE(SUBSTITUTE(H101,"~","~~"),"*","~*"),إعدادات_الأنواع!$A$4:$E$40,5,FALSE()),0))</f>
        <v>500</v>
      </c>
      <c r="N101" s="47">
        <f>IF(OR(K101="لم يدفع",K101="تأمين فقط",K101="اشتراك 300",B101=""),"",IFERROR(VLOOKUP(SUBSTITUTE(SUBSTITUTE(H101,"~","~~"),"*","~*"),إعدادات_الأنواع!$A$4:$F$40,6,FALSE()),0))</f>
        <v>1000</v>
      </c>
      <c r="O101" s="55">
        <f t="shared" ca="1" si="6"/>
        <v>1800</v>
      </c>
      <c r="P101" s="48" t="str">
        <f t="shared" ca="1" si="7"/>
        <v>✅ ساري</v>
      </c>
      <c r="Q101" s="52" t="s">
        <v>45</v>
      </c>
      <c r="R101" s="49" t="s">
        <v>46</v>
      </c>
      <c r="S101" s="50">
        <f>IF(B101="","",COUNTA(التجديد!E101:E101))</f>
        <v>0</v>
      </c>
      <c r="T101" s="51" t="str">
        <f>IF(B101="","",IFERROR(VLOOKUP(SUBSTITUTE(SUBSTITUTE(H101,"~","~~"),"*","~*"),إعدادات_الأنواع!$A$4:$B$40,2,FALSE()),"?"))</f>
        <v>RCS</v>
      </c>
    </row>
    <row r="102" spans="1:20" ht="21.75" customHeight="1">
      <c r="A102" s="37" t="str">
        <f>IF(B102="","",IF(T102="?","⚠️ نوع غير معرف",T102&amp;TEXT(COUNTIFS($T$3:T102,T102),"000")))</f>
        <v>RCS100</v>
      </c>
      <c r="B102" s="38" t="s">
        <v>210</v>
      </c>
      <c r="C102" s="38" t="s">
        <v>211</v>
      </c>
      <c r="D102" s="39">
        <v>44755</v>
      </c>
      <c r="E102" s="54" t="s">
        <v>58</v>
      </c>
      <c r="F102" s="41">
        <f t="shared" ca="1" si="4"/>
        <v>4</v>
      </c>
      <c r="G102" s="42" t="s">
        <v>63</v>
      </c>
      <c r="H102" s="37" t="s">
        <v>9</v>
      </c>
      <c r="I102" s="43">
        <v>46208</v>
      </c>
      <c r="J102" s="44">
        <f t="shared" si="5"/>
        <v>46238</v>
      </c>
      <c r="K102" s="45" t="s">
        <v>44</v>
      </c>
      <c r="L102" s="46">
        <f ca="1">IF(OR(K102="لم يدفع",B102=""),"",IF(K102="تأمين فقط",0,IF(K102="اشتراك 300",300,IF(F102&lt;14,IFERROR(VLOOKUP(SUBSTITUTE(SUBSTITUTE(H102,"~","~~"),"*","~*"),إعدادات_الأنواع!$A$4:$D$40,3,FALSE()),0),IFERROR(VLOOKUP(SUBSTITUTE(SUBSTITUTE(H102,"~","~~"),"*","~*"),إعدادات_الأنواع!$A$4:$D$40,4,FALSE()),0)))))</f>
        <v>1300</v>
      </c>
      <c r="M102" s="47">
        <f>IF(OR(K102="لم يدفع",B102=""),"",IFERROR(VLOOKUP(SUBSTITUTE(SUBSTITUTE(H102,"~","~~"),"*","~*"),إعدادات_الأنواع!$A$4:$E$40,5,FALSE()),0))</f>
        <v>500</v>
      </c>
      <c r="N102" s="47">
        <f>IF(OR(K102="لم يدفع",K102="تأمين فقط",K102="اشتراك 300",B102=""),"",IFERROR(VLOOKUP(SUBSTITUTE(SUBSTITUTE(H102,"~","~~"),"*","~*"),إعدادات_الأنواع!$A$4:$F$40,6,FALSE()),0))</f>
        <v>1000</v>
      </c>
      <c r="O102" s="55">
        <f t="shared" ca="1" si="6"/>
        <v>1800</v>
      </c>
      <c r="P102" s="48" t="str">
        <f t="shared" ca="1" si="7"/>
        <v>✅ ساري</v>
      </c>
      <c r="Q102" s="52" t="s">
        <v>45</v>
      </c>
      <c r="R102" s="49" t="s">
        <v>194</v>
      </c>
      <c r="S102" s="50">
        <f>IF(B102="","",COUNTA(التجديد!E102:E102))</f>
        <v>0</v>
      </c>
      <c r="T102" s="51" t="str">
        <f>IF(B102="","",IFERROR(VLOOKUP(SUBSTITUTE(SUBSTITUTE(H102,"~","~~"),"*","~*"),إعدادات_الأنواع!$A$4:$B$40,2,FALSE()),"?"))</f>
        <v>RCS</v>
      </c>
    </row>
    <row r="103" spans="1:20" ht="21.75" customHeight="1">
      <c r="A103" s="20" t="str">
        <f>IF(B103="","",IF(T103="?","⚠️ نوع غير معرف",T103&amp;TEXT(COUNTIFS($T$3:T103,T103),"000")))</f>
        <v>RCS101</v>
      </c>
      <c r="B103" s="38" t="s">
        <v>154</v>
      </c>
      <c r="C103" s="38" t="s">
        <v>212</v>
      </c>
      <c r="D103" s="39">
        <v>43086</v>
      </c>
      <c r="E103" s="54" t="s">
        <v>43</v>
      </c>
      <c r="F103" s="41">
        <f t="shared" ca="1" si="4"/>
        <v>8</v>
      </c>
      <c r="G103" s="42"/>
      <c r="H103" s="37" t="s">
        <v>9</v>
      </c>
      <c r="I103" s="43">
        <v>46208</v>
      </c>
      <c r="J103" s="44">
        <f t="shared" si="5"/>
        <v>46238</v>
      </c>
      <c r="K103" s="45" t="s">
        <v>44</v>
      </c>
      <c r="L103" s="46">
        <f ca="1">IF(OR(K103="لم يدفع",B103=""),"",IF(K103="تأمين فقط",0,IF(K103="اشتراك 300",300,IF(F103&lt;14,IFERROR(VLOOKUP(SUBSTITUTE(SUBSTITUTE(H103,"~","~~"),"*","~*"),إعدادات_الأنواع!$A$4:$D$40,3,FALSE()),0),IFERROR(VLOOKUP(SUBSTITUTE(SUBSTITUTE(H103,"~","~~"),"*","~*"),إعدادات_الأنواع!$A$4:$D$40,4,FALSE()),0)))))</f>
        <v>1300</v>
      </c>
      <c r="M103" s="47">
        <f>IF(OR(K103="لم يدفع",B103=""),"",IFERROR(VLOOKUP(SUBSTITUTE(SUBSTITUTE(H103,"~","~~"),"*","~*"),إعدادات_الأنواع!$A$4:$E$40,5,FALSE()),0))</f>
        <v>500</v>
      </c>
      <c r="N103" s="47">
        <f>IF(OR(K103="لم يدفع",K103="تأمين فقط",K103="اشتراك 300",B103=""),"",IFERROR(VLOOKUP(SUBSTITUTE(SUBSTITUTE(H103,"~","~~"),"*","~*"),إعدادات_الأنواع!$A$4:$F$40,6,FALSE()),0))</f>
        <v>1000</v>
      </c>
      <c r="O103" s="55">
        <f t="shared" ca="1" si="6"/>
        <v>1800</v>
      </c>
      <c r="P103" s="48" t="str">
        <f t="shared" ca="1" si="7"/>
        <v>✅ ساري</v>
      </c>
      <c r="Q103" s="52" t="s">
        <v>45</v>
      </c>
      <c r="R103" s="49" t="s">
        <v>46</v>
      </c>
      <c r="S103" s="50">
        <f>IF(B103="","",COUNTA(التجديد!E103:E103))</f>
        <v>0</v>
      </c>
      <c r="T103" s="51" t="str">
        <f>IF(B103="","",IFERROR(VLOOKUP(SUBSTITUTE(SUBSTITUTE(H103,"~","~~"),"*","~*"),إعدادات_الأنواع!$A$4:$B$40,2,FALSE()),"?"))</f>
        <v>RCS</v>
      </c>
    </row>
    <row r="104" spans="1:20" ht="21.75" customHeight="1">
      <c r="A104" s="20" t="str">
        <f>IF(B104="","",IF(T104="?","⚠️ نوع غير معرف",T104&amp;TEXT(COUNTIFS($T$3:T104,T104),"000")))</f>
        <v>RCS102</v>
      </c>
      <c r="B104" s="38" t="s">
        <v>213</v>
      </c>
      <c r="C104" s="38" t="s">
        <v>214</v>
      </c>
      <c r="D104" s="39">
        <v>42899</v>
      </c>
      <c r="E104" s="54" t="s">
        <v>43</v>
      </c>
      <c r="F104" s="41">
        <f t="shared" ca="1" si="4"/>
        <v>9</v>
      </c>
      <c r="G104" s="42" t="s">
        <v>215</v>
      </c>
      <c r="H104" s="37" t="s">
        <v>9</v>
      </c>
      <c r="I104" s="43">
        <v>46208</v>
      </c>
      <c r="J104" s="44">
        <f t="shared" si="5"/>
        <v>46238</v>
      </c>
      <c r="K104" s="45" t="s">
        <v>44</v>
      </c>
      <c r="L104" s="46">
        <f ca="1">IF(OR(K104="لم يدفع",B104=""),"",IF(K104="تأمين فقط",0,IF(K104="اشتراك 300",300,IF(F104&lt;14,IFERROR(VLOOKUP(SUBSTITUTE(SUBSTITUTE(H104,"~","~~"),"*","~*"),إعدادات_الأنواع!$A$4:$D$40,3,FALSE()),0),IFERROR(VLOOKUP(SUBSTITUTE(SUBSTITUTE(H104,"~","~~"),"*","~*"),إعدادات_الأنواع!$A$4:$D$40,4,FALSE()),0)))))</f>
        <v>1300</v>
      </c>
      <c r="M104" s="47">
        <f>IF(OR(K104="لم يدفع",B104=""),"",IFERROR(VLOOKUP(SUBSTITUTE(SUBSTITUTE(H104,"~","~~"),"*","~*"),إعدادات_الأنواع!$A$4:$E$40,5,FALSE()),0))</f>
        <v>500</v>
      </c>
      <c r="N104" s="47">
        <f>IF(OR(K104="لم يدفع",K104="تأمين فقط",K104="اشتراك 300",B104=""),"",IFERROR(VLOOKUP(SUBSTITUTE(SUBSTITUTE(H104,"~","~~"),"*","~*"),إعدادات_الأنواع!$A$4:$F$40,6,FALSE()),0))</f>
        <v>1000</v>
      </c>
      <c r="O104" s="55">
        <f t="shared" ca="1" si="6"/>
        <v>1800</v>
      </c>
      <c r="P104" s="48" t="str">
        <f t="shared" ca="1" si="7"/>
        <v>✅ ساري</v>
      </c>
      <c r="Q104" s="52" t="s">
        <v>45</v>
      </c>
      <c r="R104" s="49" t="s">
        <v>46</v>
      </c>
      <c r="S104" s="50">
        <f>IF(B104="","",COUNTA(التجديد!E104:E104))</f>
        <v>0</v>
      </c>
      <c r="T104" s="51" t="str">
        <f>IF(B104="","",IFERROR(VLOOKUP(SUBSTITUTE(SUBSTITUTE(H104,"~","~~"),"*","~*"),إعدادات_الأنواع!$A$4:$B$40,2,FALSE()),"?"))</f>
        <v>RCS</v>
      </c>
    </row>
    <row r="105" spans="1:20" ht="21.75" customHeight="1">
      <c r="A105" s="20" t="str">
        <f>IF(B105="","",IF(T105="?","⚠️ نوع غير معرف",T105&amp;TEXT(COUNTIFS($T$3:T105,T105),"000")))</f>
        <v>RCS103</v>
      </c>
      <c r="B105" s="38" t="s">
        <v>213</v>
      </c>
      <c r="C105" s="38" t="s">
        <v>163</v>
      </c>
      <c r="D105" s="39">
        <v>43227</v>
      </c>
      <c r="E105" s="54" t="s">
        <v>43</v>
      </c>
      <c r="F105" s="41">
        <f t="shared" ca="1" si="4"/>
        <v>8</v>
      </c>
      <c r="G105" s="42" t="s">
        <v>51</v>
      </c>
      <c r="H105" s="37" t="s">
        <v>9</v>
      </c>
      <c r="I105" s="43">
        <v>46208</v>
      </c>
      <c r="J105" s="44">
        <f t="shared" si="5"/>
        <v>46238</v>
      </c>
      <c r="K105" s="45" t="s">
        <v>44</v>
      </c>
      <c r="L105" s="46">
        <f ca="1">IF(OR(K105="لم يدفع",B105=""),"",IF(K105="تأمين فقط",0,IF(K105="اشتراك 300",300,IF(F105&lt;14,IFERROR(VLOOKUP(SUBSTITUTE(SUBSTITUTE(H105,"~","~~"),"*","~*"),إعدادات_الأنواع!$A$4:$D$40,3,FALSE()),0),IFERROR(VLOOKUP(SUBSTITUTE(SUBSTITUTE(H105,"~","~~"),"*","~*"),إعدادات_الأنواع!$A$4:$D$40,4,FALSE()),0)))))</f>
        <v>1300</v>
      </c>
      <c r="M105" s="47">
        <f>IF(OR(K105="لم يدفع",B105=""),"",IFERROR(VLOOKUP(SUBSTITUTE(SUBSTITUTE(H105,"~","~~"),"*","~*"),إعدادات_الأنواع!$A$4:$E$40,5,FALSE()),0))</f>
        <v>500</v>
      </c>
      <c r="N105" s="47">
        <f>IF(OR(K105="لم يدفع",K105="تأمين فقط",K105="اشتراك 300",B105=""),"",IFERROR(VLOOKUP(SUBSTITUTE(SUBSTITUTE(H105,"~","~~"),"*","~*"),إعدادات_الأنواع!$A$4:$F$40,6,FALSE()),0))</f>
        <v>1000</v>
      </c>
      <c r="O105" s="55">
        <f t="shared" ca="1" si="6"/>
        <v>1800</v>
      </c>
      <c r="P105" s="48" t="str">
        <f t="shared" ca="1" si="7"/>
        <v>✅ ساري</v>
      </c>
      <c r="Q105" s="52" t="s">
        <v>45</v>
      </c>
      <c r="R105" s="49" t="s">
        <v>46</v>
      </c>
      <c r="S105" s="50">
        <f>IF(B105="","",COUNTA(التجديد!E105:E105))</f>
        <v>0</v>
      </c>
      <c r="T105" s="51" t="str">
        <f>IF(B105="","",IFERROR(VLOOKUP(SUBSTITUTE(SUBSTITUTE(H105,"~","~~"),"*","~*"),إعدادات_الأنواع!$A$4:$B$40,2,FALSE()),"?"))</f>
        <v>RCS</v>
      </c>
    </row>
    <row r="106" spans="1:20" ht="21.75" customHeight="1">
      <c r="A106" s="20" t="str">
        <f>IF(B106="","",IF(T106="?","⚠️ نوع غير معرف",T106&amp;TEXT(COUNTIFS($T$3:T106,T106),"000")))</f>
        <v>RCS104</v>
      </c>
      <c r="B106" s="38" t="s">
        <v>216</v>
      </c>
      <c r="C106" s="38" t="s">
        <v>217</v>
      </c>
      <c r="D106" s="39">
        <v>42049</v>
      </c>
      <c r="E106" s="54" t="s">
        <v>43</v>
      </c>
      <c r="F106" s="41">
        <f t="shared" ca="1" si="4"/>
        <v>11</v>
      </c>
      <c r="G106" s="42" t="s">
        <v>51</v>
      </c>
      <c r="H106" s="37" t="s">
        <v>9</v>
      </c>
      <c r="I106" s="43">
        <v>46208</v>
      </c>
      <c r="J106" s="44">
        <f t="shared" si="5"/>
        <v>46238</v>
      </c>
      <c r="K106" s="45" t="s">
        <v>44</v>
      </c>
      <c r="L106" s="46">
        <f ca="1">IF(OR(K106="لم يدفع",B106=""),"",IF(K106="تأمين فقط",0,IF(K106="اشتراك 300",300,IF(F106&lt;14,IFERROR(VLOOKUP(SUBSTITUTE(SUBSTITUTE(H106,"~","~~"),"*","~*"),إعدادات_الأنواع!$A$4:$D$40,3,FALSE()),0),IFERROR(VLOOKUP(SUBSTITUTE(SUBSTITUTE(H106,"~","~~"),"*","~*"),إعدادات_الأنواع!$A$4:$D$40,4,FALSE()),0)))))</f>
        <v>1300</v>
      </c>
      <c r="M106" s="47">
        <f>IF(OR(K106="لم يدفع",B106=""),"",IFERROR(VLOOKUP(SUBSTITUTE(SUBSTITUTE(H106,"~","~~"),"*","~*"),إعدادات_الأنواع!$A$4:$E$40,5,FALSE()),0))</f>
        <v>500</v>
      </c>
      <c r="N106" s="47">
        <f>IF(OR(K106="لم يدفع",K106="تأمين فقط",K106="اشتراك 300",B106=""),"",IFERROR(VLOOKUP(SUBSTITUTE(SUBSTITUTE(H106,"~","~~"),"*","~*"),إعدادات_الأنواع!$A$4:$F$40,6,FALSE()),0))</f>
        <v>1000</v>
      </c>
      <c r="O106" s="55">
        <f t="shared" ca="1" si="6"/>
        <v>1800</v>
      </c>
      <c r="P106" s="48" t="str">
        <f t="shared" ca="1" si="7"/>
        <v>✅ ساري</v>
      </c>
      <c r="Q106" s="52" t="s">
        <v>45</v>
      </c>
      <c r="R106" s="49" t="s">
        <v>46</v>
      </c>
      <c r="S106" s="50">
        <f>IF(B106="","",COUNTA(التجديد!E106:E106))</f>
        <v>0</v>
      </c>
      <c r="T106" s="51" t="str">
        <f>IF(B106="","",IFERROR(VLOOKUP(SUBSTITUTE(SUBSTITUTE(H106,"~","~~"),"*","~*"),إعدادات_الأنواع!$A$4:$B$40,2,FALSE()),"?"))</f>
        <v>RCS</v>
      </c>
    </row>
    <row r="107" spans="1:20" ht="21.75" customHeight="1">
      <c r="A107" s="20" t="str">
        <f>IF(B107="","",IF(T107="?","⚠️ نوع غير معرف",T107&amp;TEXT(COUNTIFS($T$3:T107,T107),"000")))</f>
        <v>RCS105</v>
      </c>
      <c r="B107" s="38" t="s">
        <v>218</v>
      </c>
      <c r="C107" s="38" t="s">
        <v>219</v>
      </c>
      <c r="D107" s="39">
        <v>41807</v>
      </c>
      <c r="E107" s="54" t="s">
        <v>43</v>
      </c>
      <c r="F107" s="41">
        <f t="shared" ca="1" si="4"/>
        <v>12</v>
      </c>
      <c r="G107" s="42" t="s">
        <v>51</v>
      </c>
      <c r="H107" s="37" t="s">
        <v>9</v>
      </c>
      <c r="I107" s="43">
        <v>46208</v>
      </c>
      <c r="J107" s="44">
        <f t="shared" si="5"/>
        <v>46238</v>
      </c>
      <c r="K107" s="45" t="s">
        <v>44</v>
      </c>
      <c r="L107" s="46">
        <f ca="1">IF(OR(K107="لم يدفع",B107=""),"",IF(K107="تأمين فقط",0,IF(K107="اشتراك 300",300,IF(F107&lt;14,IFERROR(VLOOKUP(SUBSTITUTE(SUBSTITUTE(H107,"~","~~"),"*","~*"),إعدادات_الأنواع!$A$4:$D$40,3,FALSE()),0),IFERROR(VLOOKUP(SUBSTITUTE(SUBSTITUTE(H107,"~","~~"),"*","~*"),إعدادات_الأنواع!$A$4:$D$40,4,FALSE()),0)))))</f>
        <v>1300</v>
      </c>
      <c r="M107" s="47">
        <f>IF(OR(K107="لم يدفع",B107=""),"",IFERROR(VLOOKUP(SUBSTITUTE(SUBSTITUTE(H107,"~","~~"),"*","~*"),إعدادات_الأنواع!$A$4:$E$40,5,FALSE()),0))</f>
        <v>500</v>
      </c>
      <c r="N107" s="47">
        <f>IF(OR(K107="لم يدفع",K107="تأمين فقط",K107="اشتراك 300",B107=""),"",IFERROR(VLOOKUP(SUBSTITUTE(SUBSTITUTE(H107,"~","~~"),"*","~*"),إعدادات_الأنواع!$A$4:$F$40,6,FALSE()),0))</f>
        <v>1000</v>
      </c>
      <c r="O107" s="55">
        <f t="shared" ca="1" si="6"/>
        <v>1800</v>
      </c>
      <c r="P107" s="48" t="str">
        <f t="shared" ca="1" si="7"/>
        <v>✅ ساري</v>
      </c>
      <c r="Q107" s="52" t="s">
        <v>45</v>
      </c>
      <c r="R107" s="49" t="s">
        <v>46</v>
      </c>
      <c r="S107" s="50">
        <f>IF(B107="","",COUNTA(التجديد!E107:E107))</f>
        <v>0</v>
      </c>
      <c r="T107" s="51" t="str">
        <f>IF(B107="","",IFERROR(VLOOKUP(SUBSTITUTE(SUBSTITUTE(H107,"~","~~"),"*","~*"),إعدادات_الأنواع!$A$4:$B$40,2,FALSE()),"?"))</f>
        <v>RCS</v>
      </c>
    </row>
    <row r="108" spans="1:20" ht="21.75" customHeight="1">
      <c r="A108" s="20" t="str">
        <f>IF(B108="","",IF(T108="?","⚠️ نوع غير معرف",T108&amp;TEXT(COUNTIFS($T$3:T108,T108),"000")))</f>
        <v>RCS106</v>
      </c>
      <c r="B108" s="38" t="s">
        <v>220</v>
      </c>
      <c r="C108" s="38" t="s">
        <v>221</v>
      </c>
      <c r="D108" s="39">
        <v>40176</v>
      </c>
      <c r="E108" s="54" t="s">
        <v>43</v>
      </c>
      <c r="F108" s="41">
        <f t="shared" ca="1" si="4"/>
        <v>16</v>
      </c>
      <c r="G108" s="42"/>
      <c r="H108" s="37" t="s">
        <v>9</v>
      </c>
      <c r="I108" s="43">
        <v>46208</v>
      </c>
      <c r="J108" s="44">
        <f t="shared" si="5"/>
        <v>46238</v>
      </c>
      <c r="K108" s="45" t="s">
        <v>44</v>
      </c>
      <c r="L108" s="46">
        <f ca="1">IF(OR(K108="لم يدفع",B108=""),"",IF(K108="تأمين فقط",0,IF(K108="اشتراك 300",300,IF(F108&lt;14,IFERROR(VLOOKUP(SUBSTITUTE(SUBSTITUTE(H108,"~","~~"),"*","~*"),إعدادات_الأنواع!$A$4:$D$40,3,FALSE()),0),IFERROR(VLOOKUP(SUBSTITUTE(SUBSTITUTE(H108,"~","~~"),"*","~*"),إعدادات_الأنواع!$A$4:$D$40,4,FALSE()),0)))))</f>
        <v>1500</v>
      </c>
      <c r="M108" s="47">
        <f>IF(OR(K108="لم يدفع",B108=""),"",IFERROR(VLOOKUP(SUBSTITUTE(SUBSTITUTE(H108,"~","~~"),"*","~*"),إعدادات_الأنواع!$A$4:$E$40,5,FALSE()),0))</f>
        <v>500</v>
      </c>
      <c r="N108" s="47">
        <f>IF(OR(K108="لم يدفع",K108="تأمين فقط",K108="اشتراك 300",B108=""),"",IFERROR(VLOOKUP(SUBSTITUTE(SUBSTITUTE(H108,"~","~~"),"*","~*"),إعدادات_الأنواع!$A$4:$F$40,6,FALSE()),0))</f>
        <v>1000</v>
      </c>
      <c r="O108" s="55">
        <f t="shared" ca="1" si="6"/>
        <v>2000</v>
      </c>
      <c r="P108" s="48" t="str">
        <f t="shared" ca="1" si="7"/>
        <v>✅ ساري</v>
      </c>
      <c r="Q108" s="52" t="s">
        <v>45</v>
      </c>
      <c r="R108" s="49" t="s">
        <v>46</v>
      </c>
      <c r="S108" s="50">
        <f>IF(B108="","",COUNTA(التجديد!E108:E108))</f>
        <v>0</v>
      </c>
      <c r="T108" s="51" t="str">
        <f>IF(B108="","",IFERROR(VLOOKUP(SUBSTITUTE(SUBSTITUTE(H108,"~","~~"),"*","~*"),إعدادات_الأنواع!$A$4:$B$40,2,FALSE()),"?"))</f>
        <v>RCS</v>
      </c>
    </row>
    <row r="109" spans="1:20" ht="21.75" customHeight="1">
      <c r="A109" s="20" t="str">
        <f>IF(B109="","",IF(T109="?","⚠️ نوع غير معرف",T109&amp;TEXT(COUNTIFS($T$3:T109,T109),"000")))</f>
        <v>RCS107</v>
      </c>
      <c r="B109" s="38" t="s">
        <v>113</v>
      </c>
      <c r="C109" s="38" t="s">
        <v>222</v>
      </c>
      <c r="D109" s="39">
        <v>41038</v>
      </c>
      <c r="E109" s="54" t="s">
        <v>43</v>
      </c>
      <c r="F109" s="41">
        <f t="shared" ca="1" si="4"/>
        <v>14</v>
      </c>
      <c r="G109" s="42"/>
      <c r="H109" s="37" t="s">
        <v>9</v>
      </c>
      <c r="I109" s="43">
        <v>46208</v>
      </c>
      <c r="J109" s="44">
        <f t="shared" si="5"/>
        <v>46238</v>
      </c>
      <c r="K109" s="45" t="s">
        <v>44</v>
      </c>
      <c r="L109" s="46">
        <f ca="1">IF(OR(K109="لم يدفع",B109=""),"",IF(K109="تأمين فقط",0,IF(K109="اشتراك 300",300,IF(F109&lt;14,IFERROR(VLOOKUP(SUBSTITUTE(SUBSTITUTE(H109,"~","~~"),"*","~*"),إعدادات_الأنواع!$A$4:$D$40,3,FALSE()),0),IFERROR(VLOOKUP(SUBSTITUTE(SUBSTITUTE(H109,"~","~~"),"*","~*"),إعدادات_الأنواع!$A$4:$D$40,4,FALSE()),0)))))</f>
        <v>1500</v>
      </c>
      <c r="M109" s="47">
        <f>IF(OR(K109="لم يدفع",B109=""),"",IFERROR(VLOOKUP(SUBSTITUTE(SUBSTITUTE(H109,"~","~~"),"*","~*"),إعدادات_الأنواع!$A$4:$E$40,5,FALSE()),0))</f>
        <v>500</v>
      </c>
      <c r="N109" s="47">
        <f>IF(OR(K109="لم يدفع",K109="تأمين فقط",K109="اشتراك 300",B109=""),"",IFERROR(VLOOKUP(SUBSTITUTE(SUBSTITUTE(H109,"~","~~"),"*","~*"),إعدادات_الأنواع!$A$4:$F$40,6,FALSE()),0))</f>
        <v>1000</v>
      </c>
      <c r="O109" s="55">
        <f t="shared" ca="1" si="6"/>
        <v>2000</v>
      </c>
      <c r="P109" s="48" t="str">
        <f t="shared" ca="1" si="7"/>
        <v>✅ ساري</v>
      </c>
      <c r="Q109" s="52" t="s">
        <v>45</v>
      </c>
      <c r="R109" s="49" t="s">
        <v>46</v>
      </c>
      <c r="S109" s="50">
        <f>IF(B109="","",COUNTA(التجديد!E109:E109))</f>
        <v>0</v>
      </c>
      <c r="T109" s="51" t="str">
        <f>IF(B109="","",IFERROR(VLOOKUP(SUBSTITUTE(SUBSTITUTE(H109,"~","~~"),"*","~*"),إعدادات_الأنواع!$A$4:$B$40,2,FALSE()),"?"))</f>
        <v>RCS</v>
      </c>
    </row>
    <row r="110" spans="1:20" ht="21.75" customHeight="1">
      <c r="A110" s="20" t="str">
        <f>IF(B110="","",IF(T110="?","⚠️ نوع غير معرف",T110&amp;TEXT(COUNTIFS($T$3:T110,T110),"000")))</f>
        <v>RCS108</v>
      </c>
      <c r="B110" s="38" t="s">
        <v>113</v>
      </c>
      <c r="C110" s="38" t="s">
        <v>67</v>
      </c>
      <c r="D110" s="39">
        <v>41038</v>
      </c>
      <c r="E110" s="54" t="s">
        <v>43</v>
      </c>
      <c r="F110" s="41">
        <f t="shared" ca="1" si="4"/>
        <v>14</v>
      </c>
      <c r="G110" s="42"/>
      <c r="H110" s="37" t="s">
        <v>9</v>
      </c>
      <c r="I110" s="43">
        <v>46208</v>
      </c>
      <c r="J110" s="44">
        <f t="shared" si="5"/>
        <v>46238</v>
      </c>
      <c r="K110" s="45" t="s">
        <v>44</v>
      </c>
      <c r="L110" s="46">
        <f ca="1">IF(OR(K110="لم يدفع",B110=""),"",IF(K110="تأمين فقط",0,IF(K110="اشتراك 300",300,IF(F110&lt;14,IFERROR(VLOOKUP(SUBSTITUTE(SUBSTITUTE(H110,"~","~~"),"*","~*"),إعدادات_الأنواع!$A$4:$D$40,3,FALSE()),0),IFERROR(VLOOKUP(SUBSTITUTE(SUBSTITUTE(H110,"~","~~"),"*","~*"),إعدادات_الأنواع!$A$4:$D$40,4,FALSE()),0)))))</f>
        <v>1500</v>
      </c>
      <c r="M110" s="47">
        <f>IF(OR(K110="لم يدفع",B110=""),"",IFERROR(VLOOKUP(SUBSTITUTE(SUBSTITUTE(H110,"~","~~"),"*","~*"),إعدادات_الأنواع!$A$4:$E$40,5,FALSE()),0))</f>
        <v>500</v>
      </c>
      <c r="N110" s="47">
        <f>IF(OR(K110="لم يدفع",K110="تأمين فقط",K110="اشتراك 300",B110=""),"",IFERROR(VLOOKUP(SUBSTITUTE(SUBSTITUTE(H110,"~","~~"),"*","~*"),إعدادات_الأنواع!$A$4:$F$40,6,FALSE()),0))</f>
        <v>1000</v>
      </c>
      <c r="O110" s="55">
        <f t="shared" ca="1" si="6"/>
        <v>2000</v>
      </c>
      <c r="P110" s="48" t="str">
        <f t="shared" ca="1" si="7"/>
        <v>✅ ساري</v>
      </c>
      <c r="Q110" s="52" t="s">
        <v>45</v>
      </c>
      <c r="R110" s="49" t="s">
        <v>46</v>
      </c>
      <c r="S110" s="50">
        <f>IF(B110="","",COUNTA(التجديد!E110:E110))</f>
        <v>0</v>
      </c>
      <c r="T110" s="51" t="str">
        <f>IF(B110="","",IFERROR(VLOOKUP(SUBSTITUTE(SUBSTITUTE(H110,"~","~~"),"*","~*"),إعدادات_الأنواع!$A$4:$B$40,2,FALSE()),"?"))</f>
        <v>RCS</v>
      </c>
    </row>
    <row r="111" spans="1:20" ht="21.75" customHeight="1">
      <c r="A111" s="20" t="str">
        <f>IF(B111="","",IF(T111="?","⚠️ نوع غير معرف",T111&amp;TEXT(COUNTIFS($T$3:T111,T111),"000")))</f>
        <v>RCS109</v>
      </c>
      <c r="B111" s="38" t="s">
        <v>223</v>
      </c>
      <c r="C111" s="38" t="s">
        <v>224</v>
      </c>
      <c r="D111" s="39">
        <v>40638</v>
      </c>
      <c r="E111" s="54" t="s">
        <v>43</v>
      </c>
      <c r="F111" s="41">
        <f t="shared" ca="1" si="4"/>
        <v>15</v>
      </c>
      <c r="G111" s="42" t="s">
        <v>51</v>
      </c>
      <c r="H111" s="37" t="s">
        <v>9</v>
      </c>
      <c r="I111" s="43">
        <v>46208</v>
      </c>
      <c r="J111" s="44">
        <f t="shared" si="5"/>
        <v>46238</v>
      </c>
      <c r="K111" s="45" t="s">
        <v>44</v>
      </c>
      <c r="L111" s="46">
        <f ca="1">IF(OR(K111="لم يدفع",B111=""),"",IF(K111="تأمين فقط",0,IF(K111="اشتراك 300",300,IF(F111&lt;14,IFERROR(VLOOKUP(SUBSTITUTE(SUBSTITUTE(H111,"~","~~"),"*","~*"),إعدادات_الأنواع!$A$4:$D$40,3,FALSE()),0),IFERROR(VLOOKUP(SUBSTITUTE(SUBSTITUTE(H111,"~","~~"),"*","~*"),إعدادات_الأنواع!$A$4:$D$40,4,FALSE()),0)))))</f>
        <v>1500</v>
      </c>
      <c r="M111" s="47">
        <f>IF(OR(K111="لم يدفع",B111=""),"",IFERROR(VLOOKUP(SUBSTITUTE(SUBSTITUTE(H111,"~","~~"),"*","~*"),إعدادات_الأنواع!$A$4:$E$40,5,FALSE()),0))</f>
        <v>500</v>
      </c>
      <c r="N111" s="47">
        <f>IF(OR(K111="لم يدفع",K111="تأمين فقط",K111="اشتراك 300",B111=""),"",IFERROR(VLOOKUP(SUBSTITUTE(SUBSTITUTE(H111,"~","~~"),"*","~*"),إعدادات_الأنواع!$A$4:$F$40,6,FALSE()),0))</f>
        <v>1000</v>
      </c>
      <c r="O111" s="55">
        <f t="shared" ca="1" si="6"/>
        <v>2000</v>
      </c>
      <c r="P111" s="48" t="str">
        <f t="shared" ca="1" si="7"/>
        <v>✅ ساري</v>
      </c>
      <c r="Q111" s="52" t="s">
        <v>45</v>
      </c>
      <c r="R111" s="49" t="s">
        <v>46</v>
      </c>
      <c r="S111" s="50">
        <f>IF(B111="","",COUNTA(التجديد!E111:E111))</f>
        <v>0</v>
      </c>
      <c r="T111" s="51" t="str">
        <f>IF(B111="","",IFERROR(VLOOKUP(SUBSTITUTE(SUBSTITUTE(H111,"~","~~"),"*","~*"),إعدادات_الأنواع!$A$4:$B$40,2,FALSE()),"?"))</f>
        <v>RCS</v>
      </c>
    </row>
    <row r="112" spans="1:20" ht="21.75" customHeight="1">
      <c r="A112" s="20" t="str">
        <f>IF(B112="","",IF(T112="?","⚠️ نوع غير معرف",T112&amp;TEXT(COUNTIFS($T$3:T112,T112),"000")))</f>
        <v>RCS110</v>
      </c>
      <c r="B112" s="38" t="s">
        <v>71</v>
      </c>
      <c r="C112" s="38" t="s">
        <v>225</v>
      </c>
      <c r="D112" s="39">
        <v>42885</v>
      </c>
      <c r="E112" s="54" t="s">
        <v>43</v>
      </c>
      <c r="F112" s="41">
        <f t="shared" ca="1" si="4"/>
        <v>9</v>
      </c>
      <c r="G112" s="42" t="s">
        <v>51</v>
      </c>
      <c r="H112" s="37" t="s">
        <v>9</v>
      </c>
      <c r="I112" s="43">
        <v>46208</v>
      </c>
      <c r="J112" s="44">
        <f t="shared" si="5"/>
        <v>46238</v>
      </c>
      <c r="K112" s="45" t="s">
        <v>44</v>
      </c>
      <c r="L112" s="46">
        <f ca="1">IF(OR(K112="لم يدفع",B112=""),"",IF(K112="تأمين فقط",0,IF(K112="اشتراك 300",300,IF(F112&lt;14,IFERROR(VLOOKUP(SUBSTITUTE(SUBSTITUTE(H112,"~","~~"),"*","~*"),إعدادات_الأنواع!$A$4:$D$40,3,FALSE()),0),IFERROR(VLOOKUP(SUBSTITUTE(SUBSTITUTE(H112,"~","~~"),"*","~*"),إعدادات_الأنواع!$A$4:$D$40,4,FALSE()),0)))))</f>
        <v>1300</v>
      </c>
      <c r="M112" s="47">
        <f>IF(OR(K112="لم يدفع",B112=""),"",IFERROR(VLOOKUP(SUBSTITUTE(SUBSTITUTE(H112,"~","~~"),"*","~*"),إعدادات_الأنواع!$A$4:$E$40,5,FALSE()),0))</f>
        <v>500</v>
      </c>
      <c r="N112" s="47">
        <f>IF(OR(K112="لم يدفع",K112="تأمين فقط",K112="اشتراك 300",B112=""),"",IFERROR(VLOOKUP(SUBSTITUTE(SUBSTITUTE(H112,"~","~~"),"*","~*"),إعدادات_الأنواع!$A$4:$F$40,6,FALSE()),0))</f>
        <v>1000</v>
      </c>
      <c r="O112" s="55">
        <f t="shared" ca="1" si="6"/>
        <v>1800</v>
      </c>
      <c r="P112" s="48" t="str">
        <f t="shared" ca="1" si="7"/>
        <v>✅ ساري</v>
      </c>
      <c r="Q112" s="52" t="s">
        <v>45</v>
      </c>
      <c r="R112" s="49" t="s">
        <v>46</v>
      </c>
      <c r="S112" s="50">
        <f>IF(B112="","",COUNTA(التجديد!E112:E112))</f>
        <v>0</v>
      </c>
      <c r="T112" s="51" t="str">
        <f>IF(B112="","",IFERROR(VLOOKUP(SUBSTITUTE(SUBSTITUTE(H112,"~","~~"),"*","~*"),إعدادات_الأنواع!$A$4:$B$40,2,FALSE()),"?"))</f>
        <v>RCS</v>
      </c>
    </row>
    <row r="113" spans="1:20" ht="21.75" customHeight="1">
      <c r="A113" s="20" t="str">
        <f>IF(B113="","",IF(T113="?","⚠️ نوع غير معرف",T113&amp;TEXT(COUNTIFS($T$3:T113,T113),"000")))</f>
        <v>RCS111</v>
      </c>
      <c r="B113" s="38" t="s">
        <v>71</v>
      </c>
      <c r="C113" s="38" t="s">
        <v>226</v>
      </c>
      <c r="D113" s="39">
        <v>42885</v>
      </c>
      <c r="E113" s="54" t="s">
        <v>58</v>
      </c>
      <c r="F113" s="41">
        <f t="shared" ca="1" si="4"/>
        <v>9</v>
      </c>
      <c r="G113" s="42" t="s">
        <v>51</v>
      </c>
      <c r="H113" s="37" t="s">
        <v>9</v>
      </c>
      <c r="I113" s="43">
        <v>46208</v>
      </c>
      <c r="J113" s="44">
        <f t="shared" si="5"/>
        <v>46238</v>
      </c>
      <c r="K113" s="45" t="s">
        <v>44</v>
      </c>
      <c r="L113" s="46">
        <f ca="1">IF(OR(K113="لم يدفع",B113=""),"",IF(K113="تأمين فقط",0,IF(K113="اشتراك 300",300,IF(F113&lt;14,IFERROR(VLOOKUP(SUBSTITUTE(SUBSTITUTE(H113,"~","~~"),"*","~*"),إعدادات_الأنواع!$A$4:$D$40,3,FALSE()),0),IFERROR(VLOOKUP(SUBSTITUTE(SUBSTITUTE(H113,"~","~~"),"*","~*"),إعدادات_الأنواع!$A$4:$D$40,4,FALSE()),0)))))</f>
        <v>1300</v>
      </c>
      <c r="M113" s="47">
        <f>IF(OR(K113="لم يدفع",B113=""),"",IFERROR(VLOOKUP(SUBSTITUTE(SUBSTITUTE(H113,"~","~~"),"*","~*"),إعدادات_الأنواع!$A$4:$E$40,5,FALSE()),0))</f>
        <v>500</v>
      </c>
      <c r="N113" s="47">
        <f>IF(OR(K113="لم يدفع",K113="تأمين فقط",K113="اشتراك 300",B113=""),"",IFERROR(VLOOKUP(SUBSTITUTE(SUBSTITUTE(H113,"~","~~"),"*","~*"),إعدادات_الأنواع!$A$4:$F$40,6,FALSE()),0))</f>
        <v>1000</v>
      </c>
      <c r="O113" s="55">
        <f t="shared" ca="1" si="6"/>
        <v>1800</v>
      </c>
      <c r="P113" s="48" t="str">
        <f t="shared" ca="1" si="7"/>
        <v>✅ ساري</v>
      </c>
      <c r="Q113" s="52" t="s">
        <v>45</v>
      </c>
      <c r="R113" s="49" t="s">
        <v>194</v>
      </c>
      <c r="S113" s="50">
        <f>IF(B113="","",COUNTA(التجديد!E113:E113))</f>
        <v>0</v>
      </c>
      <c r="T113" s="51" t="str">
        <f>IF(B113="","",IFERROR(VLOOKUP(SUBSTITUTE(SUBSTITUTE(H113,"~","~~"),"*","~*"),إعدادات_الأنواع!$A$4:$B$40,2,FALSE()),"?"))</f>
        <v>RCS</v>
      </c>
    </row>
    <row r="114" spans="1:20" ht="21.75" customHeight="1">
      <c r="A114" s="20" t="str">
        <f>IF(B114="","",IF(T114="?","⚠️ نوع غير معرف",T114&amp;TEXT(COUNTIFS($T$3:T114,T114),"000")))</f>
        <v>RCS112</v>
      </c>
      <c r="B114" s="38" t="s">
        <v>227</v>
      </c>
      <c r="C114" s="38" t="s">
        <v>228</v>
      </c>
      <c r="D114" s="39">
        <v>43829</v>
      </c>
      <c r="E114" s="54" t="s">
        <v>43</v>
      </c>
      <c r="F114" s="41">
        <f t="shared" ca="1" si="4"/>
        <v>6</v>
      </c>
      <c r="G114" s="42"/>
      <c r="H114" s="37" t="s">
        <v>14</v>
      </c>
      <c r="I114" s="43">
        <v>46208</v>
      </c>
      <c r="J114" s="44">
        <f t="shared" si="5"/>
        <v>46238</v>
      </c>
      <c r="K114" s="45" t="s">
        <v>44</v>
      </c>
      <c r="L114" s="46">
        <f ca="1">IF(OR(K114="لم يدفع",B114=""),"",IF(K114="تأمين فقط",0,IF(K114="اشتراك 300",300,IF(F114&lt;14,IFERROR(VLOOKUP(SUBSTITUTE(SUBSTITUTE(H114,"~","~~"),"*","~*"),إعدادات_الأنواع!$A$4:$D$40,3,FALSE()),0),IFERROR(VLOOKUP(SUBSTITUTE(SUBSTITUTE(H114,"~","~~"),"*","~*"),إعدادات_الأنواع!$A$4:$D$40,4,FALSE()),0)))))</f>
        <v>300</v>
      </c>
      <c r="M114" s="47">
        <f>IF(OR(K114="لم يدفع",B114=""),"",IFERROR(VLOOKUP(SUBSTITUTE(SUBSTITUTE(H114,"~","~~"),"*","~*"),إعدادات_الأنواع!$A$4:$E$40,5,FALSE()),0))</f>
        <v>500</v>
      </c>
      <c r="N114" s="47">
        <f>IF(OR(K114="لم يدفع",K114="تأمين فقط",K114="اشتراك 300",B114=""),"",IFERROR(VLOOKUP(SUBSTITUTE(SUBSTITUTE(H114,"~","~~"),"*","~*"),إعدادات_الأنواع!$A$4:$F$40,6,FALSE()),0))</f>
        <v>0</v>
      </c>
      <c r="O114" s="55">
        <f t="shared" ca="1" si="6"/>
        <v>800</v>
      </c>
      <c r="P114" s="48" t="str">
        <f t="shared" ca="1" si="7"/>
        <v>✅ ساري</v>
      </c>
      <c r="Q114" s="52" t="s">
        <v>45</v>
      </c>
      <c r="R114" s="49" t="s">
        <v>46</v>
      </c>
      <c r="S114" s="50">
        <f>IF(B114="","",COUNTA(التجديد!E114:E114))</f>
        <v>0</v>
      </c>
      <c r="T114" s="51" t="str">
        <f>IF(B114="","",IFERROR(VLOOKUP(SUBSTITUTE(SUBSTITUTE(H114,"~","~~"),"*","~*"),إعدادات_الأنواع!$A$4:$B$40,2,FALSE()),"?"))</f>
        <v>RCS</v>
      </c>
    </row>
    <row r="115" spans="1:20" ht="21.75" customHeight="1">
      <c r="A115" s="20" t="str">
        <f>IF(B115="","",IF(T115="?","⚠️ نوع غير معرف",T115&amp;TEXT(COUNTIFS($T$3:T115,T115),"000")))</f>
        <v>RCS113</v>
      </c>
      <c r="B115" s="38" t="s">
        <v>227</v>
      </c>
      <c r="C115" s="38" t="s">
        <v>229</v>
      </c>
      <c r="D115" s="39">
        <v>28837</v>
      </c>
      <c r="E115" s="54" t="s">
        <v>43</v>
      </c>
      <c r="F115" s="41">
        <f t="shared" ca="1" si="4"/>
        <v>47</v>
      </c>
      <c r="G115" s="42"/>
      <c r="H115" s="37" t="s">
        <v>14</v>
      </c>
      <c r="I115" s="43">
        <v>46208</v>
      </c>
      <c r="J115" s="44">
        <f t="shared" si="5"/>
        <v>46238</v>
      </c>
      <c r="K115" s="45" t="s">
        <v>44</v>
      </c>
      <c r="L115" s="46">
        <f ca="1">IF(OR(K115="لم يدفع",B115=""),"",IF(K115="تأمين فقط",0,IF(K115="اشتراك 300",300,IF(F115&lt;14,IFERROR(VLOOKUP(SUBSTITUTE(SUBSTITUTE(H115,"~","~~"),"*","~*"),إعدادات_الأنواع!$A$4:$D$40,3,FALSE()),0),IFERROR(VLOOKUP(SUBSTITUTE(SUBSTITUTE(H115,"~","~~"),"*","~*"),إعدادات_الأنواع!$A$4:$D$40,4,FALSE()),0)))))</f>
        <v>500</v>
      </c>
      <c r="M115" s="47">
        <f>IF(OR(K115="لم يدفع",B115=""),"",IFERROR(VLOOKUP(SUBSTITUTE(SUBSTITUTE(H115,"~","~~"),"*","~*"),إعدادات_الأنواع!$A$4:$E$40,5,FALSE()),0))</f>
        <v>500</v>
      </c>
      <c r="N115" s="47">
        <f>IF(OR(K115="لم يدفع",K115="تأمين فقط",K115="اشتراك 300",B115=""),"",IFERROR(VLOOKUP(SUBSTITUTE(SUBSTITUTE(H115,"~","~~"),"*","~*"),إعدادات_الأنواع!$A$4:$F$40,6,FALSE()),0))</f>
        <v>0</v>
      </c>
      <c r="O115" s="55">
        <f t="shared" ca="1" si="6"/>
        <v>1000</v>
      </c>
      <c r="P115" s="48" t="str">
        <f t="shared" ca="1" si="7"/>
        <v>✅ ساري</v>
      </c>
      <c r="Q115" s="52" t="s">
        <v>45</v>
      </c>
      <c r="R115" s="49" t="s">
        <v>95</v>
      </c>
      <c r="S115" s="50">
        <f>IF(B115="","",COUNTA(التجديد!E115:E115))</f>
        <v>0</v>
      </c>
      <c r="T115" s="51" t="str">
        <f>IF(B115="","",IFERROR(VLOOKUP(SUBSTITUTE(SUBSTITUTE(H115,"~","~~"),"*","~*"),إعدادات_الأنواع!$A$4:$B$40,2,FALSE()),"?"))</f>
        <v>RCS</v>
      </c>
    </row>
    <row r="116" spans="1:20" ht="21.75" customHeight="1">
      <c r="A116" s="20" t="str">
        <f>IF(B116="","",IF(T116="?","⚠️ نوع غير معرف",T116&amp;TEXT(COUNTIFS($T$3:T116,T116),"000")))</f>
        <v>RCS114</v>
      </c>
      <c r="B116" s="38" t="s">
        <v>169</v>
      </c>
      <c r="C116" s="38" t="s">
        <v>230</v>
      </c>
      <c r="D116" s="39">
        <v>36387</v>
      </c>
      <c r="E116" s="54" t="s">
        <v>43</v>
      </c>
      <c r="F116" s="41">
        <f t="shared" ca="1" si="4"/>
        <v>26</v>
      </c>
      <c r="G116" s="42"/>
      <c r="H116" s="37" t="s">
        <v>9</v>
      </c>
      <c r="I116" s="43">
        <v>46208</v>
      </c>
      <c r="J116" s="44">
        <f t="shared" si="5"/>
        <v>46238</v>
      </c>
      <c r="K116" s="45" t="s">
        <v>44</v>
      </c>
      <c r="L116" s="46">
        <f ca="1">IF(OR(K116="لم يدفع",B116=""),"",IF(K116="تأمين فقط",0,IF(K116="اشتراك 300",300,IF(F116&lt;14,IFERROR(VLOOKUP(SUBSTITUTE(SUBSTITUTE(H116,"~","~~"),"*","~*"),إعدادات_الأنواع!$A$4:$D$40,3,FALSE()),0),IFERROR(VLOOKUP(SUBSTITUTE(SUBSTITUTE(H116,"~","~~"),"*","~*"),إعدادات_الأنواع!$A$4:$D$40,4,FALSE()),0)))))</f>
        <v>1500</v>
      </c>
      <c r="M116" s="47">
        <f>IF(OR(K116="لم يدفع",B116=""),"",IFERROR(VLOOKUP(SUBSTITUTE(SUBSTITUTE(H116,"~","~~"),"*","~*"),إعدادات_الأنواع!$A$4:$E$40,5,FALSE()),0))</f>
        <v>500</v>
      </c>
      <c r="N116" s="47">
        <f>IF(OR(K116="لم يدفع",K116="تأمين فقط",K116="اشتراك 300",B116=""),"",IFERROR(VLOOKUP(SUBSTITUTE(SUBSTITUTE(H116,"~","~~"),"*","~*"),إعدادات_الأنواع!$A$4:$F$40,6,FALSE()),0))</f>
        <v>1000</v>
      </c>
      <c r="O116" s="55">
        <f t="shared" ca="1" si="6"/>
        <v>2000</v>
      </c>
      <c r="P116" s="48" t="str">
        <f t="shared" ca="1" si="7"/>
        <v>✅ ساري</v>
      </c>
      <c r="Q116" s="52" t="s">
        <v>45</v>
      </c>
      <c r="R116" s="49" t="s">
        <v>95</v>
      </c>
      <c r="S116" s="50">
        <f>IF(B116="","",COUNTA(التجديد!E116:E116))</f>
        <v>0</v>
      </c>
      <c r="T116" s="51" t="str">
        <f>IF(B116="","",IFERROR(VLOOKUP(SUBSTITUTE(SUBSTITUTE(H116,"~","~~"),"*","~*"),إعدادات_الأنواع!$A$4:$B$40,2,FALSE()),"?"))</f>
        <v>RCS</v>
      </c>
    </row>
    <row r="117" spans="1:20" ht="21.75" customHeight="1">
      <c r="A117" s="20" t="str">
        <f>IF(B117="","",IF(T117="?","⚠️ نوع غير معرف",T117&amp;TEXT(COUNTIFS($T$3:T117,T117),"000")))</f>
        <v>RCS115</v>
      </c>
      <c r="B117" s="38" t="s">
        <v>231</v>
      </c>
      <c r="C117" s="38" t="s">
        <v>67</v>
      </c>
      <c r="D117" s="39">
        <v>40217</v>
      </c>
      <c r="E117" s="54" t="s">
        <v>43</v>
      </c>
      <c r="F117" s="41">
        <f t="shared" ca="1" si="4"/>
        <v>16</v>
      </c>
      <c r="G117" s="42"/>
      <c r="H117" s="37" t="s">
        <v>9</v>
      </c>
      <c r="I117" s="43">
        <v>46208</v>
      </c>
      <c r="J117" s="44">
        <f t="shared" si="5"/>
        <v>46238</v>
      </c>
      <c r="K117" s="45" t="s">
        <v>44</v>
      </c>
      <c r="L117" s="46">
        <f ca="1">IF(OR(K117="لم يدفع",B117=""),"",IF(K117="تأمين فقط",0,IF(K117="اشتراك 300",300,IF(F117&lt;14,IFERROR(VLOOKUP(SUBSTITUTE(SUBSTITUTE(H117,"~","~~"),"*","~*"),إعدادات_الأنواع!$A$4:$D$40,3,FALSE()),0),IFERROR(VLOOKUP(SUBSTITUTE(SUBSTITUTE(H117,"~","~~"),"*","~*"),إعدادات_الأنواع!$A$4:$D$40,4,FALSE()),0)))))</f>
        <v>1500</v>
      </c>
      <c r="M117" s="47">
        <f>IF(OR(K117="لم يدفع",B117=""),"",IFERROR(VLOOKUP(SUBSTITUTE(SUBSTITUTE(H117,"~","~~"),"*","~*"),إعدادات_الأنواع!$A$4:$E$40,5,FALSE()),0))</f>
        <v>500</v>
      </c>
      <c r="N117" s="47">
        <f>IF(OR(K117="لم يدفع",K117="تأمين فقط",K117="اشتراك 300",B117=""),"",IFERROR(VLOOKUP(SUBSTITUTE(SUBSTITUTE(H117,"~","~~"),"*","~*"),إعدادات_الأنواع!$A$4:$F$40,6,FALSE()),0))</f>
        <v>1000</v>
      </c>
      <c r="O117" s="55">
        <f t="shared" ca="1" si="6"/>
        <v>2000</v>
      </c>
      <c r="P117" s="48" t="str">
        <f t="shared" ca="1" si="7"/>
        <v>✅ ساري</v>
      </c>
      <c r="Q117" s="52" t="s">
        <v>45</v>
      </c>
      <c r="R117" s="49" t="s">
        <v>92</v>
      </c>
      <c r="S117" s="50">
        <f>IF(B117="","",COUNTA(التجديد!E117:E117))</f>
        <v>0</v>
      </c>
      <c r="T117" s="51" t="str">
        <f>IF(B117="","",IFERROR(VLOOKUP(SUBSTITUTE(SUBSTITUTE(H117,"~","~~"),"*","~*"),إعدادات_الأنواع!$A$4:$B$40,2,FALSE()),"?"))</f>
        <v>RCS</v>
      </c>
    </row>
    <row r="118" spans="1:20" ht="21.75" customHeight="1">
      <c r="A118" s="20" t="str">
        <f>IF(B118="","",IF(T118="?","⚠️ نوع غير معرف",T118&amp;TEXT(COUNTIFS($T$3:T118,T118),"000")))</f>
        <v>RCS116</v>
      </c>
      <c r="B118" s="38" t="s">
        <v>231</v>
      </c>
      <c r="C118" s="38" t="s">
        <v>162</v>
      </c>
      <c r="D118" s="39">
        <v>39731</v>
      </c>
      <c r="E118" s="54" t="s">
        <v>43</v>
      </c>
      <c r="F118" s="41">
        <f t="shared" ca="1" si="4"/>
        <v>17</v>
      </c>
      <c r="G118" s="42"/>
      <c r="H118" s="37" t="s">
        <v>9</v>
      </c>
      <c r="I118" s="43">
        <v>46208</v>
      </c>
      <c r="J118" s="44">
        <f t="shared" si="5"/>
        <v>46238</v>
      </c>
      <c r="K118" s="45" t="s">
        <v>44</v>
      </c>
      <c r="L118" s="46">
        <f ca="1">IF(OR(K118="لم يدفع",B118=""),"",IF(K118="تأمين فقط",0,IF(K118="اشتراك 300",300,IF(F118&lt;14,IFERROR(VLOOKUP(SUBSTITUTE(SUBSTITUTE(H118,"~","~~"),"*","~*"),إعدادات_الأنواع!$A$4:$D$40,3,FALSE()),0),IFERROR(VLOOKUP(SUBSTITUTE(SUBSTITUTE(H118,"~","~~"),"*","~*"),إعدادات_الأنواع!$A$4:$D$40,4,FALSE()),0)))))</f>
        <v>1500</v>
      </c>
      <c r="M118" s="47">
        <f>IF(OR(K118="لم يدفع",B118=""),"",IFERROR(VLOOKUP(SUBSTITUTE(SUBSTITUTE(H118,"~","~~"),"*","~*"),إعدادات_الأنواع!$A$4:$E$40,5,FALSE()),0))</f>
        <v>500</v>
      </c>
      <c r="N118" s="47">
        <f>IF(OR(K118="لم يدفع",K118="تأمين فقط",K118="اشتراك 300",B118=""),"",IFERROR(VLOOKUP(SUBSTITUTE(SUBSTITUTE(H118,"~","~~"),"*","~*"),إعدادات_الأنواع!$A$4:$F$40,6,FALSE()),0))</f>
        <v>1000</v>
      </c>
      <c r="O118" s="55">
        <f t="shared" ca="1" si="6"/>
        <v>2000</v>
      </c>
      <c r="P118" s="48" t="str">
        <f t="shared" ca="1" si="7"/>
        <v>✅ ساري</v>
      </c>
      <c r="Q118" s="52" t="s">
        <v>45</v>
      </c>
      <c r="R118" s="49" t="s">
        <v>92</v>
      </c>
      <c r="S118" s="50">
        <f>IF(B118="","",COUNTA(التجديد!E118:E118))</f>
        <v>0</v>
      </c>
      <c r="T118" s="51" t="str">
        <f>IF(B118="","",IFERROR(VLOOKUP(SUBSTITUTE(SUBSTITUTE(H118,"~","~~"),"*","~*"),إعدادات_الأنواع!$A$4:$B$40,2,FALSE()),"?"))</f>
        <v>RCS</v>
      </c>
    </row>
    <row r="119" spans="1:20" ht="21.75" customHeight="1">
      <c r="A119" s="20" t="str">
        <f>IF(B119="","",IF(T119="?","⚠️ نوع غير معرف",T119&amp;TEXT(COUNTIFS($T$3:T119,T119),"000")))</f>
        <v>RCS117</v>
      </c>
      <c r="B119" s="38" t="s">
        <v>232</v>
      </c>
      <c r="C119" s="38" t="s">
        <v>233</v>
      </c>
      <c r="D119" s="39">
        <v>39062</v>
      </c>
      <c r="E119" s="54" t="s">
        <v>43</v>
      </c>
      <c r="F119" s="41">
        <f t="shared" ca="1" si="4"/>
        <v>19</v>
      </c>
      <c r="G119" s="42" t="s">
        <v>51</v>
      </c>
      <c r="H119" s="37" t="s">
        <v>9</v>
      </c>
      <c r="I119" s="43">
        <v>46208</v>
      </c>
      <c r="J119" s="44">
        <f t="shared" si="5"/>
        <v>46238</v>
      </c>
      <c r="K119" s="45" t="s">
        <v>44</v>
      </c>
      <c r="L119" s="46">
        <f ca="1">IF(OR(K119="لم يدفع",B119=""),"",IF(K119="تأمين فقط",0,IF(K119="اشتراك 300",300,IF(F119&lt;14,IFERROR(VLOOKUP(SUBSTITUTE(SUBSTITUTE(H119,"~","~~"),"*","~*"),إعدادات_الأنواع!$A$4:$D$40,3,FALSE()),0),IFERROR(VLOOKUP(SUBSTITUTE(SUBSTITUTE(H119,"~","~~"),"*","~*"),إعدادات_الأنواع!$A$4:$D$40,4,FALSE()),0)))))</f>
        <v>1500</v>
      </c>
      <c r="M119" s="47">
        <f>IF(OR(K119="لم يدفع",B119=""),"",IFERROR(VLOOKUP(SUBSTITUTE(SUBSTITUTE(H119,"~","~~"),"*","~*"),إعدادات_الأنواع!$A$4:$E$40,5,FALSE()),0))</f>
        <v>500</v>
      </c>
      <c r="N119" s="47">
        <f>IF(OR(K119="لم يدفع",K119="تأمين فقط",K119="اشتراك 300",B119=""),"",IFERROR(VLOOKUP(SUBSTITUTE(SUBSTITUTE(H119,"~","~~"),"*","~*"),إعدادات_الأنواع!$A$4:$F$40,6,FALSE()),0))</f>
        <v>1000</v>
      </c>
      <c r="O119" s="55">
        <f t="shared" ca="1" si="6"/>
        <v>2000</v>
      </c>
      <c r="P119" s="48" t="str">
        <f t="shared" ca="1" si="7"/>
        <v>✅ ساري</v>
      </c>
      <c r="Q119" s="52" t="s">
        <v>45</v>
      </c>
      <c r="R119" s="49" t="s">
        <v>95</v>
      </c>
      <c r="S119" s="50">
        <f>IF(B119="","",COUNTA(التجديد!E119:E119))</f>
        <v>0</v>
      </c>
      <c r="T119" s="51" t="str">
        <f>IF(B119="","",IFERROR(VLOOKUP(SUBSTITUTE(SUBSTITUTE(H119,"~","~~"),"*","~*"),إعدادات_الأنواع!$A$4:$B$40,2,FALSE()),"?"))</f>
        <v>RCS</v>
      </c>
    </row>
    <row r="120" spans="1:20" ht="21.75" customHeight="1">
      <c r="A120" s="20" t="str">
        <f>IF(B120="","",IF(T120="?","⚠️ نوع غير معرف",T120&amp;TEXT(COUNTIFS($T$3:T120,T120),"000")))</f>
        <v>RCS118</v>
      </c>
      <c r="B120" s="38" t="s">
        <v>234</v>
      </c>
      <c r="C120" s="38" t="s">
        <v>235</v>
      </c>
      <c r="D120" s="39">
        <v>38252</v>
      </c>
      <c r="E120" s="54" t="s">
        <v>43</v>
      </c>
      <c r="F120" s="41">
        <f t="shared" ca="1" si="4"/>
        <v>21</v>
      </c>
      <c r="G120" s="42" t="s">
        <v>56</v>
      </c>
      <c r="H120" s="37" t="s">
        <v>9</v>
      </c>
      <c r="I120" s="43">
        <v>46208</v>
      </c>
      <c r="J120" s="44">
        <f t="shared" si="5"/>
        <v>46238</v>
      </c>
      <c r="K120" s="45" t="s">
        <v>44</v>
      </c>
      <c r="L120" s="46">
        <f ca="1">IF(OR(K120="لم يدفع",B120=""),"",IF(K120="تأمين فقط",0,IF(K120="اشتراك 300",300,IF(F120&lt;14,IFERROR(VLOOKUP(SUBSTITUTE(SUBSTITUTE(H120,"~","~~"),"*","~*"),إعدادات_الأنواع!$A$4:$D$40,3,FALSE()),0),IFERROR(VLOOKUP(SUBSTITUTE(SUBSTITUTE(H120,"~","~~"),"*","~*"),إعدادات_الأنواع!$A$4:$D$40,4,FALSE()),0)))))</f>
        <v>1500</v>
      </c>
      <c r="M120" s="47">
        <f>IF(OR(K120="لم يدفع",B120=""),"",IFERROR(VLOOKUP(SUBSTITUTE(SUBSTITUTE(H120,"~","~~"),"*","~*"),إعدادات_الأنواع!$A$4:$E$40,5,FALSE()),0))</f>
        <v>500</v>
      </c>
      <c r="N120" s="47">
        <f>IF(OR(K120="لم يدفع",K120="تأمين فقط",K120="اشتراك 300",B120=""),"",IFERROR(VLOOKUP(SUBSTITUTE(SUBSTITUTE(H120,"~","~~"),"*","~*"),إعدادات_الأنواع!$A$4:$F$40,6,FALSE()),0))</f>
        <v>1000</v>
      </c>
      <c r="O120" s="55">
        <f t="shared" ca="1" si="6"/>
        <v>2000</v>
      </c>
      <c r="P120" s="48" t="str">
        <f t="shared" ca="1" si="7"/>
        <v>✅ ساري</v>
      </c>
      <c r="Q120" s="52" t="s">
        <v>45</v>
      </c>
      <c r="R120" s="49" t="s">
        <v>95</v>
      </c>
      <c r="S120" s="50">
        <f>IF(B120="","",COUNTA(التجديد!E120:E120))</f>
        <v>0</v>
      </c>
      <c r="T120" s="51" t="str">
        <f>IF(B120="","",IFERROR(VLOOKUP(SUBSTITUTE(SUBSTITUTE(H120,"~","~~"),"*","~*"),إعدادات_الأنواع!$A$4:$B$40,2,FALSE()),"?"))</f>
        <v>RCS</v>
      </c>
    </row>
    <row r="121" spans="1:20" ht="21.75" customHeight="1">
      <c r="A121" s="20" t="str">
        <f>IF(B121="","",IF(T121="?","⚠️ نوع غير معرف",T121&amp;TEXT(COUNTIFS($T$3:T121,T121),"000")))</f>
        <v>RCS119</v>
      </c>
      <c r="B121" s="38" t="s">
        <v>236</v>
      </c>
      <c r="C121" s="38" t="s">
        <v>237</v>
      </c>
      <c r="D121" s="39">
        <v>41482</v>
      </c>
      <c r="E121" s="54" t="s">
        <v>58</v>
      </c>
      <c r="F121" s="41">
        <f t="shared" ca="1" si="4"/>
        <v>12</v>
      </c>
      <c r="G121" s="42" t="s">
        <v>63</v>
      </c>
      <c r="H121" s="37" t="s">
        <v>9</v>
      </c>
      <c r="I121" s="43">
        <v>46208</v>
      </c>
      <c r="J121" s="44">
        <f t="shared" si="5"/>
        <v>46238</v>
      </c>
      <c r="K121" s="45" t="s">
        <v>44</v>
      </c>
      <c r="L121" s="46">
        <f ca="1">IF(OR(K121="لم يدفع",B121=""),"",IF(K121="تأمين فقط",0,IF(K121="اشتراك 300",300,IF(F121&lt;14,IFERROR(VLOOKUP(SUBSTITUTE(SUBSTITUTE(H121,"~","~~"),"*","~*"),إعدادات_الأنواع!$A$4:$D$40,3,FALSE()),0),IFERROR(VLOOKUP(SUBSTITUTE(SUBSTITUTE(H121,"~","~~"),"*","~*"),إعدادات_الأنواع!$A$4:$D$40,4,FALSE()),0)))))</f>
        <v>1300</v>
      </c>
      <c r="M121" s="47">
        <f>IF(OR(K121="لم يدفع",B121=""),"",IFERROR(VLOOKUP(SUBSTITUTE(SUBSTITUTE(H121,"~","~~"),"*","~*"),إعدادات_الأنواع!$A$4:$E$40,5,FALSE()),0))</f>
        <v>500</v>
      </c>
      <c r="N121" s="47">
        <f>IF(OR(K121="لم يدفع",K121="تأمين فقط",K121="اشتراك 300",B121=""),"",IFERROR(VLOOKUP(SUBSTITUTE(SUBSTITUTE(H121,"~","~~"),"*","~*"),إعدادات_الأنواع!$A$4:$F$40,6,FALSE()),0))</f>
        <v>1000</v>
      </c>
      <c r="O121" s="55">
        <f t="shared" ca="1" si="6"/>
        <v>1800</v>
      </c>
      <c r="P121" s="48" t="str">
        <f t="shared" ca="1" si="7"/>
        <v>✅ ساري</v>
      </c>
      <c r="Q121" s="52" t="s">
        <v>45</v>
      </c>
      <c r="R121" s="49" t="s">
        <v>194</v>
      </c>
      <c r="S121" s="50">
        <f>IF(B121="","",COUNTA(التجديد!E121:E121))</f>
        <v>0</v>
      </c>
      <c r="T121" s="51" t="str">
        <f>IF(B121="","",IFERROR(VLOOKUP(SUBSTITUTE(SUBSTITUTE(H121,"~","~~"),"*","~*"),إعدادات_الأنواع!$A$4:$B$40,2,FALSE()),"?"))</f>
        <v>RCS</v>
      </c>
    </row>
    <row r="122" spans="1:20" ht="21.75" customHeight="1">
      <c r="A122" s="20" t="str">
        <f>IF(B122="","",IF(T122="?","⚠️ نوع غير معرف",T122&amp;TEXT(COUNTIFS($T$3:T122,T122),"000")))</f>
        <v>RCS120</v>
      </c>
      <c r="B122" s="38" t="s">
        <v>238</v>
      </c>
      <c r="C122" s="38" t="s">
        <v>239</v>
      </c>
      <c r="D122" s="39">
        <v>40826</v>
      </c>
      <c r="E122" s="54" t="s">
        <v>58</v>
      </c>
      <c r="F122" s="41">
        <f t="shared" ca="1" si="4"/>
        <v>14</v>
      </c>
      <c r="G122" s="42" t="s">
        <v>126</v>
      </c>
      <c r="H122" s="37" t="s">
        <v>9</v>
      </c>
      <c r="I122" s="43">
        <v>46208</v>
      </c>
      <c r="J122" s="44">
        <f t="shared" si="5"/>
        <v>46238</v>
      </c>
      <c r="K122" s="45" t="s">
        <v>44</v>
      </c>
      <c r="L122" s="46">
        <f ca="1">IF(OR(K122="لم يدفع",B122=""),"",IF(K122="تأمين فقط",0,IF(K122="اشتراك 300",300,IF(F122&lt;14,IFERROR(VLOOKUP(SUBSTITUTE(SUBSTITUTE(H122,"~","~~"),"*","~*"),إعدادات_الأنواع!$A$4:$D$40,3,FALSE()),0),IFERROR(VLOOKUP(SUBSTITUTE(SUBSTITUTE(H122,"~","~~"),"*","~*"),إعدادات_الأنواع!$A$4:$D$40,4,FALSE()),0)))))</f>
        <v>1500</v>
      </c>
      <c r="M122" s="47">
        <f>IF(OR(K122="لم يدفع",B122=""),"",IFERROR(VLOOKUP(SUBSTITUTE(SUBSTITUTE(H122,"~","~~"),"*","~*"),إعدادات_الأنواع!$A$4:$E$40,5,FALSE()),0))</f>
        <v>500</v>
      </c>
      <c r="N122" s="47">
        <f>IF(OR(K122="لم يدفع",K122="تأمين فقط",K122="اشتراك 300",B122=""),"",IFERROR(VLOOKUP(SUBSTITUTE(SUBSTITUTE(H122,"~","~~"),"*","~*"),إعدادات_الأنواع!$A$4:$F$40,6,FALSE()),0))</f>
        <v>1000</v>
      </c>
      <c r="O122" s="55">
        <f t="shared" ca="1" si="6"/>
        <v>2000</v>
      </c>
      <c r="P122" s="48" t="str">
        <f t="shared" ca="1" si="7"/>
        <v>✅ ساري</v>
      </c>
      <c r="Q122" s="52" t="s">
        <v>45</v>
      </c>
      <c r="R122" s="49" t="s">
        <v>194</v>
      </c>
      <c r="S122" s="50">
        <f>IF(B122="","",COUNTA(التجديد!E122:E122))</f>
        <v>0</v>
      </c>
      <c r="T122" s="51" t="str">
        <f>IF(B122="","",IFERROR(VLOOKUP(SUBSTITUTE(SUBSTITUTE(H122,"~","~~"),"*","~*"),إعدادات_الأنواع!$A$4:$B$40,2,FALSE()),"?"))</f>
        <v>RCS</v>
      </c>
    </row>
    <row r="123" spans="1:20" ht="21.75" customHeight="1">
      <c r="A123" s="20" t="str">
        <f>IF(B123="","",IF(T123="?","⚠️ نوع غير معرف",T123&amp;TEXT(COUNTIFS($T$3:T123,T123),"000")))</f>
        <v>RCS121</v>
      </c>
      <c r="B123" s="38" t="s">
        <v>240</v>
      </c>
      <c r="C123" s="38" t="s">
        <v>241</v>
      </c>
      <c r="D123" s="39">
        <v>43727</v>
      </c>
      <c r="E123" s="54" t="s">
        <v>43</v>
      </c>
      <c r="F123" s="41">
        <f t="shared" ca="1" si="4"/>
        <v>6</v>
      </c>
      <c r="G123" s="42"/>
      <c r="H123" s="37" t="s">
        <v>9</v>
      </c>
      <c r="I123" s="43">
        <v>46208</v>
      </c>
      <c r="J123" s="44">
        <f t="shared" si="5"/>
        <v>46238</v>
      </c>
      <c r="K123" s="45" t="s">
        <v>44</v>
      </c>
      <c r="L123" s="46">
        <f ca="1">IF(OR(K123="لم يدفع",B123=""),"",IF(K123="تأمين فقط",0,IF(K123="اشتراك 300",300,IF(F123&lt;14,IFERROR(VLOOKUP(SUBSTITUTE(SUBSTITUTE(H123,"~","~~"),"*","~*"),إعدادات_الأنواع!$A$4:$D$40,3,FALSE()),0),IFERROR(VLOOKUP(SUBSTITUTE(SUBSTITUTE(H123,"~","~~"),"*","~*"),إعدادات_الأنواع!$A$4:$D$40,4,FALSE()),0)))))</f>
        <v>1300</v>
      </c>
      <c r="M123" s="47">
        <f>IF(OR(K123="لم يدفع",B123=""),"",IFERROR(VLOOKUP(SUBSTITUTE(SUBSTITUTE(H123,"~","~~"),"*","~*"),إعدادات_الأنواع!$A$4:$E$40,5,FALSE()),0))</f>
        <v>500</v>
      </c>
      <c r="N123" s="47">
        <f>IF(OR(K123="لم يدفع",K123="تأمين فقط",K123="اشتراك 300",B123=""),"",IFERROR(VLOOKUP(SUBSTITUTE(SUBSTITUTE(H123,"~","~~"),"*","~*"),إعدادات_الأنواع!$A$4:$F$40,6,FALSE()),0))</f>
        <v>1000</v>
      </c>
      <c r="O123" s="55">
        <f t="shared" ca="1" si="6"/>
        <v>1800</v>
      </c>
      <c r="P123" s="48" t="str">
        <f t="shared" ca="1" si="7"/>
        <v>✅ ساري</v>
      </c>
      <c r="Q123" s="52" t="s">
        <v>45</v>
      </c>
      <c r="R123" s="49" t="s">
        <v>46</v>
      </c>
      <c r="S123" s="50">
        <f>IF(B123="","",COUNTA(التجديد!E123:E123))</f>
        <v>0</v>
      </c>
      <c r="T123" s="51" t="str">
        <f>IF(B123="","",IFERROR(VLOOKUP(SUBSTITUTE(SUBSTITUTE(H123,"~","~~"),"*","~*"),إعدادات_الأنواع!$A$4:$B$40,2,FALSE()),"?"))</f>
        <v>RCS</v>
      </c>
    </row>
    <row r="124" spans="1:20" ht="21.75" customHeight="1">
      <c r="A124" s="20" t="str">
        <f>IF(B124="","",IF(T124="?","⚠️ نوع غير معرف",T124&amp;TEXT(COUNTIFS($T$3:T124,T124),"000")))</f>
        <v>RCS122</v>
      </c>
      <c r="B124" s="38" t="s">
        <v>242</v>
      </c>
      <c r="C124" s="38" t="s">
        <v>81</v>
      </c>
      <c r="D124" s="39">
        <v>41525</v>
      </c>
      <c r="E124" s="54" t="s">
        <v>43</v>
      </c>
      <c r="F124" s="41">
        <f t="shared" ca="1" si="4"/>
        <v>12</v>
      </c>
      <c r="G124" s="42"/>
      <c r="H124" s="37" t="s">
        <v>9</v>
      </c>
      <c r="I124" s="43">
        <v>46208</v>
      </c>
      <c r="J124" s="44">
        <f t="shared" si="5"/>
        <v>46238</v>
      </c>
      <c r="K124" s="45" t="s">
        <v>44</v>
      </c>
      <c r="L124" s="46">
        <f ca="1">IF(OR(K124="لم يدفع",B124=""),"",IF(K124="تأمين فقط",0,IF(K124="اشتراك 300",300,IF(F124&lt;14,IFERROR(VLOOKUP(SUBSTITUTE(SUBSTITUTE(H124,"~","~~"),"*","~*"),إعدادات_الأنواع!$A$4:$D$40,3,FALSE()),0),IFERROR(VLOOKUP(SUBSTITUTE(SUBSTITUTE(H124,"~","~~"),"*","~*"),إعدادات_الأنواع!$A$4:$D$40,4,FALSE()),0)))))</f>
        <v>1300</v>
      </c>
      <c r="M124" s="47">
        <f>IF(OR(K124="لم يدفع",B124=""),"",IFERROR(VLOOKUP(SUBSTITUTE(SUBSTITUTE(H124,"~","~~"),"*","~*"),إعدادات_الأنواع!$A$4:$E$40,5,FALSE()),0))</f>
        <v>500</v>
      </c>
      <c r="N124" s="47">
        <f>IF(OR(K124="لم يدفع",K124="تأمين فقط",K124="اشتراك 300",B124=""),"",IFERROR(VLOOKUP(SUBSTITUTE(SUBSTITUTE(H124,"~","~~"),"*","~*"),إعدادات_الأنواع!$A$4:$F$40,6,FALSE()),0))</f>
        <v>1000</v>
      </c>
      <c r="O124" s="55">
        <f t="shared" ca="1" si="6"/>
        <v>1800</v>
      </c>
      <c r="P124" s="48" t="str">
        <f t="shared" ca="1" si="7"/>
        <v>✅ ساري</v>
      </c>
      <c r="Q124" s="52" t="s">
        <v>45</v>
      </c>
      <c r="R124" s="49" t="s">
        <v>46</v>
      </c>
      <c r="S124" s="50">
        <f>IF(B124="","",COUNTA(التجديد!E124:E124))</f>
        <v>0</v>
      </c>
      <c r="T124" s="51" t="str">
        <f>IF(B124="","",IFERROR(VLOOKUP(SUBSTITUTE(SUBSTITUTE(H124,"~","~~"),"*","~*"),إعدادات_الأنواع!$A$4:$B$40,2,FALSE()),"?"))</f>
        <v>RCS</v>
      </c>
    </row>
    <row r="125" spans="1:20" ht="21.75" customHeight="1">
      <c r="A125" s="20" t="str">
        <f>IF(B125="","",IF(T125="?","⚠️ نوع غير معرف",T125&amp;TEXT(COUNTIFS($T$3:T125,T125),"000")))</f>
        <v>RCS123</v>
      </c>
      <c r="B125" s="38" t="s">
        <v>243</v>
      </c>
      <c r="C125" s="38" t="s">
        <v>244</v>
      </c>
      <c r="D125" s="39">
        <v>42389</v>
      </c>
      <c r="E125" s="54" t="s">
        <v>43</v>
      </c>
      <c r="F125" s="41">
        <f t="shared" ca="1" si="4"/>
        <v>10</v>
      </c>
      <c r="G125" s="42"/>
      <c r="H125" s="37" t="s">
        <v>9</v>
      </c>
      <c r="I125" s="43">
        <v>46211</v>
      </c>
      <c r="J125" s="44">
        <f t="shared" si="5"/>
        <v>46241</v>
      </c>
      <c r="K125" s="45" t="s">
        <v>44</v>
      </c>
      <c r="L125" s="46">
        <f ca="1">IF(OR(K125="لم يدفع",B125=""),"",IF(K125="تأمين فقط",0,IF(K125="اشتراك 300",300,IF(F125&lt;14,IFERROR(VLOOKUP(SUBSTITUTE(SUBSTITUTE(H125,"~","~~"),"*","~*"),إعدادات_الأنواع!$A$4:$D$40,3,FALSE()),0),IFERROR(VLOOKUP(SUBSTITUTE(SUBSTITUTE(H125,"~","~~"),"*","~*"),إعدادات_الأنواع!$A$4:$D$40,4,FALSE()),0)))))</f>
        <v>1300</v>
      </c>
      <c r="M125" s="47">
        <f>IF(OR(K125="لم يدفع",B125=""),"",IFERROR(VLOOKUP(SUBSTITUTE(SUBSTITUTE(H125,"~","~~"),"*","~*"),إعدادات_الأنواع!$A$4:$E$40,5,FALSE()),0))</f>
        <v>500</v>
      </c>
      <c r="N125" s="47">
        <f>IF(OR(K125="لم يدفع",K125="تأمين فقط",K125="اشتراك 300",B125=""),"",IFERROR(VLOOKUP(SUBSTITUTE(SUBSTITUTE(H125,"~","~~"),"*","~*"),إعدادات_الأنواع!$A$4:$F$40,6,FALSE()),0))</f>
        <v>1000</v>
      </c>
      <c r="O125" s="55">
        <f t="shared" ca="1" si="6"/>
        <v>1800</v>
      </c>
      <c r="P125" s="48" t="str">
        <f t="shared" ca="1" si="7"/>
        <v>✅ ساري</v>
      </c>
      <c r="Q125" s="52" t="s">
        <v>45</v>
      </c>
      <c r="R125" s="49" t="s">
        <v>46</v>
      </c>
      <c r="S125" s="50">
        <f>IF(B125="","",COUNTA(التجديد!E125:E125))</f>
        <v>0</v>
      </c>
      <c r="T125" s="51" t="str">
        <f>IF(B125="","",IFERROR(VLOOKUP(SUBSTITUTE(SUBSTITUTE(H125,"~","~~"),"*","~*"),إعدادات_الأنواع!$A$4:$B$40,2,FALSE()),"?"))</f>
        <v>RCS</v>
      </c>
    </row>
    <row r="126" spans="1:20" ht="21.75" customHeight="1">
      <c r="A126" s="20" t="str">
        <f>IF(B126="","",IF(T126="?","⚠️ نوع غير معرف",T126&amp;TEXT(COUNTIFS($T$3:T126,T126),"000")))</f>
        <v>RCS124</v>
      </c>
      <c r="B126" s="38" t="s">
        <v>245</v>
      </c>
      <c r="C126" s="38" t="s">
        <v>162</v>
      </c>
      <c r="D126" s="39">
        <v>40356</v>
      </c>
      <c r="E126" s="54" t="s">
        <v>43</v>
      </c>
      <c r="F126" s="41">
        <f t="shared" ca="1" si="4"/>
        <v>16</v>
      </c>
      <c r="G126" s="42"/>
      <c r="H126" s="37" t="s">
        <v>9</v>
      </c>
      <c r="I126" s="43">
        <v>46211</v>
      </c>
      <c r="J126" s="44">
        <f t="shared" si="5"/>
        <v>46241</v>
      </c>
      <c r="K126" s="45" t="s">
        <v>44</v>
      </c>
      <c r="L126" s="46">
        <f ca="1">IF(OR(K126="لم يدفع",B126=""),"",IF(K126="تأمين فقط",0,IF(K126="اشتراك 300",300,IF(F126&lt;14,IFERROR(VLOOKUP(SUBSTITUTE(SUBSTITUTE(H126,"~","~~"),"*","~*"),إعدادات_الأنواع!$A$4:$D$40,3,FALSE()),0),IFERROR(VLOOKUP(SUBSTITUTE(SUBSTITUTE(H126,"~","~~"),"*","~*"),إعدادات_الأنواع!$A$4:$D$40,4,FALSE()),0)))))</f>
        <v>1500</v>
      </c>
      <c r="M126" s="47">
        <f>IF(OR(K126="لم يدفع",B126=""),"",IFERROR(VLOOKUP(SUBSTITUTE(SUBSTITUTE(H126,"~","~~"),"*","~*"),إعدادات_الأنواع!$A$4:$E$40,5,FALSE()),0))</f>
        <v>500</v>
      </c>
      <c r="N126" s="47">
        <f>IF(OR(K126="لم يدفع",K126="تأمين فقط",K126="اشتراك 300",B126=""),"",IFERROR(VLOOKUP(SUBSTITUTE(SUBSTITUTE(H126,"~","~~"),"*","~*"),إعدادات_الأنواع!$A$4:$F$40,6,FALSE()),0))</f>
        <v>1000</v>
      </c>
      <c r="O126" s="55">
        <f t="shared" ca="1" si="6"/>
        <v>2000</v>
      </c>
      <c r="P126" s="48" t="str">
        <f t="shared" ca="1" si="7"/>
        <v>✅ ساري</v>
      </c>
      <c r="Q126" s="52" t="s">
        <v>45</v>
      </c>
      <c r="R126" s="49" t="s">
        <v>95</v>
      </c>
      <c r="S126" s="50">
        <f>IF(B126="","",COUNTA(التجديد!E126:E126))</f>
        <v>0</v>
      </c>
      <c r="T126" s="51" t="str">
        <f>IF(B126="","",IFERROR(VLOOKUP(SUBSTITUTE(SUBSTITUTE(H126,"~","~~"),"*","~*"),إعدادات_الأنواع!$A$4:$B$40,2,FALSE()),"?"))</f>
        <v>RCS</v>
      </c>
    </row>
    <row r="127" spans="1:20" ht="21.75" customHeight="1">
      <c r="A127" s="20" t="str">
        <f>IF(B127="","",IF(T127="?","⚠️ نوع غير معرف",T127&amp;TEXT(COUNTIFS($T$3:T127,T127),"000")))</f>
        <v>RCS125</v>
      </c>
      <c r="B127" s="38" t="s">
        <v>246</v>
      </c>
      <c r="C127" s="38" t="s">
        <v>247</v>
      </c>
      <c r="D127" s="39">
        <v>44073</v>
      </c>
      <c r="E127" s="54" t="s">
        <v>58</v>
      </c>
      <c r="F127" s="41">
        <f t="shared" ca="1" si="4"/>
        <v>5</v>
      </c>
      <c r="G127" s="42" t="s">
        <v>51</v>
      </c>
      <c r="H127" s="37" t="s">
        <v>9</v>
      </c>
      <c r="I127" s="43">
        <v>46211</v>
      </c>
      <c r="J127" s="44">
        <f t="shared" si="5"/>
        <v>46241</v>
      </c>
      <c r="K127" s="45" t="s">
        <v>44</v>
      </c>
      <c r="L127" s="46">
        <f ca="1">IF(OR(K127="لم يدفع",B127=""),"",IF(K127="تأمين فقط",0,IF(K127="اشتراك 300",300,IF(F127&lt;14,IFERROR(VLOOKUP(SUBSTITUTE(SUBSTITUTE(H127,"~","~~"),"*","~*"),إعدادات_الأنواع!$A$4:$D$40,3,FALSE()),0),IFERROR(VLOOKUP(SUBSTITUTE(SUBSTITUTE(H127,"~","~~"),"*","~*"),إعدادات_الأنواع!$A$4:$D$40,4,FALSE()),0)))))</f>
        <v>1300</v>
      </c>
      <c r="M127" s="47">
        <f>IF(OR(K127="لم يدفع",B127=""),"",IFERROR(VLOOKUP(SUBSTITUTE(SUBSTITUTE(H127,"~","~~"),"*","~*"),إعدادات_الأنواع!$A$4:$E$40,5,FALSE()),0))</f>
        <v>500</v>
      </c>
      <c r="N127" s="47">
        <f>IF(OR(K127="لم يدفع",K127="تأمين فقط",K127="اشتراك 300",B127=""),"",IFERROR(VLOOKUP(SUBSTITUTE(SUBSTITUTE(H127,"~","~~"),"*","~*"),إعدادات_الأنواع!$A$4:$F$40,6,FALSE()),0))</f>
        <v>1000</v>
      </c>
      <c r="O127" s="55">
        <f t="shared" ca="1" si="6"/>
        <v>1800</v>
      </c>
      <c r="P127" s="48" t="str">
        <f t="shared" ca="1" si="7"/>
        <v>✅ ساري</v>
      </c>
      <c r="Q127" s="52" t="s">
        <v>45</v>
      </c>
      <c r="R127" s="49" t="s">
        <v>194</v>
      </c>
      <c r="S127" s="50">
        <f>IF(B127="","",COUNTA(التجديد!E127:E127))</f>
        <v>0</v>
      </c>
      <c r="T127" s="51" t="str">
        <f>IF(B127="","",IFERROR(VLOOKUP(SUBSTITUTE(SUBSTITUTE(H127,"~","~~"),"*","~*"),إعدادات_الأنواع!$A$4:$B$40,2,FALSE()),"?"))</f>
        <v>RCS</v>
      </c>
    </row>
    <row r="128" spans="1:20" ht="21.75" customHeight="1">
      <c r="A128" s="20" t="str">
        <f>IF(B128="","",IF(T128="?","⚠️ نوع غير معرف",T128&amp;TEXT(COUNTIFS($T$3:T128,T128),"000")))</f>
        <v>RCS126</v>
      </c>
      <c r="B128" s="38" t="s">
        <v>248</v>
      </c>
      <c r="C128" s="38" t="s">
        <v>249</v>
      </c>
      <c r="D128" s="39">
        <v>41602</v>
      </c>
      <c r="E128" s="54" t="s">
        <v>43</v>
      </c>
      <c r="F128" s="41">
        <f t="shared" ca="1" si="4"/>
        <v>12</v>
      </c>
      <c r="G128" s="42" t="s">
        <v>126</v>
      </c>
      <c r="H128" s="37" t="s">
        <v>9</v>
      </c>
      <c r="I128" s="43">
        <v>46211</v>
      </c>
      <c r="J128" s="44">
        <f t="shared" si="5"/>
        <v>46241</v>
      </c>
      <c r="K128" s="45" t="s">
        <v>44</v>
      </c>
      <c r="L128" s="46">
        <f ca="1">IF(OR(K128="لم يدفع",B128=""),"",IF(K128="تأمين فقط",0,IF(K128="اشتراك 300",300,IF(F128&lt;14,IFERROR(VLOOKUP(SUBSTITUTE(SUBSTITUTE(H128,"~","~~"),"*","~*"),إعدادات_الأنواع!$A$4:$D$40,3,FALSE()),0),IFERROR(VLOOKUP(SUBSTITUTE(SUBSTITUTE(H128,"~","~~"),"*","~*"),إعدادات_الأنواع!$A$4:$D$40,4,FALSE()),0)))))</f>
        <v>1300</v>
      </c>
      <c r="M128" s="47">
        <f>IF(OR(K128="لم يدفع",B128=""),"",IFERROR(VLOOKUP(SUBSTITUTE(SUBSTITUTE(H128,"~","~~"),"*","~*"),إعدادات_الأنواع!$A$4:$E$40,5,FALSE()),0))</f>
        <v>500</v>
      </c>
      <c r="N128" s="47">
        <f>IF(OR(K128="لم يدفع",K128="تأمين فقط",K128="اشتراك 300",B128=""),"",IFERROR(VLOOKUP(SUBSTITUTE(SUBSTITUTE(H128,"~","~~"),"*","~*"),إعدادات_الأنواع!$A$4:$F$40,6,FALSE()),0))</f>
        <v>1000</v>
      </c>
      <c r="O128" s="55">
        <f t="shared" ca="1" si="6"/>
        <v>1800</v>
      </c>
      <c r="P128" s="48" t="str">
        <f t="shared" ca="1" si="7"/>
        <v>✅ ساري</v>
      </c>
      <c r="Q128" s="52" t="s">
        <v>45</v>
      </c>
      <c r="R128" s="49" t="s">
        <v>46</v>
      </c>
      <c r="S128" s="50">
        <f>IF(B128="","",COUNTA(التجديد!E128:E128))</f>
        <v>0</v>
      </c>
      <c r="T128" s="51" t="str">
        <f>IF(B128="","",IFERROR(VLOOKUP(SUBSTITUTE(SUBSTITUTE(H128,"~","~~"),"*","~*"),إعدادات_الأنواع!$A$4:$B$40,2,FALSE()),"?"))</f>
        <v>RCS</v>
      </c>
    </row>
    <row r="129" spans="1:20" ht="21.75" customHeight="1">
      <c r="A129" s="20" t="str">
        <f>IF(B129="","",IF(T129="?","⚠️ نوع غير معرف",T129&amp;TEXT(COUNTIFS($T$3:T129,T129),"000")))</f>
        <v>RCS127</v>
      </c>
      <c r="B129" s="38" t="s">
        <v>250</v>
      </c>
      <c r="C129" s="38" t="s">
        <v>251</v>
      </c>
      <c r="D129" s="39">
        <v>41365</v>
      </c>
      <c r="E129" s="54" t="s">
        <v>43</v>
      </c>
      <c r="F129" s="41">
        <f t="shared" ca="1" si="4"/>
        <v>13</v>
      </c>
      <c r="G129" s="42" t="s">
        <v>126</v>
      </c>
      <c r="H129" s="37" t="s">
        <v>9</v>
      </c>
      <c r="I129" s="43">
        <v>46211</v>
      </c>
      <c r="J129" s="44">
        <f t="shared" si="5"/>
        <v>46241</v>
      </c>
      <c r="K129" s="45" t="s">
        <v>44</v>
      </c>
      <c r="L129" s="46">
        <f ca="1">IF(OR(K129="لم يدفع",B129=""),"",IF(K129="تأمين فقط",0,IF(K129="اشتراك 300",300,IF(F129&lt;14,IFERROR(VLOOKUP(SUBSTITUTE(SUBSTITUTE(H129,"~","~~"),"*","~*"),إعدادات_الأنواع!$A$4:$D$40,3,FALSE()),0),IFERROR(VLOOKUP(SUBSTITUTE(SUBSTITUTE(H129,"~","~~"),"*","~*"),إعدادات_الأنواع!$A$4:$D$40,4,FALSE()),0)))))</f>
        <v>1300</v>
      </c>
      <c r="M129" s="47">
        <f>IF(OR(K129="لم يدفع",B129=""),"",IFERROR(VLOOKUP(SUBSTITUTE(SUBSTITUTE(H129,"~","~~"),"*","~*"),إعدادات_الأنواع!$A$4:$E$40,5,FALSE()),0))</f>
        <v>500</v>
      </c>
      <c r="N129" s="47">
        <f>IF(OR(K129="لم يدفع",K129="تأمين فقط",K129="اشتراك 300",B129=""),"",IFERROR(VLOOKUP(SUBSTITUTE(SUBSTITUTE(H129,"~","~~"),"*","~*"),إعدادات_الأنواع!$A$4:$F$40,6,FALSE()),0))</f>
        <v>1000</v>
      </c>
      <c r="O129" s="55">
        <f t="shared" ca="1" si="6"/>
        <v>1800</v>
      </c>
      <c r="P129" s="48" t="str">
        <f t="shared" ca="1" si="7"/>
        <v>✅ ساري</v>
      </c>
      <c r="Q129" s="52" t="s">
        <v>45</v>
      </c>
      <c r="R129" s="49" t="s">
        <v>46</v>
      </c>
      <c r="S129" s="50">
        <f>IF(B129="","",COUNTA(التجديد!E129:E129))</f>
        <v>0</v>
      </c>
      <c r="T129" s="51" t="str">
        <f>IF(B129="","",IFERROR(VLOOKUP(SUBSTITUTE(SUBSTITUTE(H129,"~","~~"),"*","~*"),إعدادات_الأنواع!$A$4:$B$40,2,FALSE()),"?"))</f>
        <v>RCS</v>
      </c>
    </row>
    <row r="130" spans="1:20" ht="21.75" customHeight="1">
      <c r="A130" s="20" t="str">
        <f>IF(B130="","",IF(T130="?","⚠️ نوع غير معرف",T130&amp;TEXT(COUNTIFS($T$3:T130,T130),"000")))</f>
        <v>RCS128</v>
      </c>
      <c r="B130" s="38" t="s">
        <v>113</v>
      </c>
      <c r="C130" s="38" t="s">
        <v>252</v>
      </c>
      <c r="D130" s="39">
        <v>43414</v>
      </c>
      <c r="E130" s="54" t="s">
        <v>43</v>
      </c>
      <c r="F130" s="41">
        <f t="shared" ca="1" si="4"/>
        <v>7</v>
      </c>
      <c r="G130" s="42"/>
      <c r="H130" s="37" t="s">
        <v>9</v>
      </c>
      <c r="I130" s="43">
        <v>46211</v>
      </c>
      <c r="J130" s="44">
        <f t="shared" si="5"/>
        <v>46241</v>
      </c>
      <c r="K130" s="45" t="s">
        <v>44</v>
      </c>
      <c r="L130" s="46">
        <f ca="1">IF(OR(K130="لم يدفع",B130=""),"",IF(K130="تأمين فقط",0,IF(K130="اشتراك 300",300,IF(F130&lt;14,IFERROR(VLOOKUP(SUBSTITUTE(SUBSTITUTE(H130,"~","~~"),"*","~*"),إعدادات_الأنواع!$A$4:$D$40,3,FALSE()),0),IFERROR(VLOOKUP(SUBSTITUTE(SUBSTITUTE(H130,"~","~~"),"*","~*"),إعدادات_الأنواع!$A$4:$D$40,4,FALSE()),0)))))</f>
        <v>1300</v>
      </c>
      <c r="M130" s="47">
        <f>IF(OR(K130="لم يدفع",B130=""),"",IFERROR(VLOOKUP(SUBSTITUTE(SUBSTITUTE(H130,"~","~~"),"*","~*"),إعدادات_الأنواع!$A$4:$E$40,5,FALSE()),0))</f>
        <v>500</v>
      </c>
      <c r="N130" s="47">
        <f>IF(OR(K130="لم يدفع",K130="تأمين فقط",K130="اشتراك 300",B130=""),"",IFERROR(VLOOKUP(SUBSTITUTE(SUBSTITUTE(H130,"~","~~"),"*","~*"),إعدادات_الأنواع!$A$4:$F$40,6,FALSE()),0))</f>
        <v>1000</v>
      </c>
      <c r="O130" s="55">
        <f t="shared" ca="1" si="6"/>
        <v>1800</v>
      </c>
      <c r="P130" s="48" t="str">
        <f t="shared" ca="1" si="7"/>
        <v>✅ ساري</v>
      </c>
      <c r="Q130" s="52" t="s">
        <v>45</v>
      </c>
      <c r="R130" s="49" t="s">
        <v>46</v>
      </c>
      <c r="S130" s="50">
        <f>IF(B130="","",COUNTA(التجديد!E130:E130))</f>
        <v>0</v>
      </c>
      <c r="T130" s="51" t="str">
        <f>IF(B130="","",IFERROR(VLOOKUP(SUBSTITUTE(SUBSTITUTE(H130,"~","~~"),"*","~*"),إعدادات_الأنواع!$A$4:$B$40,2,FALSE()),"?"))</f>
        <v>RCS</v>
      </c>
    </row>
    <row r="131" spans="1:20" ht="21.75" customHeight="1">
      <c r="A131" s="20" t="str">
        <f>IF(B131="","",IF(T131="?","⚠️ نوع غير معرف",T131&amp;TEXT(COUNTIFS($T$3:T131,T131),"000")))</f>
        <v>RCS129</v>
      </c>
      <c r="B131" s="38" t="s">
        <v>246</v>
      </c>
      <c r="C131" s="38" t="s">
        <v>253</v>
      </c>
      <c r="D131" s="39">
        <v>43109</v>
      </c>
      <c r="E131" s="54" t="s">
        <v>58</v>
      </c>
      <c r="F131" s="41">
        <f t="shared" ref="F131:F194" ca="1" si="8">IF(D131="","",DATEDIF(D131,TODAY(),"Y"))</f>
        <v>8</v>
      </c>
      <c r="G131" s="42" t="s">
        <v>51</v>
      </c>
      <c r="H131" s="37" t="s">
        <v>9</v>
      </c>
      <c r="I131" s="43">
        <v>46211</v>
      </c>
      <c r="J131" s="44">
        <f t="shared" ref="J131:J194" si="9">IF(I131="","",I131+30)</f>
        <v>46241</v>
      </c>
      <c r="K131" s="45" t="s">
        <v>44</v>
      </c>
      <c r="L131" s="46">
        <f ca="1">IF(OR(K131="لم يدفع",B131=""),"",IF(K131="تأمين فقط",0,IF(K131="اشتراك 300",300,IF(F131&lt;14,IFERROR(VLOOKUP(SUBSTITUTE(SUBSTITUTE(H131,"~","~~"),"*","~*"),إعدادات_الأنواع!$A$4:$D$40,3,FALSE()),0),IFERROR(VLOOKUP(SUBSTITUTE(SUBSTITUTE(H131,"~","~~"),"*","~*"),إعدادات_الأنواع!$A$4:$D$40,4,FALSE()),0)))))</f>
        <v>1300</v>
      </c>
      <c r="M131" s="47">
        <f>IF(OR(K131="لم يدفع",B131=""),"",IFERROR(VLOOKUP(SUBSTITUTE(SUBSTITUTE(H131,"~","~~"),"*","~*"),إعدادات_الأنواع!$A$4:$E$40,5,FALSE()),0))</f>
        <v>500</v>
      </c>
      <c r="N131" s="47">
        <f>IF(OR(K131="لم يدفع",K131="تأمين فقط",K131="اشتراك 300",B131=""),"",IFERROR(VLOOKUP(SUBSTITUTE(SUBSTITUTE(H131,"~","~~"),"*","~*"),إعدادات_الأنواع!$A$4:$F$40,6,FALSE()),0))</f>
        <v>1000</v>
      </c>
      <c r="O131" s="55">
        <f t="shared" ref="O131:O194" ca="1" si="10">IF(K131="لم يدفع","",IF(L131="","",IF(N131="",L131+M131,L131+M131)))</f>
        <v>1800</v>
      </c>
      <c r="P131" s="48" t="str">
        <f t="shared" ref="P131:P194" ca="1" si="11">IF(B131="","",IF(K131="لم يدفع","🔒 مجمدة",IF(J131="","",IF(J131&lt;TODAY(),"⛔ منتهي - يتطلب تجديد",IF(J131-5&lt;=TODAY(),"⚠️ قريب الانتهاء","✅ ساري")))))</f>
        <v>✅ ساري</v>
      </c>
      <c r="Q131" s="52" t="s">
        <v>45</v>
      </c>
      <c r="R131" s="49" t="s">
        <v>194</v>
      </c>
      <c r="S131" s="50">
        <f>IF(B131="","",COUNTA(التجديد!E131:E131))</f>
        <v>0</v>
      </c>
      <c r="T131" s="51" t="str">
        <f>IF(B131="","",IFERROR(VLOOKUP(SUBSTITUTE(SUBSTITUTE(H131,"~","~~"),"*","~*"),إعدادات_الأنواع!$A$4:$B$40,2,FALSE()),"?"))</f>
        <v>RCS</v>
      </c>
    </row>
    <row r="132" spans="1:20" ht="21.75" customHeight="1">
      <c r="A132" s="20" t="str">
        <f>IF(B132="","",IF(T132="?","⚠️ نوع غير معرف",T132&amp;TEXT(COUNTIFS($T$3:T132,T132),"000")))</f>
        <v>RCS130</v>
      </c>
      <c r="B132" s="38" t="s">
        <v>254</v>
      </c>
      <c r="C132" s="38" t="s">
        <v>254</v>
      </c>
      <c r="D132" s="39">
        <v>42201</v>
      </c>
      <c r="E132" s="54" t="s">
        <v>43</v>
      </c>
      <c r="F132" s="41">
        <f t="shared" ca="1" si="8"/>
        <v>10</v>
      </c>
      <c r="G132" s="42" t="s">
        <v>56</v>
      </c>
      <c r="H132" s="37" t="s">
        <v>9</v>
      </c>
      <c r="I132" s="43">
        <v>46211</v>
      </c>
      <c r="J132" s="44">
        <f t="shared" si="9"/>
        <v>46241</v>
      </c>
      <c r="K132" s="45" t="s">
        <v>44</v>
      </c>
      <c r="L132" s="46">
        <f ca="1">IF(OR(K132="لم يدفع",B132=""),"",IF(K132="تأمين فقط",0,IF(K132="اشتراك 300",300,IF(F132&lt;14,IFERROR(VLOOKUP(SUBSTITUTE(SUBSTITUTE(H132,"~","~~"),"*","~*"),إعدادات_الأنواع!$A$4:$D$40,3,FALSE()),0),IFERROR(VLOOKUP(SUBSTITUTE(SUBSTITUTE(H132,"~","~~"),"*","~*"),إعدادات_الأنواع!$A$4:$D$40,4,FALSE()),0)))))</f>
        <v>1300</v>
      </c>
      <c r="M132" s="47">
        <f>IF(OR(K132="لم يدفع",B132=""),"",IFERROR(VLOOKUP(SUBSTITUTE(SUBSTITUTE(H132,"~","~~"),"*","~*"),إعدادات_الأنواع!$A$4:$E$40,5,FALSE()),0))</f>
        <v>500</v>
      </c>
      <c r="N132" s="47">
        <f>IF(OR(K132="لم يدفع",K132="تأمين فقط",K132="اشتراك 300",B132=""),"",IFERROR(VLOOKUP(SUBSTITUTE(SUBSTITUTE(H132,"~","~~"),"*","~*"),إعدادات_الأنواع!$A$4:$F$40,6,FALSE()),0))</f>
        <v>1000</v>
      </c>
      <c r="O132" s="55">
        <f t="shared" ca="1" si="10"/>
        <v>1800</v>
      </c>
      <c r="P132" s="48" t="str">
        <f t="shared" ca="1" si="11"/>
        <v>✅ ساري</v>
      </c>
      <c r="Q132" s="52" t="s">
        <v>45</v>
      </c>
      <c r="R132" s="49" t="s">
        <v>46</v>
      </c>
      <c r="S132" s="50">
        <f>IF(B132="","",COUNTA(التجديد!E132:E132))</f>
        <v>0</v>
      </c>
      <c r="T132" s="51" t="str">
        <f>IF(B132="","",IFERROR(VLOOKUP(SUBSTITUTE(SUBSTITUTE(H132,"~","~~"),"*","~*"),إعدادات_الأنواع!$A$4:$B$40,2,FALSE()),"?"))</f>
        <v>RCS</v>
      </c>
    </row>
    <row r="133" spans="1:20" ht="21.75" customHeight="1">
      <c r="A133" s="20" t="str">
        <f>IF(B133="","",IF(T133="?","⚠️ نوع غير معرف",T133&amp;TEXT(COUNTIFS($T$3:T133,T133),"000")))</f>
        <v>RCS131</v>
      </c>
      <c r="B133" s="38" t="s">
        <v>255</v>
      </c>
      <c r="C133" s="38" t="s">
        <v>256</v>
      </c>
      <c r="D133" s="39">
        <v>40566</v>
      </c>
      <c r="E133" s="54" t="s">
        <v>43</v>
      </c>
      <c r="F133" s="41">
        <f t="shared" ca="1" si="8"/>
        <v>15</v>
      </c>
      <c r="G133" s="42" t="s">
        <v>49</v>
      </c>
      <c r="H133" s="37" t="s">
        <v>9</v>
      </c>
      <c r="I133" s="43">
        <v>46211</v>
      </c>
      <c r="J133" s="44">
        <f t="shared" si="9"/>
        <v>46241</v>
      </c>
      <c r="K133" s="45" t="s">
        <v>44</v>
      </c>
      <c r="L133" s="46">
        <f ca="1">IF(OR(K133="لم يدفع",B133=""),"",IF(K133="تأمين فقط",0,IF(K133="اشتراك 300",300,IF(F133&lt;14,IFERROR(VLOOKUP(SUBSTITUTE(SUBSTITUTE(H133,"~","~~"),"*","~*"),إعدادات_الأنواع!$A$4:$D$40,3,FALSE()),0),IFERROR(VLOOKUP(SUBSTITUTE(SUBSTITUTE(H133,"~","~~"),"*","~*"),إعدادات_الأنواع!$A$4:$D$40,4,FALSE()),0)))))</f>
        <v>1500</v>
      </c>
      <c r="M133" s="47">
        <f>IF(OR(K133="لم يدفع",B133=""),"",IFERROR(VLOOKUP(SUBSTITUTE(SUBSTITUTE(H133,"~","~~"),"*","~*"),إعدادات_الأنواع!$A$4:$E$40,5,FALSE()),0))</f>
        <v>500</v>
      </c>
      <c r="N133" s="47">
        <f>IF(OR(K133="لم يدفع",K133="تأمين فقط",K133="اشتراك 300",B133=""),"",IFERROR(VLOOKUP(SUBSTITUTE(SUBSTITUTE(H133,"~","~~"),"*","~*"),إعدادات_الأنواع!$A$4:$F$40,6,FALSE()),0))</f>
        <v>1000</v>
      </c>
      <c r="O133" s="55">
        <f t="shared" ca="1" si="10"/>
        <v>2000</v>
      </c>
      <c r="P133" s="48" t="str">
        <f t="shared" ca="1" si="11"/>
        <v>✅ ساري</v>
      </c>
      <c r="Q133" s="52" t="s">
        <v>45</v>
      </c>
      <c r="R133" s="49" t="s">
        <v>95</v>
      </c>
      <c r="S133" s="50">
        <f>IF(B133="","",COUNTA(التجديد!E133:E133))</f>
        <v>0</v>
      </c>
      <c r="T133" s="51" t="str">
        <f>IF(B133="","",IFERROR(VLOOKUP(SUBSTITUTE(SUBSTITUTE(H133,"~","~~"),"*","~*"),إعدادات_الأنواع!$A$4:$B$40,2,FALSE()),"?"))</f>
        <v>RCS</v>
      </c>
    </row>
    <row r="134" spans="1:20" ht="21.75" customHeight="1">
      <c r="A134" s="20" t="str">
        <f>IF(B134="","",IF(T134="?","⚠️ نوع غير معرف",T134&amp;TEXT(COUNTIFS($T$3:T134,T134),"000")))</f>
        <v>RCS132</v>
      </c>
      <c r="B134" s="38" t="s">
        <v>167</v>
      </c>
      <c r="C134" s="38" t="s">
        <v>257</v>
      </c>
      <c r="D134" s="39">
        <v>41080</v>
      </c>
      <c r="E134" s="54" t="s">
        <v>43</v>
      </c>
      <c r="F134" s="41">
        <f t="shared" ca="1" si="8"/>
        <v>14</v>
      </c>
      <c r="G134" s="42" t="s">
        <v>63</v>
      </c>
      <c r="H134" s="37" t="s">
        <v>9</v>
      </c>
      <c r="I134" s="43">
        <v>46211</v>
      </c>
      <c r="J134" s="44">
        <f t="shared" si="9"/>
        <v>46241</v>
      </c>
      <c r="K134" s="45" t="s">
        <v>44</v>
      </c>
      <c r="L134" s="46">
        <f ca="1">IF(OR(K134="لم يدفع",B134=""),"",IF(K134="تأمين فقط",0,IF(K134="اشتراك 300",300,IF(F134&lt;14,IFERROR(VLOOKUP(SUBSTITUTE(SUBSTITUTE(H134,"~","~~"),"*","~*"),إعدادات_الأنواع!$A$4:$D$40,3,FALSE()),0),IFERROR(VLOOKUP(SUBSTITUTE(SUBSTITUTE(H134,"~","~~"),"*","~*"),إعدادات_الأنواع!$A$4:$D$40,4,FALSE()),0)))))</f>
        <v>1500</v>
      </c>
      <c r="M134" s="47">
        <f>IF(OR(K134="لم يدفع",B134=""),"",IFERROR(VLOOKUP(SUBSTITUTE(SUBSTITUTE(H134,"~","~~"),"*","~*"),إعدادات_الأنواع!$A$4:$E$40,5,FALSE()),0))</f>
        <v>500</v>
      </c>
      <c r="N134" s="47">
        <f>IF(OR(K134="لم يدفع",K134="تأمين فقط",K134="اشتراك 300",B134=""),"",IFERROR(VLOOKUP(SUBSTITUTE(SUBSTITUTE(H134,"~","~~"),"*","~*"),إعدادات_الأنواع!$A$4:$F$40,6,FALSE()),0))</f>
        <v>1000</v>
      </c>
      <c r="O134" s="55">
        <f t="shared" ca="1" si="10"/>
        <v>2000</v>
      </c>
      <c r="P134" s="48" t="str">
        <f t="shared" ca="1" si="11"/>
        <v>✅ ساري</v>
      </c>
      <c r="Q134" s="52" t="s">
        <v>45</v>
      </c>
      <c r="R134" s="49" t="s">
        <v>95</v>
      </c>
      <c r="S134" s="50">
        <f>IF(B134="","",COUNTA(التجديد!E134:E134))</f>
        <v>0</v>
      </c>
      <c r="T134" s="51" t="str">
        <f>IF(B134="","",IFERROR(VLOOKUP(SUBSTITUTE(SUBSTITUTE(H134,"~","~~"),"*","~*"),إعدادات_الأنواع!$A$4:$B$40,2,FALSE()),"?"))</f>
        <v>RCS</v>
      </c>
    </row>
    <row r="135" spans="1:20" ht="21.75" customHeight="1">
      <c r="A135" s="20" t="str">
        <f>IF(B135="","",IF(T135="?","⚠️ نوع غير معرف",T135&amp;TEXT(COUNTIFS($T$3:T135,T135),"000")))</f>
        <v>RCS133</v>
      </c>
      <c r="B135" s="38" t="s">
        <v>258</v>
      </c>
      <c r="C135" s="38" t="s">
        <v>259</v>
      </c>
      <c r="D135" s="39">
        <v>44204</v>
      </c>
      <c r="E135" s="54" t="s">
        <v>43</v>
      </c>
      <c r="F135" s="41">
        <f t="shared" ca="1" si="8"/>
        <v>5</v>
      </c>
      <c r="G135" s="42"/>
      <c r="H135" s="37" t="s">
        <v>9</v>
      </c>
      <c r="I135" s="43">
        <v>46211</v>
      </c>
      <c r="J135" s="44">
        <f t="shared" si="9"/>
        <v>46241</v>
      </c>
      <c r="K135" s="45" t="s">
        <v>44</v>
      </c>
      <c r="L135" s="46">
        <f ca="1">IF(OR(K135="لم يدفع",B135=""),"",IF(K135="تأمين فقط",0,IF(K135="اشتراك 300",300,IF(F135&lt;14,IFERROR(VLOOKUP(SUBSTITUTE(SUBSTITUTE(H135,"~","~~"),"*","~*"),إعدادات_الأنواع!$A$4:$D$40,3,FALSE()),0),IFERROR(VLOOKUP(SUBSTITUTE(SUBSTITUTE(H135,"~","~~"),"*","~*"),إعدادات_الأنواع!$A$4:$D$40,4,FALSE()),0)))))</f>
        <v>1300</v>
      </c>
      <c r="M135" s="47">
        <f>IF(OR(K135="لم يدفع",B135=""),"",IFERROR(VLOOKUP(SUBSTITUTE(SUBSTITUTE(H135,"~","~~"),"*","~*"),إعدادات_الأنواع!$A$4:$E$40,5,FALSE()),0))</f>
        <v>500</v>
      </c>
      <c r="N135" s="47">
        <f>IF(OR(K135="لم يدفع",K135="تأمين فقط",K135="اشتراك 300",B135=""),"",IFERROR(VLOOKUP(SUBSTITUTE(SUBSTITUTE(H135,"~","~~"),"*","~*"),إعدادات_الأنواع!$A$4:$F$40,6,FALSE()),0))</f>
        <v>1000</v>
      </c>
      <c r="O135" s="55">
        <f t="shared" ca="1" si="10"/>
        <v>1800</v>
      </c>
      <c r="P135" s="48" t="str">
        <f t="shared" ca="1" si="11"/>
        <v>✅ ساري</v>
      </c>
      <c r="Q135" s="52" t="s">
        <v>45</v>
      </c>
      <c r="R135" s="49" t="s">
        <v>46</v>
      </c>
      <c r="S135" s="50">
        <f>IF(B135="","",COUNTA(التجديد!E135:E135))</f>
        <v>0</v>
      </c>
      <c r="T135" s="51" t="str">
        <f>IF(B135="","",IFERROR(VLOOKUP(SUBSTITUTE(SUBSTITUTE(H135,"~","~~"),"*","~*"),إعدادات_الأنواع!$A$4:$B$40,2,FALSE()),"?"))</f>
        <v>RCS</v>
      </c>
    </row>
    <row r="136" spans="1:20" ht="21.75" customHeight="1">
      <c r="A136" s="20" t="str">
        <f>IF(B136="","",IF(T136="?","⚠️ نوع غير معرف",T136&amp;TEXT(COUNTIFS($T$3:T136,T136),"000")))</f>
        <v>RCS134</v>
      </c>
      <c r="B136" s="38" t="s">
        <v>167</v>
      </c>
      <c r="C136" s="38" t="s">
        <v>260</v>
      </c>
      <c r="D136" s="39">
        <v>40061</v>
      </c>
      <c r="E136" s="54" t="s">
        <v>43</v>
      </c>
      <c r="F136" s="41">
        <f t="shared" ca="1" si="8"/>
        <v>16</v>
      </c>
      <c r="G136" s="42" t="s">
        <v>63</v>
      </c>
      <c r="H136" s="37" t="s">
        <v>9</v>
      </c>
      <c r="I136" s="43">
        <v>46211</v>
      </c>
      <c r="J136" s="44">
        <f t="shared" si="9"/>
        <v>46241</v>
      </c>
      <c r="K136" s="45" t="s">
        <v>44</v>
      </c>
      <c r="L136" s="46">
        <f ca="1">IF(OR(K136="لم يدفع",B136=""),"",IF(K136="تأمين فقط",0,IF(K136="اشتراك 300",300,IF(F136&lt;14,IFERROR(VLOOKUP(SUBSTITUTE(SUBSTITUTE(H136,"~","~~"),"*","~*"),إعدادات_الأنواع!$A$4:$D$40,3,FALSE()),0),IFERROR(VLOOKUP(SUBSTITUTE(SUBSTITUTE(H136,"~","~~"),"*","~*"),إعدادات_الأنواع!$A$4:$D$40,4,FALSE()),0)))))</f>
        <v>1500</v>
      </c>
      <c r="M136" s="47">
        <f>IF(OR(K136="لم يدفع",B136=""),"",IFERROR(VLOOKUP(SUBSTITUTE(SUBSTITUTE(H136,"~","~~"),"*","~*"),إعدادات_الأنواع!$A$4:$E$40,5,FALSE()),0))</f>
        <v>500</v>
      </c>
      <c r="N136" s="47">
        <f>IF(OR(K136="لم يدفع",K136="تأمين فقط",K136="اشتراك 300",B136=""),"",IFERROR(VLOOKUP(SUBSTITUTE(SUBSTITUTE(H136,"~","~~"),"*","~*"),إعدادات_الأنواع!$A$4:$F$40,6,FALSE()),0))</f>
        <v>1000</v>
      </c>
      <c r="O136" s="55">
        <f t="shared" ca="1" si="10"/>
        <v>2000</v>
      </c>
      <c r="P136" s="48" t="str">
        <f t="shared" ca="1" si="11"/>
        <v>✅ ساري</v>
      </c>
      <c r="Q136" s="52" t="s">
        <v>45</v>
      </c>
      <c r="R136" s="49" t="s">
        <v>95</v>
      </c>
      <c r="S136" s="50">
        <f>IF(B136="","",COUNTA(التجديد!E136:E136))</f>
        <v>0</v>
      </c>
      <c r="T136" s="51" t="str">
        <f>IF(B136="","",IFERROR(VLOOKUP(SUBSTITUTE(SUBSTITUTE(H136,"~","~~"),"*","~*"),إعدادات_الأنواع!$A$4:$B$40,2,FALSE()),"?"))</f>
        <v>RCS</v>
      </c>
    </row>
    <row r="137" spans="1:20" ht="21.75" customHeight="1">
      <c r="A137" s="20" t="str">
        <f>IF(B137="","",IF(T137="?","⚠️ نوع غير معرف",T137&amp;TEXT(COUNTIFS($T$3:T137,T137),"000")))</f>
        <v>RCS135</v>
      </c>
      <c r="B137" s="38" t="s">
        <v>261</v>
      </c>
      <c r="C137" s="38" t="s">
        <v>262</v>
      </c>
      <c r="D137" s="39">
        <v>42779</v>
      </c>
      <c r="E137" s="54" t="s">
        <v>43</v>
      </c>
      <c r="F137" s="41">
        <f t="shared" ca="1" si="8"/>
        <v>9</v>
      </c>
      <c r="G137" s="42"/>
      <c r="H137" s="37" t="s">
        <v>9</v>
      </c>
      <c r="I137" s="43">
        <v>46211</v>
      </c>
      <c r="J137" s="44">
        <f t="shared" si="9"/>
        <v>46241</v>
      </c>
      <c r="K137" s="45" t="s">
        <v>44</v>
      </c>
      <c r="L137" s="46">
        <f ca="1">IF(OR(K137="لم يدفع",B137=""),"",IF(K137="تأمين فقط",0,IF(K137="اشتراك 300",300,IF(F137&lt;14,IFERROR(VLOOKUP(SUBSTITUTE(SUBSTITUTE(H137,"~","~~"),"*","~*"),إعدادات_الأنواع!$A$4:$D$40,3,FALSE()),0),IFERROR(VLOOKUP(SUBSTITUTE(SUBSTITUTE(H137,"~","~~"),"*","~*"),إعدادات_الأنواع!$A$4:$D$40,4,FALSE()),0)))))</f>
        <v>1300</v>
      </c>
      <c r="M137" s="47">
        <f>IF(OR(K137="لم يدفع",B137=""),"",IFERROR(VLOOKUP(SUBSTITUTE(SUBSTITUTE(H137,"~","~~"),"*","~*"),إعدادات_الأنواع!$A$4:$E$40,5,FALSE()),0))</f>
        <v>500</v>
      </c>
      <c r="N137" s="47">
        <f>IF(OR(K137="لم يدفع",K137="تأمين فقط",K137="اشتراك 300",B137=""),"",IFERROR(VLOOKUP(SUBSTITUTE(SUBSTITUTE(H137,"~","~~"),"*","~*"),إعدادات_الأنواع!$A$4:$F$40,6,FALSE()),0))</f>
        <v>1000</v>
      </c>
      <c r="O137" s="55">
        <f t="shared" ca="1" si="10"/>
        <v>1800</v>
      </c>
      <c r="P137" s="48" t="str">
        <f t="shared" ca="1" si="11"/>
        <v>✅ ساري</v>
      </c>
      <c r="Q137" s="52" t="s">
        <v>45</v>
      </c>
      <c r="R137" s="49" t="s">
        <v>46</v>
      </c>
      <c r="S137" s="50">
        <f>IF(B137="","",COUNTA(التجديد!E137:E137))</f>
        <v>0</v>
      </c>
      <c r="T137" s="51" t="str">
        <f>IF(B137="","",IFERROR(VLOOKUP(SUBSTITUTE(SUBSTITUTE(H137,"~","~~"),"*","~*"),إعدادات_الأنواع!$A$4:$B$40,2,FALSE()),"?"))</f>
        <v>RCS</v>
      </c>
    </row>
    <row r="138" spans="1:20" ht="21.75" customHeight="1">
      <c r="A138" s="20" t="str">
        <f>IF(B138="","",IF(T138="?","⚠️ نوع غير معرف",T138&amp;TEXT(COUNTIFS($T$3:T138,T138),"000")))</f>
        <v>RCS136</v>
      </c>
      <c r="B138" s="38" t="s">
        <v>169</v>
      </c>
      <c r="C138" s="38" t="s">
        <v>176</v>
      </c>
      <c r="D138" s="39">
        <v>41062</v>
      </c>
      <c r="E138" s="54" t="s">
        <v>43</v>
      </c>
      <c r="F138" s="41">
        <f t="shared" ca="1" si="8"/>
        <v>14</v>
      </c>
      <c r="G138" s="42" t="s">
        <v>126</v>
      </c>
      <c r="H138" s="37" t="s">
        <v>9</v>
      </c>
      <c r="I138" s="43">
        <v>46211</v>
      </c>
      <c r="J138" s="44">
        <f t="shared" si="9"/>
        <v>46241</v>
      </c>
      <c r="K138" s="45" t="s">
        <v>44</v>
      </c>
      <c r="L138" s="46">
        <f ca="1">IF(OR(K138="لم يدفع",B138=""),"",IF(K138="تأمين فقط",0,IF(K138="اشتراك 300",300,IF(F138&lt;14,IFERROR(VLOOKUP(SUBSTITUTE(SUBSTITUTE(H138,"~","~~"),"*","~*"),إعدادات_الأنواع!$A$4:$D$40,3,FALSE()),0),IFERROR(VLOOKUP(SUBSTITUTE(SUBSTITUTE(H138,"~","~~"),"*","~*"),إعدادات_الأنواع!$A$4:$D$40,4,FALSE()),0)))))</f>
        <v>1500</v>
      </c>
      <c r="M138" s="47">
        <f>IF(OR(K138="لم يدفع",B138=""),"",IFERROR(VLOOKUP(SUBSTITUTE(SUBSTITUTE(H138,"~","~~"),"*","~*"),إعدادات_الأنواع!$A$4:$E$40,5,FALSE()),0))</f>
        <v>500</v>
      </c>
      <c r="N138" s="47">
        <f>IF(OR(K138="لم يدفع",K138="تأمين فقط",K138="اشتراك 300",B138=""),"",IFERROR(VLOOKUP(SUBSTITUTE(SUBSTITUTE(H138,"~","~~"),"*","~*"),إعدادات_الأنواع!$A$4:$F$40,6,FALSE()),0))</f>
        <v>1000</v>
      </c>
      <c r="O138" s="55">
        <f t="shared" ca="1" si="10"/>
        <v>2000</v>
      </c>
      <c r="P138" s="48" t="str">
        <f t="shared" ca="1" si="11"/>
        <v>✅ ساري</v>
      </c>
      <c r="Q138" s="52" t="s">
        <v>45</v>
      </c>
      <c r="R138" s="49" t="s">
        <v>46</v>
      </c>
      <c r="S138" s="50">
        <f>IF(B138="","",COUNTA(التجديد!E138:E138))</f>
        <v>0</v>
      </c>
      <c r="T138" s="51" t="str">
        <f>IF(B138="","",IFERROR(VLOOKUP(SUBSTITUTE(SUBSTITUTE(H138,"~","~~"),"*","~*"),إعدادات_الأنواع!$A$4:$B$40,2,FALSE()),"?"))</f>
        <v>RCS</v>
      </c>
    </row>
    <row r="139" spans="1:20" ht="21.75" customHeight="1">
      <c r="A139" s="20" t="str">
        <f>IF(B139="","",IF(T139="?","⚠️ نوع غير معرف",T139&amp;TEXT(COUNTIFS($T$3:T139,T139),"000")))</f>
        <v>RCS137</v>
      </c>
      <c r="B139" s="38" t="s">
        <v>263</v>
      </c>
      <c r="C139" s="38" t="s">
        <v>264</v>
      </c>
      <c r="D139" s="39">
        <v>42305</v>
      </c>
      <c r="E139" s="54" t="s">
        <v>43</v>
      </c>
      <c r="F139" s="41">
        <f t="shared" ca="1" si="8"/>
        <v>10</v>
      </c>
      <c r="G139" s="42" t="s">
        <v>51</v>
      </c>
      <c r="H139" s="37" t="s">
        <v>9</v>
      </c>
      <c r="I139" s="43">
        <v>46211</v>
      </c>
      <c r="J139" s="44">
        <f t="shared" si="9"/>
        <v>46241</v>
      </c>
      <c r="K139" s="45" t="s">
        <v>44</v>
      </c>
      <c r="L139" s="46">
        <f ca="1">IF(OR(K139="لم يدفع",B139=""),"",IF(K139="تأمين فقط",0,IF(K139="اشتراك 300",300,IF(F139&lt;14,IFERROR(VLOOKUP(SUBSTITUTE(SUBSTITUTE(H139,"~","~~"),"*","~*"),إعدادات_الأنواع!$A$4:$D$40,3,FALSE()),0),IFERROR(VLOOKUP(SUBSTITUTE(SUBSTITUTE(H139,"~","~~"),"*","~*"),إعدادات_الأنواع!$A$4:$D$40,4,FALSE()),0)))))</f>
        <v>1300</v>
      </c>
      <c r="M139" s="47">
        <f>IF(OR(K139="لم يدفع",B139=""),"",IFERROR(VLOOKUP(SUBSTITUTE(SUBSTITUTE(H139,"~","~~"),"*","~*"),إعدادات_الأنواع!$A$4:$E$40,5,FALSE()),0))</f>
        <v>500</v>
      </c>
      <c r="N139" s="47">
        <f>IF(OR(K139="لم يدفع",K139="تأمين فقط",K139="اشتراك 300",B139=""),"",IFERROR(VLOOKUP(SUBSTITUTE(SUBSTITUTE(H139,"~","~~"),"*","~*"),إعدادات_الأنواع!$A$4:$F$40,6,FALSE()),0))</f>
        <v>1000</v>
      </c>
      <c r="O139" s="55">
        <f t="shared" ca="1" si="10"/>
        <v>1800</v>
      </c>
      <c r="P139" s="48" t="str">
        <f t="shared" ca="1" si="11"/>
        <v>✅ ساري</v>
      </c>
      <c r="Q139" s="52" t="s">
        <v>45</v>
      </c>
      <c r="R139" s="49" t="s">
        <v>46</v>
      </c>
      <c r="S139" s="50">
        <f>IF(B139="","",COUNTA(التجديد!E139:E139))</f>
        <v>0</v>
      </c>
      <c r="T139" s="51" t="str">
        <f>IF(B139="","",IFERROR(VLOOKUP(SUBSTITUTE(SUBSTITUTE(H139,"~","~~"),"*","~*"),إعدادات_الأنواع!$A$4:$B$40,2,FALSE()),"?"))</f>
        <v>RCS</v>
      </c>
    </row>
    <row r="140" spans="1:20" ht="21.75" customHeight="1">
      <c r="A140" s="20" t="str">
        <f>IF(B140="","",IF(T140="?","⚠️ نوع غير معرف",T140&amp;TEXT(COUNTIFS($T$3:T140,T140),"000")))</f>
        <v>RCS138</v>
      </c>
      <c r="B140" s="38" t="s">
        <v>263</v>
      </c>
      <c r="C140" s="38" t="s">
        <v>265</v>
      </c>
      <c r="D140" s="39">
        <v>43445</v>
      </c>
      <c r="E140" s="54" t="s">
        <v>58</v>
      </c>
      <c r="F140" s="41">
        <f t="shared" ca="1" si="8"/>
        <v>7</v>
      </c>
      <c r="G140" s="42" t="s">
        <v>51</v>
      </c>
      <c r="H140" s="37" t="s">
        <v>9</v>
      </c>
      <c r="I140" s="43">
        <v>46211</v>
      </c>
      <c r="J140" s="44">
        <f t="shared" si="9"/>
        <v>46241</v>
      </c>
      <c r="K140" s="45" t="s">
        <v>44</v>
      </c>
      <c r="L140" s="46">
        <f ca="1">IF(OR(K140="لم يدفع",B140=""),"",IF(K140="تأمين فقط",0,IF(K140="اشتراك 300",300,IF(F140&lt;14,IFERROR(VLOOKUP(SUBSTITUTE(SUBSTITUTE(H140,"~","~~"),"*","~*"),إعدادات_الأنواع!$A$4:$D$40,3,FALSE()),0),IFERROR(VLOOKUP(SUBSTITUTE(SUBSTITUTE(H140,"~","~~"),"*","~*"),إعدادات_الأنواع!$A$4:$D$40,4,FALSE()),0)))))</f>
        <v>1300</v>
      </c>
      <c r="M140" s="47">
        <f>IF(OR(K140="لم يدفع",B140=""),"",IFERROR(VLOOKUP(SUBSTITUTE(SUBSTITUTE(H140,"~","~~"),"*","~*"),إعدادات_الأنواع!$A$4:$E$40,5,FALSE()),0))</f>
        <v>500</v>
      </c>
      <c r="N140" s="47">
        <f>IF(OR(K140="لم يدفع",K140="تأمين فقط",K140="اشتراك 300",B140=""),"",IFERROR(VLOOKUP(SUBSTITUTE(SUBSTITUTE(H140,"~","~~"),"*","~*"),إعدادات_الأنواع!$A$4:$F$40,6,FALSE()),0))</f>
        <v>1000</v>
      </c>
      <c r="O140" s="55">
        <f t="shared" ca="1" si="10"/>
        <v>1800</v>
      </c>
      <c r="P140" s="48" t="str">
        <f t="shared" ca="1" si="11"/>
        <v>✅ ساري</v>
      </c>
      <c r="Q140" s="52" t="s">
        <v>45</v>
      </c>
      <c r="R140" s="49" t="s">
        <v>194</v>
      </c>
      <c r="S140" s="50">
        <f>IF(B140="","",COUNTA(التجديد!E140:E140))</f>
        <v>0</v>
      </c>
      <c r="T140" s="51" t="str">
        <f>IF(B140="","",IFERROR(VLOOKUP(SUBSTITUTE(SUBSTITUTE(H140,"~","~~"),"*","~*"),إعدادات_الأنواع!$A$4:$B$40,2,FALSE()),"?"))</f>
        <v>RCS</v>
      </c>
    </row>
    <row r="141" spans="1:20" ht="21.75" customHeight="1">
      <c r="A141" s="20" t="str">
        <f>IF(B141="","",IF(T141="?","⚠️ نوع غير معرف",T141&amp;TEXT(COUNTIFS($T$3:T141,T141),"000")))</f>
        <v>RCS139</v>
      </c>
      <c r="B141" s="38" t="s">
        <v>266</v>
      </c>
      <c r="C141" s="38" t="s">
        <v>267</v>
      </c>
      <c r="D141" s="39">
        <v>41514</v>
      </c>
      <c r="E141" s="54" t="s">
        <v>43</v>
      </c>
      <c r="F141" s="41">
        <f t="shared" ca="1" si="8"/>
        <v>12</v>
      </c>
      <c r="G141" s="42"/>
      <c r="H141" s="37" t="s">
        <v>9</v>
      </c>
      <c r="I141" s="43">
        <v>46211</v>
      </c>
      <c r="J141" s="44">
        <f t="shared" si="9"/>
        <v>46241</v>
      </c>
      <c r="K141" s="45" t="s">
        <v>44</v>
      </c>
      <c r="L141" s="46">
        <f ca="1">IF(OR(K141="لم يدفع",B141=""),"",IF(K141="تأمين فقط",0,IF(K141="اشتراك 300",300,IF(F141&lt;14,IFERROR(VLOOKUP(SUBSTITUTE(SUBSTITUTE(H141,"~","~~"),"*","~*"),إعدادات_الأنواع!$A$4:$D$40,3,FALSE()),0),IFERROR(VLOOKUP(SUBSTITUTE(SUBSTITUTE(H141,"~","~~"),"*","~*"),إعدادات_الأنواع!$A$4:$D$40,4,FALSE()),0)))))</f>
        <v>1300</v>
      </c>
      <c r="M141" s="47">
        <f>IF(OR(K141="لم يدفع",B141=""),"",IFERROR(VLOOKUP(SUBSTITUTE(SUBSTITUTE(H141,"~","~~"),"*","~*"),إعدادات_الأنواع!$A$4:$E$40,5,FALSE()),0))</f>
        <v>500</v>
      </c>
      <c r="N141" s="47">
        <f>IF(OR(K141="لم يدفع",K141="تأمين فقط",K141="اشتراك 300",B141=""),"",IFERROR(VLOOKUP(SUBSTITUTE(SUBSTITUTE(H141,"~","~~"),"*","~*"),إعدادات_الأنواع!$A$4:$F$40,6,FALSE()),0))</f>
        <v>1000</v>
      </c>
      <c r="O141" s="55">
        <f t="shared" ca="1" si="10"/>
        <v>1800</v>
      </c>
      <c r="P141" s="48" t="str">
        <f t="shared" ca="1" si="11"/>
        <v>✅ ساري</v>
      </c>
      <c r="Q141" s="52" t="s">
        <v>45</v>
      </c>
      <c r="R141" s="49" t="s">
        <v>46</v>
      </c>
      <c r="S141" s="50">
        <f>IF(B141="","",COUNTA(التجديد!E141:E141))</f>
        <v>0</v>
      </c>
      <c r="T141" s="51" t="str">
        <f>IF(B141="","",IFERROR(VLOOKUP(SUBSTITUTE(SUBSTITUTE(H141,"~","~~"),"*","~*"),إعدادات_الأنواع!$A$4:$B$40,2,FALSE()),"?"))</f>
        <v>RCS</v>
      </c>
    </row>
    <row r="142" spans="1:20" ht="21.75" customHeight="1">
      <c r="A142" s="20" t="str">
        <f>IF(B142="","",IF(T142="?","⚠️ نوع غير معرف",T142&amp;TEXT(COUNTIFS($T$3:T142,T142),"000")))</f>
        <v>RCS140</v>
      </c>
      <c r="B142" s="38" t="s">
        <v>268</v>
      </c>
      <c r="C142" s="38" t="s">
        <v>269</v>
      </c>
      <c r="D142" s="39">
        <v>41798</v>
      </c>
      <c r="E142" s="54" t="s">
        <v>43</v>
      </c>
      <c r="F142" s="41">
        <f t="shared" ca="1" si="8"/>
        <v>12</v>
      </c>
      <c r="G142" s="42"/>
      <c r="H142" s="37" t="s">
        <v>9</v>
      </c>
      <c r="I142" s="43">
        <v>46211</v>
      </c>
      <c r="J142" s="44">
        <f t="shared" si="9"/>
        <v>46241</v>
      </c>
      <c r="K142" s="45" t="s">
        <v>44</v>
      </c>
      <c r="L142" s="46">
        <f ca="1">IF(OR(K142="لم يدفع",B142=""),"",IF(K142="تأمين فقط",0,IF(K142="اشتراك 300",300,IF(F142&lt;14,IFERROR(VLOOKUP(SUBSTITUTE(SUBSTITUTE(H142,"~","~~"),"*","~*"),إعدادات_الأنواع!$A$4:$D$40,3,FALSE()),0),IFERROR(VLOOKUP(SUBSTITUTE(SUBSTITUTE(H142,"~","~~"),"*","~*"),إعدادات_الأنواع!$A$4:$D$40,4,FALSE()),0)))))</f>
        <v>1300</v>
      </c>
      <c r="M142" s="47">
        <f>IF(OR(K142="لم يدفع",B142=""),"",IFERROR(VLOOKUP(SUBSTITUTE(SUBSTITUTE(H142,"~","~~"),"*","~*"),إعدادات_الأنواع!$A$4:$E$40,5,FALSE()),0))</f>
        <v>500</v>
      </c>
      <c r="N142" s="47">
        <f>IF(OR(K142="لم يدفع",K142="تأمين فقط",K142="اشتراك 300",B142=""),"",IFERROR(VLOOKUP(SUBSTITUTE(SUBSTITUTE(H142,"~","~~"),"*","~*"),إعدادات_الأنواع!$A$4:$F$40,6,FALSE()),0))</f>
        <v>1000</v>
      </c>
      <c r="O142" s="55">
        <f t="shared" ca="1" si="10"/>
        <v>1800</v>
      </c>
      <c r="P142" s="48" t="str">
        <f t="shared" ca="1" si="11"/>
        <v>✅ ساري</v>
      </c>
      <c r="Q142" s="52" t="s">
        <v>45</v>
      </c>
      <c r="R142" s="49" t="s">
        <v>46</v>
      </c>
      <c r="S142" s="50">
        <f>IF(B142="","",COUNTA(التجديد!E142:E142))</f>
        <v>0</v>
      </c>
      <c r="T142" s="51" t="str">
        <f>IF(B142="","",IFERROR(VLOOKUP(SUBSTITUTE(SUBSTITUTE(H142,"~","~~"),"*","~*"),إعدادات_الأنواع!$A$4:$B$40,2,FALSE()),"?"))</f>
        <v>RCS</v>
      </c>
    </row>
    <row r="143" spans="1:20" ht="21.75" customHeight="1">
      <c r="A143" s="20" t="str">
        <f>IF(B143="","",IF(T143="?","⚠️ نوع غير معرف",T143&amp;TEXT(COUNTIFS($T$3:T143,T143),"000")))</f>
        <v>RCS141</v>
      </c>
      <c r="B143" s="38" t="s">
        <v>270</v>
      </c>
      <c r="C143" s="38" t="s">
        <v>271</v>
      </c>
      <c r="D143" s="39">
        <v>40694</v>
      </c>
      <c r="E143" s="54" t="s">
        <v>43</v>
      </c>
      <c r="F143" s="41">
        <f t="shared" ca="1" si="8"/>
        <v>15</v>
      </c>
      <c r="G143" s="42" t="s">
        <v>63</v>
      </c>
      <c r="H143" s="37" t="s">
        <v>9</v>
      </c>
      <c r="I143" s="43">
        <v>46211</v>
      </c>
      <c r="J143" s="44">
        <f t="shared" si="9"/>
        <v>46241</v>
      </c>
      <c r="K143" s="45" t="s">
        <v>44</v>
      </c>
      <c r="L143" s="46">
        <f ca="1">IF(OR(K143="لم يدفع",B143=""),"",IF(K143="تأمين فقط",0,IF(K143="اشتراك 300",300,IF(F143&lt;14,IFERROR(VLOOKUP(SUBSTITUTE(SUBSTITUTE(H143,"~","~~"),"*","~*"),إعدادات_الأنواع!$A$4:$D$40,3,FALSE()),0),IFERROR(VLOOKUP(SUBSTITUTE(SUBSTITUTE(H143,"~","~~"),"*","~*"),إعدادات_الأنواع!$A$4:$D$40,4,FALSE()),0)))))</f>
        <v>1500</v>
      </c>
      <c r="M143" s="47">
        <f>IF(OR(K143="لم يدفع",B143=""),"",IFERROR(VLOOKUP(SUBSTITUTE(SUBSTITUTE(H143,"~","~~"),"*","~*"),إعدادات_الأنواع!$A$4:$E$40,5,FALSE()),0))</f>
        <v>500</v>
      </c>
      <c r="N143" s="47">
        <f>IF(OR(K143="لم يدفع",K143="تأمين فقط",K143="اشتراك 300",B143=""),"",IFERROR(VLOOKUP(SUBSTITUTE(SUBSTITUTE(H143,"~","~~"),"*","~*"),إعدادات_الأنواع!$A$4:$F$40,6,FALSE()),0))</f>
        <v>1000</v>
      </c>
      <c r="O143" s="55">
        <f t="shared" ca="1" si="10"/>
        <v>2000</v>
      </c>
      <c r="P143" s="48" t="str">
        <f t="shared" ca="1" si="11"/>
        <v>✅ ساري</v>
      </c>
      <c r="Q143" s="52" t="s">
        <v>45</v>
      </c>
      <c r="R143" s="49" t="s">
        <v>46</v>
      </c>
      <c r="S143" s="50">
        <f>IF(B143="","",COUNTA(التجديد!E143:E143))</f>
        <v>0</v>
      </c>
      <c r="T143" s="51" t="str">
        <f>IF(B143="","",IFERROR(VLOOKUP(SUBSTITUTE(SUBSTITUTE(H143,"~","~~"),"*","~*"),إعدادات_الأنواع!$A$4:$B$40,2,FALSE()),"?"))</f>
        <v>RCS</v>
      </c>
    </row>
    <row r="144" spans="1:20" ht="21.75" customHeight="1">
      <c r="A144" s="20" t="str">
        <f>IF(B144="","",IF(T144="?","⚠️ نوع غير معرف",T144&amp;TEXT(COUNTIFS($T$3:T144,T144),"000")))</f>
        <v>RCS142</v>
      </c>
      <c r="B144" s="38" t="s">
        <v>272</v>
      </c>
      <c r="C144" s="38" t="s">
        <v>273</v>
      </c>
      <c r="D144" s="39">
        <v>39530</v>
      </c>
      <c r="E144" s="54" t="s">
        <v>58</v>
      </c>
      <c r="F144" s="41">
        <f t="shared" ca="1" si="8"/>
        <v>18</v>
      </c>
      <c r="G144" s="42"/>
      <c r="H144" s="37" t="s">
        <v>9</v>
      </c>
      <c r="I144" s="43">
        <v>46211</v>
      </c>
      <c r="J144" s="44">
        <f t="shared" si="9"/>
        <v>46241</v>
      </c>
      <c r="K144" s="45" t="s">
        <v>44</v>
      </c>
      <c r="L144" s="46">
        <f ca="1">IF(OR(K144="لم يدفع",B144=""),"",IF(K144="تأمين فقط",0,IF(K144="اشتراك 300",300,IF(F144&lt;14,IFERROR(VLOOKUP(SUBSTITUTE(SUBSTITUTE(H144,"~","~~"),"*","~*"),إعدادات_الأنواع!$A$4:$D$40,3,FALSE()),0),IFERROR(VLOOKUP(SUBSTITUTE(SUBSTITUTE(H144,"~","~~"),"*","~*"),إعدادات_الأنواع!$A$4:$D$40,4,FALSE()),0)))))</f>
        <v>1500</v>
      </c>
      <c r="M144" s="47">
        <f>IF(OR(K144="لم يدفع",B144=""),"",IFERROR(VLOOKUP(SUBSTITUTE(SUBSTITUTE(H144,"~","~~"),"*","~*"),إعدادات_الأنواع!$A$4:$E$40,5,FALSE()),0))</f>
        <v>500</v>
      </c>
      <c r="N144" s="47">
        <f>IF(OR(K144="لم يدفع",K144="تأمين فقط",K144="اشتراك 300",B144=""),"",IFERROR(VLOOKUP(SUBSTITUTE(SUBSTITUTE(H144,"~","~~"),"*","~*"),إعدادات_الأنواع!$A$4:$F$40,6,FALSE()),0))</f>
        <v>1000</v>
      </c>
      <c r="O144" s="55">
        <f t="shared" ca="1" si="10"/>
        <v>2000</v>
      </c>
      <c r="P144" s="48" t="str">
        <f t="shared" ca="1" si="11"/>
        <v>✅ ساري</v>
      </c>
      <c r="Q144" s="52" t="s">
        <v>274</v>
      </c>
      <c r="R144" s="49" t="s">
        <v>194</v>
      </c>
      <c r="S144" s="50">
        <f>IF(B144="","",COUNTA(التجديد!E144:E144))</f>
        <v>0</v>
      </c>
      <c r="T144" s="51" t="str">
        <f>IF(B144="","",IFERROR(VLOOKUP(SUBSTITUTE(SUBSTITUTE(H144,"~","~~"),"*","~*"),إعدادات_الأنواع!$A$4:$B$40,2,FALSE()),"?"))</f>
        <v>RCS</v>
      </c>
    </row>
    <row r="145" spans="1:20" ht="21.75" customHeight="1">
      <c r="A145" s="20" t="str">
        <f>IF(B145="","",IF(T145="?","⚠️ نوع غير معرف",T145&amp;TEXT(COUNTIFS($T$3:T145,T145),"000")))</f>
        <v>RCS143</v>
      </c>
      <c r="B145" s="38" t="s">
        <v>275</v>
      </c>
      <c r="C145" s="38" t="s">
        <v>229</v>
      </c>
      <c r="D145" s="39">
        <v>38778</v>
      </c>
      <c r="E145" s="54" t="s">
        <v>43</v>
      </c>
      <c r="F145" s="41">
        <f t="shared" ca="1" si="8"/>
        <v>20</v>
      </c>
      <c r="G145" s="42" t="s">
        <v>51</v>
      </c>
      <c r="H145" s="37" t="s">
        <v>9</v>
      </c>
      <c r="I145" s="43">
        <v>46211</v>
      </c>
      <c r="J145" s="44">
        <f t="shared" si="9"/>
        <v>46241</v>
      </c>
      <c r="K145" s="45" t="s">
        <v>44</v>
      </c>
      <c r="L145" s="46">
        <f ca="1">IF(OR(K145="لم يدفع",B145=""),"",IF(K145="تأمين فقط",0,IF(K145="اشتراك 300",300,IF(F145&lt;14,IFERROR(VLOOKUP(SUBSTITUTE(SUBSTITUTE(H145,"~","~~"),"*","~*"),إعدادات_الأنواع!$A$4:$D$40,3,FALSE()),0),IFERROR(VLOOKUP(SUBSTITUTE(SUBSTITUTE(H145,"~","~~"),"*","~*"),إعدادات_الأنواع!$A$4:$D$40,4,FALSE()),0)))))</f>
        <v>1500</v>
      </c>
      <c r="M145" s="47">
        <f>IF(OR(K145="لم يدفع",B145=""),"",IFERROR(VLOOKUP(SUBSTITUTE(SUBSTITUTE(H145,"~","~~"),"*","~*"),إعدادات_الأنواع!$A$4:$E$40,5,FALSE()),0))</f>
        <v>500</v>
      </c>
      <c r="N145" s="47">
        <f>IF(OR(K145="لم يدفع",K145="تأمين فقط",K145="اشتراك 300",B145=""),"",IFERROR(VLOOKUP(SUBSTITUTE(SUBSTITUTE(H145,"~","~~"),"*","~*"),إعدادات_الأنواع!$A$4:$F$40,6,FALSE()),0))</f>
        <v>1000</v>
      </c>
      <c r="O145" s="55">
        <f t="shared" ca="1" si="10"/>
        <v>2000</v>
      </c>
      <c r="P145" s="48" t="str">
        <f t="shared" ca="1" si="11"/>
        <v>✅ ساري</v>
      </c>
      <c r="Q145" s="52" t="s">
        <v>45</v>
      </c>
      <c r="R145" s="49" t="s">
        <v>95</v>
      </c>
      <c r="S145" s="50">
        <f>IF(B145="","",COUNTA(التجديد!E145:E145))</f>
        <v>0</v>
      </c>
      <c r="T145" s="51" t="str">
        <f>IF(B145="","",IFERROR(VLOOKUP(SUBSTITUTE(SUBSTITUTE(H145,"~","~~"),"*","~*"),إعدادات_الأنواع!$A$4:$B$40,2,FALSE()),"?"))</f>
        <v>RCS</v>
      </c>
    </row>
    <row r="146" spans="1:20" ht="21.75" customHeight="1">
      <c r="A146" s="20" t="str">
        <f>IF(B146="","",IF(T146="?","⚠️ نوع غير معرف",T146&amp;TEXT(COUNTIFS($T$3:T146,T146),"000")))</f>
        <v>RCS144</v>
      </c>
      <c r="B146" s="38" t="s">
        <v>276</v>
      </c>
      <c r="C146" s="38" t="s">
        <v>271</v>
      </c>
      <c r="D146" s="39">
        <v>35115</v>
      </c>
      <c r="E146" s="54" t="s">
        <v>43</v>
      </c>
      <c r="F146" s="41">
        <f t="shared" ca="1" si="8"/>
        <v>30</v>
      </c>
      <c r="G146" s="42" t="s">
        <v>63</v>
      </c>
      <c r="H146" s="37" t="s">
        <v>9</v>
      </c>
      <c r="I146" s="43">
        <v>46211</v>
      </c>
      <c r="J146" s="44">
        <f t="shared" si="9"/>
        <v>46241</v>
      </c>
      <c r="K146" s="45" t="s">
        <v>44</v>
      </c>
      <c r="L146" s="46">
        <f ca="1">IF(OR(K146="لم يدفع",B146=""),"",IF(K146="تأمين فقط",0,IF(K146="اشتراك 300",300,IF(F146&lt;14,IFERROR(VLOOKUP(SUBSTITUTE(SUBSTITUTE(H146,"~","~~"),"*","~*"),إعدادات_الأنواع!$A$4:$D$40,3,FALSE()),0),IFERROR(VLOOKUP(SUBSTITUTE(SUBSTITUTE(H146,"~","~~"),"*","~*"),إعدادات_الأنواع!$A$4:$D$40,4,FALSE()),0)))))</f>
        <v>1500</v>
      </c>
      <c r="M146" s="47">
        <f>IF(OR(K146="لم يدفع",B146=""),"",IFERROR(VLOOKUP(SUBSTITUTE(SUBSTITUTE(H146,"~","~~"),"*","~*"),إعدادات_الأنواع!$A$4:$E$40,5,FALSE()),0))</f>
        <v>500</v>
      </c>
      <c r="N146" s="47">
        <f>IF(OR(K146="لم يدفع",K146="تأمين فقط",K146="اشتراك 300",B146=""),"",IFERROR(VLOOKUP(SUBSTITUTE(SUBSTITUTE(H146,"~","~~"),"*","~*"),إعدادات_الأنواع!$A$4:$F$40,6,FALSE()),0))</f>
        <v>1000</v>
      </c>
      <c r="O146" s="55">
        <f t="shared" ca="1" si="10"/>
        <v>2000</v>
      </c>
      <c r="P146" s="48" t="str">
        <f t="shared" ca="1" si="11"/>
        <v>✅ ساري</v>
      </c>
      <c r="Q146" s="52" t="s">
        <v>45</v>
      </c>
      <c r="R146" s="49" t="s">
        <v>95</v>
      </c>
      <c r="S146" s="50">
        <f>IF(B146="","",COUNTA(التجديد!E146:E146))</f>
        <v>0</v>
      </c>
      <c r="T146" s="51" t="str">
        <f>IF(B146="","",IFERROR(VLOOKUP(SUBSTITUTE(SUBSTITUTE(H146,"~","~~"),"*","~*"),إعدادات_الأنواع!$A$4:$B$40,2,FALSE()),"?"))</f>
        <v>RCS</v>
      </c>
    </row>
    <row r="147" spans="1:20" ht="21.75" customHeight="1">
      <c r="A147" s="20" t="str">
        <f>IF(B147="","",IF(T147="?","⚠️ نوع غير معرف",T147&amp;TEXT(COUNTIFS($T$3:T147,T147),"000")))</f>
        <v>RCS145</v>
      </c>
      <c r="B147" s="38" t="s">
        <v>277</v>
      </c>
      <c r="C147" s="38" t="s">
        <v>254</v>
      </c>
      <c r="D147" s="39">
        <v>36070</v>
      </c>
      <c r="E147" s="54" t="s">
        <v>43</v>
      </c>
      <c r="F147" s="41">
        <f t="shared" ca="1" si="8"/>
        <v>27</v>
      </c>
      <c r="G147" s="42" t="s">
        <v>63</v>
      </c>
      <c r="H147" s="37" t="s">
        <v>9</v>
      </c>
      <c r="I147" s="43">
        <v>46211</v>
      </c>
      <c r="J147" s="44">
        <f t="shared" si="9"/>
        <v>46241</v>
      </c>
      <c r="K147" s="45" t="s">
        <v>44</v>
      </c>
      <c r="L147" s="46">
        <f ca="1">IF(OR(K147="لم يدفع",B147=""),"",IF(K147="تأمين فقط",0,IF(K147="اشتراك 300",300,IF(F147&lt;14,IFERROR(VLOOKUP(SUBSTITUTE(SUBSTITUTE(H147,"~","~~"),"*","~*"),إعدادات_الأنواع!$A$4:$D$40,3,FALSE()),0),IFERROR(VLOOKUP(SUBSTITUTE(SUBSTITUTE(H147,"~","~~"),"*","~*"),إعدادات_الأنواع!$A$4:$D$40,4,FALSE()),0)))))</f>
        <v>1500</v>
      </c>
      <c r="M147" s="47">
        <f>IF(OR(K147="لم يدفع",B147=""),"",IFERROR(VLOOKUP(SUBSTITUTE(SUBSTITUTE(H147,"~","~~"),"*","~*"),إعدادات_الأنواع!$A$4:$E$40,5,FALSE()),0))</f>
        <v>500</v>
      </c>
      <c r="N147" s="47">
        <f>IF(OR(K147="لم يدفع",K147="تأمين فقط",K147="اشتراك 300",B147=""),"",IFERROR(VLOOKUP(SUBSTITUTE(SUBSTITUTE(H147,"~","~~"),"*","~*"),إعدادات_الأنواع!$A$4:$F$40,6,FALSE()),0))</f>
        <v>1000</v>
      </c>
      <c r="O147" s="55">
        <f t="shared" ca="1" si="10"/>
        <v>2000</v>
      </c>
      <c r="P147" s="48" t="str">
        <f t="shared" ca="1" si="11"/>
        <v>✅ ساري</v>
      </c>
      <c r="Q147" s="52" t="s">
        <v>45</v>
      </c>
      <c r="R147" s="49" t="s">
        <v>278</v>
      </c>
      <c r="S147" s="50">
        <f>IF(B147="","",COUNTA(التجديد!E147:E147))</f>
        <v>0</v>
      </c>
      <c r="T147" s="51" t="str">
        <f>IF(B147="","",IFERROR(VLOOKUP(SUBSTITUTE(SUBSTITUTE(H147,"~","~~"),"*","~*"),إعدادات_الأنواع!$A$4:$B$40,2,FALSE()),"?"))</f>
        <v>RCS</v>
      </c>
    </row>
    <row r="148" spans="1:20" ht="21.75" customHeight="1">
      <c r="A148" s="20" t="str">
        <f>IF(B148="","",IF(T148="?","⚠️ نوع غير معرف",T148&amp;TEXT(COUNTIFS($T$3:T148,T148),"000")))</f>
        <v>RCS146</v>
      </c>
      <c r="B148" s="38" t="s">
        <v>279</v>
      </c>
      <c r="C148" s="38" t="s">
        <v>280</v>
      </c>
      <c r="D148" s="39">
        <v>41424</v>
      </c>
      <c r="E148" s="54" t="s">
        <v>43</v>
      </c>
      <c r="F148" s="41">
        <f t="shared" ca="1" si="8"/>
        <v>13</v>
      </c>
      <c r="G148" s="42"/>
      <c r="H148" s="37" t="s">
        <v>9</v>
      </c>
      <c r="I148" s="43">
        <v>46211</v>
      </c>
      <c r="J148" s="44">
        <f t="shared" si="9"/>
        <v>46241</v>
      </c>
      <c r="K148" s="45" t="s">
        <v>44</v>
      </c>
      <c r="L148" s="46">
        <f ca="1">IF(OR(K148="لم يدفع",B148=""),"",IF(K148="تأمين فقط",0,IF(K148="اشتراك 300",300,IF(F148&lt;14,IFERROR(VLOOKUP(SUBSTITUTE(SUBSTITUTE(H148,"~","~~"),"*","~*"),إعدادات_الأنواع!$A$4:$D$40,3,FALSE()),0),IFERROR(VLOOKUP(SUBSTITUTE(SUBSTITUTE(H148,"~","~~"),"*","~*"),إعدادات_الأنواع!$A$4:$D$40,4,FALSE()),0)))))</f>
        <v>1300</v>
      </c>
      <c r="M148" s="47">
        <f>IF(OR(K148="لم يدفع",B148=""),"",IFERROR(VLOOKUP(SUBSTITUTE(SUBSTITUTE(H148,"~","~~"),"*","~*"),إعدادات_الأنواع!$A$4:$E$40,5,FALSE()),0))</f>
        <v>500</v>
      </c>
      <c r="N148" s="47">
        <f>IF(OR(K148="لم يدفع",K148="تأمين فقط",K148="اشتراك 300",B148=""),"",IFERROR(VLOOKUP(SUBSTITUTE(SUBSTITUTE(H148,"~","~~"),"*","~*"),إعدادات_الأنواع!$A$4:$F$40,6,FALSE()),0))</f>
        <v>1000</v>
      </c>
      <c r="O148" s="55">
        <f t="shared" ca="1" si="10"/>
        <v>1800</v>
      </c>
      <c r="P148" s="48" t="str">
        <f t="shared" ca="1" si="11"/>
        <v>✅ ساري</v>
      </c>
      <c r="Q148" s="52" t="s">
        <v>45</v>
      </c>
      <c r="R148" s="49" t="s">
        <v>46</v>
      </c>
      <c r="S148" s="50">
        <f>IF(B148="","",COUNTA(التجديد!E148:E148))</f>
        <v>0</v>
      </c>
      <c r="T148" s="51" t="str">
        <f>IF(B148="","",IFERROR(VLOOKUP(SUBSTITUTE(SUBSTITUTE(H148,"~","~~"),"*","~*"),إعدادات_الأنواع!$A$4:$B$40,2,FALSE()),"?"))</f>
        <v>RCS</v>
      </c>
    </row>
    <row r="149" spans="1:20" ht="21.75" customHeight="1">
      <c r="A149" s="20" t="str">
        <f>IF(B149="","",IF(T149="?","⚠️ نوع غير معرف",T149&amp;TEXT(COUNTIFS($T$3:T149,T149),"000")))</f>
        <v>RCS147</v>
      </c>
      <c r="B149" s="38" t="s">
        <v>281</v>
      </c>
      <c r="C149" s="38" t="s">
        <v>251</v>
      </c>
      <c r="D149" s="39">
        <v>41396</v>
      </c>
      <c r="E149" s="54" t="s">
        <v>43</v>
      </c>
      <c r="F149" s="41">
        <f t="shared" ca="1" si="8"/>
        <v>13</v>
      </c>
      <c r="G149" s="42" t="s">
        <v>63</v>
      </c>
      <c r="H149" s="37" t="s">
        <v>9</v>
      </c>
      <c r="I149" s="43">
        <v>46211</v>
      </c>
      <c r="J149" s="44">
        <f t="shared" si="9"/>
        <v>46241</v>
      </c>
      <c r="K149" s="45" t="s">
        <v>44</v>
      </c>
      <c r="L149" s="46">
        <f ca="1">IF(OR(K149="لم يدفع",B149=""),"",IF(K149="تأمين فقط",0,IF(K149="اشتراك 300",300,IF(F149&lt;14,IFERROR(VLOOKUP(SUBSTITUTE(SUBSTITUTE(H149,"~","~~"),"*","~*"),إعدادات_الأنواع!$A$4:$D$40,3,FALSE()),0),IFERROR(VLOOKUP(SUBSTITUTE(SUBSTITUTE(H149,"~","~~"),"*","~*"),إعدادات_الأنواع!$A$4:$D$40,4,FALSE()),0)))))</f>
        <v>1300</v>
      </c>
      <c r="M149" s="47">
        <f>IF(OR(K149="لم يدفع",B149=""),"",IFERROR(VLOOKUP(SUBSTITUTE(SUBSTITUTE(H149,"~","~~"),"*","~*"),إعدادات_الأنواع!$A$4:$E$40,5,FALSE()),0))</f>
        <v>500</v>
      </c>
      <c r="N149" s="47">
        <f>IF(OR(K149="لم يدفع",K149="تأمين فقط",K149="اشتراك 300",B149=""),"",IFERROR(VLOOKUP(SUBSTITUTE(SUBSTITUTE(H149,"~","~~"),"*","~*"),إعدادات_الأنواع!$A$4:$F$40,6,FALSE()),0))</f>
        <v>1000</v>
      </c>
      <c r="O149" s="55">
        <f t="shared" ca="1" si="10"/>
        <v>1800</v>
      </c>
      <c r="P149" s="48" t="str">
        <f t="shared" ca="1" si="11"/>
        <v>✅ ساري</v>
      </c>
      <c r="Q149" s="52" t="s">
        <v>45</v>
      </c>
      <c r="R149" s="49" t="s">
        <v>282</v>
      </c>
      <c r="S149" s="50">
        <f>IF(B149="","",COUNTA(التجديد!E149:E149))</f>
        <v>0</v>
      </c>
      <c r="T149" s="51" t="str">
        <f>IF(B149="","",IFERROR(VLOOKUP(SUBSTITUTE(SUBSTITUTE(H149,"~","~~"),"*","~*"),إعدادات_الأنواع!$A$4:$B$40,2,FALSE()),"?"))</f>
        <v>RCS</v>
      </c>
    </row>
    <row r="150" spans="1:20" ht="21.75" customHeight="1">
      <c r="A150" s="20" t="str">
        <f>IF(B150="","",IF(T150="?","⚠️ نوع غير معرف",T150&amp;TEXT(COUNTIFS($T$3:T150,T150),"000")))</f>
        <v>RCS148</v>
      </c>
      <c r="B150" s="38" t="s">
        <v>283</v>
      </c>
      <c r="C150" s="38" t="s">
        <v>229</v>
      </c>
      <c r="D150" s="39">
        <v>41144</v>
      </c>
      <c r="E150" s="54" t="s">
        <v>43</v>
      </c>
      <c r="F150" s="41">
        <f t="shared" ca="1" si="8"/>
        <v>13</v>
      </c>
      <c r="G150" s="42"/>
      <c r="H150" s="37" t="s">
        <v>9</v>
      </c>
      <c r="I150" s="43">
        <v>46211</v>
      </c>
      <c r="J150" s="44">
        <f t="shared" si="9"/>
        <v>46241</v>
      </c>
      <c r="K150" s="45" t="s">
        <v>44</v>
      </c>
      <c r="L150" s="46">
        <f ca="1">IF(OR(K150="لم يدفع",B150=""),"",IF(K150="تأمين فقط",0,IF(K150="اشتراك 300",300,IF(F150&lt;14,IFERROR(VLOOKUP(SUBSTITUTE(SUBSTITUTE(H150,"~","~~"),"*","~*"),إعدادات_الأنواع!$A$4:$D$40,3,FALSE()),0),IFERROR(VLOOKUP(SUBSTITUTE(SUBSTITUTE(H150,"~","~~"),"*","~*"),إعدادات_الأنواع!$A$4:$D$40,4,FALSE()),0)))))</f>
        <v>1300</v>
      </c>
      <c r="M150" s="47">
        <f>IF(OR(K150="لم يدفع",B150=""),"",IFERROR(VLOOKUP(SUBSTITUTE(SUBSTITUTE(H150,"~","~~"),"*","~*"),إعدادات_الأنواع!$A$4:$E$40,5,FALSE()),0))</f>
        <v>500</v>
      </c>
      <c r="N150" s="47">
        <f>IF(OR(K150="لم يدفع",K150="تأمين فقط",K150="اشتراك 300",B150=""),"",IFERROR(VLOOKUP(SUBSTITUTE(SUBSTITUTE(H150,"~","~~"),"*","~*"),إعدادات_الأنواع!$A$4:$F$40,6,FALSE()),0))</f>
        <v>1000</v>
      </c>
      <c r="O150" s="55">
        <f t="shared" ca="1" si="10"/>
        <v>1800</v>
      </c>
      <c r="P150" s="48" t="str">
        <f t="shared" ca="1" si="11"/>
        <v>✅ ساري</v>
      </c>
      <c r="Q150" s="52" t="s">
        <v>45</v>
      </c>
      <c r="R150" s="49" t="s">
        <v>46</v>
      </c>
      <c r="S150" s="50">
        <f>IF(B150="","",COUNTA(التجديد!E150:E150))</f>
        <v>0</v>
      </c>
      <c r="T150" s="51" t="str">
        <f>IF(B150="","",IFERROR(VLOOKUP(SUBSTITUTE(SUBSTITUTE(H150,"~","~~"),"*","~*"),إعدادات_الأنواع!$A$4:$B$40,2,FALSE()),"?"))</f>
        <v>RCS</v>
      </c>
    </row>
    <row r="151" spans="1:20" ht="21.75" customHeight="1">
      <c r="A151" s="20" t="str">
        <f>IF(B151="","",IF(T151="?","⚠️ نوع غير معرف",T151&amp;TEXT(COUNTIFS($T$3:T151,T151),"000")))</f>
        <v>RCS149</v>
      </c>
      <c r="B151" s="38" t="s">
        <v>275</v>
      </c>
      <c r="C151" s="38" t="s">
        <v>284</v>
      </c>
      <c r="D151" s="39">
        <v>40615</v>
      </c>
      <c r="E151" s="54" t="s">
        <v>43</v>
      </c>
      <c r="F151" s="41">
        <f t="shared" ca="1" si="8"/>
        <v>15</v>
      </c>
      <c r="G151" s="42" t="s">
        <v>51</v>
      </c>
      <c r="H151" s="37" t="s">
        <v>9</v>
      </c>
      <c r="I151" s="43">
        <v>46211</v>
      </c>
      <c r="J151" s="44">
        <f t="shared" si="9"/>
        <v>46241</v>
      </c>
      <c r="K151" s="45" t="s">
        <v>44</v>
      </c>
      <c r="L151" s="46">
        <f ca="1">IF(OR(K151="لم يدفع",B151=""),"",IF(K151="تأمين فقط",0,IF(K151="اشتراك 300",300,IF(F151&lt;14,IFERROR(VLOOKUP(SUBSTITUTE(SUBSTITUTE(H151,"~","~~"),"*","~*"),إعدادات_الأنواع!$A$4:$D$40,3,FALSE()),0),IFERROR(VLOOKUP(SUBSTITUTE(SUBSTITUTE(H151,"~","~~"),"*","~*"),إعدادات_الأنواع!$A$4:$D$40,4,FALSE()),0)))))</f>
        <v>1500</v>
      </c>
      <c r="M151" s="47">
        <f>IF(OR(K151="لم يدفع",B151=""),"",IFERROR(VLOOKUP(SUBSTITUTE(SUBSTITUTE(H151,"~","~~"),"*","~*"),إعدادات_الأنواع!$A$4:$E$40,5,FALSE()),0))</f>
        <v>500</v>
      </c>
      <c r="N151" s="47">
        <f>IF(OR(K151="لم يدفع",K151="تأمين فقط",K151="اشتراك 300",B151=""),"",IFERROR(VLOOKUP(SUBSTITUTE(SUBSTITUTE(H151,"~","~~"),"*","~*"),إعدادات_الأنواع!$A$4:$F$40,6,FALSE()),0))</f>
        <v>1000</v>
      </c>
      <c r="O151" s="55">
        <f t="shared" ca="1" si="10"/>
        <v>2000</v>
      </c>
      <c r="P151" s="48" t="str">
        <f t="shared" ca="1" si="11"/>
        <v>✅ ساري</v>
      </c>
      <c r="Q151" s="52" t="s">
        <v>45</v>
      </c>
      <c r="R151" s="49" t="s">
        <v>95</v>
      </c>
      <c r="S151" s="50">
        <f>IF(B151="","",COUNTA(التجديد!E151:E151))</f>
        <v>0</v>
      </c>
      <c r="T151" s="51" t="str">
        <f>IF(B151="","",IFERROR(VLOOKUP(SUBSTITUTE(SUBSTITUTE(H151,"~","~~"),"*","~*"),إعدادات_الأنواع!$A$4:$B$40,2,FALSE()),"?"))</f>
        <v>RCS</v>
      </c>
    </row>
    <row r="152" spans="1:20" ht="21.75" customHeight="1">
      <c r="A152" s="20" t="str">
        <f>IF(B152="","",IF(T152="?","⚠️ نوع غير معرف",T152&amp;TEXT(COUNTIFS($T$3:T152,T152),"000")))</f>
        <v>RCS150</v>
      </c>
      <c r="B152" s="38" t="s">
        <v>285</v>
      </c>
      <c r="C152" s="38" t="s">
        <v>286</v>
      </c>
      <c r="D152" s="39">
        <v>41863</v>
      </c>
      <c r="E152" s="54" t="s">
        <v>58</v>
      </c>
      <c r="F152" s="41">
        <f t="shared" ca="1" si="8"/>
        <v>11</v>
      </c>
      <c r="G152" s="42"/>
      <c r="H152" s="37" t="s">
        <v>9</v>
      </c>
      <c r="I152" s="43">
        <v>46211</v>
      </c>
      <c r="J152" s="44">
        <f t="shared" si="9"/>
        <v>46241</v>
      </c>
      <c r="K152" s="45" t="s">
        <v>44</v>
      </c>
      <c r="L152" s="46">
        <f ca="1">IF(OR(K152="لم يدفع",B152=""),"",IF(K152="تأمين فقط",0,IF(K152="اشتراك 300",300,IF(F152&lt;14,IFERROR(VLOOKUP(SUBSTITUTE(SUBSTITUTE(H152,"~","~~"),"*","~*"),إعدادات_الأنواع!$A$4:$D$40,3,FALSE()),0),IFERROR(VLOOKUP(SUBSTITUTE(SUBSTITUTE(H152,"~","~~"),"*","~*"),إعدادات_الأنواع!$A$4:$D$40,4,FALSE()),0)))))</f>
        <v>1300</v>
      </c>
      <c r="M152" s="47">
        <f>IF(OR(K152="لم يدفع",B152=""),"",IFERROR(VLOOKUP(SUBSTITUTE(SUBSTITUTE(H152,"~","~~"),"*","~*"),إعدادات_الأنواع!$A$4:$E$40,5,FALSE()),0))</f>
        <v>500</v>
      </c>
      <c r="N152" s="47">
        <f>IF(OR(K152="لم يدفع",K152="تأمين فقط",K152="اشتراك 300",B152=""),"",IFERROR(VLOOKUP(SUBSTITUTE(SUBSTITUTE(H152,"~","~~"),"*","~*"),إعدادات_الأنواع!$A$4:$F$40,6,FALSE()),0))</f>
        <v>1000</v>
      </c>
      <c r="O152" s="55">
        <f t="shared" ca="1" si="10"/>
        <v>1800</v>
      </c>
      <c r="P152" s="48" t="str">
        <f t="shared" ca="1" si="11"/>
        <v>✅ ساري</v>
      </c>
      <c r="Q152" s="52" t="s">
        <v>45</v>
      </c>
      <c r="R152" s="49" t="s">
        <v>194</v>
      </c>
      <c r="S152" s="50">
        <f>IF(B152="","",COUNTA(التجديد!E152:E152))</f>
        <v>0</v>
      </c>
      <c r="T152" s="51" t="str">
        <f>IF(B152="","",IFERROR(VLOOKUP(SUBSTITUTE(SUBSTITUTE(H152,"~","~~"),"*","~*"),إعدادات_الأنواع!$A$4:$B$40,2,FALSE()),"?"))</f>
        <v>RCS</v>
      </c>
    </row>
    <row r="153" spans="1:20" ht="21.75" customHeight="1">
      <c r="A153" s="20" t="str">
        <f>IF(B153="","",IF(T153="?","⚠️ نوع غير معرف",T153&amp;TEXT(COUNTIFS($T$3:T153,T153),"000")))</f>
        <v>RCS151</v>
      </c>
      <c r="B153" s="38" t="s">
        <v>287</v>
      </c>
      <c r="C153" s="38" t="s">
        <v>288</v>
      </c>
      <c r="D153" s="39">
        <v>41924</v>
      </c>
      <c r="E153" s="54" t="s">
        <v>43</v>
      </c>
      <c r="F153" s="41">
        <f t="shared" ca="1" si="8"/>
        <v>11</v>
      </c>
      <c r="G153" s="42"/>
      <c r="H153" s="37" t="s">
        <v>9</v>
      </c>
      <c r="I153" s="43">
        <v>46211</v>
      </c>
      <c r="J153" s="44">
        <f t="shared" si="9"/>
        <v>46241</v>
      </c>
      <c r="K153" s="45" t="s">
        <v>44</v>
      </c>
      <c r="L153" s="46">
        <f ca="1">IF(OR(K153="لم يدفع",B153=""),"",IF(K153="تأمين فقط",0,IF(K153="اشتراك 300",300,IF(F153&lt;14,IFERROR(VLOOKUP(SUBSTITUTE(SUBSTITUTE(H153,"~","~~"),"*","~*"),إعدادات_الأنواع!$A$4:$D$40,3,FALSE()),0),IFERROR(VLOOKUP(SUBSTITUTE(SUBSTITUTE(H153,"~","~~"),"*","~*"),إعدادات_الأنواع!$A$4:$D$40,4,FALSE()),0)))))</f>
        <v>1300</v>
      </c>
      <c r="M153" s="47">
        <f>IF(OR(K153="لم يدفع",B153=""),"",IFERROR(VLOOKUP(SUBSTITUTE(SUBSTITUTE(H153,"~","~~"),"*","~*"),إعدادات_الأنواع!$A$4:$E$40,5,FALSE()),0))</f>
        <v>500</v>
      </c>
      <c r="N153" s="47">
        <f>IF(OR(K153="لم يدفع",K153="تأمين فقط",K153="اشتراك 300",B153=""),"",IFERROR(VLOOKUP(SUBSTITUTE(SUBSTITUTE(H153,"~","~~"),"*","~*"),إعدادات_الأنواع!$A$4:$F$40,6,FALSE()),0))</f>
        <v>1000</v>
      </c>
      <c r="O153" s="55">
        <f t="shared" ca="1" si="10"/>
        <v>1800</v>
      </c>
      <c r="P153" s="48" t="str">
        <f t="shared" ca="1" si="11"/>
        <v>✅ ساري</v>
      </c>
      <c r="Q153" s="52" t="s">
        <v>45</v>
      </c>
      <c r="R153" s="49" t="s">
        <v>46</v>
      </c>
      <c r="S153" s="50">
        <f>IF(B153="","",COUNTA(التجديد!E153:E153))</f>
        <v>0</v>
      </c>
      <c r="T153" s="51" t="str">
        <f>IF(B153="","",IFERROR(VLOOKUP(SUBSTITUTE(SUBSTITUTE(H153,"~","~~"),"*","~*"),إعدادات_الأنواع!$A$4:$B$40,2,FALSE()),"?"))</f>
        <v>RCS</v>
      </c>
    </row>
    <row r="154" spans="1:20" ht="21.75" customHeight="1">
      <c r="A154" s="20" t="str">
        <f>IF(B154="","",IF(T154="?","⚠️ نوع غير معرف",T154&amp;TEXT(COUNTIFS($T$3:T154,T154),"000")))</f>
        <v>RCS152</v>
      </c>
      <c r="B154" s="38" t="s">
        <v>287</v>
      </c>
      <c r="C154" s="38" t="s">
        <v>289</v>
      </c>
      <c r="D154" s="39">
        <v>43149</v>
      </c>
      <c r="E154" s="54" t="s">
        <v>43</v>
      </c>
      <c r="F154" s="41">
        <f t="shared" ca="1" si="8"/>
        <v>8</v>
      </c>
      <c r="G154" s="42"/>
      <c r="H154" s="37" t="s">
        <v>9</v>
      </c>
      <c r="I154" s="43">
        <v>46211</v>
      </c>
      <c r="J154" s="44">
        <f t="shared" si="9"/>
        <v>46241</v>
      </c>
      <c r="K154" s="45" t="s">
        <v>44</v>
      </c>
      <c r="L154" s="46">
        <f ca="1">IF(OR(K154="لم يدفع",B154=""),"",IF(K154="تأمين فقط",0,IF(K154="اشتراك 300",300,IF(F154&lt;14,IFERROR(VLOOKUP(SUBSTITUTE(SUBSTITUTE(H154,"~","~~"),"*","~*"),إعدادات_الأنواع!$A$4:$D$40,3,FALSE()),0),IFERROR(VLOOKUP(SUBSTITUTE(SUBSTITUTE(H154,"~","~~"),"*","~*"),إعدادات_الأنواع!$A$4:$D$40,4,FALSE()),0)))))</f>
        <v>1300</v>
      </c>
      <c r="M154" s="47">
        <f>IF(OR(K154="لم يدفع",B154=""),"",IFERROR(VLOOKUP(SUBSTITUTE(SUBSTITUTE(H154,"~","~~"),"*","~*"),إعدادات_الأنواع!$A$4:$E$40,5,FALSE()),0))</f>
        <v>500</v>
      </c>
      <c r="N154" s="47">
        <f>IF(OR(K154="لم يدفع",K154="تأمين فقط",K154="اشتراك 300",B154=""),"",IFERROR(VLOOKUP(SUBSTITUTE(SUBSTITUTE(H154,"~","~~"),"*","~*"),إعدادات_الأنواع!$A$4:$F$40,6,FALSE()),0))</f>
        <v>1000</v>
      </c>
      <c r="O154" s="55">
        <f t="shared" ca="1" si="10"/>
        <v>1800</v>
      </c>
      <c r="P154" s="48" t="str">
        <f t="shared" ca="1" si="11"/>
        <v>✅ ساري</v>
      </c>
      <c r="Q154" s="52" t="s">
        <v>45</v>
      </c>
      <c r="R154" s="49" t="s">
        <v>46</v>
      </c>
      <c r="S154" s="50">
        <f>IF(B154="","",COUNTA(التجديد!E154:E154))</f>
        <v>0</v>
      </c>
      <c r="T154" s="51" t="str">
        <f>IF(B154="","",IFERROR(VLOOKUP(SUBSTITUTE(SUBSTITUTE(H154,"~","~~"),"*","~*"),إعدادات_الأنواع!$A$4:$B$40,2,FALSE()),"?"))</f>
        <v>RCS</v>
      </c>
    </row>
    <row r="155" spans="1:20" ht="21.75" customHeight="1">
      <c r="A155" s="20" t="str">
        <f>IF(B155="","",IF(T155="?","⚠️ نوع غير معرف",T155&amp;TEXT(COUNTIFS($T$3:T155,T155),"000")))</f>
        <v>RCS153</v>
      </c>
      <c r="B155" s="38" t="s">
        <v>290</v>
      </c>
      <c r="C155" s="38" t="s">
        <v>291</v>
      </c>
      <c r="D155" s="39">
        <v>41488</v>
      </c>
      <c r="E155" s="54" t="s">
        <v>58</v>
      </c>
      <c r="F155" s="41">
        <f t="shared" ca="1" si="8"/>
        <v>12</v>
      </c>
      <c r="G155" s="42"/>
      <c r="H155" s="37" t="s">
        <v>9</v>
      </c>
      <c r="I155" s="43">
        <v>46211</v>
      </c>
      <c r="J155" s="44">
        <f t="shared" si="9"/>
        <v>46241</v>
      </c>
      <c r="K155" s="45" t="s">
        <v>44</v>
      </c>
      <c r="L155" s="46">
        <f ca="1">IF(OR(K155="لم يدفع",B155=""),"",IF(K155="تأمين فقط",0,IF(K155="اشتراك 300",300,IF(F155&lt;14,IFERROR(VLOOKUP(SUBSTITUTE(SUBSTITUTE(H155,"~","~~"),"*","~*"),إعدادات_الأنواع!$A$4:$D$40,3,FALSE()),0),IFERROR(VLOOKUP(SUBSTITUTE(SUBSTITUTE(H155,"~","~~"),"*","~*"),إعدادات_الأنواع!$A$4:$D$40,4,FALSE()),0)))))</f>
        <v>1300</v>
      </c>
      <c r="M155" s="47">
        <f>IF(OR(K155="لم يدفع",B155=""),"",IFERROR(VLOOKUP(SUBSTITUTE(SUBSTITUTE(H155,"~","~~"),"*","~*"),إعدادات_الأنواع!$A$4:$E$40,5,FALSE()),0))</f>
        <v>500</v>
      </c>
      <c r="N155" s="47">
        <f>IF(OR(K155="لم يدفع",K155="تأمين فقط",K155="اشتراك 300",B155=""),"",IFERROR(VLOOKUP(SUBSTITUTE(SUBSTITUTE(H155,"~","~~"),"*","~*"),إعدادات_الأنواع!$A$4:$F$40,6,FALSE()),0))</f>
        <v>1000</v>
      </c>
      <c r="O155" s="55">
        <f t="shared" ca="1" si="10"/>
        <v>1800</v>
      </c>
      <c r="P155" s="48" t="str">
        <f t="shared" ca="1" si="11"/>
        <v>✅ ساري</v>
      </c>
      <c r="Q155" s="52" t="s">
        <v>45</v>
      </c>
      <c r="R155" s="49" t="s">
        <v>194</v>
      </c>
      <c r="S155" s="50">
        <f>IF(B155="","",COUNTA(التجديد!E155:E155))</f>
        <v>0</v>
      </c>
      <c r="T155" s="51" t="str">
        <f>IF(B155="","",IFERROR(VLOOKUP(SUBSTITUTE(SUBSTITUTE(H155,"~","~~"),"*","~*"),إعدادات_الأنواع!$A$4:$B$40,2,FALSE()),"?"))</f>
        <v>RCS</v>
      </c>
    </row>
    <row r="156" spans="1:20" ht="21.75" customHeight="1">
      <c r="A156" s="20" t="str">
        <f>IF(B156="","",IF(T156="?","⚠️ نوع غير معرف",T156&amp;TEXT(COUNTIFS($T$3:T156,T156),"000")))</f>
        <v>RCS154</v>
      </c>
      <c r="B156" s="38" t="s">
        <v>143</v>
      </c>
      <c r="C156" s="38" t="s">
        <v>292</v>
      </c>
      <c r="D156" s="39">
        <v>42542</v>
      </c>
      <c r="E156" s="54" t="s">
        <v>58</v>
      </c>
      <c r="F156" s="41">
        <f t="shared" ca="1" si="8"/>
        <v>10</v>
      </c>
      <c r="G156" s="42" t="s">
        <v>126</v>
      </c>
      <c r="H156" s="37" t="s">
        <v>9</v>
      </c>
      <c r="I156" s="43">
        <v>46211</v>
      </c>
      <c r="J156" s="44">
        <f t="shared" si="9"/>
        <v>46241</v>
      </c>
      <c r="K156" s="45" t="s">
        <v>44</v>
      </c>
      <c r="L156" s="46">
        <f ca="1">IF(OR(K156="لم يدفع",B156=""),"",IF(K156="تأمين فقط",0,IF(K156="اشتراك 300",300,IF(F156&lt;14,IFERROR(VLOOKUP(SUBSTITUTE(SUBSTITUTE(H156,"~","~~"),"*","~*"),إعدادات_الأنواع!$A$4:$D$40,3,FALSE()),0),IFERROR(VLOOKUP(SUBSTITUTE(SUBSTITUTE(H156,"~","~~"),"*","~*"),إعدادات_الأنواع!$A$4:$D$40,4,FALSE()),0)))))</f>
        <v>1300</v>
      </c>
      <c r="M156" s="47">
        <f>IF(OR(K156="لم يدفع",B156=""),"",IFERROR(VLOOKUP(SUBSTITUTE(SUBSTITUTE(H156,"~","~~"),"*","~*"),إعدادات_الأنواع!$A$4:$E$40,5,FALSE()),0))</f>
        <v>500</v>
      </c>
      <c r="N156" s="47">
        <f>IF(OR(K156="لم يدفع",K156="تأمين فقط",K156="اشتراك 300",B156=""),"",IFERROR(VLOOKUP(SUBSTITUTE(SUBSTITUTE(H156,"~","~~"),"*","~*"),إعدادات_الأنواع!$A$4:$F$40,6,FALSE()),0))</f>
        <v>1000</v>
      </c>
      <c r="O156" s="55">
        <f t="shared" ca="1" si="10"/>
        <v>1800</v>
      </c>
      <c r="P156" s="48" t="str">
        <f t="shared" ca="1" si="11"/>
        <v>✅ ساري</v>
      </c>
      <c r="Q156" s="52" t="s">
        <v>45</v>
      </c>
      <c r="R156" s="49" t="s">
        <v>194</v>
      </c>
      <c r="S156" s="50">
        <f>IF(B156="","",COUNTA(التجديد!E156:E156))</f>
        <v>0</v>
      </c>
      <c r="T156" s="51" t="str">
        <f>IF(B156="","",IFERROR(VLOOKUP(SUBSTITUTE(SUBSTITUTE(H156,"~","~~"),"*","~*"),إعدادات_الأنواع!$A$4:$B$40,2,FALSE()),"?"))</f>
        <v>RCS</v>
      </c>
    </row>
    <row r="157" spans="1:20" ht="21.75" customHeight="1">
      <c r="A157" s="20" t="str">
        <f>IF(B157="","",IF(T157="?","⚠️ نوع غير معرف",T157&amp;TEXT(COUNTIFS($T$3:T157,T157),"000")))</f>
        <v>RCS155</v>
      </c>
      <c r="B157" s="38" t="s">
        <v>220</v>
      </c>
      <c r="C157" s="38" t="s">
        <v>293</v>
      </c>
      <c r="D157" s="39">
        <v>39591</v>
      </c>
      <c r="E157" s="54" t="s">
        <v>43</v>
      </c>
      <c r="F157" s="41">
        <f t="shared" ca="1" si="8"/>
        <v>18</v>
      </c>
      <c r="G157" s="42"/>
      <c r="H157" s="37" t="s">
        <v>9</v>
      </c>
      <c r="I157" s="43">
        <v>46211</v>
      </c>
      <c r="J157" s="44">
        <f t="shared" si="9"/>
        <v>46241</v>
      </c>
      <c r="K157" s="45" t="s">
        <v>44</v>
      </c>
      <c r="L157" s="46">
        <f ca="1">IF(OR(K157="لم يدفع",B157=""),"",IF(K157="تأمين فقط",0,IF(K157="اشتراك 300",300,IF(F157&lt;14,IFERROR(VLOOKUP(SUBSTITUTE(SUBSTITUTE(H157,"~","~~"),"*","~*"),إعدادات_الأنواع!$A$4:$D$40,3,FALSE()),0),IFERROR(VLOOKUP(SUBSTITUTE(SUBSTITUTE(H157,"~","~~"),"*","~*"),إعدادات_الأنواع!$A$4:$D$40,4,FALSE()),0)))))</f>
        <v>1500</v>
      </c>
      <c r="M157" s="47">
        <f>IF(OR(K157="لم يدفع",B157=""),"",IFERROR(VLOOKUP(SUBSTITUTE(SUBSTITUTE(H157,"~","~~"),"*","~*"),إعدادات_الأنواع!$A$4:$E$40,5,FALSE()),0))</f>
        <v>500</v>
      </c>
      <c r="N157" s="47">
        <f>IF(OR(K157="لم يدفع",K157="تأمين فقط",K157="اشتراك 300",B157=""),"",IFERROR(VLOOKUP(SUBSTITUTE(SUBSTITUTE(H157,"~","~~"),"*","~*"),إعدادات_الأنواع!$A$4:$F$40,6,FALSE()),0))</f>
        <v>1000</v>
      </c>
      <c r="O157" s="55">
        <f t="shared" ca="1" si="10"/>
        <v>2000</v>
      </c>
      <c r="P157" s="48" t="str">
        <f t="shared" ca="1" si="11"/>
        <v>✅ ساري</v>
      </c>
      <c r="Q157" s="52" t="s">
        <v>45</v>
      </c>
      <c r="R157" s="49" t="s">
        <v>95</v>
      </c>
      <c r="S157" s="50">
        <f>IF(B157="","",COUNTA(التجديد!E157:E157))</f>
        <v>0</v>
      </c>
      <c r="T157" s="51" t="str">
        <f>IF(B157="","",IFERROR(VLOOKUP(SUBSTITUTE(SUBSTITUTE(H157,"~","~~"),"*","~*"),إعدادات_الأنواع!$A$4:$B$40,2,FALSE()),"?"))</f>
        <v>RCS</v>
      </c>
    </row>
    <row r="158" spans="1:20" ht="21.75" customHeight="1">
      <c r="A158" s="20" t="str">
        <f>IF(B158="","",IF(T158="?","⚠️ نوع غير معرف",T158&amp;TEXT(COUNTIFS($T$3:T158,T158),"000")))</f>
        <v>RCS156</v>
      </c>
      <c r="B158" s="38" t="s">
        <v>294</v>
      </c>
      <c r="C158" s="38" t="s">
        <v>295</v>
      </c>
      <c r="D158" s="39">
        <v>41455</v>
      </c>
      <c r="E158" s="54" t="s">
        <v>43</v>
      </c>
      <c r="F158" s="41">
        <f t="shared" ca="1" si="8"/>
        <v>13</v>
      </c>
      <c r="G158" s="42"/>
      <c r="H158" s="37" t="s">
        <v>9</v>
      </c>
      <c r="I158" s="43">
        <v>46211</v>
      </c>
      <c r="J158" s="44">
        <f t="shared" si="9"/>
        <v>46241</v>
      </c>
      <c r="K158" s="45" t="s">
        <v>44</v>
      </c>
      <c r="L158" s="46">
        <f ca="1">IF(OR(K158="لم يدفع",B158=""),"",IF(K158="تأمين فقط",0,IF(K158="اشتراك 300",300,IF(F158&lt;14,IFERROR(VLOOKUP(SUBSTITUTE(SUBSTITUTE(H158,"~","~~"),"*","~*"),إعدادات_الأنواع!$A$4:$D$40,3,FALSE()),0),IFERROR(VLOOKUP(SUBSTITUTE(SUBSTITUTE(H158,"~","~~"),"*","~*"),إعدادات_الأنواع!$A$4:$D$40,4,FALSE()),0)))))</f>
        <v>1300</v>
      </c>
      <c r="M158" s="47">
        <f>IF(OR(K158="لم يدفع",B158=""),"",IFERROR(VLOOKUP(SUBSTITUTE(SUBSTITUTE(H158,"~","~~"),"*","~*"),إعدادات_الأنواع!$A$4:$E$40,5,FALSE()),0))</f>
        <v>500</v>
      </c>
      <c r="N158" s="47">
        <f>IF(OR(K158="لم يدفع",K158="تأمين فقط",K158="اشتراك 300",B158=""),"",IFERROR(VLOOKUP(SUBSTITUTE(SUBSTITUTE(H158,"~","~~"),"*","~*"),إعدادات_الأنواع!$A$4:$F$40,6,FALSE()),0))</f>
        <v>1000</v>
      </c>
      <c r="O158" s="55">
        <f t="shared" ca="1" si="10"/>
        <v>1800</v>
      </c>
      <c r="P158" s="48" t="str">
        <f t="shared" ca="1" si="11"/>
        <v>✅ ساري</v>
      </c>
      <c r="Q158" s="52" t="s">
        <v>45</v>
      </c>
      <c r="R158" s="49" t="s">
        <v>46</v>
      </c>
      <c r="S158" s="50">
        <f>IF(B158="","",COUNTA(التجديد!E158:E158))</f>
        <v>0</v>
      </c>
      <c r="T158" s="51" t="str">
        <f>IF(B158="","",IFERROR(VLOOKUP(SUBSTITUTE(SUBSTITUTE(H158,"~","~~"),"*","~*"),إعدادات_الأنواع!$A$4:$B$40,2,FALSE()),"?"))</f>
        <v>RCS</v>
      </c>
    </row>
    <row r="159" spans="1:20" ht="21.75" customHeight="1">
      <c r="A159" s="20" t="str">
        <f>IF(B159="","",IF(T159="?","⚠️ نوع غير معرف",T159&amp;TEXT(COUNTIFS($T$3:T159,T159),"000")))</f>
        <v>RCS157</v>
      </c>
      <c r="B159" s="38" t="s">
        <v>296</v>
      </c>
      <c r="C159" s="38" t="s">
        <v>106</v>
      </c>
      <c r="D159" s="39">
        <v>41167</v>
      </c>
      <c r="E159" s="54" t="s">
        <v>43</v>
      </c>
      <c r="F159" s="41">
        <f t="shared" ca="1" si="8"/>
        <v>13</v>
      </c>
      <c r="G159" s="42"/>
      <c r="H159" s="37" t="s">
        <v>9</v>
      </c>
      <c r="I159" s="43">
        <v>46211</v>
      </c>
      <c r="J159" s="44">
        <f t="shared" si="9"/>
        <v>46241</v>
      </c>
      <c r="K159" s="45" t="s">
        <v>44</v>
      </c>
      <c r="L159" s="46">
        <f ca="1">IF(OR(K159="لم يدفع",B159=""),"",IF(K159="تأمين فقط",0,IF(K159="اشتراك 300",300,IF(F159&lt;14,IFERROR(VLOOKUP(SUBSTITUTE(SUBSTITUTE(H159,"~","~~"),"*","~*"),إعدادات_الأنواع!$A$4:$D$40,3,FALSE()),0),IFERROR(VLOOKUP(SUBSTITUTE(SUBSTITUTE(H159,"~","~~"),"*","~*"),إعدادات_الأنواع!$A$4:$D$40,4,FALSE()),0)))))</f>
        <v>1300</v>
      </c>
      <c r="M159" s="47">
        <f>IF(OR(K159="لم يدفع",B159=""),"",IFERROR(VLOOKUP(SUBSTITUTE(SUBSTITUTE(H159,"~","~~"),"*","~*"),إعدادات_الأنواع!$A$4:$E$40,5,FALSE()),0))</f>
        <v>500</v>
      </c>
      <c r="N159" s="47">
        <f>IF(OR(K159="لم يدفع",K159="تأمين فقط",K159="اشتراك 300",B159=""),"",IFERROR(VLOOKUP(SUBSTITUTE(SUBSTITUTE(H159,"~","~~"),"*","~*"),إعدادات_الأنواع!$A$4:$F$40,6,FALSE()),0))</f>
        <v>1000</v>
      </c>
      <c r="O159" s="55">
        <f t="shared" ca="1" si="10"/>
        <v>1800</v>
      </c>
      <c r="P159" s="48" t="str">
        <f t="shared" ca="1" si="11"/>
        <v>✅ ساري</v>
      </c>
      <c r="Q159" s="52" t="s">
        <v>45</v>
      </c>
      <c r="R159" s="49" t="s">
        <v>95</v>
      </c>
      <c r="S159" s="50">
        <f>IF(B159="","",COUNTA(التجديد!E159:E159))</f>
        <v>0</v>
      </c>
      <c r="T159" s="51" t="str">
        <f>IF(B159="","",IFERROR(VLOOKUP(SUBSTITUTE(SUBSTITUTE(H159,"~","~~"),"*","~*"),إعدادات_الأنواع!$A$4:$B$40,2,FALSE()),"?"))</f>
        <v>RCS</v>
      </c>
    </row>
    <row r="160" spans="1:20" ht="21.75" customHeight="1">
      <c r="A160" s="20" t="str">
        <f>IF(B160="","",IF(T160="?","⚠️ نوع غير معرف",T160&amp;TEXT(COUNTIFS($T$3:T160,T160),"000")))</f>
        <v>RCS158</v>
      </c>
      <c r="B160" s="38" t="s">
        <v>66</v>
      </c>
      <c r="C160" s="38" t="s">
        <v>229</v>
      </c>
      <c r="D160" s="39">
        <v>42260</v>
      </c>
      <c r="E160" s="54" t="s">
        <v>43</v>
      </c>
      <c r="F160" s="41">
        <f t="shared" ca="1" si="8"/>
        <v>10</v>
      </c>
      <c r="G160" s="42"/>
      <c r="H160" s="37" t="s">
        <v>9</v>
      </c>
      <c r="I160" s="43">
        <v>46211</v>
      </c>
      <c r="J160" s="44">
        <f t="shared" si="9"/>
        <v>46241</v>
      </c>
      <c r="K160" s="45" t="s">
        <v>44</v>
      </c>
      <c r="L160" s="46">
        <f ca="1">IF(OR(K160="لم يدفع",B160=""),"",IF(K160="تأمين فقط",0,IF(K160="اشتراك 300",300,IF(F160&lt;14,IFERROR(VLOOKUP(SUBSTITUTE(SUBSTITUTE(H160,"~","~~"),"*","~*"),إعدادات_الأنواع!$A$4:$D$40,3,FALSE()),0),IFERROR(VLOOKUP(SUBSTITUTE(SUBSTITUTE(H160,"~","~~"),"*","~*"),إعدادات_الأنواع!$A$4:$D$40,4,FALSE()),0)))))</f>
        <v>1300</v>
      </c>
      <c r="M160" s="47">
        <f>IF(OR(K160="لم يدفع",B160=""),"",IFERROR(VLOOKUP(SUBSTITUTE(SUBSTITUTE(H160,"~","~~"),"*","~*"),إعدادات_الأنواع!$A$4:$E$40,5,FALSE()),0))</f>
        <v>500</v>
      </c>
      <c r="N160" s="47">
        <f>IF(OR(K160="لم يدفع",K160="تأمين فقط",K160="اشتراك 300",B160=""),"",IFERROR(VLOOKUP(SUBSTITUTE(SUBSTITUTE(H160,"~","~~"),"*","~*"),إعدادات_الأنواع!$A$4:$F$40,6,FALSE()),0))</f>
        <v>1000</v>
      </c>
      <c r="O160" s="55">
        <f t="shared" ca="1" si="10"/>
        <v>1800</v>
      </c>
      <c r="P160" s="48" t="str">
        <f t="shared" ca="1" si="11"/>
        <v>✅ ساري</v>
      </c>
      <c r="Q160" s="52" t="s">
        <v>45</v>
      </c>
      <c r="R160" s="49" t="s">
        <v>46</v>
      </c>
      <c r="S160" s="50">
        <f>IF(B160="","",COUNTA(التجديد!E160:E160))</f>
        <v>0</v>
      </c>
      <c r="T160" s="51" t="str">
        <f>IF(B160="","",IFERROR(VLOOKUP(SUBSTITUTE(SUBSTITUTE(H160,"~","~~"),"*","~*"),إعدادات_الأنواع!$A$4:$B$40,2,FALSE()),"?"))</f>
        <v>RCS</v>
      </c>
    </row>
    <row r="161" spans="1:20" ht="21.75" customHeight="1">
      <c r="A161" s="20" t="str">
        <f>IF(B161="","",IF(T161="?","⚠️ نوع غير معرف",T161&amp;TEXT(COUNTIFS($T$3:T161,T161),"000")))</f>
        <v>RCS159</v>
      </c>
      <c r="B161" s="38" t="s">
        <v>66</v>
      </c>
      <c r="C161" s="38" t="s">
        <v>106</v>
      </c>
      <c r="D161" s="39">
        <v>24887</v>
      </c>
      <c r="E161" s="54" t="s">
        <v>43</v>
      </c>
      <c r="F161" s="41">
        <f t="shared" ca="1" si="8"/>
        <v>58</v>
      </c>
      <c r="G161" s="42"/>
      <c r="H161" s="37" t="s">
        <v>9</v>
      </c>
      <c r="I161" s="43">
        <v>46211</v>
      </c>
      <c r="J161" s="44">
        <f t="shared" si="9"/>
        <v>46241</v>
      </c>
      <c r="K161" s="45" t="s">
        <v>44</v>
      </c>
      <c r="L161" s="46">
        <f ca="1">IF(OR(K161="لم يدفع",B161=""),"",IF(K161="تأمين فقط",0,IF(K161="اشتراك 300",300,IF(F161&lt;14,IFERROR(VLOOKUP(SUBSTITUTE(SUBSTITUTE(H161,"~","~~"),"*","~*"),إعدادات_الأنواع!$A$4:$D$40,3,FALSE()),0),IFERROR(VLOOKUP(SUBSTITUTE(SUBSTITUTE(H161,"~","~~"),"*","~*"),إعدادات_الأنواع!$A$4:$D$40,4,FALSE()),0)))))</f>
        <v>1500</v>
      </c>
      <c r="M161" s="47">
        <f>IF(OR(K161="لم يدفع",B161=""),"",IFERROR(VLOOKUP(SUBSTITUTE(SUBSTITUTE(H161,"~","~~"),"*","~*"),إعدادات_الأنواع!$A$4:$E$40,5,FALSE()),0))</f>
        <v>500</v>
      </c>
      <c r="N161" s="47">
        <f>IF(OR(K161="لم يدفع",K161="تأمين فقط",K161="اشتراك 300",B161=""),"",IFERROR(VLOOKUP(SUBSTITUTE(SUBSTITUTE(H161,"~","~~"),"*","~*"),إعدادات_الأنواع!$A$4:$F$40,6,FALSE()),0))</f>
        <v>1000</v>
      </c>
      <c r="O161" s="55">
        <f t="shared" ca="1" si="10"/>
        <v>2000</v>
      </c>
      <c r="P161" s="48" t="str">
        <f t="shared" ca="1" si="11"/>
        <v>✅ ساري</v>
      </c>
      <c r="Q161" s="52" t="s">
        <v>45</v>
      </c>
      <c r="R161" s="49" t="s">
        <v>95</v>
      </c>
      <c r="S161" s="50">
        <f>IF(B161="","",COUNTA(التجديد!E161:E161))</f>
        <v>0</v>
      </c>
      <c r="T161" s="51" t="str">
        <f>IF(B161="","",IFERROR(VLOOKUP(SUBSTITUTE(SUBSTITUTE(H161,"~","~~"),"*","~*"),إعدادات_الأنواع!$A$4:$B$40,2,FALSE()),"?"))</f>
        <v>RCS</v>
      </c>
    </row>
    <row r="162" spans="1:20" ht="21.75" customHeight="1">
      <c r="A162" s="20" t="str">
        <f>IF(B162="","",IF(T162="?","⚠️ نوع غير معرف",T162&amp;TEXT(COUNTIFS($T$3:T162,T162),"000")))</f>
        <v>RCS160</v>
      </c>
      <c r="B162" s="38" t="s">
        <v>297</v>
      </c>
      <c r="C162" s="38" t="s">
        <v>298</v>
      </c>
      <c r="D162" s="39">
        <v>39902</v>
      </c>
      <c r="E162" s="54" t="s">
        <v>43</v>
      </c>
      <c r="F162" s="41">
        <f t="shared" ca="1" si="8"/>
        <v>17</v>
      </c>
      <c r="G162" s="42" t="s">
        <v>51</v>
      </c>
      <c r="H162" s="37" t="s">
        <v>9</v>
      </c>
      <c r="I162" s="43">
        <v>46211</v>
      </c>
      <c r="J162" s="44">
        <f t="shared" si="9"/>
        <v>46241</v>
      </c>
      <c r="K162" s="45" t="s">
        <v>44</v>
      </c>
      <c r="L162" s="46">
        <f ca="1">IF(OR(K162="لم يدفع",B162=""),"",IF(K162="تأمين فقط",0,IF(K162="اشتراك 300",300,IF(F162&lt;14,IFERROR(VLOOKUP(SUBSTITUTE(SUBSTITUTE(H162,"~","~~"),"*","~*"),إعدادات_الأنواع!$A$4:$D$40,3,FALSE()),0),IFERROR(VLOOKUP(SUBSTITUTE(SUBSTITUTE(H162,"~","~~"),"*","~*"),إعدادات_الأنواع!$A$4:$D$40,4,FALSE()),0)))))</f>
        <v>1500</v>
      </c>
      <c r="M162" s="47">
        <f>IF(OR(K162="لم يدفع",B162=""),"",IFERROR(VLOOKUP(SUBSTITUTE(SUBSTITUTE(H162,"~","~~"),"*","~*"),إعدادات_الأنواع!$A$4:$E$40,5,FALSE()),0))</f>
        <v>500</v>
      </c>
      <c r="N162" s="47">
        <f>IF(OR(K162="لم يدفع",K162="تأمين فقط",K162="اشتراك 300",B162=""),"",IFERROR(VLOOKUP(SUBSTITUTE(SUBSTITUTE(H162,"~","~~"),"*","~*"),إعدادات_الأنواع!$A$4:$F$40,6,FALSE()),0))</f>
        <v>1000</v>
      </c>
      <c r="O162" s="55">
        <f t="shared" ca="1" si="10"/>
        <v>2000</v>
      </c>
      <c r="P162" s="48" t="str">
        <f t="shared" ca="1" si="11"/>
        <v>✅ ساري</v>
      </c>
      <c r="Q162" s="52" t="s">
        <v>45</v>
      </c>
      <c r="R162" s="49" t="s">
        <v>95</v>
      </c>
      <c r="S162" s="50">
        <f>IF(B162="","",COUNTA(التجديد!E162:E162))</f>
        <v>0</v>
      </c>
      <c r="T162" s="51" t="str">
        <f>IF(B162="","",IFERROR(VLOOKUP(SUBSTITUTE(SUBSTITUTE(H162,"~","~~"),"*","~*"),إعدادات_الأنواع!$A$4:$B$40,2,FALSE()),"?"))</f>
        <v>RCS</v>
      </c>
    </row>
    <row r="163" spans="1:20" ht="21.75" customHeight="1">
      <c r="A163" s="20" t="str">
        <f>IF(B163="","",IF(T163="?","⚠️ نوع غير معرف",T163&amp;TEXT(COUNTIFS($T$3:T163,T163),"000")))</f>
        <v>RCS161</v>
      </c>
      <c r="B163" s="38" t="s">
        <v>299</v>
      </c>
      <c r="C163" s="38" t="s">
        <v>300</v>
      </c>
      <c r="D163" s="39">
        <v>40311</v>
      </c>
      <c r="E163" s="54" t="s">
        <v>43</v>
      </c>
      <c r="F163" s="41">
        <f t="shared" ca="1" si="8"/>
        <v>16</v>
      </c>
      <c r="G163" s="42"/>
      <c r="H163" s="37" t="s">
        <v>9</v>
      </c>
      <c r="I163" s="43">
        <v>46211</v>
      </c>
      <c r="J163" s="44">
        <f t="shared" si="9"/>
        <v>46241</v>
      </c>
      <c r="K163" s="45" t="s">
        <v>44</v>
      </c>
      <c r="L163" s="46">
        <f ca="1">IF(OR(K163="لم يدفع",B163=""),"",IF(K163="تأمين فقط",0,IF(K163="اشتراك 300",300,IF(F163&lt;14,IFERROR(VLOOKUP(SUBSTITUTE(SUBSTITUTE(H163,"~","~~"),"*","~*"),إعدادات_الأنواع!$A$4:$D$40,3,FALSE()),0),IFERROR(VLOOKUP(SUBSTITUTE(SUBSTITUTE(H163,"~","~~"),"*","~*"),إعدادات_الأنواع!$A$4:$D$40,4,FALSE()),0)))))</f>
        <v>1500</v>
      </c>
      <c r="M163" s="47">
        <f>IF(OR(K163="لم يدفع",B163=""),"",IFERROR(VLOOKUP(SUBSTITUTE(SUBSTITUTE(H163,"~","~~"),"*","~*"),إعدادات_الأنواع!$A$4:$E$40,5,FALSE()),0))</f>
        <v>500</v>
      </c>
      <c r="N163" s="47">
        <f>IF(OR(K163="لم يدفع",K163="تأمين فقط",K163="اشتراك 300",B163=""),"",IFERROR(VLOOKUP(SUBSTITUTE(SUBSTITUTE(H163,"~","~~"),"*","~*"),إعدادات_الأنواع!$A$4:$F$40,6,FALSE()),0))</f>
        <v>1000</v>
      </c>
      <c r="O163" s="55">
        <f t="shared" ca="1" si="10"/>
        <v>2000</v>
      </c>
      <c r="P163" s="48" t="str">
        <f t="shared" ca="1" si="11"/>
        <v>✅ ساري</v>
      </c>
      <c r="Q163" s="52" t="s">
        <v>45</v>
      </c>
      <c r="R163" s="49" t="s">
        <v>95</v>
      </c>
      <c r="S163" s="50">
        <f>IF(B163="","",COUNTA(التجديد!E163:E163))</f>
        <v>0</v>
      </c>
      <c r="T163" s="51" t="str">
        <f>IF(B163="","",IFERROR(VLOOKUP(SUBSTITUTE(SUBSTITUTE(H163,"~","~~"),"*","~*"),إعدادات_الأنواع!$A$4:$B$40,2,FALSE()),"?"))</f>
        <v>RCS</v>
      </c>
    </row>
    <row r="164" spans="1:20" ht="21.75" customHeight="1">
      <c r="A164" s="20" t="str">
        <f>IF(B164="","",IF(T164="?","⚠️ نوع غير معرف",T164&amp;TEXT(COUNTIFS($T$3:T164,T164),"000")))</f>
        <v>RCS162</v>
      </c>
      <c r="B164" s="38" t="s">
        <v>301</v>
      </c>
      <c r="C164" s="38" t="s">
        <v>254</v>
      </c>
      <c r="D164" s="39">
        <v>40652</v>
      </c>
      <c r="E164" s="54" t="s">
        <v>43</v>
      </c>
      <c r="F164" s="41">
        <f t="shared" ca="1" si="8"/>
        <v>15</v>
      </c>
      <c r="G164" s="42"/>
      <c r="H164" s="37" t="s">
        <v>9</v>
      </c>
      <c r="I164" s="43">
        <v>46211</v>
      </c>
      <c r="J164" s="44">
        <f t="shared" si="9"/>
        <v>46241</v>
      </c>
      <c r="K164" s="45" t="s">
        <v>44</v>
      </c>
      <c r="L164" s="46">
        <f ca="1">IF(OR(K164="لم يدفع",B164=""),"",IF(K164="تأمين فقط",0,IF(K164="اشتراك 300",300,IF(F164&lt;14,IFERROR(VLOOKUP(SUBSTITUTE(SUBSTITUTE(H164,"~","~~"),"*","~*"),إعدادات_الأنواع!$A$4:$D$40,3,FALSE()),0),IFERROR(VLOOKUP(SUBSTITUTE(SUBSTITUTE(H164,"~","~~"),"*","~*"),إعدادات_الأنواع!$A$4:$D$40,4,FALSE()),0)))))</f>
        <v>1500</v>
      </c>
      <c r="M164" s="47">
        <f>IF(OR(K164="لم يدفع",B164=""),"",IFERROR(VLOOKUP(SUBSTITUTE(SUBSTITUTE(H164,"~","~~"),"*","~*"),إعدادات_الأنواع!$A$4:$E$40,5,FALSE()),0))</f>
        <v>500</v>
      </c>
      <c r="N164" s="47">
        <f>IF(OR(K164="لم يدفع",K164="تأمين فقط",K164="اشتراك 300",B164=""),"",IFERROR(VLOOKUP(SUBSTITUTE(SUBSTITUTE(H164,"~","~~"),"*","~*"),إعدادات_الأنواع!$A$4:$F$40,6,FALSE()),0))</f>
        <v>1000</v>
      </c>
      <c r="O164" s="55">
        <f t="shared" ca="1" si="10"/>
        <v>2000</v>
      </c>
      <c r="P164" s="48" t="str">
        <f t="shared" ca="1" si="11"/>
        <v>✅ ساري</v>
      </c>
      <c r="Q164" s="52" t="s">
        <v>45</v>
      </c>
      <c r="R164" s="49" t="s">
        <v>95</v>
      </c>
      <c r="S164" s="50">
        <f>IF(B164="","",COUNTA(التجديد!E164:E164))</f>
        <v>0</v>
      </c>
      <c r="T164" s="51" t="str">
        <f>IF(B164="","",IFERROR(VLOOKUP(SUBSTITUTE(SUBSTITUTE(H164,"~","~~"),"*","~*"),إعدادات_الأنواع!$A$4:$B$40,2,FALSE()),"?"))</f>
        <v>RCS</v>
      </c>
    </row>
    <row r="165" spans="1:20" ht="21.75" customHeight="1">
      <c r="A165" s="20" t="str">
        <f>IF(B165="","",IF(T165="?","⚠️ نوع غير معرف",T165&amp;TEXT(COUNTIFS($T$3:T165,T165),"000")))</f>
        <v>RCS163</v>
      </c>
      <c r="B165" s="38" t="s">
        <v>301</v>
      </c>
      <c r="C165" s="38" t="s">
        <v>302</v>
      </c>
      <c r="D165" s="39">
        <v>41004</v>
      </c>
      <c r="E165" s="54" t="s">
        <v>43</v>
      </c>
      <c r="F165" s="41">
        <f t="shared" ca="1" si="8"/>
        <v>14</v>
      </c>
      <c r="G165" s="42"/>
      <c r="H165" s="37" t="s">
        <v>9</v>
      </c>
      <c r="I165" s="43">
        <v>46211</v>
      </c>
      <c r="J165" s="44">
        <f t="shared" si="9"/>
        <v>46241</v>
      </c>
      <c r="K165" s="45" t="s">
        <v>44</v>
      </c>
      <c r="L165" s="46">
        <f ca="1">IF(OR(K165="لم يدفع",B165=""),"",IF(K165="تأمين فقط",0,IF(K165="اشتراك 300",300,IF(F165&lt;14,IFERROR(VLOOKUP(SUBSTITUTE(SUBSTITUTE(H165,"~","~~"),"*","~*"),إعدادات_الأنواع!$A$4:$D$40,3,FALSE()),0),IFERROR(VLOOKUP(SUBSTITUTE(SUBSTITUTE(H165,"~","~~"),"*","~*"),إعدادات_الأنواع!$A$4:$D$40,4,FALSE()),0)))))</f>
        <v>1500</v>
      </c>
      <c r="M165" s="47">
        <f>IF(OR(K165="لم يدفع",B165=""),"",IFERROR(VLOOKUP(SUBSTITUTE(SUBSTITUTE(H165,"~","~~"),"*","~*"),إعدادات_الأنواع!$A$4:$E$40,5,FALSE()),0))</f>
        <v>500</v>
      </c>
      <c r="N165" s="47">
        <f>IF(OR(K165="لم يدفع",K165="تأمين فقط",K165="اشتراك 300",B165=""),"",IFERROR(VLOOKUP(SUBSTITUTE(SUBSTITUTE(H165,"~","~~"),"*","~*"),إعدادات_الأنواع!$A$4:$F$40,6,FALSE()),0))</f>
        <v>1000</v>
      </c>
      <c r="O165" s="55">
        <f t="shared" ca="1" si="10"/>
        <v>2000</v>
      </c>
      <c r="P165" s="48" t="str">
        <f t="shared" ca="1" si="11"/>
        <v>✅ ساري</v>
      </c>
      <c r="Q165" s="52" t="s">
        <v>45</v>
      </c>
      <c r="R165" s="49" t="s">
        <v>46</v>
      </c>
      <c r="S165" s="50">
        <f>IF(B165="","",COUNTA(التجديد!E165:E165))</f>
        <v>0</v>
      </c>
      <c r="T165" s="51" t="str">
        <f>IF(B165="","",IFERROR(VLOOKUP(SUBSTITUTE(SUBSTITUTE(H165,"~","~~"),"*","~*"),إعدادات_الأنواع!$A$4:$B$40,2,FALSE()),"?"))</f>
        <v>RCS</v>
      </c>
    </row>
    <row r="166" spans="1:20" ht="21.75" customHeight="1">
      <c r="A166" s="20" t="str">
        <f>IF(B166="","",IF(T166="?","⚠️ نوع غير معرف",T166&amp;TEXT(COUNTIFS($T$3:T166,T166),"000")))</f>
        <v>RCS164</v>
      </c>
      <c r="B166" s="38" t="s">
        <v>277</v>
      </c>
      <c r="C166" s="38" t="s">
        <v>303</v>
      </c>
      <c r="D166" s="39">
        <v>38031</v>
      </c>
      <c r="E166" s="54" t="s">
        <v>43</v>
      </c>
      <c r="F166" s="41">
        <f t="shared" ca="1" si="8"/>
        <v>22</v>
      </c>
      <c r="G166" s="42" t="s">
        <v>63</v>
      </c>
      <c r="H166" s="37" t="s">
        <v>9</v>
      </c>
      <c r="I166" s="43">
        <v>46211</v>
      </c>
      <c r="J166" s="44">
        <f t="shared" si="9"/>
        <v>46241</v>
      </c>
      <c r="K166" s="45" t="s">
        <v>44</v>
      </c>
      <c r="L166" s="46">
        <f ca="1">IF(OR(K166="لم يدفع",B166=""),"",IF(K166="تأمين فقط",0,IF(K166="اشتراك 300",300,IF(F166&lt;14,IFERROR(VLOOKUP(SUBSTITUTE(SUBSTITUTE(H166,"~","~~"),"*","~*"),إعدادات_الأنواع!$A$4:$D$40,3,FALSE()),0),IFERROR(VLOOKUP(SUBSTITUTE(SUBSTITUTE(H166,"~","~~"),"*","~*"),إعدادات_الأنواع!$A$4:$D$40,4,FALSE()),0)))))</f>
        <v>1500</v>
      </c>
      <c r="M166" s="47">
        <f>IF(OR(K166="لم يدفع",B166=""),"",IFERROR(VLOOKUP(SUBSTITUTE(SUBSTITUTE(H166,"~","~~"),"*","~*"),إعدادات_الأنواع!$A$4:$E$40,5,FALSE()),0))</f>
        <v>500</v>
      </c>
      <c r="N166" s="47">
        <f>IF(OR(K166="لم يدفع",K166="تأمين فقط",K166="اشتراك 300",B166=""),"",IFERROR(VLOOKUP(SUBSTITUTE(SUBSTITUTE(H166,"~","~~"),"*","~*"),إعدادات_الأنواع!$A$4:$F$40,6,FALSE()),0))</f>
        <v>1000</v>
      </c>
      <c r="O166" s="55">
        <f t="shared" ca="1" si="10"/>
        <v>2000</v>
      </c>
      <c r="P166" s="48" t="str">
        <f t="shared" ca="1" si="11"/>
        <v>✅ ساري</v>
      </c>
      <c r="Q166" s="52" t="s">
        <v>45</v>
      </c>
      <c r="R166" s="49" t="s">
        <v>92</v>
      </c>
      <c r="S166" s="50">
        <f>IF(B166="","",COUNTA(التجديد!E166:E166))</f>
        <v>0</v>
      </c>
      <c r="T166" s="51" t="str">
        <f>IF(B166="","",IFERROR(VLOOKUP(SUBSTITUTE(SUBSTITUTE(H166,"~","~~"),"*","~*"),إعدادات_الأنواع!$A$4:$B$40,2,FALSE()),"?"))</f>
        <v>RCS</v>
      </c>
    </row>
    <row r="167" spans="1:20" ht="21.75" customHeight="1">
      <c r="A167" s="20" t="str">
        <f>IF(B167="","",IF(T167="?","⚠️ نوع غير معرف",T167&amp;TEXT(COUNTIFS($T$3:T167,T167),"000")))</f>
        <v>RCS165</v>
      </c>
      <c r="B167" s="38" t="s">
        <v>277</v>
      </c>
      <c r="C167" s="38" t="s">
        <v>229</v>
      </c>
      <c r="D167" s="39">
        <v>24858</v>
      </c>
      <c r="E167" s="54" t="s">
        <v>43</v>
      </c>
      <c r="F167" s="41">
        <f t="shared" ca="1" si="8"/>
        <v>58</v>
      </c>
      <c r="G167" s="42" t="s">
        <v>63</v>
      </c>
      <c r="H167" s="37" t="s">
        <v>9</v>
      </c>
      <c r="I167" s="43">
        <v>46211</v>
      </c>
      <c r="J167" s="44">
        <f t="shared" si="9"/>
        <v>46241</v>
      </c>
      <c r="K167" s="45" t="s">
        <v>44</v>
      </c>
      <c r="L167" s="46">
        <f ca="1">IF(OR(K167="لم يدفع",B167=""),"",IF(K167="تأمين فقط",0,IF(K167="اشتراك 300",300,IF(F167&lt;14,IFERROR(VLOOKUP(SUBSTITUTE(SUBSTITUTE(H167,"~","~~"),"*","~*"),إعدادات_الأنواع!$A$4:$D$40,3,FALSE()),0),IFERROR(VLOOKUP(SUBSTITUTE(SUBSTITUTE(H167,"~","~~"),"*","~*"),إعدادات_الأنواع!$A$4:$D$40,4,FALSE()),0)))))</f>
        <v>1500</v>
      </c>
      <c r="M167" s="47">
        <f>IF(OR(K167="لم يدفع",B167=""),"",IFERROR(VLOOKUP(SUBSTITUTE(SUBSTITUTE(H167,"~","~~"),"*","~*"),إعدادات_الأنواع!$A$4:$E$40,5,FALSE()),0))</f>
        <v>500</v>
      </c>
      <c r="N167" s="47">
        <f>IF(OR(K167="لم يدفع",K167="تأمين فقط",K167="اشتراك 300",B167=""),"",IFERROR(VLOOKUP(SUBSTITUTE(SUBSTITUTE(H167,"~","~~"),"*","~*"),إعدادات_الأنواع!$A$4:$F$40,6,FALSE()),0))</f>
        <v>1000</v>
      </c>
      <c r="O167" s="55">
        <f t="shared" ca="1" si="10"/>
        <v>2000</v>
      </c>
      <c r="P167" s="48" t="str">
        <f t="shared" ca="1" si="11"/>
        <v>✅ ساري</v>
      </c>
      <c r="Q167" s="52" t="s">
        <v>45</v>
      </c>
      <c r="R167" s="49" t="s">
        <v>92</v>
      </c>
      <c r="S167" s="50">
        <f>IF(B167="","",COUNTA(التجديد!E167:E167))</f>
        <v>0</v>
      </c>
      <c r="T167" s="51" t="str">
        <f>IF(B167="","",IFERROR(VLOOKUP(SUBSTITUTE(SUBSTITUTE(H167,"~","~~"),"*","~*"),إعدادات_الأنواع!$A$4:$B$40,2,FALSE()),"?"))</f>
        <v>RCS</v>
      </c>
    </row>
    <row r="168" spans="1:20" ht="21.75" customHeight="1">
      <c r="A168" s="20" t="str">
        <f>IF(B168="","",IF(T168="?","⚠️ نوع غير معرف",T168&amp;TEXT(COUNTIFS($T$3:T168,T168),"000")))</f>
        <v>RCS166</v>
      </c>
      <c r="B168" s="38" t="s">
        <v>304</v>
      </c>
      <c r="C168" s="38" t="s">
        <v>305</v>
      </c>
      <c r="D168" s="39">
        <v>41156</v>
      </c>
      <c r="E168" s="54" t="s">
        <v>43</v>
      </c>
      <c r="F168" s="41">
        <f t="shared" ca="1" si="8"/>
        <v>13</v>
      </c>
      <c r="G168" s="42" t="s">
        <v>63</v>
      </c>
      <c r="H168" s="37" t="s">
        <v>9</v>
      </c>
      <c r="I168" s="43">
        <v>46211</v>
      </c>
      <c r="J168" s="44">
        <f t="shared" si="9"/>
        <v>46241</v>
      </c>
      <c r="K168" s="45" t="s">
        <v>44</v>
      </c>
      <c r="L168" s="46">
        <f ca="1">IF(OR(K168="لم يدفع",B168=""),"",IF(K168="تأمين فقط",0,IF(K168="اشتراك 300",300,IF(F168&lt;14,IFERROR(VLOOKUP(SUBSTITUTE(SUBSTITUTE(H168,"~","~~"),"*","~*"),إعدادات_الأنواع!$A$4:$D$40,3,FALSE()),0),IFERROR(VLOOKUP(SUBSTITUTE(SUBSTITUTE(H168,"~","~~"),"*","~*"),إعدادات_الأنواع!$A$4:$D$40,4,FALSE()),0)))))</f>
        <v>1300</v>
      </c>
      <c r="M168" s="47">
        <f>IF(OR(K168="لم يدفع",B168=""),"",IFERROR(VLOOKUP(SUBSTITUTE(SUBSTITUTE(H168,"~","~~"),"*","~*"),إعدادات_الأنواع!$A$4:$E$40,5,FALSE()),0))</f>
        <v>500</v>
      </c>
      <c r="N168" s="47">
        <f>IF(OR(K168="لم يدفع",K168="تأمين فقط",K168="اشتراك 300",B168=""),"",IFERROR(VLOOKUP(SUBSTITUTE(SUBSTITUTE(H168,"~","~~"),"*","~*"),إعدادات_الأنواع!$A$4:$F$40,6,FALSE()),0))</f>
        <v>1000</v>
      </c>
      <c r="O168" s="55">
        <f t="shared" ca="1" si="10"/>
        <v>1800</v>
      </c>
      <c r="P168" s="48" t="str">
        <f t="shared" ca="1" si="11"/>
        <v>✅ ساري</v>
      </c>
      <c r="Q168" s="52" t="s">
        <v>45</v>
      </c>
      <c r="R168" s="49" t="s">
        <v>46</v>
      </c>
      <c r="S168" s="50">
        <f>IF(B168="","",COUNTA(التجديد!E168:E168))</f>
        <v>0</v>
      </c>
      <c r="T168" s="51" t="str">
        <f>IF(B168="","",IFERROR(VLOOKUP(SUBSTITUTE(SUBSTITUTE(H168,"~","~~"),"*","~*"),إعدادات_الأنواع!$A$4:$B$40,2,FALSE()),"?"))</f>
        <v>RCS</v>
      </c>
    </row>
    <row r="169" spans="1:20" ht="21.75" customHeight="1">
      <c r="A169" s="20" t="str">
        <f>IF(B169="","",IF(T169="?","⚠️ نوع غير معرف",T169&amp;TEXT(COUNTIFS($T$3:T169,T169),"000")))</f>
        <v>RCS167</v>
      </c>
      <c r="B169" s="38" t="s">
        <v>304</v>
      </c>
      <c r="C169" s="38" t="s">
        <v>229</v>
      </c>
      <c r="D169" s="39">
        <v>40750</v>
      </c>
      <c r="E169" s="54" t="s">
        <v>43</v>
      </c>
      <c r="F169" s="41">
        <f t="shared" ca="1" si="8"/>
        <v>14</v>
      </c>
      <c r="G169" s="42" t="s">
        <v>63</v>
      </c>
      <c r="H169" s="37" t="s">
        <v>9</v>
      </c>
      <c r="I169" s="43">
        <v>46211</v>
      </c>
      <c r="J169" s="44">
        <f t="shared" si="9"/>
        <v>46241</v>
      </c>
      <c r="K169" s="45" t="s">
        <v>44</v>
      </c>
      <c r="L169" s="46">
        <f ca="1">IF(OR(K169="لم يدفع",B169=""),"",IF(K169="تأمين فقط",0,IF(K169="اشتراك 300",300,IF(F169&lt;14,IFERROR(VLOOKUP(SUBSTITUTE(SUBSTITUTE(H169,"~","~~"),"*","~*"),إعدادات_الأنواع!$A$4:$D$40,3,FALSE()),0),IFERROR(VLOOKUP(SUBSTITUTE(SUBSTITUTE(H169,"~","~~"),"*","~*"),إعدادات_الأنواع!$A$4:$D$40,4,FALSE()),0)))))</f>
        <v>1500</v>
      </c>
      <c r="M169" s="47">
        <f>IF(OR(K169="لم يدفع",B169=""),"",IFERROR(VLOOKUP(SUBSTITUTE(SUBSTITUTE(H169,"~","~~"),"*","~*"),إعدادات_الأنواع!$A$4:$E$40,5,FALSE()),0))</f>
        <v>500</v>
      </c>
      <c r="N169" s="47">
        <f>IF(OR(K169="لم يدفع",K169="تأمين فقط",K169="اشتراك 300",B169=""),"",IFERROR(VLOOKUP(SUBSTITUTE(SUBSTITUTE(H169,"~","~~"),"*","~*"),إعدادات_الأنواع!$A$4:$F$40,6,FALSE()),0))</f>
        <v>1000</v>
      </c>
      <c r="O169" s="55">
        <f t="shared" ca="1" si="10"/>
        <v>2000</v>
      </c>
      <c r="P169" s="48" t="str">
        <f t="shared" ca="1" si="11"/>
        <v>✅ ساري</v>
      </c>
      <c r="Q169" s="52" t="s">
        <v>45</v>
      </c>
      <c r="R169" s="49" t="s">
        <v>46</v>
      </c>
      <c r="S169" s="50">
        <f>IF(B169="","",COUNTA(التجديد!E169:E169))</f>
        <v>0</v>
      </c>
      <c r="T169" s="51" t="str">
        <f>IF(B169="","",IFERROR(VLOOKUP(SUBSTITUTE(SUBSTITUTE(H169,"~","~~"),"*","~*"),إعدادات_الأنواع!$A$4:$B$40,2,FALSE()),"?"))</f>
        <v>RCS</v>
      </c>
    </row>
    <row r="170" spans="1:20" ht="21.75" customHeight="1">
      <c r="A170" s="20" t="str">
        <f>IF(B170="","",IF(T170="?","⚠️ نوع غير معرف",T170&amp;TEXT(COUNTIFS($T$3:T170,T170),"000")))</f>
        <v>RCS168</v>
      </c>
      <c r="B170" s="38" t="s">
        <v>306</v>
      </c>
      <c r="C170" s="38" t="s">
        <v>307</v>
      </c>
      <c r="D170" s="39">
        <v>41258</v>
      </c>
      <c r="E170" s="54" t="s">
        <v>58</v>
      </c>
      <c r="F170" s="41">
        <f t="shared" ca="1" si="8"/>
        <v>13</v>
      </c>
      <c r="G170" s="42" t="s">
        <v>126</v>
      </c>
      <c r="H170" s="37" t="s">
        <v>9</v>
      </c>
      <c r="I170" s="43">
        <v>46211</v>
      </c>
      <c r="J170" s="44">
        <f t="shared" si="9"/>
        <v>46241</v>
      </c>
      <c r="K170" s="45" t="s">
        <v>44</v>
      </c>
      <c r="L170" s="46">
        <f ca="1">IF(OR(K170="لم يدفع",B170=""),"",IF(K170="تأمين فقط",0,IF(K170="اشتراك 300",300,IF(F170&lt;14,IFERROR(VLOOKUP(SUBSTITUTE(SUBSTITUTE(H170,"~","~~"),"*","~*"),إعدادات_الأنواع!$A$4:$D$40,3,FALSE()),0),IFERROR(VLOOKUP(SUBSTITUTE(SUBSTITUTE(H170,"~","~~"),"*","~*"),إعدادات_الأنواع!$A$4:$D$40,4,FALSE()),0)))))</f>
        <v>1300</v>
      </c>
      <c r="M170" s="47">
        <f>IF(OR(K170="لم يدفع",B170=""),"",IFERROR(VLOOKUP(SUBSTITUTE(SUBSTITUTE(H170,"~","~~"),"*","~*"),إعدادات_الأنواع!$A$4:$E$40,5,FALSE()),0))</f>
        <v>500</v>
      </c>
      <c r="N170" s="47">
        <f>IF(OR(K170="لم يدفع",K170="تأمين فقط",K170="اشتراك 300",B170=""),"",IFERROR(VLOOKUP(SUBSTITUTE(SUBSTITUTE(H170,"~","~~"),"*","~*"),إعدادات_الأنواع!$A$4:$F$40,6,FALSE()),0))</f>
        <v>1000</v>
      </c>
      <c r="O170" s="55">
        <f t="shared" ca="1" si="10"/>
        <v>1800</v>
      </c>
      <c r="P170" s="48" t="str">
        <f t="shared" ca="1" si="11"/>
        <v>✅ ساري</v>
      </c>
      <c r="Q170" s="52" t="s">
        <v>45</v>
      </c>
      <c r="R170" s="49" t="s">
        <v>194</v>
      </c>
      <c r="S170" s="50">
        <f>IF(B170="","",COUNTA(التجديد!E170:E170))</f>
        <v>0</v>
      </c>
      <c r="T170" s="51" t="str">
        <f>IF(B170="","",IFERROR(VLOOKUP(SUBSTITUTE(SUBSTITUTE(H170,"~","~~"),"*","~*"),إعدادات_الأنواع!$A$4:$B$40,2,FALSE()),"?"))</f>
        <v>RCS</v>
      </c>
    </row>
    <row r="171" spans="1:20" ht="21.75" customHeight="1">
      <c r="A171" s="20" t="str">
        <f>IF(B171="","",IF(T171="?","⚠️ نوع غير معرف",T171&amp;TEXT(COUNTIFS($T$3:T171,T171),"000")))</f>
        <v>RCS169</v>
      </c>
      <c r="B171" s="38" t="s">
        <v>308</v>
      </c>
      <c r="C171" s="38" t="s">
        <v>309</v>
      </c>
      <c r="D171" s="39">
        <v>31172</v>
      </c>
      <c r="E171" s="54" t="s">
        <v>58</v>
      </c>
      <c r="F171" s="41">
        <f t="shared" ca="1" si="8"/>
        <v>41</v>
      </c>
      <c r="G171" s="42"/>
      <c r="H171" s="37" t="s">
        <v>9</v>
      </c>
      <c r="I171" s="43">
        <v>46211</v>
      </c>
      <c r="J171" s="44">
        <f t="shared" si="9"/>
        <v>46241</v>
      </c>
      <c r="K171" s="45" t="s">
        <v>44</v>
      </c>
      <c r="L171" s="46">
        <f ca="1">IF(OR(K171="لم يدفع",B171=""),"",IF(K171="تأمين فقط",0,IF(K171="اشتراك 300",300,IF(F171&lt;14,IFERROR(VLOOKUP(SUBSTITUTE(SUBSTITUTE(H171,"~","~~"),"*","~*"),إعدادات_الأنواع!$A$4:$D$40,3,FALSE()),0),IFERROR(VLOOKUP(SUBSTITUTE(SUBSTITUTE(H171,"~","~~"),"*","~*"),إعدادات_الأنواع!$A$4:$D$40,4,FALSE()),0)))))</f>
        <v>1500</v>
      </c>
      <c r="M171" s="47">
        <f>IF(OR(K171="لم يدفع",B171=""),"",IFERROR(VLOOKUP(SUBSTITUTE(SUBSTITUTE(H171,"~","~~"),"*","~*"),إعدادات_الأنواع!$A$4:$E$40,5,FALSE()),0))</f>
        <v>500</v>
      </c>
      <c r="N171" s="47">
        <f>IF(OR(K171="لم يدفع",K171="تأمين فقط",K171="اشتراك 300",B171=""),"",IFERROR(VLOOKUP(SUBSTITUTE(SUBSTITUTE(H171,"~","~~"),"*","~*"),إعدادات_الأنواع!$A$4:$F$40,6,FALSE()),0))</f>
        <v>1000</v>
      </c>
      <c r="O171" s="55">
        <f t="shared" ca="1" si="10"/>
        <v>2000</v>
      </c>
      <c r="P171" s="48" t="str">
        <f t="shared" ca="1" si="11"/>
        <v>✅ ساري</v>
      </c>
      <c r="Q171" s="52" t="s">
        <v>274</v>
      </c>
      <c r="R171" s="49" t="s">
        <v>92</v>
      </c>
      <c r="S171" s="50">
        <f>IF(B171="","",COUNTA(التجديد!E171:E171))</f>
        <v>0</v>
      </c>
      <c r="T171" s="51" t="str">
        <f>IF(B171="","",IFERROR(VLOOKUP(SUBSTITUTE(SUBSTITUTE(H171,"~","~~"),"*","~*"),إعدادات_الأنواع!$A$4:$B$40,2,FALSE()),"?"))</f>
        <v>RCS</v>
      </c>
    </row>
    <row r="172" spans="1:20" ht="21.75" customHeight="1">
      <c r="A172" s="20" t="str">
        <f>IF(B172="","",IF(T172="?","⚠️ نوع غير معرف",T172&amp;TEXT(COUNTIFS($T$3:T172,T172),"000")))</f>
        <v>RCS170</v>
      </c>
      <c r="B172" s="38" t="s">
        <v>310</v>
      </c>
      <c r="C172" s="38" t="s">
        <v>311</v>
      </c>
      <c r="D172" s="39">
        <v>39652</v>
      </c>
      <c r="E172" s="54" t="s">
        <v>43</v>
      </c>
      <c r="F172" s="41">
        <f t="shared" ca="1" si="8"/>
        <v>17</v>
      </c>
      <c r="G172" s="42"/>
      <c r="H172" s="37" t="s">
        <v>9</v>
      </c>
      <c r="I172" s="43">
        <v>46211</v>
      </c>
      <c r="J172" s="44">
        <f t="shared" si="9"/>
        <v>46241</v>
      </c>
      <c r="K172" s="45" t="s">
        <v>44</v>
      </c>
      <c r="L172" s="46">
        <f ca="1">IF(OR(K172="لم يدفع",B172=""),"",IF(K172="تأمين فقط",0,IF(K172="اشتراك 300",300,IF(F172&lt;14,IFERROR(VLOOKUP(SUBSTITUTE(SUBSTITUTE(H172,"~","~~"),"*","~*"),إعدادات_الأنواع!$A$4:$D$40,3,FALSE()),0),IFERROR(VLOOKUP(SUBSTITUTE(SUBSTITUTE(H172,"~","~~"),"*","~*"),إعدادات_الأنواع!$A$4:$D$40,4,FALSE()),0)))))</f>
        <v>1500</v>
      </c>
      <c r="M172" s="47">
        <f>IF(OR(K172="لم يدفع",B172=""),"",IFERROR(VLOOKUP(SUBSTITUTE(SUBSTITUTE(H172,"~","~~"),"*","~*"),إعدادات_الأنواع!$A$4:$E$40,5,FALSE()),0))</f>
        <v>500</v>
      </c>
      <c r="N172" s="47">
        <f>IF(OR(K172="لم يدفع",K172="تأمين فقط",K172="اشتراك 300",B172=""),"",IFERROR(VLOOKUP(SUBSTITUTE(SUBSTITUTE(H172,"~","~~"),"*","~*"),إعدادات_الأنواع!$A$4:$F$40,6,FALSE()),0))</f>
        <v>1000</v>
      </c>
      <c r="O172" s="55">
        <f t="shared" ca="1" si="10"/>
        <v>2000</v>
      </c>
      <c r="P172" s="48" t="str">
        <f t="shared" ca="1" si="11"/>
        <v>✅ ساري</v>
      </c>
      <c r="Q172" s="52" t="s">
        <v>45</v>
      </c>
      <c r="R172" s="49" t="s">
        <v>95</v>
      </c>
      <c r="S172" s="50">
        <f>IF(B172="","",COUNTA(التجديد!E172:E172))</f>
        <v>0</v>
      </c>
      <c r="T172" s="51" t="str">
        <f>IF(B172="","",IFERROR(VLOOKUP(SUBSTITUTE(SUBSTITUTE(H172,"~","~~"),"*","~*"),إعدادات_الأنواع!$A$4:$B$40,2,FALSE()),"?"))</f>
        <v>RCS</v>
      </c>
    </row>
    <row r="173" spans="1:20" ht="21.75" customHeight="1">
      <c r="A173" s="20" t="str">
        <f>IF(B173="","",IF(T173="?","⚠️ نوع غير معرف",T173&amp;TEXT(COUNTIFS($T$3:T173,T173),"000")))</f>
        <v>RCS171</v>
      </c>
      <c r="B173" s="38" t="s">
        <v>250</v>
      </c>
      <c r="C173" s="38" t="s">
        <v>312</v>
      </c>
      <c r="D173" s="39">
        <v>42933</v>
      </c>
      <c r="E173" s="54" t="s">
        <v>43</v>
      </c>
      <c r="F173" s="41">
        <f t="shared" ca="1" si="8"/>
        <v>8</v>
      </c>
      <c r="G173" s="42"/>
      <c r="H173" s="37" t="s">
        <v>9</v>
      </c>
      <c r="I173" s="43">
        <v>46211</v>
      </c>
      <c r="J173" s="44">
        <f t="shared" si="9"/>
        <v>46241</v>
      </c>
      <c r="K173" s="45" t="s">
        <v>44</v>
      </c>
      <c r="L173" s="46">
        <f ca="1">IF(OR(K173="لم يدفع",B173=""),"",IF(K173="تأمين فقط",0,IF(K173="اشتراك 300",300,IF(F173&lt;14,IFERROR(VLOOKUP(SUBSTITUTE(SUBSTITUTE(H173,"~","~~"),"*","~*"),إعدادات_الأنواع!$A$4:$D$40,3,FALSE()),0),IFERROR(VLOOKUP(SUBSTITUTE(SUBSTITUTE(H173,"~","~~"),"*","~*"),إعدادات_الأنواع!$A$4:$D$40,4,FALSE()),0)))))</f>
        <v>1300</v>
      </c>
      <c r="M173" s="47">
        <f>IF(OR(K173="لم يدفع",B173=""),"",IFERROR(VLOOKUP(SUBSTITUTE(SUBSTITUTE(H173,"~","~~"),"*","~*"),إعدادات_الأنواع!$A$4:$E$40,5,FALSE()),0))</f>
        <v>500</v>
      </c>
      <c r="N173" s="47">
        <f>IF(OR(K173="لم يدفع",K173="تأمين فقط",K173="اشتراك 300",B173=""),"",IFERROR(VLOOKUP(SUBSTITUTE(SUBSTITUTE(H173,"~","~~"),"*","~*"),إعدادات_الأنواع!$A$4:$F$40,6,FALSE()),0))</f>
        <v>1000</v>
      </c>
      <c r="O173" s="55">
        <f t="shared" ca="1" si="10"/>
        <v>1800</v>
      </c>
      <c r="P173" s="48" t="str">
        <f t="shared" ca="1" si="11"/>
        <v>✅ ساري</v>
      </c>
      <c r="Q173" s="52" t="s">
        <v>45</v>
      </c>
      <c r="R173" s="49" t="s">
        <v>46</v>
      </c>
      <c r="S173" s="50">
        <f>IF(B173="","",COUNTA(التجديد!E173:E173))</f>
        <v>0</v>
      </c>
      <c r="T173" s="51" t="str">
        <f>IF(B173="","",IFERROR(VLOOKUP(SUBSTITUTE(SUBSTITUTE(H173,"~","~~"),"*","~*"),إعدادات_الأنواع!$A$4:$B$40,2,FALSE()),"?"))</f>
        <v>RCS</v>
      </c>
    </row>
    <row r="174" spans="1:20" ht="21.75" customHeight="1">
      <c r="A174" s="20" t="str">
        <f>IF(B174="","",IF(T174="?","⚠️ نوع غير معرف",T174&amp;TEXT(COUNTIFS($T$3:T174,T174),"000")))</f>
        <v>RCS172</v>
      </c>
      <c r="B174" s="38" t="s">
        <v>313</v>
      </c>
      <c r="C174" s="38" t="s">
        <v>314</v>
      </c>
      <c r="D174" s="39">
        <v>41721</v>
      </c>
      <c r="E174" s="54" t="s">
        <v>58</v>
      </c>
      <c r="F174" s="41">
        <f t="shared" ca="1" si="8"/>
        <v>12</v>
      </c>
      <c r="G174" s="42" t="s">
        <v>49</v>
      </c>
      <c r="H174" s="37" t="s">
        <v>9</v>
      </c>
      <c r="I174" s="43">
        <v>46211</v>
      </c>
      <c r="J174" s="44">
        <f t="shared" si="9"/>
        <v>46241</v>
      </c>
      <c r="K174" s="45" t="s">
        <v>44</v>
      </c>
      <c r="L174" s="46">
        <f ca="1">IF(OR(K174="لم يدفع",B174=""),"",IF(K174="تأمين فقط",0,IF(K174="اشتراك 300",300,IF(F174&lt;14,IFERROR(VLOOKUP(SUBSTITUTE(SUBSTITUTE(H174,"~","~~"),"*","~*"),إعدادات_الأنواع!$A$4:$D$40,3,FALSE()),0),IFERROR(VLOOKUP(SUBSTITUTE(SUBSTITUTE(H174,"~","~~"),"*","~*"),إعدادات_الأنواع!$A$4:$D$40,4,FALSE()),0)))))</f>
        <v>1300</v>
      </c>
      <c r="M174" s="47">
        <f>IF(OR(K174="لم يدفع",B174=""),"",IFERROR(VLOOKUP(SUBSTITUTE(SUBSTITUTE(H174,"~","~~"),"*","~*"),إعدادات_الأنواع!$A$4:$E$40,5,FALSE()),0))</f>
        <v>500</v>
      </c>
      <c r="N174" s="47">
        <f>IF(OR(K174="لم يدفع",K174="تأمين فقط",K174="اشتراك 300",B174=""),"",IFERROR(VLOOKUP(SUBSTITUTE(SUBSTITUTE(H174,"~","~~"),"*","~*"),إعدادات_الأنواع!$A$4:$F$40,6,FALSE()),0))</f>
        <v>1000</v>
      </c>
      <c r="O174" s="55">
        <f t="shared" ca="1" si="10"/>
        <v>1800</v>
      </c>
      <c r="P174" s="48" t="str">
        <f t="shared" ca="1" si="11"/>
        <v>✅ ساري</v>
      </c>
      <c r="Q174" s="52" t="s">
        <v>45</v>
      </c>
      <c r="R174" s="49" t="s">
        <v>194</v>
      </c>
      <c r="S174" s="50">
        <f>IF(B174="","",COUNTA(التجديد!E174:E174))</f>
        <v>0</v>
      </c>
      <c r="T174" s="51" t="str">
        <f>IF(B174="","",IFERROR(VLOOKUP(SUBSTITUTE(SUBSTITUTE(H174,"~","~~"),"*","~*"),إعدادات_الأنواع!$A$4:$B$40,2,FALSE()),"?"))</f>
        <v>RCS</v>
      </c>
    </row>
    <row r="175" spans="1:20" ht="21.75" customHeight="1">
      <c r="A175" s="20" t="str">
        <f>IF(B175="","",IF(T175="?","⚠️ نوع غير معرف",T175&amp;TEXT(COUNTIFS($T$3:T175,T175),"000")))</f>
        <v>RCS173</v>
      </c>
      <c r="B175" s="38" t="s">
        <v>315</v>
      </c>
      <c r="C175" s="38" t="s">
        <v>316</v>
      </c>
      <c r="D175" s="39">
        <v>42472</v>
      </c>
      <c r="E175" s="54" t="s">
        <v>43</v>
      </c>
      <c r="F175" s="41">
        <f t="shared" ca="1" si="8"/>
        <v>10</v>
      </c>
      <c r="G175" s="42"/>
      <c r="H175" s="37" t="s">
        <v>9</v>
      </c>
      <c r="I175" s="43">
        <v>46215</v>
      </c>
      <c r="J175" s="44">
        <f t="shared" si="9"/>
        <v>46245</v>
      </c>
      <c r="K175" s="45" t="s">
        <v>44</v>
      </c>
      <c r="L175" s="46">
        <f ca="1">IF(OR(K175="لم يدفع",B175=""),"",IF(K175="تأمين فقط",0,IF(K175="اشتراك 300",300,IF(F175&lt;14,IFERROR(VLOOKUP(SUBSTITUTE(SUBSTITUTE(H175,"~","~~"),"*","~*"),إعدادات_الأنواع!$A$4:$D$40,3,FALSE()),0),IFERROR(VLOOKUP(SUBSTITUTE(SUBSTITUTE(H175,"~","~~"),"*","~*"),إعدادات_الأنواع!$A$4:$D$40,4,FALSE()),0)))))</f>
        <v>1300</v>
      </c>
      <c r="M175" s="47">
        <f>IF(OR(K175="لم يدفع",B175=""),"",IFERROR(VLOOKUP(SUBSTITUTE(SUBSTITUTE(H175,"~","~~"),"*","~*"),إعدادات_الأنواع!$A$4:$E$40,5,FALSE()),0))</f>
        <v>500</v>
      </c>
      <c r="N175" s="47">
        <f>IF(OR(K175="لم يدفع",K175="تأمين فقط",K175="اشتراك 300",B175=""),"",IFERROR(VLOOKUP(SUBSTITUTE(SUBSTITUTE(H175,"~","~~"),"*","~*"),إعدادات_الأنواع!$A$4:$F$40,6,FALSE()),0))</f>
        <v>1000</v>
      </c>
      <c r="O175" s="55">
        <f t="shared" ca="1" si="10"/>
        <v>1800</v>
      </c>
      <c r="P175" s="48" t="str">
        <f t="shared" ca="1" si="11"/>
        <v>✅ ساري</v>
      </c>
      <c r="Q175" s="52" t="s">
        <v>45</v>
      </c>
      <c r="R175" s="49" t="s">
        <v>46</v>
      </c>
      <c r="S175" s="50">
        <f>IF(B175="","",COUNTA(التجديد!E175:E175))</f>
        <v>0</v>
      </c>
      <c r="T175" s="51" t="str">
        <f>IF(B175="","",IFERROR(VLOOKUP(SUBSTITUTE(SUBSTITUTE(H175,"~","~~"),"*","~*"),إعدادات_الأنواع!$A$4:$B$40,2,FALSE()),"?"))</f>
        <v>RCS</v>
      </c>
    </row>
    <row r="176" spans="1:20" ht="21.75" customHeight="1">
      <c r="A176" s="20" t="str">
        <f>IF(B176="","",IF(T176="?","⚠️ نوع غير معرف",T176&amp;TEXT(COUNTIFS($T$3:T176,T176),"000")))</f>
        <v>RCS174</v>
      </c>
      <c r="B176" s="38" t="s">
        <v>317</v>
      </c>
      <c r="C176" s="38" t="s">
        <v>318</v>
      </c>
      <c r="D176" s="39">
        <v>42857</v>
      </c>
      <c r="E176" s="54" t="s">
        <v>43</v>
      </c>
      <c r="F176" s="41">
        <f t="shared" ca="1" si="8"/>
        <v>9</v>
      </c>
      <c r="G176" s="42"/>
      <c r="H176" s="37" t="s">
        <v>9</v>
      </c>
      <c r="I176" s="43">
        <v>46215</v>
      </c>
      <c r="J176" s="44">
        <f t="shared" si="9"/>
        <v>46245</v>
      </c>
      <c r="K176" s="45" t="s">
        <v>44</v>
      </c>
      <c r="L176" s="46">
        <f ca="1">IF(OR(K176="لم يدفع",B176=""),"",IF(K176="تأمين فقط",0,IF(K176="اشتراك 300",300,IF(F176&lt;14,IFERROR(VLOOKUP(SUBSTITUTE(SUBSTITUTE(H176,"~","~~"),"*","~*"),إعدادات_الأنواع!$A$4:$D$40,3,FALSE()),0),IFERROR(VLOOKUP(SUBSTITUTE(SUBSTITUTE(H176,"~","~~"),"*","~*"),إعدادات_الأنواع!$A$4:$D$40,4,FALSE()),0)))))</f>
        <v>1300</v>
      </c>
      <c r="M176" s="47">
        <f>IF(OR(K176="لم يدفع",B176=""),"",IFERROR(VLOOKUP(SUBSTITUTE(SUBSTITUTE(H176,"~","~~"),"*","~*"),إعدادات_الأنواع!$A$4:$E$40,5,FALSE()),0))</f>
        <v>500</v>
      </c>
      <c r="N176" s="47">
        <f>IF(OR(K176="لم يدفع",K176="تأمين فقط",K176="اشتراك 300",B176=""),"",IFERROR(VLOOKUP(SUBSTITUTE(SUBSTITUTE(H176,"~","~~"),"*","~*"),إعدادات_الأنواع!$A$4:$F$40,6,FALSE()),0))</f>
        <v>1000</v>
      </c>
      <c r="O176" s="55">
        <f t="shared" ca="1" si="10"/>
        <v>1800</v>
      </c>
      <c r="P176" s="48" t="str">
        <f t="shared" ca="1" si="11"/>
        <v>✅ ساري</v>
      </c>
      <c r="Q176" s="52" t="s">
        <v>45</v>
      </c>
      <c r="R176" s="49" t="s">
        <v>46</v>
      </c>
      <c r="S176" s="50">
        <f>IF(B176="","",COUNTA(التجديد!E176:E176))</f>
        <v>0</v>
      </c>
      <c r="T176" s="51" t="str">
        <f>IF(B176="","",IFERROR(VLOOKUP(SUBSTITUTE(SUBSTITUTE(H176,"~","~~"),"*","~*"),إعدادات_الأنواع!$A$4:$B$40,2,FALSE()),"?"))</f>
        <v>RCS</v>
      </c>
    </row>
    <row r="177" spans="1:20" ht="15" customHeight="1">
      <c r="A177" s="20" t="str">
        <f>IF(B177="","",IF(T177="?","⚠️ نوع غير معرف",T177&amp;TEXT(COUNTIFS($T$3:T177,T177),"000")))</f>
        <v>X001</v>
      </c>
      <c r="B177" s="38" t="s">
        <v>319</v>
      </c>
      <c r="C177" s="38" t="s">
        <v>320</v>
      </c>
      <c r="D177" s="39">
        <v>41532</v>
      </c>
      <c r="E177" s="54" t="s">
        <v>43</v>
      </c>
      <c r="F177" s="41">
        <f t="shared" ca="1" si="8"/>
        <v>12</v>
      </c>
      <c r="G177" s="42"/>
      <c r="H177" s="37" t="s">
        <v>17</v>
      </c>
      <c r="I177" s="43">
        <v>46215</v>
      </c>
      <c r="J177" s="44">
        <f t="shared" si="9"/>
        <v>46245</v>
      </c>
      <c r="K177" s="45" t="s">
        <v>44</v>
      </c>
      <c r="L177" s="46">
        <f ca="1">IF(OR(K177="لم يدفع",B177=""),"",IF(K177="تأمين فقط",0,IF(K177="اشتراك 300",300,IF(F177&lt;14,IFERROR(VLOOKUP(SUBSTITUTE(SUBSTITUTE(H177,"~","~~"),"*","~*"),إعدادات_الأنواع!$A$4:$D$40,3,FALSE()),0),IFERROR(VLOOKUP(SUBSTITUTE(SUBSTITUTE(H177,"~","~~"),"*","~*"),إعدادات_الأنواع!$A$4:$D$40,4,FALSE()),0)))))</f>
        <v>0</v>
      </c>
      <c r="M177" s="47">
        <f>IF(OR(K177="لم يدفع",B177=""),"",IFERROR(VLOOKUP(SUBSTITUTE(SUBSTITUTE(H177,"~","~~"),"*","~*"),إعدادات_الأنواع!$A$4:$E$40,5,FALSE()),0))</f>
        <v>0</v>
      </c>
      <c r="N177" s="47">
        <f>IF(OR(K177="لم يدفع",K177="تأمين فقط",K177="اشتراك 300",B177=""),"",IFERROR(VLOOKUP(SUBSTITUTE(SUBSTITUTE(H177,"~","~~"),"*","~*"),إعدادات_الأنواع!$A$4:$F$40,6,FALSE()),0))</f>
        <v>0</v>
      </c>
      <c r="O177" s="55">
        <f t="shared" ca="1" si="10"/>
        <v>0</v>
      </c>
      <c r="P177" s="48" t="str">
        <f t="shared" ca="1" si="11"/>
        <v>✅ ساري</v>
      </c>
      <c r="Q177" s="52" t="s">
        <v>45</v>
      </c>
      <c r="R177" s="49" t="s">
        <v>46</v>
      </c>
      <c r="S177" s="50">
        <f>IF(B177="","",COUNTA(التجديد!E177:E177))</f>
        <v>0</v>
      </c>
      <c r="T177" s="51" t="str">
        <f>IF(B177="","",IFERROR(VLOOKUP(SUBSTITUTE(SUBSTITUTE(H177,"~","~~"),"*","~*"),إعدادات_الأنواع!$A$4:$B$40,2,FALSE()),"?"))</f>
        <v>X</v>
      </c>
    </row>
    <row r="178" spans="1:20" ht="15" customHeight="1">
      <c r="A178" s="20" t="str">
        <f>IF(B178="","",IF(T178="?","⚠️ نوع غير معرف",T178&amp;TEXT(COUNTIFS($T$3:T178,T178),"000")))</f>
        <v>RCS175</v>
      </c>
      <c r="B178" s="38" t="s">
        <v>154</v>
      </c>
      <c r="C178" s="38" t="s">
        <v>321</v>
      </c>
      <c r="D178" s="39">
        <v>43357</v>
      </c>
      <c r="E178" s="54" t="s">
        <v>43</v>
      </c>
      <c r="F178" s="41">
        <f t="shared" ca="1" si="8"/>
        <v>7</v>
      </c>
      <c r="G178" s="42"/>
      <c r="H178" s="37" t="s">
        <v>9</v>
      </c>
      <c r="I178" s="43">
        <v>46215</v>
      </c>
      <c r="J178" s="44">
        <f t="shared" si="9"/>
        <v>46245</v>
      </c>
      <c r="K178" s="45" t="s">
        <v>44</v>
      </c>
      <c r="L178" s="46">
        <f ca="1">IF(OR(K178="لم يدفع",B178=""),"",IF(K178="تأمين فقط",0,IF(K178="اشتراك 300",300,IF(F178&lt;14,IFERROR(VLOOKUP(SUBSTITUTE(SUBSTITUTE(H178,"~","~~"),"*","~*"),إعدادات_الأنواع!$A$4:$D$40,3,FALSE()),0),IFERROR(VLOOKUP(SUBSTITUTE(SUBSTITUTE(H178,"~","~~"),"*","~*"),إعدادات_الأنواع!$A$4:$D$40,4,FALSE()),0)))))</f>
        <v>1300</v>
      </c>
      <c r="M178" s="47">
        <f>IF(OR(K178="لم يدفع",B178=""),"",IFERROR(VLOOKUP(SUBSTITUTE(SUBSTITUTE(H178,"~","~~"),"*","~*"),إعدادات_الأنواع!$A$4:$E$40,5,FALSE()),0))</f>
        <v>500</v>
      </c>
      <c r="N178" s="47">
        <f>IF(OR(K178="لم يدفع",K178="تأمين فقط",K178="اشتراك 300",B178=""),"",IFERROR(VLOOKUP(SUBSTITUTE(SUBSTITUTE(H178,"~","~~"),"*","~*"),إعدادات_الأنواع!$A$4:$F$40,6,FALSE()),0))</f>
        <v>1000</v>
      </c>
      <c r="O178" s="55">
        <f t="shared" ca="1" si="10"/>
        <v>1800</v>
      </c>
      <c r="P178" s="48" t="str">
        <f t="shared" ca="1" si="11"/>
        <v>✅ ساري</v>
      </c>
      <c r="Q178" s="52" t="s">
        <v>45</v>
      </c>
      <c r="R178" s="49" t="s">
        <v>46</v>
      </c>
      <c r="S178" s="50">
        <f>IF(B178="","",COUNTA(التجديد!E178:E178))</f>
        <v>0</v>
      </c>
      <c r="T178" s="51" t="str">
        <f>IF(B178="","",IFERROR(VLOOKUP(SUBSTITUTE(SUBSTITUTE(H178,"~","~~"),"*","~*"),إعدادات_الأنواع!$A$4:$B$40,2,FALSE()),"?"))</f>
        <v>RCS</v>
      </c>
    </row>
    <row r="179" spans="1:20" ht="15" customHeight="1">
      <c r="A179" s="20" t="str">
        <f>IF(B179="","",IF(T179="?","⚠️ نوع غير معرف",T179&amp;TEXT(COUNTIFS($T$3:T179,T179),"000")))</f>
        <v>RCS176</v>
      </c>
      <c r="B179" s="38" t="s">
        <v>322</v>
      </c>
      <c r="C179" s="38" t="s">
        <v>323</v>
      </c>
      <c r="D179" s="39">
        <v>41107</v>
      </c>
      <c r="E179" s="54" t="s">
        <v>43</v>
      </c>
      <c r="F179" s="41">
        <f t="shared" ca="1" si="8"/>
        <v>13</v>
      </c>
      <c r="G179" s="42"/>
      <c r="H179" s="37" t="s">
        <v>9</v>
      </c>
      <c r="I179" s="43">
        <v>46215</v>
      </c>
      <c r="J179" s="44">
        <f t="shared" si="9"/>
        <v>46245</v>
      </c>
      <c r="K179" s="45" t="s">
        <v>44</v>
      </c>
      <c r="L179" s="46">
        <f ca="1">IF(OR(K179="لم يدفع",B179=""),"",IF(K179="تأمين فقط",0,IF(K179="اشتراك 300",300,IF(F179&lt;14,IFERROR(VLOOKUP(SUBSTITUTE(SUBSTITUTE(H179,"~","~~"),"*","~*"),إعدادات_الأنواع!$A$4:$D$40,3,FALSE()),0),IFERROR(VLOOKUP(SUBSTITUTE(SUBSTITUTE(H179,"~","~~"),"*","~*"),إعدادات_الأنواع!$A$4:$D$40,4,FALSE()),0)))))</f>
        <v>1300</v>
      </c>
      <c r="M179" s="47">
        <f>IF(OR(K179="لم يدفع",B179=""),"",IFERROR(VLOOKUP(SUBSTITUTE(SUBSTITUTE(H179,"~","~~"),"*","~*"),إعدادات_الأنواع!$A$4:$E$40,5,FALSE()),0))</f>
        <v>500</v>
      </c>
      <c r="N179" s="47">
        <f>IF(OR(K179="لم يدفع",K179="تأمين فقط",K179="اشتراك 300",B179=""),"",IFERROR(VLOOKUP(SUBSTITUTE(SUBSTITUTE(H179,"~","~~"),"*","~*"),إعدادات_الأنواع!$A$4:$F$40,6,FALSE()),0))</f>
        <v>1000</v>
      </c>
      <c r="O179" s="55">
        <f t="shared" ca="1" si="10"/>
        <v>1800</v>
      </c>
      <c r="P179" s="48" t="str">
        <f t="shared" ca="1" si="11"/>
        <v>✅ ساري</v>
      </c>
      <c r="Q179" s="52" t="s">
        <v>45</v>
      </c>
      <c r="R179" s="49" t="s">
        <v>46</v>
      </c>
      <c r="S179" s="50">
        <f>IF(B179="","",COUNTA(التجديد!E179:E179))</f>
        <v>0</v>
      </c>
      <c r="T179" s="51" t="str">
        <f>IF(B179="","",IFERROR(VLOOKUP(SUBSTITUTE(SUBSTITUTE(H179,"~","~~"),"*","~*"),إعدادات_الأنواع!$A$4:$B$40,2,FALSE()),"?"))</f>
        <v>RCS</v>
      </c>
    </row>
    <row r="180" spans="1:20" ht="15" customHeight="1">
      <c r="A180" s="20" t="str">
        <f>IF(B180="","",IF(T180="?","⚠️ نوع غير معرف",T180&amp;TEXT(COUNTIFS($T$3:T180,T180),"000")))</f>
        <v>X002</v>
      </c>
      <c r="B180" s="38" t="s">
        <v>324</v>
      </c>
      <c r="C180" s="38" t="s">
        <v>325</v>
      </c>
      <c r="D180" s="39">
        <v>44129</v>
      </c>
      <c r="E180" s="54" t="s">
        <v>43</v>
      </c>
      <c r="F180" s="41">
        <f t="shared" ca="1" si="8"/>
        <v>5</v>
      </c>
      <c r="G180" s="42"/>
      <c r="H180" s="37" t="s">
        <v>17</v>
      </c>
      <c r="I180" s="43">
        <v>46215</v>
      </c>
      <c r="J180" s="44">
        <f t="shared" si="9"/>
        <v>46245</v>
      </c>
      <c r="K180" s="45" t="s">
        <v>44</v>
      </c>
      <c r="L180" s="46">
        <f ca="1">IF(OR(K180="لم يدفع",B180=""),"",IF(K180="تأمين فقط",0,IF(K180="اشتراك 300",300,IF(F180&lt;14,IFERROR(VLOOKUP(SUBSTITUTE(SUBSTITUTE(H180,"~","~~"),"*","~*"),إعدادات_الأنواع!$A$4:$D$40,3,FALSE()),0),IFERROR(VLOOKUP(SUBSTITUTE(SUBSTITUTE(H180,"~","~~"),"*","~*"),إعدادات_الأنواع!$A$4:$D$40,4,FALSE()),0)))))</f>
        <v>0</v>
      </c>
      <c r="M180" s="47">
        <f>IF(OR(K180="لم يدفع",B180=""),"",IFERROR(VLOOKUP(SUBSTITUTE(SUBSTITUTE(H180,"~","~~"),"*","~*"),إعدادات_الأنواع!$A$4:$E$40,5,FALSE()),0))</f>
        <v>0</v>
      </c>
      <c r="N180" s="47">
        <f>IF(OR(K180="لم يدفع",K180="تأمين فقط",K180="اشتراك 300",B180=""),"",IFERROR(VLOOKUP(SUBSTITUTE(SUBSTITUTE(H180,"~","~~"),"*","~*"),إعدادات_الأنواع!$A$4:$F$40,6,FALSE()),0))</f>
        <v>0</v>
      </c>
      <c r="O180" s="55">
        <f t="shared" ca="1" si="10"/>
        <v>0</v>
      </c>
      <c r="P180" s="48" t="str">
        <f t="shared" ca="1" si="11"/>
        <v>✅ ساري</v>
      </c>
      <c r="Q180" s="52" t="s">
        <v>45</v>
      </c>
      <c r="R180" s="49" t="s">
        <v>46</v>
      </c>
      <c r="S180" s="50">
        <f>IF(B180="","",COUNTA(التجديد!E180:E180))</f>
        <v>0</v>
      </c>
      <c r="T180" s="51" t="str">
        <f>IF(B180="","",IFERROR(VLOOKUP(SUBSTITUTE(SUBSTITUTE(H180,"~","~~"),"*","~*"),إعدادات_الأنواع!$A$4:$B$40,2,FALSE()),"?"))</f>
        <v>X</v>
      </c>
    </row>
    <row r="181" spans="1:20" ht="15" customHeight="1">
      <c r="A181" s="20" t="str">
        <f>IF(B181="","",IF(T181="?","⚠️ نوع غير معرف",T181&amp;TEXT(COUNTIFS($T$3:T181,T181),"000")))</f>
        <v>X003</v>
      </c>
      <c r="B181" s="38" t="s">
        <v>324</v>
      </c>
      <c r="C181" s="38" t="s">
        <v>326</v>
      </c>
      <c r="D181" s="39">
        <v>41176</v>
      </c>
      <c r="E181" s="54" t="s">
        <v>43</v>
      </c>
      <c r="F181" s="41">
        <f t="shared" ca="1" si="8"/>
        <v>13</v>
      </c>
      <c r="G181" s="42"/>
      <c r="H181" s="37" t="s">
        <v>17</v>
      </c>
      <c r="I181" s="43">
        <v>46215</v>
      </c>
      <c r="J181" s="44">
        <f t="shared" si="9"/>
        <v>46245</v>
      </c>
      <c r="K181" s="45" t="s">
        <v>44</v>
      </c>
      <c r="L181" s="46">
        <f ca="1">IF(OR(K181="لم يدفع",B181=""),"",IF(K181="تأمين فقط",0,IF(K181="اشتراك 300",300,IF(F181&lt;14,IFERROR(VLOOKUP(SUBSTITUTE(SUBSTITUTE(H181,"~","~~"),"*","~*"),إعدادات_الأنواع!$A$4:$D$40,3,FALSE()),0),IFERROR(VLOOKUP(SUBSTITUTE(SUBSTITUTE(H181,"~","~~"),"*","~*"),إعدادات_الأنواع!$A$4:$D$40,4,FALSE()),0)))))</f>
        <v>0</v>
      </c>
      <c r="M181" s="47">
        <f>IF(OR(K181="لم يدفع",B181=""),"",IFERROR(VLOOKUP(SUBSTITUTE(SUBSTITUTE(H181,"~","~~"),"*","~*"),إعدادات_الأنواع!$A$4:$E$40,5,FALSE()),0))</f>
        <v>0</v>
      </c>
      <c r="N181" s="47">
        <f>IF(OR(K181="لم يدفع",K181="تأمين فقط",K181="اشتراك 300",B181=""),"",IFERROR(VLOOKUP(SUBSTITUTE(SUBSTITUTE(H181,"~","~~"),"*","~*"),إعدادات_الأنواع!$A$4:$F$40,6,FALSE()),0))</f>
        <v>0</v>
      </c>
      <c r="O181" s="55">
        <f t="shared" ca="1" si="10"/>
        <v>0</v>
      </c>
      <c r="P181" s="48" t="str">
        <f t="shared" ca="1" si="11"/>
        <v>✅ ساري</v>
      </c>
      <c r="Q181" s="52" t="s">
        <v>45</v>
      </c>
      <c r="R181" s="49" t="s">
        <v>46</v>
      </c>
      <c r="S181" s="50">
        <f>IF(B181="","",COUNTA(التجديد!E181:E181))</f>
        <v>0</v>
      </c>
      <c r="T181" s="51" t="str">
        <f>IF(B181="","",IFERROR(VLOOKUP(SUBSTITUTE(SUBSTITUTE(H181,"~","~~"),"*","~*"),إعدادات_الأنواع!$A$4:$B$40,2,FALSE()),"?"))</f>
        <v>X</v>
      </c>
    </row>
    <row r="182" spans="1:20" ht="15" customHeight="1">
      <c r="A182" s="20" t="str">
        <f>IF(B182="","",IF(T182="?","⚠️ نوع غير معرف",T182&amp;TEXT(COUNTIFS($T$3:T182,T182),"000")))</f>
        <v>RCS177</v>
      </c>
      <c r="B182" s="38" t="s">
        <v>327</v>
      </c>
      <c r="C182" s="38" t="s">
        <v>328</v>
      </c>
      <c r="D182" s="39">
        <v>41682</v>
      </c>
      <c r="E182" s="54" t="s">
        <v>43</v>
      </c>
      <c r="F182" s="41">
        <f t="shared" ca="1" si="8"/>
        <v>12</v>
      </c>
      <c r="G182" s="42"/>
      <c r="H182" s="37" t="s">
        <v>9</v>
      </c>
      <c r="I182" s="43">
        <v>46215</v>
      </c>
      <c r="J182" s="44">
        <f t="shared" si="9"/>
        <v>46245</v>
      </c>
      <c r="K182" s="45" t="s">
        <v>44</v>
      </c>
      <c r="L182" s="46">
        <f ca="1">IF(OR(K182="لم يدفع",B182=""),"",IF(K182="تأمين فقط",0,IF(K182="اشتراك 300",300,IF(F182&lt;14,IFERROR(VLOOKUP(SUBSTITUTE(SUBSTITUTE(H182,"~","~~"),"*","~*"),إعدادات_الأنواع!$A$4:$D$40,3,FALSE()),0),IFERROR(VLOOKUP(SUBSTITUTE(SUBSTITUTE(H182,"~","~~"),"*","~*"),إعدادات_الأنواع!$A$4:$D$40,4,FALSE()),0)))))</f>
        <v>1300</v>
      </c>
      <c r="M182" s="47">
        <f>IF(OR(K182="لم يدفع",B182=""),"",IFERROR(VLOOKUP(SUBSTITUTE(SUBSTITUTE(H182,"~","~~"),"*","~*"),إعدادات_الأنواع!$A$4:$E$40,5,FALSE()),0))</f>
        <v>500</v>
      </c>
      <c r="N182" s="47">
        <f>IF(OR(K182="لم يدفع",K182="تأمين فقط",K182="اشتراك 300",B182=""),"",IFERROR(VLOOKUP(SUBSTITUTE(SUBSTITUTE(H182,"~","~~"),"*","~*"),إعدادات_الأنواع!$A$4:$F$40,6,FALSE()),0))</f>
        <v>1000</v>
      </c>
      <c r="O182" s="55">
        <f t="shared" ca="1" si="10"/>
        <v>1800</v>
      </c>
      <c r="P182" s="48" t="str">
        <f t="shared" ca="1" si="11"/>
        <v>✅ ساري</v>
      </c>
      <c r="Q182" s="52" t="s">
        <v>45</v>
      </c>
      <c r="R182" s="49" t="s">
        <v>46</v>
      </c>
      <c r="S182" s="50">
        <f>IF(B182="","",COUNTA(التجديد!E182:E182))</f>
        <v>0</v>
      </c>
      <c r="T182" s="51" t="str">
        <f>IF(B182="","",IFERROR(VLOOKUP(SUBSTITUTE(SUBSTITUTE(H182,"~","~~"),"*","~*"),إعدادات_الأنواع!$A$4:$B$40,2,FALSE()),"?"))</f>
        <v>RCS</v>
      </c>
    </row>
    <row r="183" spans="1:20" ht="15" customHeight="1">
      <c r="A183" s="20" t="str">
        <f>IF(B183="","",IF(T183="?","⚠️ نوع غير معرف",T183&amp;TEXT(COUNTIFS($T$3:T183,T183),"000")))</f>
        <v>RCS178</v>
      </c>
      <c r="B183" s="38" t="s">
        <v>329</v>
      </c>
      <c r="C183" s="38" t="s">
        <v>330</v>
      </c>
      <c r="D183" s="39">
        <v>41913</v>
      </c>
      <c r="E183" s="54" t="s">
        <v>43</v>
      </c>
      <c r="F183" s="41">
        <f t="shared" ca="1" si="8"/>
        <v>11</v>
      </c>
      <c r="G183" s="42" t="s">
        <v>63</v>
      </c>
      <c r="H183" s="37" t="s">
        <v>9</v>
      </c>
      <c r="I183" s="43">
        <v>46215</v>
      </c>
      <c r="J183" s="44">
        <f t="shared" si="9"/>
        <v>46245</v>
      </c>
      <c r="K183" s="45" t="s">
        <v>44</v>
      </c>
      <c r="L183" s="46">
        <f ca="1">IF(OR(K183="لم يدفع",B183=""),"",IF(K183="تأمين فقط",0,IF(K183="اشتراك 300",300,IF(F183&lt;14,IFERROR(VLOOKUP(SUBSTITUTE(SUBSTITUTE(H183,"~","~~"),"*","~*"),إعدادات_الأنواع!$A$4:$D$40,3,FALSE()),0),IFERROR(VLOOKUP(SUBSTITUTE(SUBSTITUTE(H183,"~","~~"),"*","~*"),إعدادات_الأنواع!$A$4:$D$40,4,FALSE()),0)))))</f>
        <v>1300</v>
      </c>
      <c r="M183" s="47">
        <f>IF(OR(K183="لم يدفع",B183=""),"",IFERROR(VLOOKUP(SUBSTITUTE(SUBSTITUTE(H183,"~","~~"),"*","~*"),إعدادات_الأنواع!$A$4:$E$40,5,FALSE()),0))</f>
        <v>500</v>
      </c>
      <c r="N183" s="47">
        <f>IF(OR(K183="لم يدفع",K183="تأمين فقط",K183="اشتراك 300",B183=""),"",IFERROR(VLOOKUP(SUBSTITUTE(SUBSTITUTE(H183,"~","~~"),"*","~*"),إعدادات_الأنواع!$A$4:$F$40,6,FALSE()),0))</f>
        <v>1000</v>
      </c>
      <c r="O183" s="55">
        <f t="shared" ca="1" si="10"/>
        <v>1800</v>
      </c>
      <c r="P183" s="48" t="str">
        <f t="shared" ca="1" si="11"/>
        <v>✅ ساري</v>
      </c>
      <c r="Q183" s="52" t="s">
        <v>45</v>
      </c>
      <c r="R183" s="49" t="s">
        <v>46</v>
      </c>
      <c r="S183" s="50">
        <f>IF(B183="","",COUNTA(التجديد!E183:E183))</f>
        <v>0</v>
      </c>
      <c r="T183" s="51" t="str">
        <f>IF(B183="","",IFERROR(VLOOKUP(SUBSTITUTE(SUBSTITUTE(H183,"~","~~"),"*","~*"),إعدادات_الأنواع!$A$4:$B$40,2,FALSE()),"?"))</f>
        <v>RCS</v>
      </c>
    </row>
    <row r="184" spans="1:20" ht="15" customHeight="1">
      <c r="A184" s="20" t="str">
        <f>IF(B184="","",IF(T184="?","⚠️ نوع غير معرف",T184&amp;TEXT(COUNTIFS($T$3:T184,T184),"000")))</f>
        <v>RCS179</v>
      </c>
      <c r="B184" s="38" t="s">
        <v>329</v>
      </c>
      <c r="C184" s="38" t="s">
        <v>331</v>
      </c>
      <c r="D184" s="39">
        <v>41993</v>
      </c>
      <c r="E184" s="54" t="s">
        <v>43</v>
      </c>
      <c r="F184" s="41">
        <f t="shared" ca="1" si="8"/>
        <v>11</v>
      </c>
      <c r="G184" s="42" t="s">
        <v>63</v>
      </c>
      <c r="H184" s="37" t="s">
        <v>9</v>
      </c>
      <c r="I184" s="43">
        <v>46215</v>
      </c>
      <c r="J184" s="44">
        <f t="shared" si="9"/>
        <v>46245</v>
      </c>
      <c r="K184" s="45" t="s">
        <v>44</v>
      </c>
      <c r="L184" s="46">
        <f ca="1">IF(OR(K184="لم يدفع",B184=""),"",IF(K184="تأمين فقط",0,IF(K184="اشتراك 300",300,IF(F184&lt;14,IFERROR(VLOOKUP(SUBSTITUTE(SUBSTITUTE(H184,"~","~~"),"*","~*"),إعدادات_الأنواع!$A$4:$D$40,3,FALSE()),0),IFERROR(VLOOKUP(SUBSTITUTE(SUBSTITUTE(H184,"~","~~"),"*","~*"),إعدادات_الأنواع!$A$4:$D$40,4,FALSE()),0)))))</f>
        <v>1300</v>
      </c>
      <c r="M184" s="47">
        <f>IF(OR(K184="لم يدفع",B184=""),"",IFERROR(VLOOKUP(SUBSTITUTE(SUBSTITUTE(H184,"~","~~"),"*","~*"),إعدادات_الأنواع!$A$4:$E$40,5,FALSE()),0))</f>
        <v>500</v>
      </c>
      <c r="N184" s="47">
        <f>IF(OR(K184="لم يدفع",K184="تأمين فقط",K184="اشتراك 300",B184=""),"",IFERROR(VLOOKUP(SUBSTITUTE(SUBSTITUTE(H184,"~","~~"),"*","~*"),إعدادات_الأنواع!$A$4:$F$40,6,FALSE()),0))</f>
        <v>1000</v>
      </c>
      <c r="O184" s="55">
        <f t="shared" ca="1" si="10"/>
        <v>1800</v>
      </c>
      <c r="P184" s="48" t="str">
        <f t="shared" ca="1" si="11"/>
        <v>✅ ساري</v>
      </c>
      <c r="Q184" s="52" t="s">
        <v>45</v>
      </c>
      <c r="R184" s="49" t="s">
        <v>46</v>
      </c>
      <c r="S184" s="50">
        <f>IF(B184="","",COUNTA(التجديد!E184:E184))</f>
        <v>0</v>
      </c>
      <c r="T184" s="51" t="str">
        <f>IF(B184="","",IFERROR(VLOOKUP(SUBSTITUTE(SUBSTITUTE(H184,"~","~~"),"*","~*"),إعدادات_الأنواع!$A$4:$B$40,2,FALSE()),"?"))</f>
        <v>RCS</v>
      </c>
    </row>
    <row r="185" spans="1:20" ht="15" customHeight="1">
      <c r="A185" s="20" t="str">
        <f>IF(B185="","",IF(T185="?","⚠️ نوع غير معرف",T185&amp;TEXT(COUNTIFS($T$3:T185,T185),"000")))</f>
        <v>RCS180</v>
      </c>
      <c r="B185" s="38" t="s">
        <v>332</v>
      </c>
      <c r="C185" s="38" t="s">
        <v>333</v>
      </c>
      <c r="D185" s="39">
        <v>42732</v>
      </c>
      <c r="E185" s="54" t="s">
        <v>43</v>
      </c>
      <c r="F185" s="41">
        <f t="shared" ca="1" si="8"/>
        <v>9</v>
      </c>
      <c r="G185" s="42" t="s">
        <v>51</v>
      </c>
      <c r="H185" s="37" t="s">
        <v>9</v>
      </c>
      <c r="I185" s="43">
        <v>46215</v>
      </c>
      <c r="J185" s="44">
        <f t="shared" si="9"/>
        <v>46245</v>
      </c>
      <c r="K185" s="45" t="s">
        <v>44</v>
      </c>
      <c r="L185" s="46">
        <f ca="1">IF(OR(K185="لم يدفع",B185=""),"",IF(K185="تأمين فقط",0,IF(K185="اشتراك 300",300,IF(F185&lt;14,IFERROR(VLOOKUP(SUBSTITUTE(SUBSTITUTE(H185,"~","~~"),"*","~*"),إعدادات_الأنواع!$A$4:$D$40,3,FALSE()),0),IFERROR(VLOOKUP(SUBSTITUTE(SUBSTITUTE(H185,"~","~~"),"*","~*"),إعدادات_الأنواع!$A$4:$D$40,4,FALSE()),0)))))</f>
        <v>1300</v>
      </c>
      <c r="M185" s="47">
        <f>IF(OR(K185="لم يدفع",B185=""),"",IFERROR(VLOOKUP(SUBSTITUTE(SUBSTITUTE(H185,"~","~~"),"*","~*"),إعدادات_الأنواع!$A$4:$E$40,5,FALSE()),0))</f>
        <v>500</v>
      </c>
      <c r="N185" s="47">
        <f>IF(OR(K185="لم يدفع",K185="تأمين فقط",K185="اشتراك 300",B185=""),"",IFERROR(VLOOKUP(SUBSTITUTE(SUBSTITUTE(H185,"~","~~"),"*","~*"),إعدادات_الأنواع!$A$4:$F$40,6,FALSE()),0))</f>
        <v>1000</v>
      </c>
      <c r="O185" s="55">
        <f t="shared" ca="1" si="10"/>
        <v>1800</v>
      </c>
      <c r="P185" s="48" t="str">
        <f t="shared" ca="1" si="11"/>
        <v>✅ ساري</v>
      </c>
      <c r="Q185" s="52" t="s">
        <v>45</v>
      </c>
      <c r="R185" s="49" t="s">
        <v>46</v>
      </c>
      <c r="S185" s="50">
        <f>IF(B185="","",COUNTA(التجديد!E185:E185))</f>
        <v>0</v>
      </c>
      <c r="T185" s="51" t="str">
        <f>IF(B185="","",IFERROR(VLOOKUP(SUBSTITUTE(SUBSTITUTE(H185,"~","~~"),"*","~*"),إعدادات_الأنواع!$A$4:$B$40,2,FALSE()),"?"))</f>
        <v>RCS</v>
      </c>
    </row>
    <row r="186" spans="1:20" ht="15" customHeight="1">
      <c r="A186" s="20" t="str">
        <f>IF(B186="","",IF(T186="?","⚠️ نوع غير معرف",T186&amp;TEXT(COUNTIFS($T$3:T186,T186),"000")))</f>
        <v>X004</v>
      </c>
      <c r="B186" s="38" t="s">
        <v>334</v>
      </c>
      <c r="C186" s="38" t="s">
        <v>335</v>
      </c>
      <c r="D186" s="39">
        <v>41313</v>
      </c>
      <c r="E186" s="54" t="s">
        <v>43</v>
      </c>
      <c r="F186" s="41">
        <f t="shared" ca="1" si="8"/>
        <v>13</v>
      </c>
      <c r="G186" s="42"/>
      <c r="H186" s="37" t="s">
        <v>17</v>
      </c>
      <c r="I186" s="43">
        <v>46215</v>
      </c>
      <c r="J186" s="44">
        <f t="shared" si="9"/>
        <v>46245</v>
      </c>
      <c r="K186" s="45" t="s">
        <v>44</v>
      </c>
      <c r="L186" s="46">
        <f ca="1">IF(OR(K186="لم يدفع",B186=""),"",IF(K186="تأمين فقط",0,IF(K186="اشتراك 300",300,IF(F186&lt;14,IFERROR(VLOOKUP(SUBSTITUTE(SUBSTITUTE(H186,"~","~~"),"*","~*"),إعدادات_الأنواع!$A$4:$D$40,3,FALSE()),0),IFERROR(VLOOKUP(SUBSTITUTE(SUBSTITUTE(H186,"~","~~"),"*","~*"),إعدادات_الأنواع!$A$4:$D$40,4,FALSE()),0)))))</f>
        <v>0</v>
      </c>
      <c r="M186" s="47">
        <f>IF(OR(K186="لم يدفع",B186=""),"",IFERROR(VLOOKUP(SUBSTITUTE(SUBSTITUTE(H186,"~","~~"),"*","~*"),إعدادات_الأنواع!$A$4:$E$40,5,FALSE()),0))</f>
        <v>0</v>
      </c>
      <c r="N186" s="47">
        <f>IF(OR(K186="لم يدفع",K186="تأمين فقط",K186="اشتراك 300",B186=""),"",IFERROR(VLOOKUP(SUBSTITUTE(SUBSTITUTE(H186,"~","~~"),"*","~*"),إعدادات_الأنواع!$A$4:$F$40,6,FALSE()),0))</f>
        <v>0</v>
      </c>
      <c r="O186" s="55">
        <f t="shared" ca="1" si="10"/>
        <v>0</v>
      </c>
      <c r="P186" s="48" t="str">
        <f t="shared" ca="1" si="11"/>
        <v>✅ ساري</v>
      </c>
      <c r="Q186" s="52" t="s">
        <v>45</v>
      </c>
      <c r="R186" s="49" t="s">
        <v>46</v>
      </c>
      <c r="S186" s="50">
        <f>IF(B186="","",COUNTA(التجديد!E186:E186))</f>
        <v>0</v>
      </c>
      <c r="T186" s="51" t="str">
        <f>IF(B186="","",IFERROR(VLOOKUP(SUBSTITUTE(SUBSTITUTE(H186,"~","~~"),"*","~*"),إعدادات_الأنواع!$A$4:$B$40,2,FALSE()),"?"))</f>
        <v>X</v>
      </c>
    </row>
    <row r="187" spans="1:20" ht="15" customHeight="1">
      <c r="A187" s="20" t="str">
        <f>IF(B187="","",IF(T187="?","⚠️ نوع غير معرف",T187&amp;TEXT(COUNTIFS($T$3:T187,T187),"000")))</f>
        <v>X005</v>
      </c>
      <c r="B187" s="38" t="s">
        <v>336</v>
      </c>
      <c r="C187" s="38" t="s">
        <v>337</v>
      </c>
      <c r="D187" s="39">
        <v>40226</v>
      </c>
      <c r="E187" s="54" t="s">
        <v>43</v>
      </c>
      <c r="F187" s="41">
        <f t="shared" ca="1" si="8"/>
        <v>16</v>
      </c>
      <c r="G187" s="42" t="s">
        <v>51</v>
      </c>
      <c r="H187" s="37" t="s">
        <v>17</v>
      </c>
      <c r="I187" s="43">
        <v>46215</v>
      </c>
      <c r="J187" s="44">
        <f t="shared" si="9"/>
        <v>46245</v>
      </c>
      <c r="K187" s="45" t="s">
        <v>44</v>
      </c>
      <c r="L187" s="46">
        <f ca="1">IF(OR(K187="لم يدفع",B187=""),"",IF(K187="تأمين فقط",0,IF(K187="اشتراك 300",300,IF(F187&lt;14,IFERROR(VLOOKUP(SUBSTITUTE(SUBSTITUTE(H187,"~","~~"),"*","~*"),إعدادات_الأنواع!$A$4:$D$40,3,FALSE()),0),IFERROR(VLOOKUP(SUBSTITUTE(SUBSTITUTE(H187,"~","~~"),"*","~*"),إعدادات_الأنواع!$A$4:$D$40,4,FALSE()),0)))))</f>
        <v>0</v>
      </c>
      <c r="M187" s="47">
        <f>IF(OR(K187="لم يدفع",B187=""),"",IFERROR(VLOOKUP(SUBSTITUTE(SUBSTITUTE(H187,"~","~~"),"*","~*"),إعدادات_الأنواع!$A$4:$E$40,5,FALSE()),0))</f>
        <v>0</v>
      </c>
      <c r="N187" s="47">
        <f>IF(OR(K187="لم يدفع",K187="تأمين فقط",K187="اشتراك 300",B187=""),"",IFERROR(VLOOKUP(SUBSTITUTE(SUBSTITUTE(H187,"~","~~"),"*","~*"),إعدادات_الأنواع!$A$4:$F$40,6,FALSE()),0))</f>
        <v>0</v>
      </c>
      <c r="O187" s="55">
        <f t="shared" ca="1" si="10"/>
        <v>0</v>
      </c>
      <c r="P187" s="48" t="str">
        <f t="shared" ca="1" si="11"/>
        <v>✅ ساري</v>
      </c>
      <c r="Q187" s="52" t="s">
        <v>45</v>
      </c>
      <c r="R187" s="49" t="s">
        <v>46</v>
      </c>
      <c r="S187" s="50">
        <f>IF(B187="","",COUNTA(التجديد!E187:E187))</f>
        <v>0</v>
      </c>
      <c r="T187" s="51" t="str">
        <f>IF(B187="","",IFERROR(VLOOKUP(SUBSTITUTE(SUBSTITUTE(H187,"~","~~"),"*","~*"),إعدادات_الأنواع!$A$4:$B$40,2,FALSE()),"?"))</f>
        <v>X</v>
      </c>
    </row>
    <row r="188" spans="1:20" ht="15" customHeight="1">
      <c r="A188" s="20" t="str">
        <f>IF(B188="","",IF(T188="?","⚠️ نوع غير معرف",T188&amp;TEXT(COUNTIFS($T$3:T188,T188),"000")))</f>
        <v>RCS181</v>
      </c>
      <c r="B188" s="38" t="s">
        <v>338</v>
      </c>
      <c r="C188" s="38" t="s">
        <v>339</v>
      </c>
      <c r="D188" s="39">
        <v>41466</v>
      </c>
      <c r="E188" s="54" t="s">
        <v>43</v>
      </c>
      <c r="F188" s="41">
        <f t="shared" ca="1" si="8"/>
        <v>13</v>
      </c>
      <c r="G188" s="42" t="s">
        <v>63</v>
      </c>
      <c r="H188" s="37" t="s">
        <v>9</v>
      </c>
      <c r="I188" s="43">
        <v>46215</v>
      </c>
      <c r="J188" s="44">
        <f t="shared" si="9"/>
        <v>46245</v>
      </c>
      <c r="K188" s="45" t="s">
        <v>44</v>
      </c>
      <c r="L188" s="46">
        <f ca="1">IF(OR(K188="لم يدفع",B188=""),"",IF(K188="تأمين فقط",0,IF(K188="اشتراك 300",300,IF(F188&lt;14,IFERROR(VLOOKUP(SUBSTITUTE(SUBSTITUTE(H188,"~","~~"),"*","~*"),إعدادات_الأنواع!$A$4:$D$40,3,FALSE()),0),IFERROR(VLOOKUP(SUBSTITUTE(SUBSTITUTE(H188,"~","~~"),"*","~*"),إعدادات_الأنواع!$A$4:$D$40,4,FALSE()),0)))))</f>
        <v>1300</v>
      </c>
      <c r="M188" s="47">
        <f>IF(OR(K188="لم يدفع",B188=""),"",IFERROR(VLOOKUP(SUBSTITUTE(SUBSTITUTE(H188,"~","~~"),"*","~*"),إعدادات_الأنواع!$A$4:$E$40,5,FALSE()),0))</f>
        <v>500</v>
      </c>
      <c r="N188" s="47">
        <f>IF(OR(K188="لم يدفع",K188="تأمين فقط",K188="اشتراك 300",B188=""),"",IFERROR(VLOOKUP(SUBSTITUTE(SUBSTITUTE(H188,"~","~~"),"*","~*"),إعدادات_الأنواع!$A$4:$F$40,6,FALSE()),0))</f>
        <v>1000</v>
      </c>
      <c r="O188" s="55">
        <f t="shared" ca="1" si="10"/>
        <v>1800</v>
      </c>
      <c r="P188" s="48" t="str">
        <f t="shared" ca="1" si="11"/>
        <v>✅ ساري</v>
      </c>
      <c r="Q188" s="52" t="s">
        <v>45</v>
      </c>
      <c r="R188" s="49" t="s">
        <v>46</v>
      </c>
      <c r="S188" s="50">
        <f>IF(B188="","",COUNTA(التجديد!E188:E188))</f>
        <v>0</v>
      </c>
      <c r="T188" s="51" t="str">
        <f>IF(B188="","",IFERROR(VLOOKUP(SUBSTITUTE(SUBSTITUTE(H188,"~","~~"),"*","~*"),إعدادات_الأنواع!$A$4:$B$40,2,FALSE()),"?"))</f>
        <v>RCS</v>
      </c>
    </row>
    <row r="189" spans="1:20" ht="15" customHeight="1">
      <c r="A189" s="20" t="str">
        <f>IF(B189="","",IF(T189="?","⚠️ نوع غير معرف",T189&amp;TEXT(COUNTIFS($T$3:T189,T189),"000")))</f>
        <v>RCS182</v>
      </c>
      <c r="B189" s="38" t="s">
        <v>340</v>
      </c>
      <c r="C189" s="38" t="s">
        <v>341</v>
      </c>
      <c r="D189" s="39">
        <v>42500</v>
      </c>
      <c r="E189" s="54" t="s">
        <v>58</v>
      </c>
      <c r="F189" s="41">
        <f t="shared" ca="1" si="8"/>
        <v>10</v>
      </c>
      <c r="G189" s="42" t="s">
        <v>51</v>
      </c>
      <c r="H189" s="37" t="s">
        <v>9</v>
      </c>
      <c r="I189" s="43">
        <v>46215</v>
      </c>
      <c r="J189" s="44">
        <f t="shared" si="9"/>
        <v>46245</v>
      </c>
      <c r="K189" s="45" t="s">
        <v>44</v>
      </c>
      <c r="L189" s="46">
        <f ca="1">IF(OR(K189="لم يدفع",B189=""),"",IF(K189="تأمين فقط",0,IF(K189="اشتراك 300",300,IF(F189&lt;14,IFERROR(VLOOKUP(SUBSTITUTE(SUBSTITUTE(H189,"~","~~"),"*","~*"),إعدادات_الأنواع!$A$4:$D$40,3,FALSE()),0),IFERROR(VLOOKUP(SUBSTITUTE(SUBSTITUTE(H189,"~","~~"),"*","~*"),إعدادات_الأنواع!$A$4:$D$40,4,FALSE()),0)))))</f>
        <v>1300</v>
      </c>
      <c r="M189" s="47">
        <f>IF(OR(K189="لم يدفع",B189=""),"",IFERROR(VLOOKUP(SUBSTITUTE(SUBSTITUTE(H189,"~","~~"),"*","~*"),إعدادات_الأنواع!$A$4:$E$40,5,FALSE()),0))</f>
        <v>500</v>
      </c>
      <c r="N189" s="47">
        <f>IF(OR(K189="لم يدفع",K189="تأمين فقط",K189="اشتراك 300",B189=""),"",IFERROR(VLOOKUP(SUBSTITUTE(SUBSTITUTE(H189,"~","~~"),"*","~*"),إعدادات_الأنواع!$A$4:$F$40,6,FALSE()),0))</f>
        <v>1000</v>
      </c>
      <c r="O189" s="55">
        <f t="shared" ca="1" si="10"/>
        <v>1800</v>
      </c>
      <c r="P189" s="48" t="str">
        <f t="shared" ca="1" si="11"/>
        <v>✅ ساري</v>
      </c>
      <c r="Q189" s="52" t="s">
        <v>45</v>
      </c>
      <c r="R189" s="49" t="s">
        <v>194</v>
      </c>
      <c r="S189" s="50">
        <f>IF(B189="","",COUNTA(التجديد!E189:E189))</f>
        <v>0</v>
      </c>
      <c r="T189" s="51" t="str">
        <f>IF(B189="","",IFERROR(VLOOKUP(SUBSTITUTE(SUBSTITUTE(H189,"~","~~"),"*","~*"),إعدادات_الأنواع!$A$4:$B$40,2,FALSE()),"?"))</f>
        <v>RCS</v>
      </c>
    </row>
    <row r="190" spans="1:20" ht="15" customHeight="1">
      <c r="A190" s="20" t="str">
        <f>IF(B190="","",IF(T190="?","⚠️ نوع غير معرف",T190&amp;TEXT(COUNTIFS($T$3:T190,T190),"000")))</f>
        <v>RCS183</v>
      </c>
      <c r="B190" s="38" t="s">
        <v>342</v>
      </c>
      <c r="C190" s="38" t="s">
        <v>343</v>
      </c>
      <c r="D190" s="39">
        <v>43241</v>
      </c>
      <c r="E190" s="54" t="s">
        <v>58</v>
      </c>
      <c r="F190" s="41">
        <f t="shared" ca="1" si="8"/>
        <v>8</v>
      </c>
      <c r="G190" s="42"/>
      <c r="H190" s="37" t="s">
        <v>9</v>
      </c>
      <c r="I190" s="43">
        <v>46215</v>
      </c>
      <c r="J190" s="44">
        <f t="shared" si="9"/>
        <v>46245</v>
      </c>
      <c r="K190" s="45" t="s">
        <v>44</v>
      </c>
      <c r="L190" s="46">
        <f ca="1">IF(OR(K190="لم يدفع",B190=""),"",IF(K190="تأمين فقط",0,IF(K190="اشتراك 300",300,IF(F190&lt;14,IFERROR(VLOOKUP(SUBSTITUTE(SUBSTITUTE(H190,"~","~~"),"*","~*"),إعدادات_الأنواع!$A$4:$D$40,3,FALSE()),0),IFERROR(VLOOKUP(SUBSTITUTE(SUBSTITUTE(H190,"~","~~"),"*","~*"),إعدادات_الأنواع!$A$4:$D$40,4,FALSE()),0)))))</f>
        <v>1300</v>
      </c>
      <c r="M190" s="47">
        <f>IF(OR(K190="لم يدفع",B190=""),"",IFERROR(VLOOKUP(SUBSTITUTE(SUBSTITUTE(H190,"~","~~"),"*","~*"),إعدادات_الأنواع!$A$4:$E$40,5,FALSE()),0))</f>
        <v>500</v>
      </c>
      <c r="N190" s="47">
        <f>IF(OR(K190="لم يدفع",K190="تأمين فقط",K190="اشتراك 300",B190=""),"",IFERROR(VLOOKUP(SUBSTITUTE(SUBSTITUTE(H190,"~","~~"),"*","~*"),إعدادات_الأنواع!$A$4:$F$40,6,FALSE()),0))</f>
        <v>1000</v>
      </c>
      <c r="O190" s="55">
        <f t="shared" ca="1" si="10"/>
        <v>1800</v>
      </c>
      <c r="P190" s="48" t="str">
        <f t="shared" ca="1" si="11"/>
        <v>✅ ساري</v>
      </c>
      <c r="Q190" s="52" t="s">
        <v>45</v>
      </c>
      <c r="R190" s="49" t="s">
        <v>194</v>
      </c>
      <c r="S190" s="50">
        <f>IF(B190="","",COUNTA(التجديد!E190:E190))</f>
        <v>0</v>
      </c>
      <c r="T190" s="51" t="str">
        <f>IF(B190="","",IFERROR(VLOOKUP(SUBSTITUTE(SUBSTITUTE(H190,"~","~~"),"*","~*"),إعدادات_الأنواع!$A$4:$B$40,2,FALSE()),"?"))</f>
        <v>RCS</v>
      </c>
    </row>
    <row r="191" spans="1:20" ht="15" customHeight="1">
      <c r="A191" s="20" t="str">
        <f>IF(B191="","",IF(T191="?","⚠️ نوع غير معرف",T191&amp;TEXT(COUNTIFS($T$3:T191,T191),"000")))</f>
        <v>RCS184</v>
      </c>
      <c r="B191" s="38" t="s">
        <v>344</v>
      </c>
      <c r="C191" s="38" t="s">
        <v>243</v>
      </c>
      <c r="D191" s="39">
        <v>40950</v>
      </c>
      <c r="E191" s="54" t="s">
        <v>43</v>
      </c>
      <c r="F191" s="41">
        <f t="shared" ca="1" si="8"/>
        <v>14</v>
      </c>
      <c r="G191" s="42"/>
      <c r="H191" s="37" t="s">
        <v>9</v>
      </c>
      <c r="I191" s="43">
        <v>46215</v>
      </c>
      <c r="J191" s="44">
        <f t="shared" si="9"/>
        <v>46245</v>
      </c>
      <c r="K191" s="45" t="s">
        <v>44</v>
      </c>
      <c r="L191" s="46">
        <f ca="1">IF(OR(K191="لم يدفع",B191=""),"",IF(K191="تأمين فقط",0,IF(K191="اشتراك 300",300,IF(F191&lt;14,IFERROR(VLOOKUP(SUBSTITUTE(SUBSTITUTE(H191,"~","~~"),"*","~*"),إعدادات_الأنواع!$A$4:$D$40,3,FALSE()),0),IFERROR(VLOOKUP(SUBSTITUTE(SUBSTITUTE(H191,"~","~~"),"*","~*"),إعدادات_الأنواع!$A$4:$D$40,4,FALSE()),0)))))</f>
        <v>1500</v>
      </c>
      <c r="M191" s="47">
        <f>IF(OR(K191="لم يدفع",B191=""),"",IFERROR(VLOOKUP(SUBSTITUTE(SUBSTITUTE(H191,"~","~~"),"*","~*"),إعدادات_الأنواع!$A$4:$E$40,5,FALSE()),0))</f>
        <v>500</v>
      </c>
      <c r="N191" s="47">
        <f>IF(OR(K191="لم يدفع",K191="تأمين فقط",K191="اشتراك 300",B191=""),"",IFERROR(VLOOKUP(SUBSTITUTE(SUBSTITUTE(H191,"~","~~"),"*","~*"),إعدادات_الأنواع!$A$4:$F$40,6,FALSE()),0))</f>
        <v>1000</v>
      </c>
      <c r="O191" s="55">
        <f t="shared" ca="1" si="10"/>
        <v>2000</v>
      </c>
      <c r="P191" s="48" t="str">
        <f t="shared" ca="1" si="11"/>
        <v>✅ ساري</v>
      </c>
      <c r="Q191" s="52" t="s">
        <v>45</v>
      </c>
      <c r="R191" s="49" t="s">
        <v>46</v>
      </c>
      <c r="S191" s="50">
        <f>IF(B191="","",COUNTA(التجديد!E191:E191))</f>
        <v>0</v>
      </c>
      <c r="T191" s="51" t="str">
        <f>IF(B191="","",IFERROR(VLOOKUP(SUBSTITUTE(SUBSTITUTE(H191,"~","~~"),"*","~*"),إعدادات_الأنواع!$A$4:$B$40,2,FALSE()),"?"))</f>
        <v>RCS</v>
      </c>
    </row>
    <row r="192" spans="1:20" ht="15" customHeight="1">
      <c r="A192" s="20" t="str">
        <f>IF(B192="","",IF(T192="?","⚠️ نوع غير معرف",T192&amp;TEXT(COUNTIFS($T$3:T192,T192),"000")))</f>
        <v>RCS185</v>
      </c>
      <c r="B192" s="38" t="s">
        <v>345</v>
      </c>
      <c r="C192" s="38" t="s">
        <v>346</v>
      </c>
      <c r="D192" s="39">
        <v>41054</v>
      </c>
      <c r="E192" s="54" t="s">
        <v>43</v>
      </c>
      <c r="F192" s="41">
        <f t="shared" ca="1" si="8"/>
        <v>14</v>
      </c>
      <c r="G192" s="42"/>
      <c r="H192" s="37" t="s">
        <v>9</v>
      </c>
      <c r="I192" s="43">
        <v>46215</v>
      </c>
      <c r="J192" s="44">
        <f t="shared" si="9"/>
        <v>46245</v>
      </c>
      <c r="K192" s="45" t="s">
        <v>44</v>
      </c>
      <c r="L192" s="46">
        <f ca="1">IF(OR(K192="لم يدفع",B192=""),"",IF(K192="تأمين فقط",0,IF(K192="اشتراك 300",300,IF(F192&lt;14,IFERROR(VLOOKUP(SUBSTITUTE(SUBSTITUTE(H192,"~","~~"),"*","~*"),إعدادات_الأنواع!$A$4:$D$40,3,FALSE()),0),IFERROR(VLOOKUP(SUBSTITUTE(SUBSTITUTE(H192,"~","~~"),"*","~*"),إعدادات_الأنواع!$A$4:$D$40,4,FALSE()),0)))))</f>
        <v>1500</v>
      </c>
      <c r="M192" s="47">
        <f>IF(OR(K192="لم يدفع",B192=""),"",IFERROR(VLOOKUP(SUBSTITUTE(SUBSTITUTE(H192,"~","~~"),"*","~*"),إعدادات_الأنواع!$A$4:$E$40,5,FALSE()),0))</f>
        <v>500</v>
      </c>
      <c r="N192" s="47">
        <f>IF(OR(K192="لم يدفع",K192="تأمين فقط",K192="اشتراك 300",B192=""),"",IFERROR(VLOOKUP(SUBSTITUTE(SUBSTITUTE(H192,"~","~~"),"*","~*"),إعدادات_الأنواع!$A$4:$F$40,6,FALSE()),0))</f>
        <v>1000</v>
      </c>
      <c r="O192" s="55">
        <f t="shared" ca="1" si="10"/>
        <v>2000</v>
      </c>
      <c r="P192" s="48" t="str">
        <f t="shared" ca="1" si="11"/>
        <v>✅ ساري</v>
      </c>
      <c r="Q192" s="52" t="s">
        <v>45</v>
      </c>
      <c r="R192" s="49" t="s">
        <v>46</v>
      </c>
      <c r="S192" s="50">
        <f>IF(B192="","",COUNTA(التجديد!E192:E192))</f>
        <v>0</v>
      </c>
      <c r="T192" s="51" t="str">
        <f>IF(B192="","",IFERROR(VLOOKUP(SUBSTITUTE(SUBSTITUTE(H192,"~","~~"),"*","~*"),إعدادات_الأنواع!$A$4:$B$40,2,FALSE()),"?"))</f>
        <v>RCS</v>
      </c>
    </row>
    <row r="193" spans="1:20" ht="15" customHeight="1">
      <c r="A193" s="20" t="str">
        <f>IF(B193="","",IF(T193="?","⚠️ نوع غير معرف",T193&amp;TEXT(COUNTIFS($T$3:T193,T193),"000")))</f>
        <v>X006</v>
      </c>
      <c r="B193" s="38" t="s">
        <v>347</v>
      </c>
      <c r="C193" s="38" t="s">
        <v>348</v>
      </c>
      <c r="D193" s="39">
        <v>42090</v>
      </c>
      <c r="E193" s="54" t="s">
        <v>58</v>
      </c>
      <c r="F193" s="41">
        <f t="shared" ca="1" si="8"/>
        <v>11</v>
      </c>
      <c r="G193" s="42"/>
      <c r="H193" s="37" t="s">
        <v>17</v>
      </c>
      <c r="I193" s="43">
        <v>46215</v>
      </c>
      <c r="J193" s="44">
        <f t="shared" si="9"/>
        <v>46245</v>
      </c>
      <c r="K193" s="45" t="s">
        <v>44</v>
      </c>
      <c r="L193" s="46">
        <f ca="1">IF(OR(K193="لم يدفع",B193=""),"",IF(K193="تأمين فقط",0,IF(K193="اشتراك 300",300,IF(F193&lt;14,IFERROR(VLOOKUP(SUBSTITUTE(SUBSTITUTE(H193,"~","~~"),"*","~*"),إعدادات_الأنواع!$A$4:$D$40,3,FALSE()),0),IFERROR(VLOOKUP(SUBSTITUTE(SUBSTITUTE(H193,"~","~~"),"*","~*"),إعدادات_الأنواع!$A$4:$D$40,4,FALSE()),0)))))</f>
        <v>0</v>
      </c>
      <c r="M193" s="47">
        <f>IF(OR(K193="لم يدفع",B193=""),"",IFERROR(VLOOKUP(SUBSTITUTE(SUBSTITUTE(H193,"~","~~"),"*","~*"),إعدادات_الأنواع!$A$4:$E$40,5,FALSE()),0))</f>
        <v>0</v>
      </c>
      <c r="N193" s="47">
        <f>IF(OR(K193="لم يدفع",K193="تأمين فقط",K193="اشتراك 300",B193=""),"",IFERROR(VLOOKUP(SUBSTITUTE(SUBSTITUTE(H193,"~","~~"),"*","~*"),إعدادات_الأنواع!$A$4:$F$40,6,FALSE()),0))</f>
        <v>0</v>
      </c>
      <c r="O193" s="55">
        <f t="shared" ca="1" si="10"/>
        <v>0</v>
      </c>
      <c r="P193" s="48" t="str">
        <f t="shared" ca="1" si="11"/>
        <v>✅ ساري</v>
      </c>
      <c r="Q193" s="52" t="s">
        <v>45</v>
      </c>
      <c r="R193" s="49" t="s">
        <v>194</v>
      </c>
      <c r="S193" s="50">
        <f>IF(B193="","",COUNTA(التجديد!E193:E193))</f>
        <v>0</v>
      </c>
      <c r="T193" s="51" t="str">
        <f>IF(B193="","",IFERROR(VLOOKUP(SUBSTITUTE(SUBSTITUTE(H193,"~","~~"),"*","~*"),إعدادات_الأنواع!$A$4:$B$40,2,FALSE()),"?"))</f>
        <v>X</v>
      </c>
    </row>
    <row r="194" spans="1:20" ht="15" customHeight="1">
      <c r="A194" s="20" t="str">
        <f>IF(B194="","",IF(T194="?","⚠️ نوع غير معرف",T194&amp;TEXT(COUNTIFS($T$3:T194,T194),"000")))</f>
        <v>X007</v>
      </c>
      <c r="B194" s="38" t="s">
        <v>347</v>
      </c>
      <c r="C194" s="38" t="s">
        <v>349</v>
      </c>
      <c r="D194" s="39">
        <v>40976</v>
      </c>
      <c r="E194" s="54" t="s">
        <v>58</v>
      </c>
      <c r="F194" s="41">
        <f t="shared" ca="1" si="8"/>
        <v>14</v>
      </c>
      <c r="G194" s="42"/>
      <c r="H194" s="37" t="s">
        <v>17</v>
      </c>
      <c r="I194" s="43">
        <v>46215</v>
      </c>
      <c r="J194" s="44">
        <f t="shared" si="9"/>
        <v>46245</v>
      </c>
      <c r="K194" s="45" t="s">
        <v>44</v>
      </c>
      <c r="L194" s="46">
        <f ca="1">IF(OR(K194="لم يدفع",B194=""),"",IF(K194="تأمين فقط",0,IF(K194="اشتراك 300",300,IF(F194&lt;14,IFERROR(VLOOKUP(SUBSTITUTE(SUBSTITUTE(H194,"~","~~"),"*","~*"),إعدادات_الأنواع!$A$4:$D$40,3,FALSE()),0),IFERROR(VLOOKUP(SUBSTITUTE(SUBSTITUTE(H194,"~","~~"),"*","~*"),إعدادات_الأنواع!$A$4:$D$40,4,FALSE()),0)))))</f>
        <v>0</v>
      </c>
      <c r="M194" s="47">
        <f>IF(OR(K194="لم يدفع",B194=""),"",IFERROR(VLOOKUP(SUBSTITUTE(SUBSTITUTE(H194,"~","~~"),"*","~*"),إعدادات_الأنواع!$A$4:$E$40,5,FALSE()),0))</f>
        <v>0</v>
      </c>
      <c r="N194" s="47">
        <f>IF(OR(K194="لم يدفع",K194="تأمين فقط",K194="اشتراك 300",B194=""),"",IFERROR(VLOOKUP(SUBSTITUTE(SUBSTITUTE(H194,"~","~~"),"*","~*"),إعدادات_الأنواع!$A$4:$F$40,6,FALSE()),0))</f>
        <v>0</v>
      </c>
      <c r="O194" s="55">
        <f t="shared" ca="1" si="10"/>
        <v>0</v>
      </c>
      <c r="P194" s="48" t="str">
        <f t="shared" ca="1" si="11"/>
        <v>✅ ساري</v>
      </c>
      <c r="Q194" s="52" t="s">
        <v>45</v>
      </c>
      <c r="R194" s="49" t="s">
        <v>194</v>
      </c>
      <c r="S194" s="50">
        <f>IF(B194="","",COUNTA(التجديد!E194:E194))</f>
        <v>0</v>
      </c>
      <c r="T194" s="51" t="str">
        <f>IF(B194="","",IFERROR(VLOOKUP(SUBSTITUTE(SUBSTITUTE(H194,"~","~~"),"*","~*"),إعدادات_الأنواع!$A$4:$B$40,2,FALSE()),"?"))</f>
        <v>X</v>
      </c>
    </row>
    <row r="195" spans="1:20" ht="15" customHeight="1">
      <c r="A195" s="20" t="str">
        <f>IF(B195="","",IF(T195="?","⚠️ نوع غير معرف",T195&amp;TEXT(COUNTIFS($T$3:T195,T195),"000")))</f>
        <v>RCS186</v>
      </c>
      <c r="B195" s="38" t="s">
        <v>350</v>
      </c>
      <c r="C195" s="38" t="s">
        <v>351</v>
      </c>
      <c r="D195" s="39">
        <v>38937</v>
      </c>
      <c r="E195" s="54" t="s">
        <v>43</v>
      </c>
      <c r="F195" s="41">
        <f t="shared" ref="F195:F258" ca="1" si="12">IF(D195="","",DATEDIF(D195,TODAY(),"Y"))</f>
        <v>19</v>
      </c>
      <c r="G195" s="42"/>
      <c r="H195" s="37" t="s">
        <v>9</v>
      </c>
      <c r="I195" s="43">
        <v>46215</v>
      </c>
      <c r="J195" s="44">
        <f t="shared" ref="J195:J258" si="13">IF(I195="","",I195+30)</f>
        <v>46245</v>
      </c>
      <c r="K195" s="45" t="s">
        <v>44</v>
      </c>
      <c r="L195" s="46">
        <f ca="1">IF(OR(K195="لم يدفع",B195=""),"",IF(K195="تأمين فقط",0,IF(K195="اشتراك 300",300,IF(F195&lt;14,IFERROR(VLOOKUP(SUBSTITUTE(SUBSTITUTE(H195,"~","~~"),"*","~*"),إعدادات_الأنواع!$A$4:$D$40,3,FALSE()),0),IFERROR(VLOOKUP(SUBSTITUTE(SUBSTITUTE(H195,"~","~~"),"*","~*"),إعدادات_الأنواع!$A$4:$D$40,4,FALSE()),0)))))</f>
        <v>1500</v>
      </c>
      <c r="M195" s="47">
        <f>IF(OR(K195="لم يدفع",B195=""),"",IFERROR(VLOOKUP(SUBSTITUTE(SUBSTITUTE(H195,"~","~~"),"*","~*"),إعدادات_الأنواع!$A$4:$E$40,5,FALSE()),0))</f>
        <v>500</v>
      </c>
      <c r="N195" s="47">
        <f>IF(OR(K195="لم يدفع",K195="تأمين فقط",K195="اشتراك 300",B195=""),"",IFERROR(VLOOKUP(SUBSTITUTE(SUBSTITUTE(H195,"~","~~"),"*","~*"),إعدادات_الأنواع!$A$4:$F$40,6,FALSE()),0))</f>
        <v>1000</v>
      </c>
      <c r="O195" s="55">
        <f t="shared" ref="O195:O258" ca="1" si="14">IF(K195="لم يدفع","",IF(L195="","",IF(N195="",L195+M195,L195+M195)))</f>
        <v>2000</v>
      </c>
      <c r="P195" s="48" t="str">
        <f t="shared" ref="P195:P258" ca="1" si="15">IF(B195="","",IF(K195="لم يدفع","🔒 مجمدة",IF(J195="","",IF(J195&lt;TODAY(),"⛔ منتهي - يتطلب تجديد",IF(J195-5&lt;=TODAY(),"⚠️ قريب الانتهاء","✅ ساري")))))</f>
        <v>✅ ساري</v>
      </c>
      <c r="Q195" s="52" t="s">
        <v>45</v>
      </c>
      <c r="R195" s="49" t="s">
        <v>92</v>
      </c>
      <c r="S195" s="50">
        <f>IF(B195="","",COUNTA(التجديد!E195:E195))</f>
        <v>0</v>
      </c>
      <c r="T195" s="51" t="str">
        <f>IF(B195="","",IFERROR(VLOOKUP(SUBSTITUTE(SUBSTITUTE(H195,"~","~~"),"*","~*"),إعدادات_الأنواع!$A$4:$B$40,2,FALSE()),"?"))</f>
        <v>RCS</v>
      </c>
    </row>
    <row r="196" spans="1:20" ht="15" customHeight="1">
      <c r="A196" s="20" t="str">
        <f>IF(B196="","",IF(T196="?","⚠️ نوع غير معرف",T196&amp;TEXT(COUNTIFS($T$3:T196,T196),"000")))</f>
        <v>RCS187</v>
      </c>
      <c r="B196" s="38" t="s">
        <v>188</v>
      </c>
      <c r="C196" s="38" t="s">
        <v>352</v>
      </c>
      <c r="D196" s="39">
        <v>40959</v>
      </c>
      <c r="E196" s="54" t="s">
        <v>43</v>
      </c>
      <c r="F196" s="41">
        <f t="shared" ca="1" si="12"/>
        <v>14</v>
      </c>
      <c r="G196" s="42"/>
      <c r="H196" s="37" t="s">
        <v>9</v>
      </c>
      <c r="I196" s="43">
        <v>46215</v>
      </c>
      <c r="J196" s="44">
        <f t="shared" si="13"/>
        <v>46245</v>
      </c>
      <c r="K196" s="45" t="s">
        <v>44</v>
      </c>
      <c r="L196" s="46">
        <f ca="1">IF(OR(K196="لم يدفع",B196=""),"",IF(K196="تأمين فقط",0,IF(K196="اشتراك 300",300,IF(F196&lt;14,IFERROR(VLOOKUP(SUBSTITUTE(SUBSTITUTE(H196,"~","~~"),"*","~*"),إعدادات_الأنواع!$A$4:$D$40,3,FALSE()),0),IFERROR(VLOOKUP(SUBSTITUTE(SUBSTITUTE(H196,"~","~~"),"*","~*"),إعدادات_الأنواع!$A$4:$D$40,4,FALSE()),0)))))</f>
        <v>1500</v>
      </c>
      <c r="M196" s="47">
        <f>IF(OR(K196="لم يدفع",B196=""),"",IFERROR(VLOOKUP(SUBSTITUTE(SUBSTITUTE(H196,"~","~~"),"*","~*"),إعدادات_الأنواع!$A$4:$E$40,5,FALSE()),0))</f>
        <v>500</v>
      </c>
      <c r="N196" s="47">
        <f>IF(OR(K196="لم يدفع",K196="تأمين فقط",K196="اشتراك 300",B196=""),"",IFERROR(VLOOKUP(SUBSTITUTE(SUBSTITUTE(H196,"~","~~"),"*","~*"),إعدادات_الأنواع!$A$4:$F$40,6,FALSE()),0))</f>
        <v>1000</v>
      </c>
      <c r="O196" s="55">
        <f t="shared" ca="1" si="14"/>
        <v>2000</v>
      </c>
      <c r="P196" s="48" t="str">
        <f t="shared" ca="1" si="15"/>
        <v>✅ ساري</v>
      </c>
      <c r="Q196" s="52" t="s">
        <v>45</v>
      </c>
      <c r="R196" s="49" t="s">
        <v>46</v>
      </c>
      <c r="S196" s="50">
        <f>IF(B196="","",COUNTA(التجديد!E196:E196))</f>
        <v>0</v>
      </c>
      <c r="T196" s="51" t="str">
        <f>IF(B196="","",IFERROR(VLOOKUP(SUBSTITUTE(SUBSTITUTE(H196,"~","~~"),"*","~*"),إعدادات_الأنواع!$A$4:$B$40,2,FALSE()),"?"))</f>
        <v>RCS</v>
      </c>
    </row>
    <row r="197" spans="1:20" ht="15" customHeight="1">
      <c r="A197" s="20" t="str">
        <f>IF(B197="","",IF(T197="?","⚠️ نوع غير معرف",T197&amp;TEXT(COUNTIFS($T$3:T197,T197),"000")))</f>
        <v>RCS188</v>
      </c>
      <c r="B197" s="38" t="s">
        <v>353</v>
      </c>
      <c r="C197" s="38" t="s">
        <v>67</v>
      </c>
      <c r="D197" s="39">
        <v>40376</v>
      </c>
      <c r="E197" s="54" t="s">
        <v>43</v>
      </c>
      <c r="F197" s="41">
        <f t="shared" ca="1" si="12"/>
        <v>15</v>
      </c>
      <c r="G197" s="42" t="s">
        <v>63</v>
      </c>
      <c r="H197" s="37" t="s">
        <v>9</v>
      </c>
      <c r="I197" s="43">
        <v>46215</v>
      </c>
      <c r="J197" s="44">
        <f t="shared" si="13"/>
        <v>46245</v>
      </c>
      <c r="K197" s="45" t="s">
        <v>44</v>
      </c>
      <c r="L197" s="46">
        <f ca="1">IF(OR(K197="لم يدفع",B197=""),"",IF(K197="تأمين فقط",0,IF(K197="اشتراك 300",300,IF(F197&lt;14,IFERROR(VLOOKUP(SUBSTITUTE(SUBSTITUTE(H197,"~","~~"),"*","~*"),إعدادات_الأنواع!$A$4:$D$40,3,FALSE()),0),IFERROR(VLOOKUP(SUBSTITUTE(SUBSTITUTE(H197,"~","~~"),"*","~*"),إعدادات_الأنواع!$A$4:$D$40,4,FALSE()),0)))))</f>
        <v>1500</v>
      </c>
      <c r="M197" s="47">
        <f>IF(OR(K197="لم يدفع",B197=""),"",IFERROR(VLOOKUP(SUBSTITUTE(SUBSTITUTE(H197,"~","~~"),"*","~*"),إعدادات_الأنواع!$A$4:$E$40,5,FALSE()),0))</f>
        <v>500</v>
      </c>
      <c r="N197" s="47">
        <f>IF(OR(K197="لم يدفع",K197="تأمين فقط",K197="اشتراك 300",B197=""),"",IFERROR(VLOOKUP(SUBSTITUTE(SUBSTITUTE(H197,"~","~~"),"*","~*"),إعدادات_الأنواع!$A$4:$F$40,6,FALSE()),0))</f>
        <v>1000</v>
      </c>
      <c r="O197" s="55">
        <f t="shared" ca="1" si="14"/>
        <v>2000</v>
      </c>
      <c r="P197" s="48" t="str">
        <f t="shared" ca="1" si="15"/>
        <v>✅ ساري</v>
      </c>
      <c r="Q197" s="52" t="s">
        <v>45</v>
      </c>
      <c r="R197" s="49" t="s">
        <v>95</v>
      </c>
      <c r="S197" s="50">
        <f>IF(B197="","",COUNTA(التجديد!E197:E197))</f>
        <v>0</v>
      </c>
      <c r="T197" s="51" t="str">
        <f>IF(B197="","",IFERROR(VLOOKUP(SUBSTITUTE(SUBSTITUTE(H197,"~","~~"),"*","~*"),إعدادات_الأنواع!$A$4:$B$40,2,FALSE()),"?"))</f>
        <v>RCS</v>
      </c>
    </row>
    <row r="198" spans="1:20" ht="15" customHeight="1">
      <c r="A198" s="20" t="str">
        <f>IF(B198="","",IF(T198="?","⚠️ نوع غير معرف",T198&amp;TEXT(COUNTIFS($T$3:T198,T198),"000")))</f>
        <v>RCS189</v>
      </c>
      <c r="B198" s="38" t="s">
        <v>332</v>
      </c>
      <c r="C198" s="38" t="s">
        <v>354</v>
      </c>
      <c r="D198" s="39">
        <v>41308</v>
      </c>
      <c r="E198" s="54" t="s">
        <v>43</v>
      </c>
      <c r="F198" s="41">
        <f t="shared" ca="1" si="12"/>
        <v>13</v>
      </c>
      <c r="G198" s="42" t="s">
        <v>51</v>
      </c>
      <c r="H198" s="37" t="s">
        <v>9</v>
      </c>
      <c r="I198" s="43">
        <v>46215</v>
      </c>
      <c r="J198" s="44">
        <f t="shared" si="13"/>
        <v>46245</v>
      </c>
      <c r="K198" s="45" t="s">
        <v>44</v>
      </c>
      <c r="L198" s="46">
        <f ca="1">IF(OR(K198="لم يدفع",B198=""),"",IF(K198="تأمين فقط",0,IF(K198="اشتراك 300",300,IF(F198&lt;14,IFERROR(VLOOKUP(SUBSTITUTE(SUBSTITUTE(H198,"~","~~"),"*","~*"),إعدادات_الأنواع!$A$4:$D$40,3,FALSE()),0),IFERROR(VLOOKUP(SUBSTITUTE(SUBSTITUTE(H198,"~","~~"),"*","~*"),إعدادات_الأنواع!$A$4:$D$40,4,FALSE()),0)))))</f>
        <v>1300</v>
      </c>
      <c r="M198" s="47">
        <f>IF(OR(K198="لم يدفع",B198=""),"",IFERROR(VLOOKUP(SUBSTITUTE(SUBSTITUTE(H198,"~","~~"),"*","~*"),إعدادات_الأنواع!$A$4:$E$40,5,FALSE()),0))</f>
        <v>500</v>
      </c>
      <c r="N198" s="47">
        <f>IF(OR(K198="لم يدفع",K198="تأمين فقط",K198="اشتراك 300",B198=""),"",IFERROR(VLOOKUP(SUBSTITUTE(SUBSTITUTE(H198,"~","~~"),"*","~*"),إعدادات_الأنواع!$A$4:$F$40,6,FALSE()),0))</f>
        <v>1000</v>
      </c>
      <c r="O198" s="55">
        <f t="shared" ca="1" si="14"/>
        <v>1800</v>
      </c>
      <c r="P198" s="48" t="str">
        <f t="shared" ca="1" si="15"/>
        <v>✅ ساري</v>
      </c>
      <c r="Q198" s="52" t="s">
        <v>45</v>
      </c>
      <c r="R198" s="49" t="s">
        <v>95</v>
      </c>
      <c r="S198" s="50">
        <f>IF(B198="","",COUNTA(التجديد!E198:E198))</f>
        <v>0</v>
      </c>
      <c r="T198" s="51" t="str">
        <f>IF(B198="","",IFERROR(VLOOKUP(SUBSTITUTE(SUBSTITUTE(H198,"~","~~"),"*","~*"),إعدادات_الأنواع!$A$4:$B$40,2,FALSE()),"?"))</f>
        <v>RCS</v>
      </c>
    </row>
    <row r="199" spans="1:20" ht="15" customHeight="1">
      <c r="A199" s="20" t="str">
        <f>IF(B199="","",IF(T199="?","⚠️ نوع غير معرف",T199&amp;TEXT(COUNTIFS($T$3:T199,T199),"000")))</f>
        <v>RCS190</v>
      </c>
      <c r="B199" s="38" t="s">
        <v>355</v>
      </c>
      <c r="C199" s="38" t="s">
        <v>302</v>
      </c>
      <c r="D199" s="39">
        <v>40766</v>
      </c>
      <c r="E199" s="54" t="s">
        <v>43</v>
      </c>
      <c r="F199" s="41">
        <f t="shared" ca="1" si="12"/>
        <v>14</v>
      </c>
      <c r="G199" s="42"/>
      <c r="H199" s="37" t="s">
        <v>9</v>
      </c>
      <c r="I199" s="43">
        <v>46215</v>
      </c>
      <c r="J199" s="44">
        <f t="shared" si="13"/>
        <v>46245</v>
      </c>
      <c r="K199" s="45" t="s">
        <v>44</v>
      </c>
      <c r="L199" s="46">
        <f ca="1">IF(OR(K199="لم يدفع",B199=""),"",IF(K199="تأمين فقط",0,IF(K199="اشتراك 300",300,IF(F199&lt;14,IFERROR(VLOOKUP(SUBSTITUTE(SUBSTITUTE(H199,"~","~~"),"*","~*"),إعدادات_الأنواع!$A$4:$D$40,3,FALSE()),0),IFERROR(VLOOKUP(SUBSTITUTE(SUBSTITUTE(H199,"~","~~"),"*","~*"),إعدادات_الأنواع!$A$4:$D$40,4,FALSE()),0)))))</f>
        <v>1500</v>
      </c>
      <c r="M199" s="47">
        <f>IF(OR(K199="لم يدفع",B199=""),"",IFERROR(VLOOKUP(SUBSTITUTE(SUBSTITUTE(H199,"~","~~"),"*","~*"),إعدادات_الأنواع!$A$4:$E$40,5,FALSE()),0))</f>
        <v>500</v>
      </c>
      <c r="N199" s="47">
        <f>IF(OR(K199="لم يدفع",K199="تأمين فقط",K199="اشتراك 300",B199=""),"",IFERROR(VLOOKUP(SUBSTITUTE(SUBSTITUTE(H199,"~","~~"),"*","~*"),إعدادات_الأنواع!$A$4:$F$40,6,FALSE()),0))</f>
        <v>1000</v>
      </c>
      <c r="O199" s="55">
        <f t="shared" ca="1" si="14"/>
        <v>2000</v>
      </c>
      <c r="P199" s="48" t="str">
        <f t="shared" ca="1" si="15"/>
        <v>✅ ساري</v>
      </c>
      <c r="Q199" s="52" t="s">
        <v>45</v>
      </c>
      <c r="R199" s="49" t="s">
        <v>95</v>
      </c>
      <c r="S199" s="50">
        <f>IF(B199="","",COUNTA(التجديد!E199:E199))</f>
        <v>0</v>
      </c>
      <c r="T199" s="51" t="str">
        <f>IF(B199="","",IFERROR(VLOOKUP(SUBSTITUTE(SUBSTITUTE(H199,"~","~~"),"*","~*"),إعدادات_الأنواع!$A$4:$B$40,2,FALSE()),"?"))</f>
        <v>RCS</v>
      </c>
    </row>
    <row r="200" spans="1:20" ht="15" customHeight="1">
      <c r="A200" s="20" t="str">
        <f>IF(B200="","",IF(T200="?","⚠️ نوع غير معرف",T200&amp;TEXT(COUNTIFS($T$3:T200,T200),"000")))</f>
        <v>RCS191</v>
      </c>
      <c r="B200" s="38" t="s">
        <v>356</v>
      </c>
      <c r="C200" s="38" t="s">
        <v>357</v>
      </c>
      <c r="D200" s="39">
        <v>44724</v>
      </c>
      <c r="E200" s="54" t="s">
        <v>43</v>
      </c>
      <c r="F200" s="41">
        <f t="shared" ca="1" si="12"/>
        <v>4</v>
      </c>
      <c r="G200" s="42"/>
      <c r="H200" s="37" t="s">
        <v>14</v>
      </c>
      <c r="I200" s="43">
        <v>46215</v>
      </c>
      <c r="J200" s="44">
        <f t="shared" si="13"/>
        <v>46245</v>
      </c>
      <c r="K200" s="45" t="s">
        <v>44</v>
      </c>
      <c r="L200" s="46">
        <f ca="1">IF(OR(K200="لم يدفع",B200=""),"",IF(K200="تأمين فقط",0,IF(K200="اشتراك 300",300,IF(F200&lt;14,IFERROR(VLOOKUP(SUBSTITUTE(SUBSTITUTE(H200,"~","~~"),"*","~*"),إعدادات_الأنواع!$A$4:$D$40,3,FALSE()),0),IFERROR(VLOOKUP(SUBSTITUTE(SUBSTITUTE(H200,"~","~~"),"*","~*"),إعدادات_الأنواع!$A$4:$D$40,4,FALSE()),0)))))</f>
        <v>300</v>
      </c>
      <c r="M200" s="47">
        <f>IF(OR(K200="لم يدفع",B200=""),"",IFERROR(VLOOKUP(SUBSTITUTE(SUBSTITUTE(H200,"~","~~"),"*","~*"),إعدادات_الأنواع!$A$4:$E$40,5,FALSE()),0))</f>
        <v>500</v>
      </c>
      <c r="N200" s="47">
        <f>IF(OR(K200="لم يدفع",K200="تأمين فقط",K200="اشتراك 300",B200=""),"",IFERROR(VLOOKUP(SUBSTITUTE(SUBSTITUTE(H200,"~","~~"),"*","~*"),إعدادات_الأنواع!$A$4:$F$40,6,FALSE()),0))</f>
        <v>0</v>
      </c>
      <c r="O200" s="55">
        <f t="shared" ca="1" si="14"/>
        <v>800</v>
      </c>
      <c r="P200" s="48" t="str">
        <f t="shared" ca="1" si="15"/>
        <v>✅ ساري</v>
      </c>
      <c r="Q200" s="52" t="s">
        <v>45</v>
      </c>
      <c r="R200" s="49" t="s">
        <v>46</v>
      </c>
      <c r="S200" s="50">
        <f>IF(B200="","",COUNTA(التجديد!E200:E200))</f>
        <v>0</v>
      </c>
      <c r="T200" s="51" t="str">
        <f>IF(B200="","",IFERROR(VLOOKUP(SUBSTITUTE(SUBSTITUTE(H200,"~","~~"),"*","~*"),إعدادات_الأنواع!$A$4:$B$40,2,FALSE()),"?"))</f>
        <v>RCS</v>
      </c>
    </row>
    <row r="201" spans="1:20" ht="15" customHeight="1">
      <c r="A201" s="20" t="str">
        <f>IF(B201="","",IF(T201="?","⚠️ نوع غير معرف",T201&amp;TEXT(COUNTIFS($T$3:T201,T201),"000")))</f>
        <v>X008</v>
      </c>
      <c r="B201" s="38" t="s">
        <v>358</v>
      </c>
      <c r="C201" s="38" t="s">
        <v>359</v>
      </c>
      <c r="D201" s="39">
        <v>38101</v>
      </c>
      <c r="E201" s="54" t="s">
        <v>43</v>
      </c>
      <c r="F201" s="41">
        <f t="shared" ca="1" si="12"/>
        <v>22</v>
      </c>
      <c r="G201" s="42"/>
      <c r="H201" s="37" t="s">
        <v>17</v>
      </c>
      <c r="I201" s="43">
        <v>46215</v>
      </c>
      <c r="J201" s="44">
        <f t="shared" si="13"/>
        <v>46245</v>
      </c>
      <c r="K201" s="45" t="s">
        <v>44</v>
      </c>
      <c r="L201" s="46">
        <f ca="1">IF(OR(K201="لم يدفع",B201=""),"",IF(K201="تأمين فقط",0,IF(K201="اشتراك 300",300,IF(F201&lt;14,IFERROR(VLOOKUP(SUBSTITUTE(SUBSTITUTE(H201,"~","~~"),"*","~*"),إعدادات_الأنواع!$A$4:$D$40,3,FALSE()),0),IFERROR(VLOOKUP(SUBSTITUTE(SUBSTITUTE(H201,"~","~~"),"*","~*"),إعدادات_الأنواع!$A$4:$D$40,4,FALSE()),0)))))</f>
        <v>0</v>
      </c>
      <c r="M201" s="47">
        <f>IF(OR(K201="لم يدفع",B201=""),"",IFERROR(VLOOKUP(SUBSTITUTE(SUBSTITUTE(H201,"~","~~"),"*","~*"),إعدادات_الأنواع!$A$4:$E$40,5,FALSE()),0))</f>
        <v>0</v>
      </c>
      <c r="N201" s="47">
        <f>IF(OR(K201="لم يدفع",K201="تأمين فقط",K201="اشتراك 300",B201=""),"",IFERROR(VLOOKUP(SUBSTITUTE(SUBSTITUTE(H201,"~","~~"),"*","~*"),إعدادات_الأنواع!$A$4:$F$40,6,FALSE()),0))</f>
        <v>0</v>
      </c>
      <c r="O201" s="55">
        <f t="shared" ca="1" si="14"/>
        <v>0</v>
      </c>
      <c r="P201" s="48" t="str">
        <f t="shared" ca="1" si="15"/>
        <v>✅ ساري</v>
      </c>
      <c r="Q201" s="52" t="s">
        <v>45</v>
      </c>
      <c r="R201" s="49" t="s">
        <v>95</v>
      </c>
      <c r="S201" s="50">
        <f>IF(B201="","",COUNTA(التجديد!E201:E201))</f>
        <v>0</v>
      </c>
      <c r="T201" s="51" t="str">
        <f>IF(B201="","",IFERROR(VLOOKUP(SUBSTITUTE(SUBSTITUTE(H201,"~","~~"),"*","~*"),إعدادات_الأنواع!$A$4:$B$40,2,FALSE()),"?"))</f>
        <v>X</v>
      </c>
    </row>
    <row r="202" spans="1:20" ht="15" customHeight="1">
      <c r="A202" s="20" t="str">
        <f>IF(B202="","",IF(T202="?","⚠️ نوع غير معرف",T202&amp;TEXT(COUNTIFS($T$3:T202,T202),"000")))</f>
        <v/>
      </c>
      <c r="B202" s="38"/>
      <c r="C202" s="38"/>
      <c r="D202" s="39"/>
      <c r="E202" s="54"/>
      <c r="F202" s="41" t="str">
        <f t="shared" ca="1" si="12"/>
        <v/>
      </c>
      <c r="G202" s="42"/>
      <c r="H202" s="37"/>
      <c r="I202" s="43"/>
      <c r="J202" s="44" t="str">
        <f t="shared" si="13"/>
        <v/>
      </c>
      <c r="K202" s="45"/>
      <c r="L202" s="46" t="str">
        <f>IF(OR(K202="لم يدفع",B202=""),"",IF(K202="تأمين فقط",0,IF(K202="اشتراك 300",300,IF(F202&lt;14,IFERROR(VLOOKUP(SUBSTITUTE(SUBSTITUTE(H202,"~","~~"),"*","~*"),إعدادات_الأنواع!$A$4:$D$40,3,FALSE()),0),IFERROR(VLOOKUP(SUBSTITUTE(SUBSTITUTE(H202,"~","~~"),"*","~*"),إعدادات_الأنواع!$A$4:$D$40,4,FALSE()),0)))))</f>
        <v/>
      </c>
      <c r="M202" s="47" t="str">
        <f>IF(OR(K202="لم يدفع",B202=""),"",IFERROR(VLOOKUP(SUBSTITUTE(SUBSTITUTE(H202,"~","~~"),"*","~*"),إعدادات_الأنواع!$A$4:$E$40,5,FALSE()),0))</f>
        <v/>
      </c>
      <c r="N202" s="47" t="str">
        <f>IF(OR(K202="لم يدفع",K202="تأمين فقط",K202="اشتراك 300",B202=""),"",IFERROR(VLOOKUP(SUBSTITUTE(SUBSTITUTE(H202,"~","~~"),"*","~*"),إعدادات_الأنواع!$A$4:$F$40,6,FALSE()),0))</f>
        <v/>
      </c>
      <c r="O202" s="55" t="str">
        <f t="shared" si="14"/>
        <v/>
      </c>
      <c r="P202" s="48" t="str">
        <f t="shared" ca="1" si="15"/>
        <v/>
      </c>
      <c r="Q202" s="52"/>
      <c r="R202" s="49"/>
      <c r="S202" s="50" t="str">
        <f>IF(B202="","",COUNTA(التجديد!E202:E202))</f>
        <v/>
      </c>
      <c r="T202" s="51" t="str">
        <f>IF(B202="","",IFERROR(VLOOKUP(SUBSTITUTE(SUBSTITUTE(H202,"~","~~"),"*","~*"),إعدادات_الأنواع!$A$4:$B$40,2,FALSE()),"?"))</f>
        <v/>
      </c>
    </row>
    <row r="203" spans="1:20" ht="15" customHeight="1">
      <c r="A203" s="20" t="str">
        <f>IF(B203="","",IF(T203="?","⚠️ نوع غير معرف",T203&amp;TEXT(COUNTIFS($T$3:T203,T203),"000")))</f>
        <v/>
      </c>
      <c r="B203" s="38"/>
      <c r="C203" s="38"/>
      <c r="D203" s="39"/>
      <c r="E203" s="54"/>
      <c r="F203" s="41" t="str">
        <f t="shared" ca="1" si="12"/>
        <v/>
      </c>
      <c r="G203" s="42"/>
      <c r="H203" s="37"/>
      <c r="I203" s="43"/>
      <c r="J203" s="44" t="str">
        <f t="shared" si="13"/>
        <v/>
      </c>
      <c r="K203" s="45"/>
      <c r="L203" s="46" t="str">
        <f>IF(OR(K203="لم يدفع",B203=""),"",IF(K203="تأمين فقط",0,IF(K203="اشتراك 300",300,IF(F203&lt;14,IFERROR(VLOOKUP(SUBSTITUTE(SUBSTITUTE(H203,"~","~~"),"*","~*"),إعدادات_الأنواع!$A$4:$D$40,3,FALSE()),0),IFERROR(VLOOKUP(SUBSTITUTE(SUBSTITUTE(H203,"~","~~"),"*","~*"),إعدادات_الأنواع!$A$4:$D$40,4,FALSE()),0)))))</f>
        <v/>
      </c>
      <c r="M203" s="47" t="str">
        <f>IF(OR(K203="لم يدفع",B203=""),"",IFERROR(VLOOKUP(SUBSTITUTE(SUBSTITUTE(H203,"~","~~"),"*","~*"),إعدادات_الأنواع!$A$4:$E$40,5,FALSE()),0))</f>
        <v/>
      </c>
      <c r="N203" s="47" t="str">
        <f>IF(OR(K203="لم يدفع",K203="تأمين فقط",K203="اشتراك 300",B203=""),"",IFERROR(VLOOKUP(SUBSTITUTE(SUBSTITUTE(H203,"~","~~"),"*","~*"),إعدادات_الأنواع!$A$4:$F$40,6,FALSE()),0))</f>
        <v/>
      </c>
      <c r="O203" s="55" t="str">
        <f t="shared" si="14"/>
        <v/>
      </c>
      <c r="P203" s="48" t="str">
        <f t="shared" ca="1" si="15"/>
        <v/>
      </c>
      <c r="Q203" s="52"/>
      <c r="R203" s="49"/>
      <c r="S203" s="50" t="str">
        <f>IF(B203="","",COUNTA(التجديد!E203:E203))</f>
        <v/>
      </c>
      <c r="T203" s="51" t="str">
        <f>IF(B203="","",IFERROR(VLOOKUP(SUBSTITUTE(SUBSTITUTE(H203,"~","~~"),"*","~*"),إعدادات_الأنواع!$A$4:$B$40,2,FALSE()),"?"))</f>
        <v/>
      </c>
    </row>
    <row r="204" spans="1:20" ht="15" customHeight="1">
      <c r="A204" s="20" t="str">
        <f>IF(B204="","",IF(T204="?","⚠️ نوع غير معرف",T204&amp;TEXT(COUNTIFS($T$3:T204,T204),"000")))</f>
        <v/>
      </c>
      <c r="B204" s="38"/>
      <c r="C204" s="38"/>
      <c r="D204" s="39"/>
      <c r="E204" s="54"/>
      <c r="F204" s="41" t="str">
        <f t="shared" ca="1" si="12"/>
        <v/>
      </c>
      <c r="G204" s="42"/>
      <c r="H204" s="37"/>
      <c r="I204" s="43"/>
      <c r="J204" s="44" t="str">
        <f t="shared" si="13"/>
        <v/>
      </c>
      <c r="K204" s="45"/>
      <c r="L204" s="46" t="str">
        <f>IF(OR(K204="لم يدفع",B204=""),"",IF(K204="تأمين فقط",0,IF(K204="اشتراك 300",300,IF(F204&lt;14,IFERROR(VLOOKUP(SUBSTITUTE(SUBSTITUTE(H204,"~","~~"),"*","~*"),إعدادات_الأنواع!$A$4:$D$40,3,FALSE()),0),IFERROR(VLOOKUP(SUBSTITUTE(SUBSTITUTE(H204,"~","~~"),"*","~*"),إعدادات_الأنواع!$A$4:$D$40,4,FALSE()),0)))))</f>
        <v/>
      </c>
      <c r="M204" s="47" t="str">
        <f>IF(OR(K204="لم يدفع",B204=""),"",IFERROR(VLOOKUP(SUBSTITUTE(SUBSTITUTE(H204,"~","~~"),"*","~*"),إعدادات_الأنواع!$A$4:$E$40,5,FALSE()),0))</f>
        <v/>
      </c>
      <c r="N204" s="47" t="str">
        <f>IF(OR(K204="لم يدفع",K204="تأمين فقط",K204="اشتراك 300",B204=""),"",IFERROR(VLOOKUP(SUBSTITUTE(SUBSTITUTE(H204,"~","~~"),"*","~*"),إعدادات_الأنواع!$A$4:$F$40,6,FALSE()),0))</f>
        <v/>
      </c>
      <c r="O204" s="55" t="str">
        <f t="shared" si="14"/>
        <v/>
      </c>
      <c r="P204" s="48" t="str">
        <f t="shared" ca="1" si="15"/>
        <v/>
      </c>
      <c r="Q204" s="52"/>
      <c r="R204" s="49"/>
      <c r="S204" s="50" t="str">
        <f>IF(B204="","",COUNTA(التجديد!E204:E204))</f>
        <v/>
      </c>
      <c r="T204" s="51" t="str">
        <f>IF(B204="","",IFERROR(VLOOKUP(SUBSTITUTE(SUBSTITUTE(H204,"~","~~"),"*","~*"),إعدادات_الأنواع!$A$4:$B$40,2,FALSE()),"?"))</f>
        <v/>
      </c>
    </row>
    <row r="205" spans="1:20" ht="15" customHeight="1">
      <c r="A205" s="20" t="str">
        <f>IF(B205="","",IF(T205="?","⚠️ نوع غير معرف",T205&amp;TEXT(COUNTIFS($T$3:T205,T205),"000")))</f>
        <v/>
      </c>
      <c r="B205" s="38"/>
      <c r="C205" s="38"/>
      <c r="D205" s="39"/>
      <c r="E205" s="54"/>
      <c r="F205" s="41" t="str">
        <f t="shared" ca="1" si="12"/>
        <v/>
      </c>
      <c r="G205" s="42"/>
      <c r="H205" s="37"/>
      <c r="I205" s="43"/>
      <c r="J205" s="44" t="str">
        <f t="shared" si="13"/>
        <v/>
      </c>
      <c r="K205" s="45"/>
      <c r="L205" s="46" t="str">
        <f>IF(OR(K205="لم يدفع",B205=""),"",IF(K205="تأمين فقط",0,IF(K205="اشتراك 300",300,IF(F205&lt;14,IFERROR(VLOOKUP(SUBSTITUTE(SUBSTITUTE(H205,"~","~~"),"*","~*"),إعدادات_الأنواع!$A$4:$D$40,3,FALSE()),0),IFERROR(VLOOKUP(SUBSTITUTE(SUBSTITUTE(H205,"~","~~"),"*","~*"),إعدادات_الأنواع!$A$4:$D$40,4,FALSE()),0)))))</f>
        <v/>
      </c>
      <c r="M205" s="47" t="str">
        <f>IF(OR(K205="لم يدفع",B205=""),"",IFERROR(VLOOKUP(SUBSTITUTE(SUBSTITUTE(H205,"~","~~"),"*","~*"),إعدادات_الأنواع!$A$4:$E$40,5,FALSE()),0))</f>
        <v/>
      </c>
      <c r="N205" s="47" t="str">
        <f>IF(OR(K205="لم يدفع",K205="تأمين فقط",K205="اشتراك 300",B205=""),"",IFERROR(VLOOKUP(SUBSTITUTE(SUBSTITUTE(H205,"~","~~"),"*","~*"),إعدادات_الأنواع!$A$4:$F$40,6,FALSE()),0))</f>
        <v/>
      </c>
      <c r="O205" s="55" t="str">
        <f t="shared" si="14"/>
        <v/>
      </c>
      <c r="P205" s="48" t="str">
        <f t="shared" ca="1" si="15"/>
        <v/>
      </c>
      <c r="Q205" s="52"/>
      <c r="R205" s="49"/>
      <c r="S205" s="50" t="str">
        <f>IF(B205="","",COUNTA(التجديد!E205:E205))</f>
        <v/>
      </c>
      <c r="T205" s="51" t="str">
        <f>IF(B205="","",IFERROR(VLOOKUP(SUBSTITUTE(SUBSTITUTE(H205,"~","~~"),"*","~*"),إعدادات_الأنواع!$A$4:$B$40,2,FALSE()),"?"))</f>
        <v/>
      </c>
    </row>
    <row r="206" spans="1:20" ht="15" customHeight="1">
      <c r="A206" s="20" t="str">
        <f>IF(B206="","",IF(T206="?","⚠️ نوع غير معرف",T206&amp;TEXT(COUNTIFS($T$3:T206,T206),"000")))</f>
        <v/>
      </c>
      <c r="B206" s="38"/>
      <c r="C206" s="38"/>
      <c r="D206" s="39"/>
      <c r="E206" s="54"/>
      <c r="F206" s="41" t="str">
        <f t="shared" ca="1" si="12"/>
        <v/>
      </c>
      <c r="G206" s="42"/>
      <c r="H206" s="37"/>
      <c r="I206" s="43"/>
      <c r="J206" s="44" t="str">
        <f t="shared" si="13"/>
        <v/>
      </c>
      <c r="K206" s="45"/>
      <c r="L206" s="46" t="str">
        <f>IF(OR(K206="لم يدفع",B206=""),"",IF(K206="تأمين فقط",0,IF(K206="اشتراك 300",300,IF(F206&lt;14,IFERROR(VLOOKUP(SUBSTITUTE(SUBSTITUTE(H206,"~","~~"),"*","~*"),إعدادات_الأنواع!$A$4:$D$40,3,FALSE()),0),IFERROR(VLOOKUP(SUBSTITUTE(SUBSTITUTE(H206,"~","~~"),"*","~*"),إعدادات_الأنواع!$A$4:$D$40,4,FALSE()),0)))))</f>
        <v/>
      </c>
      <c r="M206" s="47" t="str">
        <f>IF(OR(K206="لم يدفع",B206=""),"",IFERROR(VLOOKUP(SUBSTITUTE(SUBSTITUTE(H206,"~","~~"),"*","~*"),إعدادات_الأنواع!$A$4:$E$40,5,FALSE()),0))</f>
        <v/>
      </c>
      <c r="N206" s="47" t="str">
        <f>IF(OR(K206="لم يدفع",K206="تأمين فقط",K206="اشتراك 300",B206=""),"",IFERROR(VLOOKUP(SUBSTITUTE(SUBSTITUTE(H206,"~","~~"),"*","~*"),إعدادات_الأنواع!$A$4:$F$40,6,FALSE()),0))</f>
        <v/>
      </c>
      <c r="O206" s="55" t="str">
        <f t="shared" si="14"/>
        <v/>
      </c>
      <c r="P206" s="48" t="str">
        <f t="shared" ca="1" si="15"/>
        <v/>
      </c>
      <c r="Q206" s="52"/>
      <c r="R206" s="49"/>
      <c r="S206" s="50" t="str">
        <f>IF(B206="","",COUNTA(التجديد!E206:E206))</f>
        <v/>
      </c>
      <c r="T206" s="51" t="str">
        <f>IF(B206="","",IFERROR(VLOOKUP(SUBSTITUTE(SUBSTITUTE(H206,"~","~~"),"*","~*"),إعدادات_الأنواع!$A$4:$B$40,2,FALSE()),"?"))</f>
        <v/>
      </c>
    </row>
    <row r="207" spans="1:20" ht="15" customHeight="1">
      <c r="A207" s="20" t="str">
        <f>IF(B207="","",IF(T207="?","⚠️ نوع غير معرف",T207&amp;TEXT(COUNTIFS($T$3:T207,T207),"000")))</f>
        <v/>
      </c>
      <c r="B207" s="38"/>
      <c r="C207" s="38"/>
      <c r="D207" s="39"/>
      <c r="E207" s="54"/>
      <c r="F207" s="41" t="str">
        <f t="shared" ca="1" si="12"/>
        <v/>
      </c>
      <c r="G207" s="42"/>
      <c r="H207" s="37"/>
      <c r="I207" s="43"/>
      <c r="J207" s="44" t="str">
        <f t="shared" si="13"/>
        <v/>
      </c>
      <c r="K207" s="45"/>
      <c r="L207" s="46" t="str">
        <f>IF(OR(K207="لم يدفع",B207=""),"",IF(K207="تأمين فقط",0,IF(K207="اشتراك 300",300,IF(F207&lt;14,IFERROR(VLOOKUP(SUBSTITUTE(SUBSTITUTE(H207,"~","~~"),"*","~*"),إعدادات_الأنواع!$A$4:$D$40,3,FALSE()),0),IFERROR(VLOOKUP(SUBSTITUTE(SUBSTITUTE(H207,"~","~~"),"*","~*"),إعدادات_الأنواع!$A$4:$D$40,4,FALSE()),0)))))</f>
        <v/>
      </c>
      <c r="M207" s="47" t="str">
        <f>IF(OR(K207="لم يدفع",B207=""),"",IFERROR(VLOOKUP(SUBSTITUTE(SUBSTITUTE(H207,"~","~~"),"*","~*"),إعدادات_الأنواع!$A$4:$E$40,5,FALSE()),0))</f>
        <v/>
      </c>
      <c r="N207" s="47" t="str">
        <f>IF(OR(K207="لم يدفع",K207="تأمين فقط",K207="اشتراك 300",B207=""),"",IFERROR(VLOOKUP(SUBSTITUTE(SUBSTITUTE(H207,"~","~~"),"*","~*"),إعدادات_الأنواع!$A$4:$F$40,6,FALSE()),0))</f>
        <v/>
      </c>
      <c r="O207" s="55" t="str">
        <f t="shared" si="14"/>
        <v/>
      </c>
      <c r="P207" s="48" t="str">
        <f t="shared" ca="1" si="15"/>
        <v/>
      </c>
      <c r="Q207" s="52"/>
      <c r="R207" s="49"/>
      <c r="S207" s="50" t="str">
        <f>IF(B207="","",COUNTA(التجديد!E207:E207))</f>
        <v/>
      </c>
      <c r="T207" s="51" t="str">
        <f>IF(B207="","",IFERROR(VLOOKUP(SUBSTITUTE(SUBSTITUTE(H207,"~","~~"),"*","~*"),إعدادات_الأنواع!$A$4:$B$40,2,FALSE()),"?"))</f>
        <v/>
      </c>
    </row>
    <row r="208" spans="1:20" ht="15" customHeight="1">
      <c r="A208" s="20" t="str">
        <f>IF(B208="","",IF(T208="?","⚠️ نوع غير معرف",T208&amp;TEXT(COUNTIFS($T$3:T208,T208),"000")))</f>
        <v/>
      </c>
      <c r="B208" s="38"/>
      <c r="C208" s="38"/>
      <c r="D208" s="39"/>
      <c r="E208" s="54"/>
      <c r="F208" s="41" t="str">
        <f t="shared" ca="1" si="12"/>
        <v/>
      </c>
      <c r="G208" s="42"/>
      <c r="H208" s="37"/>
      <c r="I208" s="43"/>
      <c r="J208" s="44" t="str">
        <f t="shared" si="13"/>
        <v/>
      </c>
      <c r="K208" s="45"/>
      <c r="L208" s="46" t="str">
        <f>IF(OR(K208="لم يدفع",B208=""),"",IF(K208="تأمين فقط",0,IF(K208="اشتراك 300",300,IF(F208&lt;14,IFERROR(VLOOKUP(SUBSTITUTE(SUBSTITUTE(H208,"~","~~"),"*","~*"),إعدادات_الأنواع!$A$4:$D$40,3,FALSE()),0),IFERROR(VLOOKUP(SUBSTITUTE(SUBSTITUTE(H208,"~","~~"),"*","~*"),إعدادات_الأنواع!$A$4:$D$40,4,FALSE()),0)))))</f>
        <v/>
      </c>
      <c r="M208" s="47" t="str">
        <f>IF(OR(K208="لم يدفع",B208=""),"",IFERROR(VLOOKUP(SUBSTITUTE(SUBSTITUTE(H208,"~","~~"),"*","~*"),إعدادات_الأنواع!$A$4:$E$40,5,FALSE()),0))</f>
        <v/>
      </c>
      <c r="N208" s="47" t="str">
        <f>IF(OR(K208="لم يدفع",K208="تأمين فقط",K208="اشتراك 300",B208=""),"",IFERROR(VLOOKUP(SUBSTITUTE(SUBSTITUTE(H208,"~","~~"),"*","~*"),إعدادات_الأنواع!$A$4:$F$40,6,FALSE()),0))</f>
        <v/>
      </c>
      <c r="O208" s="55" t="str">
        <f t="shared" si="14"/>
        <v/>
      </c>
      <c r="P208" s="48" t="str">
        <f t="shared" ca="1" si="15"/>
        <v/>
      </c>
      <c r="Q208" s="52"/>
      <c r="R208" s="49"/>
      <c r="S208" s="50" t="str">
        <f>IF(B208="","",COUNTA(التجديد!E208:E208))</f>
        <v/>
      </c>
      <c r="T208" s="51" t="str">
        <f>IF(B208="","",IFERROR(VLOOKUP(SUBSTITUTE(SUBSTITUTE(H208,"~","~~"),"*","~*"),إعدادات_الأنواع!$A$4:$B$40,2,FALSE()),"?"))</f>
        <v/>
      </c>
    </row>
    <row r="209" spans="1:20" ht="15" customHeight="1">
      <c r="A209" s="20" t="str">
        <f>IF(B209="","",IF(T209="?","⚠️ نوع غير معرف",T209&amp;TEXT(COUNTIFS($T$3:T209,T209),"000")))</f>
        <v/>
      </c>
      <c r="B209" s="38"/>
      <c r="C209" s="38"/>
      <c r="D209" s="39"/>
      <c r="E209" s="54"/>
      <c r="F209" s="41" t="str">
        <f t="shared" ca="1" si="12"/>
        <v/>
      </c>
      <c r="G209" s="42"/>
      <c r="H209" s="37"/>
      <c r="I209" s="43"/>
      <c r="J209" s="44" t="str">
        <f t="shared" si="13"/>
        <v/>
      </c>
      <c r="K209" s="45"/>
      <c r="L209" s="46" t="str">
        <f>IF(OR(K209="لم يدفع",B209=""),"",IF(K209="تأمين فقط",0,IF(K209="اشتراك 300",300,IF(F209&lt;14,IFERROR(VLOOKUP(SUBSTITUTE(SUBSTITUTE(H209,"~","~~"),"*","~*"),إعدادات_الأنواع!$A$4:$D$40,3,FALSE()),0),IFERROR(VLOOKUP(SUBSTITUTE(SUBSTITUTE(H209,"~","~~"),"*","~*"),إعدادات_الأنواع!$A$4:$D$40,4,FALSE()),0)))))</f>
        <v/>
      </c>
      <c r="M209" s="47" t="str">
        <f>IF(OR(K209="لم يدفع",B209=""),"",IFERROR(VLOOKUP(SUBSTITUTE(SUBSTITUTE(H209,"~","~~"),"*","~*"),إعدادات_الأنواع!$A$4:$E$40,5,FALSE()),0))</f>
        <v/>
      </c>
      <c r="N209" s="47" t="str">
        <f>IF(OR(K209="لم يدفع",K209="تأمين فقط",K209="اشتراك 300",B209=""),"",IFERROR(VLOOKUP(SUBSTITUTE(SUBSTITUTE(H209,"~","~~"),"*","~*"),إعدادات_الأنواع!$A$4:$F$40,6,FALSE()),0))</f>
        <v/>
      </c>
      <c r="O209" s="55" t="str">
        <f t="shared" si="14"/>
        <v/>
      </c>
      <c r="P209" s="48" t="str">
        <f t="shared" ca="1" si="15"/>
        <v/>
      </c>
      <c r="Q209" s="52"/>
      <c r="R209" s="49"/>
      <c r="S209" s="50" t="str">
        <f>IF(B209="","",COUNTA(التجديد!E209:E209))</f>
        <v/>
      </c>
      <c r="T209" s="51" t="str">
        <f>IF(B209="","",IFERROR(VLOOKUP(SUBSTITUTE(SUBSTITUTE(H209,"~","~~"),"*","~*"),إعدادات_الأنواع!$A$4:$B$40,2,FALSE()),"?"))</f>
        <v/>
      </c>
    </row>
    <row r="210" spans="1:20" ht="15" customHeight="1">
      <c r="A210" s="20" t="str">
        <f>IF(B210="","",IF(T210="?","⚠️ نوع غير معرف",T210&amp;TEXT(COUNTIFS($T$3:T210,T210),"000")))</f>
        <v/>
      </c>
      <c r="B210" s="38"/>
      <c r="C210" s="38"/>
      <c r="D210" s="39"/>
      <c r="E210" s="54"/>
      <c r="F210" s="41" t="str">
        <f t="shared" ca="1" si="12"/>
        <v/>
      </c>
      <c r="G210" s="42"/>
      <c r="H210" s="37"/>
      <c r="I210" s="43"/>
      <c r="J210" s="44" t="str">
        <f t="shared" si="13"/>
        <v/>
      </c>
      <c r="K210" s="45"/>
      <c r="L210" s="46" t="str">
        <f>IF(OR(K210="لم يدفع",B210=""),"",IF(K210="تأمين فقط",0,IF(K210="اشتراك 300",300,IF(F210&lt;14,IFERROR(VLOOKUP(SUBSTITUTE(SUBSTITUTE(H210,"~","~~"),"*","~*"),إعدادات_الأنواع!$A$4:$D$40,3,FALSE()),0),IFERROR(VLOOKUP(SUBSTITUTE(SUBSTITUTE(H210,"~","~~"),"*","~*"),إعدادات_الأنواع!$A$4:$D$40,4,FALSE()),0)))))</f>
        <v/>
      </c>
      <c r="M210" s="47" t="str">
        <f>IF(OR(K210="لم يدفع",B210=""),"",IFERROR(VLOOKUP(SUBSTITUTE(SUBSTITUTE(H210,"~","~~"),"*","~*"),إعدادات_الأنواع!$A$4:$E$40,5,FALSE()),0))</f>
        <v/>
      </c>
      <c r="N210" s="47" t="str">
        <f>IF(OR(K210="لم يدفع",K210="تأمين فقط",K210="اشتراك 300",B210=""),"",IFERROR(VLOOKUP(SUBSTITUTE(SUBSTITUTE(H210,"~","~~"),"*","~*"),إعدادات_الأنواع!$A$4:$F$40,6,FALSE()),0))</f>
        <v/>
      </c>
      <c r="O210" s="55" t="str">
        <f t="shared" si="14"/>
        <v/>
      </c>
      <c r="P210" s="48" t="str">
        <f t="shared" ca="1" si="15"/>
        <v/>
      </c>
      <c r="Q210" s="52"/>
      <c r="R210" s="49"/>
      <c r="S210" s="50" t="str">
        <f>IF(B210="","",COUNTA(التجديد!E210:E210))</f>
        <v/>
      </c>
      <c r="T210" s="51" t="str">
        <f>IF(B210="","",IFERROR(VLOOKUP(SUBSTITUTE(SUBSTITUTE(H210,"~","~~"),"*","~*"),إعدادات_الأنواع!$A$4:$B$40,2,FALSE()),"?"))</f>
        <v/>
      </c>
    </row>
    <row r="211" spans="1:20" ht="15" customHeight="1">
      <c r="A211" s="20" t="str">
        <f>IF(B211="","",IF(T211="?","⚠️ نوع غير معرف",T211&amp;TEXT(COUNTIFS($T$3:T211,T211),"000")))</f>
        <v/>
      </c>
      <c r="B211" s="38"/>
      <c r="C211" s="38"/>
      <c r="D211" s="39"/>
      <c r="E211" s="54"/>
      <c r="F211" s="41" t="str">
        <f t="shared" ca="1" si="12"/>
        <v/>
      </c>
      <c r="G211" s="42"/>
      <c r="H211" s="37"/>
      <c r="I211" s="43"/>
      <c r="J211" s="44" t="str">
        <f t="shared" si="13"/>
        <v/>
      </c>
      <c r="K211" s="45"/>
      <c r="L211" s="46" t="str">
        <f>IF(OR(K211="لم يدفع",B211=""),"",IF(K211="تأمين فقط",0,IF(K211="اشتراك 300",300,IF(F211&lt;14,IFERROR(VLOOKUP(SUBSTITUTE(SUBSTITUTE(H211,"~","~~"),"*","~*"),إعدادات_الأنواع!$A$4:$D$40,3,FALSE()),0),IFERROR(VLOOKUP(SUBSTITUTE(SUBSTITUTE(H211,"~","~~"),"*","~*"),إعدادات_الأنواع!$A$4:$D$40,4,FALSE()),0)))))</f>
        <v/>
      </c>
      <c r="M211" s="47" t="str">
        <f>IF(OR(K211="لم يدفع",B211=""),"",IFERROR(VLOOKUP(SUBSTITUTE(SUBSTITUTE(H211,"~","~~"),"*","~*"),إعدادات_الأنواع!$A$4:$E$40,5,FALSE()),0))</f>
        <v/>
      </c>
      <c r="N211" s="47" t="str">
        <f>IF(OR(K211="لم يدفع",K211="تأمين فقط",K211="اشتراك 300",B211=""),"",IFERROR(VLOOKUP(SUBSTITUTE(SUBSTITUTE(H211,"~","~~"),"*","~*"),إعدادات_الأنواع!$A$4:$F$40,6,FALSE()),0))</f>
        <v/>
      </c>
      <c r="O211" s="55" t="str">
        <f t="shared" si="14"/>
        <v/>
      </c>
      <c r="P211" s="48" t="str">
        <f t="shared" ca="1" si="15"/>
        <v/>
      </c>
      <c r="Q211" s="52"/>
      <c r="R211" s="49"/>
      <c r="S211" s="50" t="str">
        <f>IF(B211="","",COUNTA(التجديد!E211:E211))</f>
        <v/>
      </c>
      <c r="T211" s="51" t="str">
        <f>IF(B211="","",IFERROR(VLOOKUP(SUBSTITUTE(SUBSTITUTE(H211,"~","~~"),"*","~*"),إعدادات_الأنواع!$A$4:$B$40,2,FALSE()),"?"))</f>
        <v/>
      </c>
    </row>
    <row r="212" spans="1:20" ht="15" customHeight="1">
      <c r="A212" s="20" t="str">
        <f>IF(B212="","",IF(T212="?","⚠️ نوع غير معرف",T212&amp;TEXT(COUNTIFS($T$3:T212,T212),"000")))</f>
        <v/>
      </c>
      <c r="B212" s="38"/>
      <c r="C212" s="38"/>
      <c r="D212" s="39"/>
      <c r="E212" s="54"/>
      <c r="F212" s="41" t="str">
        <f t="shared" ca="1" si="12"/>
        <v/>
      </c>
      <c r="G212" s="42"/>
      <c r="H212" s="37"/>
      <c r="I212" s="43"/>
      <c r="J212" s="44" t="str">
        <f t="shared" si="13"/>
        <v/>
      </c>
      <c r="K212" s="45"/>
      <c r="L212" s="46" t="str">
        <f>IF(OR(K212="لم يدفع",B212=""),"",IF(K212="تأمين فقط",0,IF(K212="اشتراك 300",300,IF(F212&lt;14,IFERROR(VLOOKUP(SUBSTITUTE(SUBSTITUTE(H212,"~","~~"),"*","~*"),إعدادات_الأنواع!$A$4:$D$40,3,FALSE()),0),IFERROR(VLOOKUP(SUBSTITUTE(SUBSTITUTE(H212,"~","~~"),"*","~*"),إعدادات_الأنواع!$A$4:$D$40,4,FALSE()),0)))))</f>
        <v/>
      </c>
      <c r="M212" s="47" t="str">
        <f>IF(OR(K212="لم يدفع",B212=""),"",IFERROR(VLOOKUP(SUBSTITUTE(SUBSTITUTE(H212,"~","~~"),"*","~*"),إعدادات_الأنواع!$A$4:$E$40,5,FALSE()),0))</f>
        <v/>
      </c>
      <c r="N212" s="47" t="str">
        <f>IF(OR(K212="لم يدفع",K212="تأمين فقط",K212="اشتراك 300",B212=""),"",IFERROR(VLOOKUP(SUBSTITUTE(SUBSTITUTE(H212,"~","~~"),"*","~*"),إعدادات_الأنواع!$A$4:$F$40,6,FALSE()),0))</f>
        <v/>
      </c>
      <c r="O212" s="55" t="str">
        <f t="shared" si="14"/>
        <v/>
      </c>
      <c r="P212" s="48" t="str">
        <f t="shared" ca="1" si="15"/>
        <v/>
      </c>
      <c r="Q212" s="52"/>
      <c r="R212" s="49"/>
      <c r="S212" s="50" t="str">
        <f>IF(B212="","",COUNTA(التجديد!E212:E212))</f>
        <v/>
      </c>
      <c r="T212" s="51" t="str">
        <f>IF(B212="","",IFERROR(VLOOKUP(SUBSTITUTE(SUBSTITUTE(H212,"~","~~"),"*","~*"),إعدادات_الأنواع!$A$4:$B$40,2,FALSE()),"?"))</f>
        <v/>
      </c>
    </row>
    <row r="213" spans="1:20" ht="15" customHeight="1">
      <c r="A213" s="20" t="str">
        <f>IF(B213="","",IF(T213="?","⚠️ نوع غير معرف",T213&amp;TEXT(COUNTIFS($T$3:T213,T213),"000")))</f>
        <v/>
      </c>
      <c r="B213" s="38"/>
      <c r="C213" s="38"/>
      <c r="D213" s="39"/>
      <c r="E213" s="54"/>
      <c r="F213" s="41" t="str">
        <f t="shared" ca="1" si="12"/>
        <v/>
      </c>
      <c r="G213" s="42"/>
      <c r="H213" s="37"/>
      <c r="I213" s="43"/>
      <c r="J213" s="44" t="str">
        <f t="shared" si="13"/>
        <v/>
      </c>
      <c r="K213" s="45"/>
      <c r="L213" s="46" t="str">
        <f>IF(OR(K213="لم يدفع",B213=""),"",IF(K213="تأمين فقط",0,IF(K213="اشتراك 300",300,IF(F213&lt;14,IFERROR(VLOOKUP(SUBSTITUTE(SUBSTITUTE(H213,"~","~~"),"*","~*"),إعدادات_الأنواع!$A$4:$D$40,3,FALSE()),0),IFERROR(VLOOKUP(SUBSTITUTE(SUBSTITUTE(H213,"~","~~"),"*","~*"),إعدادات_الأنواع!$A$4:$D$40,4,FALSE()),0)))))</f>
        <v/>
      </c>
      <c r="M213" s="47" t="str">
        <f>IF(OR(K213="لم يدفع",B213=""),"",IFERROR(VLOOKUP(SUBSTITUTE(SUBSTITUTE(H213,"~","~~"),"*","~*"),إعدادات_الأنواع!$A$4:$E$40,5,FALSE()),0))</f>
        <v/>
      </c>
      <c r="N213" s="47" t="str">
        <f>IF(OR(K213="لم يدفع",K213="تأمين فقط",K213="اشتراك 300",B213=""),"",IFERROR(VLOOKUP(SUBSTITUTE(SUBSTITUTE(H213,"~","~~"),"*","~*"),إعدادات_الأنواع!$A$4:$F$40,6,FALSE()),0))</f>
        <v/>
      </c>
      <c r="O213" s="55" t="str">
        <f t="shared" si="14"/>
        <v/>
      </c>
      <c r="P213" s="48" t="str">
        <f t="shared" ca="1" si="15"/>
        <v/>
      </c>
      <c r="Q213" s="52"/>
      <c r="R213" s="49"/>
      <c r="S213" s="50" t="str">
        <f>IF(B213="","",COUNTA(التجديد!E213:E213))</f>
        <v/>
      </c>
      <c r="T213" s="51" t="str">
        <f>IF(B213="","",IFERROR(VLOOKUP(SUBSTITUTE(SUBSTITUTE(H213,"~","~~"),"*","~*"),إعدادات_الأنواع!$A$4:$B$40,2,FALSE()),"?"))</f>
        <v/>
      </c>
    </row>
    <row r="214" spans="1:20" ht="15" customHeight="1">
      <c r="A214" s="20" t="str">
        <f>IF(B214="","",IF(T214="?","⚠️ نوع غير معرف",T214&amp;TEXT(COUNTIFS($T$3:T214,T214),"000")))</f>
        <v/>
      </c>
      <c r="B214" s="38"/>
      <c r="C214" s="38"/>
      <c r="D214" s="39"/>
      <c r="E214" s="54"/>
      <c r="F214" s="41" t="str">
        <f t="shared" ca="1" si="12"/>
        <v/>
      </c>
      <c r="G214" s="42"/>
      <c r="H214" s="37"/>
      <c r="I214" s="43"/>
      <c r="J214" s="44" t="str">
        <f t="shared" si="13"/>
        <v/>
      </c>
      <c r="K214" s="45"/>
      <c r="L214" s="46" t="str">
        <f>IF(OR(K214="لم يدفع",B214=""),"",IF(K214="تأمين فقط",0,IF(K214="اشتراك 300",300,IF(F214&lt;14,IFERROR(VLOOKUP(SUBSTITUTE(SUBSTITUTE(H214,"~","~~"),"*","~*"),إعدادات_الأنواع!$A$4:$D$40,3,FALSE()),0),IFERROR(VLOOKUP(SUBSTITUTE(SUBSTITUTE(H214,"~","~~"),"*","~*"),إعدادات_الأنواع!$A$4:$D$40,4,FALSE()),0)))))</f>
        <v/>
      </c>
      <c r="M214" s="47" t="str">
        <f>IF(OR(K214="لم يدفع",B214=""),"",IFERROR(VLOOKUP(SUBSTITUTE(SUBSTITUTE(H214,"~","~~"),"*","~*"),إعدادات_الأنواع!$A$4:$E$40,5,FALSE()),0))</f>
        <v/>
      </c>
      <c r="N214" s="47" t="str">
        <f>IF(OR(K214="لم يدفع",K214="تأمين فقط",K214="اشتراك 300",B214=""),"",IFERROR(VLOOKUP(SUBSTITUTE(SUBSTITUTE(H214,"~","~~"),"*","~*"),إعدادات_الأنواع!$A$4:$F$40,6,FALSE()),0))</f>
        <v/>
      </c>
      <c r="O214" s="55" t="str">
        <f t="shared" si="14"/>
        <v/>
      </c>
      <c r="P214" s="48" t="str">
        <f t="shared" ca="1" si="15"/>
        <v/>
      </c>
      <c r="Q214" s="52"/>
      <c r="R214" s="49"/>
      <c r="S214" s="50" t="str">
        <f>IF(B214="","",COUNTA(التجديد!E214:E214))</f>
        <v/>
      </c>
      <c r="T214" s="51" t="str">
        <f>IF(B214="","",IFERROR(VLOOKUP(SUBSTITUTE(SUBSTITUTE(H214,"~","~~"),"*","~*"),إعدادات_الأنواع!$A$4:$B$40,2,FALSE()),"?"))</f>
        <v/>
      </c>
    </row>
    <row r="215" spans="1:20" ht="15" customHeight="1">
      <c r="A215" s="20" t="str">
        <f>IF(B215="","",IF(T215="?","⚠️ نوع غير معرف",T215&amp;TEXT(COUNTIFS($T$3:T215,T215),"000")))</f>
        <v/>
      </c>
      <c r="B215" s="38"/>
      <c r="C215" s="38"/>
      <c r="D215" s="39"/>
      <c r="E215" s="54"/>
      <c r="F215" s="41" t="str">
        <f t="shared" ca="1" si="12"/>
        <v/>
      </c>
      <c r="G215" s="42"/>
      <c r="H215" s="37"/>
      <c r="I215" s="43"/>
      <c r="J215" s="44" t="str">
        <f t="shared" si="13"/>
        <v/>
      </c>
      <c r="K215" s="45"/>
      <c r="L215" s="46" t="str">
        <f>IF(OR(K215="لم يدفع",B215=""),"",IF(K215="تأمين فقط",0,IF(K215="اشتراك 300",300,IF(F215&lt;14,IFERROR(VLOOKUP(SUBSTITUTE(SUBSTITUTE(H215,"~","~~"),"*","~*"),إعدادات_الأنواع!$A$4:$D$40,3,FALSE()),0),IFERROR(VLOOKUP(SUBSTITUTE(SUBSTITUTE(H215,"~","~~"),"*","~*"),إعدادات_الأنواع!$A$4:$D$40,4,FALSE()),0)))))</f>
        <v/>
      </c>
      <c r="M215" s="47" t="str">
        <f>IF(OR(K215="لم يدفع",B215=""),"",IFERROR(VLOOKUP(SUBSTITUTE(SUBSTITUTE(H215,"~","~~"),"*","~*"),إعدادات_الأنواع!$A$4:$E$40,5,FALSE()),0))</f>
        <v/>
      </c>
      <c r="N215" s="47" t="str">
        <f>IF(OR(K215="لم يدفع",K215="تأمين فقط",K215="اشتراك 300",B215=""),"",IFERROR(VLOOKUP(SUBSTITUTE(SUBSTITUTE(H215,"~","~~"),"*","~*"),إعدادات_الأنواع!$A$4:$F$40,6,FALSE()),0))</f>
        <v/>
      </c>
      <c r="O215" s="55" t="str">
        <f t="shared" si="14"/>
        <v/>
      </c>
      <c r="P215" s="48" t="str">
        <f t="shared" ca="1" si="15"/>
        <v/>
      </c>
      <c r="Q215" s="52"/>
      <c r="R215" s="49"/>
      <c r="S215" s="50" t="str">
        <f>IF(B215="","",COUNTA(التجديد!E215:E215))</f>
        <v/>
      </c>
      <c r="T215" s="51" t="str">
        <f>IF(B215="","",IFERROR(VLOOKUP(SUBSTITUTE(SUBSTITUTE(H215,"~","~~"),"*","~*"),إعدادات_الأنواع!$A$4:$B$40,2,FALSE()),"?"))</f>
        <v/>
      </c>
    </row>
    <row r="216" spans="1:20" ht="15" customHeight="1">
      <c r="A216" s="20" t="str">
        <f>IF(B216="","",IF(T216="?","⚠️ نوع غير معرف",T216&amp;TEXT(COUNTIFS($T$3:T216,T216),"000")))</f>
        <v/>
      </c>
      <c r="B216" s="38"/>
      <c r="C216" s="38"/>
      <c r="D216" s="39"/>
      <c r="E216" s="54"/>
      <c r="F216" s="41" t="str">
        <f t="shared" ca="1" si="12"/>
        <v/>
      </c>
      <c r="G216" s="42"/>
      <c r="H216" s="37"/>
      <c r="I216" s="43"/>
      <c r="J216" s="44" t="str">
        <f t="shared" si="13"/>
        <v/>
      </c>
      <c r="K216" s="45"/>
      <c r="L216" s="46" t="str">
        <f>IF(OR(K216="لم يدفع",B216=""),"",IF(K216="تأمين فقط",0,IF(K216="اشتراك 300",300,IF(F216&lt;14,IFERROR(VLOOKUP(SUBSTITUTE(SUBSTITUTE(H216,"~","~~"),"*","~*"),إعدادات_الأنواع!$A$4:$D$40,3,FALSE()),0),IFERROR(VLOOKUP(SUBSTITUTE(SUBSTITUTE(H216,"~","~~"),"*","~*"),إعدادات_الأنواع!$A$4:$D$40,4,FALSE()),0)))))</f>
        <v/>
      </c>
      <c r="M216" s="47" t="str">
        <f>IF(OR(K216="لم يدفع",B216=""),"",IFERROR(VLOOKUP(SUBSTITUTE(SUBSTITUTE(H216,"~","~~"),"*","~*"),إعدادات_الأنواع!$A$4:$E$40,5,FALSE()),0))</f>
        <v/>
      </c>
      <c r="N216" s="47" t="str">
        <f>IF(OR(K216="لم يدفع",K216="تأمين فقط",K216="اشتراك 300",B216=""),"",IFERROR(VLOOKUP(SUBSTITUTE(SUBSTITUTE(H216,"~","~~"),"*","~*"),إعدادات_الأنواع!$A$4:$F$40,6,FALSE()),0))</f>
        <v/>
      </c>
      <c r="O216" s="55" t="str">
        <f t="shared" si="14"/>
        <v/>
      </c>
      <c r="P216" s="48" t="str">
        <f t="shared" ca="1" si="15"/>
        <v/>
      </c>
      <c r="Q216" s="52"/>
      <c r="R216" s="49"/>
      <c r="S216" s="50" t="str">
        <f>IF(B216="","",COUNTA(التجديد!E216:E216))</f>
        <v/>
      </c>
      <c r="T216" s="51" t="str">
        <f>IF(B216="","",IFERROR(VLOOKUP(SUBSTITUTE(SUBSTITUTE(H216,"~","~~"),"*","~*"),إعدادات_الأنواع!$A$4:$B$40,2,FALSE()),"?"))</f>
        <v/>
      </c>
    </row>
    <row r="217" spans="1:20" ht="15" customHeight="1">
      <c r="A217" s="20" t="str">
        <f>IF(B217="","",IF(T217="?","⚠️ نوع غير معرف",T217&amp;TEXT(COUNTIFS($T$3:T217,T217),"000")))</f>
        <v/>
      </c>
      <c r="B217" s="38"/>
      <c r="C217" s="38"/>
      <c r="D217" s="39"/>
      <c r="E217" s="54"/>
      <c r="F217" s="41" t="str">
        <f t="shared" ca="1" si="12"/>
        <v/>
      </c>
      <c r="G217" s="42"/>
      <c r="H217" s="37"/>
      <c r="I217" s="43"/>
      <c r="J217" s="44" t="str">
        <f t="shared" si="13"/>
        <v/>
      </c>
      <c r="K217" s="45"/>
      <c r="L217" s="46" t="str">
        <f>IF(OR(K217="لم يدفع",B217=""),"",IF(K217="تأمين فقط",0,IF(K217="اشتراك 300",300,IF(F217&lt;14,IFERROR(VLOOKUP(SUBSTITUTE(SUBSTITUTE(H217,"~","~~"),"*","~*"),إعدادات_الأنواع!$A$4:$D$40,3,FALSE()),0),IFERROR(VLOOKUP(SUBSTITUTE(SUBSTITUTE(H217,"~","~~"),"*","~*"),إعدادات_الأنواع!$A$4:$D$40,4,FALSE()),0)))))</f>
        <v/>
      </c>
      <c r="M217" s="47" t="str">
        <f>IF(OR(K217="لم يدفع",B217=""),"",IFERROR(VLOOKUP(SUBSTITUTE(SUBSTITUTE(H217,"~","~~"),"*","~*"),إعدادات_الأنواع!$A$4:$E$40,5,FALSE()),0))</f>
        <v/>
      </c>
      <c r="N217" s="47" t="str">
        <f>IF(OR(K217="لم يدفع",K217="تأمين فقط",K217="اشتراك 300",B217=""),"",IFERROR(VLOOKUP(SUBSTITUTE(SUBSTITUTE(H217,"~","~~"),"*","~*"),إعدادات_الأنواع!$A$4:$F$40,6,FALSE()),0))</f>
        <v/>
      </c>
      <c r="O217" s="55" t="str">
        <f t="shared" si="14"/>
        <v/>
      </c>
      <c r="P217" s="48" t="str">
        <f t="shared" ca="1" si="15"/>
        <v/>
      </c>
      <c r="Q217" s="52"/>
      <c r="R217" s="49"/>
      <c r="S217" s="50" t="str">
        <f>IF(B217="","",COUNTA(التجديد!E217:E217))</f>
        <v/>
      </c>
      <c r="T217" s="51" t="str">
        <f>IF(B217="","",IFERROR(VLOOKUP(SUBSTITUTE(SUBSTITUTE(H217,"~","~~"),"*","~*"),إعدادات_الأنواع!$A$4:$B$40,2,FALSE()),"?"))</f>
        <v/>
      </c>
    </row>
    <row r="218" spans="1:20" ht="15" customHeight="1">
      <c r="A218" s="20" t="str">
        <f>IF(B218="","",IF(T218="?","⚠️ نوع غير معرف",T218&amp;TEXT(COUNTIFS($T$3:T218,T218),"000")))</f>
        <v/>
      </c>
      <c r="B218" s="38"/>
      <c r="C218" s="38"/>
      <c r="D218" s="39"/>
      <c r="E218" s="54"/>
      <c r="F218" s="41" t="str">
        <f t="shared" ca="1" si="12"/>
        <v/>
      </c>
      <c r="G218" s="42"/>
      <c r="H218" s="37"/>
      <c r="I218" s="43"/>
      <c r="J218" s="44" t="str">
        <f t="shared" si="13"/>
        <v/>
      </c>
      <c r="K218" s="45"/>
      <c r="L218" s="46" t="str">
        <f>IF(OR(K218="لم يدفع",B218=""),"",IF(K218="تأمين فقط",0,IF(K218="اشتراك 300",300,IF(F218&lt;14,IFERROR(VLOOKUP(SUBSTITUTE(SUBSTITUTE(H218,"~","~~"),"*","~*"),إعدادات_الأنواع!$A$4:$D$40,3,FALSE()),0),IFERROR(VLOOKUP(SUBSTITUTE(SUBSTITUTE(H218,"~","~~"),"*","~*"),إعدادات_الأنواع!$A$4:$D$40,4,FALSE()),0)))))</f>
        <v/>
      </c>
      <c r="M218" s="47" t="str">
        <f>IF(OR(K218="لم يدفع",B218=""),"",IFERROR(VLOOKUP(SUBSTITUTE(SUBSTITUTE(H218,"~","~~"),"*","~*"),إعدادات_الأنواع!$A$4:$E$40,5,FALSE()),0))</f>
        <v/>
      </c>
      <c r="N218" s="47" t="str">
        <f>IF(OR(K218="لم يدفع",K218="تأمين فقط",K218="اشتراك 300",B218=""),"",IFERROR(VLOOKUP(SUBSTITUTE(SUBSTITUTE(H218,"~","~~"),"*","~*"),إعدادات_الأنواع!$A$4:$F$40,6,FALSE()),0))</f>
        <v/>
      </c>
      <c r="O218" s="55" t="str">
        <f t="shared" si="14"/>
        <v/>
      </c>
      <c r="P218" s="48" t="str">
        <f t="shared" ca="1" si="15"/>
        <v/>
      </c>
      <c r="Q218" s="52"/>
      <c r="R218" s="49"/>
      <c r="S218" s="50" t="str">
        <f>IF(B218="","",COUNTA(التجديد!E218:E218))</f>
        <v/>
      </c>
      <c r="T218" s="51" t="str">
        <f>IF(B218="","",IFERROR(VLOOKUP(SUBSTITUTE(SUBSTITUTE(H218,"~","~~"),"*","~*"),إعدادات_الأنواع!$A$4:$B$40,2,FALSE()),"?"))</f>
        <v/>
      </c>
    </row>
    <row r="219" spans="1:20" ht="15" customHeight="1">
      <c r="A219" s="20" t="str">
        <f>IF(B219="","",IF(T219="?","⚠️ نوع غير معرف",T219&amp;TEXT(COUNTIFS($T$3:T219,T219),"000")))</f>
        <v/>
      </c>
      <c r="B219" s="38"/>
      <c r="C219" s="38"/>
      <c r="D219" s="39"/>
      <c r="E219" s="54"/>
      <c r="F219" s="41" t="str">
        <f t="shared" ca="1" si="12"/>
        <v/>
      </c>
      <c r="G219" s="42"/>
      <c r="H219" s="37"/>
      <c r="I219" s="43"/>
      <c r="J219" s="44" t="str">
        <f t="shared" si="13"/>
        <v/>
      </c>
      <c r="K219" s="45"/>
      <c r="L219" s="46" t="str">
        <f>IF(OR(K219="لم يدفع",B219=""),"",IF(K219="تأمين فقط",0,IF(K219="اشتراك 300",300,IF(F219&lt;14,IFERROR(VLOOKUP(SUBSTITUTE(SUBSTITUTE(H219,"~","~~"),"*","~*"),إعدادات_الأنواع!$A$4:$D$40,3,FALSE()),0),IFERROR(VLOOKUP(SUBSTITUTE(SUBSTITUTE(H219,"~","~~"),"*","~*"),إعدادات_الأنواع!$A$4:$D$40,4,FALSE()),0)))))</f>
        <v/>
      </c>
      <c r="M219" s="47" t="str">
        <f>IF(OR(K219="لم يدفع",B219=""),"",IFERROR(VLOOKUP(SUBSTITUTE(SUBSTITUTE(H219,"~","~~"),"*","~*"),إعدادات_الأنواع!$A$4:$E$40,5,FALSE()),0))</f>
        <v/>
      </c>
      <c r="N219" s="47" t="str">
        <f>IF(OR(K219="لم يدفع",K219="تأمين فقط",K219="اشتراك 300",B219=""),"",IFERROR(VLOOKUP(SUBSTITUTE(SUBSTITUTE(H219,"~","~~"),"*","~*"),إعدادات_الأنواع!$A$4:$F$40,6,FALSE()),0))</f>
        <v/>
      </c>
      <c r="O219" s="55" t="str">
        <f t="shared" si="14"/>
        <v/>
      </c>
      <c r="P219" s="48" t="str">
        <f t="shared" ca="1" si="15"/>
        <v/>
      </c>
      <c r="Q219" s="52"/>
      <c r="R219" s="49"/>
      <c r="S219" s="50" t="str">
        <f>IF(B219="","",COUNTA(التجديد!E219:E219))</f>
        <v/>
      </c>
      <c r="T219" s="51" t="str">
        <f>IF(B219="","",IFERROR(VLOOKUP(SUBSTITUTE(SUBSTITUTE(H219,"~","~~"),"*","~*"),إعدادات_الأنواع!$A$4:$B$40,2,FALSE()),"?"))</f>
        <v/>
      </c>
    </row>
    <row r="220" spans="1:20" ht="15" customHeight="1">
      <c r="A220" s="20" t="str">
        <f>IF(B220="","",IF(T220="?","⚠️ نوع غير معرف",T220&amp;TEXT(COUNTIFS($T$3:T220,T220),"000")))</f>
        <v/>
      </c>
      <c r="B220" s="38"/>
      <c r="C220" s="38"/>
      <c r="D220" s="39"/>
      <c r="E220" s="54"/>
      <c r="F220" s="41" t="str">
        <f t="shared" ca="1" si="12"/>
        <v/>
      </c>
      <c r="G220" s="42"/>
      <c r="H220" s="37"/>
      <c r="I220" s="43"/>
      <c r="J220" s="44" t="str">
        <f t="shared" si="13"/>
        <v/>
      </c>
      <c r="K220" s="45"/>
      <c r="L220" s="46" t="str">
        <f>IF(OR(K220="لم يدفع",B220=""),"",IF(K220="تأمين فقط",0,IF(K220="اشتراك 300",300,IF(F220&lt;14,IFERROR(VLOOKUP(SUBSTITUTE(SUBSTITUTE(H220,"~","~~"),"*","~*"),إعدادات_الأنواع!$A$4:$D$40,3,FALSE()),0),IFERROR(VLOOKUP(SUBSTITUTE(SUBSTITUTE(H220,"~","~~"),"*","~*"),إعدادات_الأنواع!$A$4:$D$40,4,FALSE()),0)))))</f>
        <v/>
      </c>
      <c r="M220" s="47" t="str">
        <f>IF(OR(K220="لم يدفع",B220=""),"",IFERROR(VLOOKUP(SUBSTITUTE(SUBSTITUTE(H220,"~","~~"),"*","~*"),إعدادات_الأنواع!$A$4:$E$40,5,FALSE()),0))</f>
        <v/>
      </c>
      <c r="N220" s="47" t="str">
        <f>IF(OR(K220="لم يدفع",K220="تأمين فقط",K220="اشتراك 300",B220=""),"",IFERROR(VLOOKUP(SUBSTITUTE(SUBSTITUTE(H220,"~","~~"),"*","~*"),إعدادات_الأنواع!$A$4:$F$40,6,FALSE()),0))</f>
        <v/>
      </c>
      <c r="O220" s="55" t="str">
        <f t="shared" si="14"/>
        <v/>
      </c>
      <c r="P220" s="48" t="str">
        <f t="shared" ca="1" si="15"/>
        <v/>
      </c>
      <c r="Q220" s="52"/>
      <c r="R220" s="49"/>
      <c r="S220" s="50" t="str">
        <f>IF(B220="","",COUNTA(التجديد!E220:E220))</f>
        <v/>
      </c>
      <c r="T220" s="51" t="str">
        <f>IF(B220="","",IFERROR(VLOOKUP(SUBSTITUTE(SUBSTITUTE(H220,"~","~~"),"*","~*"),إعدادات_الأنواع!$A$4:$B$40,2,FALSE()),"?"))</f>
        <v/>
      </c>
    </row>
    <row r="221" spans="1:20" ht="15" customHeight="1">
      <c r="A221" s="20" t="str">
        <f>IF(B221="","",IF(T221="?","⚠️ نوع غير معرف",T221&amp;TEXT(COUNTIFS($T$3:T221,T221),"000")))</f>
        <v/>
      </c>
      <c r="B221" s="38"/>
      <c r="C221" s="38"/>
      <c r="D221" s="39"/>
      <c r="E221" s="54"/>
      <c r="F221" s="41" t="str">
        <f t="shared" ca="1" si="12"/>
        <v/>
      </c>
      <c r="G221" s="42"/>
      <c r="H221" s="37"/>
      <c r="I221" s="43"/>
      <c r="J221" s="44" t="str">
        <f t="shared" si="13"/>
        <v/>
      </c>
      <c r="K221" s="45"/>
      <c r="L221" s="46" t="str">
        <f>IF(OR(K221="لم يدفع",B221=""),"",IF(K221="تأمين فقط",0,IF(K221="اشتراك 300",300,IF(F221&lt;14,IFERROR(VLOOKUP(SUBSTITUTE(SUBSTITUTE(H221,"~","~~"),"*","~*"),إعدادات_الأنواع!$A$4:$D$40,3,FALSE()),0),IFERROR(VLOOKUP(SUBSTITUTE(SUBSTITUTE(H221,"~","~~"),"*","~*"),إعدادات_الأنواع!$A$4:$D$40,4,FALSE()),0)))))</f>
        <v/>
      </c>
      <c r="M221" s="47" t="str">
        <f>IF(OR(K221="لم يدفع",B221=""),"",IFERROR(VLOOKUP(SUBSTITUTE(SUBSTITUTE(H221,"~","~~"),"*","~*"),إعدادات_الأنواع!$A$4:$E$40,5,FALSE()),0))</f>
        <v/>
      </c>
      <c r="N221" s="47" t="str">
        <f>IF(OR(K221="لم يدفع",K221="تأمين فقط",K221="اشتراك 300",B221=""),"",IFERROR(VLOOKUP(SUBSTITUTE(SUBSTITUTE(H221,"~","~~"),"*","~*"),إعدادات_الأنواع!$A$4:$F$40,6,FALSE()),0))</f>
        <v/>
      </c>
      <c r="O221" s="55" t="str">
        <f t="shared" si="14"/>
        <v/>
      </c>
      <c r="P221" s="48" t="str">
        <f t="shared" ca="1" si="15"/>
        <v/>
      </c>
      <c r="Q221" s="52"/>
      <c r="R221" s="49"/>
      <c r="S221" s="50" t="str">
        <f>IF(B221="","",COUNTA(التجديد!E221:E221))</f>
        <v/>
      </c>
      <c r="T221" s="51" t="str">
        <f>IF(B221="","",IFERROR(VLOOKUP(SUBSTITUTE(SUBSTITUTE(H221,"~","~~"),"*","~*"),إعدادات_الأنواع!$A$4:$B$40,2,FALSE()),"?"))</f>
        <v/>
      </c>
    </row>
    <row r="222" spans="1:20" ht="15" customHeight="1">
      <c r="A222" s="20" t="str">
        <f>IF(B222="","",IF(T222="?","⚠️ نوع غير معرف",T222&amp;TEXT(COUNTIFS($T$3:T222,T222),"000")))</f>
        <v/>
      </c>
      <c r="B222" s="38"/>
      <c r="C222" s="38"/>
      <c r="D222" s="39"/>
      <c r="E222" s="54"/>
      <c r="F222" s="41" t="str">
        <f t="shared" ca="1" si="12"/>
        <v/>
      </c>
      <c r="G222" s="42"/>
      <c r="H222" s="37"/>
      <c r="I222" s="43"/>
      <c r="J222" s="44" t="str">
        <f t="shared" si="13"/>
        <v/>
      </c>
      <c r="K222" s="45"/>
      <c r="L222" s="46" t="str">
        <f>IF(OR(K222="لم يدفع",B222=""),"",IF(K222="تأمين فقط",0,IF(K222="اشتراك 300",300,IF(F222&lt;14,IFERROR(VLOOKUP(SUBSTITUTE(SUBSTITUTE(H222,"~","~~"),"*","~*"),إعدادات_الأنواع!$A$4:$D$40,3,FALSE()),0),IFERROR(VLOOKUP(SUBSTITUTE(SUBSTITUTE(H222,"~","~~"),"*","~*"),إعدادات_الأنواع!$A$4:$D$40,4,FALSE()),0)))))</f>
        <v/>
      </c>
      <c r="M222" s="47" t="str">
        <f>IF(OR(K222="لم يدفع",B222=""),"",IFERROR(VLOOKUP(SUBSTITUTE(SUBSTITUTE(H222,"~","~~"),"*","~*"),إعدادات_الأنواع!$A$4:$E$40,5,FALSE()),0))</f>
        <v/>
      </c>
      <c r="N222" s="47" t="str">
        <f>IF(OR(K222="لم يدفع",K222="تأمين فقط",K222="اشتراك 300",B222=""),"",IFERROR(VLOOKUP(SUBSTITUTE(SUBSTITUTE(H222,"~","~~"),"*","~*"),إعدادات_الأنواع!$A$4:$F$40,6,FALSE()),0))</f>
        <v/>
      </c>
      <c r="O222" s="55" t="str">
        <f t="shared" si="14"/>
        <v/>
      </c>
      <c r="P222" s="48" t="str">
        <f t="shared" ca="1" si="15"/>
        <v/>
      </c>
      <c r="Q222" s="52"/>
      <c r="R222" s="49"/>
      <c r="S222" s="50" t="str">
        <f>IF(B222="","",COUNTA(التجديد!E222:E222))</f>
        <v/>
      </c>
      <c r="T222" s="51" t="str">
        <f>IF(B222="","",IFERROR(VLOOKUP(SUBSTITUTE(SUBSTITUTE(H222,"~","~~"),"*","~*"),إعدادات_الأنواع!$A$4:$B$40,2,FALSE()),"?"))</f>
        <v/>
      </c>
    </row>
    <row r="223" spans="1:20" ht="15" customHeight="1">
      <c r="A223" s="20" t="str">
        <f>IF(B223="","",IF(T223="?","⚠️ نوع غير معرف",T223&amp;TEXT(COUNTIFS($T$3:T223,T223),"000")))</f>
        <v/>
      </c>
      <c r="B223" s="38"/>
      <c r="C223" s="38"/>
      <c r="D223" s="39"/>
      <c r="E223" s="54"/>
      <c r="F223" s="41" t="str">
        <f t="shared" ca="1" si="12"/>
        <v/>
      </c>
      <c r="G223" s="42"/>
      <c r="H223" s="37"/>
      <c r="I223" s="43"/>
      <c r="J223" s="44" t="str">
        <f t="shared" si="13"/>
        <v/>
      </c>
      <c r="K223" s="45"/>
      <c r="L223" s="46" t="str">
        <f>IF(OR(K223="لم يدفع",B223=""),"",IF(K223="تأمين فقط",0,IF(K223="اشتراك 300",300,IF(F223&lt;14,IFERROR(VLOOKUP(SUBSTITUTE(SUBSTITUTE(H223,"~","~~"),"*","~*"),إعدادات_الأنواع!$A$4:$D$40,3,FALSE()),0),IFERROR(VLOOKUP(SUBSTITUTE(SUBSTITUTE(H223,"~","~~"),"*","~*"),إعدادات_الأنواع!$A$4:$D$40,4,FALSE()),0)))))</f>
        <v/>
      </c>
      <c r="M223" s="47" t="str">
        <f>IF(OR(K223="لم يدفع",B223=""),"",IFERROR(VLOOKUP(SUBSTITUTE(SUBSTITUTE(H223,"~","~~"),"*","~*"),إعدادات_الأنواع!$A$4:$E$40,5,FALSE()),0))</f>
        <v/>
      </c>
      <c r="N223" s="47" t="str">
        <f>IF(OR(K223="لم يدفع",K223="تأمين فقط",K223="اشتراك 300",B223=""),"",IFERROR(VLOOKUP(SUBSTITUTE(SUBSTITUTE(H223,"~","~~"),"*","~*"),إعدادات_الأنواع!$A$4:$F$40,6,FALSE()),0))</f>
        <v/>
      </c>
      <c r="O223" s="55" t="str">
        <f t="shared" si="14"/>
        <v/>
      </c>
      <c r="P223" s="48" t="str">
        <f t="shared" ca="1" si="15"/>
        <v/>
      </c>
      <c r="Q223" s="52"/>
      <c r="R223" s="49"/>
      <c r="S223" s="50" t="str">
        <f>IF(B223="","",COUNTA(التجديد!E223:E223))</f>
        <v/>
      </c>
      <c r="T223" s="51" t="str">
        <f>IF(B223="","",IFERROR(VLOOKUP(SUBSTITUTE(SUBSTITUTE(H223,"~","~~"),"*","~*"),إعدادات_الأنواع!$A$4:$B$40,2,FALSE()),"?"))</f>
        <v/>
      </c>
    </row>
    <row r="224" spans="1:20" ht="15" customHeight="1">
      <c r="A224" s="20" t="str">
        <f>IF(B224="","",IF(T224="?","⚠️ نوع غير معرف",T224&amp;TEXT(COUNTIFS($T$3:T224,T224),"000")))</f>
        <v/>
      </c>
      <c r="B224" s="38"/>
      <c r="C224" s="38"/>
      <c r="D224" s="39"/>
      <c r="E224" s="54"/>
      <c r="F224" s="41" t="str">
        <f t="shared" ca="1" si="12"/>
        <v/>
      </c>
      <c r="G224" s="42"/>
      <c r="H224" s="37"/>
      <c r="I224" s="43"/>
      <c r="J224" s="44" t="str">
        <f t="shared" si="13"/>
        <v/>
      </c>
      <c r="K224" s="45"/>
      <c r="L224" s="46" t="str">
        <f>IF(OR(K224="لم يدفع",B224=""),"",IF(K224="تأمين فقط",0,IF(K224="اشتراك 300",300,IF(F224&lt;14,IFERROR(VLOOKUP(SUBSTITUTE(SUBSTITUTE(H224,"~","~~"),"*","~*"),إعدادات_الأنواع!$A$4:$D$40,3,FALSE()),0),IFERROR(VLOOKUP(SUBSTITUTE(SUBSTITUTE(H224,"~","~~"),"*","~*"),إعدادات_الأنواع!$A$4:$D$40,4,FALSE()),0)))))</f>
        <v/>
      </c>
      <c r="M224" s="47" t="str">
        <f>IF(OR(K224="لم يدفع",B224=""),"",IFERROR(VLOOKUP(SUBSTITUTE(SUBSTITUTE(H224,"~","~~"),"*","~*"),إعدادات_الأنواع!$A$4:$E$40,5,FALSE()),0))</f>
        <v/>
      </c>
      <c r="N224" s="47" t="str">
        <f>IF(OR(K224="لم يدفع",K224="تأمين فقط",K224="اشتراك 300",B224=""),"",IFERROR(VLOOKUP(SUBSTITUTE(SUBSTITUTE(H224,"~","~~"),"*","~*"),إعدادات_الأنواع!$A$4:$F$40,6,FALSE()),0))</f>
        <v/>
      </c>
      <c r="O224" s="55" t="str">
        <f t="shared" si="14"/>
        <v/>
      </c>
      <c r="P224" s="48" t="str">
        <f t="shared" ca="1" si="15"/>
        <v/>
      </c>
      <c r="Q224" s="52"/>
      <c r="R224" s="49"/>
      <c r="S224" s="50" t="str">
        <f>IF(B224="","",COUNTA(التجديد!E224:E224))</f>
        <v/>
      </c>
      <c r="T224" s="51" t="str">
        <f>IF(B224="","",IFERROR(VLOOKUP(SUBSTITUTE(SUBSTITUTE(H224,"~","~~"),"*","~*"),إعدادات_الأنواع!$A$4:$B$40,2,FALSE()),"?"))</f>
        <v/>
      </c>
    </row>
    <row r="225" spans="1:20" ht="15" customHeight="1">
      <c r="A225" s="20" t="str">
        <f>IF(B225="","",IF(T225="?","⚠️ نوع غير معرف",T225&amp;TEXT(COUNTIFS($T$3:T225,T225),"000")))</f>
        <v/>
      </c>
      <c r="B225" s="38"/>
      <c r="C225" s="38"/>
      <c r="D225" s="39"/>
      <c r="E225" s="54"/>
      <c r="F225" s="41" t="str">
        <f t="shared" ca="1" si="12"/>
        <v/>
      </c>
      <c r="G225" s="42"/>
      <c r="H225" s="37"/>
      <c r="I225" s="43"/>
      <c r="J225" s="44" t="str">
        <f t="shared" si="13"/>
        <v/>
      </c>
      <c r="K225" s="45"/>
      <c r="L225" s="46" t="str">
        <f>IF(OR(K225="لم يدفع",B225=""),"",IF(K225="تأمين فقط",0,IF(K225="اشتراك 300",300,IF(F225&lt;14,IFERROR(VLOOKUP(SUBSTITUTE(SUBSTITUTE(H225,"~","~~"),"*","~*"),إعدادات_الأنواع!$A$4:$D$40,3,FALSE()),0),IFERROR(VLOOKUP(SUBSTITUTE(SUBSTITUTE(H225,"~","~~"),"*","~*"),إعدادات_الأنواع!$A$4:$D$40,4,FALSE()),0)))))</f>
        <v/>
      </c>
      <c r="M225" s="47" t="str">
        <f>IF(OR(K225="لم يدفع",B225=""),"",IFERROR(VLOOKUP(SUBSTITUTE(SUBSTITUTE(H225,"~","~~"),"*","~*"),إعدادات_الأنواع!$A$4:$E$40,5,FALSE()),0))</f>
        <v/>
      </c>
      <c r="N225" s="47" t="str">
        <f>IF(OR(K225="لم يدفع",K225="تأمين فقط",K225="اشتراك 300",B225=""),"",IFERROR(VLOOKUP(SUBSTITUTE(SUBSTITUTE(H225,"~","~~"),"*","~*"),إعدادات_الأنواع!$A$4:$F$40,6,FALSE()),0))</f>
        <v/>
      </c>
      <c r="O225" s="55" t="str">
        <f t="shared" si="14"/>
        <v/>
      </c>
      <c r="P225" s="48" t="str">
        <f t="shared" ca="1" si="15"/>
        <v/>
      </c>
      <c r="Q225" s="52"/>
      <c r="R225" s="49"/>
      <c r="S225" s="50" t="str">
        <f>IF(B225="","",COUNTA(التجديد!E225:E225))</f>
        <v/>
      </c>
      <c r="T225" s="51" t="str">
        <f>IF(B225="","",IFERROR(VLOOKUP(SUBSTITUTE(SUBSTITUTE(H225,"~","~~"),"*","~*"),إعدادات_الأنواع!$A$4:$B$40,2,FALSE()),"?"))</f>
        <v/>
      </c>
    </row>
    <row r="226" spans="1:20" ht="15" customHeight="1">
      <c r="A226" s="20" t="str">
        <f>IF(B226="","",IF(T226="?","⚠️ نوع غير معرف",T226&amp;TEXT(COUNTIFS($T$3:T226,T226),"000")))</f>
        <v/>
      </c>
      <c r="B226" s="38"/>
      <c r="C226" s="38"/>
      <c r="D226" s="39"/>
      <c r="E226" s="54"/>
      <c r="F226" s="41" t="str">
        <f t="shared" ca="1" si="12"/>
        <v/>
      </c>
      <c r="G226" s="42"/>
      <c r="H226" s="37"/>
      <c r="I226" s="43"/>
      <c r="J226" s="44" t="str">
        <f t="shared" si="13"/>
        <v/>
      </c>
      <c r="K226" s="45"/>
      <c r="L226" s="46" t="str">
        <f>IF(OR(K226="لم يدفع",B226=""),"",IF(K226="تأمين فقط",0,IF(K226="اشتراك 300",300,IF(F226&lt;14,IFERROR(VLOOKUP(SUBSTITUTE(SUBSTITUTE(H226,"~","~~"),"*","~*"),إعدادات_الأنواع!$A$4:$D$40,3,FALSE()),0),IFERROR(VLOOKUP(SUBSTITUTE(SUBSTITUTE(H226,"~","~~"),"*","~*"),إعدادات_الأنواع!$A$4:$D$40,4,FALSE()),0)))))</f>
        <v/>
      </c>
      <c r="M226" s="47" t="str">
        <f>IF(OR(K226="لم يدفع",B226=""),"",IFERROR(VLOOKUP(SUBSTITUTE(SUBSTITUTE(H226,"~","~~"),"*","~*"),إعدادات_الأنواع!$A$4:$E$40,5,FALSE()),0))</f>
        <v/>
      </c>
      <c r="N226" s="47" t="str">
        <f>IF(OR(K226="لم يدفع",K226="تأمين فقط",K226="اشتراك 300",B226=""),"",IFERROR(VLOOKUP(SUBSTITUTE(SUBSTITUTE(H226,"~","~~"),"*","~*"),إعدادات_الأنواع!$A$4:$F$40,6,FALSE()),0))</f>
        <v/>
      </c>
      <c r="O226" s="55" t="str">
        <f t="shared" si="14"/>
        <v/>
      </c>
      <c r="P226" s="48" t="str">
        <f t="shared" ca="1" si="15"/>
        <v/>
      </c>
      <c r="Q226" s="52"/>
      <c r="R226" s="49"/>
      <c r="S226" s="50" t="str">
        <f>IF(B226="","",COUNTA(التجديد!E226:E226))</f>
        <v/>
      </c>
      <c r="T226" s="51" t="str">
        <f>IF(B226="","",IFERROR(VLOOKUP(SUBSTITUTE(SUBSTITUTE(H226,"~","~~"),"*","~*"),إعدادات_الأنواع!$A$4:$B$40,2,FALSE()),"?"))</f>
        <v/>
      </c>
    </row>
    <row r="227" spans="1:20" ht="15" customHeight="1">
      <c r="A227" s="20" t="str">
        <f>IF(B227="","",IF(T227="?","⚠️ نوع غير معرف",T227&amp;TEXT(COUNTIFS($T$3:T227,T227),"000")))</f>
        <v/>
      </c>
      <c r="B227" s="38"/>
      <c r="C227" s="38"/>
      <c r="D227" s="39"/>
      <c r="E227" s="54"/>
      <c r="F227" s="41" t="str">
        <f t="shared" ca="1" si="12"/>
        <v/>
      </c>
      <c r="G227" s="42"/>
      <c r="H227" s="37"/>
      <c r="I227" s="43"/>
      <c r="J227" s="44" t="str">
        <f t="shared" si="13"/>
        <v/>
      </c>
      <c r="K227" s="45"/>
      <c r="L227" s="46" t="str">
        <f>IF(OR(K227="لم يدفع",B227=""),"",IF(K227="تأمين فقط",0,IF(K227="اشتراك 300",300,IF(F227&lt;14,IFERROR(VLOOKUP(SUBSTITUTE(SUBSTITUTE(H227,"~","~~"),"*","~*"),إعدادات_الأنواع!$A$4:$D$40,3,FALSE()),0),IFERROR(VLOOKUP(SUBSTITUTE(SUBSTITUTE(H227,"~","~~"),"*","~*"),إعدادات_الأنواع!$A$4:$D$40,4,FALSE()),0)))))</f>
        <v/>
      </c>
      <c r="M227" s="47" t="str">
        <f>IF(OR(K227="لم يدفع",B227=""),"",IFERROR(VLOOKUP(SUBSTITUTE(SUBSTITUTE(H227,"~","~~"),"*","~*"),إعدادات_الأنواع!$A$4:$E$40,5,FALSE()),0))</f>
        <v/>
      </c>
      <c r="N227" s="47" t="str">
        <f>IF(OR(K227="لم يدفع",K227="تأمين فقط",K227="اشتراك 300",B227=""),"",IFERROR(VLOOKUP(SUBSTITUTE(SUBSTITUTE(H227,"~","~~"),"*","~*"),إعدادات_الأنواع!$A$4:$F$40,6,FALSE()),0))</f>
        <v/>
      </c>
      <c r="O227" s="55" t="str">
        <f t="shared" si="14"/>
        <v/>
      </c>
      <c r="P227" s="48" t="str">
        <f t="shared" ca="1" si="15"/>
        <v/>
      </c>
      <c r="Q227" s="52"/>
      <c r="R227" s="49"/>
      <c r="S227" s="50" t="str">
        <f>IF(B227="","",COUNTA(التجديد!E227:E227))</f>
        <v/>
      </c>
      <c r="T227" s="51" t="str">
        <f>IF(B227="","",IFERROR(VLOOKUP(SUBSTITUTE(SUBSTITUTE(H227,"~","~~"),"*","~*"),إعدادات_الأنواع!$A$4:$B$40,2,FALSE()),"?"))</f>
        <v/>
      </c>
    </row>
    <row r="228" spans="1:20" ht="15" customHeight="1">
      <c r="A228" s="20" t="str">
        <f>IF(B228="","",IF(T228="?","⚠️ نوع غير معرف",T228&amp;TEXT(COUNTIFS($T$3:T228,T228),"000")))</f>
        <v/>
      </c>
      <c r="B228" s="38"/>
      <c r="C228" s="38"/>
      <c r="D228" s="39"/>
      <c r="E228" s="54"/>
      <c r="F228" s="41" t="str">
        <f t="shared" ca="1" si="12"/>
        <v/>
      </c>
      <c r="G228" s="42"/>
      <c r="H228" s="37"/>
      <c r="I228" s="43"/>
      <c r="J228" s="44" t="str">
        <f t="shared" si="13"/>
        <v/>
      </c>
      <c r="K228" s="45"/>
      <c r="L228" s="46" t="str">
        <f>IF(OR(K228="لم يدفع",B228=""),"",IF(K228="تأمين فقط",0,IF(K228="اشتراك 300",300,IF(F228&lt;14,IFERROR(VLOOKUP(SUBSTITUTE(SUBSTITUTE(H228,"~","~~"),"*","~*"),إعدادات_الأنواع!$A$4:$D$40,3,FALSE()),0),IFERROR(VLOOKUP(SUBSTITUTE(SUBSTITUTE(H228,"~","~~"),"*","~*"),إعدادات_الأنواع!$A$4:$D$40,4,FALSE()),0)))))</f>
        <v/>
      </c>
      <c r="M228" s="47" t="str">
        <f>IF(OR(K228="لم يدفع",B228=""),"",IFERROR(VLOOKUP(SUBSTITUTE(SUBSTITUTE(H228,"~","~~"),"*","~*"),إعدادات_الأنواع!$A$4:$E$40,5,FALSE()),0))</f>
        <v/>
      </c>
      <c r="N228" s="47" t="str">
        <f>IF(OR(K228="لم يدفع",K228="تأمين فقط",K228="اشتراك 300",B228=""),"",IFERROR(VLOOKUP(SUBSTITUTE(SUBSTITUTE(H228,"~","~~"),"*","~*"),إعدادات_الأنواع!$A$4:$F$40,6,FALSE()),0))</f>
        <v/>
      </c>
      <c r="O228" s="55" t="str">
        <f t="shared" si="14"/>
        <v/>
      </c>
      <c r="P228" s="48" t="str">
        <f t="shared" ca="1" si="15"/>
        <v/>
      </c>
      <c r="Q228" s="52"/>
      <c r="R228" s="49"/>
      <c r="S228" s="50" t="str">
        <f>IF(B228="","",COUNTA(التجديد!E228:E228))</f>
        <v/>
      </c>
      <c r="T228" s="51" t="str">
        <f>IF(B228="","",IFERROR(VLOOKUP(SUBSTITUTE(SUBSTITUTE(H228,"~","~~"),"*","~*"),إعدادات_الأنواع!$A$4:$B$40,2,FALSE()),"?"))</f>
        <v/>
      </c>
    </row>
    <row r="229" spans="1:20" ht="15" customHeight="1">
      <c r="A229" s="20" t="str">
        <f>IF(B229="","",IF(T229="?","⚠️ نوع غير معرف",T229&amp;TEXT(COUNTIFS($T$3:T229,T229),"000")))</f>
        <v/>
      </c>
      <c r="B229" s="38"/>
      <c r="C229" s="38"/>
      <c r="D229" s="39"/>
      <c r="E229" s="54"/>
      <c r="F229" s="41" t="str">
        <f t="shared" ca="1" si="12"/>
        <v/>
      </c>
      <c r="G229" s="42"/>
      <c r="H229" s="37"/>
      <c r="I229" s="43"/>
      <c r="J229" s="44" t="str">
        <f t="shared" si="13"/>
        <v/>
      </c>
      <c r="K229" s="45"/>
      <c r="L229" s="46" t="str">
        <f>IF(OR(K229="لم يدفع",B229=""),"",IF(K229="تأمين فقط",0,IF(K229="اشتراك 300",300,IF(F229&lt;14,IFERROR(VLOOKUP(SUBSTITUTE(SUBSTITUTE(H229,"~","~~"),"*","~*"),إعدادات_الأنواع!$A$4:$D$40,3,FALSE()),0),IFERROR(VLOOKUP(SUBSTITUTE(SUBSTITUTE(H229,"~","~~"),"*","~*"),إعدادات_الأنواع!$A$4:$D$40,4,FALSE()),0)))))</f>
        <v/>
      </c>
      <c r="M229" s="47" t="str">
        <f>IF(OR(K229="لم يدفع",B229=""),"",IFERROR(VLOOKUP(SUBSTITUTE(SUBSTITUTE(H229,"~","~~"),"*","~*"),إعدادات_الأنواع!$A$4:$E$40,5,FALSE()),0))</f>
        <v/>
      </c>
      <c r="N229" s="47" t="str">
        <f>IF(OR(K229="لم يدفع",K229="تأمين فقط",K229="اشتراك 300",B229=""),"",IFERROR(VLOOKUP(SUBSTITUTE(SUBSTITUTE(H229,"~","~~"),"*","~*"),إعدادات_الأنواع!$A$4:$F$40,6,FALSE()),0))</f>
        <v/>
      </c>
      <c r="O229" s="55" t="str">
        <f t="shared" si="14"/>
        <v/>
      </c>
      <c r="P229" s="48" t="str">
        <f t="shared" ca="1" si="15"/>
        <v/>
      </c>
      <c r="Q229" s="52"/>
      <c r="R229" s="49"/>
      <c r="S229" s="50" t="str">
        <f>IF(B229="","",COUNTA(التجديد!E229:E229))</f>
        <v/>
      </c>
      <c r="T229" s="51" t="str">
        <f>IF(B229="","",IFERROR(VLOOKUP(SUBSTITUTE(SUBSTITUTE(H229,"~","~~"),"*","~*"),إعدادات_الأنواع!$A$4:$B$40,2,FALSE()),"?"))</f>
        <v/>
      </c>
    </row>
    <row r="230" spans="1:20" ht="15" customHeight="1">
      <c r="A230" s="20" t="str">
        <f>IF(B230="","",IF(T230="?","⚠️ نوع غير معرف",T230&amp;TEXT(COUNTIFS($T$3:T230,T230),"000")))</f>
        <v/>
      </c>
      <c r="B230" s="38"/>
      <c r="C230" s="38"/>
      <c r="D230" s="39"/>
      <c r="E230" s="54"/>
      <c r="F230" s="41" t="str">
        <f t="shared" ca="1" si="12"/>
        <v/>
      </c>
      <c r="G230" s="42"/>
      <c r="H230" s="37"/>
      <c r="I230" s="43"/>
      <c r="J230" s="44" t="str">
        <f t="shared" si="13"/>
        <v/>
      </c>
      <c r="K230" s="45"/>
      <c r="L230" s="46" t="str">
        <f>IF(OR(K230="لم يدفع",B230=""),"",IF(K230="تأمين فقط",0,IF(K230="اشتراك 300",300,IF(F230&lt;14,IFERROR(VLOOKUP(SUBSTITUTE(SUBSTITUTE(H230,"~","~~"),"*","~*"),إعدادات_الأنواع!$A$4:$D$40,3,FALSE()),0),IFERROR(VLOOKUP(SUBSTITUTE(SUBSTITUTE(H230,"~","~~"),"*","~*"),إعدادات_الأنواع!$A$4:$D$40,4,FALSE()),0)))))</f>
        <v/>
      </c>
      <c r="M230" s="47" t="str">
        <f>IF(OR(K230="لم يدفع",B230=""),"",IFERROR(VLOOKUP(SUBSTITUTE(SUBSTITUTE(H230,"~","~~"),"*","~*"),إعدادات_الأنواع!$A$4:$E$40,5,FALSE()),0))</f>
        <v/>
      </c>
      <c r="N230" s="47" t="str">
        <f>IF(OR(K230="لم يدفع",K230="تأمين فقط",K230="اشتراك 300",B230=""),"",IFERROR(VLOOKUP(SUBSTITUTE(SUBSTITUTE(H230,"~","~~"),"*","~*"),إعدادات_الأنواع!$A$4:$F$40,6,FALSE()),0))</f>
        <v/>
      </c>
      <c r="O230" s="55" t="str">
        <f t="shared" si="14"/>
        <v/>
      </c>
      <c r="P230" s="48" t="str">
        <f t="shared" ca="1" si="15"/>
        <v/>
      </c>
      <c r="Q230" s="52"/>
      <c r="R230" s="49"/>
      <c r="S230" s="50" t="str">
        <f>IF(B230="","",COUNTA(التجديد!E230:E230))</f>
        <v/>
      </c>
      <c r="T230" s="51" t="str">
        <f>IF(B230="","",IFERROR(VLOOKUP(SUBSTITUTE(SUBSTITUTE(H230,"~","~~"),"*","~*"),إعدادات_الأنواع!$A$4:$B$40,2,FALSE()),"?"))</f>
        <v/>
      </c>
    </row>
    <row r="231" spans="1:20" ht="15" customHeight="1">
      <c r="A231" s="20" t="str">
        <f>IF(B231="","",IF(T231="?","⚠️ نوع غير معرف",T231&amp;TEXT(COUNTIFS($T$3:T231,T231),"000")))</f>
        <v/>
      </c>
      <c r="B231" s="38"/>
      <c r="C231" s="38"/>
      <c r="D231" s="39"/>
      <c r="E231" s="54"/>
      <c r="F231" s="41" t="str">
        <f t="shared" ca="1" si="12"/>
        <v/>
      </c>
      <c r="G231" s="42"/>
      <c r="H231" s="37"/>
      <c r="I231" s="43"/>
      <c r="J231" s="44" t="str">
        <f t="shared" si="13"/>
        <v/>
      </c>
      <c r="K231" s="45"/>
      <c r="L231" s="46" t="str">
        <f>IF(OR(K231="لم يدفع",B231=""),"",IF(K231="تأمين فقط",0,IF(K231="اشتراك 300",300,IF(F231&lt;14,IFERROR(VLOOKUP(SUBSTITUTE(SUBSTITUTE(H231,"~","~~"),"*","~*"),إعدادات_الأنواع!$A$4:$D$40,3,FALSE()),0),IFERROR(VLOOKUP(SUBSTITUTE(SUBSTITUTE(H231,"~","~~"),"*","~*"),إعدادات_الأنواع!$A$4:$D$40,4,FALSE()),0)))))</f>
        <v/>
      </c>
      <c r="M231" s="47" t="str">
        <f>IF(OR(K231="لم يدفع",B231=""),"",IFERROR(VLOOKUP(SUBSTITUTE(SUBSTITUTE(H231,"~","~~"),"*","~*"),إعدادات_الأنواع!$A$4:$E$40,5,FALSE()),0))</f>
        <v/>
      </c>
      <c r="N231" s="47" t="str">
        <f>IF(OR(K231="لم يدفع",K231="تأمين فقط",K231="اشتراك 300",B231=""),"",IFERROR(VLOOKUP(SUBSTITUTE(SUBSTITUTE(H231,"~","~~"),"*","~*"),إعدادات_الأنواع!$A$4:$F$40,6,FALSE()),0))</f>
        <v/>
      </c>
      <c r="O231" s="55" t="str">
        <f t="shared" si="14"/>
        <v/>
      </c>
      <c r="P231" s="48" t="str">
        <f t="shared" ca="1" si="15"/>
        <v/>
      </c>
      <c r="Q231" s="52"/>
      <c r="R231" s="49"/>
      <c r="S231" s="50" t="str">
        <f>IF(B231="","",COUNTA(التجديد!E231:E231))</f>
        <v/>
      </c>
      <c r="T231" s="51" t="str">
        <f>IF(B231="","",IFERROR(VLOOKUP(SUBSTITUTE(SUBSTITUTE(H231,"~","~~"),"*","~*"),إعدادات_الأنواع!$A$4:$B$40,2,FALSE()),"?"))</f>
        <v/>
      </c>
    </row>
    <row r="232" spans="1:20" ht="15" customHeight="1">
      <c r="A232" s="20" t="str">
        <f>IF(B232="","",IF(T232="?","⚠️ نوع غير معرف",T232&amp;TEXT(COUNTIFS($T$3:T232,T232),"000")))</f>
        <v/>
      </c>
      <c r="B232" s="38"/>
      <c r="C232" s="38"/>
      <c r="D232" s="39"/>
      <c r="E232" s="54"/>
      <c r="F232" s="41" t="str">
        <f t="shared" ca="1" si="12"/>
        <v/>
      </c>
      <c r="G232" s="42"/>
      <c r="H232" s="37"/>
      <c r="I232" s="43"/>
      <c r="J232" s="44" t="str">
        <f t="shared" si="13"/>
        <v/>
      </c>
      <c r="K232" s="45"/>
      <c r="L232" s="46" t="str">
        <f>IF(OR(K232="لم يدفع",B232=""),"",IF(K232="تأمين فقط",0,IF(K232="اشتراك 300",300,IF(F232&lt;14,IFERROR(VLOOKUP(SUBSTITUTE(SUBSTITUTE(H232,"~","~~"),"*","~*"),إعدادات_الأنواع!$A$4:$D$40,3,FALSE()),0),IFERROR(VLOOKUP(SUBSTITUTE(SUBSTITUTE(H232,"~","~~"),"*","~*"),إعدادات_الأنواع!$A$4:$D$40,4,FALSE()),0)))))</f>
        <v/>
      </c>
      <c r="M232" s="47" t="str">
        <f>IF(OR(K232="لم يدفع",B232=""),"",IFERROR(VLOOKUP(SUBSTITUTE(SUBSTITUTE(H232,"~","~~"),"*","~*"),إعدادات_الأنواع!$A$4:$E$40,5,FALSE()),0))</f>
        <v/>
      </c>
      <c r="N232" s="47" t="str">
        <f>IF(OR(K232="لم يدفع",K232="تأمين فقط",K232="اشتراك 300",B232=""),"",IFERROR(VLOOKUP(SUBSTITUTE(SUBSTITUTE(H232,"~","~~"),"*","~*"),إعدادات_الأنواع!$A$4:$F$40,6,FALSE()),0))</f>
        <v/>
      </c>
      <c r="O232" s="55" t="str">
        <f t="shared" si="14"/>
        <v/>
      </c>
      <c r="P232" s="48" t="str">
        <f t="shared" ca="1" si="15"/>
        <v/>
      </c>
      <c r="Q232" s="52"/>
      <c r="R232" s="49"/>
      <c r="S232" s="50" t="str">
        <f>IF(B232="","",COUNTA(التجديد!E232:E232))</f>
        <v/>
      </c>
      <c r="T232" s="51" t="str">
        <f>IF(B232="","",IFERROR(VLOOKUP(SUBSTITUTE(SUBSTITUTE(H232,"~","~~"),"*","~*"),إعدادات_الأنواع!$A$4:$B$40,2,FALSE()),"?"))</f>
        <v/>
      </c>
    </row>
    <row r="233" spans="1:20" ht="15" customHeight="1">
      <c r="A233" s="20" t="str">
        <f>IF(B233="","",IF(T233="?","⚠️ نوع غير معرف",T233&amp;TEXT(COUNTIFS($T$3:T233,T233),"000")))</f>
        <v/>
      </c>
      <c r="B233" s="38"/>
      <c r="C233" s="38"/>
      <c r="D233" s="39"/>
      <c r="E233" s="54"/>
      <c r="F233" s="41" t="str">
        <f t="shared" ca="1" si="12"/>
        <v/>
      </c>
      <c r="G233" s="42"/>
      <c r="H233" s="37"/>
      <c r="I233" s="43"/>
      <c r="J233" s="44" t="str">
        <f t="shared" si="13"/>
        <v/>
      </c>
      <c r="K233" s="45"/>
      <c r="L233" s="46" t="str">
        <f>IF(OR(K233="لم يدفع",B233=""),"",IF(K233="تأمين فقط",0,IF(K233="اشتراك 300",300,IF(F233&lt;14,IFERROR(VLOOKUP(SUBSTITUTE(SUBSTITUTE(H233,"~","~~"),"*","~*"),إعدادات_الأنواع!$A$4:$D$40,3,FALSE()),0),IFERROR(VLOOKUP(SUBSTITUTE(SUBSTITUTE(H233,"~","~~"),"*","~*"),إعدادات_الأنواع!$A$4:$D$40,4,FALSE()),0)))))</f>
        <v/>
      </c>
      <c r="M233" s="47" t="str">
        <f>IF(OR(K233="لم يدفع",B233=""),"",IFERROR(VLOOKUP(SUBSTITUTE(SUBSTITUTE(H233,"~","~~"),"*","~*"),إعدادات_الأنواع!$A$4:$E$40,5,FALSE()),0))</f>
        <v/>
      </c>
      <c r="N233" s="47" t="str">
        <f>IF(OR(K233="لم يدفع",K233="تأمين فقط",K233="اشتراك 300",B233=""),"",IFERROR(VLOOKUP(SUBSTITUTE(SUBSTITUTE(H233,"~","~~"),"*","~*"),إعدادات_الأنواع!$A$4:$F$40,6,FALSE()),0))</f>
        <v/>
      </c>
      <c r="O233" s="55" t="str">
        <f t="shared" si="14"/>
        <v/>
      </c>
      <c r="P233" s="48" t="str">
        <f t="shared" ca="1" si="15"/>
        <v/>
      </c>
      <c r="Q233" s="52"/>
      <c r="R233" s="49"/>
      <c r="S233" s="50" t="str">
        <f>IF(B233="","",COUNTA(التجديد!E233:E233))</f>
        <v/>
      </c>
      <c r="T233" s="51" t="str">
        <f>IF(B233="","",IFERROR(VLOOKUP(SUBSTITUTE(SUBSTITUTE(H233,"~","~~"),"*","~*"),إعدادات_الأنواع!$A$4:$B$40,2,FALSE()),"?"))</f>
        <v/>
      </c>
    </row>
    <row r="234" spans="1:20" ht="15" customHeight="1">
      <c r="A234" s="20" t="str">
        <f>IF(B234="","",IF(T234="?","⚠️ نوع غير معرف",T234&amp;TEXT(COUNTIFS($T$3:T234,T234),"000")))</f>
        <v/>
      </c>
      <c r="B234" s="38"/>
      <c r="C234" s="38"/>
      <c r="D234" s="39"/>
      <c r="E234" s="54"/>
      <c r="F234" s="41" t="str">
        <f t="shared" ca="1" si="12"/>
        <v/>
      </c>
      <c r="G234" s="42"/>
      <c r="H234" s="37"/>
      <c r="I234" s="43"/>
      <c r="J234" s="44" t="str">
        <f t="shared" si="13"/>
        <v/>
      </c>
      <c r="K234" s="45"/>
      <c r="L234" s="46" t="str">
        <f>IF(OR(K234="لم يدفع",B234=""),"",IF(K234="تأمين فقط",0,IF(K234="اشتراك 300",300,IF(F234&lt;14,IFERROR(VLOOKUP(SUBSTITUTE(SUBSTITUTE(H234,"~","~~"),"*","~*"),إعدادات_الأنواع!$A$4:$D$40,3,FALSE()),0),IFERROR(VLOOKUP(SUBSTITUTE(SUBSTITUTE(H234,"~","~~"),"*","~*"),إعدادات_الأنواع!$A$4:$D$40,4,FALSE()),0)))))</f>
        <v/>
      </c>
      <c r="M234" s="47" t="str">
        <f>IF(OR(K234="لم يدفع",B234=""),"",IFERROR(VLOOKUP(SUBSTITUTE(SUBSTITUTE(H234,"~","~~"),"*","~*"),إعدادات_الأنواع!$A$4:$E$40,5,FALSE()),0))</f>
        <v/>
      </c>
      <c r="N234" s="47" t="str">
        <f>IF(OR(K234="لم يدفع",K234="تأمين فقط",K234="اشتراك 300",B234=""),"",IFERROR(VLOOKUP(SUBSTITUTE(SUBSTITUTE(H234,"~","~~"),"*","~*"),إعدادات_الأنواع!$A$4:$F$40,6,FALSE()),0))</f>
        <v/>
      </c>
      <c r="O234" s="55" t="str">
        <f t="shared" si="14"/>
        <v/>
      </c>
      <c r="P234" s="48" t="str">
        <f t="shared" ca="1" si="15"/>
        <v/>
      </c>
      <c r="Q234" s="52"/>
      <c r="R234" s="49"/>
      <c r="S234" s="50" t="str">
        <f>IF(B234="","",COUNTA(التجديد!E234:E234))</f>
        <v/>
      </c>
      <c r="T234" s="51" t="str">
        <f>IF(B234="","",IFERROR(VLOOKUP(SUBSTITUTE(SUBSTITUTE(H234,"~","~~"),"*","~*"),إعدادات_الأنواع!$A$4:$B$40,2,FALSE()),"?"))</f>
        <v/>
      </c>
    </row>
    <row r="235" spans="1:20" ht="15" customHeight="1">
      <c r="A235" s="20" t="str">
        <f>IF(B235="","",IF(T235="?","⚠️ نوع غير معرف",T235&amp;TEXT(COUNTIFS($T$3:T235,T235),"000")))</f>
        <v/>
      </c>
      <c r="B235" s="38"/>
      <c r="C235" s="38"/>
      <c r="D235" s="39"/>
      <c r="E235" s="54"/>
      <c r="F235" s="41" t="str">
        <f t="shared" ca="1" si="12"/>
        <v/>
      </c>
      <c r="G235" s="42"/>
      <c r="H235" s="37"/>
      <c r="I235" s="43"/>
      <c r="J235" s="44" t="str">
        <f t="shared" si="13"/>
        <v/>
      </c>
      <c r="K235" s="45"/>
      <c r="L235" s="46" t="str">
        <f>IF(OR(K235="لم يدفع",B235=""),"",IF(K235="تأمين فقط",0,IF(K235="اشتراك 300",300,IF(F235&lt;14,IFERROR(VLOOKUP(SUBSTITUTE(SUBSTITUTE(H235,"~","~~"),"*","~*"),إعدادات_الأنواع!$A$4:$D$40,3,FALSE()),0),IFERROR(VLOOKUP(SUBSTITUTE(SUBSTITUTE(H235,"~","~~"),"*","~*"),إعدادات_الأنواع!$A$4:$D$40,4,FALSE()),0)))))</f>
        <v/>
      </c>
      <c r="M235" s="47" t="str">
        <f>IF(OR(K235="لم يدفع",B235=""),"",IFERROR(VLOOKUP(SUBSTITUTE(SUBSTITUTE(H235,"~","~~"),"*","~*"),إعدادات_الأنواع!$A$4:$E$40,5,FALSE()),0))</f>
        <v/>
      </c>
      <c r="N235" s="47" t="str">
        <f>IF(OR(K235="لم يدفع",K235="تأمين فقط",K235="اشتراك 300",B235=""),"",IFERROR(VLOOKUP(SUBSTITUTE(SUBSTITUTE(H235,"~","~~"),"*","~*"),إعدادات_الأنواع!$A$4:$F$40,6,FALSE()),0))</f>
        <v/>
      </c>
      <c r="O235" s="55" t="str">
        <f t="shared" si="14"/>
        <v/>
      </c>
      <c r="P235" s="48" t="str">
        <f t="shared" ca="1" si="15"/>
        <v/>
      </c>
      <c r="Q235" s="52"/>
      <c r="R235" s="49"/>
      <c r="S235" s="50" t="str">
        <f>IF(B235="","",COUNTA(التجديد!E235:E235))</f>
        <v/>
      </c>
      <c r="T235" s="51" t="str">
        <f>IF(B235="","",IFERROR(VLOOKUP(SUBSTITUTE(SUBSTITUTE(H235,"~","~~"),"*","~*"),إعدادات_الأنواع!$A$4:$B$40,2,FALSE()),"?"))</f>
        <v/>
      </c>
    </row>
    <row r="236" spans="1:20" ht="15" customHeight="1">
      <c r="A236" s="20" t="str">
        <f>IF(B236="","",IF(T236="?","⚠️ نوع غير معرف",T236&amp;TEXT(COUNTIFS($T$3:T236,T236),"000")))</f>
        <v/>
      </c>
      <c r="B236" s="38"/>
      <c r="C236" s="38"/>
      <c r="D236" s="39"/>
      <c r="E236" s="54"/>
      <c r="F236" s="41" t="str">
        <f t="shared" ca="1" si="12"/>
        <v/>
      </c>
      <c r="G236" s="42"/>
      <c r="H236" s="37"/>
      <c r="I236" s="43"/>
      <c r="J236" s="44" t="str">
        <f t="shared" si="13"/>
        <v/>
      </c>
      <c r="K236" s="45"/>
      <c r="L236" s="46" t="str">
        <f>IF(OR(K236="لم يدفع",B236=""),"",IF(K236="تأمين فقط",0,IF(K236="اشتراك 300",300,IF(F236&lt;14,IFERROR(VLOOKUP(SUBSTITUTE(SUBSTITUTE(H236,"~","~~"),"*","~*"),إعدادات_الأنواع!$A$4:$D$40,3,FALSE()),0),IFERROR(VLOOKUP(SUBSTITUTE(SUBSTITUTE(H236,"~","~~"),"*","~*"),إعدادات_الأنواع!$A$4:$D$40,4,FALSE()),0)))))</f>
        <v/>
      </c>
      <c r="M236" s="47" t="str">
        <f>IF(OR(K236="لم يدفع",B236=""),"",IFERROR(VLOOKUP(SUBSTITUTE(SUBSTITUTE(H236,"~","~~"),"*","~*"),إعدادات_الأنواع!$A$4:$E$40,5,FALSE()),0))</f>
        <v/>
      </c>
      <c r="N236" s="47" t="str">
        <f>IF(OR(K236="لم يدفع",K236="تأمين فقط",K236="اشتراك 300",B236=""),"",IFERROR(VLOOKUP(SUBSTITUTE(SUBSTITUTE(H236,"~","~~"),"*","~*"),إعدادات_الأنواع!$A$4:$F$40,6,FALSE()),0))</f>
        <v/>
      </c>
      <c r="O236" s="55" t="str">
        <f t="shared" si="14"/>
        <v/>
      </c>
      <c r="P236" s="48" t="str">
        <f t="shared" ca="1" si="15"/>
        <v/>
      </c>
      <c r="Q236" s="52"/>
      <c r="R236" s="49"/>
      <c r="S236" s="50" t="str">
        <f>IF(B236="","",COUNTA(التجديد!E236:E236))</f>
        <v/>
      </c>
      <c r="T236" s="51" t="str">
        <f>IF(B236="","",IFERROR(VLOOKUP(SUBSTITUTE(SUBSTITUTE(H236,"~","~~"),"*","~*"),إعدادات_الأنواع!$A$4:$B$40,2,FALSE()),"?"))</f>
        <v/>
      </c>
    </row>
    <row r="237" spans="1:20" ht="15" customHeight="1">
      <c r="A237" s="20" t="str">
        <f>IF(B237="","",IF(T237="?","⚠️ نوع غير معرف",T237&amp;TEXT(COUNTIFS($T$3:T237,T237),"000")))</f>
        <v/>
      </c>
      <c r="B237" s="38"/>
      <c r="C237" s="38"/>
      <c r="D237" s="39"/>
      <c r="E237" s="54"/>
      <c r="F237" s="41" t="str">
        <f t="shared" ca="1" si="12"/>
        <v/>
      </c>
      <c r="G237" s="42"/>
      <c r="H237" s="37"/>
      <c r="I237" s="43"/>
      <c r="J237" s="44" t="str">
        <f t="shared" si="13"/>
        <v/>
      </c>
      <c r="K237" s="45"/>
      <c r="L237" s="46" t="str">
        <f>IF(OR(K237="لم يدفع",B237=""),"",IF(K237="تأمين فقط",0,IF(K237="اشتراك 300",300,IF(F237&lt;14,IFERROR(VLOOKUP(SUBSTITUTE(SUBSTITUTE(H237,"~","~~"),"*","~*"),إعدادات_الأنواع!$A$4:$D$40,3,FALSE()),0),IFERROR(VLOOKUP(SUBSTITUTE(SUBSTITUTE(H237,"~","~~"),"*","~*"),إعدادات_الأنواع!$A$4:$D$40,4,FALSE()),0)))))</f>
        <v/>
      </c>
      <c r="M237" s="47" t="str">
        <f>IF(OR(K237="لم يدفع",B237=""),"",IFERROR(VLOOKUP(SUBSTITUTE(SUBSTITUTE(H237,"~","~~"),"*","~*"),إعدادات_الأنواع!$A$4:$E$40,5,FALSE()),0))</f>
        <v/>
      </c>
      <c r="N237" s="47" t="str">
        <f>IF(OR(K237="لم يدفع",K237="تأمين فقط",K237="اشتراك 300",B237=""),"",IFERROR(VLOOKUP(SUBSTITUTE(SUBSTITUTE(H237,"~","~~"),"*","~*"),إعدادات_الأنواع!$A$4:$F$40,6,FALSE()),0))</f>
        <v/>
      </c>
      <c r="O237" s="55" t="str">
        <f t="shared" si="14"/>
        <v/>
      </c>
      <c r="P237" s="48" t="str">
        <f t="shared" ca="1" si="15"/>
        <v/>
      </c>
      <c r="Q237" s="52"/>
      <c r="R237" s="49"/>
      <c r="S237" s="50" t="str">
        <f>IF(B237="","",COUNTA(التجديد!E237:E237))</f>
        <v/>
      </c>
      <c r="T237" s="51" t="str">
        <f>IF(B237="","",IFERROR(VLOOKUP(SUBSTITUTE(SUBSTITUTE(H237,"~","~~"),"*","~*"),إعدادات_الأنواع!$A$4:$B$40,2,FALSE()),"?"))</f>
        <v/>
      </c>
    </row>
    <row r="238" spans="1:20" ht="15" customHeight="1">
      <c r="A238" s="20" t="str">
        <f>IF(B238="","",IF(T238="?","⚠️ نوع غير معرف",T238&amp;TEXT(COUNTIFS($T$3:T238,T238),"000")))</f>
        <v/>
      </c>
      <c r="B238" s="38"/>
      <c r="C238" s="38"/>
      <c r="D238" s="39"/>
      <c r="E238" s="54"/>
      <c r="F238" s="41" t="str">
        <f t="shared" ca="1" si="12"/>
        <v/>
      </c>
      <c r="G238" s="42"/>
      <c r="H238" s="37"/>
      <c r="I238" s="43"/>
      <c r="J238" s="44" t="str">
        <f t="shared" si="13"/>
        <v/>
      </c>
      <c r="K238" s="45"/>
      <c r="L238" s="46" t="str">
        <f>IF(OR(K238="لم يدفع",B238=""),"",IF(K238="تأمين فقط",0,IF(K238="اشتراك 300",300,IF(F238&lt;14,IFERROR(VLOOKUP(SUBSTITUTE(SUBSTITUTE(H238,"~","~~"),"*","~*"),إعدادات_الأنواع!$A$4:$D$40,3,FALSE()),0),IFERROR(VLOOKUP(SUBSTITUTE(SUBSTITUTE(H238,"~","~~"),"*","~*"),إعدادات_الأنواع!$A$4:$D$40,4,FALSE()),0)))))</f>
        <v/>
      </c>
      <c r="M238" s="47" t="str">
        <f>IF(OR(K238="لم يدفع",B238=""),"",IFERROR(VLOOKUP(SUBSTITUTE(SUBSTITUTE(H238,"~","~~"),"*","~*"),إعدادات_الأنواع!$A$4:$E$40,5,FALSE()),0))</f>
        <v/>
      </c>
      <c r="N238" s="47" t="str">
        <f>IF(OR(K238="لم يدفع",K238="تأمين فقط",K238="اشتراك 300",B238=""),"",IFERROR(VLOOKUP(SUBSTITUTE(SUBSTITUTE(H238,"~","~~"),"*","~*"),إعدادات_الأنواع!$A$4:$F$40,6,FALSE()),0))</f>
        <v/>
      </c>
      <c r="O238" s="55" t="str">
        <f t="shared" si="14"/>
        <v/>
      </c>
      <c r="P238" s="48" t="str">
        <f t="shared" ca="1" si="15"/>
        <v/>
      </c>
      <c r="Q238" s="52"/>
      <c r="R238" s="49"/>
      <c r="S238" s="50" t="str">
        <f>IF(B238="","",COUNTA(التجديد!E238:E238))</f>
        <v/>
      </c>
      <c r="T238" s="51" t="str">
        <f>IF(B238="","",IFERROR(VLOOKUP(SUBSTITUTE(SUBSTITUTE(H238,"~","~~"),"*","~*"),إعدادات_الأنواع!$A$4:$B$40,2,FALSE()),"?"))</f>
        <v/>
      </c>
    </row>
    <row r="239" spans="1:20" ht="15" customHeight="1">
      <c r="A239" s="20" t="str">
        <f>IF(B239="","",IF(T239="?","⚠️ نوع غير معرف",T239&amp;TEXT(COUNTIFS($T$3:T239,T239),"000")))</f>
        <v/>
      </c>
      <c r="B239" s="38"/>
      <c r="C239" s="38"/>
      <c r="D239" s="39"/>
      <c r="E239" s="54"/>
      <c r="F239" s="41" t="str">
        <f t="shared" ca="1" si="12"/>
        <v/>
      </c>
      <c r="G239" s="42"/>
      <c r="H239" s="37"/>
      <c r="I239" s="43"/>
      <c r="J239" s="44" t="str">
        <f t="shared" si="13"/>
        <v/>
      </c>
      <c r="K239" s="45"/>
      <c r="L239" s="46" t="str">
        <f>IF(OR(K239="لم يدفع",B239=""),"",IF(K239="تأمين فقط",0,IF(K239="اشتراك 300",300,IF(F239&lt;14,IFERROR(VLOOKUP(SUBSTITUTE(SUBSTITUTE(H239,"~","~~"),"*","~*"),إعدادات_الأنواع!$A$4:$D$40,3,FALSE()),0),IFERROR(VLOOKUP(SUBSTITUTE(SUBSTITUTE(H239,"~","~~"),"*","~*"),إعدادات_الأنواع!$A$4:$D$40,4,FALSE()),0)))))</f>
        <v/>
      </c>
      <c r="M239" s="47" t="str">
        <f>IF(OR(K239="لم يدفع",B239=""),"",IFERROR(VLOOKUP(SUBSTITUTE(SUBSTITUTE(H239,"~","~~"),"*","~*"),إعدادات_الأنواع!$A$4:$E$40,5,FALSE()),0))</f>
        <v/>
      </c>
      <c r="N239" s="47" t="str">
        <f>IF(OR(K239="لم يدفع",K239="تأمين فقط",K239="اشتراك 300",B239=""),"",IFERROR(VLOOKUP(SUBSTITUTE(SUBSTITUTE(H239,"~","~~"),"*","~*"),إعدادات_الأنواع!$A$4:$F$40,6,FALSE()),0))</f>
        <v/>
      </c>
      <c r="O239" s="55" t="str">
        <f t="shared" si="14"/>
        <v/>
      </c>
      <c r="P239" s="48" t="str">
        <f t="shared" ca="1" si="15"/>
        <v/>
      </c>
      <c r="Q239" s="52"/>
      <c r="R239" s="49"/>
      <c r="S239" s="50" t="str">
        <f>IF(B239="","",COUNTA(التجديد!E239:E239))</f>
        <v/>
      </c>
      <c r="T239" s="51" t="str">
        <f>IF(B239="","",IFERROR(VLOOKUP(SUBSTITUTE(SUBSTITUTE(H239,"~","~~"),"*","~*"),إعدادات_الأنواع!$A$4:$B$40,2,FALSE()),"?"))</f>
        <v/>
      </c>
    </row>
    <row r="240" spans="1:20" ht="15" customHeight="1">
      <c r="A240" s="20" t="str">
        <f>IF(B240="","",IF(T240="?","⚠️ نوع غير معرف",T240&amp;TEXT(COUNTIFS($T$3:T240,T240),"000")))</f>
        <v/>
      </c>
      <c r="B240" s="38"/>
      <c r="C240" s="38"/>
      <c r="D240" s="39"/>
      <c r="E240" s="54"/>
      <c r="F240" s="41" t="str">
        <f t="shared" ca="1" si="12"/>
        <v/>
      </c>
      <c r="G240" s="42"/>
      <c r="H240" s="37"/>
      <c r="I240" s="43"/>
      <c r="J240" s="44" t="str">
        <f t="shared" si="13"/>
        <v/>
      </c>
      <c r="K240" s="45"/>
      <c r="L240" s="46" t="str">
        <f>IF(OR(K240="لم يدفع",B240=""),"",IF(K240="تأمين فقط",0,IF(K240="اشتراك 300",300,IF(F240&lt;14,IFERROR(VLOOKUP(SUBSTITUTE(SUBSTITUTE(H240,"~","~~"),"*","~*"),إعدادات_الأنواع!$A$4:$D$40,3,FALSE()),0),IFERROR(VLOOKUP(SUBSTITUTE(SUBSTITUTE(H240,"~","~~"),"*","~*"),إعدادات_الأنواع!$A$4:$D$40,4,FALSE()),0)))))</f>
        <v/>
      </c>
      <c r="M240" s="47" t="str">
        <f>IF(OR(K240="لم يدفع",B240=""),"",IFERROR(VLOOKUP(SUBSTITUTE(SUBSTITUTE(H240,"~","~~"),"*","~*"),إعدادات_الأنواع!$A$4:$E$40,5,FALSE()),0))</f>
        <v/>
      </c>
      <c r="N240" s="47" t="str">
        <f>IF(OR(K240="لم يدفع",K240="تأمين فقط",K240="اشتراك 300",B240=""),"",IFERROR(VLOOKUP(SUBSTITUTE(SUBSTITUTE(H240,"~","~~"),"*","~*"),إعدادات_الأنواع!$A$4:$F$40,6,FALSE()),0))</f>
        <v/>
      </c>
      <c r="O240" s="55" t="str">
        <f t="shared" si="14"/>
        <v/>
      </c>
      <c r="P240" s="48" t="str">
        <f t="shared" ca="1" si="15"/>
        <v/>
      </c>
      <c r="Q240" s="52"/>
      <c r="R240" s="49"/>
      <c r="S240" s="50" t="str">
        <f>IF(B240="","",COUNTA(التجديد!E240:E240))</f>
        <v/>
      </c>
      <c r="T240" s="51" t="str">
        <f>IF(B240="","",IFERROR(VLOOKUP(SUBSTITUTE(SUBSTITUTE(H240,"~","~~"),"*","~*"),إعدادات_الأنواع!$A$4:$B$40,2,FALSE()),"?"))</f>
        <v/>
      </c>
    </row>
    <row r="241" spans="1:20" ht="15" customHeight="1">
      <c r="A241" s="20" t="str">
        <f>IF(B241="","",IF(T241="?","⚠️ نوع غير معرف",T241&amp;TEXT(COUNTIFS($T$3:T241,T241),"000")))</f>
        <v/>
      </c>
      <c r="B241" s="38"/>
      <c r="C241" s="38"/>
      <c r="D241" s="39"/>
      <c r="E241" s="54"/>
      <c r="F241" s="41" t="str">
        <f t="shared" ca="1" si="12"/>
        <v/>
      </c>
      <c r="G241" s="42"/>
      <c r="H241" s="37"/>
      <c r="I241" s="43"/>
      <c r="J241" s="44" t="str">
        <f t="shared" si="13"/>
        <v/>
      </c>
      <c r="K241" s="45"/>
      <c r="L241" s="46" t="str">
        <f>IF(OR(K241="لم يدفع",B241=""),"",IF(K241="تأمين فقط",0,IF(K241="اشتراك 300",300,IF(F241&lt;14,IFERROR(VLOOKUP(SUBSTITUTE(SUBSTITUTE(H241,"~","~~"),"*","~*"),إعدادات_الأنواع!$A$4:$D$40,3,FALSE()),0),IFERROR(VLOOKUP(SUBSTITUTE(SUBSTITUTE(H241,"~","~~"),"*","~*"),إعدادات_الأنواع!$A$4:$D$40,4,FALSE()),0)))))</f>
        <v/>
      </c>
      <c r="M241" s="47" t="str">
        <f>IF(OR(K241="لم يدفع",B241=""),"",IFERROR(VLOOKUP(SUBSTITUTE(SUBSTITUTE(H241,"~","~~"),"*","~*"),إعدادات_الأنواع!$A$4:$E$40,5,FALSE()),0))</f>
        <v/>
      </c>
      <c r="N241" s="47" t="str">
        <f>IF(OR(K241="لم يدفع",K241="تأمين فقط",K241="اشتراك 300",B241=""),"",IFERROR(VLOOKUP(SUBSTITUTE(SUBSTITUTE(H241,"~","~~"),"*","~*"),إعدادات_الأنواع!$A$4:$F$40,6,FALSE()),0))</f>
        <v/>
      </c>
      <c r="O241" s="55" t="str">
        <f t="shared" si="14"/>
        <v/>
      </c>
      <c r="P241" s="48" t="str">
        <f t="shared" ca="1" si="15"/>
        <v/>
      </c>
      <c r="Q241" s="52"/>
      <c r="R241" s="49"/>
      <c r="S241" s="50" t="str">
        <f>IF(B241="","",COUNTA(التجديد!E241:E241))</f>
        <v/>
      </c>
      <c r="T241" s="51" t="str">
        <f>IF(B241="","",IFERROR(VLOOKUP(SUBSTITUTE(SUBSTITUTE(H241,"~","~~"),"*","~*"),إعدادات_الأنواع!$A$4:$B$40,2,FALSE()),"?"))</f>
        <v/>
      </c>
    </row>
    <row r="242" spans="1:20" ht="15" customHeight="1">
      <c r="A242" s="20" t="str">
        <f>IF(B242="","",IF(T242="?","⚠️ نوع غير معرف",T242&amp;TEXT(COUNTIFS($T$3:T242,T242),"000")))</f>
        <v/>
      </c>
      <c r="B242" s="38"/>
      <c r="C242" s="38"/>
      <c r="D242" s="39"/>
      <c r="E242" s="54"/>
      <c r="F242" s="41" t="str">
        <f t="shared" ca="1" si="12"/>
        <v/>
      </c>
      <c r="G242" s="42"/>
      <c r="H242" s="37"/>
      <c r="I242" s="43"/>
      <c r="J242" s="44" t="str">
        <f t="shared" si="13"/>
        <v/>
      </c>
      <c r="K242" s="45"/>
      <c r="L242" s="46" t="str">
        <f>IF(OR(K242="لم يدفع",B242=""),"",IF(K242="تأمين فقط",0,IF(K242="اشتراك 300",300,IF(F242&lt;14,IFERROR(VLOOKUP(SUBSTITUTE(SUBSTITUTE(H242,"~","~~"),"*","~*"),إعدادات_الأنواع!$A$4:$D$40,3,FALSE()),0),IFERROR(VLOOKUP(SUBSTITUTE(SUBSTITUTE(H242,"~","~~"),"*","~*"),إعدادات_الأنواع!$A$4:$D$40,4,FALSE()),0)))))</f>
        <v/>
      </c>
      <c r="M242" s="47" t="str">
        <f>IF(OR(K242="لم يدفع",B242=""),"",IFERROR(VLOOKUP(SUBSTITUTE(SUBSTITUTE(H242,"~","~~"),"*","~*"),إعدادات_الأنواع!$A$4:$E$40,5,FALSE()),0))</f>
        <v/>
      </c>
      <c r="N242" s="47" t="str">
        <f>IF(OR(K242="لم يدفع",K242="تأمين فقط",K242="اشتراك 300",B242=""),"",IFERROR(VLOOKUP(SUBSTITUTE(SUBSTITUTE(H242,"~","~~"),"*","~*"),إعدادات_الأنواع!$A$4:$F$40,6,FALSE()),0))</f>
        <v/>
      </c>
      <c r="O242" s="55" t="str">
        <f t="shared" si="14"/>
        <v/>
      </c>
      <c r="P242" s="48" t="str">
        <f t="shared" ca="1" si="15"/>
        <v/>
      </c>
      <c r="Q242" s="52"/>
      <c r="R242" s="49"/>
      <c r="S242" s="50" t="str">
        <f>IF(B242="","",COUNTA(التجديد!E242:E242))</f>
        <v/>
      </c>
      <c r="T242" s="51" t="str">
        <f>IF(B242="","",IFERROR(VLOOKUP(SUBSTITUTE(SUBSTITUTE(H242,"~","~~"),"*","~*"),إعدادات_الأنواع!$A$4:$B$40,2,FALSE()),"?"))</f>
        <v/>
      </c>
    </row>
    <row r="243" spans="1:20" ht="15" customHeight="1">
      <c r="A243" s="20" t="str">
        <f>IF(B243="","",IF(T243="?","⚠️ نوع غير معرف",T243&amp;TEXT(COUNTIFS($T$3:T243,T243),"000")))</f>
        <v/>
      </c>
      <c r="B243" s="38"/>
      <c r="C243" s="38"/>
      <c r="D243" s="39"/>
      <c r="E243" s="54"/>
      <c r="F243" s="41" t="str">
        <f t="shared" ca="1" si="12"/>
        <v/>
      </c>
      <c r="G243" s="42"/>
      <c r="H243" s="37"/>
      <c r="I243" s="43"/>
      <c r="J243" s="44" t="str">
        <f t="shared" si="13"/>
        <v/>
      </c>
      <c r="K243" s="45"/>
      <c r="L243" s="46" t="str">
        <f>IF(OR(K243="لم يدفع",B243=""),"",IF(K243="تأمين فقط",0,IF(K243="اشتراك 300",300,IF(F243&lt;14,IFERROR(VLOOKUP(SUBSTITUTE(SUBSTITUTE(H243,"~","~~"),"*","~*"),إعدادات_الأنواع!$A$4:$D$40,3,FALSE()),0),IFERROR(VLOOKUP(SUBSTITUTE(SUBSTITUTE(H243,"~","~~"),"*","~*"),إعدادات_الأنواع!$A$4:$D$40,4,FALSE()),0)))))</f>
        <v/>
      </c>
      <c r="M243" s="47" t="str">
        <f>IF(OR(K243="لم يدفع",B243=""),"",IFERROR(VLOOKUP(SUBSTITUTE(SUBSTITUTE(H243,"~","~~"),"*","~*"),إعدادات_الأنواع!$A$4:$E$40,5,FALSE()),0))</f>
        <v/>
      </c>
      <c r="N243" s="47" t="str">
        <f>IF(OR(K243="لم يدفع",K243="تأمين فقط",K243="اشتراك 300",B243=""),"",IFERROR(VLOOKUP(SUBSTITUTE(SUBSTITUTE(H243,"~","~~"),"*","~*"),إعدادات_الأنواع!$A$4:$F$40,6,FALSE()),0))</f>
        <v/>
      </c>
      <c r="O243" s="55" t="str">
        <f t="shared" si="14"/>
        <v/>
      </c>
      <c r="P243" s="48" t="str">
        <f t="shared" ca="1" si="15"/>
        <v/>
      </c>
      <c r="Q243" s="52"/>
      <c r="R243" s="49"/>
      <c r="S243" s="50" t="str">
        <f>IF(B243="","",COUNTA(التجديد!E243:E243))</f>
        <v/>
      </c>
      <c r="T243" s="51" t="str">
        <f>IF(B243="","",IFERROR(VLOOKUP(SUBSTITUTE(SUBSTITUTE(H243,"~","~~"),"*","~*"),إعدادات_الأنواع!$A$4:$B$40,2,FALSE()),"?"))</f>
        <v/>
      </c>
    </row>
    <row r="244" spans="1:20" ht="15" customHeight="1">
      <c r="A244" s="20" t="str">
        <f>IF(B244="","",IF(T244="?","⚠️ نوع غير معرف",T244&amp;TEXT(COUNTIFS($T$3:T244,T244),"000")))</f>
        <v/>
      </c>
      <c r="B244" s="38"/>
      <c r="C244" s="38"/>
      <c r="D244" s="39"/>
      <c r="E244" s="54"/>
      <c r="F244" s="41" t="str">
        <f t="shared" ca="1" si="12"/>
        <v/>
      </c>
      <c r="G244" s="42"/>
      <c r="H244" s="37"/>
      <c r="I244" s="43"/>
      <c r="J244" s="44" t="str">
        <f t="shared" si="13"/>
        <v/>
      </c>
      <c r="K244" s="45"/>
      <c r="L244" s="46" t="str">
        <f>IF(OR(K244="لم يدفع",B244=""),"",IF(K244="تأمين فقط",0,IF(K244="اشتراك 300",300,IF(F244&lt;14,IFERROR(VLOOKUP(SUBSTITUTE(SUBSTITUTE(H244,"~","~~"),"*","~*"),إعدادات_الأنواع!$A$4:$D$40,3,FALSE()),0),IFERROR(VLOOKUP(SUBSTITUTE(SUBSTITUTE(H244,"~","~~"),"*","~*"),إعدادات_الأنواع!$A$4:$D$40,4,FALSE()),0)))))</f>
        <v/>
      </c>
      <c r="M244" s="47" t="str">
        <f>IF(OR(K244="لم يدفع",B244=""),"",IFERROR(VLOOKUP(SUBSTITUTE(SUBSTITUTE(H244,"~","~~"),"*","~*"),إعدادات_الأنواع!$A$4:$E$40,5,FALSE()),0))</f>
        <v/>
      </c>
      <c r="N244" s="47" t="str">
        <f>IF(OR(K244="لم يدفع",K244="تأمين فقط",K244="اشتراك 300",B244=""),"",IFERROR(VLOOKUP(SUBSTITUTE(SUBSTITUTE(H244,"~","~~"),"*","~*"),إعدادات_الأنواع!$A$4:$F$40,6,FALSE()),0))</f>
        <v/>
      </c>
      <c r="O244" s="55" t="str">
        <f t="shared" si="14"/>
        <v/>
      </c>
      <c r="P244" s="48" t="str">
        <f t="shared" ca="1" si="15"/>
        <v/>
      </c>
      <c r="Q244" s="52"/>
      <c r="R244" s="49"/>
      <c r="S244" s="50" t="str">
        <f>IF(B244="","",COUNTA(التجديد!E244:E244))</f>
        <v/>
      </c>
      <c r="T244" s="51" t="str">
        <f>IF(B244="","",IFERROR(VLOOKUP(SUBSTITUTE(SUBSTITUTE(H244,"~","~~"),"*","~*"),إعدادات_الأنواع!$A$4:$B$40,2,FALSE()),"?"))</f>
        <v/>
      </c>
    </row>
    <row r="245" spans="1:20" ht="15" customHeight="1">
      <c r="A245" s="20" t="str">
        <f>IF(B245="","",IF(T245="?","⚠️ نوع غير معرف",T245&amp;TEXT(COUNTIFS($T$3:T245,T245),"000")))</f>
        <v/>
      </c>
      <c r="B245" s="38"/>
      <c r="C245" s="38"/>
      <c r="D245" s="39"/>
      <c r="E245" s="54"/>
      <c r="F245" s="41" t="str">
        <f t="shared" ca="1" si="12"/>
        <v/>
      </c>
      <c r="G245" s="42"/>
      <c r="H245" s="37"/>
      <c r="I245" s="43"/>
      <c r="J245" s="44" t="str">
        <f t="shared" si="13"/>
        <v/>
      </c>
      <c r="K245" s="45"/>
      <c r="L245" s="46" t="str">
        <f>IF(OR(K245="لم يدفع",B245=""),"",IF(K245="تأمين فقط",0,IF(K245="اشتراك 300",300,IF(F245&lt;14,IFERROR(VLOOKUP(SUBSTITUTE(SUBSTITUTE(H245,"~","~~"),"*","~*"),إعدادات_الأنواع!$A$4:$D$40,3,FALSE()),0),IFERROR(VLOOKUP(SUBSTITUTE(SUBSTITUTE(H245,"~","~~"),"*","~*"),إعدادات_الأنواع!$A$4:$D$40,4,FALSE()),0)))))</f>
        <v/>
      </c>
      <c r="M245" s="47" t="str">
        <f>IF(OR(K245="لم يدفع",B245=""),"",IFERROR(VLOOKUP(SUBSTITUTE(SUBSTITUTE(H245,"~","~~"),"*","~*"),إعدادات_الأنواع!$A$4:$E$40,5,FALSE()),0))</f>
        <v/>
      </c>
      <c r="N245" s="47" t="str">
        <f>IF(OR(K245="لم يدفع",K245="تأمين فقط",K245="اشتراك 300",B245=""),"",IFERROR(VLOOKUP(SUBSTITUTE(SUBSTITUTE(H245,"~","~~"),"*","~*"),إعدادات_الأنواع!$A$4:$F$40,6,FALSE()),0))</f>
        <v/>
      </c>
      <c r="O245" s="55" t="str">
        <f t="shared" si="14"/>
        <v/>
      </c>
      <c r="P245" s="48" t="str">
        <f t="shared" ca="1" si="15"/>
        <v/>
      </c>
      <c r="Q245" s="52"/>
      <c r="R245" s="49"/>
      <c r="S245" s="50" t="str">
        <f>IF(B245="","",COUNTA(التجديد!E245:E245))</f>
        <v/>
      </c>
      <c r="T245" s="51" t="str">
        <f>IF(B245="","",IFERROR(VLOOKUP(SUBSTITUTE(SUBSTITUTE(H245,"~","~~"),"*","~*"),إعدادات_الأنواع!$A$4:$B$40,2,FALSE()),"?"))</f>
        <v/>
      </c>
    </row>
    <row r="246" spans="1:20" ht="15" customHeight="1">
      <c r="A246" s="20" t="str">
        <f>IF(B246="","",IF(T246="?","⚠️ نوع غير معرف",T246&amp;TEXT(COUNTIFS($T$3:T246,T246),"000")))</f>
        <v/>
      </c>
      <c r="B246" s="38"/>
      <c r="C246" s="38"/>
      <c r="D246" s="39"/>
      <c r="E246" s="54"/>
      <c r="F246" s="41" t="str">
        <f t="shared" ca="1" si="12"/>
        <v/>
      </c>
      <c r="G246" s="42"/>
      <c r="H246" s="37"/>
      <c r="I246" s="43"/>
      <c r="J246" s="44" t="str">
        <f t="shared" si="13"/>
        <v/>
      </c>
      <c r="K246" s="45"/>
      <c r="L246" s="46" t="str">
        <f>IF(OR(K246="لم يدفع",B246=""),"",IF(K246="تأمين فقط",0,IF(K246="اشتراك 300",300,IF(F246&lt;14,IFERROR(VLOOKUP(SUBSTITUTE(SUBSTITUTE(H246,"~","~~"),"*","~*"),إعدادات_الأنواع!$A$4:$D$40,3,FALSE()),0),IFERROR(VLOOKUP(SUBSTITUTE(SUBSTITUTE(H246,"~","~~"),"*","~*"),إعدادات_الأنواع!$A$4:$D$40,4,FALSE()),0)))))</f>
        <v/>
      </c>
      <c r="M246" s="47" t="str">
        <f>IF(OR(K246="لم يدفع",B246=""),"",IFERROR(VLOOKUP(SUBSTITUTE(SUBSTITUTE(H246,"~","~~"),"*","~*"),إعدادات_الأنواع!$A$4:$E$40,5,FALSE()),0))</f>
        <v/>
      </c>
      <c r="N246" s="47" t="str">
        <f>IF(OR(K246="لم يدفع",K246="تأمين فقط",K246="اشتراك 300",B246=""),"",IFERROR(VLOOKUP(SUBSTITUTE(SUBSTITUTE(H246,"~","~~"),"*","~*"),إعدادات_الأنواع!$A$4:$F$40,6,FALSE()),0))</f>
        <v/>
      </c>
      <c r="O246" s="55" t="str">
        <f t="shared" si="14"/>
        <v/>
      </c>
      <c r="P246" s="48" t="str">
        <f t="shared" ca="1" si="15"/>
        <v/>
      </c>
      <c r="Q246" s="52"/>
      <c r="R246" s="49"/>
      <c r="S246" s="50" t="str">
        <f>IF(B246="","",COUNTA(التجديد!E246:E246))</f>
        <v/>
      </c>
      <c r="T246" s="51" t="str">
        <f>IF(B246="","",IFERROR(VLOOKUP(SUBSTITUTE(SUBSTITUTE(H246,"~","~~"),"*","~*"),إعدادات_الأنواع!$A$4:$B$40,2,FALSE()),"?"))</f>
        <v/>
      </c>
    </row>
    <row r="247" spans="1:20" ht="15" customHeight="1">
      <c r="A247" s="20" t="str">
        <f>IF(B247="","",IF(T247="?","⚠️ نوع غير معرف",T247&amp;TEXT(COUNTIFS($T$3:T247,T247),"000")))</f>
        <v/>
      </c>
      <c r="B247" s="38"/>
      <c r="C247" s="38"/>
      <c r="D247" s="39"/>
      <c r="E247" s="54"/>
      <c r="F247" s="41" t="str">
        <f t="shared" ca="1" si="12"/>
        <v/>
      </c>
      <c r="G247" s="42"/>
      <c r="H247" s="37"/>
      <c r="I247" s="43"/>
      <c r="J247" s="44" t="str">
        <f t="shared" si="13"/>
        <v/>
      </c>
      <c r="K247" s="45"/>
      <c r="L247" s="46" t="str">
        <f>IF(OR(K247="لم يدفع",B247=""),"",IF(K247="تأمين فقط",0,IF(K247="اشتراك 300",300,IF(F247&lt;14,IFERROR(VLOOKUP(SUBSTITUTE(SUBSTITUTE(H247,"~","~~"),"*","~*"),إعدادات_الأنواع!$A$4:$D$40,3,FALSE()),0),IFERROR(VLOOKUP(SUBSTITUTE(SUBSTITUTE(H247,"~","~~"),"*","~*"),إعدادات_الأنواع!$A$4:$D$40,4,FALSE()),0)))))</f>
        <v/>
      </c>
      <c r="M247" s="47" t="str">
        <f>IF(OR(K247="لم يدفع",B247=""),"",IFERROR(VLOOKUP(SUBSTITUTE(SUBSTITUTE(H247,"~","~~"),"*","~*"),إعدادات_الأنواع!$A$4:$E$40,5,FALSE()),0))</f>
        <v/>
      </c>
      <c r="N247" s="47" t="str">
        <f>IF(OR(K247="لم يدفع",K247="تأمين فقط",K247="اشتراك 300",B247=""),"",IFERROR(VLOOKUP(SUBSTITUTE(SUBSTITUTE(H247,"~","~~"),"*","~*"),إعدادات_الأنواع!$A$4:$F$40,6,FALSE()),0))</f>
        <v/>
      </c>
      <c r="O247" s="55" t="str">
        <f t="shared" si="14"/>
        <v/>
      </c>
      <c r="P247" s="48" t="str">
        <f t="shared" ca="1" si="15"/>
        <v/>
      </c>
      <c r="Q247" s="52"/>
      <c r="R247" s="49"/>
      <c r="S247" s="50" t="str">
        <f>IF(B247="","",COUNTA(التجديد!E247:E247))</f>
        <v/>
      </c>
      <c r="T247" s="51" t="str">
        <f>IF(B247="","",IFERROR(VLOOKUP(SUBSTITUTE(SUBSTITUTE(H247,"~","~~"),"*","~*"),إعدادات_الأنواع!$A$4:$B$40,2,FALSE()),"?"))</f>
        <v/>
      </c>
    </row>
    <row r="248" spans="1:20" ht="15" customHeight="1">
      <c r="A248" s="20" t="str">
        <f>IF(B248="","",IF(T248="?","⚠️ نوع غير معرف",T248&amp;TEXT(COUNTIFS($T$3:T248,T248),"000")))</f>
        <v/>
      </c>
      <c r="B248" s="38"/>
      <c r="C248" s="38"/>
      <c r="D248" s="39"/>
      <c r="E248" s="54"/>
      <c r="F248" s="41" t="str">
        <f t="shared" ca="1" si="12"/>
        <v/>
      </c>
      <c r="G248" s="42"/>
      <c r="H248" s="37"/>
      <c r="I248" s="43"/>
      <c r="J248" s="44" t="str">
        <f t="shared" si="13"/>
        <v/>
      </c>
      <c r="K248" s="45"/>
      <c r="L248" s="46" t="str">
        <f>IF(OR(K248="لم يدفع",B248=""),"",IF(K248="تأمين فقط",0,IF(K248="اشتراك 300",300,IF(F248&lt;14,IFERROR(VLOOKUP(SUBSTITUTE(SUBSTITUTE(H248,"~","~~"),"*","~*"),إعدادات_الأنواع!$A$4:$D$40,3,FALSE()),0),IFERROR(VLOOKUP(SUBSTITUTE(SUBSTITUTE(H248,"~","~~"),"*","~*"),إعدادات_الأنواع!$A$4:$D$40,4,FALSE()),0)))))</f>
        <v/>
      </c>
      <c r="M248" s="47" t="str">
        <f>IF(OR(K248="لم يدفع",B248=""),"",IFERROR(VLOOKUP(SUBSTITUTE(SUBSTITUTE(H248,"~","~~"),"*","~*"),إعدادات_الأنواع!$A$4:$E$40,5,FALSE()),0))</f>
        <v/>
      </c>
      <c r="N248" s="47" t="str">
        <f>IF(OR(K248="لم يدفع",K248="تأمين فقط",K248="اشتراك 300",B248=""),"",IFERROR(VLOOKUP(SUBSTITUTE(SUBSTITUTE(H248,"~","~~"),"*","~*"),إعدادات_الأنواع!$A$4:$F$40,6,FALSE()),0))</f>
        <v/>
      </c>
      <c r="O248" s="55" t="str">
        <f t="shared" si="14"/>
        <v/>
      </c>
      <c r="P248" s="48" t="str">
        <f t="shared" ca="1" si="15"/>
        <v/>
      </c>
      <c r="Q248" s="52"/>
      <c r="R248" s="49"/>
      <c r="S248" s="50" t="str">
        <f>IF(B248="","",COUNTA(التجديد!E248:E248))</f>
        <v/>
      </c>
      <c r="T248" s="51" t="str">
        <f>IF(B248="","",IFERROR(VLOOKUP(SUBSTITUTE(SUBSTITUTE(H248,"~","~~"),"*","~*"),إعدادات_الأنواع!$A$4:$B$40,2,FALSE()),"?"))</f>
        <v/>
      </c>
    </row>
    <row r="249" spans="1:20" ht="15" customHeight="1">
      <c r="A249" s="20" t="str">
        <f>IF(B249="","",IF(T249="?","⚠️ نوع غير معرف",T249&amp;TEXT(COUNTIFS($T$3:T249,T249),"000")))</f>
        <v/>
      </c>
      <c r="B249" s="38"/>
      <c r="C249" s="38"/>
      <c r="D249" s="39"/>
      <c r="E249" s="54"/>
      <c r="F249" s="41" t="str">
        <f t="shared" ca="1" si="12"/>
        <v/>
      </c>
      <c r="G249" s="42"/>
      <c r="H249" s="37"/>
      <c r="I249" s="43"/>
      <c r="J249" s="44" t="str">
        <f t="shared" si="13"/>
        <v/>
      </c>
      <c r="K249" s="45"/>
      <c r="L249" s="46" t="str">
        <f>IF(OR(K249="لم يدفع",B249=""),"",IF(K249="تأمين فقط",0,IF(K249="اشتراك 300",300,IF(F249&lt;14,IFERROR(VLOOKUP(SUBSTITUTE(SUBSTITUTE(H249,"~","~~"),"*","~*"),إعدادات_الأنواع!$A$4:$D$40,3,FALSE()),0),IFERROR(VLOOKUP(SUBSTITUTE(SUBSTITUTE(H249,"~","~~"),"*","~*"),إعدادات_الأنواع!$A$4:$D$40,4,FALSE()),0)))))</f>
        <v/>
      </c>
      <c r="M249" s="47" t="str">
        <f>IF(OR(K249="لم يدفع",B249=""),"",IFERROR(VLOOKUP(SUBSTITUTE(SUBSTITUTE(H249,"~","~~"),"*","~*"),إعدادات_الأنواع!$A$4:$E$40,5,FALSE()),0))</f>
        <v/>
      </c>
      <c r="N249" s="47" t="str">
        <f>IF(OR(K249="لم يدفع",K249="تأمين فقط",K249="اشتراك 300",B249=""),"",IFERROR(VLOOKUP(SUBSTITUTE(SUBSTITUTE(H249,"~","~~"),"*","~*"),إعدادات_الأنواع!$A$4:$F$40,6,FALSE()),0))</f>
        <v/>
      </c>
      <c r="O249" s="55" t="str">
        <f t="shared" si="14"/>
        <v/>
      </c>
      <c r="P249" s="48" t="str">
        <f t="shared" ca="1" si="15"/>
        <v/>
      </c>
      <c r="Q249" s="52"/>
      <c r="R249" s="49"/>
      <c r="S249" s="50" t="str">
        <f>IF(B249="","",COUNTA(التجديد!E249:E249))</f>
        <v/>
      </c>
      <c r="T249" s="51" t="str">
        <f>IF(B249="","",IFERROR(VLOOKUP(SUBSTITUTE(SUBSTITUTE(H249,"~","~~"),"*","~*"),إعدادات_الأنواع!$A$4:$B$40,2,FALSE()),"?"))</f>
        <v/>
      </c>
    </row>
    <row r="250" spans="1:20" ht="15" customHeight="1">
      <c r="A250" s="20" t="str">
        <f>IF(B250="","",IF(T250="?","⚠️ نوع غير معرف",T250&amp;TEXT(COUNTIFS($T$3:T250,T250),"000")))</f>
        <v/>
      </c>
      <c r="B250" s="38"/>
      <c r="C250" s="38"/>
      <c r="D250" s="39"/>
      <c r="E250" s="54"/>
      <c r="F250" s="41" t="str">
        <f t="shared" ca="1" si="12"/>
        <v/>
      </c>
      <c r="G250" s="42"/>
      <c r="H250" s="37"/>
      <c r="I250" s="43"/>
      <c r="J250" s="44" t="str">
        <f t="shared" si="13"/>
        <v/>
      </c>
      <c r="K250" s="45"/>
      <c r="L250" s="46" t="str">
        <f>IF(OR(K250="لم يدفع",B250=""),"",IF(K250="تأمين فقط",0,IF(K250="اشتراك 300",300,IF(F250&lt;14,IFERROR(VLOOKUP(SUBSTITUTE(SUBSTITUTE(H250,"~","~~"),"*","~*"),إعدادات_الأنواع!$A$4:$D$40,3,FALSE()),0),IFERROR(VLOOKUP(SUBSTITUTE(SUBSTITUTE(H250,"~","~~"),"*","~*"),إعدادات_الأنواع!$A$4:$D$40,4,FALSE()),0)))))</f>
        <v/>
      </c>
      <c r="M250" s="47" t="str">
        <f>IF(OR(K250="لم يدفع",B250=""),"",IFERROR(VLOOKUP(SUBSTITUTE(SUBSTITUTE(H250,"~","~~"),"*","~*"),إعدادات_الأنواع!$A$4:$E$40,5,FALSE()),0))</f>
        <v/>
      </c>
      <c r="N250" s="47" t="str">
        <f>IF(OR(K250="لم يدفع",K250="تأمين فقط",K250="اشتراك 300",B250=""),"",IFERROR(VLOOKUP(SUBSTITUTE(SUBSTITUTE(H250,"~","~~"),"*","~*"),إعدادات_الأنواع!$A$4:$F$40,6,FALSE()),0))</f>
        <v/>
      </c>
      <c r="O250" s="55" t="str">
        <f t="shared" si="14"/>
        <v/>
      </c>
      <c r="P250" s="48" t="str">
        <f t="shared" ca="1" si="15"/>
        <v/>
      </c>
      <c r="Q250" s="52"/>
      <c r="R250" s="49"/>
      <c r="S250" s="50" t="str">
        <f>IF(B250="","",COUNTA(التجديد!E250:E250))</f>
        <v/>
      </c>
      <c r="T250" s="51" t="str">
        <f>IF(B250="","",IFERROR(VLOOKUP(SUBSTITUTE(SUBSTITUTE(H250,"~","~~"),"*","~*"),إعدادات_الأنواع!$A$4:$B$40,2,FALSE()),"?"))</f>
        <v/>
      </c>
    </row>
    <row r="251" spans="1:20" ht="15" customHeight="1">
      <c r="A251" s="20" t="str">
        <f>IF(B251="","",IF(T251="?","⚠️ نوع غير معرف",T251&amp;TEXT(COUNTIFS($T$3:T251,T251),"000")))</f>
        <v/>
      </c>
      <c r="B251" s="38"/>
      <c r="C251" s="38"/>
      <c r="D251" s="39"/>
      <c r="E251" s="54"/>
      <c r="F251" s="41" t="str">
        <f t="shared" ca="1" si="12"/>
        <v/>
      </c>
      <c r="G251" s="42"/>
      <c r="H251" s="37"/>
      <c r="I251" s="43"/>
      <c r="J251" s="44" t="str">
        <f t="shared" si="13"/>
        <v/>
      </c>
      <c r="K251" s="45"/>
      <c r="L251" s="46" t="str">
        <f>IF(OR(K251="لم يدفع",B251=""),"",IF(K251="تأمين فقط",0,IF(K251="اشتراك 300",300,IF(F251&lt;14,IFERROR(VLOOKUP(SUBSTITUTE(SUBSTITUTE(H251,"~","~~"),"*","~*"),إعدادات_الأنواع!$A$4:$D$40,3,FALSE()),0),IFERROR(VLOOKUP(SUBSTITUTE(SUBSTITUTE(H251,"~","~~"),"*","~*"),إعدادات_الأنواع!$A$4:$D$40,4,FALSE()),0)))))</f>
        <v/>
      </c>
      <c r="M251" s="47" t="str">
        <f>IF(OR(K251="لم يدفع",B251=""),"",IFERROR(VLOOKUP(SUBSTITUTE(SUBSTITUTE(H251,"~","~~"),"*","~*"),إعدادات_الأنواع!$A$4:$E$40,5,FALSE()),0))</f>
        <v/>
      </c>
      <c r="N251" s="47" t="str">
        <f>IF(OR(K251="لم يدفع",K251="تأمين فقط",K251="اشتراك 300",B251=""),"",IFERROR(VLOOKUP(SUBSTITUTE(SUBSTITUTE(H251,"~","~~"),"*","~*"),إعدادات_الأنواع!$A$4:$F$40,6,FALSE()),0))</f>
        <v/>
      </c>
      <c r="O251" s="55" t="str">
        <f t="shared" si="14"/>
        <v/>
      </c>
      <c r="P251" s="48" t="str">
        <f t="shared" ca="1" si="15"/>
        <v/>
      </c>
      <c r="Q251" s="52"/>
      <c r="R251" s="49"/>
      <c r="S251" s="50" t="str">
        <f>IF(B251="","",COUNTA(التجديد!E251:E251))</f>
        <v/>
      </c>
      <c r="T251" s="51" t="str">
        <f>IF(B251="","",IFERROR(VLOOKUP(SUBSTITUTE(SUBSTITUTE(H251,"~","~~"),"*","~*"),إعدادات_الأنواع!$A$4:$B$40,2,FALSE()),"?"))</f>
        <v/>
      </c>
    </row>
    <row r="252" spans="1:20" ht="15" customHeight="1">
      <c r="A252" s="20" t="str">
        <f>IF(B252="","",IF(T252="?","⚠️ نوع غير معرف",T252&amp;TEXT(COUNTIFS($T$3:T252,T252),"000")))</f>
        <v/>
      </c>
      <c r="B252" s="38"/>
      <c r="C252" s="38"/>
      <c r="D252" s="39"/>
      <c r="E252" s="54"/>
      <c r="F252" s="41" t="str">
        <f t="shared" ca="1" si="12"/>
        <v/>
      </c>
      <c r="G252" s="42"/>
      <c r="H252" s="37"/>
      <c r="I252" s="43"/>
      <c r="J252" s="44" t="str">
        <f t="shared" si="13"/>
        <v/>
      </c>
      <c r="K252" s="45"/>
      <c r="L252" s="46" t="str">
        <f>IF(OR(K252="لم يدفع",B252=""),"",IF(K252="تأمين فقط",0,IF(K252="اشتراك 300",300,IF(F252&lt;14,IFERROR(VLOOKUP(SUBSTITUTE(SUBSTITUTE(H252,"~","~~"),"*","~*"),إعدادات_الأنواع!$A$4:$D$40,3,FALSE()),0),IFERROR(VLOOKUP(SUBSTITUTE(SUBSTITUTE(H252,"~","~~"),"*","~*"),إعدادات_الأنواع!$A$4:$D$40,4,FALSE()),0)))))</f>
        <v/>
      </c>
      <c r="M252" s="47" t="str">
        <f>IF(OR(K252="لم يدفع",B252=""),"",IFERROR(VLOOKUP(SUBSTITUTE(SUBSTITUTE(H252,"~","~~"),"*","~*"),إعدادات_الأنواع!$A$4:$E$40,5,FALSE()),0))</f>
        <v/>
      </c>
      <c r="N252" s="47" t="str">
        <f>IF(OR(K252="لم يدفع",K252="تأمين فقط",K252="اشتراك 300",B252=""),"",IFERROR(VLOOKUP(SUBSTITUTE(SUBSTITUTE(H252,"~","~~"),"*","~*"),إعدادات_الأنواع!$A$4:$F$40,6,FALSE()),0))</f>
        <v/>
      </c>
      <c r="O252" s="55" t="str">
        <f t="shared" si="14"/>
        <v/>
      </c>
      <c r="P252" s="48" t="str">
        <f t="shared" ca="1" si="15"/>
        <v/>
      </c>
      <c r="Q252" s="52"/>
      <c r="R252" s="49"/>
      <c r="S252" s="50" t="str">
        <f>IF(B252="","",COUNTA(التجديد!E252:E252))</f>
        <v/>
      </c>
      <c r="T252" s="51" t="str">
        <f>IF(B252="","",IFERROR(VLOOKUP(SUBSTITUTE(SUBSTITUTE(H252,"~","~~"),"*","~*"),إعدادات_الأنواع!$A$4:$B$40,2,FALSE()),"?"))</f>
        <v/>
      </c>
    </row>
    <row r="253" spans="1:20" ht="15" customHeight="1">
      <c r="A253" s="20" t="str">
        <f>IF(B253="","",IF(T253="?","⚠️ نوع غير معرف",T253&amp;TEXT(COUNTIFS($T$3:T253,T253),"000")))</f>
        <v/>
      </c>
      <c r="B253" s="38"/>
      <c r="C253" s="38"/>
      <c r="D253" s="39"/>
      <c r="E253" s="54"/>
      <c r="F253" s="41" t="str">
        <f t="shared" ca="1" si="12"/>
        <v/>
      </c>
      <c r="G253" s="42"/>
      <c r="H253" s="37"/>
      <c r="I253" s="43"/>
      <c r="J253" s="44" t="str">
        <f t="shared" si="13"/>
        <v/>
      </c>
      <c r="K253" s="45"/>
      <c r="L253" s="46" t="str">
        <f>IF(OR(K253="لم يدفع",B253=""),"",IF(K253="تأمين فقط",0,IF(K253="اشتراك 300",300,IF(F253&lt;14,IFERROR(VLOOKUP(SUBSTITUTE(SUBSTITUTE(H253,"~","~~"),"*","~*"),إعدادات_الأنواع!$A$4:$D$40,3,FALSE()),0),IFERROR(VLOOKUP(SUBSTITUTE(SUBSTITUTE(H253,"~","~~"),"*","~*"),إعدادات_الأنواع!$A$4:$D$40,4,FALSE()),0)))))</f>
        <v/>
      </c>
      <c r="M253" s="47" t="str">
        <f>IF(OR(K253="لم يدفع",B253=""),"",IFERROR(VLOOKUP(SUBSTITUTE(SUBSTITUTE(H253,"~","~~"),"*","~*"),إعدادات_الأنواع!$A$4:$E$40,5,FALSE()),0))</f>
        <v/>
      </c>
      <c r="N253" s="47" t="str">
        <f>IF(OR(K253="لم يدفع",K253="تأمين فقط",K253="اشتراك 300",B253=""),"",IFERROR(VLOOKUP(SUBSTITUTE(SUBSTITUTE(H253,"~","~~"),"*","~*"),إعدادات_الأنواع!$A$4:$F$40,6,FALSE()),0))</f>
        <v/>
      </c>
      <c r="O253" s="55" t="str">
        <f t="shared" si="14"/>
        <v/>
      </c>
      <c r="P253" s="48" t="str">
        <f t="shared" ca="1" si="15"/>
        <v/>
      </c>
      <c r="Q253" s="52"/>
      <c r="R253" s="49"/>
      <c r="S253" s="50" t="str">
        <f>IF(B253="","",COUNTA(التجديد!E253:E253))</f>
        <v/>
      </c>
      <c r="T253" s="51" t="str">
        <f>IF(B253="","",IFERROR(VLOOKUP(SUBSTITUTE(SUBSTITUTE(H253,"~","~~"),"*","~*"),إعدادات_الأنواع!$A$4:$B$40,2,FALSE()),"?"))</f>
        <v/>
      </c>
    </row>
    <row r="254" spans="1:20" ht="15" customHeight="1">
      <c r="A254" s="20" t="str">
        <f>IF(B254="","",IF(T254="?","⚠️ نوع غير معرف",T254&amp;TEXT(COUNTIFS($T$3:T254,T254),"000")))</f>
        <v/>
      </c>
      <c r="B254" s="38"/>
      <c r="C254" s="38"/>
      <c r="D254" s="39"/>
      <c r="E254" s="54"/>
      <c r="F254" s="41" t="str">
        <f t="shared" ca="1" si="12"/>
        <v/>
      </c>
      <c r="G254" s="42"/>
      <c r="H254" s="37"/>
      <c r="I254" s="43"/>
      <c r="J254" s="44" t="str">
        <f t="shared" si="13"/>
        <v/>
      </c>
      <c r="K254" s="45"/>
      <c r="L254" s="46" t="str">
        <f>IF(OR(K254="لم يدفع",B254=""),"",IF(K254="تأمين فقط",0,IF(K254="اشتراك 300",300,IF(F254&lt;14,IFERROR(VLOOKUP(SUBSTITUTE(SUBSTITUTE(H254,"~","~~"),"*","~*"),إعدادات_الأنواع!$A$4:$D$40,3,FALSE()),0),IFERROR(VLOOKUP(SUBSTITUTE(SUBSTITUTE(H254,"~","~~"),"*","~*"),إعدادات_الأنواع!$A$4:$D$40,4,FALSE()),0)))))</f>
        <v/>
      </c>
      <c r="M254" s="47" t="str">
        <f>IF(OR(K254="لم يدفع",B254=""),"",IFERROR(VLOOKUP(SUBSTITUTE(SUBSTITUTE(H254,"~","~~"),"*","~*"),إعدادات_الأنواع!$A$4:$E$40,5,FALSE()),0))</f>
        <v/>
      </c>
      <c r="N254" s="47" t="str">
        <f>IF(OR(K254="لم يدفع",K254="تأمين فقط",K254="اشتراك 300",B254=""),"",IFERROR(VLOOKUP(SUBSTITUTE(SUBSTITUTE(H254,"~","~~"),"*","~*"),إعدادات_الأنواع!$A$4:$F$40,6,FALSE()),0))</f>
        <v/>
      </c>
      <c r="O254" s="55" t="str">
        <f t="shared" si="14"/>
        <v/>
      </c>
      <c r="P254" s="48" t="str">
        <f t="shared" ca="1" si="15"/>
        <v/>
      </c>
      <c r="Q254" s="52"/>
      <c r="R254" s="49"/>
      <c r="S254" s="50" t="str">
        <f>IF(B254="","",COUNTA(التجديد!E254:E254))</f>
        <v/>
      </c>
      <c r="T254" s="51" t="str">
        <f>IF(B254="","",IFERROR(VLOOKUP(SUBSTITUTE(SUBSTITUTE(H254,"~","~~"),"*","~*"),إعدادات_الأنواع!$A$4:$B$40,2,FALSE()),"?"))</f>
        <v/>
      </c>
    </row>
    <row r="255" spans="1:20" ht="15" customHeight="1">
      <c r="A255" s="20" t="str">
        <f>IF(B255="","",IF(T255="?","⚠️ نوع غير معرف",T255&amp;TEXT(COUNTIFS($T$3:T255,T255),"000")))</f>
        <v/>
      </c>
      <c r="B255" s="38"/>
      <c r="C255" s="38"/>
      <c r="D255" s="39"/>
      <c r="E255" s="54"/>
      <c r="F255" s="41" t="str">
        <f t="shared" ca="1" si="12"/>
        <v/>
      </c>
      <c r="G255" s="42"/>
      <c r="H255" s="37"/>
      <c r="I255" s="43"/>
      <c r="J255" s="44" t="str">
        <f t="shared" si="13"/>
        <v/>
      </c>
      <c r="K255" s="45"/>
      <c r="L255" s="46" t="str">
        <f>IF(OR(K255="لم يدفع",B255=""),"",IF(K255="تأمين فقط",0,IF(K255="اشتراك 300",300,IF(F255&lt;14,IFERROR(VLOOKUP(SUBSTITUTE(SUBSTITUTE(H255,"~","~~"),"*","~*"),إعدادات_الأنواع!$A$4:$D$40,3,FALSE()),0),IFERROR(VLOOKUP(SUBSTITUTE(SUBSTITUTE(H255,"~","~~"),"*","~*"),إعدادات_الأنواع!$A$4:$D$40,4,FALSE()),0)))))</f>
        <v/>
      </c>
      <c r="M255" s="47" t="str">
        <f>IF(OR(K255="لم يدفع",B255=""),"",IFERROR(VLOOKUP(SUBSTITUTE(SUBSTITUTE(H255,"~","~~"),"*","~*"),إعدادات_الأنواع!$A$4:$E$40,5,FALSE()),0))</f>
        <v/>
      </c>
      <c r="N255" s="47" t="str">
        <f>IF(OR(K255="لم يدفع",K255="تأمين فقط",K255="اشتراك 300",B255=""),"",IFERROR(VLOOKUP(SUBSTITUTE(SUBSTITUTE(H255,"~","~~"),"*","~*"),إعدادات_الأنواع!$A$4:$F$40,6,FALSE()),0))</f>
        <v/>
      </c>
      <c r="O255" s="55" t="str">
        <f t="shared" si="14"/>
        <v/>
      </c>
      <c r="P255" s="48" t="str">
        <f t="shared" ca="1" si="15"/>
        <v/>
      </c>
      <c r="Q255" s="52"/>
      <c r="R255" s="49"/>
      <c r="S255" s="50" t="str">
        <f>IF(B255="","",COUNTA(التجديد!E255:E255))</f>
        <v/>
      </c>
      <c r="T255" s="51" t="str">
        <f>IF(B255="","",IFERROR(VLOOKUP(SUBSTITUTE(SUBSTITUTE(H255,"~","~~"),"*","~*"),إعدادات_الأنواع!$A$4:$B$40,2,FALSE()),"?"))</f>
        <v/>
      </c>
    </row>
    <row r="256" spans="1:20" ht="15" customHeight="1">
      <c r="A256" s="20" t="str">
        <f>IF(B256="","",IF(T256="?","⚠️ نوع غير معرف",T256&amp;TEXT(COUNTIFS($T$3:T256,T256),"000")))</f>
        <v/>
      </c>
      <c r="B256" s="38"/>
      <c r="C256" s="38"/>
      <c r="D256" s="39"/>
      <c r="E256" s="54"/>
      <c r="F256" s="41" t="str">
        <f t="shared" ca="1" si="12"/>
        <v/>
      </c>
      <c r="G256" s="42"/>
      <c r="H256" s="37"/>
      <c r="I256" s="43"/>
      <c r="J256" s="44" t="str">
        <f t="shared" si="13"/>
        <v/>
      </c>
      <c r="K256" s="45"/>
      <c r="L256" s="46" t="str">
        <f>IF(OR(K256="لم يدفع",B256=""),"",IF(K256="تأمين فقط",0,IF(K256="اشتراك 300",300,IF(F256&lt;14,IFERROR(VLOOKUP(SUBSTITUTE(SUBSTITUTE(H256,"~","~~"),"*","~*"),إعدادات_الأنواع!$A$4:$D$40,3,FALSE()),0),IFERROR(VLOOKUP(SUBSTITUTE(SUBSTITUTE(H256,"~","~~"),"*","~*"),إعدادات_الأنواع!$A$4:$D$40,4,FALSE()),0)))))</f>
        <v/>
      </c>
      <c r="M256" s="47" t="str">
        <f>IF(OR(K256="لم يدفع",B256=""),"",IFERROR(VLOOKUP(SUBSTITUTE(SUBSTITUTE(H256,"~","~~"),"*","~*"),إعدادات_الأنواع!$A$4:$E$40,5,FALSE()),0))</f>
        <v/>
      </c>
      <c r="N256" s="47" t="str">
        <f>IF(OR(K256="لم يدفع",K256="تأمين فقط",K256="اشتراك 300",B256=""),"",IFERROR(VLOOKUP(SUBSTITUTE(SUBSTITUTE(H256,"~","~~"),"*","~*"),إعدادات_الأنواع!$A$4:$F$40,6,FALSE()),0))</f>
        <v/>
      </c>
      <c r="O256" s="55" t="str">
        <f t="shared" si="14"/>
        <v/>
      </c>
      <c r="P256" s="48" t="str">
        <f t="shared" ca="1" si="15"/>
        <v/>
      </c>
      <c r="Q256" s="52"/>
      <c r="R256" s="49"/>
      <c r="S256" s="50" t="str">
        <f>IF(B256="","",COUNTA(التجديد!E256:E256))</f>
        <v/>
      </c>
      <c r="T256" s="51" t="str">
        <f>IF(B256="","",IFERROR(VLOOKUP(SUBSTITUTE(SUBSTITUTE(H256,"~","~~"),"*","~*"),إعدادات_الأنواع!$A$4:$B$40,2,FALSE()),"?"))</f>
        <v/>
      </c>
    </row>
    <row r="257" spans="1:20" ht="15" customHeight="1">
      <c r="A257" s="20" t="str">
        <f>IF(B257="","",IF(T257="?","⚠️ نوع غير معرف",T257&amp;TEXT(COUNTIFS($T$3:T257,T257),"000")))</f>
        <v/>
      </c>
      <c r="B257" s="38"/>
      <c r="C257" s="38"/>
      <c r="D257" s="39"/>
      <c r="E257" s="54"/>
      <c r="F257" s="41" t="str">
        <f t="shared" ca="1" si="12"/>
        <v/>
      </c>
      <c r="G257" s="42"/>
      <c r="H257" s="37"/>
      <c r="I257" s="43"/>
      <c r="J257" s="44" t="str">
        <f t="shared" si="13"/>
        <v/>
      </c>
      <c r="K257" s="45"/>
      <c r="L257" s="46" t="str">
        <f>IF(OR(K257="لم يدفع",B257=""),"",IF(K257="تأمين فقط",0,IF(K257="اشتراك 300",300,IF(F257&lt;14,IFERROR(VLOOKUP(SUBSTITUTE(SUBSTITUTE(H257,"~","~~"),"*","~*"),إعدادات_الأنواع!$A$4:$D$40,3,FALSE()),0),IFERROR(VLOOKUP(SUBSTITUTE(SUBSTITUTE(H257,"~","~~"),"*","~*"),إعدادات_الأنواع!$A$4:$D$40,4,FALSE()),0)))))</f>
        <v/>
      </c>
      <c r="M257" s="47" t="str">
        <f>IF(OR(K257="لم يدفع",B257=""),"",IFERROR(VLOOKUP(SUBSTITUTE(SUBSTITUTE(H257,"~","~~"),"*","~*"),إعدادات_الأنواع!$A$4:$E$40,5,FALSE()),0))</f>
        <v/>
      </c>
      <c r="N257" s="47" t="str">
        <f>IF(OR(K257="لم يدفع",K257="تأمين فقط",K257="اشتراك 300",B257=""),"",IFERROR(VLOOKUP(SUBSTITUTE(SUBSTITUTE(H257,"~","~~"),"*","~*"),إعدادات_الأنواع!$A$4:$F$40,6,FALSE()),0))</f>
        <v/>
      </c>
      <c r="O257" s="55" t="str">
        <f t="shared" si="14"/>
        <v/>
      </c>
      <c r="P257" s="48" t="str">
        <f t="shared" ca="1" si="15"/>
        <v/>
      </c>
      <c r="Q257" s="52"/>
      <c r="R257" s="49"/>
      <c r="S257" s="50" t="str">
        <f>IF(B257="","",COUNTA(التجديد!E257:E257))</f>
        <v/>
      </c>
      <c r="T257" s="51" t="str">
        <f>IF(B257="","",IFERROR(VLOOKUP(SUBSTITUTE(SUBSTITUTE(H257,"~","~~"),"*","~*"),إعدادات_الأنواع!$A$4:$B$40,2,FALSE()),"?"))</f>
        <v/>
      </c>
    </row>
    <row r="258" spans="1:20" ht="15" customHeight="1">
      <c r="A258" s="20" t="str">
        <f>IF(B258="","",IF(T258="?","⚠️ نوع غير معرف",T258&amp;TEXT(COUNTIFS($T$3:T258,T258),"000")))</f>
        <v/>
      </c>
      <c r="B258" s="38"/>
      <c r="C258" s="38"/>
      <c r="D258" s="39"/>
      <c r="E258" s="54"/>
      <c r="F258" s="41" t="str">
        <f t="shared" ca="1" si="12"/>
        <v/>
      </c>
      <c r="G258" s="42"/>
      <c r="H258" s="37"/>
      <c r="I258" s="43"/>
      <c r="J258" s="44" t="str">
        <f t="shared" si="13"/>
        <v/>
      </c>
      <c r="K258" s="45"/>
      <c r="L258" s="46" t="str">
        <f>IF(OR(K258="لم يدفع",B258=""),"",IF(K258="تأمين فقط",0,IF(K258="اشتراك 300",300,IF(F258&lt;14,IFERROR(VLOOKUP(SUBSTITUTE(SUBSTITUTE(H258,"~","~~"),"*","~*"),إعدادات_الأنواع!$A$4:$D$40,3,FALSE()),0),IFERROR(VLOOKUP(SUBSTITUTE(SUBSTITUTE(H258,"~","~~"),"*","~*"),إعدادات_الأنواع!$A$4:$D$40,4,FALSE()),0)))))</f>
        <v/>
      </c>
      <c r="M258" s="47" t="str">
        <f>IF(OR(K258="لم يدفع",B258=""),"",IFERROR(VLOOKUP(SUBSTITUTE(SUBSTITUTE(H258,"~","~~"),"*","~*"),إعدادات_الأنواع!$A$4:$E$40,5,FALSE()),0))</f>
        <v/>
      </c>
      <c r="N258" s="47" t="str">
        <f>IF(OR(K258="لم يدفع",K258="تأمين فقط",K258="اشتراك 300",B258=""),"",IFERROR(VLOOKUP(SUBSTITUTE(SUBSTITUTE(H258,"~","~~"),"*","~*"),إعدادات_الأنواع!$A$4:$F$40,6,FALSE()),0))</f>
        <v/>
      </c>
      <c r="O258" s="55" t="str">
        <f t="shared" si="14"/>
        <v/>
      </c>
      <c r="P258" s="48" t="str">
        <f t="shared" ca="1" si="15"/>
        <v/>
      </c>
      <c r="Q258" s="52"/>
      <c r="R258" s="49"/>
      <c r="S258" s="50" t="str">
        <f>IF(B258="","",COUNTA(التجديد!E258:E258))</f>
        <v/>
      </c>
      <c r="T258" s="51" t="str">
        <f>IF(B258="","",IFERROR(VLOOKUP(SUBSTITUTE(SUBSTITUTE(H258,"~","~~"),"*","~*"),إعدادات_الأنواع!$A$4:$B$40,2,FALSE()),"?"))</f>
        <v/>
      </c>
    </row>
    <row r="259" spans="1:20" ht="15" customHeight="1">
      <c r="A259" s="20" t="str">
        <f>IF(B259="","",IF(T259="?","⚠️ نوع غير معرف",T259&amp;TEXT(COUNTIFS($T$3:T259,T259),"000")))</f>
        <v/>
      </c>
      <c r="B259" s="38"/>
      <c r="C259" s="38"/>
      <c r="D259" s="39"/>
      <c r="E259" s="54"/>
      <c r="F259" s="41" t="str">
        <f t="shared" ref="F259:F322" ca="1" si="16">IF(D259="","",DATEDIF(D259,TODAY(),"Y"))</f>
        <v/>
      </c>
      <c r="G259" s="42"/>
      <c r="H259" s="37"/>
      <c r="I259" s="43"/>
      <c r="J259" s="44" t="str">
        <f t="shared" ref="J259:J322" si="17">IF(I259="","",I259+30)</f>
        <v/>
      </c>
      <c r="K259" s="45"/>
      <c r="L259" s="46" t="str">
        <f>IF(OR(K259="لم يدفع",B259=""),"",IF(K259="تأمين فقط",0,IF(K259="اشتراك 300",300,IF(F259&lt;14,IFERROR(VLOOKUP(SUBSTITUTE(SUBSTITUTE(H259,"~","~~"),"*","~*"),إعدادات_الأنواع!$A$4:$D$40,3,FALSE()),0),IFERROR(VLOOKUP(SUBSTITUTE(SUBSTITUTE(H259,"~","~~"),"*","~*"),إعدادات_الأنواع!$A$4:$D$40,4,FALSE()),0)))))</f>
        <v/>
      </c>
      <c r="M259" s="47" t="str">
        <f>IF(OR(K259="لم يدفع",B259=""),"",IFERROR(VLOOKUP(SUBSTITUTE(SUBSTITUTE(H259,"~","~~"),"*","~*"),إعدادات_الأنواع!$A$4:$E$40,5,FALSE()),0))</f>
        <v/>
      </c>
      <c r="N259" s="47" t="str">
        <f>IF(OR(K259="لم يدفع",K259="تأمين فقط",K259="اشتراك 300",B259=""),"",IFERROR(VLOOKUP(SUBSTITUTE(SUBSTITUTE(H259,"~","~~"),"*","~*"),إعدادات_الأنواع!$A$4:$F$40,6,FALSE()),0))</f>
        <v/>
      </c>
      <c r="O259" s="55" t="str">
        <f t="shared" ref="O259:O322" si="18">IF(K259="لم يدفع","",IF(L259="","",IF(N259="",L259+M259,L259+M259)))</f>
        <v/>
      </c>
      <c r="P259" s="48" t="str">
        <f t="shared" ref="P259:P322" ca="1" si="19">IF(B259="","",IF(K259="لم يدفع","🔒 مجمدة",IF(J259="","",IF(J259&lt;TODAY(),"⛔ منتهي - يتطلب تجديد",IF(J259-5&lt;=TODAY(),"⚠️ قريب الانتهاء","✅ ساري")))))</f>
        <v/>
      </c>
      <c r="Q259" s="52"/>
      <c r="R259" s="49"/>
      <c r="S259" s="50" t="str">
        <f>IF(B259="","",COUNTA(التجديد!E259:E259))</f>
        <v/>
      </c>
      <c r="T259" s="51" t="str">
        <f>IF(B259="","",IFERROR(VLOOKUP(SUBSTITUTE(SUBSTITUTE(H259,"~","~~"),"*","~*"),إعدادات_الأنواع!$A$4:$B$40,2,FALSE()),"?"))</f>
        <v/>
      </c>
    </row>
    <row r="260" spans="1:20" ht="15" customHeight="1">
      <c r="A260" s="20" t="str">
        <f>IF(B260="","",IF(T260="?","⚠️ نوع غير معرف",T260&amp;TEXT(COUNTIFS($T$3:T260,T260),"000")))</f>
        <v/>
      </c>
      <c r="B260" s="38"/>
      <c r="C260" s="38"/>
      <c r="D260" s="39"/>
      <c r="E260" s="54"/>
      <c r="F260" s="41" t="str">
        <f t="shared" ca="1" si="16"/>
        <v/>
      </c>
      <c r="G260" s="42"/>
      <c r="H260" s="37"/>
      <c r="I260" s="43"/>
      <c r="J260" s="44" t="str">
        <f t="shared" si="17"/>
        <v/>
      </c>
      <c r="K260" s="45"/>
      <c r="L260" s="46" t="str">
        <f>IF(OR(K260="لم يدفع",B260=""),"",IF(K260="تأمين فقط",0,IF(K260="اشتراك 300",300,IF(F260&lt;14,IFERROR(VLOOKUP(SUBSTITUTE(SUBSTITUTE(H260,"~","~~"),"*","~*"),إعدادات_الأنواع!$A$4:$D$40,3,FALSE()),0),IFERROR(VLOOKUP(SUBSTITUTE(SUBSTITUTE(H260,"~","~~"),"*","~*"),إعدادات_الأنواع!$A$4:$D$40,4,FALSE()),0)))))</f>
        <v/>
      </c>
      <c r="M260" s="47" t="str">
        <f>IF(OR(K260="لم يدفع",B260=""),"",IFERROR(VLOOKUP(SUBSTITUTE(SUBSTITUTE(H260,"~","~~"),"*","~*"),إعدادات_الأنواع!$A$4:$E$40,5,FALSE()),0))</f>
        <v/>
      </c>
      <c r="N260" s="47" t="str">
        <f>IF(OR(K260="لم يدفع",K260="تأمين فقط",K260="اشتراك 300",B260=""),"",IFERROR(VLOOKUP(SUBSTITUTE(SUBSTITUTE(H260,"~","~~"),"*","~*"),إعدادات_الأنواع!$A$4:$F$40,6,FALSE()),0))</f>
        <v/>
      </c>
      <c r="O260" s="55" t="str">
        <f t="shared" si="18"/>
        <v/>
      </c>
      <c r="P260" s="48" t="str">
        <f t="shared" ca="1" si="19"/>
        <v/>
      </c>
      <c r="Q260" s="52"/>
      <c r="R260" s="49"/>
      <c r="S260" s="50" t="str">
        <f>IF(B260="","",COUNTA(التجديد!E260:E260))</f>
        <v/>
      </c>
      <c r="T260" s="51" t="str">
        <f>IF(B260="","",IFERROR(VLOOKUP(SUBSTITUTE(SUBSTITUTE(H260,"~","~~"),"*","~*"),إعدادات_الأنواع!$A$4:$B$40,2,FALSE()),"?"))</f>
        <v/>
      </c>
    </row>
    <row r="261" spans="1:20" ht="15" customHeight="1">
      <c r="A261" s="20" t="str">
        <f>IF(B261="","",IF(T261="?","⚠️ نوع غير معرف",T261&amp;TEXT(COUNTIFS($T$3:T261,T261),"000")))</f>
        <v/>
      </c>
      <c r="B261" s="38"/>
      <c r="C261" s="38"/>
      <c r="D261" s="39"/>
      <c r="E261" s="54"/>
      <c r="F261" s="41" t="str">
        <f t="shared" ca="1" si="16"/>
        <v/>
      </c>
      <c r="G261" s="42"/>
      <c r="H261" s="37"/>
      <c r="I261" s="43"/>
      <c r="J261" s="44" t="str">
        <f t="shared" si="17"/>
        <v/>
      </c>
      <c r="K261" s="45"/>
      <c r="L261" s="46" t="str">
        <f>IF(OR(K261="لم يدفع",B261=""),"",IF(K261="تأمين فقط",0,IF(K261="اشتراك 300",300,IF(F261&lt;14,IFERROR(VLOOKUP(SUBSTITUTE(SUBSTITUTE(H261,"~","~~"),"*","~*"),إعدادات_الأنواع!$A$4:$D$40,3,FALSE()),0),IFERROR(VLOOKUP(SUBSTITUTE(SUBSTITUTE(H261,"~","~~"),"*","~*"),إعدادات_الأنواع!$A$4:$D$40,4,FALSE()),0)))))</f>
        <v/>
      </c>
      <c r="M261" s="47" t="str">
        <f>IF(OR(K261="لم يدفع",B261=""),"",IFERROR(VLOOKUP(SUBSTITUTE(SUBSTITUTE(H261,"~","~~"),"*","~*"),إعدادات_الأنواع!$A$4:$E$40,5,FALSE()),0))</f>
        <v/>
      </c>
      <c r="N261" s="47" t="str">
        <f>IF(OR(K261="لم يدفع",K261="تأمين فقط",K261="اشتراك 300",B261=""),"",IFERROR(VLOOKUP(SUBSTITUTE(SUBSTITUTE(H261,"~","~~"),"*","~*"),إعدادات_الأنواع!$A$4:$F$40,6,FALSE()),0))</f>
        <v/>
      </c>
      <c r="O261" s="55" t="str">
        <f t="shared" si="18"/>
        <v/>
      </c>
      <c r="P261" s="48" t="str">
        <f t="shared" ca="1" si="19"/>
        <v/>
      </c>
      <c r="Q261" s="52"/>
      <c r="R261" s="49"/>
      <c r="S261" s="50" t="str">
        <f>IF(B261="","",COUNTA(التجديد!E261:E261))</f>
        <v/>
      </c>
      <c r="T261" s="51" t="str">
        <f>IF(B261="","",IFERROR(VLOOKUP(SUBSTITUTE(SUBSTITUTE(H261,"~","~~"),"*","~*"),إعدادات_الأنواع!$A$4:$B$40,2,FALSE()),"?"))</f>
        <v/>
      </c>
    </row>
    <row r="262" spans="1:20" ht="15" customHeight="1">
      <c r="A262" s="20" t="str">
        <f>IF(B262="","",IF(T262="?","⚠️ نوع غير معرف",T262&amp;TEXT(COUNTIFS($T$3:T262,T262),"000")))</f>
        <v/>
      </c>
      <c r="B262" s="38"/>
      <c r="C262" s="38"/>
      <c r="D262" s="39"/>
      <c r="E262" s="54"/>
      <c r="F262" s="41" t="str">
        <f t="shared" ca="1" si="16"/>
        <v/>
      </c>
      <c r="G262" s="42"/>
      <c r="H262" s="37"/>
      <c r="I262" s="43"/>
      <c r="J262" s="44" t="str">
        <f t="shared" si="17"/>
        <v/>
      </c>
      <c r="K262" s="45"/>
      <c r="L262" s="46" t="str">
        <f>IF(OR(K262="لم يدفع",B262=""),"",IF(K262="تأمين فقط",0,IF(K262="اشتراك 300",300,IF(F262&lt;14,IFERROR(VLOOKUP(SUBSTITUTE(SUBSTITUTE(H262,"~","~~"),"*","~*"),إعدادات_الأنواع!$A$4:$D$40,3,FALSE()),0),IFERROR(VLOOKUP(SUBSTITUTE(SUBSTITUTE(H262,"~","~~"),"*","~*"),إعدادات_الأنواع!$A$4:$D$40,4,FALSE()),0)))))</f>
        <v/>
      </c>
      <c r="M262" s="47" t="str">
        <f>IF(OR(K262="لم يدفع",B262=""),"",IFERROR(VLOOKUP(SUBSTITUTE(SUBSTITUTE(H262,"~","~~"),"*","~*"),إعدادات_الأنواع!$A$4:$E$40,5,FALSE()),0))</f>
        <v/>
      </c>
      <c r="N262" s="47" t="str">
        <f>IF(OR(K262="لم يدفع",K262="تأمين فقط",K262="اشتراك 300",B262=""),"",IFERROR(VLOOKUP(SUBSTITUTE(SUBSTITUTE(H262,"~","~~"),"*","~*"),إعدادات_الأنواع!$A$4:$F$40,6,FALSE()),0))</f>
        <v/>
      </c>
      <c r="O262" s="55" t="str">
        <f t="shared" si="18"/>
        <v/>
      </c>
      <c r="P262" s="48" t="str">
        <f t="shared" ca="1" si="19"/>
        <v/>
      </c>
      <c r="Q262" s="52"/>
      <c r="R262" s="49"/>
      <c r="S262" s="50" t="str">
        <f>IF(B262="","",COUNTA(التجديد!E262:E262))</f>
        <v/>
      </c>
      <c r="T262" s="51" t="str">
        <f>IF(B262="","",IFERROR(VLOOKUP(SUBSTITUTE(SUBSTITUTE(H262,"~","~~"),"*","~*"),إعدادات_الأنواع!$A$4:$B$40,2,FALSE()),"?"))</f>
        <v/>
      </c>
    </row>
    <row r="263" spans="1:20" ht="15" customHeight="1">
      <c r="A263" s="20" t="str">
        <f>IF(B263="","",IF(T263="?","⚠️ نوع غير معرف",T263&amp;TEXT(COUNTIFS($T$3:T263,T263),"000")))</f>
        <v/>
      </c>
      <c r="B263" s="38"/>
      <c r="C263" s="38"/>
      <c r="D263" s="39"/>
      <c r="E263" s="54"/>
      <c r="F263" s="41" t="str">
        <f t="shared" ca="1" si="16"/>
        <v/>
      </c>
      <c r="G263" s="42"/>
      <c r="H263" s="37"/>
      <c r="I263" s="43"/>
      <c r="J263" s="44" t="str">
        <f t="shared" si="17"/>
        <v/>
      </c>
      <c r="K263" s="45"/>
      <c r="L263" s="46" t="str">
        <f>IF(OR(K263="لم يدفع",B263=""),"",IF(K263="تأمين فقط",0,IF(K263="اشتراك 300",300,IF(F263&lt;14,IFERROR(VLOOKUP(SUBSTITUTE(SUBSTITUTE(H263,"~","~~"),"*","~*"),إعدادات_الأنواع!$A$4:$D$40,3,FALSE()),0),IFERROR(VLOOKUP(SUBSTITUTE(SUBSTITUTE(H263,"~","~~"),"*","~*"),إعدادات_الأنواع!$A$4:$D$40,4,FALSE()),0)))))</f>
        <v/>
      </c>
      <c r="M263" s="47" t="str">
        <f>IF(OR(K263="لم يدفع",B263=""),"",IFERROR(VLOOKUP(SUBSTITUTE(SUBSTITUTE(H263,"~","~~"),"*","~*"),إعدادات_الأنواع!$A$4:$E$40,5,FALSE()),0))</f>
        <v/>
      </c>
      <c r="N263" s="47" t="str">
        <f>IF(OR(K263="لم يدفع",K263="تأمين فقط",K263="اشتراك 300",B263=""),"",IFERROR(VLOOKUP(SUBSTITUTE(SUBSTITUTE(H263,"~","~~"),"*","~*"),إعدادات_الأنواع!$A$4:$F$40,6,FALSE()),0))</f>
        <v/>
      </c>
      <c r="O263" s="55" t="str">
        <f t="shared" si="18"/>
        <v/>
      </c>
      <c r="P263" s="48" t="str">
        <f t="shared" ca="1" si="19"/>
        <v/>
      </c>
      <c r="Q263" s="52"/>
      <c r="R263" s="49"/>
      <c r="S263" s="50" t="str">
        <f>IF(B263="","",COUNTA(التجديد!E263:E263))</f>
        <v/>
      </c>
      <c r="T263" s="51" t="str">
        <f>IF(B263="","",IFERROR(VLOOKUP(SUBSTITUTE(SUBSTITUTE(H263,"~","~~"),"*","~*"),إعدادات_الأنواع!$A$4:$B$40,2,FALSE()),"?"))</f>
        <v/>
      </c>
    </row>
    <row r="264" spans="1:20" ht="15" customHeight="1">
      <c r="A264" s="20" t="str">
        <f>IF(B264="","",IF(T264="?","⚠️ نوع غير معرف",T264&amp;TEXT(COUNTIFS($T$3:T264,T264),"000")))</f>
        <v/>
      </c>
      <c r="B264" s="38"/>
      <c r="C264" s="38"/>
      <c r="D264" s="39"/>
      <c r="E264" s="54"/>
      <c r="F264" s="41" t="str">
        <f t="shared" ca="1" si="16"/>
        <v/>
      </c>
      <c r="G264" s="42"/>
      <c r="H264" s="37"/>
      <c r="I264" s="43"/>
      <c r="J264" s="44" t="str">
        <f t="shared" si="17"/>
        <v/>
      </c>
      <c r="K264" s="45"/>
      <c r="L264" s="46" t="str">
        <f>IF(OR(K264="لم يدفع",B264=""),"",IF(K264="تأمين فقط",0,IF(K264="اشتراك 300",300,IF(F264&lt;14,IFERROR(VLOOKUP(SUBSTITUTE(SUBSTITUTE(H264,"~","~~"),"*","~*"),إعدادات_الأنواع!$A$4:$D$40,3,FALSE()),0),IFERROR(VLOOKUP(SUBSTITUTE(SUBSTITUTE(H264,"~","~~"),"*","~*"),إعدادات_الأنواع!$A$4:$D$40,4,FALSE()),0)))))</f>
        <v/>
      </c>
      <c r="M264" s="47" t="str">
        <f>IF(OR(K264="لم يدفع",B264=""),"",IFERROR(VLOOKUP(SUBSTITUTE(SUBSTITUTE(H264,"~","~~"),"*","~*"),إعدادات_الأنواع!$A$4:$E$40,5,FALSE()),0))</f>
        <v/>
      </c>
      <c r="N264" s="47" t="str">
        <f>IF(OR(K264="لم يدفع",K264="تأمين فقط",K264="اشتراك 300",B264=""),"",IFERROR(VLOOKUP(SUBSTITUTE(SUBSTITUTE(H264,"~","~~"),"*","~*"),إعدادات_الأنواع!$A$4:$F$40,6,FALSE()),0))</f>
        <v/>
      </c>
      <c r="O264" s="55" t="str">
        <f t="shared" si="18"/>
        <v/>
      </c>
      <c r="P264" s="48" t="str">
        <f t="shared" ca="1" si="19"/>
        <v/>
      </c>
      <c r="Q264" s="52"/>
      <c r="R264" s="49"/>
      <c r="S264" s="50" t="str">
        <f>IF(B264="","",COUNTA(التجديد!E264:E264))</f>
        <v/>
      </c>
      <c r="T264" s="51" t="str">
        <f>IF(B264="","",IFERROR(VLOOKUP(SUBSTITUTE(SUBSTITUTE(H264,"~","~~"),"*","~*"),إعدادات_الأنواع!$A$4:$B$40,2,FALSE()),"?"))</f>
        <v/>
      </c>
    </row>
    <row r="265" spans="1:20" ht="15" customHeight="1">
      <c r="A265" s="20" t="str">
        <f>IF(B265="","",IF(T265="?","⚠️ نوع غير معرف",T265&amp;TEXT(COUNTIFS($T$3:T265,T265),"000")))</f>
        <v/>
      </c>
      <c r="B265" s="38"/>
      <c r="C265" s="38"/>
      <c r="D265" s="39"/>
      <c r="E265" s="54"/>
      <c r="F265" s="41" t="str">
        <f t="shared" ca="1" si="16"/>
        <v/>
      </c>
      <c r="G265" s="42"/>
      <c r="H265" s="37"/>
      <c r="I265" s="43"/>
      <c r="J265" s="44" t="str">
        <f t="shared" si="17"/>
        <v/>
      </c>
      <c r="K265" s="45"/>
      <c r="L265" s="46" t="str">
        <f>IF(OR(K265="لم يدفع",B265=""),"",IF(K265="تأمين فقط",0,IF(K265="اشتراك 300",300,IF(F265&lt;14,IFERROR(VLOOKUP(SUBSTITUTE(SUBSTITUTE(H265,"~","~~"),"*","~*"),إعدادات_الأنواع!$A$4:$D$40,3,FALSE()),0),IFERROR(VLOOKUP(SUBSTITUTE(SUBSTITUTE(H265,"~","~~"),"*","~*"),إعدادات_الأنواع!$A$4:$D$40,4,FALSE()),0)))))</f>
        <v/>
      </c>
      <c r="M265" s="47" t="str">
        <f>IF(OR(K265="لم يدفع",B265=""),"",IFERROR(VLOOKUP(SUBSTITUTE(SUBSTITUTE(H265,"~","~~"),"*","~*"),إعدادات_الأنواع!$A$4:$E$40,5,FALSE()),0))</f>
        <v/>
      </c>
      <c r="N265" s="47" t="str">
        <f>IF(OR(K265="لم يدفع",K265="تأمين فقط",K265="اشتراك 300",B265=""),"",IFERROR(VLOOKUP(SUBSTITUTE(SUBSTITUTE(H265,"~","~~"),"*","~*"),إعدادات_الأنواع!$A$4:$F$40,6,FALSE()),0))</f>
        <v/>
      </c>
      <c r="O265" s="55" t="str">
        <f t="shared" si="18"/>
        <v/>
      </c>
      <c r="P265" s="48" t="str">
        <f t="shared" ca="1" si="19"/>
        <v/>
      </c>
      <c r="Q265" s="52"/>
      <c r="R265" s="49"/>
      <c r="S265" s="50" t="str">
        <f>IF(B265="","",COUNTA(التجديد!E265:E265))</f>
        <v/>
      </c>
      <c r="T265" s="51" t="str">
        <f>IF(B265="","",IFERROR(VLOOKUP(SUBSTITUTE(SUBSTITUTE(H265,"~","~~"),"*","~*"),إعدادات_الأنواع!$A$4:$B$40,2,FALSE()),"?"))</f>
        <v/>
      </c>
    </row>
    <row r="266" spans="1:20" ht="15" customHeight="1">
      <c r="A266" s="20" t="str">
        <f>IF(B266="","",IF(T266="?","⚠️ نوع غير معرف",T266&amp;TEXT(COUNTIFS($T$3:T266,T266),"000")))</f>
        <v/>
      </c>
      <c r="B266" s="38"/>
      <c r="C266" s="38"/>
      <c r="D266" s="39"/>
      <c r="E266" s="54"/>
      <c r="F266" s="41" t="str">
        <f t="shared" ca="1" si="16"/>
        <v/>
      </c>
      <c r="G266" s="42"/>
      <c r="H266" s="37"/>
      <c r="I266" s="43"/>
      <c r="J266" s="44" t="str">
        <f t="shared" si="17"/>
        <v/>
      </c>
      <c r="K266" s="45"/>
      <c r="L266" s="46" t="str">
        <f>IF(OR(K266="لم يدفع",B266=""),"",IF(K266="تأمين فقط",0,IF(K266="اشتراك 300",300,IF(F266&lt;14,IFERROR(VLOOKUP(SUBSTITUTE(SUBSTITUTE(H266,"~","~~"),"*","~*"),إعدادات_الأنواع!$A$4:$D$40,3,FALSE()),0),IFERROR(VLOOKUP(SUBSTITUTE(SUBSTITUTE(H266,"~","~~"),"*","~*"),إعدادات_الأنواع!$A$4:$D$40,4,FALSE()),0)))))</f>
        <v/>
      </c>
      <c r="M266" s="47" t="str">
        <f>IF(OR(K266="لم يدفع",B266=""),"",IFERROR(VLOOKUP(SUBSTITUTE(SUBSTITUTE(H266,"~","~~"),"*","~*"),إعدادات_الأنواع!$A$4:$E$40,5,FALSE()),0))</f>
        <v/>
      </c>
      <c r="N266" s="47" t="str">
        <f>IF(OR(K266="لم يدفع",K266="تأمين فقط",K266="اشتراك 300",B266=""),"",IFERROR(VLOOKUP(SUBSTITUTE(SUBSTITUTE(H266,"~","~~"),"*","~*"),إعدادات_الأنواع!$A$4:$F$40,6,FALSE()),0))</f>
        <v/>
      </c>
      <c r="O266" s="55" t="str">
        <f t="shared" si="18"/>
        <v/>
      </c>
      <c r="P266" s="48" t="str">
        <f t="shared" ca="1" si="19"/>
        <v/>
      </c>
      <c r="Q266" s="52"/>
      <c r="R266" s="49"/>
      <c r="S266" s="50" t="str">
        <f>IF(B266="","",COUNTA(التجديد!E266:E266))</f>
        <v/>
      </c>
      <c r="T266" s="51" t="str">
        <f>IF(B266="","",IFERROR(VLOOKUP(SUBSTITUTE(SUBSTITUTE(H266,"~","~~"),"*","~*"),إعدادات_الأنواع!$A$4:$B$40,2,FALSE()),"?"))</f>
        <v/>
      </c>
    </row>
    <row r="267" spans="1:20" ht="15" customHeight="1">
      <c r="A267" s="20" t="str">
        <f>IF(B267="","",IF(T267="?","⚠️ نوع غير معرف",T267&amp;TEXT(COUNTIFS($T$3:T267,T267),"000")))</f>
        <v/>
      </c>
      <c r="B267" s="38"/>
      <c r="C267" s="38"/>
      <c r="D267" s="39"/>
      <c r="E267" s="54"/>
      <c r="F267" s="41" t="str">
        <f t="shared" ca="1" si="16"/>
        <v/>
      </c>
      <c r="G267" s="42"/>
      <c r="H267" s="37"/>
      <c r="I267" s="43"/>
      <c r="J267" s="44" t="str">
        <f t="shared" si="17"/>
        <v/>
      </c>
      <c r="K267" s="45"/>
      <c r="L267" s="46" t="str">
        <f>IF(OR(K267="لم يدفع",B267=""),"",IF(K267="تأمين فقط",0,IF(K267="اشتراك 300",300,IF(F267&lt;14,IFERROR(VLOOKUP(SUBSTITUTE(SUBSTITUTE(H267,"~","~~"),"*","~*"),إعدادات_الأنواع!$A$4:$D$40,3,FALSE()),0),IFERROR(VLOOKUP(SUBSTITUTE(SUBSTITUTE(H267,"~","~~"),"*","~*"),إعدادات_الأنواع!$A$4:$D$40,4,FALSE()),0)))))</f>
        <v/>
      </c>
      <c r="M267" s="47" t="str">
        <f>IF(OR(K267="لم يدفع",B267=""),"",IFERROR(VLOOKUP(SUBSTITUTE(SUBSTITUTE(H267,"~","~~"),"*","~*"),إعدادات_الأنواع!$A$4:$E$40,5,FALSE()),0))</f>
        <v/>
      </c>
      <c r="N267" s="47" t="str">
        <f>IF(OR(K267="لم يدفع",K267="تأمين فقط",K267="اشتراك 300",B267=""),"",IFERROR(VLOOKUP(SUBSTITUTE(SUBSTITUTE(H267,"~","~~"),"*","~*"),إعدادات_الأنواع!$A$4:$F$40,6,FALSE()),0))</f>
        <v/>
      </c>
      <c r="O267" s="55" t="str">
        <f t="shared" si="18"/>
        <v/>
      </c>
      <c r="P267" s="48" t="str">
        <f t="shared" ca="1" si="19"/>
        <v/>
      </c>
      <c r="Q267" s="52"/>
      <c r="R267" s="49"/>
      <c r="S267" s="50" t="str">
        <f>IF(B267="","",COUNTA(التجديد!E267:E267))</f>
        <v/>
      </c>
      <c r="T267" s="51" t="str">
        <f>IF(B267="","",IFERROR(VLOOKUP(SUBSTITUTE(SUBSTITUTE(H267,"~","~~"),"*","~*"),إعدادات_الأنواع!$A$4:$B$40,2,FALSE()),"?"))</f>
        <v/>
      </c>
    </row>
    <row r="268" spans="1:20" ht="15" customHeight="1">
      <c r="A268" s="20" t="str">
        <f>IF(B268="","",IF(T268="?","⚠️ نوع غير معرف",T268&amp;TEXT(COUNTIFS($T$3:T268,T268),"000")))</f>
        <v/>
      </c>
      <c r="B268" s="38"/>
      <c r="C268" s="38"/>
      <c r="D268" s="39"/>
      <c r="E268" s="54"/>
      <c r="F268" s="41" t="str">
        <f t="shared" ca="1" si="16"/>
        <v/>
      </c>
      <c r="G268" s="42"/>
      <c r="H268" s="37"/>
      <c r="I268" s="43"/>
      <c r="J268" s="44" t="str">
        <f t="shared" si="17"/>
        <v/>
      </c>
      <c r="K268" s="45"/>
      <c r="L268" s="46" t="str">
        <f>IF(OR(K268="لم يدفع",B268=""),"",IF(K268="تأمين فقط",0,IF(K268="اشتراك 300",300,IF(F268&lt;14,IFERROR(VLOOKUP(SUBSTITUTE(SUBSTITUTE(H268,"~","~~"),"*","~*"),إعدادات_الأنواع!$A$4:$D$40,3,FALSE()),0),IFERROR(VLOOKUP(SUBSTITUTE(SUBSTITUTE(H268,"~","~~"),"*","~*"),إعدادات_الأنواع!$A$4:$D$40,4,FALSE()),0)))))</f>
        <v/>
      </c>
      <c r="M268" s="47" t="str">
        <f>IF(OR(K268="لم يدفع",B268=""),"",IFERROR(VLOOKUP(SUBSTITUTE(SUBSTITUTE(H268,"~","~~"),"*","~*"),إعدادات_الأنواع!$A$4:$E$40,5,FALSE()),0))</f>
        <v/>
      </c>
      <c r="N268" s="47" t="str">
        <f>IF(OR(K268="لم يدفع",K268="تأمين فقط",K268="اشتراك 300",B268=""),"",IFERROR(VLOOKUP(SUBSTITUTE(SUBSTITUTE(H268,"~","~~"),"*","~*"),إعدادات_الأنواع!$A$4:$F$40,6,FALSE()),0))</f>
        <v/>
      </c>
      <c r="O268" s="55" t="str">
        <f t="shared" si="18"/>
        <v/>
      </c>
      <c r="P268" s="48" t="str">
        <f t="shared" ca="1" si="19"/>
        <v/>
      </c>
      <c r="Q268" s="52"/>
      <c r="R268" s="49"/>
      <c r="S268" s="50" t="str">
        <f>IF(B268="","",COUNTA(التجديد!E268:E268))</f>
        <v/>
      </c>
      <c r="T268" s="51" t="str">
        <f>IF(B268="","",IFERROR(VLOOKUP(SUBSTITUTE(SUBSTITUTE(H268,"~","~~"),"*","~*"),إعدادات_الأنواع!$A$4:$B$40,2,FALSE()),"?"))</f>
        <v/>
      </c>
    </row>
    <row r="269" spans="1:20" ht="15" customHeight="1">
      <c r="A269" s="20" t="str">
        <f>IF(B269="","",IF(T269="?","⚠️ نوع غير معرف",T269&amp;TEXT(COUNTIFS($T$3:T269,T269),"000")))</f>
        <v/>
      </c>
      <c r="B269" s="38"/>
      <c r="C269" s="38"/>
      <c r="D269" s="39"/>
      <c r="E269" s="54"/>
      <c r="F269" s="41" t="str">
        <f t="shared" ca="1" si="16"/>
        <v/>
      </c>
      <c r="G269" s="42"/>
      <c r="H269" s="37"/>
      <c r="I269" s="43"/>
      <c r="J269" s="44" t="str">
        <f t="shared" si="17"/>
        <v/>
      </c>
      <c r="K269" s="45"/>
      <c r="L269" s="46" t="str">
        <f>IF(OR(K269="لم يدفع",B269=""),"",IF(K269="تأمين فقط",0,IF(K269="اشتراك 300",300,IF(F269&lt;14,IFERROR(VLOOKUP(SUBSTITUTE(SUBSTITUTE(H269,"~","~~"),"*","~*"),إعدادات_الأنواع!$A$4:$D$40,3,FALSE()),0),IFERROR(VLOOKUP(SUBSTITUTE(SUBSTITUTE(H269,"~","~~"),"*","~*"),إعدادات_الأنواع!$A$4:$D$40,4,FALSE()),0)))))</f>
        <v/>
      </c>
      <c r="M269" s="47" t="str">
        <f>IF(OR(K269="لم يدفع",B269=""),"",IFERROR(VLOOKUP(SUBSTITUTE(SUBSTITUTE(H269,"~","~~"),"*","~*"),إعدادات_الأنواع!$A$4:$E$40,5,FALSE()),0))</f>
        <v/>
      </c>
      <c r="N269" s="47" t="str">
        <f>IF(OR(K269="لم يدفع",K269="تأمين فقط",K269="اشتراك 300",B269=""),"",IFERROR(VLOOKUP(SUBSTITUTE(SUBSTITUTE(H269,"~","~~"),"*","~*"),إعدادات_الأنواع!$A$4:$F$40,6,FALSE()),0))</f>
        <v/>
      </c>
      <c r="O269" s="55" t="str">
        <f t="shared" si="18"/>
        <v/>
      </c>
      <c r="P269" s="48" t="str">
        <f t="shared" ca="1" si="19"/>
        <v/>
      </c>
      <c r="Q269" s="52"/>
      <c r="R269" s="49"/>
      <c r="S269" s="50" t="str">
        <f>IF(B269="","",COUNTA(التجديد!E269:E269))</f>
        <v/>
      </c>
      <c r="T269" s="51" t="str">
        <f>IF(B269="","",IFERROR(VLOOKUP(SUBSTITUTE(SUBSTITUTE(H269,"~","~~"),"*","~*"),إعدادات_الأنواع!$A$4:$B$40,2,FALSE()),"?"))</f>
        <v/>
      </c>
    </row>
    <row r="270" spans="1:20" ht="15" customHeight="1">
      <c r="A270" s="20" t="str">
        <f>IF(B270="","",IF(T270="?","⚠️ نوع غير معرف",T270&amp;TEXT(COUNTIFS($T$3:T270,T270),"000")))</f>
        <v/>
      </c>
      <c r="B270" s="38"/>
      <c r="C270" s="38"/>
      <c r="D270" s="39"/>
      <c r="E270" s="54"/>
      <c r="F270" s="41" t="str">
        <f t="shared" ca="1" si="16"/>
        <v/>
      </c>
      <c r="G270" s="42"/>
      <c r="H270" s="37"/>
      <c r="I270" s="43"/>
      <c r="J270" s="44" t="str">
        <f t="shared" si="17"/>
        <v/>
      </c>
      <c r="K270" s="45"/>
      <c r="L270" s="46" t="str">
        <f>IF(OR(K270="لم يدفع",B270=""),"",IF(K270="تأمين فقط",0,IF(K270="اشتراك 300",300,IF(F270&lt;14,IFERROR(VLOOKUP(SUBSTITUTE(SUBSTITUTE(H270,"~","~~"),"*","~*"),إعدادات_الأنواع!$A$4:$D$40,3,FALSE()),0),IFERROR(VLOOKUP(SUBSTITUTE(SUBSTITUTE(H270,"~","~~"),"*","~*"),إعدادات_الأنواع!$A$4:$D$40,4,FALSE()),0)))))</f>
        <v/>
      </c>
      <c r="M270" s="47" t="str">
        <f>IF(OR(K270="لم يدفع",B270=""),"",IFERROR(VLOOKUP(SUBSTITUTE(SUBSTITUTE(H270,"~","~~"),"*","~*"),إعدادات_الأنواع!$A$4:$E$40,5,FALSE()),0))</f>
        <v/>
      </c>
      <c r="N270" s="47" t="str">
        <f>IF(OR(K270="لم يدفع",K270="تأمين فقط",K270="اشتراك 300",B270=""),"",IFERROR(VLOOKUP(SUBSTITUTE(SUBSTITUTE(H270,"~","~~"),"*","~*"),إعدادات_الأنواع!$A$4:$F$40,6,FALSE()),0))</f>
        <v/>
      </c>
      <c r="O270" s="55" t="str">
        <f t="shared" si="18"/>
        <v/>
      </c>
      <c r="P270" s="48" t="str">
        <f t="shared" ca="1" si="19"/>
        <v/>
      </c>
      <c r="Q270" s="52"/>
      <c r="R270" s="49"/>
      <c r="S270" s="50" t="str">
        <f>IF(B270="","",COUNTA(التجديد!E270:E270))</f>
        <v/>
      </c>
      <c r="T270" s="51" t="str">
        <f>IF(B270="","",IFERROR(VLOOKUP(SUBSTITUTE(SUBSTITUTE(H270,"~","~~"),"*","~*"),إعدادات_الأنواع!$A$4:$B$40,2,FALSE()),"?"))</f>
        <v/>
      </c>
    </row>
    <row r="271" spans="1:20" ht="15" customHeight="1">
      <c r="A271" s="20" t="str">
        <f>IF(B271="","",IF(T271="?","⚠️ نوع غير معرف",T271&amp;TEXT(COUNTIFS($T$3:T271,T271),"000")))</f>
        <v/>
      </c>
      <c r="B271" s="38"/>
      <c r="C271" s="38"/>
      <c r="D271" s="39"/>
      <c r="E271" s="54"/>
      <c r="F271" s="41" t="str">
        <f t="shared" ca="1" si="16"/>
        <v/>
      </c>
      <c r="G271" s="42"/>
      <c r="H271" s="37"/>
      <c r="I271" s="43"/>
      <c r="J271" s="44" t="str">
        <f t="shared" si="17"/>
        <v/>
      </c>
      <c r="K271" s="45"/>
      <c r="L271" s="46" t="str">
        <f>IF(OR(K271="لم يدفع",B271=""),"",IF(K271="تأمين فقط",0,IF(K271="اشتراك 300",300,IF(F271&lt;14,IFERROR(VLOOKUP(SUBSTITUTE(SUBSTITUTE(H271,"~","~~"),"*","~*"),إعدادات_الأنواع!$A$4:$D$40,3,FALSE()),0),IFERROR(VLOOKUP(SUBSTITUTE(SUBSTITUTE(H271,"~","~~"),"*","~*"),إعدادات_الأنواع!$A$4:$D$40,4,FALSE()),0)))))</f>
        <v/>
      </c>
      <c r="M271" s="47" t="str">
        <f>IF(OR(K271="لم يدفع",B271=""),"",IFERROR(VLOOKUP(SUBSTITUTE(SUBSTITUTE(H271,"~","~~"),"*","~*"),إعدادات_الأنواع!$A$4:$E$40,5,FALSE()),0))</f>
        <v/>
      </c>
      <c r="N271" s="47" t="str">
        <f>IF(OR(K271="لم يدفع",K271="تأمين فقط",K271="اشتراك 300",B271=""),"",IFERROR(VLOOKUP(SUBSTITUTE(SUBSTITUTE(H271,"~","~~"),"*","~*"),إعدادات_الأنواع!$A$4:$F$40,6,FALSE()),0))</f>
        <v/>
      </c>
      <c r="O271" s="55" t="str">
        <f t="shared" si="18"/>
        <v/>
      </c>
      <c r="P271" s="48" t="str">
        <f t="shared" ca="1" si="19"/>
        <v/>
      </c>
      <c r="Q271" s="52"/>
      <c r="R271" s="49"/>
      <c r="S271" s="50" t="str">
        <f>IF(B271="","",COUNTA(التجديد!E271:E271))</f>
        <v/>
      </c>
      <c r="T271" s="51" t="str">
        <f>IF(B271="","",IFERROR(VLOOKUP(SUBSTITUTE(SUBSTITUTE(H271,"~","~~"),"*","~*"),إعدادات_الأنواع!$A$4:$B$40,2,FALSE()),"?"))</f>
        <v/>
      </c>
    </row>
    <row r="272" spans="1:20" ht="15" customHeight="1">
      <c r="A272" s="20" t="str">
        <f>IF(B272="","",IF(T272="?","⚠️ نوع غير معرف",T272&amp;TEXT(COUNTIFS($T$3:T272,T272),"000")))</f>
        <v/>
      </c>
      <c r="B272" s="38"/>
      <c r="C272" s="38"/>
      <c r="D272" s="39"/>
      <c r="E272" s="54"/>
      <c r="F272" s="41" t="str">
        <f t="shared" ca="1" si="16"/>
        <v/>
      </c>
      <c r="G272" s="42"/>
      <c r="H272" s="37"/>
      <c r="I272" s="43"/>
      <c r="J272" s="44" t="str">
        <f t="shared" si="17"/>
        <v/>
      </c>
      <c r="K272" s="45"/>
      <c r="L272" s="46" t="str">
        <f>IF(OR(K272="لم يدفع",B272=""),"",IF(K272="تأمين فقط",0,IF(K272="اشتراك 300",300,IF(F272&lt;14,IFERROR(VLOOKUP(SUBSTITUTE(SUBSTITUTE(H272,"~","~~"),"*","~*"),إعدادات_الأنواع!$A$4:$D$40,3,FALSE()),0),IFERROR(VLOOKUP(SUBSTITUTE(SUBSTITUTE(H272,"~","~~"),"*","~*"),إعدادات_الأنواع!$A$4:$D$40,4,FALSE()),0)))))</f>
        <v/>
      </c>
      <c r="M272" s="47" t="str">
        <f>IF(OR(K272="لم يدفع",B272=""),"",IFERROR(VLOOKUP(SUBSTITUTE(SUBSTITUTE(H272,"~","~~"),"*","~*"),إعدادات_الأنواع!$A$4:$E$40,5,FALSE()),0))</f>
        <v/>
      </c>
      <c r="N272" s="47" t="str">
        <f>IF(OR(K272="لم يدفع",K272="تأمين فقط",K272="اشتراك 300",B272=""),"",IFERROR(VLOOKUP(SUBSTITUTE(SUBSTITUTE(H272,"~","~~"),"*","~*"),إعدادات_الأنواع!$A$4:$F$40,6,FALSE()),0))</f>
        <v/>
      </c>
      <c r="O272" s="55" t="str">
        <f t="shared" si="18"/>
        <v/>
      </c>
      <c r="P272" s="48" t="str">
        <f t="shared" ca="1" si="19"/>
        <v/>
      </c>
      <c r="Q272" s="52"/>
      <c r="R272" s="49"/>
      <c r="S272" s="50" t="str">
        <f>IF(B272="","",COUNTA(التجديد!E272:E272))</f>
        <v/>
      </c>
      <c r="T272" s="51" t="str">
        <f>IF(B272="","",IFERROR(VLOOKUP(SUBSTITUTE(SUBSTITUTE(H272,"~","~~"),"*","~*"),إعدادات_الأنواع!$A$4:$B$40,2,FALSE()),"?"))</f>
        <v/>
      </c>
    </row>
    <row r="273" spans="1:20" ht="15" customHeight="1">
      <c r="A273" s="20" t="str">
        <f>IF(B273="","",IF(T273="?","⚠️ نوع غير معرف",T273&amp;TEXT(COUNTIFS($T$3:T273,T273),"000")))</f>
        <v/>
      </c>
      <c r="B273" s="38"/>
      <c r="C273" s="38"/>
      <c r="D273" s="39"/>
      <c r="E273" s="54"/>
      <c r="F273" s="41" t="str">
        <f t="shared" ca="1" si="16"/>
        <v/>
      </c>
      <c r="G273" s="42"/>
      <c r="H273" s="37"/>
      <c r="I273" s="43"/>
      <c r="J273" s="44" t="str">
        <f t="shared" si="17"/>
        <v/>
      </c>
      <c r="K273" s="45"/>
      <c r="L273" s="46" t="str">
        <f>IF(OR(K273="لم يدفع",B273=""),"",IF(K273="تأمين فقط",0,IF(K273="اشتراك 300",300,IF(F273&lt;14,IFERROR(VLOOKUP(SUBSTITUTE(SUBSTITUTE(H273,"~","~~"),"*","~*"),إعدادات_الأنواع!$A$4:$D$40,3,FALSE()),0),IFERROR(VLOOKUP(SUBSTITUTE(SUBSTITUTE(H273,"~","~~"),"*","~*"),إعدادات_الأنواع!$A$4:$D$40,4,FALSE()),0)))))</f>
        <v/>
      </c>
      <c r="M273" s="47" t="str">
        <f>IF(OR(K273="لم يدفع",B273=""),"",IFERROR(VLOOKUP(SUBSTITUTE(SUBSTITUTE(H273,"~","~~"),"*","~*"),إعدادات_الأنواع!$A$4:$E$40,5,FALSE()),0))</f>
        <v/>
      </c>
      <c r="N273" s="47" t="str">
        <f>IF(OR(K273="لم يدفع",K273="تأمين فقط",K273="اشتراك 300",B273=""),"",IFERROR(VLOOKUP(SUBSTITUTE(SUBSTITUTE(H273,"~","~~"),"*","~*"),إعدادات_الأنواع!$A$4:$F$40,6,FALSE()),0))</f>
        <v/>
      </c>
      <c r="O273" s="55" t="str">
        <f t="shared" si="18"/>
        <v/>
      </c>
      <c r="P273" s="48" t="str">
        <f t="shared" ca="1" si="19"/>
        <v/>
      </c>
      <c r="Q273" s="52"/>
      <c r="R273" s="49"/>
      <c r="S273" s="50" t="str">
        <f>IF(B273="","",COUNTA(التجديد!E273:E273))</f>
        <v/>
      </c>
      <c r="T273" s="51" t="str">
        <f>IF(B273="","",IFERROR(VLOOKUP(SUBSTITUTE(SUBSTITUTE(H273,"~","~~"),"*","~*"),إعدادات_الأنواع!$A$4:$B$40,2,FALSE()),"?"))</f>
        <v/>
      </c>
    </row>
    <row r="274" spans="1:20" ht="15" customHeight="1">
      <c r="A274" s="20" t="str">
        <f>IF(B274="","",IF(T274="?","⚠️ نوع غير معرف",T274&amp;TEXT(COUNTIFS($T$3:T274,T274),"000")))</f>
        <v/>
      </c>
      <c r="B274" s="38"/>
      <c r="C274" s="38"/>
      <c r="D274" s="39"/>
      <c r="E274" s="54"/>
      <c r="F274" s="41" t="str">
        <f t="shared" ca="1" si="16"/>
        <v/>
      </c>
      <c r="G274" s="42"/>
      <c r="H274" s="37"/>
      <c r="I274" s="43"/>
      <c r="J274" s="44" t="str">
        <f t="shared" si="17"/>
        <v/>
      </c>
      <c r="K274" s="45"/>
      <c r="L274" s="46" t="str">
        <f>IF(OR(K274="لم يدفع",B274=""),"",IF(K274="تأمين فقط",0,IF(K274="اشتراك 300",300,IF(F274&lt;14,IFERROR(VLOOKUP(SUBSTITUTE(SUBSTITUTE(H274,"~","~~"),"*","~*"),إعدادات_الأنواع!$A$4:$D$40,3,FALSE()),0),IFERROR(VLOOKUP(SUBSTITUTE(SUBSTITUTE(H274,"~","~~"),"*","~*"),إعدادات_الأنواع!$A$4:$D$40,4,FALSE()),0)))))</f>
        <v/>
      </c>
      <c r="M274" s="47" t="str">
        <f>IF(OR(K274="لم يدفع",B274=""),"",IFERROR(VLOOKUP(SUBSTITUTE(SUBSTITUTE(H274,"~","~~"),"*","~*"),إعدادات_الأنواع!$A$4:$E$40,5,FALSE()),0))</f>
        <v/>
      </c>
      <c r="N274" s="47" t="str">
        <f>IF(OR(K274="لم يدفع",K274="تأمين فقط",K274="اشتراك 300",B274=""),"",IFERROR(VLOOKUP(SUBSTITUTE(SUBSTITUTE(H274,"~","~~"),"*","~*"),إعدادات_الأنواع!$A$4:$F$40,6,FALSE()),0))</f>
        <v/>
      </c>
      <c r="O274" s="55" t="str">
        <f t="shared" si="18"/>
        <v/>
      </c>
      <c r="P274" s="48" t="str">
        <f t="shared" ca="1" si="19"/>
        <v/>
      </c>
      <c r="Q274" s="52"/>
      <c r="R274" s="49"/>
      <c r="S274" s="50" t="str">
        <f>IF(B274="","",COUNTA(التجديد!E274:E274))</f>
        <v/>
      </c>
      <c r="T274" s="51" t="str">
        <f>IF(B274="","",IFERROR(VLOOKUP(SUBSTITUTE(SUBSTITUTE(H274,"~","~~"),"*","~*"),إعدادات_الأنواع!$A$4:$B$40,2,FALSE()),"?"))</f>
        <v/>
      </c>
    </row>
    <row r="275" spans="1:20" ht="15" customHeight="1">
      <c r="A275" s="20" t="str">
        <f>IF(B275="","",IF(T275="?","⚠️ نوع غير معرف",T275&amp;TEXT(COUNTIFS($T$3:T275,T275),"000")))</f>
        <v/>
      </c>
      <c r="B275" s="38"/>
      <c r="C275" s="38"/>
      <c r="D275" s="39"/>
      <c r="E275" s="54"/>
      <c r="F275" s="41" t="str">
        <f t="shared" ca="1" si="16"/>
        <v/>
      </c>
      <c r="G275" s="42"/>
      <c r="H275" s="37"/>
      <c r="I275" s="43"/>
      <c r="J275" s="44" t="str">
        <f t="shared" si="17"/>
        <v/>
      </c>
      <c r="K275" s="45"/>
      <c r="L275" s="46" t="str">
        <f>IF(OR(K275="لم يدفع",B275=""),"",IF(K275="تأمين فقط",0,IF(K275="اشتراك 300",300,IF(F275&lt;14,IFERROR(VLOOKUP(SUBSTITUTE(SUBSTITUTE(H275,"~","~~"),"*","~*"),إعدادات_الأنواع!$A$4:$D$40,3,FALSE()),0),IFERROR(VLOOKUP(SUBSTITUTE(SUBSTITUTE(H275,"~","~~"),"*","~*"),إعدادات_الأنواع!$A$4:$D$40,4,FALSE()),0)))))</f>
        <v/>
      </c>
      <c r="M275" s="47" t="str">
        <f>IF(OR(K275="لم يدفع",B275=""),"",IFERROR(VLOOKUP(SUBSTITUTE(SUBSTITUTE(H275,"~","~~"),"*","~*"),إعدادات_الأنواع!$A$4:$E$40,5,FALSE()),0))</f>
        <v/>
      </c>
      <c r="N275" s="47" t="str">
        <f>IF(OR(K275="لم يدفع",K275="تأمين فقط",K275="اشتراك 300",B275=""),"",IFERROR(VLOOKUP(SUBSTITUTE(SUBSTITUTE(H275,"~","~~"),"*","~*"),إعدادات_الأنواع!$A$4:$F$40,6,FALSE()),0))</f>
        <v/>
      </c>
      <c r="O275" s="55" t="str">
        <f t="shared" si="18"/>
        <v/>
      </c>
      <c r="P275" s="48" t="str">
        <f t="shared" ca="1" si="19"/>
        <v/>
      </c>
      <c r="Q275" s="52"/>
      <c r="R275" s="49"/>
      <c r="S275" s="50" t="str">
        <f>IF(B275="","",COUNTA(التجديد!E275:E275))</f>
        <v/>
      </c>
      <c r="T275" s="51" t="str">
        <f>IF(B275="","",IFERROR(VLOOKUP(SUBSTITUTE(SUBSTITUTE(H275,"~","~~"),"*","~*"),إعدادات_الأنواع!$A$4:$B$40,2,FALSE()),"?"))</f>
        <v/>
      </c>
    </row>
    <row r="276" spans="1:20" ht="15" customHeight="1">
      <c r="A276" s="20" t="str">
        <f>IF(B276="","",IF(T276="?","⚠️ نوع غير معرف",T276&amp;TEXT(COUNTIFS($T$3:T276,T276),"000")))</f>
        <v/>
      </c>
      <c r="B276" s="38"/>
      <c r="C276" s="38"/>
      <c r="D276" s="39"/>
      <c r="E276" s="54"/>
      <c r="F276" s="41" t="str">
        <f t="shared" ca="1" si="16"/>
        <v/>
      </c>
      <c r="G276" s="42"/>
      <c r="H276" s="37"/>
      <c r="I276" s="43"/>
      <c r="J276" s="44" t="str">
        <f t="shared" si="17"/>
        <v/>
      </c>
      <c r="K276" s="45"/>
      <c r="L276" s="46" t="str">
        <f>IF(OR(K276="لم يدفع",B276=""),"",IF(K276="تأمين فقط",0,IF(K276="اشتراك 300",300,IF(F276&lt;14,IFERROR(VLOOKUP(SUBSTITUTE(SUBSTITUTE(H276,"~","~~"),"*","~*"),إعدادات_الأنواع!$A$4:$D$40,3,FALSE()),0),IFERROR(VLOOKUP(SUBSTITUTE(SUBSTITUTE(H276,"~","~~"),"*","~*"),إعدادات_الأنواع!$A$4:$D$40,4,FALSE()),0)))))</f>
        <v/>
      </c>
      <c r="M276" s="47" t="str">
        <f>IF(OR(K276="لم يدفع",B276=""),"",IFERROR(VLOOKUP(SUBSTITUTE(SUBSTITUTE(H276,"~","~~"),"*","~*"),إعدادات_الأنواع!$A$4:$E$40,5,FALSE()),0))</f>
        <v/>
      </c>
      <c r="N276" s="47" t="str">
        <f>IF(OR(K276="لم يدفع",K276="تأمين فقط",K276="اشتراك 300",B276=""),"",IFERROR(VLOOKUP(SUBSTITUTE(SUBSTITUTE(H276,"~","~~"),"*","~*"),إعدادات_الأنواع!$A$4:$F$40,6,FALSE()),0))</f>
        <v/>
      </c>
      <c r="O276" s="55" t="str">
        <f t="shared" si="18"/>
        <v/>
      </c>
      <c r="P276" s="48" t="str">
        <f t="shared" ca="1" si="19"/>
        <v/>
      </c>
      <c r="Q276" s="52"/>
      <c r="R276" s="49"/>
      <c r="S276" s="50" t="str">
        <f>IF(B276="","",COUNTA(التجديد!E276:E276))</f>
        <v/>
      </c>
      <c r="T276" s="51" t="str">
        <f>IF(B276="","",IFERROR(VLOOKUP(SUBSTITUTE(SUBSTITUTE(H276,"~","~~"),"*","~*"),إعدادات_الأنواع!$A$4:$B$40,2,FALSE()),"?"))</f>
        <v/>
      </c>
    </row>
    <row r="277" spans="1:20" ht="15" customHeight="1">
      <c r="A277" s="20" t="str">
        <f>IF(B277="","",IF(T277="?","⚠️ نوع غير معرف",T277&amp;TEXT(COUNTIFS($T$3:T277,T277),"000")))</f>
        <v/>
      </c>
      <c r="B277" s="38"/>
      <c r="C277" s="38"/>
      <c r="D277" s="39"/>
      <c r="E277" s="54"/>
      <c r="F277" s="41" t="str">
        <f t="shared" ca="1" si="16"/>
        <v/>
      </c>
      <c r="G277" s="42"/>
      <c r="H277" s="37"/>
      <c r="I277" s="43"/>
      <c r="J277" s="44" t="str">
        <f t="shared" si="17"/>
        <v/>
      </c>
      <c r="K277" s="45"/>
      <c r="L277" s="46" t="str">
        <f>IF(OR(K277="لم يدفع",B277=""),"",IF(K277="تأمين فقط",0,IF(K277="اشتراك 300",300,IF(F277&lt;14,IFERROR(VLOOKUP(SUBSTITUTE(SUBSTITUTE(H277,"~","~~"),"*","~*"),إعدادات_الأنواع!$A$4:$D$40,3,FALSE()),0),IFERROR(VLOOKUP(SUBSTITUTE(SUBSTITUTE(H277,"~","~~"),"*","~*"),إعدادات_الأنواع!$A$4:$D$40,4,FALSE()),0)))))</f>
        <v/>
      </c>
      <c r="M277" s="47" t="str">
        <f>IF(OR(K277="لم يدفع",B277=""),"",IFERROR(VLOOKUP(SUBSTITUTE(SUBSTITUTE(H277,"~","~~"),"*","~*"),إعدادات_الأنواع!$A$4:$E$40,5,FALSE()),0))</f>
        <v/>
      </c>
      <c r="N277" s="47" t="str">
        <f>IF(OR(K277="لم يدفع",K277="تأمين فقط",K277="اشتراك 300",B277=""),"",IFERROR(VLOOKUP(SUBSTITUTE(SUBSTITUTE(H277,"~","~~"),"*","~*"),إعدادات_الأنواع!$A$4:$F$40,6,FALSE()),0))</f>
        <v/>
      </c>
      <c r="O277" s="55" t="str">
        <f t="shared" si="18"/>
        <v/>
      </c>
      <c r="P277" s="48" t="str">
        <f t="shared" ca="1" si="19"/>
        <v/>
      </c>
      <c r="Q277" s="52"/>
      <c r="R277" s="49"/>
      <c r="S277" s="50" t="str">
        <f>IF(B277="","",COUNTA(التجديد!E277:E277))</f>
        <v/>
      </c>
      <c r="T277" s="51" t="str">
        <f>IF(B277="","",IFERROR(VLOOKUP(SUBSTITUTE(SUBSTITUTE(H277,"~","~~"),"*","~*"),إعدادات_الأنواع!$A$4:$B$40,2,FALSE()),"?"))</f>
        <v/>
      </c>
    </row>
    <row r="278" spans="1:20" ht="15" customHeight="1">
      <c r="A278" s="20" t="str">
        <f>IF(B278="","",IF(T278="?","⚠️ نوع غير معرف",T278&amp;TEXT(COUNTIFS($T$3:T278,T278),"000")))</f>
        <v/>
      </c>
      <c r="B278" s="38"/>
      <c r="C278" s="38"/>
      <c r="D278" s="39"/>
      <c r="E278" s="54"/>
      <c r="F278" s="41" t="str">
        <f t="shared" ca="1" si="16"/>
        <v/>
      </c>
      <c r="G278" s="42"/>
      <c r="H278" s="37"/>
      <c r="I278" s="43"/>
      <c r="J278" s="44" t="str">
        <f t="shared" si="17"/>
        <v/>
      </c>
      <c r="K278" s="45"/>
      <c r="L278" s="46" t="str">
        <f>IF(OR(K278="لم يدفع",B278=""),"",IF(K278="تأمين فقط",0,IF(K278="اشتراك 300",300,IF(F278&lt;14,IFERROR(VLOOKUP(SUBSTITUTE(SUBSTITUTE(H278,"~","~~"),"*","~*"),إعدادات_الأنواع!$A$4:$D$40,3,FALSE()),0),IFERROR(VLOOKUP(SUBSTITUTE(SUBSTITUTE(H278,"~","~~"),"*","~*"),إعدادات_الأنواع!$A$4:$D$40,4,FALSE()),0)))))</f>
        <v/>
      </c>
      <c r="M278" s="47" t="str">
        <f>IF(OR(K278="لم يدفع",B278=""),"",IFERROR(VLOOKUP(SUBSTITUTE(SUBSTITUTE(H278,"~","~~"),"*","~*"),إعدادات_الأنواع!$A$4:$E$40,5,FALSE()),0))</f>
        <v/>
      </c>
      <c r="N278" s="47" t="str">
        <f>IF(OR(K278="لم يدفع",K278="تأمين فقط",K278="اشتراك 300",B278=""),"",IFERROR(VLOOKUP(SUBSTITUTE(SUBSTITUTE(H278,"~","~~"),"*","~*"),إعدادات_الأنواع!$A$4:$F$40,6,FALSE()),0))</f>
        <v/>
      </c>
      <c r="O278" s="55" t="str">
        <f t="shared" si="18"/>
        <v/>
      </c>
      <c r="P278" s="48" t="str">
        <f t="shared" ca="1" si="19"/>
        <v/>
      </c>
      <c r="Q278" s="52"/>
      <c r="R278" s="49"/>
      <c r="S278" s="50" t="str">
        <f>IF(B278="","",COUNTA(التجديد!E278:E278))</f>
        <v/>
      </c>
      <c r="T278" s="51" t="str">
        <f>IF(B278="","",IFERROR(VLOOKUP(SUBSTITUTE(SUBSTITUTE(H278,"~","~~"),"*","~*"),إعدادات_الأنواع!$A$4:$B$40,2,FALSE()),"?"))</f>
        <v/>
      </c>
    </row>
    <row r="279" spans="1:20" ht="15" customHeight="1">
      <c r="A279" s="20" t="str">
        <f>IF(B279="","",IF(T279="?","⚠️ نوع غير معرف",T279&amp;TEXT(COUNTIFS($T$3:T279,T279),"000")))</f>
        <v/>
      </c>
      <c r="B279" s="38"/>
      <c r="C279" s="38"/>
      <c r="D279" s="39"/>
      <c r="E279" s="54"/>
      <c r="F279" s="41" t="str">
        <f t="shared" ca="1" si="16"/>
        <v/>
      </c>
      <c r="G279" s="42"/>
      <c r="H279" s="37"/>
      <c r="I279" s="43"/>
      <c r="J279" s="44" t="str">
        <f t="shared" si="17"/>
        <v/>
      </c>
      <c r="K279" s="45"/>
      <c r="L279" s="46" t="str">
        <f>IF(OR(K279="لم يدفع",B279=""),"",IF(K279="تأمين فقط",0,IF(K279="اشتراك 300",300,IF(F279&lt;14,IFERROR(VLOOKUP(SUBSTITUTE(SUBSTITUTE(H279,"~","~~"),"*","~*"),إعدادات_الأنواع!$A$4:$D$40,3,FALSE()),0),IFERROR(VLOOKUP(SUBSTITUTE(SUBSTITUTE(H279,"~","~~"),"*","~*"),إعدادات_الأنواع!$A$4:$D$40,4,FALSE()),0)))))</f>
        <v/>
      </c>
      <c r="M279" s="47" t="str">
        <f>IF(OR(K279="لم يدفع",B279=""),"",IFERROR(VLOOKUP(SUBSTITUTE(SUBSTITUTE(H279,"~","~~"),"*","~*"),إعدادات_الأنواع!$A$4:$E$40,5,FALSE()),0))</f>
        <v/>
      </c>
      <c r="N279" s="47" t="str">
        <f>IF(OR(K279="لم يدفع",K279="تأمين فقط",K279="اشتراك 300",B279=""),"",IFERROR(VLOOKUP(SUBSTITUTE(SUBSTITUTE(H279,"~","~~"),"*","~*"),إعدادات_الأنواع!$A$4:$F$40,6,FALSE()),0))</f>
        <v/>
      </c>
      <c r="O279" s="55" t="str">
        <f t="shared" si="18"/>
        <v/>
      </c>
      <c r="P279" s="48" t="str">
        <f t="shared" ca="1" si="19"/>
        <v/>
      </c>
      <c r="Q279" s="52"/>
      <c r="R279" s="49"/>
      <c r="S279" s="50" t="str">
        <f>IF(B279="","",COUNTA(التجديد!E279:E279))</f>
        <v/>
      </c>
      <c r="T279" s="51" t="str">
        <f>IF(B279="","",IFERROR(VLOOKUP(SUBSTITUTE(SUBSTITUTE(H279,"~","~~"),"*","~*"),إعدادات_الأنواع!$A$4:$B$40,2,FALSE()),"?"))</f>
        <v/>
      </c>
    </row>
    <row r="280" spans="1:20" ht="15" customHeight="1">
      <c r="A280" s="20" t="str">
        <f>IF(B280="","",IF(T280="?","⚠️ نوع غير معرف",T280&amp;TEXT(COUNTIFS($T$3:T280,T280),"000")))</f>
        <v/>
      </c>
      <c r="B280" s="38"/>
      <c r="C280" s="38"/>
      <c r="D280" s="39"/>
      <c r="E280" s="54"/>
      <c r="F280" s="41" t="str">
        <f t="shared" ca="1" si="16"/>
        <v/>
      </c>
      <c r="G280" s="42"/>
      <c r="H280" s="37"/>
      <c r="I280" s="43"/>
      <c r="J280" s="44" t="str">
        <f t="shared" si="17"/>
        <v/>
      </c>
      <c r="K280" s="45"/>
      <c r="L280" s="46" t="str">
        <f>IF(OR(K280="لم يدفع",B280=""),"",IF(K280="تأمين فقط",0,IF(K280="اشتراك 300",300,IF(F280&lt;14,IFERROR(VLOOKUP(SUBSTITUTE(SUBSTITUTE(H280,"~","~~"),"*","~*"),إعدادات_الأنواع!$A$4:$D$40,3,FALSE()),0),IFERROR(VLOOKUP(SUBSTITUTE(SUBSTITUTE(H280,"~","~~"),"*","~*"),إعدادات_الأنواع!$A$4:$D$40,4,FALSE()),0)))))</f>
        <v/>
      </c>
      <c r="M280" s="47" t="str">
        <f>IF(OR(K280="لم يدفع",B280=""),"",IFERROR(VLOOKUP(SUBSTITUTE(SUBSTITUTE(H280,"~","~~"),"*","~*"),إعدادات_الأنواع!$A$4:$E$40,5,FALSE()),0))</f>
        <v/>
      </c>
      <c r="N280" s="47" t="str">
        <f>IF(OR(K280="لم يدفع",K280="تأمين فقط",K280="اشتراك 300",B280=""),"",IFERROR(VLOOKUP(SUBSTITUTE(SUBSTITUTE(H280,"~","~~"),"*","~*"),إعدادات_الأنواع!$A$4:$F$40,6,FALSE()),0))</f>
        <v/>
      </c>
      <c r="O280" s="55" t="str">
        <f t="shared" si="18"/>
        <v/>
      </c>
      <c r="P280" s="48" t="str">
        <f t="shared" ca="1" si="19"/>
        <v/>
      </c>
      <c r="Q280" s="52"/>
      <c r="R280" s="49"/>
      <c r="S280" s="50" t="str">
        <f>IF(B280="","",COUNTA(التجديد!E280:E280))</f>
        <v/>
      </c>
      <c r="T280" s="51" t="str">
        <f>IF(B280="","",IFERROR(VLOOKUP(SUBSTITUTE(SUBSTITUTE(H280,"~","~~"),"*","~*"),إعدادات_الأنواع!$A$4:$B$40,2,FALSE()),"?"))</f>
        <v/>
      </c>
    </row>
    <row r="281" spans="1:20" ht="15" customHeight="1">
      <c r="A281" s="20" t="str">
        <f>IF(B281="","",IF(T281="?","⚠️ نوع غير معرف",T281&amp;TEXT(COUNTIFS($T$3:T281,T281),"000")))</f>
        <v/>
      </c>
      <c r="B281" s="38"/>
      <c r="C281" s="38"/>
      <c r="D281" s="39"/>
      <c r="E281" s="54"/>
      <c r="F281" s="41" t="str">
        <f t="shared" ca="1" si="16"/>
        <v/>
      </c>
      <c r="G281" s="42"/>
      <c r="H281" s="37"/>
      <c r="I281" s="43"/>
      <c r="J281" s="44" t="str">
        <f t="shared" si="17"/>
        <v/>
      </c>
      <c r="K281" s="45"/>
      <c r="L281" s="46" t="str">
        <f>IF(OR(K281="لم يدفع",B281=""),"",IF(K281="تأمين فقط",0,IF(K281="اشتراك 300",300,IF(F281&lt;14,IFERROR(VLOOKUP(SUBSTITUTE(SUBSTITUTE(H281,"~","~~"),"*","~*"),إعدادات_الأنواع!$A$4:$D$40,3,FALSE()),0),IFERROR(VLOOKUP(SUBSTITUTE(SUBSTITUTE(H281,"~","~~"),"*","~*"),إعدادات_الأنواع!$A$4:$D$40,4,FALSE()),0)))))</f>
        <v/>
      </c>
      <c r="M281" s="47" t="str">
        <f>IF(OR(K281="لم يدفع",B281=""),"",IFERROR(VLOOKUP(SUBSTITUTE(SUBSTITUTE(H281,"~","~~"),"*","~*"),إعدادات_الأنواع!$A$4:$E$40,5,FALSE()),0))</f>
        <v/>
      </c>
      <c r="N281" s="47" t="str">
        <f>IF(OR(K281="لم يدفع",K281="تأمين فقط",K281="اشتراك 300",B281=""),"",IFERROR(VLOOKUP(SUBSTITUTE(SUBSTITUTE(H281,"~","~~"),"*","~*"),إعدادات_الأنواع!$A$4:$F$40,6,FALSE()),0))</f>
        <v/>
      </c>
      <c r="O281" s="55" t="str">
        <f t="shared" si="18"/>
        <v/>
      </c>
      <c r="P281" s="48" t="str">
        <f t="shared" ca="1" si="19"/>
        <v/>
      </c>
      <c r="Q281" s="52"/>
      <c r="R281" s="49"/>
      <c r="S281" s="50" t="str">
        <f>IF(B281="","",COUNTA(التجديد!E281:E281))</f>
        <v/>
      </c>
      <c r="T281" s="51" t="str">
        <f>IF(B281="","",IFERROR(VLOOKUP(SUBSTITUTE(SUBSTITUTE(H281,"~","~~"),"*","~*"),إعدادات_الأنواع!$A$4:$B$40,2,FALSE()),"?"))</f>
        <v/>
      </c>
    </row>
    <row r="282" spans="1:20" ht="15" customHeight="1">
      <c r="A282" s="20" t="str">
        <f>IF(B282="","",IF(T282="?","⚠️ نوع غير معرف",T282&amp;TEXT(COUNTIFS($T$3:T282,T282),"000")))</f>
        <v/>
      </c>
      <c r="B282" s="38"/>
      <c r="C282" s="38"/>
      <c r="D282" s="39"/>
      <c r="E282" s="54"/>
      <c r="F282" s="41" t="str">
        <f t="shared" ca="1" si="16"/>
        <v/>
      </c>
      <c r="G282" s="42"/>
      <c r="H282" s="37"/>
      <c r="I282" s="43"/>
      <c r="J282" s="44" t="str">
        <f t="shared" si="17"/>
        <v/>
      </c>
      <c r="K282" s="45"/>
      <c r="L282" s="46" t="str">
        <f>IF(OR(K282="لم يدفع",B282=""),"",IF(K282="تأمين فقط",0,IF(K282="اشتراك 300",300,IF(F282&lt;14,IFERROR(VLOOKUP(SUBSTITUTE(SUBSTITUTE(H282,"~","~~"),"*","~*"),إعدادات_الأنواع!$A$4:$D$40,3,FALSE()),0),IFERROR(VLOOKUP(SUBSTITUTE(SUBSTITUTE(H282,"~","~~"),"*","~*"),إعدادات_الأنواع!$A$4:$D$40,4,FALSE()),0)))))</f>
        <v/>
      </c>
      <c r="M282" s="47" t="str">
        <f>IF(OR(K282="لم يدفع",B282=""),"",IFERROR(VLOOKUP(SUBSTITUTE(SUBSTITUTE(H282,"~","~~"),"*","~*"),إعدادات_الأنواع!$A$4:$E$40,5,FALSE()),0))</f>
        <v/>
      </c>
      <c r="N282" s="47" t="str">
        <f>IF(OR(K282="لم يدفع",K282="تأمين فقط",K282="اشتراك 300",B282=""),"",IFERROR(VLOOKUP(SUBSTITUTE(SUBSTITUTE(H282,"~","~~"),"*","~*"),إعدادات_الأنواع!$A$4:$F$40,6,FALSE()),0))</f>
        <v/>
      </c>
      <c r="O282" s="55" t="str">
        <f t="shared" si="18"/>
        <v/>
      </c>
      <c r="P282" s="48" t="str">
        <f t="shared" ca="1" si="19"/>
        <v/>
      </c>
      <c r="Q282" s="52"/>
      <c r="R282" s="49"/>
      <c r="S282" s="50" t="str">
        <f>IF(B282="","",COUNTA(التجديد!E282:E282))</f>
        <v/>
      </c>
      <c r="T282" s="51" t="str">
        <f>IF(B282="","",IFERROR(VLOOKUP(SUBSTITUTE(SUBSTITUTE(H282,"~","~~"),"*","~*"),إعدادات_الأنواع!$A$4:$B$40,2,FALSE()),"?"))</f>
        <v/>
      </c>
    </row>
    <row r="283" spans="1:20" ht="15" customHeight="1">
      <c r="A283" s="20" t="str">
        <f>IF(B283="","",IF(T283="?","⚠️ نوع غير معرف",T283&amp;TEXT(COUNTIFS($T$3:T283,T283),"000")))</f>
        <v/>
      </c>
      <c r="B283" s="38"/>
      <c r="C283" s="38"/>
      <c r="D283" s="39"/>
      <c r="E283" s="54"/>
      <c r="F283" s="41" t="str">
        <f t="shared" ca="1" si="16"/>
        <v/>
      </c>
      <c r="G283" s="42"/>
      <c r="H283" s="37"/>
      <c r="I283" s="43"/>
      <c r="J283" s="44" t="str">
        <f t="shared" si="17"/>
        <v/>
      </c>
      <c r="K283" s="45"/>
      <c r="L283" s="46" t="str">
        <f>IF(OR(K283="لم يدفع",B283=""),"",IF(K283="تأمين فقط",0,IF(K283="اشتراك 300",300,IF(F283&lt;14,IFERROR(VLOOKUP(SUBSTITUTE(SUBSTITUTE(H283,"~","~~"),"*","~*"),إعدادات_الأنواع!$A$4:$D$40,3,FALSE()),0),IFERROR(VLOOKUP(SUBSTITUTE(SUBSTITUTE(H283,"~","~~"),"*","~*"),إعدادات_الأنواع!$A$4:$D$40,4,FALSE()),0)))))</f>
        <v/>
      </c>
      <c r="M283" s="47" t="str">
        <f>IF(OR(K283="لم يدفع",B283=""),"",IFERROR(VLOOKUP(SUBSTITUTE(SUBSTITUTE(H283,"~","~~"),"*","~*"),إعدادات_الأنواع!$A$4:$E$40,5,FALSE()),0))</f>
        <v/>
      </c>
      <c r="N283" s="47" t="str">
        <f>IF(OR(K283="لم يدفع",K283="تأمين فقط",K283="اشتراك 300",B283=""),"",IFERROR(VLOOKUP(SUBSTITUTE(SUBSTITUTE(H283,"~","~~"),"*","~*"),إعدادات_الأنواع!$A$4:$F$40,6,FALSE()),0))</f>
        <v/>
      </c>
      <c r="O283" s="55" t="str">
        <f t="shared" si="18"/>
        <v/>
      </c>
      <c r="P283" s="48" t="str">
        <f t="shared" ca="1" si="19"/>
        <v/>
      </c>
      <c r="Q283" s="52"/>
      <c r="R283" s="49"/>
      <c r="S283" s="50" t="str">
        <f>IF(B283="","",COUNTA(التجديد!E283:E283))</f>
        <v/>
      </c>
      <c r="T283" s="51" t="str">
        <f>IF(B283="","",IFERROR(VLOOKUP(SUBSTITUTE(SUBSTITUTE(H283,"~","~~"),"*","~*"),إعدادات_الأنواع!$A$4:$B$40,2,FALSE()),"?"))</f>
        <v/>
      </c>
    </row>
    <row r="284" spans="1:20" ht="15" customHeight="1">
      <c r="A284" s="20" t="str">
        <f>IF(B284="","",IF(T284="?","⚠️ نوع غير معرف",T284&amp;TEXT(COUNTIFS($T$3:T284,T284),"000")))</f>
        <v/>
      </c>
      <c r="B284" s="38"/>
      <c r="C284" s="38"/>
      <c r="D284" s="39"/>
      <c r="E284" s="54"/>
      <c r="F284" s="41" t="str">
        <f t="shared" ca="1" si="16"/>
        <v/>
      </c>
      <c r="G284" s="42"/>
      <c r="H284" s="37"/>
      <c r="I284" s="43"/>
      <c r="J284" s="44" t="str">
        <f t="shared" si="17"/>
        <v/>
      </c>
      <c r="K284" s="45"/>
      <c r="L284" s="46" t="str">
        <f>IF(OR(K284="لم يدفع",B284=""),"",IF(K284="تأمين فقط",0,IF(K284="اشتراك 300",300,IF(F284&lt;14,IFERROR(VLOOKUP(SUBSTITUTE(SUBSTITUTE(H284,"~","~~"),"*","~*"),إعدادات_الأنواع!$A$4:$D$40,3,FALSE()),0),IFERROR(VLOOKUP(SUBSTITUTE(SUBSTITUTE(H284,"~","~~"),"*","~*"),إعدادات_الأنواع!$A$4:$D$40,4,FALSE()),0)))))</f>
        <v/>
      </c>
      <c r="M284" s="47" t="str">
        <f>IF(OR(K284="لم يدفع",B284=""),"",IFERROR(VLOOKUP(SUBSTITUTE(SUBSTITUTE(H284,"~","~~"),"*","~*"),إعدادات_الأنواع!$A$4:$E$40,5,FALSE()),0))</f>
        <v/>
      </c>
      <c r="N284" s="47" t="str">
        <f>IF(OR(K284="لم يدفع",K284="تأمين فقط",K284="اشتراك 300",B284=""),"",IFERROR(VLOOKUP(SUBSTITUTE(SUBSTITUTE(H284,"~","~~"),"*","~*"),إعدادات_الأنواع!$A$4:$F$40,6,FALSE()),0))</f>
        <v/>
      </c>
      <c r="O284" s="55" t="str">
        <f t="shared" si="18"/>
        <v/>
      </c>
      <c r="P284" s="48" t="str">
        <f t="shared" ca="1" si="19"/>
        <v/>
      </c>
      <c r="Q284" s="52"/>
      <c r="R284" s="49"/>
      <c r="S284" s="50" t="str">
        <f>IF(B284="","",COUNTA(التجديد!E284:E284))</f>
        <v/>
      </c>
      <c r="T284" s="51" t="str">
        <f>IF(B284="","",IFERROR(VLOOKUP(SUBSTITUTE(SUBSTITUTE(H284,"~","~~"),"*","~*"),إعدادات_الأنواع!$A$4:$B$40,2,FALSE()),"?"))</f>
        <v/>
      </c>
    </row>
    <row r="285" spans="1:20" ht="15" customHeight="1">
      <c r="A285" s="20" t="str">
        <f>IF(B285="","",IF(T285="?","⚠️ نوع غير معرف",T285&amp;TEXT(COUNTIFS($T$3:T285,T285),"000")))</f>
        <v/>
      </c>
      <c r="B285" s="38"/>
      <c r="C285" s="38"/>
      <c r="D285" s="39"/>
      <c r="E285" s="54"/>
      <c r="F285" s="41" t="str">
        <f t="shared" ca="1" si="16"/>
        <v/>
      </c>
      <c r="G285" s="42"/>
      <c r="H285" s="37"/>
      <c r="I285" s="43"/>
      <c r="J285" s="44" t="str">
        <f t="shared" si="17"/>
        <v/>
      </c>
      <c r="K285" s="45"/>
      <c r="L285" s="46" t="str">
        <f>IF(OR(K285="لم يدفع",B285=""),"",IF(K285="تأمين فقط",0,IF(K285="اشتراك 300",300,IF(F285&lt;14,IFERROR(VLOOKUP(SUBSTITUTE(SUBSTITUTE(H285,"~","~~"),"*","~*"),إعدادات_الأنواع!$A$4:$D$40,3,FALSE()),0),IFERROR(VLOOKUP(SUBSTITUTE(SUBSTITUTE(H285,"~","~~"),"*","~*"),إعدادات_الأنواع!$A$4:$D$40,4,FALSE()),0)))))</f>
        <v/>
      </c>
      <c r="M285" s="47" t="str">
        <f>IF(OR(K285="لم يدفع",B285=""),"",IFERROR(VLOOKUP(SUBSTITUTE(SUBSTITUTE(H285,"~","~~"),"*","~*"),إعدادات_الأنواع!$A$4:$E$40,5,FALSE()),0))</f>
        <v/>
      </c>
      <c r="N285" s="47" t="str">
        <f>IF(OR(K285="لم يدفع",K285="تأمين فقط",K285="اشتراك 300",B285=""),"",IFERROR(VLOOKUP(SUBSTITUTE(SUBSTITUTE(H285,"~","~~"),"*","~*"),إعدادات_الأنواع!$A$4:$F$40,6,FALSE()),0))</f>
        <v/>
      </c>
      <c r="O285" s="55" t="str">
        <f t="shared" si="18"/>
        <v/>
      </c>
      <c r="P285" s="48" t="str">
        <f t="shared" ca="1" si="19"/>
        <v/>
      </c>
      <c r="Q285" s="52"/>
      <c r="R285" s="49"/>
      <c r="S285" s="50" t="str">
        <f>IF(B285="","",COUNTA(التجديد!E285:E285))</f>
        <v/>
      </c>
      <c r="T285" s="51" t="str">
        <f>IF(B285="","",IFERROR(VLOOKUP(SUBSTITUTE(SUBSTITUTE(H285,"~","~~"),"*","~*"),إعدادات_الأنواع!$A$4:$B$40,2,FALSE()),"?"))</f>
        <v/>
      </c>
    </row>
    <row r="286" spans="1:20" ht="15" customHeight="1">
      <c r="A286" s="20" t="str">
        <f>IF(B286="","",IF(T286="?","⚠️ نوع غير معرف",T286&amp;TEXT(COUNTIFS($T$3:T286,T286),"000")))</f>
        <v/>
      </c>
      <c r="B286" s="38"/>
      <c r="C286" s="38"/>
      <c r="D286" s="39"/>
      <c r="E286" s="54"/>
      <c r="F286" s="41" t="str">
        <f t="shared" ca="1" si="16"/>
        <v/>
      </c>
      <c r="G286" s="42"/>
      <c r="H286" s="37"/>
      <c r="I286" s="43"/>
      <c r="J286" s="44" t="str">
        <f t="shared" si="17"/>
        <v/>
      </c>
      <c r="K286" s="45"/>
      <c r="L286" s="46" t="str">
        <f>IF(OR(K286="لم يدفع",B286=""),"",IF(K286="تأمين فقط",0,IF(K286="اشتراك 300",300,IF(F286&lt;14,IFERROR(VLOOKUP(SUBSTITUTE(SUBSTITUTE(H286,"~","~~"),"*","~*"),إعدادات_الأنواع!$A$4:$D$40,3,FALSE()),0),IFERROR(VLOOKUP(SUBSTITUTE(SUBSTITUTE(H286,"~","~~"),"*","~*"),إعدادات_الأنواع!$A$4:$D$40,4,FALSE()),0)))))</f>
        <v/>
      </c>
      <c r="M286" s="47" t="str">
        <f>IF(OR(K286="لم يدفع",B286=""),"",IFERROR(VLOOKUP(SUBSTITUTE(SUBSTITUTE(H286,"~","~~"),"*","~*"),إعدادات_الأنواع!$A$4:$E$40,5,FALSE()),0))</f>
        <v/>
      </c>
      <c r="N286" s="47" t="str">
        <f>IF(OR(K286="لم يدفع",K286="تأمين فقط",K286="اشتراك 300",B286=""),"",IFERROR(VLOOKUP(SUBSTITUTE(SUBSTITUTE(H286,"~","~~"),"*","~*"),إعدادات_الأنواع!$A$4:$F$40,6,FALSE()),0))</f>
        <v/>
      </c>
      <c r="O286" s="55" t="str">
        <f t="shared" si="18"/>
        <v/>
      </c>
      <c r="P286" s="48" t="str">
        <f t="shared" ca="1" si="19"/>
        <v/>
      </c>
      <c r="Q286" s="52"/>
      <c r="R286" s="49"/>
      <c r="S286" s="50" t="str">
        <f>IF(B286="","",COUNTA(التجديد!E286:E286))</f>
        <v/>
      </c>
      <c r="T286" s="51" t="str">
        <f>IF(B286="","",IFERROR(VLOOKUP(SUBSTITUTE(SUBSTITUTE(H286,"~","~~"),"*","~*"),إعدادات_الأنواع!$A$4:$B$40,2,FALSE()),"?"))</f>
        <v/>
      </c>
    </row>
    <row r="287" spans="1:20" ht="15" customHeight="1">
      <c r="A287" s="20" t="str">
        <f>IF(B287="","",IF(T287="?","⚠️ نوع غير معرف",T287&amp;TEXT(COUNTIFS($T$3:T287,T287),"000")))</f>
        <v/>
      </c>
      <c r="B287" s="38"/>
      <c r="C287" s="38"/>
      <c r="D287" s="39"/>
      <c r="E287" s="54"/>
      <c r="F287" s="41" t="str">
        <f t="shared" ca="1" si="16"/>
        <v/>
      </c>
      <c r="G287" s="42"/>
      <c r="H287" s="37"/>
      <c r="I287" s="43"/>
      <c r="J287" s="44" t="str">
        <f t="shared" si="17"/>
        <v/>
      </c>
      <c r="K287" s="45"/>
      <c r="L287" s="46" t="str">
        <f>IF(OR(K287="لم يدفع",B287=""),"",IF(K287="تأمين فقط",0,IF(K287="اشتراك 300",300,IF(F287&lt;14,IFERROR(VLOOKUP(SUBSTITUTE(SUBSTITUTE(H287,"~","~~"),"*","~*"),إعدادات_الأنواع!$A$4:$D$40,3,FALSE()),0),IFERROR(VLOOKUP(SUBSTITUTE(SUBSTITUTE(H287,"~","~~"),"*","~*"),إعدادات_الأنواع!$A$4:$D$40,4,FALSE()),0)))))</f>
        <v/>
      </c>
      <c r="M287" s="47" t="str">
        <f>IF(OR(K287="لم يدفع",B287=""),"",IFERROR(VLOOKUP(SUBSTITUTE(SUBSTITUTE(H287,"~","~~"),"*","~*"),إعدادات_الأنواع!$A$4:$E$40,5,FALSE()),0))</f>
        <v/>
      </c>
      <c r="N287" s="47" t="str">
        <f>IF(OR(K287="لم يدفع",K287="تأمين فقط",K287="اشتراك 300",B287=""),"",IFERROR(VLOOKUP(SUBSTITUTE(SUBSTITUTE(H287,"~","~~"),"*","~*"),إعدادات_الأنواع!$A$4:$F$40,6,FALSE()),0))</f>
        <v/>
      </c>
      <c r="O287" s="55" t="str">
        <f t="shared" si="18"/>
        <v/>
      </c>
      <c r="P287" s="48" t="str">
        <f t="shared" ca="1" si="19"/>
        <v/>
      </c>
      <c r="Q287" s="52"/>
      <c r="R287" s="49"/>
      <c r="S287" s="50" t="str">
        <f>IF(B287="","",COUNTA(التجديد!E287:E287))</f>
        <v/>
      </c>
      <c r="T287" s="51" t="str">
        <f>IF(B287="","",IFERROR(VLOOKUP(SUBSTITUTE(SUBSTITUTE(H287,"~","~~"),"*","~*"),إعدادات_الأنواع!$A$4:$B$40,2,FALSE()),"?"))</f>
        <v/>
      </c>
    </row>
    <row r="288" spans="1:20" ht="15" customHeight="1">
      <c r="A288" s="20" t="str">
        <f>IF(B288="","",IF(T288="?","⚠️ نوع غير معرف",T288&amp;TEXT(COUNTIFS($T$3:T288,T288),"000")))</f>
        <v/>
      </c>
      <c r="B288" s="38"/>
      <c r="C288" s="38"/>
      <c r="D288" s="39"/>
      <c r="E288" s="54"/>
      <c r="F288" s="41" t="str">
        <f t="shared" ca="1" si="16"/>
        <v/>
      </c>
      <c r="G288" s="42"/>
      <c r="H288" s="37"/>
      <c r="I288" s="43"/>
      <c r="J288" s="44" t="str">
        <f t="shared" si="17"/>
        <v/>
      </c>
      <c r="K288" s="45"/>
      <c r="L288" s="46" t="str">
        <f>IF(OR(K288="لم يدفع",B288=""),"",IF(K288="تأمين فقط",0,IF(K288="اشتراك 300",300,IF(F288&lt;14,IFERROR(VLOOKUP(SUBSTITUTE(SUBSTITUTE(H288,"~","~~"),"*","~*"),إعدادات_الأنواع!$A$4:$D$40,3,FALSE()),0),IFERROR(VLOOKUP(SUBSTITUTE(SUBSTITUTE(H288,"~","~~"),"*","~*"),إعدادات_الأنواع!$A$4:$D$40,4,FALSE()),0)))))</f>
        <v/>
      </c>
      <c r="M288" s="47" t="str">
        <f>IF(OR(K288="لم يدفع",B288=""),"",IFERROR(VLOOKUP(SUBSTITUTE(SUBSTITUTE(H288,"~","~~"),"*","~*"),إعدادات_الأنواع!$A$4:$E$40,5,FALSE()),0))</f>
        <v/>
      </c>
      <c r="N288" s="47" t="str">
        <f>IF(OR(K288="لم يدفع",K288="تأمين فقط",K288="اشتراك 300",B288=""),"",IFERROR(VLOOKUP(SUBSTITUTE(SUBSTITUTE(H288,"~","~~"),"*","~*"),إعدادات_الأنواع!$A$4:$F$40,6,FALSE()),0))</f>
        <v/>
      </c>
      <c r="O288" s="55" t="str">
        <f t="shared" si="18"/>
        <v/>
      </c>
      <c r="P288" s="48" t="str">
        <f t="shared" ca="1" si="19"/>
        <v/>
      </c>
      <c r="Q288" s="52"/>
      <c r="R288" s="49"/>
      <c r="S288" s="50" t="str">
        <f>IF(B288="","",COUNTA(التجديد!E288:E288))</f>
        <v/>
      </c>
      <c r="T288" s="51" t="str">
        <f>IF(B288="","",IFERROR(VLOOKUP(SUBSTITUTE(SUBSTITUTE(H288,"~","~~"),"*","~*"),إعدادات_الأنواع!$A$4:$B$40,2,FALSE()),"?"))</f>
        <v/>
      </c>
    </row>
    <row r="289" spans="1:20" ht="15" customHeight="1">
      <c r="A289" s="20" t="str">
        <f>IF(B289="","",IF(T289="?","⚠️ نوع غير معرف",T289&amp;TEXT(COUNTIFS($T$3:T289,T289),"000")))</f>
        <v/>
      </c>
      <c r="B289" s="38"/>
      <c r="C289" s="38"/>
      <c r="D289" s="39"/>
      <c r="E289" s="54"/>
      <c r="F289" s="41" t="str">
        <f t="shared" ca="1" si="16"/>
        <v/>
      </c>
      <c r="G289" s="42"/>
      <c r="H289" s="37"/>
      <c r="I289" s="43"/>
      <c r="J289" s="44" t="str">
        <f t="shared" si="17"/>
        <v/>
      </c>
      <c r="K289" s="45"/>
      <c r="L289" s="46" t="str">
        <f>IF(OR(K289="لم يدفع",B289=""),"",IF(K289="تأمين فقط",0,IF(K289="اشتراك 300",300,IF(F289&lt;14,IFERROR(VLOOKUP(SUBSTITUTE(SUBSTITUTE(H289,"~","~~"),"*","~*"),إعدادات_الأنواع!$A$4:$D$40,3,FALSE()),0),IFERROR(VLOOKUP(SUBSTITUTE(SUBSTITUTE(H289,"~","~~"),"*","~*"),إعدادات_الأنواع!$A$4:$D$40,4,FALSE()),0)))))</f>
        <v/>
      </c>
      <c r="M289" s="47" t="str">
        <f>IF(OR(K289="لم يدفع",B289=""),"",IFERROR(VLOOKUP(SUBSTITUTE(SUBSTITUTE(H289,"~","~~"),"*","~*"),إعدادات_الأنواع!$A$4:$E$40,5,FALSE()),0))</f>
        <v/>
      </c>
      <c r="N289" s="47" t="str">
        <f>IF(OR(K289="لم يدفع",K289="تأمين فقط",K289="اشتراك 300",B289=""),"",IFERROR(VLOOKUP(SUBSTITUTE(SUBSTITUTE(H289,"~","~~"),"*","~*"),إعدادات_الأنواع!$A$4:$F$40,6,FALSE()),0))</f>
        <v/>
      </c>
      <c r="O289" s="55" t="str">
        <f t="shared" si="18"/>
        <v/>
      </c>
      <c r="P289" s="48" t="str">
        <f t="shared" ca="1" si="19"/>
        <v/>
      </c>
      <c r="Q289" s="52"/>
      <c r="R289" s="49"/>
      <c r="S289" s="50" t="str">
        <f>IF(B289="","",COUNTA(التجديد!E289:E289))</f>
        <v/>
      </c>
      <c r="T289" s="51" t="str">
        <f>IF(B289="","",IFERROR(VLOOKUP(SUBSTITUTE(SUBSTITUTE(H289,"~","~~"),"*","~*"),إعدادات_الأنواع!$A$4:$B$40,2,FALSE()),"?"))</f>
        <v/>
      </c>
    </row>
    <row r="290" spans="1:20" ht="15" customHeight="1">
      <c r="A290" s="20" t="str">
        <f>IF(B290="","",IF(T290="?","⚠️ نوع غير معرف",T290&amp;TEXT(COUNTIFS($T$3:T290,T290),"000")))</f>
        <v/>
      </c>
      <c r="B290" s="38"/>
      <c r="C290" s="38"/>
      <c r="D290" s="39"/>
      <c r="E290" s="54"/>
      <c r="F290" s="41" t="str">
        <f t="shared" ca="1" si="16"/>
        <v/>
      </c>
      <c r="G290" s="42"/>
      <c r="H290" s="37"/>
      <c r="I290" s="43"/>
      <c r="J290" s="44" t="str">
        <f t="shared" si="17"/>
        <v/>
      </c>
      <c r="K290" s="45"/>
      <c r="L290" s="46" t="str">
        <f>IF(OR(K290="لم يدفع",B290=""),"",IF(K290="تأمين فقط",0,IF(K290="اشتراك 300",300,IF(F290&lt;14,IFERROR(VLOOKUP(SUBSTITUTE(SUBSTITUTE(H290,"~","~~"),"*","~*"),إعدادات_الأنواع!$A$4:$D$40,3,FALSE()),0),IFERROR(VLOOKUP(SUBSTITUTE(SUBSTITUTE(H290,"~","~~"),"*","~*"),إعدادات_الأنواع!$A$4:$D$40,4,FALSE()),0)))))</f>
        <v/>
      </c>
      <c r="M290" s="47" t="str">
        <f>IF(OR(K290="لم يدفع",B290=""),"",IFERROR(VLOOKUP(SUBSTITUTE(SUBSTITUTE(H290,"~","~~"),"*","~*"),إعدادات_الأنواع!$A$4:$E$40,5,FALSE()),0))</f>
        <v/>
      </c>
      <c r="N290" s="47" t="str">
        <f>IF(OR(K290="لم يدفع",K290="تأمين فقط",K290="اشتراك 300",B290=""),"",IFERROR(VLOOKUP(SUBSTITUTE(SUBSTITUTE(H290,"~","~~"),"*","~*"),إعدادات_الأنواع!$A$4:$F$40,6,FALSE()),0))</f>
        <v/>
      </c>
      <c r="O290" s="55" t="str">
        <f t="shared" si="18"/>
        <v/>
      </c>
      <c r="P290" s="48" t="str">
        <f t="shared" ca="1" si="19"/>
        <v/>
      </c>
      <c r="Q290" s="52"/>
      <c r="R290" s="49"/>
      <c r="S290" s="50" t="str">
        <f>IF(B290="","",COUNTA(التجديد!E290:E290))</f>
        <v/>
      </c>
      <c r="T290" s="51" t="str">
        <f>IF(B290="","",IFERROR(VLOOKUP(SUBSTITUTE(SUBSTITUTE(H290,"~","~~"),"*","~*"),إعدادات_الأنواع!$A$4:$B$40,2,FALSE()),"?"))</f>
        <v/>
      </c>
    </row>
    <row r="291" spans="1:20" ht="15" customHeight="1">
      <c r="A291" s="20" t="str">
        <f>IF(B291="","",IF(T291="?","⚠️ نوع غير معرف",T291&amp;TEXT(COUNTIFS($T$3:T291,T291),"000")))</f>
        <v/>
      </c>
      <c r="B291" s="38"/>
      <c r="C291" s="38"/>
      <c r="D291" s="39"/>
      <c r="E291" s="54"/>
      <c r="F291" s="41" t="str">
        <f t="shared" ca="1" si="16"/>
        <v/>
      </c>
      <c r="G291" s="42"/>
      <c r="H291" s="37"/>
      <c r="I291" s="43"/>
      <c r="J291" s="44" t="str">
        <f t="shared" si="17"/>
        <v/>
      </c>
      <c r="K291" s="45"/>
      <c r="L291" s="46" t="str">
        <f>IF(OR(K291="لم يدفع",B291=""),"",IF(K291="تأمين فقط",0,IF(K291="اشتراك 300",300,IF(F291&lt;14,IFERROR(VLOOKUP(SUBSTITUTE(SUBSTITUTE(H291,"~","~~"),"*","~*"),إعدادات_الأنواع!$A$4:$D$40,3,FALSE()),0),IFERROR(VLOOKUP(SUBSTITUTE(SUBSTITUTE(H291,"~","~~"),"*","~*"),إعدادات_الأنواع!$A$4:$D$40,4,FALSE()),0)))))</f>
        <v/>
      </c>
      <c r="M291" s="47" t="str">
        <f>IF(OR(K291="لم يدفع",B291=""),"",IFERROR(VLOOKUP(SUBSTITUTE(SUBSTITUTE(H291,"~","~~"),"*","~*"),إعدادات_الأنواع!$A$4:$E$40,5,FALSE()),0))</f>
        <v/>
      </c>
      <c r="N291" s="47" t="str">
        <f>IF(OR(K291="لم يدفع",K291="تأمين فقط",K291="اشتراك 300",B291=""),"",IFERROR(VLOOKUP(SUBSTITUTE(SUBSTITUTE(H291,"~","~~"),"*","~*"),إعدادات_الأنواع!$A$4:$F$40,6,FALSE()),0))</f>
        <v/>
      </c>
      <c r="O291" s="55" t="str">
        <f t="shared" si="18"/>
        <v/>
      </c>
      <c r="P291" s="48" t="str">
        <f t="shared" ca="1" si="19"/>
        <v/>
      </c>
      <c r="Q291" s="52"/>
      <c r="R291" s="49"/>
      <c r="S291" s="50" t="str">
        <f>IF(B291="","",COUNTA(التجديد!E291:E291))</f>
        <v/>
      </c>
      <c r="T291" s="51" t="str">
        <f>IF(B291="","",IFERROR(VLOOKUP(SUBSTITUTE(SUBSTITUTE(H291,"~","~~"),"*","~*"),إعدادات_الأنواع!$A$4:$B$40,2,FALSE()),"?"))</f>
        <v/>
      </c>
    </row>
    <row r="292" spans="1:20" ht="15" customHeight="1">
      <c r="A292" s="20" t="str">
        <f>IF(B292="","",IF(T292="?","⚠️ نوع غير معرف",T292&amp;TEXT(COUNTIFS($T$3:T292,T292),"000")))</f>
        <v/>
      </c>
      <c r="B292" s="38"/>
      <c r="C292" s="38"/>
      <c r="D292" s="39"/>
      <c r="E292" s="54"/>
      <c r="F292" s="41" t="str">
        <f t="shared" ca="1" si="16"/>
        <v/>
      </c>
      <c r="G292" s="42"/>
      <c r="H292" s="37"/>
      <c r="I292" s="43"/>
      <c r="J292" s="44" t="str">
        <f t="shared" si="17"/>
        <v/>
      </c>
      <c r="K292" s="45"/>
      <c r="L292" s="46" t="str">
        <f>IF(OR(K292="لم يدفع",B292=""),"",IF(K292="تأمين فقط",0,IF(K292="اشتراك 300",300,IF(F292&lt;14,IFERROR(VLOOKUP(SUBSTITUTE(SUBSTITUTE(H292,"~","~~"),"*","~*"),إعدادات_الأنواع!$A$4:$D$40,3,FALSE()),0),IFERROR(VLOOKUP(SUBSTITUTE(SUBSTITUTE(H292,"~","~~"),"*","~*"),إعدادات_الأنواع!$A$4:$D$40,4,FALSE()),0)))))</f>
        <v/>
      </c>
      <c r="M292" s="47" t="str">
        <f>IF(OR(K292="لم يدفع",B292=""),"",IFERROR(VLOOKUP(SUBSTITUTE(SUBSTITUTE(H292,"~","~~"),"*","~*"),إعدادات_الأنواع!$A$4:$E$40,5,FALSE()),0))</f>
        <v/>
      </c>
      <c r="N292" s="47" t="str">
        <f>IF(OR(K292="لم يدفع",K292="تأمين فقط",K292="اشتراك 300",B292=""),"",IFERROR(VLOOKUP(SUBSTITUTE(SUBSTITUTE(H292,"~","~~"),"*","~*"),إعدادات_الأنواع!$A$4:$F$40,6,FALSE()),0))</f>
        <v/>
      </c>
      <c r="O292" s="55" t="str">
        <f t="shared" si="18"/>
        <v/>
      </c>
      <c r="P292" s="48" t="str">
        <f t="shared" ca="1" si="19"/>
        <v/>
      </c>
      <c r="Q292" s="52"/>
      <c r="R292" s="49"/>
      <c r="S292" s="50" t="str">
        <f>IF(B292="","",COUNTA(التجديد!E292:E292))</f>
        <v/>
      </c>
      <c r="T292" s="51" t="str">
        <f>IF(B292="","",IFERROR(VLOOKUP(SUBSTITUTE(SUBSTITUTE(H292,"~","~~"),"*","~*"),إعدادات_الأنواع!$A$4:$B$40,2,FALSE()),"?"))</f>
        <v/>
      </c>
    </row>
    <row r="293" spans="1:20" ht="15" customHeight="1">
      <c r="A293" s="20" t="str">
        <f>IF(B293="","",IF(T293="?","⚠️ نوع غير معرف",T293&amp;TEXT(COUNTIFS($T$3:T293,T293),"000")))</f>
        <v/>
      </c>
      <c r="B293" s="38"/>
      <c r="C293" s="38"/>
      <c r="D293" s="39"/>
      <c r="E293" s="54"/>
      <c r="F293" s="41" t="str">
        <f t="shared" ca="1" si="16"/>
        <v/>
      </c>
      <c r="G293" s="42"/>
      <c r="H293" s="37"/>
      <c r="I293" s="43"/>
      <c r="J293" s="44" t="str">
        <f t="shared" si="17"/>
        <v/>
      </c>
      <c r="K293" s="45"/>
      <c r="L293" s="46" t="str">
        <f>IF(OR(K293="لم يدفع",B293=""),"",IF(K293="تأمين فقط",0,IF(K293="اشتراك 300",300,IF(F293&lt;14,IFERROR(VLOOKUP(SUBSTITUTE(SUBSTITUTE(H293,"~","~~"),"*","~*"),إعدادات_الأنواع!$A$4:$D$40,3,FALSE()),0),IFERROR(VLOOKUP(SUBSTITUTE(SUBSTITUTE(H293,"~","~~"),"*","~*"),إعدادات_الأنواع!$A$4:$D$40,4,FALSE()),0)))))</f>
        <v/>
      </c>
      <c r="M293" s="47" t="str">
        <f>IF(OR(K293="لم يدفع",B293=""),"",IFERROR(VLOOKUP(SUBSTITUTE(SUBSTITUTE(H293,"~","~~"),"*","~*"),إعدادات_الأنواع!$A$4:$E$40,5,FALSE()),0))</f>
        <v/>
      </c>
      <c r="N293" s="47" t="str">
        <f>IF(OR(K293="لم يدفع",K293="تأمين فقط",K293="اشتراك 300",B293=""),"",IFERROR(VLOOKUP(SUBSTITUTE(SUBSTITUTE(H293,"~","~~"),"*","~*"),إعدادات_الأنواع!$A$4:$F$40,6,FALSE()),0))</f>
        <v/>
      </c>
      <c r="O293" s="55" t="str">
        <f t="shared" si="18"/>
        <v/>
      </c>
      <c r="P293" s="48" t="str">
        <f t="shared" ca="1" si="19"/>
        <v/>
      </c>
      <c r="Q293" s="52"/>
      <c r="R293" s="49"/>
      <c r="S293" s="50" t="str">
        <f>IF(B293="","",COUNTA(التجديد!E293:E293))</f>
        <v/>
      </c>
      <c r="T293" s="51" t="str">
        <f>IF(B293="","",IFERROR(VLOOKUP(SUBSTITUTE(SUBSTITUTE(H293,"~","~~"),"*","~*"),إعدادات_الأنواع!$A$4:$B$40,2,FALSE()),"?"))</f>
        <v/>
      </c>
    </row>
    <row r="294" spans="1:20" ht="15" customHeight="1">
      <c r="A294" s="20" t="str">
        <f>IF(B294="","",IF(T294="?","⚠️ نوع غير معرف",T294&amp;TEXT(COUNTIFS($T$3:T294,T294),"000")))</f>
        <v/>
      </c>
      <c r="B294" s="38"/>
      <c r="C294" s="38"/>
      <c r="D294" s="39"/>
      <c r="E294" s="54"/>
      <c r="F294" s="41" t="str">
        <f t="shared" ca="1" si="16"/>
        <v/>
      </c>
      <c r="G294" s="42"/>
      <c r="H294" s="37"/>
      <c r="I294" s="43"/>
      <c r="J294" s="44" t="str">
        <f t="shared" si="17"/>
        <v/>
      </c>
      <c r="K294" s="45"/>
      <c r="L294" s="46" t="str">
        <f>IF(OR(K294="لم يدفع",B294=""),"",IF(K294="تأمين فقط",0,IF(K294="اشتراك 300",300,IF(F294&lt;14,IFERROR(VLOOKUP(SUBSTITUTE(SUBSTITUTE(H294,"~","~~"),"*","~*"),إعدادات_الأنواع!$A$4:$D$40,3,FALSE()),0),IFERROR(VLOOKUP(SUBSTITUTE(SUBSTITUTE(H294,"~","~~"),"*","~*"),إعدادات_الأنواع!$A$4:$D$40,4,FALSE()),0)))))</f>
        <v/>
      </c>
      <c r="M294" s="47" t="str">
        <f>IF(OR(K294="لم يدفع",B294=""),"",IFERROR(VLOOKUP(SUBSTITUTE(SUBSTITUTE(H294,"~","~~"),"*","~*"),إعدادات_الأنواع!$A$4:$E$40,5,FALSE()),0))</f>
        <v/>
      </c>
      <c r="N294" s="47" t="str">
        <f>IF(OR(K294="لم يدفع",K294="تأمين فقط",K294="اشتراك 300",B294=""),"",IFERROR(VLOOKUP(SUBSTITUTE(SUBSTITUTE(H294,"~","~~"),"*","~*"),إعدادات_الأنواع!$A$4:$F$40,6,FALSE()),0))</f>
        <v/>
      </c>
      <c r="O294" s="55" t="str">
        <f t="shared" si="18"/>
        <v/>
      </c>
      <c r="P294" s="48" t="str">
        <f t="shared" ca="1" si="19"/>
        <v/>
      </c>
      <c r="Q294" s="52"/>
      <c r="R294" s="49"/>
      <c r="S294" s="50" t="str">
        <f>IF(B294="","",COUNTA(التجديد!E294:E294))</f>
        <v/>
      </c>
      <c r="T294" s="51" t="str">
        <f>IF(B294="","",IFERROR(VLOOKUP(SUBSTITUTE(SUBSTITUTE(H294,"~","~~"),"*","~*"),إعدادات_الأنواع!$A$4:$B$40,2,FALSE()),"?"))</f>
        <v/>
      </c>
    </row>
    <row r="295" spans="1:20" ht="15" customHeight="1">
      <c r="A295" s="20" t="str">
        <f>IF(B295="","",IF(T295="?","⚠️ نوع غير معرف",T295&amp;TEXT(COUNTIFS($T$3:T295,T295),"000")))</f>
        <v/>
      </c>
      <c r="B295" s="38"/>
      <c r="C295" s="38"/>
      <c r="D295" s="39"/>
      <c r="E295" s="54"/>
      <c r="F295" s="41" t="str">
        <f t="shared" ca="1" si="16"/>
        <v/>
      </c>
      <c r="G295" s="42"/>
      <c r="H295" s="37"/>
      <c r="I295" s="43"/>
      <c r="J295" s="44" t="str">
        <f t="shared" si="17"/>
        <v/>
      </c>
      <c r="K295" s="45"/>
      <c r="L295" s="46" t="str">
        <f>IF(OR(K295="لم يدفع",B295=""),"",IF(K295="تأمين فقط",0,IF(K295="اشتراك 300",300,IF(F295&lt;14,IFERROR(VLOOKUP(SUBSTITUTE(SUBSTITUTE(H295,"~","~~"),"*","~*"),إعدادات_الأنواع!$A$4:$D$40,3,FALSE()),0),IFERROR(VLOOKUP(SUBSTITUTE(SUBSTITUTE(H295,"~","~~"),"*","~*"),إعدادات_الأنواع!$A$4:$D$40,4,FALSE()),0)))))</f>
        <v/>
      </c>
      <c r="M295" s="47" t="str">
        <f>IF(OR(K295="لم يدفع",B295=""),"",IFERROR(VLOOKUP(SUBSTITUTE(SUBSTITUTE(H295,"~","~~"),"*","~*"),إعدادات_الأنواع!$A$4:$E$40,5,FALSE()),0))</f>
        <v/>
      </c>
      <c r="N295" s="47" t="str">
        <f>IF(OR(K295="لم يدفع",K295="تأمين فقط",K295="اشتراك 300",B295=""),"",IFERROR(VLOOKUP(SUBSTITUTE(SUBSTITUTE(H295,"~","~~"),"*","~*"),إعدادات_الأنواع!$A$4:$F$40,6,FALSE()),0))</f>
        <v/>
      </c>
      <c r="O295" s="55" t="str">
        <f t="shared" si="18"/>
        <v/>
      </c>
      <c r="P295" s="48" t="str">
        <f t="shared" ca="1" si="19"/>
        <v/>
      </c>
      <c r="Q295" s="52"/>
      <c r="R295" s="49"/>
      <c r="S295" s="50" t="str">
        <f>IF(B295="","",COUNTA(التجديد!E295:E295))</f>
        <v/>
      </c>
      <c r="T295" s="51" t="str">
        <f>IF(B295="","",IFERROR(VLOOKUP(SUBSTITUTE(SUBSTITUTE(H295,"~","~~"),"*","~*"),إعدادات_الأنواع!$A$4:$B$40,2,FALSE()),"?"))</f>
        <v/>
      </c>
    </row>
    <row r="296" spans="1:20" ht="15" customHeight="1">
      <c r="A296" s="20" t="str">
        <f>IF(B296="","",IF(T296="?","⚠️ نوع غير معرف",T296&amp;TEXT(COUNTIFS($T$3:T296,T296),"000")))</f>
        <v/>
      </c>
      <c r="B296" s="38"/>
      <c r="C296" s="38"/>
      <c r="D296" s="39"/>
      <c r="E296" s="54"/>
      <c r="F296" s="41" t="str">
        <f t="shared" ca="1" si="16"/>
        <v/>
      </c>
      <c r="G296" s="42"/>
      <c r="H296" s="37"/>
      <c r="I296" s="43"/>
      <c r="J296" s="44" t="str">
        <f t="shared" si="17"/>
        <v/>
      </c>
      <c r="K296" s="45"/>
      <c r="L296" s="46" t="str">
        <f>IF(OR(K296="لم يدفع",B296=""),"",IF(K296="تأمين فقط",0,IF(K296="اشتراك 300",300,IF(F296&lt;14,IFERROR(VLOOKUP(SUBSTITUTE(SUBSTITUTE(H296,"~","~~"),"*","~*"),إعدادات_الأنواع!$A$4:$D$40,3,FALSE()),0),IFERROR(VLOOKUP(SUBSTITUTE(SUBSTITUTE(H296,"~","~~"),"*","~*"),إعدادات_الأنواع!$A$4:$D$40,4,FALSE()),0)))))</f>
        <v/>
      </c>
      <c r="M296" s="47" t="str">
        <f>IF(OR(K296="لم يدفع",B296=""),"",IFERROR(VLOOKUP(SUBSTITUTE(SUBSTITUTE(H296,"~","~~"),"*","~*"),إعدادات_الأنواع!$A$4:$E$40,5,FALSE()),0))</f>
        <v/>
      </c>
      <c r="N296" s="47" t="str">
        <f>IF(OR(K296="لم يدفع",K296="تأمين فقط",K296="اشتراك 300",B296=""),"",IFERROR(VLOOKUP(SUBSTITUTE(SUBSTITUTE(H296,"~","~~"),"*","~*"),إعدادات_الأنواع!$A$4:$F$40,6,FALSE()),0))</f>
        <v/>
      </c>
      <c r="O296" s="55" t="str">
        <f t="shared" si="18"/>
        <v/>
      </c>
      <c r="P296" s="48" t="str">
        <f t="shared" ca="1" si="19"/>
        <v/>
      </c>
      <c r="Q296" s="52"/>
      <c r="R296" s="49"/>
      <c r="S296" s="50" t="str">
        <f>IF(B296="","",COUNTA(التجديد!E296:E296))</f>
        <v/>
      </c>
      <c r="T296" s="51" t="str">
        <f>IF(B296="","",IFERROR(VLOOKUP(SUBSTITUTE(SUBSTITUTE(H296,"~","~~"),"*","~*"),إعدادات_الأنواع!$A$4:$B$40,2,FALSE()),"?"))</f>
        <v/>
      </c>
    </row>
    <row r="297" spans="1:20" ht="15" customHeight="1">
      <c r="A297" s="20" t="str">
        <f>IF(B297="","",IF(T297="?","⚠️ نوع غير معرف",T297&amp;TEXT(COUNTIFS($T$3:T297,T297),"000")))</f>
        <v/>
      </c>
      <c r="B297" s="38"/>
      <c r="C297" s="38"/>
      <c r="D297" s="39"/>
      <c r="E297" s="54"/>
      <c r="F297" s="41" t="str">
        <f t="shared" ca="1" si="16"/>
        <v/>
      </c>
      <c r="G297" s="42"/>
      <c r="H297" s="37"/>
      <c r="I297" s="43"/>
      <c r="J297" s="44" t="str">
        <f t="shared" si="17"/>
        <v/>
      </c>
      <c r="K297" s="45"/>
      <c r="L297" s="46" t="str">
        <f>IF(OR(K297="لم يدفع",B297=""),"",IF(K297="تأمين فقط",0,IF(K297="اشتراك 300",300,IF(F297&lt;14,IFERROR(VLOOKUP(SUBSTITUTE(SUBSTITUTE(H297,"~","~~"),"*","~*"),إعدادات_الأنواع!$A$4:$D$40,3,FALSE()),0),IFERROR(VLOOKUP(SUBSTITUTE(SUBSTITUTE(H297,"~","~~"),"*","~*"),إعدادات_الأنواع!$A$4:$D$40,4,FALSE()),0)))))</f>
        <v/>
      </c>
      <c r="M297" s="47" t="str">
        <f>IF(OR(K297="لم يدفع",B297=""),"",IFERROR(VLOOKUP(SUBSTITUTE(SUBSTITUTE(H297,"~","~~"),"*","~*"),إعدادات_الأنواع!$A$4:$E$40,5,FALSE()),0))</f>
        <v/>
      </c>
      <c r="N297" s="47" t="str">
        <f>IF(OR(K297="لم يدفع",K297="تأمين فقط",K297="اشتراك 300",B297=""),"",IFERROR(VLOOKUP(SUBSTITUTE(SUBSTITUTE(H297,"~","~~"),"*","~*"),إعدادات_الأنواع!$A$4:$F$40,6,FALSE()),0))</f>
        <v/>
      </c>
      <c r="O297" s="55" t="str">
        <f t="shared" si="18"/>
        <v/>
      </c>
      <c r="P297" s="48" t="str">
        <f t="shared" ca="1" si="19"/>
        <v/>
      </c>
      <c r="Q297" s="52"/>
      <c r="R297" s="49"/>
      <c r="S297" s="50" t="str">
        <f>IF(B297="","",COUNTA(التجديد!E297:E297))</f>
        <v/>
      </c>
      <c r="T297" s="51" t="str">
        <f>IF(B297="","",IFERROR(VLOOKUP(SUBSTITUTE(SUBSTITUTE(H297,"~","~~"),"*","~*"),إعدادات_الأنواع!$A$4:$B$40,2,FALSE()),"?"))</f>
        <v/>
      </c>
    </row>
    <row r="298" spans="1:20" ht="15" customHeight="1">
      <c r="A298" s="20" t="str">
        <f>IF(B298="","",IF(T298="?","⚠️ نوع غير معرف",T298&amp;TEXT(COUNTIFS($T$3:T298,T298),"000")))</f>
        <v/>
      </c>
      <c r="B298" s="38"/>
      <c r="C298" s="38"/>
      <c r="D298" s="39"/>
      <c r="E298" s="54"/>
      <c r="F298" s="41" t="str">
        <f t="shared" ca="1" si="16"/>
        <v/>
      </c>
      <c r="G298" s="42"/>
      <c r="H298" s="37"/>
      <c r="I298" s="43"/>
      <c r="J298" s="44" t="str">
        <f t="shared" si="17"/>
        <v/>
      </c>
      <c r="K298" s="45"/>
      <c r="L298" s="46" t="str">
        <f>IF(OR(K298="لم يدفع",B298=""),"",IF(K298="تأمين فقط",0,IF(K298="اشتراك 300",300,IF(F298&lt;14,IFERROR(VLOOKUP(SUBSTITUTE(SUBSTITUTE(H298,"~","~~"),"*","~*"),إعدادات_الأنواع!$A$4:$D$40,3,FALSE()),0),IFERROR(VLOOKUP(SUBSTITUTE(SUBSTITUTE(H298,"~","~~"),"*","~*"),إعدادات_الأنواع!$A$4:$D$40,4,FALSE()),0)))))</f>
        <v/>
      </c>
      <c r="M298" s="47" t="str">
        <f>IF(OR(K298="لم يدفع",B298=""),"",IFERROR(VLOOKUP(SUBSTITUTE(SUBSTITUTE(H298,"~","~~"),"*","~*"),إعدادات_الأنواع!$A$4:$E$40,5,FALSE()),0))</f>
        <v/>
      </c>
      <c r="N298" s="47" t="str">
        <f>IF(OR(K298="لم يدفع",K298="تأمين فقط",K298="اشتراك 300",B298=""),"",IFERROR(VLOOKUP(SUBSTITUTE(SUBSTITUTE(H298,"~","~~"),"*","~*"),إعدادات_الأنواع!$A$4:$F$40,6,FALSE()),0))</f>
        <v/>
      </c>
      <c r="O298" s="55" t="str">
        <f t="shared" si="18"/>
        <v/>
      </c>
      <c r="P298" s="48" t="str">
        <f t="shared" ca="1" si="19"/>
        <v/>
      </c>
      <c r="Q298" s="52"/>
      <c r="R298" s="49"/>
      <c r="S298" s="50" t="str">
        <f>IF(B298="","",COUNTA(التجديد!E298:E298))</f>
        <v/>
      </c>
      <c r="T298" s="51" t="str">
        <f>IF(B298="","",IFERROR(VLOOKUP(SUBSTITUTE(SUBSTITUTE(H298,"~","~~"),"*","~*"),إعدادات_الأنواع!$A$4:$B$40,2,FALSE()),"?"))</f>
        <v/>
      </c>
    </row>
    <row r="299" spans="1:20" ht="15" customHeight="1">
      <c r="A299" s="20" t="str">
        <f>IF(B299="","",IF(T299="?","⚠️ نوع غير معرف",T299&amp;TEXT(COUNTIFS($T$3:T299,T299),"000")))</f>
        <v/>
      </c>
      <c r="B299" s="38"/>
      <c r="C299" s="38"/>
      <c r="D299" s="39"/>
      <c r="E299" s="54"/>
      <c r="F299" s="41" t="str">
        <f t="shared" ca="1" si="16"/>
        <v/>
      </c>
      <c r="G299" s="42"/>
      <c r="H299" s="37"/>
      <c r="I299" s="43"/>
      <c r="J299" s="44" t="str">
        <f t="shared" si="17"/>
        <v/>
      </c>
      <c r="K299" s="45"/>
      <c r="L299" s="46" t="str">
        <f>IF(OR(K299="لم يدفع",B299=""),"",IF(K299="تأمين فقط",0,IF(K299="اشتراك 300",300,IF(F299&lt;14,IFERROR(VLOOKUP(SUBSTITUTE(SUBSTITUTE(H299,"~","~~"),"*","~*"),إعدادات_الأنواع!$A$4:$D$40,3,FALSE()),0),IFERROR(VLOOKUP(SUBSTITUTE(SUBSTITUTE(H299,"~","~~"),"*","~*"),إعدادات_الأنواع!$A$4:$D$40,4,FALSE()),0)))))</f>
        <v/>
      </c>
      <c r="M299" s="47" t="str">
        <f>IF(OR(K299="لم يدفع",B299=""),"",IFERROR(VLOOKUP(SUBSTITUTE(SUBSTITUTE(H299,"~","~~"),"*","~*"),إعدادات_الأنواع!$A$4:$E$40,5,FALSE()),0))</f>
        <v/>
      </c>
      <c r="N299" s="47" t="str">
        <f>IF(OR(K299="لم يدفع",K299="تأمين فقط",K299="اشتراك 300",B299=""),"",IFERROR(VLOOKUP(SUBSTITUTE(SUBSTITUTE(H299,"~","~~"),"*","~*"),إعدادات_الأنواع!$A$4:$F$40,6,FALSE()),0))</f>
        <v/>
      </c>
      <c r="O299" s="55" t="str">
        <f t="shared" si="18"/>
        <v/>
      </c>
      <c r="P299" s="48" t="str">
        <f t="shared" ca="1" si="19"/>
        <v/>
      </c>
      <c r="Q299" s="52"/>
      <c r="R299" s="49"/>
      <c r="S299" s="50" t="str">
        <f>IF(B299="","",COUNTA(التجديد!E299:E299))</f>
        <v/>
      </c>
      <c r="T299" s="51" t="str">
        <f>IF(B299="","",IFERROR(VLOOKUP(SUBSTITUTE(SUBSTITUTE(H299,"~","~~"),"*","~*"),إعدادات_الأنواع!$A$4:$B$40,2,FALSE()),"?"))</f>
        <v/>
      </c>
    </row>
    <row r="300" spans="1:20" ht="15" customHeight="1">
      <c r="A300" s="20" t="str">
        <f>IF(B300="","",IF(T300="?","⚠️ نوع غير معرف",T300&amp;TEXT(COUNTIFS($T$3:T300,T300),"000")))</f>
        <v/>
      </c>
      <c r="B300" s="38"/>
      <c r="C300" s="38"/>
      <c r="D300" s="39"/>
      <c r="E300" s="54"/>
      <c r="F300" s="41" t="str">
        <f t="shared" ca="1" si="16"/>
        <v/>
      </c>
      <c r="G300" s="42"/>
      <c r="H300" s="37"/>
      <c r="I300" s="43"/>
      <c r="J300" s="44" t="str">
        <f t="shared" si="17"/>
        <v/>
      </c>
      <c r="K300" s="45"/>
      <c r="L300" s="46" t="str">
        <f>IF(OR(K300="لم يدفع",B300=""),"",IF(K300="تأمين فقط",0,IF(K300="اشتراك 300",300,IF(F300&lt;14,IFERROR(VLOOKUP(SUBSTITUTE(SUBSTITUTE(H300,"~","~~"),"*","~*"),إعدادات_الأنواع!$A$4:$D$40,3,FALSE()),0),IFERROR(VLOOKUP(SUBSTITUTE(SUBSTITUTE(H300,"~","~~"),"*","~*"),إعدادات_الأنواع!$A$4:$D$40,4,FALSE()),0)))))</f>
        <v/>
      </c>
      <c r="M300" s="47" t="str">
        <f>IF(OR(K300="لم يدفع",B300=""),"",IFERROR(VLOOKUP(SUBSTITUTE(SUBSTITUTE(H300,"~","~~"),"*","~*"),إعدادات_الأنواع!$A$4:$E$40,5,FALSE()),0))</f>
        <v/>
      </c>
      <c r="N300" s="47" t="str">
        <f>IF(OR(K300="لم يدفع",K300="تأمين فقط",K300="اشتراك 300",B300=""),"",IFERROR(VLOOKUP(SUBSTITUTE(SUBSTITUTE(H300,"~","~~"),"*","~*"),إعدادات_الأنواع!$A$4:$F$40,6,FALSE()),0))</f>
        <v/>
      </c>
      <c r="O300" s="55" t="str">
        <f t="shared" si="18"/>
        <v/>
      </c>
      <c r="P300" s="48" t="str">
        <f t="shared" ca="1" si="19"/>
        <v/>
      </c>
      <c r="Q300" s="52"/>
      <c r="R300" s="49"/>
      <c r="S300" s="50" t="str">
        <f>IF(B300="","",COUNTA(التجديد!E300:E300))</f>
        <v/>
      </c>
      <c r="T300" s="51" t="str">
        <f>IF(B300="","",IFERROR(VLOOKUP(SUBSTITUTE(SUBSTITUTE(H300,"~","~~"),"*","~*"),إعدادات_الأنواع!$A$4:$B$40,2,FALSE()),"?"))</f>
        <v/>
      </c>
    </row>
    <row r="301" spans="1:20" ht="15" customHeight="1">
      <c r="A301" s="20" t="str">
        <f>IF(B301="","",IF(T301="?","⚠️ نوع غير معرف",T301&amp;TEXT(COUNTIFS($T$3:T301,T301),"000")))</f>
        <v/>
      </c>
      <c r="B301" s="38"/>
      <c r="C301" s="38"/>
      <c r="D301" s="39"/>
      <c r="E301" s="54"/>
      <c r="F301" s="41" t="str">
        <f t="shared" ca="1" si="16"/>
        <v/>
      </c>
      <c r="G301" s="42"/>
      <c r="H301" s="37"/>
      <c r="I301" s="43"/>
      <c r="J301" s="44" t="str">
        <f t="shared" si="17"/>
        <v/>
      </c>
      <c r="K301" s="45"/>
      <c r="L301" s="46" t="str">
        <f>IF(OR(K301="لم يدفع",B301=""),"",IF(K301="تأمين فقط",0,IF(K301="اشتراك 300",300,IF(F301&lt;14,IFERROR(VLOOKUP(SUBSTITUTE(SUBSTITUTE(H301,"~","~~"),"*","~*"),إعدادات_الأنواع!$A$4:$D$40,3,FALSE()),0),IFERROR(VLOOKUP(SUBSTITUTE(SUBSTITUTE(H301,"~","~~"),"*","~*"),إعدادات_الأنواع!$A$4:$D$40,4,FALSE()),0)))))</f>
        <v/>
      </c>
      <c r="M301" s="47" t="str">
        <f>IF(OR(K301="لم يدفع",B301=""),"",IFERROR(VLOOKUP(SUBSTITUTE(SUBSTITUTE(H301,"~","~~"),"*","~*"),إعدادات_الأنواع!$A$4:$E$40,5,FALSE()),0))</f>
        <v/>
      </c>
      <c r="N301" s="47" t="str">
        <f>IF(OR(K301="لم يدفع",K301="تأمين فقط",K301="اشتراك 300",B301=""),"",IFERROR(VLOOKUP(SUBSTITUTE(SUBSTITUTE(H301,"~","~~"),"*","~*"),إعدادات_الأنواع!$A$4:$F$40,6,FALSE()),0))</f>
        <v/>
      </c>
      <c r="O301" s="55" t="str">
        <f t="shared" si="18"/>
        <v/>
      </c>
      <c r="P301" s="48" t="str">
        <f t="shared" ca="1" si="19"/>
        <v/>
      </c>
      <c r="Q301" s="52"/>
      <c r="R301" s="49"/>
      <c r="S301" s="50" t="str">
        <f>IF(B301="","",COUNTA(التجديد!E301:E301))</f>
        <v/>
      </c>
      <c r="T301" s="51" t="str">
        <f>IF(B301="","",IFERROR(VLOOKUP(SUBSTITUTE(SUBSTITUTE(H301,"~","~~"),"*","~*"),إعدادات_الأنواع!$A$4:$B$40,2,FALSE()),"?"))</f>
        <v/>
      </c>
    </row>
    <row r="302" spans="1:20" ht="15" customHeight="1">
      <c r="A302" s="20" t="str">
        <f>IF(B302="","",IF(T302="?","⚠️ نوع غير معرف",T302&amp;TEXT(COUNTIFS($T$3:T302,T302),"000")))</f>
        <v/>
      </c>
      <c r="B302" s="38"/>
      <c r="C302" s="38"/>
      <c r="D302" s="39"/>
      <c r="E302" s="54"/>
      <c r="F302" s="41" t="str">
        <f t="shared" ca="1" si="16"/>
        <v/>
      </c>
      <c r="G302" s="42"/>
      <c r="H302" s="37"/>
      <c r="I302" s="43"/>
      <c r="J302" s="44" t="str">
        <f t="shared" si="17"/>
        <v/>
      </c>
      <c r="K302" s="45"/>
      <c r="L302" s="46" t="str">
        <f>IF(OR(K302="لم يدفع",B302=""),"",IF(K302="تأمين فقط",0,IF(K302="اشتراك 300",300,IF(F302&lt;14,IFERROR(VLOOKUP(SUBSTITUTE(SUBSTITUTE(H302,"~","~~"),"*","~*"),إعدادات_الأنواع!$A$4:$D$40,3,FALSE()),0),IFERROR(VLOOKUP(SUBSTITUTE(SUBSTITUTE(H302,"~","~~"),"*","~*"),إعدادات_الأنواع!$A$4:$D$40,4,FALSE()),0)))))</f>
        <v/>
      </c>
      <c r="M302" s="47" t="str">
        <f>IF(OR(K302="لم يدفع",B302=""),"",IFERROR(VLOOKUP(SUBSTITUTE(SUBSTITUTE(H302,"~","~~"),"*","~*"),إعدادات_الأنواع!$A$4:$E$40,5,FALSE()),0))</f>
        <v/>
      </c>
      <c r="N302" s="47" t="str">
        <f>IF(OR(K302="لم يدفع",K302="تأمين فقط",K302="اشتراك 300",B302=""),"",IFERROR(VLOOKUP(SUBSTITUTE(SUBSTITUTE(H302,"~","~~"),"*","~*"),إعدادات_الأنواع!$A$4:$F$40,6,FALSE()),0))</f>
        <v/>
      </c>
      <c r="O302" s="55" t="str">
        <f t="shared" si="18"/>
        <v/>
      </c>
      <c r="P302" s="48" t="str">
        <f t="shared" ca="1" si="19"/>
        <v/>
      </c>
      <c r="Q302" s="52"/>
      <c r="R302" s="49"/>
      <c r="S302" s="50" t="str">
        <f>IF(B302="","",COUNTA(التجديد!E302:E302))</f>
        <v/>
      </c>
      <c r="T302" s="51" t="str">
        <f>IF(B302="","",IFERROR(VLOOKUP(SUBSTITUTE(SUBSTITUTE(H302,"~","~~"),"*","~*"),إعدادات_الأنواع!$A$4:$B$40,2,FALSE()),"?"))</f>
        <v/>
      </c>
    </row>
    <row r="303" spans="1:20" ht="15" customHeight="1">
      <c r="A303" s="20" t="str">
        <f>IF(B303="","",IF(T303="?","⚠️ نوع غير معرف",T303&amp;TEXT(COUNTIFS($T$3:T303,T303),"000")))</f>
        <v/>
      </c>
      <c r="B303" s="38"/>
      <c r="C303" s="38"/>
      <c r="D303" s="39"/>
      <c r="E303" s="54"/>
      <c r="F303" s="41" t="str">
        <f t="shared" ca="1" si="16"/>
        <v/>
      </c>
      <c r="G303" s="42"/>
      <c r="H303" s="37"/>
      <c r="I303" s="43"/>
      <c r="J303" s="44" t="str">
        <f t="shared" si="17"/>
        <v/>
      </c>
      <c r="K303" s="45"/>
      <c r="L303" s="46" t="str">
        <f>IF(OR(K303="لم يدفع",B303=""),"",IF(K303="تأمين فقط",0,IF(K303="اشتراك 300",300,IF(F303&lt;14,IFERROR(VLOOKUP(SUBSTITUTE(SUBSTITUTE(H303,"~","~~"),"*","~*"),إعدادات_الأنواع!$A$4:$D$40,3,FALSE()),0),IFERROR(VLOOKUP(SUBSTITUTE(SUBSTITUTE(H303,"~","~~"),"*","~*"),إعدادات_الأنواع!$A$4:$D$40,4,FALSE()),0)))))</f>
        <v/>
      </c>
      <c r="M303" s="47" t="str">
        <f>IF(OR(K303="لم يدفع",B303=""),"",IFERROR(VLOOKUP(SUBSTITUTE(SUBSTITUTE(H303,"~","~~"),"*","~*"),إعدادات_الأنواع!$A$4:$E$40,5,FALSE()),0))</f>
        <v/>
      </c>
      <c r="N303" s="47" t="str">
        <f>IF(OR(K303="لم يدفع",K303="تأمين فقط",K303="اشتراك 300",B303=""),"",IFERROR(VLOOKUP(SUBSTITUTE(SUBSTITUTE(H303,"~","~~"),"*","~*"),إعدادات_الأنواع!$A$4:$F$40,6,FALSE()),0))</f>
        <v/>
      </c>
      <c r="O303" s="55" t="str">
        <f t="shared" si="18"/>
        <v/>
      </c>
      <c r="P303" s="48" t="str">
        <f t="shared" ca="1" si="19"/>
        <v/>
      </c>
      <c r="Q303" s="52"/>
      <c r="R303" s="49"/>
      <c r="S303" s="50" t="str">
        <f>IF(B303="","",COUNTA(التجديد!E303:E303))</f>
        <v/>
      </c>
      <c r="T303" s="51" t="str">
        <f>IF(B303="","",IFERROR(VLOOKUP(SUBSTITUTE(SUBSTITUTE(H303,"~","~~"),"*","~*"),إعدادات_الأنواع!$A$4:$B$40,2,FALSE()),"?"))</f>
        <v/>
      </c>
    </row>
    <row r="304" spans="1:20" ht="15" customHeight="1">
      <c r="A304" s="20" t="str">
        <f>IF(B304="","",IF(T304="?","⚠️ نوع غير معرف",T304&amp;TEXT(COUNTIFS($T$3:T304,T304),"000")))</f>
        <v/>
      </c>
      <c r="B304" s="38"/>
      <c r="C304" s="38"/>
      <c r="D304" s="39"/>
      <c r="E304" s="54"/>
      <c r="F304" s="41" t="str">
        <f t="shared" ca="1" si="16"/>
        <v/>
      </c>
      <c r="G304" s="42"/>
      <c r="H304" s="37"/>
      <c r="I304" s="43"/>
      <c r="J304" s="44" t="str">
        <f t="shared" si="17"/>
        <v/>
      </c>
      <c r="K304" s="45"/>
      <c r="L304" s="46" t="str">
        <f>IF(OR(K304="لم يدفع",B304=""),"",IF(K304="تأمين فقط",0,IF(K304="اشتراك 300",300,IF(F304&lt;14,IFERROR(VLOOKUP(SUBSTITUTE(SUBSTITUTE(H304,"~","~~"),"*","~*"),إعدادات_الأنواع!$A$4:$D$40,3,FALSE()),0),IFERROR(VLOOKUP(SUBSTITUTE(SUBSTITUTE(H304,"~","~~"),"*","~*"),إعدادات_الأنواع!$A$4:$D$40,4,FALSE()),0)))))</f>
        <v/>
      </c>
      <c r="M304" s="47" t="str">
        <f>IF(OR(K304="لم يدفع",B304=""),"",IFERROR(VLOOKUP(SUBSTITUTE(SUBSTITUTE(H304,"~","~~"),"*","~*"),إعدادات_الأنواع!$A$4:$E$40,5,FALSE()),0))</f>
        <v/>
      </c>
      <c r="N304" s="47" t="str">
        <f>IF(OR(K304="لم يدفع",K304="تأمين فقط",K304="اشتراك 300",B304=""),"",IFERROR(VLOOKUP(SUBSTITUTE(SUBSTITUTE(H304,"~","~~"),"*","~*"),إعدادات_الأنواع!$A$4:$F$40,6,FALSE()),0))</f>
        <v/>
      </c>
      <c r="O304" s="55" t="str">
        <f t="shared" si="18"/>
        <v/>
      </c>
      <c r="P304" s="48" t="str">
        <f t="shared" ca="1" si="19"/>
        <v/>
      </c>
      <c r="Q304" s="52"/>
      <c r="R304" s="49"/>
      <c r="S304" s="50" t="str">
        <f>IF(B304="","",COUNTA(التجديد!E304:E304))</f>
        <v/>
      </c>
      <c r="T304" s="51" t="str">
        <f>IF(B304="","",IFERROR(VLOOKUP(SUBSTITUTE(SUBSTITUTE(H304,"~","~~"),"*","~*"),إعدادات_الأنواع!$A$4:$B$40,2,FALSE()),"?"))</f>
        <v/>
      </c>
    </row>
    <row r="305" spans="1:20" ht="15" customHeight="1">
      <c r="A305" s="20" t="str">
        <f>IF(B305="","",IF(T305="?","⚠️ نوع غير معرف",T305&amp;TEXT(COUNTIFS($T$3:T305,T305),"000")))</f>
        <v/>
      </c>
      <c r="B305" s="38"/>
      <c r="C305" s="38"/>
      <c r="D305" s="39"/>
      <c r="E305" s="54"/>
      <c r="F305" s="41" t="str">
        <f t="shared" ca="1" si="16"/>
        <v/>
      </c>
      <c r="G305" s="42"/>
      <c r="H305" s="37"/>
      <c r="I305" s="43"/>
      <c r="J305" s="44" t="str">
        <f t="shared" si="17"/>
        <v/>
      </c>
      <c r="K305" s="45"/>
      <c r="L305" s="46" t="str">
        <f>IF(OR(K305="لم يدفع",B305=""),"",IF(K305="تأمين فقط",0,IF(K305="اشتراك 300",300,IF(F305&lt;14,IFERROR(VLOOKUP(SUBSTITUTE(SUBSTITUTE(H305,"~","~~"),"*","~*"),إعدادات_الأنواع!$A$4:$D$40,3,FALSE()),0),IFERROR(VLOOKUP(SUBSTITUTE(SUBSTITUTE(H305,"~","~~"),"*","~*"),إعدادات_الأنواع!$A$4:$D$40,4,FALSE()),0)))))</f>
        <v/>
      </c>
      <c r="M305" s="47" t="str">
        <f>IF(OR(K305="لم يدفع",B305=""),"",IFERROR(VLOOKUP(SUBSTITUTE(SUBSTITUTE(H305,"~","~~"),"*","~*"),إعدادات_الأنواع!$A$4:$E$40,5,FALSE()),0))</f>
        <v/>
      </c>
      <c r="N305" s="47" t="str">
        <f>IF(OR(K305="لم يدفع",K305="تأمين فقط",K305="اشتراك 300",B305=""),"",IFERROR(VLOOKUP(SUBSTITUTE(SUBSTITUTE(H305,"~","~~"),"*","~*"),إعدادات_الأنواع!$A$4:$F$40,6,FALSE()),0))</f>
        <v/>
      </c>
      <c r="O305" s="55" t="str">
        <f t="shared" si="18"/>
        <v/>
      </c>
      <c r="P305" s="48" t="str">
        <f t="shared" ca="1" si="19"/>
        <v/>
      </c>
      <c r="Q305" s="52"/>
      <c r="R305" s="49"/>
      <c r="S305" s="50" t="str">
        <f>IF(B305="","",COUNTA(التجديد!E305:E305))</f>
        <v/>
      </c>
      <c r="T305" s="51" t="str">
        <f>IF(B305="","",IFERROR(VLOOKUP(SUBSTITUTE(SUBSTITUTE(H305,"~","~~"),"*","~*"),إعدادات_الأنواع!$A$4:$B$40,2,FALSE()),"?"))</f>
        <v/>
      </c>
    </row>
    <row r="306" spans="1:20" ht="15" customHeight="1">
      <c r="A306" s="20" t="str">
        <f>IF(B306="","",IF(T306="?","⚠️ نوع غير معرف",T306&amp;TEXT(COUNTIFS($T$3:T306,T306),"000")))</f>
        <v/>
      </c>
      <c r="B306" s="38"/>
      <c r="C306" s="38"/>
      <c r="D306" s="39"/>
      <c r="E306" s="54"/>
      <c r="F306" s="41" t="str">
        <f t="shared" ca="1" si="16"/>
        <v/>
      </c>
      <c r="G306" s="42"/>
      <c r="H306" s="37"/>
      <c r="I306" s="43"/>
      <c r="J306" s="44" t="str">
        <f t="shared" si="17"/>
        <v/>
      </c>
      <c r="K306" s="45"/>
      <c r="L306" s="46" t="str">
        <f>IF(OR(K306="لم يدفع",B306=""),"",IF(K306="تأمين فقط",0,IF(K306="اشتراك 300",300,IF(F306&lt;14,IFERROR(VLOOKUP(SUBSTITUTE(SUBSTITUTE(H306,"~","~~"),"*","~*"),إعدادات_الأنواع!$A$4:$D$40,3,FALSE()),0),IFERROR(VLOOKUP(SUBSTITUTE(SUBSTITUTE(H306,"~","~~"),"*","~*"),إعدادات_الأنواع!$A$4:$D$40,4,FALSE()),0)))))</f>
        <v/>
      </c>
      <c r="M306" s="47" t="str">
        <f>IF(OR(K306="لم يدفع",B306=""),"",IFERROR(VLOOKUP(SUBSTITUTE(SUBSTITUTE(H306,"~","~~"),"*","~*"),إعدادات_الأنواع!$A$4:$E$40,5,FALSE()),0))</f>
        <v/>
      </c>
      <c r="N306" s="47" t="str">
        <f>IF(OR(K306="لم يدفع",K306="تأمين فقط",K306="اشتراك 300",B306=""),"",IFERROR(VLOOKUP(SUBSTITUTE(SUBSTITUTE(H306,"~","~~"),"*","~*"),إعدادات_الأنواع!$A$4:$F$40,6,FALSE()),0))</f>
        <v/>
      </c>
      <c r="O306" s="55" t="str">
        <f t="shared" si="18"/>
        <v/>
      </c>
      <c r="P306" s="48" t="str">
        <f t="shared" ca="1" si="19"/>
        <v/>
      </c>
      <c r="Q306" s="52"/>
      <c r="R306" s="49"/>
      <c r="S306" s="50" t="str">
        <f>IF(B306="","",COUNTA(التجديد!E306:E306))</f>
        <v/>
      </c>
      <c r="T306" s="51" t="str">
        <f>IF(B306="","",IFERROR(VLOOKUP(SUBSTITUTE(SUBSTITUTE(H306,"~","~~"),"*","~*"),إعدادات_الأنواع!$A$4:$B$40,2,FALSE()),"?"))</f>
        <v/>
      </c>
    </row>
    <row r="307" spans="1:20" ht="15" customHeight="1">
      <c r="A307" s="20" t="str">
        <f>IF(B307="","",IF(T307="?","⚠️ نوع غير معرف",T307&amp;TEXT(COUNTIFS($T$3:T307,T307),"000")))</f>
        <v/>
      </c>
      <c r="B307" s="38"/>
      <c r="C307" s="38"/>
      <c r="D307" s="39"/>
      <c r="E307" s="54"/>
      <c r="F307" s="41" t="str">
        <f t="shared" ca="1" si="16"/>
        <v/>
      </c>
      <c r="G307" s="42"/>
      <c r="H307" s="37"/>
      <c r="I307" s="43"/>
      <c r="J307" s="44" t="str">
        <f t="shared" si="17"/>
        <v/>
      </c>
      <c r="K307" s="45"/>
      <c r="L307" s="46" t="str">
        <f>IF(OR(K307="لم يدفع",B307=""),"",IF(K307="تأمين فقط",0,IF(K307="اشتراك 300",300,IF(F307&lt;14,IFERROR(VLOOKUP(SUBSTITUTE(SUBSTITUTE(H307,"~","~~"),"*","~*"),إعدادات_الأنواع!$A$4:$D$40,3,FALSE()),0),IFERROR(VLOOKUP(SUBSTITUTE(SUBSTITUTE(H307,"~","~~"),"*","~*"),إعدادات_الأنواع!$A$4:$D$40,4,FALSE()),0)))))</f>
        <v/>
      </c>
      <c r="M307" s="47" t="str">
        <f>IF(OR(K307="لم يدفع",B307=""),"",IFERROR(VLOOKUP(SUBSTITUTE(SUBSTITUTE(H307,"~","~~"),"*","~*"),إعدادات_الأنواع!$A$4:$E$40,5,FALSE()),0))</f>
        <v/>
      </c>
      <c r="N307" s="47" t="str">
        <f>IF(OR(K307="لم يدفع",K307="تأمين فقط",K307="اشتراك 300",B307=""),"",IFERROR(VLOOKUP(SUBSTITUTE(SUBSTITUTE(H307,"~","~~"),"*","~*"),إعدادات_الأنواع!$A$4:$F$40,6,FALSE()),0))</f>
        <v/>
      </c>
      <c r="O307" s="55" t="str">
        <f t="shared" si="18"/>
        <v/>
      </c>
      <c r="P307" s="48" t="str">
        <f t="shared" ca="1" si="19"/>
        <v/>
      </c>
      <c r="Q307" s="52"/>
      <c r="R307" s="49"/>
      <c r="S307" s="50" t="str">
        <f>IF(B307="","",COUNTA(التجديد!E307:E307))</f>
        <v/>
      </c>
      <c r="T307" s="51" t="str">
        <f>IF(B307="","",IFERROR(VLOOKUP(SUBSTITUTE(SUBSTITUTE(H307,"~","~~"),"*","~*"),إعدادات_الأنواع!$A$4:$B$40,2,FALSE()),"?"))</f>
        <v/>
      </c>
    </row>
    <row r="308" spans="1:20" ht="15" customHeight="1">
      <c r="A308" s="20" t="str">
        <f>IF(B308="","",IF(T308="?","⚠️ نوع غير معرف",T308&amp;TEXT(COUNTIFS($T$3:T308,T308),"000")))</f>
        <v/>
      </c>
      <c r="B308" s="38"/>
      <c r="C308" s="38"/>
      <c r="D308" s="39"/>
      <c r="E308" s="54"/>
      <c r="F308" s="41" t="str">
        <f t="shared" ca="1" si="16"/>
        <v/>
      </c>
      <c r="G308" s="42"/>
      <c r="H308" s="37"/>
      <c r="I308" s="43"/>
      <c r="J308" s="44" t="str">
        <f t="shared" si="17"/>
        <v/>
      </c>
      <c r="K308" s="45"/>
      <c r="L308" s="46" t="str">
        <f>IF(OR(K308="لم يدفع",B308=""),"",IF(K308="تأمين فقط",0,IF(K308="اشتراك 300",300,IF(F308&lt;14,IFERROR(VLOOKUP(SUBSTITUTE(SUBSTITUTE(H308,"~","~~"),"*","~*"),إعدادات_الأنواع!$A$4:$D$40,3,FALSE()),0),IFERROR(VLOOKUP(SUBSTITUTE(SUBSTITUTE(H308,"~","~~"),"*","~*"),إعدادات_الأنواع!$A$4:$D$40,4,FALSE()),0)))))</f>
        <v/>
      </c>
      <c r="M308" s="47" t="str">
        <f>IF(OR(K308="لم يدفع",B308=""),"",IFERROR(VLOOKUP(SUBSTITUTE(SUBSTITUTE(H308,"~","~~"),"*","~*"),إعدادات_الأنواع!$A$4:$E$40,5,FALSE()),0))</f>
        <v/>
      </c>
      <c r="N308" s="47" t="str">
        <f>IF(OR(K308="لم يدفع",K308="تأمين فقط",K308="اشتراك 300",B308=""),"",IFERROR(VLOOKUP(SUBSTITUTE(SUBSTITUTE(H308,"~","~~"),"*","~*"),إعدادات_الأنواع!$A$4:$F$40,6,FALSE()),0))</f>
        <v/>
      </c>
      <c r="O308" s="55" t="str">
        <f t="shared" si="18"/>
        <v/>
      </c>
      <c r="P308" s="48" t="str">
        <f t="shared" ca="1" si="19"/>
        <v/>
      </c>
      <c r="Q308" s="52"/>
      <c r="R308" s="49"/>
      <c r="S308" s="50" t="str">
        <f>IF(B308="","",COUNTA(التجديد!E308:E308))</f>
        <v/>
      </c>
      <c r="T308" s="51" t="str">
        <f>IF(B308="","",IFERROR(VLOOKUP(SUBSTITUTE(SUBSTITUTE(H308,"~","~~"),"*","~*"),إعدادات_الأنواع!$A$4:$B$40,2,FALSE()),"?"))</f>
        <v/>
      </c>
    </row>
    <row r="309" spans="1:20" ht="15" customHeight="1">
      <c r="A309" s="20" t="str">
        <f>IF(B309="","",IF(T309="?","⚠️ نوع غير معرف",T309&amp;TEXT(COUNTIFS($T$3:T309,T309),"000")))</f>
        <v/>
      </c>
      <c r="B309" s="38"/>
      <c r="C309" s="38"/>
      <c r="D309" s="39"/>
      <c r="E309" s="54"/>
      <c r="F309" s="41" t="str">
        <f t="shared" ca="1" si="16"/>
        <v/>
      </c>
      <c r="G309" s="42"/>
      <c r="H309" s="37"/>
      <c r="I309" s="43"/>
      <c r="J309" s="44" t="str">
        <f t="shared" si="17"/>
        <v/>
      </c>
      <c r="K309" s="45"/>
      <c r="L309" s="46" t="str">
        <f>IF(OR(K309="لم يدفع",B309=""),"",IF(K309="تأمين فقط",0,IF(K309="اشتراك 300",300,IF(F309&lt;14,IFERROR(VLOOKUP(SUBSTITUTE(SUBSTITUTE(H309,"~","~~"),"*","~*"),إعدادات_الأنواع!$A$4:$D$40,3,FALSE()),0),IFERROR(VLOOKUP(SUBSTITUTE(SUBSTITUTE(H309,"~","~~"),"*","~*"),إعدادات_الأنواع!$A$4:$D$40,4,FALSE()),0)))))</f>
        <v/>
      </c>
      <c r="M309" s="47" t="str">
        <f>IF(OR(K309="لم يدفع",B309=""),"",IFERROR(VLOOKUP(SUBSTITUTE(SUBSTITUTE(H309,"~","~~"),"*","~*"),إعدادات_الأنواع!$A$4:$E$40,5,FALSE()),0))</f>
        <v/>
      </c>
      <c r="N309" s="47" t="str">
        <f>IF(OR(K309="لم يدفع",K309="تأمين فقط",K309="اشتراك 300",B309=""),"",IFERROR(VLOOKUP(SUBSTITUTE(SUBSTITUTE(H309,"~","~~"),"*","~*"),إعدادات_الأنواع!$A$4:$F$40,6,FALSE()),0))</f>
        <v/>
      </c>
      <c r="O309" s="55" t="str">
        <f t="shared" si="18"/>
        <v/>
      </c>
      <c r="P309" s="48" t="str">
        <f t="shared" ca="1" si="19"/>
        <v/>
      </c>
      <c r="Q309" s="52"/>
      <c r="R309" s="49"/>
      <c r="S309" s="50" t="str">
        <f>IF(B309="","",COUNTA(التجديد!E309:E309))</f>
        <v/>
      </c>
      <c r="T309" s="51" t="str">
        <f>IF(B309="","",IFERROR(VLOOKUP(SUBSTITUTE(SUBSTITUTE(H309,"~","~~"),"*","~*"),إعدادات_الأنواع!$A$4:$B$40,2,FALSE()),"?"))</f>
        <v/>
      </c>
    </row>
    <row r="310" spans="1:20" ht="15" customHeight="1">
      <c r="A310" s="20" t="str">
        <f>IF(B310="","",IF(T310="?","⚠️ نوع غير معرف",T310&amp;TEXT(COUNTIFS($T$3:T310,T310),"000")))</f>
        <v/>
      </c>
      <c r="B310" s="38"/>
      <c r="C310" s="38"/>
      <c r="D310" s="39"/>
      <c r="E310" s="54"/>
      <c r="F310" s="41" t="str">
        <f t="shared" ca="1" si="16"/>
        <v/>
      </c>
      <c r="G310" s="42"/>
      <c r="H310" s="37"/>
      <c r="I310" s="43"/>
      <c r="J310" s="44" t="str">
        <f t="shared" si="17"/>
        <v/>
      </c>
      <c r="K310" s="45"/>
      <c r="L310" s="46" t="str">
        <f>IF(OR(K310="لم يدفع",B310=""),"",IF(K310="تأمين فقط",0,IF(K310="اشتراك 300",300,IF(F310&lt;14,IFERROR(VLOOKUP(SUBSTITUTE(SUBSTITUTE(H310,"~","~~"),"*","~*"),إعدادات_الأنواع!$A$4:$D$40,3,FALSE()),0),IFERROR(VLOOKUP(SUBSTITUTE(SUBSTITUTE(H310,"~","~~"),"*","~*"),إعدادات_الأنواع!$A$4:$D$40,4,FALSE()),0)))))</f>
        <v/>
      </c>
      <c r="M310" s="47" t="str">
        <f>IF(OR(K310="لم يدفع",B310=""),"",IFERROR(VLOOKUP(SUBSTITUTE(SUBSTITUTE(H310,"~","~~"),"*","~*"),إعدادات_الأنواع!$A$4:$E$40,5,FALSE()),0))</f>
        <v/>
      </c>
      <c r="N310" s="47" t="str">
        <f>IF(OR(K310="لم يدفع",K310="تأمين فقط",K310="اشتراك 300",B310=""),"",IFERROR(VLOOKUP(SUBSTITUTE(SUBSTITUTE(H310,"~","~~"),"*","~*"),إعدادات_الأنواع!$A$4:$F$40,6,FALSE()),0))</f>
        <v/>
      </c>
      <c r="O310" s="55" t="str">
        <f t="shared" si="18"/>
        <v/>
      </c>
      <c r="P310" s="48" t="str">
        <f t="shared" ca="1" si="19"/>
        <v/>
      </c>
      <c r="Q310" s="52"/>
      <c r="R310" s="49"/>
      <c r="S310" s="50" t="str">
        <f>IF(B310="","",COUNTA(التجديد!E310:E310))</f>
        <v/>
      </c>
      <c r="T310" s="51" t="str">
        <f>IF(B310="","",IFERROR(VLOOKUP(SUBSTITUTE(SUBSTITUTE(H310,"~","~~"),"*","~*"),إعدادات_الأنواع!$A$4:$B$40,2,FALSE()),"?"))</f>
        <v/>
      </c>
    </row>
    <row r="311" spans="1:20" ht="15" customHeight="1">
      <c r="A311" s="20" t="str">
        <f>IF(B311="","",IF(T311="?","⚠️ نوع غير معرف",T311&amp;TEXT(COUNTIFS($T$3:T311,T311),"000")))</f>
        <v/>
      </c>
      <c r="B311" s="38"/>
      <c r="C311" s="38"/>
      <c r="D311" s="39"/>
      <c r="E311" s="54"/>
      <c r="F311" s="41" t="str">
        <f t="shared" ca="1" si="16"/>
        <v/>
      </c>
      <c r="G311" s="42"/>
      <c r="H311" s="37"/>
      <c r="I311" s="43"/>
      <c r="J311" s="44" t="str">
        <f t="shared" si="17"/>
        <v/>
      </c>
      <c r="K311" s="45"/>
      <c r="L311" s="46" t="str">
        <f>IF(OR(K311="لم يدفع",B311=""),"",IF(K311="تأمين فقط",0,IF(K311="اشتراك 300",300,IF(F311&lt;14,IFERROR(VLOOKUP(SUBSTITUTE(SUBSTITUTE(H311,"~","~~"),"*","~*"),إعدادات_الأنواع!$A$4:$D$40,3,FALSE()),0),IFERROR(VLOOKUP(SUBSTITUTE(SUBSTITUTE(H311,"~","~~"),"*","~*"),إعدادات_الأنواع!$A$4:$D$40,4,FALSE()),0)))))</f>
        <v/>
      </c>
      <c r="M311" s="47" t="str">
        <f>IF(OR(K311="لم يدفع",B311=""),"",IFERROR(VLOOKUP(SUBSTITUTE(SUBSTITUTE(H311,"~","~~"),"*","~*"),إعدادات_الأنواع!$A$4:$E$40,5,FALSE()),0))</f>
        <v/>
      </c>
      <c r="N311" s="47" t="str">
        <f>IF(OR(K311="لم يدفع",K311="تأمين فقط",K311="اشتراك 300",B311=""),"",IFERROR(VLOOKUP(SUBSTITUTE(SUBSTITUTE(H311,"~","~~"),"*","~*"),إعدادات_الأنواع!$A$4:$F$40,6,FALSE()),0))</f>
        <v/>
      </c>
      <c r="O311" s="55" t="str">
        <f t="shared" si="18"/>
        <v/>
      </c>
      <c r="P311" s="48" t="str">
        <f t="shared" ca="1" si="19"/>
        <v/>
      </c>
      <c r="Q311" s="52"/>
      <c r="R311" s="49"/>
      <c r="S311" s="50" t="str">
        <f>IF(B311="","",COUNTA(التجديد!E311:E311))</f>
        <v/>
      </c>
      <c r="T311" s="51" t="str">
        <f>IF(B311="","",IFERROR(VLOOKUP(SUBSTITUTE(SUBSTITUTE(H311,"~","~~"),"*","~*"),إعدادات_الأنواع!$A$4:$B$40,2,FALSE()),"?"))</f>
        <v/>
      </c>
    </row>
    <row r="312" spans="1:20" ht="15" customHeight="1">
      <c r="A312" s="20" t="str">
        <f>IF(B312="","",IF(T312="?","⚠️ نوع غير معرف",T312&amp;TEXT(COUNTIFS($T$3:T312,T312),"000")))</f>
        <v/>
      </c>
      <c r="B312" s="38"/>
      <c r="C312" s="38"/>
      <c r="D312" s="39"/>
      <c r="E312" s="54"/>
      <c r="F312" s="41" t="str">
        <f t="shared" ca="1" si="16"/>
        <v/>
      </c>
      <c r="G312" s="42"/>
      <c r="H312" s="37"/>
      <c r="I312" s="43"/>
      <c r="J312" s="44" t="str">
        <f t="shared" si="17"/>
        <v/>
      </c>
      <c r="K312" s="45"/>
      <c r="L312" s="46" t="str">
        <f>IF(OR(K312="لم يدفع",B312=""),"",IF(K312="تأمين فقط",0,IF(K312="اشتراك 300",300,IF(F312&lt;14,IFERROR(VLOOKUP(SUBSTITUTE(SUBSTITUTE(H312,"~","~~"),"*","~*"),إعدادات_الأنواع!$A$4:$D$40,3,FALSE()),0),IFERROR(VLOOKUP(SUBSTITUTE(SUBSTITUTE(H312,"~","~~"),"*","~*"),إعدادات_الأنواع!$A$4:$D$40,4,FALSE()),0)))))</f>
        <v/>
      </c>
      <c r="M312" s="47" t="str">
        <f>IF(OR(K312="لم يدفع",B312=""),"",IFERROR(VLOOKUP(SUBSTITUTE(SUBSTITUTE(H312,"~","~~"),"*","~*"),إعدادات_الأنواع!$A$4:$E$40,5,FALSE()),0))</f>
        <v/>
      </c>
      <c r="N312" s="47" t="str">
        <f>IF(OR(K312="لم يدفع",K312="تأمين فقط",K312="اشتراك 300",B312=""),"",IFERROR(VLOOKUP(SUBSTITUTE(SUBSTITUTE(H312,"~","~~"),"*","~*"),إعدادات_الأنواع!$A$4:$F$40,6,FALSE()),0))</f>
        <v/>
      </c>
      <c r="O312" s="55" t="str">
        <f t="shared" si="18"/>
        <v/>
      </c>
      <c r="P312" s="48" t="str">
        <f t="shared" ca="1" si="19"/>
        <v/>
      </c>
      <c r="Q312" s="52"/>
      <c r="R312" s="49"/>
      <c r="S312" s="50" t="str">
        <f>IF(B312="","",COUNTA(التجديد!E312:E312))</f>
        <v/>
      </c>
      <c r="T312" s="51" t="str">
        <f>IF(B312="","",IFERROR(VLOOKUP(SUBSTITUTE(SUBSTITUTE(H312,"~","~~"),"*","~*"),إعدادات_الأنواع!$A$4:$B$40,2,FALSE()),"?"))</f>
        <v/>
      </c>
    </row>
    <row r="313" spans="1:20" ht="15" customHeight="1">
      <c r="A313" s="20" t="str">
        <f>IF(B313="","",IF(T313="?","⚠️ نوع غير معرف",T313&amp;TEXT(COUNTIFS($T$3:T313,T313),"000")))</f>
        <v/>
      </c>
      <c r="B313" s="38"/>
      <c r="C313" s="38"/>
      <c r="D313" s="39"/>
      <c r="E313" s="54"/>
      <c r="F313" s="41" t="str">
        <f t="shared" ca="1" si="16"/>
        <v/>
      </c>
      <c r="G313" s="42"/>
      <c r="H313" s="37"/>
      <c r="I313" s="43"/>
      <c r="J313" s="44" t="str">
        <f t="shared" si="17"/>
        <v/>
      </c>
      <c r="K313" s="45"/>
      <c r="L313" s="46" t="str">
        <f>IF(OR(K313="لم يدفع",B313=""),"",IF(K313="تأمين فقط",0,IF(K313="اشتراك 300",300,IF(F313&lt;14,IFERROR(VLOOKUP(SUBSTITUTE(SUBSTITUTE(H313,"~","~~"),"*","~*"),إعدادات_الأنواع!$A$4:$D$40,3,FALSE()),0),IFERROR(VLOOKUP(SUBSTITUTE(SUBSTITUTE(H313,"~","~~"),"*","~*"),إعدادات_الأنواع!$A$4:$D$40,4,FALSE()),0)))))</f>
        <v/>
      </c>
      <c r="M313" s="47" t="str">
        <f>IF(OR(K313="لم يدفع",B313=""),"",IFERROR(VLOOKUP(SUBSTITUTE(SUBSTITUTE(H313,"~","~~"),"*","~*"),إعدادات_الأنواع!$A$4:$E$40,5,FALSE()),0))</f>
        <v/>
      </c>
      <c r="N313" s="47" t="str">
        <f>IF(OR(K313="لم يدفع",K313="تأمين فقط",K313="اشتراك 300",B313=""),"",IFERROR(VLOOKUP(SUBSTITUTE(SUBSTITUTE(H313,"~","~~"),"*","~*"),إعدادات_الأنواع!$A$4:$F$40,6,FALSE()),0))</f>
        <v/>
      </c>
      <c r="O313" s="55" t="str">
        <f t="shared" si="18"/>
        <v/>
      </c>
      <c r="P313" s="48" t="str">
        <f t="shared" ca="1" si="19"/>
        <v/>
      </c>
      <c r="Q313" s="52"/>
      <c r="R313" s="49"/>
      <c r="S313" s="50" t="str">
        <f>IF(B313="","",COUNTA(التجديد!E313:E313))</f>
        <v/>
      </c>
      <c r="T313" s="51" t="str">
        <f>IF(B313="","",IFERROR(VLOOKUP(SUBSTITUTE(SUBSTITUTE(H313,"~","~~"),"*","~*"),إعدادات_الأنواع!$A$4:$B$40,2,FALSE()),"?"))</f>
        <v/>
      </c>
    </row>
    <row r="314" spans="1:20" ht="15" customHeight="1">
      <c r="A314" s="20" t="str">
        <f>IF(B314="","",IF(T314="?","⚠️ نوع غير معرف",T314&amp;TEXT(COUNTIFS($T$3:T314,T314),"000")))</f>
        <v/>
      </c>
      <c r="B314" s="38"/>
      <c r="C314" s="38"/>
      <c r="D314" s="39"/>
      <c r="E314" s="54"/>
      <c r="F314" s="41" t="str">
        <f t="shared" ca="1" si="16"/>
        <v/>
      </c>
      <c r="G314" s="42"/>
      <c r="H314" s="37"/>
      <c r="I314" s="43"/>
      <c r="J314" s="44" t="str">
        <f t="shared" si="17"/>
        <v/>
      </c>
      <c r="K314" s="45"/>
      <c r="L314" s="46" t="str">
        <f>IF(OR(K314="لم يدفع",B314=""),"",IF(K314="تأمين فقط",0,IF(K314="اشتراك 300",300,IF(F314&lt;14,IFERROR(VLOOKUP(SUBSTITUTE(SUBSTITUTE(H314,"~","~~"),"*","~*"),إعدادات_الأنواع!$A$4:$D$40,3,FALSE()),0),IFERROR(VLOOKUP(SUBSTITUTE(SUBSTITUTE(H314,"~","~~"),"*","~*"),إعدادات_الأنواع!$A$4:$D$40,4,FALSE()),0)))))</f>
        <v/>
      </c>
      <c r="M314" s="47" t="str">
        <f>IF(OR(K314="لم يدفع",B314=""),"",IFERROR(VLOOKUP(SUBSTITUTE(SUBSTITUTE(H314,"~","~~"),"*","~*"),إعدادات_الأنواع!$A$4:$E$40,5,FALSE()),0))</f>
        <v/>
      </c>
      <c r="N314" s="47" t="str">
        <f>IF(OR(K314="لم يدفع",K314="تأمين فقط",K314="اشتراك 300",B314=""),"",IFERROR(VLOOKUP(SUBSTITUTE(SUBSTITUTE(H314,"~","~~"),"*","~*"),إعدادات_الأنواع!$A$4:$F$40,6,FALSE()),0))</f>
        <v/>
      </c>
      <c r="O314" s="55" t="str">
        <f t="shared" si="18"/>
        <v/>
      </c>
      <c r="P314" s="48" t="str">
        <f t="shared" ca="1" si="19"/>
        <v/>
      </c>
      <c r="Q314" s="52"/>
      <c r="R314" s="49"/>
      <c r="S314" s="50" t="str">
        <f>IF(B314="","",COUNTA(التجديد!E314:E314))</f>
        <v/>
      </c>
      <c r="T314" s="51" t="str">
        <f>IF(B314="","",IFERROR(VLOOKUP(SUBSTITUTE(SUBSTITUTE(H314,"~","~~"),"*","~*"),إعدادات_الأنواع!$A$4:$B$40,2,FALSE()),"?"))</f>
        <v/>
      </c>
    </row>
    <row r="315" spans="1:20" ht="15" customHeight="1">
      <c r="A315" s="20" t="str">
        <f>IF(B315="","",IF(T315="?","⚠️ نوع غير معرف",T315&amp;TEXT(COUNTIFS($T$3:T315,T315),"000")))</f>
        <v/>
      </c>
      <c r="B315" s="38"/>
      <c r="C315" s="38"/>
      <c r="D315" s="39"/>
      <c r="E315" s="54"/>
      <c r="F315" s="41" t="str">
        <f t="shared" ca="1" si="16"/>
        <v/>
      </c>
      <c r="G315" s="42"/>
      <c r="H315" s="37"/>
      <c r="I315" s="43"/>
      <c r="J315" s="44" t="str">
        <f t="shared" si="17"/>
        <v/>
      </c>
      <c r="K315" s="45"/>
      <c r="L315" s="46" t="str">
        <f>IF(OR(K315="لم يدفع",B315=""),"",IF(K315="تأمين فقط",0,IF(K315="اشتراك 300",300,IF(F315&lt;14,IFERROR(VLOOKUP(SUBSTITUTE(SUBSTITUTE(H315,"~","~~"),"*","~*"),إعدادات_الأنواع!$A$4:$D$40,3,FALSE()),0),IFERROR(VLOOKUP(SUBSTITUTE(SUBSTITUTE(H315,"~","~~"),"*","~*"),إعدادات_الأنواع!$A$4:$D$40,4,FALSE()),0)))))</f>
        <v/>
      </c>
      <c r="M315" s="47" t="str">
        <f>IF(OR(K315="لم يدفع",B315=""),"",IFERROR(VLOOKUP(SUBSTITUTE(SUBSTITUTE(H315,"~","~~"),"*","~*"),إعدادات_الأنواع!$A$4:$E$40,5,FALSE()),0))</f>
        <v/>
      </c>
      <c r="N315" s="47" t="str">
        <f>IF(OR(K315="لم يدفع",K315="تأمين فقط",K315="اشتراك 300",B315=""),"",IFERROR(VLOOKUP(SUBSTITUTE(SUBSTITUTE(H315,"~","~~"),"*","~*"),إعدادات_الأنواع!$A$4:$F$40,6,FALSE()),0))</f>
        <v/>
      </c>
      <c r="O315" s="55" t="str">
        <f t="shared" si="18"/>
        <v/>
      </c>
      <c r="P315" s="48" t="str">
        <f t="shared" ca="1" si="19"/>
        <v/>
      </c>
      <c r="Q315" s="52"/>
      <c r="R315" s="49"/>
      <c r="S315" s="50" t="str">
        <f>IF(B315="","",COUNTA(التجديد!E315:E315))</f>
        <v/>
      </c>
      <c r="T315" s="51" t="str">
        <f>IF(B315="","",IFERROR(VLOOKUP(SUBSTITUTE(SUBSTITUTE(H315,"~","~~"),"*","~*"),إعدادات_الأنواع!$A$4:$B$40,2,FALSE()),"?"))</f>
        <v/>
      </c>
    </row>
    <row r="316" spans="1:20" ht="15" customHeight="1">
      <c r="A316" s="20" t="str">
        <f>IF(B316="","",IF(T316="?","⚠️ نوع غير معرف",T316&amp;TEXT(COUNTIFS($T$3:T316,T316),"000")))</f>
        <v/>
      </c>
      <c r="B316" s="38"/>
      <c r="C316" s="38"/>
      <c r="D316" s="39"/>
      <c r="E316" s="54"/>
      <c r="F316" s="41" t="str">
        <f t="shared" ca="1" si="16"/>
        <v/>
      </c>
      <c r="G316" s="42"/>
      <c r="H316" s="37"/>
      <c r="I316" s="43"/>
      <c r="J316" s="44" t="str">
        <f t="shared" si="17"/>
        <v/>
      </c>
      <c r="K316" s="45"/>
      <c r="L316" s="46" t="str">
        <f>IF(OR(K316="لم يدفع",B316=""),"",IF(K316="تأمين فقط",0,IF(K316="اشتراك 300",300,IF(F316&lt;14,IFERROR(VLOOKUP(SUBSTITUTE(SUBSTITUTE(H316,"~","~~"),"*","~*"),إعدادات_الأنواع!$A$4:$D$40,3,FALSE()),0),IFERROR(VLOOKUP(SUBSTITUTE(SUBSTITUTE(H316,"~","~~"),"*","~*"),إعدادات_الأنواع!$A$4:$D$40,4,FALSE()),0)))))</f>
        <v/>
      </c>
      <c r="M316" s="47" t="str">
        <f>IF(OR(K316="لم يدفع",B316=""),"",IFERROR(VLOOKUP(SUBSTITUTE(SUBSTITUTE(H316,"~","~~"),"*","~*"),إعدادات_الأنواع!$A$4:$E$40,5,FALSE()),0))</f>
        <v/>
      </c>
      <c r="N316" s="47" t="str">
        <f>IF(OR(K316="لم يدفع",K316="تأمين فقط",K316="اشتراك 300",B316=""),"",IFERROR(VLOOKUP(SUBSTITUTE(SUBSTITUTE(H316,"~","~~"),"*","~*"),إعدادات_الأنواع!$A$4:$F$40,6,FALSE()),0))</f>
        <v/>
      </c>
      <c r="O316" s="55" t="str">
        <f t="shared" si="18"/>
        <v/>
      </c>
      <c r="P316" s="48" t="str">
        <f t="shared" ca="1" si="19"/>
        <v/>
      </c>
      <c r="Q316" s="52"/>
      <c r="R316" s="49"/>
      <c r="S316" s="50" t="str">
        <f>IF(B316="","",COUNTA(التجديد!E316:E316))</f>
        <v/>
      </c>
      <c r="T316" s="51" t="str">
        <f>IF(B316="","",IFERROR(VLOOKUP(SUBSTITUTE(SUBSTITUTE(H316,"~","~~"),"*","~*"),إعدادات_الأنواع!$A$4:$B$40,2,FALSE()),"?"))</f>
        <v/>
      </c>
    </row>
    <row r="317" spans="1:20" ht="15" customHeight="1">
      <c r="A317" s="20" t="str">
        <f>IF(B317="","",IF(T317="?","⚠️ نوع غير معرف",T317&amp;TEXT(COUNTIFS($T$3:T317,T317),"000")))</f>
        <v/>
      </c>
      <c r="B317" s="38"/>
      <c r="C317" s="38"/>
      <c r="D317" s="39"/>
      <c r="E317" s="54"/>
      <c r="F317" s="41" t="str">
        <f t="shared" ca="1" si="16"/>
        <v/>
      </c>
      <c r="G317" s="42"/>
      <c r="H317" s="37"/>
      <c r="I317" s="43"/>
      <c r="J317" s="44" t="str">
        <f t="shared" si="17"/>
        <v/>
      </c>
      <c r="K317" s="45"/>
      <c r="L317" s="46" t="str">
        <f>IF(OR(K317="لم يدفع",B317=""),"",IF(K317="تأمين فقط",0,IF(K317="اشتراك 300",300,IF(F317&lt;14,IFERROR(VLOOKUP(SUBSTITUTE(SUBSTITUTE(H317,"~","~~"),"*","~*"),إعدادات_الأنواع!$A$4:$D$40,3,FALSE()),0),IFERROR(VLOOKUP(SUBSTITUTE(SUBSTITUTE(H317,"~","~~"),"*","~*"),إعدادات_الأنواع!$A$4:$D$40,4,FALSE()),0)))))</f>
        <v/>
      </c>
      <c r="M317" s="47" t="str">
        <f>IF(OR(K317="لم يدفع",B317=""),"",IFERROR(VLOOKUP(SUBSTITUTE(SUBSTITUTE(H317,"~","~~"),"*","~*"),إعدادات_الأنواع!$A$4:$E$40,5,FALSE()),0))</f>
        <v/>
      </c>
      <c r="N317" s="47" t="str">
        <f>IF(OR(K317="لم يدفع",K317="تأمين فقط",K317="اشتراك 300",B317=""),"",IFERROR(VLOOKUP(SUBSTITUTE(SUBSTITUTE(H317,"~","~~"),"*","~*"),إعدادات_الأنواع!$A$4:$F$40,6,FALSE()),0))</f>
        <v/>
      </c>
      <c r="O317" s="55" t="str">
        <f t="shared" si="18"/>
        <v/>
      </c>
      <c r="P317" s="48" t="str">
        <f t="shared" ca="1" si="19"/>
        <v/>
      </c>
      <c r="Q317" s="52"/>
      <c r="R317" s="49"/>
      <c r="S317" s="50" t="str">
        <f>IF(B317="","",COUNTA(التجديد!E317:E317))</f>
        <v/>
      </c>
      <c r="T317" s="51" t="str">
        <f>IF(B317="","",IFERROR(VLOOKUP(SUBSTITUTE(SUBSTITUTE(H317,"~","~~"),"*","~*"),إعدادات_الأنواع!$A$4:$B$40,2,FALSE()),"?"))</f>
        <v/>
      </c>
    </row>
    <row r="318" spans="1:20" ht="15" customHeight="1">
      <c r="A318" s="20" t="str">
        <f>IF(B318="","",IF(T318="?","⚠️ نوع غير معرف",T318&amp;TEXT(COUNTIFS($T$3:T318,T318),"000")))</f>
        <v/>
      </c>
      <c r="B318" s="38"/>
      <c r="C318" s="38"/>
      <c r="D318" s="39"/>
      <c r="E318" s="54"/>
      <c r="F318" s="41" t="str">
        <f t="shared" ca="1" si="16"/>
        <v/>
      </c>
      <c r="G318" s="42"/>
      <c r="H318" s="37"/>
      <c r="I318" s="43"/>
      <c r="J318" s="44" t="str">
        <f t="shared" si="17"/>
        <v/>
      </c>
      <c r="K318" s="45"/>
      <c r="L318" s="46" t="str">
        <f>IF(OR(K318="لم يدفع",B318=""),"",IF(K318="تأمين فقط",0,IF(K318="اشتراك 300",300,IF(F318&lt;14,IFERROR(VLOOKUP(SUBSTITUTE(SUBSTITUTE(H318,"~","~~"),"*","~*"),إعدادات_الأنواع!$A$4:$D$40,3,FALSE()),0),IFERROR(VLOOKUP(SUBSTITUTE(SUBSTITUTE(H318,"~","~~"),"*","~*"),إعدادات_الأنواع!$A$4:$D$40,4,FALSE()),0)))))</f>
        <v/>
      </c>
      <c r="M318" s="47" t="str">
        <f>IF(OR(K318="لم يدفع",B318=""),"",IFERROR(VLOOKUP(SUBSTITUTE(SUBSTITUTE(H318,"~","~~"),"*","~*"),إعدادات_الأنواع!$A$4:$E$40,5,FALSE()),0))</f>
        <v/>
      </c>
      <c r="N318" s="47" t="str">
        <f>IF(OR(K318="لم يدفع",K318="تأمين فقط",K318="اشتراك 300",B318=""),"",IFERROR(VLOOKUP(SUBSTITUTE(SUBSTITUTE(H318,"~","~~"),"*","~*"),إعدادات_الأنواع!$A$4:$F$40,6,FALSE()),0))</f>
        <v/>
      </c>
      <c r="O318" s="55" t="str">
        <f t="shared" si="18"/>
        <v/>
      </c>
      <c r="P318" s="48" t="str">
        <f t="shared" ca="1" si="19"/>
        <v/>
      </c>
      <c r="Q318" s="52"/>
      <c r="R318" s="49"/>
      <c r="S318" s="50" t="str">
        <f>IF(B318="","",COUNTA(التجديد!E318:E318))</f>
        <v/>
      </c>
      <c r="T318" s="51" t="str">
        <f>IF(B318="","",IFERROR(VLOOKUP(SUBSTITUTE(SUBSTITUTE(H318,"~","~~"),"*","~*"),إعدادات_الأنواع!$A$4:$B$40,2,FALSE()),"?"))</f>
        <v/>
      </c>
    </row>
    <row r="319" spans="1:20" ht="15" customHeight="1">
      <c r="A319" s="20" t="str">
        <f>IF(B319="","",IF(T319="?","⚠️ نوع غير معرف",T319&amp;TEXT(COUNTIFS($T$3:T319,T319),"000")))</f>
        <v/>
      </c>
      <c r="B319" s="38"/>
      <c r="C319" s="38"/>
      <c r="D319" s="39"/>
      <c r="E319" s="54"/>
      <c r="F319" s="41" t="str">
        <f t="shared" ca="1" si="16"/>
        <v/>
      </c>
      <c r="G319" s="42"/>
      <c r="H319" s="37"/>
      <c r="I319" s="43"/>
      <c r="J319" s="44" t="str">
        <f t="shared" si="17"/>
        <v/>
      </c>
      <c r="K319" s="45"/>
      <c r="L319" s="46" t="str">
        <f>IF(OR(K319="لم يدفع",B319=""),"",IF(K319="تأمين فقط",0,IF(K319="اشتراك 300",300,IF(F319&lt;14,IFERROR(VLOOKUP(SUBSTITUTE(SUBSTITUTE(H319,"~","~~"),"*","~*"),إعدادات_الأنواع!$A$4:$D$40,3,FALSE()),0),IFERROR(VLOOKUP(SUBSTITUTE(SUBSTITUTE(H319,"~","~~"),"*","~*"),إعدادات_الأنواع!$A$4:$D$40,4,FALSE()),0)))))</f>
        <v/>
      </c>
      <c r="M319" s="47" t="str">
        <f>IF(OR(K319="لم يدفع",B319=""),"",IFERROR(VLOOKUP(SUBSTITUTE(SUBSTITUTE(H319,"~","~~"),"*","~*"),إعدادات_الأنواع!$A$4:$E$40,5,FALSE()),0))</f>
        <v/>
      </c>
      <c r="N319" s="47" t="str">
        <f>IF(OR(K319="لم يدفع",K319="تأمين فقط",K319="اشتراك 300",B319=""),"",IFERROR(VLOOKUP(SUBSTITUTE(SUBSTITUTE(H319,"~","~~"),"*","~*"),إعدادات_الأنواع!$A$4:$F$40,6,FALSE()),0))</f>
        <v/>
      </c>
      <c r="O319" s="55" t="str">
        <f t="shared" si="18"/>
        <v/>
      </c>
      <c r="P319" s="48" t="str">
        <f t="shared" ca="1" si="19"/>
        <v/>
      </c>
      <c r="Q319" s="52"/>
      <c r="R319" s="49"/>
      <c r="S319" s="50" t="str">
        <f>IF(B319="","",COUNTA(التجديد!E319:E319))</f>
        <v/>
      </c>
      <c r="T319" s="51" t="str">
        <f>IF(B319="","",IFERROR(VLOOKUP(SUBSTITUTE(SUBSTITUTE(H319,"~","~~"),"*","~*"),إعدادات_الأنواع!$A$4:$B$40,2,FALSE()),"?"))</f>
        <v/>
      </c>
    </row>
    <row r="320" spans="1:20" ht="15" customHeight="1">
      <c r="A320" s="20" t="str">
        <f>IF(B320="","",IF(T320="?","⚠️ نوع غير معرف",T320&amp;TEXT(COUNTIFS($T$3:T320,T320),"000")))</f>
        <v/>
      </c>
      <c r="B320" s="38"/>
      <c r="C320" s="38"/>
      <c r="D320" s="39"/>
      <c r="E320" s="54"/>
      <c r="F320" s="41" t="str">
        <f t="shared" ca="1" si="16"/>
        <v/>
      </c>
      <c r="G320" s="42"/>
      <c r="H320" s="37"/>
      <c r="I320" s="43"/>
      <c r="J320" s="44" t="str">
        <f t="shared" si="17"/>
        <v/>
      </c>
      <c r="K320" s="45"/>
      <c r="L320" s="46" t="str">
        <f>IF(OR(K320="لم يدفع",B320=""),"",IF(K320="تأمين فقط",0,IF(K320="اشتراك 300",300,IF(F320&lt;14,IFERROR(VLOOKUP(SUBSTITUTE(SUBSTITUTE(H320,"~","~~"),"*","~*"),إعدادات_الأنواع!$A$4:$D$40,3,FALSE()),0),IFERROR(VLOOKUP(SUBSTITUTE(SUBSTITUTE(H320,"~","~~"),"*","~*"),إعدادات_الأنواع!$A$4:$D$40,4,FALSE()),0)))))</f>
        <v/>
      </c>
      <c r="M320" s="47" t="str">
        <f>IF(OR(K320="لم يدفع",B320=""),"",IFERROR(VLOOKUP(SUBSTITUTE(SUBSTITUTE(H320,"~","~~"),"*","~*"),إعدادات_الأنواع!$A$4:$E$40,5,FALSE()),0))</f>
        <v/>
      </c>
      <c r="N320" s="47" t="str">
        <f>IF(OR(K320="لم يدفع",K320="تأمين فقط",K320="اشتراك 300",B320=""),"",IFERROR(VLOOKUP(SUBSTITUTE(SUBSTITUTE(H320,"~","~~"),"*","~*"),إعدادات_الأنواع!$A$4:$F$40,6,FALSE()),0))</f>
        <v/>
      </c>
      <c r="O320" s="55" t="str">
        <f t="shared" si="18"/>
        <v/>
      </c>
      <c r="P320" s="48" t="str">
        <f t="shared" ca="1" si="19"/>
        <v/>
      </c>
      <c r="Q320" s="52"/>
      <c r="R320" s="49"/>
      <c r="S320" s="50" t="str">
        <f>IF(B320="","",COUNTA(التجديد!E320:E320))</f>
        <v/>
      </c>
      <c r="T320" s="51" t="str">
        <f>IF(B320="","",IFERROR(VLOOKUP(SUBSTITUTE(SUBSTITUTE(H320,"~","~~"),"*","~*"),إعدادات_الأنواع!$A$4:$B$40,2,FALSE()),"?"))</f>
        <v/>
      </c>
    </row>
    <row r="321" spans="1:20" ht="15" customHeight="1">
      <c r="A321" s="20" t="str">
        <f>IF(B321="","",IF(T321="?","⚠️ نوع غير معرف",T321&amp;TEXT(COUNTIFS($T$3:T321,T321),"000")))</f>
        <v/>
      </c>
      <c r="B321" s="38"/>
      <c r="C321" s="38"/>
      <c r="D321" s="39"/>
      <c r="E321" s="54"/>
      <c r="F321" s="41" t="str">
        <f t="shared" ca="1" si="16"/>
        <v/>
      </c>
      <c r="G321" s="42"/>
      <c r="H321" s="37"/>
      <c r="I321" s="43"/>
      <c r="J321" s="44" t="str">
        <f t="shared" si="17"/>
        <v/>
      </c>
      <c r="K321" s="45"/>
      <c r="L321" s="46" t="str">
        <f>IF(OR(K321="لم يدفع",B321=""),"",IF(K321="تأمين فقط",0,IF(K321="اشتراك 300",300,IF(F321&lt;14,IFERROR(VLOOKUP(SUBSTITUTE(SUBSTITUTE(H321,"~","~~"),"*","~*"),إعدادات_الأنواع!$A$4:$D$40,3,FALSE()),0),IFERROR(VLOOKUP(SUBSTITUTE(SUBSTITUTE(H321,"~","~~"),"*","~*"),إعدادات_الأنواع!$A$4:$D$40,4,FALSE()),0)))))</f>
        <v/>
      </c>
      <c r="M321" s="47" t="str">
        <f>IF(OR(K321="لم يدفع",B321=""),"",IFERROR(VLOOKUP(SUBSTITUTE(SUBSTITUTE(H321,"~","~~"),"*","~*"),إعدادات_الأنواع!$A$4:$E$40,5,FALSE()),0))</f>
        <v/>
      </c>
      <c r="N321" s="47" t="str">
        <f>IF(OR(K321="لم يدفع",K321="تأمين فقط",K321="اشتراك 300",B321=""),"",IFERROR(VLOOKUP(SUBSTITUTE(SUBSTITUTE(H321,"~","~~"),"*","~*"),إعدادات_الأنواع!$A$4:$F$40,6,FALSE()),0))</f>
        <v/>
      </c>
      <c r="O321" s="55" t="str">
        <f t="shared" si="18"/>
        <v/>
      </c>
      <c r="P321" s="48" t="str">
        <f t="shared" ca="1" si="19"/>
        <v/>
      </c>
      <c r="Q321" s="52"/>
      <c r="R321" s="49"/>
      <c r="S321" s="50" t="str">
        <f>IF(B321="","",COUNTA(التجديد!E321:E321))</f>
        <v/>
      </c>
      <c r="T321" s="51" t="str">
        <f>IF(B321="","",IFERROR(VLOOKUP(SUBSTITUTE(SUBSTITUTE(H321,"~","~~"),"*","~*"),إعدادات_الأنواع!$A$4:$B$40,2,FALSE()),"?"))</f>
        <v/>
      </c>
    </row>
    <row r="322" spans="1:20" ht="15" customHeight="1">
      <c r="A322" s="20" t="str">
        <f>IF(B322="","",IF(T322="?","⚠️ نوع غير معرف",T322&amp;TEXT(COUNTIFS($T$3:T322,T322),"000")))</f>
        <v/>
      </c>
      <c r="B322" s="38"/>
      <c r="C322" s="38"/>
      <c r="D322" s="39"/>
      <c r="E322" s="54"/>
      <c r="F322" s="41" t="str">
        <f t="shared" ca="1" si="16"/>
        <v/>
      </c>
      <c r="G322" s="42"/>
      <c r="H322" s="37"/>
      <c r="I322" s="43"/>
      <c r="J322" s="44" t="str">
        <f t="shared" si="17"/>
        <v/>
      </c>
      <c r="K322" s="45"/>
      <c r="L322" s="46" t="str">
        <f>IF(OR(K322="لم يدفع",B322=""),"",IF(K322="تأمين فقط",0,IF(K322="اشتراك 300",300,IF(F322&lt;14,IFERROR(VLOOKUP(SUBSTITUTE(SUBSTITUTE(H322,"~","~~"),"*","~*"),إعدادات_الأنواع!$A$4:$D$40,3,FALSE()),0),IFERROR(VLOOKUP(SUBSTITUTE(SUBSTITUTE(H322,"~","~~"),"*","~*"),إعدادات_الأنواع!$A$4:$D$40,4,FALSE()),0)))))</f>
        <v/>
      </c>
      <c r="M322" s="47" t="str">
        <f>IF(OR(K322="لم يدفع",B322=""),"",IFERROR(VLOOKUP(SUBSTITUTE(SUBSTITUTE(H322,"~","~~"),"*","~*"),إعدادات_الأنواع!$A$4:$E$40,5,FALSE()),0))</f>
        <v/>
      </c>
      <c r="N322" s="47" t="str">
        <f>IF(OR(K322="لم يدفع",K322="تأمين فقط",K322="اشتراك 300",B322=""),"",IFERROR(VLOOKUP(SUBSTITUTE(SUBSTITUTE(H322,"~","~~"),"*","~*"),إعدادات_الأنواع!$A$4:$F$40,6,FALSE()),0))</f>
        <v/>
      </c>
      <c r="O322" s="55" t="str">
        <f t="shared" si="18"/>
        <v/>
      </c>
      <c r="P322" s="48" t="str">
        <f t="shared" ca="1" si="19"/>
        <v/>
      </c>
      <c r="Q322" s="52"/>
      <c r="R322" s="49"/>
      <c r="S322" s="50" t="str">
        <f>IF(B322="","",COUNTA(التجديد!E322:E322))</f>
        <v/>
      </c>
      <c r="T322" s="51" t="str">
        <f>IF(B322="","",IFERROR(VLOOKUP(SUBSTITUTE(SUBSTITUTE(H322,"~","~~"),"*","~*"),إعدادات_الأنواع!$A$4:$B$40,2,FALSE()),"?"))</f>
        <v/>
      </c>
    </row>
    <row r="323" spans="1:20" ht="15" customHeight="1">
      <c r="A323" s="20" t="str">
        <f>IF(B323="","",IF(T323="?","⚠️ نوع غير معرف",T323&amp;TEXT(COUNTIFS($T$3:T323,T323),"000")))</f>
        <v/>
      </c>
      <c r="B323" s="38"/>
      <c r="C323" s="38"/>
      <c r="D323" s="39"/>
      <c r="E323" s="54"/>
      <c r="F323" s="41" t="str">
        <f t="shared" ref="F323:F386" ca="1" si="20">IF(D323="","",DATEDIF(D323,TODAY(),"Y"))</f>
        <v/>
      </c>
      <c r="G323" s="42"/>
      <c r="H323" s="37"/>
      <c r="I323" s="43"/>
      <c r="J323" s="44" t="str">
        <f t="shared" ref="J323:J386" si="21">IF(I323="","",I323+30)</f>
        <v/>
      </c>
      <c r="K323" s="45"/>
      <c r="L323" s="46" t="str">
        <f>IF(OR(K323="لم يدفع",B323=""),"",IF(K323="تأمين فقط",0,IF(K323="اشتراك 300",300,IF(F323&lt;14,IFERROR(VLOOKUP(SUBSTITUTE(SUBSTITUTE(H323,"~","~~"),"*","~*"),إعدادات_الأنواع!$A$4:$D$40,3,FALSE()),0),IFERROR(VLOOKUP(SUBSTITUTE(SUBSTITUTE(H323,"~","~~"),"*","~*"),إعدادات_الأنواع!$A$4:$D$40,4,FALSE()),0)))))</f>
        <v/>
      </c>
      <c r="M323" s="47" t="str">
        <f>IF(OR(K323="لم يدفع",B323=""),"",IFERROR(VLOOKUP(SUBSTITUTE(SUBSTITUTE(H323,"~","~~"),"*","~*"),إعدادات_الأنواع!$A$4:$E$40,5,FALSE()),0))</f>
        <v/>
      </c>
      <c r="N323" s="47" t="str">
        <f>IF(OR(K323="لم يدفع",K323="تأمين فقط",K323="اشتراك 300",B323=""),"",IFERROR(VLOOKUP(SUBSTITUTE(SUBSTITUTE(H323,"~","~~"),"*","~*"),إعدادات_الأنواع!$A$4:$F$40,6,FALSE()),0))</f>
        <v/>
      </c>
      <c r="O323" s="55" t="str">
        <f t="shared" ref="O323:O386" si="22">IF(K323="لم يدفع","",IF(L323="","",IF(N323="",L323+M323,L323+M323)))</f>
        <v/>
      </c>
      <c r="P323" s="48" t="str">
        <f t="shared" ref="P323:P386" ca="1" si="23">IF(B323="","",IF(K323="لم يدفع","🔒 مجمدة",IF(J323="","",IF(J323&lt;TODAY(),"⛔ منتهي - يتطلب تجديد",IF(J323-5&lt;=TODAY(),"⚠️ قريب الانتهاء","✅ ساري")))))</f>
        <v/>
      </c>
      <c r="Q323" s="52"/>
      <c r="R323" s="49"/>
      <c r="S323" s="50" t="str">
        <f>IF(B323="","",COUNTA(التجديد!E323:E323))</f>
        <v/>
      </c>
      <c r="T323" s="51" t="str">
        <f>IF(B323="","",IFERROR(VLOOKUP(SUBSTITUTE(SUBSTITUTE(H323,"~","~~"),"*","~*"),إعدادات_الأنواع!$A$4:$B$40,2,FALSE()),"?"))</f>
        <v/>
      </c>
    </row>
    <row r="324" spans="1:20" ht="15" customHeight="1">
      <c r="A324" s="20" t="str">
        <f>IF(B324="","",IF(T324="?","⚠️ نوع غير معرف",T324&amp;TEXT(COUNTIFS($T$3:T324,T324),"000")))</f>
        <v/>
      </c>
      <c r="B324" s="38"/>
      <c r="C324" s="38"/>
      <c r="D324" s="39"/>
      <c r="E324" s="54"/>
      <c r="F324" s="41" t="str">
        <f t="shared" ca="1" si="20"/>
        <v/>
      </c>
      <c r="G324" s="42"/>
      <c r="H324" s="37"/>
      <c r="I324" s="43"/>
      <c r="J324" s="44" t="str">
        <f t="shared" si="21"/>
        <v/>
      </c>
      <c r="K324" s="45"/>
      <c r="L324" s="46" t="str">
        <f>IF(OR(K324="لم يدفع",B324=""),"",IF(K324="تأمين فقط",0,IF(K324="اشتراك 300",300,IF(F324&lt;14,IFERROR(VLOOKUP(SUBSTITUTE(SUBSTITUTE(H324,"~","~~"),"*","~*"),إعدادات_الأنواع!$A$4:$D$40,3,FALSE()),0),IFERROR(VLOOKUP(SUBSTITUTE(SUBSTITUTE(H324,"~","~~"),"*","~*"),إعدادات_الأنواع!$A$4:$D$40,4,FALSE()),0)))))</f>
        <v/>
      </c>
      <c r="M324" s="47" t="str">
        <f>IF(OR(K324="لم يدفع",B324=""),"",IFERROR(VLOOKUP(SUBSTITUTE(SUBSTITUTE(H324,"~","~~"),"*","~*"),إعدادات_الأنواع!$A$4:$E$40,5,FALSE()),0))</f>
        <v/>
      </c>
      <c r="N324" s="47" t="str">
        <f>IF(OR(K324="لم يدفع",K324="تأمين فقط",K324="اشتراك 300",B324=""),"",IFERROR(VLOOKUP(SUBSTITUTE(SUBSTITUTE(H324,"~","~~"),"*","~*"),إعدادات_الأنواع!$A$4:$F$40,6,FALSE()),0))</f>
        <v/>
      </c>
      <c r="O324" s="55" t="str">
        <f t="shared" si="22"/>
        <v/>
      </c>
      <c r="P324" s="48" t="str">
        <f t="shared" ca="1" si="23"/>
        <v/>
      </c>
      <c r="Q324" s="52"/>
      <c r="R324" s="49"/>
      <c r="S324" s="50" t="str">
        <f>IF(B324="","",COUNTA(التجديد!E324:E324))</f>
        <v/>
      </c>
      <c r="T324" s="51" t="str">
        <f>IF(B324="","",IFERROR(VLOOKUP(SUBSTITUTE(SUBSTITUTE(H324,"~","~~"),"*","~*"),إعدادات_الأنواع!$A$4:$B$40,2,FALSE()),"?"))</f>
        <v/>
      </c>
    </row>
    <row r="325" spans="1:20" ht="15" customHeight="1">
      <c r="A325" s="20" t="str">
        <f>IF(B325="","",IF(T325="?","⚠️ نوع غير معرف",T325&amp;TEXT(COUNTIFS($T$3:T325,T325),"000")))</f>
        <v/>
      </c>
      <c r="B325" s="38"/>
      <c r="C325" s="38"/>
      <c r="D325" s="39"/>
      <c r="E325" s="54"/>
      <c r="F325" s="41" t="str">
        <f t="shared" ca="1" si="20"/>
        <v/>
      </c>
      <c r="G325" s="42"/>
      <c r="H325" s="37"/>
      <c r="I325" s="43"/>
      <c r="J325" s="44" t="str">
        <f t="shared" si="21"/>
        <v/>
      </c>
      <c r="K325" s="45"/>
      <c r="L325" s="46" t="str">
        <f>IF(OR(K325="لم يدفع",B325=""),"",IF(K325="تأمين فقط",0,IF(K325="اشتراك 300",300,IF(F325&lt;14,IFERROR(VLOOKUP(SUBSTITUTE(SUBSTITUTE(H325,"~","~~"),"*","~*"),إعدادات_الأنواع!$A$4:$D$40,3,FALSE()),0),IFERROR(VLOOKUP(SUBSTITUTE(SUBSTITUTE(H325,"~","~~"),"*","~*"),إعدادات_الأنواع!$A$4:$D$40,4,FALSE()),0)))))</f>
        <v/>
      </c>
      <c r="M325" s="47" t="str">
        <f>IF(OR(K325="لم يدفع",B325=""),"",IFERROR(VLOOKUP(SUBSTITUTE(SUBSTITUTE(H325,"~","~~"),"*","~*"),إعدادات_الأنواع!$A$4:$E$40,5,FALSE()),0))</f>
        <v/>
      </c>
      <c r="N325" s="47" t="str">
        <f>IF(OR(K325="لم يدفع",K325="تأمين فقط",K325="اشتراك 300",B325=""),"",IFERROR(VLOOKUP(SUBSTITUTE(SUBSTITUTE(H325,"~","~~"),"*","~*"),إعدادات_الأنواع!$A$4:$F$40,6,FALSE()),0))</f>
        <v/>
      </c>
      <c r="O325" s="55" t="str">
        <f t="shared" si="22"/>
        <v/>
      </c>
      <c r="P325" s="48" t="str">
        <f t="shared" ca="1" si="23"/>
        <v/>
      </c>
      <c r="Q325" s="52"/>
      <c r="R325" s="49"/>
      <c r="S325" s="50" t="str">
        <f>IF(B325="","",COUNTA(التجديد!E325:E325))</f>
        <v/>
      </c>
      <c r="T325" s="51" t="str">
        <f>IF(B325="","",IFERROR(VLOOKUP(SUBSTITUTE(SUBSTITUTE(H325,"~","~~"),"*","~*"),إعدادات_الأنواع!$A$4:$B$40,2,FALSE()),"?"))</f>
        <v/>
      </c>
    </row>
    <row r="326" spans="1:20" ht="15" customHeight="1">
      <c r="A326" s="20" t="str">
        <f>IF(B326="","",IF(T326="?","⚠️ نوع غير معرف",T326&amp;TEXT(COUNTIFS($T$3:T326,T326),"000")))</f>
        <v/>
      </c>
      <c r="B326" s="38"/>
      <c r="C326" s="38"/>
      <c r="D326" s="39"/>
      <c r="E326" s="54"/>
      <c r="F326" s="41" t="str">
        <f t="shared" ca="1" si="20"/>
        <v/>
      </c>
      <c r="G326" s="42"/>
      <c r="H326" s="37"/>
      <c r="I326" s="43"/>
      <c r="J326" s="44" t="str">
        <f t="shared" si="21"/>
        <v/>
      </c>
      <c r="K326" s="45"/>
      <c r="L326" s="46" t="str">
        <f>IF(OR(K326="لم يدفع",B326=""),"",IF(K326="تأمين فقط",0,IF(K326="اشتراك 300",300,IF(F326&lt;14,IFERROR(VLOOKUP(SUBSTITUTE(SUBSTITUTE(H326,"~","~~"),"*","~*"),إعدادات_الأنواع!$A$4:$D$40,3,FALSE()),0),IFERROR(VLOOKUP(SUBSTITUTE(SUBSTITUTE(H326,"~","~~"),"*","~*"),إعدادات_الأنواع!$A$4:$D$40,4,FALSE()),0)))))</f>
        <v/>
      </c>
      <c r="M326" s="47" t="str">
        <f>IF(OR(K326="لم يدفع",B326=""),"",IFERROR(VLOOKUP(SUBSTITUTE(SUBSTITUTE(H326,"~","~~"),"*","~*"),إعدادات_الأنواع!$A$4:$E$40,5,FALSE()),0))</f>
        <v/>
      </c>
      <c r="N326" s="47" t="str">
        <f>IF(OR(K326="لم يدفع",K326="تأمين فقط",K326="اشتراك 300",B326=""),"",IFERROR(VLOOKUP(SUBSTITUTE(SUBSTITUTE(H326,"~","~~"),"*","~*"),إعدادات_الأنواع!$A$4:$F$40,6,FALSE()),0))</f>
        <v/>
      </c>
      <c r="O326" s="55" t="str">
        <f t="shared" si="22"/>
        <v/>
      </c>
      <c r="P326" s="48" t="str">
        <f t="shared" ca="1" si="23"/>
        <v/>
      </c>
      <c r="Q326" s="52"/>
      <c r="R326" s="49"/>
      <c r="S326" s="50" t="str">
        <f>IF(B326="","",COUNTA(التجديد!E326:E326))</f>
        <v/>
      </c>
      <c r="T326" s="51" t="str">
        <f>IF(B326="","",IFERROR(VLOOKUP(SUBSTITUTE(SUBSTITUTE(H326,"~","~~"),"*","~*"),إعدادات_الأنواع!$A$4:$B$40,2,FALSE()),"?"))</f>
        <v/>
      </c>
    </row>
    <row r="327" spans="1:20" ht="15" customHeight="1">
      <c r="A327" s="20" t="str">
        <f>IF(B327="","",IF(T327="?","⚠️ نوع غير معرف",T327&amp;TEXT(COUNTIFS($T$3:T327,T327),"000")))</f>
        <v/>
      </c>
      <c r="B327" s="38"/>
      <c r="C327" s="38"/>
      <c r="D327" s="39"/>
      <c r="E327" s="54"/>
      <c r="F327" s="41" t="str">
        <f t="shared" ca="1" si="20"/>
        <v/>
      </c>
      <c r="G327" s="42"/>
      <c r="H327" s="37"/>
      <c r="I327" s="43"/>
      <c r="J327" s="44" t="str">
        <f t="shared" si="21"/>
        <v/>
      </c>
      <c r="K327" s="45"/>
      <c r="L327" s="46" t="str">
        <f>IF(OR(K327="لم يدفع",B327=""),"",IF(K327="تأمين فقط",0,IF(K327="اشتراك 300",300,IF(F327&lt;14,IFERROR(VLOOKUP(SUBSTITUTE(SUBSTITUTE(H327,"~","~~"),"*","~*"),إعدادات_الأنواع!$A$4:$D$40,3,FALSE()),0),IFERROR(VLOOKUP(SUBSTITUTE(SUBSTITUTE(H327,"~","~~"),"*","~*"),إعدادات_الأنواع!$A$4:$D$40,4,FALSE()),0)))))</f>
        <v/>
      </c>
      <c r="M327" s="47" t="str">
        <f>IF(OR(K327="لم يدفع",B327=""),"",IFERROR(VLOOKUP(SUBSTITUTE(SUBSTITUTE(H327,"~","~~"),"*","~*"),إعدادات_الأنواع!$A$4:$E$40,5,FALSE()),0))</f>
        <v/>
      </c>
      <c r="N327" s="47" t="str">
        <f>IF(OR(K327="لم يدفع",K327="تأمين فقط",K327="اشتراك 300",B327=""),"",IFERROR(VLOOKUP(SUBSTITUTE(SUBSTITUTE(H327,"~","~~"),"*","~*"),إعدادات_الأنواع!$A$4:$F$40,6,FALSE()),0))</f>
        <v/>
      </c>
      <c r="O327" s="55" t="str">
        <f t="shared" si="22"/>
        <v/>
      </c>
      <c r="P327" s="48" t="str">
        <f t="shared" ca="1" si="23"/>
        <v/>
      </c>
      <c r="Q327" s="52"/>
      <c r="R327" s="49"/>
      <c r="S327" s="50" t="str">
        <f>IF(B327="","",COUNTA(التجديد!E327:E327))</f>
        <v/>
      </c>
      <c r="T327" s="51" t="str">
        <f>IF(B327="","",IFERROR(VLOOKUP(SUBSTITUTE(SUBSTITUTE(H327,"~","~~"),"*","~*"),إعدادات_الأنواع!$A$4:$B$40,2,FALSE()),"?"))</f>
        <v/>
      </c>
    </row>
    <row r="328" spans="1:20" ht="15" customHeight="1">
      <c r="A328" s="20" t="str">
        <f>IF(B328="","",IF(T328="?","⚠️ نوع غير معرف",T328&amp;TEXT(COUNTIFS($T$3:T328,T328),"000")))</f>
        <v/>
      </c>
      <c r="B328" s="38"/>
      <c r="C328" s="38"/>
      <c r="D328" s="39"/>
      <c r="E328" s="54"/>
      <c r="F328" s="41" t="str">
        <f t="shared" ca="1" si="20"/>
        <v/>
      </c>
      <c r="G328" s="42"/>
      <c r="H328" s="37"/>
      <c r="I328" s="43"/>
      <c r="J328" s="44" t="str">
        <f t="shared" si="21"/>
        <v/>
      </c>
      <c r="K328" s="45"/>
      <c r="L328" s="46" t="str">
        <f>IF(OR(K328="لم يدفع",B328=""),"",IF(K328="تأمين فقط",0,IF(K328="اشتراك 300",300,IF(F328&lt;14,IFERROR(VLOOKUP(SUBSTITUTE(SUBSTITUTE(H328,"~","~~"),"*","~*"),إعدادات_الأنواع!$A$4:$D$40,3,FALSE()),0),IFERROR(VLOOKUP(SUBSTITUTE(SUBSTITUTE(H328,"~","~~"),"*","~*"),إعدادات_الأنواع!$A$4:$D$40,4,FALSE()),0)))))</f>
        <v/>
      </c>
      <c r="M328" s="47" t="str">
        <f>IF(OR(K328="لم يدفع",B328=""),"",IFERROR(VLOOKUP(SUBSTITUTE(SUBSTITUTE(H328,"~","~~"),"*","~*"),إعدادات_الأنواع!$A$4:$E$40,5,FALSE()),0))</f>
        <v/>
      </c>
      <c r="N328" s="47" t="str">
        <f>IF(OR(K328="لم يدفع",K328="تأمين فقط",K328="اشتراك 300",B328=""),"",IFERROR(VLOOKUP(SUBSTITUTE(SUBSTITUTE(H328,"~","~~"),"*","~*"),إعدادات_الأنواع!$A$4:$F$40,6,FALSE()),0))</f>
        <v/>
      </c>
      <c r="O328" s="55" t="str">
        <f t="shared" si="22"/>
        <v/>
      </c>
      <c r="P328" s="48" t="str">
        <f t="shared" ca="1" si="23"/>
        <v/>
      </c>
      <c r="Q328" s="52"/>
      <c r="R328" s="49"/>
      <c r="S328" s="50" t="str">
        <f>IF(B328="","",COUNTA(التجديد!E328:E328))</f>
        <v/>
      </c>
      <c r="T328" s="51" t="str">
        <f>IF(B328="","",IFERROR(VLOOKUP(SUBSTITUTE(SUBSTITUTE(H328,"~","~~"),"*","~*"),إعدادات_الأنواع!$A$4:$B$40,2,FALSE()),"?"))</f>
        <v/>
      </c>
    </row>
    <row r="329" spans="1:20" ht="15" customHeight="1">
      <c r="A329" s="20" t="str">
        <f>IF(B329="","",IF(T329="?","⚠️ نوع غير معرف",T329&amp;TEXT(COUNTIFS($T$3:T329,T329),"000")))</f>
        <v/>
      </c>
      <c r="B329" s="38"/>
      <c r="C329" s="38"/>
      <c r="D329" s="39"/>
      <c r="E329" s="54"/>
      <c r="F329" s="41" t="str">
        <f t="shared" ca="1" si="20"/>
        <v/>
      </c>
      <c r="G329" s="42"/>
      <c r="H329" s="37"/>
      <c r="I329" s="43"/>
      <c r="J329" s="44" t="str">
        <f t="shared" si="21"/>
        <v/>
      </c>
      <c r="K329" s="45"/>
      <c r="L329" s="46" t="str">
        <f>IF(OR(K329="لم يدفع",B329=""),"",IF(K329="تأمين فقط",0,IF(K329="اشتراك 300",300,IF(F329&lt;14,IFERROR(VLOOKUP(SUBSTITUTE(SUBSTITUTE(H329,"~","~~"),"*","~*"),إعدادات_الأنواع!$A$4:$D$40,3,FALSE()),0),IFERROR(VLOOKUP(SUBSTITUTE(SUBSTITUTE(H329,"~","~~"),"*","~*"),إعدادات_الأنواع!$A$4:$D$40,4,FALSE()),0)))))</f>
        <v/>
      </c>
      <c r="M329" s="47" t="str">
        <f>IF(OR(K329="لم يدفع",B329=""),"",IFERROR(VLOOKUP(SUBSTITUTE(SUBSTITUTE(H329,"~","~~"),"*","~*"),إعدادات_الأنواع!$A$4:$E$40,5,FALSE()),0))</f>
        <v/>
      </c>
      <c r="N329" s="47" t="str">
        <f>IF(OR(K329="لم يدفع",K329="تأمين فقط",K329="اشتراك 300",B329=""),"",IFERROR(VLOOKUP(SUBSTITUTE(SUBSTITUTE(H329,"~","~~"),"*","~*"),إعدادات_الأنواع!$A$4:$F$40,6,FALSE()),0))</f>
        <v/>
      </c>
      <c r="O329" s="55" t="str">
        <f t="shared" si="22"/>
        <v/>
      </c>
      <c r="P329" s="48" t="str">
        <f t="shared" ca="1" si="23"/>
        <v/>
      </c>
      <c r="Q329" s="52"/>
      <c r="R329" s="49"/>
      <c r="S329" s="50" t="str">
        <f>IF(B329="","",COUNTA(التجديد!E329:E329))</f>
        <v/>
      </c>
      <c r="T329" s="51" t="str">
        <f>IF(B329="","",IFERROR(VLOOKUP(SUBSTITUTE(SUBSTITUTE(H329,"~","~~"),"*","~*"),إعدادات_الأنواع!$A$4:$B$40,2,FALSE()),"?"))</f>
        <v/>
      </c>
    </row>
    <row r="330" spans="1:20" ht="15" customHeight="1">
      <c r="A330" s="20" t="str">
        <f>IF(B330="","",IF(T330="?","⚠️ نوع غير معرف",T330&amp;TEXT(COUNTIFS($T$3:T330,T330),"000")))</f>
        <v/>
      </c>
      <c r="B330" s="38"/>
      <c r="C330" s="38"/>
      <c r="D330" s="39"/>
      <c r="E330" s="54"/>
      <c r="F330" s="41" t="str">
        <f t="shared" ca="1" si="20"/>
        <v/>
      </c>
      <c r="G330" s="42"/>
      <c r="H330" s="37"/>
      <c r="I330" s="43"/>
      <c r="J330" s="44" t="str">
        <f t="shared" si="21"/>
        <v/>
      </c>
      <c r="K330" s="45"/>
      <c r="L330" s="46" t="str">
        <f>IF(OR(K330="لم يدفع",B330=""),"",IF(K330="تأمين فقط",0,IF(K330="اشتراك 300",300,IF(F330&lt;14,IFERROR(VLOOKUP(SUBSTITUTE(SUBSTITUTE(H330,"~","~~"),"*","~*"),إعدادات_الأنواع!$A$4:$D$40,3,FALSE()),0),IFERROR(VLOOKUP(SUBSTITUTE(SUBSTITUTE(H330,"~","~~"),"*","~*"),إعدادات_الأنواع!$A$4:$D$40,4,FALSE()),0)))))</f>
        <v/>
      </c>
      <c r="M330" s="47" t="str">
        <f>IF(OR(K330="لم يدفع",B330=""),"",IFERROR(VLOOKUP(SUBSTITUTE(SUBSTITUTE(H330,"~","~~"),"*","~*"),إعدادات_الأنواع!$A$4:$E$40,5,FALSE()),0))</f>
        <v/>
      </c>
      <c r="N330" s="47" t="str">
        <f>IF(OR(K330="لم يدفع",K330="تأمين فقط",K330="اشتراك 300",B330=""),"",IFERROR(VLOOKUP(SUBSTITUTE(SUBSTITUTE(H330,"~","~~"),"*","~*"),إعدادات_الأنواع!$A$4:$F$40,6,FALSE()),0))</f>
        <v/>
      </c>
      <c r="O330" s="55" t="str">
        <f t="shared" si="22"/>
        <v/>
      </c>
      <c r="P330" s="48" t="str">
        <f t="shared" ca="1" si="23"/>
        <v/>
      </c>
      <c r="Q330" s="52"/>
      <c r="R330" s="49"/>
      <c r="S330" s="50" t="str">
        <f>IF(B330="","",COUNTA(التجديد!E330:E330))</f>
        <v/>
      </c>
      <c r="T330" s="51" t="str">
        <f>IF(B330="","",IFERROR(VLOOKUP(SUBSTITUTE(SUBSTITUTE(H330,"~","~~"),"*","~*"),إعدادات_الأنواع!$A$4:$B$40,2,FALSE()),"?"))</f>
        <v/>
      </c>
    </row>
    <row r="331" spans="1:20" ht="15" customHeight="1">
      <c r="A331" s="20" t="str">
        <f>IF(B331="","",IF(T331="?","⚠️ نوع غير معرف",T331&amp;TEXT(COUNTIFS($T$3:T331,T331),"000")))</f>
        <v/>
      </c>
      <c r="B331" s="38"/>
      <c r="C331" s="38"/>
      <c r="D331" s="39"/>
      <c r="E331" s="54"/>
      <c r="F331" s="41" t="str">
        <f t="shared" ca="1" si="20"/>
        <v/>
      </c>
      <c r="G331" s="42"/>
      <c r="H331" s="37"/>
      <c r="I331" s="43"/>
      <c r="J331" s="44" t="str">
        <f t="shared" si="21"/>
        <v/>
      </c>
      <c r="K331" s="45"/>
      <c r="L331" s="46" t="str">
        <f>IF(OR(K331="لم يدفع",B331=""),"",IF(K331="تأمين فقط",0,IF(K331="اشتراك 300",300,IF(F331&lt;14,IFERROR(VLOOKUP(SUBSTITUTE(SUBSTITUTE(H331,"~","~~"),"*","~*"),إعدادات_الأنواع!$A$4:$D$40,3,FALSE()),0),IFERROR(VLOOKUP(SUBSTITUTE(SUBSTITUTE(H331,"~","~~"),"*","~*"),إعدادات_الأنواع!$A$4:$D$40,4,FALSE()),0)))))</f>
        <v/>
      </c>
      <c r="M331" s="47" t="str">
        <f>IF(OR(K331="لم يدفع",B331=""),"",IFERROR(VLOOKUP(SUBSTITUTE(SUBSTITUTE(H331,"~","~~"),"*","~*"),إعدادات_الأنواع!$A$4:$E$40,5,FALSE()),0))</f>
        <v/>
      </c>
      <c r="N331" s="47" t="str">
        <f>IF(OR(K331="لم يدفع",K331="تأمين فقط",K331="اشتراك 300",B331=""),"",IFERROR(VLOOKUP(SUBSTITUTE(SUBSTITUTE(H331,"~","~~"),"*","~*"),إعدادات_الأنواع!$A$4:$F$40,6,FALSE()),0))</f>
        <v/>
      </c>
      <c r="O331" s="55" t="str">
        <f t="shared" si="22"/>
        <v/>
      </c>
      <c r="P331" s="48" t="str">
        <f t="shared" ca="1" si="23"/>
        <v/>
      </c>
      <c r="Q331" s="52"/>
      <c r="R331" s="49"/>
      <c r="S331" s="50" t="str">
        <f>IF(B331="","",COUNTA(التجديد!E331:E331))</f>
        <v/>
      </c>
      <c r="T331" s="51" t="str">
        <f>IF(B331="","",IFERROR(VLOOKUP(SUBSTITUTE(SUBSTITUTE(H331,"~","~~"),"*","~*"),إعدادات_الأنواع!$A$4:$B$40,2,FALSE()),"?"))</f>
        <v/>
      </c>
    </row>
    <row r="332" spans="1:20" ht="15" customHeight="1">
      <c r="A332" s="20" t="str">
        <f>IF(B332="","",IF(T332="?","⚠️ نوع غير معرف",T332&amp;TEXT(COUNTIFS($T$3:T332,T332),"000")))</f>
        <v/>
      </c>
      <c r="B332" s="38"/>
      <c r="C332" s="38"/>
      <c r="D332" s="39"/>
      <c r="E332" s="54"/>
      <c r="F332" s="41" t="str">
        <f t="shared" ca="1" si="20"/>
        <v/>
      </c>
      <c r="G332" s="42"/>
      <c r="H332" s="37"/>
      <c r="I332" s="43"/>
      <c r="J332" s="44" t="str">
        <f t="shared" si="21"/>
        <v/>
      </c>
      <c r="K332" s="45"/>
      <c r="L332" s="46" t="str">
        <f>IF(OR(K332="لم يدفع",B332=""),"",IF(K332="تأمين فقط",0,IF(K332="اشتراك 300",300,IF(F332&lt;14,IFERROR(VLOOKUP(SUBSTITUTE(SUBSTITUTE(H332,"~","~~"),"*","~*"),إعدادات_الأنواع!$A$4:$D$40,3,FALSE()),0),IFERROR(VLOOKUP(SUBSTITUTE(SUBSTITUTE(H332,"~","~~"),"*","~*"),إعدادات_الأنواع!$A$4:$D$40,4,FALSE()),0)))))</f>
        <v/>
      </c>
      <c r="M332" s="47" t="str">
        <f>IF(OR(K332="لم يدفع",B332=""),"",IFERROR(VLOOKUP(SUBSTITUTE(SUBSTITUTE(H332,"~","~~"),"*","~*"),إعدادات_الأنواع!$A$4:$E$40,5,FALSE()),0))</f>
        <v/>
      </c>
      <c r="N332" s="47" t="str">
        <f>IF(OR(K332="لم يدفع",K332="تأمين فقط",K332="اشتراك 300",B332=""),"",IFERROR(VLOOKUP(SUBSTITUTE(SUBSTITUTE(H332,"~","~~"),"*","~*"),إعدادات_الأنواع!$A$4:$F$40,6,FALSE()),0))</f>
        <v/>
      </c>
      <c r="O332" s="55" t="str">
        <f t="shared" si="22"/>
        <v/>
      </c>
      <c r="P332" s="48" t="str">
        <f t="shared" ca="1" si="23"/>
        <v/>
      </c>
      <c r="Q332" s="52"/>
      <c r="R332" s="49"/>
      <c r="S332" s="50" t="str">
        <f>IF(B332="","",COUNTA(التجديد!E332:E332))</f>
        <v/>
      </c>
      <c r="T332" s="51" t="str">
        <f>IF(B332="","",IFERROR(VLOOKUP(SUBSTITUTE(SUBSTITUTE(H332,"~","~~"),"*","~*"),إعدادات_الأنواع!$A$4:$B$40,2,FALSE()),"?"))</f>
        <v/>
      </c>
    </row>
    <row r="333" spans="1:20" ht="15" customHeight="1">
      <c r="A333" s="20" t="str">
        <f>IF(B333="","",IF(T333="?","⚠️ نوع غير معرف",T333&amp;TEXT(COUNTIFS($T$3:T333,T333),"000")))</f>
        <v/>
      </c>
      <c r="B333" s="38"/>
      <c r="C333" s="38"/>
      <c r="D333" s="39"/>
      <c r="E333" s="54"/>
      <c r="F333" s="41" t="str">
        <f t="shared" ca="1" si="20"/>
        <v/>
      </c>
      <c r="G333" s="42"/>
      <c r="H333" s="37"/>
      <c r="I333" s="43"/>
      <c r="J333" s="44" t="str">
        <f t="shared" si="21"/>
        <v/>
      </c>
      <c r="K333" s="45"/>
      <c r="L333" s="46" t="str">
        <f>IF(OR(K333="لم يدفع",B333=""),"",IF(K333="تأمين فقط",0,IF(K333="اشتراك 300",300,IF(F333&lt;14,IFERROR(VLOOKUP(SUBSTITUTE(SUBSTITUTE(H333,"~","~~"),"*","~*"),إعدادات_الأنواع!$A$4:$D$40,3,FALSE()),0),IFERROR(VLOOKUP(SUBSTITUTE(SUBSTITUTE(H333,"~","~~"),"*","~*"),إعدادات_الأنواع!$A$4:$D$40,4,FALSE()),0)))))</f>
        <v/>
      </c>
      <c r="M333" s="47" t="str">
        <f>IF(OR(K333="لم يدفع",B333=""),"",IFERROR(VLOOKUP(SUBSTITUTE(SUBSTITUTE(H333,"~","~~"),"*","~*"),إعدادات_الأنواع!$A$4:$E$40,5,FALSE()),0))</f>
        <v/>
      </c>
      <c r="N333" s="47" t="str">
        <f>IF(OR(K333="لم يدفع",K333="تأمين فقط",K333="اشتراك 300",B333=""),"",IFERROR(VLOOKUP(SUBSTITUTE(SUBSTITUTE(H333,"~","~~"),"*","~*"),إعدادات_الأنواع!$A$4:$F$40,6,FALSE()),0))</f>
        <v/>
      </c>
      <c r="O333" s="55" t="str">
        <f t="shared" si="22"/>
        <v/>
      </c>
      <c r="P333" s="48" t="str">
        <f t="shared" ca="1" si="23"/>
        <v/>
      </c>
      <c r="Q333" s="52"/>
      <c r="R333" s="49"/>
      <c r="S333" s="50" t="str">
        <f>IF(B333="","",COUNTA(التجديد!E333:E333))</f>
        <v/>
      </c>
      <c r="T333" s="51" t="str">
        <f>IF(B333="","",IFERROR(VLOOKUP(SUBSTITUTE(SUBSTITUTE(H333,"~","~~"),"*","~*"),إعدادات_الأنواع!$A$4:$B$40,2,FALSE()),"?"))</f>
        <v/>
      </c>
    </row>
    <row r="334" spans="1:20" ht="15" customHeight="1">
      <c r="A334" s="20" t="str">
        <f>IF(B334="","",IF(T334="?","⚠️ نوع غير معرف",T334&amp;TEXT(COUNTIFS($T$3:T334,T334),"000")))</f>
        <v/>
      </c>
      <c r="B334" s="38"/>
      <c r="C334" s="38"/>
      <c r="D334" s="39"/>
      <c r="E334" s="54"/>
      <c r="F334" s="41" t="str">
        <f t="shared" ca="1" si="20"/>
        <v/>
      </c>
      <c r="G334" s="42"/>
      <c r="H334" s="37"/>
      <c r="I334" s="43"/>
      <c r="J334" s="44" t="str">
        <f t="shared" si="21"/>
        <v/>
      </c>
      <c r="K334" s="45"/>
      <c r="L334" s="46" t="str">
        <f>IF(OR(K334="لم يدفع",B334=""),"",IF(K334="تأمين فقط",0,IF(K334="اشتراك 300",300,IF(F334&lt;14,IFERROR(VLOOKUP(SUBSTITUTE(SUBSTITUTE(H334,"~","~~"),"*","~*"),إعدادات_الأنواع!$A$4:$D$40,3,FALSE()),0),IFERROR(VLOOKUP(SUBSTITUTE(SUBSTITUTE(H334,"~","~~"),"*","~*"),إعدادات_الأنواع!$A$4:$D$40,4,FALSE()),0)))))</f>
        <v/>
      </c>
      <c r="M334" s="47" t="str">
        <f>IF(OR(K334="لم يدفع",B334=""),"",IFERROR(VLOOKUP(SUBSTITUTE(SUBSTITUTE(H334,"~","~~"),"*","~*"),إعدادات_الأنواع!$A$4:$E$40,5,FALSE()),0))</f>
        <v/>
      </c>
      <c r="N334" s="47" t="str">
        <f>IF(OR(K334="لم يدفع",K334="تأمين فقط",K334="اشتراك 300",B334=""),"",IFERROR(VLOOKUP(SUBSTITUTE(SUBSTITUTE(H334,"~","~~"),"*","~*"),إعدادات_الأنواع!$A$4:$F$40,6,FALSE()),0))</f>
        <v/>
      </c>
      <c r="O334" s="55" t="str">
        <f t="shared" si="22"/>
        <v/>
      </c>
      <c r="P334" s="48" t="str">
        <f t="shared" ca="1" si="23"/>
        <v/>
      </c>
      <c r="Q334" s="52"/>
      <c r="R334" s="49"/>
      <c r="S334" s="50" t="str">
        <f>IF(B334="","",COUNTA(التجديد!E334:E334))</f>
        <v/>
      </c>
      <c r="T334" s="51" t="str">
        <f>IF(B334="","",IFERROR(VLOOKUP(SUBSTITUTE(SUBSTITUTE(H334,"~","~~"),"*","~*"),إعدادات_الأنواع!$A$4:$B$40,2,FALSE()),"?"))</f>
        <v/>
      </c>
    </row>
    <row r="335" spans="1:20" ht="15" customHeight="1">
      <c r="A335" s="20" t="str">
        <f>IF(B335="","",IF(T335="?","⚠️ نوع غير معرف",T335&amp;TEXT(COUNTIFS($T$3:T335,T335),"000")))</f>
        <v/>
      </c>
      <c r="B335" s="38"/>
      <c r="C335" s="38"/>
      <c r="D335" s="39"/>
      <c r="E335" s="54"/>
      <c r="F335" s="41" t="str">
        <f t="shared" ca="1" si="20"/>
        <v/>
      </c>
      <c r="G335" s="42"/>
      <c r="H335" s="37"/>
      <c r="I335" s="43"/>
      <c r="J335" s="44" t="str">
        <f t="shared" si="21"/>
        <v/>
      </c>
      <c r="K335" s="45"/>
      <c r="L335" s="46" t="str">
        <f>IF(OR(K335="لم يدفع",B335=""),"",IF(K335="تأمين فقط",0,IF(K335="اشتراك 300",300,IF(F335&lt;14,IFERROR(VLOOKUP(SUBSTITUTE(SUBSTITUTE(H335,"~","~~"),"*","~*"),إعدادات_الأنواع!$A$4:$D$40,3,FALSE()),0),IFERROR(VLOOKUP(SUBSTITUTE(SUBSTITUTE(H335,"~","~~"),"*","~*"),إعدادات_الأنواع!$A$4:$D$40,4,FALSE()),0)))))</f>
        <v/>
      </c>
      <c r="M335" s="47" t="str">
        <f>IF(OR(K335="لم يدفع",B335=""),"",IFERROR(VLOOKUP(SUBSTITUTE(SUBSTITUTE(H335,"~","~~"),"*","~*"),إعدادات_الأنواع!$A$4:$E$40,5,FALSE()),0))</f>
        <v/>
      </c>
      <c r="N335" s="47" t="str">
        <f>IF(OR(K335="لم يدفع",K335="تأمين فقط",K335="اشتراك 300",B335=""),"",IFERROR(VLOOKUP(SUBSTITUTE(SUBSTITUTE(H335,"~","~~"),"*","~*"),إعدادات_الأنواع!$A$4:$F$40,6,FALSE()),0))</f>
        <v/>
      </c>
      <c r="O335" s="55" t="str">
        <f t="shared" si="22"/>
        <v/>
      </c>
      <c r="P335" s="48" t="str">
        <f t="shared" ca="1" si="23"/>
        <v/>
      </c>
      <c r="Q335" s="52"/>
      <c r="R335" s="49"/>
      <c r="S335" s="50" t="str">
        <f>IF(B335="","",COUNTA(التجديد!E335:E335))</f>
        <v/>
      </c>
      <c r="T335" s="51" t="str">
        <f>IF(B335="","",IFERROR(VLOOKUP(SUBSTITUTE(SUBSTITUTE(H335,"~","~~"),"*","~*"),إعدادات_الأنواع!$A$4:$B$40,2,FALSE()),"?"))</f>
        <v/>
      </c>
    </row>
    <row r="336" spans="1:20" ht="15" customHeight="1">
      <c r="A336" s="20" t="str">
        <f>IF(B336="","",IF(T336="?","⚠️ نوع غير معرف",T336&amp;TEXT(COUNTIFS($T$3:T336,T336),"000")))</f>
        <v/>
      </c>
      <c r="B336" s="38"/>
      <c r="C336" s="38"/>
      <c r="D336" s="39"/>
      <c r="E336" s="54"/>
      <c r="F336" s="41" t="str">
        <f t="shared" ca="1" si="20"/>
        <v/>
      </c>
      <c r="G336" s="42"/>
      <c r="H336" s="37"/>
      <c r="I336" s="43"/>
      <c r="J336" s="44" t="str">
        <f t="shared" si="21"/>
        <v/>
      </c>
      <c r="K336" s="45"/>
      <c r="L336" s="46" t="str">
        <f>IF(OR(K336="لم يدفع",B336=""),"",IF(K336="تأمين فقط",0,IF(K336="اشتراك 300",300,IF(F336&lt;14,IFERROR(VLOOKUP(SUBSTITUTE(SUBSTITUTE(H336,"~","~~"),"*","~*"),إعدادات_الأنواع!$A$4:$D$40,3,FALSE()),0),IFERROR(VLOOKUP(SUBSTITUTE(SUBSTITUTE(H336,"~","~~"),"*","~*"),إعدادات_الأنواع!$A$4:$D$40,4,FALSE()),0)))))</f>
        <v/>
      </c>
      <c r="M336" s="47" t="str">
        <f>IF(OR(K336="لم يدفع",B336=""),"",IFERROR(VLOOKUP(SUBSTITUTE(SUBSTITUTE(H336,"~","~~"),"*","~*"),إعدادات_الأنواع!$A$4:$E$40,5,FALSE()),0))</f>
        <v/>
      </c>
      <c r="N336" s="47" t="str">
        <f>IF(OR(K336="لم يدفع",K336="تأمين فقط",K336="اشتراك 300",B336=""),"",IFERROR(VLOOKUP(SUBSTITUTE(SUBSTITUTE(H336,"~","~~"),"*","~*"),إعدادات_الأنواع!$A$4:$F$40,6,FALSE()),0))</f>
        <v/>
      </c>
      <c r="O336" s="55" t="str">
        <f t="shared" si="22"/>
        <v/>
      </c>
      <c r="P336" s="48" t="str">
        <f t="shared" ca="1" si="23"/>
        <v/>
      </c>
      <c r="Q336" s="52"/>
      <c r="R336" s="49"/>
      <c r="S336" s="50" t="str">
        <f>IF(B336="","",COUNTA(التجديد!E336:E336))</f>
        <v/>
      </c>
      <c r="T336" s="51" t="str">
        <f>IF(B336="","",IFERROR(VLOOKUP(SUBSTITUTE(SUBSTITUTE(H336,"~","~~"),"*","~*"),إعدادات_الأنواع!$A$4:$B$40,2,FALSE()),"?"))</f>
        <v/>
      </c>
    </row>
    <row r="337" spans="1:20" ht="15" customHeight="1">
      <c r="A337" s="20" t="str">
        <f>IF(B337="","",IF(T337="?","⚠️ نوع غير معرف",T337&amp;TEXT(COUNTIFS($T$3:T337,T337),"000")))</f>
        <v/>
      </c>
      <c r="B337" s="38"/>
      <c r="C337" s="38"/>
      <c r="D337" s="39"/>
      <c r="E337" s="54"/>
      <c r="F337" s="41" t="str">
        <f t="shared" ca="1" si="20"/>
        <v/>
      </c>
      <c r="G337" s="42"/>
      <c r="H337" s="37"/>
      <c r="I337" s="43"/>
      <c r="J337" s="44" t="str">
        <f t="shared" si="21"/>
        <v/>
      </c>
      <c r="K337" s="45"/>
      <c r="L337" s="46" t="str">
        <f>IF(OR(K337="لم يدفع",B337=""),"",IF(K337="تأمين فقط",0,IF(K337="اشتراك 300",300,IF(F337&lt;14,IFERROR(VLOOKUP(SUBSTITUTE(SUBSTITUTE(H337,"~","~~"),"*","~*"),إعدادات_الأنواع!$A$4:$D$40,3,FALSE()),0),IFERROR(VLOOKUP(SUBSTITUTE(SUBSTITUTE(H337,"~","~~"),"*","~*"),إعدادات_الأنواع!$A$4:$D$40,4,FALSE()),0)))))</f>
        <v/>
      </c>
      <c r="M337" s="47" t="str">
        <f>IF(OR(K337="لم يدفع",B337=""),"",IFERROR(VLOOKUP(SUBSTITUTE(SUBSTITUTE(H337,"~","~~"),"*","~*"),إعدادات_الأنواع!$A$4:$E$40,5,FALSE()),0))</f>
        <v/>
      </c>
      <c r="N337" s="47" t="str">
        <f>IF(OR(K337="لم يدفع",K337="تأمين فقط",K337="اشتراك 300",B337=""),"",IFERROR(VLOOKUP(SUBSTITUTE(SUBSTITUTE(H337,"~","~~"),"*","~*"),إعدادات_الأنواع!$A$4:$F$40,6,FALSE()),0))</f>
        <v/>
      </c>
      <c r="O337" s="55" t="str">
        <f t="shared" si="22"/>
        <v/>
      </c>
      <c r="P337" s="48" t="str">
        <f t="shared" ca="1" si="23"/>
        <v/>
      </c>
      <c r="Q337" s="52"/>
      <c r="R337" s="49"/>
      <c r="S337" s="50" t="str">
        <f>IF(B337="","",COUNTA(التجديد!E337:E337))</f>
        <v/>
      </c>
      <c r="T337" s="51" t="str">
        <f>IF(B337="","",IFERROR(VLOOKUP(SUBSTITUTE(SUBSTITUTE(H337,"~","~~"),"*","~*"),إعدادات_الأنواع!$A$4:$B$40,2,FALSE()),"?"))</f>
        <v/>
      </c>
    </row>
    <row r="338" spans="1:20" ht="15" customHeight="1">
      <c r="A338" s="20" t="str">
        <f>IF(B338="","",IF(T338="?","⚠️ نوع غير معرف",T338&amp;TEXT(COUNTIFS($T$3:T338,T338),"000")))</f>
        <v/>
      </c>
      <c r="B338" s="38"/>
      <c r="C338" s="38"/>
      <c r="D338" s="39"/>
      <c r="E338" s="54"/>
      <c r="F338" s="41" t="str">
        <f t="shared" ca="1" si="20"/>
        <v/>
      </c>
      <c r="G338" s="42"/>
      <c r="H338" s="37"/>
      <c r="I338" s="43"/>
      <c r="J338" s="44" t="str">
        <f t="shared" si="21"/>
        <v/>
      </c>
      <c r="K338" s="45"/>
      <c r="L338" s="46" t="str">
        <f>IF(OR(K338="لم يدفع",B338=""),"",IF(K338="تأمين فقط",0,IF(K338="اشتراك 300",300,IF(F338&lt;14,IFERROR(VLOOKUP(SUBSTITUTE(SUBSTITUTE(H338,"~","~~"),"*","~*"),إعدادات_الأنواع!$A$4:$D$40,3,FALSE()),0),IFERROR(VLOOKUP(SUBSTITUTE(SUBSTITUTE(H338,"~","~~"),"*","~*"),إعدادات_الأنواع!$A$4:$D$40,4,FALSE()),0)))))</f>
        <v/>
      </c>
      <c r="M338" s="47" t="str">
        <f>IF(OR(K338="لم يدفع",B338=""),"",IFERROR(VLOOKUP(SUBSTITUTE(SUBSTITUTE(H338,"~","~~"),"*","~*"),إعدادات_الأنواع!$A$4:$E$40,5,FALSE()),0))</f>
        <v/>
      </c>
      <c r="N338" s="47" t="str">
        <f>IF(OR(K338="لم يدفع",K338="تأمين فقط",K338="اشتراك 300",B338=""),"",IFERROR(VLOOKUP(SUBSTITUTE(SUBSTITUTE(H338,"~","~~"),"*","~*"),إعدادات_الأنواع!$A$4:$F$40,6,FALSE()),0))</f>
        <v/>
      </c>
      <c r="O338" s="55" t="str">
        <f t="shared" si="22"/>
        <v/>
      </c>
      <c r="P338" s="48" t="str">
        <f t="shared" ca="1" si="23"/>
        <v/>
      </c>
      <c r="Q338" s="52"/>
      <c r="R338" s="49"/>
      <c r="S338" s="50" t="str">
        <f>IF(B338="","",COUNTA(التجديد!E338:E338))</f>
        <v/>
      </c>
      <c r="T338" s="51" t="str">
        <f>IF(B338="","",IFERROR(VLOOKUP(SUBSTITUTE(SUBSTITUTE(H338,"~","~~"),"*","~*"),إعدادات_الأنواع!$A$4:$B$40,2,FALSE()),"?"))</f>
        <v/>
      </c>
    </row>
    <row r="339" spans="1:20" ht="15" customHeight="1">
      <c r="A339" s="20" t="str">
        <f>IF(B339="","",IF(T339="?","⚠️ نوع غير معرف",T339&amp;TEXT(COUNTIFS($T$3:T339,T339),"000")))</f>
        <v/>
      </c>
      <c r="B339" s="38"/>
      <c r="C339" s="38"/>
      <c r="D339" s="39"/>
      <c r="E339" s="54"/>
      <c r="F339" s="41" t="str">
        <f t="shared" ca="1" si="20"/>
        <v/>
      </c>
      <c r="G339" s="42"/>
      <c r="H339" s="37"/>
      <c r="I339" s="43"/>
      <c r="J339" s="44" t="str">
        <f t="shared" si="21"/>
        <v/>
      </c>
      <c r="K339" s="45"/>
      <c r="L339" s="46" t="str">
        <f>IF(OR(K339="لم يدفع",B339=""),"",IF(K339="تأمين فقط",0,IF(K339="اشتراك 300",300,IF(F339&lt;14,IFERROR(VLOOKUP(SUBSTITUTE(SUBSTITUTE(H339,"~","~~"),"*","~*"),إعدادات_الأنواع!$A$4:$D$40,3,FALSE()),0),IFERROR(VLOOKUP(SUBSTITUTE(SUBSTITUTE(H339,"~","~~"),"*","~*"),إعدادات_الأنواع!$A$4:$D$40,4,FALSE()),0)))))</f>
        <v/>
      </c>
      <c r="M339" s="47" t="str">
        <f>IF(OR(K339="لم يدفع",B339=""),"",IFERROR(VLOOKUP(SUBSTITUTE(SUBSTITUTE(H339,"~","~~"),"*","~*"),إعدادات_الأنواع!$A$4:$E$40,5,FALSE()),0))</f>
        <v/>
      </c>
      <c r="N339" s="47" t="str">
        <f>IF(OR(K339="لم يدفع",K339="تأمين فقط",K339="اشتراك 300",B339=""),"",IFERROR(VLOOKUP(SUBSTITUTE(SUBSTITUTE(H339,"~","~~"),"*","~*"),إعدادات_الأنواع!$A$4:$F$40,6,FALSE()),0))</f>
        <v/>
      </c>
      <c r="O339" s="55" t="str">
        <f t="shared" si="22"/>
        <v/>
      </c>
      <c r="P339" s="48" t="str">
        <f t="shared" ca="1" si="23"/>
        <v/>
      </c>
      <c r="Q339" s="52"/>
      <c r="R339" s="49"/>
      <c r="S339" s="50" t="str">
        <f>IF(B339="","",COUNTA(التجديد!E339:E339))</f>
        <v/>
      </c>
      <c r="T339" s="51" t="str">
        <f>IF(B339="","",IFERROR(VLOOKUP(SUBSTITUTE(SUBSTITUTE(H339,"~","~~"),"*","~*"),إعدادات_الأنواع!$A$4:$B$40,2,FALSE()),"?"))</f>
        <v/>
      </c>
    </row>
    <row r="340" spans="1:20" ht="15" customHeight="1">
      <c r="A340" s="20" t="str">
        <f>IF(B340="","",IF(T340="?","⚠️ نوع غير معرف",T340&amp;TEXT(COUNTIFS($T$3:T340,T340),"000")))</f>
        <v/>
      </c>
      <c r="B340" s="38"/>
      <c r="C340" s="38"/>
      <c r="D340" s="39"/>
      <c r="E340" s="54"/>
      <c r="F340" s="41" t="str">
        <f t="shared" ca="1" si="20"/>
        <v/>
      </c>
      <c r="G340" s="42"/>
      <c r="H340" s="37"/>
      <c r="I340" s="43"/>
      <c r="J340" s="44" t="str">
        <f t="shared" si="21"/>
        <v/>
      </c>
      <c r="K340" s="45"/>
      <c r="L340" s="46" t="str">
        <f>IF(OR(K340="لم يدفع",B340=""),"",IF(K340="تأمين فقط",0,IF(K340="اشتراك 300",300,IF(F340&lt;14,IFERROR(VLOOKUP(SUBSTITUTE(SUBSTITUTE(H340,"~","~~"),"*","~*"),إعدادات_الأنواع!$A$4:$D$40,3,FALSE()),0),IFERROR(VLOOKUP(SUBSTITUTE(SUBSTITUTE(H340,"~","~~"),"*","~*"),إعدادات_الأنواع!$A$4:$D$40,4,FALSE()),0)))))</f>
        <v/>
      </c>
      <c r="M340" s="47" t="str">
        <f>IF(OR(K340="لم يدفع",B340=""),"",IFERROR(VLOOKUP(SUBSTITUTE(SUBSTITUTE(H340,"~","~~"),"*","~*"),إعدادات_الأنواع!$A$4:$E$40,5,FALSE()),0))</f>
        <v/>
      </c>
      <c r="N340" s="47" t="str">
        <f>IF(OR(K340="لم يدفع",K340="تأمين فقط",K340="اشتراك 300",B340=""),"",IFERROR(VLOOKUP(SUBSTITUTE(SUBSTITUTE(H340,"~","~~"),"*","~*"),إعدادات_الأنواع!$A$4:$F$40,6,FALSE()),0))</f>
        <v/>
      </c>
      <c r="O340" s="55" t="str">
        <f t="shared" si="22"/>
        <v/>
      </c>
      <c r="P340" s="48" t="str">
        <f t="shared" ca="1" si="23"/>
        <v/>
      </c>
      <c r="Q340" s="52"/>
      <c r="R340" s="49"/>
      <c r="S340" s="50" t="str">
        <f>IF(B340="","",COUNTA(التجديد!E340:E340))</f>
        <v/>
      </c>
      <c r="T340" s="51" t="str">
        <f>IF(B340="","",IFERROR(VLOOKUP(SUBSTITUTE(SUBSTITUTE(H340,"~","~~"),"*","~*"),إعدادات_الأنواع!$A$4:$B$40,2,FALSE()),"?"))</f>
        <v/>
      </c>
    </row>
    <row r="341" spans="1:20" ht="15" customHeight="1">
      <c r="A341" s="20" t="str">
        <f>IF(B341="","",IF(T341="?","⚠️ نوع غير معرف",T341&amp;TEXT(COUNTIFS($T$3:T341,T341),"000")))</f>
        <v/>
      </c>
      <c r="B341" s="38"/>
      <c r="C341" s="38"/>
      <c r="D341" s="39"/>
      <c r="E341" s="54"/>
      <c r="F341" s="41" t="str">
        <f t="shared" ca="1" si="20"/>
        <v/>
      </c>
      <c r="G341" s="42"/>
      <c r="H341" s="37"/>
      <c r="I341" s="43"/>
      <c r="J341" s="44" t="str">
        <f t="shared" si="21"/>
        <v/>
      </c>
      <c r="K341" s="45"/>
      <c r="L341" s="46" t="str">
        <f>IF(OR(K341="لم يدفع",B341=""),"",IF(K341="تأمين فقط",0,IF(K341="اشتراك 300",300,IF(F341&lt;14,IFERROR(VLOOKUP(SUBSTITUTE(SUBSTITUTE(H341,"~","~~"),"*","~*"),إعدادات_الأنواع!$A$4:$D$40,3,FALSE()),0),IFERROR(VLOOKUP(SUBSTITUTE(SUBSTITUTE(H341,"~","~~"),"*","~*"),إعدادات_الأنواع!$A$4:$D$40,4,FALSE()),0)))))</f>
        <v/>
      </c>
      <c r="M341" s="47" t="str">
        <f>IF(OR(K341="لم يدفع",B341=""),"",IFERROR(VLOOKUP(SUBSTITUTE(SUBSTITUTE(H341,"~","~~"),"*","~*"),إعدادات_الأنواع!$A$4:$E$40,5,FALSE()),0))</f>
        <v/>
      </c>
      <c r="N341" s="47" t="str">
        <f>IF(OR(K341="لم يدفع",K341="تأمين فقط",K341="اشتراك 300",B341=""),"",IFERROR(VLOOKUP(SUBSTITUTE(SUBSTITUTE(H341,"~","~~"),"*","~*"),إعدادات_الأنواع!$A$4:$F$40,6,FALSE()),0))</f>
        <v/>
      </c>
      <c r="O341" s="55" t="str">
        <f t="shared" si="22"/>
        <v/>
      </c>
      <c r="P341" s="48" t="str">
        <f t="shared" ca="1" si="23"/>
        <v/>
      </c>
      <c r="Q341" s="52"/>
      <c r="R341" s="49"/>
      <c r="S341" s="50" t="str">
        <f>IF(B341="","",COUNTA(التجديد!E341:E341))</f>
        <v/>
      </c>
      <c r="T341" s="51" t="str">
        <f>IF(B341="","",IFERROR(VLOOKUP(SUBSTITUTE(SUBSTITUTE(H341,"~","~~"),"*","~*"),إعدادات_الأنواع!$A$4:$B$40,2,FALSE()),"?"))</f>
        <v/>
      </c>
    </row>
    <row r="342" spans="1:20" ht="15" customHeight="1">
      <c r="A342" s="20" t="str">
        <f>IF(B342="","",IF(T342="?","⚠️ نوع غير معرف",T342&amp;TEXT(COUNTIFS($T$3:T342,T342),"000")))</f>
        <v/>
      </c>
      <c r="B342" s="38"/>
      <c r="C342" s="38"/>
      <c r="D342" s="39"/>
      <c r="E342" s="54"/>
      <c r="F342" s="41" t="str">
        <f t="shared" ca="1" si="20"/>
        <v/>
      </c>
      <c r="G342" s="42"/>
      <c r="H342" s="37"/>
      <c r="I342" s="43"/>
      <c r="J342" s="44" t="str">
        <f t="shared" si="21"/>
        <v/>
      </c>
      <c r="K342" s="45"/>
      <c r="L342" s="46" t="str">
        <f>IF(OR(K342="لم يدفع",B342=""),"",IF(K342="تأمين فقط",0,IF(K342="اشتراك 300",300,IF(F342&lt;14,IFERROR(VLOOKUP(SUBSTITUTE(SUBSTITUTE(H342,"~","~~"),"*","~*"),إعدادات_الأنواع!$A$4:$D$40,3,FALSE()),0),IFERROR(VLOOKUP(SUBSTITUTE(SUBSTITUTE(H342,"~","~~"),"*","~*"),إعدادات_الأنواع!$A$4:$D$40,4,FALSE()),0)))))</f>
        <v/>
      </c>
      <c r="M342" s="47" t="str">
        <f>IF(OR(K342="لم يدفع",B342=""),"",IFERROR(VLOOKUP(SUBSTITUTE(SUBSTITUTE(H342,"~","~~"),"*","~*"),إعدادات_الأنواع!$A$4:$E$40,5,FALSE()),0))</f>
        <v/>
      </c>
      <c r="N342" s="47" t="str">
        <f>IF(OR(K342="لم يدفع",K342="تأمين فقط",K342="اشتراك 300",B342=""),"",IFERROR(VLOOKUP(SUBSTITUTE(SUBSTITUTE(H342,"~","~~"),"*","~*"),إعدادات_الأنواع!$A$4:$F$40,6,FALSE()),0))</f>
        <v/>
      </c>
      <c r="O342" s="55" t="str">
        <f t="shared" si="22"/>
        <v/>
      </c>
      <c r="P342" s="48" t="str">
        <f t="shared" ca="1" si="23"/>
        <v/>
      </c>
      <c r="Q342" s="52"/>
      <c r="R342" s="49"/>
      <c r="S342" s="50" t="str">
        <f>IF(B342="","",COUNTA(التجديد!E342:E342))</f>
        <v/>
      </c>
      <c r="T342" s="51" t="str">
        <f>IF(B342="","",IFERROR(VLOOKUP(SUBSTITUTE(SUBSTITUTE(H342,"~","~~"),"*","~*"),إعدادات_الأنواع!$A$4:$B$40,2,FALSE()),"?"))</f>
        <v/>
      </c>
    </row>
    <row r="343" spans="1:20" ht="15" customHeight="1">
      <c r="A343" s="20" t="str">
        <f>IF(B343="","",IF(T343="?","⚠️ نوع غير معرف",T343&amp;TEXT(COUNTIFS($T$3:T343,T343),"000")))</f>
        <v/>
      </c>
      <c r="B343" s="38"/>
      <c r="C343" s="38"/>
      <c r="D343" s="39"/>
      <c r="E343" s="54"/>
      <c r="F343" s="41" t="str">
        <f t="shared" ca="1" si="20"/>
        <v/>
      </c>
      <c r="G343" s="42"/>
      <c r="H343" s="37"/>
      <c r="I343" s="43"/>
      <c r="J343" s="44" t="str">
        <f t="shared" si="21"/>
        <v/>
      </c>
      <c r="K343" s="45"/>
      <c r="L343" s="46" t="str">
        <f>IF(OR(K343="لم يدفع",B343=""),"",IF(K343="تأمين فقط",0,IF(K343="اشتراك 300",300,IF(F343&lt;14,IFERROR(VLOOKUP(SUBSTITUTE(SUBSTITUTE(H343,"~","~~"),"*","~*"),إعدادات_الأنواع!$A$4:$D$40,3,FALSE()),0),IFERROR(VLOOKUP(SUBSTITUTE(SUBSTITUTE(H343,"~","~~"),"*","~*"),إعدادات_الأنواع!$A$4:$D$40,4,FALSE()),0)))))</f>
        <v/>
      </c>
      <c r="M343" s="47" t="str">
        <f>IF(OR(K343="لم يدفع",B343=""),"",IFERROR(VLOOKUP(SUBSTITUTE(SUBSTITUTE(H343,"~","~~"),"*","~*"),إعدادات_الأنواع!$A$4:$E$40,5,FALSE()),0))</f>
        <v/>
      </c>
      <c r="N343" s="47" t="str">
        <f>IF(OR(K343="لم يدفع",K343="تأمين فقط",K343="اشتراك 300",B343=""),"",IFERROR(VLOOKUP(SUBSTITUTE(SUBSTITUTE(H343,"~","~~"),"*","~*"),إعدادات_الأنواع!$A$4:$F$40,6,FALSE()),0))</f>
        <v/>
      </c>
      <c r="O343" s="55" t="str">
        <f t="shared" si="22"/>
        <v/>
      </c>
      <c r="P343" s="48" t="str">
        <f t="shared" ca="1" si="23"/>
        <v/>
      </c>
      <c r="Q343" s="52"/>
      <c r="R343" s="49"/>
      <c r="S343" s="50" t="str">
        <f>IF(B343="","",COUNTA(التجديد!E343:E343))</f>
        <v/>
      </c>
      <c r="T343" s="51" t="str">
        <f>IF(B343="","",IFERROR(VLOOKUP(SUBSTITUTE(SUBSTITUTE(H343,"~","~~"),"*","~*"),إعدادات_الأنواع!$A$4:$B$40,2,FALSE()),"?"))</f>
        <v/>
      </c>
    </row>
    <row r="344" spans="1:20" ht="15" customHeight="1">
      <c r="A344" s="20" t="str">
        <f>IF(B344="","",IF(T344="?","⚠️ نوع غير معرف",T344&amp;TEXT(COUNTIFS($T$3:T344,T344),"000")))</f>
        <v/>
      </c>
      <c r="B344" s="38"/>
      <c r="C344" s="38"/>
      <c r="D344" s="39"/>
      <c r="E344" s="54"/>
      <c r="F344" s="41" t="str">
        <f t="shared" ca="1" si="20"/>
        <v/>
      </c>
      <c r="G344" s="42"/>
      <c r="H344" s="37"/>
      <c r="I344" s="43"/>
      <c r="J344" s="44" t="str">
        <f t="shared" si="21"/>
        <v/>
      </c>
      <c r="K344" s="45"/>
      <c r="L344" s="46" t="str">
        <f>IF(OR(K344="لم يدفع",B344=""),"",IF(K344="تأمين فقط",0,IF(K344="اشتراك 300",300,IF(F344&lt;14,IFERROR(VLOOKUP(SUBSTITUTE(SUBSTITUTE(H344,"~","~~"),"*","~*"),إعدادات_الأنواع!$A$4:$D$40,3,FALSE()),0),IFERROR(VLOOKUP(SUBSTITUTE(SUBSTITUTE(H344,"~","~~"),"*","~*"),إعدادات_الأنواع!$A$4:$D$40,4,FALSE()),0)))))</f>
        <v/>
      </c>
      <c r="M344" s="47" t="str">
        <f>IF(OR(K344="لم يدفع",B344=""),"",IFERROR(VLOOKUP(SUBSTITUTE(SUBSTITUTE(H344,"~","~~"),"*","~*"),إعدادات_الأنواع!$A$4:$E$40,5,FALSE()),0))</f>
        <v/>
      </c>
      <c r="N344" s="47" t="str">
        <f>IF(OR(K344="لم يدفع",K344="تأمين فقط",K344="اشتراك 300",B344=""),"",IFERROR(VLOOKUP(SUBSTITUTE(SUBSTITUTE(H344,"~","~~"),"*","~*"),إعدادات_الأنواع!$A$4:$F$40,6,FALSE()),0))</f>
        <v/>
      </c>
      <c r="O344" s="55" t="str">
        <f t="shared" si="22"/>
        <v/>
      </c>
      <c r="P344" s="48" t="str">
        <f t="shared" ca="1" si="23"/>
        <v/>
      </c>
      <c r="Q344" s="52"/>
      <c r="R344" s="49"/>
      <c r="S344" s="50" t="str">
        <f>IF(B344="","",COUNTA(التجديد!E344:E344))</f>
        <v/>
      </c>
      <c r="T344" s="51" t="str">
        <f>IF(B344="","",IFERROR(VLOOKUP(SUBSTITUTE(SUBSTITUTE(H344,"~","~~"),"*","~*"),إعدادات_الأنواع!$A$4:$B$40,2,FALSE()),"?"))</f>
        <v/>
      </c>
    </row>
    <row r="345" spans="1:20" ht="15" customHeight="1">
      <c r="A345" s="20" t="str">
        <f>IF(B345="","",IF(T345="?","⚠️ نوع غير معرف",T345&amp;TEXT(COUNTIFS($T$3:T345,T345),"000")))</f>
        <v/>
      </c>
      <c r="B345" s="38"/>
      <c r="C345" s="38"/>
      <c r="D345" s="39"/>
      <c r="E345" s="54"/>
      <c r="F345" s="41" t="str">
        <f t="shared" ca="1" si="20"/>
        <v/>
      </c>
      <c r="G345" s="42"/>
      <c r="H345" s="37"/>
      <c r="I345" s="43"/>
      <c r="J345" s="44" t="str">
        <f t="shared" si="21"/>
        <v/>
      </c>
      <c r="K345" s="45"/>
      <c r="L345" s="46" t="str">
        <f>IF(OR(K345="لم يدفع",B345=""),"",IF(K345="تأمين فقط",0,IF(K345="اشتراك 300",300,IF(F345&lt;14,IFERROR(VLOOKUP(SUBSTITUTE(SUBSTITUTE(H345,"~","~~"),"*","~*"),إعدادات_الأنواع!$A$4:$D$40,3,FALSE()),0),IFERROR(VLOOKUP(SUBSTITUTE(SUBSTITUTE(H345,"~","~~"),"*","~*"),إعدادات_الأنواع!$A$4:$D$40,4,FALSE()),0)))))</f>
        <v/>
      </c>
      <c r="M345" s="47" t="str">
        <f>IF(OR(K345="لم يدفع",B345=""),"",IFERROR(VLOOKUP(SUBSTITUTE(SUBSTITUTE(H345,"~","~~"),"*","~*"),إعدادات_الأنواع!$A$4:$E$40,5,FALSE()),0))</f>
        <v/>
      </c>
      <c r="N345" s="47" t="str">
        <f>IF(OR(K345="لم يدفع",K345="تأمين فقط",K345="اشتراك 300",B345=""),"",IFERROR(VLOOKUP(SUBSTITUTE(SUBSTITUTE(H345,"~","~~"),"*","~*"),إعدادات_الأنواع!$A$4:$F$40,6,FALSE()),0))</f>
        <v/>
      </c>
      <c r="O345" s="55" t="str">
        <f t="shared" si="22"/>
        <v/>
      </c>
      <c r="P345" s="48" t="str">
        <f t="shared" ca="1" si="23"/>
        <v/>
      </c>
      <c r="Q345" s="52"/>
      <c r="R345" s="49"/>
      <c r="S345" s="50" t="str">
        <f>IF(B345="","",COUNTA(التجديد!E345:E345))</f>
        <v/>
      </c>
      <c r="T345" s="51" t="str">
        <f>IF(B345="","",IFERROR(VLOOKUP(SUBSTITUTE(SUBSTITUTE(H345,"~","~~"),"*","~*"),إعدادات_الأنواع!$A$4:$B$40,2,FALSE()),"?"))</f>
        <v/>
      </c>
    </row>
    <row r="346" spans="1:20" ht="15" customHeight="1">
      <c r="A346" s="20" t="str">
        <f>IF(B346="","",IF(T346="?","⚠️ نوع غير معرف",T346&amp;TEXT(COUNTIFS($T$3:T346,T346),"000")))</f>
        <v/>
      </c>
      <c r="B346" s="38"/>
      <c r="C346" s="38"/>
      <c r="D346" s="39"/>
      <c r="E346" s="54"/>
      <c r="F346" s="41" t="str">
        <f t="shared" ca="1" si="20"/>
        <v/>
      </c>
      <c r="G346" s="42"/>
      <c r="H346" s="37"/>
      <c r="I346" s="43"/>
      <c r="J346" s="44" t="str">
        <f t="shared" si="21"/>
        <v/>
      </c>
      <c r="K346" s="45"/>
      <c r="L346" s="46" t="str">
        <f>IF(OR(K346="لم يدفع",B346=""),"",IF(K346="تأمين فقط",0,IF(K346="اشتراك 300",300,IF(F346&lt;14,IFERROR(VLOOKUP(SUBSTITUTE(SUBSTITUTE(H346,"~","~~"),"*","~*"),إعدادات_الأنواع!$A$4:$D$40,3,FALSE()),0),IFERROR(VLOOKUP(SUBSTITUTE(SUBSTITUTE(H346,"~","~~"),"*","~*"),إعدادات_الأنواع!$A$4:$D$40,4,FALSE()),0)))))</f>
        <v/>
      </c>
      <c r="M346" s="47" t="str">
        <f>IF(OR(K346="لم يدفع",B346=""),"",IFERROR(VLOOKUP(SUBSTITUTE(SUBSTITUTE(H346,"~","~~"),"*","~*"),إعدادات_الأنواع!$A$4:$E$40,5,FALSE()),0))</f>
        <v/>
      </c>
      <c r="N346" s="47" t="str">
        <f>IF(OR(K346="لم يدفع",K346="تأمين فقط",K346="اشتراك 300",B346=""),"",IFERROR(VLOOKUP(SUBSTITUTE(SUBSTITUTE(H346,"~","~~"),"*","~*"),إعدادات_الأنواع!$A$4:$F$40,6,FALSE()),0))</f>
        <v/>
      </c>
      <c r="O346" s="55" t="str">
        <f t="shared" si="22"/>
        <v/>
      </c>
      <c r="P346" s="48" t="str">
        <f t="shared" ca="1" si="23"/>
        <v/>
      </c>
      <c r="Q346" s="52"/>
      <c r="R346" s="49"/>
      <c r="S346" s="50" t="str">
        <f>IF(B346="","",COUNTA(التجديد!E346:E346))</f>
        <v/>
      </c>
      <c r="T346" s="51" t="str">
        <f>IF(B346="","",IFERROR(VLOOKUP(SUBSTITUTE(SUBSTITUTE(H346,"~","~~"),"*","~*"),إعدادات_الأنواع!$A$4:$B$40,2,FALSE()),"?"))</f>
        <v/>
      </c>
    </row>
    <row r="347" spans="1:20" ht="15" customHeight="1">
      <c r="A347" s="20" t="str">
        <f>IF(B347="","",IF(T347="?","⚠️ نوع غير معرف",T347&amp;TEXT(COUNTIFS($T$3:T347,T347),"000")))</f>
        <v/>
      </c>
      <c r="B347" s="38"/>
      <c r="C347" s="38"/>
      <c r="D347" s="39"/>
      <c r="E347" s="54"/>
      <c r="F347" s="41" t="str">
        <f t="shared" ca="1" si="20"/>
        <v/>
      </c>
      <c r="G347" s="42"/>
      <c r="H347" s="37"/>
      <c r="I347" s="43"/>
      <c r="J347" s="44" t="str">
        <f t="shared" si="21"/>
        <v/>
      </c>
      <c r="K347" s="45"/>
      <c r="L347" s="46" t="str">
        <f>IF(OR(K347="لم يدفع",B347=""),"",IF(K347="تأمين فقط",0,IF(K347="اشتراك 300",300,IF(F347&lt;14,IFERROR(VLOOKUP(SUBSTITUTE(SUBSTITUTE(H347,"~","~~"),"*","~*"),إعدادات_الأنواع!$A$4:$D$40,3,FALSE()),0),IFERROR(VLOOKUP(SUBSTITUTE(SUBSTITUTE(H347,"~","~~"),"*","~*"),إعدادات_الأنواع!$A$4:$D$40,4,FALSE()),0)))))</f>
        <v/>
      </c>
      <c r="M347" s="47" t="str">
        <f>IF(OR(K347="لم يدفع",B347=""),"",IFERROR(VLOOKUP(SUBSTITUTE(SUBSTITUTE(H347,"~","~~"),"*","~*"),إعدادات_الأنواع!$A$4:$E$40,5,FALSE()),0))</f>
        <v/>
      </c>
      <c r="N347" s="47" t="str">
        <f>IF(OR(K347="لم يدفع",K347="تأمين فقط",K347="اشتراك 300",B347=""),"",IFERROR(VLOOKUP(SUBSTITUTE(SUBSTITUTE(H347,"~","~~"),"*","~*"),إعدادات_الأنواع!$A$4:$F$40,6,FALSE()),0))</f>
        <v/>
      </c>
      <c r="O347" s="55" t="str">
        <f t="shared" si="22"/>
        <v/>
      </c>
      <c r="P347" s="48" t="str">
        <f t="shared" ca="1" si="23"/>
        <v/>
      </c>
      <c r="Q347" s="52"/>
      <c r="R347" s="49"/>
      <c r="S347" s="50" t="str">
        <f>IF(B347="","",COUNTA(التجديد!E347:E347))</f>
        <v/>
      </c>
      <c r="T347" s="51" t="str">
        <f>IF(B347="","",IFERROR(VLOOKUP(SUBSTITUTE(SUBSTITUTE(H347,"~","~~"),"*","~*"),إعدادات_الأنواع!$A$4:$B$40,2,FALSE()),"?"))</f>
        <v/>
      </c>
    </row>
    <row r="348" spans="1:20" ht="15" customHeight="1">
      <c r="A348" s="20" t="str">
        <f>IF(B348="","",IF(T348="?","⚠️ نوع غير معرف",T348&amp;TEXT(COUNTIFS($T$3:T348,T348),"000")))</f>
        <v/>
      </c>
      <c r="B348" s="38"/>
      <c r="C348" s="38"/>
      <c r="D348" s="39"/>
      <c r="E348" s="54"/>
      <c r="F348" s="41" t="str">
        <f t="shared" ca="1" si="20"/>
        <v/>
      </c>
      <c r="G348" s="42"/>
      <c r="H348" s="37"/>
      <c r="I348" s="43"/>
      <c r="J348" s="44" t="str">
        <f t="shared" si="21"/>
        <v/>
      </c>
      <c r="K348" s="45"/>
      <c r="L348" s="46" t="str">
        <f>IF(OR(K348="لم يدفع",B348=""),"",IF(K348="تأمين فقط",0,IF(K348="اشتراك 300",300,IF(F348&lt;14,IFERROR(VLOOKUP(SUBSTITUTE(SUBSTITUTE(H348,"~","~~"),"*","~*"),إعدادات_الأنواع!$A$4:$D$40,3,FALSE()),0),IFERROR(VLOOKUP(SUBSTITUTE(SUBSTITUTE(H348,"~","~~"),"*","~*"),إعدادات_الأنواع!$A$4:$D$40,4,FALSE()),0)))))</f>
        <v/>
      </c>
      <c r="M348" s="47" t="str">
        <f>IF(OR(K348="لم يدفع",B348=""),"",IFERROR(VLOOKUP(SUBSTITUTE(SUBSTITUTE(H348,"~","~~"),"*","~*"),إعدادات_الأنواع!$A$4:$E$40,5,FALSE()),0))</f>
        <v/>
      </c>
      <c r="N348" s="47" t="str">
        <f>IF(OR(K348="لم يدفع",K348="تأمين فقط",K348="اشتراك 300",B348=""),"",IFERROR(VLOOKUP(SUBSTITUTE(SUBSTITUTE(H348,"~","~~"),"*","~*"),إعدادات_الأنواع!$A$4:$F$40,6,FALSE()),0))</f>
        <v/>
      </c>
      <c r="O348" s="55" t="str">
        <f t="shared" si="22"/>
        <v/>
      </c>
      <c r="P348" s="48" t="str">
        <f t="shared" ca="1" si="23"/>
        <v/>
      </c>
      <c r="Q348" s="52"/>
      <c r="R348" s="49"/>
      <c r="S348" s="50" t="str">
        <f>IF(B348="","",COUNTA(التجديد!E348:E348))</f>
        <v/>
      </c>
      <c r="T348" s="51" t="str">
        <f>IF(B348="","",IFERROR(VLOOKUP(SUBSTITUTE(SUBSTITUTE(H348,"~","~~"),"*","~*"),إعدادات_الأنواع!$A$4:$B$40,2,FALSE()),"?"))</f>
        <v/>
      </c>
    </row>
    <row r="349" spans="1:20" ht="15" customHeight="1">
      <c r="A349" s="20" t="str">
        <f>IF(B349="","",IF(T349="?","⚠️ نوع غير معرف",T349&amp;TEXT(COUNTIFS($T$3:T349,T349),"000")))</f>
        <v/>
      </c>
      <c r="B349" s="38"/>
      <c r="C349" s="38"/>
      <c r="D349" s="39"/>
      <c r="E349" s="54"/>
      <c r="F349" s="41" t="str">
        <f t="shared" ca="1" si="20"/>
        <v/>
      </c>
      <c r="G349" s="42"/>
      <c r="H349" s="37"/>
      <c r="I349" s="43"/>
      <c r="J349" s="44" t="str">
        <f t="shared" si="21"/>
        <v/>
      </c>
      <c r="K349" s="45"/>
      <c r="L349" s="46" t="str">
        <f>IF(OR(K349="لم يدفع",B349=""),"",IF(K349="تأمين فقط",0,IF(K349="اشتراك 300",300,IF(F349&lt;14,IFERROR(VLOOKUP(SUBSTITUTE(SUBSTITUTE(H349,"~","~~"),"*","~*"),إعدادات_الأنواع!$A$4:$D$40,3,FALSE()),0),IFERROR(VLOOKUP(SUBSTITUTE(SUBSTITUTE(H349,"~","~~"),"*","~*"),إعدادات_الأنواع!$A$4:$D$40,4,FALSE()),0)))))</f>
        <v/>
      </c>
      <c r="M349" s="47" t="str">
        <f>IF(OR(K349="لم يدفع",B349=""),"",IFERROR(VLOOKUP(SUBSTITUTE(SUBSTITUTE(H349,"~","~~"),"*","~*"),إعدادات_الأنواع!$A$4:$E$40,5,FALSE()),0))</f>
        <v/>
      </c>
      <c r="N349" s="47" t="str">
        <f>IF(OR(K349="لم يدفع",K349="تأمين فقط",K349="اشتراك 300",B349=""),"",IFERROR(VLOOKUP(SUBSTITUTE(SUBSTITUTE(H349,"~","~~"),"*","~*"),إعدادات_الأنواع!$A$4:$F$40,6,FALSE()),0))</f>
        <v/>
      </c>
      <c r="O349" s="55" t="str">
        <f t="shared" si="22"/>
        <v/>
      </c>
      <c r="P349" s="48" t="str">
        <f t="shared" ca="1" si="23"/>
        <v/>
      </c>
      <c r="Q349" s="52"/>
      <c r="R349" s="49"/>
      <c r="S349" s="50" t="str">
        <f>IF(B349="","",COUNTA(التجديد!E349:E349))</f>
        <v/>
      </c>
      <c r="T349" s="51" t="str">
        <f>IF(B349="","",IFERROR(VLOOKUP(SUBSTITUTE(SUBSTITUTE(H349,"~","~~"),"*","~*"),إعدادات_الأنواع!$A$4:$B$40,2,FALSE()),"?"))</f>
        <v/>
      </c>
    </row>
    <row r="350" spans="1:20" ht="15" customHeight="1">
      <c r="A350" s="20" t="str">
        <f>IF(B350="","",IF(T350="?","⚠️ نوع غير معرف",T350&amp;TEXT(COUNTIFS($T$3:T350,T350),"000")))</f>
        <v/>
      </c>
      <c r="B350" s="38"/>
      <c r="C350" s="38"/>
      <c r="D350" s="39"/>
      <c r="E350" s="54"/>
      <c r="F350" s="41" t="str">
        <f t="shared" ca="1" si="20"/>
        <v/>
      </c>
      <c r="G350" s="42"/>
      <c r="H350" s="37"/>
      <c r="I350" s="43"/>
      <c r="J350" s="44" t="str">
        <f t="shared" si="21"/>
        <v/>
      </c>
      <c r="K350" s="45"/>
      <c r="L350" s="46" t="str">
        <f>IF(OR(K350="لم يدفع",B350=""),"",IF(K350="تأمين فقط",0,IF(K350="اشتراك 300",300,IF(F350&lt;14,IFERROR(VLOOKUP(SUBSTITUTE(SUBSTITUTE(H350,"~","~~"),"*","~*"),إعدادات_الأنواع!$A$4:$D$40,3,FALSE()),0),IFERROR(VLOOKUP(SUBSTITUTE(SUBSTITUTE(H350,"~","~~"),"*","~*"),إعدادات_الأنواع!$A$4:$D$40,4,FALSE()),0)))))</f>
        <v/>
      </c>
      <c r="M350" s="47" t="str">
        <f>IF(OR(K350="لم يدفع",B350=""),"",IFERROR(VLOOKUP(SUBSTITUTE(SUBSTITUTE(H350,"~","~~"),"*","~*"),إعدادات_الأنواع!$A$4:$E$40,5,FALSE()),0))</f>
        <v/>
      </c>
      <c r="N350" s="47" t="str">
        <f>IF(OR(K350="لم يدفع",K350="تأمين فقط",K350="اشتراك 300",B350=""),"",IFERROR(VLOOKUP(SUBSTITUTE(SUBSTITUTE(H350,"~","~~"),"*","~*"),إعدادات_الأنواع!$A$4:$F$40,6,FALSE()),0))</f>
        <v/>
      </c>
      <c r="O350" s="55" t="str">
        <f t="shared" si="22"/>
        <v/>
      </c>
      <c r="P350" s="48" t="str">
        <f t="shared" ca="1" si="23"/>
        <v/>
      </c>
      <c r="Q350" s="52"/>
      <c r="R350" s="49"/>
      <c r="S350" s="50" t="str">
        <f>IF(B350="","",COUNTA(التجديد!E350:E350))</f>
        <v/>
      </c>
      <c r="T350" s="51" t="str">
        <f>IF(B350="","",IFERROR(VLOOKUP(SUBSTITUTE(SUBSTITUTE(H350,"~","~~"),"*","~*"),إعدادات_الأنواع!$A$4:$B$40,2,FALSE()),"?"))</f>
        <v/>
      </c>
    </row>
    <row r="351" spans="1:20" ht="15" customHeight="1">
      <c r="A351" s="20" t="str">
        <f>IF(B351="","",IF(T351="?","⚠️ نوع غير معرف",T351&amp;TEXT(COUNTIFS($T$3:T351,T351),"000")))</f>
        <v/>
      </c>
      <c r="B351" s="38"/>
      <c r="C351" s="38"/>
      <c r="D351" s="39"/>
      <c r="E351" s="54"/>
      <c r="F351" s="41" t="str">
        <f t="shared" ca="1" si="20"/>
        <v/>
      </c>
      <c r="G351" s="42"/>
      <c r="H351" s="37"/>
      <c r="I351" s="43"/>
      <c r="J351" s="44" t="str">
        <f t="shared" si="21"/>
        <v/>
      </c>
      <c r="K351" s="45"/>
      <c r="L351" s="46" t="str">
        <f>IF(OR(K351="لم يدفع",B351=""),"",IF(K351="تأمين فقط",0,IF(K351="اشتراك 300",300,IF(F351&lt;14,IFERROR(VLOOKUP(SUBSTITUTE(SUBSTITUTE(H351,"~","~~"),"*","~*"),إعدادات_الأنواع!$A$4:$D$40,3,FALSE()),0),IFERROR(VLOOKUP(SUBSTITUTE(SUBSTITUTE(H351,"~","~~"),"*","~*"),إعدادات_الأنواع!$A$4:$D$40,4,FALSE()),0)))))</f>
        <v/>
      </c>
      <c r="M351" s="47" t="str">
        <f>IF(OR(K351="لم يدفع",B351=""),"",IFERROR(VLOOKUP(SUBSTITUTE(SUBSTITUTE(H351,"~","~~"),"*","~*"),إعدادات_الأنواع!$A$4:$E$40,5,FALSE()),0))</f>
        <v/>
      </c>
      <c r="N351" s="47" t="str">
        <f>IF(OR(K351="لم يدفع",K351="تأمين فقط",K351="اشتراك 300",B351=""),"",IFERROR(VLOOKUP(SUBSTITUTE(SUBSTITUTE(H351,"~","~~"),"*","~*"),إعدادات_الأنواع!$A$4:$F$40,6,FALSE()),0))</f>
        <v/>
      </c>
      <c r="O351" s="55" t="str">
        <f t="shared" si="22"/>
        <v/>
      </c>
      <c r="P351" s="48" t="str">
        <f t="shared" ca="1" si="23"/>
        <v/>
      </c>
      <c r="Q351" s="52"/>
      <c r="R351" s="49"/>
      <c r="S351" s="50" t="str">
        <f>IF(B351="","",COUNTA(التجديد!E351:E351))</f>
        <v/>
      </c>
      <c r="T351" s="51" t="str">
        <f>IF(B351="","",IFERROR(VLOOKUP(SUBSTITUTE(SUBSTITUTE(H351,"~","~~"),"*","~*"),إعدادات_الأنواع!$A$4:$B$40,2,FALSE()),"?"))</f>
        <v/>
      </c>
    </row>
    <row r="352" spans="1:20" ht="15" customHeight="1">
      <c r="A352" s="20" t="str">
        <f>IF(B352="","",IF(T352="?","⚠️ نوع غير معرف",T352&amp;TEXT(COUNTIFS($T$3:T352,T352),"000")))</f>
        <v/>
      </c>
      <c r="B352" s="38"/>
      <c r="C352" s="38"/>
      <c r="D352" s="39"/>
      <c r="E352" s="54"/>
      <c r="F352" s="41" t="str">
        <f t="shared" ca="1" si="20"/>
        <v/>
      </c>
      <c r="G352" s="42"/>
      <c r="H352" s="37"/>
      <c r="I352" s="43"/>
      <c r="J352" s="44" t="str">
        <f t="shared" si="21"/>
        <v/>
      </c>
      <c r="K352" s="45"/>
      <c r="L352" s="46" t="str">
        <f>IF(OR(K352="لم يدفع",B352=""),"",IF(K352="تأمين فقط",0,IF(K352="اشتراك 300",300,IF(F352&lt;14,IFERROR(VLOOKUP(SUBSTITUTE(SUBSTITUTE(H352,"~","~~"),"*","~*"),إعدادات_الأنواع!$A$4:$D$40,3,FALSE()),0),IFERROR(VLOOKUP(SUBSTITUTE(SUBSTITUTE(H352,"~","~~"),"*","~*"),إعدادات_الأنواع!$A$4:$D$40,4,FALSE()),0)))))</f>
        <v/>
      </c>
      <c r="M352" s="47" t="str">
        <f>IF(OR(K352="لم يدفع",B352=""),"",IFERROR(VLOOKUP(SUBSTITUTE(SUBSTITUTE(H352,"~","~~"),"*","~*"),إعدادات_الأنواع!$A$4:$E$40,5,FALSE()),0))</f>
        <v/>
      </c>
      <c r="N352" s="47" t="str">
        <f>IF(OR(K352="لم يدفع",K352="تأمين فقط",K352="اشتراك 300",B352=""),"",IFERROR(VLOOKUP(SUBSTITUTE(SUBSTITUTE(H352,"~","~~"),"*","~*"),إعدادات_الأنواع!$A$4:$F$40,6,FALSE()),0))</f>
        <v/>
      </c>
      <c r="O352" s="55" t="str">
        <f t="shared" si="22"/>
        <v/>
      </c>
      <c r="P352" s="48" t="str">
        <f t="shared" ca="1" si="23"/>
        <v/>
      </c>
      <c r="Q352" s="52"/>
      <c r="R352" s="49"/>
      <c r="S352" s="50" t="str">
        <f>IF(B352="","",COUNTA(التجديد!E352:E352))</f>
        <v/>
      </c>
      <c r="T352" s="51" t="str">
        <f>IF(B352="","",IFERROR(VLOOKUP(SUBSTITUTE(SUBSTITUTE(H352,"~","~~"),"*","~*"),إعدادات_الأنواع!$A$4:$B$40,2,FALSE()),"?"))</f>
        <v/>
      </c>
    </row>
    <row r="353" spans="1:20" ht="15" customHeight="1">
      <c r="A353" s="20" t="str">
        <f>IF(B353="","",IF(T353="?","⚠️ نوع غير معرف",T353&amp;TEXT(COUNTIFS($T$3:T353,T353),"000")))</f>
        <v/>
      </c>
      <c r="B353" s="38"/>
      <c r="C353" s="38"/>
      <c r="D353" s="39"/>
      <c r="E353" s="54"/>
      <c r="F353" s="41" t="str">
        <f t="shared" ca="1" si="20"/>
        <v/>
      </c>
      <c r="G353" s="42"/>
      <c r="H353" s="37"/>
      <c r="I353" s="43"/>
      <c r="J353" s="44" t="str">
        <f t="shared" si="21"/>
        <v/>
      </c>
      <c r="K353" s="45"/>
      <c r="L353" s="46" t="str">
        <f>IF(OR(K353="لم يدفع",B353=""),"",IF(K353="تأمين فقط",0,IF(K353="اشتراك 300",300,IF(F353&lt;14,IFERROR(VLOOKUP(SUBSTITUTE(SUBSTITUTE(H353,"~","~~"),"*","~*"),إعدادات_الأنواع!$A$4:$D$40,3,FALSE()),0),IFERROR(VLOOKUP(SUBSTITUTE(SUBSTITUTE(H353,"~","~~"),"*","~*"),إعدادات_الأنواع!$A$4:$D$40,4,FALSE()),0)))))</f>
        <v/>
      </c>
      <c r="M353" s="47" t="str">
        <f>IF(OR(K353="لم يدفع",B353=""),"",IFERROR(VLOOKUP(SUBSTITUTE(SUBSTITUTE(H353,"~","~~"),"*","~*"),إعدادات_الأنواع!$A$4:$E$40,5,FALSE()),0))</f>
        <v/>
      </c>
      <c r="N353" s="47" t="str">
        <f>IF(OR(K353="لم يدفع",K353="تأمين فقط",K353="اشتراك 300",B353=""),"",IFERROR(VLOOKUP(SUBSTITUTE(SUBSTITUTE(H353,"~","~~"),"*","~*"),إعدادات_الأنواع!$A$4:$F$40,6,FALSE()),0))</f>
        <v/>
      </c>
      <c r="O353" s="55" t="str">
        <f t="shared" si="22"/>
        <v/>
      </c>
      <c r="P353" s="48" t="str">
        <f t="shared" ca="1" si="23"/>
        <v/>
      </c>
      <c r="Q353" s="52"/>
      <c r="R353" s="49"/>
      <c r="S353" s="50" t="str">
        <f>IF(B353="","",COUNTA(التجديد!E353:E353))</f>
        <v/>
      </c>
      <c r="T353" s="51" t="str">
        <f>IF(B353="","",IFERROR(VLOOKUP(SUBSTITUTE(SUBSTITUTE(H353,"~","~~"),"*","~*"),إعدادات_الأنواع!$A$4:$B$40,2,FALSE()),"?"))</f>
        <v/>
      </c>
    </row>
    <row r="354" spans="1:20" ht="15" customHeight="1">
      <c r="A354" s="20" t="str">
        <f>IF(B354="","",IF(T354="?","⚠️ نوع غير معرف",T354&amp;TEXT(COUNTIFS($T$3:T354,T354),"000")))</f>
        <v/>
      </c>
      <c r="B354" s="38"/>
      <c r="C354" s="38"/>
      <c r="D354" s="39"/>
      <c r="E354" s="54"/>
      <c r="F354" s="41" t="str">
        <f t="shared" ca="1" si="20"/>
        <v/>
      </c>
      <c r="G354" s="42"/>
      <c r="H354" s="37"/>
      <c r="I354" s="43"/>
      <c r="J354" s="44" t="str">
        <f t="shared" si="21"/>
        <v/>
      </c>
      <c r="K354" s="45"/>
      <c r="L354" s="46" t="str">
        <f>IF(OR(K354="لم يدفع",B354=""),"",IF(K354="تأمين فقط",0,IF(K354="اشتراك 300",300,IF(F354&lt;14,IFERROR(VLOOKUP(SUBSTITUTE(SUBSTITUTE(H354,"~","~~"),"*","~*"),إعدادات_الأنواع!$A$4:$D$40,3,FALSE()),0),IFERROR(VLOOKUP(SUBSTITUTE(SUBSTITUTE(H354,"~","~~"),"*","~*"),إعدادات_الأنواع!$A$4:$D$40,4,FALSE()),0)))))</f>
        <v/>
      </c>
      <c r="M354" s="47" t="str">
        <f>IF(OR(K354="لم يدفع",B354=""),"",IFERROR(VLOOKUP(SUBSTITUTE(SUBSTITUTE(H354,"~","~~"),"*","~*"),إعدادات_الأنواع!$A$4:$E$40,5,FALSE()),0))</f>
        <v/>
      </c>
      <c r="N354" s="47" t="str">
        <f>IF(OR(K354="لم يدفع",K354="تأمين فقط",K354="اشتراك 300",B354=""),"",IFERROR(VLOOKUP(SUBSTITUTE(SUBSTITUTE(H354,"~","~~"),"*","~*"),إعدادات_الأنواع!$A$4:$F$40,6,FALSE()),0))</f>
        <v/>
      </c>
      <c r="O354" s="55" t="str">
        <f t="shared" si="22"/>
        <v/>
      </c>
      <c r="P354" s="48" t="str">
        <f t="shared" ca="1" si="23"/>
        <v/>
      </c>
      <c r="Q354" s="52"/>
      <c r="R354" s="49"/>
      <c r="S354" s="50" t="str">
        <f>IF(B354="","",COUNTA(التجديد!E354:E354))</f>
        <v/>
      </c>
      <c r="T354" s="51" t="str">
        <f>IF(B354="","",IFERROR(VLOOKUP(SUBSTITUTE(SUBSTITUTE(H354,"~","~~"),"*","~*"),إعدادات_الأنواع!$A$4:$B$40,2,FALSE()),"?"))</f>
        <v/>
      </c>
    </row>
    <row r="355" spans="1:20" ht="15" customHeight="1">
      <c r="A355" s="20" t="str">
        <f>IF(B355="","",IF(T355="?","⚠️ نوع غير معرف",T355&amp;TEXT(COUNTIFS($T$3:T355,T355),"000")))</f>
        <v/>
      </c>
      <c r="B355" s="38"/>
      <c r="C355" s="38"/>
      <c r="D355" s="39"/>
      <c r="E355" s="54"/>
      <c r="F355" s="41" t="str">
        <f t="shared" ca="1" si="20"/>
        <v/>
      </c>
      <c r="G355" s="42"/>
      <c r="H355" s="37"/>
      <c r="I355" s="43"/>
      <c r="J355" s="44" t="str">
        <f t="shared" si="21"/>
        <v/>
      </c>
      <c r="K355" s="45"/>
      <c r="L355" s="46" t="str">
        <f>IF(OR(K355="لم يدفع",B355=""),"",IF(K355="تأمين فقط",0,IF(K355="اشتراك 300",300,IF(F355&lt;14,IFERROR(VLOOKUP(SUBSTITUTE(SUBSTITUTE(H355,"~","~~"),"*","~*"),إعدادات_الأنواع!$A$4:$D$40,3,FALSE()),0),IFERROR(VLOOKUP(SUBSTITUTE(SUBSTITUTE(H355,"~","~~"),"*","~*"),إعدادات_الأنواع!$A$4:$D$40,4,FALSE()),0)))))</f>
        <v/>
      </c>
      <c r="M355" s="47" t="str">
        <f>IF(OR(K355="لم يدفع",B355=""),"",IFERROR(VLOOKUP(SUBSTITUTE(SUBSTITUTE(H355,"~","~~"),"*","~*"),إعدادات_الأنواع!$A$4:$E$40,5,FALSE()),0))</f>
        <v/>
      </c>
      <c r="N355" s="47" t="str">
        <f>IF(OR(K355="لم يدفع",K355="تأمين فقط",K355="اشتراك 300",B355=""),"",IFERROR(VLOOKUP(SUBSTITUTE(SUBSTITUTE(H355,"~","~~"),"*","~*"),إعدادات_الأنواع!$A$4:$F$40,6,FALSE()),0))</f>
        <v/>
      </c>
      <c r="O355" s="55" t="str">
        <f t="shared" si="22"/>
        <v/>
      </c>
      <c r="P355" s="48" t="str">
        <f t="shared" ca="1" si="23"/>
        <v/>
      </c>
      <c r="Q355" s="52"/>
      <c r="R355" s="49"/>
      <c r="S355" s="50" t="str">
        <f>IF(B355="","",COUNTA(التجديد!E355:E355))</f>
        <v/>
      </c>
      <c r="T355" s="51" t="str">
        <f>IF(B355="","",IFERROR(VLOOKUP(SUBSTITUTE(SUBSTITUTE(H355,"~","~~"),"*","~*"),إعدادات_الأنواع!$A$4:$B$40,2,FALSE()),"?"))</f>
        <v/>
      </c>
    </row>
    <row r="356" spans="1:20" ht="15" customHeight="1">
      <c r="A356" s="20" t="str">
        <f>IF(B356="","",IF(T356="?","⚠️ نوع غير معرف",T356&amp;TEXT(COUNTIFS($T$3:T356,T356),"000")))</f>
        <v/>
      </c>
      <c r="B356" s="38"/>
      <c r="C356" s="38"/>
      <c r="D356" s="39"/>
      <c r="E356" s="54"/>
      <c r="F356" s="41" t="str">
        <f t="shared" ca="1" si="20"/>
        <v/>
      </c>
      <c r="G356" s="42"/>
      <c r="H356" s="37"/>
      <c r="I356" s="43"/>
      <c r="J356" s="44" t="str">
        <f t="shared" si="21"/>
        <v/>
      </c>
      <c r="K356" s="45"/>
      <c r="L356" s="46" t="str">
        <f>IF(OR(K356="لم يدفع",B356=""),"",IF(K356="تأمين فقط",0,IF(K356="اشتراك 300",300,IF(F356&lt;14,IFERROR(VLOOKUP(SUBSTITUTE(SUBSTITUTE(H356,"~","~~"),"*","~*"),إعدادات_الأنواع!$A$4:$D$40,3,FALSE()),0),IFERROR(VLOOKUP(SUBSTITUTE(SUBSTITUTE(H356,"~","~~"),"*","~*"),إعدادات_الأنواع!$A$4:$D$40,4,FALSE()),0)))))</f>
        <v/>
      </c>
      <c r="M356" s="47" t="str">
        <f>IF(OR(K356="لم يدفع",B356=""),"",IFERROR(VLOOKUP(SUBSTITUTE(SUBSTITUTE(H356,"~","~~"),"*","~*"),إعدادات_الأنواع!$A$4:$E$40,5,FALSE()),0))</f>
        <v/>
      </c>
      <c r="N356" s="47" t="str">
        <f>IF(OR(K356="لم يدفع",K356="تأمين فقط",K356="اشتراك 300",B356=""),"",IFERROR(VLOOKUP(SUBSTITUTE(SUBSTITUTE(H356,"~","~~"),"*","~*"),إعدادات_الأنواع!$A$4:$F$40,6,FALSE()),0))</f>
        <v/>
      </c>
      <c r="O356" s="55" t="str">
        <f t="shared" si="22"/>
        <v/>
      </c>
      <c r="P356" s="48" t="str">
        <f t="shared" ca="1" si="23"/>
        <v/>
      </c>
      <c r="Q356" s="52"/>
      <c r="R356" s="49"/>
      <c r="S356" s="50" t="str">
        <f>IF(B356="","",COUNTA(التجديد!E356:E356))</f>
        <v/>
      </c>
      <c r="T356" s="51" t="str">
        <f>IF(B356="","",IFERROR(VLOOKUP(SUBSTITUTE(SUBSTITUTE(H356,"~","~~"),"*","~*"),إعدادات_الأنواع!$A$4:$B$40,2,FALSE()),"?"))</f>
        <v/>
      </c>
    </row>
    <row r="357" spans="1:20" ht="15" customHeight="1">
      <c r="A357" s="20" t="str">
        <f>IF(B357="","",IF(T357="?","⚠️ نوع غير معرف",T357&amp;TEXT(COUNTIFS($T$3:T357,T357),"000")))</f>
        <v/>
      </c>
      <c r="B357" s="38"/>
      <c r="C357" s="38"/>
      <c r="D357" s="39"/>
      <c r="E357" s="54"/>
      <c r="F357" s="41" t="str">
        <f t="shared" ca="1" si="20"/>
        <v/>
      </c>
      <c r="G357" s="42"/>
      <c r="H357" s="37"/>
      <c r="I357" s="43"/>
      <c r="J357" s="44" t="str">
        <f t="shared" si="21"/>
        <v/>
      </c>
      <c r="K357" s="45"/>
      <c r="L357" s="46" t="str">
        <f>IF(OR(K357="لم يدفع",B357=""),"",IF(K357="تأمين فقط",0,IF(K357="اشتراك 300",300,IF(F357&lt;14,IFERROR(VLOOKUP(SUBSTITUTE(SUBSTITUTE(H357,"~","~~"),"*","~*"),إعدادات_الأنواع!$A$4:$D$40,3,FALSE()),0),IFERROR(VLOOKUP(SUBSTITUTE(SUBSTITUTE(H357,"~","~~"),"*","~*"),إعدادات_الأنواع!$A$4:$D$40,4,FALSE()),0)))))</f>
        <v/>
      </c>
      <c r="M357" s="47" t="str">
        <f>IF(OR(K357="لم يدفع",B357=""),"",IFERROR(VLOOKUP(SUBSTITUTE(SUBSTITUTE(H357,"~","~~"),"*","~*"),إعدادات_الأنواع!$A$4:$E$40,5,FALSE()),0))</f>
        <v/>
      </c>
      <c r="N357" s="47" t="str">
        <f>IF(OR(K357="لم يدفع",K357="تأمين فقط",K357="اشتراك 300",B357=""),"",IFERROR(VLOOKUP(SUBSTITUTE(SUBSTITUTE(H357,"~","~~"),"*","~*"),إعدادات_الأنواع!$A$4:$F$40,6,FALSE()),0))</f>
        <v/>
      </c>
      <c r="O357" s="55" t="str">
        <f t="shared" si="22"/>
        <v/>
      </c>
      <c r="P357" s="48" t="str">
        <f t="shared" ca="1" si="23"/>
        <v/>
      </c>
      <c r="Q357" s="52"/>
      <c r="R357" s="49"/>
      <c r="S357" s="50" t="str">
        <f>IF(B357="","",COUNTA(التجديد!E357:E357))</f>
        <v/>
      </c>
      <c r="T357" s="51" t="str">
        <f>IF(B357="","",IFERROR(VLOOKUP(SUBSTITUTE(SUBSTITUTE(H357,"~","~~"),"*","~*"),إعدادات_الأنواع!$A$4:$B$40,2,FALSE()),"?"))</f>
        <v/>
      </c>
    </row>
    <row r="358" spans="1:20" ht="15" customHeight="1">
      <c r="A358" s="20" t="str">
        <f>IF(B358="","",IF(T358="?","⚠️ نوع غير معرف",T358&amp;TEXT(COUNTIFS($T$3:T358,T358),"000")))</f>
        <v/>
      </c>
      <c r="B358" s="38"/>
      <c r="C358" s="38"/>
      <c r="D358" s="39"/>
      <c r="E358" s="54"/>
      <c r="F358" s="41" t="str">
        <f t="shared" ca="1" si="20"/>
        <v/>
      </c>
      <c r="G358" s="42"/>
      <c r="H358" s="37"/>
      <c r="I358" s="43"/>
      <c r="J358" s="44" t="str">
        <f t="shared" si="21"/>
        <v/>
      </c>
      <c r="K358" s="45"/>
      <c r="L358" s="46" t="str">
        <f>IF(OR(K358="لم يدفع",B358=""),"",IF(K358="تأمين فقط",0,IF(K358="اشتراك 300",300,IF(F358&lt;14,IFERROR(VLOOKUP(SUBSTITUTE(SUBSTITUTE(H358,"~","~~"),"*","~*"),إعدادات_الأنواع!$A$4:$D$40,3,FALSE()),0),IFERROR(VLOOKUP(SUBSTITUTE(SUBSTITUTE(H358,"~","~~"),"*","~*"),إعدادات_الأنواع!$A$4:$D$40,4,FALSE()),0)))))</f>
        <v/>
      </c>
      <c r="M358" s="47" t="str">
        <f>IF(OR(K358="لم يدفع",B358=""),"",IFERROR(VLOOKUP(SUBSTITUTE(SUBSTITUTE(H358,"~","~~"),"*","~*"),إعدادات_الأنواع!$A$4:$E$40,5,FALSE()),0))</f>
        <v/>
      </c>
      <c r="N358" s="47" t="str">
        <f>IF(OR(K358="لم يدفع",K358="تأمين فقط",K358="اشتراك 300",B358=""),"",IFERROR(VLOOKUP(SUBSTITUTE(SUBSTITUTE(H358,"~","~~"),"*","~*"),إعدادات_الأنواع!$A$4:$F$40,6,FALSE()),0))</f>
        <v/>
      </c>
      <c r="O358" s="55" t="str">
        <f t="shared" si="22"/>
        <v/>
      </c>
      <c r="P358" s="48" t="str">
        <f t="shared" ca="1" si="23"/>
        <v/>
      </c>
      <c r="Q358" s="52"/>
      <c r="R358" s="49"/>
      <c r="S358" s="50" t="str">
        <f>IF(B358="","",COUNTA(التجديد!E358:E358))</f>
        <v/>
      </c>
      <c r="T358" s="51" t="str">
        <f>IF(B358="","",IFERROR(VLOOKUP(SUBSTITUTE(SUBSTITUTE(H358,"~","~~"),"*","~*"),إعدادات_الأنواع!$A$4:$B$40,2,FALSE()),"?"))</f>
        <v/>
      </c>
    </row>
    <row r="359" spans="1:20" ht="15" customHeight="1">
      <c r="A359" s="20" t="str">
        <f>IF(B359="","",IF(T359="?","⚠️ نوع غير معرف",T359&amp;TEXT(COUNTIFS($T$3:T359,T359),"000")))</f>
        <v/>
      </c>
      <c r="B359" s="38"/>
      <c r="C359" s="38"/>
      <c r="D359" s="39"/>
      <c r="E359" s="54"/>
      <c r="F359" s="41" t="str">
        <f t="shared" ca="1" si="20"/>
        <v/>
      </c>
      <c r="G359" s="42"/>
      <c r="H359" s="37"/>
      <c r="I359" s="43"/>
      <c r="J359" s="44" t="str">
        <f t="shared" si="21"/>
        <v/>
      </c>
      <c r="K359" s="45"/>
      <c r="L359" s="46" t="str">
        <f>IF(OR(K359="لم يدفع",B359=""),"",IF(K359="تأمين فقط",0,IF(K359="اشتراك 300",300,IF(F359&lt;14,IFERROR(VLOOKUP(SUBSTITUTE(SUBSTITUTE(H359,"~","~~"),"*","~*"),إعدادات_الأنواع!$A$4:$D$40,3,FALSE()),0),IFERROR(VLOOKUP(SUBSTITUTE(SUBSTITUTE(H359,"~","~~"),"*","~*"),إعدادات_الأنواع!$A$4:$D$40,4,FALSE()),0)))))</f>
        <v/>
      </c>
      <c r="M359" s="47" t="str">
        <f>IF(OR(K359="لم يدفع",B359=""),"",IFERROR(VLOOKUP(SUBSTITUTE(SUBSTITUTE(H359,"~","~~"),"*","~*"),إعدادات_الأنواع!$A$4:$E$40,5,FALSE()),0))</f>
        <v/>
      </c>
      <c r="N359" s="47" t="str">
        <f>IF(OR(K359="لم يدفع",K359="تأمين فقط",K359="اشتراك 300",B359=""),"",IFERROR(VLOOKUP(SUBSTITUTE(SUBSTITUTE(H359,"~","~~"),"*","~*"),إعدادات_الأنواع!$A$4:$F$40,6,FALSE()),0))</f>
        <v/>
      </c>
      <c r="O359" s="55" t="str">
        <f t="shared" si="22"/>
        <v/>
      </c>
      <c r="P359" s="48" t="str">
        <f t="shared" ca="1" si="23"/>
        <v/>
      </c>
      <c r="Q359" s="52"/>
      <c r="R359" s="49"/>
      <c r="S359" s="50" t="str">
        <f>IF(B359="","",COUNTA(التجديد!E359:E359))</f>
        <v/>
      </c>
      <c r="T359" s="51" t="str">
        <f>IF(B359="","",IFERROR(VLOOKUP(SUBSTITUTE(SUBSTITUTE(H359,"~","~~"),"*","~*"),إعدادات_الأنواع!$A$4:$B$40,2,FALSE()),"?"))</f>
        <v/>
      </c>
    </row>
    <row r="360" spans="1:20" ht="15" customHeight="1">
      <c r="A360" s="20" t="str">
        <f>IF(B360="","",IF(T360="?","⚠️ نوع غير معرف",T360&amp;TEXT(COUNTIFS($T$3:T360,T360),"000")))</f>
        <v/>
      </c>
      <c r="B360" s="38"/>
      <c r="C360" s="38"/>
      <c r="D360" s="39"/>
      <c r="E360" s="54"/>
      <c r="F360" s="41" t="str">
        <f t="shared" ca="1" si="20"/>
        <v/>
      </c>
      <c r="G360" s="42"/>
      <c r="H360" s="37"/>
      <c r="I360" s="43"/>
      <c r="J360" s="44" t="str">
        <f t="shared" si="21"/>
        <v/>
      </c>
      <c r="K360" s="45"/>
      <c r="L360" s="46" t="str">
        <f>IF(OR(K360="لم يدفع",B360=""),"",IF(K360="تأمين فقط",0,IF(K360="اشتراك 300",300,IF(F360&lt;14,IFERROR(VLOOKUP(SUBSTITUTE(SUBSTITUTE(H360,"~","~~"),"*","~*"),إعدادات_الأنواع!$A$4:$D$40,3,FALSE()),0),IFERROR(VLOOKUP(SUBSTITUTE(SUBSTITUTE(H360,"~","~~"),"*","~*"),إعدادات_الأنواع!$A$4:$D$40,4,FALSE()),0)))))</f>
        <v/>
      </c>
      <c r="M360" s="47" t="str">
        <f>IF(OR(K360="لم يدفع",B360=""),"",IFERROR(VLOOKUP(SUBSTITUTE(SUBSTITUTE(H360,"~","~~"),"*","~*"),إعدادات_الأنواع!$A$4:$E$40,5,FALSE()),0))</f>
        <v/>
      </c>
      <c r="N360" s="47" t="str">
        <f>IF(OR(K360="لم يدفع",K360="تأمين فقط",K360="اشتراك 300",B360=""),"",IFERROR(VLOOKUP(SUBSTITUTE(SUBSTITUTE(H360,"~","~~"),"*","~*"),إعدادات_الأنواع!$A$4:$F$40,6,FALSE()),0))</f>
        <v/>
      </c>
      <c r="O360" s="55" t="str">
        <f t="shared" si="22"/>
        <v/>
      </c>
      <c r="P360" s="48" t="str">
        <f t="shared" ca="1" si="23"/>
        <v/>
      </c>
      <c r="Q360" s="52"/>
      <c r="R360" s="49"/>
      <c r="S360" s="50" t="str">
        <f>IF(B360="","",COUNTA(التجديد!E360:E360))</f>
        <v/>
      </c>
      <c r="T360" s="51" t="str">
        <f>IF(B360="","",IFERROR(VLOOKUP(SUBSTITUTE(SUBSTITUTE(H360,"~","~~"),"*","~*"),إعدادات_الأنواع!$A$4:$B$40,2,FALSE()),"?"))</f>
        <v/>
      </c>
    </row>
    <row r="361" spans="1:20" ht="15" customHeight="1">
      <c r="A361" s="20" t="str">
        <f>IF(B361="","",IF(T361="?","⚠️ نوع غير معرف",T361&amp;TEXT(COUNTIFS($T$3:T361,T361),"000")))</f>
        <v/>
      </c>
      <c r="B361" s="38"/>
      <c r="C361" s="38"/>
      <c r="D361" s="39"/>
      <c r="E361" s="54"/>
      <c r="F361" s="41" t="str">
        <f t="shared" ca="1" si="20"/>
        <v/>
      </c>
      <c r="G361" s="42"/>
      <c r="H361" s="37"/>
      <c r="I361" s="43"/>
      <c r="J361" s="44" t="str">
        <f t="shared" si="21"/>
        <v/>
      </c>
      <c r="K361" s="45"/>
      <c r="L361" s="46" t="str">
        <f>IF(OR(K361="لم يدفع",B361=""),"",IF(K361="تأمين فقط",0,IF(K361="اشتراك 300",300,IF(F361&lt;14,IFERROR(VLOOKUP(SUBSTITUTE(SUBSTITUTE(H361,"~","~~"),"*","~*"),إعدادات_الأنواع!$A$4:$D$40,3,FALSE()),0),IFERROR(VLOOKUP(SUBSTITUTE(SUBSTITUTE(H361,"~","~~"),"*","~*"),إعدادات_الأنواع!$A$4:$D$40,4,FALSE()),0)))))</f>
        <v/>
      </c>
      <c r="M361" s="47" t="str">
        <f>IF(OR(K361="لم يدفع",B361=""),"",IFERROR(VLOOKUP(SUBSTITUTE(SUBSTITUTE(H361,"~","~~"),"*","~*"),إعدادات_الأنواع!$A$4:$E$40,5,FALSE()),0))</f>
        <v/>
      </c>
      <c r="N361" s="47" t="str">
        <f>IF(OR(K361="لم يدفع",K361="تأمين فقط",K361="اشتراك 300",B361=""),"",IFERROR(VLOOKUP(SUBSTITUTE(SUBSTITUTE(H361,"~","~~"),"*","~*"),إعدادات_الأنواع!$A$4:$F$40,6,FALSE()),0))</f>
        <v/>
      </c>
      <c r="O361" s="55" t="str">
        <f t="shared" si="22"/>
        <v/>
      </c>
      <c r="P361" s="48" t="str">
        <f t="shared" ca="1" si="23"/>
        <v/>
      </c>
      <c r="Q361" s="52"/>
      <c r="R361" s="49"/>
      <c r="S361" s="50" t="str">
        <f>IF(B361="","",COUNTA(التجديد!E361:E361))</f>
        <v/>
      </c>
      <c r="T361" s="51" t="str">
        <f>IF(B361="","",IFERROR(VLOOKUP(SUBSTITUTE(SUBSTITUTE(H361,"~","~~"),"*","~*"),إعدادات_الأنواع!$A$4:$B$40,2,FALSE()),"?"))</f>
        <v/>
      </c>
    </row>
    <row r="362" spans="1:20" ht="15" customHeight="1">
      <c r="A362" s="20" t="str">
        <f>IF(B362="","",IF(T362="?","⚠️ نوع غير معرف",T362&amp;TEXT(COUNTIFS($T$3:T362,T362),"000")))</f>
        <v/>
      </c>
      <c r="B362" s="38"/>
      <c r="C362" s="38"/>
      <c r="D362" s="39"/>
      <c r="E362" s="54"/>
      <c r="F362" s="41" t="str">
        <f t="shared" ca="1" si="20"/>
        <v/>
      </c>
      <c r="G362" s="42"/>
      <c r="H362" s="37"/>
      <c r="I362" s="43"/>
      <c r="J362" s="44" t="str">
        <f t="shared" si="21"/>
        <v/>
      </c>
      <c r="K362" s="45"/>
      <c r="L362" s="46" t="str">
        <f>IF(OR(K362="لم يدفع",B362=""),"",IF(K362="تأمين فقط",0,IF(K362="اشتراك 300",300,IF(F362&lt;14,IFERROR(VLOOKUP(SUBSTITUTE(SUBSTITUTE(H362,"~","~~"),"*","~*"),إعدادات_الأنواع!$A$4:$D$40,3,FALSE()),0),IFERROR(VLOOKUP(SUBSTITUTE(SUBSTITUTE(H362,"~","~~"),"*","~*"),إعدادات_الأنواع!$A$4:$D$40,4,FALSE()),0)))))</f>
        <v/>
      </c>
      <c r="M362" s="47" t="str">
        <f>IF(OR(K362="لم يدفع",B362=""),"",IFERROR(VLOOKUP(SUBSTITUTE(SUBSTITUTE(H362,"~","~~"),"*","~*"),إعدادات_الأنواع!$A$4:$E$40,5,FALSE()),0))</f>
        <v/>
      </c>
      <c r="N362" s="47" t="str">
        <f>IF(OR(K362="لم يدفع",K362="تأمين فقط",K362="اشتراك 300",B362=""),"",IFERROR(VLOOKUP(SUBSTITUTE(SUBSTITUTE(H362,"~","~~"),"*","~*"),إعدادات_الأنواع!$A$4:$F$40,6,FALSE()),0))</f>
        <v/>
      </c>
      <c r="O362" s="55" t="str">
        <f t="shared" si="22"/>
        <v/>
      </c>
      <c r="P362" s="48" t="str">
        <f t="shared" ca="1" si="23"/>
        <v/>
      </c>
      <c r="Q362" s="52"/>
      <c r="R362" s="49"/>
      <c r="S362" s="50" t="str">
        <f>IF(B362="","",COUNTA(التجديد!E362:E362))</f>
        <v/>
      </c>
      <c r="T362" s="51" t="str">
        <f>IF(B362="","",IFERROR(VLOOKUP(SUBSTITUTE(SUBSTITUTE(H362,"~","~~"),"*","~*"),إعدادات_الأنواع!$A$4:$B$40,2,FALSE()),"?"))</f>
        <v/>
      </c>
    </row>
    <row r="363" spans="1:20" ht="15" customHeight="1">
      <c r="A363" s="20" t="str">
        <f>IF(B363="","",IF(T363="?","⚠️ نوع غير معرف",T363&amp;TEXT(COUNTIFS($T$3:T363,T363),"000")))</f>
        <v/>
      </c>
      <c r="B363" s="38"/>
      <c r="C363" s="38"/>
      <c r="D363" s="39"/>
      <c r="E363" s="54"/>
      <c r="F363" s="41" t="str">
        <f t="shared" ca="1" si="20"/>
        <v/>
      </c>
      <c r="G363" s="42"/>
      <c r="H363" s="37"/>
      <c r="I363" s="43"/>
      <c r="J363" s="44" t="str">
        <f t="shared" si="21"/>
        <v/>
      </c>
      <c r="K363" s="45"/>
      <c r="L363" s="46" t="str">
        <f>IF(OR(K363="لم يدفع",B363=""),"",IF(K363="تأمين فقط",0,IF(K363="اشتراك 300",300,IF(F363&lt;14,IFERROR(VLOOKUP(SUBSTITUTE(SUBSTITUTE(H363,"~","~~"),"*","~*"),إعدادات_الأنواع!$A$4:$D$40,3,FALSE()),0),IFERROR(VLOOKUP(SUBSTITUTE(SUBSTITUTE(H363,"~","~~"),"*","~*"),إعدادات_الأنواع!$A$4:$D$40,4,FALSE()),0)))))</f>
        <v/>
      </c>
      <c r="M363" s="47" t="str">
        <f>IF(OR(K363="لم يدفع",B363=""),"",IFERROR(VLOOKUP(SUBSTITUTE(SUBSTITUTE(H363,"~","~~"),"*","~*"),إعدادات_الأنواع!$A$4:$E$40,5,FALSE()),0))</f>
        <v/>
      </c>
      <c r="N363" s="47" t="str">
        <f>IF(OR(K363="لم يدفع",K363="تأمين فقط",K363="اشتراك 300",B363=""),"",IFERROR(VLOOKUP(SUBSTITUTE(SUBSTITUTE(H363,"~","~~"),"*","~*"),إعدادات_الأنواع!$A$4:$F$40,6,FALSE()),0))</f>
        <v/>
      </c>
      <c r="O363" s="55" t="str">
        <f t="shared" si="22"/>
        <v/>
      </c>
      <c r="P363" s="48" t="str">
        <f t="shared" ca="1" si="23"/>
        <v/>
      </c>
      <c r="Q363" s="52"/>
      <c r="R363" s="49"/>
      <c r="S363" s="50" t="str">
        <f>IF(B363="","",COUNTA(التجديد!E363:E363))</f>
        <v/>
      </c>
      <c r="T363" s="51" t="str">
        <f>IF(B363="","",IFERROR(VLOOKUP(SUBSTITUTE(SUBSTITUTE(H363,"~","~~"),"*","~*"),إعدادات_الأنواع!$A$4:$B$40,2,FALSE()),"?"))</f>
        <v/>
      </c>
    </row>
    <row r="364" spans="1:20" ht="15" customHeight="1">
      <c r="A364" s="20" t="str">
        <f>IF(B364="","",IF(T364="?","⚠️ نوع غير معرف",T364&amp;TEXT(COUNTIFS($T$3:T364,T364),"000")))</f>
        <v/>
      </c>
      <c r="B364" s="38"/>
      <c r="C364" s="38"/>
      <c r="D364" s="39"/>
      <c r="E364" s="54"/>
      <c r="F364" s="41" t="str">
        <f t="shared" ca="1" si="20"/>
        <v/>
      </c>
      <c r="G364" s="42"/>
      <c r="H364" s="37"/>
      <c r="I364" s="43"/>
      <c r="J364" s="44" t="str">
        <f t="shared" si="21"/>
        <v/>
      </c>
      <c r="K364" s="45"/>
      <c r="L364" s="46" t="str">
        <f>IF(OR(K364="لم يدفع",B364=""),"",IF(K364="تأمين فقط",0,IF(K364="اشتراك 300",300,IF(F364&lt;14,IFERROR(VLOOKUP(SUBSTITUTE(SUBSTITUTE(H364,"~","~~"),"*","~*"),إعدادات_الأنواع!$A$4:$D$40,3,FALSE()),0),IFERROR(VLOOKUP(SUBSTITUTE(SUBSTITUTE(H364,"~","~~"),"*","~*"),إعدادات_الأنواع!$A$4:$D$40,4,FALSE()),0)))))</f>
        <v/>
      </c>
      <c r="M364" s="47" t="str">
        <f>IF(OR(K364="لم يدفع",B364=""),"",IFERROR(VLOOKUP(SUBSTITUTE(SUBSTITUTE(H364,"~","~~"),"*","~*"),إعدادات_الأنواع!$A$4:$E$40,5,FALSE()),0))</f>
        <v/>
      </c>
      <c r="N364" s="47" t="str">
        <f>IF(OR(K364="لم يدفع",K364="تأمين فقط",K364="اشتراك 300",B364=""),"",IFERROR(VLOOKUP(SUBSTITUTE(SUBSTITUTE(H364,"~","~~"),"*","~*"),إعدادات_الأنواع!$A$4:$F$40,6,FALSE()),0))</f>
        <v/>
      </c>
      <c r="O364" s="55" t="str">
        <f t="shared" si="22"/>
        <v/>
      </c>
      <c r="P364" s="48" t="str">
        <f t="shared" ca="1" si="23"/>
        <v/>
      </c>
      <c r="Q364" s="52"/>
      <c r="R364" s="49"/>
      <c r="S364" s="50" t="str">
        <f>IF(B364="","",COUNTA(التجديد!E364:E364))</f>
        <v/>
      </c>
      <c r="T364" s="51" t="str">
        <f>IF(B364="","",IFERROR(VLOOKUP(SUBSTITUTE(SUBSTITUTE(H364,"~","~~"),"*","~*"),إعدادات_الأنواع!$A$4:$B$40,2,FALSE()),"?"))</f>
        <v/>
      </c>
    </row>
    <row r="365" spans="1:20" ht="15" customHeight="1">
      <c r="A365" s="20" t="str">
        <f>IF(B365="","",IF(T365="?","⚠️ نوع غير معرف",T365&amp;TEXT(COUNTIFS($T$3:T365,T365),"000")))</f>
        <v/>
      </c>
      <c r="B365" s="38"/>
      <c r="C365" s="38"/>
      <c r="D365" s="39"/>
      <c r="E365" s="54"/>
      <c r="F365" s="41" t="str">
        <f t="shared" ca="1" si="20"/>
        <v/>
      </c>
      <c r="G365" s="42"/>
      <c r="H365" s="37"/>
      <c r="I365" s="43"/>
      <c r="J365" s="44" t="str">
        <f t="shared" si="21"/>
        <v/>
      </c>
      <c r="K365" s="45"/>
      <c r="L365" s="46" t="str">
        <f>IF(OR(K365="لم يدفع",B365=""),"",IF(K365="تأمين فقط",0,IF(K365="اشتراك 300",300,IF(F365&lt;14,IFERROR(VLOOKUP(SUBSTITUTE(SUBSTITUTE(H365,"~","~~"),"*","~*"),إعدادات_الأنواع!$A$4:$D$40,3,FALSE()),0),IFERROR(VLOOKUP(SUBSTITUTE(SUBSTITUTE(H365,"~","~~"),"*","~*"),إعدادات_الأنواع!$A$4:$D$40,4,FALSE()),0)))))</f>
        <v/>
      </c>
      <c r="M365" s="47" t="str">
        <f>IF(OR(K365="لم يدفع",B365=""),"",IFERROR(VLOOKUP(SUBSTITUTE(SUBSTITUTE(H365,"~","~~"),"*","~*"),إعدادات_الأنواع!$A$4:$E$40,5,FALSE()),0))</f>
        <v/>
      </c>
      <c r="N365" s="47" t="str">
        <f>IF(OR(K365="لم يدفع",K365="تأمين فقط",K365="اشتراك 300",B365=""),"",IFERROR(VLOOKUP(SUBSTITUTE(SUBSTITUTE(H365,"~","~~"),"*","~*"),إعدادات_الأنواع!$A$4:$F$40,6,FALSE()),0))</f>
        <v/>
      </c>
      <c r="O365" s="55" t="str">
        <f t="shared" si="22"/>
        <v/>
      </c>
      <c r="P365" s="48" t="str">
        <f t="shared" ca="1" si="23"/>
        <v/>
      </c>
      <c r="Q365" s="52"/>
      <c r="R365" s="49"/>
      <c r="S365" s="50" t="str">
        <f>IF(B365="","",COUNTA(التجديد!E365:E365))</f>
        <v/>
      </c>
      <c r="T365" s="51" t="str">
        <f>IF(B365="","",IFERROR(VLOOKUP(SUBSTITUTE(SUBSTITUTE(H365,"~","~~"),"*","~*"),إعدادات_الأنواع!$A$4:$B$40,2,FALSE()),"?"))</f>
        <v/>
      </c>
    </row>
    <row r="366" spans="1:20" ht="15" customHeight="1">
      <c r="A366" s="20" t="str">
        <f>IF(B366="","",IF(T366="?","⚠️ نوع غير معرف",T366&amp;TEXT(COUNTIFS($T$3:T366,T366),"000")))</f>
        <v/>
      </c>
      <c r="B366" s="38"/>
      <c r="C366" s="38"/>
      <c r="D366" s="39"/>
      <c r="E366" s="54"/>
      <c r="F366" s="41" t="str">
        <f t="shared" ca="1" si="20"/>
        <v/>
      </c>
      <c r="G366" s="42"/>
      <c r="H366" s="37"/>
      <c r="I366" s="43"/>
      <c r="J366" s="44" t="str">
        <f t="shared" si="21"/>
        <v/>
      </c>
      <c r="K366" s="45"/>
      <c r="L366" s="46" t="str">
        <f>IF(OR(K366="لم يدفع",B366=""),"",IF(K366="تأمين فقط",0,IF(K366="اشتراك 300",300,IF(F366&lt;14,IFERROR(VLOOKUP(SUBSTITUTE(SUBSTITUTE(H366,"~","~~"),"*","~*"),إعدادات_الأنواع!$A$4:$D$40,3,FALSE()),0),IFERROR(VLOOKUP(SUBSTITUTE(SUBSTITUTE(H366,"~","~~"),"*","~*"),إعدادات_الأنواع!$A$4:$D$40,4,FALSE()),0)))))</f>
        <v/>
      </c>
      <c r="M366" s="47" t="str">
        <f>IF(OR(K366="لم يدفع",B366=""),"",IFERROR(VLOOKUP(SUBSTITUTE(SUBSTITUTE(H366,"~","~~"),"*","~*"),إعدادات_الأنواع!$A$4:$E$40,5,FALSE()),0))</f>
        <v/>
      </c>
      <c r="N366" s="47" t="str">
        <f>IF(OR(K366="لم يدفع",K366="تأمين فقط",K366="اشتراك 300",B366=""),"",IFERROR(VLOOKUP(SUBSTITUTE(SUBSTITUTE(H366,"~","~~"),"*","~*"),إعدادات_الأنواع!$A$4:$F$40,6,FALSE()),0))</f>
        <v/>
      </c>
      <c r="O366" s="55" t="str">
        <f t="shared" si="22"/>
        <v/>
      </c>
      <c r="P366" s="48" t="str">
        <f t="shared" ca="1" si="23"/>
        <v/>
      </c>
      <c r="Q366" s="52"/>
      <c r="R366" s="49"/>
      <c r="S366" s="50" t="str">
        <f>IF(B366="","",COUNTA(التجديد!E366:E366))</f>
        <v/>
      </c>
      <c r="T366" s="51" t="str">
        <f>IF(B366="","",IFERROR(VLOOKUP(SUBSTITUTE(SUBSTITUTE(H366,"~","~~"),"*","~*"),إعدادات_الأنواع!$A$4:$B$40,2,FALSE()),"?"))</f>
        <v/>
      </c>
    </row>
    <row r="367" spans="1:20" ht="15" customHeight="1">
      <c r="A367" s="20" t="str">
        <f>IF(B367="","",IF(T367="?","⚠️ نوع غير معرف",T367&amp;TEXT(COUNTIFS($T$3:T367,T367),"000")))</f>
        <v/>
      </c>
      <c r="B367" s="38"/>
      <c r="C367" s="38"/>
      <c r="D367" s="39"/>
      <c r="E367" s="54"/>
      <c r="F367" s="41" t="str">
        <f t="shared" ca="1" si="20"/>
        <v/>
      </c>
      <c r="G367" s="42"/>
      <c r="H367" s="37"/>
      <c r="I367" s="43"/>
      <c r="J367" s="44" t="str">
        <f t="shared" si="21"/>
        <v/>
      </c>
      <c r="K367" s="45"/>
      <c r="L367" s="46" t="str">
        <f>IF(OR(K367="لم يدفع",B367=""),"",IF(K367="تأمين فقط",0,IF(K367="اشتراك 300",300,IF(F367&lt;14,IFERROR(VLOOKUP(SUBSTITUTE(SUBSTITUTE(H367,"~","~~"),"*","~*"),إعدادات_الأنواع!$A$4:$D$40,3,FALSE()),0),IFERROR(VLOOKUP(SUBSTITUTE(SUBSTITUTE(H367,"~","~~"),"*","~*"),إعدادات_الأنواع!$A$4:$D$40,4,FALSE()),0)))))</f>
        <v/>
      </c>
      <c r="M367" s="47" t="str">
        <f>IF(OR(K367="لم يدفع",B367=""),"",IFERROR(VLOOKUP(SUBSTITUTE(SUBSTITUTE(H367,"~","~~"),"*","~*"),إعدادات_الأنواع!$A$4:$E$40,5,FALSE()),0))</f>
        <v/>
      </c>
      <c r="N367" s="47" t="str">
        <f>IF(OR(K367="لم يدفع",K367="تأمين فقط",K367="اشتراك 300",B367=""),"",IFERROR(VLOOKUP(SUBSTITUTE(SUBSTITUTE(H367,"~","~~"),"*","~*"),إعدادات_الأنواع!$A$4:$F$40,6,FALSE()),0))</f>
        <v/>
      </c>
      <c r="O367" s="55" t="str">
        <f t="shared" si="22"/>
        <v/>
      </c>
      <c r="P367" s="48" t="str">
        <f t="shared" ca="1" si="23"/>
        <v/>
      </c>
      <c r="Q367" s="52"/>
      <c r="R367" s="49"/>
      <c r="S367" s="50" t="str">
        <f>IF(B367="","",COUNTA(التجديد!E367:E367))</f>
        <v/>
      </c>
      <c r="T367" s="51" t="str">
        <f>IF(B367="","",IFERROR(VLOOKUP(SUBSTITUTE(SUBSTITUTE(H367,"~","~~"),"*","~*"),إعدادات_الأنواع!$A$4:$B$40,2,FALSE()),"?"))</f>
        <v/>
      </c>
    </row>
    <row r="368" spans="1:20" ht="15" customHeight="1">
      <c r="A368" s="20" t="str">
        <f>IF(B368="","",IF(T368="?","⚠️ نوع غير معرف",T368&amp;TEXT(COUNTIFS($T$3:T368,T368),"000")))</f>
        <v/>
      </c>
      <c r="B368" s="38"/>
      <c r="C368" s="38"/>
      <c r="D368" s="39"/>
      <c r="E368" s="54"/>
      <c r="F368" s="41" t="str">
        <f t="shared" ca="1" si="20"/>
        <v/>
      </c>
      <c r="G368" s="42"/>
      <c r="H368" s="37"/>
      <c r="I368" s="43"/>
      <c r="J368" s="44" t="str">
        <f t="shared" si="21"/>
        <v/>
      </c>
      <c r="K368" s="45"/>
      <c r="L368" s="46" t="str">
        <f>IF(OR(K368="لم يدفع",B368=""),"",IF(K368="تأمين فقط",0,IF(K368="اشتراك 300",300,IF(F368&lt;14,IFERROR(VLOOKUP(SUBSTITUTE(SUBSTITUTE(H368,"~","~~"),"*","~*"),إعدادات_الأنواع!$A$4:$D$40,3,FALSE()),0),IFERROR(VLOOKUP(SUBSTITUTE(SUBSTITUTE(H368,"~","~~"),"*","~*"),إعدادات_الأنواع!$A$4:$D$40,4,FALSE()),0)))))</f>
        <v/>
      </c>
      <c r="M368" s="47" t="str">
        <f>IF(OR(K368="لم يدفع",B368=""),"",IFERROR(VLOOKUP(SUBSTITUTE(SUBSTITUTE(H368,"~","~~"),"*","~*"),إعدادات_الأنواع!$A$4:$E$40,5,FALSE()),0))</f>
        <v/>
      </c>
      <c r="N368" s="47" t="str">
        <f>IF(OR(K368="لم يدفع",K368="تأمين فقط",K368="اشتراك 300",B368=""),"",IFERROR(VLOOKUP(SUBSTITUTE(SUBSTITUTE(H368,"~","~~"),"*","~*"),إعدادات_الأنواع!$A$4:$F$40,6,FALSE()),0))</f>
        <v/>
      </c>
      <c r="O368" s="55" t="str">
        <f t="shared" si="22"/>
        <v/>
      </c>
      <c r="P368" s="48" t="str">
        <f t="shared" ca="1" si="23"/>
        <v/>
      </c>
      <c r="Q368" s="52"/>
      <c r="R368" s="49"/>
      <c r="S368" s="50" t="str">
        <f>IF(B368="","",COUNTA(التجديد!E368:E368))</f>
        <v/>
      </c>
      <c r="T368" s="51" t="str">
        <f>IF(B368="","",IFERROR(VLOOKUP(SUBSTITUTE(SUBSTITUTE(H368,"~","~~"),"*","~*"),إعدادات_الأنواع!$A$4:$B$40,2,FALSE()),"?"))</f>
        <v/>
      </c>
    </row>
    <row r="369" spans="1:20" ht="15" customHeight="1">
      <c r="A369" s="20" t="str">
        <f>IF(B369="","",IF(T369="?","⚠️ نوع غير معرف",T369&amp;TEXT(COUNTIFS($T$3:T369,T369),"000")))</f>
        <v/>
      </c>
      <c r="B369" s="38"/>
      <c r="C369" s="38"/>
      <c r="D369" s="39"/>
      <c r="E369" s="54"/>
      <c r="F369" s="41" t="str">
        <f t="shared" ca="1" si="20"/>
        <v/>
      </c>
      <c r="G369" s="42"/>
      <c r="H369" s="37"/>
      <c r="I369" s="43"/>
      <c r="J369" s="44" t="str">
        <f t="shared" si="21"/>
        <v/>
      </c>
      <c r="K369" s="45"/>
      <c r="L369" s="46" t="str">
        <f>IF(OR(K369="لم يدفع",B369=""),"",IF(K369="تأمين فقط",0,IF(K369="اشتراك 300",300,IF(F369&lt;14,IFERROR(VLOOKUP(SUBSTITUTE(SUBSTITUTE(H369,"~","~~"),"*","~*"),إعدادات_الأنواع!$A$4:$D$40,3,FALSE()),0),IFERROR(VLOOKUP(SUBSTITUTE(SUBSTITUTE(H369,"~","~~"),"*","~*"),إعدادات_الأنواع!$A$4:$D$40,4,FALSE()),0)))))</f>
        <v/>
      </c>
      <c r="M369" s="47" t="str">
        <f>IF(OR(K369="لم يدفع",B369=""),"",IFERROR(VLOOKUP(SUBSTITUTE(SUBSTITUTE(H369,"~","~~"),"*","~*"),إعدادات_الأنواع!$A$4:$E$40,5,FALSE()),0))</f>
        <v/>
      </c>
      <c r="N369" s="47" t="str">
        <f>IF(OR(K369="لم يدفع",K369="تأمين فقط",K369="اشتراك 300",B369=""),"",IFERROR(VLOOKUP(SUBSTITUTE(SUBSTITUTE(H369,"~","~~"),"*","~*"),إعدادات_الأنواع!$A$4:$F$40,6,FALSE()),0))</f>
        <v/>
      </c>
      <c r="O369" s="55" t="str">
        <f t="shared" si="22"/>
        <v/>
      </c>
      <c r="P369" s="48" t="str">
        <f t="shared" ca="1" si="23"/>
        <v/>
      </c>
      <c r="Q369" s="52"/>
      <c r="R369" s="49"/>
      <c r="S369" s="50" t="str">
        <f>IF(B369="","",COUNTA(التجديد!E369:E369))</f>
        <v/>
      </c>
      <c r="T369" s="51" t="str">
        <f>IF(B369="","",IFERROR(VLOOKUP(SUBSTITUTE(SUBSTITUTE(H369,"~","~~"),"*","~*"),إعدادات_الأنواع!$A$4:$B$40,2,FALSE()),"?"))</f>
        <v/>
      </c>
    </row>
    <row r="370" spans="1:20" ht="15" customHeight="1">
      <c r="A370" s="20" t="str">
        <f>IF(B370="","",IF(T370="?","⚠️ نوع غير معرف",T370&amp;TEXT(COUNTIFS($T$3:T370,T370),"000")))</f>
        <v/>
      </c>
      <c r="B370" s="38"/>
      <c r="C370" s="38"/>
      <c r="D370" s="39"/>
      <c r="E370" s="54"/>
      <c r="F370" s="41" t="str">
        <f t="shared" ca="1" si="20"/>
        <v/>
      </c>
      <c r="G370" s="42"/>
      <c r="H370" s="37"/>
      <c r="I370" s="43"/>
      <c r="J370" s="44" t="str">
        <f t="shared" si="21"/>
        <v/>
      </c>
      <c r="K370" s="45"/>
      <c r="L370" s="46" t="str">
        <f>IF(OR(K370="لم يدفع",B370=""),"",IF(K370="تأمين فقط",0,IF(K370="اشتراك 300",300,IF(F370&lt;14,IFERROR(VLOOKUP(SUBSTITUTE(SUBSTITUTE(H370,"~","~~"),"*","~*"),إعدادات_الأنواع!$A$4:$D$40,3,FALSE()),0),IFERROR(VLOOKUP(SUBSTITUTE(SUBSTITUTE(H370,"~","~~"),"*","~*"),إعدادات_الأنواع!$A$4:$D$40,4,FALSE()),0)))))</f>
        <v/>
      </c>
      <c r="M370" s="47" t="str">
        <f>IF(OR(K370="لم يدفع",B370=""),"",IFERROR(VLOOKUP(SUBSTITUTE(SUBSTITUTE(H370,"~","~~"),"*","~*"),إعدادات_الأنواع!$A$4:$E$40,5,FALSE()),0))</f>
        <v/>
      </c>
      <c r="N370" s="47" t="str">
        <f>IF(OR(K370="لم يدفع",K370="تأمين فقط",K370="اشتراك 300",B370=""),"",IFERROR(VLOOKUP(SUBSTITUTE(SUBSTITUTE(H370,"~","~~"),"*","~*"),إعدادات_الأنواع!$A$4:$F$40,6,FALSE()),0))</f>
        <v/>
      </c>
      <c r="O370" s="55" t="str">
        <f t="shared" si="22"/>
        <v/>
      </c>
      <c r="P370" s="48" t="str">
        <f t="shared" ca="1" si="23"/>
        <v/>
      </c>
      <c r="Q370" s="52"/>
      <c r="R370" s="49"/>
      <c r="S370" s="50" t="str">
        <f>IF(B370="","",COUNTA(التجديد!E370:E370))</f>
        <v/>
      </c>
      <c r="T370" s="51" t="str">
        <f>IF(B370="","",IFERROR(VLOOKUP(SUBSTITUTE(SUBSTITUTE(H370,"~","~~"),"*","~*"),إعدادات_الأنواع!$A$4:$B$40,2,FALSE()),"?"))</f>
        <v/>
      </c>
    </row>
    <row r="371" spans="1:20" ht="15" customHeight="1">
      <c r="A371" s="20" t="str">
        <f>IF(B371="","",IF(T371="?","⚠️ نوع غير معرف",T371&amp;TEXT(COUNTIFS($T$3:T371,T371),"000")))</f>
        <v/>
      </c>
      <c r="B371" s="38"/>
      <c r="C371" s="38"/>
      <c r="D371" s="39"/>
      <c r="E371" s="54"/>
      <c r="F371" s="41" t="str">
        <f t="shared" ca="1" si="20"/>
        <v/>
      </c>
      <c r="G371" s="42"/>
      <c r="H371" s="37"/>
      <c r="I371" s="43"/>
      <c r="J371" s="44" t="str">
        <f t="shared" si="21"/>
        <v/>
      </c>
      <c r="K371" s="45"/>
      <c r="L371" s="46" t="str">
        <f>IF(OR(K371="لم يدفع",B371=""),"",IF(K371="تأمين فقط",0,IF(K371="اشتراك 300",300,IF(F371&lt;14,IFERROR(VLOOKUP(SUBSTITUTE(SUBSTITUTE(H371,"~","~~"),"*","~*"),إعدادات_الأنواع!$A$4:$D$40,3,FALSE()),0),IFERROR(VLOOKUP(SUBSTITUTE(SUBSTITUTE(H371,"~","~~"),"*","~*"),إعدادات_الأنواع!$A$4:$D$40,4,FALSE()),0)))))</f>
        <v/>
      </c>
      <c r="M371" s="47" t="str">
        <f>IF(OR(K371="لم يدفع",B371=""),"",IFERROR(VLOOKUP(SUBSTITUTE(SUBSTITUTE(H371,"~","~~"),"*","~*"),إعدادات_الأنواع!$A$4:$E$40,5,FALSE()),0))</f>
        <v/>
      </c>
      <c r="N371" s="47" t="str">
        <f>IF(OR(K371="لم يدفع",K371="تأمين فقط",K371="اشتراك 300",B371=""),"",IFERROR(VLOOKUP(SUBSTITUTE(SUBSTITUTE(H371,"~","~~"),"*","~*"),إعدادات_الأنواع!$A$4:$F$40,6,FALSE()),0))</f>
        <v/>
      </c>
      <c r="O371" s="55" t="str">
        <f t="shared" si="22"/>
        <v/>
      </c>
      <c r="P371" s="48" t="str">
        <f t="shared" ca="1" si="23"/>
        <v/>
      </c>
      <c r="Q371" s="52"/>
      <c r="R371" s="49"/>
      <c r="S371" s="50" t="str">
        <f>IF(B371="","",COUNTA(التجديد!E371:E371))</f>
        <v/>
      </c>
      <c r="T371" s="51" t="str">
        <f>IF(B371="","",IFERROR(VLOOKUP(SUBSTITUTE(SUBSTITUTE(H371,"~","~~"),"*","~*"),إعدادات_الأنواع!$A$4:$B$40,2,FALSE()),"?"))</f>
        <v/>
      </c>
    </row>
    <row r="372" spans="1:20" ht="15" customHeight="1">
      <c r="A372" s="20" t="str">
        <f>IF(B372="","",IF(T372="?","⚠️ نوع غير معرف",T372&amp;TEXT(COUNTIFS($T$3:T372,T372),"000")))</f>
        <v/>
      </c>
      <c r="B372" s="38"/>
      <c r="C372" s="38"/>
      <c r="D372" s="39"/>
      <c r="E372" s="54"/>
      <c r="F372" s="41" t="str">
        <f t="shared" ca="1" si="20"/>
        <v/>
      </c>
      <c r="G372" s="42"/>
      <c r="H372" s="37"/>
      <c r="I372" s="43"/>
      <c r="J372" s="44" t="str">
        <f t="shared" si="21"/>
        <v/>
      </c>
      <c r="K372" s="45"/>
      <c r="L372" s="46" t="str">
        <f>IF(OR(K372="لم يدفع",B372=""),"",IF(K372="تأمين فقط",0,IF(K372="اشتراك 300",300,IF(F372&lt;14,IFERROR(VLOOKUP(SUBSTITUTE(SUBSTITUTE(H372,"~","~~"),"*","~*"),إعدادات_الأنواع!$A$4:$D$40,3,FALSE()),0),IFERROR(VLOOKUP(SUBSTITUTE(SUBSTITUTE(H372,"~","~~"),"*","~*"),إعدادات_الأنواع!$A$4:$D$40,4,FALSE()),0)))))</f>
        <v/>
      </c>
      <c r="M372" s="47" t="str">
        <f>IF(OR(K372="لم يدفع",B372=""),"",IFERROR(VLOOKUP(SUBSTITUTE(SUBSTITUTE(H372,"~","~~"),"*","~*"),إعدادات_الأنواع!$A$4:$E$40,5,FALSE()),0))</f>
        <v/>
      </c>
      <c r="N372" s="47" t="str">
        <f>IF(OR(K372="لم يدفع",K372="تأمين فقط",K372="اشتراك 300",B372=""),"",IFERROR(VLOOKUP(SUBSTITUTE(SUBSTITUTE(H372,"~","~~"),"*","~*"),إعدادات_الأنواع!$A$4:$F$40,6,FALSE()),0))</f>
        <v/>
      </c>
      <c r="O372" s="55" t="str">
        <f t="shared" si="22"/>
        <v/>
      </c>
      <c r="P372" s="48" t="str">
        <f t="shared" ca="1" si="23"/>
        <v/>
      </c>
      <c r="Q372" s="52"/>
      <c r="R372" s="49"/>
      <c r="S372" s="50" t="str">
        <f>IF(B372="","",COUNTA(التجديد!E372:E372))</f>
        <v/>
      </c>
      <c r="T372" s="51" t="str">
        <f>IF(B372="","",IFERROR(VLOOKUP(SUBSTITUTE(SUBSTITUTE(H372,"~","~~"),"*","~*"),إعدادات_الأنواع!$A$4:$B$40,2,FALSE()),"?"))</f>
        <v/>
      </c>
    </row>
    <row r="373" spans="1:20" ht="15" customHeight="1">
      <c r="A373" s="20" t="str">
        <f>IF(B373="","",IF(T373="?","⚠️ نوع غير معرف",T373&amp;TEXT(COUNTIFS($T$3:T373,T373),"000")))</f>
        <v/>
      </c>
      <c r="B373" s="38"/>
      <c r="C373" s="38"/>
      <c r="D373" s="39"/>
      <c r="E373" s="54"/>
      <c r="F373" s="41" t="str">
        <f t="shared" ca="1" si="20"/>
        <v/>
      </c>
      <c r="G373" s="42"/>
      <c r="H373" s="37"/>
      <c r="I373" s="43"/>
      <c r="J373" s="44" t="str">
        <f t="shared" si="21"/>
        <v/>
      </c>
      <c r="K373" s="45"/>
      <c r="L373" s="46" t="str">
        <f>IF(OR(K373="لم يدفع",B373=""),"",IF(K373="تأمين فقط",0,IF(K373="اشتراك 300",300,IF(F373&lt;14,IFERROR(VLOOKUP(SUBSTITUTE(SUBSTITUTE(H373,"~","~~"),"*","~*"),إعدادات_الأنواع!$A$4:$D$40,3,FALSE()),0),IFERROR(VLOOKUP(SUBSTITUTE(SUBSTITUTE(H373,"~","~~"),"*","~*"),إعدادات_الأنواع!$A$4:$D$40,4,FALSE()),0)))))</f>
        <v/>
      </c>
      <c r="M373" s="47" t="str">
        <f>IF(OR(K373="لم يدفع",B373=""),"",IFERROR(VLOOKUP(SUBSTITUTE(SUBSTITUTE(H373,"~","~~"),"*","~*"),إعدادات_الأنواع!$A$4:$E$40,5,FALSE()),0))</f>
        <v/>
      </c>
      <c r="N373" s="47" t="str">
        <f>IF(OR(K373="لم يدفع",K373="تأمين فقط",K373="اشتراك 300",B373=""),"",IFERROR(VLOOKUP(SUBSTITUTE(SUBSTITUTE(H373,"~","~~"),"*","~*"),إعدادات_الأنواع!$A$4:$F$40,6,FALSE()),0))</f>
        <v/>
      </c>
      <c r="O373" s="55" t="str">
        <f t="shared" si="22"/>
        <v/>
      </c>
      <c r="P373" s="48" t="str">
        <f t="shared" ca="1" si="23"/>
        <v/>
      </c>
      <c r="Q373" s="52"/>
      <c r="R373" s="49"/>
      <c r="S373" s="50" t="str">
        <f>IF(B373="","",COUNTA(التجديد!E373:E373))</f>
        <v/>
      </c>
      <c r="T373" s="51" t="str">
        <f>IF(B373="","",IFERROR(VLOOKUP(SUBSTITUTE(SUBSTITUTE(H373,"~","~~"),"*","~*"),إعدادات_الأنواع!$A$4:$B$40,2,FALSE()),"?"))</f>
        <v/>
      </c>
    </row>
    <row r="374" spans="1:20" ht="15" customHeight="1">
      <c r="A374" s="20" t="str">
        <f>IF(B374="","",IF(T374="?","⚠️ نوع غير معرف",T374&amp;TEXT(COUNTIFS($T$3:T374,T374),"000")))</f>
        <v/>
      </c>
      <c r="B374" s="38"/>
      <c r="C374" s="38"/>
      <c r="D374" s="39"/>
      <c r="E374" s="54"/>
      <c r="F374" s="41" t="str">
        <f t="shared" ca="1" si="20"/>
        <v/>
      </c>
      <c r="G374" s="42"/>
      <c r="H374" s="37"/>
      <c r="I374" s="43"/>
      <c r="J374" s="44" t="str">
        <f t="shared" si="21"/>
        <v/>
      </c>
      <c r="K374" s="45"/>
      <c r="L374" s="46" t="str">
        <f>IF(OR(K374="لم يدفع",B374=""),"",IF(K374="تأمين فقط",0,IF(K374="اشتراك 300",300,IF(F374&lt;14,IFERROR(VLOOKUP(SUBSTITUTE(SUBSTITUTE(H374,"~","~~"),"*","~*"),إعدادات_الأنواع!$A$4:$D$40,3,FALSE()),0),IFERROR(VLOOKUP(SUBSTITUTE(SUBSTITUTE(H374,"~","~~"),"*","~*"),إعدادات_الأنواع!$A$4:$D$40,4,FALSE()),0)))))</f>
        <v/>
      </c>
      <c r="M374" s="47" t="str">
        <f>IF(OR(K374="لم يدفع",B374=""),"",IFERROR(VLOOKUP(SUBSTITUTE(SUBSTITUTE(H374,"~","~~"),"*","~*"),إعدادات_الأنواع!$A$4:$E$40,5,FALSE()),0))</f>
        <v/>
      </c>
      <c r="N374" s="47" t="str">
        <f>IF(OR(K374="لم يدفع",K374="تأمين فقط",K374="اشتراك 300",B374=""),"",IFERROR(VLOOKUP(SUBSTITUTE(SUBSTITUTE(H374,"~","~~"),"*","~*"),إعدادات_الأنواع!$A$4:$F$40,6,FALSE()),0))</f>
        <v/>
      </c>
      <c r="O374" s="55" t="str">
        <f t="shared" si="22"/>
        <v/>
      </c>
      <c r="P374" s="48" t="str">
        <f t="shared" ca="1" si="23"/>
        <v/>
      </c>
      <c r="Q374" s="52"/>
      <c r="R374" s="49"/>
      <c r="S374" s="50" t="str">
        <f>IF(B374="","",COUNTA(التجديد!E374:E374))</f>
        <v/>
      </c>
      <c r="T374" s="51" t="str">
        <f>IF(B374="","",IFERROR(VLOOKUP(SUBSTITUTE(SUBSTITUTE(H374,"~","~~"),"*","~*"),إعدادات_الأنواع!$A$4:$B$40,2,FALSE()),"?"))</f>
        <v/>
      </c>
    </row>
    <row r="375" spans="1:20" ht="15" customHeight="1">
      <c r="A375" s="20" t="str">
        <f>IF(B375="","",IF(T375="?","⚠️ نوع غير معرف",T375&amp;TEXT(COUNTIFS($T$3:T375,T375),"000")))</f>
        <v/>
      </c>
      <c r="B375" s="38"/>
      <c r="C375" s="38"/>
      <c r="D375" s="39"/>
      <c r="E375" s="54"/>
      <c r="F375" s="41" t="str">
        <f t="shared" ca="1" si="20"/>
        <v/>
      </c>
      <c r="G375" s="42"/>
      <c r="H375" s="37"/>
      <c r="I375" s="43"/>
      <c r="J375" s="44" t="str">
        <f t="shared" si="21"/>
        <v/>
      </c>
      <c r="K375" s="45"/>
      <c r="L375" s="46" t="str">
        <f>IF(OR(K375="لم يدفع",B375=""),"",IF(K375="تأمين فقط",0,IF(K375="اشتراك 300",300,IF(F375&lt;14,IFERROR(VLOOKUP(SUBSTITUTE(SUBSTITUTE(H375,"~","~~"),"*","~*"),إعدادات_الأنواع!$A$4:$D$40,3,FALSE()),0),IFERROR(VLOOKUP(SUBSTITUTE(SUBSTITUTE(H375,"~","~~"),"*","~*"),إعدادات_الأنواع!$A$4:$D$40,4,FALSE()),0)))))</f>
        <v/>
      </c>
      <c r="M375" s="47" t="str">
        <f>IF(OR(K375="لم يدفع",B375=""),"",IFERROR(VLOOKUP(SUBSTITUTE(SUBSTITUTE(H375,"~","~~"),"*","~*"),إعدادات_الأنواع!$A$4:$E$40,5,FALSE()),0))</f>
        <v/>
      </c>
      <c r="N375" s="47" t="str">
        <f>IF(OR(K375="لم يدفع",K375="تأمين فقط",K375="اشتراك 300",B375=""),"",IFERROR(VLOOKUP(SUBSTITUTE(SUBSTITUTE(H375,"~","~~"),"*","~*"),إعدادات_الأنواع!$A$4:$F$40,6,FALSE()),0))</f>
        <v/>
      </c>
      <c r="O375" s="55" t="str">
        <f t="shared" si="22"/>
        <v/>
      </c>
      <c r="P375" s="48" t="str">
        <f t="shared" ca="1" si="23"/>
        <v/>
      </c>
      <c r="Q375" s="52"/>
      <c r="R375" s="49"/>
      <c r="S375" s="50" t="str">
        <f>IF(B375="","",COUNTA(التجديد!E375:E375))</f>
        <v/>
      </c>
      <c r="T375" s="51" t="str">
        <f>IF(B375="","",IFERROR(VLOOKUP(SUBSTITUTE(SUBSTITUTE(H375,"~","~~"),"*","~*"),إعدادات_الأنواع!$A$4:$B$40,2,FALSE()),"?"))</f>
        <v/>
      </c>
    </row>
    <row r="376" spans="1:20" ht="15" customHeight="1">
      <c r="A376" s="20" t="str">
        <f>IF(B376="","",IF(T376="?","⚠️ نوع غير معرف",T376&amp;TEXT(COUNTIFS($T$3:T376,T376),"000")))</f>
        <v/>
      </c>
      <c r="B376" s="38"/>
      <c r="C376" s="38"/>
      <c r="D376" s="39"/>
      <c r="E376" s="54"/>
      <c r="F376" s="41" t="str">
        <f t="shared" ca="1" si="20"/>
        <v/>
      </c>
      <c r="G376" s="42"/>
      <c r="H376" s="37"/>
      <c r="I376" s="43"/>
      <c r="J376" s="44" t="str">
        <f t="shared" si="21"/>
        <v/>
      </c>
      <c r="K376" s="45"/>
      <c r="L376" s="46" t="str">
        <f>IF(OR(K376="لم يدفع",B376=""),"",IF(K376="تأمين فقط",0,IF(K376="اشتراك 300",300,IF(F376&lt;14,IFERROR(VLOOKUP(SUBSTITUTE(SUBSTITUTE(H376,"~","~~"),"*","~*"),إعدادات_الأنواع!$A$4:$D$40,3,FALSE()),0),IFERROR(VLOOKUP(SUBSTITUTE(SUBSTITUTE(H376,"~","~~"),"*","~*"),إعدادات_الأنواع!$A$4:$D$40,4,FALSE()),0)))))</f>
        <v/>
      </c>
      <c r="M376" s="47" t="str">
        <f>IF(OR(K376="لم يدفع",B376=""),"",IFERROR(VLOOKUP(SUBSTITUTE(SUBSTITUTE(H376,"~","~~"),"*","~*"),إعدادات_الأنواع!$A$4:$E$40,5,FALSE()),0))</f>
        <v/>
      </c>
      <c r="N376" s="47" t="str">
        <f>IF(OR(K376="لم يدفع",K376="تأمين فقط",K376="اشتراك 300",B376=""),"",IFERROR(VLOOKUP(SUBSTITUTE(SUBSTITUTE(H376,"~","~~"),"*","~*"),إعدادات_الأنواع!$A$4:$F$40,6,FALSE()),0))</f>
        <v/>
      </c>
      <c r="O376" s="55" t="str">
        <f t="shared" si="22"/>
        <v/>
      </c>
      <c r="P376" s="48" t="str">
        <f t="shared" ca="1" si="23"/>
        <v/>
      </c>
      <c r="Q376" s="52"/>
      <c r="R376" s="49"/>
      <c r="S376" s="50" t="str">
        <f>IF(B376="","",COUNTA(التجديد!E376:E376))</f>
        <v/>
      </c>
      <c r="T376" s="51" t="str">
        <f>IF(B376="","",IFERROR(VLOOKUP(SUBSTITUTE(SUBSTITUTE(H376,"~","~~"),"*","~*"),إعدادات_الأنواع!$A$4:$B$40,2,FALSE()),"?"))</f>
        <v/>
      </c>
    </row>
    <row r="377" spans="1:20" ht="15" customHeight="1">
      <c r="A377" s="20" t="str">
        <f>IF(B377="","",IF(T377="?","⚠️ نوع غير معرف",T377&amp;TEXT(COUNTIFS($T$3:T377,T377),"000")))</f>
        <v/>
      </c>
      <c r="B377" s="38"/>
      <c r="C377" s="38"/>
      <c r="D377" s="39"/>
      <c r="E377" s="54"/>
      <c r="F377" s="41" t="str">
        <f t="shared" ca="1" si="20"/>
        <v/>
      </c>
      <c r="G377" s="42"/>
      <c r="H377" s="37"/>
      <c r="I377" s="43"/>
      <c r="J377" s="44" t="str">
        <f t="shared" si="21"/>
        <v/>
      </c>
      <c r="K377" s="45"/>
      <c r="L377" s="46" t="str">
        <f>IF(OR(K377="لم يدفع",B377=""),"",IF(K377="تأمين فقط",0,IF(K377="اشتراك 300",300,IF(F377&lt;14,IFERROR(VLOOKUP(SUBSTITUTE(SUBSTITUTE(H377,"~","~~"),"*","~*"),إعدادات_الأنواع!$A$4:$D$40,3,FALSE()),0),IFERROR(VLOOKUP(SUBSTITUTE(SUBSTITUTE(H377,"~","~~"),"*","~*"),إعدادات_الأنواع!$A$4:$D$40,4,FALSE()),0)))))</f>
        <v/>
      </c>
      <c r="M377" s="47" t="str">
        <f>IF(OR(K377="لم يدفع",B377=""),"",IFERROR(VLOOKUP(SUBSTITUTE(SUBSTITUTE(H377,"~","~~"),"*","~*"),إعدادات_الأنواع!$A$4:$E$40,5,FALSE()),0))</f>
        <v/>
      </c>
      <c r="N377" s="47" t="str">
        <f>IF(OR(K377="لم يدفع",K377="تأمين فقط",K377="اشتراك 300",B377=""),"",IFERROR(VLOOKUP(SUBSTITUTE(SUBSTITUTE(H377,"~","~~"),"*","~*"),إعدادات_الأنواع!$A$4:$F$40,6,FALSE()),0))</f>
        <v/>
      </c>
      <c r="O377" s="55" t="str">
        <f t="shared" si="22"/>
        <v/>
      </c>
      <c r="P377" s="48" t="str">
        <f t="shared" ca="1" si="23"/>
        <v/>
      </c>
      <c r="Q377" s="52"/>
      <c r="R377" s="49"/>
      <c r="S377" s="50" t="str">
        <f>IF(B377="","",COUNTA(التجديد!E377:E377))</f>
        <v/>
      </c>
      <c r="T377" s="51" t="str">
        <f>IF(B377="","",IFERROR(VLOOKUP(SUBSTITUTE(SUBSTITUTE(H377,"~","~~"),"*","~*"),إعدادات_الأنواع!$A$4:$B$40,2,FALSE()),"?"))</f>
        <v/>
      </c>
    </row>
    <row r="378" spans="1:20" ht="15" customHeight="1">
      <c r="A378" s="20" t="str">
        <f>IF(B378="","",IF(T378="?","⚠️ نوع غير معرف",T378&amp;TEXT(COUNTIFS($T$3:T378,T378),"000")))</f>
        <v/>
      </c>
      <c r="B378" s="38"/>
      <c r="C378" s="38"/>
      <c r="D378" s="39"/>
      <c r="E378" s="54"/>
      <c r="F378" s="41" t="str">
        <f t="shared" ca="1" si="20"/>
        <v/>
      </c>
      <c r="G378" s="42"/>
      <c r="H378" s="37"/>
      <c r="I378" s="43"/>
      <c r="J378" s="44" t="str">
        <f t="shared" si="21"/>
        <v/>
      </c>
      <c r="K378" s="45"/>
      <c r="L378" s="46" t="str">
        <f>IF(OR(K378="لم يدفع",B378=""),"",IF(K378="تأمين فقط",0,IF(K378="اشتراك 300",300,IF(F378&lt;14,IFERROR(VLOOKUP(SUBSTITUTE(SUBSTITUTE(H378,"~","~~"),"*","~*"),إعدادات_الأنواع!$A$4:$D$40,3,FALSE()),0),IFERROR(VLOOKUP(SUBSTITUTE(SUBSTITUTE(H378,"~","~~"),"*","~*"),إعدادات_الأنواع!$A$4:$D$40,4,FALSE()),0)))))</f>
        <v/>
      </c>
      <c r="M378" s="47" t="str">
        <f>IF(OR(K378="لم يدفع",B378=""),"",IFERROR(VLOOKUP(SUBSTITUTE(SUBSTITUTE(H378,"~","~~"),"*","~*"),إعدادات_الأنواع!$A$4:$E$40,5,FALSE()),0))</f>
        <v/>
      </c>
      <c r="N378" s="47" t="str">
        <f>IF(OR(K378="لم يدفع",K378="تأمين فقط",K378="اشتراك 300",B378=""),"",IFERROR(VLOOKUP(SUBSTITUTE(SUBSTITUTE(H378,"~","~~"),"*","~*"),إعدادات_الأنواع!$A$4:$F$40,6,FALSE()),0))</f>
        <v/>
      </c>
      <c r="O378" s="55" t="str">
        <f t="shared" si="22"/>
        <v/>
      </c>
      <c r="P378" s="48" t="str">
        <f t="shared" ca="1" si="23"/>
        <v/>
      </c>
      <c r="Q378" s="52"/>
      <c r="R378" s="49"/>
      <c r="S378" s="50" t="str">
        <f>IF(B378="","",COUNTA(التجديد!E378:E378))</f>
        <v/>
      </c>
      <c r="T378" s="51" t="str">
        <f>IF(B378="","",IFERROR(VLOOKUP(SUBSTITUTE(SUBSTITUTE(H378,"~","~~"),"*","~*"),إعدادات_الأنواع!$A$4:$B$40,2,FALSE()),"?"))</f>
        <v/>
      </c>
    </row>
    <row r="379" spans="1:20" ht="15" customHeight="1">
      <c r="A379" s="20" t="str">
        <f>IF(B379="","",IF(T379="?","⚠️ نوع غير معرف",T379&amp;TEXT(COUNTIFS($T$3:T379,T379),"000")))</f>
        <v/>
      </c>
      <c r="B379" s="38"/>
      <c r="C379" s="38"/>
      <c r="D379" s="39"/>
      <c r="E379" s="54"/>
      <c r="F379" s="41" t="str">
        <f t="shared" ca="1" si="20"/>
        <v/>
      </c>
      <c r="G379" s="42"/>
      <c r="H379" s="37"/>
      <c r="I379" s="43"/>
      <c r="J379" s="44" t="str">
        <f t="shared" si="21"/>
        <v/>
      </c>
      <c r="K379" s="45"/>
      <c r="L379" s="46" t="str">
        <f>IF(OR(K379="لم يدفع",B379=""),"",IF(K379="تأمين فقط",0,IF(K379="اشتراك 300",300,IF(F379&lt;14,IFERROR(VLOOKUP(SUBSTITUTE(SUBSTITUTE(H379,"~","~~"),"*","~*"),إعدادات_الأنواع!$A$4:$D$40,3,FALSE()),0),IFERROR(VLOOKUP(SUBSTITUTE(SUBSTITUTE(H379,"~","~~"),"*","~*"),إعدادات_الأنواع!$A$4:$D$40,4,FALSE()),0)))))</f>
        <v/>
      </c>
      <c r="M379" s="47" t="str">
        <f>IF(OR(K379="لم يدفع",B379=""),"",IFERROR(VLOOKUP(SUBSTITUTE(SUBSTITUTE(H379,"~","~~"),"*","~*"),إعدادات_الأنواع!$A$4:$E$40,5,FALSE()),0))</f>
        <v/>
      </c>
      <c r="N379" s="47" t="str">
        <f>IF(OR(K379="لم يدفع",K379="تأمين فقط",K379="اشتراك 300",B379=""),"",IFERROR(VLOOKUP(SUBSTITUTE(SUBSTITUTE(H379,"~","~~"),"*","~*"),إعدادات_الأنواع!$A$4:$F$40,6,FALSE()),0))</f>
        <v/>
      </c>
      <c r="O379" s="55" t="str">
        <f t="shared" si="22"/>
        <v/>
      </c>
      <c r="P379" s="48" t="str">
        <f t="shared" ca="1" si="23"/>
        <v/>
      </c>
      <c r="Q379" s="52"/>
      <c r="R379" s="49"/>
      <c r="S379" s="50" t="str">
        <f>IF(B379="","",COUNTA(التجديد!E379:E379))</f>
        <v/>
      </c>
      <c r="T379" s="51" t="str">
        <f>IF(B379="","",IFERROR(VLOOKUP(SUBSTITUTE(SUBSTITUTE(H379,"~","~~"),"*","~*"),إعدادات_الأنواع!$A$4:$B$40,2,FALSE()),"?"))</f>
        <v/>
      </c>
    </row>
    <row r="380" spans="1:20" ht="15" customHeight="1">
      <c r="A380" s="20" t="str">
        <f>IF(B380="","",IF(T380="?","⚠️ نوع غير معرف",T380&amp;TEXT(COUNTIFS($T$3:T380,T380),"000")))</f>
        <v/>
      </c>
      <c r="B380" s="38"/>
      <c r="C380" s="38"/>
      <c r="D380" s="39"/>
      <c r="E380" s="54"/>
      <c r="F380" s="41" t="str">
        <f t="shared" ca="1" si="20"/>
        <v/>
      </c>
      <c r="G380" s="42"/>
      <c r="H380" s="37"/>
      <c r="I380" s="43"/>
      <c r="J380" s="44" t="str">
        <f t="shared" si="21"/>
        <v/>
      </c>
      <c r="K380" s="45"/>
      <c r="L380" s="46" t="str">
        <f>IF(OR(K380="لم يدفع",B380=""),"",IF(K380="تأمين فقط",0,IF(K380="اشتراك 300",300,IF(F380&lt;14,IFERROR(VLOOKUP(SUBSTITUTE(SUBSTITUTE(H380,"~","~~"),"*","~*"),إعدادات_الأنواع!$A$4:$D$40,3,FALSE()),0),IFERROR(VLOOKUP(SUBSTITUTE(SUBSTITUTE(H380,"~","~~"),"*","~*"),إعدادات_الأنواع!$A$4:$D$40,4,FALSE()),0)))))</f>
        <v/>
      </c>
      <c r="M380" s="47" t="str">
        <f>IF(OR(K380="لم يدفع",B380=""),"",IFERROR(VLOOKUP(SUBSTITUTE(SUBSTITUTE(H380,"~","~~"),"*","~*"),إعدادات_الأنواع!$A$4:$E$40,5,FALSE()),0))</f>
        <v/>
      </c>
      <c r="N380" s="47" t="str">
        <f>IF(OR(K380="لم يدفع",K380="تأمين فقط",K380="اشتراك 300",B380=""),"",IFERROR(VLOOKUP(SUBSTITUTE(SUBSTITUTE(H380,"~","~~"),"*","~*"),إعدادات_الأنواع!$A$4:$F$40,6,FALSE()),0))</f>
        <v/>
      </c>
      <c r="O380" s="55" t="str">
        <f t="shared" si="22"/>
        <v/>
      </c>
      <c r="P380" s="48" t="str">
        <f t="shared" ca="1" si="23"/>
        <v/>
      </c>
      <c r="Q380" s="52"/>
      <c r="R380" s="49"/>
      <c r="S380" s="50" t="str">
        <f>IF(B380="","",COUNTA(التجديد!E380:E380))</f>
        <v/>
      </c>
      <c r="T380" s="51" t="str">
        <f>IF(B380="","",IFERROR(VLOOKUP(SUBSTITUTE(SUBSTITUTE(H380,"~","~~"),"*","~*"),إعدادات_الأنواع!$A$4:$B$40,2,FALSE()),"?"))</f>
        <v/>
      </c>
    </row>
    <row r="381" spans="1:20" ht="15" customHeight="1">
      <c r="A381" s="20" t="str">
        <f>IF(B381="","",IF(T381="?","⚠️ نوع غير معرف",T381&amp;TEXT(COUNTIFS($T$3:T381,T381),"000")))</f>
        <v/>
      </c>
      <c r="B381" s="38"/>
      <c r="C381" s="38"/>
      <c r="D381" s="39"/>
      <c r="E381" s="54"/>
      <c r="F381" s="41" t="str">
        <f t="shared" ca="1" si="20"/>
        <v/>
      </c>
      <c r="G381" s="42"/>
      <c r="H381" s="37"/>
      <c r="I381" s="43"/>
      <c r="J381" s="44" t="str">
        <f t="shared" si="21"/>
        <v/>
      </c>
      <c r="K381" s="45"/>
      <c r="L381" s="46" t="str">
        <f>IF(OR(K381="لم يدفع",B381=""),"",IF(K381="تأمين فقط",0,IF(K381="اشتراك 300",300,IF(F381&lt;14,IFERROR(VLOOKUP(SUBSTITUTE(SUBSTITUTE(H381,"~","~~"),"*","~*"),إعدادات_الأنواع!$A$4:$D$40,3,FALSE()),0),IFERROR(VLOOKUP(SUBSTITUTE(SUBSTITUTE(H381,"~","~~"),"*","~*"),إعدادات_الأنواع!$A$4:$D$40,4,FALSE()),0)))))</f>
        <v/>
      </c>
      <c r="M381" s="47" t="str">
        <f>IF(OR(K381="لم يدفع",B381=""),"",IFERROR(VLOOKUP(SUBSTITUTE(SUBSTITUTE(H381,"~","~~"),"*","~*"),إعدادات_الأنواع!$A$4:$E$40,5,FALSE()),0))</f>
        <v/>
      </c>
      <c r="N381" s="47" t="str">
        <f>IF(OR(K381="لم يدفع",K381="تأمين فقط",K381="اشتراك 300",B381=""),"",IFERROR(VLOOKUP(SUBSTITUTE(SUBSTITUTE(H381,"~","~~"),"*","~*"),إعدادات_الأنواع!$A$4:$F$40,6,FALSE()),0))</f>
        <v/>
      </c>
      <c r="O381" s="55" t="str">
        <f t="shared" si="22"/>
        <v/>
      </c>
      <c r="P381" s="48" t="str">
        <f t="shared" ca="1" si="23"/>
        <v/>
      </c>
      <c r="Q381" s="52"/>
      <c r="R381" s="49"/>
      <c r="S381" s="50" t="str">
        <f>IF(B381="","",COUNTA(التجديد!E381:E381))</f>
        <v/>
      </c>
      <c r="T381" s="51" t="str">
        <f>IF(B381="","",IFERROR(VLOOKUP(SUBSTITUTE(SUBSTITUTE(H381,"~","~~"),"*","~*"),إعدادات_الأنواع!$A$4:$B$40,2,FALSE()),"?"))</f>
        <v/>
      </c>
    </row>
    <row r="382" spans="1:20" ht="15" customHeight="1">
      <c r="A382" s="20" t="str">
        <f>IF(B382="","",IF(T382="?","⚠️ نوع غير معرف",T382&amp;TEXT(COUNTIFS($T$3:T382,T382),"000")))</f>
        <v/>
      </c>
      <c r="B382" s="38"/>
      <c r="C382" s="38"/>
      <c r="D382" s="39"/>
      <c r="E382" s="54"/>
      <c r="F382" s="41" t="str">
        <f t="shared" ca="1" si="20"/>
        <v/>
      </c>
      <c r="G382" s="42"/>
      <c r="H382" s="37"/>
      <c r="I382" s="43"/>
      <c r="J382" s="44" t="str">
        <f t="shared" si="21"/>
        <v/>
      </c>
      <c r="K382" s="45"/>
      <c r="L382" s="46" t="str">
        <f>IF(OR(K382="لم يدفع",B382=""),"",IF(K382="تأمين فقط",0,IF(K382="اشتراك 300",300,IF(F382&lt;14,IFERROR(VLOOKUP(SUBSTITUTE(SUBSTITUTE(H382,"~","~~"),"*","~*"),إعدادات_الأنواع!$A$4:$D$40,3,FALSE()),0),IFERROR(VLOOKUP(SUBSTITUTE(SUBSTITUTE(H382,"~","~~"),"*","~*"),إعدادات_الأنواع!$A$4:$D$40,4,FALSE()),0)))))</f>
        <v/>
      </c>
      <c r="M382" s="47" t="str">
        <f>IF(OR(K382="لم يدفع",B382=""),"",IFERROR(VLOOKUP(SUBSTITUTE(SUBSTITUTE(H382,"~","~~"),"*","~*"),إعدادات_الأنواع!$A$4:$E$40,5,FALSE()),0))</f>
        <v/>
      </c>
      <c r="N382" s="47" t="str">
        <f>IF(OR(K382="لم يدفع",K382="تأمين فقط",K382="اشتراك 300",B382=""),"",IFERROR(VLOOKUP(SUBSTITUTE(SUBSTITUTE(H382,"~","~~"),"*","~*"),إعدادات_الأنواع!$A$4:$F$40,6,FALSE()),0))</f>
        <v/>
      </c>
      <c r="O382" s="55" t="str">
        <f t="shared" si="22"/>
        <v/>
      </c>
      <c r="P382" s="48" t="str">
        <f t="shared" ca="1" si="23"/>
        <v/>
      </c>
      <c r="Q382" s="52"/>
      <c r="R382" s="49"/>
      <c r="S382" s="50" t="str">
        <f>IF(B382="","",COUNTA(التجديد!E382:E382))</f>
        <v/>
      </c>
      <c r="T382" s="51" t="str">
        <f>IF(B382="","",IFERROR(VLOOKUP(SUBSTITUTE(SUBSTITUTE(H382,"~","~~"),"*","~*"),إعدادات_الأنواع!$A$4:$B$40,2,FALSE()),"?"))</f>
        <v/>
      </c>
    </row>
    <row r="383" spans="1:20" ht="15" customHeight="1">
      <c r="A383" s="20" t="str">
        <f>IF(B383="","",IF(T383="?","⚠️ نوع غير معرف",T383&amp;TEXT(COUNTIFS($T$3:T383,T383),"000")))</f>
        <v/>
      </c>
      <c r="B383" s="38"/>
      <c r="C383" s="38"/>
      <c r="D383" s="39"/>
      <c r="E383" s="54"/>
      <c r="F383" s="41" t="str">
        <f t="shared" ca="1" si="20"/>
        <v/>
      </c>
      <c r="G383" s="42"/>
      <c r="H383" s="37"/>
      <c r="I383" s="43"/>
      <c r="J383" s="44" t="str">
        <f t="shared" si="21"/>
        <v/>
      </c>
      <c r="K383" s="45"/>
      <c r="L383" s="46" t="str">
        <f>IF(OR(K383="لم يدفع",B383=""),"",IF(K383="تأمين فقط",0,IF(K383="اشتراك 300",300,IF(F383&lt;14,IFERROR(VLOOKUP(SUBSTITUTE(SUBSTITUTE(H383,"~","~~"),"*","~*"),إعدادات_الأنواع!$A$4:$D$40,3,FALSE()),0),IFERROR(VLOOKUP(SUBSTITUTE(SUBSTITUTE(H383,"~","~~"),"*","~*"),إعدادات_الأنواع!$A$4:$D$40,4,FALSE()),0)))))</f>
        <v/>
      </c>
      <c r="M383" s="47" t="str">
        <f>IF(OR(K383="لم يدفع",B383=""),"",IFERROR(VLOOKUP(SUBSTITUTE(SUBSTITUTE(H383,"~","~~"),"*","~*"),إعدادات_الأنواع!$A$4:$E$40,5,FALSE()),0))</f>
        <v/>
      </c>
      <c r="N383" s="47" t="str">
        <f>IF(OR(K383="لم يدفع",K383="تأمين فقط",K383="اشتراك 300",B383=""),"",IFERROR(VLOOKUP(SUBSTITUTE(SUBSTITUTE(H383,"~","~~"),"*","~*"),إعدادات_الأنواع!$A$4:$F$40,6,FALSE()),0))</f>
        <v/>
      </c>
      <c r="O383" s="55" t="str">
        <f t="shared" si="22"/>
        <v/>
      </c>
      <c r="P383" s="48" t="str">
        <f t="shared" ca="1" si="23"/>
        <v/>
      </c>
      <c r="Q383" s="52"/>
      <c r="R383" s="49"/>
      <c r="S383" s="50" t="str">
        <f>IF(B383="","",COUNTA(التجديد!E383:E383))</f>
        <v/>
      </c>
      <c r="T383" s="51" t="str">
        <f>IF(B383="","",IFERROR(VLOOKUP(SUBSTITUTE(SUBSTITUTE(H383,"~","~~"),"*","~*"),إعدادات_الأنواع!$A$4:$B$40,2,FALSE()),"?"))</f>
        <v/>
      </c>
    </row>
    <row r="384" spans="1:20" ht="15" customHeight="1">
      <c r="A384" s="20" t="str">
        <f>IF(B384="","",IF(T384="?","⚠️ نوع غير معرف",T384&amp;TEXT(COUNTIFS($T$3:T384,T384),"000")))</f>
        <v/>
      </c>
      <c r="B384" s="38"/>
      <c r="C384" s="38"/>
      <c r="D384" s="39"/>
      <c r="E384" s="54"/>
      <c r="F384" s="41" t="str">
        <f t="shared" ca="1" si="20"/>
        <v/>
      </c>
      <c r="G384" s="42"/>
      <c r="H384" s="37"/>
      <c r="I384" s="43"/>
      <c r="J384" s="44" t="str">
        <f t="shared" si="21"/>
        <v/>
      </c>
      <c r="K384" s="45"/>
      <c r="L384" s="46" t="str">
        <f>IF(OR(K384="لم يدفع",B384=""),"",IF(K384="تأمين فقط",0,IF(K384="اشتراك 300",300,IF(F384&lt;14,IFERROR(VLOOKUP(SUBSTITUTE(SUBSTITUTE(H384,"~","~~"),"*","~*"),إعدادات_الأنواع!$A$4:$D$40,3,FALSE()),0),IFERROR(VLOOKUP(SUBSTITUTE(SUBSTITUTE(H384,"~","~~"),"*","~*"),إعدادات_الأنواع!$A$4:$D$40,4,FALSE()),0)))))</f>
        <v/>
      </c>
      <c r="M384" s="47" t="str">
        <f>IF(OR(K384="لم يدفع",B384=""),"",IFERROR(VLOOKUP(SUBSTITUTE(SUBSTITUTE(H384,"~","~~"),"*","~*"),إعدادات_الأنواع!$A$4:$E$40,5,FALSE()),0))</f>
        <v/>
      </c>
      <c r="N384" s="47" t="str">
        <f>IF(OR(K384="لم يدفع",K384="تأمين فقط",K384="اشتراك 300",B384=""),"",IFERROR(VLOOKUP(SUBSTITUTE(SUBSTITUTE(H384,"~","~~"),"*","~*"),إعدادات_الأنواع!$A$4:$F$40,6,FALSE()),0))</f>
        <v/>
      </c>
      <c r="O384" s="55" t="str">
        <f t="shared" si="22"/>
        <v/>
      </c>
      <c r="P384" s="48" t="str">
        <f t="shared" ca="1" si="23"/>
        <v/>
      </c>
      <c r="Q384" s="52"/>
      <c r="R384" s="49"/>
      <c r="S384" s="50" t="str">
        <f>IF(B384="","",COUNTA(التجديد!E384:E384))</f>
        <v/>
      </c>
      <c r="T384" s="51" t="str">
        <f>IF(B384="","",IFERROR(VLOOKUP(SUBSTITUTE(SUBSTITUTE(H384,"~","~~"),"*","~*"),إعدادات_الأنواع!$A$4:$B$40,2,FALSE()),"?"))</f>
        <v/>
      </c>
    </row>
    <row r="385" spans="1:20" ht="15" customHeight="1">
      <c r="A385" s="20" t="str">
        <f>IF(B385="","",IF(T385="?","⚠️ نوع غير معرف",T385&amp;TEXT(COUNTIFS($T$3:T385,T385),"000")))</f>
        <v/>
      </c>
      <c r="B385" s="38"/>
      <c r="C385" s="38"/>
      <c r="D385" s="39"/>
      <c r="E385" s="54"/>
      <c r="F385" s="41" t="str">
        <f t="shared" ca="1" si="20"/>
        <v/>
      </c>
      <c r="G385" s="42"/>
      <c r="H385" s="37"/>
      <c r="I385" s="43"/>
      <c r="J385" s="44" t="str">
        <f t="shared" si="21"/>
        <v/>
      </c>
      <c r="K385" s="45"/>
      <c r="L385" s="46" t="str">
        <f>IF(OR(K385="لم يدفع",B385=""),"",IF(K385="تأمين فقط",0,IF(K385="اشتراك 300",300,IF(F385&lt;14,IFERROR(VLOOKUP(SUBSTITUTE(SUBSTITUTE(H385,"~","~~"),"*","~*"),إعدادات_الأنواع!$A$4:$D$40,3,FALSE()),0),IFERROR(VLOOKUP(SUBSTITUTE(SUBSTITUTE(H385,"~","~~"),"*","~*"),إعدادات_الأنواع!$A$4:$D$40,4,FALSE()),0)))))</f>
        <v/>
      </c>
      <c r="M385" s="47" t="str">
        <f>IF(OR(K385="لم يدفع",B385=""),"",IFERROR(VLOOKUP(SUBSTITUTE(SUBSTITUTE(H385,"~","~~"),"*","~*"),إعدادات_الأنواع!$A$4:$E$40,5,FALSE()),0))</f>
        <v/>
      </c>
      <c r="N385" s="47" t="str">
        <f>IF(OR(K385="لم يدفع",K385="تأمين فقط",K385="اشتراك 300",B385=""),"",IFERROR(VLOOKUP(SUBSTITUTE(SUBSTITUTE(H385,"~","~~"),"*","~*"),إعدادات_الأنواع!$A$4:$F$40,6,FALSE()),0))</f>
        <v/>
      </c>
      <c r="O385" s="55" t="str">
        <f t="shared" si="22"/>
        <v/>
      </c>
      <c r="P385" s="48" t="str">
        <f t="shared" ca="1" si="23"/>
        <v/>
      </c>
      <c r="Q385" s="52"/>
      <c r="R385" s="49"/>
      <c r="S385" s="50" t="str">
        <f>IF(B385="","",COUNTA(التجديد!E385:E385))</f>
        <v/>
      </c>
      <c r="T385" s="51" t="str">
        <f>IF(B385="","",IFERROR(VLOOKUP(SUBSTITUTE(SUBSTITUTE(H385,"~","~~"),"*","~*"),إعدادات_الأنواع!$A$4:$B$40,2,FALSE()),"?"))</f>
        <v/>
      </c>
    </row>
    <row r="386" spans="1:20" ht="15" customHeight="1">
      <c r="A386" s="20" t="str">
        <f>IF(B386="","",IF(T386="?","⚠️ نوع غير معرف",T386&amp;TEXT(COUNTIFS($T$3:T386,T386),"000")))</f>
        <v/>
      </c>
      <c r="B386" s="38"/>
      <c r="C386" s="38"/>
      <c r="D386" s="39"/>
      <c r="E386" s="54"/>
      <c r="F386" s="41" t="str">
        <f t="shared" ca="1" si="20"/>
        <v/>
      </c>
      <c r="G386" s="42"/>
      <c r="H386" s="37"/>
      <c r="I386" s="43"/>
      <c r="J386" s="44" t="str">
        <f t="shared" si="21"/>
        <v/>
      </c>
      <c r="K386" s="45"/>
      <c r="L386" s="46" t="str">
        <f>IF(OR(K386="لم يدفع",B386=""),"",IF(K386="تأمين فقط",0,IF(K386="اشتراك 300",300,IF(F386&lt;14,IFERROR(VLOOKUP(SUBSTITUTE(SUBSTITUTE(H386,"~","~~"),"*","~*"),إعدادات_الأنواع!$A$4:$D$40,3,FALSE()),0),IFERROR(VLOOKUP(SUBSTITUTE(SUBSTITUTE(H386,"~","~~"),"*","~*"),إعدادات_الأنواع!$A$4:$D$40,4,FALSE()),0)))))</f>
        <v/>
      </c>
      <c r="M386" s="47" t="str">
        <f>IF(OR(K386="لم يدفع",B386=""),"",IFERROR(VLOOKUP(SUBSTITUTE(SUBSTITUTE(H386,"~","~~"),"*","~*"),إعدادات_الأنواع!$A$4:$E$40,5,FALSE()),0))</f>
        <v/>
      </c>
      <c r="N386" s="47" t="str">
        <f>IF(OR(K386="لم يدفع",K386="تأمين فقط",K386="اشتراك 300",B386=""),"",IFERROR(VLOOKUP(SUBSTITUTE(SUBSTITUTE(H386,"~","~~"),"*","~*"),إعدادات_الأنواع!$A$4:$F$40,6,FALSE()),0))</f>
        <v/>
      </c>
      <c r="O386" s="55" t="str">
        <f t="shared" si="22"/>
        <v/>
      </c>
      <c r="P386" s="48" t="str">
        <f t="shared" ca="1" si="23"/>
        <v/>
      </c>
      <c r="Q386" s="52"/>
      <c r="R386" s="49"/>
      <c r="S386" s="50" t="str">
        <f>IF(B386="","",COUNTA(التجديد!E386:E386))</f>
        <v/>
      </c>
      <c r="T386" s="51" t="str">
        <f>IF(B386="","",IFERROR(VLOOKUP(SUBSTITUTE(SUBSTITUTE(H386,"~","~~"),"*","~*"),إعدادات_الأنواع!$A$4:$B$40,2,FALSE()),"?"))</f>
        <v/>
      </c>
    </row>
    <row r="387" spans="1:20" ht="15" customHeight="1">
      <c r="A387" s="20" t="str">
        <f>IF(B387="","",IF(T387="?","⚠️ نوع غير معرف",T387&amp;TEXT(COUNTIFS($T$3:T387,T387),"000")))</f>
        <v/>
      </c>
      <c r="B387" s="38"/>
      <c r="C387" s="38"/>
      <c r="D387" s="39"/>
      <c r="E387" s="54"/>
      <c r="F387" s="41" t="str">
        <f t="shared" ref="F387:F450" ca="1" si="24">IF(D387="","",DATEDIF(D387,TODAY(),"Y"))</f>
        <v/>
      </c>
      <c r="G387" s="42"/>
      <c r="H387" s="37"/>
      <c r="I387" s="43"/>
      <c r="J387" s="44" t="str">
        <f t="shared" ref="J387:J450" si="25">IF(I387="","",I387+30)</f>
        <v/>
      </c>
      <c r="K387" s="45"/>
      <c r="L387" s="46" t="str">
        <f>IF(OR(K387="لم يدفع",B387=""),"",IF(K387="تأمين فقط",0,IF(K387="اشتراك 300",300,IF(F387&lt;14,IFERROR(VLOOKUP(SUBSTITUTE(SUBSTITUTE(H387,"~","~~"),"*","~*"),إعدادات_الأنواع!$A$4:$D$40,3,FALSE()),0),IFERROR(VLOOKUP(SUBSTITUTE(SUBSTITUTE(H387,"~","~~"),"*","~*"),إعدادات_الأنواع!$A$4:$D$40,4,FALSE()),0)))))</f>
        <v/>
      </c>
      <c r="M387" s="47" t="str">
        <f>IF(OR(K387="لم يدفع",B387=""),"",IFERROR(VLOOKUP(SUBSTITUTE(SUBSTITUTE(H387,"~","~~"),"*","~*"),إعدادات_الأنواع!$A$4:$E$40,5,FALSE()),0))</f>
        <v/>
      </c>
      <c r="N387" s="47" t="str">
        <f>IF(OR(K387="لم يدفع",K387="تأمين فقط",K387="اشتراك 300",B387=""),"",IFERROR(VLOOKUP(SUBSTITUTE(SUBSTITUTE(H387,"~","~~"),"*","~*"),إعدادات_الأنواع!$A$4:$F$40,6,FALSE()),0))</f>
        <v/>
      </c>
      <c r="O387" s="55" t="str">
        <f t="shared" ref="O387:O450" si="26">IF(K387="لم يدفع","",IF(L387="","",IF(N387="",L387+M387,L387+M387)))</f>
        <v/>
      </c>
      <c r="P387" s="48" t="str">
        <f t="shared" ref="P387:P450" ca="1" si="27">IF(B387="","",IF(K387="لم يدفع","🔒 مجمدة",IF(J387="","",IF(J387&lt;TODAY(),"⛔ منتهي - يتطلب تجديد",IF(J387-5&lt;=TODAY(),"⚠️ قريب الانتهاء","✅ ساري")))))</f>
        <v/>
      </c>
      <c r="Q387" s="52"/>
      <c r="R387" s="49"/>
      <c r="S387" s="50" t="str">
        <f>IF(B387="","",COUNTA(التجديد!E387:E387))</f>
        <v/>
      </c>
      <c r="T387" s="51" t="str">
        <f>IF(B387="","",IFERROR(VLOOKUP(SUBSTITUTE(SUBSTITUTE(H387,"~","~~"),"*","~*"),إعدادات_الأنواع!$A$4:$B$40,2,FALSE()),"?"))</f>
        <v/>
      </c>
    </row>
    <row r="388" spans="1:20" ht="15" customHeight="1">
      <c r="A388" s="20" t="str">
        <f>IF(B388="","",IF(T388="?","⚠️ نوع غير معرف",T388&amp;TEXT(COUNTIFS($T$3:T388,T388),"000")))</f>
        <v/>
      </c>
      <c r="B388" s="38"/>
      <c r="C388" s="38"/>
      <c r="D388" s="39"/>
      <c r="E388" s="54"/>
      <c r="F388" s="41" t="str">
        <f t="shared" ca="1" si="24"/>
        <v/>
      </c>
      <c r="G388" s="42"/>
      <c r="H388" s="37"/>
      <c r="I388" s="43"/>
      <c r="J388" s="44" t="str">
        <f t="shared" si="25"/>
        <v/>
      </c>
      <c r="K388" s="45"/>
      <c r="L388" s="46" t="str">
        <f>IF(OR(K388="لم يدفع",B388=""),"",IF(K388="تأمين فقط",0,IF(K388="اشتراك 300",300,IF(F388&lt;14,IFERROR(VLOOKUP(SUBSTITUTE(SUBSTITUTE(H388,"~","~~"),"*","~*"),إعدادات_الأنواع!$A$4:$D$40,3,FALSE()),0),IFERROR(VLOOKUP(SUBSTITUTE(SUBSTITUTE(H388,"~","~~"),"*","~*"),إعدادات_الأنواع!$A$4:$D$40,4,FALSE()),0)))))</f>
        <v/>
      </c>
      <c r="M388" s="47" t="str">
        <f>IF(OR(K388="لم يدفع",B388=""),"",IFERROR(VLOOKUP(SUBSTITUTE(SUBSTITUTE(H388,"~","~~"),"*","~*"),إعدادات_الأنواع!$A$4:$E$40,5,FALSE()),0))</f>
        <v/>
      </c>
      <c r="N388" s="47" t="str">
        <f>IF(OR(K388="لم يدفع",K388="تأمين فقط",K388="اشتراك 300",B388=""),"",IFERROR(VLOOKUP(SUBSTITUTE(SUBSTITUTE(H388,"~","~~"),"*","~*"),إعدادات_الأنواع!$A$4:$F$40,6,FALSE()),0))</f>
        <v/>
      </c>
      <c r="O388" s="55" t="str">
        <f t="shared" si="26"/>
        <v/>
      </c>
      <c r="P388" s="48" t="str">
        <f t="shared" ca="1" si="27"/>
        <v/>
      </c>
      <c r="Q388" s="52"/>
      <c r="R388" s="49"/>
      <c r="S388" s="50" t="str">
        <f>IF(B388="","",COUNTA(التجديد!E388:E388))</f>
        <v/>
      </c>
      <c r="T388" s="51" t="str">
        <f>IF(B388="","",IFERROR(VLOOKUP(SUBSTITUTE(SUBSTITUTE(H388,"~","~~"),"*","~*"),إعدادات_الأنواع!$A$4:$B$40,2,FALSE()),"?"))</f>
        <v/>
      </c>
    </row>
    <row r="389" spans="1:20" ht="15" customHeight="1">
      <c r="A389" s="20" t="str">
        <f>IF(B389="","",IF(T389="?","⚠️ نوع غير معرف",T389&amp;TEXT(COUNTIFS($T$3:T389,T389),"000")))</f>
        <v/>
      </c>
      <c r="B389" s="38"/>
      <c r="C389" s="38"/>
      <c r="D389" s="39"/>
      <c r="E389" s="54"/>
      <c r="F389" s="41" t="str">
        <f t="shared" ca="1" si="24"/>
        <v/>
      </c>
      <c r="G389" s="42"/>
      <c r="H389" s="37"/>
      <c r="I389" s="43"/>
      <c r="J389" s="44" t="str">
        <f t="shared" si="25"/>
        <v/>
      </c>
      <c r="K389" s="45"/>
      <c r="L389" s="46" t="str">
        <f>IF(OR(K389="لم يدفع",B389=""),"",IF(K389="تأمين فقط",0,IF(K389="اشتراك 300",300,IF(F389&lt;14,IFERROR(VLOOKUP(SUBSTITUTE(SUBSTITUTE(H389,"~","~~"),"*","~*"),إعدادات_الأنواع!$A$4:$D$40,3,FALSE()),0),IFERROR(VLOOKUP(SUBSTITUTE(SUBSTITUTE(H389,"~","~~"),"*","~*"),إعدادات_الأنواع!$A$4:$D$40,4,FALSE()),0)))))</f>
        <v/>
      </c>
      <c r="M389" s="47" t="str">
        <f>IF(OR(K389="لم يدفع",B389=""),"",IFERROR(VLOOKUP(SUBSTITUTE(SUBSTITUTE(H389,"~","~~"),"*","~*"),إعدادات_الأنواع!$A$4:$E$40,5,FALSE()),0))</f>
        <v/>
      </c>
      <c r="N389" s="47" t="str">
        <f>IF(OR(K389="لم يدفع",K389="تأمين فقط",K389="اشتراك 300",B389=""),"",IFERROR(VLOOKUP(SUBSTITUTE(SUBSTITUTE(H389,"~","~~"),"*","~*"),إعدادات_الأنواع!$A$4:$F$40,6,FALSE()),0))</f>
        <v/>
      </c>
      <c r="O389" s="55" t="str">
        <f t="shared" si="26"/>
        <v/>
      </c>
      <c r="P389" s="48" t="str">
        <f t="shared" ca="1" si="27"/>
        <v/>
      </c>
      <c r="Q389" s="52"/>
      <c r="R389" s="49"/>
      <c r="S389" s="50" t="str">
        <f>IF(B389="","",COUNTA(التجديد!E389:E389))</f>
        <v/>
      </c>
      <c r="T389" s="51" t="str">
        <f>IF(B389="","",IFERROR(VLOOKUP(SUBSTITUTE(SUBSTITUTE(H389,"~","~~"),"*","~*"),إعدادات_الأنواع!$A$4:$B$40,2,FALSE()),"?"))</f>
        <v/>
      </c>
    </row>
    <row r="390" spans="1:20" ht="15" customHeight="1">
      <c r="A390" s="20" t="str">
        <f>IF(B390="","",IF(T390="?","⚠️ نوع غير معرف",T390&amp;TEXT(COUNTIFS($T$3:T390,T390),"000")))</f>
        <v/>
      </c>
      <c r="B390" s="38"/>
      <c r="C390" s="38"/>
      <c r="D390" s="39"/>
      <c r="E390" s="54"/>
      <c r="F390" s="41" t="str">
        <f t="shared" ca="1" si="24"/>
        <v/>
      </c>
      <c r="G390" s="42"/>
      <c r="H390" s="37"/>
      <c r="I390" s="43"/>
      <c r="J390" s="44" t="str">
        <f t="shared" si="25"/>
        <v/>
      </c>
      <c r="K390" s="45"/>
      <c r="L390" s="46" t="str">
        <f>IF(OR(K390="لم يدفع",B390=""),"",IF(K390="تأمين فقط",0,IF(K390="اشتراك 300",300,IF(F390&lt;14,IFERROR(VLOOKUP(SUBSTITUTE(SUBSTITUTE(H390,"~","~~"),"*","~*"),إعدادات_الأنواع!$A$4:$D$40,3,FALSE()),0),IFERROR(VLOOKUP(SUBSTITUTE(SUBSTITUTE(H390,"~","~~"),"*","~*"),إعدادات_الأنواع!$A$4:$D$40,4,FALSE()),0)))))</f>
        <v/>
      </c>
      <c r="M390" s="47" t="str">
        <f>IF(OR(K390="لم يدفع",B390=""),"",IFERROR(VLOOKUP(SUBSTITUTE(SUBSTITUTE(H390,"~","~~"),"*","~*"),إعدادات_الأنواع!$A$4:$E$40,5,FALSE()),0))</f>
        <v/>
      </c>
      <c r="N390" s="47" t="str">
        <f>IF(OR(K390="لم يدفع",K390="تأمين فقط",K390="اشتراك 300",B390=""),"",IFERROR(VLOOKUP(SUBSTITUTE(SUBSTITUTE(H390,"~","~~"),"*","~*"),إعدادات_الأنواع!$A$4:$F$40,6,FALSE()),0))</f>
        <v/>
      </c>
      <c r="O390" s="55" t="str">
        <f t="shared" si="26"/>
        <v/>
      </c>
      <c r="P390" s="48" t="str">
        <f t="shared" ca="1" si="27"/>
        <v/>
      </c>
      <c r="Q390" s="52"/>
      <c r="R390" s="49"/>
      <c r="S390" s="50" t="str">
        <f>IF(B390="","",COUNTA(التجديد!E390:E390))</f>
        <v/>
      </c>
      <c r="T390" s="51" t="str">
        <f>IF(B390="","",IFERROR(VLOOKUP(SUBSTITUTE(SUBSTITUTE(H390,"~","~~"),"*","~*"),إعدادات_الأنواع!$A$4:$B$40,2,FALSE()),"?"))</f>
        <v/>
      </c>
    </row>
    <row r="391" spans="1:20" ht="15" customHeight="1">
      <c r="A391" s="20" t="str">
        <f>IF(B391="","",IF(T391="?","⚠️ نوع غير معرف",T391&amp;TEXT(COUNTIFS($T$3:T391,T391),"000")))</f>
        <v/>
      </c>
      <c r="B391" s="38"/>
      <c r="C391" s="38"/>
      <c r="D391" s="39"/>
      <c r="E391" s="54"/>
      <c r="F391" s="41" t="str">
        <f t="shared" ca="1" si="24"/>
        <v/>
      </c>
      <c r="G391" s="42"/>
      <c r="H391" s="37"/>
      <c r="I391" s="43"/>
      <c r="J391" s="44" t="str">
        <f t="shared" si="25"/>
        <v/>
      </c>
      <c r="K391" s="45"/>
      <c r="L391" s="46" t="str">
        <f>IF(OR(K391="لم يدفع",B391=""),"",IF(K391="تأمين فقط",0,IF(K391="اشتراك 300",300,IF(F391&lt;14,IFERROR(VLOOKUP(SUBSTITUTE(SUBSTITUTE(H391,"~","~~"),"*","~*"),إعدادات_الأنواع!$A$4:$D$40,3,FALSE()),0),IFERROR(VLOOKUP(SUBSTITUTE(SUBSTITUTE(H391,"~","~~"),"*","~*"),إعدادات_الأنواع!$A$4:$D$40,4,FALSE()),0)))))</f>
        <v/>
      </c>
      <c r="M391" s="47" t="str">
        <f>IF(OR(K391="لم يدفع",B391=""),"",IFERROR(VLOOKUP(SUBSTITUTE(SUBSTITUTE(H391,"~","~~"),"*","~*"),إعدادات_الأنواع!$A$4:$E$40,5,FALSE()),0))</f>
        <v/>
      </c>
      <c r="N391" s="47" t="str">
        <f>IF(OR(K391="لم يدفع",K391="تأمين فقط",K391="اشتراك 300",B391=""),"",IFERROR(VLOOKUP(SUBSTITUTE(SUBSTITUTE(H391,"~","~~"),"*","~*"),إعدادات_الأنواع!$A$4:$F$40,6,FALSE()),0))</f>
        <v/>
      </c>
      <c r="O391" s="55" t="str">
        <f t="shared" si="26"/>
        <v/>
      </c>
      <c r="P391" s="48" t="str">
        <f t="shared" ca="1" si="27"/>
        <v/>
      </c>
      <c r="Q391" s="52"/>
      <c r="R391" s="49"/>
      <c r="S391" s="50" t="str">
        <f>IF(B391="","",COUNTA(التجديد!E391:E391))</f>
        <v/>
      </c>
      <c r="T391" s="51" t="str">
        <f>IF(B391="","",IFERROR(VLOOKUP(SUBSTITUTE(SUBSTITUTE(H391,"~","~~"),"*","~*"),إعدادات_الأنواع!$A$4:$B$40,2,FALSE()),"?"))</f>
        <v/>
      </c>
    </row>
    <row r="392" spans="1:20" ht="15" customHeight="1">
      <c r="A392" s="20" t="str">
        <f>IF(B392="","",IF(T392="?","⚠️ نوع غير معرف",T392&amp;TEXT(COUNTIFS($T$3:T392,T392),"000")))</f>
        <v/>
      </c>
      <c r="B392" s="38"/>
      <c r="C392" s="38"/>
      <c r="D392" s="39"/>
      <c r="E392" s="54"/>
      <c r="F392" s="41" t="str">
        <f t="shared" ca="1" si="24"/>
        <v/>
      </c>
      <c r="G392" s="42"/>
      <c r="H392" s="37"/>
      <c r="I392" s="43"/>
      <c r="J392" s="44" t="str">
        <f t="shared" si="25"/>
        <v/>
      </c>
      <c r="K392" s="45"/>
      <c r="L392" s="46" t="str">
        <f>IF(OR(K392="لم يدفع",B392=""),"",IF(K392="تأمين فقط",0,IF(K392="اشتراك 300",300,IF(F392&lt;14,IFERROR(VLOOKUP(SUBSTITUTE(SUBSTITUTE(H392,"~","~~"),"*","~*"),إعدادات_الأنواع!$A$4:$D$40,3,FALSE()),0),IFERROR(VLOOKUP(SUBSTITUTE(SUBSTITUTE(H392,"~","~~"),"*","~*"),إعدادات_الأنواع!$A$4:$D$40,4,FALSE()),0)))))</f>
        <v/>
      </c>
      <c r="M392" s="47" t="str">
        <f>IF(OR(K392="لم يدفع",B392=""),"",IFERROR(VLOOKUP(SUBSTITUTE(SUBSTITUTE(H392,"~","~~"),"*","~*"),إعدادات_الأنواع!$A$4:$E$40,5,FALSE()),0))</f>
        <v/>
      </c>
      <c r="N392" s="47" t="str">
        <f>IF(OR(K392="لم يدفع",K392="تأمين فقط",K392="اشتراك 300",B392=""),"",IFERROR(VLOOKUP(SUBSTITUTE(SUBSTITUTE(H392,"~","~~"),"*","~*"),إعدادات_الأنواع!$A$4:$F$40,6,FALSE()),0))</f>
        <v/>
      </c>
      <c r="O392" s="55" t="str">
        <f t="shared" si="26"/>
        <v/>
      </c>
      <c r="P392" s="48" t="str">
        <f t="shared" ca="1" si="27"/>
        <v/>
      </c>
      <c r="Q392" s="52"/>
      <c r="R392" s="49"/>
      <c r="S392" s="50" t="str">
        <f>IF(B392="","",COUNTA(التجديد!E392:E392))</f>
        <v/>
      </c>
      <c r="T392" s="51" t="str">
        <f>IF(B392="","",IFERROR(VLOOKUP(SUBSTITUTE(SUBSTITUTE(H392,"~","~~"),"*","~*"),إعدادات_الأنواع!$A$4:$B$40,2,FALSE()),"?"))</f>
        <v/>
      </c>
    </row>
    <row r="393" spans="1:20" ht="15" customHeight="1">
      <c r="A393" s="20" t="str">
        <f>IF(B393="","",IF(T393="?","⚠️ نوع غير معرف",T393&amp;TEXT(COUNTIFS($T$3:T393,T393),"000")))</f>
        <v/>
      </c>
      <c r="B393" s="38"/>
      <c r="C393" s="38"/>
      <c r="D393" s="39"/>
      <c r="E393" s="54"/>
      <c r="F393" s="41" t="str">
        <f t="shared" ca="1" si="24"/>
        <v/>
      </c>
      <c r="G393" s="42"/>
      <c r="H393" s="37"/>
      <c r="I393" s="43"/>
      <c r="J393" s="44" t="str">
        <f t="shared" si="25"/>
        <v/>
      </c>
      <c r="K393" s="45"/>
      <c r="L393" s="46" t="str">
        <f>IF(OR(K393="لم يدفع",B393=""),"",IF(K393="تأمين فقط",0,IF(K393="اشتراك 300",300,IF(F393&lt;14,IFERROR(VLOOKUP(SUBSTITUTE(SUBSTITUTE(H393,"~","~~"),"*","~*"),إعدادات_الأنواع!$A$4:$D$40,3,FALSE()),0),IFERROR(VLOOKUP(SUBSTITUTE(SUBSTITUTE(H393,"~","~~"),"*","~*"),إعدادات_الأنواع!$A$4:$D$40,4,FALSE()),0)))))</f>
        <v/>
      </c>
      <c r="M393" s="47" t="str">
        <f>IF(OR(K393="لم يدفع",B393=""),"",IFERROR(VLOOKUP(SUBSTITUTE(SUBSTITUTE(H393,"~","~~"),"*","~*"),إعدادات_الأنواع!$A$4:$E$40,5,FALSE()),0))</f>
        <v/>
      </c>
      <c r="N393" s="47" t="str">
        <f>IF(OR(K393="لم يدفع",K393="تأمين فقط",K393="اشتراك 300",B393=""),"",IFERROR(VLOOKUP(SUBSTITUTE(SUBSTITUTE(H393,"~","~~"),"*","~*"),إعدادات_الأنواع!$A$4:$F$40,6,FALSE()),0))</f>
        <v/>
      </c>
      <c r="O393" s="55" t="str">
        <f t="shared" si="26"/>
        <v/>
      </c>
      <c r="P393" s="48" t="str">
        <f t="shared" ca="1" si="27"/>
        <v/>
      </c>
      <c r="Q393" s="52"/>
      <c r="R393" s="49"/>
      <c r="S393" s="50" t="str">
        <f>IF(B393="","",COUNTA(التجديد!E393:E393))</f>
        <v/>
      </c>
      <c r="T393" s="51" t="str">
        <f>IF(B393="","",IFERROR(VLOOKUP(SUBSTITUTE(SUBSTITUTE(H393,"~","~~"),"*","~*"),إعدادات_الأنواع!$A$4:$B$40,2,FALSE()),"?"))</f>
        <v/>
      </c>
    </row>
    <row r="394" spans="1:20" ht="15" customHeight="1">
      <c r="A394" s="20" t="str">
        <f>IF(B394="","",IF(T394="?","⚠️ نوع غير معرف",T394&amp;TEXT(COUNTIFS($T$3:T394,T394),"000")))</f>
        <v/>
      </c>
      <c r="B394" s="38"/>
      <c r="C394" s="38"/>
      <c r="D394" s="39"/>
      <c r="E394" s="54"/>
      <c r="F394" s="41" t="str">
        <f t="shared" ca="1" si="24"/>
        <v/>
      </c>
      <c r="G394" s="42"/>
      <c r="H394" s="37"/>
      <c r="I394" s="43"/>
      <c r="J394" s="44" t="str">
        <f t="shared" si="25"/>
        <v/>
      </c>
      <c r="K394" s="45"/>
      <c r="L394" s="46" t="str">
        <f>IF(OR(K394="لم يدفع",B394=""),"",IF(K394="تأمين فقط",0,IF(K394="اشتراك 300",300,IF(F394&lt;14,IFERROR(VLOOKUP(SUBSTITUTE(SUBSTITUTE(H394,"~","~~"),"*","~*"),إعدادات_الأنواع!$A$4:$D$40,3,FALSE()),0),IFERROR(VLOOKUP(SUBSTITUTE(SUBSTITUTE(H394,"~","~~"),"*","~*"),إعدادات_الأنواع!$A$4:$D$40,4,FALSE()),0)))))</f>
        <v/>
      </c>
      <c r="M394" s="47" t="str">
        <f>IF(OR(K394="لم يدفع",B394=""),"",IFERROR(VLOOKUP(SUBSTITUTE(SUBSTITUTE(H394,"~","~~"),"*","~*"),إعدادات_الأنواع!$A$4:$E$40,5,FALSE()),0))</f>
        <v/>
      </c>
      <c r="N394" s="47" t="str">
        <f>IF(OR(K394="لم يدفع",K394="تأمين فقط",K394="اشتراك 300",B394=""),"",IFERROR(VLOOKUP(SUBSTITUTE(SUBSTITUTE(H394,"~","~~"),"*","~*"),إعدادات_الأنواع!$A$4:$F$40,6,FALSE()),0))</f>
        <v/>
      </c>
      <c r="O394" s="55" t="str">
        <f t="shared" si="26"/>
        <v/>
      </c>
      <c r="P394" s="48" t="str">
        <f t="shared" ca="1" si="27"/>
        <v/>
      </c>
      <c r="Q394" s="52"/>
      <c r="R394" s="49"/>
      <c r="S394" s="50" t="str">
        <f>IF(B394="","",COUNTA(التجديد!E394:E394))</f>
        <v/>
      </c>
      <c r="T394" s="51" t="str">
        <f>IF(B394="","",IFERROR(VLOOKUP(SUBSTITUTE(SUBSTITUTE(H394,"~","~~"),"*","~*"),إعدادات_الأنواع!$A$4:$B$40,2,FALSE()),"?"))</f>
        <v/>
      </c>
    </row>
    <row r="395" spans="1:20" ht="15" customHeight="1">
      <c r="A395" s="20" t="str">
        <f>IF(B395="","",IF(T395="?","⚠️ نوع غير معرف",T395&amp;TEXT(COUNTIFS($T$3:T395,T395),"000")))</f>
        <v/>
      </c>
      <c r="B395" s="38"/>
      <c r="C395" s="38"/>
      <c r="D395" s="39"/>
      <c r="E395" s="54"/>
      <c r="F395" s="41" t="str">
        <f t="shared" ca="1" si="24"/>
        <v/>
      </c>
      <c r="G395" s="42"/>
      <c r="H395" s="37"/>
      <c r="I395" s="43"/>
      <c r="J395" s="44" t="str">
        <f t="shared" si="25"/>
        <v/>
      </c>
      <c r="K395" s="45"/>
      <c r="L395" s="46" t="str">
        <f>IF(OR(K395="لم يدفع",B395=""),"",IF(K395="تأمين فقط",0,IF(K395="اشتراك 300",300,IF(F395&lt;14,IFERROR(VLOOKUP(SUBSTITUTE(SUBSTITUTE(H395,"~","~~"),"*","~*"),إعدادات_الأنواع!$A$4:$D$40,3,FALSE()),0),IFERROR(VLOOKUP(SUBSTITUTE(SUBSTITUTE(H395,"~","~~"),"*","~*"),إعدادات_الأنواع!$A$4:$D$40,4,FALSE()),0)))))</f>
        <v/>
      </c>
      <c r="M395" s="47" t="str">
        <f>IF(OR(K395="لم يدفع",B395=""),"",IFERROR(VLOOKUP(SUBSTITUTE(SUBSTITUTE(H395,"~","~~"),"*","~*"),إعدادات_الأنواع!$A$4:$E$40,5,FALSE()),0))</f>
        <v/>
      </c>
      <c r="N395" s="47" t="str">
        <f>IF(OR(K395="لم يدفع",K395="تأمين فقط",K395="اشتراك 300",B395=""),"",IFERROR(VLOOKUP(SUBSTITUTE(SUBSTITUTE(H395,"~","~~"),"*","~*"),إعدادات_الأنواع!$A$4:$F$40,6,FALSE()),0))</f>
        <v/>
      </c>
      <c r="O395" s="55" t="str">
        <f t="shared" si="26"/>
        <v/>
      </c>
      <c r="P395" s="48" t="str">
        <f t="shared" ca="1" si="27"/>
        <v/>
      </c>
      <c r="Q395" s="52"/>
      <c r="R395" s="49"/>
      <c r="S395" s="50" t="str">
        <f>IF(B395="","",COUNTA(التجديد!E395:E395))</f>
        <v/>
      </c>
      <c r="T395" s="51" t="str">
        <f>IF(B395="","",IFERROR(VLOOKUP(SUBSTITUTE(SUBSTITUTE(H395,"~","~~"),"*","~*"),إعدادات_الأنواع!$A$4:$B$40,2,FALSE()),"?"))</f>
        <v/>
      </c>
    </row>
    <row r="396" spans="1:20" ht="15" customHeight="1">
      <c r="A396" s="20" t="str">
        <f>IF(B396="","",IF(T396="?","⚠️ نوع غير معرف",T396&amp;TEXT(COUNTIFS($T$3:T396,T396),"000")))</f>
        <v/>
      </c>
      <c r="B396" s="38"/>
      <c r="C396" s="38"/>
      <c r="D396" s="39"/>
      <c r="E396" s="54"/>
      <c r="F396" s="41" t="str">
        <f t="shared" ca="1" si="24"/>
        <v/>
      </c>
      <c r="G396" s="42"/>
      <c r="H396" s="37"/>
      <c r="I396" s="43"/>
      <c r="J396" s="44" t="str">
        <f t="shared" si="25"/>
        <v/>
      </c>
      <c r="K396" s="45"/>
      <c r="L396" s="46" t="str">
        <f>IF(OR(K396="لم يدفع",B396=""),"",IF(K396="تأمين فقط",0,IF(K396="اشتراك 300",300,IF(F396&lt;14,IFERROR(VLOOKUP(SUBSTITUTE(SUBSTITUTE(H396,"~","~~"),"*","~*"),إعدادات_الأنواع!$A$4:$D$40,3,FALSE()),0),IFERROR(VLOOKUP(SUBSTITUTE(SUBSTITUTE(H396,"~","~~"),"*","~*"),إعدادات_الأنواع!$A$4:$D$40,4,FALSE()),0)))))</f>
        <v/>
      </c>
      <c r="M396" s="47" t="str">
        <f>IF(OR(K396="لم يدفع",B396=""),"",IFERROR(VLOOKUP(SUBSTITUTE(SUBSTITUTE(H396,"~","~~"),"*","~*"),إعدادات_الأنواع!$A$4:$E$40,5,FALSE()),0))</f>
        <v/>
      </c>
      <c r="N396" s="47" t="str">
        <f>IF(OR(K396="لم يدفع",K396="تأمين فقط",K396="اشتراك 300",B396=""),"",IFERROR(VLOOKUP(SUBSTITUTE(SUBSTITUTE(H396,"~","~~"),"*","~*"),إعدادات_الأنواع!$A$4:$F$40,6,FALSE()),0))</f>
        <v/>
      </c>
      <c r="O396" s="55" t="str">
        <f t="shared" si="26"/>
        <v/>
      </c>
      <c r="P396" s="48" t="str">
        <f t="shared" ca="1" si="27"/>
        <v/>
      </c>
      <c r="Q396" s="52"/>
      <c r="R396" s="49"/>
      <c r="S396" s="50" t="str">
        <f>IF(B396="","",COUNTA(التجديد!E396:E396))</f>
        <v/>
      </c>
      <c r="T396" s="51" t="str">
        <f>IF(B396="","",IFERROR(VLOOKUP(SUBSTITUTE(SUBSTITUTE(H396,"~","~~"),"*","~*"),إعدادات_الأنواع!$A$4:$B$40,2,FALSE()),"?"))</f>
        <v/>
      </c>
    </row>
    <row r="397" spans="1:20" ht="15" customHeight="1">
      <c r="A397" s="20" t="str">
        <f>IF(B397="","",IF(T397="?","⚠️ نوع غير معرف",T397&amp;TEXT(COUNTIFS($T$3:T397,T397),"000")))</f>
        <v/>
      </c>
      <c r="B397" s="38"/>
      <c r="C397" s="38"/>
      <c r="D397" s="39"/>
      <c r="E397" s="54"/>
      <c r="F397" s="41" t="str">
        <f t="shared" ca="1" si="24"/>
        <v/>
      </c>
      <c r="G397" s="42"/>
      <c r="H397" s="37"/>
      <c r="I397" s="43"/>
      <c r="J397" s="44" t="str">
        <f t="shared" si="25"/>
        <v/>
      </c>
      <c r="K397" s="45"/>
      <c r="L397" s="46" t="str">
        <f>IF(OR(K397="لم يدفع",B397=""),"",IF(K397="تأمين فقط",0,IF(K397="اشتراك 300",300,IF(F397&lt;14,IFERROR(VLOOKUP(SUBSTITUTE(SUBSTITUTE(H397,"~","~~"),"*","~*"),إعدادات_الأنواع!$A$4:$D$40,3,FALSE()),0),IFERROR(VLOOKUP(SUBSTITUTE(SUBSTITUTE(H397,"~","~~"),"*","~*"),إعدادات_الأنواع!$A$4:$D$40,4,FALSE()),0)))))</f>
        <v/>
      </c>
      <c r="M397" s="47" t="str">
        <f>IF(OR(K397="لم يدفع",B397=""),"",IFERROR(VLOOKUP(SUBSTITUTE(SUBSTITUTE(H397,"~","~~"),"*","~*"),إعدادات_الأنواع!$A$4:$E$40,5,FALSE()),0))</f>
        <v/>
      </c>
      <c r="N397" s="47" t="str">
        <f>IF(OR(K397="لم يدفع",K397="تأمين فقط",K397="اشتراك 300",B397=""),"",IFERROR(VLOOKUP(SUBSTITUTE(SUBSTITUTE(H397,"~","~~"),"*","~*"),إعدادات_الأنواع!$A$4:$F$40,6,FALSE()),0))</f>
        <v/>
      </c>
      <c r="O397" s="55" t="str">
        <f t="shared" si="26"/>
        <v/>
      </c>
      <c r="P397" s="48" t="str">
        <f t="shared" ca="1" si="27"/>
        <v/>
      </c>
      <c r="Q397" s="52"/>
      <c r="R397" s="49"/>
      <c r="S397" s="50" t="str">
        <f>IF(B397="","",COUNTA(التجديد!E397:E397))</f>
        <v/>
      </c>
      <c r="T397" s="51" t="str">
        <f>IF(B397="","",IFERROR(VLOOKUP(SUBSTITUTE(SUBSTITUTE(H397,"~","~~"),"*","~*"),إعدادات_الأنواع!$A$4:$B$40,2,FALSE()),"?"))</f>
        <v/>
      </c>
    </row>
    <row r="398" spans="1:20" ht="15" customHeight="1">
      <c r="A398" s="20" t="str">
        <f>IF(B398="","",IF(T398="?","⚠️ نوع غير معرف",T398&amp;TEXT(COUNTIFS($T$3:T398,T398),"000")))</f>
        <v/>
      </c>
      <c r="B398" s="38"/>
      <c r="C398" s="38"/>
      <c r="D398" s="39"/>
      <c r="E398" s="54"/>
      <c r="F398" s="41" t="str">
        <f t="shared" ca="1" si="24"/>
        <v/>
      </c>
      <c r="G398" s="42"/>
      <c r="H398" s="37"/>
      <c r="I398" s="43"/>
      <c r="J398" s="44" t="str">
        <f t="shared" si="25"/>
        <v/>
      </c>
      <c r="K398" s="45"/>
      <c r="L398" s="46" t="str">
        <f>IF(OR(K398="لم يدفع",B398=""),"",IF(K398="تأمين فقط",0,IF(K398="اشتراك 300",300,IF(F398&lt;14,IFERROR(VLOOKUP(SUBSTITUTE(SUBSTITUTE(H398,"~","~~"),"*","~*"),إعدادات_الأنواع!$A$4:$D$40,3,FALSE()),0),IFERROR(VLOOKUP(SUBSTITUTE(SUBSTITUTE(H398,"~","~~"),"*","~*"),إعدادات_الأنواع!$A$4:$D$40,4,FALSE()),0)))))</f>
        <v/>
      </c>
      <c r="M398" s="47" t="str">
        <f>IF(OR(K398="لم يدفع",B398=""),"",IFERROR(VLOOKUP(SUBSTITUTE(SUBSTITUTE(H398,"~","~~"),"*","~*"),إعدادات_الأنواع!$A$4:$E$40,5,FALSE()),0))</f>
        <v/>
      </c>
      <c r="N398" s="47" t="str">
        <f>IF(OR(K398="لم يدفع",K398="تأمين فقط",K398="اشتراك 300",B398=""),"",IFERROR(VLOOKUP(SUBSTITUTE(SUBSTITUTE(H398,"~","~~"),"*","~*"),إعدادات_الأنواع!$A$4:$F$40,6,FALSE()),0))</f>
        <v/>
      </c>
      <c r="O398" s="55" t="str">
        <f t="shared" si="26"/>
        <v/>
      </c>
      <c r="P398" s="48" t="str">
        <f t="shared" ca="1" si="27"/>
        <v/>
      </c>
      <c r="Q398" s="52"/>
      <c r="R398" s="49"/>
      <c r="S398" s="50" t="str">
        <f>IF(B398="","",COUNTA(التجديد!E398:E398))</f>
        <v/>
      </c>
      <c r="T398" s="51" t="str">
        <f>IF(B398="","",IFERROR(VLOOKUP(SUBSTITUTE(SUBSTITUTE(H398,"~","~~"),"*","~*"),إعدادات_الأنواع!$A$4:$B$40,2,FALSE()),"?"))</f>
        <v/>
      </c>
    </row>
    <row r="399" spans="1:20" ht="15" customHeight="1">
      <c r="A399" s="20" t="str">
        <f>IF(B399="","",IF(T399="?","⚠️ نوع غير معرف",T399&amp;TEXT(COUNTIFS($T$3:T399,T399),"000")))</f>
        <v/>
      </c>
      <c r="B399" s="38"/>
      <c r="C399" s="38"/>
      <c r="D399" s="39"/>
      <c r="E399" s="54"/>
      <c r="F399" s="41" t="str">
        <f t="shared" ca="1" si="24"/>
        <v/>
      </c>
      <c r="G399" s="42"/>
      <c r="H399" s="37"/>
      <c r="I399" s="43"/>
      <c r="J399" s="44" t="str">
        <f t="shared" si="25"/>
        <v/>
      </c>
      <c r="K399" s="45"/>
      <c r="L399" s="46" t="str">
        <f>IF(OR(K399="لم يدفع",B399=""),"",IF(K399="تأمين فقط",0,IF(K399="اشتراك 300",300,IF(F399&lt;14,IFERROR(VLOOKUP(SUBSTITUTE(SUBSTITUTE(H399,"~","~~"),"*","~*"),إعدادات_الأنواع!$A$4:$D$40,3,FALSE()),0),IFERROR(VLOOKUP(SUBSTITUTE(SUBSTITUTE(H399,"~","~~"),"*","~*"),إعدادات_الأنواع!$A$4:$D$40,4,FALSE()),0)))))</f>
        <v/>
      </c>
      <c r="M399" s="47" t="str">
        <f>IF(OR(K399="لم يدفع",B399=""),"",IFERROR(VLOOKUP(SUBSTITUTE(SUBSTITUTE(H399,"~","~~"),"*","~*"),إعدادات_الأنواع!$A$4:$E$40,5,FALSE()),0))</f>
        <v/>
      </c>
      <c r="N399" s="47" t="str">
        <f>IF(OR(K399="لم يدفع",K399="تأمين فقط",K399="اشتراك 300",B399=""),"",IFERROR(VLOOKUP(SUBSTITUTE(SUBSTITUTE(H399,"~","~~"),"*","~*"),إعدادات_الأنواع!$A$4:$F$40,6,FALSE()),0))</f>
        <v/>
      </c>
      <c r="O399" s="55" t="str">
        <f t="shared" si="26"/>
        <v/>
      </c>
      <c r="P399" s="48" t="str">
        <f t="shared" ca="1" si="27"/>
        <v/>
      </c>
      <c r="Q399" s="52"/>
      <c r="R399" s="49"/>
      <c r="S399" s="50" t="str">
        <f>IF(B399="","",COUNTA(التجديد!E399:E399))</f>
        <v/>
      </c>
      <c r="T399" s="51" t="str">
        <f>IF(B399="","",IFERROR(VLOOKUP(SUBSTITUTE(SUBSTITUTE(H399,"~","~~"),"*","~*"),إعدادات_الأنواع!$A$4:$B$40,2,FALSE()),"?"))</f>
        <v/>
      </c>
    </row>
    <row r="400" spans="1:20" ht="15" customHeight="1">
      <c r="A400" s="20" t="str">
        <f>IF(B400="","",IF(T400="?","⚠️ نوع غير معرف",T400&amp;TEXT(COUNTIFS($T$3:T400,T400),"000")))</f>
        <v/>
      </c>
      <c r="B400" s="38"/>
      <c r="C400" s="38"/>
      <c r="D400" s="39"/>
      <c r="E400" s="54"/>
      <c r="F400" s="41" t="str">
        <f t="shared" ca="1" si="24"/>
        <v/>
      </c>
      <c r="G400" s="42"/>
      <c r="H400" s="37"/>
      <c r="I400" s="43"/>
      <c r="J400" s="44" t="str">
        <f t="shared" si="25"/>
        <v/>
      </c>
      <c r="K400" s="45"/>
      <c r="L400" s="46" t="str">
        <f>IF(OR(K400="لم يدفع",B400=""),"",IF(K400="تأمين فقط",0,IF(K400="اشتراك 300",300,IF(F400&lt;14,IFERROR(VLOOKUP(SUBSTITUTE(SUBSTITUTE(H400,"~","~~"),"*","~*"),إعدادات_الأنواع!$A$4:$D$40,3,FALSE()),0),IFERROR(VLOOKUP(SUBSTITUTE(SUBSTITUTE(H400,"~","~~"),"*","~*"),إعدادات_الأنواع!$A$4:$D$40,4,FALSE()),0)))))</f>
        <v/>
      </c>
      <c r="M400" s="47" t="str">
        <f>IF(OR(K400="لم يدفع",B400=""),"",IFERROR(VLOOKUP(SUBSTITUTE(SUBSTITUTE(H400,"~","~~"),"*","~*"),إعدادات_الأنواع!$A$4:$E$40,5,FALSE()),0))</f>
        <v/>
      </c>
      <c r="N400" s="47" t="str">
        <f>IF(OR(K400="لم يدفع",K400="تأمين فقط",K400="اشتراك 300",B400=""),"",IFERROR(VLOOKUP(SUBSTITUTE(SUBSTITUTE(H400,"~","~~"),"*","~*"),إعدادات_الأنواع!$A$4:$F$40,6,FALSE()),0))</f>
        <v/>
      </c>
      <c r="O400" s="55" t="str">
        <f t="shared" si="26"/>
        <v/>
      </c>
      <c r="P400" s="48" t="str">
        <f t="shared" ca="1" si="27"/>
        <v/>
      </c>
      <c r="Q400" s="52"/>
      <c r="R400" s="49"/>
      <c r="S400" s="50" t="str">
        <f>IF(B400="","",COUNTA(التجديد!E400:E400))</f>
        <v/>
      </c>
      <c r="T400" s="51" t="str">
        <f>IF(B400="","",IFERROR(VLOOKUP(SUBSTITUTE(SUBSTITUTE(H400,"~","~~"),"*","~*"),إعدادات_الأنواع!$A$4:$B$40,2,FALSE()),"?"))</f>
        <v/>
      </c>
    </row>
    <row r="401" spans="1:20" ht="15" customHeight="1">
      <c r="A401" s="20" t="str">
        <f>IF(B401="","",IF(T401="?","⚠️ نوع غير معرف",T401&amp;TEXT(COUNTIFS($T$3:T401,T401),"000")))</f>
        <v/>
      </c>
      <c r="B401" s="38"/>
      <c r="C401" s="38"/>
      <c r="D401" s="39"/>
      <c r="E401" s="54"/>
      <c r="F401" s="41" t="str">
        <f t="shared" ca="1" si="24"/>
        <v/>
      </c>
      <c r="G401" s="42"/>
      <c r="H401" s="37"/>
      <c r="I401" s="43"/>
      <c r="J401" s="44" t="str">
        <f t="shared" si="25"/>
        <v/>
      </c>
      <c r="K401" s="45"/>
      <c r="L401" s="46" t="str">
        <f>IF(OR(K401="لم يدفع",B401=""),"",IF(K401="تأمين فقط",0,IF(K401="اشتراك 300",300,IF(F401&lt;14,IFERROR(VLOOKUP(SUBSTITUTE(SUBSTITUTE(H401,"~","~~"),"*","~*"),إعدادات_الأنواع!$A$4:$D$40,3,FALSE()),0),IFERROR(VLOOKUP(SUBSTITUTE(SUBSTITUTE(H401,"~","~~"),"*","~*"),إعدادات_الأنواع!$A$4:$D$40,4,FALSE()),0)))))</f>
        <v/>
      </c>
      <c r="M401" s="47" t="str">
        <f>IF(OR(K401="لم يدفع",B401=""),"",IFERROR(VLOOKUP(SUBSTITUTE(SUBSTITUTE(H401,"~","~~"),"*","~*"),إعدادات_الأنواع!$A$4:$E$40,5,FALSE()),0))</f>
        <v/>
      </c>
      <c r="N401" s="47" t="str">
        <f>IF(OR(K401="لم يدفع",K401="تأمين فقط",K401="اشتراك 300",B401=""),"",IFERROR(VLOOKUP(SUBSTITUTE(SUBSTITUTE(H401,"~","~~"),"*","~*"),إعدادات_الأنواع!$A$4:$F$40,6,FALSE()),0))</f>
        <v/>
      </c>
      <c r="O401" s="55" t="str">
        <f t="shared" si="26"/>
        <v/>
      </c>
      <c r="P401" s="48" t="str">
        <f t="shared" ca="1" si="27"/>
        <v/>
      </c>
      <c r="Q401" s="52"/>
      <c r="R401" s="49"/>
      <c r="S401" s="50" t="str">
        <f>IF(B401="","",COUNTA(التجديد!E401:E401))</f>
        <v/>
      </c>
      <c r="T401" s="51" t="str">
        <f>IF(B401="","",IFERROR(VLOOKUP(SUBSTITUTE(SUBSTITUTE(H401,"~","~~"),"*","~*"),إعدادات_الأنواع!$A$4:$B$40,2,FALSE()),"?"))</f>
        <v/>
      </c>
    </row>
    <row r="402" spans="1:20" ht="15" customHeight="1">
      <c r="A402" s="20" t="str">
        <f>IF(B402="","",IF(T402="?","⚠️ نوع غير معرف",T402&amp;TEXT(COUNTIFS($T$3:T402,T402),"000")))</f>
        <v/>
      </c>
      <c r="B402" s="38"/>
      <c r="C402" s="38"/>
      <c r="D402" s="39"/>
      <c r="E402" s="54"/>
      <c r="F402" s="41" t="str">
        <f t="shared" ca="1" si="24"/>
        <v/>
      </c>
      <c r="G402" s="42"/>
      <c r="H402" s="37"/>
      <c r="I402" s="43"/>
      <c r="J402" s="44" t="str">
        <f t="shared" si="25"/>
        <v/>
      </c>
      <c r="K402" s="45"/>
      <c r="L402" s="46" t="str">
        <f>IF(OR(K402="لم يدفع",B402=""),"",IF(K402="تأمين فقط",0,IF(K402="اشتراك 300",300,IF(F402&lt;14,IFERROR(VLOOKUP(SUBSTITUTE(SUBSTITUTE(H402,"~","~~"),"*","~*"),إعدادات_الأنواع!$A$4:$D$40,3,FALSE()),0),IFERROR(VLOOKUP(SUBSTITUTE(SUBSTITUTE(H402,"~","~~"),"*","~*"),إعدادات_الأنواع!$A$4:$D$40,4,FALSE()),0)))))</f>
        <v/>
      </c>
      <c r="M402" s="47" t="str">
        <f>IF(OR(K402="لم يدفع",B402=""),"",IFERROR(VLOOKUP(SUBSTITUTE(SUBSTITUTE(H402,"~","~~"),"*","~*"),إعدادات_الأنواع!$A$4:$E$40,5,FALSE()),0))</f>
        <v/>
      </c>
      <c r="N402" s="47" t="str">
        <f>IF(OR(K402="لم يدفع",K402="تأمين فقط",K402="اشتراك 300",B402=""),"",IFERROR(VLOOKUP(SUBSTITUTE(SUBSTITUTE(H402,"~","~~"),"*","~*"),إعدادات_الأنواع!$A$4:$F$40,6,FALSE()),0))</f>
        <v/>
      </c>
      <c r="O402" s="55" t="str">
        <f t="shared" si="26"/>
        <v/>
      </c>
      <c r="P402" s="48" t="str">
        <f t="shared" ca="1" si="27"/>
        <v/>
      </c>
      <c r="Q402" s="52"/>
      <c r="R402" s="49"/>
      <c r="S402" s="50" t="str">
        <f>IF(B402="","",COUNTA(التجديد!E402:E402))</f>
        <v/>
      </c>
      <c r="T402" s="51" t="str">
        <f>IF(B402="","",IFERROR(VLOOKUP(SUBSTITUTE(SUBSTITUTE(H402,"~","~~"),"*","~*"),إعدادات_الأنواع!$A$4:$B$40,2,FALSE()),"?"))</f>
        <v/>
      </c>
    </row>
    <row r="403" spans="1:20" ht="15" customHeight="1">
      <c r="A403" s="20" t="str">
        <f>IF(B403="","",IF(T403="?","⚠️ نوع غير معرف",T403&amp;TEXT(COUNTIFS($T$3:T403,T403),"000")))</f>
        <v/>
      </c>
      <c r="B403" s="38"/>
      <c r="C403" s="38"/>
      <c r="D403" s="39"/>
      <c r="E403" s="54"/>
      <c r="F403" s="41" t="str">
        <f t="shared" ca="1" si="24"/>
        <v/>
      </c>
      <c r="G403" s="42"/>
      <c r="H403" s="37"/>
      <c r="I403" s="43"/>
      <c r="J403" s="44" t="str">
        <f t="shared" si="25"/>
        <v/>
      </c>
      <c r="K403" s="45"/>
      <c r="L403" s="46" t="str">
        <f>IF(OR(K403="لم يدفع",B403=""),"",IF(K403="تأمين فقط",0,IF(K403="اشتراك 300",300,IF(F403&lt;14,IFERROR(VLOOKUP(SUBSTITUTE(SUBSTITUTE(H403,"~","~~"),"*","~*"),إعدادات_الأنواع!$A$4:$D$40,3,FALSE()),0),IFERROR(VLOOKUP(SUBSTITUTE(SUBSTITUTE(H403,"~","~~"),"*","~*"),إعدادات_الأنواع!$A$4:$D$40,4,FALSE()),0)))))</f>
        <v/>
      </c>
      <c r="M403" s="47" t="str">
        <f>IF(OR(K403="لم يدفع",B403=""),"",IFERROR(VLOOKUP(SUBSTITUTE(SUBSTITUTE(H403,"~","~~"),"*","~*"),إعدادات_الأنواع!$A$4:$E$40,5,FALSE()),0))</f>
        <v/>
      </c>
      <c r="N403" s="47" t="str">
        <f>IF(OR(K403="لم يدفع",K403="تأمين فقط",K403="اشتراك 300",B403=""),"",IFERROR(VLOOKUP(SUBSTITUTE(SUBSTITUTE(H403,"~","~~"),"*","~*"),إعدادات_الأنواع!$A$4:$F$40,6,FALSE()),0))</f>
        <v/>
      </c>
      <c r="O403" s="55" t="str">
        <f t="shared" si="26"/>
        <v/>
      </c>
      <c r="P403" s="48" t="str">
        <f t="shared" ca="1" si="27"/>
        <v/>
      </c>
      <c r="Q403" s="52"/>
      <c r="R403" s="49"/>
      <c r="S403" s="50" t="str">
        <f>IF(B403="","",COUNTA(التجديد!E403:E403))</f>
        <v/>
      </c>
      <c r="T403" s="51" t="str">
        <f>IF(B403="","",IFERROR(VLOOKUP(SUBSTITUTE(SUBSTITUTE(H403,"~","~~"),"*","~*"),إعدادات_الأنواع!$A$4:$B$40,2,FALSE()),"?"))</f>
        <v/>
      </c>
    </row>
    <row r="404" spans="1:20" ht="15" customHeight="1">
      <c r="A404" s="20" t="str">
        <f>IF(B404="","",IF(T404="?","⚠️ نوع غير معرف",T404&amp;TEXT(COUNTIFS($T$3:T404,T404),"000")))</f>
        <v/>
      </c>
      <c r="B404" s="38"/>
      <c r="C404" s="38"/>
      <c r="D404" s="39"/>
      <c r="E404" s="54"/>
      <c r="F404" s="41" t="str">
        <f t="shared" ca="1" si="24"/>
        <v/>
      </c>
      <c r="G404" s="42"/>
      <c r="H404" s="37"/>
      <c r="I404" s="43"/>
      <c r="J404" s="44" t="str">
        <f t="shared" si="25"/>
        <v/>
      </c>
      <c r="K404" s="45"/>
      <c r="L404" s="46" t="str">
        <f>IF(OR(K404="لم يدفع",B404=""),"",IF(K404="تأمين فقط",0,IF(K404="اشتراك 300",300,IF(F404&lt;14,IFERROR(VLOOKUP(SUBSTITUTE(SUBSTITUTE(H404,"~","~~"),"*","~*"),إعدادات_الأنواع!$A$4:$D$40,3,FALSE()),0),IFERROR(VLOOKUP(SUBSTITUTE(SUBSTITUTE(H404,"~","~~"),"*","~*"),إعدادات_الأنواع!$A$4:$D$40,4,FALSE()),0)))))</f>
        <v/>
      </c>
      <c r="M404" s="47" t="str">
        <f>IF(OR(K404="لم يدفع",B404=""),"",IFERROR(VLOOKUP(SUBSTITUTE(SUBSTITUTE(H404,"~","~~"),"*","~*"),إعدادات_الأنواع!$A$4:$E$40,5,FALSE()),0))</f>
        <v/>
      </c>
      <c r="N404" s="47" t="str">
        <f>IF(OR(K404="لم يدفع",K404="تأمين فقط",K404="اشتراك 300",B404=""),"",IFERROR(VLOOKUP(SUBSTITUTE(SUBSTITUTE(H404,"~","~~"),"*","~*"),إعدادات_الأنواع!$A$4:$F$40,6,FALSE()),0))</f>
        <v/>
      </c>
      <c r="O404" s="55" t="str">
        <f t="shared" si="26"/>
        <v/>
      </c>
      <c r="P404" s="48" t="str">
        <f t="shared" ca="1" si="27"/>
        <v/>
      </c>
      <c r="Q404" s="52"/>
      <c r="R404" s="49"/>
      <c r="S404" s="50" t="str">
        <f>IF(B404="","",COUNTA(التجديد!E404:E404))</f>
        <v/>
      </c>
      <c r="T404" s="51" t="str">
        <f>IF(B404="","",IFERROR(VLOOKUP(SUBSTITUTE(SUBSTITUTE(H404,"~","~~"),"*","~*"),إعدادات_الأنواع!$A$4:$B$40,2,FALSE()),"?"))</f>
        <v/>
      </c>
    </row>
    <row r="405" spans="1:20" ht="15" customHeight="1">
      <c r="A405" s="20" t="str">
        <f>IF(B405="","",IF(T405="?","⚠️ نوع غير معرف",T405&amp;TEXT(COUNTIFS($T$3:T405,T405),"000")))</f>
        <v/>
      </c>
      <c r="B405" s="38"/>
      <c r="C405" s="38"/>
      <c r="D405" s="39"/>
      <c r="E405" s="54"/>
      <c r="F405" s="41" t="str">
        <f t="shared" ca="1" si="24"/>
        <v/>
      </c>
      <c r="G405" s="42"/>
      <c r="H405" s="37"/>
      <c r="I405" s="43"/>
      <c r="J405" s="44" t="str">
        <f t="shared" si="25"/>
        <v/>
      </c>
      <c r="K405" s="45"/>
      <c r="L405" s="46" t="str">
        <f>IF(OR(K405="لم يدفع",B405=""),"",IF(K405="تأمين فقط",0,IF(K405="اشتراك 300",300,IF(F405&lt;14,IFERROR(VLOOKUP(SUBSTITUTE(SUBSTITUTE(H405,"~","~~"),"*","~*"),إعدادات_الأنواع!$A$4:$D$40,3,FALSE()),0),IFERROR(VLOOKUP(SUBSTITUTE(SUBSTITUTE(H405,"~","~~"),"*","~*"),إعدادات_الأنواع!$A$4:$D$40,4,FALSE()),0)))))</f>
        <v/>
      </c>
      <c r="M405" s="47" t="str">
        <f>IF(OR(K405="لم يدفع",B405=""),"",IFERROR(VLOOKUP(SUBSTITUTE(SUBSTITUTE(H405,"~","~~"),"*","~*"),إعدادات_الأنواع!$A$4:$E$40,5,FALSE()),0))</f>
        <v/>
      </c>
      <c r="N405" s="47" t="str">
        <f>IF(OR(K405="لم يدفع",K405="تأمين فقط",K405="اشتراك 300",B405=""),"",IFERROR(VLOOKUP(SUBSTITUTE(SUBSTITUTE(H405,"~","~~"),"*","~*"),إعدادات_الأنواع!$A$4:$F$40,6,FALSE()),0))</f>
        <v/>
      </c>
      <c r="O405" s="55" t="str">
        <f t="shared" si="26"/>
        <v/>
      </c>
      <c r="P405" s="48" t="str">
        <f t="shared" ca="1" si="27"/>
        <v/>
      </c>
      <c r="Q405" s="52"/>
      <c r="R405" s="49"/>
      <c r="S405" s="50" t="str">
        <f>IF(B405="","",COUNTA(التجديد!E405:E405))</f>
        <v/>
      </c>
      <c r="T405" s="51" t="str">
        <f>IF(B405="","",IFERROR(VLOOKUP(SUBSTITUTE(SUBSTITUTE(H405,"~","~~"),"*","~*"),إعدادات_الأنواع!$A$4:$B$40,2,FALSE()),"?"))</f>
        <v/>
      </c>
    </row>
    <row r="406" spans="1:20" ht="15" customHeight="1">
      <c r="A406" s="20" t="str">
        <f>IF(B406="","",IF(T406="?","⚠️ نوع غير معرف",T406&amp;TEXT(COUNTIFS($T$3:T406,T406),"000")))</f>
        <v/>
      </c>
      <c r="B406" s="38"/>
      <c r="C406" s="38"/>
      <c r="D406" s="39"/>
      <c r="E406" s="54"/>
      <c r="F406" s="41" t="str">
        <f t="shared" ca="1" si="24"/>
        <v/>
      </c>
      <c r="G406" s="42"/>
      <c r="H406" s="37"/>
      <c r="I406" s="43"/>
      <c r="J406" s="44" t="str">
        <f t="shared" si="25"/>
        <v/>
      </c>
      <c r="K406" s="45"/>
      <c r="L406" s="46" t="str">
        <f>IF(OR(K406="لم يدفع",B406=""),"",IF(K406="تأمين فقط",0,IF(K406="اشتراك 300",300,IF(F406&lt;14,IFERROR(VLOOKUP(SUBSTITUTE(SUBSTITUTE(H406,"~","~~"),"*","~*"),إعدادات_الأنواع!$A$4:$D$40,3,FALSE()),0),IFERROR(VLOOKUP(SUBSTITUTE(SUBSTITUTE(H406,"~","~~"),"*","~*"),إعدادات_الأنواع!$A$4:$D$40,4,FALSE()),0)))))</f>
        <v/>
      </c>
      <c r="M406" s="47" t="str">
        <f>IF(OR(K406="لم يدفع",B406=""),"",IFERROR(VLOOKUP(SUBSTITUTE(SUBSTITUTE(H406,"~","~~"),"*","~*"),إعدادات_الأنواع!$A$4:$E$40,5,FALSE()),0))</f>
        <v/>
      </c>
      <c r="N406" s="47" t="str">
        <f>IF(OR(K406="لم يدفع",K406="تأمين فقط",K406="اشتراك 300",B406=""),"",IFERROR(VLOOKUP(SUBSTITUTE(SUBSTITUTE(H406,"~","~~"),"*","~*"),إعدادات_الأنواع!$A$4:$F$40,6,FALSE()),0))</f>
        <v/>
      </c>
      <c r="O406" s="55" t="str">
        <f t="shared" si="26"/>
        <v/>
      </c>
      <c r="P406" s="48" t="str">
        <f t="shared" ca="1" si="27"/>
        <v/>
      </c>
      <c r="Q406" s="52"/>
      <c r="R406" s="49"/>
      <c r="S406" s="50" t="str">
        <f>IF(B406="","",COUNTA(التجديد!E406:E406))</f>
        <v/>
      </c>
      <c r="T406" s="51" t="str">
        <f>IF(B406="","",IFERROR(VLOOKUP(SUBSTITUTE(SUBSTITUTE(H406,"~","~~"),"*","~*"),إعدادات_الأنواع!$A$4:$B$40,2,FALSE()),"?"))</f>
        <v/>
      </c>
    </row>
    <row r="407" spans="1:20" ht="15" customHeight="1">
      <c r="A407" s="20" t="str">
        <f>IF(B407="","",IF(T407="?","⚠️ نوع غير معرف",T407&amp;TEXT(COUNTIFS($T$3:T407,T407),"000")))</f>
        <v/>
      </c>
      <c r="B407" s="38"/>
      <c r="C407" s="38"/>
      <c r="D407" s="39"/>
      <c r="E407" s="54"/>
      <c r="F407" s="41" t="str">
        <f t="shared" ca="1" si="24"/>
        <v/>
      </c>
      <c r="G407" s="42"/>
      <c r="H407" s="37"/>
      <c r="I407" s="43"/>
      <c r="J407" s="44" t="str">
        <f t="shared" si="25"/>
        <v/>
      </c>
      <c r="K407" s="45"/>
      <c r="L407" s="46" t="str">
        <f>IF(OR(K407="لم يدفع",B407=""),"",IF(K407="تأمين فقط",0,IF(K407="اشتراك 300",300,IF(F407&lt;14,IFERROR(VLOOKUP(SUBSTITUTE(SUBSTITUTE(H407,"~","~~"),"*","~*"),إعدادات_الأنواع!$A$4:$D$40,3,FALSE()),0),IFERROR(VLOOKUP(SUBSTITUTE(SUBSTITUTE(H407,"~","~~"),"*","~*"),إعدادات_الأنواع!$A$4:$D$40,4,FALSE()),0)))))</f>
        <v/>
      </c>
      <c r="M407" s="47" t="str">
        <f>IF(OR(K407="لم يدفع",B407=""),"",IFERROR(VLOOKUP(SUBSTITUTE(SUBSTITUTE(H407,"~","~~"),"*","~*"),إعدادات_الأنواع!$A$4:$E$40,5,FALSE()),0))</f>
        <v/>
      </c>
      <c r="N407" s="47" t="str">
        <f>IF(OR(K407="لم يدفع",K407="تأمين فقط",K407="اشتراك 300",B407=""),"",IFERROR(VLOOKUP(SUBSTITUTE(SUBSTITUTE(H407,"~","~~"),"*","~*"),إعدادات_الأنواع!$A$4:$F$40,6,FALSE()),0))</f>
        <v/>
      </c>
      <c r="O407" s="55" t="str">
        <f t="shared" si="26"/>
        <v/>
      </c>
      <c r="P407" s="48" t="str">
        <f t="shared" ca="1" si="27"/>
        <v/>
      </c>
      <c r="Q407" s="52"/>
      <c r="R407" s="49"/>
      <c r="S407" s="50" t="str">
        <f>IF(B407="","",COUNTA(التجديد!E407:E407))</f>
        <v/>
      </c>
      <c r="T407" s="51" t="str">
        <f>IF(B407="","",IFERROR(VLOOKUP(SUBSTITUTE(SUBSTITUTE(H407,"~","~~"),"*","~*"),إعدادات_الأنواع!$A$4:$B$40,2,FALSE()),"?"))</f>
        <v/>
      </c>
    </row>
    <row r="408" spans="1:20" ht="15" customHeight="1">
      <c r="A408" s="20" t="str">
        <f>IF(B408="","",IF(T408="?","⚠️ نوع غير معرف",T408&amp;TEXT(COUNTIFS($T$3:T408,T408),"000")))</f>
        <v/>
      </c>
      <c r="B408" s="38"/>
      <c r="C408" s="38"/>
      <c r="D408" s="39"/>
      <c r="E408" s="54"/>
      <c r="F408" s="41" t="str">
        <f t="shared" ca="1" si="24"/>
        <v/>
      </c>
      <c r="G408" s="42"/>
      <c r="H408" s="37"/>
      <c r="I408" s="43"/>
      <c r="J408" s="44" t="str">
        <f t="shared" si="25"/>
        <v/>
      </c>
      <c r="K408" s="45"/>
      <c r="L408" s="46" t="str">
        <f>IF(OR(K408="لم يدفع",B408=""),"",IF(K408="تأمين فقط",0,IF(K408="اشتراك 300",300,IF(F408&lt;14,IFERROR(VLOOKUP(SUBSTITUTE(SUBSTITUTE(H408,"~","~~"),"*","~*"),إعدادات_الأنواع!$A$4:$D$40,3,FALSE()),0),IFERROR(VLOOKUP(SUBSTITUTE(SUBSTITUTE(H408,"~","~~"),"*","~*"),إعدادات_الأنواع!$A$4:$D$40,4,FALSE()),0)))))</f>
        <v/>
      </c>
      <c r="M408" s="47" t="str">
        <f>IF(OR(K408="لم يدفع",B408=""),"",IFERROR(VLOOKUP(SUBSTITUTE(SUBSTITUTE(H408,"~","~~"),"*","~*"),إعدادات_الأنواع!$A$4:$E$40,5,FALSE()),0))</f>
        <v/>
      </c>
      <c r="N408" s="47" t="str">
        <f>IF(OR(K408="لم يدفع",K408="تأمين فقط",K408="اشتراك 300",B408=""),"",IFERROR(VLOOKUP(SUBSTITUTE(SUBSTITUTE(H408,"~","~~"),"*","~*"),إعدادات_الأنواع!$A$4:$F$40,6,FALSE()),0))</f>
        <v/>
      </c>
      <c r="O408" s="55" t="str">
        <f t="shared" si="26"/>
        <v/>
      </c>
      <c r="P408" s="48" t="str">
        <f t="shared" ca="1" si="27"/>
        <v/>
      </c>
      <c r="Q408" s="52"/>
      <c r="R408" s="49"/>
      <c r="S408" s="50" t="str">
        <f>IF(B408="","",COUNTA(التجديد!E408:E408))</f>
        <v/>
      </c>
      <c r="T408" s="51" t="str">
        <f>IF(B408="","",IFERROR(VLOOKUP(SUBSTITUTE(SUBSTITUTE(H408,"~","~~"),"*","~*"),إعدادات_الأنواع!$A$4:$B$40,2,FALSE()),"?"))</f>
        <v/>
      </c>
    </row>
    <row r="409" spans="1:20" ht="15" customHeight="1">
      <c r="A409" s="20" t="str">
        <f>IF(B409="","",IF(T409="?","⚠️ نوع غير معرف",T409&amp;TEXT(COUNTIFS($T$3:T409,T409),"000")))</f>
        <v/>
      </c>
      <c r="B409" s="38"/>
      <c r="C409" s="38"/>
      <c r="D409" s="39"/>
      <c r="E409" s="54"/>
      <c r="F409" s="41" t="str">
        <f t="shared" ca="1" si="24"/>
        <v/>
      </c>
      <c r="G409" s="42"/>
      <c r="H409" s="37"/>
      <c r="I409" s="43"/>
      <c r="J409" s="44" t="str">
        <f t="shared" si="25"/>
        <v/>
      </c>
      <c r="K409" s="45"/>
      <c r="L409" s="46" t="str">
        <f>IF(OR(K409="لم يدفع",B409=""),"",IF(K409="تأمين فقط",0,IF(K409="اشتراك 300",300,IF(F409&lt;14,IFERROR(VLOOKUP(SUBSTITUTE(SUBSTITUTE(H409,"~","~~"),"*","~*"),إعدادات_الأنواع!$A$4:$D$40,3,FALSE()),0),IFERROR(VLOOKUP(SUBSTITUTE(SUBSTITUTE(H409,"~","~~"),"*","~*"),إعدادات_الأنواع!$A$4:$D$40,4,FALSE()),0)))))</f>
        <v/>
      </c>
      <c r="M409" s="47" t="str">
        <f>IF(OR(K409="لم يدفع",B409=""),"",IFERROR(VLOOKUP(SUBSTITUTE(SUBSTITUTE(H409,"~","~~"),"*","~*"),إعدادات_الأنواع!$A$4:$E$40,5,FALSE()),0))</f>
        <v/>
      </c>
      <c r="N409" s="47" t="str">
        <f>IF(OR(K409="لم يدفع",K409="تأمين فقط",K409="اشتراك 300",B409=""),"",IFERROR(VLOOKUP(SUBSTITUTE(SUBSTITUTE(H409,"~","~~"),"*","~*"),إعدادات_الأنواع!$A$4:$F$40,6,FALSE()),0))</f>
        <v/>
      </c>
      <c r="O409" s="55" t="str">
        <f t="shared" si="26"/>
        <v/>
      </c>
      <c r="P409" s="48" t="str">
        <f t="shared" ca="1" si="27"/>
        <v/>
      </c>
      <c r="Q409" s="52"/>
      <c r="R409" s="49"/>
      <c r="S409" s="50" t="str">
        <f>IF(B409="","",COUNTA(التجديد!E409:E409))</f>
        <v/>
      </c>
      <c r="T409" s="51" t="str">
        <f>IF(B409="","",IFERROR(VLOOKUP(SUBSTITUTE(SUBSTITUTE(H409,"~","~~"),"*","~*"),إعدادات_الأنواع!$A$4:$B$40,2,FALSE()),"?"))</f>
        <v/>
      </c>
    </row>
    <row r="410" spans="1:20" ht="15" customHeight="1">
      <c r="A410" s="20" t="str">
        <f>IF(B410="","",IF(T410="?","⚠️ نوع غير معرف",T410&amp;TEXT(COUNTIFS($T$3:T410,T410),"000")))</f>
        <v/>
      </c>
      <c r="B410" s="38"/>
      <c r="C410" s="38"/>
      <c r="D410" s="39"/>
      <c r="E410" s="54"/>
      <c r="F410" s="41" t="str">
        <f t="shared" ca="1" si="24"/>
        <v/>
      </c>
      <c r="G410" s="42"/>
      <c r="H410" s="37"/>
      <c r="I410" s="43"/>
      <c r="J410" s="44" t="str">
        <f t="shared" si="25"/>
        <v/>
      </c>
      <c r="K410" s="45"/>
      <c r="L410" s="46" t="str">
        <f>IF(OR(K410="لم يدفع",B410=""),"",IF(K410="تأمين فقط",0,IF(K410="اشتراك 300",300,IF(F410&lt;14,IFERROR(VLOOKUP(SUBSTITUTE(SUBSTITUTE(H410,"~","~~"),"*","~*"),إعدادات_الأنواع!$A$4:$D$40,3,FALSE()),0),IFERROR(VLOOKUP(SUBSTITUTE(SUBSTITUTE(H410,"~","~~"),"*","~*"),إعدادات_الأنواع!$A$4:$D$40,4,FALSE()),0)))))</f>
        <v/>
      </c>
      <c r="M410" s="47" t="str">
        <f>IF(OR(K410="لم يدفع",B410=""),"",IFERROR(VLOOKUP(SUBSTITUTE(SUBSTITUTE(H410,"~","~~"),"*","~*"),إعدادات_الأنواع!$A$4:$E$40,5,FALSE()),0))</f>
        <v/>
      </c>
      <c r="N410" s="47" t="str">
        <f>IF(OR(K410="لم يدفع",K410="تأمين فقط",K410="اشتراك 300",B410=""),"",IFERROR(VLOOKUP(SUBSTITUTE(SUBSTITUTE(H410,"~","~~"),"*","~*"),إعدادات_الأنواع!$A$4:$F$40,6,FALSE()),0))</f>
        <v/>
      </c>
      <c r="O410" s="55" t="str">
        <f t="shared" si="26"/>
        <v/>
      </c>
      <c r="P410" s="48" t="str">
        <f t="shared" ca="1" si="27"/>
        <v/>
      </c>
      <c r="Q410" s="52"/>
      <c r="R410" s="49"/>
      <c r="S410" s="50" t="str">
        <f>IF(B410="","",COUNTA(التجديد!E410:E410))</f>
        <v/>
      </c>
      <c r="T410" s="51" t="str">
        <f>IF(B410="","",IFERROR(VLOOKUP(SUBSTITUTE(SUBSTITUTE(H410,"~","~~"),"*","~*"),إعدادات_الأنواع!$A$4:$B$40,2,FALSE()),"?"))</f>
        <v/>
      </c>
    </row>
    <row r="411" spans="1:20" ht="15" customHeight="1">
      <c r="A411" s="20" t="str">
        <f>IF(B411="","",IF(T411="?","⚠️ نوع غير معرف",T411&amp;TEXT(COUNTIFS($T$3:T411,T411),"000")))</f>
        <v/>
      </c>
      <c r="B411" s="38"/>
      <c r="C411" s="38"/>
      <c r="D411" s="39"/>
      <c r="E411" s="54"/>
      <c r="F411" s="41" t="str">
        <f t="shared" ca="1" si="24"/>
        <v/>
      </c>
      <c r="G411" s="42"/>
      <c r="H411" s="37"/>
      <c r="I411" s="43"/>
      <c r="J411" s="44" t="str">
        <f t="shared" si="25"/>
        <v/>
      </c>
      <c r="K411" s="45"/>
      <c r="L411" s="46" t="str">
        <f>IF(OR(K411="لم يدفع",B411=""),"",IF(K411="تأمين فقط",0,IF(K411="اشتراك 300",300,IF(F411&lt;14,IFERROR(VLOOKUP(SUBSTITUTE(SUBSTITUTE(H411,"~","~~"),"*","~*"),إعدادات_الأنواع!$A$4:$D$40,3,FALSE()),0),IFERROR(VLOOKUP(SUBSTITUTE(SUBSTITUTE(H411,"~","~~"),"*","~*"),إعدادات_الأنواع!$A$4:$D$40,4,FALSE()),0)))))</f>
        <v/>
      </c>
      <c r="M411" s="47" t="str">
        <f>IF(OR(K411="لم يدفع",B411=""),"",IFERROR(VLOOKUP(SUBSTITUTE(SUBSTITUTE(H411,"~","~~"),"*","~*"),إعدادات_الأنواع!$A$4:$E$40,5,FALSE()),0))</f>
        <v/>
      </c>
      <c r="N411" s="47" t="str">
        <f>IF(OR(K411="لم يدفع",K411="تأمين فقط",K411="اشتراك 300",B411=""),"",IFERROR(VLOOKUP(SUBSTITUTE(SUBSTITUTE(H411,"~","~~"),"*","~*"),إعدادات_الأنواع!$A$4:$F$40,6,FALSE()),0))</f>
        <v/>
      </c>
      <c r="O411" s="55" t="str">
        <f t="shared" si="26"/>
        <v/>
      </c>
      <c r="P411" s="48" t="str">
        <f t="shared" ca="1" si="27"/>
        <v/>
      </c>
      <c r="Q411" s="52"/>
      <c r="R411" s="49"/>
      <c r="S411" s="50" t="str">
        <f>IF(B411="","",COUNTA(التجديد!E411:E411))</f>
        <v/>
      </c>
      <c r="T411" s="51" t="str">
        <f>IF(B411="","",IFERROR(VLOOKUP(SUBSTITUTE(SUBSTITUTE(H411,"~","~~"),"*","~*"),إعدادات_الأنواع!$A$4:$B$40,2,FALSE()),"?"))</f>
        <v/>
      </c>
    </row>
    <row r="412" spans="1:20" ht="15" customHeight="1">
      <c r="A412" s="20" t="str">
        <f>IF(B412="","",IF(T412="?","⚠️ نوع غير معرف",T412&amp;TEXT(COUNTIFS($T$3:T412,T412),"000")))</f>
        <v/>
      </c>
      <c r="B412" s="38"/>
      <c r="C412" s="38"/>
      <c r="D412" s="39"/>
      <c r="E412" s="54"/>
      <c r="F412" s="41" t="str">
        <f t="shared" ca="1" si="24"/>
        <v/>
      </c>
      <c r="G412" s="42"/>
      <c r="H412" s="37"/>
      <c r="I412" s="43"/>
      <c r="J412" s="44" t="str">
        <f t="shared" si="25"/>
        <v/>
      </c>
      <c r="K412" s="45"/>
      <c r="L412" s="46" t="str">
        <f>IF(OR(K412="لم يدفع",B412=""),"",IF(K412="تأمين فقط",0,IF(K412="اشتراك 300",300,IF(F412&lt;14,IFERROR(VLOOKUP(SUBSTITUTE(SUBSTITUTE(H412,"~","~~"),"*","~*"),إعدادات_الأنواع!$A$4:$D$40,3,FALSE()),0),IFERROR(VLOOKUP(SUBSTITUTE(SUBSTITUTE(H412,"~","~~"),"*","~*"),إعدادات_الأنواع!$A$4:$D$40,4,FALSE()),0)))))</f>
        <v/>
      </c>
      <c r="M412" s="47" t="str">
        <f>IF(OR(K412="لم يدفع",B412=""),"",IFERROR(VLOOKUP(SUBSTITUTE(SUBSTITUTE(H412,"~","~~"),"*","~*"),إعدادات_الأنواع!$A$4:$E$40,5,FALSE()),0))</f>
        <v/>
      </c>
      <c r="N412" s="47" t="str">
        <f>IF(OR(K412="لم يدفع",K412="تأمين فقط",K412="اشتراك 300",B412=""),"",IFERROR(VLOOKUP(SUBSTITUTE(SUBSTITUTE(H412,"~","~~"),"*","~*"),إعدادات_الأنواع!$A$4:$F$40,6,FALSE()),0))</f>
        <v/>
      </c>
      <c r="O412" s="55" t="str">
        <f t="shared" si="26"/>
        <v/>
      </c>
      <c r="P412" s="48" t="str">
        <f t="shared" ca="1" si="27"/>
        <v/>
      </c>
      <c r="Q412" s="52"/>
      <c r="R412" s="49"/>
      <c r="S412" s="50" t="str">
        <f>IF(B412="","",COUNTA(التجديد!E412:E412))</f>
        <v/>
      </c>
      <c r="T412" s="51" t="str">
        <f>IF(B412="","",IFERROR(VLOOKUP(SUBSTITUTE(SUBSTITUTE(H412,"~","~~"),"*","~*"),إعدادات_الأنواع!$A$4:$B$40,2,FALSE()),"?"))</f>
        <v/>
      </c>
    </row>
    <row r="413" spans="1:20" ht="15" customHeight="1">
      <c r="A413" s="20" t="str">
        <f>IF(B413="","",IF(T413="?","⚠️ نوع غير معرف",T413&amp;TEXT(COUNTIFS($T$3:T413,T413),"000")))</f>
        <v/>
      </c>
      <c r="B413" s="38"/>
      <c r="C413" s="38"/>
      <c r="D413" s="39"/>
      <c r="E413" s="54"/>
      <c r="F413" s="41" t="str">
        <f t="shared" ca="1" si="24"/>
        <v/>
      </c>
      <c r="G413" s="42"/>
      <c r="H413" s="37"/>
      <c r="I413" s="43"/>
      <c r="J413" s="44" t="str">
        <f t="shared" si="25"/>
        <v/>
      </c>
      <c r="K413" s="45"/>
      <c r="L413" s="46" t="str">
        <f>IF(OR(K413="لم يدفع",B413=""),"",IF(K413="تأمين فقط",0,IF(K413="اشتراك 300",300,IF(F413&lt;14,IFERROR(VLOOKUP(SUBSTITUTE(SUBSTITUTE(H413,"~","~~"),"*","~*"),إعدادات_الأنواع!$A$4:$D$40,3,FALSE()),0),IFERROR(VLOOKUP(SUBSTITUTE(SUBSTITUTE(H413,"~","~~"),"*","~*"),إعدادات_الأنواع!$A$4:$D$40,4,FALSE()),0)))))</f>
        <v/>
      </c>
      <c r="M413" s="47" t="str">
        <f>IF(OR(K413="لم يدفع",B413=""),"",IFERROR(VLOOKUP(SUBSTITUTE(SUBSTITUTE(H413,"~","~~"),"*","~*"),إعدادات_الأنواع!$A$4:$E$40,5,FALSE()),0))</f>
        <v/>
      </c>
      <c r="N413" s="47" t="str">
        <f>IF(OR(K413="لم يدفع",K413="تأمين فقط",K413="اشتراك 300",B413=""),"",IFERROR(VLOOKUP(SUBSTITUTE(SUBSTITUTE(H413,"~","~~"),"*","~*"),إعدادات_الأنواع!$A$4:$F$40,6,FALSE()),0))</f>
        <v/>
      </c>
      <c r="O413" s="55" t="str">
        <f t="shared" si="26"/>
        <v/>
      </c>
      <c r="P413" s="48" t="str">
        <f t="shared" ca="1" si="27"/>
        <v/>
      </c>
      <c r="Q413" s="52"/>
      <c r="R413" s="49"/>
      <c r="S413" s="50" t="str">
        <f>IF(B413="","",COUNTA(التجديد!E413:E413))</f>
        <v/>
      </c>
      <c r="T413" s="51" t="str">
        <f>IF(B413="","",IFERROR(VLOOKUP(SUBSTITUTE(SUBSTITUTE(H413,"~","~~"),"*","~*"),إعدادات_الأنواع!$A$4:$B$40,2,FALSE()),"?"))</f>
        <v/>
      </c>
    </row>
    <row r="414" spans="1:20" ht="15" customHeight="1">
      <c r="A414" s="20" t="str">
        <f>IF(B414="","",IF(T414="?","⚠️ نوع غير معرف",T414&amp;TEXT(COUNTIFS($T$3:T414,T414),"000")))</f>
        <v/>
      </c>
      <c r="B414" s="38"/>
      <c r="C414" s="38"/>
      <c r="D414" s="39"/>
      <c r="E414" s="54"/>
      <c r="F414" s="41" t="str">
        <f t="shared" ca="1" si="24"/>
        <v/>
      </c>
      <c r="G414" s="42"/>
      <c r="H414" s="37"/>
      <c r="I414" s="43"/>
      <c r="J414" s="44" t="str">
        <f t="shared" si="25"/>
        <v/>
      </c>
      <c r="K414" s="45"/>
      <c r="L414" s="46" t="str">
        <f>IF(OR(K414="لم يدفع",B414=""),"",IF(K414="تأمين فقط",0,IF(K414="اشتراك 300",300,IF(F414&lt;14,IFERROR(VLOOKUP(SUBSTITUTE(SUBSTITUTE(H414,"~","~~"),"*","~*"),إعدادات_الأنواع!$A$4:$D$40,3,FALSE()),0),IFERROR(VLOOKUP(SUBSTITUTE(SUBSTITUTE(H414,"~","~~"),"*","~*"),إعدادات_الأنواع!$A$4:$D$40,4,FALSE()),0)))))</f>
        <v/>
      </c>
      <c r="M414" s="47" t="str">
        <f>IF(OR(K414="لم يدفع",B414=""),"",IFERROR(VLOOKUP(SUBSTITUTE(SUBSTITUTE(H414,"~","~~"),"*","~*"),إعدادات_الأنواع!$A$4:$E$40,5,FALSE()),0))</f>
        <v/>
      </c>
      <c r="N414" s="47" t="str">
        <f>IF(OR(K414="لم يدفع",K414="تأمين فقط",K414="اشتراك 300",B414=""),"",IFERROR(VLOOKUP(SUBSTITUTE(SUBSTITUTE(H414,"~","~~"),"*","~*"),إعدادات_الأنواع!$A$4:$F$40,6,FALSE()),0))</f>
        <v/>
      </c>
      <c r="O414" s="55" t="str">
        <f t="shared" si="26"/>
        <v/>
      </c>
      <c r="P414" s="48" t="str">
        <f t="shared" ca="1" si="27"/>
        <v/>
      </c>
      <c r="Q414" s="52"/>
      <c r="R414" s="49"/>
      <c r="S414" s="50" t="str">
        <f>IF(B414="","",COUNTA(التجديد!E414:E414))</f>
        <v/>
      </c>
      <c r="T414" s="51" t="str">
        <f>IF(B414="","",IFERROR(VLOOKUP(SUBSTITUTE(SUBSTITUTE(H414,"~","~~"),"*","~*"),إعدادات_الأنواع!$A$4:$B$40,2,FALSE()),"?"))</f>
        <v/>
      </c>
    </row>
    <row r="415" spans="1:20" ht="15" customHeight="1">
      <c r="A415" s="20" t="str">
        <f>IF(B415="","",IF(T415="?","⚠️ نوع غير معرف",T415&amp;TEXT(COUNTIFS($T$3:T415,T415),"000")))</f>
        <v/>
      </c>
      <c r="B415" s="38"/>
      <c r="C415" s="38"/>
      <c r="D415" s="39"/>
      <c r="E415" s="54"/>
      <c r="F415" s="41" t="str">
        <f t="shared" ca="1" si="24"/>
        <v/>
      </c>
      <c r="G415" s="42"/>
      <c r="H415" s="37"/>
      <c r="I415" s="43"/>
      <c r="J415" s="44" t="str">
        <f t="shared" si="25"/>
        <v/>
      </c>
      <c r="K415" s="45"/>
      <c r="L415" s="46" t="str">
        <f>IF(OR(K415="لم يدفع",B415=""),"",IF(K415="تأمين فقط",0,IF(K415="اشتراك 300",300,IF(F415&lt;14,IFERROR(VLOOKUP(SUBSTITUTE(SUBSTITUTE(H415,"~","~~"),"*","~*"),إعدادات_الأنواع!$A$4:$D$40,3,FALSE()),0),IFERROR(VLOOKUP(SUBSTITUTE(SUBSTITUTE(H415,"~","~~"),"*","~*"),إعدادات_الأنواع!$A$4:$D$40,4,FALSE()),0)))))</f>
        <v/>
      </c>
      <c r="M415" s="47" t="str">
        <f>IF(OR(K415="لم يدفع",B415=""),"",IFERROR(VLOOKUP(SUBSTITUTE(SUBSTITUTE(H415,"~","~~"),"*","~*"),إعدادات_الأنواع!$A$4:$E$40,5,FALSE()),0))</f>
        <v/>
      </c>
      <c r="N415" s="47" t="str">
        <f>IF(OR(K415="لم يدفع",K415="تأمين فقط",K415="اشتراك 300",B415=""),"",IFERROR(VLOOKUP(SUBSTITUTE(SUBSTITUTE(H415,"~","~~"),"*","~*"),إعدادات_الأنواع!$A$4:$F$40,6,FALSE()),0))</f>
        <v/>
      </c>
      <c r="O415" s="55" t="str">
        <f t="shared" si="26"/>
        <v/>
      </c>
      <c r="P415" s="48" t="str">
        <f t="shared" ca="1" si="27"/>
        <v/>
      </c>
      <c r="Q415" s="52"/>
      <c r="R415" s="49"/>
      <c r="S415" s="50" t="str">
        <f>IF(B415="","",COUNTA(التجديد!E415:E415))</f>
        <v/>
      </c>
      <c r="T415" s="51" t="str">
        <f>IF(B415="","",IFERROR(VLOOKUP(SUBSTITUTE(SUBSTITUTE(H415,"~","~~"),"*","~*"),إعدادات_الأنواع!$A$4:$B$40,2,FALSE()),"?"))</f>
        <v/>
      </c>
    </row>
    <row r="416" spans="1:20" ht="15" customHeight="1">
      <c r="A416" s="20" t="str">
        <f>IF(B416="","",IF(T416="?","⚠️ نوع غير معرف",T416&amp;TEXT(COUNTIFS($T$3:T416,T416),"000")))</f>
        <v/>
      </c>
      <c r="B416" s="38"/>
      <c r="C416" s="38"/>
      <c r="D416" s="39"/>
      <c r="E416" s="54"/>
      <c r="F416" s="41" t="str">
        <f t="shared" ca="1" si="24"/>
        <v/>
      </c>
      <c r="G416" s="42"/>
      <c r="H416" s="37"/>
      <c r="I416" s="43"/>
      <c r="J416" s="44" t="str">
        <f t="shared" si="25"/>
        <v/>
      </c>
      <c r="K416" s="45"/>
      <c r="L416" s="46" t="str">
        <f>IF(OR(K416="لم يدفع",B416=""),"",IF(K416="تأمين فقط",0,IF(K416="اشتراك 300",300,IF(F416&lt;14,IFERROR(VLOOKUP(SUBSTITUTE(SUBSTITUTE(H416,"~","~~"),"*","~*"),إعدادات_الأنواع!$A$4:$D$40,3,FALSE()),0),IFERROR(VLOOKUP(SUBSTITUTE(SUBSTITUTE(H416,"~","~~"),"*","~*"),إعدادات_الأنواع!$A$4:$D$40,4,FALSE()),0)))))</f>
        <v/>
      </c>
      <c r="M416" s="47" t="str">
        <f>IF(OR(K416="لم يدفع",B416=""),"",IFERROR(VLOOKUP(SUBSTITUTE(SUBSTITUTE(H416,"~","~~"),"*","~*"),إعدادات_الأنواع!$A$4:$E$40,5,FALSE()),0))</f>
        <v/>
      </c>
      <c r="N416" s="47" t="str">
        <f>IF(OR(K416="لم يدفع",K416="تأمين فقط",K416="اشتراك 300",B416=""),"",IFERROR(VLOOKUP(SUBSTITUTE(SUBSTITUTE(H416,"~","~~"),"*","~*"),إعدادات_الأنواع!$A$4:$F$40,6,FALSE()),0))</f>
        <v/>
      </c>
      <c r="O416" s="55" t="str">
        <f t="shared" si="26"/>
        <v/>
      </c>
      <c r="P416" s="48" t="str">
        <f t="shared" ca="1" si="27"/>
        <v/>
      </c>
      <c r="Q416" s="52"/>
      <c r="R416" s="49"/>
      <c r="S416" s="50" t="str">
        <f>IF(B416="","",COUNTA(التجديد!E416:E416))</f>
        <v/>
      </c>
      <c r="T416" s="51" t="str">
        <f>IF(B416="","",IFERROR(VLOOKUP(SUBSTITUTE(SUBSTITUTE(H416,"~","~~"),"*","~*"),إعدادات_الأنواع!$A$4:$B$40,2,FALSE()),"?"))</f>
        <v/>
      </c>
    </row>
    <row r="417" spans="1:20" ht="15" customHeight="1">
      <c r="A417" s="20" t="str">
        <f>IF(B417="","",IF(T417="?","⚠️ نوع غير معرف",T417&amp;TEXT(COUNTIFS($T$3:T417,T417),"000")))</f>
        <v/>
      </c>
      <c r="B417" s="38"/>
      <c r="C417" s="38"/>
      <c r="D417" s="39"/>
      <c r="E417" s="54"/>
      <c r="F417" s="41" t="str">
        <f t="shared" ca="1" si="24"/>
        <v/>
      </c>
      <c r="G417" s="42"/>
      <c r="H417" s="37"/>
      <c r="I417" s="43"/>
      <c r="J417" s="44" t="str">
        <f t="shared" si="25"/>
        <v/>
      </c>
      <c r="K417" s="45"/>
      <c r="L417" s="46" t="str">
        <f>IF(OR(K417="لم يدفع",B417=""),"",IF(K417="تأمين فقط",0,IF(K417="اشتراك 300",300,IF(F417&lt;14,IFERROR(VLOOKUP(SUBSTITUTE(SUBSTITUTE(H417,"~","~~"),"*","~*"),إعدادات_الأنواع!$A$4:$D$40,3,FALSE()),0),IFERROR(VLOOKUP(SUBSTITUTE(SUBSTITUTE(H417,"~","~~"),"*","~*"),إعدادات_الأنواع!$A$4:$D$40,4,FALSE()),0)))))</f>
        <v/>
      </c>
      <c r="M417" s="47" t="str">
        <f>IF(OR(K417="لم يدفع",B417=""),"",IFERROR(VLOOKUP(SUBSTITUTE(SUBSTITUTE(H417,"~","~~"),"*","~*"),إعدادات_الأنواع!$A$4:$E$40,5,FALSE()),0))</f>
        <v/>
      </c>
      <c r="N417" s="47" t="str">
        <f>IF(OR(K417="لم يدفع",K417="تأمين فقط",K417="اشتراك 300",B417=""),"",IFERROR(VLOOKUP(SUBSTITUTE(SUBSTITUTE(H417,"~","~~"),"*","~*"),إعدادات_الأنواع!$A$4:$F$40,6,FALSE()),0))</f>
        <v/>
      </c>
      <c r="O417" s="55" t="str">
        <f t="shared" si="26"/>
        <v/>
      </c>
      <c r="P417" s="48" t="str">
        <f t="shared" ca="1" si="27"/>
        <v/>
      </c>
      <c r="Q417" s="52"/>
      <c r="R417" s="49"/>
      <c r="S417" s="50" t="str">
        <f>IF(B417="","",COUNTA(التجديد!E417:E417))</f>
        <v/>
      </c>
      <c r="T417" s="51" t="str">
        <f>IF(B417="","",IFERROR(VLOOKUP(SUBSTITUTE(SUBSTITUTE(H417,"~","~~"),"*","~*"),إعدادات_الأنواع!$A$4:$B$40,2,FALSE()),"?"))</f>
        <v/>
      </c>
    </row>
    <row r="418" spans="1:20" ht="15" customHeight="1">
      <c r="A418" s="20" t="str">
        <f>IF(B418="","",IF(T418="?","⚠️ نوع غير معرف",T418&amp;TEXT(COUNTIFS($T$3:T418,T418),"000")))</f>
        <v/>
      </c>
      <c r="B418" s="38"/>
      <c r="C418" s="38"/>
      <c r="D418" s="39"/>
      <c r="E418" s="54"/>
      <c r="F418" s="41" t="str">
        <f t="shared" ca="1" si="24"/>
        <v/>
      </c>
      <c r="G418" s="42"/>
      <c r="H418" s="37"/>
      <c r="I418" s="43"/>
      <c r="J418" s="44" t="str">
        <f t="shared" si="25"/>
        <v/>
      </c>
      <c r="K418" s="45"/>
      <c r="L418" s="46" t="str">
        <f>IF(OR(K418="لم يدفع",B418=""),"",IF(K418="تأمين فقط",0,IF(K418="اشتراك 300",300,IF(F418&lt;14,IFERROR(VLOOKUP(SUBSTITUTE(SUBSTITUTE(H418,"~","~~"),"*","~*"),إعدادات_الأنواع!$A$4:$D$40,3,FALSE()),0),IFERROR(VLOOKUP(SUBSTITUTE(SUBSTITUTE(H418,"~","~~"),"*","~*"),إعدادات_الأنواع!$A$4:$D$40,4,FALSE()),0)))))</f>
        <v/>
      </c>
      <c r="M418" s="47" t="str">
        <f>IF(OR(K418="لم يدفع",B418=""),"",IFERROR(VLOOKUP(SUBSTITUTE(SUBSTITUTE(H418,"~","~~"),"*","~*"),إعدادات_الأنواع!$A$4:$E$40,5,FALSE()),0))</f>
        <v/>
      </c>
      <c r="N418" s="47" t="str">
        <f>IF(OR(K418="لم يدفع",K418="تأمين فقط",K418="اشتراك 300",B418=""),"",IFERROR(VLOOKUP(SUBSTITUTE(SUBSTITUTE(H418,"~","~~"),"*","~*"),إعدادات_الأنواع!$A$4:$F$40,6,FALSE()),0))</f>
        <v/>
      </c>
      <c r="O418" s="55" t="str">
        <f t="shared" si="26"/>
        <v/>
      </c>
      <c r="P418" s="48" t="str">
        <f t="shared" ca="1" si="27"/>
        <v/>
      </c>
      <c r="Q418" s="52"/>
      <c r="R418" s="49"/>
      <c r="S418" s="50" t="str">
        <f>IF(B418="","",COUNTA(التجديد!E418:E418))</f>
        <v/>
      </c>
      <c r="T418" s="51" t="str">
        <f>IF(B418="","",IFERROR(VLOOKUP(SUBSTITUTE(SUBSTITUTE(H418,"~","~~"),"*","~*"),إعدادات_الأنواع!$A$4:$B$40,2,FALSE()),"?"))</f>
        <v/>
      </c>
    </row>
    <row r="419" spans="1:20" ht="15" customHeight="1">
      <c r="A419" s="20" t="str">
        <f>IF(B419="","",IF(T419="?","⚠️ نوع غير معرف",T419&amp;TEXT(COUNTIFS($T$3:T419,T419),"000")))</f>
        <v/>
      </c>
      <c r="B419" s="38"/>
      <c r="C419" s="38"/>
      <c r="D419" s="39"/>
      <c r="E419" s="54"/>
      <c r="F419" s="41" t="str">
        <f t="shared" ca="1" si="24"/>
        <v/>
      </c>
      <c r="G419" s="42"/>
      <c r="H419" s="37"/>
      <c r="I419" s="43"/>
      <c r="J419" s="44" t="str">
        <f t="shared" si="25"/>
        <v/>
      </c>
      <c r="K419" s="45"/>
      <c r="L419" s="46" t="str">
        <f>IF(OR(K419="لم يدفع",B419=""),"",IF(K419="تأمين فقط",0,IF(K419="اشتراك 300",300,IF(F419&lt;14,IFERROR(VLOOKUP(SUBSTITUTE(SUBSTITUTE(H419,"~","~~"),"*","~*"),إعدادات_الأنواع!$A$4:$D$40,3,FALSE()),0),IFERROR(VLOOKUP(SUBSTITUTE(SUBSTITUTE(H419,"~","~~"),"*","~*"),إعدادات_الأنواع!$A$4:$D$40,4,FALSE()),0)))))</f>
        <v/>
      </c>
      <c r="M419" s="47" t="str">
        <f>IF(OR(K419="لم يدفع",B419=""),"",IFERROR(VLOOKUP(SUBSTITUTE(SUBSTITUTE(H419,"~","~~"),"*","~*"),إعدادات_الأنواع!$A$4:$E$40,5,FALSE()),0))</f>
        <v/>
      </c>
      <c r="N419" s="47" t="str">
        <f>IF(OR(K419="لم يدفع",K419="تأمين فقط",K419="اشتراك 300",B419=""),"",IFERROR(VLOOKUP(SUBSTITUTE(SUBSTITUTE(H419,"~","~~"),"*","~*"),إعدادات_الأنواع!$A$4:$F$40,6,FALSE()),0))</f>
        <v/>
      </c>
      <c r="O419" s="55" t="str">
        <f t="shared" si="26"/>
        <v/>
      </c>
      <c r="P419" s="48" t="str">
        <f t="shared" ca="1" si="27"/>
        <v/>
      </c>
      <c r="Q419" s="52"/>
      <c r="R419" s="49"/>
      <c r="S419" s="50" t="str">
        <f>IF(B419="","",COUNTA(التجديد!E419:E419))</f>
        <v/>
      </c>
      <c r="T419" s="51" t="str">
        <f>IF(B419="","",IFERROR(VLOOKUP(SUBSTITUTE(SUBSTITUTE(H419,"~","~~"),"*","~*"),إعدادات_الأنواع!$A$4:$B$40,2,FALSE()),"?"))</f>
        <v/>
      </c>
    </row>
    <row r="420" spans="1:20" ht="15" customHeight="1">
      <c r="A420" s="20" t="str">
        <f>IF(B420="","",IF(T420="?","⚠️ نوع غير معرف",T420&amp;TEXT(COUNTIFS($T$3:T420,T420),"000")))</f>
        <v/>
      </c>
      <c r="B420" s="38"/>
      <c r="C420" s="38"/>
      <c r="D420" s="39"/>
      <c r="E420" s="54"/>
      <c r="F420" s="41" t="str">
        <f t="shared" ca="1" si="24"/>
        <v/>
      </c>
      <c r="G420" s="42"/>
      <c r="H420" s="37"/>
      <c r="I420" s="43"/>
      <c r="J420" s="44" t="str">
        <f t="shared" si="25"/>
        <v/>
      </c>
      <c r="K420" s="45"/>
      <c r="L420" s="46" t="str">
        <f>IF(OR(K420="لم يدفع",B420=""),"",IF(K420="تأمين فقط",0,IF(K420="اشتراك 300",300,IF(F420&lt;14,IFERROR(VLOOKUP(SUBSTITUTE(SUBSTITUTE(H420,"~","~~"),"*","~*"),إعدادات_الأنواع!$A$4:$D$40,3,FALSE()),0),IFERROR(VLOOKUP(SUBSTITUTE(SUBSTITUTE(H420,"~","~~"),"*","~*"),إعدادات_الأنواع!$A$4:$D$40,4,FALSE()),0)))))</f>
        <v/>
      </c>
      <c r="M420" s="47" t="str">
        <f>IF(OR(K420="لم يدفع",B420=""),"",IFERROR(VLOOKUP(SUBSTITUTE(SUBSTITUTE(H420,"~","~~"),"*","~*"),إعدادات_الأنواع!$A$4:$E$40,5,FALSE()),0))</f>
        <v/>
      </c>
      <c r="N420" s="47" t="str">
        <f>IF(OR(K420="لم يدفع",K420="تأمين فقط",K420="اشتراك 300",B420=""),"",IFERROR(VLOOKUP(SUBSTITUTE(SUBSTITUTE(H420,"~","~~"),"*","~*"),إعدادات_الأنواع!$A$4:$F$40,6,FALSE()),0))</f>
        <v/>
      </c>
      <c r="O420" s="55" t="str">
        <f t="shared" si="26"/>
        <v/>
      </c>
      <c r="P420" s="48" t="str">
        <f t="shared" ca="1" si="27"/>
        <v/>
      </c>
      <c r="Q420" s="52"/>
      <c r="R420" s="49"/>
      <c r="S420" s="50" t="str">
        <f>IF(B420="","",COUNTA(التجديد!E420:E420))</f>
        <v/>
      </c>
      <c r="T420" s="51" t="str">
        <f>IF(B420="","",IFERROR(VLOOKUP(SUBSTITUTE(SUBSTITUTE(H420,"~","~~"),"*","~*"),إعدادات_الأنواع!$A$4:$B$40,2,FALSE()),"?"))</f>
        <v/>
      </c>
    </row>
    <row r="421" spans="1:20" ht="15" customHeight="1">
      <c r="A421" s="20" t="str">
        <f>IF(B421="","",IF(T421="?","⚠️ نوع غير معرف",T421&amp;TEXT(COUNTIFS($T$3:T421,T421),"000")))</f>
        <v/>
      </c>
      <c r="B421" s="38"/>
      <c r="C421" s="38"/>
      <c r="D421" s="39"/>
      <c r="E421" s="54"/>
      <c r="F421" s="41" t="str">
        <f t="shared" ca="1" si="24"/>
        <v/>
      </c>
      <c r="G421" s="42"/>
      <c r="H421" s="37"/>
      <c r="I421" s="43"/>
      <c r="J421" s="44" t="str">
        <f t="shared" si="25"/>
        <v/>
      </c>
      <c r="K421" s="45"/>
      <c r="L421" s="46" t="str">
        <f>IF(OR(K421="لم يدفع",B421=""),"",IF(K421="تأمين فقط",0,IF(K421="اشتراك 300",300,IF(F421&lt;14,IFERROR(VLOOKUP(SUBSTITUTE(SUBSTITUTE(H421,"~","~~"),"*","~*"),إعدادات_الأنواع!$A$4:$D$40,3,FALSE()),0),IFERROR(VLOOKUP(SUBSTITUTE(SUBSTITUTE(H421,"~","~~"),"*","~*"),إعدادات_الأنواع!$A$4:$D$40,4,FALSE()),0)))))</f>
        <v/>
      </c>
      <c r="M421" s="47" t="str">
        <f>IF(OR(K421="لم يدفع",B421=""),"",IFERROR(VLOOKUP(SUBSTITUTE(SUBSTITUTE(H421,"~","~~"),"*","~*"),إعدادات_الأنواع!$A$4:$E$40,5,FALSE()),0))</f>
        <v/>
      </c>
      <c r="N421" s="47" t="str">
        <f>IF(OR(K421="لم يدفع",K421="تأمين فقط",K421="اشتراك 300",B421=""),"",IFERROR(VLOOKUP(SUBSTITUTE(SUBSTITUTE(H421,"~","~~"),"*","~*"),إعدادات_الأنواع!$A$4:$F$40,6,FALSE()),0))</f>
        <v/>
      </c>
      <c r="O421" s="55" t="str">
        <f t="shared" si="26"/>
        <v/>
      </c>
      <c r="P421" s="48" t="str">
        <f t="shared" ca="1" si="27"/>
        <v/>
      </c>
      <c r="Q421" s="52"/>
      <c r="R421" s="49"/>
      <c r="S421" s="50" t="str">
        <f>IF(B421="","",COUNTA(التجديد!E421:E421))</f>
        <v/>
      </c>
      <c r="T421" s="51" t="str">
        <f>IF(B421="","",IFERROR(VLOOKUP(SUBSTITUTE(SUBSTITUTE(H421,"~","~~"),"*","~*"),إعدادات_الأنواع!$A$4:$B$40,2,FALSE()),"?"))</f>
        <v/>
      </c>
    </row>
    <row r="422" spans="1:20" ht="15" customHeight="1">
      <c r="A422" s="20" t="str">
        <f>IF(B422="","",IF(T422="?","⚠️ نوع غير معرف",T422&amp;TEXT(COUNTIFS($T$3:T422,T422),"000")))</f>
        <v/>
      </c>
      <c r="B422" s="38"/>
      <c r="C422" s="38"/>
      <c r="D422" s="39"/>
      <c r="E422" s="54"/>
      <c r="F422" s="41" t="str">
        <f t="shared" ca="1" si="24"/>
        <v/>
      </c>
      <c r="G422" s="42"/>
      <c r="H422" s="37"/>
      <c r="I422" s="43"/>
      <c r="J422" s="44" t="str">
        <f t="shared" si="25"/>
        <v/>
      </c>
      <c r="K422" s="45"/>
      <c r="L422" s="46" t="str">
        <f>IF(OR(K422="لم يدفع",B422=""),"",IF(K422="تأمين فقط",0,IF(K422="اشتراك 300",300,IF(F422&lt;14,IFERROR(VLOOKUP(SUBSTITUTE(SUBSTITUTE(H422,"~","~~"),"*","~*"),إعدادات_الأنواع!$A$4:$D$40,3,FALSE()),0),IFERROR(VLOOKUP(SUBSTITUTE(SUBSTITUTE(H422,"~","~~"),"*","~*"),إعدادات_الأنواع!$A$4:$D$40,4,FALSE()),0)))))</f>
        <v/>
      </c>
      <c r="M422" s="47" t="str">
        <f>IF(OR(K422="لم يدفع",B422=""),"",IFERROR(VLOOKUP(SUBSTITUTE(SUBSTITUTE(H422,"~","~~"),"*","~*"),إعدادات_الأنواع!$A$4:$E$40,5,FALSE()),0))</f>
        <v/>
      </c>
      <c r="N422" s="47" t="str">
        <f>IF(OR(K422="لم يدفع",K422="تأمين فقط",K422="اشتراك 300",B422=""),"",IFERROR(VLOOKUP(SUBSTITUTE(SUBSTITUTE(H422,"~","~~"),"*","~*"),إعدادات_الأنواع!$A$4:$F$40,6,FALSE()),0))</f>
        <v/>
      </c>
      <c r="O422" s="55" t="str">
        <f t="shared" si="26"/>
        <v/>
      </c>
      <c r="P422" s="48" t="str">
        <f t="shared" ca="1" si="27"/>
        <v/>
      </c>
      <c r="Q422" s="52"/>
      <c r="R422" s="49"/>
      <c r="S422" s="50" t="str">
        <f>IF(B422="","",COUNTA(التجديد!E422:E422))</f>
        <v/>
      </c>
      <c r="T422" s="51" t="str">
        <f>IF(B422="","",IFERROR(VLOOKUP(SUBSTITUTE(SUBSTITUTE(H422,"~","~~"),"*","~*"),إعدادات_الأنواع!$A$4:$B$40,2,FALSE()),"?"))</f>
        <v/>
      </c>
    </row>
    <row r="423" spans="1:20" ht="15" customHeight="1">
      <c r="A423" s="20" t="str">
        <f>IF(B423="","",IF(T423="?","⚠️ نوع غير معرف",T423&amp;TEXT(COUNTIFS($T$3:T423,T423),"000")))</f>
        <v/>
      </c>
      <c r="B423" s="38"/>
      <c r="C423" s="38"/>
      <c r="D423" s="39"/>
      <c r="E423" s="54"/>
      <c r="F423" s="41" t="str">
        <f t="shared" ca="1" si="24"/>
        <v/>
      </c>
      <c r="G423" s="42"/>
      <c r="H423" s="37"/>
      <c r="I423" s="43"/>
      <c r="J423" s="44" t="str">
        <f t="shared" si="25"/>
        <v/>
      </c>
      <c r="K423" s="45"/>
      <c r="L423" s="46" t="str">
        <f>IF(OR(K423="لم يدفع",B423=""),"",IF(K423="تأمين فقط",0,IF(K423="اشتراك 300",300,IF(F423&lt;14,IFERROR(VLOOKUP(SUBSTITUTE(SUBSTITUTE(H423,"~","~~"),"*","~*"),إعدادات_الأنواع!$A$4:$D$40,3,FALSE()),0),IFERROR(VLOOKUP(SUBSTITUTE(SUBSTITUTE(H423,"~","~~"),"*","~*"),إعدادات_الأنواع!$A$4:$D$40,4,FALSE()),0)))))</f>
        <v/>
      </c>
      <c r="M423" s="47" t="str">
        <f>IF(OR(K423="لم يدفع",B423=""),"",IFERROR(VLOOKUP(SUBSTITUTE(SUBSTITUTE(H423,"~","~~"),"*","~*"),إعدادات_الأنواع!$A$4:$E$40,5,FALSE()),0))</f>
        <v/>
      </c>
      <c r="N423" s="47" t="str">
        <f>IF(OR(K423="لم يدفع",K423="تأمين فقط",K423="اشتراك 300",B423=""),"",IFERROR(VLOOKUP(SUBSTITUTE(SUBSTITUTE(H423,"~","~~"),"*","~*"),إعدادات_الأنواع!$A$4:$F$40,6,FALSE()),0))</f>
        <v/>
      </c>
      <c r="O423" s="55" t="str">
        <f t="shared" si="26"/>
        <v/>
      </c>
      <c r="P423" s="48" t="str">
        <f t="shared" ca="1" si="27"/>
        <v/>
      </c>
      <c r="Q423" s="52"/>
      <c r="R423" s="49"/>
      <c r="S423" s="50" t="str">
        <f>IF(B423="","",COUNTA(التجديد!E423:E423))</f>
        <v/>
      </c>
      <c r="T423" s="51" t="str">
        <f>IF(B423="","",IFERROR(VLOOKUP(SUBSTITUTE(SUBSTITUTE(H423,"~","~~"),"*","~*"),إعدادات_الأنواع!$A$4:$B$40,2,FALSE()),"?"))</f>
        <v/>
      </c>
    </row>
    <row r="424" spans="1:20" ht="15" customHeight="1">
      <c r="A424" s="20" t="str">
        <f>IF(B424="","",IF(T424="?","⚠️ نوع غير معرف",T424&amp;TEXT(COUNTIFS($T$3:T424,T424),"000")))</f>
        <v/>
      </c>
      <c r="B424" s="38"/>
      <c r="C424" s="38"/>
      <c r="D424" s="39"/>
      <c r="E424" s="54"/>
      <c r="F424" s="41" t="str">
        <f t="shared" ca="1" si="24"/>
        <v/>
      </c>
      <c r="G424" s="42"/>
      <c r="H424" s="37"/>
      <c r="I424" s="43"/>
      <c r="J424" s="44" t="str">
        <f t="shared" si="25"/>
        <v/>
      </c>
      <c r="K424" s="45"/>
      <c r="L424" s="46" t="str">
        <f>IF(OR(K424="لم يدفع",B424=""),"",IF(K424="تأمين فقط",0,IF(K424="اشتراك 300",300,IF(F424&lt;14,IFERROR(VLOOKUP(SUBSTITUTE(SUBSTITUTE(H424,"~","~~"),"*","~*"),إعدادات_الأنواع!$A$4:$D$40,3,FALSE()),0),IFERROR(VLOOKUP(SUBSTITUTE(SUBSTITUTE(H424,"~","~~"),"*","~*"),إعدادات_الأنواع!$A$4:$D$40,4,FALSE()),0)))))</f>
        <v/>
      </c>
      <c r="M424" s="47" t="str">
        <f>IF(OR(K424="لم يدفع",B424=""),"",IFERROR(VLOOKUP(SUBSTITUTE(SUBSTITUTE(H424,"~","~~"),"*","~*"),إعدادات_الأنواع!$A$4:$E$40,5,FALSE()),0))</f>
        <v/>
      </c>
      <c r="N424" s="47" t="str">
        <f>IF(OR(K424="لم يدفع",K424="تأمين فقط",K424="اشتراك 300",B424=""),"",IFERROR(VLOOKUP(SUBSTITUTE(SUBSTITUTE(H424,"~","~~"),"*","~*"),إعدادات_الأنواع!$A$4:$F$40,6,FALSE()),0))</f>
        <v/>
      </c>
      <c r="O424" s="55" t="str">
        <f t="shared" si="26"/>
        <v/>
      </c>
      <c r="P424" s="48" t="str">
        <f t="shared" ca="1" si="27"/>
        <v/>
      </c>
      <c r="Q424" s="52"/>
      <c r="R424" s="49"/>
      <c r="S424" s="50" t="str">
        <f>IF(B424="","",COUNTA(التجديد!E424:E424))</f>
        <v/>
      </c>
      <c r="T424" s="51" t="str">
        <f>IF(B424="","",IFERROR(VLOOKUP(SUBSTITUTE(SUBSTITUTE(H424,"~","~~"),"*","~*"),إعدادات_الأنواع!$A$4:$B$40,2,FALSE()),"?"))</f>
        <v/>
      </c>
    </row>
    <row r="425" spans="1:20" ht="15" customHeight="1">
      <c r="A425" s="20" t="str">
        <f>IF(B425="","",IF(T425="?","⚠️ نوع غير معرف",T425&amp;TEXT(COUNTIFS($T$3:T425,T425),"000")))</f>
        <v/>
      </c>
      <c r="B425" s="38"/>
      <c r="C425" s="38"/>
      <c r="D425" s="39"/>
      <c r="E425" s="54"/>
      <c r="F425" s="41" t="str">
        <f t="shared" ca="1" si="24"/>
        <v/>
      </c>
      <c r="G425" s="42"/>
      <c r="H425" s="37"/>
      <c r="I425" s="43"/>
      <c r="J425" s="44" t="str">
        <f t="shared" si="25"/>
        <v/>
      </c>
      <c r="K425" s="45"/>
      <c r="L425" s="46" t="str">
        <f>IF(OR(K425="لم يدفع",B425=""),"",IF(K425="تأمين فقط",0,IF(K425="اشتراك 300",300,IF(F425&lt;14,IFERROR(VLOOKUP(SUBSTITUTE(SUBSTITUTE(H425,"~","~~"),"*","~*"),إعدادات_الأنواع!$A$4:$D$40,3,FALSE()),0),IFERROR(VLOOKUP(SUBSTITUTE(SUBSTITUTE(H425,"~","~~"),"*","~*"),إعدادات_الأنواع!$A$4:$D$40,4,FALSE()),0)))))</f>
        <v/>
      </c>
      <c r="M425" s="47" t="str">
        <f>IF(OR(K425="لم يدفع",B425=""),"",IFERROR(VLOOKUP(SUBSTITUTE(SUBSTITUTE(H425,"~","~~"),"*","~*"),إعدادات_الأنواع!$A$4:$E$40,5,FALSE()),0))</f>
        <v/>
      </c>
      <c r="N425" s="47" t="str">
        <f>IF(OR(K425="لم يدفع",K425="تأمين فقط",K425="اشتراك 300",B425=""),"",IFERROR(VLOOKUP(SUBSTITUTE(SUBSTITUTE(H425,"~","~~"),"*","~*"),إعدادات_الأنواع!$A$4:$F$40,6,FALSE()),0))</f>
        <v/>
      </c>
      <c r="O425" s="55" t="str">
        <f t="shared" si="26"/>
        <v/>
      </c>
      <c r="P425" s="48" t="str">
        <f t="shared" ca="1" si="27"/>
        <v/>
      </c>
      <c r="Q425" s="52"/>
      <c r="R425" s="49"/>
      <c r="S425" s="50" t="str">
        <f>IF(B425="","",COUNTA(التجديد!E425:E425))</f>
        <v/>
      </c>
      <c r="T425" s="51" t="str">
        <f>IF(B425="","",IFERROR(VLOOKUP(SUBSTITUTE(SUBSTITUTE(H425,"~","~~"),"*","~*"),إعدادات_الأنواع!$A$4:$B$40,2,FALSE()),"?"))</f>
        <v/>
      </c>
    </row>
    <row r="426" spans="1:20" ht="15" customHeight="1">
      <c r="A426" s="20" t="str">
        <f>IF(B426="","",IF(T426="?","⚠️ نوع غير معرف",T426&amp;TEXT(COUNTIFS($T$3:T426,T426),"000")))</f>
        <v/>
      </c>
      <c r="B426" s="38"/>
      <c r="C426" s="38"/>
      <c r="D426" s="39"/>
      <c r="E426" s="54"/>
      <c r="F426" s="41" t="str">
        <f t="shared" ca="1" si="24"/>
        <v/>
      </c>
      <c r="G426" s="42"/>
      <c r="H426" s="37"/>
      <c r="I426" s="43"/>
      <c r="J426" s="44" t="str">
        <f t="shared" si="25"/>
        <v/>
      </c>
      <c r="K426" s="45"/>
      <c r="L426" s="46" t="str">
        <f>IF(OR(K426="لم يدفع",B426=""),"",IF(K426="تأمين فقط",0,IF(K426="اشتراك 300",300,IF(F426&lt;14,IFERROR(VLOOKUP(SUBSTITUTE(SUBSTITUTE(H426,"~","~~"),"*","~*"),إعدادات_الأنواع!$A$4:$D$40,3,FALSE()),0),IFERROR(VLOOKUP(SUBSTITUTE(SUBSTITUTE(H426,"~","~~"),"*","~*"),إعدادات_الأنواع!$A$4:$D$40,4,FALSE()),0)))))</f>
        <v/>
      </c>
      <c r="M426" s="47" t="str">
        <f>IF(OR(K426="لم يدفع",B426=""),"",IFERROR(VLOOKUP(SUBSTITUTE(SUBSTITUTE(H426,"~","~~"),"*","~*"),إعدادات_الأنواع!$A$4:$E$40,5,FALSE()),0))</f>
        <v/>
      </c>
      <c r="N426" s="47" t="str">
        <f>IF(OR(K426="لم يدفع",K426="تأمين فقط",K426="اشتراك 300",B426=""),"",IFERROR(VLOOKUP(SUBSTITUTE(SUBSTITUTE(H426,"~","~~"),"*","~*"),إعدادات_الأنواع!$A$4:$F$40,6,FALSE()),0))</f>
        <v/>
      </c>
      <c r="O426" s="55" t="str">
        <f t="shared" si="26"/>
        <v/>
      </c>
      <c r="P426" s="48" t="str">
        <f t="shared" ca="1" si="27"/>
        <v/>
      </c>
      <c r="Q426" s="52"/>
      <c r="R426" s="49"/>
      <c r="S426" s="50" t="str">
        <f>IF(B426="","",COUNTA(التجديد!E426:E426))</f>
        <v/>
      </c>
      <c r="T426" s="51" t="str">
        <f>IF(B426="","",IFERROR(VLOOKUP(SUBSTITUTE(SUBSTITUTE(H426,"~","~~"),"*","~*"),إعدادات_الأنواع!$A$4:$B$40,2,FALSE()),"?"))</f>
        <v/>
      </c>
    </row>
    <row r="427" spans="1:20" ht="15" customHeight="1">
      <c r="A427" s="20" t="str">
        <f>IF(B427="","",IF(T427="?","⚠️ نوع غير معرف",T427&amp;TEXT(COUNTIFS($T$3:T427,T427),"000")))</f>
        <v/>
      </c>
      <c r="B427" s="38"/>
      <c r="C427" s="38"/>
      <c r="D427" s="39"/>
      <c r="E427" s="54"/>
      <c r="F427" s="41" t="str">
        <f t="shared" ca="1" si="24"/>
        <v/>
      </c>
      <c r="G427" s="42"/>
      <c r="H427" s="37"/>
      <c r="I427" s="43"/>
      <c r="J427" s="44" t="str">
        <f t="shared" si="25"/>
        <v/>
      </c>
      <c r="K427" s="45"/>
      <c r="L427" s="46" t="str">
        <f>IF(OR(K427="لم يدفع",B427=""),"",IF(K427="تأمين فقط",0,IF(K427="اشتراك 300",300,IF(F427&lt;14,IFERROR(VLOOKUP(SUBSTITUTE(SUBSTITUTE(H427,"~","~~"),"*","~*"),إعدادات_الأنواع!$A$4:$D$40,3,FALSE()),0),IFERROR(VLOOKUP(SUBSTITUTE(SUBSTITUTE(H427,"~","~~"),"*","~*"),إعدادات_الأنواع!$A$4:$D$40,4,FALSE()),0)))))</f>
        <v/>
      </c>
      <c r="M427" s="47" t="str">
        <f>IF(OR(K427="لم يدفع",B427=""),"",IFERROR(VLOOKUP(SUBSTITUTE(SUBSTITUTE(H427,"~","~~"),"*","~*"),إعدادات_الأنواع!$A$4:$E$40,5,FALSE()),0))</f>
        <v/>
      </c>
      <c r="N427" s="47" t="str">
        <f>IF(OR(K427="لم يدفع",K427="تأمين فقط",K427="اشتراك 300",B427=""),"",IFERROR(VLOOKUP(SUBSTITUTE(SUBSTITUTE(H427,"~","~~"),"*","~*"),إعدادات_الأنواع!$A$4:$F$40,6,FALSE()),0))</f>
        <v/>
      </c>
      <c r="O427" s="55" t="str">
        <f t="shared" si="26"/>
        <v/>
      </c>
      <c r="P427" s="48" t="str">
        <f t="shared" ca="1" si="27"/>
        <v/>
      </c>
      <c r="Q427" s="52"/>
      <c r="R427" s="49"/>
      <c r="S427" s="50" t="str">
        <f>IF(B427="","",COUNTA(التجديد!E427:E427))</f>
        <v/>
      </c>
      <c r="T427" s="51" t="str">
        <f>IF(B427="","",IFERROR(VLOOKUP(SUBSTITUTE(SUBSTITUTE(H427,"~","~~"),"*","~*"),إعدادات_الأنواع!$A$4:$B$40,2,FALSE()),"?"))</f>
        <v/>
      </c>
    </row>
    <row r="428" spans="1:20" ht="15" customHeight="1">
      <c r="A428" s="20" t="str">
        <f>IF(B428="","",IF(T428="?","⚠️ نوع غير معرف",T428&amp;TEXT(COUNTIFS($T$3:T428,T428),"000")))</f>
        <v/>
      </c>
      <c r="B428" s="38"/>
      <c r="C428" s="38"/>
      <c r="D428" s="39"/>
      <c r="E428" s="54"/>
      <c r="F428" s="41" t="str">
        <f t="shared" ca="1" si="24"/>
        <v/>
      </c>
      <c r="G428" s="42"/>
      <c r="H428" s="37"/>
      <c r="I428" s="43"/>
      <c r="J428" s="44" t="str">
        <f t="shared" si="25"/>
        <v/>
      </c>
      <c r="K428" s="45"/>
      <c r="L428" s="46" t="str">
        <f>IF(OR(K428="لم يدفع",B428=""),"",IF(K428="تأمين فقط",0,IF(K428="اشتراك 300",300,IF(F428&lt;14,IFERROR(VLOOKUP(SUBSTITUTE(SUBSTITUTE(H428,"~","~~"),"*","~*"),إعدادات_الأنواع!$A$4:$D$40,3,FALSE()),0),IFERROR(VLOOKUP(SUBSTITUTE(SUBSTITUTE(H428,"~","~~"),"*","~*"),إعدادات_الأنواع!$A$4:$D$40,4,FALSE()),0)))))</f>
        <v/>
      </c>
      <c r="M428" s="47" t="str">
        <f>IF(OR(K428="لم يدفع",B428=""),"",IFERROR(VLOOKUP(SUBSTITUTE(SUBSTITUTE(H428,"~","~~"),"*","~*"),إعدادات_الأنواع!$A$4:$E$40,5,FALSE()),0))</f>
        <v/>
      </c>
      <c r="N428" s="47" t="str">
        <f>IF(OR(K428="لم يدفع",K428="تأمين فقط",K428="اشتراك 300",B428=""),"",IFERROR(VLOOKUP(SUBSTITUTE(SUBSTITUTE(H428,"~","~~"),"*","~*"),إعدادات_الأنواع!$A$4:$F$40,6,FALSE()),0))</f>
        <v/>
      </c>
      <c r="O428" s="55" t="str">
        <f t="shared" si="26"/>
        <v/>
      </c>
      <c r="P428" s="48" t="str">
        <f t="shared" ca="1" si="27"/>
        <v/>
      </c>
      <c r="Q428" s="52"/>
      <c r="R428" s="49"/>
      <c r="S428" s="50" t="str">
        <f>IF(B428="","",COUNTA(التجديد!E428:E428))</f>
        <v/>
      </c>
      <c r="T428" s="51" t="str">
        <f>IF(B428="","",IFERROR(VLOOKUP(SUBSTITUTE(SUBSTITUTE(H428,"~","~~"),"*","~*"),إعدادات_الأنواع!$A$4:$B$40,2,FALSE()),"?"))</f>
        <v/>
      </c>
    </row>
    <row r="429" spans="1:20" ht="15" customHeight="1">
      <c r="A429" s="20" t="str">
        <f>IF(B429="","",IF(T429="?","⚠️ نوع غير معرف",T429&amp;TEXT(COUNTIFS($T$3:T429,T429),"000")))</f>
        <v/>
      </c>
      <c r="B429" s="38"/>
      <c r="C429" s="38"/>
      <c r="D429" s="39"/>
      <c r="E429" s="54"/>
      <c r="F429" s="41" t="str">
        <f t="shared" ca="1" si="24"/>
        <v/>
      </c>
      <c r="G429" s="42"/>
      <c r="H429" s="37"/>
      <c r="I429" s="43"/>
      <c r="J429" s="44" t="str">
        <f t="shared" si="25"/>
        <v/>
      </c>
      <c r="K429" s="45"/>
      <c r="L429" s="46" t="str">
        <f>IF(OR(K429="لم يدفع",B429=""),"",IF(K429="تأمين فقط",0,IF(K429="اشتراك 300",300,IF(F429&lt;14,IFERROR(VLOOKUP(SUBSTITUTE(SUBSTITUTE(H429,"~","~~"),"*","~*"),إعدادات_الأنواع!$A$4:$D$40,3,FALSE()),0),IFERROR(VLOOKUP(SUBSTITUTE(SUBSTITUTE(H429,"~","~~"),"*","~*"),إعدادات_الأنواع!$A$4:$D$40,4,FALSE()),0)))))</f>
        <v/>
      </c>
      <c r="M429" s="47" t="str">
        <f>IF(OR(K429="لم يدفع",B429=""),"",IFERROR(VLOOKUP(SUBSTITUTE(SUBSTITUTE(H429,"~","~~"),"*","~*"),إعدادات_الأنواع!$A$4:$E$40,5,FALSE()),0))</f>
        <v/>
      </c>
      <c r="N429" s="47" t="str">
        <f>IF(OR(K429="لم يدفع",K429="تأمين فقط",K429="اشتراك 300",B429=""),"",IFERROR(VLOOKUP(SUBSTITUTE(SUBSTITUTE(H429,"~","~~"),"*","~*"),إعدادات_الأنواع!$A$4:$F$40,6,FALSE()),0))</f>
        <v/>
      </c>
      <c r="O429" s="55" t="str">
        <f t="shared" si="26"/>
        <v/>
      </c>
      <c r="P429" s="48" t="str">
        <f t="shared" ca="1" si="27"/>
        <v/>
      </c>
      <c r="Q429" s="52"/>
      <c r="R429" s="49"/>
      <c r="S429" s="50" t="str">
        <f>IF(B429="","",COUNTA(التجديد!E429:E429))</f>
        <v/>
      </c>
      <c r="T429" s="51" t="str">
        <f>IF(B429="","",IFERROR(VLOOKUP(SUBSTITUTE(SUBSTITUTE(H429,"~","~~"),"*","~*"),إعدادات_الأنواع!$A$4:$B$40,2,FALSE()),"?"))</f>
        <v/>
      </c>
    </row>
    <row r="430" spans="1:20" ht="15" customHeight="1">
      <c r="A430" s="20" t="str">
        <f>IF(B430="","",IF(T430="?","⚠️ نوع غير معرف",T430&amp;TEXT(COUNTIFS($T$3:T430,T430),"000")))</f>
        <v/>
      </c>
      <c r="B430" s="38"/>
      <c r="C430" s="38"/>
      <c r="D430" s="39"/>
      <c r="E430" s="54"/>
      <c r="F430" s="41" t="str">
        <f t="shared" ca="1" si="24"/>
        <v/>
      </c>
      <c r="G430" s="42"/>
      <c r="H430" s="37"/>
      <c r="I430" s="43"/>
      <c r="J430" s="44" t="str">
        <f t="shared" si="25"/>
        <v/>
      </c>
      <c r="K430" s="45"/>
      <c r="L430" s="46" t="str">
        <f>IF(OR(K430="لم يدفع",B430=""),"",IF(K430="تأمين فقط",0,IF(K430="اشتراك 300",300,IF(F430&lt;14,IFERROR(VLOOKUP(SUBSTITUTE(SUBSTITUTE(H430,"~","~~"),"*","~*"),إعدادات_الأنواع!$A$4:$D$40,3,FALSE()),0),IFERROR(VLOOKUP(SUBSTITUTE(SUBSTITUTE(H430,"~","~~"),"*","~*"),إعدادات_الأنواع!$A$4:$D$40,4,FALSE()),0)))))</f>
        <v/>
      </c>
      <c r="M430" s="47" t="str">
        <f>IF(OR(K430="لم يدفع",B430=""),"",IFERROR(VLOOKUP(SUBSTITUTE(SUBSTITUTE(H430,"~","~~"),"*","~*"),إعدادات_الأنواع!$A$4:$E$40,5,FALSE()),0))</f>
        <v/>
      </c>
      <c r="N430" s="47" t="str">
        <f>IF(OR(K430="لم يدفع",K430="تأمين فقط",K430="اشتراك 300",B430=""),"",IFERROR(VLOOKUP(SUBSTITUTE(SUBSTITUTE(H430,"~","~~"),"*","~*"),إعدادات_الأنواع!$A$4:$F$40,6,FALSE()),0))</f>
        <v/>
      </c>
      <c r="O430" s="55" t="str">
        <f t="shared" si="26"/>
        <v/>
      </c>
      <c r="P430" s="48" t="str">
        <f t="shared" ca="1" si="27"/>
        <v/>
      </c>
      <c r="Q430" s="52"/>
      <c r="R430" s="49"/>
      <c r="S430" s="50" t="str">
        <f>IF(B430="","",COUNTA(التجديد!E430:E430))</f>
        <v/>
      </c>
      <c r="T430" s="51" t="str">
        <f>IF(B430="","",IFERROR(VLOOKUP(SUBSTITUTE(SUBSTITUTE(H430,"~","~~"),"*","~*"),إعدادات_الأنواع!$A$4:$B$40,2,FALSE()),"?"))</f>
        <v/>
      </c>
    </row>
    <row r="431" spans="1:20" ht="15" customHeight="1">
      <c r="A431" s="20" t="str">
        <f>IF(B431="","",IF(T431="?","⚠️ نوع غير معرف",T431&amp;TEXT(COUNTIFS($T$3:T431,T431),"000")))</f>
        <v/>
      </c>
      <c r="B431" s="38"/>
      <c r="C431" s="38"/>
      <c r="D431" s="39"/>
      <c r="E431" s="54"/>
      <c r="F431" s="41" t="str">
        <f t="shared" ca="1" si="24"/>
        <v/>
      </c>
      <c r="G431" s="42"/>
      <c r="H431" s="37"/>
      <c r="I431" s="43"/>
      <c r="J431" s="44" t="str">
        <f t="shared" si="25"/>
        <v/>
      </c>
      <c r="K431" s="45"/>
      <c r="L431" s="46" t="str">
        <f>IF(OR(K431="لم يدفع",B431=""),"",IF(K431="تأمين فقط",0,IF(K431="اشتراك 300",300,IF(F431&lt;14,IFERROR(VLOOKUP(SUBSTITUTE(SUBSTITUTE(H431,"~","~~"),"*","~*"),إعدادات_الأنواع!$A$4:$D$40,3,FALSE()),0),IFERROR(VLOOKUP(SUBSTITUTE(SUBSTITUTE(H431,"~","~~"),"*","~*"),إعدادات_الأنواع!$A$4:$D$40,4,FALSE()),0)))))</f>
        <v/>
      </c>
      <c r="M431" s="47" t="str">
        <f>IF(OR(K431="لم يدفع",B431=""),"",IFERROR(VLOOKUP(SUBSTITUTE(SUBSTITUTE(H431,"~","~~"),"*","~*"),إعدادات_الأنواع!$A$4:$E$40,5,FALSE()),0))</f>
        <v/>
      </c>
      <c r="N431" s="47" t="str">
        <f>IF(OR(K431="لم يدفع",K431="تأمين فقط",K431="اشتراك 300",B431=""),"",IFERROR(VLOOKUP(SUBSTITUTE(SUBSTITUTE(H431,"~","~~"),"*","~*"),إعدادات_الأنواع!$A$4:$F$40,6,FALSE()),0))</f>
        <v/>
      </c>
      <c r="O431" s="55" t="str">
        <f t="shared" si="26"/>
        <v/>
      </c>
      <c r="P431" s="48" t="str">
        <f t="shared" ca="1" si="27"/>
        <v/>
      </c>
      <c r="Q431" s="52"/>
      <c r="R431" s="49"/>
      <c r="S431" s="50" t="str">
        <f>IF(B431="","",COUNTA(التجديد!E431:E431))</f>
        <v/>
      </c>
      <c r="T431" s="51" t="str">
        <f>IF(B431="","",IFERROR(VLOOKUP(SUBSTITUTE(SUBSTITUTE(H431,"~","~~"),"*","~*"),إعدادات_الأنواع!$A$4:$B$40,2,FALSE()),"?"))</f>
        <v/>
      </c>
    </row>
    <row r="432" spans="1:20" ht="15" customHeight="1">
      <c r="A432" s="20" t="str">
        <f>IF(B432="","",IF(T432="?","⚠️ نوع غير معرف",T432&amp;TEXT(COUNTIFS($T$3:T432,T432),"000")))</f>
        <v/>
      </c>
      <c r="B432" s="38"/>
      <c r="C432" s="38"/>
      <c r="D432" s="39"/>
      <c r="E432" s="54"/>
      <c r="F432" s="41" t="str">
        <f t="shared" ca="1" si="24"/>
        <v/>
      </c>
      <c r="G432" s="42"/>
      <c r="H432" s="37"/>
      <c r="I432" s="43"/>
      <c r="J432" s="44" t="str">
        <f t="shared" si="25"/>
        <v/>
      </c>
      <c r="K432" s="45"/>
      <c r="L432" s="46" t="str">
        <f>IF(OR(K432="لم يدفع",B432=""),"",IF(K432="تأمين فقط",0,IF(K432="اشتراك 300",300,IF(F432&lt;14,IFERROR(VLOOKUP(SUBSTITUTE(SUBSTITUTE(H432,"~","~~"),"*","~*"),إعدادات_الأنواع!$A$4:$D$40,3,FALSE()),0),IFERROR(VLOOKUP(SUBSTITUTE(SUBSTITUTE(H432,"~","~~"),"*","~*"),إعدادات_الأنواع!$A$4:$D$40,4,FALSE()),0)))))</f>
        <v/>
      </c>
      <c r="M432" s="47" t="str">
        <f>IF(OR(K432="لم يدفع",B432=""),"",IFERROR(VLOOKUP(SUBSTITUTE(SUBSTITUTE(H432,"~","~~"),"*","~*"),إعدادات_الأنواع!$A$4:$E$40,5,FALSE()),0))</f>
        <v/>
      </c>
      <c r="N432" s="47" t="str">
        <f>IF(OR(K432="لم يدفع",K432="تأمين فقط",K432="اشتراك 300",B432=""),"",IFERROR(VLOOKUP(SUBSTITUTE(SUBSTITUTE(H432,"~","~~"),"*","~*"),إعدادات_الأنواع!$A$4:$F$40,6,FALSE()),0))</f>
        <v/>
      </c>
      <c r="O432" s="55" t="str">
        <f t="shared" si="26"/>
        <v/>
      </c>
      <c r="P432" s="48" t="str">
        <f t="shared" ca="1" si="27"/>
        <v/>
      </c>
      <c r="Q432" s="52"/>
      <c r="R432" s="49"/>
      <c r="S432" s="50" t="str">
        <f>IF(B432="","",COUNTA(التجديد!E432:E432))</f>
        <v/>
      </c>
      <c r="T432" s="51" t="str">
        <f>IF(B432="","",IFERROR(VLOOKUP(SUBSTITUTE(SUBSTITUTE(H432,"~","~~"),"*","~*"),إعدادات_الأنواع!$A$4:$B$40,2,FALSE()),"?"))</f>
        <v/>
      </c>
    </row>
    <row r="433" spans="1:20" ht="15" customHeight="1">
      <c r="A433" s="20" t="str">
        <f>IF(B433="","",IF(T433="?","⚠️ نوع غير معرف",T433&amp;TEXT(COUNTIFS($T$3:T433,T433),"000")))</f>
        <v/>
      </c>
      <c r="B433" s="38"/>
      <c r="C433" s="38"/>
      <c r="D433" s="39"/>
      <c r="E433" s="54"/>
      <c r="F433" s="41" t="str">
        <f t="shared" ca="1" si="24"/>
        <v/>
      </c>
      <c r="G433" s="42"/>
      <c r="H433" s="37"/>
      <c r="I433" s="43"/>
      <c r="J433" s="44" t="str">
        <f t="shared" si="25"/>
        <v/>
      </c>
      <c r="K433" s="45"/>
      <c r="L433" s="46" t="str">
        <f>IF(OR(K433="لم يدفع",B433=""),"",IF(K433="تأمين فقط",0,IF(K433="اشتراك 300",300,IF(F433&lt;14,IFERROR(VLOOKUP(SUBSTITUTE(SUBSTITUTE(H433,"~","~~"),"*","~*"),إعدادات_الأنواع!$A$4:$D$40,3,FALSE()),0),IFERROR(VLOOKUP(SUBSTITUTE(SUBSTITUTE(H433,"~","~~"),"*","~*"),إعدادات_الأنواع!$A$4:$D$40,4,FALSE()),0)))))</f>
        <v/>
      </c>
      <c r="M433" s="47" t="str">
        <f>IF(OR(K433="لم يدفع",B433=""),"",IFERROR(VLOOKUP(SUBSTITUTE(SUBSTITUTE(H433,"~","~~"),"*","~*"),إعدادات_الأنواع!$A$4:$E$40,5,FALSE()),0))</f>
        <v/>
      </c>
      <c r="N433" s="47" t="str">
        <f>IF(OR(K433="لم يدفع",K433="تأمين فقط",K433="اشتراك 300",B433=""),"",IFERROR(VLOOKUP(SUBSTITUTE(SUBSTITUTE(H433,"~","~~"),"*","~*"),إعدادات_الأنواع!$A$4:$F$40,6,FALSE()),0))</f>
        <v/>
      </c>
      <c r="O433" s="55" t="str">
        <f t="shared" si="26"/>
        <v/>
      </c>
      <c r="P433" s="48" t="str">
        <f t="shared" ca="1" si="27"/>
        <v/>
      </c>
      <c r="Q433" s="52"/>
      <c r="R433" s="49"/>
      <c r="S433" s="50" t="str">
        <f>IF(B433="","",COUNTA(التجديد!E433:E433))</f>
        <v/>
      </c>
      <c r="T433" s="51" t="str">
        <f>IF(B433="","",IFERROR(VLOOKUP(SUBSTITUTE(SUBSTITUTE(H433,"~","~~"),"*","~*"),إعدادات_الأنواع!$A$4:$B$40,2,FALSE()),"?"))</f>
        <v/>
      </c>
    </row>
    <row r="434" spans="1:20" ht="15" customHeight="1">
      <c r="A434" s="20" t="str">
        <f>IF(B434="","",IF(T434="?","⚠️ نوع غير معرف",T434&amp;TEXT(COUNTIFS($T$3:T434,T434),"000")))</f>
        <v/>
      </c>
      <c r="B434" s="38"/>
      <c r="C434" s="38"/>
      <c r="D434" s="39"/>
      <c r="E434" s="54"/>
      <c r="F434" s="41" t="str">
        <f t="shared" ca="1" si="24"/>
        <v/>
      </c>
      <c r="G434" s="42"/>
      <c r="H434" s="37"/>
      <c r="I434" s="43"/>
      <c r="J434" s="44" t="str">
        <f t="shared" si="25"/>
        <v/>
      </c>
      <c r="K434" s="45"/>
      <c r="L434" s="46" t="str">
        <f>IF(OR(K434="لم يدفع",B434=""),"",IF(K434="تأمين فقط",0,IF(K434="اشتراك 300",300,IF(F434&lt;14,IFERROR(VLOOKUP(SUBSTITUTE(SUBSTITUTE(H434,"~","~~"),"*","~*"),إعدادات_الأنواع!$A$4:$D$40,3,FALSE()),0),IFERROR(VLOOKUP(SUBSTITUTE(SUBSTITUTE(H434,"~","~~"),"*","~*"),إعدادات_الأنواع!$A$4:$D$40,4,FALSE()),0)))))</f>
        <v/>
      </c>
      <c r="M434" s="47" t="str">
        <f>IF(OR(K434="لم يدفع",B434=""),"",IFERROR(VLOOKUP(SUBSTITUTE(SUBSTITUTE(H434,"~","~~"),"*","~*"),إعدادات_الأنواع!$A$4:$E$40,5,FALSE()),0))</f>
        <v/>
      </c>
      <c r="N434" s="47" t="str">
        <f>IF(OR(K434="لم يدفع",K434="تأمين فقط",K434="اشتراك 300",B434=""),"",IFERROR(VLOOKUP(SUBSTITUTE(SUBSTITUTE(H434,"~","~~"),"*","~*"),إعدادات_الأنواع!$A$4:$F$40,6,FALSE()),0))</f>
        <v/>
      </c>
      <c r="O434" s="55" t="str">
        <f t="shared" si="26"/>
        <v/>
      </c>
      <c r="P434" s="48" t="str">
        <f t="shared" ca="1" si="27"/>
        <v/>
      </c>
      <c r="Q434" s="52"/>
      <c r="R434" s="49"/>
      <c r="S434" s="50" t="str">
        <f>IF(B434="","",COUNTA(التجديد!E434:E434))</f>
        <v/>
      </c>
      <c r="T434" s="51" t="str">
        <f>IF(B434="","",IFERROR(VLOOKUP(SUBSTITUTE(SUBSTITUTE(H434,"~","~~"),"*","~*"),إعدادات_الأنواع!$A$4:$B$40,2,FALSE()),"?"))</f>
        <v/>
      </c>
    </row>
    <row r="435" spans="1:20" ht="15" customHeight="1">
      <c r="A435" s="20" t="str">
        <f>IF(B435="","",IF(T435="?","⚠️ نوع غير معرف",T435&amp;TEXT(COUNTIFS($T$3:T435,T435),"000")))</f>
        <v/>
      </c>
      <c r="B435" s="38"/>
      <c r="C435" s="38"/>
      <c r="D435" s="39"/>
      <c r="E435" s="54"/>
      <c r="F435" s="41" t="str">
        <f t="shared" ca="1" si="24"/>
        <v/>
      </c>
      <c r="G435" s="42"/>
      <c r="H435" s="37"/>
      <c r="I435" s="43"/>
      <c r="J435" s="44" t="str">
        <f t="shared" si="25"/>
        <v/>
      </c>
      <c r="K435" s="45"/>
      <c r="L435" s="46" t="str">
        <f>IF(OR(K435="لم يدفع",B435=""),"",IF(K435="تأمين فقط",0,IF(K435="اشتراك 300",300,IF(F435&lt;14,IFERROR(VLOOKUP(SUBSTITUTE(SUBSTITUTE(H435,"~","~~"),"*","~*"),إعدادات_الأنواع!$A$4:$D$40,3,FALSE()),0),IFERROR(VLOOKUP(SUBSTITUTE(SUBSTITUTE(H435,"~","~~"),"*","~*"),إعدادات_الأنواع!$A$4:$D$40,4,FALSE()),0)))))</f>
        <v/>
      </c>
      <c r="M435" s="47" t="str">
        <f>IF(OR(K435="لم يدفع",B435=""),"",IFERROR(VLOOKUP(SUBSTITUTE(SUBSTITUTE(H435,"~","~~"),"*","~*"),إعدادات_الأنواع!$A$4:$E$40,5,FALSE()),0))</f>
        <v/>
      </c>
      <c r="N435" s="47" t="str">
        <f>IF(OR(K435="لم يدفع",K435="تأمين فقط",K435="اشتراك 300",B435=""),"",IFERROR(VLOOKUP(SUBSTITUTE(SUBSTITUTE(H435,"~","~~"),"*","~*"),إعدادات_الأنواع!$A$4:$F$40,6,FALSE()),0))</f>
        <v/>
      </c>
      <c r="O435" s="55" t="str">
        <f t="shared" si="26"/>
        <v/>
      </c>
      <c r="P435" s="48" t="str">
        <f t="shared" ca="1" si="27"/>
        <v/>
      </c>
      <c r="Q435" s="52"/>
      <c r="R435" s="49"/>
      <c r="S435" s="50" t="str">
        <f>IF(B435="","",COUNTA(التجديد!E435:E435))</f>
        <v/>
      </c>
      <c r="T435" s="51" t="str">
        <f>IF(B435="","",IFERROR(VLOOKUP(SUBSTITUTE(SUBSTITUTE(H435,"~","~~"),"*","~*"),إعدادات_الأنواع!$A$4:$B$40,2,FALSE()),"?"))</f>
        <v/>
      </c>
    </row>
    <row r="436" spans="1:20" ht="15" customHeight="1">
      <c r="A436" s="20" t="str">
        <f>IF(B436="","",IF(T436="?","⚠️ نوع غير معرف",T436&amp;TEXT(COUNTIFS($T$3:T436,T436),"000")))</f>
        <v/>
      </c>
      <c r="B436" s="38"/>
      <c r="C436" s="38"/>
      <c r="D436" s="39"/>
      <c r="E436" s="54"/>
      <c r="F436" s="41" t="str">
        <f t="shared" ca="1" si="24"/>
        <v/>
      </c>
      <c r="G436" s="42"/>
      <c r="H436" s="37"/>
      <c r="I436" s="43"/>
      <c r="J436" s="44" t="str">
        <f t="shared" si="25"/>
        <v/>
      </c>
      <c r="K436" s="45"/>
      <c r="L436" s="46" t="str">
        <f>IF(OR(K436="لم يدفع",B436=""),"",IF(K436="تأمين فقط",0,IF(K436="اشتراك 300",300,IF(F436&lt;14,IFERROR(VLOOKUP(SUBSTITUTE(SUBSTITUTE(H436,"~","~~"),"*","~*"),إعدادات_الأنواع!$A$4:$D$40,3,FALSE()),0),IFERROR(VLOOKUP(SUBSTITUTE(SUBSTITUTE(H436,"~","~~"),"*","~*"),إعدادات_الأنواع!$A$4:$D$40,4,FALSE()),0)))))</f>
        <v/>
      </c>
      <c r="M436" s="47" t="str">
        <f>IF(OR(K436="لم يدفع",B436=""),"",IFERROR(VLOOKUP(SUBSTITUTE(SUBSTITUTE(H436,"~","~~"),"*","~*"),إعدادات_الأنواع!$A$4:$E$40,5,FALSE()),0))</f>
        <v/>
      </c>
      <c r="N436" s="47" t="str">
        <f>IF(OR(K436="لم يدفع",K436="تأمين فقط",K436="اشتراك 300",B436=""),"",IFERROR(VLOOKUP(SUBSTITUTE(SUBSTITUTE(H436,"~","~~"),"*","~*"),إعدادات_الأنواع!$A$4:$F$40,6,FALSE()),0))</f>
        <v/>
      </c>
      <c r="O436" s="55" t="str">
        <f t="shared" si="26"/>
        <v/>
      </c>
      <c r="P436" s="48" t="str">
        <f t="shared" ca="1" si="27"/>
        <v/>
      </c>
      <c r="Q436" s="52"/>
      <c r="R436" s="49"/>
      <c r="S436" s="50" t="str">
        <f>IF(B436="","",COUNTA(التجديد!E436:E436))</f>
        <v/>
      </c>
      <c r="T436" s="51" t="str">
        <f>IF(B436="","",IFERROR(VLOOKUP(SUBSTITUTE(SUBSTITUTE(H436,"~","~~"),"*","~*"),إعدادات_الأنواع!$A$4:$B$40,2,FALSE()),"?"))</f>
        <v/>
      </c>
    </row>
    <row r="437" spans="1:20" ht="15" customHeight="1">
      <c r="A437" s="20" t="str">
        <f>IF(B437="","",IF(T437="?","⚠️ نوع غير معرف",T437&amp;TEXT(COUNTIFS($T$3:T437,T437),"000")))</f>
        <v/>
      </c>
      <c r="B437" s="38"/>
      <c r="C437" s="38"/>
      <c r="D437" s="39"/>
      <c r="E437" s="54"/>
      <c r="F437" s="41" t="str">
        <f t="shared" ca="1" si="24"/>
        <v/>
      </c>
      <c r="G437" s="42"/>
      <c r="H437" s="37"/>
      <c r="I437" s="43"/>
      <c r="J437" s="44" t="str">
        <f t="shared" si="25"/>
        <v/>
      </c>
      <c r="K437" s="45"/>
      <c r="L437" s="46" t="str">
        <f>IF(OR(K437="لم يدفع",B437=""),"",IF(K437="تأمين فقط",0,IF(K437="اشتراك 300",300,IF(F437&lt;14,IFERROR(VLOOKUP(SUBSTITUTE(SUBSTITUTE(H437,"~","~~"),"*","~*"),إعدادات_الأنواع!$A$4:$D$40,3,FALSE()),0),IFERROR(VLOOKUP(SUBSTITUTE(SUBSTITUTE(H437,"~","~~"),"*","~*"),إعدادات_الأنواع!$A$4:$D$40,4,FALSE()),0)))))</f>
        <v/>
      </c>
      <c r="M437" s="47" t="str">
        <f>IF(OR(K437="لم يدفع",B437=""),"",IFERROR(VLOOKUP(SUBSTITUTE(SUBSTITUTE(H437,"~","~~"),"*","~*"),إعدادات_الأنواع!$A$4:$E$40,5,FALSE()),0))</f>
        <v/>
      </c>
      <c r="N437" s="47" t="str">
        <f>IF(OR(K437="لم يدفع",K437="تأمين فقط",K437="اشتراك 300",B437=""),"",IFERROR(VLOOKUP(SUBSTITUTE(SUBSTITUTE(H437,"~","~~"),"*","~*"),إعدادات_الأنواع!$A$4:$F$40,6,FALSE()),0))</f>
        <v/>
      </c>
      <c r="O437" s="55" t="str">
        <f t="shared" si="26"/>
        <v/>
      </c>
      <c r="P437" s="48" t="str">
        <f t="shared" ca="1" si="27"/>
        <v/>
      </c>
      <c r="Q437" s="52"/>
      <c r="R437" s="49"/>
      <c r="S437" s="50" t="str">
        <f>IF(B437="","",COUNTA(التجديد!E437:E437))</f>
        <v/>
      </c>
      <c r="T437" s="51" t="str">
        <f>IF(B437="","",IFERROR(VLOOKUP(SUBSTITUTE(SUBSTITUTE(H437,"~","~~"),"*","~*"),إعدادات_الأنواع!$A$4:$B$40,2,FALSE()),"?"))</f>
        <v/>
      </c>
    </row>
    <row r="438" spans="1:20" ht="15" customHeight="1">
      <c r="A438" s="20" t="str">
        <f>IF(B438="","",IF(T438="?","⚠️ نوع غير معرف",T438&amp;TEXT(COUNTIFS($T$3:T438,T438),"000")))</f>
        <v/>
      </c>
      <c r="B438" s="38"/>
      <c r="C438" s="38"/>
      <c r="D438" s="39"/>
      <c r="E438" s="54"/>
      <c r="F438" s="41" t="str">
        <f t="shared" ca="1" si="24"/>
        <v/>
      </c>
      <c r="G438" s="42"/>
      <c r="H438" s="37"/>
      <c r="I438" s="43"/>
      <c r="J438" s="44" t="str">
        <f t="shared" si="25"/>
        <v/>
      </c>
      <c r="K438" s="45"/>
      <c r="L438" s="46" t="str">
        <f>IF(OR(K438="لم يدفع",B438=""),"",IF(K438="تأمين فقط",0,IF(K438="اشتراك 300",300,IF(F438&lt;14,IFERROR(VLOOKUP(SUBSTITUTE(SUBSTITUTE(H438,"~","~~"),"*","~*"),إعدادات_الأنواع!$A$4:$D$40,3,FALSE()),0),IFERROR(VLOOKUP(SUBSTITUTE(SUBSTITUTE(H438,"~","~~"),"*","~*"),إعدادات_الأنواع!$A$4:$D$40,4,FALSE()),0)))))</f>
        <v/>
      </c>
      <c r="M438" s="47" t="str">
        <f>IF(OR(K438="لم يدفع",B438=""),"",IFERROR(VLOOKUP(SUBSTITUTE(SUBSTITUTE(H438,"~","~~"),"*","~*"),إعدادات_الأنواع!$A$4:$E$40,5,FALSE()),0))</f>
        <v/>
      </c>
      <c r="N438" s="47" t="str">
        <f>IF(OR(K438="لم يدفع",K438="تأمين فقط",K438="اشتراك 300",B438=""),"",IFERROR(VLOOKUP(SUBSTITUTE(SUBSTITUTE(H438,"~","~~"),"*","~*"),إعدادات_الأنواع!$A$4:$F$40,6,FALSE()),0))</f>
        <v/>
      </c>
      <c r="O438" s="55" t="str">
        <f t="shared" si="26"/>
        <v/>
      </c>
      <c r="P438" s="48" t="str">
        <f t="shared" ca="1" si="27"/>
        <v/>
      </c>
      <c r="Q438" s="52"/>
      <c r="R438" s="49"/>
      <c r="S438" s="50" t="str">
        <f>IF(B438="","",COUNTA(التجديد!E438:E438))</f>
        <v/>
      </c>
      <c r="T438" s="51" t="str">
        <f>IF(B438="","",IFERROR(VLOOKUP(SUBSTITUTE(SUBSTITUTE(H438,"~","~~"),"*","~*"),إعدادات_الأنواع!$A$4:$B$40,2,FALSE()),"?"))</f>
        <v/>
      </c>
    </row>
    <row r="439" spans="1:20" ht="15" customHeight="1">
      <c r="A439" s="20" t="str">
        <f>IF(B439="","",IF(T439="?","⚠️ نوع غير معرف",T439&amp;TEXT(COUNTIFS($T$3:T439,T439),"000")))</f>
        <v/>
      </c>
      <c r="B439" s="38"/>
      <c r="C439" s="38"/>
      <c r="D439" s="39"/>
      <c r="E439" s="54"/>
      <c r="F439" s="41" t="str">
        <f t="shared" ca="1" si="24"/>
        <v/>
      </c>
      <c r="G439" s="42"/>
      <c r="H439" s="37"/>
      <c r="I439" s="43"/>
      <c r="J439" s="44" t="str">
        <f t="shared" si="25"/>
        <v/>
      </c>
      <c r="K439" s="45"/>
      <c r="L439" s="46" t="str">
        <f>IF(OR(K439="لم يدفع",B439=""),"",IF(K439="تأمين فقط",0,IF(K439="اشتراك 300",300,IF(F439&lt;14,IFERROR(VLOOKUP(SUBSTITUTE(SUBSTITUTE(H439,"~","~~"),"*","~*"),إعدادات_الأنواع!$A$4:$D$40,3,FALSE()),0),IFERROR(VLOOKUP(SUBSTITUTE(SUBSTITUTE(H439,"~","~~"),"*","~*"),إعدادات_الأنواع!$A$4:$D$40,4,FALSE()),0)))))</f>
        <v/>
      </c>
      <c r="M439" s="47" t="str">
        <f>IF(OR(K439="لم يدفع",B439=""),"",IFERROR(VLOOKUP(SUBSTITUTE(SUBSTITUTE(H439,"~","~~"),"*","~*"),إعدادات_الأنواع!$A$4:$E$40,5,FALSE()),0))</f>
        <v/>
      </c>
      <c r="N439" s="47" t="str">
        <f>IF(OR(K439="لم يدفع",K439="تأمين فقط",K439="اشتراك 300",B439=""),"",IFERROR(VLOOKUP(SUBSTITUTE(SUBSTITUTE(H439,"~","~~"),"*","~*"),إعدادات_الأنواع!$A$4:$F$40,6,FALSE()),0))</f>
        <v/>
      </c>
      <c r="O439" s="55" t="str">
        <f t="shared" si="26"/>
        <v/>
      </c>
      <c r="P439" s="48" t="str">
        <f t="shared" ca="1" si="27"/>
        <v/>
      </c>
      <c r="Q439" s="52"/>
      <c r="R439" s="49"/>
      <c r="S439" s="50" t="str">
        <f>IF(B439="","",COUNTA(التجديد!E439:E439))</f>
        <v/>
      </c>
      <c r="T439" s="51" t="str">
        <f>IF(B439="","",IFERROR(VLOOKUP(SUBSTITUTE(SUBSTITUTE(H439,"~","~~"),"*","~*"),إعدادات_الأنواع!$A$4:$B$40,2,FALSE()),"?"))</f>
        <v/>
      </c>
    </row>
    <row r="440" spans="1:20" ht="15" customHeight="1">
      <c r="A440" s="20" t="str">
        <f>IF(B440="","",IF(T440="?","⚠️ نوع غير معرف",T440&amp;TEXT(COUNTIFS($T$3:T440,T440),"000")))</f>
        <v/>
      </c>
      <c r="B440" s="38"/>
      <c r="C440" s="38"/>
      <c r="D440" s="39"/>
      <c r="E440" s="54"/>
      <c r="F440" s="41" t="str">
        <f t="shared" ca="1" si="24"/>
        <v/>
      </c>
      <c r="G440" s="42"/>
      <c r="H440" s="37"/>
      <c r="I440" s="43"/>
      <c r="J440" s="44" t="str">
        <f t="shared" si="25"/>
        <v/>
      </c>
      <c r="K440" s="45"/>
      <c r="L440" s="46" t="str">
        <f>IF(OR(K440="لم يدفع",B440=""),"",IF(K440="تأمين فقط",0,IF(K440="اشتراك 300",300,IF(F440&lt;14,IFERROR(VLOOKUP(SUBSTITUTE(SUBSTITUTE(H440,"~","~~"),"*","~*"),إعدادات_الأنواع!$A$4:$D$40,3,FALSE()),0),IFERROR(VLOOKUP(SUBSTITUTE(SUBSTITUTE(H440,"~","~~"),"*","~*"),إعدادات_الأنواع!$A$4:$D$40,4,FALSE()),0)))))</f>
        <v/>
      </c>
      <c r="M440" s="47" t="str">
        <f>IF(OR(K440="لم يدفع",B440=""),"",IFERROR(VLOOKUP(SUBSTITUTE(SUBSTITUTE(H440,"~","~~"),"*","~*"),إعدادات_الأنواع!$A$4:$E$40,5,FALSE()),0))</f>
        <v/>
      </c>
      <c r="N440" s="47" t="str">
        <f>IF(OR(K440="لم يدفع",K440="تأمين فقط",K440="اشتراك 300",B440=""),"",IFERROR(VLOOKUP(SUBSTITUTE(SUBSTITUTE(H440,"~","~~"),"*","~*"),إعدادات_الأنواع!$A$4:$F$40,6,FALSE()),0))</f>
        <v/>
      </c>
      <c r="O440" s="55" t="str">
        <f t="shared" si="26"/>
        <v/>
      </c>
      <c r="P440" s="48" t="str">
        <f t="shared" ca="1" si="27"/>
        <v/>
      </c>
      <c r="Q440" s="52"/>
      <c r="R440" s="49"/>
      <c r="S440" s="50" t="str">
        <f>IF(B440="","",COUNTA(التجديد!E440:E440))</f>
        <v/>
      </c>
      <c r="T440" s="51" t="str">
        <f>IF(B440="","",IFERROR(VLOOKUP(SUBSTITUTE(SUBSTITUTE(H440,"~","~~"),"*","~*"),إعدادات_الأنواع!$A$4:$B$40,2,FALSE()),"?"))</f>
        <v/>
      </c>
    </row>
    <row r="441" spans="1:20" ht="15" customHeight="1">
      <c r="A441" s="20" t="str">
        <f>IF(B441="","",IF(T441="?","⚠️ نوع غير معرف",T441&amp;TEXT(COUNTIFS($T$3:T441,T441),"000")))</f>
        <v/>
      </c>
      <c r="B441" s="38"/>
      <c r="C441" s="38"/>
      <c r="D441" s="39"/>
      <c r="E441" s="54"/>
      <c r="F441" s="41" t="str">
        <f t="shared" ca="1" si="24"/>
        <v/>
      </c>
      <c r="G441" s="42"/>
      <c r="H441" s="37"/>
      <c r="I441" s="43"/>
      <c r="J441" s="44" t="str">
        <f t="shared" si="25"/>
        <v/>
      </c>
      <c r="K441" s="45"/>
      <c r="L441" s="46" t="str">
        <f>IF(OR(K441="لم يدفع",B441=""),"",IF(K441="تأمين فقط",0,IF(K441="اشتراك 300",300,IF(F441&lt;14,IFERROR(VLOOKUP(SUBSTITUTE(SUBSTITUTE(H441,"~","~~"),"*","~*"),إعدادات_الأنواع!$A$4:$D$40,3,FALSE()),0),IFERROR(VLOOKUP(SUBSTITUTE(SUBSTITUTE(H441,"~","~~"),"*","~*"),إعدادات_الأنواع!$A$4:$D$40,4,FALSE()),0)))))</f>
        <v/>
      </c>
      <c r="M441" s="47" t="str">
        <f>IF(OR(K441="لم يدفع",B441=""),"",IFERROR(VLOOKUP(SUBSTITUTE(SUBSTITUTE(H441,"~","~~"),"*","~*"),إعدادات_الأنواع!$A$4:$E$40,5,FALSE()),0))</f>
        <v/>
      </c>
      <c r="N441" s="47" t="str">
        <f>IF(OR(K441="لم يدفع",K441="تأمين فقط",K441="اشتراك 300",B441=""),"",IFERROR(VLOOKUP(SUBSTITUTE(SUBSTITUTE(H441,"~","~~"),"*","~*"),إعدادات_الأنواع!$A$4:$F$40,6,FALSE()),0))</f>
        <v/>
      </c>
      <c r="O441" s="55" t="str">
        <f t="shared" si="26"/>
        <v/>
      </c>
      <c r="P441" s="48" t="str">
        <f t="shared" ca="1" si="27"/>
        <v/>
      </c>
      <c r="Q441" s="52"/>
      <c r="R441" s="49"/>
      <c r="S441" s="50" t="str">
        <f>IF(B441="","",COUNTA(التجديد!E441:E441))</f>
        <v/>
      </c>
      <c r="T441" s="51" t="str">
        <f>IF(B441="","",IFERROR(VLOOKUP(SUBSTITUTE(SUBSTITUTE(H441,"~","~~"),"*","~*"),إعدادات_الأنواع!$A$4:$B$40,2,FALSE()),"?"))</f>
        <v/>
      </c>
    </row>
    <row r="442" spans="1:20" ht="15" customHeight="1">
      <c r="A442" s="20" t="str">
        <f>IF(B442="","",IF(T442="?","⚠️ نوع غير معرف",T442&amp;TEXT(COUNTIFS($T$3:T442,T442),"000")))</f>
        <v/>
      </c>
      <c r="B442" s="38"/>
      <c r="C442" s="38"/>
      <c r="D442" s="39"/>
      <c r="E442" s="54"/>
      <c r="F442" s="41" t="str">
        <f t="shared" ca="1" si="24"/>
        <v/>
      </c>
      <c r="G442" s="42"/>
      <c r="H442" s="37"/>
      <c r="I442" s="43"/>
      <c r="J442" s="44" t="str">
        <f t="shared" si="25"/>
        <v/>
      </c>
      <c r="K442" s="45"/>
      <c r="L442" s="46" t="str">
        <f>IF(OR(K442="لم يدفع",B442=""),"",IF(K442="تأمين فقط",0,IF(K442="اشتراك 300",300,IF(F442&lt;14,IFERROR(VLOOKUP(SUBSTITUTE(SUBSTITUTE(H442,"~","~~"),"*","~*"),إعدادات_الأنواع!$A$4:$D$40,3,FALSE()),0),IFERROR(VLOOKUP(SUBSTITUTE(SUBSTITUTE(H442,"~","~~"),"*","~*"),إعدادات_الأنواع!$A$4:$D$40,4,FALSE()),0)))))</f>
        <v/>
      </c>
      <c r="M442" s="47" t="str">
        <f>IF(OR(K442="لم يدفع",B442=""),"",IFERROR(VLOOKUP(SUBSTITUTE(SUBSTITUTE(H442,"~","~~"),"*","~*"),إعدادات_الأنواع!$A$4:$E$40,5,FALSE()),0))</f>
        <v/>
      </c>
      <c r="N442" s="47" t="str">
        <f>IF(OR(K442="لم يدفع",K442="تأمين فقط",K442="اشتراك 300",B442=""),"",IFERROR(VLOOKUP(SUBSTITUTE(SUBSTITUTE(H442,"~","~~"),"*","~*"),إعدادات_الأنواع!$A$4:$F$40,6,FALSE()),0))</f>
        <v/>
      </c>
      <c r="O442" s="55" t="str">
        <f t="shared" si="26"/>
        <v/>
      </c>
      <c r="P442" s="48" t="str">
        <f t="shared" ca="1" si="27"/>
        <v/>
      </c>
      <c r="Q442" s="52"/>
      <c r="R442" s="49"/>
      <c r="S442" s="50" t="str">
        <f>IF(B442="","",COUNTA(التجديد!E442:E442))</f>
        <v/>
      </c>
      <c r="T442" s="51" t="str">
        <f>IF(B442="","",IFERROR(VLOOKUP(SUBSTITUTE(SUBSTITUTE(H442,"~","~~"),"*","~*"),إعدادات_الأنواع!$A$4:$B$40,2,FALSE()),"?"))</f>
        <v/>
      </c>
    </row>
    <row r="443" spans="1:20" ht="15" customHeight="1">
      <c r="A443" s="20" t="str">
        <f>IF(B443="","",IF(T443="?","⚠️ نوع غير معرف",T443&amp;TEXT(COUNTIFS($T$3:T443,T443),"000")))</f>
        <v/>
      </c>
      <c r="B443" s="38"/>
      <c r="C443" s="38"/>
      <c r="D443" s="39"/>
      <c r="E443" s="54"/>
      <c r="F443" s="41" t="str">
        <f t="shared" ca="1" si="24"/>
        <v/>
      </c>
      <c r="G443" s="42"/>
      <c r="H443" s="37"/>
      <c r="I443" s="43"/>
      <c r="J443" s="44" t="str">
        <f t="shared" si="25"/>
        <v/>
      </c>
      <c r="K443" s="45"/>
      <c r="L443" s="46" t="str">
        <f>IF(OR(K443="لم يدفع",B443=""),"",IF(K443="تأمين فقط",0,IF(K443="اشتراك 300",300,IF(F443&lt;14,IFERROR(VLOOKUP(SUBSTITUTE(SUBSTITUTE(H443,"~","~~"),"*","~*"),إعدادات_الأنواع!$A$4:$D$40,3,FALSE()),0),IFERROR(VLOOKUP(SUBSTITUTE(SUBSTITUTE(H443,"~","~~"),"*","~*"),إعدادات_الأنواع!$A$4:$D$40,4,FALSE()),0)))))</f>
        <v/>
      </c>
      <c r="M443" s="47" t="str">
        <f>IF(OR(K443="لم يدفع",B443=""),"",IFERROR(VLOOKUP(SUBSTITUTE(SUBSTITUTE(H443,"~","~~"),"*","~*"),إعدادات_الأنواع!$A$4:$E$40,5,FALSE()),0))</f>
        <v/>
      </c>
      <c r="N443" s="47" t="str">
        <f>IF(OR(K443="لم يدفع",K443="تأمين فقط",K443="اشتراك 300",B443=""),"",IFERROR(VLOOKUP(SUBSTITUTE(SUBSTITUTE(H443,"~","~~"),"*","~*"),إعدادات_الأنواع!$A$4:$F$40,6,FALSE()),0))</f>
        <v/>
      </c>
      <c r="O443" s="55" t="str">
        <f t="shared" si="26"/>
        <v/>
      </c>
      <c r="P443" s="48" t="str">
        <f t="shared" ca="1" si="27"/>
        <v/>
      </c>
      <c r="Q443" s="52"/>
      <c r="R443" s="49"/>
      <c r="S443" s="50" t="str">
        <f>IF(B443="","",COUNTA(التجديد!E443:E443))</f>
        <v/>
      </c>
      <c r="T443" s="51" t="str">
        <f>IF(B443="","",IFERROR(VLOOKUP(SUBSTITUTE(SUBSTITUTE(H443,"~","~~"),"*","~*"),إعدادات_الأنواع!$A$4:$B$40,2,FALSE()),"?"))</f>
        <v/>
      </c>
    </row>
    <row r="444" spans="1:20" ht="15" customHeight="1">
      <c r="A444" s="20" t="str">
        <f>IF(B444="","",IF(T444="?","⚠️ نوع غير معرف",T444&amp;TEXT(COUNTIFS($T$3:T444,T444),"000")))</f>
        <v/>
      </c>
      <c r="B444" s="38"/>
      <c r="C444" s="38"/>
      <c r="D444" s="39"/>
      <c r="E444" s="54"/>
      <c r="F444" s="41" t="str">
        <f t="shared" ca="1" si="24"/>
        <v/>
      </c>
      <c r="G444" s="42"/>
      <c r="H444" s="37"/>
      <c r="I444" s="43"/>
      <c r="J444" s="44" t="str">
        <f t="shared" si="25"/>
        <v/>
      </c>
      <c r="K444" s="45"/>
      <c r="L444" s="46" t="str">
        <f>IF(OR(K444="لم يدفع",B444=""),"",IF(K444="تأمين فقط",0,IF(K444="اشتراك 300",300,IF(F444&lt;14,IFERROR(VLOOKUP(SUBSTITUTE(SUBSTITUTE(H444,"~","~~"),"*","~*"),إعدادات_الأنواع!$A$4:$D$40,3,FALSE()),0),IFERROR(VLOOKUP(SUBSTITUTE(SUBSTITUTE(H444,"~","~~"),"*","~*"),إعدادات_الأنواع!$A$4:$D$40,4,FALSE()),0)))))</f>
        <v/>
      </c>
      <c r="M444" s="47" t="str">
        <f>IF(OR(K444="لم يدفع",B444=""),"",IFERROR(VLOOKUP(SUBSTITUTE(SUBSTITUTE(H444,"~","~~"),"*","~*"),إعدادات_الأنواع!$A$4:$E$40,5,FALSE()),0))</f>
        <v/>
      </c>
      <c r="N444" s="47" t="str">
        <f>IF(OR(K444="لم يدفع",K444="تأمين فقط",K444="اشتراك 300",B444=""),"",IFERROR(VLOOKUP(SUBSTITUTE(SUBSTITUTE(H444,"~","~~"),"*","~*"),إعدادات_الأنواع!$A$4:$F$40,6,FALSE()),0))</f>
        <v/>
      </c>
      <c r="O444" s="55" t="str">
        <f t="shared" si="26"/>
        <v/>
      </c>
      <c r="P444" s="48" t="str">
        <f t="shared" ca="1" si="27"/>
        <v/>
      </c>
      <c r="Q444" s="52"/>
      <c r="R444" s="49"/>
      <c r="S444" s="50" t="str">
        <f>IF(B444="","",COUNTA(التجديد!E444:E444))</f>
        <v/>
      </c>
      <c r="T444" s="51" t="str">
        <f>IF(B444="","",IFERROR(VLOOKUP(SUBSTITUTE(SUBSTITUTE(H444,"~","~~"),"*","~*"),إعدادات_الأنواع!$A$4:$B$40,2,FALSE()),"?"))</f>
        <v/>
      </c>
    </row>
    <row r="445" spans="1:20" ht="15" customHeight="1">
      <c r="A445" s="20" t="str">
        <f>IF(B445="","",IF(T445="?","⚠️ نوع غير معرف",T445&amp;TEXT(COUNTIFS($T$3:T445,T445),"000")))</f>
        <v/>
      </c>
      <c r="B445" s="38"/>
      <c r="C445" s="38"/>
      <c r="D445" s="39"/>
      <c r="E445" s="54"/>
      <c r="F445" s="41" t="str">
        <f t="shared" ca="1" si="24"/>
        <v/>
      </c>
      <c r="G445" s="42"/>
      <c r="H445" s="37"/>
      <c r="I445" s="43"/>
      <c r="J445" s="44" t="str">
        <f t="shared" si="25"/>
        <v/>
      </c>
      <c r="K445" s="45"/>
      <c r="L445" s="46" t="str">
        <f>IF(OR(K445="لم يدفع",B445=""),"",IF(K445="تأمين فقط",0,IF(K445="اشتراك 300",300,IF(F445&lt;14,IFERROR(VLOOKUP(SUBSTITUTE(SUBSTITUTE(H445,"~","~~"),"*","~*"),إعدادات_الأنواع!$A$4:$D$40,3,FALSE()),0),IFERROR(VLOOKUP(SUBSTITUTE(SUBSTITUTE(H445,"~","~~"),"*","~*"),إعدادات_الأنواع!$A$4:$D$40,4,FALSE()),0)))))</f>
        <v/>
      </c>
      <c r="M445" s="47" t="str">
        <f>IF(OR(K445="لم يدفع",B445=""),"",IFERROR(VLOOKUP(SUBSTITUTE(SUBSTITUTE(H445,"~","~~"),"*","~*"),إعدادات_الأنواع!$A$4:$E$40,5,FALSE()),0))</f>
        <v/>
      </c>
      <c r="N445" s="47" t="str">
        <f>IF(OR(K445="لم يدفع",K445="تأمين فقط",K445="اشتراك 300",B445=""),"",IFERROR(VLOOKUP(SUBSTITUTE(SUBSTITUTE(H445,"~","~~"),"*","~*"),إعدادات_الأنواع!$A$4:$F$40,6,FALSE()),0))</f>
        <v/>
      </c>
      <c r="O445" s="55" t="str">
        <f t="shared" si="26"/>
        <v/>
      </c>
      <c r="P445" s="48" t="str">
        <f t="shared" ca="1" si="27"/>
        <v/>
      </c>
      <c r="Q445" s="52"/>
      <c r="R445" s="49"/>
      <c r="S445" s="50" t="str">
        <f>IF(B445="","",COUNTA(التجديد!E445:E445))</f>
        <v/>
      </c>
      <c r="T445" s="51" t="str">
        <f>IF(B445="","",IFERROR(VLOOKUP(SUBSTITUTE(SUBSTITUTE(H445,"~","~~"),"*","~*"),إعدادات_الأنواع!$A$4:$B$40,2,FALSE()),"?"))</f>
        <v/>
      </c>
    </row>
    <row r="446" spans="1:20" ht="15" customHeight="1">
      <c r="A446" s="20" t="str">
        <f>IF(B446="","",IF(T446="?","⚠️ نوع غير معرف",T446&amp;TEXT(COUNTIFS($T$3:T446,T446),"000")))</f>
        <v/>
      </c>
      <c r="B446" s="38"/>
      <c r="C446" s="38"/>
      <c r="D446" s="39"/>
      <c r="E446" s="54"/>
      <c r="F446" s="41" t="str">
        <f t="shared" ca="1" si="24"/>
        <v/>
      </c>
      <c r="G446" s="42"/>
      <c r="H446" s="37"/>
      <c r="I446" s="43"/>
      <c r="J446" s="44" t="str">
        <f t="shared" si="25"/>
        <v/>
      </c>
      <c r="K446" s="45"/>
      <c r="L446" s="46" t="str">
        <f>IF(OR(K446="لم يدفع",B446=""),"",IF(K446="تأمين فقط",0,IF(K446="اشتراك 300",300,IF(F446&lt;14,IFERROR(VLOOKUP(SUBSTITUTE(SUBSTITUTE(H446,"~","~~"),"*","~*"),إعدادات_الأنواع!$A$4:$D$40,3,FALSE()),0),IFERROR(VLOOKUP(SUBSTITUTE(SUBSTITUTE(H446,"~","~~"),"*","~*"),إعدادات_الأنواع!$A$4:$D$40,4,FALSE()),0)))))</f>
        <v/>
      </c>
      <c r="M446" s="47" t="str">
        <f>IF(OR(K446="لم يدفع",B446=""),"",IFERROR(VLOOKUP(SUBSTITUTE(SUBSTITUTE(H446,"~","~~"),"*","~*"),إعدادات_الأنواع!$A$4:$E$40,5,FALSE()),0))</f>
        <v/>
      </c>
      <c r="N446" s="47" t="str">
        <f>IF(OR(K446="لم يدفع",K446="تأمين فقط",K446="اشتراك 300",B446=""),"",IFERROR(VLOOKUP(SUBSTITUTE(SUBSTITUTE(H446,"~","~~"),"*","~*"),إعدادات_الأنواع!$A$4:$F$40,6,FALSE()),0))</f>
        <v/>
      </c>
      <c r="O446" s="55" t="str">
        <f t="shared" si="26"/>
        <v/>
      </c>
      <c r="P446" s="48" t="str">
        <f t="shared" ca="1" si="27"/>
        <v/>
      </c>
      <c r="Q446" s="52"/>
      <c r="R446" s="49"/>
      <c r="S446" s="50" t="str">
        <f>IF(B446="","",COUNTA(التجديد!E446:E446))</f>
        <v/>
      </c>
      <c r="T446" s="51" t="str">
        <f>IF(B446="","",IFERROR(VLOOKUP(SUBSTITUTE(SUBSTITUTE(H446,"~","~~"),"*","~*"),إعدادات_الأنواع!$A$4:$B$40,2,FALSE()),"?"))</f>
        <v/>
      </c>
    </row>
    <row r="447" spans="1:20" ht="15" customHeight="1">
      <c r="A447" s="20" t="str">
        <f>IF(B447="","",IF(T447="?","⚠️ نوع غير معرف",T447&amp;TEXT(COUNTIFS($T$3:T447,T447),"000")))</f>
        <v/>
      </c>
      <c r="B447" s="38"/>
      <c r="C447" s="38"/>
      <c r="D447" s="39"/>
      <c r="E447" s="54"/>
      <c r="F447" s="41" t="str">
        <f t="shared" ca="1" si="24"/>
        <v/>
      </c>
      <c r="G447" s="42"/>
      <c r="H447" s="37"/>
      <c r="I447" s="43"/>
      <c r="J447" s="44" t="str">
        <f t="shared" si="25"/>
        <v/>
      </c>
      <c r="K447" s="45"/>
      <c r="L447" s="46" t="str">
        <f>IF(OR(K447="لم يدفع",B447=""),"",IF(K447="تأمين فقط",0,IF(K447="اشتراك 300",300,IF(F447&lt;14,IFERROR(VLOOKUP(SUBSTITUTE(SUBSTITUTE(H447,"~","~~"),"*","~*"),إعدادات_الأنواع!$A$4:$D$40,3,FALSE()),0),IFERROR(VLOOKUP(SUBSTITUTE(SUBSTITUTE(H447,"~","~~"),"*","~*"),إعدادات_الأنواع!$A$4:$D$40,4,FALSE()),0)))))</f>
        <v/>
      </c>
      <c r="M447" s="47" t="str">
        <f>IF(OR(K447="لم يدفع",B447=""),"",IFERROR(VLOOKUP(SUBSTITUTE(SUBSTITUTE(H447,"~","~~"),"*","~*"),إعدادات_الأنواع!$A$4:$E$40,5,FALSE()),0))</f>
        <v/>
      </c>
      <c r="N447" s="47" t="str">
        <f>IF(OR(K447="لم يدفع",K447="تأمين فقط",K447="اشتراك 300",B447=""),"",IFERROR(VLOOKUP(SUBSTITUTE(SUBSTITUTE(H447,"~","~~"),"*","~*"),إعدادات_الأنواع!$A$4:$F$40,6,FALSE()),0))</f>
        <v/>
      </c>
      <c r="O447" s="55" t="str">
        <f t="shared" si="26"/>
        <v/>
      </c>
      <c r="P447" s="48" t="str">
        <f t="shared" ca="1" si="27"/>
        <v/>
      </c>
      <c r="Q447" s="52"/>
      <c r="R447" s="49"/>
      <c r="S447" s="50" t="str">
        <f>IF(B447="","",COUNTA(التجديد!E447:E447))</f>
        <v/>
      </c>
      <c r="T447" s="51" t="str">
        <f>IF(B447="","",IFERROR(VLOOKUP(SUBSTITUTE(SUBSTITUTE(H447,"~","~~"),"*","~*"),إعدادات_الأنواع!$A$4:$B$40,2,FALSE()),"?"))</f>
        <v/>
      </c>
    </row>
    <row r="448" spans="1:20" ht="15" customHeight="1">
      <c r="A448" s="20" t="str">
        <f>IF(B448="","",IF(T448="?","⚠️ نوع غير معرف",T448&amp;TEXT(COUNTIFS($T$3:T448,T448),"000")))</f>
        <v/>
      </c>
      <c r="B448" s="38"/>
      <c r="C448" s="38"/>
      <c r="D448" s="39"/>
      <c r="E448" s="54"/>
      <c r="F448" s="41" t="str">
        <f t="shared" ca="1" si="24"/>
        <v/>
      </c>
      <c r="G448" s="42"/>
      <c r="H448" s="37"/>
      <c r="I448" s="43"/>
      <c r="J448" s="44" t="str">
        <f t="shared" si="25"/>
        <v/>
      </c>
      <c r="K448" s="45"/>
      <c r="L448" s="46" t="str">
        <f>IF(OR(K448="لم يدفع",B448=""),"",IF(K448="تأمين فقط",0,IF(K448="اشتراك 300",300,IF(F448&lt;14,IFERROR(VLOOKUP(SUBSTITUTE(SUBSTITUTE(H448,"~","~~"),"*","~*"),إعدادات_الأنواع!$A$4:$D$40,3,FALSE()),0),IFERROR(VLOOKUP(SUBSTITUTE(SUBSTITUTE(H448,"~","~~"),"*","~*"),إعدادات_الأنواع!$A$4:$D$40,4,FALSE()),0)))))</f>
        <v/>
      </c>
      <c r="M448" s="47" t="str">
        <f>IF(OR(K448="لم يدفع",B448=""),"",IFERROR(VLOOKUP(SUBSTITUTE(SUBSTITUTE(H448,"~","~~"),"*","~*"),إعدادات_الأنواع!$A$4:$E$40,5,FALSE()),0))</f>
        <v/>
      </c>
      <c r="N448" s="47" t="str">
        <f>IF(OR(K448="لم يدفع",K448="تأمين فقط",K448="اشتراك 300",B448=""),"",IFERROR(VLOOKUP(SUBSTITUTE(SUBSTITUTE(H448,"~","~~"),"*","~*"),إعدادات_الأنواع!$A$4:$F$40,6,FALSE()),0))</f>
        <v/>
      </c>
      <c r="O448" s="55" t="str">
        <f t="shared" si="26"/>
        <v/>
      </c>
      <c r="P448" s="48" t="str">
        <f t="shared" ca="1" si="27"/>
        <v/>
      </c>
      <c r="Q448" s="52"/>
      <c r="R448" s="49"/>
      <c r="S448" s="50" t="str">
        <f>IF(B448="","",COUNTA(التجديد!E448:E448))</f>
        <v/>
      </c>
      <c r="T448" s="51" t="str">
        <f>IF(B448="","",IFERROR(VLOOKUP(SUBSTITUTE(SUBSTITUTE(H448,"~","~~"),"*","~*"),إعدادات_الأنواع!$A$4:$B$40,2,FALSE()),"?"))</f>
        <v/>
      </c>
    </row>
    <row r="449" spans="1:20" ht="15" customHeight="1">
      <c r="A449" s="20" t="str">
        <f>IF(B449="","",IF(T449="?","⚠️ نوع غير معرف",T449&amp;TEXT(COUNTIFS($T$3:T449,T449),"000")))</f>
        <v/>
      </c>
      <c r="B449" s="38"/>
      <c r="C449" s="38"/>
      <c r="D449" s="39"/>
      <c r="E449" s="54"/>
      <c r="F449" s="41" t="str">
        <f t="shared" ca="1" si="24"/>
        <v/>
      </c>
      <c r="G449" s="42"/>
      <c r="H449" s="37"/>
      <c r="I449" s="43"/>
      <c r="J449" s="44" t="str">
        <f t="shared" si="25"/>
        <v/>
      </c>
      <c r="K449" s="45"/>
      <c r="L449" s="46" t="str">
        <f>IF(OR(K449="لم يدفع",B449=""),"",IF(K449="تأمين فقط",0,IF(K449="اشتراك 300",300,IF(F449&lt;14,IFERROR(VLOOKUP(SUBSTITUTE(SUBSTITUTE(H449,"~","~~"),"*","~*"),إعدادات_الأنواع!$A$4:$D$40,3,FALSE()),0),IFERROR(VLOOKUP(SUBSTITUTE(SUBSTITUTE(H449,"~","~~"),"*","~*"),إعدادات_الأنواع!$A$4:$D$40,4,FALSE()),0)))))</f>
        <v/>
      </c>
      <c r="M449" s="47" t="str">
        <f>IF(OR(K449="لم يدفع",B449=""),"",IFERROR(VLOOKUP(SUBSTITUTE(SUBSTITUTE(H449,"~","~~"),"*","~*"),إعدادات_الأنواع!$A$4:$E$40,5,FALSE()),0))</f>
        <v/>
      </c>
      <c r="N449" s="47" t="str">
        <f>IF(OR(K449="لم يدفع",K449="تأمين فقط",K449="اشتراك 300",B449=""),"",IFERROR(VLOOKUP(SUBSTITUTE(SUBSTITUTE(H449,"~","~~"),"*","~*"),إعدادات_الأنواع!$A$4:$F$40,6,FALSE()),0))</f>
        <v/>
      </c>
      <c r="O449" s="55" t="str">
        <f t="shared" si="26"/>
        <v/>
      </c>
      <c r="P449" s="48" t="str">
        <f t="shared" ca="1" si="27"/>
        <v/>
      </c>
      <c r="Q449" s="52"/>
      <c r="R449" s="49"/>
      <c r="S449" s="50" t="str">
        <f>IF(B449="","",COUNTA(التجديد!E449:E449))</f>
        <v/>
      </c>
      <c r="T449" s="51" t="str">
        <f>IF(B449="","",IFERROR(VLOOKUP(SUBSTITUTE(SUBSTITUTE(H449,"~","~~"),"*","~*"),إعدادات_الأنواع!$A$4:$B$40,2,FALSE()),"?"))</f>
        <v/>
      </c>
    </row>
    <row r="450" spans="1:20" ht="15" customHeight="1">
      <c r="A450" s="20" t="str">
        <f>IF(B450="","",IF(T450="?","⚠️ نوع غير معرف",T450&amp;TEXT(COUNTIFS($T$3:T450,T450),"000")))</f>
        <v/>
      </c>
      <c r="B450" s="38"/>
      <c r="C450" s="38"/>
      <c r="D450" s="39"/>
      <c r="E450" s="54"/>
      <c r="F450" s="41" t="str">
        <f t="shared" ca="1" si="24"/>
        <v/>
      </c>
      <c r="G450" s="42"/>
      <c r="H450" s="37"/>
      <c r="I450" s="43"/>
      <c r="J450" s="44" t="str">
        <f t="shared" si="25"/>
        <v/>
      </c>
      <c r="K450" s="45"/>
      <c r="L450" s="46" t="str">
        <f>IF(OR(K450="لم يدفع",B450=""),"",IF(K450="تأمين فقط",0,IF(K450="اشتراك 300",300,IF(F450&lt;14,IFERROR(VLOOKUP(SUBSTITUTE(SUBSTITUTE(H450,"~","~~"),"*","~*"),إعدادات_الأنواع!$A$4:$D$40,3,FALSE()),0),IFERROR(VLOOKUP(SUBSTITUTE(SUBSTITUTE(H450,"~","~~"),"*","~*"),إعدادات_الأنواع!$A$4:$D$40,4,FALSE()),0)))))</f>
        <v/>
      </c>
      <c r="M450" s="47" t="str">
        <f>IF(OR(K450="لم يدفع",B450=""),"",IFERROR(VLOOKUP(SUBSTITUTE(SUBSTITUTE(H450,"~","~~"),"*","~*"),إعدادات_الأنواع!$A$4:$E$40,5,FALSE()),0))</f>
        <v/>
      </c>
      <c r="N450" s="47" t="str">
        <f>IF(OR(K450="لم يدفع",K450="تأمين فقط",K450="اشتراك 300",B450=""),"",IFERROR(VLOOKUP(SUBSTITUTE(SUBSTITUTE(H450,"~","~~"),"*","~*"),إعدادات_الأنواع!$A$4:$F$40,6,FALSE()),0))</f>
        <v/>
      </c>
      <c r="O450" s="55" t="str">
        <f t="shared" si="26"/>
        <v/>
      </c>
      <c r="P450" s="48" t="str">
        <f t="shared" ca="1" si="27"/>
        <v/>
      </c>
      <c r="Q450" s="52"/>
      <c r="R450" s="49"/>
      <c r="S450" s="50" t="str">
        <f>IF(B450="","",COUNTA(التجديد!E450:E450))</f>
        <v/>
      </c>
      <c r="T450" s="51" t="str">
        <f>IF(B450="","",IFERROR(VLOOKUP(SUBSTITUTE(SUBSTITUTE(H450,"~","~~"),"*","~*"),إعدادات_الأنواع!$A$4:$B$40,2,FALSE()),"?"))</f>
        <v/>
      </c>
    </row>
    <row r="451" spans="1:20" ht="15" customHeight="1">
      <c r="A451" s="20" t="str">
        <f>IF(B451="","",IF(T451="?","⚠️ نوع غير معرف",T451&amp;TEXT(COUNTIFS($T$3:T451,T451),"000")))</f>
        <v/>
      </c>
      <c r="B451" s="38"/>
      <c r="C451" s="38"/>
      <c r="D451" s="39"/>
      <c r="E451" s="54"/>
      <c r="F451" s="41" t="str">
        <f t="shared" ref="F451:F514" ca="1" si="28">IF(D451="","",DATEDIF(D451,TODAY(),"Y"))</f>
        <v/>
      </c>
      <c r="G451" s="42"/>
      <c r="H451" s="37"/>
      <c r="I451" s="43"/>
      <c r="J451" s="44" t="str">
        <f t="shared" ref="J451:J514" si="29">IF(I451="","",I451+30)</f>
        <v/>
      </c>
      <c r="K451" s="45"/>
      <c r="L451" s="46" t="str">
        <f>IF(OR(K451="لم يدفع",B451=""),"",IF(K451="تأمين فقط",0,IF(K451="اشتراك 300",300,IF(F451&lt;14,IFERROR(VLOOKUP(SUBSTITUTE(SUBSTITUTE(H451,"~","~~"),"*","~*"),إعدادات_الأنواع!$A$4:$D$40,3,FALSE()),0),IFERROR(VLOOKUP(SUBSTITUTE(SUBSTITUTE(H451,"~","~~"),"*","~*"),إعدادات_الأنواع!$A$4:$D$40,4,FALSE()),0)))))</f>
        <v/>
      </c>
      <c r="M451" s="47" t="str">
        <f>IF(OR(K451="لم يدفع",B451=""),"",IFERROR(VLOOKUP(SUBSTITUTE(SUBSTITUTE(H451,"~","~~"),"*","~*"),إعدادات_الأنواع!$A$4:$E$40,5,FALSE()),0))</f>
        <v/>
      </c>
      <c r="N451" s="47" t="str">
        <f>IF(OR(K451="لم يدفع",K451="تأمين فقط",K451="اشتراك 300",B451=""),"",IFERROR(VLOOKUP(SUBSTITUTE(SUBSTITUTE(H451,"~","~~"),"*","~*"),إعدادات_الأنواع!$A$4:$F$40,6,FALSE()),0))</f>
        <v/>
      </c>
      <c r="O451" s="55" t="str">
        <f t="shared" ref="O451:O514" si="30">IF(K451="لم يدفع","",IF(L451="","",IF(N451="",L451+M451,L451+M451)))</f>
        <v/>
      </c>
      <c r="P451" s="48" t="str">
        <f t="shared" ref="P451:P514" ca="1" si="31">IF(B451="","",IF(K451="لم يدفع","🔒 مجمدة",IF(J451="","",IF(J451&lt;TODAY(),"⛔ منتهي - يتطلب تجديد",IF(J451-5&lt;=TODAY(),"⚠️ قريب الانتهاء","✅ ساري")))))</f>
        <v/>
      </c>
      <c r="Q451" s="52"/>
      <c r="R451" s="49"/>
      <c r="S451" s="50" t="str">
        <f>IF(B451="","",COUNTA(التجديد!E451:E451))</f>
        <v/>
      </c>
      <c r="T451" s="51" t="str">
        <f>IF(B451="","",IFERROR(VLOOKUP(SUBSTITUTE(SUBSTITUTE(H451,"~","~~"),"*","~*"),إعدادات_الأنواع!$A$4:$B$40,2,FALSE()),"?"))</f>
        <v/>
      </c>
    </row>
    <row r="452" spans="1:20" ht="15" customHeight="1">
      <c r="A452" s="20" t="str">
        <f>IF(B452="","",IF(T452="?","⚠️ نوع غير معرف",T452&amp;TEXT(COUNTIFS($T$3:T452,T452),"000")))</f>
        <v/>
      </c>
      <c r="B452" s="38"/>
      <c r="C452" s="38"/>
      <c r="D452" s="39"/>
      <c r="E452" s="54"/>
      <c r="F452" s="41" t="str">
        <f t="shared" ca="1" si="28"/>
        <v/>
      </c>
      <c r="G452" s="42"/>
      <c r="H452" s="37"/>
      <c r="I452" s="43"/>
      <c r="J452" s="44" t="str">
        <f t="shared" si="29"/>
        <v/>
      </c>
      <c r="K452" s="45"/>
      <c r="L452" s="46" t="str">
        <f>IF(OR(K452="لم يدفع",B452=""),"",IF(K452="تأمين فقط",0,IF(K452="اشتراك 300",300,IF(F452&lt;14,IFERROR(VLOOKUP(SUBSTITUTE(SUBSTITUTE(H452,"~","~~"),"*","~*"),إعدادات_الأنواع!$A$4:$D$40,3,FALSE()),0),IFERROR(VLOOKUP(SUBSTITUTE(SUBSTITUTE(H452,"~","~~"),"*","~*"),إعدادات_الأنواع!$A$4:$D$40,4,FALSE()),0)))))</f>
        <v/>
      </c>
      <c r="M452" s="47" t="str">
        <f>IF(OR(K452="لم يدفع",B452=""),"",IFERROR(VLOOKUP(SUBSTITUTE(SUBSTITUTE(H452,"~","~~"),"*","~*"),إعدادات_الأنواع!$A$4:$E$40,5,FALSE()),0))</f>
        <v/>
      </c>
      <c r="N452" s="47" t="str">
        <f>IF(OR(K452="لم يدفع",K452="تأمين فقط",K452="اشتراك 300",B452=""),"",IFERROR(VLOOKUP(SUBSTITUTE(SUBSTITUTE(H452,"~","~~"),"*","~*"),إعدادات_الأنواع!$A$4:$F$40,6,FALSE()),0))</f>
        <v/>
      </c>
      <c r="O452" s="55" t="str">
        <f t="shared" si="30"/>
        <v/>
      </c>
      <c r="P452" s="48" t="str">
        <f t="shared" ca="1" si="31"/>
        <v/>
      </c>
      <c r="Q452" s="52"/>
      <c r="R452" s="49"/>
      <c r="S452" s="50" t="str">
        <f>IF(B452="","",COUNTA(التجديد!E452:E452))</f>
        <v/>
      </c>
      <c r="T452" s="51" t="str">
        <f>IF(B452="","",IFERROR(VLOOKUP(SUBSTITUTE(SUBSTITUTE(H452,"~","~~"),"*","~*"),إعدادات_الأنواع!$A$4:$B$40,2,FALSE()),"?"))</f>
        <v/>
      </c>
    </row>
    <row r="453" spans="1:20" ht="15" customHeight="1">
      <c r="A453" s="20" t="str">
        <f>IF(B453="","",IF(T453="?","⚠️ نوع غير معرف",T453&amp;TEXT(COUNTIFS($T$3:T453,T453),"000")))</f>
        <v/>
      </c>
      <c r="B453" s="38"/>
      <c r="C453" s="38"/>
      <c r="D453" s="39"/>
      <c r="E453" s="54"/>
      <c r="F453" s="41" t="str">
        <f t="shared" ca="1" si="28"/>
        <v/>
      </c>
      <c r="G453" s="42"/>
      <c r="H453" s="37"/>
      <c r="I453" s="43"/>
      <c r="J453" s="44" t="str">
        <f t="shared" si="29"/>
        <v/>
      </c>
      <c r="K453" s="45"/>
      <c r="L453" s="46" t="str">
        <f>IF(OR(K453="لم يدفع",B453=""),"",IF(K453="تأمين فقط",0,IF(K453="اشتراك 300",300,IF(F453&lt;14,IFERROR(VLOOKUP(SUBSTITUTE(SUBSTITUTE(H453,"~","~~"),"*","~*"),إعدادات_الأنواع!$A$4:$D$40,3,FALSE()),0),IFERROR(VLOOKUP(SUBSTITUTE(SUBSTITUTE(H453,"~","~~"),"*","~*"),إعدادات_الأنواع!$A$4:$D$40,4,FALSE()),0)))))</f>
        <v/>
      </c>
      <c r="M453" s="47" t="str">
        <f>IF(OR(K453="لم يدفع",B453=""),"",IFERROR(VLOOKUP(SUBSTITUTE(SUBSTITUTE(H453,"~","~~"),"*","~*"),إعدادات_الأنواع!$A$4:$E$40,5,FALSE()),0))</f>
        <v/>
      </c>
      <c r="N453" s="47" t="str">
        <f>IF(OR(K453="لم يدفع",K453="تأمين فقط",K453="اشتراك 300",B453=""),"",IFERROR(VLOOKUP(SUBSTITUTE(SUBSTITUTE(H453,"~","~~"),"*","~*"),إعدادات_الأنواع!$A$4:$F$40,6,FALSE()),0))</f>
        <v/>
      </c>
      <c r="O453" s="55" t="str">
        <f t="shared" si="30"/>
        <v/>
      </c>
      <c r="P453" s="48" t="str">
        <f t="shared" ca="1" si="31"/>
        <v/>
      </c>
      <c r="Q453" s="52"/>
      <c r="R453" s="49"/>
      <c r="S453" s="50" t="str">
        <f>IF(B453="","",COUNTA(التجديد!E453:E453))</f>
        <v/>
      </c>
      <c r="T453" s="51" t="str">
        <f>IF(B453="","",IFERROR(VLOOKUP(SUBSTITUTE(SUBSTITUTE(H453,"~","~~"),"*","~*"),إعدادات_الأنواع!$A$4:$B$40,2,FALSE()),"?"))</f>
        <v/>
      </c>
    </row>
    <row r="454" spans="1:20" ht="15" customHeight="1">
      <c r="A454" s="20" t="str">
        <f>IF(B454="","",IF(T454="?","⚠️ نوع غير معرف",T454&amp;TEXT(COUNTIFS($T$3:T454,T454),"000")))</f>
        <v/>
      </c>
      <c r="B454" s="38"/>
      <c r="C454" s="38"/>
      <c r="D454" s="39"/>
      <c r="E454" s="54"/>
      <c r="F454" s="41" t="str">
        <f t="shared" ca="1" si="28"/>
        <v/>
      </c>
      <c r="G454" s="42"/>
      <c r="H454" s="37"/>
      <c r="I454" s="43"/>
      <c r="J454" s="44" t="str">
        <f t="shared" si="29"/>
        <v/>
      </c>
      <c r="K454" s="45"/>
      <c r="L454" s="46" t="str">
        <f>IF(OR(K454="لم يدفع",B454=""),"",IF(K454="تأمين فقط",0,IF(K454="اشتراك 300",300,IF(F454&lt;14,IFERROR(VLOOKUP(SUBSTITUTE(SUBSTITUTE(H454,"~","~~"),"*","~*"),إعدادات_الأنواع!$A$4:$D$40,3,FALSE()),0),IFERROR(VLOOKUP(SUBSTITUTE(SUBSTITUTE(H454,"~","~~"),"*","~*"),إعدادات_الأنواع!$A$4:$D$40,4,FALSE()),0)))))</f>
        <v/>
      </c>
      <c r="M454" s="47" t="str">
        <f>IF(OR(K454="لم يدفع",B454=""),"",IFERROR(VLOOKUP(SUBSTITUTE(SUBSTITUTE(H454,"~","~~"),"*","~*"),إعدادات_الأنواع!$A$4:$E$40,5,FALSE()),0))</f>
        <v/>
      </c>
      <c r="N454" s="47" t="str">
        <f>IF(OR(K454="لم يدفع",K454="تأمين فقط",K454="اشتراك 300",B454=""),"",IFERROR(VLOOKUP(SUBSTITUTE(SUBSTITUTE(H454,"~","~~"),"*","~*"),إعدادات_الأنواع!$A$4:$F$40,6,FALSE()),0))</f>
        <v/>
      </c>
      <c r="O454" s="55" t="str">
        <f t="shared" si="30"/>
        <v/>
      </c>
      <c r="P454" s="48" t="str">
        <f t="shared" ca="1" si="31"/>
        <v/>
      </c>
      <c r="Q454" s="52"/>
      <c r="R454" s="49"/>
      <c r="S454" s="50" t="str">
        <f>IF(B454="","",COUNTA(التجديد!E454:E454))</f>
        <v/>
      </c>
      <c r="T454" s="51" t="str">
        <f>IF(B454="","",IFERROR(VLOOKUP(SUBSTITUTE(SUBSTITUTE(H454,"~","~~"),"*","~*"),إعدادات_الأنواع!$A$4:$B$40,2,FALSE()),"?"))</f>
        <v/>
      </c>
    </row>
    <row r="455" spans="1:20" ht="15" customHeight="1">
      <c r="A455" s="20" t="str">
        <f>IF(B455="","",IF(T455="?","⚠️ نوع غير معرف",T455&amp;TEXT(COUNTIFS($T$3:T455,T455),"000")))</f>
        <v/>
      </c>
      <c r="B455" s="38"/>
      <c r="C455" s="38"/>
      <c r="D455" s="39"/>
      <c r="E455" s="54"/>
      <c r="F455" s="41" t="str">
        <f t="shared" ca="1" si="28"/>
        <v/>
      </c>
      <c r="G455" s="42"/>
      <c r="H455" s="37"/>
      <c r="I455" s="43"/>
      <c r="J455" s="44" t="str">
        <f t="shared" si="29"/>
        <v/>
      </c>
      <c r="K455" s="45"/>
      <c r="L455" s="46" t="str">
        <f>IF(OR(K455="لم يدفع",B455=""),"",IF(K455="تأمين فقط",0,IF(K455="اشتراك 300",300,IF(F455&lt;14,IFERROR(VLOOKUP(SUBSTITUTE(SUBSTITUTE(H455,"~","~~"),"*","~*"),إعدادات_الأنواع!$A$4:$D$40,3,FALSE()),0),IFERROR(VLOOKUP(SUBSTITUTE(SUBSTITUTE(H455,"~","~~"),"*","~*"),إعدادات_الأنواع!$A$4:$D$40,4,FALSE()),0)))))</f>
        <v/>
      </c>
      <c r="M455" s="47" t="str">
        <f>IF(OR(K455="لم يدفع",B455=""),"",IFERROR(VLOOKUP(SUBSTITUTE(SUBSTITUTE(H455,"~","~~"),"*","~*"),إعدادات_الأنواع!$A$4:$E$40,5,FALSE()),0))</f>
        <v/>
      </c>
      <c r="N455" s="47" t="str">
        <f>IF(OR(K455="لم يدفع",K455="تأمين فقط",K455="اشتراك 300",B455=""),"",IFERROR(VLOOKUP(SUBSTITUTE(SUBSTITUTE(H455,"~","~~"),"*","~*"),إعدادات_الأنواع!$A$4:$F$40,6,FALSE()),0))</f>
        <v/>
      </c>
      <c r="O455" s="55" t="str">
        <f t="shared" si="30"/>
        <v/>
      </c>
      <c r="P455" s="48" t="str">
        <f t="shared" ca="1" si="31"/>
        <v/>
      </c>
      <c r="Q455" s="52"/>
      <c r="R455" s="49"/>
      <c r="S455" s="50" t="str">
        <f>IF(B455="","",COUNTA(التجديد!E455:E455))</f>
        <v/>
      </c>
      <c r="T455" s="51" t="str">
        <f>IF(B455="","",IFERROR(VLOOKUP(SUBSTITUTE(SUBSTITUTE(H455,"~","~~"),"*","~*"),إعدادات_الأنواع!$A$4:$B$40,2,FALSE()),"?"))</f>
        <v/>
      </c>
    </row>
    <row r="456" spans="1:20" ht="15" customHeight="1">
      <c r="A456" s="20" t="str">
        <f>IF(B456="","",IF(T456="?","⚠️ نوع غير معرف",T456&amp;TEXT(COUNTIFS($T$3:T456,T456),"000")))</f>
        <v/>
      </c>
      <c r="B456" s="38"/>
      <c r="C456" s="38"/>
      <c r="D456" s="39"/>
      <c r="E456" s="54"/>
      <c r="F456" s="41" t="str">
        <f t="shared" ca="1" si="28"/>
        <v/>
      </c>
      <c r="G456" s="42"/>
      <c r="H456" s="37"/>
      <c r="I456" s="43"/>
      <c r="J456" s="44" t="str">
        <f t="shared" si="29"/>
        <v/>
      </c>
      <c r="K456" s="45"/>
      <c r="L456" s="46" t="str">
        <f>IF(OR(K456="لم يدفع",B456=""),"",IF(K456="تأمين فقط",0,IF(K456="اشتراك 300",300,IF(F456&lt;14,IFERROR(VLOOKUP(SUBSTITUTE(SUBSTITUTE(H456,"~","~~"),"*","~*"),إعدادات_الأنواع!$A$4:$D$40,3,FALSE()),0),IFERROR(VLOOKUP(SUBSTITUTE(SUBSTITUTE(H456,"~","~~"),"*","~*"),إعدادات_الأنواع!$A$4:$D$40,4,FALSE()),0)))))</f>
        <v/>
      </c>
      <c r="M456" s="47" t="str">
        <f>IF(OR(K456="لم يدفع",B456=""),"",IFERROR(VLOOKUP(SUBSTITUTE(SUBSTITUTE(H456,"~","~~"),"*","~*"),إعدادات_الأنواع!$A$4:$E$40,5,FALSE()),0))</f>
        <v/>
      </c>
      <c r="N456" s="47" t="str">
        <f>IF(OR(K456="لم يدفع",K456="تأمين فقط",K456="اشتراك 300",B456=""),"",IFERROR(VLOOKUP(SUBSTITUTE(SUBSTITUTE(H456,"~","~~"),"*","~*"),إعدادات_الأنواع!$A$4:$F$40,6,FALSE()),0))</f>
        <v/>
      </c>
      <c r="O456" s="55" t="str">
        <f t="shared" si="30"/>
        <v/>
      </c>
      <c r="P456" s="48" t="str">
        <f t="shared" ca="1" si="31"/>
        <v/>
      </c>
      <c r="Q456" s="52"/>
      <c r="R456" s="49"/>
      <c r="S456" s="50" t="str">
        <f>IF(B456="","",COUNTA(التجديد!E456:E456))</f>
        <v/>
      </c>
      <c r="T456" s="51" t="str">
        <f>IF(B456="","",IFERROR(VLOOKUP(SUBSTITUTE(SUBSTITUTE(H456,"~","~~"),"*","~*"),إعدادات_الأنواع!$A$4:$B$40,2,FALSE()),"?"))</f>
        <v/>
      </c>
    </row>
    <row r="457" spans="1:20" ht="15" customHeight="1">
      <c r="A457" s="20" t="str">
        <f>IF(B457="","",IF(T457="?","⚠️ نوع غير معرف",T457&amp;TEXT(COUNTIFS($T$3:T457,T457),"000")))</f>
        <v/>
      </c>
      <c r="B457" s="38"/>
      <c r="C457" s="38"/>
      <c r="D457" s="39"/>
      <c r="E457" s="54"/>
      <c r="F457" s="41" t="str">
        <f t="shared" ca="1" si="28"/>
        <v/>
      </c>
      <c r="G457" s="42"/>
      <c r="H457" s="37"/>
      <c r="I457" s="43"/>
      <c r="J457" s="44" t="str">
        <f t="shared" si="29"/>
        <v/>
      </c>
      <c r="K457" s="45"/>
      <c r="L457" s="46" t="str">
        <f>IF(OR(K457="لم يدفع",B457=""),"",IF(K457="تأمين فقط",0,IF(K457="اشتراك 300",300,IF(F457&lt;14,IFERROR(VLOOKUP(SUBSTITUTE(SUBSTITUTE(H457,"~","~~"),"*","~*"),إعدادات_الأنواع!$A$4:$D$40,3,FALSE()),0),IFERROR(VLOOKUP(SUBSTITUTE(SUBSTITUTE(H457,"~","~~"),"*","~*"),إعدادات_الأنواع!$A$4:$D$40,4,FALSE()),0)))))</f>
        <v/>
      </c>
      <c r="M457" s="47" t="str">
        <f>IF(OR(K457="لم يدفع",B457=""),"",IFERROR(VLOOKUP(SUBSTITUTE(SUBSTITUTE(H457,"~","~~"),"*","~*"),إعدادات_الأنواع!$A$4:$E$40,5,FALSE()),0))</f>
        <v/>
      </c>
      <c r="N457" s="47" t="str">
        <f>IF(OR(K457="لم يدفع",K457="تأمين فقط",K457="اشتراك 300",B457=""),"",IFERROR(VLOOKUP(SUBSTITUTE(SUBSTITUTE(H457,"~","~~"),"*","~*"),إعدادات_الأنواع!$A$4:$F$40,6,FALSE()),0))</f>
        <v/>
      </c>
      <c r="O457" s="55" t="str">
        <f t="shared" si="30"/>
        <v/>
      </c>
      <c r="P457" s="48" t="str">
        <f t="shared" ca="1" si="31"/>
        <v/>
      </c>
      <c r="Q457" s="52"/>
      <c r="R457" s="49"/>
      <c r="S457" s="50" t="str">
        <f>IF(B457="","",COUNTA(التجديد!E457:E457))</f>
        <v/>
      </c>
      <c r="T457" s="51" t="str">
        <f>IF(B457="","",IFERROR(VLOOKUP(SUBSTITUTE(SUBSTITUTE(H457,"~","~~"),"*","~*"),إعدادات_الأنواع!$A$4:$B$40,2,FALSE()),"?"))</f>
        <v/>
      </c>
    </row>
    <row r="458" spans="1:20" ht="15" customHeight="1">
      <c r="A458" s="20" t="str">
        <f>IF(B458="","",IF(T458="?","⚠️ نوع غير معرف",T458&amp;TEXT(COUNTIFS($T$3:T458,T458),"000")))</f>
        <v/>
      </c>
      <c r="B458" s="38"/>
      <c r="C458" s="38"/>
      <c r="D458" s="39"/>
      <c r="E458" s="54"/>
      <c r="F458" s="41" t="str">
        <f t="shared" ca="1" si="28"/>
        <v/>
      </c>
      <c r="G458" s="42"/>
      <c r="H458" s="37"/>
      <c r="I458" s="43"/>
      <c r="J458" s="44" t="str">
        <f t="shared" si="29"/>
        <v/>
      </c>
      <c r="K458" s="45"/>
      <c r="L458" s="46" t="str">
        <f>IF(OR(K458="لم يدفع",B458=""),"",IF(K458="تأمين فقط",0,IF(K458="اشتراك 300",300,IF(F458&lt;14,IFERROR(VLOOKUP(SUBSTITUTE(SUBSTITUTE(H458,"~","~~"),"*","~*"),إعدادات_الأنواع!$A$4:$D$40,3,FALSE()),0),IFERROR(VLOOKUP(SUBSTITUTE(SUBSTITUTE(H458,"~","~~"),"*","~*"),إعدادات_الأنواع!$A$4:$D$40,4,FALSE()),0)))))</f>
        <v/>
      </c>
      <c r="M458" s="47" t="str">
        <f>IF(OR(K458="لم يدفع",B458=""),"",IFERROR(VLOOKUP(SUBSTITUTE(SUBSTITUTE(H458,"~","~~"),"*","~*"),إعدادات_الأنواع!$A$4:$E$40,5,FALSE()),0))</f>
        <v/>
      </c>
      <c r="N458" s="47" t="str">
        <f>IF(OR(K458="لم يدفع",K458="تأمين فقط",K458="اشتراك 300",B458=""),"",IFERROR(VLOOKUP(SUBSTITUTE(SUBSTITUTE(H458,"~","~~"),"*","~*"),إعدادات_الأنواع!$A$4:$F$40,6,FALSE()),0))</f>
        <v/>
      </c>
      <c r="O458" s="55" t="str">
        <f t="shared" si="30"/>
        <v/>
      </c>
      <c r="P458" s="48" t="str">
        <f t="shared" ca="1" si="31"/>
        <v/>
      </c>
      <c r="Q458" s="52"/>
      <c r="R458" s="49"/>
      <c r="S458" s="50" t="str">
        <f>IF(B458="","",COUNTA(التجديد!E458:E458))</f>
        <v/>
      </c>
      <c r="T458" s="51" t="str">
        <f>IF(B458="","",IFERROR(VLOOKUP(SUBSTITUTE(SUBSTITUTE(H458,"~","~~"),"*","~*"),إعدادات_الأنواع!$A$4:$B$40,2,FALSE()),"?"))</f>
        <v/>
      </c>
    </row>
    <row r="459" spans="1:20" ht="15" customHeight="1">
      <c r="A459" s="20" t="str">
        <f>IF(B459="","",IF(T459="?","⚠️ نوع غير معرف",T459&amp;TEXT(COUNTIFS($T$3:T459,T459),"000")))</f>
        <v/>
      </c>
      <c r="B459" s="38"/>
      <c r="C459" s="38"/>
      <c r="D459" s="39"/>
      <c r="E459" s="54"/>
      <c r="F459" s="41" t="str">
        <f t="shared" ca="1" si="28"/>
        <v/>
      </c>
      <c r="G459" s="42"/>
      <c r="H459" s="37"/>
      <c r="I459" s="43"/>
      <c r="J459" s="44" t="str">
        <f t="shared" si="29"/>
        <v/>
      </c>
      <c r="K459" s="45"/>
      <c r="L459" s="46" t="str">
        <f>IF(OR(K459="لم يدفع",B459=""),"",IF(K459="تأمين فقط",0,IF(K459="اشتراك 300",300,IF(F459&lt;14,IFERROR(VLOOKUP(SUBSTITUTE(SUBSTITUTE(H459,"~","~~"),"*","~*"),إعدادات_الأنواع!$A$4:$D$40,3,FALSE()),0),IFERROR(VLOOKUP(SUBSTITUTE(SUBSTITUTE(H459,"~","~~"),"*","~*"),إعدادات_الأنواع!$A$4:$D$40,4,FALSE()),0)))))</f>
        <v/>
      </c>
      <c r="M459" s="47" t="str">
        <f>IF(OR(K459="لم يدفع",B459=""),"",IFERROR(VLOOKUP(SUBSTITUTE(SUBSTITUTE(H459,"~","~~"),"*","~*"),إعدادات_الأنواع!$A$4:$E$40,5,FALSE()),0))</f>
        <v/>
      </c>
      <c r="N459" s="47" t="str">
        <f>IF(OR(K459="لم يدفع",K459="تأمين فقط",K459="اشتراك 300",B459=""),"",IFERROR(VLOOKUP(SUBSTITUTE(SUBSTITUTE(H459,"~","~~"),"*","~*"),إعدادات_الأنواع!$A$4:$F$40,6,FALSE()),0))</f>
        <v/>
      </c>
      <c r="O459" s="55" t="str">
        <f t="shared" si="30"/>
        <v/>
      </c>
      <c r="P459" s="48" t="str">
        <f t="shared" ca="1" si="31"/>
        <v/>
      </c>
      <c r="Q459" s="52"/>
      <c r="R459" s="49"/>
      <c r="S459" s="50" t="str">
        <f>IF(B459="","",COUNTA(التجديد!E459:E459))</f>
        <v/>
      </c>
      <c r="T459" s="51" t="str">
        <f>IF(B459="","",IFERROR(VLOOKUP(SUBSTITUTE(SUBSTITUTE(H459,"~","~~"),"*","~*"),إعدادات_الأنواع!$A$4:$B$40,2,FALSE()),"?"))</f>
        <v/>
      </c>
    </row>
    <row r="460" spans="1:20" ht="15" customHeight="1">
      <c r="A460" s="20" t="str">
        <f>IF(B460="","",IF(T460="?","⚠️ نوع غير معرف",T460&amp;TEXT(COUNTIFS($T$3:T460,T460),"000")))</f>
        <v/>
      </c>
      <c r="B460" s="38"/>
      <c r="C460" s="38"/>
      <c r="D460" s="39"/>
      <c r="E460" s="54"/>
      <c r="F460" s="41" t="str">
        <f t="shared" ca="1" si="28"/>
        <v/>
      </c>
      <c r="G460" s="42"/>
      <c r="H460" s="37"/>
      <c r="I460" s="43"/>
      <c r="J460" s="44" t="str">
        <f t="shared" si="29"/>
        <v/>
      </c>
      <c r="K460" s="45"/>
      <c r="L460" s="46" t="str">
        <f>IF(OR(K460="لم يدفع",B460=""),"",IF(K460="تأمين فقط",0,IF(K460="اشتراك 300",300,IF(F460&lt;14,IFERROR(VLOOKUP(SUBSTITUTE(SUBSTITUTE(H460,"~","~~"),"*","~*"),إعدادات_الأنواع!$A$4:$D$40,3,FALSE()),0),IFERROR(VLOOKUP(SUBSTITUTE(SUBSTITUTE(H460,"~","~~"),"*","~*"),إعدادات_الأنواع!$A$4:$D$40,4,FALSE()),0)))))</f>
        <v/>
      </c>
      <c r="M460" s="47" t="str">
        <f>IF(OR(K460="لم يدفع",B460=""),"",IFERROR(VLOOKUP(SUBSTITUTE(SUBSTITUTE(H460,"~","~~"),"*","~*"),إعدادات_الأنواع!$A$4:$E$40,5,FALSE()),0))</f>
        <v/>
      </c>
      <c r="N460" s="47" t="str">
        <f>IF(OR(K460="لم يدفع",K460="تأمين فقط",K460="اشتراك 300",B460=""),"",IFERROR(VLOOKUP(SUBSTITUTE(SUBSTITUTE(H460,"~","~~"),"*","~*"),إعدادات_الأنواع!$A$4:$F$40,6,FALSE()),0))</f>
        <v/>
      </c>
      <c r="O460" s="55" t="str">
        <f t="shared" si="30"/>
        <v/>
      </c>
      <c r="P460" s="48" t="str">
        <f t="shared" ca="1" si="31"/>
        <v/>
      </c>
      <c r="Q460" s="52"/>
      <c r="R460" s="49"/>
      <c r="S460" s="50" t="str">
        <f>IF(B460="","",COUNTA(التجديد!E460:E460))</f>
        <v/>
      </c>
      <c r="T460" s="51" t="str">
        <f>IF(B460="","",IFERROR(VLOOKUP(SUBSTITUTE(SUBSTITUTE(H460,"~","~~"),"*","~*"),إعدادات_الأنواع!$A$4:$B$40,2,FALSE()),"?"))</f>
        <v/>
      </c>
    </row>
    <row r="461" spans="1:20" ht="15" customHeight="1">
      <c r="A461" s="20" t="str">
        <f>IF(B461="","",IF(T461="?","⚠️ نوع غير معرف",T461&amp;TEXT(COUNTIFS($T$3:T461,T461),"000")))</f>
        <v/>
      </c>
      <c r="B461" s="38"/>
      <c r="C461" s="38"/>
      <c r="D461" s="39"/>
      <c r="E461" s="54"/>
      <c r="F461" s="41" t="str">
        <f t="shared" ca="1" si="28"/>
        <v/>
      </c>
      <c r="G461" s="42"/>
      <c r="H461" s="37"/>
      <c r="I461" s="43"/>
      <c r="J461" s="44" t="str">
        <f t="shared" si="29"/>
        <v/>
      </c>
      <c r="K461" s="45"/>
      <c r="L461" s="46" t="str">
        <f>IF(OR(K461="لم يدفع",B461=""),"",IF(K461="تأمين فقط",0,IF(K461="اشتراك 300",300,IF(F461&lt;14,IFERROR(VLOOKUP(SUBSTITUTE(SUBSTITUTE(H461,"~","~~"),"*","~*"),إعدادات_الأنواع!$A$4:$D$40,3,FALSE()),0),IFERROR(VLOOKUP(SUBSTITUTE(SUBSTITUTE(H461,"~","~~"),"*","~*"),إعدادات_الأنواع!$A$4:$D$40,4,FALSE()),0)))))</f>
        <v/>
      </c>
      <c r="M461" s="47" t="str">
        <f>IF(OR(K461="لم يدفع",B461=""),"",IFERROR(VLOOKUP(SUBSTITUTE(SUBSTITUTE(H461,"~","~~"),"*","~*"),إعدادات_الأنواع!$A$4:$E$40,5,FALSE()),0))</f>
        <v/>
      </c>
      <c r="N461" s="47" t="str">
        <f>IF(OR(K461="لم يدفع",K461="تأمين فقط",K461="اشتراك 300",B461=""),"",IFERROR(VLOOKUP(SUBSTITUTE(SUBSTITUTE(H461,"~","~~"),"*","~*"),إعدادات_الأنواع!$A$4:$F$40,6,FALSE()),0))</f>
        <v/>
      </c>
      <c r="O461" s="55" t="str">
        <f t="shared" si="30"/>
        <v/>
      </c>
      <c r="P461" s="48" t="str">
        <f t="shared" ca="1" si="31"/>
        <v/>
      </c>
      <c r="Q461" s="52"/>
      <c r="R461" s="49"/>
      <c r="S461" s="50" t="str">
        <f>IF(B461="","",COUNTA(التجديد!E461:E461))</f>
        <v/>
      </c>
      <c r="T461" s="51" t="str">
        <f>IF(B461="","",IFERROR(VLOOKUP(SUBSTITUTE(SUBSTITUTE(H461,"~","~~"),"*","~*"),إعدادات_الأنواع!$A$4:$B$40,2,FALSE()),"?"))</f>
        <v/>
      </c>
    </row>
    <row r="462" spans="1:20" ht="15" customHeight="1">
      <c r="A462" s="20" t="str">
        <f>IF(B462="","",IF(T462="?","⚠️ نوع غير معرف",T462&amp;TEXT(COUNTIFS($T$3:T462,T462),"000")))</f>
        <v/>
      </c>
      <c r="B462" s="38"/>
      <c r="C462" s="38"/>
      <c r="D462" s="39"/>
      <c r="E462" s="54"/>
      <c r="F462" s="41" t="str">
        <f t="shared" ca="1" si="28"/>
        <v/>
      </c>
      <c r="G462" s="42"/>
      <c r="H462" s="37"/>
      <c r="I462" s="43"/>
      <c r="J462" s="44" t="str">
        <f t="shared" si="29"/>
        <v/>
      </c>
      <c r="K462" s="45"/>
      <c r="L462" s="46" t="str">
        <f>IF(OR(K462="لم يدفع",B462=""),"",IF(K462="تأمين فقط",0,IF(K462="اشتراك 300",300,IF(F462&lt;14,IFERROR(VLOOKUP(SUBSTITUTE(SUBSTITUTE(H462,"~","~~"),"*","~*"),إعدادات_الأنواع!$A$4:$D$40,3,FALSE()),0),IFERROR(VLOOKUP(SUBSTITUTE(SUBSTITUTE(H462,"~","~~"),"*","~*"),إعدادات_الأنواع!$A$4:$D$40,4,FALSE()),0)))))</f>
        <v/>
      </c>
      <c r="M462" s="47" t="str">
        <f>IF(OR(K462="لم يدفع",B462=""),"",IFERROR(VLOOKUP(SUBSTITUTE(SUBSTITUTE(H462,"~","~~"),"*","~*"),إعدادات_الأنواع!$A$4:$E$40,5,FALSE()),0))</f>
        <v/>
      </c>
      <c r="N462" s="47" t="str">
        <f>IF(OR(K462="لم يدفع",K462="تأمين فقط",K462="اشتراك 300",B462=""),"",IFERROR(VLOOKUP(SUBSTITUTE(SUBSTITUTE(H462,"~","~~"),"*","~*"),إعدادات_الأنواع!$A$4:$F$40,6,FALSE()),0))</f>
        <v/>
      </c>
      <c r="O462" s="55" t="str">
        <f t="shared" si="30"/>
        <v/>
      </c>
      <c r="P462" s="48" t="str">
        <f t="shared" ca="1" si="31"/>
        <v/>
      </c>
      <c r="Q462" s="52"/>
      <c r="R462" s="49"/>
      <c r="S462" s="50" t="str">
        <f>IF(B462="","",COUNTA(التجديد!E462:E462))</f>
        <v/>
      </c>
      <c r="T462" s="51" t="str">
        <f>IF(B462="","",IFERROR(VLOOKUP(SUBSTITUTE(SUBSTITUTE(H462,"~","~~"),"*","~*"),إعدادات_الأنواع!$A$4:$B$40,2,FALSE()),"?"))</f>
        <v/>
      </c>
    </row>
    <row r="463" spans="1:20" ht="15" customHeight="1">
      <c r="A463" s="20" t="str">
        <f>IF(B463="","",IF(T463="?","⚠️ نوع غير معرف",T463&amp;TEXT(COUNTIFS($T$3:T463,T463),"000")))</f>
        <v/>
      </c>
      <c r="B463" s="38"/>
      <c r="C463" s="38"/>
      <c r="D463" s="39"/>
      <c r="E463" s="54"/>
      <c r="F463" s="41" t="str">
        <f t="shared" ca="1" si="28"/>
        <v/>
      </c>
      <c r="G463" s="42"/>
      <c r="H463" s="37"/>
      <c r="I463" s="43"/>
      <c r="J463" s="44" t="str">
        <f t="shared" si="29"/>
        <v/>
      </c>
      <c r="K463" s="45"/>
      <c r="L463" s="46" t="str">
        <f>IF(OR(K463="لم يدفع",B463=""),"",IF(K463="تأمين فقط",0,IF(K463="اشتراك 300",300,IF(F463&lt;14,IFERROR(VLOOKUP(SUBSTITUTE(SUBSTITUTE(H463,"~","~~"),"*","~*"),إعدادات_الأنواع!$A$4:$D$40,3,FALSE()),0),IFERROR(VLOOKUP(SUBSTITUTE(SUBSTITUTE(H463,"~","~~"),"*","~*"),إعدادات_الأنواع!$A$4:$D$40,4,FALSE()),0)))))</f>
        <v/>
      </c>
      <c r="M463" s="47" t="str">
        <f>IF(OR(K463="لم يدفع",B463=""),"",IFERROR(VLOOKUP(SUBSTITUTE(SUBSTITUTE(H463,"~","~~"),"*","~*"),إعدادات_الأنواع!$A$4:$E$40,5,FALSE()),0))</f>
        <v/>
      </c>
      <c r="N463" s="47" t="str">
        <f>IF(OR(K463="لم يدفع",K463="تأمين فقط",K463="اشتراك 300",B463=""),"",IFERROR(VLOOKUP(SUBSTITUTE(SUBSTITUTE(H463,"~","~~"),"*","~*"),إعدادات_الأنواع!$A$4:$F$40,6,FALSE()),0))</f>
        <v/>
      </c>
      <c r="O463" s="55" t="str">
        <f t="shared" si="30"/>
        <v/>
      </c>
      <c r="P463" s="48" t="str">
        <f t="shared" ca="1" si="31"/>
        <v/>
      </c>
      <c r="Q463" s="52"/>
      <c r="R463" s="49"/>
      <c r="S463" s="50" t="str">
        <f>IF(B463="","",COUNTA(التجديد!E463:E463))</f>
        <v/>
      </c>
      <c r="T463" s="51" t="str">
        <f>IF(B463="","",IFERROR(VLOOKUP(SUBSTITUTE(SUBSTITUTE(H463,"~","~~"),"*","~*"),إعدادات_الأنواع!$A$4:$B$40,2,FALSE()),"?"))</f>
        <v/>
      </c>
    </row>
    <row r="464" spans="1:20" ht="15" customHeight="1">
      <c r="A464" s="20" t="str">
        <f>IF(B464="","",IF(T464="?","⚠️ نوع غير معرف",T464&amp;TEXT(COUNTIFS($T$3:T464,T464),"000")))</f>
        <v/>
      </c>
      <c r="B464" s="38"/>
      <c r="C464" s="38"/>
      <c r="D464" s="39"/>
      <c r="E464" s="54"/>
      <c r="F464" s="41" t="str">
        <f t="shared" ca="1" si="28"/>
        <v/>
      </c>
      <c r="G464" s="42"/>
      <c r="H464" s="37"/>
      <c r="I464" s="43"/>
      <c r="J464" s="44" t="str">
        <f t="shared" si="29"/>
        <v/>
      </c>
      <c r="K464" s="45"/>
      <c r="L464" s="46" t="str">
        <f>IF(OR(K464="لم يدفع",B464=""),"",IF(K464="تأمين فقط",0,IF(K464="اشتراك 300",300,IF(F464&lt;14,IFERROR(VLOOKUP(SUBSTITUTE(SUBSTITUTE(H464,"~","~~"),"*","~*"),إعدادات_الأنواع!$A$4:$D$40,3,FALSE()),0),IFERROR(VLOOKUP(SUBSTITUTE(SUBSTITUTE(H464,"~","~~"),"*","~*"),إعدادات_الأنواع!$A$4:$D$40,4,FALSE()),0)))))</f>
        <v/>
      </c>
      <c r="M464" s="47" t="str">
        <f>IF(OR(K464="لم يدفع",B464=""),"",IFERROR(VLOOKUP(SUBSTITUTE(SUBSTITUTE(H464,"~","~~"),"*","~*"),إعدادات_الأنواع!$A$4:$E$40,5,FALSE()),0))</f>
        <v/>
      </c>
      <c r="N464" s="47" t="str">
        <f>IF(OR(K464="لم يدفع",K464="تأمين فقط",K464="اشتراك 300",B464=""),"",IFERROR(VLOOKUP(SUBSTITUTE(SUBSTITUTE(H464,"~","~~"),"*","~*"),إعدادات_الأنواع!$A$4:$F$40,6,FALSE()),0))</f>
        <v/>
      </c>
      <c r="O464" s="55" t="str">
        <f t="shared" si="30"/>
        <v/>
      </c>
      <c r="P464" s="48" t="str">
        <f t="shared" ca="1" si="31"/>
        <v/>
      </c>
      <c r="Q464" s="52"/>
      <c r="R464" s="49"/>
      <c r="S464" s="50" t="str">
        <f>IF(B464="","",COUNTA(التجديد!E464:E464))</f>
        <v/>
      </c>
      <c r="T464" s="51" t="str">
        <f>IF(B464="","",IFERROR(VLOOKUP(SUBSTITUTE(SUBSTITUTE(H464,"~","~~"),"*","~*"),إعدادات_الأنواع!$A$4:$B$40,2,FALSE()),"?"))</f>
        <v/>
      </c>
    </row>
    <row r="465" spans="1:20" ht="15" customHeight="1">
      <c r="A465" s="20" t="str">
        <f>IF(B465="","",IF(T465="?","⚠️ نوع غير معرف",T465&amp;TEXT(COUNTIFS($T$3:T465,T465),"000")))</f>
        <v/>
      </c>
      <c r="B465" s="38"/>
      <c r="C465" s="38"/>
      <c r="D465" s="39"/>
      <c r="E465" s="54"/>
      <c r="F465" s="41" t="str">
        <f t="shared" ca="1" si="28"/>
        <v/>
      </c>
      <c r="G465" s="42"/>
      <c r="H465" s="37"/>
      <c r="I465" s="43"/>
      <c r="J465" s="44" t="str">
        <f t="shared" si="29"/>
        <v/>
      </c>
      <c r="K465" s="45"/>
      <c r="L465" s="46" t="str">
        <f>IF(OR(K465="لم يدفع",B465=""),"",IF(K465="تأمين فقط",0,IF(K465="اشتراك 300",300,IF(F465&lt;14,IFERROR(VLOOKUP(SUBSTITUTE(SUBSTITUTE(H465,"~","~~"),"*","~*"),إعدادات_الأنواع!$A$4:$D$40,3,FALSE()),0),IFERROR(VLOOKUP(SUBSTITUTE(SUBSTITUTE(H465,"~","~~"),"*","~*"),إعدادات_الأنواع!$A$4:$D$40,4,FALSE()),0)))))</f>
        <v/>
      </c>
      <c r="M465" s="47" t="str">
        <f>IF(OR(K465="لم يدفع",B465=""),"",IFERROR(VLOOKUP(SUBSTITUTE(SUBSTITUTE(H465,"~","~~"),"*","~*"),إعدادات_الأنواع!$A$4:$E$40,5,FALSE()),0))</f>
        <v/>
      </c>
      <c r="N465" s="47" t="str">
        <f>IF(OR(K465="لم يدفع",K465="تأمين فقط",K465="اشتراك 300",B465=""),"",IFERROR(VLOOKUP(SUBSTITUTE(SUBSTITUTE(H465,"~","~~"),"*","~*"),إعدادات_الأنواع!$A$4:$F$40,6,FALSE()),0))</f>
        <v/>
      </c>
      <c r="O465" s="55" t="str">
        <f t="shared" si="30"/>
        <v/>
      </c>
      <c r="P465" s="48" t="str">
        <f t="shared" ca="1" si="31"/>
        <v/>
      </c>
      <c r="Q465" s="52"/>
      <c r="R465" s="49"/>
      <c r="S465" s="50" t="str">
        <f>IF(B465="","",COUNTA(التجديد!E465:E465))</f>
        <v/>
      </c>
      <c r="T465" s="51" t="str">
        <f>IF(B465="","",IFERROR(VLOOKUP(SUBSTITUTE(SUBSTITUTE(H465,"~","~~"),"*","~*"),إعدادات_الأنواع!$A$4:$B$40,2,FALSE()),"?"))</f>
        <v/>
      </c>
    </row>
    <row r="466" spans="1:20" ht="15" customHeight="1">
      <c r="A466" s="20" t="str">
        <f>IF(B466="","",IF(T466="?","⚠️ نوع غير معرف",T466&amp;TEXT(COUNTIFS($T$3:T466,T466),"000")))</f>
        <v/>
      </c>
      <c r="B466" s="38"/>
      <c r="C466" s="38"/>
      <c r="D466" s="39"/>
      <c r="E466" s="54"/>
      <c r="F466" s="41" t="str">
        <f t="shared" ca="1" si="28"/>
        <v/>
      </c>
      <c r="G466" s="42"/>
      <c r="H466" s="37"/>
      <c r="I466" s="43"/>
      <c r="J466" s="44" t="str">
        <f t="shared" si="29"/>
        <v/>
      </c>
      <c r="K466" s="45"/>
      <c r="L466" s="46" t="str">
        <f>IF(OR(K466="لم يدفع",B466=""),"",IF(K466="تأمين فقط",0,IF(K466="اشتراك 300",300,IF(F466&lt;14,IFERROR(VLOOKUP(SUBSTITUTE(SUBSTITUTE(H466,"~","~~"),"*","~*"),إعدادات_الأنواع!$A$4:$D$40,3,FALSE()),0),IFERROR(VLOOKUP(SUBSTITUTE(SUBSTITUTE(H466,"~","~~"),"*","~*"),إعدادات_الأنواع!$A$4:$D$40,4,FALSE()),0)))))</f>
        <v/>
      </c>
      <c r="M466" s="47" t="str">
        <f>IF(OR(K466="لم يدفع",B466=""),"",IFERROR(VLOOKUP(SUBSTITUTE(SUBSTITUTE(H466,"~","~~"),"*","~*"),إعدادات_الأنواع!$A$4:$E$40,5,FALSE()),0))</f>
        <v/>
      </c>
      <c r="N466" s="47" t="str">
        <f>IF(OR(K466="لم يدفع",K466="تأمين فقط",K466="اشتراك 300",B466=""),"",IFERROR(VLOOKUP(SUBSTITUTE(SUBSTITUTE(H466,"~","~~"),"*","~*"),إعدادات_الأنواع!$A$4:$F$40,6,FALSE()),0))</f>
        <v/>
      </c>
      <c r="O466" s="55" t="str">
        <f t="shared" si="30"/>
        <v/>
      </c>
      <c r="P466" s="48" t="str">
        <f t="shared" ca="1" si="31"/>
        <v/>
      </c>
      <c r="Q466" s="52"/>
      <c r="R466" s="49"/>
      <c r="S466" s="50" t="str">
        <f>IF(B466="","",COUNTA(التجديد!E466:E466))</f>
        <v/>
      </c>
      <c r="T466" s="51" t="str">
        <f>IF(B466="","",IFERROR(VLOOKUP(SUBSTITUTE(SUBSTITUTE(H466,"~","~~"),"*","~*"),إعدادات_الأنواع!$A$4:$B$40,2,FALSE()),"?"))</f>
        <v/>
      </c>
    </row>
    <row r="467" spans="1:20" ht="15" customHeight="1">
      <c r="A467" s="20" t="str">
        <f>IF(B467="","",IF(T467="?","⚠️ نوع غير معرف",T467&amp;TEXT(COUNTIFS($T$3:T467,T467),"000")))</f>
        <v/>
      </c>
      <c r="B467" s="38"/>
      <c r="C467" s="38"/>
      <c r="D467" s="39"/>
      <c r="E467" s="54"/>
      <c r="F467" s="41" t="str">
        <f t="shared" ca="1" si="28"/>
        <v/>
      </c>
      <c r="G467" s="42"/>
      <c r="H467" s="37"/>
      <c r="I467" s="43"/>
      <c r="J467" s="44" t="str">
        <f t="shared" si="29"/>
        <v/>
      </c>
      <c r="K467" s="45"/>
      <c r="L467" s="46" t="str">
        <f>IF(OR(K467="لم يدفع",B467=""),"",IF(K467="تأمين فقط",0,IF(K467="اشتراك 300",300,IF(F467&lt;14,IFERROR(VLOOKUP(SUBSTITUTE(SUBSTITUTE(H467,"~","~~"),"*","~*"),إعدادات_الأنواع!$A$4:$D$40,3,FALSE()),0),IFERROR(VLOOKUP(SUBSTITUTE(SUBSTITUTE(H467,"~","~~"),"*","~*"),إعدادات_الأنواع!$A$4:$D$40,4,FALSE()),0)))))</f>
        <v/>
      </c>
      <c r="M467" s="47" t="str">
        <f>IF(OR(K467="لم يدفع",B467=""),"",IFERROR(VLOOKUP(SUBSTITUTE(SUBSTITUTE(H467,"~","~~"),"*","~*"),إعدادات_الأنواع!$A$4:$E$40,5,FALSE()),0))</f>
        <v/>
      </c>
      <c r="N467" s="47" t="str">
        <f>IF(OR(K467="لم يدفع",K467="تأمين فقط",K467="اشتراك 300",B467=""),"",IFERROR(VLOOKUP(SUBSTITUTE(SUBSTITUTE(H467,"~","~~"),"*","~*"),إعدادات_الأنواع!$A$4:$F$40,6,FALSE()),0))</f>
        <v/>
      </c>
      <c r="O467" s="55" t="str">
        <f t="shared" si="30"/>
        <v/>
      </c>
      <c r="P467" s="48" t="str">
        <f t="shared" ca="1" si="31"/>
        <v/>
      </c>
      <c r="Q467" s="52"/>
      <c r="R467" s="49"/>
      <c r="S467" s="50" t="str">
        <f>IF(B467="","",COUNTA(التجديد!E467:E467))</f>
        <v/>
      </c>
      <c r="T467" s="51" t="str">
        <f>IF(B467="","",IFERROR(VLOOKUP(SUBSTITUTE(SUBSTITUTE(H467,"~","~~"),"*","~*"),إعدادات_الأنواع!$A$4:$B$40,2,FALSE()),"?"))</f>
        <v/>
      </c>
    </row>
    <row r="468" spans="1:20" ht="15" customHeight="1">
      <c r="A468" s="20" t="str">
        <f>IF(B468="","",IF(T468="?","⚠️ نوع غير معرف",T468&amp;TEXT(COUNTIFS($T$3:T468,T468),"000")))</f>
        <v/>
      </c>
      <c r="B468" s="38"/>
      <c r="C468" s="38"/>
      <c r="D468" s="39"/>
      <c r="E468" s="54"/>
      <c r="F468" s="41" t="str">
        <f t="shared" ca="1" si="28"/>
        <v/>
      </c>
      <c r="G468" s="42"/>
      <c r="H468" s="37"/>
      <c r="I468" s="43"/>
      <c r="J468" s="44" t="str">
        <f t="shared" si="29"/>
        <v/>
      </c>
      <c r="K468" s="45"/>
      <c r="L468" s="46" t="str">
        <f>IF(OR(K468="لم يدفع",B468=""),"",IF(K468="تأمين فقط",0,IF(K468="اشتراك 300",300,IF(F468&lt;14,IFERROR(VLOOKUP(SUBSTITUTE(SUBSTITUTE(H468,"~","~~"),"*","~*"),إعدادات_الأنواع!$A$4:$D$40,3,FALSE()),0),IFERROR(VLOOKUP(SUBSTITUTE(SUBSTITUTE(H468,"~","~~"),"*","~*"),إعدادات_الأنواع!$A$4:$D$40,4,FALSE()),0)))))</f>
        <v/>
      </c>
      <c r="M468" s="47" t="str">
        <f>IF(OR(K468="لم يدفع",B468=""),"",IFERROR(VLOOKUP(SUBSTITUTE(SUBSTITUTE(H468,"~","~~"),"*","~*"),إعدادات_الأنواع!$A$4:$E$40,5,FALSE()),0))</f>
        <v/>
      </c>
      <c r="N468" s="47" t="str">
        <f>IF(OR(K468="لم يدفع",K468="تأمين فقط",K468="اشتراك 300",B468=""),"",IFERROR(VLOOKUP(SUBSTITUTE(SUBSTITUTE(H468,"~","~~"),"*","~*"),إعدادات_الأنواع!$A$4:$F$40,6,FALSE()),0))</f>
        <v/>
      </c>
      <c r="O468" s="55" t="str">
        <f t="shared" si="30"/>
        <v/>
      </c>
      <c r="P468" s="48" t="str">
        <f t="shared" ca="1" si="31"/>
        <v/>
      </c>
      <c r="Q468" s="52"/>
      <c r="R468" s="49"/>
      <c r="S468" s="50" t="str">
        <f>IF(B468="","",COUNTA(التجديد!E468:E468))</f>
        <v/>
      </c>
      <c r="T468" s="51" t="str">
        <f>IF(B468="","",IFERROR(VLOOKUP(SUBSTITUTE(SUBSTITUTE(H468,"~","~~"),"*","~*"),إعدادات_الأنواع!$A$4:$B$40,2,FALSE()),"?"))</f>
        <v/>
      </c>
    </row>
    <row r="469" spans="1:20" ht="15" customHeight="1">
      <c r="A469" s="20" t="str">
        <f>IF(B469="","",IF(T469="?","⚠️ نوع غير معرف",T469&amp;TEXT(COUNTIFS($T$3:T469,T469),"000")))</f>
        <v/>
      </c>
      <c r="B469" s="38"/>
      <c r="C469" s="38"/>
      <c r="D469" s="39"/>
      <c r="E469" s="54"/>
      <c r="F469" s="41" t="str">
        <f t="shared" ca="1" si="28"/>
        <v/>
      </c>
      <c r="G469" s="42"/>
      <c r="H469" s="37"/>
      <c r="I469" s="43"/>
      <c r="J469" s="44" t="str">
        <f t="shared" si="29"/>
        <v/>
      </c>
      <c r="K469" s="45"/>
      <c r="L469" s="46" t="str">
        <f>IF(OR(K469="لم يدفع",B469=""),"",IF(K469="تأمين فقط",0,IF(K469="اشتراك 300",300,IF(F469&lt;14,IFERROR(VLOOKUP(SUBSTITUTE(SUBSTITUTE(H469,"~","~~"),"*","~*"),إعدادات_الأنواع!$A$4:$D$40,3,FALSE()),0),IFERROR(VLOOKUP(SUBSTITUTE(SUBSTITUTE(H469,"~","~~"),"*","~*"),إعدادات_الأنواع!$A$4:$D$40,4,FALSE()),0)))))</f>
        <v/>
      </c>
      <c r="M469" s="47" t="str">
        <f>IF(OR(K469="لم يدفع",B469=""),"",IFERROR(VLOOKUP(SUBSTITUTE(SUBSTITUTE(H469,"~","~~"),"*","~*"),إعدادات_الأنواع!$A$4:$E$40,5,FALSE()),0))</f>
        <v/>
      </c>
      <c r="N469" s="47" t="str">
        <f>IF(OR(K469="لم يدفع",K469="تأمين فقط",K469="اشتراك 300",B469=""),"",IFERROR(VLOOKUP(SUBSTITUTE(SUBSTITUTE(H469,"~","~~"),"*","~*"),إعدادات_الأنواع!$A$4:$F$40,6,FALSE()),0))</f>
        <v/>
      </c>
      <c r="O469" s="55" t="str">
        <f t="shared" si="30"/>
        <v/>
      </c>
      <c r="P469" s="48" t="str">
        <f t="shared" ca="1" si="31"/>
        <v/>
      </c>
      <c r="Q469" s="52"/>
      <c r="R469" s="49"/>
      <c r="S469" s="50" t="str">
        <f>IF(B469="","",COUNTA(التجديد!E469:E469))</f>
        <v/>
      </c>
      <c r="T469" s="51" t="str">
        <f>IF(B469="","",IFERROR(VLOOKUP(SUBSTITUTE(SUBSTITUTE(H469,"~","~~"),"*","~*"),إعدادات_الأنواع!$A$4:$B$40,2,FALSE()),"?"))</f>
        <v/>
      </c>
    </row>
    <row r="470" spans="1:20" ht="15" customHeight="1">
      <c r="A470" s="20" t="str">
        <f>IF(B470="","",IF(T470="?","⚠️ نوع غير معرف",T470&amp;TEXT(COUNTIFS($T$3:T470,T470),"000")))</f>
        <v/>
      </c>
      <c r="B470" s="38"/>
      <c r="C470" s="38"/>
      <c r="D470" s="39"/>
      <c r="E470" s="54"/>
      <c r="F470" s="41" t="str">
        <f t="shared" ca="1" si="28"/>
        <v/>
      </c>
      <c r="G470" s="42"/>
      <c r="H470" s="37"/>
      <c r="I470" s="43"/>
      <c r="J470" s="44" t="str">
        <f t="shared" si="29"/>
        <v/>
      </c>
      <c r="K470" s="45"/>
      <c r="L470" s="46" t="str">
        <f>IF(OR(K470="لم يدفع",B470=""),"",IF(K470="تأمين فقط",0,IF(K470="اشتراك 300",300,IF(F470&lt;14,IFERROR(VLOOKUP(SUBSTITUTE(SUBSTITUTE(H470,"~","~~"),"*","~*"),إعدادات_الأنواع!$A$4:$D$40,3,FALSE()),0),IFERROR(VLOOKUP(SUBSTITUTE(SUBSTITUTE(H470,"~","~~"),"*","~*"),إعدادات_الأنواع!$A$4:$D$40,4,FALSE()),0)))))</f>
        <v/>
      </c>
      <c r="M470" s="47" t="str">
        <f>IF(OR(K470="لم يدفع",B470=""),"",IFERROR(VLOOKUP(SUBSTITUTE(SUBSTITUTE(H470,"~","~~"),"*","~*"),إعدادات_الأنواع!$A$4:$E$40,5,FALSE()),0))</f>
        <v/>
      </c>
      <c r="N470" s="47" t="str">
        <f>IF(OR(K470="لم يدفع",K470="تأمين فقط",K470="اشتراك 300",B470=""),"",IFERROR(VLOOKUP(SUBSTITUTE(SUBSTITUTE(H470,"~","~~"),"*","~*"),إعدادات_الأنواع!$A$4:$F$40,6,FALSE()),0))</f>
        <v/>
      </c>
      <c r="O470" s="55" t="str">
        <f t="shared" si="30"/>
        <v/>
      </c>
      <c r="P470" s="48" t="str">
        <f t="shared" ca="1" si="31"/>
        <v/>
      </c>
      <c r="Q470" s="52"/>
      <c r="R470" s="49"/>
      <c r="S470" s="50" t="str">
        <f>IF(B470="","",COUNTA(التجديد!E470:E470))</f>
        <v/>
      </c>
      <c r="T470" s="51" t="str">
        <f>IF(B470="","",IFERROR(VLOOKUP(SUBSTITUTE(SUBSTITUTE(H470,"~","~~"),"*","~*"),إعدادات_الأنواع!$A$4:$B$40,2,FALSE()),"?"))</f>
        <v/>
      </c>
    </row>
    <row r="471" spans="1:20" ht="15" customHeight="1">
      <c r="A471" s="20" t="str">
        <f>IF(B471="","",IF(T471="?","⚠️ نوع غير معرف",T471&amp;TEXT(COUNTIFS($T$3:T471,T471),"000")))</f>
        <v/>
      </c>
      <c r="B471" s="38"/>
      <c r="C471" s="38"/>
      <c r="D471" s="39"/>
      <c r="E471" s="54"/>
      <c r="F471" s="41" t="str">
        <f t="shared" ca="1" si="28"/>
        <v/>
      </c>
      <c r="G471" s="42"/>
      <c r="H471" s="37"/>
      <c r="I471" s="43"/>
      <c r="J471" s="44" t="str">
        <f t="shared" si="29"/>
        <v/>
      </c>
      <c r="K471" s="45"/>
      <c r="L471" s="46" t="str">
        <f>IF(OR(K471="لم يدفع",B471=""),"",IF(K471="تأمين فقط",0,IF(K471="اشتراك 300",300,IF(F471&lt;14,IFERROR(VLOOKUP(SUBSTITUTE(SUBSTITUTE(H471,"~","~~"),"*","~*"),إعدادات_الأنواع!$A$4:$D$40,3,FALSE()),0),IFERROR(VLOOKUP(SUBSTITUTE(SUBSTITUTE(H471,"~","~~"),"*","~*"),إعدادات_الأنواع!$A$4:$D$40,4,FALSE()),0)))))</f>
        <v/>
      </c>
      <c r="M471" s="47" t="str">
        <f>IF(OR(K471="لم يدفع",B471=""),"",IFERROR(VLOOKUP(SUBSTITUTE(SUBSTITUTE(H471,"~","~~"),"*","~*"),إعدادات_الأنواع!$A$4:$E$40,5,FALSE()),0))</f>
        <v/>
      </c>
      <c r="N471" s="47" t="str">
        <f>IF(OR(K471="لم يدفع",K471="تأمين فقط",K471="اشتراك 300",B471=""),"",IFERROR(VLOOKUP(SUBSTITUTE(SUBSTITUTE(H471,"~","~~"),"*","~*"),إعدادات_الأنواع!$A$4:$F$40,6,FALSE()),0))</f>
        <v/>
      </c>
      <c r="O471" s="55" t="str">
        <f t="shared" si="30"/>
        <v/>
      </c>
      <c r="P471" s="48" t="str">
        <f t="shared" ca="1" si="31"/>
        <v/>
      </c>
      <c r="Q471" s="52"/>
      <c r="R471" s="49"/>
      <c r="S471" s="50" t="str">
        <f>IF(B471="","",COUNTA(التجديد!E471:E471))</f>
        <v/>
      </c>
      <c r="T471" s="51" t="str">
        <f>IF(B471="","",IFERROR(VLOOKUP(SUBSTITUTE(SUBSTITUTE(H471,"~","~~"),"*","~*"),إعدادات_الأنواع!$A$4:$B$40,2,FALSE()),"?"))</f>
        <v/>
      </c>
    </row>
    <row r="472" spans="1:20" ht="15" customHeight="1">
      <c r="A472" s="20" t="str">
        <f>IF(B472="","",IF(T472="?","⚠️ نوع غير معرف",T472&amp;TEXT(COUNTIFS($T$3:T472,T472),"000")))</f>
        <v/>
      </c>
      <c r="B472" s="38"/>
      <c r="C472" s="38"/>
      <c r="D472" s="39"/>
      <c r="E472" s="54"/>
      <c r="F472" s="41" t="str">
        <f t="shared" ca="1" si="28"/>
        <v/>
      </c>
      <c r="G472" s="42"/>
      <c r="H472" s="37"/>
      <c r="I472" s="43"/>
      <c r="J472" s="44" t="str">
        <f t="shared" si="29"/>
        <v/>
      </c>
      <c r="K472" s="45"/>
      <c r="L472" s="46" t="str">
        <f>IF(OR(K472="لم يدفع",B472=""),"",IF(K472="تأمين فقط",0,IF(K472="اشتراك 300",300,IF(F472&lt;14,IFERROR(VLOOKUP(SUBSTITUTE(SUBSTITUTE(H472,"~","~~"),"*","~*"),إعدادات_الأنواع!$A$4:$D$40,3,FALSE()),0),IFERROR(VLOOKUP(SUBSTITUTE(SUBSTITUTE(H472,"~","~~"),"*","~*"),إعدادات_الأنواع!$A$4:$D$40,4,FALSE()),0)))))</f>
        <v/>
      </c>
      <c r="M472" s="47" t="str">
        <f>IF(OR(K472="لم يدفع",B472=""),"",IFERROR(VLOOKUP(SUBSTITUTE(SUBSTITUTE(H472,"~","~~"),"*","~*"),إعدادات_الأنواع!$A$4:$E$40,5,FALSE()),0))</f>
        <v/>
      </c>
      <c r="N472" s="47" t="str">
        <f>IF(OR(K472="لم يدفع",K472="تأمين فقط",K472="اشتراك 300",B472=""),"",IFERROR(VLOOKUP(SUBSTITUTE(SUBSTITUTE(H472,"~","~~"),"*","~*"),إعدادات_الأنواع!$A$4:$F$40,6,FALSE()),0))</f>
        <v/>
      </c>
      <c r="O472" s="55" t="str">
        <f t="shared" si="30"/>
        <v/>
      </c>
      <c r="P472" s="48" t="str">
        <f t="shared" ca="1" si="31"/>
        <v/>
      </c>
      <c r="Q472" s="52"/>
      <c r="R472" s="49"/>
      <c r="S472" s="50" t="str">
        <f>IF(B472="","",COUNTA(التجديد!E472:E472))</f>
        <v/>
      </c>
      <c r="T472" s="51" t="str">
        <f>IF(B472="","",IFERROR(VLOOKUP(SUBSTITUTE(SUBSTITUTE(H472,"~","~~"),"*","~*"),إعدادات_الأنواع!$A$4:$B$40,2,FALSE()),"?"))</f>
        <v/>
      </c>
    </row>
    <row r="473" spans="1:20" ht="15" customHeight="1">
      <c r="A473" s="20" t="str">
        <f>IF(B473="","",IF(T473="?","⚠️ نوع غير معرف",T473&amp;TEXT(COUNTIFS($T$3:T473,T473),"000")))</f>
        <v/>
      </c>
      <c r="B473" s="38"/>
      <c r="C473" s="38"/>
      <c r="D473" s="39"/>
      <c r="E473" s="54"/>
      <c r="F473" s="41" t="str">
        <f t="shared" ca="1" si="28"/>
        <v/>
      </c>
      <c r="G473" s="42"/>
      <c r="H473" s="37"/>
      <c r="I473" s="43"/>
      <c r="J473" s="44" t="str">
        <f t="shared" si="29"/>
        <v/>
      </c>
      <c r="K473" s="45"/>
      <c r="L473" s="46" t="str">
        <f>IF(OR(K473="لم يدفع",B473=""),"",IF(K473="تأمين فقط",0,IF(K473="اشتراك 300",300,IF(F473&lt;14,IFERROR(VLOOKUP(SUBSTITUTE(SUBSTITUTE(H473,"~","~~"),"*","~*"),إعدادات_الأنواع!$A$4:$D$40,3,FALSE()),0),IFERROR(VLOOKUP(SUBSTITUTE(SUBSTITUTE(H473,"~","~~"),"*","~*"),إعدادات_الأنواع!$A$4:$D$40,4,FALSE()),0)))))</f>
        <v/>
      </c>
      <c r="M473" s="47" t="str">
        <f>IF(OR(K473="لم يدفع",B473=""),"",IFERROR(VLOOKUP(SUBSTITUTE(SUBSTITUTE(H473,"~","~~"),"*","~*"),إعدادات_الأنواع!$A$4:$E$40,5,FALSE()),0))</f>
        <v/>
      </c>
      <c r="N473" s="47" t="str">
        <f>IF(OR(K473="لم يدفع",K473="تأمين فقط",K473="اشتراك 300",B473=""),"",IFERROR(VLOOKUP(SUBSTITUTE(SUBSTITUTE(H473,"~","~~"),"*","~*"),إعدادات_الأنواع!$A$4:$F$40,6,FALSE()),0))</f>
        <v/>
      </c>
      <c r="O473" s="55" t="str">
        <f t="shared" si="30"/>
        <v/>
      </c>
      <c r="P473" s="48" t="str">
        <f t="shared" ca="1" si="31"/>
        <v/>
      </c>
      <c r="Q473" s="52"/>
      <c r="R473" s="49"/>
      <c r="S473" s="50" t="str">
        <f>IF(B473="","",COUNTA(التجديد!E473:E473))</f>
        <v/>
      </c>
      <c r="T473" s="51" t="str">
        <f>IF(B473="","",IFERROR(VLOOKUP(SUBSTITUTE(SUBSTITUTE(H473,"~","~~"),"*","~*"),إعدادات_الأنواع!$A$4:$B$40,2,FALSE()),"?"))</f>
        <v/>
      </c>
    </row>
    <row r="474" spans="1:20" ht="15" customHeight="1">
      <c r="A474" s="20" t="str">
        <f>IF(B474="","",IF(T474="?","⚠️ نوع غير معرف",T474&amp;TEXT(COUNTIFS($T$3:T474,T474),"000")))</f>
        <v/>
      </c>
      <c r="B474" s="38"/>
      <c r="C474" s="38"/>
      <c r="D474" s="39"/>
      <c r="E474" s="54"/>
      <c r="F474" s="41" t="str">
        <f t="shared" ca="1" si="28"/>
        <v/>
      </c>
      <c r="G474" s="42"/>
      <c r="H474" s="37"/>
      <c r="I474" s="43"/>
      <c r="J474" s="44" t="str">
        <f t="shared" si="29"/>
        <v/>
      </c>
      <c r="K474" s="45"/>
      <c r="L474" s="46" t="str">
        <f>IF(OR(K474="لم يدفع",B474=""),"",IF(K474="تأمين فقط",0,IF(K474="اشتراك 300",300,IF(F474&lt;14,IFERROR(VLOOKUP(SUBSTITUTE(SUBSTITUTE(H474,"~","~~"),"*","~*"),إعدادات_الأنواع!$A$4:$D$40,3,FALSE()),0),IFERROR(VLOOKUP(SUBSTITUTE(SUBSTITUTE(H474,"~","~~"),"*","~*"),إعدادات_الأنواع!$A$4:$D$40,4,FALSE()),0)))))</f>
        <v/>
      </c>
      <c r="M474" s="47" t="str">
        <f>IF(OR(K474="لم يدفع",B474=""),"",IFERROR(VLOOKUP(SUBSTITUTE(SUBSTITUTE(H474,"~","~~"),"*","~*"),إعدادات_الأنواع!$A$4:$E$40,5,FALSE()),0))</f>
        <v/>
      </c>
      <c r="N474" s="47" t="str">
        <f>IF(OR(K474="لم يدفع",K474="تأمين فقط",K474="اشتراك 300",B474=""),"",IFERROR(VLOOKUP(SUBSTITUTE(SUBSTITUTE(H474,"~","~~"),"*","~*"),إعدادات_الأنواع!$A$4:$F$40,6,FALSE()),0))</f>
        <v/>
      </c>
      <c r="O474" s="55" t="str">
        <f t="shared" si="30"/>
        <v/>
      </c>
      <c r="P474" s="48" t="str">
        <f t="shared" ca="1" si="31"/>
        <v/>
      </c>
      <c r="Q474" s="52"/>
      <c r="R474" s="49"/>
      <c r="S474" s="50" t="str">
        <f>IF(B474="","",COUNTA(التجديد!E474:E474))</f>
        <v/>
      </c>
      <c r="T474" s="51" t="str">
        <f>IF(B474="","",IFERROR(VLOOKUP(SUBSTITUTE(SUBSTITUTE(H474,"~","~~"),"*","~*"),إعدادات_الأنواع!$A$4:$B$40,2,FALSE()),"?"))</f>
        <v/>
      </c>
    </row>
    <row r="475" spans="1:20" ht="15" customHeight="1">
      <c r="A475" s="20" t="str">
        <f>IF(B475="","",IF(T475="?","⚠️ نوع غير معرف",T475&amp;TEXT(COUNTIFS($T$3:T475,T475),"000")))</f>
        <v/>
      </c>
      <c r="B475" s="38"/>
      <c r="C475" s="38"/>
      <c r="D475" s="39"/>
      <c r="E475" s="54"/>
      <c r="F475" s="41" t="str">
        <f t="shared" ca="1" si="28"/>
        <v/>
      </c>
      <c r="G475" s="42"/>
      <c r="H475" s="37"/>
      <c r="I475" s="43"/>
      <c r="J475" s="44" t="str">
        <f t="shared" si="29"/>
        <v/>
      </c>
      <c r="K475" s="45"/>
      <c r="L475" s="46" t="str">
        <f>IF(OR(K475="لم يدفع",B475=""),"",IF(K475="تأمين فقط",0,IF(K475="اشتراك 300",300,IF(F475&lt;14,IFERROR(VLOOKUP(SUBSTITUTE(SUBSTITUTE(H475,"~","~~"),"*","~*"),إعدادات_الأنواع!$A$4:$D$40,3,FALSE()),0),IFERROR(VLOOKUP(SUBSTITUTE(SUBSTITUTE(H475,"~","~~"),"*","~*"),إعدادات_الأنواع!$A$4:$D$40,4,FALSE()),0)))))</f>
        <v/>
      </c>
      <c r="M475" s="47" t="str">
        <f>IF(OR(K475="لم يدفع",B475=""),"",IFERROR(VLOOKUP(SUBSTITUTE(SUBSTITUTE(H475,"~","~~"),"*","~*"),إعدادات_الأنواع!$A$4:$E$40,5,FALSE()),0))</f>
        <v/>
      </c>
      <c r="N475" s="47" t="str">
        <f>IF(OR(K475="لم يدفع",K475="تأمين فقط",K475="اشتراك 300",B475=""),"",IFERROR(VLOOKUP(SUBSTITUTE(SUBSTITUTE(H475,"~","~~"),"*","~*"),إعدادات_الأنواع!$A$4:$F$40,6,FALSE()),0))</f>
        <v/>
      </c>
      <c r="O475" s="55" t="str">
        <f t="shared" si="30"/>
        <v/>
      </c>
      <c r="P475" s="48" t="str">
        <f t="shared" ca="1" si="31"/>
        <v/>
      </c>
      <c r="Q475" s="52"/>
      <c r="R475" s="49"/>
      <c r="S475" s="50" t="str">
        <f>IF(B475="","",COUNTA(التجديد!E475:E475))</f>
        <v/>
      </c>
      <c r="T475" s="51" t="str">
        <f>IF(B475="","",IFERROR(VLOOKUP(SUBSTITUTE(SUBSTITUTE(H475,"~","~~"),"*","~*"),إعدادات_الأنواع!$A$4:$B$40,2,FALSE()),"?"))</f>
        <v/>
      </c>
    </row>
    <row r="476" spans="1:20" ht="15" customHeight="1">
      <c r="A476" s="20" t="str">
        <f>IF(B476="","",IF(T476="?","⚠️ نوع غير معرف",T476&amp;TEXT(COUNTIFS($T$3:T476,T476),"000")))</f>
        <v/>
      </c>
      <c r="B476" s="38"/>
      <c r="C476" s="38"/>
      <c r="D476" s="39"/>
      <c r="E476" s="54"/>
      <c r="F476" s="41" t="str">
        <f t="shared" ca="1" si="28"/>
        <v/>
      </c>
      <c r="G476" s="42"/>
      <c r="H476" s="37"/>
      <c r="I476" s="43"/>
      <c r="J476" s="44" t="str">
        <f t="shared" si="29"/>
        <v/>
      </c>
      <c r="K476" s="45"/>
      <c r="L476" s="46" t="str">
        <f>IF(OR(K476="لم يدفع",B476=""),"",IF(K476="تأمين فقط",0,IF(K476="اشتراك 300",300,IF(F476&lt;14,IFERROR(VLOOKUP(SUBSTITUTE(SUBSTITUTE(H476,"~","~~"),"*","~*"),إعدادات_الأنواع!$A$4:$D$40,3,FALSE()),0),IFERROR(VLOOKUP(SUBSTITUTE(SUBSTITUTE(H476,"~","~~"),"*","~*"),إعدادات_الأنواع!$A$4:$D$40,4,FALSE()),0)))))</f>
        <v/>
      </c>
      <c r="M476" s="47" t="str">
        <f>IF(OR(K476="لم يدفع",B476=""),"",IFERROR(VLOOKUP(SUBSTITUTE(SUBSTITUTE(H476,"~","~~"),"*","~*"),إعدادات_الأنواع!$A$4:$E$40,5,FALSE()),0))</f>
        <v/>
      </c>
      <c r="N476" s="47" t="str">
        <f>IF(OR(K476="لم يدفع",K476="تأمين فقط",K476="اشتراك 300",B476=""),"",IFERROR(VLOOKUP(SUBSTITUTE(SUBSTITUTE(H476,"~","~~"),"*","~*"),إعدادات_الأنواع!$A$4:$F$40,6,FALSE()),0))</f>
        <v/>
      </c>
      <c r="O476" s="55" t="str">
        <f t="shared" si="30"/>
        <v/>
      </c>
      <c r="P476" s="48" t="str">
        <f t="shared" ca="1" si="31"/>
        <v/>
      </c>
      <c r="Q476" s="52"/>
      <c r="R476" s="49"/>
      <c r="S476" s="50" t="str">
        <f>IF(B476="","",COUNTA(التجديد!E476:E476))</f>
        <v/>
      </c>
      <c r="T476" s="51" t="str">
        <f>IF(B476="","",IFERROR(VLOOKUP(SUBSTITUTE(SUBSTITUTE(H476,"~","~~"),"*","~*"),إعدادات_الأنواع!$A$4:$B$40,2,FALSE()),"?"))</f>
        <v/>
      </c>
    </row>
    <row r="477" spans="1:20" ht="15" customHeight="1">
      <c r="A477" s="20" t="str">
        <f>IF(B477="","",IF(T477="?","⚠️ نوع غير معرف",T477&amp;TEXT(COUNTIFS($T$3:T477,T477),"000")))</f>
        <v/>
      </c>
      <c r="B477" s="38"/>
      <c r="C477" s="38"/>
      <c r="D477" s="39"/>
      <c r="E477" s="54"/>
      <c r="F477" s="41" t="str">
        <f t="shared" ca="1" si="28"/>
        <v/>
      </c>
      <c r="G477" s="42"/>
      <c r="H477" s="37"/>
      <c r="I477" s="43"/>
      <c r="J477" s="44" t="str">
        <f t="shared" si="29"/>
        <v/>
      </c>
      <c r="K477" s="45"/>
      <c r="L477" s="46" t="str">
        <f>IF(OR(K477="لم يدفع",B477=""),"",IF(K477="تأمين فقط",0,IF(K477="اشتراك 300",300,IF(F477&lt;14,IFERROR(VLOOKUP(SUBSTITUTE(SUBSTITUTE(H477,"~","~~"),"*","~*"),إعدادات_الأنواع!$A$4:$D$40,3,FALSE()),0),IFERROR(VLOOKUP(SUBSTITUTE(SUBSTITUTE(H477,"~","~~"),"*","~*"),إعدادات_الأنواع!$A$4:$D$40,4,FALSE()),0)))))</f>
        <v/>
      </c>
      <c r="M477" s="47" t="str">
        <f>IF(OR(K477="لم يدفع",B477=""),"",IFERROR(VLOOKUP(SUBSTITUTE(SUBSTITUTE(H477,"~","~~"),"*","~*"),إعدادات_الأنواع!$A$4:$E$40,5,FALSE()),0))</f>
        <v/>
      </c>
      <c r="N477" s="47" t="str">
        <f>IF(OR(K477="لم يدفع",K477="تأمين فقط",K477="اشتراك 300",B477=""),"",IFERROR(VLOOKUP(SUBSTITUTE(SUBSTITUTE(H477,"~","~~"),"*","~*"),إعدادات_الأنواع!$A$4:$F$40,6,FALSE()),0))</f>
        <v/>
      </c>
      <c r="O477" s="55" t="str">
        <f t="shared" si="30"/>
        <v/>
      </c>
      <c r="P477" s="48" t="str">
        <f t="shared" ca="1" si="31"/>
        <v/>
      </c>
      <c r="Q477" s="52"/>
      <c r="R477" s="49"/>
      <c r="S477" s="50" t="str">
        <f>IF(B477="","",COUNTA(التجديد!E477:E477))</f>
        <v/>
      </c>
      <c r="T477" s="51" t="str">
        <f>IF(B477="","",IFERROR(VLOOKUP(SUBSTITUTE(SUBSTITUTE(H477,"~","~~"),"*","~*"),إعدادات_الأنواع!$A$4:$B$40,2,FALSE()),"?"))</f>
        <v/>
      </c>
    </row>
    <row r="478" spans="1:20" ht="15" customHeight="1">
      <c r="A478" s="20" t="str">
        <f>IF(B478="","",IF(T478="?","⚠️ نوع غير معرف",T478&amp;TEXT(COUNTIFS($T$3:T478,T478),"000")))</f>
        <v/>
      </c>
      <c r="B478" s="38"/>
      <c r="C478" s="38"/>
      <c r="D478" s="39"/>
      <c r="E478" s="54"/>
      <c r="F478" s="41" t="str">
        <f t="shared" ca="1" si="28"/>
        <v/>
      </c>
      <c r="G478" s="42"/>
      <c r="H478" s="37"/>
      <c r="I478" s="43"/>
      <c r="J478" s="44" t="str">
        <f t="shared" si="29"/>
        <v/>
      </c>
      <c r="K478" s="45"/>
      <c r="L478" s="46" t="str">
        <f>IF(OR(K478="لم يدفع",B478=""),"",IF(K478="تأمين فقط",0,IF(K478="اشتراك 300",300,IF(F478&lt;14,IFERROR(VLOOKUP(SUBSTITUTE(SUBSTITUTE(H478,"~","~~"),"*","~*"),إعدادات_الأنواع!$A$4:$D$40,3,FALSE()),0),IFERROR(VLOOKUP(SUBSTITUTE(SUBSTITUTE(H478,"~","~~"),"*","~*"),إعدادات_الأنواع!$A$4:$D$40,4,FALSE()),0)))))</f>
        <v/>
      </c>
      <c r="M478" s="47" t="str">
        <f>IF(OR(K478="لم يدفع",B478=""),"",IFERROR(VLOOKUP(SUBSTITUTE(SUBSTITUTE(H478,"~","~~"),"*","~*"),إعدادات_الأنواع!$A$4:$E$40,5,FALSE()),0))</f>
        <v/>
      </c>
      <c r="N478" s="47" t="str">
        <f>IF(OR(K478="لم يدفع",K478="تأمين فقط",K478="اشتراك 300",B478=""),"",IFERROR(VLOOKUP(SUBSTITUTE(SUBSTITUTE(H478,"~","~~"),"*","~*"),إعدادات_الأنواع!$A$4:$F$40,6,FALSE()),0))</f>
        <v/>
      </c>
      <c r="O478" s="55" t="str">
        <f t="shared" si="30"/>
        <v/>
      </c>
      <c r="P478" s="48" t="str">
        <f t="shared" ca="1" si="31"/>
        <v/>
      </c>
      <c r="Q478" s="52"/>
      <c r="R478" s="49"/>
      <c r="S478" s="50" t="str">
        <f>IF(B478="","",COUNTA(التجديد!E478:E478))</f>
        <v/>
      </c>
      <c r="T478" s="51" t="str">
        <f>IF(B478="","",IFERROR(VLOOKUP(SUBSTITUTE(SUBSTITUTE(H478,"~","~~"),"*","~*"),إعدادات_الأنواع!$A$4:$B$40,2,FALSE()),"?"))</f>
        <v/>
      </c>
    </row>
    <row r="479" spans="1:20" ht="15" customHeight="1">
      <c r="A479" s="20" t="str">
        <f>IF(B479="","",IF(T479="?","⚠️ نوع غير معرف",T479&amp;TEXT(COUNTIFS($T$3:T479,T479),"000")))</f>
        <v/>
      </c>
      <c r="B479" s="38"/>
      <c r="C479" s="38"/>
      <c r="D479" s="39"/>
      <c r="E479" s="54"/>
      <c r="F479" s="41" t="str">
        <f t="shared" ca="1" si="28"/>
        <v/>
      </c>
      <c r="G479" s="42"/>
      <c r="H479" s="37"/>
      <c r="I479" s="43"/>
      <c r="J479" s="44" t="str">
        <f t="shared" si="29"/>
        <v/>
      </c>
      <c r="K479" s="45"/>
      <c r="L479" s="46" t="str">
        <f>IF(OR(K479="لم يدفع",B479=""),"",IF(K479="تأمين فقط",0,IF(K479="اشتراك 300",300,IF(F479&lt;14,IFERROR(VLOOKUP(SUBSTITUTE(SUBSTITUTE(H479,"~","~~"),"*","~*"),إعدادات_الأنواع!$A$4:$D$40,3,FALSE()),0),IFERROR(VLOOKUP(SUBSTITUTE(SUBSTITUTE(H479,"~","~~"),"*","~*"),إعدادات_الأنواع!$A$4:$D$40,4,FALSE()),0)))))</f>
        <v/>
      </c>
      <c r="M479" s="47" t="str">
        <f>IF(OR(K479="لم يدفع",B479=""),"",IFERROR(VLOOKUP(SUBSTITUTE(SUBSTITUTE(H479,"~","~~"),"*","~*"),إعدادات_الأنواع!$A$4:$E$40,5,FALSE()),0))</f>
        <v/>
      </c>
      <c r="N479" s="47" t="str">
        <f>IF(OR(K479="لم يدفع",K479="تأمين فقط",K479="اشتراك 300",B479=""),"",IFERROR(VLOOKUP(SUBSTITUTE(SUBSTITUTE(H479,"~","~~"),"*","~*"),إعدادات_الأنواع!$A$4:$F$40,6,FALSE()),0))</f>
        <v/>
      </c>
      <c r="O479" s="55" t="str">
        <f t="shared" si="30"/>
        <v/>
      </c>
      <c r="P479" s="48" t="str">
        <f t="shared" ca="1" si="31"/>
        <v/>
      </c>
      <c r="Q479" s="52"/>
      <c r="R479" s="49"/>
      <c r="S479" s="50" t="str">
        <f>IF(B479="","",COUNTA(التجديد!E479:E479))</f>
        <v/>
      </c>
      <c r="T479" s="51" t="str">
        <f>IF(B479="","",IFERROR(VLOOKUP(SUBSTITUTE(SUBSTITUTE(H479,"~","~~"),"*","~*"),إعدادات_الأنواع!$A$4:$B$40,2,FALSE()),"?"))</f>
        <v/>
      </c>
    </row>
    <row r="480" spans="1:20" ht="15" customHeight="1">
      <c r="A480" s="20" t="str">
        <f>IF(B480="","",IF(T480="?","⚠️ نوع غير معرف",T480&amp;TEXT(COUNTIFS($T$3:T480,T480),"000")))</f>
        <v/>
      </c>
      <c r="B480" s="38"/>
      <c r="C480" s="38"/>
      <c r="D480" s="39"/>
      <c r="E480" s="54"/>
      <c r="F480" s="41" t="str">
        <f t="shared" ca="1" si="28"/>
        <v/>
      </c>
      <c r="G480" s="42"/>
      <c r="H480" s="37"/>
      <c r="I480" s="43"/>
      <c r="J480" s="44" t="str">
        <f t="shared" si="29"/>
        <v/>
      </c>
      <c r="K480" s="45"/>
      <c r="L480" s="46" t="str">
        <f>IF(OR(K480="لم يدفع",B480=""),"",IF(K480="تأمين فقط",0,IF(K480="اشتراك 300",300,IF(F480&lt;14,IFERROR(VLOOKUP(SUBSTITUTE(SUBSTITUTE(H480,"~","~~"),"*","~*"),إعدادات_الأنواع!$A$4:$D$40,3,FALSE()),0),IFERROR(VLOOKUP(SUBSTITUTE(SUBSTITUTE(H480,"~","~~"),"*","~*"),إعدادات_الأنواع!$A$4:$D$40,4,FALSE()),0)))))</f>
        <v/>
      </c>
      <c r="M480" s="47" t="str">
        <f>IF(OR(K480="لم يدفع",B480=""),"",IFERROR(VLOOKUP(SUBSTITUTE(SUBSTITUTE(H480,"~","~~"),"*","~*"),إعدادات_الأنواع!$A$4:$E$40,5,FALSE()),0))</f>
        <v/>
      </c>
      <c r="N480" s="47" t="str">
        <f>IF(OR(K480="لم يدفع",K480="تأمين فقط",K480="اشتراك 300",B480=""),"",IFERROR(VLOOKUP(SUBSTITUTE(SUBSTITUTE(H480,"~","~~"),"*","~*"),إعدادات_الأنواع!$A$4:$F$40,6,FALSE()),0))</f>
        <v/>
      </c>
      <c r="O480" s="55" t="str">
        <f t="shared" si="30"/>
        <v/>
      </c>
      <c r="P480" s="48" t="str">
        <f t="shared" ca="1" si="31"/>
        <v/>
      </c>
      <c r="Q480" s="52"/>
      <c r="R480" s="49"/>
      <c r="S480" s="50" t="str">
        <f>IF(B480="","",COUNTA(التجديد!E480:E480))</f>
        <v/>
      </c>
      <c r="T480" s="51" t="str">
        <f>IF(B480="","",IFERROR(VLOOKUP(SUBSTITUTE(SUBSTITUTE(H480,"~","~~"),"*","~*"),إعدادات_الأنواع!$A$4:$B$40,2,FALSE()),"?"))</f>
        <v/>
      </c>
    </row>
    <row r="481" spans="1:20" ht="15" customHeight="1">
      <c r="A481" s="20" t="str">
        <f>IF(B481="","",IF(T481="?","⚠️ نوع غير معرف",T481&amp;TEXT(COUNTIFS($T$3:T481,T481),"000")))</f>
        <v/>
      </c>
      <c r="B481" s="38"/>
      <c r="C481" s="38"/>
      <c r="D481" s="39"/>
      <c r="E481" s="54"/>
      <c r="F481" s="41" t="str">
        <f t="shared" ca="1" si="28"/>
        <v/>
      </c>
      <c r="G481" s="42"/>
      <c r="H481" s="37"/>
      <c r="I481" s="43"/>
      <c r="J481" s="44" t="str">
        <f t="shared" si="29"/>
        <v/>
      </c>
      <c r="K481" s="45"/>
      <c r="L481" s="46" t="str">
        <f>IF(OR(K481="لم يدفع",B481=""),"",IF(K481="تأمين فقط",0,IF(K481="اشتراك 300",300,IF(F481&lt;14,IFERROR(VLOOKUP(SUBSTITUTE(SUBSTITUTE(H481,"~","~~"),"*","~*"),إعدادات_الأنواع!$A$4:$D$40,3,FALSE()),0),IFERROR(VLOOKUP(SUBSTITUTE(SUBSTITUTE(H481,"~","~~"),"*","~*"),إعدادات_الأنواع!$A$4:$D$40,4,FALSE()),0)))))</f>
        <v/>
      </c>
      <c r="M481" s="47" t="str">
        <f>IF(OR(K481="لم يدفع",B481=""),"",IFERROR(VLOOKUP(SUBSTITUTE(SUBSTITUTE(H481,"~","~~"),"*","~*"),إعدادات_الأنواع!$A$4:$E$40,5,FALSE()),0))</f>
        <v/>
      </c>
      <c r="N481" s="47" t="str">
        <f>IF(OR(K481="لم يدفع",K481="تأمين فقط",K481="اشتراك 300",B481=""),"",IFERROR(VLOOKUP(SUBSTITUTE(SUBSTITUTE(H481,"~","~~"),"*","~*"),إعدادات_الأنواع!$A$4:$F$40,6,FALSE()),0))</f>
        <v/>
      </c>
      <c r="O481" s="55" t="str">
        <f t="shared" si="30"/>
        <v/>
      </c>
      <c r="P481" s="48" t="str">
        <f t="shared" ca="1" si="31"/>
        <v/>
      </c>
      <c r="Q481" s="52"/>
      <c r="R481" s="49"/>
      <c r="S481" s="50" t="str">
        <f>IF(B481="","",COUNTA(التجديد!E481:E481))</f>
        <v/>
      </c>
      <c r="T481" s="51" t="str">
        <f>IF(B481="","",IFERROR(VLOOKUP(SUBSTITUTE(SUBSTITUTE(H481,"~","~~"),"*","~*"),إعدادات_الأنواع!$A$4:$B$40,2,FALSE()),"?"))</f>
        <v/>
      </c>
    </row>
    <row r="482" spans="1:20" ht="15" customHeight="1">
      <c r="A482" s="20" t="str">
        <f>IF(B482="","",IF(T482="?","⚠️ نوع غير معرف",T482&amp;TEXT(COUNTIFS($T$3:T482,T482),"000")))</f>
        <v/>
      </c>
      <c r="B482" s="38"/>
      <c r="C482" s="38"/>
      <c r="D482" s="39"/>
      <c r="E482" s="54"/>
      <c r="F482" s="41" t="str">
        <f t="shared" ca="1" si="28"/>
        <v/>
      </c>
      <c r="G482" s="42"/>
      <c r="H482" s="37"/>
      <c r="I482" s="43"/>
      <c r="J482" s="44" t="str">
        <f t="shared" si="29"/>
        <v/>
      </c>
      <c r="K482" s="45"/>
      <c r="L482" s="46" t="str">
        <f>IF(OR(K482="لم يدفع",B482=""),"",IF(K482="تأمين فقط",0,IF(K482="اشتراك 300",300,IF(F482&lt;14,IFERROR(VLOOKUP(SUBSTITUTE(SUBSTITUTE(H482,"~","~~"),"*","~*"),إعدادات_الأنواع!$A$4:$D$40,3,FALSE()),0),IFERROR(VLOOKUP(SUBSTITUTE(SUBSTITUTE(H482,"~","~~"),"*","~*"),إعدادات_الأنواع!$A$4:$D$40,4,FALSE()),0)))))</f>
        <v/>
      </c>
      <c r="M482" s="47" t="str">
        <f>IF(OR(K482="لم يدفع",B482=""),"",IFERROR(VLOOKUP(SUBSTITUTE(SUBSTITUTE(H482,"~","~~"),"*","~*"),إعدادات_الأنواع!$A$4:$E$40,5,FALSE()),0))</f>
        <v/>
      </c>
      <c r="N482" s="47" t="str">
        <f>IF(OR(K482="لم يدفع",K482="تأمين فقط",K482="اشتراك 300",B482=""),"",IFERROR(VLOOKUP(SUBSTITUTE(SUBSTITUTE(H482,"~","~~"),"*","~*"),إعدادات_الأنواع!$A$4:$F$40,6,FALSE()),0))</f>
        <v/>
      </c>
      <c r="O482" s="55" t="str">
        <f t="shared" si="30"/>
        <v/>
      </c>
      <c r="P482" s="48" t="str">
        <f t="shared" ca="1" si="31"/>
        <v/>
      </c>
      <c r="Q482" s="52"/>
      <c r="R482" s="49"/>
      <c r="S482" s="50" t="str">
        <f>IF(B482="","",COUNTA(التجديد!E482:E482))</f>
        <v/>
      </c>
      <c r="T482" s="51" t="str">
        <f>IF(B482="","",IFERROR(VLOOKUP(SUBSTITUTE(SUBSTITUTE(H482,"~","~~"),"*","~*"),إعدادات_الأنواع!$A$4:$B$40,2,FALSE()),"?"))</f>
        <v/>
      </c>
    </row>
    <row r="483" spans="1:20" ht="15" customHeight="1">
      <c r="A483" s="20" t="str">
        <f>IF(B483="","",IF(T483="?","⚠️ نوع غير معرف",T483&amp;TEXT(COUNTIFS($T$3:T483,T483),"000")))</f>
        <v/>
      </c>
      <c r="B483" s="38"/>
      <c r="C483" s="38"/>
      <c r="D483" s="39"/>
      <c r="E483" s="54"/>
      <c r="F483" s="41" t="str">
        <f t="shared" ca="1" si="28"/>
        <v/>
      </c>
      <c r="G483" s="42"/>
      <c r="H483" s="37"/>
      <c r="I483" s="43"/>
      <c r="J483" s="44" t="str">
        <f t="shared" si="29"/>
        <v/>
      </c>
      <c r="K483" s="45"/>
      <c r="L483" s="46" t="str">
        <f>IF(OR(K483="لم يدفع",B483=""),"",IF(K483="تأمين فقط",0,IF(K483="اشتراك 300",300,IF(F483&lt;14,IFERROR(VLOOKUP(SUBSTITUTE(SUBSTITUTE(H483,"~","~~"),"*","~*"),إعدادات_الأنواع!$A$4:$D$40,3,FALSE()),0),IFERROR(VLOOKUP(SUBSTITUTE(SUBSTITUTE(H483,"~","~~"),"*","~*"),إعدادات_الأنواع!$A$4:$D$40,4,FALSE()),0)))))</f>
        <v/>
      </c>
      <c r="M483" s="47" t="str">
        <f>IF(OR(K483="لم يدفع",B483=""),"",IFERROR(VLOOKUP(SUBSTITUTE(SUBSTITUTE(H483,"~","~~"),"*","~*"),إعدادات_الأنواع!$A$4:$E$40,5,FALSE()),0))</f>
        <v/>
      </c>
      <c r="N483" s="47" t="str">
        <f>IF(OR(K483="لم يدفع",K483="تأمين فقط",K483="اشتراك 300",B483=""),"",IFERROR(VLOOKUP(SUBSTITUTE(SUBSTITUTE(H483,"~","~~"),"*","~*"),إعدادات_الأنواع!$A$4:$F$40,6,FALSE()),0))</f>
        <v/>
      </c>
      <c r="O483" s="55" t="str">
        <f t="shared" si="30"/>
        <v/>
      </c>
      <c r="P483" s="48" t="str">
        <f t="shared" ca="1" si="31"/>
        <v/>
      </c>
      <c r="Q483" s="52"/>
      <c r="R483" s="49"/>
      <c r="S483" s="50" t="str">
        <f>IF(B483="","",COUNTA(التجديد!E483:E483))</f>
        <v/>
      </c>
      <c r="T483" s="51" t="str">
        <f>IF(B483="","",IFERROR(VLOOKUP(SUBSTITUTE(SUBSTITUTE(H483,"~","~~"),"*","~*"),إعدادات_الأنواع!$A$4:$B$40,2,FALSE()),"?"))</f>
        <v/>
      </c>
    </row>
    <row r="484" spans="1:20" ht="15" customHeight="1">
      <c r="A484" s="20" t="str">
        <f>IF(B484="","",IF(T484="?","⚠️ نوع غير معرف",T484&amp;TEXT(COUNTIFS($T$3:T484,T484),"000")))</f>
        <v/>
      </c>
      <c r="B484" s="38"/>
      <c r="C484" s="38"/>
      <c r="D484" s="39"/>
      <c r="E484" s="54"/>
      <c r="F484" s="41" t="str">
        <f t="shared" ca="1" si="28"/>
        <v/>
      </c>
      <c r="G484" s="42"/>
      <c r="H484" s="37"/>
      <c r="I484" s="43"/>
      <c r="J484" s="44" t="str">
        <f t="shared" si="29"/>
        <v/>
      </c>
      <c r="K484" s="45"/>
      <c r="L484" s="46" t="str">
        <f>IF(OR(K484="لم يدفع",B484=""),"",IF(K484="تأمين فقط",0,IF(K484="اشتراك 300",300,IF(F484&lt;14,IFERROR(VLOOKUP(SUBSTITUTE(SUBSTITUTE(H484,"~","~~"),"*","~*"),إعدادات_الأنواع!$A$4:$D$40,3,FALSE()),0),IFERROR(VLOOKUP(SUBSTITUTE(SUBSTITUTE(H484,"~","~~"),"*","~*"),إعدادات_الأنواع!$A$4:$D$40,4,FALSE()),0)))))</f>
        <v/>
      </c>
      <c r="M484" s="47" t="str">
        <f>IF(OR(K484="لم يدفع",B484=""),"",IFERROR(VLOOKUP(SUBSTITUTE(SUBSTITUTE(H484,"~","~~"),"*","~*"),إعدادات_الأنواع!$A$4:$E$40,5,FALSE()),0))</f>
        <v/>
      </c>
      <c r="N484" s="47" t="str">
        <f>IF(OR(K484="لم يدفع",K484="تأمين فقط",K484="اشتراك 300",B484=""),"",IFERROR(VLOOKUP(SUBSTITUTE(SUBSTITUTE(H484,"~","~~"),"*","~*"),إعدادات_الأنواع!$A$4:$F$40,6,FALSE()),0))</f>
        <v/>
      </c>
      <c r="O484" s="55" t="str">
        <f t="shared" si="30"/>
        <v/>
      </c>
      <c r="P484" s="48" t="str">
        <f t="shared" ca="1" si="31"/>
        <v/>
      </c>
      <c r="Q484" s="52"/>
      <c r="R484" s="49"/>
      <c r="S484" s="50" t="str">
        <f>IF(B484="","",COUNTA(التجديد!E484:E484))</f>
        <v/>
      </c>
      <c r="T484" s="51" t="str">
        <f>IF(B484="","",IFERROR(VLOOKUP(SUBSTITUTE(SUBSTITUTE(H484,"~","~~"),"*","~*"),إعدادات_الأنواع!$A$4:$B$40,2,FALSE()),"?"))</f>
        <v/>
      </c>
    </row>
    <row r="485" spans="1:20" ht="15" customHeight="1">
      <c r="A485" s="20" t="str">
        <f>IF(B485="","",IF(T485="?","⚠️ نوع غير معرف",T485&amp;TEXT(COUNTIFS($T$3:T485,T485),"000")))</f>
        <v/>
      </c>
      <c r="B485" s="38"/>
      <c r="C485" s="38"/>
      <c r="D485" s="39"/>
      <c r="E485" s="54"/>
      <c r="F485" s="41" t="str">
        <f t="shared" ca="1" si="28"/>
        <v/>
      </c>
      <c r="G485" s="42"/>
      <c r="H485" s="37"/>
      <c r="I485" s="43"/>
      <c r="J485" s="44" t="str">
        <f t="shared" si="29"/>
        <v/>
      </c>
      <c r="K485" s="45"/>
      <c r="L485" s="46" t="str">
        <f>IF(OR(K485="لم يدفع",B485=""),"",IF(K485="تأمين فقط",0,IF(K485="اشتراك 300",300,IF(F485&lt;14,IFERROR(VLOOKUP(SUBSTITUTE(SUBSTITUTE(H485,"~","~~"),"*","~*"),إعدادات_الأنواع!$A$4:$D$40,3,FALSE()),0),IFERROR(VLOOKUP(SUBSTITUTE(SUBSTITUTE(H485,"~","~~"),"*","~*"),إعدادات_الأنواع!$A$4:$D$40,4,FALSE()),0)))))</f>
        <v/>
      </c>
      <c r="M485" s="47" t="str">
        <f>IF(OR(K485="لم يدفع",B485=""),"",IFERROR(VLOOKUP(SUBSTITUTE(SUBSTITUTE(H485,"~","~~"),"*","~*"),إعدادات_الأنواع!$A$4:$E$40,5,FALSE()),0))</f>
        <v/>
      </c>
      <c r="N485" s="47" t="str">
        <f>IF(OR(K485="لم يدفع",K485="تأمين فقط",K485="اشتراك 300",B485=""),"",IFERROR(VLOOKUP(SUBSTITUTE(SUBSTITUTE(H485,"~","~~"),"*","~*"),إعدادات_الأنواع!$A$4:$F$40,6,FALSE()),0))</f>
        <v/>
      </c>
      <c r="O485" s="55" t="str">
        <f t="shared" si="30"/>
        <v/>
      </c>
      <c r="P485" s="48" t="str">
        <f t="shared" ca="1" si="31"/>
        <v/>
      </c>
      <c r="Q485" s="52"/>
      <c r="R485" s="49"/>
      <c r="S485" s="50" t="str">
        <f>IF(B485="","",COUNTA(التجديد!E485:E485))</f>
        <v/>
      </c>
      <c r="T485" s="51" t="str">
        <f>IF(B485="","",IFERROR(VLOOKUP(SUBSTITUTE(SUBSTITUTE(H485,"~","~~"),"*","~*"),إعدادات_الأنواع!$A$4:$B$40,2,FALSE()),"?"))</f>
        <v/>
      </c>
    </row>
    <row r="486" spans="1:20" ht="15" customHeight="1">
      <c r="A486" s="20" t="str">
        <f>IF(B486="","",IF(T486="?","⚠️ نوع غير معرف",T486&amp;TEXT(COUNTIFS($T$3:T486,T486),"000")))</f>
        <v/>
      </c>
      <c r="B486" s="38"/>
      <c r="C486" s="38"/>
      <c r="D486" s="39"/>
      <c r="E486" s="54"/>
      <c r="F486" s="41" t="str">
        <f t="shared" ca="1" si="28"/>
        <v/>
      </c>
      <c r="G486" s="42"/>
      <c r="H486" s="37"/>
      <c r="I486" s="43"/>
      <c r="J486" s="44" t="str">
        <f t="shared" si="29"/>
        <v/>
      </c>
      <c r="K486" s="45"/>
      <c r="L486" s="46" t="str">
        <f>IF(OR(K486="لم يدفع",B486=""),"",IF(K486="تأمين فقط",0,IF(K486="اشتراك 300",300,IF(F486&lt;14,IFERROR(VLOOKUP(SUBSTITUTE(SUBSTITUTE(H486,"~","~~"),"*","~*"),إعدادات_الأنواع!$A$4:$D$40,3,FALSE()),0),IFERROR(VLOOKUP(SUBSTITUTE(SUBSTITUTE(H486,"~","~~"),"*","~*"),إعدادات_الأنواع!$A$4:$D$40,4,FALSE()),0)))))</f>
        <v/>
      </c>
      <c r="M486" s="47" t="str">
        <f>IF(OR(K486="لم يدفع",B486=""),"",IFERROR(VLOOKUP(SUBSTITUTE(SUBSTITUTE(H486,"~","~~"),"*","~*"),إعدادات_الأنواع!$A$4:$E$40,5,FALSE()),0))</f>
        <v/>
      </c>
      <c r="N486" s="47" t="str">
        <f>IF(OR(K486="لم يدفع",K486="تأمين فقط",K486="اشتراك 300",B486=""),"",IFERROR(VLOOKUP(SUBSTITUTE(SUBSTITUTE(H486,"~","~~"),"*","~*"),إعدادات_الأنواع!$A$4:$F$40,6,FALSE()),0))</f>
        <v/>
      </c>
      <c r="O486" s="55" t="str">
        <f t="shared" si="30"/>
        <v/>
      </c>
      <c r="P486" s="48" t="str">
        <f t="shared" ca="1" si="31"/>
        <v/>
      </c>
      <c r="Q486" s="52"/>
      <c r="R486" s="49"/>
      <c r="S486" s="50" t="str">
        <f>IF(B486="","",COUNTA(التجديد!E486:E486))</f>
        <v/>
      </c>
      <c r="T486" s="51" t="str">
        <f>IF(B486="","",IFERROR(VLOOKUP(SUBSTITUTE(SUBSTITUTE(H486,"~","~~"),"*","~*"),إعدادات_الأنواع!$A$4:$B$40,2,FALSE()),"?"))</f>
        <v/>
      </c>
    </row>
    <row r="487" spans="1:20" ht="15" customHeight="1">
      <c r="A487" s="20" t="str">
        <f>IF(B487="","",IF(T487="?","⚠️ نوع غير معرف",T487&amp;TEXT(COUNTIFS($T$3:T487,T487),"000")))</f>
        <v/>
      </c>
      <c r="B487" s="38"/>
      <c r="C487" s="38"/>
      <c r="D487" s="39"/>
      <c r="E487" s="54"/>
      <c r="F487" s="41" t="str">
        <f t="shared" ca="1" si="28"/>
        <v/>
      </c>
      <c r="G487" s="42"/>
      <c r="H487" s="37"/>
      <c r="I487" s="43"/>
      <c r="J487" s="44" t="str">
        <f t="shared" si="29"/>
        <v/>
      </c>
      <c r="K487" s="45"/>
      <c r="L487" s="46" t="str">
        <f>IF(OR(K487="لم يدفع",B487=""),"",IF(K487="تأمين فقط",0,IF(K487="اشتراك 300",300,IF(F487&lt;14,IFERROR(VLOOKUP(SUBSTITUTE(SUBSTITUTE(H487,"~","~~"),"*","~*"),إعدادات_الأنواع!$A$4:$D$40,3,FALSE()),0),IFERROR(VLOOKUP(SUBSTITUTE(SUBSTITUTE(H487,"~","~~"),"*","~*"),إعدادات_الأنواع!$A$4:$D$40,4,FALSE()),0)))))</f>
        <v/>
      </c>
      <c r="M487" s="47" t="str">
        <f>IF(OR(K487="لم يدفع",B487=""),"",IFERROR(VLOOKUP(SUBSTITUTE(SUBSTITUTE(H487,"~","~~"),"*","~*"),إعدادات_الأنواع!$A$4:$E$40,5,FALSE()),0))</f>
        <v/>
      </c>
      <c r="N487" s="47" t="str">
        <f>IF(OR(K487="لم يدفع",K487="تأمين فقط",K487="اشتراك 300",B487=""),"",IFERROR(VLOOKUP(SUBSTITUTE(SUBSTITUTE(H487,"~","~~"),"*","~*"),إعدادات_الأنواع!$A$4:$F$40,6,FALSE()),0))</f>
        <v/>
      </c>
      <c r="O487" s="55" t="str">
        <f t="shared" si="30"/>
        <v/>
      </c>
      <c r="P487" s="48" t="str">
        <f t="shared" ca="1" si="31"/>
        <v/>
      </c>
      <c r="Q487" s="52"/>
      <c r="R487" s="49"/>
      <c r="S487" s="50" t="str">
        <f>IF(B487="","",COUNTA(التجديد!E487:E487))</f>
        <v/>
      </c>
      <c r="T487" s="51" t="str">
        <f>IF(B487="","",IFERROR(VLOOKUP(SUBSTITUTE(SUBSTITUTE(H487,"~","~~"),"*","~*"),إعدادات_الأنواع!$A$4:$B$40,2,FALSE()),"?"))</f>
        <v/>
      </c>
    </row>
    <row r="488" spans="1:20" ht="15" customHeight="1">
      <c r="A488" s="20" t="str">
        <f>IF(B488="","",IF(T488="?","⚠️ نوع غير معرف",T488&amp;TEXT(COUNTIFS($T$3:T488,T488),"000")))</f>
        <v/>
      </c>
      <c r="B488" s="38"/>
      <c r="C488" s="38"/>
      <c r="D488" s="39"/>
      <c r="E488" s="54"/>
      <c r="F488" s="41" t="str">
        <f t="shared" ca="1" si="28"/>
        <v/>
      </c>
      <c r="G488" s="42"/>
      <c r="H488" s="37"/>
      <c r="I488" s="43"/>
      <c r="J488" s="44" t="str">
        <f t="shared" si="29"/>
        <v/>
      </c>
      <c r="K488" s="45"/>
      <c r="L488" s="46" t="str">
        <f>IF(OR(K488="لم يدفع",B488=""),"",IF(K488="تأمين فقط",0,IF(K488="اشتراك 300",300,IF(F488&lt;14,IFERROR(VLOOKUP(SUBSTITUTE(SUBSTITUTE(H488,"~","~~"),"*","~*"),إعدادات_الأنواع!$A$4:$D$40,3,FALSE()),0),IFERROR(VLOOKUP(SUBSTITUTE(SUBSTITUTE(H488,"~","~~"),"*","~*"),إعدادات_الأنواع!$A$4:$D$40,4,FALSE()),0)))))</f>
        <v/>
      </c>
      <c r="M488" s="47" t="str">
        <f>IF(OR(K488="لم يدفع",B488=""),"",IFERROR(VLOOKUP(SUBSTITUTE(SUBSTITUTE(H488,"~","~~"),"*","~*"),إعدادات_الأنواع!$A$4:$E$40,5,FALSE()),0))</f>
        <v/>
      </c>
      <c r="N488" s="47" t="str">
        <f>IF(OR(K488="لم يدفع",K488="تأمين فقط",K488="اشتراك 300",B488=""),"",IFERROR(VLOOKUP(SUBSTITUTE(SUBSTITUTE(H488,"~","~~"),"*","~*"),إعدادات_الأنواع!$A$4:$F$40,6,FALSE()),0))</f>
        <v/>
      </c>
      <c r="O488" s="55" t="str">
        <f t="shared" si="30"/>
        <v/>
      </c>
      <c r="P488" s="48" t="str">
        <f t="shared" ca="1" si="31"/>
        <v/>
      </c>
      <c r="Q488" s="52"/>
      <c r="R488" s="49"/>
      <c r="S488" s="50" t="str">
        <f>IF(B488="","",COUNTA(التجديد!E488:E488))</f>
        <v/>
      </c>
      <c r="T488" s="51" t="str">
        <f>IF(B488="","",IFERROR(VLOOKUP(SUBSTITUTE(SUBSTITUTE(H488,"~","~~"),"*","~*"),إعدادات_الأنواع!$A$4:$B$40,2,FALSE()),"?"))</f>
        <v/>
      </c>
    </row>
    <row r="489" spans="1:20" ht="15" customHeight="1">
      <c r="A489" s="20" t="str">
        <f>IF(B489="","",IF(T489="?","⚠️ نوع غير معرف",T489&amp;TEXT(COUNTIFS($T$3:T489,T489),"000")))</f>
        <v/>
      </c>
      <c r="B489" s="38"/>
      <c r="C489" s="38"/>
      <c r="D489" s="39"/>
      <c r="E489" s="54"/>
      <c r="F489" s="41" t="str">
        <f t="shared" ca="1" si="28"/>
        <v/>
      </c>
      <c r="G489" s="42"/>
      <c r="H489" s="37"/>
      <c r="I489" s="43"/>
      <c r="J489" s="44" t="str">
        <f t="shared" si="29"/>
        <v/>
      </c>
      <c r="K489" s="45"/>
      <c r="L489" s="46" t="str">
        <f>IF(OR(K489="لم يدفع",B489=""),"",IF(K489="تأمين فقط",0,IF(K489="اشتراك 300",300,IF(F489&lt;14,IFERROR(VLOOKUP(SUBSTITUTE(SUBSTITUTE(H489,"~","~~"),"*","~*"),إعدادات_الأنواع!$A$4:$D$40,3,FALSE()),0),IFERROR(VLOOKUP(SUBSTITUTE(SUBSTITUTE(H489,"~","~~"),"*","~*"),إعدادات_الأنواع!$A$4:$D$40,4,FALSE()),0)))))</f>
        <v/>
      </c>
      <c r="M489" s="47" t="str">
        <f>IF(OR(K489="لم يدفع",B489=""),"",IFERROR(VLOOKUP(SUBSTITUTE(SUBSTITUTE(H489,"~","~~"),"*","~*"),إعدادات_الأنواع!$A$4:$E$40,5,FALSE()),0))</f>
        <v/>
      </c>
      <c r="N489" s="47" t="str">
        <f>IF(OR(K489="لم يدفع",K489="تأمين فقط",K489="اشتراك 300",B489=""),"",IFERROR(VLOOKUP(SUBSTITUTE(SUBSTITUTE(H489,"~","~~"),"*","~*"),إعدادات_الأنواع!$A$4:$F$40,6,FALSE()),0))</f>
        <v/>
      </c>
      <c r="O489" s="55" t="str">
        <f t="shared" si="30"/>
        <v/>
      </c>
      <c r="P489" s="48" t="str">
        <f t="shared" ca="1" si="31"/>
        <v/>
      </c>
      <c r="Q489" s="52"/>
      <c r="R489" s="49"/>
      <c r="S489" s="50" t="str">
        <f>IF(B489="","",COUNTA(التجديد!E489:E489))</f>
        <v/>
      </c>
      <c r="T489" s="51" t="str">
        <f>IF(B489="","",IFERROR(VLOOKUP(SUBSTITUTE(SUBSTITUTE(H489,"~","~~"),"*","~*"),إعدادات_الأنواع!$A$4:$B$40,2,FALSE()),"?"))</f>
        <v/>
      </c>
    </row>
    <row r="490" spans="1:20" ht="15" customHeight="1">
      <c r="A490" s="20" t="str">
        <f>IF(B490="","",IF(T490="?","⚠️ نوع غير معرف",T490&amp;TEXT(COUNTIFS($T$3:T490,T490),"000")))</f>
        <v/>
      </c>
      <c r="B490" s="38"/>
      <c r="C490" s="38"/>
      <c r="D490" s="39"/>
      <c r="E490" s="54"/>
      <c r="F490" s="41" t="str">
        <f t="shared" ca="1" si="28"/>
        <v/>
      </c>
      <c r="G490" s="42"/>
      <c r="H490" s="37"/>
      <c r="I490" s="43"/>
      <c r="J490" s="44" t="str">
        <f t="shared" si="29"/>
        <v/>
      </c>
      <c r="K490" s="45"/>
      <c r="L490" s="46" t="str">
        <f>IF(OR(K490="لم يدفع",B490=""),"",IF(K490="تأمين فقط",0,IF(K490="اشتراك 300",300,IF(F490&lt;14,IFERROR(VLOOKUP(SUBSTITUTE(SUBSTITUTE(H490,"~","~~"),"*","~*"),إعدادات_الأنواع!$A$4:$D$40,3,FALSE()),0),IFERROR(VLOOKUP(SUBSTITUTE(SUBSTITUTE(H490,"~","~~"),"*","~*"),إعدادات_الأنواع!$A$4:$D$40,4,FALSE()),0)))))</f>
        <v/>
      </c>
      <c r="M490" s="47" t="str">
        <f>IF(OR(K490="لم يدفع",B490=""),"",IFERROR(VLOOKUP(SUBSTITUTE(SUBSTITUTE(H490,"~","~~"),"*","~*"),إعدادات_الأنواع!$A$4:$E$40,5,FALSE()),0))</f>
        <v/>
      </c>
      <c r="N490" s="47" t="str">
        <f>IF(OR(K490="لم يدفع",K490="تأمين فقط",K490="اشتراك 300",B490=""),"",IFERROR(VLOOKUP(SUBSTITUTE(SUBSTITUTE(H490,"~","~~"),"*","~*"),إعدادات_الأنواع!$A$4:$F$40,6,FALSE()),0))</f>
        <v/>
      </c>
      <c r="O490" s="55" t="str">
        <f t="shared" si="30"/>
        <v/>
      </c>
      <c r="P490" s="48" t="str">
        <f t="shared" ca="1" si="31"/>
        <v/>
      </c>
      <c r="Q490" s="52"/>
      <c r="R490" s="49"/>
      <c r="S490" s="50" t="str">
        <f>IF(B490="","",COUNTA(التجديد!E490:E490))</f>
        <v/>
      </c>
      <c r="T490" s="51" t="str">
        <f>IF(B490="","",IFERROR(VLOOKUP(SUBSTITUTE(SUBSTITUTE(H490,"~","~~"),"*","~*"),إعدادات_الأنواع!$A$4:$B$40,2,FALSE()),"?"))</f>
        <v/>
      </c>
    </row>
    <row r="491" spans="1:20" ht="15" customHeight="1">
      <c r="A491" s="20" t="str">
        <f>IF(B491="","",IF(T491="?","⚠️ نوع غير معرف",T491&amp;TEXT(COUNTIFS($T$3:T491,T491),"000")))</f>
        <v/>
      </c>
      <c r="B491" s="38"/>
      <c r="C491" s="38"/>
      <c r="D491" s="39"/>
      <c r="E491" s="54"/>
      <c r="F491" s="41" t="str">
        <f t="shared" ca="1" si="28"/>
        <v/>
      </c>
      <c r="G491" s="42"/>
      <c r="H491" s="37"/>
      <c r="I491" s="43"/>
      <c r="J491" s="44" t="str">
        <f t="shared" si="29"/>
        <v/>
      </c>
      <c r="K491" s="45"/>
      <c r="L491" s="46" t="str">
        <f>IF(OR(K491="لم يدفع",B491=""),"",IF(K491="تأمين فقط",0,IF(K491="اشتراك 300",300,IF(F491&lt;14,IFERROR(VLOOKUP(SUBSTITUTE(SUBSTITUTE(H491,"~","~~"),"*","~*"),إعدادات_الأنواع!$A$4:$D$40,3,FALSE()),0),IFERROR(VLOOKUP(SUBSTITUTE(SUBSTITUTE(H491,"~","~~"),"*","~*"),إعدادات_الأنواع!$A$4:$D$40,4,FALSE()),0)))))</f>
        <v/>
      </c>
      <c r="M491" s="47" t="str">
        <f>IF(OR(K491="لم يدفع",B491=""),"",IFERROR(VLOOKUP(SUBSTITUTE(SUBSTITUTE(H491,"~","~~"),"*","~*"),إعدادات_الأنواع!$A$4:$E$40,5,FALSE()),0))</f>
        <v/>
      </c>
      <c r="N491" s="47" t="str">
        <f>IF(OR(K491="لم يدفع",K491="تأمين فقط",K491="اشتراك 300",B491=""),"",IFERROR(VLOOKUP(SUBSTITUTE(SUBSTITUTE(H491,"~","~~"),"*","~*"),إعدادات_الأنواع!$A$4:$F$40,6,FALSE()),0))</f>
        <v/>
      </c>
      <c r="O491" s="55" t="str">
        <f t="shared" si="30"/>
        <v/>
      </c>
      <c r="P491" s="48" t="str">
        <f t="shared" ca="1" si="31"/>
        <v/>
      </c>
      <c r="Q491" s="52"/>
      <c r="R491" s="49"/>
      <c r="S491" s="50" t="str">
        <f>IF(B491="","",COUNTA(التجديد!E491:E491))</f>
        <v/>
      </c>
      <c r="T491" s="51" t="str">
        <f>IF(B491="","",IFERROR(VLOOKUP(SUBSTITUTE(SUBSTITUTE(H491,"~","~~"),"*","~*"),إعدادات_الأنواع!$A$4:$B$40,2,FALSE()),"?"))</f>
        <v/>
      </c>
    </row>
    <row r="492" spans="1:20" ht="15" customHeight="1">
      <c r="A492" s="20" t="str">
        <f>IF(B492="","",IF(T492="?","⚠️ نوع غير معرف",T492&amp;TEXT(COUNTIFS($T$3:T492,T492),"000")))</f>
        <v/>
      </c>
      <c r="B492" s="38"/>
      <c r="C492" s="38"/>
      <c r="D492" s="39"/>
      <c r="E492" s="54"/>
      <c r="F492" s="41" t="str">
        <f t="shared" ca="1" si="28"/>
        <v/>
      </c>
      <c r="G492" s="42"/>
      <c r="H492" s="37"/>
      <c r="I492" s="43"/>
      <c r="J492" s="44" t="str">
        <f t="shared" si="29"/>
        <v/>
      </c>
      <c r="K492" s="45"/>
      <c r="L492" s="46" t="str">
        <f>IF(OR(K492="لم يدفع",B492=""),"",IF(K492="تأمين فقط",0,IF(K492="اشتراك 300",300,IF(F492&lt;14,IFERROR(VLOOKUP(SUBSTITUTE(SUBSTITUTE(H492,"~","~~"),"*","~*"),إعدادات_الأنواع!$A$4:$D$40,3,FALSE()),0),IFERROR(VLOOKUP(SUBSTITUTE(SUBSTITUTE(H492,"~","~~"),"*","~*"),إعدادات_الأنواع!$A$4:$D$40,4,FALSE()),0)))))</f>
        <v/>
      </c>
      <c r="M492" s="47" t="str">
        <f>IF(OR(K492="لم يدفع",B492=""),"",IFERROR(VLOOKUP(SUBSTITUTE(SUBSTITUTE(H492,"~","~~"),"*","~*"),إعدادات_الأنواع!$A$4:$E$40,5,FALSE()),0))</f>
        <v/>
      </c>
      <c r="N492" s="47" t="str">
        <f>IF(OR(K492="لم يدفع",K492="تأمين فقط",K492="اشتراك 300",B492=""),"",IFERROR(VLOOKUP(SUBSTITUTE(SUBSTITUTE(H492,"~","~~"),"*","~*"),إعدادات_الأنواع!$A$4:$F$40,6,FALSE()),0))</f>
        <v/>
      </c>
      <c r="O492" s="55" t="str">
        <f t="shared" si="30"/>
        <v/>
      </c>
      <c r="P492" s="48" t="str">
        <f t="shared" ca="1" si="31"/>
        <v/>
      </c>
      <c r="Q492" s="52"/>
      <c r="R492" s="49"/>
      <c r="S492" s="50" t="str">
        <f>IF(B492="","",COUNTA(التجديد!E492:E492))</f>
        <v/>
      </c>
      <c r="T492" s="51" t="str">
        <f>IF(B492="","",IFERROR(VLOOKUP(SUBSTITUTE(SUBSTITUTE(H492,"~","~~"),"*","~*"),إعدادات_الأنواع!$A$4:$B$40,2,FALSE()),"?"))</f>
        <v/>
      </c>
    </row>
    <row r="493" spans="1:20" ht="15" customHeight="1">
      <c r="A493" s="20" t="str">
        <f>IF(B493="","",IF(T493="?","⚠️ نوع غير معرف",T493&amp;TEXT(COUNTIFS($T$3:T493,T493),"000")))</f>
        <v/>
      </c>
      <c r="B493" s="38"/>
      <c r="C493" s="38"/>
      <c r="D493" s="39"/>
      <c r="E493" s="54"/>
      <c r="F493" s="41" t="str">
        <f t="shared" ca="1" si="28"/>
        <v/>
      </c>
      <c r="G493" s="42"/>
      <c r="H493" s="37"/>
      <c r="I493" s="43"/>
      <c r="J493" s="44" t="str">
        <f t="shared" si="29"/>
        <v/>
      </c>
      <c r="K493" s="45"/>
      <c r="L493" s="46" t="str">
        <f>IF(OR(K493="لم يدفع",B493=""),"",IF(K493="تأمين فقط",0,IF(K493="اشتراك 300",300,IF(F493&lt;14,IFERROR(VLOOKUP(SUBSTITUTE(SUBSTITUTE(H493,"~","~~"),"*","~*"),إعدادات_الأنواع!$A$4:$D$40,3,FALSE()),0),IFERROR(VLOOKUP(SUBSTITUTE(SUBSTITUTE(H493,"~","~~"),"*","~*"),إعدادات_الأنواع!$A$4:$D$40,4,FALSE()),0)))))</f>
        <v/>
      </c>
      <c r="M493" s="47" t="str">
        <f>IF(OR(K493="لم يدفع",B493=""),"",IFERROR(VLOOKUP(SUBSTITUTE(SUBSTITUTE(H493,"~","~~"),"*","~*"),إعدادات_الأنواع!$A$4:$E$40,5,FALSE()),0))</f>
        <v/>
      </c>
      <c r="N493" s="47" t="str">
        <f>IF(OR(K493="لم يدفع",K493="تأمين فقط",K493="اشتراك 300",B493=""),"",IFERROR(VLOOKUP(SUBSTITUTE(SUBSTITUTE(H493,"~","~~"),"*","~*"),إعدادات_الأنواع!$A$4:$F$40,6,FALSE()),0))</f>
        <v/>
      </c>
      <c r="O493" s="55" t="str">
        <f t="shared" si="30"/>
        <v/>
      </c>
      <c r="P493" s="48" t="str">
        <f t="shared" ca="1" si="31"/>
        <v/>
      </c>
      <c r="Q493" s="52"/>
      <c r="R493" s="49"/>
      <c r="S493" s="50" t="str">
        <f>IF(B493="","",COUNTA(التجديد!E493:E493))</f>
        <v/>
      </c>
      <c r="T493" s="51" t="str">
        <f>IF(B493="","",IFERROR(VLOOKUP(SUBSTITUTE(SUBSTITUTE(H493,"~","~~"),"*","~*"),إعدادات_الأنواع!$A$4:$B$40,2,FALSE()),"?"))</f>
        <v/>
      </c>
    </row>
    <row r="494" spans="1:20" ht="15" customHeight="1">
      <c r="A494" s="20" t="str">
        <f>IF(B494="","",IF(T494="?","⚠️ نوع غير معرف",T494&amp;TEXT(COUNTIFS($T$3:T494,T494),"000")))</f>
        <v/>
      </c>
      <c r="B494" s="38"/>
      <c r="C494" s="38"/>
      <c r="D494" s="39"/>
      <c r="E494" s="54"/>
      <c r="F494" s="41" t="str">
        <f t="shared" ca="1" si="28"/>
        <v/>
      </c>
      <c r="G494" s="42"/>
      <c r="H494" s="37"/>
      <c r="I494" s="43"/>
      <c r="J494" s="44" t="str">
        <f t="shared" si="29"/>
        <v/>
      </c>
      <c r="K494" s="45"/>
      <c r="L494" s="46" t="str">
        <f>IF(OR(K494="لم يدفع",B494=""),"",IF(K494="تأمين فقط",0,IF(K494="اشتراك 300",300,IF(F494&lt;14,IFERROR(VLOOKUP(SUBSTITUTE(SUBSTITUTE(H494,"~","~~"),"*","~*"),إعدادات_الأنواع!$A$4:$D$40,3,FALSE()),0),IFERROR(VLOOKUP(SUBSTITUTE(SUBSTITUTE(H494,"~","~~"),"*","~*"),إعدادات_الأنواع!$A$4:$D$40,4,FALSE()),0)))))</f>
        <v/>
      </c>
      <c r="M494" s="47" t="str">
        <f>IF(OR(K494="لم يدفع",B494=""),"",IFERROR(VLOOKUP(SUBSTITUTE(SUBSTITUTE(H494,"~","~~"),"*","~*"),إعدادات_الأنواع!$A$4:$E$40,5,FALSE()),0))</f>
        <v/>
      </c>
      <c r="N494" s="47" t="str">
        <f>IF(OR(K494="لم يدفع",K494="تأمين فقط",K494="اشتراك 300",B494=""),"",IFERROR(VLOOKUP(SUBSTITUTE(SUBSTITUTE(H494,"~","~~"),"*","~*"),إعدادات_الأنواع!$A$4:$F$40,6,FALSE()),0))</f>
        <v/>
      </c>
      <c r="O494" s="55" t="str">
        <f t="shared" si="30"/>
        <v/>
      </c>
      <c r="P494" s="48" t="str">
        <f t="shared" ca="1" si="31"/>
        <v/>
      </c>
      <c r="Q494" s="52"/>
      <c r="R494" s="49"/>
      <c r="S494" s="50" t="str">
        <f>IF(B494="","",COUNTA(التجديد!E494:E494))</f>
        <v/>
      </c>
      <c r="T494" s="51" t="str">
        <f>IF(B494="","",IFERROR(VLOOKUP(SUBSTITUTE(SUBSTITUTE(H494,"~","~~"),"*","~*"),إعدادات_الأنواع!$A$4:$B$40,2,FALSE()),"?"))</f>
        <v/>
      </c>
    </row>
    <row r="495" spans="1:20" ht="15" customHeight="1">
      <c r="A495" s="20" t="str">
        <f>IF(B495="","",IF(T495="?","⚠️ نوع غير معرف",T495&amp;TEXT(COUNTIFS($T$3:T495,T495),"000")))</f>
        <v/>
      </c>
      <c r="B495" s="38"/>
      <c r="C495" s="38"/>
      <c r="D495" s="39"/>
      <c r="E495" s="54"/>
      <c r="F495" s="41" t="str">
        <f t="shared" ca="1" si="28"/>
        <v/>
      </c>
      <c r="G495" s="42"/>
      <c r="H495" s="37"/>
      <c r="I495" s="43"/>
      <c r="J495" s="44" t="str">
        <f t="shared" si="29"/>
        <v/>
      </c>
      <c r="K495" s="45"/>
      <c r="L495" s="46" t="str">
        <f>IF(OR(K495="لم يدفع",B495=""),"",IF(K495="تأمين فقط",0,IF(K495="اشتراك 300",300,IF(F495&lt;14,IFERROR(VLOOKUP(SUBSTITUTE(SUBSTITUTE(H495,"~","~~"),"*","~*"),إعدادات_الأنواع!$A$4:$D$40,3,FALSE()),0),IFERROR(VLOOKUP(SUBSTITUTE(SUBSTITUTE(H495,"~","~~"),"*","~*"),إعدادات_الأنواع!$A$4:$D$40,4,FALSE()),0)))))</f>
        <v/>
      </c>
      <c r="M495" s="47" t="str">
        <f>IF(OR(K495="لم يدفع",B495=""),"",IFERROR(VLOOKUP(SUBSTITUTE(SUBSTITUTE(H495,"~","~~"),"*","~*"),إعدادات_الأنواع!$A$4:$E$40,5,FALSE()),0))</f>
        <v/>
      </c>
      <c r="N495" s="47" t="str">
        <f>IF(OR(K495="لم يدفع",K495="تأمين فقط",K495="اشتراك 300",B495=""),"",IFERROR(VLOOKUP(SUBSTITUTE(SUBSTITUTE(H495,"~","~~"),"*","~*"),إعدادات_الأنواع!$A$4:$F$40,6,FALSE()),0))</f>
        <v/>
      </c>
      <c r="O495" s="55" t="str">
        <f t="shared" si="30"/>
        <v/>
      </c>
      <c r="P495" s="48" t="str">
        <f t="shared" ca="1" si="31"/>
        <v/>
      </c>
      <c r="Q495" s="52"/>
      <c r="R495" s="49"/>
      <c r="S495" s="50" t="str">
        <f>IF(B495="","",COUNTA(التجديد!E495:E495))</f>
        <v/>
      </c>
      <c r="T495" s="51" t="str">
        <f>IF(B495="","",IFERROR(VLOOKUP(SUBSTITUTE(SUBSTITUTE(H495,"~","~~"),"*","~*"),إعدادات_الأنواع!$A$4:$B$40,2,FALSE()),"?"))</f>
        <v/>
      </c>
    </row>
    <row r="496" spans="1:20" ht="15" customHeight="1">
      <c r="A496" s="20" t="str">
        <f>IF(B496="","",IF(T496="?","⚠️ نوع غير معرف",T496&amp;TEXT(COUNTIFS($T$3:T496,T496),"000")))</f>
        <v/>
      </c>
      <c r="B496" s="38"/>
      <c r="C496" s="38"/>
      <c r="D496" s="39"/>
      <c r="E496" s="54"/>
      <c r="F496" s="41" t="str">
        <f t="shared" ca="1" si="28"/>
        <v/>
      </c>
      <c r="G496" s="42"/>
      <c r="H496" s="37"/>
      <c r="I496" s="43"/>
      <c r="J496" s="44" t="str">
        <f t="shared" si="29"/>
        <v/>
      </c>
      <c r="K496" s="45"/>
      <c r="L496" s="46" t="str">
        <f>IF(OR(K496="لم يدفع",B496=""),"",IF(K496="تأمين فقط",0,IF(K496="اشتراك 300",300,IF(F496&lt;14,IFERROR(VLOOKUP(SUBSTITUTE(SUBSTITUTE(H496,"~","~~"),"*","~*"),إعدادات_الأنواع!$A$4:$D$40,3,FALSE()),0),IFERROR(VLOOKUP(SUBSTITUTE(SUBSTITUTE(H496,"~","~~"),"*","~*"),إعدادات_الأنواع!$A$4:$D$40,4,FALSE()),0)))))</f>
        <v/>
      </c>
      <c r="M496" s="47" t="str">
        <f>IF(OR(K496="لم يدفع",B496=""),"",IFERROR(VLOOKUP(SUBSTITUTE(SUBSTITUTE(H496,"~","~~"),"*","~*"),إعدادات_الأنواع!$A$4:$E$40,5,FALSE()),0))</f>
        <v/>
      </c>
      <c r="N496" s="47" t="str">
        <f>IF(OR(K496="لم يدفع",K496="تأمين فقط",K496="اشتراك 300",B496=""),"",IFERROR(VLOOKUP(SUBSTITUTE(SUBSTITUTE(H496,"~","~~"),"*","~*"),إعدادات_الأنواع!$A$4:$F$40,6,FALSE()),0))</f>
        <v/>
      </c>
      <c r="O496" s="55" t="str">
        <f t="shared" si="30"/>
        <v/>
      </c>
      <c r="P496" s="48" t="str">
        <f t="shared" ca="1" si="31"/>
        <v/>
      </c>
      <c r="Q496" s="52"/>
      <c r="R496" s="49"/>
      <c r="S496" s="50" t="str">
        <f>IF(B496="","",COUNTA(التجديد!E496:E496))</f>
        <v/>
      </c>
      <c r="T496" s="51" t="str">
        <f>IF(B496="","",IFERROR(VLOOKUP(SUBSTITUTE(SUBSTITUTE(H496,"~","~~"),"*","~*"),إعدادات_الأنواع!$A$4:$B$40,2,FALSE()),"?"))</f>
        <v/>
      </c>
    </row>
    <row r="497" spans="1:20" ht="15" customHeight="1">
      <c r="A497" s="20" t="str">
        <f>IF(B497="","",IF(T497="?","⚠️ نوع غير معرف",T497&amp;TEXT(COUNTIFS($T$3:T497,T497),"000")))</f>
        <v/>
      </c>
      <c r="B497" s="38"/>
      <c r="C497" s="38"/>
      <c r="D497" s="39"/>
      <c r="E497" s="54"/>
      <c r="F497" s="41" t="str">
        <f t="shared" ca="1" si="28"/>
        <v/>
      </c>
      <c r="G497" s="42"/>
      <c r="H497" s="37"/>
      <c r="I497" s="43"/>
      <c r="J497" s="44" t="str">
        <f t="shared" si="29"/>
        <v/>
      </c>
      <c r="K497" s="45"/>
      <c r="L497" s="46" t="str">
        <f>IF(OR(K497="لم يدفع",B497=""),"",IF(K497="تأمين فقط",0,IF(K497="اشتراك 300",300,IF(F497&lt;14,IFERROR(VLOOKUP(SUBSTITUTE(SUBSTITUTE(H497,"~","~~"),"*","~*"),إعدادات_الأنواع!$A$4:$D$40,3,FALSE()),0),IFERROR(VLOOKUP(SUBSTITUTE(SUBSTITUTE(H497,"~","~~"),"*","~*"),إعدادات_الأنواع!$A$4:$D$40,4,FALSE()),0)))))</f>
        <v/>
      </c>
      <c r="M497" s="47" t="str">
        <f>IF(OR(K497="لم يدفع",B497=""),"",IFERROR(VLOOKUP(SUBSTITUTE(SUBSTITUTE(H497,"~","~~"),"*","~*"),إعدادات_الأنواع!$A$4:$E$40,5,FALSE()),0))</f>
        <v/>
      </c>
      <c r="N497" s="47" t="str">
        <f>IF(OR(K497="لم يدفع",K497="تأمين فقط",K497="اشتراك 300",B497=""),"",IFERROR(VLOOKUP(SUBSTITUTE(SUBSTITUTE(H497,"~","~~"),"*","~*"),إعدادات_الأنواع!$A$4:$F$40,6,FALSE()),0))</f>
        <v/>
      </c>
      <c r="O497" s="55" t="str">
        <f t="shared" si="30"/>
        <v/>
      </c>
      <c r="P497" s="48" t="str">
        <f t="shared" ca="1" si="31"/>
        <v/>
      </c>
      <c r="Q497" s="52"/>
      <c r="R497" s="49"/>
      <c r="S497" s="50" t="str">
        <f>IF(B497="","",COUNTA(التجديد!E497:E497))</f>
        <v/>
      </c>
      <c r="T497" s="51" t="str">
        <f>IF(B497="","",IFERROR(VLOOKUP(SUBSTITUTE(SUBSTITUTE(H497,"~","~~"),"*","~*"),إعدادات_الأنواع!$A$4:$B$40,2,FALSE()),"?"))</f>
        <v/>
      </c>
    </row>
    <row r="498" spans="1:20" ht="15" customHeight="1">
      <c r="A498" s="20" t="str">
        <f>IF(B498="","",IF(T498="?","⚠️ نوع غير معرف",T498&amp;TEXT(COUNTIFS($T$3:T498,T498),"000")))</f>
        <v/>
      </c>
      <c r="B498" s="38"/>
      <c r="C498" s="38"/>
      <c r="D498" s="39"/>
      <c r="E498" s="54"/>
      <c r="F498" s="41" t="str">
        <f t="shared" ca="1" si="28"/>
        <v/>
      </c>
      <c r="G498" s="42"/>
      <c r="H498" s="37"/>
      <c r="I498" s="43"/>
      <c r="J498" s="44" t="str">
        <f t="shared" si="29"/>
        <v/>
      </c>
      <c r="K498" s="45"/>
      <c r="L498" s="46" t="str">
        <f>IF(OR(K498="لم يدفع",B498=""),"",IF(K498="تأمين فقط",0,IF(K498="اشتراك 300",300,IF(F498&lt;14,IFERROR(VLOOKUP(SUBSTITUTE(SUBSTITUTE(H498,"~","~~"),"*","~*"),إعدادات_الأنواع!$A$4:$D$40,3,FALSE()),0),IFERROR(VLOOKUP(SUBSTITUTE(SUBSTITUTE(H498,"~","~~"),"*","~*"),إعدادات_الأنواع!$A$4:$D$40,4,FALSE()),0)))))</f>
        <v/>
      </c>
      <c r="M498" s="47" t="str">
        <f>IF(OR(K498="لم يدفع",B498=""),"",IFERROR(VLOOKUP(SUBSTITUTE(SUBSTITUTE(H498,"~","~~"),"*","~*"),إعدادات_الأنواع!$A$4:$E$40,5,FALSE()),0))</f>
        <v/>
      </c>
      <c r="N498" s="47" t="str">
        <f>IF(OR(K498="لم يدفع",K498="تأمين فقط",K498="اشتراك 300",B498=""),"",IFERROR(VLOOKUP(SUBSTITUTE(SUBSTITUTE(H498,"~","~~"),"*","~*"),إعدادات_الأنواع!$A$4:$F$40,6,FALSE()),0))</f>
        <v/>
      </c>
      <c r="O498" s="55" t="str">
        <f t="shared" si="30"/>
        <v/>
      </c>
      <c r="P498" s="48" t="str">
        <f t="shared" ca="1" si="31"/>
        <v/>
      </c>
      <c r="Q498" s="52"/>
      <c r="R498" s="49"/>
      <c r="S498" s="50" t="str">
        <f>IF(B498="","",COUNTA(التجديد!E498:E498))</f>
        <v/>
      </c>
      <c r="T498" s="51" t="str">
        <f>IF(B498="","",IFERROR(VLOOKUP(SUBSTITUTE(SUBSTITUTE(H498,"~","~~"),"*","~*"),إعدادات_الأنواع!$A$4:$B$40,2,FALSE()),"?"))</f>
        <v/>
      </c>
    </row>
    <row r="499" spans="1:20" ht="15" customHeight="1">
      <c r="A499" s="20" t="str">
        <f>IF(B499="","",IF(T499="?","⚠️ نوع غير معرف",T499&amp;TEXT(COUNTIFS($T$3:T499,T499),"000")))</f>
        <v/>
      </c>
      <c r="B499" s="38"/>
      <c r="C499" s="38"/>
      <c r="D499" s="39"/>
      <c r="E499" s="54"/>
      <c r="F499" s="41" t="str">
        <f t="shared" ca="1" si="28"/>
        <v/>
      </c>
      <c r="G499" s="42"/>
      <c r="H499" s="37"/>
      <c r="I499" s="43"/>
      <c r="J499" s="44" t="str">
        <f t="shared" si="29"/>
        <v/>
      </c>
      <c r="K499" s="45"/>
      <c r="L499" s="46" t="str">
        <f>IF(OR(K499="لم يدفع",B499=""),"",IF(K499="تأمين فقط",0,IF(K499="اشتراك 300",300,IF(F499&lt;14,IFERROR(VLOOKUP(SUBSTITUTE(SUBSTITUTE(H499,"~","~~"),"*","~*"),إعدادات_الأنواع!$A$4:$D$40,3,FALSE()),0),IFERROR(VLOOKUP(SUBSTITUTE(SUBSTITUTE(H499,"~","~~"),"*","~*"),إعدادات_الأنواع!$A$4:$D$40,4,FALSE()),0)))))</f>
        <v/>
      </c>
      <c r="M499" s="47" t="str">
        <f>IF(OR(K499="لم يدفع",B499=""),"",IFERROR(VLOOKUP(SUBSTITUTE(SUBSTITUTE(H499,"~","~~"),"*","~*"),إعدادات_الأنواع!$A$4:$E$40,5,FALSE()),0))</f>
        <v/>
      </c>
      <c r="N499" s="47" t="str">
        <f>IF(OR(K499="لم يدفع",K499="تأمين فقط",K499="اشتراك 300",B499=""),"",IFERROR(VLOOKUP(SUBSTITUTE(SUBSTITUTE(H499,"~","~~"),"*","~*"),إعدادات_الأنواع!$A$4:$F$40,6,FALSE()),0))</f>
        <v/>
      </c>
      <c r="O499" s="55" t="str">
        <f t="shared" si="30"/>
        <v/>
      </c>
      <c r="P499" s="48" t="str">
        <f t="shared" ca="1" si="31"/>
        <v/>
      </c>
      <c r="Q499" s="52"/>
      <c r="R499" s="49"/>
      <c r="S499" s="50" t="str">
        <f>IF(B499="","",COUNTA(التجديد!E499:E499))</f>
        <v/>
      </c>
      <c r="T499" s="51" t="str">
        <f>IF(B499="","",IFERROR(VLOOKUP(SUBSTITUTE(SUBSTITUTE(H499,"~","~~"),"*","~*"),إعدادات_الأنواع!$A$4:$B$40,2,FALSE()),"?"))</f>
        <v/>
      </c>
    </row>
    <row r="500" spans="1:20" ht="15" customHeight="1">
      <c r="A500" s="20" t="str">
        <f>IF(B500="","",IF(T500="?","⚠️ نوع غير معرف",T500&amp;TEXT(COUNTIFS($T$3:T500,T500),"000")))</f>
        <v/>
      </c>
      <c r="B500" s="38"/>
      <c r="C500" s="38"/>
      <c r="D500" s="39"/>
      <c r="E500" s="54"/>
      <c r="F500" s="41" t="str">
        <f t="shared" ca="1" si="28"/>
        <v/>
      </c>
      <c r="G500" s="42"/>
      <c r="H500" s="37"/>
      <c r="I500" s="43"/>
      <c r="J500" s="44" t="str">
        <f t="shared" si="29"/>
        <v/>
      </c>
      <c r="K500" s="45"/>
      <c r="L500" s="46" t="str">
        <f>IF(OR(K500="لم يدفع",B500=""),"",IF(K500="تأمين فقط",0,IF(K500="اشتراك 300",300,IF(F500&lt;14,IFERROR(VLOOKUP(SUBSTITUTE(SUBSTITUTE(H500,"~","~~"),"*","~*"),إعدادات_الأنواع!$A$4:$D$40,3,FALSE()),0),IFERROR(VLOOKUP(SUBSTITUTE(SUBSTITUTE(H500,"~","~~"),"*","~*"),إعدادات_الأنواع!$A$4:$D$40,4,FALSE()),0)))))</f>
        <v/>
      </c>
      <c r="M500" s="47" t="str">
        <f>IF(OR(K500="لم يدفع",B500=""),"",IFERROR(VLOOKUP(SUBSTITUTE(SUBSTITUTE(H500,"~","~~"),"*","~*"),إعدادات_الأنواع!$A$4:$E$40,5,FALSE()),0))</f>
        <v/>
      </c>
      <c r="N500" s="47" t="str">
        <f>IF(OR(K500="لم يدفع",K500="تأمين فقط",K500="اشتراك 300",B500=""),"",IFERROR(VLOOKUP(SUBSTITUTE(SUBSTITUTE(H500,"~","~~"),"*","~*"),إعدادات_الأنواع!$A$4:$F$40,6,FALSE()),0))</f>
        <v/>
      </c>
      <c r="O500" s="55" t="str">
        <f t="shared" si="30"/>
        <v/>
      </c>
      <c r="P500" s="48" t="str">
        <f t="shared" ca="1" si="31"/>
        <v/>
      </c>
      <c r="Q500" s="52"/>
      <c r="R500" s="49"/>
      <c r="S500" s="50" t="str">
        <f>IF(B500="","",COUNTA(التجديد!E500:E500))</f>
        <v/>
      </c>
      <c r="T500" s="51" t="str">
        <f>IF(B500="","",IFERROR(VLOOKUP(SUBSTITUTE(SUBSTITUTE(H500,"~","~~"),"*","~*"),إعدادات_الأنواع!$A$4:$B$40,2,FALSE()),"?"))</f>
        <v/>
      </c>
    </row>
    <row r="501" spans="1:20" ht="15" customHeight="1">
      <c r="A501" s="20" t="str">
        <f>IF(B501="","",IF(T501="?","⚠️ نوع غير معرف",T501&amp;TEXT(COUNTIFS($T$3:T501,T501),"000")))</f>
        <v/>
      </c>
      <c r="B501" s="38"/>
      <c r="C501" s="38"/>
      <c r="D501" s="39"/>
      <c r="E501" s="54"/>
      <c r="F501" s="41" t="str">
        <f t="shared" ca="1" si="28"/>
        <v/>
      </c>
      <c r="G501" s="42"/>
      <c r="H501" s="37"/>
      <c r="I501" s="43"/>
      <c r="J501" s="44" t="str">
        <f t="shared" si="29"/>
        <v/>
      </c>
      <c r="K501" s="45"/>
      <c r="L501" s="46" t="str">
        <f>IF(OR(K501="لم يدفع",B501=""),"",IF(K501="تأمين فقط",0,IF(K501="اشتراك 300",300,IF(F501&lt;14,IFERROR(VLOOKUP(SUBSTITUTE(SUBSTITUTE(H501,"~","~~"),"*","~*"),إعدادات_الأنواع!$A$4:$D$40,3,FALSE()),0),IFERROR(VLOOKUP(SUBSTITUTE(SUBSTITUTE(H501,"~","~~"),"*","~*"),إعدادات_الأنواع!$A$4:$D$40,4,FALSE()),0)))))</f>
        <v/>
      </c>
      <c r="M501" s="47" t="str">
        <f>IF(OR(K501="لم يدفع",B501=""),"",IFERROR(VLOOKUP(SUBSTITUTE(SUBSTITUTE(H501,"~","~~"),"*","~*"),إعدادات_الأنواع!$A$4:$E$40,5,FALSE()),0))</f>
        <v/>
      </c>
      <c r="N501" s="47" t="str">
        <f>IF(OR(K501="لم يدفع",K501="تأمين فقط",K501="اشتراك 300",B501=""),"",IFERROR(VLOOKUP(SUBSTITUTE(SUBSTITUTE(H501,"~","~~"),"*","~*"),إعدادات_الأنواع!$A$4:$F$40,6,FALSE()),0))</f>
        <v/>
      </c>
      <c r="O501" s="55" t="str">
        <f t="shared" si="30"/>
        <v/>
      </c>
      <c r="P501" s="48" t="str">
        <f t="shared" ca="1" si="31"/>
        <v/>
      </c>
      <c r="Q501" s="52"/>
      <c r="R501" s="49"/>
      <c r="S501" s="50" t="str">
        <f>IF(B501="","",COUNTA(التجديد!E501:E501))</f>
        <v/>
      </c>
      <c r="T501" s="51" t="str">
        <f>IF(B501="","",IFERROR(VLOOKUP(SUBSTITUTE(SUBSTITUTE(H501,"~","~~"),"*","~*"),إعدادات_الأنواع!$A$4:$B$40,2,FALSE()),"?"))</f>
        <v/>
      </c>
    </row>
    <row r="502" spans="1:20" ht="15" customHeight="1">
      <c r="A502" s="20" t="str">
        <f>IF(B502="","",IF(T502="?","⚠️ نوع غير معرف",T502&amp;TEXT(COUNTIFS($T$3:T502,T502),"000")))</f>
        <v/>
      </c>
      <c r="B502" s="38"/>
      <c r="C502" s="38"/>
      <c r="D502" s="39"/>
      <c r="E502" s="54"/>
      <c r="F502" s="41" t="str">
        <f t="shared" ca="1" si="28"/>
        <v/>
      </c>
      <c r="G502" s="42"/>
      <c r="H502" s="37"/>
      <c r="I502" s="43"/>
      <c r="J502" s="44" t="str">
        <f t="shared" si="29"/>
        <v/>
      </c>
      <c r="K502" s="45"/>
      <c r="L502" s="46" t="str">
        <f>IF(OR(K502="لم يدفع",B502=""),"",IF(K502="تأمين فقط",0,IF(K502="اشتراك 300",300,IF(F502&lt;14,IFERROR(VLOOKUP(SUBSTITUTE(SUBSTITUTE(H502,"~","~~"),"*","~*"),إعدادات_الأنواع!$A$4:$D$40,3,FALSE()),0),IFERROR(VLOOKUP(SUBSTITUTE(SUBSTITUTE(H502,"~","~~"),"*","~*"),إعدادات_الأنواع!$A$4:$D$40,4,FALSE()),0)))))</f>
        <v/>
      </c>
      <c r="M502" s="47" t="str">
        <f>IF(OR(K502="لم يدفع",B502=""),"",IFERROR(VLOOKUP(SUBSTITUTE(SUBSTITUTE(H502,"~","~~"),"*","~*"),إعدادات_الأنواع!$A$4:$E$40,5,FALSE()),0))</f>
        <v/>
      </c>
      <c r="N502" s="47" t="str">
        <f>IF(OR(K502="لم يدفع",K502="تأمين فقط",K502="اشتراك 300",B502=""),"",IFERROR(VLOOKUP(SUBSTITUTE(SUBSTITUTE(H502,"~","~~"),"*","~*"),إعدادات_الأنواع!$A$4:$F$40,6,FALSE()),0))</f>
        <v/>
      </c>
      <c r="O502" s="55" t="str">
        <f t="shared" si="30"/>
        <v/>
      </c>
      <c r="P502" s="48" t="str">
        <f t="shared" ca="1" si="31"/>
        <v/>
      </c>
      <c r="Q502" s="52"/>
      <c r="R502" s="49"/>
      <c r="S502" s="50" t="str">
        <f>IF(B502="","",COUNTA(التجديد!E502:E502))</f>
        <v/>
      </c>
      <c r="T502" s="51" t="str">
        <f>IF(B502="","",IFERROR(VLOOKUP(SUBSTITUTE(SUBSTITUTE(H502,"~","~~"),"*","~*"),إعدادات_الأنواع!$A$4:$B$40,2,FALSE()),"?"))</f>
        <v/>
      </c>
    </row>
    <row r="503" spans="1:20" ht="15" customHeight="1">
      <c r="A503" s="20" t="str">
        <f>IF(B503="","",IF(T503="?","⚠️ نوع غير معرف",T503&amp;TEXT(COUNTIFS($T$3:T503,T503),"000")))</f>
        <v/>
      </c>
      <c r="B503" s="38"/>
      <c r="C503" s="38"/>
      <c r="D503" s="39"/>
      <c r="E503" s="54"/>
      <c r="F503" s="41" t="str">
        <f t="shared" ca="1" si="28"/>
        <v/>
      </c>
      <c r="G503" s="42"/>
      <c r="H503" s="37"/>
      <c r="I503" s="43"/>
      <c r="J503" s="44" t="str">
        <f t="shared" si="29"/>
        <v/>
      </c>
      <c r="K503" s="45"/>
      <c r="L503" s="46" t="str">
        <f>IF(OR(K503="لم يدفع",B503=""),"",IF(K503="تأمين فقط",0,IF(K503="اشتراك 300",300,IF(F503&lt;14,IFERROR(VLOOKUP(SUBSTITUTE(SUBSTITUTE(H503,"~","~~"),"*","~*"),إعدادات_الأنواع!$A$4:$D$40,3,FALSE()),0),IFERROR(VLOOKUP(SUBSTITUTE(SUBSTITUTE(H503,"~","~~"),"*","~*"),إعدادات_الأنواع!$A$4:$D$40,4,FALSE()),0)))))</f>
        <v/>
      </c>
      <c r="M503" s="47" t="str">
        <f>IF(OR(K503="لم يدفع",B503=""),"",IFERROR(VLOOKUP(SUBSTITUTE(SUBSTITUTE(H503,"~","~~"),"*","~*"),إعدادات_الأنواع!$A$4:$E$40,5,FALSE()),0))</f>
        <v/>
      </c>
      <c r="N503" s="47" t="str">
        <f>IF(OR(K503="لم يدفع",K503="تأمين فقط",K503="اشتراك 300",B503=""),"",IFERROR(VLOOKUP(SUBSTITUTE(SUBSTITUTE(H503,"~","~~"),"*","~*"),إعدادات_الأنواع!$A$4:$F$40,6,FALSE()),0))</f>
        <v/>
      </c>
      <c r="O503" s="55" t="str">
        <f t="shared" si="30"/>
        <v/>
      </c>
      <c r="P503" s="48" t="str">
        <f t="shared" ca="1" si="31"/>
        <v/>
      </c>
      <c r="Q503" s="52"/>
      <c r="R503" s="49"/>
      <c r="S503" s="50" t="str">
        <f>IF(B503="","",COUNTA(التجديد!E503:E503))</f>
        <v/>
      </c>
      <c r="T503" s="51" t="str">
        <f>IF(B503="","",IFERROR(VLOOKUP(SUBSTITUTE(SUBSTITUTE(H503,"~","~~"),"*","~*"),إعدادات_الأنواع!$A$4:$B$40,2,FALSE()),"?"))</f>
        <v/>
      </c>
    </row>
    <row r="504" spans="1:20" ht="15" customHeight="1">
      <c r="A504" s="20" t="str">
        <f>IF(B504="","",IF(T504="?","⚠️ نوع غير معرف",T504&amp;TEXT(COUNTIFS($T$3:T504,T504),"000")))</f>
        <v/>
      </c>
      <c r="B504" s="38"/>
      <c r="C504" s="38"/>
      <c r="D504" s="39"/>
      <c r="E504" s="54"/>
      <c r="F504" s="41" t="str">
        <f t="shared" ca="1" si="28"/>
        <v/>
      </c>
      <c r="G504" s="42"/>
      <c r="H504" s="37"/>
      <c r="I504" s="43"/>
      <c r="J504" s="44" t="str">
        <f t="shared" si="29"/>
        <v/>
      </c>
      <c r="K504" s="45"/>
      <c r="L504" s="46" t="str">
        <f>IF(OR(K504="لم يدفع",B504=""),"",IF(K504="تأمين فقط",0,IF(K504="اشتراك 300",300,IF(F504&lt;14,IFERROR(VLOOKUP(SUBSTITUTE(SUBSTITUTE(H504,"~","~~"),"*","~*"),إعدادات_الأنواع!$A$4:$D$40,3,FALSE()),0),IFERROR(VLOOKUP(SUBSTITUTE(SUBSTITUTE(H504,"~","~~"),"*","~*"),إعدادات_الأنواع!$A$4:$D$40,4,FALSE()),0)))))</f>
        <v/>
      </c>
      <c r="M504" s="47" t="str">
        <f>IF(OR(K504="لم يدفع",B504=""),"",IFERROR(VLOOKUP(SUBSTITUTE(SUBSTITUTE(H504,"~","~~"),"*","~*"),إعدادات_الأنواع!$A$4:$E$40,5,FALSE()),0))</f>
        <v/>
      </c>
      <c r="N504" s="47" t="str">
        <f>IF(OR(K504="لم يدفع",K504="تأمين فقط",K504="اشتراك 300",B504=""),"",IFERROR(VLOOKUP(SUBSTITUTE(SUBSTITUTE(H504,"~","~~"),"*","~*"),إعدادات_الأنواع!$A$4:$F$40,6,FALSE()),0))</f>
        <v/>
      </c>
      <c r="O504" s="55" t="str">
        <f t="shared" si="30"/>
        <v/>
      </c>
      <c r="P504" s="48" t="str">
        <f t="shared" ca="1" si="31"/>
        <v/>
      </c>
      <c r="Q504" s="52"/>
      <c r="R504" s="49"/>
      <c r="S504" s="50" t="str">
        <f>IF(B504="","",COUNTA(التجديد!E504:E504))</f>
        <v/>
      </c>
      <c r="T504" s="51" t="str">
        <f>IF(B504="","",IFERROR(VLOOKUP(SUBSTITUTE(SUBSTITUTE(H504,"~","~~"),"*","~*"),إعدادات_الأنواع!$A$4:$B$40,2,FALSE()),"?"))</f>
        <v/>
      </c>
    </row>
    <row r="505" spans="1:20" ht="15" customHeight="1">
      <c r="A505" s="20" t="str">
        <f>IF(B505="","",IF(T505="?","⚠️ نوع غير معرف",T505&amp;TEXT(COUNTIFS($T$3:T505,T505),"000")))</f>
        <v/>
      </c>
      <c r="B505" s="38"/>
      <c r="C505" s="38"/>
      <c r="D505" s="39"/>
      <c r="E505" s="54"/>
      <c r="F505" s="41" t="str">
        <f t="shared" ca="1" si="28"/>
        <v/>
      </c>
      <c r="G505" s="42"/>
      <c r="H505" s="37"/>
      <c r="I505" s="43"/>
      <c r="J505" s="44" t="str">
        <f t="shared" si="29"/>
        <v/>
      </c>
      <c r="K505" s="45"/>
      <c r="L505" s="46" t="str">
        <f>IF(OR(K505="لم يدفع",B505=""),"",IF(K505="تأمين فقط",0,IF(K505="اشتراك 300",300,IF(F505&lt;14,IFERROR(VLOOKUP(SUBSTITUTE(SUBSTITUTE(H505,"~","~~"),"*","~*"),إعدادات_الأنواع!$A$4:$D$40,3,FALSE()),0),IFERROR(VLOOKUP(SUBSTITUTE(SUBSTITUTE(H505,"~","~~"),"*","~*"),إعدادات_الأنواع!$A$4:$D$40,4,FALSE()),0)))))</f>
        <v/>
      </c>
      <c r="M505" s="47" t="str">
        <f>IF(OR(K505="لم يدفع",B505=""),"",IFERROR(VLOOKUP(SUBSTITUTE(SUBSTITUTE(H505,"~","~~"),"*","~*"),إعدادات_الأنواع!$A$4:$E$40,5,FALSE()),0))</f>
        <v/>
      </c>
      <c r="N505" s="47" t="str">
        <f>IF(OR(K505="لم يدفع",K505="تأمين فقط",K505="اشتراك 300",B505=""),"",IFERROR(VLOOKUP(SUBSTITUTE(SUBSTITUTE(H505,"~","~~"),"*","~*"),إعدادات_الأنواع!$A$4:$F$40,6,FALSE()),0))</f>
        <v/>
      </c>
      <c r="O505" s="55" t="str">
        <f t="shared" si="30"/>
        <v/>
      </c>
      <c r="P505" s="48" t="str">
        <f t="shared" ca="1" si="31"/>
        <v/>
      </c>
      <c r="Q505" s="52"/>
      <c r="R505" s="49"/>
      <c r="S505" s="50" t="str">
        <f>IF(B505="","",COUNTA(التجديد!E505:E505))</f>
        <v/>
      </c>
      <c r="T505" s="51" t="str">
        <f>IF(B505="","",IFERROR(VLOOKUP(SUBSTITUTE(SUBSTITUTE(H505,"~","~~"),"*","~*"),إعدادات_الأنواع!$A$4:$B$40,2,FALSE()),"?"))</f>
        <v/>
      </c>
    </row>
    <row r="506" spans="1:20" ht="15" customHeight="1">
      <c r="A506" s="20" t="str">
        <f>IF(B506="","",IF(T506="?","⚠️ نوع غير معرف",T506&amp;TEXT(COUNTIFS($T$3:T506,T506),"000")))</f>
        <v/>
      </c>
      <c r="B506" s="38"/>
      <c r="C506" s="38"/>
      <c r="D506" s="39"/>
      <c r="E506" s="54"/>
      <c r="F506" s="41" t="str">
        <f t="shared" ca="1" si="28"/>
        <v/>
      </c>
      <c r="G506" s="42"/>
      <c r="H506" s="37"/>
      <c r="I506" s="43"/>
      <c r="J506" s="44" t="str">
        <f t="shared" si="29"/>
        <v/>
      </c>
      <c r="K506" s="45"/>
      <c r="L506" s="46" t="str">
        <f>IF(OR(K506="لم يدفع",B506=""),"",IF(K506="تأمين فقط",0,IF(K506="اشتراك 300",300,IF(F506&lt;14,IFERROR(VLOOKUP(SUBSTITUTE(SUBSTITUTE(H506,"~","~~"),"*","~*"),إعدادات_الأنواع!$A$4:$D$40,3,FALSE()),0),IFERROR(VLOOKUP(SUBSTITUTE(SUBSTITUTE(H506,"~","~~"),"*","~*"),إعدادات_الأنواع!$A$4:$D$40,4,FALSE()),0)))))</f>
        <v/>
      </c>
      <c r="M506" s="47" t="str">
        <f>IF(OR(K506="لم يدفع",B506=""),"",IFERROR(VLOOKUP(SUBSTITUTE(SUBSTITUTE(H506,"~","~~"),"*","~*"),إعدادات_الأنواع!$A$4:$E$40,5,FALSE()),0))</f>
        <v/>
      </c>
      <c r="N506" s="47" t="str">
        <f>IF(OR(K506="لم يدفع",K506="تأمين فقط",K506="اشتراك 300",B506=""),"",IFERROR(VLOOKUP(SUBSTITUTE(SUBSTITUTE(H506,"~","~~"),"*","~*"),إعدادات_الأنواع!$A$4:$F$40,6,FALSE()),0))</f>
        <v/>
      </c>
      <c r="O506" s="55" t="str">
        <f t="shared" si="30"/>
        <v/>
      </c>
      <c r="P506" s="48" t="str">
        <f t="shared" ca="1" si="31"/>
        <v/>
      </c>
      <c r="Q506" s="52"/>
      <c r="R506" s="49"/>
      <c r="S506" s="50" t="str">
        <f>IF(B506="","",COUNTA(التجديد!E506:E506))</f>
        <v/>
      </c>
      <c r="T506" s="51" t="str">
        <f>IF(B506="","",IFERROR(VLOOKUP(SUBSTITUTE(SUBSTITUTE(H506,"~","~~"),"*","~*"),إعدادات_الأنواع!$A$4:$B$40,2,FALSE()),"?"))</f>
        <v/>
      </c>
    </row>
    <row r="507" spans="1:20" ht="15" customHeight="1">
      <c r="A507" s="20" t="str">
        <f>IF(B507="","",IF(T507="?","⚠️ نوع غير معرف",T507&amp;TEXT(COUNTIFS($T$3:T507,T507),"000")))</f>
        <v/>
      </c>
      <c r="B507" s="38"/>
      <c r="C507" s="38"/>
      <c r="D507" s="39"/>
      <c r="E507" s="54"/>
      <c r="F507" s="41" t="str">
        <f t="shared" ca="1" si="28"/>
        <v/>
      </c>
      <c r="G507" s="42"/>
      <c r="H507" s="37"/>
      <c r="I507" s="43"/>
      <c r="J507" s="44" t="str">
        <f t="shared" si="29"/>
        <v/>
      </c>
      <c r="K507" s="45"/>
      <c r="L507" s="46" t="str">
        <f>IF(OR(K507="لم يدفع",B507=""),"",IF(K507="تأمين فقط",0,IF(K507="اشتراك 300",300,IF(F507&lt;14,IFERROR(VLOOKUP(SUBSTITUTE(SUBSTITUTE(H507,"~","~~"),"*","~*"),إعدادات_الأنواع!$A$4:$D$40,3,FALSE()),0),IFERROR(VLOOKUP(SUBSTITUTE(SUBSTITUTE(H507,"~","~~"),"*","~*"),إعدادات_الأنواع!$A$4:$D$40,4,FALSE()),0)))))</f>
        <v/>
      </c>
      <c r="M507" s="47" t="str">
        <f>IF(OR(K507="لم يدفع",B507=""),"",IFERROR(VLOOKUP(SUBSTITUTE(SUBSTITUTE(H507,"~","~~"),"*","~*"),إعدادات_الأنواع!$A$4:$E$40,5,FALSE()),0))</f>
        <v/>
      </c>
      <c r="N507" s="47" t="str">
        <f>IF(OR(K507="لم يدفع",K507="تأمين فقط",K507="اشتراك 300",B507=""),"",IFERROR(VLOOKUP(SUBSTITUTE(SUBSTITUTE(H507,"~","~~"),"*","~*"),إعدادات_الأنواع!$A$4:$F$40,6,FALSE()),0))</f>
        <v/>
      </c>
      <c r="O507" s="55" t="str">
        <f t="shared" si="30"/>
        <v/>
      </c>
      <c r="P507" s="48" t="str">
        <f t="shared" ca="1" si="31"/>
        <v/>
      </c>
      <c r="Q507" s="52"/>
      <c r="R507" s="49"/>
      <c r="S507" s="50" t="str">
        <f>IF(B507="","",COUNTA(التجديد!E507:E507))</f>
        <v/>
      </c>
      <c r="T507" s="51" t="str">
        <f>IF(B507="","",IFERROR(VLOOKUP(SUBSTITUTE(SUBSTITUTE(H507,"~","~~"),"*","~*"),إعدادات_الأنواع!$A$4:$B$40,2,FALSE()),"?"))</f>
        <v/>
      </c>
    </row>
    <row r="508" spans="1:20" ht="15" customHeight="1">
      <c r="A508" s="20" t="str">
        <f>IF(B508="","",IF(T508="?","⚠️ نوع غير معرف",T508&amp;TEXT(COUNTIFS($T$3:T508,T508),"000")))</f>
        <v/>
      </c>
      <c r="B508" s="38"/>
      <c r="C508" s="38"/>
      <c r="D508" s="39"/>
      <c r="E508" s="54"/>
      <c r="F508" s="41" t="str">
        <f t="shared" ca="1" si="28"/>
        <v/>
      </c>
      <c r="G508" s="42"/>
      <c r="H508" s="37"/>
      <c r="I508" s="43"/>
      <c r="J508" s="44" t="str">
        <f t="shared" si="29"/>
        <v/>
      </c>
      <c r="K508" s="45"/>
      <c r="L508" s="46" t="str">
        <f>IF(OR(K508="لم يدفع",B508=""),"",IF(K508="تأمين فقط",0,IF(K508="اشتراك 300",300,IF(F508&lt;14,IFERROR(VLOOKUP(SUBSTITUTE(SUBSTITUTE(H508,"~","~~"),"*","~*"),إعدادات_الأنواع!$A$4:$D$40,3,FALSE()),0),IFERROR(VLOOKUP(SUBSTITUTE(SUBSTITUTE(H508,"~","~~"),"*","~*"),إعدادات_الأنواع!$A$4:$D$40,4,FALSE()),0)))))</f>
        <v/>
      </c>
      <c r="M508" s="47" t="str">
        <f>IF(OR(K508="لم يدفع",B508=""),"",IFERROR(VLOOKUP(SUBSTITUTE(SUBSTITUTE(H508,"~","~~"),"*","~*"),إعدادات_الأنواع!$A$4:$E$40,5,FALSE()),0))</f>
        <v/>
      </c>
      <c r="N508" s="47" t="str">
        <f>IF(OR(K508="لم يدفع",K508="تأمين فقط",K508="اشتراك 300",B508=""),"",IFERROR(VLOOKUP(SUBSTITUTE(SUBSTITUTE(H508,"~","~~"),"*","~*"),إعدادات_الأنواع!$A$4:$F$40,6,FALSE()),0))</f>
        <v/>
      </c>
      <c r="O508" s="55" t="str">
        <f t="shared" si="30"/>
        <v/>
      </c>
      <c r="P508" s="48" t="str">
        <f t="shared" ca="1" si="31"/>
        <v/>
      </c>
      <c r="Q508" s="52"/>
      <c r="R508" s="49"/>
      <c r="S508" s="50" t="str">
        <f>IF(B508="","",COUNTA(التجديد!E508:E508))</f>
        <v/>
      </c>
      <c r="T508" s="51" t="str">
        <f>IF(B508="","",IFERROR(VLOOKUP(SUBSTITUTE(SUBSTITUTE(H508,"~","~~"),"*","~*"),إعدادات_الأنواع!$A$4:$B$40,2,FALSE()),"?"))</f>
        <v/>
      </c>
    </row>
    <row r="509" spans="1:20" ht="15" customHeight="1">
      <c r="A509" s="20" t="str">
        <f>IF(B509="","",IF(T509="?","⚠️ نوع غير معرف",T509&amp;TEXT(COUNTIFS($T$3:T509,T509),"000")))</f>
        <v/>
      </c>
      <c r="B509" s="38"/>
      <c r="C509" s="38"/>
      <c r="D509" s="39"/>
      <c r="E509" s="54"/>
      <c r="F509" s="41" t="str">
        <f t="shared" ca="1" si="28"/>
        <v/>
      </c>
      <c r="G509" s="42"/>
      <c r="H509" s="37"/>
      <c r="I509" s="43"/>
      <c r="J509" s="44" t="str">
        <f t="shared" si="29"/>
        <v/>
      </c>
      <c r="K509" s="45"/>
      <c r="L509" s="46" t="str">
        <f>IF(OR(K509="لم يدفع",B509=""),"",IF(K509="تأمين فقط",0,IF(K509="اشتراك 300",300,IF(F509&lt;14,IFERROR(VLOOKUP(SUBSTITUTE(SUBSTITUTE(H509,"~","~~"),"*","~*"),إعدادات_الأنواع!$A$4:$D$40,3,FALSE()),0),IFERROR(VLOOKUP(SUBSTITUTE(SUBSTITUTE(H509,"~","~~"),"*","~*"),إعدادات_الأنواع!$A$4:$D$40,4,FALSE()),0)))))</f>
        <v/>
      </c>
      <c r="M509" s="47" t="str">
        <f>IF(OR(K509="لم يدفع",B509=""),"",IFERROR(VLOOKUP(SUBSTITUTE(SUBSTITUTE(H509,"~","~~"),"*","~*"),إعدادات_الأنواع!$A$4:$E$40,5,FALSE()),0))</f>
        <v/>
      </c>
      <c r="N509" s="47" t="str">
        <f>IF(OR(K509="لم يدفع",K509="تأمين فقط",K509="اشتراك 300",B509=""),"",IFERROR(VLOOKUP(SUBSTITUTE(SUBSTITUTE(H509,"~","~~"),"*","~*"),إعدادات_الأنواع!$A$4:$F$40,6,FALSE()),0))</f>
        <v/>
      </c>
      <c r="O509" s="55" t="str">
        <f t="shared" si="30"/>
        <v/>
      </c>
      <c r="P509" s="48" t="str">
        <f t="shared" ca="1" si="31"/>
        <v/>
      </c>
      <c r="Q509" s="52"/>
      <c r="R509" s="49"/>
      <c r="S509" s="50" t="str">
        <f>IF(B509="","",COUNTA(التجديد!E509:E509))</f>
        <v/>
      </c>
      <c r="T509" s="51" t="str">
        <f>IF(B509="","",IFERROR(VLOOKUP(SUBSTITUTE(SUBSTITUTE(H509,"~","~~"),"*","~*"),إعدادات_الأنواع!$A$4:$B$40,2,FALSE()),"?"))</f>
        <v/>
      </c>
    </row>
    <row r="510" spans="1:20" ht="15" customHeight="1">
      <c r="A510" s="20" t="str">
        <f>IF(B510="","",IF(T510="?","⚠️ نوع غير معرف",T510&amp;TEXT(COUNTIFS($T$3:T510,T510),"000")))</f>
        <v/>
      </c>
      <c r="B510" s="38"/>
      <c r="C510" s="38"/>
      <c r="D510" s="39"/>
      <c r="E510" s="54"/>
      <c r="F510" s="41" t="str">
        <f t="shared" ca="1" si="28"/>
        <v/>
      </c>
      <c r="G510" s="42"/>
      <c r="H510" s="37"/>
      <c r="I510" s="43"/>
      <c r="J510" s="44" t="str">
        <f t="shared" si="29"/>
        <v/>
      </c>
      <c r="K510" s="45"/>
      <c r="L510" s="46" t="str">
        <f>IF(OR(K510="لم يدفع",B510=""),"",IF(K510="تأمين فقط",0,IF(K510="اشتراك 300",300,IF(F510&lt;14,IFERROR(VLOOKUP(SUBSTITUTE(SUBSTITUTE(H510,"~","~~"),"*","~*"),إعدادات_الأنواع!$A$4:$D$40,3,FALSE()),0),IFERROR(VLOOKUP(SUBSTITUTE(SUBSTITUTE(H510,"~","~~"),"*","~*"),إعدادات_الأنواع!$A$4:$D$40,4,FALSE()),0)))))</f>
        <v/>
      </c>
      <c r="M510" s="47" t="str">
        <f>IF(OR(K510="لم يدفع",B510=""),"",IFERROR(VLOOKUP(SUBSTITUTE(SUBSTITUTE(H510,"~","~~"),"*","~*"),إعدادات_الأنواع!$A$4:$E$40,5,FALSE()),0))</f>
        <v/>
      </c>
      <c r="N510" s="47" t="str">
        <f>IF(OR(K510="لم يدفع",K510="تأمين فقط",K510="اشتراك 300",B510=""),"",IFERROR(VLOOKUP(SUBSTITUTE(SUBSTITUTE(H510,"~","~~"),"*","~*"),إعدادات_الأنواع!$A$4:$F$40,6,FALSE()),0))</f>
        <v/>
      </c>
      <c r="O510" s="55" t="str">
        <f t="shared" si="30"/>
        <v/>
      </c>
      <c r="P510" s="48" t="str">
        <f t="shared" ca="1" si="31"/>
        <v/>
      </c>
      <c r="Q510" s="52"/>
      <c r="R510" s="49"/>
      <c r="S510" s="50" t="str">
        <f>IF(B510="","",COUNTA(التجديد!E510:E510))</f>
        <v/>
      </c>
      <c r="T510" s="51" t="str">
        <f>IF(B510="","",IFERROR(VLOOKUP(SUBSTITUTE(SUBSTITUTE(H510,"~","~~"),"*","~*"),إعدادات_الأنواع!$A$4:$B$40,2,FALSE()),"?"))</f>
        <v/>
      </c>
    </row>
    <row r="511" spans="1:20" ht="15" customHeight="1">
      <c r="A511" s="20" t="str">
        <f>IF(B511="","",IF(T511="?","⚠️ نوع غير معرف",T511&amp;TEXT(COUNTIFS($T$3:T511,T511),"000")))</f>
        <v/>
      </c>
      <c r="B511" s="38"/>
      <c r="C511" s="38"/>
      <c r="D511" s="39"/>
      <c r="E511" s="54"/>
      <c r="F511" s="41" t="str">
        <f t="shared" ca="1" si="28"/>
        <v/>
      </c>
      <c r="G511" s="42"/>
      <c r="H511" s="37"/>
      <c r="I511" s="43"/>
      <c r="J511" s="44" t="str">
        <f t="shared" si="29"/>
        <v/>
      </c>
      <c r="K511" s="45"/>
      <c r="L511" s="46" t="str">
        <f>IF(OR(K511="لم يدفع",B511=""),"",IF(K511="تأمين فقط",0,IF(K511="اشتراك 300",300,IF(F511&lt;14,IFERROR(VLOOKUP(SUBSTITUTE(SUBSTITUTE(H511,"~","~~"),"*","~*"),إعدادات_الأنواع!$A$4:$D$40,3,FALSE()),0),IFERROR(VLOOKUP(SUBSTITUTE(SUBSTITUTE(H511,"~","~~"),"*","~*"),إعدادات_الأنواع!$A$4:$D$40,4,FALSE()),0)))))</f>
        <v/>
      </c>
      <c r="M511" s="47" t="str">
        <f>IF(OR(K511="لم يدفع",B511=""),"",IFERROR(VLOOKUP(SUBSTITUTE(SUBSTITUTE(H511,"~","~~"),"*","~*"),إعدادات_الأنواع!$A$4:$E$40,5,FALSE()),0))</f>
        <v/>
      </c>
      <c r="N511" s="47" t="str">
        <f>IF(OR(K511="لم يدفع",K511="تأمين فقط",K511="اشتراك 300",B511=""),"",IFERROR(VLOOKUP(SUBSTITUTE(SUBSTITUTE(H511,"~","~~"),"*","~*"),إعدادات_الأنواع!$A$4:$F$40,6,FALSE()),0))</f>
        <v/>
      </c>
      <c r="O511" s="55" t="str">
        <f t="shared" si="30"/>
        <v/>
      </c>
      <c r="P511" s="48" t="str">
        <f t="shared" ca="1" si="31"/>
        <v/>
      </c>
      <c r="Q511" s="52"/>
      <c r="R511" s="49"/>
      <c r="S511" s="50" t="str">
        <f>IF(B511="","",COUNTA(التجديد!E511:E511))</f>
        <v/>
      </c>
      <c r="T511" s="51" t="str">
        <f>IF(B511="","",IFERROR(VLOOKUP(SUBSTITUTE(SUBSTITUTE(H511,"~","~~"),"*","~*"),إعدادات_الأنواع!$A$4:$B$40,2,FALSE()),"?"))</f>
        <v/>
      </c>
    </row>
    <row r="512" spans="1:20" ht="15" customHeight="1">
      <c r="A512" s="20" t="str">
        <f>IF(B512="","",IF(T512="?","⚠️ نوع غير معرف",T512&amp;TEXT(COUNTIFS($T$3:T512,T512),"000")))</f>
        <v/>
      </c>
      <c r="B512" s="38"/>
      <c r="C512" s="38"/>
      <c r="D512" s="39"/>
      <c r="E512" s="54"/>
      <c r="F512" s="41" t="str">
        <f t="shared" ca="1" si="28"/>
        <v/>
      </c>
      <c r="G512" s="42"/>
      <c r="H512" s="37"/>
      <c r="I512" s="43"/>
      <c r="J512" s="44" t="str">
        <f t="shared" si="29"/>
        <v/>
      </c>
      <c r="K512" s="45"/>
      <c r="L512" s="46" t="str">
        <f>IF(OR(K512="لم يدفع",B512=""),"",IF(K512="تأمين فقط",0,IF(K512="اشتراك 300",300,IF(F512&lt;14,IFERROR(VLOOKUP(SUBSTITUTE(SUBSTITUTE(H512,"~","~~"),"*","~*"),إعدادات_الأنواع!$A$4:$D$40,3,FALSE()),0),IFERROR(VLOOKUP(SUBSTITUTE(SUBSTITUTE(H512,"~","~~"),"*","~*"),إعدادات_الأنواع!$A$4:$D$40,4,FALSE()),0)))))</f>
        <v/>
      </c>
      <c r="M512" s="47" t="str">
        <f>IF(OR(K512="لم يدفع",B512=""),"",IFERROR(VLOOKUP(SUBSTITUTE(SUBSTITUTE(H512,"~","~~"),"*","~*"),إعدادات_الأنواع!$A$4:$E$40,5,FALSE()),0))</f>
        <v/>
      </c>
      <c r="N512" s="47" t="str">
        <f>IF(OR(K512="لم يدفع",K512="تأمين فقط",K512="اشتراك 300",B512=""),"",IFERROR(VLOOKUP(SUBSTITUTE(SUBSTITUTE(H512,"~","~~"),"*","~*"),إعدادات_الأنواع!$A$4:$F$40,6,FALSE()),0))</f>
        <v/>
      </c>
      <c r="O512" s="55" t="str">
        <f t="shared" si="30"/>
        <v/>
      </c>
      <c r="P512" s="48" t="str">
        <f t="shared" ca="1" si="31"/>
        <v/>
      </c>
      <c r="Q512" s="52"/>
      <c r="R512" s="49"/>
      <c r="S512" s="50" t="str">
        <f>IF(B512="","",COUNTA(التجديد!E512:E512))</f>
        <v/>
      </c>
      <c r="T512" s="51" t="str">
        <f>IF(B512="","",IFERROR(VLOOKUP(SUBSTITUTE(SUBSTITUTE(H512,"~","~~"),"*","~*"),إعدادات_الأنواع!$A$4:$B$40,2,FALSE()),"?"))</f>
        <v/>
      </c>
    </row>
    <row r="513" spans="1:20" ht="15" customHeight="1">
      <c r="A513" s="20" t="str">
        <f>IF(B513="","",IF(T513="?","⚠️ نوع غير معرف",T513&amp;TEXT(COUNTIFS($T$3:T513,T513),"000")))</f>
        <v/>
      </c>
      <c r="B513" s="38"/>
      <c r="C513" s="38"/>
      <c r="D513" s="39"/>
      <c r="E513" s="54"/>
      <c r="F513" s="41" t="str">
        <f t="shared" ca="1" si="28"/>
        <v/>
      </c>
      <c r="G513" s="42"/>
      <c r="H513" s="37"/>
      <c r="I513" s="43"/>
      <c r="J513" s="44" t="str">
        <f t="shared" si="29"/>
        <v/>
      </c>
      <c r="K513" s="45"/>
      <c r="L513" s="46" t="str">
        <f>IF(OR(K513="لم يدفع",B513=""),"",IF(K513="تأمين فقط",0,IF(K513="اشتراك 300",300,IF(F513&lt;14,IFERROR(VLOOKUP(SUBSTITUTE(SUBSTITUTE(H513,"~","~~"),"*","~*"),إعدادات_الأنواع!$A$4:$D$40,3,FALSE()),0),IFERROR(VLOOKUP(SUBSTITUTE(SUBSTITUTE(H513,"~","~~"),"*","~*"),إعدادات_الأنواع!$A$4:$D$40,4,FALSE()),0)))))</f>
        <v/>
      </c>
      <c r="M513" s="47" t="str">
        <f>IF(OR(K513="لم يدفع",B513=""),"",IFERROR(VLOOKUP(SUBSTITUTE(SUBSTITUTE(H513,"~","~~"),"*","~*"),إعدادات_الأنواع!$A$4:$E$40,5,FALSE()),0))</f>
        <v/>
      </c>
      <c r="N513" s="47" t="str">
        <f>IF(OR(K513="لم يدفع",K513="تأمين فقط",K513="اشتراك 300",B513=""),"",IFERROR(VLOOKUP(SUBSTITUTE(SUBSTITUTE(H513,"~","~~"),"*","~*"),إعدادات_الأنواع!$A$4:$F$40,6,FALSE()),0))</f>
        <v/>
      </c>
      <c r="O513" s="55" t="str">
        <f t="shared" si="30"/>
        <v/>
      </c>
      <c r="P513" s="48" t="str">
        <f t="shared" ca="1" si="31"/>
        <v/>
      </c>
      <c r="Q513" s="52"/>
      <c r="R513" s="49"/>
      <c r="S513" s="50" t="str">
        <f>IF(B513="","",COUNTA(التجديد!E513:E513))</f>
        <v/>
      </c>
      <c r="T513" s="51" t="str">
        <f>IF(B513="","",IFERROR(VLOOKUP(SUBSTITUTE(SUBSTITUTE(H513,"~","~~"),"*","~*"),إعدادات_الأنواع!$A$4:$B$40,2,FALSE()),"?"))</f>
        <v/>
      </c>
    </row>
    <row r="514" spans="1:20" ht="15" customHeight="1">
      <c r="A514" s="20" t="str">
        <f>IF(B514="","",IF(T514="?","⚠️ نوع غير معرف",T514&amp;TEXT(COUNTIFS($T$3:T514,T514),"000")))</f>
        <v/>
      </c>
      <c r="B514" s="38"/>
      <c r="C514" s="38"/>
      <c r="D514" s="39"/>
      <c r="E514" s="54"/>
      <c r="F514" s="41" t="str">
        <f t="shared" ca="1" si="28"/>
        <v/>
      </c>
      <c r="G514" s="42"/>
      <c r="H514" s="37"/>
      <c r="I514" s="43"/>
      <c r="J514" s="44" t="str">
        <f t="shared" si="29"/>
        <v/>
      </c>
      <c r="K514" s="45"/>
      <c r="L514" s="46" t="str">
        <f>IF(OR(K514="لم يدفع",B514=""),"",IF(K514="تأمين فقط",0,IF(K514="اشتراك 300",300,IF(F514&lt;14,IFERROR(VLOOKUP(SUBSTITUTE(SUBSTITUTE(H514,"~","~~"),"*","~*"),إعدادات_الأنواع!$A$4:$D$40,3,FALSE()),0),IFERROR(VLOOKUP(SUBSTITUTE(SUBSTITUTE(H514,"~","~~"),"*","~*"),إعدادات_الأنواع!$A$4:$D$40,4,FALSE()),0)))))</f>
        <v/>
      </c>
      <c r="M514" s="47" t="str">
        <f>IF(OR(K514="لم يدفع",B514=""),"",IFERROR(VLOOKUP(SUBSTITUTE(SUBSTITUTE(H514,"~","~~"),"*","~*"),إعدادات_الأنواع!$A$4:$E$40,5,FALSE()),0))</f>
        <v/>
      </c>
      <c r="N514" s="47" t="str">
        <f>IF(OR(K514="لم يدفع",K514="تأمين فقط",K514="اشتراك 300",B514=""),"",IFERROR(VLOOKUP(SUBSTITUTE(SUBSTITUTE(H514,"~","~~"),"*","~*"),إعدادات_الأنواع!$A$4:$F$40,6,FALSE()),0))</f>
        <v/>
      </c>
      <c r="O514" s="55" t="str">
        <f t="shared" si="30"/>
        <v/>
      </c>
      <c r="P514" s="48" t="str">
        <f t="shared" ca="1" si="31"/>
        <v/>
      </c>
      <c r="Q514" s="52"/>
      <c r="R514" s="49"/>
      <c r="S514" s="50" t="str">
        <f>IF(B514="","",COUNTA(التجديد!E514:E514))</f>
        <v/>
      </c>
      <c r="T514" s="51" t="str">
        <f>IF(B514="","",IFERROR(VLOOKUP(SUBSTITUTE(SUBSTITUTE(H514,"~","~~"),"*","~*"),إعدادات_الأنواع!$A$4:$B$40,2,FALSE()),"?"))</f>
        <v/>
      </c>
    </row>
    <row r="515" spans="1:20" ht="15" customHeight="1">
      <c r="A515" s="20" t="str">
        <f>IF(B515="","",IF(T515="?","⚠️ نوع غير معرف",T515&amp;TEXT(COUNTIFS($T$3:T515,T515),"000")))</f>
        <v/>
      </c>
      <c r="B515" s="38"/>
      <c r="C515" s="38"/>
      <c r="D515" s="39"/>
      <c r="E515" s="54"/>
      <c r="F515" s="41" t="str">
        <f t="shared" ref="F515:F578" ca="1" si="32">IF(D515="","",DATEDIF(D515,TODAY(),"Y"))</f>
        <v/>
      </c>
      <c r="G515" s="42"/>
      <c r="H515" s="37"/>
      <c r="I515" s="43"/>
      <c r="J515" s="44" t="str">
        <f t="shared" ref="J515:J578" si="33">IF(I515="","",I515+30)</f>
        <v/>
      </c>
      <c r="K515" s="45"/>
      <c r="L515" s="46" t="str">
        <f>IF(OR(K515="لم يدفع",B515=""),"",IF(K515="تأمين فقط",0,IF(K515="اشتراك 300",300,IF(F515&lt;14,IFERROR(VLOOKUP(SUBSTITUTE(SUBSTITUTE(H515,"~","~~"),"*","~*"),إعدادات_الأنواع!$A$4:$D$40,3,FALSE()),0),IFERROR(VLOOKUP(SUBSTITUTE(SUBSTITUTE(H515,"~","~~"),"*","~*"),إعدادات_الأنواع!$A$4:$D$40,4,FALSE()),0)))))</f>
        <v/>
      </c>
      <c r="M515" s="47" t="str">
        <f>IF(OR(K515="لم يدفع",B515=""),"",IFERROR(VLOOKUP(SUBSTITUTE(SUBSTITUTE(H515,"~","~~"),"*","~*"),إعدادات_الأنواع!$A$4:$E$40,5,FALSE()),0))</f>
        <v/>
      </c>
      <c r="N515" s="47" t="str">
        <f>IF(OR(K515="لم يدفع",K515="تأمين فقط",K515="اشتراك 300",B515=""),"",IFERROR(VLOOKUP(SUBSTITUTE(SUBSTITUTE(H515,"~","~~"),"*","~*"),إعدادات_الأنواع!$A$4:$F$40,6,FALSE()),0))</f>
        <v/>
      </c>
      <c r="O515" s="55" t="str">
        <f t="shared" ref="O515:O578" si="34">IF(K515="لم يدفع","",IF(L515="","",IF(N515="",L515+M515,L515+M515)))</f>
        <v/>
      </c>
      <c r="P515" s="48" t="str">
        <f t="shared" ref="P515:P578" ca="1" si="35">IF(B515="","",IF(K515="لم يدفع","🔒 مجمدة",IF(J515="","",IF(J515&lt;TODAY(),"⛔ منتهي - يتطلب تجديد",IF(J515-5&lt;=TODAY(),"⚠️ قريب الانتهاء","✅ ساري")))))</f>
        <v/>
      </c>
      <c r="Q515" s="52"/>
      <c r="R515" s="49"/>
      <c r="S515" s="50" t="str">
        <f>IF(B515="","",COUNTA(التجديد!E515:E515))</f>
        <v/>
      </c>
      <c r="T515" s="51" t="str">
        <f>IF(B515="","",IFERROR(VLOOKUP(SUBSTITUTE(SUBSTITUTE(H515,"~","~~"),"*","~*"),إعدادات_الأنواع!$A$4:$B$40,2,FALSE()),"?"))</f>
        <v/>
      </c>
    </row>
    <row r="516" spans="1:20" ht="15" customHeight="1">
      <c r="A516" s="20" t="str">
        <f>IF(B516="","",IF(T516="?","⚠️ نوع غير معرف",T516&amp;TEXT(COUNTIFS($T$3:T516,T516),"000")))</f>
        <v/>
      </c>
      <c r="B516" s="38"/>
      <c r="C516" s="38"/>
      <c r="D516" s="39"/>
      <c r="E516" s="54"/>
      <c r="F516" s="41" t="str">
        <f t="shared" ca="1" si="32"/>
        <v/>
      </c>
      <c r="G516" s="42"/>
      <c r="H516" s="37"/>
      <c r="I516" s="43"/>
      <c r="J516" s="44" t="str">
        <f t="shared" si="33"/>
        <v/>
      </c>
      <c r="K516" s="45"/>
      <c r="L516" s="46" t="str">
        <f>IF(OR(K516="لم يدفع",B516=""),"",IF(K516="تأمين فقط",0,IF(K516="اشتراك 300",300,IF(F516&lt;14,IFERROR(VLOOKUP(SUBSTITUTE(SUBSTITUTE(H516,"~","~~"),"*","~*"),إعدادات_الأنواع!$A$4:$D$40,3,FALSE()),0),IFERROR(VLOOKUP(SUBSTITUTE(SUBSTITUTE(H516,"~","~~"),"*","~*"),إعدادات_الأنواع!$A$4:$D$40,4,FALSE()),0)))))</f>
        <v/>
      </c>
      <c r="M516" s="47" t="str">
        <f>IF(OR(K516="لم يدفع",B516=""),"",IFERROR(VLOOKUP(SUBSTITUTE(SUBSTITUTE(H516,"~","~~"),"*","~*"),إعدادات_الأنواع!$A$4:$E$40,5,FALSE()),0))</f>
        <v/>
      </c>
      <c r="N516" s="47" t="str">
        <f>IF(OR(K516="لم يدفع",K516="تأمين فقط",K516="اشتراك 300",B516=""),"",IFERROR(VLOOKUP(SUBSTITUTE(SUBSTITUTE(H516,"~","~~"),"*","~*"),إعدادات_الأنواع!$A$4:$F$40,6,FALSE()),0))</f>
        <v/>
      </c>
      <c r="O516" s="55" t="str">
        <f t="shared" si="34"/>
        <v/>
      </c>
      <c r="P516" s="48" t="str">
        <f t="shared" ca="1" si="35"/>
        <v/>
      </c>
      <c r="Q516" s="52"/>
      <c r="R516" s="49"/>
      <c r="S516" s="50" t="str">
        <f>IF(B516="","",COUNTA(التجديد!E516:E516))</f>
        <v/>
      </c>
      <c r="T516" s="51" t="str">
        <f>IF(B516="","",IFERROR(VLOOKUP(SUBSTITUTE(SUBSTITUTE(H516,"~","~~"),"*","~*"),إعدادات_الأنواع!$A$4:$B$40,2,FALSE()),"?"))</f>
        <v/>
      </c>
    </row>
    <row r="517" spans="1:20" ht="15" customHeight="1">
      <c r="A517" s="20" t="str">
        <f>IF(B517="","",IF(T517="?","⚠️ نوع غير معرف",T517&amp;TEXT(COUNTIFS($T$3:T517,T517),"000")))</f>
        <v/>
      </c>
      <c r="B517" s="38"/>
      <c r="C517" s="38"/>
      <c r="D517" s="39"/>
      <c r="E517" s="54"/>
      <c r="F517" s="41" t="str">
        <f t="shared" ca="1" si="32"/>
        <v/>
      </c>
      <c r="G517" s="42"/>
      <c r="H517" s="37"/>
      <c r="I517" s="43"/>
      <c r="J517" s="44" t="str">
        <f t="shared" si="33"/>
        <v/>
      </c>
      <c r="K517" s="45"/>
      <c r="L517" s="46" t="str">
        <f>IF(OR(K517="لم يدفع",B517=""),"",IF(K517="تأمين فقط",0,IF(K517="اشتراك 300",300,IF(F517&lt;14,IFERROR(VLOOKUP(SUBSTITUTE(SUBSTITUTE(H517,"~","~~"),"*","~*"),إعدادات_الأنواع!$A$4:$D$40,3,FALSE()),0),IFERROR(VLOOKUP(SUBSTITUTE(SUBSTITUTE(H517,"~","~~"),"*","~*"),إعدادات_الأنواع!$A$4:$D$40,4,FALSE()),0)))))</f>
        <v/>
      </c>
      <c r="M517" s="47" t="str">
        <f>IF(OR(K517="لم يدفع",B517=""),"",IFERROR(VLOOKUP(SUBSTITUTE(SUBSTITUTE(H517,"~","~~"),"*","~*"),إعدادات_الأنواع!$A$4:$E$40,5,FALSE()),0))</f>
        <v/>
      </c>
      <c r="N517" s="47" t="str">
        <f>IF(OR(K517="لم يدفع",K517="تأمين فقط",K517="اشتراك 300",B517=""),"",IFERROR(VLOOKUP(SUBSTITUTE(SUBSTITUTE(H517,"~","~~"),"*","~*"),إعدادات_الأنواع!$A$4:$F$40,6,FALSE()),0))</f>
        <v/>
      </c>
      <c r="O517" s="55" t="str">
        <f t="shared" si="34"/>
        <v/>
      </c>
      <c r="P517" s="48" t="str">
        <f t="shared" ca="1" si="35"/>
        <v/>
      </c>
      <c r="Q517" s="52"/>
      <c r="R517" s="49"/>
      <c r="S517" s="50" t="str">
        <f>IF(B517="","",COUNTA(التجديد!E517:E517))</f>
        <v/>
      </c>
      <c r="T517" s="51" t="str">
        <f>IF(B517="","",IFERROR(VLOOKUP(SUBSTITUTE(SUBSTITUTE(H517,"~","~~"),"*","~*"),إعدادات_الأنواع!$A$4:$B$40,2,FALSE()),"?"))</f>
        <v/>
      </c>
    </row>
    <row r="518" spans="1:20" ht="15" customHeight="1">
      <c r="A518" s="20" t="str">
        <f>IF(B518="","",IF(T518="?","⚠️ نوع غير معرف",T518&amp;TEXT(COUNTIFS($T$3:T518,T518),"000")))</f>
        <v/>
      </c>
      <c r="B518" s="38"/>
      <c r="C518" s="38"/>
      <c r="D518" s="39"/>
      <c r="E518" s="54"/>
      <c r="F518" s="41" t="str">
        <f t="shared" ca="1" si="32"/>
        <v/>
      </c>
      <c r="G518" s="42"/>
      <c r="H518" s="37"/>
      <c r="I518" s="43"/>
      <c r="J518" s="44" t="str">
        <f t="shared" si="33"/>
        <v/>
      </c>
      <c r="K518" s="45"/>
      <c r="L518" s="46" t="str">
        <f>IF(OR(K518="لم يدفع",B518=""),"",IF(K518="تأمين فقط",0,IF(K518="اشتراك 300",300,IF(F518&lt;14,IFERROR(VLOOKUP(SUBSTITUTE(SUBSTITUTE(H518,"~","~~"),"*","~*"),إعدادات_الأنواع!$A$4:$D$40,3,FALSE()),0),IFERROR(VLOOKUP(SUBSTITUTE(SUBSTITUTE(H518,"~","~~"),"*","~*"),إعدادات_الأنواع!$A$4:$D$40,4,FALSE()),0)))))</f>
        <v/>
      </c>
      <c r="M518" s="47" t="str">
        <f>IF(OR(K518="لم يدفع",B518=""),"",IFERROR(VLOOKUP(SUBSTITUTE(SUBSTITUTE(H518,"~","~~"),"*","~*"),إعدادات_الأنواع!$A$4:$E$40,5,FALSE()),0))</f>
        <v/>
      </c>
      <c r="N518" s="47" t="str">
        <f>IF(OR(K518="لم يدفع",K518="تأمين فقط",K518="اشتراك 300",B518=""),"",IFERROR(VLOOKUP(SUBSTITUTE(SUBSTITUTE(H518,"~","~~"),"*","~*"),إعدادات_الأنواع!$A$4:$F$40,6,FALSE()),0))</f>
        <v/>
      </c>
      <c r="O518" s="55" t="str">
        <f t="shared" si="34"/>
        <v/>
      </c>
      <c r="P518" s="48" t="str">
        <f t="shared" ca="1" si="35"/>
        <v/>
      </c>
      <c r="Q518" s="52"/>
      <c r="R518" s="49"/>
      <c r="S518" s="50" t="str">
        <f>IF(B518="","",COUNTA(التجديد!E518:E518))</f>
        <v/>
      </c>
      <c r="T518" s="51" t="str">
        <f>IF(B518="","",IFERROR(VLOOKUP(SUBSTITUTE(SUBSTITUTE(H518,"~","~~"),"*","~*"),إعدادات_الأنواع!$A$4:$B$40,2,FALSE()),"?"))</f>
        <v/>
      </c>
    </row>
    <row r="519" spans="1:20" ht="15" customHeight="1">
      <c r="A519" s="20" t="str">
        <f>IF(B519="","",IF(T519="?","⚠️ نوع غير معرف",T519&amp;TEXT(COUNTIFS($T$3:T519,T519),"000")))</f>
        <v/>
      </c>
      <c r="B519" s="38"/>
      <c r="C519" s="38"/>
      <c r="D519" s="39"/>
      <c r="E519" s="54"/>
      <c r="F519" s="41" t="str">
        <f t="shared" ca="1" si="32"/>
        <v/>
      </c>
      <c r="G519" s="42"/>
      <c r="H519" s="37"/>
      <c r="I519" s="43"/>
      <c r="J519" s="44" t="str">
        <f t="shared" si="33"/>
        <v/>
      </c>
      <c r="K519" s="45"/>
      <c r="L519" s="46" t="str">
        <f>IF(OR(K519="لم يدفع",B519=""),"",IF(K519="تأمين فقط",0,IF(K519="اشتراك 300",300,IF(F519&lt;14,IFERROR(VLOOKUP(SUBSTITUTE(SUBSTITUTE(H519,"~","~~"),"*","~*"),إعدادات_الأنواع!$A$4:$D$40,3,FALSE()),0),IFERROR(VLOOKUP(SUBSTITUTE(SUBSTITUTE(H519,"~","~~"),"*","~*"),إعدادات_الأنواع!$A$4:$D$40,4,FALSE()),0)))))</f>
        <v/>
      </c>
      <c r="M519" s="47" t="str">
        <f>IF(OR(K519="لم يدفع",B519=""),"",IFERROR(VLOOKUP(SUBSTITUTE(SUBSTITUTE(H519,"~","~~"),"*","~*"),إعدادات_الأنواع!$A$4:$E$40,5,FALSE()),0))</f>
        <v/>
      </c>
      <c r="N519" s="47" t="str">
        <f>IF(OR(K519="لم يدفع",K519="تأمين فقط",K519="اشتراك 300",B519=""),"",IFERROR(VLOOKUP(SUBSTITUTE(SUBSTITUTE(H519,"~","~~"),"*","~*"),إعدادات_الأنواع!$A$4:$F$40,6,FALSE()),0))</f>
        <v/>
      </c>
      <c r="O519" s="55" t="str">
        <f t="shared" si="34"/>
        <v/>
      </c>
      <c r="P519" s="48" t="str">
        <f t="shared" ca="1" si="35"/>
        <v/>
      </c>
      <c r="Q519" s="52"/>
      <c r="R519" s="49"/>
      <c r="S519" s="50" t="str">
        <f>IF(B519="","",COUNTA(التجديد!E519:E519))</f>
        <v/>
      </c>
      <c r="T519" s="51" t="str">
        <f>IF(B519="","",IFERROR(VLOOKUP(SUBSTITUTE(SUBSTITUTE(H519,"~","~~"),"*","~*"),إعدادات_الأنواع!$A$4:$B$40,2,FALSE()),"?"))</f>
        <v/>
      </c>
    </row>
    <row r="520" spans="1:20" ht="15" customHeight="1">
      <c r="A520" s="20" t="str">
        <f>IF(B520="","",IF(T520="?","⚠️ نوع غير معرف",T520&amp;TEXT(COUNTIFS($T$3:T520,T520),"000")))</f>
        <v/>
      </c>
      <c r="B520" s="38"/>
      <c r="C520" s="38"/>
      <c r="D520" s="39"/>
      <c r="E520" s="54"/>
      <c r="F520" s="41" t="str">
        <f t="shared" ca="1" si="32"/>
        <v/>
      </c>
      <c r="G520" s="42"/>
      <c r="H520" s="37"/>
      <c r="I520" s="43"/>
      <c r="J520" s="44" t="str">
        <f t="shared" si="33"/>
        <v/>
      </c>
      <c r="K520" s="45"/>
      <c r="L520" s="46" t="str">
        <f>IF(OR(K520="لم يدفع",B520=""),"",IF(K520="تأمين فقط",0,IF(K520="اشتراك 300",300,IF(F520&lt;14,IFERROR(VLOOKUP(SUBSTITUTE(SUBSTITUTE(H520,"~","~~"),"*","~*"),إعدادات_الأنواع!$A$4:$D$40,3,FALSE()),0),IFERROR(VLOOKUP(SUBSTITUTE(SUBSTITUTE(H520,"~","~~"),"*","~*"),إعدادات_الأنواع!$A$4:$D$40,4,FALSE()),0)))))</f>
        <v/>
      </c>
      <c r="M520" s="47" t="str">
        <f>IF(OR(K520="لم يدفع",B520=""),"",IFERROR(VLOOKUP(SUBSTITUTE(SUBSTITUTE(H520,"~","~~"),"*","~*"),إعدادات_الأنواع!$A$4:$E$40,5,FALSE()),0))</f>
        <v/>
      </c>
      <c r="N520" s="47" t="str">
        <f>IF(OR(K520="لم يدفع",K520="تأمين فقط",K520="اشتراك 300",B520=""),"",IFERROR(VLOOKUP(SUBSTITUTE(SUBSTITUTE(H520,"~","~~"),"*","~*"),إعدادات_الأنواع!$A$4:$F$40,6,FALSE()),0))</f>
        <v/>
      </c>
      <c r="O520" s="55" t="str">
        <f t="shared" si="34"/>
        <v/>
      </c>
      <c r="P520" s="48" t="str">
        <f t="shared" ca="1" si="35"/>
        <v/>
      </c>
      <c r="Q520" s="52"/>
      <c r="R520" s="49"/>
      <c r="S520" s="50" t="str">
        <f>IF(B520="","",COUNTA(التجديد!E520:E520))</f>
        <v/>
      </c>
      <c r="T520" s="51" t="str">
        <f>IF(B520="","",IFERROR(VLOOKUP(SUBSTITUTE(SUBSTITUTE(H520,"~","~~"),"*","~*"),إعدادات_الأنواع!$A$4:$B$40,2,FALSE()),"?"))</f>
        <v/>
      </c>
    </row>
    <row r="521" spans="1:20" ht="15" customHeight="1">
      <c r="A521" s="20" t="str">
        <f>IF(B521="","",IF(T521="?","⚠️ نوع غير معرف",T521&amp;TEXT(COUNTIFS($T$3:T521,T521),"000")))</f>
        <v/>
      </c>
      <c r="B521" s="38"/>
      <c r="C521" s="38"/>
      <c r="D521" s="39"/>
      <c r="E521" s="54"/>
      <c r="F521" s="41" t="str">
        <f t="shared" ca="1" si="32"/>
        <v/>
      </c>
      <c r="G521" s="42"/>
      <c r="H521" s="37"/>
      <c r="I521" s="43"/>
      <c r="J521" s="44" t="str">
        <f t="shared" si="33"/>
        <v/>
      </c>
      <c r="K521" s="45"/>
      <c r="L521" s="46" t="str">
        <f>IF(OR(K521="لم يدفع",B521=""),"",IF(K521="تأمين فقط",0,IF(K521="اشتراك 300",300,IF(F521&lt;14,IFERROR(VLOOKUP(SUBSTITUTE(SUBSTITUTE(H521,"~","~~"),"*","~*"),إعدادات_الأنواع!$A$4:$D$40,3,FALSE()),0),IFERROR(VLOOKUP(SUBSTITUTE(SUBSTITUTE(H521,"~","~~"),"*","~*"),إعدادات_الأنواع!$A$4:$D$40,4,FALSE()),0)))))</f>
        <v/>
      </c>
      <c r="M521" s="47" t="str">
        <f>IF(OR(K521="لم يدفع",B521=""),"",IFERROR(VLOOKUP(SUBSTITUTE(SUBSTITUTE(H521,"~","~~"),"*","~*"),إعدادات_الأنواع!$A$4:$E$40,5,FALSE()),0))</f>
        <v/>
      </c>
      <c r="N521" s="47" t="str">
        <f>IF(OR(K521="لم يدفع",K521="تأمين فقط",K521="اشتراك 300",B521=""),"",IFERROR(VLOOKUP(SUBSTITUTE(SUBSTITUTE(H521,"~","~~"),"*","~*"),إعدادات_الأنواع!$A$4:$F$40,6,FALSE()),0))</f>
        <v/>
      </c>
      <c r="O521" s="55" t="str">
        <f t="shared" si="34"/>
        <v/>
      </c>
      <c r="P521" s="48" t="str">
        <f t="shared" ca="1" si="35"/>
        <v/>
      </c>
      <c r="Q521" s="52"/>
      <c r="R521" s="49"/>
      <c r="S521" s="50" t="str">
        <f>IF(B521="","",COUNTA(التجديد!E521:E521))</f>
        <v/>
      </c>
      <c r="T521" s="51" t="str">
        <f>IF(B521="","",IFERROR(VLOOKUP(SUBSTITUTE(SUBSTITUTE(H521,"~","~~"),"*","~*"),إعدادات_الأنواع!$A$4:$B$40,2,FALSE()),"?"))</f>
        <v/>
      </c>
    </row>
    <row r="522" spans="1:20" ht="15" customHeight="1">
      <c r="A522" s="20" t="str">
        <f>IF(B522="","",IF(T522="?","⚠️ نوع غير معرف",T522&amp;TEXT(COUNTIFS($T$3:T522,T522),"000")))</f>
        <v/>
      </c>
      <c r="B522" s="38"/>
      <c r="C522" s="38"/>
      <c r="D522" s="39"/>
      <c r="E522" s="54"/>
      <c r="F522" s="41" t="str">
        <f t="shared" ca="1" si="32"/>
        <v/>
      </c>
      <c r="G522" s="42"/>
      <c r="H522" s="37"/>
      <c r="I522" s="43"/>
      <c r="J522" s="44" t="str">
        <f t="shared" si="33"/>
        <v/>
      </c>
      <c r="K522" s="45"/>
      <c r="L522" s="46" t="str">
        <f>IF(OR(K522="لم يدفع",B522=""),"",IF(K522="تأمين فقط",0,IF(K522="اشتراك 300",300,IF(F522&lt;14,IFERROR(VLOOKUP(SUBSTITUTE(SUBSTITUTE(H522,"~","~~"),"*","~*"),إعدادات_الأنواع!$A$4:$D$40,3,FALSE()),0),IFERROR(VLOOKUP(SUBSTITUTE(SUBSTITUTE(H522,"~","~~"),"*","~*"),إعدادات_الأنواع!$A$4:$D$40,4,FALSE()),0)))))</f>
        <v/>
      </c>
      <c r="M522" s="47" t="str">
        <f>IF(OR(K522="لم يدفع",B522=""),"",IFERROR(VLOOKUP(SUBSTITUTE(SUBSTITUTE(H522,"~","~~"),"*","~*"),إعدادات_الأنواع!$A$4:$E$40,5,FALSE()),0))</f>
        <v/>
      </c>
      <c r="N522" s="47" t="str">
        <f>IF(OR(K522="لم يدفع",K522="تأمين فقط",K522="اشتراك 300",B522=""),"",IFERROR(VLOOKUP(SUBSTITUTE(SUBSTITUTE(H522,"~","~~"),"*","~*"),إعدادات_الأنواع!$A$4:$F$40,6,FALSE()),0))</f>
        <v/>
      </c>
      <c r="O522" s="55" t="str">
        <f t="shared" si="34"/>
        <v/>
      </c>
      <c r="P522" s="48" t="str">
        <f t="shared" ca="1" si="35"/>
        <v/>
      </c>
      <c r="Q522" s="52"/>
      <c r="R522" s="49"/>
      <c r="S522" s="50" t="str">
        <f>IF(B522="","",COUNTA(التجديد!E522:E522))</f>
        <v/>
      </c>
      <c r="T522" s="51" t="str">
        <f>IF(B522="","",IFERROR(VLOOKUP(SUBSTITUTE(SUBSTITUTE(H522,"~","~~"),"*","~*"),إعدادات_الأنواع!$A$4:$B$40,2,FALSE()),"?"))</f>
        <v/>
      </c>
    </row>
    <row r="523" spans="1:20" ht="15" customHeight="1">
      <c r="A523" s="20" t="str">
        <f>IF(B523="","",IF(T523="?","⚠️ نوع غير معرف",T523&amp;TEXT(COUNTIFS($T$3:T523,T523),"000")))</f>
        <v/>
      </c>
      <c r="B523" s="38"/>
      <c r="C523" s="38"/>
      <c r="D523" s="39"/>
      <c r="E523" s="54"/>
      <c r="F523" s="41" t="str">
        <f t="shared" ca="1" si="32"/>
        <v/>
      </c>
      <c r="G523" s="42"/>
      <c r="H523" s="37"/>
      <c r="I523" s="43"/>
      <c r="J523" s="44" t="str">
        <f t="shared" si="33"/>
        <v/>
      </c>
      <c r="K523" s="45"/>
      <c r="L523" s="46" t="str">
        <f>IF(OR(K523="لم يدفع",B523=""),"",IF(K523="تأمين فقط",0,IF(K523="اشتراك 300",300,IF(F523&lt;14,IFERROR(VLOOKUP(SUBSTITUTE(SUBSTITUTE(H523,"~","~~"),"*","~*"),إعدادات_الأنواع!$A$4:$D$40,3,FALSE()),0),IFERROR(VLOOKUP(SUBSTITUTE(SUBSTITUTE(H523,"~","~~"),"*","~*"),إعدادات_الأنواع!$A$4:$D$40,4,FALSE()),0)))))</f>
        <v/>
      </c>
      <c r="M523" s="47" t="str">
        <f>IF(OR(K523="لم يدفع",B523=""),"",IFERROR(VLOOKUP(SUBSTITUTE(SUBSTITUTE(H523,"~","~~"),"*","~*"),إعدادات_الأنواع!$A$4:$E$40,5,FALSE()),0))</f>
        <v/>
      </c>
      <c r="N523" s="47" t="str">
        <f>IF(OR(K523="لم يدفع",K523="تأمين فقط",K523="اشتراك 300",B523=""),"",IFERROR(VLOOKUP(SUBSTITUTE(SUBSTITUTE(H523,"~","~~"),"*","~*"),إعدادات_الأنواع!$A$4:$F$40,6,FALSE()),0))</f>
        <v/>
      </c>
      <c r="O523" s="55" t="str">
        <f t="shared" si="34"/>
        <v/>
      </c>
      <c r="P523" s="48" t="str">
        <f t="shared" ca="1" si="35"/>
        <v/>
      </c>
      <c r="Q523" s="52"/>
      <c r="R523" s="49"/>
      <c r="S523" s="50" t="str">
        <f>IF(B523="","",COUNTA(التجديد!E523:E523))</f>
        <v/>
      </c>
      <c r="T523" s="51" t="str">
        <f>IF(B523="","",IFERROR(VLOOKUP(SUBSTITUTE(SUBSTITUTE(H523,"~","~~"),"*","~*"),إعدادات_الأنواع!$A$4:$B$40,2,FALSE()),"?"))</f>
        <v/>
      </c>
    </row>
    <row r="524" spans="1:20" ht="15" customHeight="1">
      <c r="A524" s="20" t="str">
        <f>IF(B524="","",IF(T524="?","⚠️ نوع غير معرف",T524&amp;TEXT(COUNTIFS($T$3:T524,T524),"000")))</f>
        <v/>
      </c>
      <c r="B524" s="38"/>
      <c r="C524" s="38"/>
      <c r="D524" s="39"/>
      <c r="E524" s="54"/>
      <c r="F524" s="41" t="str">
        <f t="shared" ca="1" si="32"/>
        <v/>
      </c>
      <c r="G524" s="42"/>
      <c r="H524" s="37"/>
      <c r="I524" s="43"/>
      <c r="J524" s="44" t="str">
        <f t="shared" si="33"/>
        <v/>
      </c>
      <c r="K524" s="45"/>
      <c r="L524" s="46" t="str">
        <f>IF(OR(K524="لم يدفع",B524=""),"",IF(K524="تأمين فقط",0,IF(K524="اشتراك 300",300,IF(F524&lt;14,IFERROR(VLOOKUP(SUBSTITUTE(SUBSTITUTE(H524,"~","~~"),"*","~*"),إعدادات_الأنواع!$A$4:$D$40,3,FALSE()),0),IFERROR(VLOOKUP(SUBSTITUTE(SUBSTITUTE(H524,"~","~~"),"*","~*"),إعدادات_الأنواع!$A$4:$D$40,4,FALSE()),0)))))</f>
        <v/>
      </c>
      <c r="M524" s="47" t="str">
        <f>IF(OR(K524="لم يدفع",B524=""),"",IFERROR(VLOOKUP(SUBSTITUTE(SUBSTITUTE(H524,"~","~~"),"*","~*"),إعدادات_الأنواع!$A$4:$E$40,5,FALSE()),0))</f>
        <v/>
      </c>
      <c r="N524" s="47" t="str">
        <f>IF(OR(K524="لم يدفع",K524="تأمين فقط",K524="اشتراك 300",B524=""),"",IFERROR(VLOOKUP(SUBSTITUTE(SUBSTITUTE(H524,"~","~~"),"*","~*"),إعدادات_الأنواع!$A$4:$F$40,6,FALSE()),0))</f>
        <v/>
      </c>
      <c r="O524" s="55" t="str">
        <f t="shared" si="34"/>
        <v/>
      </c>
      <c r="P524" s="48" t="str">
        <f t="shared" ca="1" si="35"/>
        <v/>
      </c>
      <c r="Q524" s="52"/>
      <c r="R524" s="49"/>
      <c r="S524" s="50" t="str">
        <f>IF(B524="","",COUNTA(التجديد!E524:E524))</f>
        <v/>
      </c>
      <c r="T524" s="51" t="str">
        <f>IF(B524="","",IFERROR(VLOOKUP(SUBSTITUTE(SUBSTITUTE(H524,"~","~~"),"*","~*"),إعدادات_الأنواع!$A$4:$B$40,2,FALSE()),"?"))</f>
        <v/>
      </c>
    </row>
    <row r="525" spans="1:20" ht="15" customHeight="1">
      <c r="A525" s="20" t="str">
        <f>IF(B525="","",IF(T525="?","⚠️ نوع غير معرف",T525&amp;TEXT(COUNTIFS($T$3:T525,T525),"000")))</f>
        <v/>
      </c>
      <c r="B525" s="38"/>
      <c r="C525" s="38"/>
      <c r="D525" s="39"/>
      <c r="E525" s="54"/>
      <c r="F525" s="41" t="str">
        <f t="shared" ca="1" si="32"/>
        <v/>
      </c>
      <c r="G525" s="42"/>
      <c r="H525" s="37"/>
      <c r="I525" s="43"/>
      <c r="J525" s="44" t="str">
        <f t="shared" si="33"/>
        <v/>
      </c>
      <c r="K525" s="45"/>
      <c r="L525" s="46" t="str">
        <f>IF(OR(K525="لم يدفع",B525=""),"",IF(K525="تأمين فقط",0,IF(K525="اشتراك 300",300,IF(F525&lt;14,IFERROR(VLOOKUP(SUBSTITUTE(SUBSTITUTE(H525,"~","~~"),"*","~*"),إعدادات_الأنواع!$A$4:$D$40,3,FALSE()),0),IFERROR(VLOOKUP(SUBSTITUTE(SUBSTITUTE(H525,"~","~~"),"*","~*"),إعدادات_الأنواع!$A$4:$D$40,4,FALSE()),0)))))</f>
        <v/>
      </c>
      <c r="M525" s="47" t="str">
        <f>IF(OR(K525="لم يدفع",B525=""),"",IFERROR(VLOOKUP(SUBSTITUTE(SUBSTITUTE(H525,"~","~~"),"*","~*"),إعدادات_الأنواع!$A$4:$E$40,5,FALSE()),0))</f>
        <v/>
      </c>
      <c r="N525" s="47" t="str">
        <f>IF(OR(K525="لم يدفع",K525="تأمين فقط",K525="اشتراك 300",B525=""),"",IFERROR(VLOOKUP(SUBSTITUTE(SUBSTITUTE(H525,"~","~~"),"*","~*"),إعدادات_الأنواع!$A$4:$F$40,6,FALSE()),0))</f>
        <v/>
      </c>
      <c r="O525" s="55" t="str">
        <f t="shared" si="34"/>
        <v/>
      </c>
      <c r="P525" s="48" t="str">
        <f t="shared" ca="1" si="35"/>
        <v/>
      </c>
      <c r="Q525" s="52"/>
      <c r="R525" s="49"/>
      <c r="S525" s="50" t="str">
        <f>IF(B525="","",COUNTA(التجديد!E525:E525))</f>
        <v/>
      </c>
      <c r="T525" s="51" t="str">
        <f>IF(B525="","",IFERROR(VLOOKUP(SUBSTITUTE(SUBSTITUTE(H525,"~","~~"),"*","~*"),إعدادات_الأنواع!$A$4:$B$40,2,FALSE()),"?"))</f>
        <v/>
      </c>
    </row>
    <row r="526" spans="1:20" ht="15" customHeight="1">
      <c r="A526" s="20" t="str">
        <f>IF(B526="","",IF(T526="?","⚠️ نوع غير معرف",T526&amp;TEXT(COUNTIFS($T$3:T526,T526),"000")))</f>
        <v/>
      </c>
      <c r="B526" s="38"/>
      <c r="C526" s="38"/>
      <c r="D526" s="39"/>
      <c r="E526" s="54"/>
      <c r="F526" s="41" t="str">
        <f t="shared" ca="1" si="32"/>
        <v/>
      </c>
      <c r="G526" s="42"/>
      <c r="H526" s="37"/>
      <c r="I526" s="43"/>
      <c r="J526" s="44" t="str">
        <f t="shared" si="33"/>
        <v/>
      </c>
      <c r="K526" s="45"/>
      <c r="L526" s="46" t="str">
        <f>IF(OR(K526="لم يدفع",B526=""),"",IF(K526="تأمين فقط",0,IF(K526="اشتراك 300",300,IF(F526&lt;14,IFERROR(VLOOKUP(SUBSTITUTE(SUBSTITUTE(H526,"~","~~"),"*","~*"),إعدادات_الأنواع!$A$4:$D$40,3,FALSE()),0),IFERROR(VLOOKUP(SUBSTITUTE(SUBSTITUTE(H526,"~","~~"),"*","~*"),إعدادات_الأنواع!$A$4:$D$40,4,FALSE()),0)))))</f>
        <v/>
      </c>
      <c r="M526" s="47" t="str">
        <f>IF(OR(K526="لم يدفع",B526=""),"",IFERROR(VLOOKUP(SUBSTITUTE(SUBSTITUTE(H526,"~","~~"),"*","~*"),إعدادات_الأنواع!$A$4:$E$40,5,FALSE()),0))</f>
        <v/>
      </c>
      <c r="N526" s="47" t="str">
        <f>IF(OR(K526="لم يدفع",K526="تأمين فقط",K526="اشتراك 300",B526=""),"",IFERROR(VLOOKUP(SUBSTITUTE(SUBSTITUTE(H526,"~","~~"),"*","~*"),إعدادات_الأنواع!$A$4:$F$40,6,FALSE()),0))</f>
        <v/>
      </c>
      <c r="O526" s="55" t="str">
        <f t="shared" si="34"/>
        <v/>
      </c>
      <c r="P526" s="48" t="str">
        <f t="shared" ca="1" si="35"/>
        <v/>
      </c>
      <c r="Q526" s="52"/>
      <c r="R526" s="49"/>
      <c r="S526" s="50" t="str">
        <f>IF(B526="","",COUNTA(التجديد!E526:E526))</f>
        <v/>
      </c>
      <c r="T526" s="51" t="str">
        <f>IF(B526="","",IFERROR(VLOOKUP(SUBSTITUTE(SUBSTITUTE(H526,"~","~~"),"*","~*"),إعدادات_الأنواع!$A$4:$B$40,2,FALSE()),"?"))</f>
        <v/>
      </c>
    </row>
    <row r="527" spans="1:20" ht="15" customHeight="1">
      <c r="A527" s="20" t="str">
        <f>IF(B527="","",IF(T527="?","⚠️ نوع غير معرف",T527&amp;TEXT(COUNTIFS($T$3:T527,T527),"000")))</f>
        <v/>
      </c>
      <c r="B527" s="38"/>
      <c r="C527" s="38"/>
      <c r="D527" s="39"/>
      <c r="E527" s="54"/>
      <c r="F527" s="41" t="str">
        <f t="shared" ca="1" si="32"/>
        <v/>
      </c>
      <c r="G527" s="42"/>
      <c r="H527" s="37"/>
      <c r="I527" s="43"/>
      <c r="J527" s="44" t="str">
        <f t="shared" si="33"/>
        <v/>
      </c>
      <c r="K527" s="45"/>
      <c r="L527" s="46" t="str">
        <f>IF(OR(K527="لم يدفع",B527=""),"",IF(K527="تأمين فقط",0,IF(K527="اشتراك 300",300,IF(F527&lt;14,IFERROR(VLOOKUP(SUBSTITUTE(SUBSTITUTE(H527,"~","~~"),"*","~*"),إعدادات_الأنواع!$A$4:$D$40,3,FALSE()),0),IFERROR(VLOOKUP(SUBSTITUTE(SUBSTITUTE(H527,"~","~~"),"*","~*"),إعدادات_الأنواع!$A$4:$D$40,4,FALSE()),0)))))</f>
        <v/>
      </c>
      <c r="M527" s="47" t="str">
        <f>IF(OR(K527="لم يدفع",B527=""),"",IFERROR(VLOOKUP(SUBSTITUTE(SUBSTITUTE(H527,"~","~~"),"*","~*"),إعدادات_الأنواع!$A$4:$E$40,5,FALSE()),0))</f>
        <v/>
      </c>
      <c r="N527" s="47" t="str">
        <f>IF(OR(K527="لم يدفع",K527="تأمين فقط",K527="اشتراك 300",B527=""),"",IFERROR(VLOOKUP(SUBSTITUTE(SUBSTITUTE(H527,"~","~~"),"*","~*"),إعدادات_الأنواع!$A$4:$F$40,6,FALSE()),0))</f>
        <v/>
      </c>
      <c r="O527" s="55" t="str">
        <f t="shared" si="34"/>
        <v/>
      </c>
      <c r="P527" s="48" t="str">
        <f t="shared" ca="1" si="35"/>
        <v/>
      </c>
      <c r="Q527" s="52"/>
      <c r="R527" s="49"/>
      <c r="S527" s="50" t="str">
        <f>IF(B527="","",COUNTA(التجديد!E527:E527))</f>
        <v/>
      </c>
      <c r="T527" s="51" t="str">
        <f>IF(B527="","",IFERROR(VLOOKUP(SUBSTITUTE(SUBSTITUTE(H527,"~","~~"),"*","~*"),إعدادات_الأنواع!$A$4:$B$40,2,FALSE()),"?"))</f>
        <v/>
      </c>
    </row>
    <row r="528" spans="1:20" ht="15" customHeight="1">
      <c r="A528" s="20" t="str">
        <f>IF(B528="","",IF(T528="?","⚠️ نوع غير معرف",T528&amp;TEXT(COUNTIFS($T$3:T528,T528),"000")))</f>
        <v/>
      </c>
      <c r="B528" s="38"/>
      <c r="C528" s="38"/>
      <c r="D528" s="39"/>
      <c r="E528" s="54"/>
      <c r="F528" s="41" t="str">
        <f t="shared" ca="1" si="32"/>
        <v/>
      </c>
      <c r="G528" s="42"/>
      <c r="H528" s="37"/>
      <c r="I528" s="43"/>
      <c r="J528" s="44" t="str">
        <f t="shared" si="33"/>
        <v/>
      </c>
      <c r="K528" s="45"/>
      <c r="L528" s="46" t="str">
        <f>IF(OR(K528="لم يدفع",B528=""),"",IF(K528="تأمين فقط",0,IF(K528="اشتراك 300",300,IF(F528&lt;14,IFERROR(VLOOKUP(SUBSTITUTE(SUBSTITUTE(H528,"~","~~"),"*","~*"),إعدادات_الأنواع!$A$4:$D$40,3,FALSE()),0),IFERROR(VLOOKUP(SUBSTITUTE(SUBSTITUTE(H528,"~","~~"),"*","~*"),إعدادات_الأنواع!$A$4:$D$40,4,FALSE()),0)))))</f>
        <v/>
      </c>
      <c r="M528" s="47" t="str">
        <f>IF(OR(K528="لم يدفع",B528=""),"",IFERROR(VLOOKUP(SUBSTITUTE(SUBSTITUTE(H528,"~","~~"),"*","~*"),إعدادات_الأنواع!$A$4:$E$40,5,FALSE()),0))</f>
        <v/>
      </c>
      <c r="N528" s="47" t="str">
        <f>IF(OR(K528="لم يدفع",K528="تأمين فقط",K528="اشتراك 300",B528=""),"",IFERROR(VLOOKUP(SUBSTITUTE(SUBSTITUTE(H528,"~","~~"),"*","~*"),إعدادات_الأنواع!$A$4:$F$40,6,FALSE()),0))</f>
        <v/>
      </c>
      <c r="O528" s="55" t="str">
        <f t="shared" si="34"/>
        <v/>
      </c>
      <c r="P528" s="48" t="str">
        <f t="shared" ca="1" si="35"/>
        <v/>
      </c>
      <c r="Q528" s="52"/>
      <c r="R528" s="49"/>
      <c r="S528" s="50" t="str">
        <f>IF(B528="","",COUNTA(التجديد!E528:E528))</f>
        <v/>
      </c>
      <c r="T528" s="51" t="str">
        <f>IF(B528="","",IFERROR(VLOOKUP(SUBSTITUTE(SUBSTITUTE(H528,"~","~~"),"*","~*"),إعدادات_الأنواع!$A$4:$B$40,2,FALSE()),"?"))</f>
        <v/>
      </c>
    </row>
    <row r="529" spans="1:20" ht="15" customHeight="1">
      <c r="A529" s="20" t="str">
        <f>IF(B529="","",IF(T529="?","⚠️ نوع غير معرف",T529&amp;TEXT(COUNTIFS($T$3:T529,T529),"000")))</f>
        <v/>
      </c>
      <c r="B529" s="38"/>
      <c r="C529" s="38"/>
      <c r="D529" s="39"/>
      <c r="E529" s="54"/>
      <c r="F529" s="41" t="str">
        <f t="shared" ca="1" si="32"/>
        <v/>
      </c>
      <c r="G529" s="42"/>
      <c r="H529" s="37"/>
      <c r="I529" s="43"/>
      <c r="J529" s="44" t="str">
        <f t="shared" si="33"/>
        <v/>
      </c>
      <c r="K529" s="45"/>
      <c r="L529" s="46" t="str">
        <f>IF(OR(K529="لم يدفع",B529=""),"",IF(K529="تأمين فقط",0,IF(K529="اشتراك 300",300,IF(F529&lt;14,IFERROR(VLOOKUP(SUBSTITUTE(SUBSTITUTE(H529,"~","~~"),"*","~*"),إعدادات_الأنواع!$A$4:$D$40,3,FALSE()),0),IFERROR(VLOOKUP(SUBSTITUTE(SUBSTITUTE(H529,"~","~~"),"*","~*"),إعدادات_الأنواع!$A$4:$D$40,4,FALSE()),0)))))</f>
        <v/>
      </c>
      <c r="M529" s="47" t="str">
        <f>IF(OR(K529="لم يدفع",B529=""),"",IFERROR(VLOOKUP(SUBSTITUTE(SUBSTITUTE(H529,"~","~~"),"*","~*"),إعدادات_الأنواع!$A$4:$E$40,5,FALSE()),0))</f>
        <v/>
      </c>
      <c r="N529" s="47" t="str">
        <f>IF(OR(K529="لم يدفع",K529="تأمين فقط",K529="اشتراك 300",B529=""),"",IFERROR(VLOOKUP(SUBSTITUTE(SUBSTITUTE(H529,"~","~~"),"*","~*"),إعدادات_الأنواع!$A$4:$F$40,6,FALSE()),0))</f>
        <v/>
      </c>
      <c r="O529" s="55" t="str">
        <f t="shared" si="34"/>
        <v/>
      </c>
      <c r="P529" s="48" t="str">
        <f t="shared" ca="1" si="35"/>
        <v/>
      </c>
      <c r="Q529" s="52"/>
      <c r="R529" s="49"/>
      <c r="S529" s="50" t="str">
        <f>IF(B529="","",COUNTA(التجديد!E529:E529))</f>
        <v/>
      </c>
      <c r="T529" s="51" t="str">
        <f>IF(B529="","",IFERROR(VLOOKUP(SUBSTITUTE(SUBSTITUTE(H529,"~","~~"),"*","~*"),إعدادات_الأنواع!$A$4:$B$40,2,FALSE()),"?"))</f>
        <v/>
      </c>
    </row>
    <row r="530" spans="1:20" ht="15" customHeight="1">
      <c r="A530" s="20" t="str">
        <f>IF(B530="","",IF(T530="?","⚠️ نوع غير معرف",T530&amp;TEXT(COUNTIFS($T$3:T530,T530),"000")))</f>
        <v/>
      </c>
      <c r="B530" s="38"/>
      <c r="C530" s="38"/>
      <c r="D530" s="39"/>
      <c r="E530" s="54"/>
      <c r="F530" s="41" t="str">
        <f t="shared" ca="1" si="32"/>
        <v/>
      </c>
      <c r="G530" s="42"/>
      <c r="H530" s="37"/>
      <c r="I530" s="43"/>
      <c r="J530" s="44" t="str">
        <f t="shared" si="33"/>
        <v/>
      </c>
      <c r="K530" s="45"/>
      <c r="L530" s="46" t="str">
        <f>IF(OR(K530="لم يدفع",B530=""),"",IF(K530="تأمين فقط",0,IF(K530="اشتراك 300",300,IF(F530&lt;14,IFERROR(VLOOKUP(SUBSTITUTE(SUBSTITUTE(H530,"~","~~"),"*","~*"),إعدادات_الأنواع!$A$4:$D$40,3,FALSE()),0),IFERROR(VLOOKUP(SUBSTITUTE(SUBSTITUTE(H530,"~","~~"),"*","~*"),إعدادات_الأنواع!$A$4:$D$40,4,FALSE()),0)))))</f>
        <v/>
      </c>
      <c r="M530" s="47" t="str">
        <f>IF(OR(K530="لم يدفع",B530=""),"",IFERROR(VLOOKUP(SUBSTITUTE(SUBSTITUTE(H530,"~","~~"),"*","~*"),إعدادات_الأنواع!$A$4:$E$40,5,FALSE()),0))</f>
        <v/>
      </c>
      <c r="N530" s="47" t="str">
        <f>IF(OR(K530="لم يدفع",K530="تأمين فقط",K530="اشتراك 300",B530=""),"",IFERROR(VLOOKUP(SUBSTITUTE(SUBSTITUTE(H530,"~","~~"),"*","~*"),إعدادات_الأنواع!$A$4:$F$40,6,FALSE()),0))</f>
        <v/>
      </c>
      <c r="O530" s="55" t="str">
        <f t="shared" si="34"/>
        <v/>
      </c>
      <c r="P530" s="48" t="str">
        <f t="shared" ca="1" si="35"/>
        <v/>
      </c>
      <c r="Q530" s="52"/>
      <c r="R530" s="49"/>
      <c r="S530" s="50" t="str">
        <f>IF(B530="","",COUNTA(التجديد!E530:E530))</f>
        <v/>
      </c>
      <c r="T530" s="51" t="str">
        <f>IF(B530="","",IFERROR(VLOOKUP(SUBSTITUTE(SUBSTITUTE(H530,"~","~~"),"*","~*"),إعدادات_الأنواع!$A$4:$B$40,2,FALSE()),"?"))</f>
        <v/>
      </c>
    </row>
    <row r="531" spans="1:20" ht="15" customHeight="1">
      <c r="A531" s="20" t="str">
        <f>IF(B531="","",IF(T531="?","⚠️ نوع غير معرف",T531&amp;TEXT(COUNTIFS($T$3:T531,T531),"000")))</f>
        <v/>
      </c>
      <c r="B531" s="38"/>
      <c r="C531" s="38"/>
      <c r="D531" s="39"/>
      <c r="E531" s="54"/>
      <c r="F531" s="41" t="str">
        <f t="shared" ca="1" si="32"/>
        <v/>
      </c>
      <c r="G531" s="42"/>
      <c r="H531" s="37"/>
      <c r="I531" s="43"/>
      <c r="J531" s="44" t="str">
        <f t="shared" si="33"/>
        <v/>
      </c>
      <c r="K531" s="45"/>
      <c r="L531" s="46" t="str">
        <f>IF(OR(K531="لم يدفع",B531=""),"",IF(K531="تأمين فقط",0,IF(K531="اشتراك 300",300,IF(F531&lt;14,IFERROR(VLOOKUP(SUBSTITUTE(SUBSTITUTE(H531,"~","~~"),"*","~*"),إعدادات_الأنواع!$A$4:$D$40,3,FALSE()),0),IFERROR(VLOOKUP(SUBSTITUTE(SUBSTITUTE(H531,"~","~~"),"*","~*"),إعدادات_الأنواع!$A$4:$D$40,4,FALSE()),0)))))</f>
        <v/>
      </c>
      <c r="M531" s="47" t="str">
        <f>IF(OR(K531="لم يدفع",B531=""),"",IFERROR(VLOOKUP(SUBSTITUTE(SUBSTITUTE(H531,"~","~~"),"*","~*"),إعدادات_الأنواع!$A$4:$E$40,5,FALSE()),0))</f>
        <v/>
      </c>
      <c r="N531" s="47" t="str">
        <f>IF(OR(K531="لم يدفع",K531="تأمين فقط",K531="اشتراك 300",B531=""),"",IFERROR(VLOOKUP(SUBSTITUTE(SUBSTITUTE(H531,"~","~~"),"*","~*"),إعدادات_الأنواع!$A$4:$F$40,6,FALSE()),0))</f>
        <v/>
      </c>
      <c r="O531" s="55" t="str">
        <f t="shared" si="34"/>
        <v/>
      </c>
      <c r="P531" s="48" t="str">
        <f t="shared" ca="1" si="35"/>
        <v/>
      </c>
      <c r="Q531" s="52"/>
      <c r="R531" s="49"/>
      <c r="S531" s="50" t="str">
        <f>IF(B531="","",COUNTA(التجديد!E531:E531))</f>
        <v/>
      </c>
      <c r="T531" s="51" t="str">
        <f>IF(B531="","",IFERROR(VLOOKUP(SUBSTITUTE(SUBSTITUTE(H531,"~","~~"),"*","~*"),إعدادات_الأنواع!$A$4:$B$40,2,FALSE()),"?"))</f>
        <v/>
      </c>
    </row>
    <row r="532" spans="1:20" ht="15" customHeight="1">
      <c r="A532" s="20" t="str">
        <f>IF(B532="","",IF(T532="?","⚠️ نوع غير معرف",T532&amp;TEXT(COUNTIFS($T$3:T532,T532),"000")))</f>
        <v/>
      </c>
      <c r="B532" s="38"/>
      <c r="C532" s="38"/>
      <c r="D532" s="39"/>
      <c r="E532" s="54"/>
      <c r="F532" s="41" t="str">
        <f t="shared" ca="1" si="32"/>
        <v/>
      </c>
      <c r="G532" s="42"/>
      <c r="H532" s="37"/>
      <c r="I532" s="43"/>
      <c r="J532" s="44" t="str">
        <f t="shared" si="33"/>
        <v/>
      </c>
      <c r="K532" s="45"/>
      <c r="L532" s="46" t="str">
        <f>IF(OR(K532="لم يدفع",B532=""),"",IF(K532="تأمين فقط",0,IF(K532="اشتراك 300",300,IF(F532&lt;14,IFERROR(VLOOKUP(SUBSTITUTE(SUBSTITUTE(H532,"~","~~"),"*","~*"),إعدادات_الأنواع!$A$4:$D$40,3,FALSE()),0),IFERROR(VLOOKUP(SUBSTITUTE(SUBSTITUTE(H532,"~","~~"),"*","~*"),إعدادات_الأنواع!$A$4:$D$40,4,FALSE()),0)))))</f>
        <v/>
      </c>
      <c r="M532" s="47" t="str">
        <f>IF(OR(K532="لم يدفع",B532=""),"",IFERROR(VLOOKUP(SUBSTITUTE(SUBSTITUTE(H532,"~","~~"),"*","~*"),إعدادات_الأنواع!$A$4:$E$40,5,FALSE()),0))</f>
        <v/>
      </c>
      <c r="N532" s="47" t="str">
        <f>IF(OR(K532="لم يدفع",K532="تأمين فقط",K532="اشتراك 300",B532=""),"",IFERROR(VLOOKUP(SUBSTITUTE(SUBSTITUTE(H532,"~","~~"),"*","~*"),إعدادات_الأنواع!$A$4:$F$40,6,FALSE()),0))</f>
        <v/>
      </c>
      <c r="O532" s="55" t="str">
        <f t="shared" si="34"/>
        <v/>
      </c>
      <c r="P532" s="48" t="str">
        <f t="shared" ca="1" si="35"/>
        <v/>
      </c>
      <c r="Q532" s="52"/>
      <c r="R532" s="49"/>
      <c r="S532" s="50" t="str">
        <f>IF(B532="","",COUNTA(التجديد!E532:E532))</f>
        <v/>
      </c>
      <c r="T532" s="51" t="str">
        <f>IF(B532="","",IFERROR(VLOOKUP(SUBSTITUTE(SUBSTITUTE(H532,"~","~~"),"*","~*"),إعدادات_الأنواع!$A$4:$B$40,2,FALSE()),"?"))</f>
        <v/>
      </c>
    </row>
    <row r="533" spans="1:20" ht="15" customHeight="1">
      <c r="A533" s="20" t="str">
        <f>IF(B533="","",IF(T533="?","⚠️ نوع غير معرف",T533&amp;TEXT(COUNTIFS($T$3:T533,T533),"000")))</f>
        <v/>
      </c>
      <c r="B533" s="38"/>
      <c r="C533" s="38"/>
      <c r="D533" s="39"/>
      <c r="E533" s="54"/>
      <c r="F533" s="41" t="str">
        <f t="shared" ca="1" si="32"/>
        <v/>
      </c>
      <c r="G533" s="42"/>
      <c r="H533" s="37"/>
      <c r="I533" s="43"/>
      <c r="J533" s="44" t="str">
        <f t="shared" si="33"/>
        <v/>
      </c>
      <c r="K533" s="45"/>
      <c r="L533" s="46" t="str">
        <f>IF(OR(K533="لم يدفع",B533=""),"",IF(K533="تأمين فقط",0,IF(K533="اشتراك 300",300,IF(F533&lt;14,IFERROR(VLOOKUP(SUBSTITUTE(SUBSTITUTE(H533,"~","~~"),"*","~*"),إعدادات_الأنواع!$A$4:$D$40,3,FALSE()),0),IFERROR(VLOOKUP(SUBSTITUTE(SUBSTITUTE(H533,"~","~~"),"*","~*"),إعدادات_الأنواع!$A$4:$D$40,4,FALSE()),0)))))</f>
        <v/>
      </c>
      <c r="M533" s="47" t="str">
        <f>IF(OR(K533="لم يدفع",B533=""),"",IFERROR(VLOOKUP(SUBSTITUTE(SUBSTITUTE(H533,"~","~~"),"*","~*"),إعدادات_الأنواع!$A$4:$E$40,5,FALSE()),0))</f>
        <v/>
      </c>
      <c r="N533" s="47" t="str">
        <f>IF(OR(K533="لم يدفع",K533="تأمين فقط",K533="اشتراك 300",B533=""),"",IFERROR(VLOOKUP(SUBSTITUTE(SUBSTITUTE(H533,"~","~~"),"*","~*"),إعدادات_الأنواع!$A$4:$F$40,6,FALSE()),0))</f>
        <v/>
      </c>
      <c r="O533" s="55" t="str">
        <f t="shared" si="34"/>
        <v/>
      </c>
      <c r="P533" s="48" t="str">
        <f t="shared" ca="1" si="35"/>
        <v/>
      </c>
      <c r="Q533" s="52"/>
      <c r="R533" s="49"/>
      <c r="S533" s="50" t="str">
        <f>IF(B533="","",COUNTA(التجديد!E533:E533))</f>
        <v/>
      </c>
      <c r="T533" s="51" t="str">
        <f>IF(B533="","",IFERROR(VLOOKUP(SUBSTITUTE(SUBSTITUTE(H533,"~","~~"),"*","~*"),إعدادات_الأنواع!$A$4:$B$40,2,FALSE()),"?"))</f>
        <v/>
      </c>
    </row>
    <row r="534" spans="1:20" ht="15" customHeight="1">
      <c r="A534" s="20" t="str">
        <f>IF(B534="","",IF(T534="?","⚠️ نوع غير معرف",T534&amp;TEXT(COUNTIFS($T$3:T534,T534),"000")))</f>
        <v/>
      </c>
      <c r="B534" s="38"/>
      <c r="C534" s="38"/>
      <c r="D534" s="39"/>
      <c r="E534" s="54"/>
      <c r="F534" s="41" t="str">
        <f t="shared" ca="1" si="32"/>
        <v/>
      </c>
      <c r="G534" s="42"/>
      <c r="H534" s="37"/>
      <c r="I534" s="43"/>
      <c r="J534" s="44" t="str">
        <f t="shared" si="33"/>
        <v/>
      </c>
      <c r="K534" s="45"/>
      <c r="L534" s="46" t="str">
        <f>IF(OR(K534="لم يدفع",B534=""),"",IF(K534="تأمين فقط",0,IF(K534="اشتراك 300",300,IF(F534&lt;14,IFERROR(VLOOKUP(SUBSTITUTE(SUBSTITUTE(H534,"~","~~"),"*","~*"),إعدادات_الأنواع!$A$4:$D$40,3,FALSE()),0),IFERROR(VLOOKUP(SUBSTITUTE(SUBSTITUTE(H534,"~","~~"),"*","~*"),إعدادات_الأنواع!$A$4:$D$40,4,FALSE()),0)))))</f>
        <v/>
      </c>
      <c r="M534" s="47" t="str">
        <f>IF(OR(K534="لم يدفع",B534=""),"",IFERROR(VLOOKUP(SUBSTITUTE(SUBSTITUTE(H534,"~","~~"),"*","~*"),إعدادات_الأنواع!$A$4:$E$40,5,FALSE()),0))</f>
        <v/>
      </c>
      <c r="N534" s="47" t="str">
        <f>IF(OR(K534="لم يدفع",K534="تأمين فقط",K534="اشتراك 300",B534=""),"",IFERROR(VLOOKUP(SUBSTITUTE(SUBSTITUTE(H534,"~","~~"),"*","~*"),إعدادات_الأنواع!$A$4:$F$40,6,FALSE()),0))</f>
        <v/>
      </c>
      <c r="O534" s="55" t="str">
        <f t="shared" si="34"/>
        <v/>
      </c>
      <c r="P534" s="48" t="str">
        <f t="shared" ca="1" si="35"/>
        <v/>
      </c>
      <c r="Q534" s="52"/>
      <c r="R534" s="49"/>
      <c r="S534" s="50" t="str">
        <f>IF(B534="","",COUNTA(التجديد!E534:E534))</f>
        <v/>
      </c>
      <c r="T534" s="51" t="str">
        <f>IF(B534="","",IFERROR(VLOOKUP(SUBSTITUTE(SUBSTITUTE(H534,"~","~~"),"*","~*"),إعدادات_الأنواع!$A$4:$B$40,2,FALSE()),"?"))</f>
        <v/>
      </c>
    </row>
    <row r="535" spans="1:20" ht="15" customHeight="1">
      <c r="A535" s="20" t="str">
        <f>IF(B535="","",IF(T535="?","⚠️ نوع غير معرف",T535&amp;TEXT(COUNTIFS($T$3:T535,T535),"000")))</f>
        <v/>
      </c>
      <c r="B535" s="38"/>
      <c r="C535" s="38"/>
      <c r="D535" s="39"/>
      <c r="E535" s="54"/>
      <c r="F535" s="41" t="str">
        <f t="shared" ca="1" si="32"/>
        <v/>
      </c>
      <c r="G535" s="42"/>
      <c r="H535" s="37"/>
      <c r="I535" s="43"/>
      <c r="J535" s="44" t="str">
        <f t="shared" si="33"/>
        <v/>
      </c>
      <c r="K535" s="45"/>
      <c r="L535" s="46" t="str">
        <f>IF(OR(K535="لم يدفع",B535=""),"",IF(K535="تأمين فقط",0,IF(K535="اشتراك 300",300,IF(F535&lt;14,IFERROR(VLOOKUP(SUBSTITUTE(SUBSTITUTE(H535,"~","~~"),"*","~*"),إعدادات_الأنواع!$A$4:$D$40,3,FALSE()),0),IFERROR(VLOOKUP(SUBSTITUTE(SUBSTITUTE(H535,"~","~~"),"*","~*"),إعدادات_الأنواع!$A$4:$D$40,4,FALSE()),0)))))</f>
        <v/>
      </c>
      <c r="M535" s="47" t="str">
        <f>IF(OR(K535="لم يدفع",B535=""),"",IFERROR(VLOOKUP(SUBSTITUTE(SUBSTITUTE(H535,"~","~~"),"*","~*"),إعدادات_الأنواع!$A$4:$E$40,5,FALSE()),0))</f>
        <v/>
      </c>
      <c r="N535" s="47" t="str">
        <f>IF(OR(K535="لم يدفع",K535="تأمين فقط",K535="اشتراك 300",B535=""),"",IFERROR(VLOOKUP(SUBSTITUTE(SUBSTITUTE(H535,"~","~~"),"*","~*"),إعدادات_الأنواع!$A$4:$F$40,6,FALSE()),0))</f>
        <v/>
      </c>
      <c r="O535" s="55" t="str">
        <f t="shared" si="34"/>
        <v/>
      </c>
      <c r="P535" s="48" t="str">
        <f t="shared" ca="1" si="35"/>
        <v/>
      </c>
      <c r="Q535" s="52"/>
      <c r="R535" s="49"/>
      <c r="S535" s="50" t="str">
        <f>IF(B535="","",COUNTA(التجديد!E535:E535))</f>
        <v/>
      </c>
      <c r="T535" s="51" t="str">
        <f>IF(B535="","",IFERROR(VLOOKUP(SUBSTITUTE(SUBSTITUTE(H535,"~","~~"),"*","~*"),إعدادات_الأنواع!$A$4:$B$40,2,FALSE()),"?"))</f>
        <v/>
      </c>
    </row>
    <row r="536" spans="1:20" ht="15" customHeight="1">
      <c r="A536" s="20" t="str">
        <f>IF(B536="","",IF(T536="?","⚠️ نوع غير معرف",T536&amp;TEXT(COUNTIFS($T$3:T536,T536),"000")))</f>
        <v/>
      </c>
      <c r="B536" s="38"/>
      <c r="C536" s="38"/>
      <c r="D536" s="39"/>
      <c r="E536" s="54"/>
      <c r="F536" s="41" t="str">
        <f t="shared" ca="1" si="32"/>
        <v/>
      </c>
      <c r="G536" s="42"/>
      <c r="H536" s="37"/>
      <c r="I536" s="43"/>
      <c r="J536" s="44" t="str">
        <f t="shared" si="33"/>
        <v/>
      </c>
      <c r="K536" s="45"/>
      <c r="L536" s="46" t="str">
        <f>IF(OR(K536="لم يدفع",B536=""),"",IF(K536="تأمين فقط",0,IF(K536="اشتراك 300",300,IF(F536&lt;14,IFERROR(VLOOKUP(SUBSTITUTE(SUBSTITUTE(H536,"~","~~"),"*","~*"),إعدادات_الأنواع!$A$4:$D$40,3,FALSE()),0),IFERROR(VLOOKUP(SUBSTITUTE(SUBSTITUTE(H536,"~","~~"),"*","~*"),إعدادات_الأنواع!$A$4:$D$40,4,FALSE()),0)))))</f>
        <v/>
      </c>
      <c r="M536" s="47" t="str">
        <f>IF(OR(K536="لم يدفع",B536=""),"",IFERROR(VLOOKUP(SUBSTITUTE(SUBSTITUTE(H536,"~","~~"),"*","~*"),إعدادات_الأنواع!$A$4:$E$40,5,FALSE()),0))</f>
        <v/>
      </c>
      <c r="N536" s="47" t="str">
        <f>IF(OR(K536="لم يدفع",K536="تأمين فقط",K536="اشتراك 300",B536=""),"",IFERROR(VLOOKUP(SUBSTITUTE(SUBSTITUTE(H536,"~","~~"),"*","~*"),إعدادات_الأنواع!$A$4:$F$40,6,FALSE()),0))</f>
        <v/>
      </c>
      <c r="O536" s="55" t="str">
        <f t="shared" si="34"/>
        <v/>
      </c>
      <c r="P536" s="48" t="str">
        <f t="shared" ca="1" si="35"/>
        <v/>
      </c>
      <c r="Q536" s="52"/>
      <c r="R536" s="49"/>
      <c r="S536" s="50" t="str">
        <f>IF(B536="","",COUNTA(التجديد!E536:E536))</f>
        <v/>
      </c>
      <c r="T536" s="51" t="str">
        <f>IF(B536="","",IFERROR(VLOOKUP(SUBSTITUTE(SUBSTITUTE(H536,"~","~~"),"*","~*"),إعدادات_الأنواع!$A$4:$B$40,2,FALSE()),"?"))</f>
        <v/>
      </c>
    </row>
    <row r="537" spans="1:20" ht="15" customHeight="1">
      <c r="A537" s="20" t="str">
        <f>IF(B537="","",IF(T537="?","⚠️ نوع غير معرف",T537&amp;TEXT(COUNTIFS($T$3:T537,T537),"000")))</f>
        <v/>
      </c>
      <c r="B537" s="38"/>
      <c r="C537" s="38"/>
      <c r="D537" s="39"/>
      <c r="E537" s="54"/>
      <c r="F537" s="41" t="str">
        <f t="shared" ca="1" si="32"/>
        <v/>
      </c>
      <c r="G537" s="42"/>
      <c r="H537" s="37"/>
      <c r="I537" s="43"/>
      <c r="J537" s="44" t="str">
        <f t="shared" si="33"/>
        <v/>
      </c>
      <c r="K537" s="45"/>
      <c r="L537" s="46" t="str">
        <f>IF(OR(K537="لم يدفع",B537=""),"",IF(K537="تأمين فقط",0,IF(K537="اشتراك 300",300,IF(F537&lt;14,IFERROR(VLOOKUP(SUBSTITUTE(SUBSTITUTE(H537,"~","~~"),"*","~*"),إعدادات_الأنواع!$A$4:$D$40,3,FALSE()),0),IFERROR(VLOOKUP(SUBSTITUTE(SUBSTITUTE(H537,"~","~~"),"*","~*"),إعدادات_الأنواع!$A$4:$D$40,4,FALSE()),0)))))</f>
        <v/>
      </c>
      <c r="M537" s="47" t="str">
        <f>IF(OR(K537="لم يدفع",B537=""),"",IFERROR(VLOOKUP(SUBSTITUTE(SUBSTITUTE(H537,"~","~~"),"*","~*"),إعدادات_الأنواع!$A$4:$E$40,5,FALSE()),0))</f>
        <v/>
      </c>
      <c r="N537" s="47" t="str">
        <f>IF(OR(K537="لم يدفع",K537="تأمين فقط",K537="اشتراك 300",B537=""),"",IFERROR(VLOOKUP(SUBSTITUTE(SUBSTITUTE(H537,"~","~~"),"*","~*"),إعدادات_الأنواع!$A$4:$F$40,6,FALSE()),0))</f>
        <v/>
      </c>
      <c r="O537" s="55" t="str">
        <f t="shared" si="34"/>
        <v/>
      </c>
      <c r="P537" s="48" t="str">
        <f t="shared" ca="1" si="35"/>
        <v/>
      </c>
      <c r="Q537" s="52"/>
      <c r="R537" s="49"/>
      <c r="S537" s="50" t="str">
        <f>IF(B537="","",COUNTA(التجديد!E537:E537))</f>
        <v/>
      </c>
      <c r="T537" s="51" t="str">
        <f>IF(B537="","",IFERROR(VLOOKUP(SUBSTITUTE(SUBSTITUTE(H537,"~","~~"),"*","~*"),إعدادات_الأنواع!$A$4:$B$40,2,FALSE()),"?"))</f>
        <v/>
      </c>
    </row>
    <row r="538" spans="1:20" ht="15" customHeight="1">
      <c r="A538" s="20" t="str">
        <f>IF(B538="","",IF(T538="?","⚠️ نوع غير معرف",T538&amp;TEXT(COUNTIFS($T$3:T538,T538),"000")))</f>
        <v/>
      </c>
      <c r="B538" s="38"/>
      <c r="C538" s="38"/>
      <c r="D538" s="39"/>
      <c r="E538" s="54"/>
      <c r="F538" s="41" t="str">
        <f t="shared" ca="1" si="32"/>
        <v/>
      </c>
      <c r="G538" s="42"/>
      <c r="H538" s="37"/>
      <c r="I538" s="43"/>
      <c r="J538" s="44" t="str">
        <f t="shared" si="33"/>
        <v/>
      </c>
      <c r="K538" s="45"/>
      <c r="L538" s="46" t="str">
        <f>IF(OR(K538="لم يدفع",B538=""),"",IF(K538="تأمين فقط",0,IF(K538="اشتراك 300",300,IF(F538&lt;14,IFERROR(VLOOKUP(SUBSTITUTE(SUBSTITUTE(H538,"~","~~"),"*","~*"),إعدادات_الأنواع!$A$4:$D$40,3,FALSE()),0),IFERROR(VLOOKUP(SUBSTITUTE(SUBSTITUTE(H538,"~","~~"),"*","~*"),إعدادات_الأنواع!$A$4:$D$40,4,FALSE()),0)))))</f>
        <v/>
      </c>
      <c r="M538" s="47" t="str">
        <f>IF(OR(K538="لم يدفع",B538=""),"",IFERROR(VLOOKUP(SUBSTITUTE(SUBSTITUTE(H538,"~","~~"),"*","~*"),إعدادات_الأنواع!$A$4:$E$40,5,FALSE()),0))</f>
        <v/>
      </c>
      <c r="N538" s="47" t="str">
        <f>IF(OR(K538="لم يدفع",K538="تأمين فقط",K538="اشتراك 300",B538=""),"",IFERROR(VLOOKUP(SUBSTITUTE(SUBSTITUTE(H538,"~","~~"),"*","~*"),إعدادات_الأنواع!$A$4:$F$40,6,FALSE()),0))</f>
        <v/>
      </c>
      <c r="O538" s="55" t="str">
        <f t="shared" si="34"/>
        <v/>
      </c>
      <c r="P538" s="48" t="str">
        <f t="shared" ca="1" si="35"/>
        <v/>
      </c>
      <c r="Q538" s="52"/>
      <c r="R538" s="49"/>
      <c r="S538" s="50" t="str">
        <f>IF(B538="","",COUNTA(التجديد!E538:E538))</f>
        <v/>
      </c>
      <c r="T538" s="51" t="str">
        <f>IF(B538="","",IFERROR(VLOOKUP(SUBSTITUTE(SUBSTITUTE(H538,"~","~~"),"*","~*"),إعدادات_الأنواع!$A$4:$B$40,2,FALSE()),"?"))</f>
        <v/>
      </c>
    </row>
    <row r="539" spans="1:20" ht="15" customHeight="1">
      <c r="A539" s="20" t="str">
        <f>IF(B539="","",IF(T539="?","⚠️ نوع غير معرف",T539&amp;TEXT(COUNTIFS($T$3:T539,T539),"000")))</f>
        <v/>
      </c>
      <c r="B539" s="38"/>
      <c r="C539" s="38"/>
      <c r="D539" s="39"/>
      <c r="E539" s="54"/>
      <c r="F539" s="41" t="str">
        <f t="shared" ca="1" si="32"/>
        <v/>
      </c>
      <c r="G539" s="42"/>
      <c r="H539" s="37"/>
      <c r="I539" s="43"/>
      <c r="J539" s="44" t="str">
        <f t="shared" si="33"/>
        <v/>
      </c>
      <c r="K539" s="45"/>
      <c r="L539" s="46" t="str">
        <f>IF(OR(K539="لم يدفع",B539=""),"",IF(K539="تأمين فقط",0,IF(K539="اشتراك 300",300,IF(F539&lt;14,IFERROR(VLOOKUP(SUBSTITUTE(SUBSTITUTE(H539,"~","~~"),"*","~*"),إعدادات_الأنواع!$A$4:$D$40,3,FALSE()),0),IFERROR(VLOOKUP(SUBSTITUTE(SUBSTITUTE(H539,"~","~~"),"*","~*"),إعدادات_الأنواع!$A$4:$D$40,4,FALSE()),0)))))</f>
        <v/>
      </c>
      <c r="M539" s="47" t="str">
        <f>IF(OR(K539="لم يدفع",B539=""),"",IFERROR(VLOOKUP(SUBSTITUTE(SUBSTITUTE(H539,"~","~~"),"*","~*"),إعدادات_الأنواع!$A$4:$E$40,5,FALSE()),0))</f>
        <v/>
      </c>
      <c r="N539" s="47" t="str">
        <f>IF(OR(K539="لم يدفع",K539="تأمين فقط",K539="اشتراك 300",B539=""),"",IFERROR(VLOOKUP(SUBSTITUTE(SUBSTITUTE(H539,"~","~~"),"*","~*"),إعدادات_الأنواع!$A$4:$F$40,6,FALSE()),0))</f>
        <v/>
      </c>
      <c r="O539" s="55" t="str">
        <f t="shared" si="34"/>
        <v/>
      </c>
      <c r="P539" s="48" t="str">
        <f t="shared" ca="1" si="35"/>
        <v/>
      </c>
      <c r="Q539" s="52"/>
      <c r="R539" s="49"/>
      <c r="S539" s="50" t="str">
        <f>IF(B539="","",COUNTA(التجديد!E539:E539))</f>
        <v/>
      </c>
      <c r="T539" s="51" t="str">
        <f>IF(B539="","",IFERROR(VLOOKUP(SUBSTITUTE(SUBSTITUTE(H539,"~","~~"),"*","~*"),إعدادات_الأنواع!$A$4:$B$40,2,FALSE()),"?"))</f>
        <v/>
      </c>
    </row>
    <row r="540" spans="1:20" ht="15" customHeight="1">
      <c r="A540" s="20" t="str">
        <f>IF(B540="","",IF(T540="?","⚠️ نوع غير معرف",T540&amp;TEXT(COUNTIFS($T$3:T540,T540),"000")))</f>
        <v/>
      </c>
      <c r="B540" s="38"/>
      <c r="C540" s="38"/>
      <c r="D540" s="39"/>
      <c r="E540" s="54"/>
      <c r="F540" s="41" t="str">
        <f t="shared" ca="1" si="32"/>
        <v/>
      </c>
      <c r="G540" s="42"/>
      <c r="H540" s="37"/>
      <c r="I540" s="43"/>
      <c r="J540" s="44" t="str">
        <f t="shared" si="33"/>
        <v/>
      </c>
      <c r="K540" s="45"/>
      <c r="L540" s="46" t="str">
        <f>IF(OR(K540="لم يدفع",B540=""),"",IF(K540="تأمين فقط",0,IF(K540="اشتراك 300",300,IF(F540&lt;14,IFERROR(VLOOKUP(SUBSTITUTE(SUBSTITUTE(H540,"~","~~"),"*","~*"),إعدادات_الأنواع!$A$4:$D$40,3,FALSE()),0),IFERROR(VLOOKUP(SUBSTITUTE(SUBSTITUTE(H540,"~","~~"),"*","~*"),إعدادات_الأنواع!$A$4:$D$40,4,FALSE()),0)))))</f>
        <v/>
      </c>
      <c r="M540" s="47" t="str">
        <f>IF(OR(K540="لم يدفع",B540=""),"",IFERROR(VLOOKUP(SUBSTITUTE(SUBSTITUTE(H540,"~","~~"),"*","~*"),إعدادات_الأنواع!$A$4:$E$40,5,FALSE()),0))</f>
        <v/>
      </c>
      <c r="N540" s="47" t="str">
        <f>IF(OR(K540="لم يدفع",K540="تأمين فقط",K540="اشتراك 300",B540=""),"",IFERROR(VLOOKUP(SUBSTITUTE(SUBSTITUTE(H540,"~","~~"),"*","~*"),إعدادات_الأنواع!$A$4:$F$40,6,FALSE()),0))</f>
        <v/>
      </c>
      <c r="O540" s="55" t="str">
        <f t="shared" si="34"/>
        <v/>
      </c>
      <c r="P540" s="48" t="str">
        <f t="shared" ca="1" si="35"/>
        <v/>
      </c>
      <c r="Q540" s="52"/>
      <c r="R540" s="49"/>
      <c r="S540" s="50" t="str">
        <f>IF(B540="","",COUNTA(التجديد!E540:E540))</f>
        <v/>
      </c>
      <c r="T540" s="51" t="str">
        <f>IF(B540="","",IFERROR(VLOOKUP(SUBSTITUTE(SUBSTITUTE(H540,"~","~~"),"*","~*"),إعدادات_الأنواع!$A$4:$B$40,2,FALSE()),"?"))</f>
        <v/>
      </c>
    </row>
    <row r="541" spans="1:20" ht="15" customHeight="1">
      <c r="A541" s="20" t="str">
        <f>IF(B541="","",IF(T541="?","⚠️ نوع غير معرف",T541&amp;TEXT(COUNTIFS($T$3:T541,T541),"000")))</f>
        <v/>
      </c>
      <c r="B541" s="38"/>
      <c r="C541" s="38"/>
      <c r="D541" s="39"/>
      <c r="E541" s="54"/>
      <c r="F541" s="41" t="str">
        <f t="shared" ca="1" si="32"/>
        <v/>
      </c>
      <c r="G541" s="42"/>
      <c r="H541" s="37"/>
      <c r="I541" s="43"/>
      <c r="J541" s="44" t="str">
        <f t="shared" si="33"/>
        <v/>
      </c>
      <c r="K541" s="45"/>
      <c r="L541" s="46" t="str">
        <f>IF(OR(K541="لم يدفع",B541=""),"",IF(K541="تأمين فقط",0,IF(K541="اشتراك 300",300,IF(F541&lt;14,IFERROR(VLOOKUP(SUBSTITUTE(SUBSTITUTE(H541,"~","~~"),"*","~*"),إعدادات_الأنواع!$A$4:$D$40,3,FALSE()),0),IFERROR(VLOOKUP(SUBSTITUTE(SUBSTITUTE(H541,"~","~~"),"*","~*"),إعدادات_الأنواع!$A$4:$D$40,4,FALSE()),0)))))</f>
        <v/>
      </c>
      <c r="M541" s="47" t="str">
        <f>IF(OR(K541="لم يدفع",B541=""),"",IFERROR(VLOOKUP(SUBSTITUTE(SUBSTITUTE(H541,"~","~~"),"*","~*"),إعدادات_الأنواع!$A$4:$E$40,5,FALSE()),0))</f>
        <v/>
      </c>
      <c r="N541" s="47" t="str">
        <f>IF(OR(K541="لم يدفع",K541="تأمين فقط",K541="اشتراك 300",B541=""),"",IFERROR(VLOOKUP(SUBSTITUTE(SUBSTITUTE(H541,"~","~~"),"*","~*"),إعدادات_الأنواع!$A$4:$F$40,6,FALSE()),0))</f>
        <v/>
      </c>
      <c r="O541" s="55" t="str">
        <f t="shared" si="34"/>
        <v/>
      </c>
      <c r="P541" s="48" t="str">
        <f t="shared" ca="1" si="35"/>
        <v/>
      </c>
      <c r="Q541" s="52"/>
      <c r="R541" s="49"/>
      <c r="S541" s="50" t="str">
        <f>IF(B541="","",COUNTA(التجديد!E541:E541))</f>
        <v/>
      </c>
      <c r="T541" s="51" t="str">
        <f>IF(B541="","",IFERROR(VLOOKUP(SUBSTITUTE(SUBSTITUTE(H541,"~","~~"),"*","~*"),إعدادات_الأنواع!$A$4:$B$40,2,FALSE()),"?"))</f>
        <v/>
      </c>
    </row>
    <row r="542" spans="1:20" ht="15" customHeight="1">
      <c r="A542" s="20" t="str">
        <f>IF(B542="","",IF(T542="?","⚠️ نوع غير معرف",T542&amp;TEXT(COUNTIFS($T$3:T542,T542),"000")))</f>
        <v/>
      </c>
      <c r="B542" s="38"/>
      <c r="C542" s="38"/>
      <c r="D542" s="39"/>
      <c r="E542" s="54"/>
      <c r="F542" s="41" t="str">
        <f t="shared" ca="1" si="32"/>
        <v/>
      </c>
      <c r="G542" s="42"/>
      <c r="H542" s="37"/>
      <c r="I542" s="43"/>
      <c r="J542" s="44" t="str">
        <f t="shared" si="33"/>
        <v/>
      </c>
      <c r="K542" s="45"/>
      <c r="L542" s="46" t="str">
        <f>IF(OR(K542="لم يدفع",B542=""),"",IF(K542="تأمين فقط",0,IF(K542="اشتراك 300",300,IF(F542&lt;14,IFERROR(VLOOKUP(SUBSTITUTE(SUBSTITUTE(H542,"~","~~"),"*","~*"),إعدادات_الأنواع!$A$4:$D$40,3,FALSE()),0),IFERROR(VLOOKUP(SUBSTITUTE(SUBSTITUTE(H542,"~","~~"),"*","~*"),إعدادات_الأنواع!$A$4:$D$40,4,FALSE()),0)))))</f>
        <v/>
      </c>
      <c r="M542" s="47" t="str">
        <f>IF(OR(K542="لم يدفع",B542=""),"",IFERROR(VLOOKUP(SUBSTITUTE(SUBSTITUTE(H542,"~","~~"),"*","~*"),إعدادات_الأنواع!$A$4:$E$40,5,FALSE()),0))</f>
        <v/>
      </c>
      <c r="N542" s="47" t="str">
        <f>IF(OR(K542="لم يدفع",K542="تأمين فقط",K542="اشتراك 300",B542=""),"",IFERROR(VLOOKUP(SUBSTITUTE(SUBSTITUTE(H542,"~","~~"),"*","~*"),إعدادات_الأنواع!$A$4:$F$40,6,FALSE()),0))</f>
        <v/>
      </c>
      <c r="O542" s="55" t="str">
        <f t="shared" si="34"/>
        <v/>
      </c>
      <c r="P542" s="48" t="str">
        <f t="shared" ca="1" si="35"/>
        <v/>
      </c>
      <c r="Q542" s="52"/>
      <c r="R542" s="49"/>
      <c r="S542" s="50" t="str">
        <f>IF(B542="","",COUNTA(التجديد!E542:E542))</f>
        <v/>
      </c>
      <c r="T542" s="51" t="str">
        <f>IF(B542="","",IFERROR(VLOOKUP(SUBSTITUTE(SUBSTITUTE(H542,"~","~~"),"*","~*"),إعدادات_الأنواع!$A$4:$B$40,2,FALSE()),"?"))</f>
        <v/>
      </c>
    </row>
    <row r="543" spans="1:20" ht="15" customHeight="1">
      <c r="A543" s="20" t="str">
        <f>IF(B543="","",IF(T543="?","⚠️ نوع غير معرف",T543&amp;TEXT(COUNTIFS($T$3:T543,T543),"000")))</f>
        <v/>
      </c>
      <c r="B543" s="38"/>
      <c r="C543" s="38"/>
      <c r="D543" s="39"/>
      <c r="E543" s="54"/>
      <c r="F543" s="41" t="str">
        <f t="shared" ca="1" si="32"/>
        <v/>
      </c>
      <c r="G543" s="42"/>
      <c r="H543" s="37"/>
      <c r="I543" s="43"/>
      <c r="J543" s="44" t="str">
        <f t="shared" si="33"/>
        <v/>
      </c>
      <c r="K543" s="45"/>
      <c r="L543" s="46" t="str">
        <f>IF(OR(K543="لم يدفع",B543=""),"",IF(K543="تأمين فقط",0,IF(K543="اشتراك 300",300,IF(F543&lt;14,IFERROR(VLOOKUP(SUBSTITUTE(SUBSTITUTE(H543,"~","~~"),"*","~*"),إعدادات_الأنواع!$A$4:$D$40,3,FALSE()),0),IFERROR(VLOOKUP(SUBSTITUTE(SUBSTITUTE(H543,"~","~~"),"*","~*"),إعدادات_الأنواع!$A$4:$D$40,4,FALSE()),0)))))</f>
        <v/>
      </c>
      <c r="M543" s="47" t="str">
        <f>IF(OR(K543="لم يدفع",B543=""),"",IFERROR(VLOOKUP(SUBSTITUTE(SUBSTITUTE(H543,"~","~~"),"*","~*"),إعدادات_الأنواع!$A$4:$E$40,5,FALSE()),0))</f>
        <v/>
      </c>
      <c r="N543" s="47" t="str">
        <f>IF(OR(K543="لم يدفع",K543="تأمين فقط",K543="اشتراك 300",B543=""),"",IFERROR(VLOOKUP(SUBSTITUTE(SUBSTITUTE(H543,"~","~~"),"*","~*"),إعدادات_الأنواع!$A$4:$F$40,6,FALSE()),0))</f>
        <v/>
      </c>
      <c r="O543" s="55" t="str">
        <f t="shared" si="34"/>
        <v/>
      </c>
      <c r="P543" s="48" t="str">
        <f t="shared" ca="1" si="35"/>
        <v/>
      </c>
      <c r="Q543" s="52"/>
      <c r="R543" s="49"/>
      <c r="S543" s="50" t="str">
        <f>IF(B543="","",COUNTA(التجديد!E543:E543))</f>
        <v/>
      </c>
      <c r="T543" s="51" t="str">
        <f>IF(B543="","",IFERROR(VLOOKUP(SUBSTITUTE(SUBSTITUTE(H543,"~","~~"),"*","~*"),إعدادات_الأنواع!$A$4:$B$40,2,FALSE()),"?"))</f>
        <v/>
      </c>
    </row>
    <row r="544" spans="1:20" ht="15" customHeight="1">
      <c r="A544" s="20" t="str">
        <f>IF(B544="","",IF(T544="?","⚠️ نوع غير معرف",T544&amp;TEXT(COUNTIFS($T$3:T544,T544),"000")))</f>
        <v/>
      </c>
      <c r="B544" s="38"/>
      <c r="C544" s="38"/>
      <c r="D544" s="39"/>
      <c r="E544" s="54"/>
      <c r="F544" s="41" t="str">
        <f t="shared" ca="1" si="32"/>
        <v/>
      </c>
      <c r="G544" s="42"/>
      <c r="H544" s="37"/>
      <c r="I544" s="43"/>
      <c r="J544" s="44" t="str">
        <f t="shared" si="33"/>
        <v/>
      </c>
      <c r="K544" s="45"/>
      <c r="L544" s="46" t="str">
        <f>IF(OR(K544="لم يدفع",B544=""),"",IF(K544="تأمين فقط",0,IF(K544="اشتراك 300",300,IF(F544&lt;14,IFERROR(VLOOKUP(SUBSTITUTE(SUBSTITUTE(H544,"~","~~"),"*","~*"),إعدادات_الأنواع!$A$4:$D$40,3,FALSE()),0),IFERROR(VLOOKUP(SUBSTITUTE(SUBSTITUTE(H544,"~","~~"),"*","~*"),إعدادات_الأنواع!$A$4:$D$40,4,FALSE()),0)))))</f>
        <v/>
      </c>
      <c r="M544" s="47" t="str">
        <f>IF(OR(K544="لم يدفع",B544=""),"",IFERROR(VLOOKUP(SUBSTITUTE(SUBSTITUTE(H544,"~","~~"),"*","~*"),إعدادات_الأنواع!$A$4:$E$40,5,FALSE()),0))</f>
        <v/>
      </c>
      <c r="N544" s="47" t="str">
        <f>IF(OR(K544="لم يدفع",K544="تأمين فقط",K544="اشتراك 300",B544=""),"",IFERROR(VLOOKUP(SUBSTITUTE(SUBSTITUTE(H544,"~","~~"),"*","~*"),إعدادات_الأنواع!$A$4:$F$40,6,FALSE()),0))</f>
        <v/>
      </c>
      <c r="O544" s="55" t="str">
        <f t="shared" si="34"/>
        <v/>
      </c>
      <c r="P544" s="48" t="str">
        <f t="shared" ca="1" si="35"/>
        <v/>
      </c>
      <c r="Q544" s="52"/>
      <c r="R544" s="49"/>
      <c r="S544" s="50" t="str">
        <f>IF(B544="","",COUNTA(التجديد!E544:E544))</f>
        <v/>
      </c>
      <c r="T544" s="51" t="str">
        <f>IF(B544="","",IFERROR(VLOOKUP(SUBSTITUTE(SUBSTITUTE(H544,"~","~~"),"*","~*"),إعدادات_الأنواع!$A$4:$B$40,2,FALSE()),"?"))</f>
        <v/>
      </c>
    </row>
    <row r="545" spans="1:20" ht="15" customHeight="1">
      <c r="A545" s="20" t="str">
        <f>IF(B545="","",IF(T545="?","⚠️ نوع غير معرف",T545&amp;TEXT(COUNTIFS($T$3:T545,T545),"000")))</f>
        <v/>
      </c>
      <c r="B545" s="38"/>
      <c r="C545" s="38"/>
      <c r="D545" s="39"/>
      <c r="E545" s="54"/>
      <c r="F545" s="41" t="str">
        <f t="shared" ca="1" si="32"/>
        <v/>
      </c>
      <c r="G545" s="42"/>
      <c r="H545" s="37"/>
      <c r="I545" s="43"/>
      <c r="J545" s="44" t="str">
        <f t="shared" si="33"/>
        <v/>
      </c>
      <c r="K545" s="45"/>
      <c r="L545" s="46" t="str">
        <f>IF(OR(K545="لم يدفع",B545=""),"",IF(K545="تأمين فقط",0,IF(K545="اشتراك 300",300,IF(F545&lt;14,IFERROR(VLOOKUP(SUBSTITUTE(SUBSTITUTE(H545,"~","~~"),"*","~*"),إعدادات_الأنواع!$A$4:$D$40,3,FALSE()),0),IFERROR(VLOOKUP(SUBSTITUTE(SUBSTITUTE(H545,"~","~~"),"*","~*"),إعدادات_الأنواع!$A$4:$D$40,4,FALSE()),0)))))</f>
        <v/>
      </c>
      <c r="M545" s="47" t="str">
        <f>IF(OR(K545="لم يدفع",B545=""),"",IFERROR(VLOOKUP(SUBSTITUTE(SUBSTITUTE(H545,"~","~~"),"*","~*"),إعدادات_الأنواع!$A$4:$E$40,5,FALSE()),0))</f>
        <v/>
      </c>
      <c r="N545" s="47" t="str">
        <f>IF(OR(K545="لم يدفع",K545="تأمين فقط",K545="اشتراك 300",B545=""),"",IFERROR(VLOOKUP(SUBSTITUTE(SUBSTITUTE(H545,"~","~~"),"*","~*"),إعدادات_الأنواع!$A$4:$F$40,6,FALSE()),0))</f>
        <v/>
      </c>
      <c r="O545" s="55" t="str">
        <f t="shared" si="34"/>
        <v/>
      </c>
      <c r="P545" s="48" t="str">
        <f t="shared" ca="1" si="35"/>
        <v/>
      </c>
      <c r="Q545" s="52"/>
      <c r="R545" s="49"/>
      <c r="S545" s="50" t="str">
        <f>IF(B545="","",COUNTA(التجديد!E545:E545))</f>
        <v/>
      </c>
      <c r="T545" s="51" t="str">
        <f>IF(B545="","",IFERROR(VLOOKUP(SUBSTITUTE(SUBSTITUTE(H545,"~","~~"),"*","~*"),إعدادات_الأنواع!$A$4:$B$40,2,FALSE()),"?"))</f>
        <v/>
      </c>
    </row>
    <row r="546" spans="1:20" ht="15" customHeight="1">
      <c r="A546" s="20" t="str">
        <f>IF(B546="","",IF(T546="?","⚠️ نوع غير معرف",T546&amp;TEXT(COUNTIFS($T$3:T546,T546),"000")))</f>
        <v/>
      </c>
      <c r="B546" s="38"/>
      <c r="C546" s="38"/>
      <c r="D546" s="39"/>
      <c r="E546" s="54"/>
      <c r="F546" s="41" t="str">
        <f t="shared" ca="1" si="32"/>
        <v/>
      </c>
      <c r="G546" s="42"/>
      <c r="H546" s="37"/>
      <c r="I546" s="43"/>
      <c r="J546" s="44" t="str">
        <f t="shared" si="33"/>
        <v/>
      </c>
      <c r="K546" s="45"/>
      <c r="L546" s="46" t="str">
        <f>IF(OR(K546="لم يدفع",B546=""),"",IF(K546="تأمين فقط",0,IF(K546="اشتراك 300",300,IF(F546&lt;14,IFERROR(VLOOKUP(SUBSTITUTE(SUBSTITUTE(H546,"~","~~"),"*","~*"),إعدادات_الأنواع!$A$4:$D$40,3,FALSE()),0),IFERROR(VLOOKUP(SUBSTITUTE(SUBSTITUTE(H546,"~","~~"),"*","~*"),إعدادات_الأنواع!$A$4:$D$40,4,FALSE()),0)))))</f>
        <v/>
      </c>
      <c r="M546" s="47" t="str">
        <f>IF(OR(K546="لم يدفع",B546=""),"",IFERROR(VLOOKUP(SUBSTITUTE(SUBSTITUTE(H546,"~","~~"),"*","~*"),إعدادات_الأنواع!$A$4:$E$40,5,FALSE()),0))</f>
        <v/>
      </c>
      <c r="N546" s="47" t="str">
        <f>IF(OR(K546="لم يدفع",K546="تأمين فقط",K546="اشتراك 300",B546=""),"",IFERROR(VLOOKUP(SUBSTITUTE(SUBSTITUTE(H546,"~","~~"),"*","~*"),إعدادات_الأنواع!$A$4:$F$40,6,FALSE()),0))</f>
        <v/>
      </c>
      <c r="O546" s="55" t="str">
        <f t="shared" si="34"/>
        <v/>
      </c>
      <c r="P546" s="48" t="str">
        <f t="shared" ca="1" si="35"/>
        <v/>
      </c>
      <c r="Q546" s="52"/>
      <c r="R546" s="49"/>
      <c r="S546" s="50" t="str">
        <f>IF(B546="","",COUNTA(التجديد!E546:E546))</f>
        <v/>
      </c>
      <c r="T546" s="51" t="str">
        <f>IF(B546="","",IFERROR(VLOOKUP(SUBSTITUTE(SUBSTITUTE(H546,"~","~~"),"*","~*"),إعدادات_الأنواع!$A$4:$B$40,2,FALSE()),"?"))</f>
        <v/>
      </c>
    </row>
    <row r="547" spans="1:20" ht="15" customHeight="1">
      <c r="A547" s="20" t="str">
        <f>IF(B547="","",IF(T547="?","⚠️ نوع غير معرف",T547&amp;TEXT(COUNTIFS($T$3:T547,T547),"000")))</f>
        <v/>
      </c>
      <c r="B547" s="38"/>
      <c r="C547" s="38"/>
      <c r="D547" s="39"/>
      <c r="E547" s="54"/>
      <c r="F547" s="41" t="str">
        <f t="shared" ca="1" si="32"/>
        <v/>
      </c>
      <c r="G547" s="42"/>
      <c r="H547" s="37"/>
      <c r="I547" s="43"/>
      <c r="J547" s="44" t="str">
        <f t="shared" si="33"/>
        <v/>
      </c>
      <c r="K547" s="45"/>
      <c r="L547" s="46" t="str">
        <f>IF(OR(K547="لم يدفع",B547=""),"",IF(K547="تأمين فقط",0,IF(K547="اشتراك 300",300,IF(F547&lt;14,IFERROR(VLOOKUP(SUBSTITUTE(SUBSTITUTE(H547,"~","~~"),"*","~*"),إعدادات_الأنواع!$A$4:$D$40,3,FALSE()),0),IFERROR(VLOOKUP(SUBSTITUTE(SUBSTITUTE(H547,"~","~~"),"*","~*"),إعدادات_الأنواع!$A$4:$D$40,4,FALSE()),0)))))</f>
        <v/>
      </c>
      <c r="M547" s="47" t="str">
        <f>IF(OR(K547="لم يدفع",B547=""),"",IFERROR(VLOOKUP(SUBSTITUTE(SUBSTITUTE(H547,"~","~~"),"*","~*"),إعدادات_الأنواع!$A$4:$E$40,5,FALSE()),0))</f>
        <v/>
      </c>
      <c r="N547" s="47" t="str">
        <f>IF(OR(K547="لم يدفع",K547="تأمين فقط",K547="اشتراك 300",B547=""),"",IFERROR(VLOOKUP(SUBSTITUTE(SUBSTITUTE(H547,"~","~~"),"*","~*"),إعدادات_الأنواع!$A$4:$F$40,6,FALSE()),0))</f>
        <v/>
      </c>
      <c r="O547" s="55" t="str">
        <f t="shared" si="34"/>
        <v/>
      </c>
      <c r="P547" s="48" t="str">
        <f t="shared" ca="1" si="35"/>
        <v/>
      </c>
      <c r="Q547" s="52"/>
      <c r="R547" s="49"/>
      <c r="S547" s="50" t="str">
        <f>IF(B547="","",COUNTA(التجديد!E547:E547))</f>
        <v/>
      </c>
      <c r="T547" s="51" t="str">
        <f>IF(B547="","",IFERROR(VLOOKUP(SUBSTITUTE(SUBSTITUTE(H547,"~","~~"),"*","~*"),إعدادات_الأنواع!$A$4:$B$40,2,FALSE()),"?"))</f>
        <v/>
      </c>
    </row>
    <row r="548" spans="1:20" ht="15" customHeight="1">
      <c r="A548" s="20" t="str">
        <f>IF(B548="","",IF(T548="?","⚠️ نوع غير معرف",T548&amp;TEXT(COUNTIFS($T$3:T548,T548),"000")))</f>
        <v/>
      </c>
      <c r="B548" s="38"/>
      <c r="C548" s="38"/>
      <c r="D548" s="39"/>
      <c r="E548" s="54"/>
      <c r="F548" s="41" t="str">
        <f t="shared" ca="1" si="32"/>
        <v/>
      </c>
      <c r="G548" s="42"/>
      <c r="H548" s="37"/>
      <c r="I548" s="43"/>
      <c r="J548" s="44" t="str">
        <f t="shared" si="33"/>
        <v/>
      </c>
      <c r="K548" s="45"/>
      <c r="L548" s="46" t="str">
        <f>IF(OR(K548="لم يدفع",B548=""),"",IF(K548="تأمين فقط",0,IF(K548="اشتراك 300",300,IF(F548&lt;14,IFERROR(VLOOKUP(SUBSTITUTE(SUBSTITUTE(H548,"~","~~"),"*","~*"),إعدادات_الأنواع!$A$4:$D$40,3,FALSE()),0),IFERROR(VLOOKUP(SUBSTITUTE(SUBSTITUTE(H548,"~","~~"),"*","~*"),إعدادات_الأنواع!$A$4:$D$40,4,FALSE()),0)))))</f>
        <v/>
      </c>
      <c r="M548" s="47" t="str">
        <f>IF(OR(K548="لم يدفع",B548=""),"",IFERROR(VLOOKUP(SUBSTITUTE(SUBSTITUTE(H548,"~","~~"),"*","~*"),إعدادات_الأنواع!$A$4:$E$40,5,FALSE()),0))</f>
        <v/>
      </c>
      <c r="N548" s="47" t="str">
        <f>IF(OR(K548="لم يدفع",K548="تأمين فقط",K548="اشتراك 300",B548=""),"",IFERROR(VLOOKUP(SUBSTITUTE(SUBSTITUTE(H548,"~","~~"),"*","~*"),إعدادات_الأنواع!$A$4:$F$40,6,FALSE()),0))</f>
        <v/>
      </c>
      <c r="O548" s="55" t="str">
        <f t="shared" si="34"/>
        <v/>
      </c>
      <c r="P548" s="48" t="str">
        <f t="shared" ca="1" si="35"/>
        <v/>
      </c>
      <c r="Q548" s="52"/>
      <c r="R548" s="49"/>
      <c r="S548" s="50" t="str">
        <f>IF(B548="","",COUNTA(التجديد!E548:E548))</f>
        <v/>
      </c>
      <c r="T548" s="51" t="str">
        <f>IF(B548="","",IFERROR(VLOOKUP(SUBSTITUTE(SUBSTITUTE(H548,"~","~~"),"*","~*"),إعدادات_الأنواع!$A$4:$B$40,2,FALSE()),"?"))</f>
        <v/>
      </c>
    </row>
    <row r="549" spans="1:20" ht="15" customHeight="1">
      <c r="A549" s="20" t="str">
        <f>IF(B549="","",IF(T549="?","⚠️ نوع غير معرف",T549&amp;TEXT(COUNTIFS($T$3:T549,T549),"000")))</f>
        <v/>
      </c>
      <c r="B549" s="38"/>
      <c r="C549" s="38"/>
      <c r="D549" s="39"/>
      <c r="E549" s="54"/>
      <c r="F549" s="41" t="str">
        <f t="shared" ca="1" si="32"/>
        <v/>
      </c>
      <c r="G549" s="42"/>
      <c r="H549" s="37"/>
      <c r="I549" s="43"/>
      <c r="J549" s="44" t="str">
        <f t="shared" si="33"/>
        <v/>
      </c>
      <c r="K549" s="45"/>
      <c r="L549" s="46" t="str">
        <f>IF(OR(K549="لم يدفع",B549=""),"",IF(K549="تأمين فقط",0,IF(K549="اشتراك 300",300,IF(F549&lt;14,IFERROR(VLOOKUP(SUBSTITUTE(SUBSTITUTE(H549,"~","~~"),"*","~*"),إعدادات_الأنواع!$A$4:$D$40,3,FALSE()),0),IFERROR(VLOOKUP(SUBSTITUTE(SUBSTITUTE(H549,"~","~~"),"*","~*"),إعدادات_الأنواع!$A$4:$D$40,4,FALSE()),0)))))</f>
        <v/>
      </c>
      <c r="M549" s="47" t="str">
        <f>IF(OR(K549="لم يدفع",B549=""),"",IFERROR(VLOOKUP(SUBSTITUTE(SUBSTITUTE(H549,"~","~~"),"*","~*"),إعدادات_الأنواع!$A$4:$E$40,5,FALSE()),0))</f>
        <v/>
      </c>
      <c r="N549" s="47" t="str">
        <f>IF(OR(K549="لم يدفع",K549="تأمين فقط",K549="اشتراك 300",B549=""),"",IFERROR(VLOOKUP(SUBSTITUTE(SUBSTITUTE(H549,"~","~~"),"*","~*"),إعدادات_الأنواع!$A$4:$F$40,6,FALSE()),0))</f>
        <v/>
      </c>
      <c r="O549" s="55" t="str">
        <f t="shared" si="34"/>
        <v/>
      </c>
      <c r="P549" s="48" t="str">
        <f t="shared" ca="1" si="35"/>
        <v/>
      </c>
      <c r="Q549" s="52"/>
      <c r="R549" s="49"/>
      <c r="S549" s="50" t="str">
        <f>IF(B549="","",COUNTA(التجديد!E549:E549))</f>
        <v/>
      </c>
      <c r="T549" s="51" t="str">
        <f>IF(B549="","",IFERROR(VLOOKUP(SUBSTITUTE(SUBSTITUTE(H549,"~","~~"),"*","~*"),إعدادات_الأنواع!$A$4:$B$40,2,FALSE()),"?"))</f>
        <v/>
      </c>
    </row>
    <row r="550" spans="1:20" ht="15" customHeight="1">
      <c r="A550" s="20" t="str">
        <f>IF(B550="","",IF(T550="?","⚠️ نوع غير معرف",T550&amp;TEXT(COUNTIFS($T$3:T550,T550),"000")))</f>
        <v/>
      </c>
      <c r="B550" s="38"/>
      <c r="C550" s="38"/>
      <c r="D550" s="39"/>
      <c r="E550" s="54"/>
      <c r="F550" s="41" t="str">
        <f t="shared" ca="1" si="32"/>
        <v/>
      </c>
      <c r="G550" s="42"/>
      <c r="H550" s="37"/>
      <c r="I550" s="43"/>
      <c r="J550" s="44" t="str">
        <f t="shared" si="33"/>
        <v/>
      </c>
      <c r="K550" s="45"/>
      <c r="L550" s="46" t="str">
        <f>IF(OR(K550="لم يدفع",B550=""),"",IF(K550="تأمين فقط",0,IF(K550="اشتراك 300",300,IF(F550&lt;14,IFERROR(VLOOKUP(SUBSTITUTE(SUBSTITUTE(H550,"~","~~"),"*","~*"),إعدادات_الأنواع!$A$4:$D$40,3,FALSE()),0),IFERROR(VLOOKUP(SUBSTITUTE(SUBSTITUTE(H550,"~","~~"),"*","~*"),إعدادات_الأنواع!$A$4:$D$40,4,FALSE()),0)))))</f>
        <v/>
      </c>
      <c r="M550" s="47" t="str">
        <f>IF(OR(K550="لم يدفع",B550=""),"",IFERROR(VLOOKUP(SUBSTITUTE(SUBSTITUTE(H550,"~","~~"),"*","~*"),إعدادات_الأنواع!$A$4:$E$40,5,FALSE()),0))</f>
        <v/>
      </c>
      <c r="N550" s="47" t="str">
        <f>IF(OR(K550="لم يدفع",K550="تأمين فقط",K550="اشتراك 300",B550=""),"",IFERROR(VLOOKUP(SUBSTITUTE(SUBSTITUTE(H550,"~","~~"),"*","~*"),إعدادات_الأنواع!$A$4:$F$40,6,FALSE()),0))</f>
        <v/>
      </c>
      <c r="O550" s="55" t="str">
        <f t="shared" si="34"/>
        <v/>
      </c>
      <c r="P550" s="48" t="str">
        <f t="shared" ca="1" si="35"/>
        <v/>
      </c>
      <c r="Q550" s="52"/>
      <c r="R550" s="49"/>
      <c r="S550" s="50" t="str">
        <f>IF(B550="","",COUNTA(التجديد!E550:E550))</f>
        <v/>
      </c>
      <c r="T550" s="51" t="str">
        <f>IF(B550="","",IFERROR(VLOOKUP(SUBSTITUTE(SUBSTITUTE(H550,"~","~~"),"*","~*"),إعدادات_الأنواع!$A$4:$B$40,2,FALSE()),"?"))</f>
        <v/>
      </c>
    </row>
    <row r="551" spans="1:20" ht="15" customHeight="1">
      <c r="A551" s="20" t="str">
        <f>IF(B551="","",IF(T551="?","⚠️ نوع غير معرف",T551&amp;TEXT(COUNTIFS($T$3:T551,T551),"000")))</f>
        <v/>
      </c>
      <c r="B551" s="38"/>
      <c r="C551" s="38"/>
      <c r="D551" s="39"/>
      <c r="E551" s="54"/>
      <c r="F551" s="41" t="str">
        <f t="shared" ca="1" si="32"/>
        <v/>
      </c>
      <c r="G551" s="42"/>
      <c r="H551" s="37"/>
      <c r="I551" s="43"/>
      <c r="J551" s="44" t="str">
        <f t="shared" si="33"/>
        <v/>
      </c>
      <c r="K551" s="45"/>
      <c r="L551" s="46" t="str">
        <f>IF(OR(K551="لم يدفع",B551=""),"",IF(K551="تأمين فقط",0,IF(K551="اشتراك 300",300,IF(F551&lt;14,IFERROR(VLOOKUP(SUBSTITUTE(SUBSTITUTE(H551,"~","~~"),"*","~*"),إعدادات_الأنواع!$A$4:$D$40,3,FALSE()),0),IFERROR(VLOOKUP(SUBSTITUTE(SUBSTITUTE(H551,"~","~~"),"*","~*"),إعدادات_الأنواع!$A$4:$D$40,4,FALSE()),0)))))</f>
        <v/>
      </c>
      <c r="M551" s="47" t="str">
        <f>IF(OR(K551="لم يدفع",B551=""),"",IFERROR(VLOOKUP(SUBSTITUTE(SUBSTITUTE(H551,"~","~~"),"*","~*"),إعدادات_الأنواع!$A$4:$E$40,5,FALSE()),0))</f>
        <v/>
      </c>
      <c r="N551" s="47" t="str">
        <f>IF(OR(K551="لم يدفع",K551="تأمين فقط",K551="اشتراك 300",B551=""),"",IFERROR(VLOOKUP(SUBSTITUTE(SUBSTITUTE(H551,"~","~~"),"*","~*"),إعدادات_الأنواع!$A$4:$F$40,6,FALSE()),0))</f>
        <v/>
      </c>
      <c r="O551" s="55" t="str">
        <f t="shared" si="34"/>
        <v/>
      </c>
      <c r="P551" s="48" t="str">
        <f t="shared" ca="1" si="35"/>
        <v/>
      </c>
      <c r="Q551" s="52"/>
      <c r="R551" s="49"/>
      <c r="S551" s="50" t="str">
        <f>IF(B551="","",COUNTA(التجديد!E551:E551))</f>
        <v/>
      </c>
      <c r="T551" s="51" t="str">
        <f>IF(B551="","",IFERROR(VLOOKUP(SUBSTITUTE(SUBSTITUTE(H551,"~","~~"),"*","~*"),إعدادات_الأنواع!$A$4:$B$40,2,FALSE()),"?"))</f>
        <v/>
      </c>
    </row>
    <row r="552" spans="1:20" ht="15" customHeight="1">
      <c r="A552" s="20" t="str">
        <f>IF(B552="","",IF(T552="?","⚠️ نوع غير معرف",T552&amp;TEXT(COUNTIFS($T$3:T552,T552),"000")))</f>
        <v/>
      </c>
      <c r="B552" s="38"/>
      <c r="C552" s="38"/>
      <c r="D552" s="39"/>
      <c r="E552" s="54"/>
      <c r="F552" s="41" t="str">
        <f t="shared" ca="1" si="32"/>
        <v/>
      </c>
      <c r="G552" s="42"/>
      <c r="H552" s="37"/>
      <c r="I552" s="43"/>
      <c r="J552" s="44" t="str">
        <f t="shared" si="33"/>
        <v/>
      </c>
      <c r="K552" s="45"/>
      <c r="L552" s="46" t="str">
        <f>IF(OR(K552="لم يدفع",B552=""),"",IF(K552="تأمين فقط",0,IF(K552="اشتراك 300",300,IF(F552&lt;14,IFERROR(VLOOKUP(SUBSTITUTE(SUBSTITUTE(H552,"~","~~"),"*","~*"),إعدادات_الأنواع!$A$4:$D$40,3,FALSE()),0),IFERROR(VLOOKUP(SUBSTITUTE(SUBSTITUTE(H552,"~","~~"),"*","~*"),إعدادات_الأنواع!$A$4:$D$40,4,FALSE()),0)))))</f>
        <v/>
      </c>
      <c r="M552" s="47" t="str">
        <f>IF(OR(K552="لم يدفع",B552=""),"",IFERROR(VLOOKUP(SUBSTITUTE(SUBSTITUTE(H552,"~","~~"),"*","~*"),إعدادات_الأنواع!$A$4:$E$40,5,FALSE()),0))</f>
        <v/>
      </c>
      <c r="N552" s="47" t="str">
        <f>IF(OR(K552="لم يدفع",K552="تأمين فقط",K552="اشتراك 300",B552=""),"",IFERROR(VLOOKUP(SUBSTITUTE(SUBSTITUTE(H552,"~","~~"),"*","~*"),إعدادات_الأنواع!$A$4:$F$40,6,FALSE()),0))</f>
        <v/>
      </c>
      <c r="O552" s="55" t="str">
        <f t="shared" si="34"/>
        <v/>
      </c>
      <c r="P552" s="48" t="str">
        <f t="shared" ca="1" si="35"/>
        <v/>
      </c>
      <c r="Q552" s="52"/>
      <c r="R552" s="49"/>
      <c r="S552" s="50" t="str">
        <f>IF(B552="","",COUNTA(التجديد!E552:E552))</f>
        <v/>
      </c>
      <c r="T552" s="51" t="str">
        <f>IF(B552="","",IFERROR(VLOOKUP(SUBSTITUTE(SUBSTITUTE(H552,"~","~~"),"*","~*"),إعدادات_الأنواع!$A$4:$B$40,2,FALSE()),"?"))</f>
        <v/>
      </c>
    </row>
    <row r="553" spans="1:20" ht="15" customHeight="1">
      <c r="A553" s="20" t="str">
        <f>IF(B553="","",IF(T553="?","⚠️ نوع غير معرف",T553&amp;TEXT(COUNTIFS($T$3:T553,T553),"000")))</f>
        <v/>
      </c>
      <c r="B553" s="38"/>
      <c r="C553" s="38"/>
      <c r="D553" s="39"/>
      <c r="E553" s="54"/>
      <c r="F553" s="41" t="str">
        <f t="shared" ca="1" si="32"/>
        <v/>
      </c>
      <c r="G553" s="42"/>
      <c r="H553" s="37"/>
      <c r="I553" s="43"/>
      <c r="J553" s="44" t="str">
        <f t="shared" si="33"/>
        <v/>
      </c>
      <c r="K553" s="45"/>
      <c r="L553" s="46" t="str">
        <f>IF(OR(K553="لم يدفع",B553=""),"",IF(K553="تأمين فقط",0,IF(K553="اشتراك 300",300,IF(F553&lt;14,IFERROR(VLOOKUP(SUBSTITUTE(SUBSTITUTE(H553,"~","~~"),"*","~*"),إعدادات_الأنواع!$A$4:$D$40,3,FALSE()),0),IFERROR(VLOOKUP(SUBSTITUTE(SUBSTITUTE(H553,"~","~~"),"*","~*"),إعدادات_الأنواع!$A$4:$D$40,4,FALSE()),0)))))</f>
        <v/>
      </c>
      <c r="M553" s="47" t="str">
        <f>IF(OR(K553="لم يدفع",B553=""),"",IFERROR(VLOOKUP(SUBSTITUTE(SUBSTITUTE(H553,"~","~~"),"*","~*"),إعدادات_الأنواع!$A$4:$E$40,5,FALSE()),0))</f>
        <v/>
      </c>
      <c r="N553" s="47" t="str">
        <f>IF(OR(K553="لم يدفع",K553="تأمين فقط",K553="اشتراك 300",B553=""),"",IFERROR(VLOOKUP(SUBSTITUTE(SUBSTITUTE(H553,"~","~~"),"*","~*"),إعدادات_الأنواع!$A$4:$F$40,6,FALSE()),0))</f>
        <v/>
      </c>
      <c r="O553" s="55" t="str">
        <f t="shared" si="34"/>
        <v/>
      </c>
      <c r="P553" s="48" t="str">
        <f t="shared" ca="1" si="35"/>
        <v/>
      </c>
      <c r="Q553" s="52"/>
      <c r="R553" s="49"/>
      <c r="S553" s="50" t="str">
        <f>IF(B553="","",COUNTA(التجديد!E553:E553))</f>
        <v/>
      </c>
      <c r="T553" s="51" t="str">
        <f>IF(B553="","",IFERROR(VLOOKUP(SUBSTITUTE(SUBSTITUTE(H553,"~","~~"),"*","~*"),إعدادات_الأنواع!$A$4:$B$40,2,FALSE()),"?"))</f>
        <v/>
      </c>
    </row>
    <row r="554" spans="1:20" ht="15" customHeight="1">
      <c r="A554" s="20" t="str">
        <f>IF(B554="","",IF(T554="?","⚠️ نوع غير معرف",T554&amp;TEXT(COUNTIFS($T$3:T554,T554),"000")))</f>
        <v/>
      </c>
      <c r="B554" s="38"/>
      <c r="C554" s="38"/>
      <c r="D554" s="39"/>
      <c r="E554" s="54"/>
      <c r="F554" s="41" t="str">
        <f t="shared" ca="1" si="32"/>
        <v/>
      </c>
      <c r="G554" s="42"/>
      <c r="H554" s="37"/>
      <c r="I554" s="43"/>
      <c r="J554" s="44" t="str">
        <f t="shared" si="33"/>
        <v/>
      </c>
      <c r="K554" s="45"/>
      <c r="L554" s="46" t="str">
        <f>IF(OR(K554="لم يدفع",B554=""),"",IF(K554="تأمين فقط",0,IF(K554="اشتراك 300",300,IF(F554&lt;14,IFERROR(VLOOKUP(SUBSTITUTE(SUBSTITUTE(H554,"~","~~"),"*","~*"),إعدادات_الأنواع!$A$4:$D$40,3,FALSE()),0),IFERROR(VLOOKUP(SUBSTITUTE(SUBSTITUTE(H554,"~","~~"),"*","~*"),إعدادات_الأنواع!$A$4:$D$40,4,FALSE()),0)))))</f>
        <v/>
      </c>
      <c r="M554" s="47" t="str">
        <f>IF(OR(K554="لم يدفع",B554=""),"",IFERROR(VLOOKUP(SUBSTITUTE(SUBSTITUTE(H554,"~","~~"),"*","~*"),إعدادات_الأنواع!$A$4:$E$40,5,FALSE()),0))</f>
        <v/>
      </c>
      <c r="N554" s="47" t="str">
        <f>IF(OR(K554="لم يدفع",K554="تأمين فقط",K554="اشتراك 300",B554=""),"",IFERROR(VLOOKUP(SUBSTITUTE(SUBSTITUTE(H554,"~","~~"),"*","~*"),إعدادات_الأنواع!$A$4:$F$40,6,FALSE()),0))</f>
        <v/>
      </c>
      <c r="O554" s="55" t="str">
        <f t="shared" si="34"/>
        <v/>
      </c>
      <c r="P554" s="48" t="str">
        <f t="shared" ca="1" si="35"/>
        <v/>
      </c>
      <c r="Q554" s="52"/>
      <c r="R554" s="49"/>
      <c r="S554" s="50" t="str">
        <f>IF(B554="","",COUNTA(التجديد!E554:E554))</f>
        <v/>
      </c>
      <c r="T554" s="51" t="str">
        <f>IF(B554="","",IFERROR(VLOOKUP(SUBSTITUTE(SUBSTITUTE(H554,"~","~~"),"*","~*"),إعدادات_الأنواع!$A$4:$B$40,2,FALSE()),"?"))</f>
        <v/>
      </c>
    </row>
    <row r="555" spans="1:20" ht="15" customHeight="1">
      <c r="A555" s="20" t="str">
        <f>IF(B555="","",IF(T555="?","⚠️ نوع غير معرف",T555&amp;TEXT(COUNTIFS($T$3:T555,T555),"000")))</f>
        <v/>
      </c>
      <c r="B555" s="38"/>
      <c r="C555" s="38"/>
      <c r="D555" s="39"/>
      <c r="E555" s="54"/>
      <c r="F555" s="41" t="str">
        <f t="shared" ca="1" si="32"/>
        <v/>
      </c>
      <c r="G555" s="42"/>
      <c r="H555" s="37"/>
      <c r="I555" s="43"/>
      <c r="J555" s="44" t="str">
        <f t="shared" si="33"/>
        <v/>
      </c>
      <c r="K555" s="45"/>
      <c r="L555" s="46" t="str">
        <f>IF(OR(K555="لم يدفع",B555=""),"",IF(K555="تأمين فقط",0,IF(K555="اشتراك 300",300,IF(F555&lt;14,IFERROR(VLOOKUP(SUBSTITUTE(SUBSTITUTE(H555,"~","~~"),"*","~*"),إعدادات_الأنواع!$A$4:$D$40,3,FALSE()),0),IFERROR(VLOOKUP(SUBSTITUTE(SUBSTITUTE(H555,"~","~~"),"*","~*"),إعدادات_الأنواع!$A$4:$D$40,4,FALSE()),0)))))</f>
        <v/>
      </c>
      <c r="M555" s="47" t="str">
        <f>IF(OR(K555="لم يدفع",B555=""),"",IFERROR(VLOOKUP(SUBSTITUTE(SUBSTITUTE(H555,"~","~~"),"*","~*"),إعدادات_الأنواع!$A$4:$E$40,5,FALSE()),0))</f>
        <v/>
      </c>
      <c r="N555" s="47" t="str">
        <f>IF(OR(K555="لم يدفع",K555="تأمين فقط",K555="اشتراك 300",B555=""),"",IFERROR(VLOOKUP(SUBSTITUTE(SUBSTITUTE(H555,"~","~~"),"*","~*"),إعدادات_الأنواع!$A$4:$F$40,6,FALSE()),0))</f>
        <v/>
      </c>
      <c r="O555" s="55" t="str">
        <f t="shared" si="34"/>
        <v/>
      </c>
      <c r="P555" s="48" t="str">
        <f t="shared" ca="1" si="35"/>
        <v/>
      </c>
      <c r="Q555" s="52"/>
      <c r="R555" s="49"/>
      <c r="S555" s="50" t="str">
        <f>IF(B555="","",COUNTA(التجديد!E555:E555))</f>
        <v/>
      </c>
      <c r="T555" s="51" t="str">
        <f>IF(B555="","",IFERROR(VLOOKUP(SUBSTITUTE(SUBSTITUTE(H555,"~","~~"),"*","~*"),إعدادات_الأنواع!$A$4:$B$40,2,FALSE()),"?"))</f>
        <v/>
      </c>
    </row>
    <row r="556" spans="1:20" ht="15" customHeight="1">
      <c r="A556" s="20" t="str">
        <f>IF(B556="","",IF(T556="?","⚠️ نوع غير معرف",T556&amp;TEXT(COUNTIFS($T$3:T556,T556),"000")))</f>
        <v/>
      </c>
      <c r="B556" s="38"/>
      <c r="C556" s="38"/>
      <c r="D556" s="39"/>
      <c r="E556" s="54"/>
      <c r="F556" s="41" t="str">
        <f t="shared" ca="1" si="32"/>
        <v/>
      </c>
      <c r="G556" s="42"/>
      <c r="H556" s="37"/>
      <c r="I556" s="43"/>
      <c r="J556" s="44" t="str">
        <f t="shared" si="33"/>
        <v/>
      </c>
      <c r="K556" s="45"/>
      <c r="L556" s="46" t="str">
        <f>IF(OR(K556="لم يدفع",B556=""),"",IF(K556="تأمين فقط",0,IF(K556="اشتراك 300",300,IF(F556&lt;14,IFERROR(VLOOKUP(SUBSTITUTE(SUBSTITUTE(H556,"~","~~"),"*","~*"),إعدادات_الأنواع!$A$4:$D$40,3,FALSE()),0),IFERROR(VLOOKUP(SUBSTITUTE(SUBSTITUTE(H556,"~","~~"),"*","~*"),إعدادات_الأنواع!$A$4:$D$40,4,FALSE()),0)))))</f>
        <v/>
      </c>
      <c r="M556" s="47" t="str">
        <f>IF(OR(K556="لم يدفع",B556=""),"",IFERROR(VLOOKUP(SUBSTITUTE(SUBSTITUTE(H556,"~","~~"),"*","~*"),إعدادات_الأنواع!$A$4:$E$40,5,FALSE()),0))</f>
        <v/>
      </c>
      <c r="N556" s="47" t="str">
        <f>IF(OR(K556="لم يدفع",K556="تأمين فقط",K556="اشتراك 300",B556=""),"",IFERROR(VLOOKUP(SUBSTITUTE(SUBSTITUTE(H556,"~","~~"),"*","~*"),إعدادات_الأنواع!$A$4:$F$40,6,FALSE()),0))</f>
        <v/>
      </c>
      <c r="O556" s="55" t="str">
        <f t="shared" si="34"/>
        <v/>
      </c>
      <c r="P556" s="48" t="str">
        <f t="shared" ca="1" si="35"/>
        <v/>
      </c>
      <c r="Q556" s="52"/>
      <c r="R556" s="49"/>
      <c r="S556" s="50" t="str">
        <f>IF(B556="","",COUNTA(التجديد!E556:E556))</f>
        <v/>
      </c>
      <c r="T556" s="51" t="str">
        <f>IF(B556="","",IFERROR(VLOOKUP(SUBSTITUTE(SUBSTITUTE(H556,"~","~~"),"*","~*"),إعدادات_الأنواع!$A$4:$B$40,2,FALSE()),"?"))</f>
        <v/>
      </c>
    </row>
    <row r="557" spans="1:20" ht="15" customHeight="1">
      <c r="A557" s="20" t="str">
        <f>IF(B557="","",IF(T557="?","⚠️ نوع غير معرف",T557&amp;TEXT(COUNTIFS($T$3:T557,T557),"000")))</f>
        <v/>
      </c>
      <c r="B557" s="38"/>
      <c r="C557" s="38"/>
      <c r="D557" s="39"/>
      <c r="E557" s="54"/>
      <c r="F557" s="41" t="str">
        <f t="shared" ca="1" si="32"/>
        <v/>
      </c>
      <c r="G557" s="42"/>
      <c r="H557" s="37"/>
      <c r="I557" s="43"/>
      <c r="J557" s="44" t="str">
        <f t="shared" si="33"/>
        <v/>
      </c>
      <c r="K557" s="45"/>
      <c r="L557" s="46" t="str">
        <f>IF(OR(K557="لم يدفع",B557=""),"",IF(K557="تأمين فقط",0,IF(K557="اشتراك 300",300,IF(F557&lt;14,IFERROR(VLOOKUP(SUBSTITUTE(SUBSTITUTE(H557,"~","~~"),"*","~*"),إعدادات_الأنواع!$A$4:$D$40,3,FALSE()),0),IFERROR(VLOOKUP(SUBSTITUTE(SUBSTITUTE(H557,"~","~~"),"*","~*"),إعدادات_الأنواع!$A$4:$D$40,4,FALSE()),0)))))</f>
        <v/>
      </c>
      <c r="M557" s="47" t="str">
        <f>IF(OR(K557="لم يدفع",B557=""),"",IFERROR(VLOOKUP(SUBSTITUTE(SUBSTITUTE(H557,"~","~~"),"*","~*"),إعدادات_الأنواع!$A$4:$E$40,5,FALSE()),0))</f>
        <v/>
      </c>
      <c r="N557" s="47" t="str">
        <f>IF(OR(K557="لم يدفع",K557="تأمين فقط",K557="اشتراك 300",B557=""),"",IFERROR(VLOOKUP(SUBSTITUTE(SUBSTITUTE(H557,"~","~~"),"*","~*"),إعدادات_الأنواع!$A$4:$F$40,6,FALSE()),0))</f>
        <v/>
      </c>
      <c r="O557" s="55" t="str">
        <f t="shared" si="34"/>
        <v/>
      </c>
      <c r="P557" s="48" t="str">
        <f t="shared" ca="1" si="35"/>
        <v/>
      </c>
      <c r="Q557" s="52"/>
      <c r="R557" s="49"/>
      <c r="S557" s="50" t="str">
        <f>IF(B557="","",COUNTA(التجديد!E557:E557))</f>
        <v/>
      </c>
      <c r="T557" s="51" t="str">
        <f>IF(B557="","",IFERROR(VLOOKUP(SUBSTITUTE(SUBSTITUTE(H557,"~","~~"),"*","~*"),إعدادات_الأنواع!$A$4:$B$40,2,FALSE()),"?"))</f>
        <v/>
      </c>
    </row>
    <row r="558" spans="1:20" ht="15" customHeight="1">
      <c r="A558" s="20" t="str">
        <f>IF(B558="","",IF(T558="?","⚠️ نوع غير معرف",T558&amp;TEXT(COUNTIFS($T$3:T558,T558),"000")))</f>
        <v/>
      </c>
      <c r="B558" s="38"/>
      <c r="C558" s="38"/>
      <c r="D558" s="39"/>
      <c r="E558" s="54"/>
      <c r="F558" s="41" t="str">
        <f t="shared" ca="1" si="32"/>
        <v/>
      </c>
      <c r="G558" s="42"/>
      <c r="H558" s="37"/>
      <c r="I558" s="43"/>
      <c r="J558" s="44" t="str">
        <f t="shared" si="33"/>
        <v/>
      </c>
      <c r="K558" s="45"/>
      <c r="L558" s="46" t="str">
        <f>IF(OR(K558="لم يدفع",B558=""),"",IF(K558="تأمين فقط",0,IF(K558="اشتراك 300",300,IF(F558&lt;14,IFERROR(VLOOKUP(SUBSTITUTE(SUBSTITUTE(H558,"~","~~"),"*","~*"),إعدادات_الأنواع!$A$4:$D$40,3,FALSE()),0),IFERROR(VLOOKUP(SUBSTITUTE(SUBSTITUTE(H558,"~","~~"),"*","~*"),إعدادات_الأنواع!$A$4:$D$40,4,FALSE()),0)))))</f>
        <v/>
      </c>
      <c r="M558" s="47" t="str">
        <f>IF(OR(K558="لم يدفع",B558=""),"",IFERROR(VLOOKUP(SUBSTITUTE(SUBSTITUTE(H558,"~","~~"),"*","~*"),إعدادات_الأنواع!$A$4:$E$40,5,FALSE()),0))</f>
        <v/>
      </c>
      <c r="N558" s="47" t="str">
        <f>IF(OR(K558="لم يدفع",K558="تأمين فقط",K558="اشتراك 300",B558=""),"",IFERROR(VLOOKUP(SUBSTITUTE(SUBSTITUTE(H558,"~","~~"),"*","~*"),إعدادات_الأنواع!$A$4:$F$40,6,FALSE()),0))</f>
        <v/>
      </c>
      <c r="O558" s="55" t="str">
        <f t="shared" si="34"/>
        <v/>
      </c>
      <c r="P558" s="48" t="str">
        <f t="shared" ca="1" si="35"/>
        <v/>
      </c>
      <c r="Q558" s="52"/>
      <c r="R558" s="49"/>
      <c r="S558" s="50" t="str">
        <f>IF(B558="","",COUNTA(التجديد!E558:E558))</f>
        <v/>
      </c>
      <c r="T558" s="51" t="str">
        <f>IF(B558="","",IFERROR(VLOOKUP(SUBSTITUTE(SUBSTITUTE(H558,"~","~~"),"*","~*"),إعدادات_الأنواع!$A$4:$B$40,2,FALSE()),"?"))</f>
        <v/>
      </c>
    </row>
    <row r="559" spans="1:20" ht="15" customHeight="1">
      <c r="A559" s="20" t="str">
        <f>IF(B559="","",IF(T559="?","⚠️ نوع غير معرف",T559&amp;TEXT(COUNTIFS($T$3:T559,T559),"000")))</f>
        <v/>
      </c>
      <c r="B559" s="38"/>
      <c r="C559" s="38"/>
      <c r="D559" s="39"/>
      <c r="E559" s="54"/>
      <c r="F559" s="41" t="str">
        <f t="shared" ca="1" si="32"/>
        <v/>
      </c>
      <c r="G559" s="42"/>
      <c r="H559" s="37"/>
      <c r="I559" s="43"/>
      <c r="J559" s="44" t="str">
        <f t="shared" si="33"/>
        <v/>
      </c>
      <c r="K559" s="45"/>
      <c r="L559" s="46" t="str">
        <f>IF(OR(K559="لم يدفع",B559=""),"",IF(K559="تأمين فقط",0,IF(K559="اشتراك 300",300,IF(F559&lt;14,IFERROR(VLOOKUP(SUBSTITUTE(SUBSTITUTE(H559,"~","~~"),"*","~*"),إعدادات_الأنواع!$A$4:$D$40,3,FALSE()),0),IFERROR(VLOOKUP(SUBSTITUTE(SUBSTITUTE(H559,"~","~~"),"*","~*"),إعدادات_الأنواع!$A$4:$D$40,4,FALSE()),0)))))</f>
        <v/>
      </c>
      <c r="M559" s="47" t="str">
        <f>IF(OR(K559="لم يدفع",B559=""),"",IFERROR(VLOOKUP(SUBSTITUTE(SUBSTITUTE(H559,"~","~~"),"*","~*"),إعدادات_الأنواع!$A$4:$E$40,5,FALSE()),0))</f>
        <v/>
      </c>
      <c r="N559" s="47" t="str">
        <f>IF(OR(K559="لم يدفع",K559="تأمين فقط",K559="اشتراك 300",B559=""),"",IFERROR(VLOOKUP(SUBSTITUTE(SUBSTITUTE(H559,"~","~~"),"*","~*"),إعدادات_الأنواع!$A$4:$F$40,6,FALSE()),0))</f>
        <v/>
      </c>
      <c r="O559" s="55" t="str">
        <f t="shared" si="34"/>
        <v/>
      </c>
      <c r="P559" s="48" t="str">
        <f t="shared" ca="1" si="35"/>
        <v/>
      </c>
      <c r="Q559" s="52"/>
      <c r="R559" s="49"/>
      <c r="S559" s="50" t="str">
        <f>IF(B559="","",COUNTA(التجديد!E559:E559))</f>
        <v/>
      </c>
      <c r="T559" s="51" t="str">
        <f>IF(B559="","",IFERROR(VLOOKUP(SUBSTITUTE(SUBSTITUTE(H559,"~","~~"),"*","~*"),إعدادات_الأنواع!$A$4:$B$40,2,FALSE()),"?"))</f>
        <v/>
      </c>
    </row>
    <row r="560" spans="1:20" ht="15" customHeight="1">
      <c r="A560" s="20" t="str">
        <f>IF(B560="","",IF(T560="?","⚠️ نوع غير معرف",T560&amp;TEXT(COUNTIFS($T$3:T560,T560),"000")))</f>
        <v/>
      </c>
      <c r="B560" s="38"/>
      <c r="C560" s="38"/>
      <c r="D560" s="39"/>
      <c r="E560" s="54"/>
      <c r="F560" s="41" t="str">
        <f t="shared" ca="1" si="32"/>
        <v/>
      </c>
      <c r="G560" s="42"/>
      <c r="H560" s="37"/>
      <c r="I560" s="43"/>
      <c r="J560" s="44" t="str">
        <f t="shared" si="33"/>
        <v/>
      </c>
      <c r="K560" s="45"/>
      <c r="L560" s="46" t="str">
        <f>IF(OR(K560="لم يدفع",B560=""),"",IF(K560="تأمين فقط",0,IF(K560="اشتراك 300",300,IF(F560&lt;14,IFERROR(VLOOKUP(SUBSTITUTE(SUBSTITUTE(H560,"~","~~"),"*","~*"),إعدادات_الأنواع!$A$4:$D$40,3,FALSE()),0),IFERROR(VLOOKUP(SUBSTITUTE(SUBSTITUTE(H560,"~","~~"),"*","~*"),إعدادات_الأنواع!$A$4:$D$40,4,FALSE()),0)))))</f>
        <v/>
      </c>
      <c r="M560" s="47" t="str">
        <f>IF(OR(K560="لم يدفع",B560=""),"",IFERROR(VLOOKUP(SUBSTITUTE(SUBSTITUTE(H560,"~","~~"),"*","~*"),إعدادات_الأنواع!$A$4:$E$40,5,FALSE()),0))</f>
        <v/>
      </c>
      <c r="N560" s="47" t="str">
        <f>IF(OR(K560="لم يدفع",K560="تأمين فقط",K560="اشتراك 300",B560=""),"",IFERROR(VLOOKUP(SUBSTITUTE(SUBSTITUTE(H560,"~","~~"),"*","~*"),إعدادات_الأنواع!$A$4:$F$40,6,FALSE()),0))</f>
        <v/>
      </c>
      <c r="O560" s="55" t="str">
        <f t="shared" si="34"/>
        <v/>
      </c>
      <c r="P560" s="48" t="str">
        <f t="shared" ca="1" si="35"/>
        <v/>
      </c>
      <c r="Q560" s="52"/>
      <c r="R560" s="49"/>
      <c r="S560" s="50" t="str">
        <f>IF(B560="","",COUNTA(التجديد!E560:E560))</f>
        <v/>
      </c>
      <c r="T560" s="51" t="str">
        <f>IF(B560="","",IFERROR(VLOOKUP(SUBSTITUTE(SUBSTITUTE(H560,"~","~~"),"*","~*"),إعدادات_الأنواع!$A$4:$B$40,2,FALSE()),"?"))</f>
        <v/>
      </c>
    </row>
    <row r="561" spans="1:20" ht="15" customHeight="1">
      <c r="A561" s="20" t="str">
        <f>IF(B561="","",IF(T561="?","⚠️ نوع غير معرف",T561&amp;TEXT(COUNTIFS($T$3:T561,T561),"000")))</f>
        <v/>
      </c>
      <c r="B561" s="38"/>
      <c r="C561" s="38"/>
      <c r="D561" s="39"/>
      <c r="E561" s="54"/>
      <c r="F561" s="41" t="str">
        <f t="shared" ca="1" si="32"/>
        <v/>
      </c>
      <c r="G561" s="42"/>
      <c r="H561" s="37"/>
      <c r="I561" s="43"/>
      <c r="J561" s="44" t="str">
        <f t="shared" si="33"/>
        <v/>
      </c>
      <c r="K561" s="45"/>
      <c r="L561" s="46" t="str">
        <f>IF(OR(K561="لم يدفع",B561=""),"",IF(K561="تأمين فقط",0,IF(K561="اشتراك 300",300,IF(F561&lt;14,IFERROR(VLOOKUP(SUBSTITUTE(SUBSTITUTE(H561,"~","~~"),"*","~*"),إعدادات_الأنواع!$A$4:$D$40,3,FALSE()),0),IFERROR(VLOOKUP(SUBSTITUTE(SUBSTITUTE(H561,"~","~~"),"*","~*"),إعدادات_الأنواع!$A$4:$D$40,4,FALSE()),0)))))</f>
        <v/>
      </c>
      <c r="M561" s="47" t="str">
        <f>IF(OR(K561="لم يدفع",B561=""),"",IFERROR(VLOOKUP(SUBSTITUTE(SUBSTITUTE(H561,"~","~~"),"*","~*"),إعدادات_الأنواع!$A$4:$E$40,5,FALSE()),0))</f>
        <v/>
      </c>
      <c r="N561" s="47" t="str">
        <f>IF(OR(K561="لم يدفع",K561="تأمين فقط",K561="اشتراك 300",B561=""),"",IFERROR(VLOOKUP(SUBSTITUTE(SUBSTITUTE(H561,"~","~~"),"*","~*"),إعدادات_الأنواع!$A$4:$F$40,6,FALSE()),0))</f>
        <v/>
      </c>
      <c r="O561" s="55" t="str">
        <f t="shared" si="34"/>
        <v/>
      </c>
      <c r="P561" s="48" t="str">
        <f t="shared" ca="1" si="35"/>
        <v/>
      </c>
      <c r="Q561" s="52"/>
      <c r="R561" s="49"/>
      <c r="S561" s="50" t="str">
        <f>IF(B561="","",COUNTA(التجديد!E561:E561))</f>
        <v/>
      </c>
      <c r="T561" s="51" t="str">
        <f>IF(B561="","",IFERROR(VLOOKUP(SUBSTITUTE(SUBSTITUTE(H561,"~","~~"),"*","~*"),إعدادات_الأنواع!$A$4:$B$40,2,FALSE()),"?"))</f>
        <v/>
      </c>
    </row>
    <row r="562" spans="1:20" ht="15" customHeight="1">
      <c r="A562" s="20" t="str">
        <f>IF(B562="","",IF(T562="?","⚠️ نوع غير معرف",T562&amp;TEXT(COUNTIFS($T$3:T562,T562),"000")))</f>
        <v/>
      </c>
      <c r="B562" s="38"/>
      <c r="C562" s="38"/>
      <c r="D562" s="39"/>
      <c r="E562" s="54"/>
      <c r="F562" s="41" t="str">
        <f t="shared" ca="1" si="32"/>
        <v/>
      </c>
      <c r="G562" s="42"/>
      <c r="H562" s="37"/>
      <c r="I562" s="43"/>
      <c r="J562" s="44" t="str">
        <f t="shared" si="33"/>
        <v/>
      </c>
      <c r="K562" s="45"/>
      <c r="L562" s="46" t="str">
        <f>IF(OR(K562="لم يدفع",B562=""),"",IF(K562="تأمين فقط",0,IF(K562="اشتراك 300",300,IF(F562&lt;14,IFERROR(VLOOKUP(SUBSTITUTE(SUBSTITUTE(H562,"~","~~"),"*","~*"),إعدادات_الأنواع!$A$4:$D$40,3,FALSE()),0),IFERROR(VLOOKUP(SUBSTITUTE(SUBSTITUTE(H562,"~","~~"),"*","~*"),إعدادات_الأنواع!$A$4:$D$40,4,FALSE()),0)))))</f>
        <v/>
      </c>
      <c r="M562" s="47" t="str">
        <f>IF(OR(K562="لم يدفع",B562=""),"",IFERROR(VLOOKUP(SUBSTITUTE(SUBSTITUTE(H562,"~","~~"),"*","~*"),إعدادات_الأنواع!$A$4:$E$40,5,FALSE()),0))</f>
        <v/>
      </c>
      <c r="N562" s="47" t="str">
        <f>IF(OR(K562="لم يدفع",K562="تأمين فقط",K562="اشتراك 300",B562=""),"",IFERROR(VLOOKUP(SUBSTITUTE(SUBSTITUTE(H562,"~","~~"),"*","~*"),إعدادات_الأنواع!$A$4:$F$40,6,FALSE()),0))</f>
        <v/>
      </c>
      <c r="O562" s="55" t="str">
        <f t="shared" si="34"/>
        <v/>
      </c>
      <c r="P562" s="48" t="str">
        <f t="shared" ca="1" si="35"/>
        <v/>
      </c>
      <c r="Q562" s="52"/>
      <c r="R562" s="49"/>
      <c r="S562" s="50" t="str">
        <f>IF(B562="","",COUNTA(التجديد!E562:E562))</f>
        <v/>
      </c>
      <c r="T562" s="51" t="str">
        <f>IF(B562="","",IFERROR(VLOOKUP(SUBSTITUTE(SUBSTITUTE(H562,"~","~~"),"*","~*"),إعدادات_الأنواع!$A$4:$B$40,2,FALSE()),"?"))</f>
        <v/>
      </c>
    </row>
    <row r="563" spans="1:20" ht="15" customHeight="1">
      <c r="A563" s="20" t="str">
        <f>IF(B563="","",IF(T563="?","⚠️ نوع غير معرف",T563&amp;TEXT(COUNTIFS($T$3:T563,T563),"000")))</f>
        <v/>
      </c>
      <c r="B563" s="38"/>
      <c r="C563" s="38"/>
      <c r="D563" s="39"/>
      <c r="E563" s="54"/>
      <c r="F563" s="41" t="str">
        <f t="shared" ca="1" si="32"/>
        <v/>
      </c>
      <c r="G563" s="42"/>
      <c r="H563" s="37"/>
      <c r="I563" s="43"/>
      <c r="J563" s="44" t="str">
        <f t="shared" si="33"/>
        <v/>
      </c>
      <c r="K563" s="45"/>
      <c r="L563" s="46" t="str">
        <f>IF(OR(K563="لم يدفع",B563=""),"",IF(K563="تأمين فقط",0,IF(K563="اشتراك 300",300,IF(F563&lt;14,IFERROR(VLOOKUP(SUBSTITUTE(SUBSTITUTE(H563,"~","~~"),"*","~*"),إعدادات_الأنواع!$A$4:$D$40,3,FALSE()),0),IFERROR(VLOOKUP(SUBSTITUTE(SUBSTITUTE(H563,"~","~~"),"*","~*"),إعدادات_الأنواع!$A$4:$D$40,4,FALSE()),0)))))</f>
        <v/>
      </c>
      <c r="M563" s="47" t="str">
        <f>IF(OR(K563="لم يدفع",B563=""),"",IFERROR(VLOOKUP(SUBSTITUTE(SUBSTITUTE(H563,"~","~~"),"*","~*"),إعدادات_الأنواع!$A$4:$E$40,5,FALSE()),0))</f>
        <v/>
      </c>
      <c r="N563" s="47" t="str">
        <f>IF(OR(K563="لم يدفع",K563="تأمين فقط",K563="اشتراك 300",B563=""),"",IFERROR(VLOOKUP(SUBSTITUTE(SUBSTITUTE(H563,"~","~~"),"*","~*"),إعدادات_الأنواع!$A$4:$F$40,6,FALSE()),0))</f>
        <v/>
      </c>
      <c r="O563" s="55" t="str">
        <f t="shared" si="34"/>
        <v/>
      </c>
      <c r="P563" s="48" t="str">
        <f t="shared" ca="1" si="35"/>
        <v/>
      </c>
      <c r="Q563" s="52"/>
      <c r="R563" s="49"/>
      <c r="S563" s="50" t="str">
        <f>IF(B563="","",COUNTA(التجديد!E563:E563))</f>
        <v/>
      </c>
      <c r="T563" s="51" t="str">
        <f>IF(B563="","",IFERROR(VLOOKUP(SUBSTITUTE(SUBSTITUTE(H563,"~","~~"),"*","~*"),إعدادات_الأنواع!$A$4:$B$40,2,FALSE()),"?"))</f>
        <v/>
      </c>
    </row>
    <row r="564" spans="1:20" ht="15" customHeight="1">
      <c r="A564" s="20" t="str">
        <f>IF(B564="","",IF(T564="?","⚠️ نوع غير معرف",T564&amp;TEXT(COUNTIFS($T$3:T564,T564),"000")))</f>
        <v/>
      </c>
      <c r="B564" s="38"/>
      <c r="C564" s="38"/>
      <c r="D564" s="39"/>
      <c r="E564" s="54"/>
      <c r="F564" s="41" t="str">
        <f t="shared" ca="1" si="32"/>
        <v/>
      </c>
      <c r="G564" s="42"/>
      <c r="H564" s="37"/>
      <c r="I564" s="43"/>
      <c r="J564" s="44" t="str">
        <f t="shared" si="33"/>
        <v/>
      </c>
      <c r="K564" s="45"/>
      <c r="L564" s="46" t="str">
        <f>IF(OR(K564="لم يدفع",B564=""),"",IF(K564="تأمين فقط",0,IF(K564="اشتراك 300",300,IF(F564&lt;14,IFERROR(VLOOKUP(SUBSTITUTE(SUBSTITUTE(H564,"~","~~"),"*","~*"),إعدادات_الأنواع!$A$4:$D$40,3,FALSE()),0),IFERROR(VLOOKUP(SUBSTITUTE(SUBSTITUTE(H564,"~","~~"),"*","~*"),إعدادات_الأنواع!$A$4:$D$40,4,FALSE()),0)))))</f>
        <v/>
      </c>
      <c r="M564" s="47" t="str">
        <f>IF(OR(K564="لم يدفع",B564=""),"",IFERROR(VLOOKUP(SUBSTITUTE(SUBSTITUTE(H564,"~","~~"),"*","~*"),إعدادات_الأنواع!$A$4:$E$40,5,FALSE()),0))</f>
        <v/>
      </c>
      <c r="N564" s="47" t="str">
        <f>IF(OR(K564="لم يدفع",K564="تأمين فقط",K564="اشتراك 300",B564=""),"",IFERROR(VLOOKUP(SUBSTITUTE(SUBSTITUTE(H564,"~","~~"),"*","~*"),إعدادات_الأنواع!$A$4:$F$40,6,FALSE()),0))</f>
        <v/>
      </c>
      <c r="O564" s="55" t="str">
        <f t="shared" si="34"/>
        <v/>
      </c>
      <c r="P564" s="48" t="str">
        <f t="shared" ca="1" si="35"/>
        <v/>
      </c>
      <c r="Q564" s="52"/>
      <c r="R564" s="49"/>
      <c r="S564" s="50" t="str">
        <f>IF(B564="","",COUNTA(التجديد!E564:E564))</f>
        <v/>
      </c>
      <c r="T564" s="51" t="str">
        <f>IF(B564="","",IFERROR(VLOOKUP(SUBSTITUTE(SUBSTITUTE(H564,"~","~~"),"*","~*"),إعدادات_الأنواع!$A$4:$B$40,2,FALSE()),"?"))</f>
        <v/>
      </c>
    </row>
    <row r="565" spans="1:20" ht="15" customHeight="1">
      <c r="A565" s="20" t="str">
        <f>IF(B565="","",IF(T565="?","⚠️ نوع غير معرف",T565&amp;TEXT(COUNTIFS($T$3:T565,T565),"000")))</f>
        <v/>
      </c>
      <c r="B565" s="38"/>
      <c r="C565" s="38"/>
      <c r="D565" s="39"/>
      <c r="E565" s="54"/>
      <c r="F565" s="41" t="str">
        <f t="shared" ca="1" si="32"/>
        <v/>
      </c>
      <c r="G565" s="42"/>
      <c r="H565" s="37"/>
      <c r="I565" s="43"/>
      <c r="J565" s="44" t="str">
        <f t="shared" si="33"/>
        <v/>
      </c>
      <c r="K565" s="45"/>
      <c r="L565" s="46" t="str">
        <f>IF(OR(K565="لم يدفع",B565=""),"",IF(K565="تأمين فقط",0,IF(K565="اشتراك 300",300,IF(F565&lt;14,IFERROR(VLOOKUP(SUBSTITUTE(SUBSTITUTE(H565,"~","~~"),"*","~*"),إعدادات_الأنواع!$A$4:$D$40,3,FALSE()),0),IFERROR(VLOOKUP(SUBSTITUTE(SUBSTITUTE(H565,"~","~~"),"*","~*"),إعدادات_الأنواع!$A$4:$D$40,4,FALSE()),0)))))</f>
        <v/>
      </c>
      <c r="M565" s="47" t="str">
        <f>IF(OR(K565="لم يدفع",B565=""),"",IFERROR(VLOOKUP(SUBSTITUTE(SUBSTITUTE(H565,"~","~~"),"*","~*"),إعدادات_الأنواع!$A$4:$E$40,5,FALSE()),0))</f>
        <v/>
      </c>
      <c r="N565" s="47" t="str">
        <f>IF(OR(K565="لم يدفع",K565="تأمين فقط",K565="اشتراك 300",B565=""),"",IFERROR(VLOOKUP(SUBSTITUTE(SUBSTITUTE(H565,"~","~~"),"*","~*"),إعدادات_الأنواع!$A$4:$F$40,6,FALSE()),0))</f>
        <v/>
      </c>
      <c r="O565" s="55" t="str">
        <f t="shared" si="34"/>
        <v/>
      </c>
      <c r="P565" s="48" t="str">
        <f t="shared" ca="1" si="35"/>
        <v/>
      </c>
      <c r="Q565" s="52"/>
      <c r="R565" s="49"/>
      <c r="S565" s="50" t="str">
        <f>IF(B565="","",COUNTA(التجديد!E565:E565))</f>
        <v/>
      </c>
      <c r="T565" s="51" t="str">
        <f>IF(B565="","",IFERROR(VLOOKUP(SUBSTITUTE(SUBSTITUTE(H565,"~","~~"),"*","~*"),إعدادات_الأنواع!$A$4:$B$40,2,FALSE()),"?"))</f>
        <v/>
      </c>
    </row>
    <row r="566" spans="1:20" ht="15" customHeight="1">
      <c r="A566" s="20" t="str">
        <f>IF(B566="","",IF(T566="?","⚠️ نوع غير معرف",T566&amp;TEXT(COUNTIFS($T$3:T566,T566),"000")))</f>
        <v/>
      </c>
      <c r="B566" s="38"/>
      <c r="C566" s="38"/>
      <c r="D566" s="39"/>
      <c r="E566" s="54"/>
      <c r="F566" s="41" t="str">
        <f t="shared" ca="1" si="32"/>
        <v/>
      </c>
      <c r="G566" s="42"/>
      <c r="H566" s="37"/>
      <c r="I566" s="43"/>
      <c r="J566" s="44" t="str">
        <f t="shared" si="33"/>
        <v/>
      </c>
      <c r="K566" s="45"/>
      <c r="L566" s="46" t="str">
        <f>IF(OR(K566="لم يدفع",B566=""),"",IF(K566="تأمين فقط",0,IF(K566="اشتراك 300",300,IF(F566&lt;14,IFERROR(VLOOKUP(SUBSTITUTE(SUBSTITUTE(H566,"~","~~"),"*","~*"),إعدادات_الأنواع!$A$4:$D$40,3,FALSE()),0),IFERROR(VLOOKUP(SUBSTITUTE(SUBSTITUTE(H566,"~","~~"),"*","~*"),إعدادات_الأنواع!$A$4:$D$40,4,FALSE()),0)))))</f>
        <v/>
      </c>
      <c r="M566" s="47" t="str">
        <f>IF(OR(K566="لم يدفع",B566=""),"",IFERROR(VLOOKUP(SUBSTITUTE(SUBSTITUTE(H566,"~","~~"),"*","~*"),إعدادات_الأنواع!$A$4:$E$40,5,FALSE()),0))</f>
        <v/>
      </c>
      <c r="N566" s="47" t="str">
        <f>IF(OR(K566="لم يدفع",K566="تأمين فقط",K566="اشتراك 300",B566=""),"",IFERROR(VLOOKUP(SUBSTITUTE(SUBSTITUTE(H566,"~","~~"),"*","~*"),إعدادات_الأنواع!$A$4:$F$40,6,FALSE()),0))</f>
        <v/>
      </c>
      <c r="O566" s="55" t="str">
        <f t="shared" si="34"/>
        <v/>
      </c>
      <c r="P566" s="48" t="str">
        <f t="shared" ca="1" si="35"/>
        <v/>
      </c>
      <c r="Q566" s="52"/>
      <c r="R566" s="49"/>
      <c r="S566" s="50" t="str">
        <f>IF(B566="","",COUNTA(التجديد!E566:E566))</f>
        <v/>
      </c>
      <c r="T566" s="51" t="str">
        <f>IF(B566="","",IFERROR(VLOOKUP(SUBSTITUTE(SUBSTITUTE(H566,"~","~~"),"*","~*"),إعدادات_الأنواع!$A$4:$B$40,2,FALSE()),"?"))</f>
        <v/>
      </c>
    </row>
    <row r="567" spans="1:20" ht="15" customHeight="1">
      <c r="A567" s="20" t="str">
        <f>IF(B567="","",IF(T567="?","⚠️ نوع غير معرف",T567&amp;TEXT(COUNTIFS($T$3:T567,T567),"000")))</f>
        <v/>
      </c>
      <c r="B567" s="38"/>
      <c r="C567" s="38"/>
      <c r="D567" s="39"/>
      <c r="E567" s="54"/>
      <c r="F567" s="41" t="str">
        <f t="shared" ca="1" si="32"/>
        <v/>
      </c>
      <c r="G567" s="42"/>
      <c r="H567" s="37"/>
      <c r="I567" s="43"/>
      <c r="J567" s="44" t="str">
        <f t="shared" si="33"/>
        <v/>
      </c>
      <c r="K567" s="45"/>
      <c r="L567" s="46" t="str">
        <f>IF(OR(K567="لم يدفع",B567=""),"",IF(K567="تأمين فقط",0,IF(K567="اشتراك 300",300,IF(F567&lt;14,IFERROR(VLOOKUP(SUBSTITUTE(SUBSTITUTE(H567,"~","~~"),"*","~*"),إعدادات_الأنواع!$A$4:$D$40,3,FALSE()),0),IFERROR(VLOOKUP(SUBSTITUTE(SUBSTITUTE(H567,"~","~~"),"*","~*"),إعدادات_الأنواع!$A$4:$D$40,4,FALSE()),0)))))</f>
        <v/>
      </c>
      <c r="M567" s="47" t="str">
        <f>IF(OR(K567="لم يدفع",B567=""),"",IFERROR(VLOOKUP(SUBSTITUTE(SUBSTITUTE(H567,"~","~~"),"*","~*"),إعدادات_الأنواع!$A$4:$E$40,5,FALSE()),0))</f>
        <v/>
      </c>
      <c r="N567" s="47" t="str">
        <f>IF(OR(K567="لم يدفع",K567="تأمين فقط",K567="اشتراك 300",B567=""),"",IFERROR(VLOOKUP(SUBSTITUTE(SUBSTITUTE(H567,"~","~~"),"*","~*"),إعدادات_الأنواع!$A$4:$F$40,6,FALSE()),0))</f>
        <v/>
      </c>
      <c r="O567" s="55" t="str">
        <f t="shared" si="34"/>
        <v/>
      </c>
      <c r="P567" s="48" t="str">
        <f t="shared" ca="1" si="35"/>
        <v/>
      </c>
      <c r="Q567" s="52"/>
      <c r="R567" s="49"/>
      <c r="S567" s="50" t="str">
        <f>IF(B567="","",COUNTA(التجديد!E567:E567))</f>
        <v/>
      </c>
      <c r="T567" s="51" t="str">
        <f>IF(B567="","",IFERROR(VLOOKUP(SUBSTITUTE(SUBSTITUTE(H567,"~","~~"),"*","~*"),إعدادات_الأنواع!$A$4:$B$40,2,FALSE()),"?"))</f>
        <v/>
      </c>
    </row>
    <row r="568" spans="1:20" ht="15" customHeight="1">
      <c r="A568" s="20" t="str">
        <f>IF(B568="","",IF(T568="?","⚠️ نوع غير معرف",T568&amp;TEXT(COUNTIFS($T$3:T568,T568),"000")))</f>
        <v/>
      </c>
      <c r="B568" s="38"/>
      <c r="C568" s="38"/>
      <c r="D568" s="39"/>
      <c r="E568" s="54"/>
      <c r="F568" s="41" t="str">
        <f t="shared" ca="1" si="32"/>
        <v/>
      </c>
      <c r="G568" s="42"/>
      <c r="H568" s="37"/>
      <c r="I568" s="43"/>
      <c r="J568" s="44" t="str">
        <f t="shared" si="33"/>
        <v/>
      </c>
      <c r="K568" s="45"/>
      <c r="L568" s="46" t="str">
        <f>IF(OR(K568="لم يدفع",B568=""),"",IF(K568="تأمين فقط",0,IF(K568="اشتراك 300",300,IF(F568&lt;14,IFERROR(VLOOKUP(SUBSTITUTE(SUBSTITUTE(H568,"~","~~"),"*","~*"),إعدادات_الأنواع!$A$4:$D$40,3,FALSE()),0),IFERROR(VLOOKUP(SUBSTITUTE(SUBSTITUTE(H568,"~","~~"),"*","~*"),إعدادات_الأنواع!$A$4:$D$40,4,FALSE()),0)))))</f>
        <v/>
      </c>
      <c r="M568" s="47" t="str">
        <f>IF(OR(K568="لم يدفع",B568=""),"",IFERROR(VLOOKUP(SUBSTITUTE(SUBSTITUTE(H568,"~","~~"),"*","~*"),إعدادات_الأنواع!$A$4:$E$40,5,FALSE()),0))</f>
        <v/>
      </c>
      <c r="N568" s="47" t="str">
        <f>IF(OR(K568="لم يدفع",K568="تأمين فقط",K568="اشتراك 300",B568=""),"",IFERROR(VLOOKUP(SUBSTITUTE(SUBSTITUTE(H568,"~","~~"),"*","~*"),إعدادات_الأنواع!$A$4:$F$40,6,FALSE()),0))</f>
        <v/>
      </c>
      <c r="O568" s="55" t="str">
        <f t="shared" si="34"/>
        <v/>
      </c>
      <c r="P568" s="48" t="str">
        <f t="shared" ca="1" si="35"/>
        <v/>
      </c>
      <c r="Q568" s="52"/>
      <c r="R568" s="49"/>
      <c r="S568" s="50" t="str">
        <f>IF(B568="","",COUNTA(التجديد!E568:E568))</f>
        <v/>
      </c>
      <c r="T568" s="51" t="str">
        <f>IF(B568="","",IFERROR(VLOOKUP(SUBSTITUTE(SUBSTITUTE(H568,"~","~~"),"*","~*"),إعدادات_الأنواع!$A$4:$B$40,2,FALSE()),"?"))</f>
        <v/>
      </c>
    </row>
    <row r="569" spans="1:20" ht="15" customHeight="1">
      <c r="A569" s="20" t="str">
        <f>IF(B569="","",IF(T569="?","⚠️ نوع غير معرف",T569&amp;TEXT(COUNTIFS($T$3:T569,T569),"000")))</f>
        <v/>
      </c>
      <c r="B569" s="38"/>
      <c r="C569" s="38"/>
      <c r="D569" s="39"/>
      <c r="E569" s="54"/>
      <c r="F569" s="41" t="str">
        <f t="shared" ca="1" si="32"/>
        <v/>
      </c>
      <c r="G569" s="42"/>
      <c r="H569" s="37"/>
      <c r="I569" s="43"/>
      <c r="J569" s="44" t="str">
        <f t="shared" si="33"/>
        <v/>
      </c>
      <c r="K569" s="45"/>
      <c r="L569" s="46" t="str">
        <f>IF(OR(K569="لم يدفع",B569=""),"",IF(K569="تأمين فقط",0,IF(K569="اشتراك 300",300,IF(F569&lt;14,IFERROR(VLOOKUP(SUBSTITUTE(SUBSTITUTE(H569,"~","~~"),"*","~*"),إعدادات_الأنواع!$A$4:$D$40,3,FALSE()),0),IFERROR(VLOOKUP(SUBSTITUTE(SUBSTITUTE(H569,"~","~~"),"*","~*"),إعدادات_الأنواع!$A$4:$D$40,4,FALSE()),0)))))</f>
        <v/>
      </c>
      <c r="M569" s="47" t="str">
        <f>IF(OR(K569="لم يدفع",B569=""),"",IFERROR(VLOOKUP(SUBSTITUTE(SUBSTITUTE(H569,"~","~~"),"*","~*"),إعدادات_الأنواع!$A$4:$E$40,5,FALSE()),0))</f>
        <v/>
      </c>
      <c r="N569" s="47" t="str">
        <f>IF(OR(K569="لم يدفع",K569="تأمين فقط",K569="اشتراك 300",B569=""),"",IFERROR(VLOOKUP(SUBSTITUTE(SUBSTITUTE(H569,"~","~~"),"*","~*"),إعدادات_الأنواع!$A$4:$F$40,6,FALSE()),0))</f>
        <v/>
      </c>
      <c r="O569" s="55" t="str">
        <f t="shared" si="34"/>
        <v/>
      </c>
      <c r="P569" s="48" t="str">
        <f t="shared" ca="1" si="35"/>
        <v/>
      </c>
      <c r="Q569" s="52"/>
      <c r="R569" s="49"/>
      <c r="S569" s="50" t="str">
        <f>IF(B569="","",COUNTA(التجديد!E569:E569))</f>
        <v/>
      </c>
      <c r="T569" s="51" t="str">
        <f>IF(B569="","",IFERROR(VLOOKUP(SUBSTITUTE(SUBSTITUTE(H569,"~","~~"),"*","~*"),إعدادات_الأنواع!$A$4:$B$40,2,FALSE()),"?"))</f>
        <v/>
      </c>
    </row>
    <row r="570" spans="1:20" ht="15" customHeight="1">
      <c r="A570" s="20" t="str">
        <f>IF(B570="","",IF(T570="?","⚠️ نوع غير معرف",T570&amp;TEXT(COUNTIFS($T$3:T570,T570),"000")))</f>
        <v/>
      </c>
      <c r="B570" s="38"/>
      <c r="C570" s="38"/>
      <c r="D570" s="39"/>
      <c r="E570" s="54"/>
      <c r="F570" s="41" t="str">
        <f t="shared" ca="1" si="32"/>
        <v/>
      </c>
      <c r="G570" s="42"/>
      <c r="H570" s="37"/>
      <c r="I570" s="43"/>
      <c r="J570" s="44" t="str">
        <f t="shared" si="33"/>
        <v/>
      </c>
      <c r="K570" s="45"/>
      <c r="L570" s="46" t="str">
        <f>IF(OR(K570="لم يدفع",B570=""),"",IF(K570="تأمين فقط",0,IF(K570="اشتراك 300",300,IF(F570&lt;14,IFERROR(VLOOKUP(SUBSTITUTE(SUBSTITUTE(H570,"~","~~"),"*","~*"),إعدادات_الأنواع!$A$4:$D$40,3,FALSE()),0),IFERROR(VLOOKUP(SUBSTITUTE(SUBSTITUTE(H570,"~","~~"),"*","~*"),إعدادات_الأنواع!$A$4:$D$40,4,FALSE()),0)))))</f>
        <v/>
      </c>
      <c r="M570" s="47" t="str">
        <f>IF(OR(K570="لم يدفع",B570=""),"",IFERROR(VLOOKUP(SUBSTITUTE(SUBSTITUTE(H570,"~","~~"),"*","~*"),إعدادات_الأنواع!$A$4:$E$40,5,FALSE()),0))</f>
        <v/>
      </c>
      <c r="N570" s="47" t="str">
        <f>IF(OR(K570="لم يدفع",K570="تأمين فقط",K570="اشتراك 300",B570=""),"",IFERROR(VLOOKUP(SUBSTITUTE(SUBSTITUTE(H570,"~","~~"),"*","~*"),إعدادات_الأنواع!$A$4:$F$40,6,FALSE()),0))</f>
        <v/>
      </c>
      <c r="O570" s="55" t="str">
        <f t="shared" si="34"/>
        <v/>
      </c>
      <c r="P570" s="48" t="str">
        <f t="shared" ca="1" si="35"/>
        <v/>
      </c>
      <c r="Q570" s="52"/>
      <c r="R570" s="49"/>
      <c r="S570" s="50" t="str">
        <f>IF(B570="","",COUNTA(التجديد!E570:E570))</f>
        <v/>
      </c>
      <c r="T570" s="51" t="str">
        <f>IF(B570="","",IFERROR(VLOOKUP(SUBSTITUTE(SUBSTITUTE(H570,"~","~~"),"*","~*"),إعدادات_الأنواع!$A$4:$B$40,2,FALSE()),"?"))</f>
        <v/>
      </c>
    </row>
    <row r="571" spans="1:20" ht="15" customHeight="1">
      <c r="A571" s="20" t="str">
        <f>IF(B571="","",IF(T571="?","⚠️ نوع غير معرف",T571&amp;TEXT(COUNTIFS($T$3:T571,T571),"000")))</f>
        <v/>
      </c>
      <c r="B571" s="38"/>
      <c r="C571" s="38"/>
      <c r="D571" s="39"/>
      <c r="E571" s="54"/>
      <c r="F571" s="41" t="str">
        <f t="shared" ca="1" si="32"/>
        <v/>
      </c>
      <c r="G571" s="42"/>
      <c r="H571" s="37"/>
      <c r="I571" s="43"/>
      <c r="J571" s="44" t="str">
        <f t="shared" si="33"/>
        <v/>
      </c>
      <c r="K571" s="45"/>
      <c r="L571" s="46" t="str">
        <f>IF(OR(K571="لم يدفع",B571=""),"",IF(K571="تأمين فقط",0,IF(K571="اشتراك 300",300,IF(F571&lt;14,IFERROR(VLOOKUP(SUBSTITUTE(SUBSTITUTE(H571,"~","~~"),"*","~*"),إعدادات_الأنواع!$A$4:$D$40,3,FALSE()),0),IFERROR(VLOOKUP(SUBSTITUTE(SUBSTITUTE(H571,"~","~~"),"*","~*"),إعدادات_الأنواع!$A$4:$D$40,4,FALSE()),0)))))</f>
        <v/>
      </c>
      <c r="M571" s="47" t="str">
        <f>IF(OR(K571="لم يدفع",B571=""),"",IFERROR(VLOOKUP(SUBSTITUTE(SUBSTITUTE(H571,"~","~~"),"*","~*"),إعدادات_الأنواع!$A$4:$E$40,5,FALSE()),0))</f>
        <v/>
      </c>
      <c r="N571" s="47" t="str">
        <f>IF(OR(K571="لم يدفع",K571="تأمين فقط",K571="اشتراك 300",B571=""),"",IFERROR(VLOOKUP(SUBSTITUTE(SUBSTITUTE(H571,"~","~~"),"*","~*"),إعدادات_الأنواع!$A$4:$F$40,6,FALSE()),0))</f>
        <v/>
      </c>
      <c r="O571" s="55" t="str">
        <f t="shared" si="34"/>
        <v/>
      </c>
      <c r="P571" s="48" t="str">
        <f t="shared" ca="1" si="35"/>
        <v/>
      </c>
      <c r="Q571" s="52"/>
      <c r="R571" s="49"/>
      <c r="S571" s="50" t="str">
        <f>IF(B571="","",COUNTA(التجديد!E571:E571))</f>
        <v/>
      </c>
      <c r="T571" s="51" t="str">
        <f>IF(B571="","",IFERROR(VLOOKUP(SUBSTITUTE(SUBSTITUTE(H571,"~","~~"),"*","~*"),إعدادات_الأنواع!$A$4:$B$40,2,FALSE()),"?"))</f>
        <v/>
      </c>
    </row>
    <row r="572" spans="1:20" ht="15" customHeight="1">
      <c r="A572" s="20" t="str">
        <f>IF(B572="","",IF(T572="?","⚠️ نوع غير معرف",T572&amp;TEXT(COUNTIFS($T$3:T572,T572),"000")))</f>
        <v/>
      </c>
      <c r="B572" s="38"/>
      <c r="C572" s="38"/>
      <c r="D572" s="39"/>
      <c r="E572" s="54"/>
      <c r="F572" s="41" t="str">
        <f t="shared" ca="1" si="32"/>
        <v/>
      </c>
      <c r="G572" s="42"/>
      <c r="H572" s="37"/>
      <c r="I572" s="43"/>
      <c r="J572" s="44" t="str">
        <f t="shared" si="33"/>
        <v/>
      </c>
      <c r="K572" s="45"/>
      <c r="L572" s="46" t="str">
        <f>IF(OR(K572="لم يدفع",B572=""),"",IF(K572="تأمين فقط",0,IF(K572="اشتراك 300",300,IF(F572&lt;14,IFERROR(VLOOKUP(SUBSTITUTE(SUBSTITUTE(H572,"~","~~"),"*","~*"),إعدادات_الأنواع!$A$4:$D$40,3,FALSE()),0),IFERROR(VLOOKUP(SUBSTITUTE(SUBSTITUTE(H572,"~","~~"),"*","~*"),إعدادات_الأنواع!$A$4:$D$40,4,FALSE()),0)))))</f>
        <v/>
      </c>
      <c r="M572" s="47" t="str">
        <f>IF(OR(K572="لم يدفع",B572=""),"",IFERROR(VLOOKUP(SUBSTITUTE(SUBSTITUTE(H572,"~","~~"),"*","~*"),إعدادات_الأنواع!$A$4:$E$40,5,FALSE()),0))</f>
        <v/>
      </c>
      <c r="N572" s="47" t="str">
        <f>IF(OR(K572="لم يدفع",K572="تأمين فقط",K572="اشتراك 300",B572=""),"",IFERROR(VLOOKUP(SUBSTITUTE(SUBSTITUTE(H572,"~","~~"),"*","~*"),إعدادات_الأنواع!$A$4:$F$40,6,FALSE()),0))</f>
        <v/>
      </c>
      <c r="O572" s="55" t="str">
        <f t="shared" si="34"/>
        <v/>
      </c>
      <c r="P572" s="48" t="str">
        <f t="shared" ca="1" si="35"/>
        <v/>
      </c>
      <c r="Q572" s="52"/>
      <c r="R572" s="49"/>
      <c r="S572" s="50" t="str">
        <f>IF(B572="","",COUNTA(التجديد!E572:E572))</f>
        <v/>
      </c>
      <c r="T572" s="51" t="str">
        <f>IF(B572="","",IFERROR(VLOOKUP(SUBSTITUTE(SUBSTITUTE(H572,"~","~~"),"*","~*"),إعدادات_الأنواع!$A$4:$B$40,2,FALSE()),"?"))</f>
        <v/>
      </c>
    </row>
    <row r="573" spans="1:20" ht="15" customHeight="1">
      <c r="A573" s="20" t="str">
        <f>IF(B573="","",IF(T573="?","⚠️ نوع غير معرف",T573&amp;TEXT(COUNTIFS($T$3:T573,T573),"000")))</f>
        <v/>
      </c>
      <c r="B573" s="38"/>
      <c r="C573" s="38"/>
      <c r="D573" s="39"/>
      <c r="E573" s="54"/>
      <c r="F573" s="41" t="str">
        <f t="shared" ca="1" si="32"/>
        <v/>
      </c>
      <c r="G573" s="42"/>
      <c r="H573" s="37"/>
      <c r="I573" s="43"/>
      <c r="J573" s="44" t="str">
        <f t="shared" si="33"/>
        <v/>
      </c>
      <c r="K573" s="45"/>
      <c r="L573" s="46" t="str">
        <f>IF(OR(K573="لم يدفع",B573=""),"",IF(K573="تأمين فقط",0,IF(K573="اشتراك 300",300,IF(F573&lt;14,IFERROR(VLOOKUP(SUBSTITUTE(SUBSTITUTE(H573,"~","~~"),"*","~*"),إعدادات_الأنواع!$A$4:$D$40,3,FALSE()),0),IFERROR(VLOOKUP(SUBSTITUTE(SUBSTITUTE(H573,"~","~~"),"*","~*"),إعدادات_الأنواع!$A$4:$D$40,4,FALSE()),0)))))</f>
        <v/>
      </c>
      <c r="M573" s="47" t="str">
        <f>IF(OR(K573="لم يدفع",B573=""),"",IFERROR(VLOOKUP(SUBSTITUTE(SUBSTITUTE(H573,"~","~~"),"*","~*"),إعدادات_الأنواع!$A$4:$E$40,5,FALSE()),0))</f>
        <v/>
      </c>
      <c r="N573" s="47" t="str">
        <f>IF(OR(K573="لم يدفع",K573="تأمين فقط",K573="اشتراك 300",B573=""),"",IFERROR(VLOOKUP(SUBSTITUTE(SUBSTITUTE(H573,"~","~~"),"*","~*"),إعدادات_الأنواع!$A$4:$F$40,6,FALSE()),0))</f>
        <v/>
      </c>
      <c r="O573" s="55" t="str">
        <f t="shared" si="34"/>
        <v/>
      </c>
      <c r="P573" s="48" t="str">
        <f t="shared" ca="1" si="35"/>
        <v/>
      </c>
      <c r="Q573" s="52"/>
      <c r="R573" s="49"/>
      <c r="S573" s="50" t="str">
        <f>IF(B573="","",COUNTA(التجديد!E573:E573))</f>
        <v/>
      </c>
      <c r="T573" s="51" t="str">
        <f>IF(B573="","",IFERROR(VLOOKUP(SUBSTITUTE(SUBSTITUTE(H573,"~","~~"),"*","~*"),إعدادات_الأنواع!$A$4:$B$40,2,FALSE()),"?"))</f>
        <v/>
      </c>
    </row>
    <row r="574" spans="1:20" ht="15" customHeight="1">
      <c r="A574" s="20" t="str">
        <f>IF(B574="","",IF(T574="?","⚠️ نوع غير معرف",T574&amp;TEXT(COUNTIFS($T$3:T574,T574),"000")))</f>
        <v/>
      </c>
      <c r="B574" s="38"/>
      <c r="C574" s="38"/>
      <c r="D574" s="39"/>
      <c r="E574" s="54"/>
      <c r="F574" s="41" t="str">
        <f t="shared" ca="1" si="32"/>
        <v/>
      </c>
      <c r="G574" s="42"/>
      <c r="H574" s="37"/>
      <c r="I574" s="43"/>
      <c r="J574" s="44" t="str">
        <f t="shared" si="33"/>
        <v/>
      </c>
      <c r="K574" s="45"/>
      <c r="L574" s="46" t="str">
        <f>IF(OR(K574="لم يدفع",B574=""),"",IF(K574="تأمين فقط",0,IF(K574="اشتراك 300",300,IF(F574&lt;14,IFERROR(VLOOKUP(SUBSTITUTE(SUBSTITUTE(H574,"~","~~"),"*","~*"),إعدادات_الأنواع!$A$4:$D$40,3,FALSE()),0),IFERROR(VLOOKUP(SUBSTITUTE(SUBSTITUTE(H574,"~","~~"),"*","~*"),إعدادات_الأنواع!$A$4:$D$40,4,FALSE()),0)))))</f>
        <v/>
      </c>
      <c r="M574" s="47" t="str">
        <f>IF(OR(K574="لم يدفع",B574=""),"",IFERROR(VLOOKUP(SUBSTITUTE(SUBSTITUTE(H574,"~","~~"),"*","~*"),إعدادات_الأنواع!$A$4:$E$40,5,FALSE()),0))</f>
        <v/>
      </c>
      <c r="N574" s="47" t="str">
        <f>IF(OR(K574="لم يدفع",K574="تأمين فقط",K574="اشتراك 300",B574=""),"",IFERROR(VLOOKUP(SUBSTITUTE(SUBSTITUTE(H574,"~","~~"),"*","~*"),إعدادات_الأنواع!$A$4:$F$40,6,FALSE()),0))</f>
        <v/>
      </c>
      <c r="O574" s="55" t="str">
        <f t="shared" si="34"/>
        <v/>
      </c>
      <c r="P574" s="48" t="str">
        <f t="shared" ca="1" si="35"/>
        <v/>
      </c>
      <c r="Q574" s="52"/>
      <c r="R574" s="49"/>
      <c r="S574" s="50" t="str">
        <f>IF(B574="","",COUNTA(التجديد!E574:E574))</f>
        <v/>
      </c>
      <c r="T574" s="51" t="str">
        <f>IF(B574="","",IFERROR(VLOOKUP(SUBSTITUTE(SUBSTITUTE(H574,"~","~~"),"*","~*"),إعدادات_الأنواع!$A$4:$B$40,2,FALSE()),"?"))</f>
        <v/>
      </c>
    </row>
    <row r="575" spans="1:20" ht="15" customHeight="1">
      <c r="A575" s="20" t="str">
        <f>IF(B575="","",IF(T575="?","⚠️ نوع غير معرف",T575&amp;TEXT(COUNTIFS($T$3:T575,T575),"000")))</f>
        <v/>
      </c>
      <c r="B575" s="38"/>
      <c r="C575" s="38"/>
      <c r="D575" s="39"/>
      <c r="E575" s="54"/>
      <c r="F575" s="41" t="str">
        <f t="shared" ca="1" si="32"/>
        <v/>
      </c>
      <c r="G575" s="42"/>
      <c r="H575" s="37"/>
      <c r="I575" s="43"/>
      <c r="J575" s="44" t="str">
        <f t="shared" si="33"/>
        <v/>
      </c>
      <c r="K575" s="45"/>
      <c r="L575" s="46" t="str">
        <f>IF(OR(K575="لم يدفع",B575=""),"",IF(K575="تأمين فقط",0,IF(K575="اشتراك 300",300,IF(F575&lt;14,IFERROR(VLOOKUP(SUBSTITUTE(SUBSTITUTE(H575,"~","~~"),"*","~*"),إعدادات_الأنواع!$A$4:$D$40,3,FALSE()),0),IFERROR(VLOOKUP(SUBSTITUTE(SUBSTITUTE(H575,"~","~~"),"*","~*"),إعدادات_الأنواع!$A$4:$D$40,4,FALSE()),0)))))</f>
        <v/>
      </c>
      <c r="M575" s="47" t="str">
        <f>IF(OR(K575="لم يدفع",B575=""),"",IFERROR(VLOOKUP(SUBSTITUTE(SUBSTITUTE(H575,"~","~~"),"*","~*"),إعدادات_الأنواع!$A$4:$E$40,5,FALSE()),0))</f>
        <v/>
      </c>
      <c r="N575" s="47" t="str">
        <f>IF(OR(K575="لم يدفع",K575="تأمين فقط",K575="اشتراك 300",B575=""),"",IFERROR(VLOOKUP(SUBSTITUTE(SUBSTITUTE(H575,"~","~~"),"*","~*"),إعدادات_الأنواع!$A$4:$F$40,6,FALSE()),0))</f>
        <v/>
      </c>
      <c r="O575" s="55" t="str">
        <f t="shared" si="34"/>
        <v/>
      </c>
      <c r="P575" s="48" t="str">
        <f t="shared" ca="1" si="35"/>
        <v/>
      </c>
      <c r="Q575" s="52"/>
      <c r="R575" s="49"/>
      <c r="S575" s="50" t="str">
        <f>IF(B575="","",COUNTA(التجديد!E575:E575))</f>
        <v/>
      </c>
      <c r="T575" s="51" t="str">
        <f>IF(B575="","",IFERROR(VLOOKUP(SUBSTITUTE(SUBSTITUTE(H575,"~","~~"),"*","~*"),إعدادات_الأنواع!$A$4:$B$40,2,FALSE()),"?"))</f>
        <v/>
      </c>
    </row>
    <row r="576" spans="1:20" ht="15" customHeight="1">
      <c r="A576" s="20" t="str">
        <f>IF(B576="","",IF(T576="?","⚠️ نوع غير معرف",T576&amp;TEXT(COUNTIFS($T$3:T576,T576),"000")))</f>
        <v/>
      </c>
      <c r="B576" s="38"/>
      <c r="C576" s="38"/>
      <c r="D576" s="39"/>
      <c r="E576" s="54"/>
      <c r="F576" s="41" t="str">
        <f t="shared" ca="1" si="32"/>
        <v/>
      </c>
      <c r="G576" s="42"/>
      <c r="H576" s="37"/>
      <c r="I576" s="43"/>
      <c r="J576" s="44" t="str">
        <f t="shared" si="33"/>
        <v/>
      </c>
      <c r="K576" s="45"/>
      <c r="L576" s="46" t="str">
        <f>IF(OR(K576="لم يدفع",B576=""),"",IF(K576="تأمين فقط",0,IF(K576="اشتراك 300",300,IF(F576&lt;14,IFERROR(VLOOKUP(SUBSTITUTE(SUBSTITUTE(H576,"~","~~"),"*","~*"),إعدادات_الأنواع!$A$4:$D$40,3,FALSE()),0),IFERROR(VLOOKUP(SUBSTITUTE(SUBSTITUTE(H576,"~","~~"),"*","~*"),إعدادات_الأنواع!$A$4:$D$40,4,FALSE()),0)))))</f>
        <v/>
      </c>
      <c r="M576" s="47" t="str">
        <f>IF(OR(K576="لم يدفع",B576=""),"",IFERROR(VLOOKUP(SUBSTITUTE(SUBSTITUTE(H576,"~","~~"),"*","~*"),إعدادات_الأنواع!$A$4:$E$40,5,FALSE()),0))</f>
        <v/>
      </c>
      <c r="N576" s="47" t="str">
        <f>IF(OR(K576="لم يدفع",K576="تأمين فقط",K576="اشتراك 300",B576=""),"",IFERROR(VLOOKUP(SUBSTITUTE(SUBSTITUTE(H576,"~","~~"),"*","~*"),إعدادات_الأنواع!$A$4:$F$40,6,FALSE()),0))</f>
        <v/>
      </c>
      <c r="O576" s="55" t="str">
        <f t="shared" si="34"/>
        <v/>
      </c>
      <c r="P576" s="48" t="str">
        <f t="shared" ca="1" si="35"/>
        <v/>
      </c>
      <c r="Q576" s="52"/>
      <c r="R576" s="49"/>
      <c r="S576" s="50" t="str">
        <f>IF(B576="","",COUNTA(التجديد!E576:E576))</f>
        <v/>
      </c>
      <c r="T576" s="51" t="str">
        <f>IF(B576="","",IFERROR(VLOOKUP(SUBSTITUTE(SUBSTITUTE(H576,"~","~~"),"*","~*"),إعدادات_الأنواع!$A$4:$B$40,2,FALSE()),"?"))</f>
        <v/>
      </c>
    </row>
    <row r="577" spans="1:20" ht="15" customHeight="1">
      <c r="A577" s="20" t="str">
        <f>IF(B577="","",IF(T577="?","⚠️ نوع غير معرف",T577&amp;TEXT(COUNTIFS($T$3:T577,T577),"000")))</f>
        <v/>
      </c>
      <c r="B577" s="38"/>
      <c r="C577" s="38"/>
      <c r="D577" s="39"/>
      <c r="E577" s="54"/>
      <c r="F577" s="41" t="str">
        <f t="shared" ca="1" si="32"/>
        <v/>
      </c>
      <c r="G577" s="42"/>
      <c r="H577" s="37"/>
      <c r="I577" s="43"/>
      <c r="J577" s="44" t="str">
        <f t="shared" si="33"/>
        <v/>
      </c>
      <c r="K577" s="45"/>
      <c r="L577" s="46" t="str">
        <f>IF(OR(K577="لم يدفع",B577=""),"",IF(K577="تأمين فقط",0,IF(K577="اشتراك 300",300,IF(F577&lt;14,IFERROR(VLOOKUP(SUBSTITUTE(SUBSTITUTE(H577,"~","~~"),"*","~*"),إعدادات_الأنواع!$A$4:$D$40,3,FALSE()),0),IFERROR(VLOOKUP(SUBSTITUTE(SUBSTITUTE(H577,"~","~~"),"*","~*"),إعدادات_الأنواع!$A$4:$D$40,4,FALSE()),0)))))</f>
        <v/>
      </c>
      <c r="M577" s="47" t="str">
        <f>IF(OR(K577="لم يدفع",B577=""),"",IFERROR(VLOOKUP(SUBSTITUTE(SUBSTITUTE(H577,"~","~~"),"*","~*"),إعدادات_الأنواع!$A$4:$E$40,5,FALSE()),0))</f>
        <v/>
      </c>
      <c r="N577" s="47" t="str">
        <f>IF(OR(K577="لم يدفع",K577="تأمين فقط",K577="اشتراك 300",B577=""),"",IFERROR(VLOOKUP(SUBSTITUTE(SUBSTITUTE(H577,"~","~~"),"*","~*"),إعدادات_الأنواع!$A$4:$F$40,6,FALSE()),0))</f>
        <v/>
      </c>
      <c r="O577" s="55" t="str">
        <f t="shared" si="34"/>
        <v/>
      </c>
      <c r="P577" s="48" t="str">
        <f t="shared" ca="1" si="35"/>
        <v/>
      </c>
      <c r="Q577" s="52"/>
      <c r="R577" s="49"/>
      <c r="S577" s="50" t="str">
        <f>IF(B577="","",COUNTA(التجديد!E577:E577))</f>
        <v/>
      </c>
      <c r="T577" s="51" t="str">
        <f>IF(B577="","",IFERROR(VLOOKUP(SUBSTITUTE(SUBSTITUTE(H577,"~","~~"),"*","~*"),إعدادات_الأنواع!$A$4:$B$40,2,FALSE()),"?"))</f>
        <v/>
      </c>
    </row>
    <row r="578" spans="1:20" ht="15" customHeight="1">
      <c r="A578" s="20" t="str">
        <f>IF(B578="","",IF(T578="?","⚠️ نوع غير معرف",T578&amp;TEXT(COUNTIFS($T$3:T578,T578),"000")))</f>
        <v/>
      </c>
      <c r="B578" s="38"/>
      <c r="C578" s="38"/>
      <c r="D578" s="39"/>
      <c r="E578" s="54"/>
      <c r="F578" s="41" t="str">
        <f t="shared" ca="1" si="32"/>
        <v/>
      </c>
      <c r="G578" s="42"/>
      <c r="H578" s="37"/>
      <c r="I578" s="43"/>
      <c r="J578" s="44" t="str">
        <f t="shared" si="33"/>
        <v/>
      </c>
      <c r="K578" s="45"/>
      <c r="L578" s="46" t="str">
        <f>IF(OR(K578="لم يدفع",B578=""),"",IF(K578="تأمين فقط",0,IF(K578="اشتراك 300",300,IF(F578&lt;14,IFERROR(VLOOKUP(SUBSTITUTE(SUBSTITUTE(H578,"~","~~"),"*","~*"),إعدادات_الأنواع!$A$4:$D$40,3,FALSE()),0),IFERROR(VLOOKUP(SUBSTITUTE(SUBSTITUTE(H578,"~","~~"),"*","~*"),إعدادات_الأنواع!$A$4:$D$40,4,FALSE()),0)))))</f>
        <v/>
      </c>
      <c r="M578" s="47" t="str">
        <f>IF(OR(K578="لم يدفع",B578=""),"",IFERROR(VLOOKUP(SUBSTITUTE(SUBSTITUTE(H578,"~","~~"),"*","~*"),إعدادات_الأنواع!$A$4:$E$40,5,FALSE()),0))</f>
        <v/>
      </c>
      <c r="N578" s="47" t="str">
        <f>IF(OR(K578="لم يدفع",K578="تأمين فقط",K578="اشتراك 300",B578=""),"",IFERROR(VLOOKUP(SUBSTITUTE(SUBSTITUTE(H578,"~","~~"),"*","~*"),إعدادات_الأنواع!$A$4:$F$40,6,FALSE()),0))</f>
        <v/>
      </c>
      <c r="O578" s="55" t="str">
        <f t="shared" si="34"/>
        <v/>
      </c>
      <c r="P578" s="48" t="str">
        <f t="shared" ca="1" si="35"/>
        <v/>
      </c>
      <c r="Q578" s="52"/>
      <c r="R578" s="49"/>
      <c r="S578" s="50" t="str">
        <f>IF(B578="","",COUNTA(التجديد!E578:E578))</f>
        <v/>
      </c>
      <c r="T578" s="51" t="str">
        <f>IF(B578="","",IFERROR(VLOOKUP(SUBSTITUTE(SUBSTITUTE(H578,"~","~~"),"*","~*"),إعدادات_الأنواع!$A$4:$B$40,2,FALSE()),"?"))</f>
        <v/>
      </c>
    </row>
    <row r="579" spans="1:20" ht="15" customHeight="1">
      <c r="A579" s="20" t="str">
        <f>IF(B579="","",IF(T579="?","⚠️ نوع غير معرف",T579&amp;TEXT(COUNTIFS($T$3:T579,T579),"000")))</f>
        <v/>
      </c>
      <c r="B579" s="38"/>
      <c r="C579" s="38"/>
      <c r="D579" s="39"/>
      <c r="E579" s="54"/>
      <c r="F579" s="41" t="str">
        <f t="shared" ref="F579:F642" ca="1" si="36">IF(D579="","",DATEDIF(D579,TODAY(),"Y"))</f>
        <v/>
      </c>
      <c r="G579" s="42"/>
      <c r="H579" s="37"/>
      <c r="I579" s="43"/>
      <c r="J579" s="44" t="str">
        <f t="shared" ref="J579:J642" si="37">IF(I579="","",I579+30)</f>
        <v/>
      </c>
      <c r="K579" s="45"/>
      <c r="L579" s="46" t="str">
        <f>IF(OR(K579="لم يدفع",B579=""),"",IF(K579="تأمين فقط",0,IF(K579="اشتراك 300",300,IF(F579&lt;14,IFERROR(VLOOKUP(SUBSTITUTE(SUBSTITUTE(H579,"~","~~"),"*","~*"),إعدادات_الأنواع!$A$4:$D$40,3,FALSE()),0),IFERROR(VLOOKUP(SUBSTITUTE(SUBSTITUTE(H579,"~","~~"),"*","~*"),إعدادات_الأنواع!$A$4:$D$40,4,FALSE()),0)))))</f>
        <v/>
      </c>
      <c r="M579" s="47" t="str">
        <f>IF(OR(K579="لم يدفع",B579=""),"",IFERROR(VLOOKUP(SUBSTITUTE(SUBSTITUTE(H579,"~","~~"),"*","~*"),إعدادات_الأنواع!$A$4:$E$40,5,FALSE()),0))</f>
        <v/>
      </c>
      <c r="N579" s="47" t="str">
        <f>IF(OR(K579="لم يدفع",K579="تأمين فقط",K579="اشتراك 300",B579=""),"",IFERROR(VLOOKUP(SUBSTITUTE(SUBSTITUTE(H579,"~","~~"),"*","~*"),إعدادات_الأنواع!$A$4:$F$40,6,FALSE()),0))</f>
        <v/>
      </c>
      <c r="O579" s="55" t="str">
        <f t="shared" ref="O579:O642" si="38">IF(K579="لم يدفع","",IF(L579="","",IF(N579="",L579+M579,L579+M579)))</f>
        <v/>
      </c>
      <c r="P579" s="48" t="str">
        <f t="shared" ref="P579:P642" ca="1" si="39">IF(B579="","",IF(K579="لم يدفع","🔒 مجمدة",IF(J579="","",IF(J579&lt;TODAY(),"⛔ منتهي - يتطلب تجديد",IF(J579-5&lt;=TODAY(),"⚠️ قريب الانتهاء","✅ ساري")))))</f>
        <v/>
      </c>
      <c r="Q579" s="52"/>
      <c r="R579" s="49"/>
      <c r="S579" s="50" t="str">
        <f>IF(B579="","",COUNTA(التجديد!E579:E579))</f>
        <v/>
      </c>
      <c r="T579" s="51" t="str">
        <f>IF(B579="","",IFERROR(VLOOKUP(SUBSTITUTE(SUBSTITUTE(H579,"~","~~"),"*","~*"),إعدادات_الأنواع!$A$4:$B$40,2,FALSE()),"?"))</f>
        <v/>
      </c>
    </row>
    <row r="580" spans="1:20" ht="15" customHeight="1">
      <c r="A580" s="20" t="str">
        <f>IF(B580="","",IF(T580="?","⚠️ نوع غير معرف",T580&amp;TEXT(COUNTIFS($T$3:T580,T580),"000")))</f>
        <v/>
      </c>
      <c r="B580" s="38"/>
      <c r="C580" s="38"/>
      <c r="D580" s="39"/>
      <c r="E580" s="54"/>
      <c r="F580" s="41" t="str">
        <f t="shared" ca="1" si="36"/>
        <v/>
      </c>
      <c r="G580" s="42"/>
      <c r="H580" s="37"/>
      <c r="I580" s="43"/>
      <c r="J580" s="44" t="str">
        <f t="shared" si="37"/>
        <v/>
      </c>
      <c r="K580" s="45"/>
      <c r="L580" s="46" t="str">
        <f>IF(OR(K580="لم يدفع",B580=""),"",IF(K580="تأمين فقط",0,IF(K580="اشتراك 300",300,IF(F580&lt;14,IFERROR(VLOOKUP(SUBSTITUTE(SUBSTITUTE(H580,"~","~~"),"*","~*"),إعدادات_الأنواع!$A$4:$D$40,3,FALSE()),0),IFERROR(VLOOKUP(SUBSTITUTE(SUBSTITUTE(H580,"~","~~"),"*","~*"),إعدادات_الأنواع!$A$4:$D$40,4,FALSE()),0)))))</f>
        <v/>
      </c>
      <c r="M580" s="47" t="str">
        <f>IF(OR(K580="لم يدفع",B580=""),"",IFERROR(VLOOKUP(SUBSTITUTE(SUBSTITUTE(H580,"~","~~"),"*","~*"),إعدادات_الأنواع!$A$4:$E$40,5,FALSE()),0))</f>
        <v/>
      </c>
      <c r="N580" s="47" t="str">
        <f>IF(OR(K580="لم يدفع",K580="تأمين فقط",K580="اشتراك 300",B580=""),"",IFERROR(VLOOKUP(SUBSTITUTE(SUBSTITUTE(H580,"~","~~"),"*","~*"),إعدادات_الأنواع!$A$4:$F$40,6,FALSE()),0))</f>
        <v/>
      </c>
      <c r="O580" s="55" t="str">
        <f t="shared" si="38"/>
        <v/>
      </c>
      <c r="P580" s="48" t="str">
        <f t="shared" ca="1" si="39"/>
        <v/>
      </c>
      <c r="Q580" s="52"/>
      <c r="R580" s="49"/>
      <c r="S580" s="50" t="str">
        <f>IF(B580="","",COUNTA(التجديد!E580:E580))</f>
        <v/>
      </c>
      <c r="T580" s="51" t="str">
        <f>IF(B580="","",IFERROR(VLOOKUP(SUBSTITUTE(SUBSTITUTE(H580,"~","~~"),"*","~*"),إعدادات_الأنواع!$A$4:$B$40,2,FALSE()),"?"))</f>
        <v/>
      </c>
    </row>
    <row r="581" spans="1:20" ht="15" customHeight="1">
      <c r="A581" s="20" t="str">
        <f>IF(B581="","",IF(T581="?","⚠️ نوع غير معرف",T581&amp;TEXT(COUNTIFS($T$3:T581,T581),"000")))</f>
        <v/>
      </c>
      <c r="B581" s="38"/>
      <c r="C581" s="38"/>
      <c r="D581" s="39"/>
      <c r="E581" s="54"/>
      <c r="F581" s="41" t="str">
        <f t="shared" ca="1" si="36"/>
        <v/>
      </c>
      <c r="G581" s="42"/>
      <c r="H581" s="37"/>
      <c r="I581" s="43"/>
      <c r="J581" s="44" t="str">
        <f t="shared" si="37"/>
        <v/>
      </c>
      <c r="K581" s="45"/>
      <c r="L581" s="46" t="str">
        <f>IF(OR(K581="لم يدفع",B581=""),"",IF(K581="تأمين فقط",0,IF(K581="اشتراك 300",300,IF(F581&lt;14,IFERROR(VLOOKUP(SUBSTITUTE(SUBSTITUTE(H581,"~","~~"),"*","~*"),إعدادات_الأنواع!$A$4:$D$40,3,FALSE()),0),IFERROR(VLOOKUP(SUBSTITUTE(SUBSTITUTE(H581,"~","~~"),"*","~*"),إعدادات_الأنواع!$A$4:$D$40,4,FALSE()),0)))))</f>
        <v/>
      </c>
      <c r="M581" s="47" t="str">
        <f>IF(OR(K581="لم يدفع",B581=""),"",IFERROR(VLOOKUP(SUBSTITUTE(SUBSTITUTE(H581,"~","~~"),"*","~*"),إعدادات_الأنواع!$A$4:$E$40,5,FALSE()),0))</f>
        <v/>
      </c>
      <c r="N581" s="47" t="str">
        <f>IF(OR(K581="لم يدفع",K581="تأمين فقط",K581="اشتراك 300",B581=""),"",IFERROR(VLOOKUP(SUBSTITUTE(SUBSTITUTE(H581,"~","~~"),"*","~*"),إعدادات_الأنواع!$A$4:$F$40,6,FALSE()),0))</f>
        <v/>
      </c>
      <c r="O581" s="55" t="str">
        <f t="shared" si="38"/>
        <v/>
      </c>
      <c r="P581" s="48" t="str">
        <f t="shared" ca="1" si="39"/>
        <v/>
      </c>
      <c r="Q581" s="52"/>
      <c r="R581" s="49"/>
      <c r="S581" s="50" t="str">
        <f>IF(B581="","",COUNTA(التجديد!E581:E581))</f>
        <v/>
      </c>
      <c r="T581" s="51" t="str">
        <f>IF(B581="","",IFERROR(VLOOKUP(SUBSTITUTE(SUBSTITUTE(H581,"~","~~"),"*","~*"),إعدادات_الأنواع!$A$4:$B$40,2,FALSE()),"?"))</f>
        <v/>
      </c>
    </row>
    <row r="582" spans="1:20" ht="15" customHeight="1">
      <c r="A582" s="20" t="str">
        <f>IF(B582="","",IF(T582="?","⚠️ نوع غير معرف",T582&amp;TEXT(COUNTIFS($T$3:T582,T582),"000")))</f>
        <v/>
      </c>
      <c r="B582" s="38"/>
      <c r="C582" s="38"/>
      <c r="D582" s="39"/>
      <c r="E582" s="54"/>
      <c r="F582" s="41" t="str">
        <f t="shared" ca="1" si="36"/>
        <v/>
      </c>
      <c r="G582" s="42"/>
      <c r="H582" s="37"/>
      <c r="I582" s="43"/>
      <c r="J582" s="44" t="str">
        <f t="shared" si="37"/>
        <v/>
      </c>
      <c r="K582" s="45"/>
      <c r="L582" s="46" t="str">
        <f>IF(OR(K582="لم يدفع",B582=""),"",IF(K582="تأمين فقط",0,IF(K582="اشتراك 300",300,IF(F582&lt;14,IFERROR(VLOOKUP(SUBSTITUTE(SUBSTITUTE(H582,"~","~~"),"*","~*"),إعدادات_الأنواع!$A$4:$D$40,3,FALSE()),0),IFERROR(VLOOKUP(SUBSTITUTE(SUBSTITUTE(H582,"~","~~"),"*","~*"),إعدادات_الأنواع!$A$4:$D$40,4,FALSE()),0)))))</f>
        <v/>
      </c>
      <c r="M582" s="47" t="str">
        <f>IF(OR(K582="لم يدفع",B582=""),"",IFERROR(VLOOKUP(SUBSTITUTE(SUBSTITUTE(H582,"~","~~"),"*","~*"),إعدادات_الأنواع!$A$4:$E$40,5,FALSE()),0))</f>
        <v/>
      </c>
      <c r="N582" s="47" t="str">
        <f>IF(OR(K582="لم يدفع",K582="تأمين فقط",K582="اشتراك 300",B582=""),"",IFERROR(VLOOKUP(SUBSTITUTE(SUBSTITUTE(H582,"~","~~"),"*","~*"),إعدادات_الأنواع!$A$4:$F$40,6,FALSE()),0))</f>
        <v/>
      </c>
      <c r="O582" s="55" t="str">
        <f t="shared" si="38"/>
        <v/>
      </c>
      <c r="P582" s="48" t="str">
        <f t="shared" ca="1" si="39"/>
        <v/>
      </c>
      <c r="Q582" s="52"/>
      <c r="R582" s="49"/>
      <c r="S582" s="50" t="str">
        <f>IF(B582="","",COUNTA(التجديد!E582:E582))</f>
        <v/>
      </c>
      <c r="T582" s="51" t="str">
        <f>IF(B582="","",IFERROR(VLOOKUP(SUBSTITUTE(SUBSTITUTE(H582,"~","~~"),"*","~*"),إعدادات_الأنواع!$A$4:$B$40,2,FALSE()),"?"))</f>
        <v/>
      </c>
    </row>
    <row r="583" spans="1:20" ht="15" customHeight="1">
      <c r="A583" s="20" t="str">
        <f>IF(B583="","",IF(T583="?","⚠️ نوع غير معرف",T583&amp;TEXT(COUNTIFS($T$3:T583,T583),"000")))</f>
        <v/>
      </c>
      <c r="B583" s="38"/>
      <c r="C583" s="38"/>
      <c r="D583" s="39"/>
      <c r="E583" s="54"/>
      <c r="F583" s="41" t="str">
        <f t="shared" ca="1" si="36"/>
        <v/>
      </c>
      <c r="G583" s="42"/>
      <c r="H583" s="37"/>
      <c r="I583" s="43"/>
      <c r="J583" s="44" t="str">
        <f t="shared" si="37"/>
        <v/>
      </c>
      <c r="K583" s="45"/>
      <c r="L583" s="46" t="str">
        <f>IF(OR(K583="لم يدفع",B583=""),"",IF(K583="تأمين فقط",0,IF(K583="اشتراك 300",300,IF(F583&lt;14,IFERROR(VLOOKUP(SUBSTITUTE(SUBSTITUTE(H583,"~","~~"),"*","~*"),إعدادات_الأنواع!$A$4:$D$40,3,FALSE()),0),IFERROR(VLOOKUP(SUBSTITUTE(SUBSTITUTE(H583,"~","~~"),"*","~*"),إعدادات_الأنواع!$A$4:$D$40,4,FALSE()),0)))))</f>
        <v/>
      </c>
      <c r="M583" s="47" t="str">
        <f>IF(OR(K583="لم يدفع",B583=""),"",IFERROR(VLOOKUP(SUBSTITUTE(SUBSTITUTE(H583,"~","~~"),"*","~*"),إعدادات_الأنواع!$A$4:$E$40,5,FALSE()),0))</f>
        <v/>
      </c>
      <c r="N583" s="47" t="str">
        <f>IF(OR(K583="لم يدفع",K583="تأمين فقط",K583="اشتراك 300",B583=""),"",IFERROR(VLOOKUP(SUBSTITUTE(SUBSTITUTE(H583,"~","~~"),"*","~*"),إعدادات_الأنواع!$A$4:$F$40,6,FALSE()),0))</f>
        <v/>
      </c>
      <c r="O583" s="55" t="str">
        <f t="shared" si="38"/>
        <v/>
      </c>
      <c r="P583" s="48" t="str">
        <f t="shared" ca="1" si="39"/>
        <v/>
      </c>
      <c r="Q583" s="52"/>
      <c r="R583" s="49"/>
      <c r="S583" s="50" t="str">
        <f>IF(B583="","",COUNTA(التجديد!E583:E583))</f>
        <v/>
      </c>
      <c r="T583" s="51" t="str">
        <f>IF(B583="","",IFERROR(VLOOKUP(SUBSTITUTE(SUBSTITUTE(H583,"~","~~"),"*","~*"),إعدادات_الأنواع!$A$4:$B$40,2,FALSE()),"?"))</f>
        <v/>
      </c>
    </row>
    <row r="584" spans="1:20" ht="15" customHeight="1">
      <c r="A584" s="20" t="str">
        <f>IF(B584="","",IF(T584="?","⚠️ نوع غير معرف",T584&amp;TEXT(COUNTIFS($T$3:T584,T584),"000")))</f>
        <v/>
      </c>
      <c r="B584" s="38"/>
      <c r="C584" s="38"/>
      <c r="D584" s="39"/>
      <c r="E584" s="54"/>
      <c r="F584" s="41" t="str">
        <f t="shared" ca="1" si="36"/>
        <v/>
      </c>
      <c r="G584" s="42"/>
      <c r="H584" s="37"/>
      <c r="I584" s="43"/>
      <c r="J584" s="44" t="str">
        <f t="shared" si="37"/>
        <v/>
      </c>
      <c r="K584" s="45"/>
      <c r="L584" s="46" t="str">
        <f>IF(OR(K584="لم يدفع",B584=""),"",IF(K584="تأمين فقط",0,IF(K584="اشتراك 300",300,IF(F584&lt;14,IFERROR(VLOOKUP(SUBSTITUTE(SUBSTITUTE(H584,"~","~~"),"*","~*"),إعدادات_الأنواع!$A$4:$D$40,3,FALSE()),0),IFERROR(VLOOKUP(SUBSTITUTE(SUBSTITUTE(H584,"~","~~"),"*","~*"),إعدادات_الأنواع!$A$4:$D$40,4,FALSE()),0)))))</f>
        <v/>
      </c>
      <c r="M584" s="47" t="str">
        <f>IF(OR(K584="لم يدفع",B584=""),"",IFERROR(VLOOKUP(SUBSTITUTE(SUBSTITUTE(H584,"~","~~"),"*","~*"),إعدادات_الأنواع!$A$4:$E$40,5,FALSE()),0))</f>
        <v/>
      </c>
      <c r="N584" s="47" t="str">
        <f>IF(OR(K584="لم يدفع",K584="تأمين فقط",K584="اشتراك 300",B584=""),"",IFERROR(VLOOKUP(SUBSTITUTE(SUBSTITUTE(H584,"~","~~"),"*","~*"),إعدادات_الأنواع!$A$4:$F$40,6,FALSE()),0))</f>
        <v/>
      </c>
      <c r="O584" s="55" t="str">
        <f t="shared" si="38"/>
        <v/>
      </c>
      <c r="P584" s="48" t="str">
        <f t="shared" ca="1" si="39"/>
        <v/>
      </c>
      <c r="Q584" s="52"/>
      <c r="R584" s="49"/>
      <c r="S584" s="50" t="str">
        <f>IF(B584="","",COUNTA(التجديد!E584:E584))</f>
        <v/>
      </c>
      <c r="T584" s="51" t="str">
        <f>IF(B584="","",IFERROR(VLOOKUP(SUBSTITUTE(SUBSTITUTE(H584,"~","~~"),"*","~*"),إعدادات_الأنواع!$A$4:$B$40,2,FALSE()),"?"))</f>
        <v/>
      </c>
    </row>
    <row r="585" spans="1:20" ht="15" customHeight="1">
      <c r="A585" s="20" t="str">
        <f>IF(B585="","",IF(T585="?","⚠️ نوع غير معرف",T585&amp;TEXT(COUNTIFS($T$3:T585,T585),"000")))</f>
        <v/>
      </c>
      <c r="B585" s="38"/>
      <c r="C585" s="38"/>
      <c r="D585" s="39"/>
      <c r="E585" s="54"/>
      <c r="F585" s="41" t="str">
        <f t="shared" ca="1" si="36"/>
        <v/>
      </c>
      <c r="G585" s="42"/>
      <c r="H585" s="37"/>
      <c r="I585" s="43"/>
      <c r="J585" s="44" t="str">
        <f t="shared" si="37"/>
        <v/>
      </c>
      <c r="K585" s="45"/>
      <c r="L585" s="46" t="str">
        <f>IF(OR(K585="لم يدفع",B585=""),"",IF(K585="تأمين فقط",0,IF(K585="اشتراك 300",300,IF(F585&lt;14,IFERROR(VLOOKUP(SUBSTITUTE(SUBSTITUTE(H585,"~","~~"),"*","~*"),إعدادات_الأنواع!$A$4:$D$40,3,FALSE()),0),IFERROR(VLOOKUP(SUBSTITUTE(SUBSTITUTE(H585,"~","~~"),"*","~*"),إعدادات_الأنواع!$A$4:$D$40,4,FALSE()),0)))))</f>
        <v/>
      </c>
      <c r="M585" s="47" t="str">
        <f>IF(OR(K585="لم يدفع",B585=""),"",IFERROR(VLOOKUP(SUBSTITUTE(SUBSTITUTE(H585,"~","~~"),"*","~*"),إعدادات_الأنواع!$A$4:$E$40,5,FALSE()),0))</f>
        <v/>
      </c>
      <c r="N585" s="47" t="str">
        <f>IF(OR(K585="لم يدفع",K585="تأمين فقط",K585="اشتراك 300",B585=""),"",IFERROR(VLOOKUP(SUBSTITUTE(SUBSTITUTE(H585,"~","~~"),"*","~*"),إعدادات_الأنواع!$A$4:$F$40,6,FALSE()),0))</f>
        <v/>
      </c>
      <c r="O585" s="55" t="str">
        <f t="shared" si="38"/>
        <v/>
      </c>
      <c r="P585" s="48" t="str">
        <f t="shared" ca="1" si="39"/>
        <v/>
      </c>
      <c r="Q585" s="52"/>
      <c r="R585" s="49"/>
      <c r="S585" s="50" t="str">
        <f>IF(B585="","",COUNTA(التجديد!E585:E585))</f>
        <v/>
      </c>
      <c r="T585" s="51" t="str">
        <f>IF(B585="","",IFERROR(VLOOKUP(SUBSTITUTE(SUBSTITUTE(H585,"~","~~"),"*","~*"),إعدادات_الأنواع!$A$4:$B$40,2,FALSE()),"?"))</f>
        <v/>
      </c>
    </row>
    <row r="586" spans="1:20" ht="15" customHeight="1">
      <c r="A586" s="20" t="str">
        <f>IF(B586="","",IF(T586="?","⚠️ نوع غير معرف",T586&amp;TEXT(COUNTIFS($T$3:T586,T586),"000")))</f>
        <v/>
      </c>
      <c r="B586" s="38"/>
      <c r="C586" s="38"/>
      <c r="D586" s="39"/>
      <c r="E586" s="54"/>
      <c r="F586" s="41" t="str">
        <f t="shared" ca="1" si="36"/>
        <v/>
      </c>
      <c r="G586" s="42"/>
      <c r="H586" s="37"/>
      <c r="I586" s="43"/>
      <c r="J586" s="44" t="str">
        <f t="shared" si="37"/>
        <v/>
      </c>
      <c r="K586" s="45"/>
      <c r="L586" s="46" t="str">
        <f>IF(OR(K586="لم يدفع",B586=""),"",IF(K586="تأمين فقط",0,IF(K586="اشتراك 300",300,IF(F586&lt;14,IFERROR(VLOOKUP(SUBSTITUTE(SUBSTITUTE(H586,"~","~~"),"*","~*"),إعدادات_الأنواع!$A$4:$D$40,3,FALSE()),0),IFERROR(VLOOKUP(SUBSTITUTE(SUBSTITUTE(H586,"~","~~"),"*","~*"),إعدادات_الأنواع!$A$4:$D$40,4,FALSE()),0)))))</f>
        <v/>
      </c>
      <c r="M586" s="47" t="str">
        <f>IF(OR(K586="لم يدفع",B586=""),"",IFERROR(VLOOKUP(SUBSTITUTE(SUBSTITUTE(H586,"~","~~"),"*","~*"),إعدادات_الأنواع!$A$4:$E$40,5,FALSE()),0))</f>
        <v/>
      </c>
      <c r="N586" s="47" t="str">
        <f>IF(OR(K586="لم يدفع",K586="تأمين فقط",K586="اشتراك 300",B586=""),"",IFERROR(VLOOKUP(SUBSTITUTE(SUBSTITUTE(H586,"~","~~"),"*","~*"),إعدادات_الأنواع!$A$4:$F$40,6,FALSE()),0))</f>
        <v/>
      </c>
      <c r="O586" s="55" t="str">
        <f t="shared" si="38"/>
        <v/>
      </c>
      <c r="P586" s="48" t="str">
        <f t="shared" ca="1" si="39"/>
        <v/>
      </c>
      <c r="Q586" s="52"/>
      <c r="R586" s="49"/>
      <c r="S586" s="50" t="str">
        <f>IF(B586="","",COUNTA(التجديد!E586:E586))</f>
        <v/>
      </c>
      <c r="T586" s="51" t="str">
        <f>IF(B586="","",IFERROR(VLOOKUP(SUBSTITUTE(SUBSTITUTE(H586,"~","~~"),"*","~*"),إعدادات_الأنواع!$A$4:$B$40,2,FALSE()),"?"))</f>
        <v/>
      </c>
    </row>
    <row r="587" spans="1:20" ht="15" customHeight="1">
      <c r="A587" s="20" t="str">
        <f>IF(B587="","",IF(T587="?","⚠️ نوع غير معرف",T587&amp;TEXT(COUNTIFS($T$3:T587,T587),"000")))</f>
        <v/>
      </c>
      <c r="B587" s="38"/>
      <c r="C587" s="38"/>
      <c r="D587" s="39"/>
      <c r="E587" s="54"/>
      <c r="F587" s="41" t="str">
        <f t="shared" ca="1" si="36"/>
        <v/>
      </c>
      <c r="G587" s="42"/>
      <c r="H587" s="37"/>
      <c r="I587" s="43"/>
      <c r="J587" s="44" t="str">
        <f t="shared" si="37"/>
        <v/>
      </c>
      <c r="K587" s="45"/>
      <c r="L587" s="46" t="str">
        <f>IF(OR(K587="لم يدفع",B587=""),"",IF(K587="تأمين فقط",0,IF(K587="اشتراك 300",300,IF(F587&lt;14,IFERROR(VLOOKUP(SUBSTITUTE(SUBSTITUTE(H587,"~","~~"),"*","~*"),إعدادات_الأنواع!$A$4:$D$40,3,FALSE()),0),IFERROR(VLOOKUP(SUBSTITUTE(SUBSTITUTE(H587,"~","~~"),"*","~*"),إعدادات_الأنواع!$A$4:$D$40,4,FALSE()),0)))))</f>
        <v/>
      </c>
      <c r="M587" s="47" t="str">
        <f>IF(OR(K587="لم يدفع",B587=""),"",IFERROR(VLOOKUP(SUBSTITUTE(SUBSTITUTE(H587,"~","~~"),"*","~*"),إعدادات_الأنواع!$A$4:$E$40,5,FALSE()),0))</f>
        <v/>
      </c>
      <c r="N587" s="47" t="str">
        <f>IF(OR(K587="لم يدفع",K587="تأمين فقط",K587="اشتراك 300",B587=""),"",IFERROR(VLOOKUP(SUBSTITUTE(SUBSTITUTE(H587,"~","~~"),"*","~*"),إعدادات_الأنواع!$A$4:$F$40,6,FALSE()),0))</f>
        <v/>
      </c>
      <c r="O587" s="55" t="str">
        <f t="shared" si="38"/>
        <v/>
      </c>
      <c r="P587" s="48" t="str">
        <f t="shared" ca="1" si="39"/>
        <v/>
      </c>
      <c r="Q587" s="52"/>
      <c r="R587" s="49"/>
      <c r="S587" s="50" t="str">
        <f>IF(B587="","",COUNTA(التجديد!E587:E587))</f>
        <v/>
      </c>
      <c r="T587" s="51" t="str">
        <f>IF(B587="","",IFERROR(VLOOKUP(SUBSTITUTE(SUBSTITUTE(H587,"~","~~"),"*","~*"),إعدادات_الأنواع!$A$4:$B$40,2,FALSE()),"?"))</f>
        <v/>
      </c>
    </row>
    <row r="588" spans="1:20" ht="15" customHeight="1">
      <c r="A588" s="20" t="str">
        <f>IF(B588="","",IF(T588="?","⚠️ نوع غير معرف",T588&amp;TEXT(COUNTIFS($T$3:T588,T588),"000")))</f>
        <v/>
      </c>
      <c r="B588" s="38"/>
      <c r="C588" s="38"/>
      <c r="D588" s="39"/>
      <c r="E588" s="54"/>
      <c r="F588" s="41" t="str">
        <f t="shared" ca="1" si="36"/>
        <v/>
      </c>
      <c r="G588" s="42"/>
      <c r="H588" s="37"/>
      <c r="I588" s="43"/>
      <c r="J588" s="44" t="str">
        <f t="shared" si="37"/>
        <v/>
      </c>
      <c r="K588" s="45"/>
      <c r="L588" s="46" t="str">
        <f>IF(OR(K588="لم يدفع",B588=""),"",IF(K588="تأمين فقط",0,IF(K588="اشتراك 300",300,IF(F588&lt;14,IFERROR(VLOOKUP(SUBSTITUTE(SUBSTITUTE(H588,"~","~~"),"*","~*"),إعدادات_الأنواع!$A$4:$D$40,3,FALSE()),0),IFERROR(VLOOKUP(SUBSTITUTE(SUBSTITUTE(H588,"~","~~"),"*","~*"),إعدادات_الأنواع!$A$4:$D$40,4,FALSE()),0)))))</f>
        <v/>
      </c>
      <c r="M588" s="47" t="str">
        <f>IF(OR(K588="لم يدفع",B588=""),"",IFERROR(VLOOKUP(SUBSTITUTE(SUBSTITUTE(H588,"~","~~"),"*","~*"),إعدادات_الأنواع!$A$4:$E$40,5,FALSE()),0))</f>
        <v/>
      </c>
      <c r="N588" s="47" t="str">
        <f>IF(OR(K588="لم يدفع",K588="تأمين فقط",K588="اشتراك 300",B588=""),"",IFERROR(VLOOKUP(SUBSTITUTE(SUBSTITUTE(H588,"~","~~"),"*","~*"),إعدادات_الأنواع!$A$4:$F$40,6,FALSE()),0))</f>
        <v/>
      </c>
      <c r="O588" s="55" t="str">
        <f t="shared" si="38"/>
        <v/>
      </c>
      <c r="P588" s="48" t="str">
        <f t="shared" ca="1" si="39"/>
        <v/>
      </c>
      <c r="Q588" s="52"/>
      <c r="R588" s="49"/>
      <c r="S588" s="50" t="str">
        <f>IF(B588="","",COUNTA(التجديد!E588:E588))</f>
        <v/>
      </c>
      <c r="T588" s="51" t="str">
        <f>IF(B588="","",IFERROR(VLOOKUP(SUBSTITUTE(SUBSTITUTE(H588,"~","~~"),"*","~*"),إعدادات_الأنواع!$A$4:$B$40,2,FALSE()),"?"))</f>
        <v/>
      </c>
    </row>
    <row r="589" spans="1:20" ht="15" customHeight="1">
      <c r="A589" s="20" t="str">
        <f>IF(B589="","",IF(T589="?","⚠️ نوع غير معرف",T589&amp;TEXT(COUNTIFS($T$3:T589,T589),"000")))</f>
        <v/>
      </c>
      <c r="B589" s="38"/>
      <c r="C589" s="38"/>
      <c r="D589" s="39"/>
      <c r="E589" s="54"/>
      <c r="F589" s="41" t="str">
        <f t="shared" ca="1" si="36"/>
        <v/>
      </c>
      <c r="G589" s="42"/>
      <c r="H589" s="37"/>
      <c r="I589" s="43"/>
      <c r="J589" s="44" t="str">
        <f t="shared" si="37"/>
        <v/>
      </c>
      <c r="K589" s="45"/>
      <c r="L589" s="46" t="str">
        <f>IF(OR(K589="لم يدفع",B589=""),"",IF(K589="تأمين فقط",0,IF(K589="اشتراك 300",300,IF(F589&lt;14,IFERROR(VLOOKUP(SUBSTITUTE(SUBSTITUTE(H589,"~","~~"),"*","~*"),إعدادات_الأنواع!$A$4:$D$40,3,FALSE()),0),IFERROR(VLOOKUP(SUBSTITUTE(SUBSTITUTE(H589,"~","~~"),"*","~*"),إعدادات_الأنواع!$A$4:$D$40,4,FALSE()),0)))))</f>
        <v/>
      </c>
      <c r="M589" s="47" t="str">
        <f>IF(OR(K589="لم يدفع",B589=""),"",IFERROR(VLOOKUP(SUBSTITUTE(SUBSTITUTE(H589,"~","~~"),"*","~*"),إعدادات_الأنواع!$A$4:$E$40,5,FALSE()),0))</f>
        <v/>
      </c>
      <c r="N589" s="47" t="str">
        <f>IF(OR(K589="لم يدفع",K589="تأمين فقط",K589="اشتراك 300",B589=""),"",IFERROR(VLOOKUP(SUBSTITUTE(SUBSTITUTE(H589,"~","~~"),"*","~*"),إعدادات_الأنواع!$A$4:$F$40,6,FALSE()),0))</f>
        <v/>
      </c>
      <c r="O589" s="55" t="str">
        <f t="shared" si="38"/>
        <v/>
      </c>
      <c r="P589" s="48" t="str">
        <f t="shared" ca="1" si="39"/>
        <v/>
      </c>
      <c r="Q589" s="52"/>
      <c r="R589" s="49"/>
      <c r="S589" s="50" t="str">
        <f>IF(B589="","",COUNTA(التجديد!E589:E589))</f>
        <v/>
      </c>
      <c r="T589" s="51" t="str">
        <f>IF(B589="","",IFERROR(VLOOKUP(SUBSTITUTE(SUBSTITUTE(H589,"~","~~"),"*","~*"),إعدادات_الأنواع!$A$4:$B$40,2,FALSE()),"?"))</f>
        <v/>
      </c>
    </row>
    <row r="590" spans="1:20" ht="15" customHeight="1">
      <c r="A590" s="20" t="str">
        <f>IF(B590="","",IF(T590="?","⚠️ نوع غير معرف",T590&amp;TEXT(COUNTIFS($T$3:T590,T590),"000")))</f>
        <v/>
      </c>
      <c r="B590" s="38"/>
      <c r="C590" s="38"/>
      <c r="D590" s="39"/>
      <c r="E590" s="54"/>
      <c r="F590" s="41" t="str">
        <f t="shared" ca="1" si="36"/>
        <v/>
      </c>
      <c r="G590" s="42"/>
      <c r="H590" s="37"/>
      <c r="I590" s="43"/>
      <c r="J590" s="44" t="str">
        <f t="shared" si="37"/>
        <v/>
      </c>
      <c r="K590" s="45"/>
      <c r="L590" s="46" t="str">
        <f>IF(OR(K590="لم يدفع",B590=""),"",IF(K590="تأمين فقط",0,IF(K590="اشتراك 300",300,IF(F590&lt;14,IFERROR(VLOOKUP(SUBSTITUTE(SUBSTITUTE(H590,"~","~~"),"*","~*"),إعدادات_الأنواع!$A$4:$D$40,3,FALSE()),0),IFERROR(VLOOKUP(SUBSTITUTE(SUBSTITUTE(H590,"~","~~"),"*","~*"),إعدادات_الأنواع!$A$4:$D$40,4,FALSE()),0)))))</f>
        <v/>
      </c>
      <c r="M590" s="47" t="str">
        <f>IF(OR(K590="لم يدفع",B590=""),"",IFERROR(VLOOKUP(SUBSTITUTE(SUBSTITUTE(H590,"~","~~"),"*","~*"),إعدادات_الأنواع!$A$4:$E$40,5,FALSE()),0))</f>
        <v/>
      </c>
      <c r="N590" s="47" t="str">
        <f>IF(OR(K590="لم يدفع",K590="تأمين فقط",K590="اشتراك 300",B590=""),"",IFERROR(VLOOKUP(SUBSTITUTE(SUBSTITUTE(H590,"~","~~"),"*","~*"),إعدادات_الأنواع!$A$4:$F$40,6,FALSE()),0))</f>
        <v/>
      </c>
      <c r="O590" s="55" t="str">
        <f t="shared" si="38"/>
        <v/>
      </c>
      <c r="P590" s="48" t="str">
        <f t="shared" ca="1" si="39"/>
        <v/>
      </c>
      <c r="Q590" s="52"/>
      <c r="R590" s="49"/>
      <c r="S590" s="50" t="str">
        <f>IF(B590="","",COUNTA(التجديد!E590:E590))</f>
        <v/>
      </c>
      <c r="T590" s="51" t="str">
        <f>IF(B590="","",IFERROR(VLOOKUP(SUBSTITUTE(SUBSTITUTE(H590,"~","~~"),"*","~*"),إعدادات_الأنواع!$A$4:$B$40,2,FALSE()),"?"))</f>
        <v/>
      </c>
    </row>
    <row r="591" spans="1:20" ht="15" customHeight="1">
      <c r="A591" s="20" t="str">
        <f>IF(B591="","",IF(T591="?","⚠️ نوع غير معرف",T591&amp;TEXT(COUNTIFS($T$3:T591,T591),"000")))</f>
        <v/>
      </c>
      <c r="B591" s="38"/>
      <c r="C591" s="38"/>
      <c r="D591" s="39"/>
      <c r="E591" s="54"/>
      <c r="F591" s="41" t="str">
        <f t="shared" ca="1" si="36"/>
        <v/>
      </c>
      <c r="G591" s="42"/>
      <c r="H591" s="37"/>
      <c r="I591" s="43"/>
      <c r="J591" s="44" t="str">
        <f t="shared" si="37"/>
        <v/>
      </c>
      <c r="K591" s="45"/>
      <c r="L591" s="46" t="str">
        <f>IF(OR(K591="لم يدفع",B591=""),"",IF(K591="تأمين فقط",0,IF(K591="اشتراك 300",300,IF(F591&lt;14,IFERROR(VLOOKUP(SUBSTITUTE(SUBSTITUTE(H591,"~","~~"),"*","~*"),إعدادات_الأنواع!$A$4:$D$40,3,FALSE()),0),IFERROR(VLOOKUP(SUBSTITUTE(SUBSTITUTE(H591,"~","~~"),"*","~*"),إعدادات_الأنواع!$A$4:$D$40,4,FALSE()),0)))))</f>
        <v/>
      </c>
      <c r="M591" s="47" t="str">
        <f>IF(OR(K591="لم يدفع",B591=""),"",IFERROR(VLOOKUP(SUBSTITUTE(SUBSTITUTE(H591,"~","~~"),"*","~*"),إعدادات_الأنواع!$A$4:$E$40,5,FALSE()),0))</f>
        <v/>
      </c>
      <c r="N591" s="47" t="str">
        <f>IF(OR(K591="لم يدفع",K591="تأمين فقط",K591="اشتراك 300",B591=""),"",IFERROR(VLOOKUP(SUBSTITUTE(SUBSTITUTE(H591,"~","~~"),"*","~*"),إعدادات_الأنواع!$A$4:$F$40,6,FALSE()),0))</f>
        <v/>
      </c>
      <c r="O591" s="55" t="str">
        <f t="shared" si="38"/>
        <v/>
      </c>
      <c r="P591" s="48" t="str">
        <f t="shared" ca="1" si="39"/>
        <v/>
      </c>
      <c r="Q591" s="52"/>
      <c r="R591" s="49"/>
      <c r="S591" s="50" t="str">
        <f>IF(B591="","",COUNTA(التجديد!E591:E591))</f>
        <v/>
      </c>
      <c r="T591" s="51" t="str">
        <f>IF(B591="","",IFERROR(VLOOKUP(SUBSTITUTE(SUBSTITUTE(H591,"~","~~"),"*","~*"),إعدادات_الأنواع!$A$4:$B$40,2,FALSE()),"?"))</f>
        <v/>
      </c>
    </row>
    <row r="592" spans="1:20" ht="15" customHeight="1">
      <c r="A592" s="20" t="str">
        <f>IF(B592="","",IF(T592="?","⚠️ نوع غير معرف",T592&amp;TEXT(COUNTIFS($T$3:T592,T592),"000")))</f>
        <v/>
      </c>
      <c r="B592" s="38"/>
      <c r="C592" s="38"/>
      <c r="D592" s="39"/>
      <c r="E592" s="54"/>
      <c r="F592" s="41" t="str">
        <f t="shared" ca="1" si="36"/>
        <v/>
      </c>
      <c r="G592" s="42"/>
      <c r="H592" s="37"/>
      <c r="I592" s="43"/>
      <c r="J592" s="44" t="str">
        <f t="shared" si="37"/>
        <v/>
      </c>
      <c r="K592" s="45"/>
      <c r="L592" s="46" t="str">
        <f>IF(OR(K592="لم يدفع",B592=""),"",IF(K592="تأمين فقط",0,IF(K592="اشتراك 300",300,IF(F592&lt;14,IFERROR(VLOOKUP(SUBSTITUTE(SUBSTITUTE(H592,"~","~~"),"*","~*"),إعدادات_الأنواع!$A$4:$D$40,3,FALSE()),0),IFERROR(VLOOKUP(SUBSTITUTE(SUBSTITUTE(H592,"~","~~"),"*","~*"),إعدادات_الأنواع!$A$4:$D$40,4,FALSE()),0)))))</f>
        <v/>
      </c>
      <c r="M592" s="47" t="str">
        <f>IF(OR(K592="لم يدفع",B592=""),"",IFERROR(VLOOKUP(SUBSTITUTE(SUBSTITUTE(H592,"~","~~"),"*","~*"),إعدادات_الأنواع!$A$4:$E$40,5,FALSE()),0))</f>
        <v/>
      </c>
      <c r="N592" s="47" t="str">
        <f>IF(OR(K592="لم يدفع",K592="تأمين فقط",K592="اشتراك 300",B592=""),"",IFERROR(VLOOKUP(SUBSTITUTE(SUBSTITUTE(H592,"~","~~"),"*","~*"),إعدادات_الأنواع!$A$4:$F$40,6,FALSE()),0))</f>
        <v/>
      </c>
      <c r="O592" s="55" t="str">
        <f t="shared" si="38"/>
        <v/>
      </c>
      <c r="P592" s="48" t="str">
        <f t="shared" ca="1" si="39"/>
        <v/>
      </c>
      <c r="Q592" s="52"/>
      <c r="R592" s="49"/>
      <c r="S592" s="50" t="str">
        <f>IF(B592="","",COUNTA(التجديد!E592:E592))</f>
        <v/>
      </c>
      <c r="T592" s="51" t="str">
        <f>IF(B592="","",IFERROR(VLOOKUP(SUBSTITUTE(SUBSTITUTE(H592,"~","~~"),"*","~*"),إعدادات_الأنواع!$A$4:$B$40,2,FALSE()),"?"))</f>
        <v/>
      </c>
    </row>
    <row r="593" spans="1:20" ht="15" customHeight="1">
      <c r="A593" s="20" t="str">
        <f>IF(B593="","",IF(T593="?","⚠️ نوع غير معرف",T593&amp;TEXT(COUNTIFS($T$3:T593,T593),"000")))</f>
        <v/>
      </c>
      <c r="B593" s="38"/>
      <c r="C593" s="38"/>
      <c r="D593" s="39"/>
      <c r="E593" s="54"/>
      <c r="F593" s="41" t="str">
        <f t="shared" ca="1" si="36"/>
        <v/>
      </c>
      <c r="G593" s="42"/>
      <c r="H593" s="37"/>
      <c r="I593" s="43"/>
      <c r="J593" s="44" t="str">
        <f t="shared" si="37"/>
        <v/>
      </c>
      <c r="K593" s="45"/>
      <c r="L593" s="46" t="str">
        <f>IF(OR(K593="لم يدفع",B593=""),"",IF(K593="تأمين فقط",0,IF(K593="اشتراك 300",300,IF(F593&lt;14,IFERROR(VLOOKUP(SUBSTITUTE(SUBSTITUTE(H593,"~","~~"),"*","~*"),إعدادات_الأنواع!$A$4:$D$40,3,FALSE()),0),IFERROR(VLOOKUP(SUBSTITUTE(SUBSTITUTE(H593,"~","~~"),"*","~*"),إعدادات_الأنواع!$A$4:$D$40,4,FALSE()),0)))))</f>
        <v/>
      </c>
      <c r="M593" s="47" t="str">
        <f>IF(OR(K593="لم يدفع",B593=""),"",IFERROR(VLOOKUP(SUBSTITUTE(SUBSTITUTE(H593,"~","~~"),"*","~*"),إعدادات_الأنواع!$A$4:$E$40,5,FALSE()),0))</f>
        <v/>
      </c>
      <c r="N593" s="47" t="str">
        <f>IF(OR(K593="لم يدفع",K593="تأمين فقط",K593="اشتراك 300",B593=""),"",IFERROR(VLOOKUP(SUBSTITUTE(SUBSTITUTE(H593,"~","~~"),"*","~*"),إعدادات_الأنواع!$A$4:$F$40,6,FALSE()),0))</f>
        <v/>
      </c>
      <c r="O593" s="55" t="str">
        <f t="shared" si="38"/>
        <v/>
      </c>
      <c r="P593" s="48" t="str">
        <f t="shared" ca="1" si="39"/>
        <v/>
      </c>
      <c r="Q593" s="52"/>
      <c r="R593" s="49"/>
      <c r="S593" s="50" t="str">
        <f>IF(B593="","",COUNTA(التجديد!E593:E593))</f>
        <v/>
      </c>
      <c r="T593" s="51" t="str">
        <f>IF(B593="","",IFERROR(VLOOKUP(SUBSTITUTE(SUBSTITUTE(H593,"~","~~"),"*","~*"),إعدادات_الأنواع!$A$4:$B$40,2,FALSE()),"?"))</f>
        <v/>
      </c>
    </row>
    <row r="594" spans="1:20" ht="15" customHeight="1">
      <c r="A594" s="20" t="str">
        <f>IF(B594="","",IF(T594="?","⚠️ نوع غير معرف",T594&amp;TEXT(COUNTIFS($T$3:T594,T594),"000")))</f>
        <v/>
      </c>
      <c r="B594" s="38"/>
      <c r="C594" s="38"/>
      <c r="D594" s="39"/>
      <c r="E594" s="54"/>
      <c r="F594" s="41" t="str">
        <f t="shared" ca="1" si="36"/>
        <v/>
      </c>
      <c r="G594" s="42"/>
      <c r="H594" s="37"/>
      <c r="I594" s="43"/>
      <c r="J594" s="44" t="str">
        <f t="shared" si="37"/>
        <v/>
      </c>
      <c r="K594" s="45"/>
      <c r="L594" s="46" t="str">
        <f>IF(OR(K594="لم يدفع",B594=""),"",IF(K594="تأمين فقط",0,IF(K594="اشتراك 300",300,IF(F594&lt;14,IFERROR(VLOOKUP(SUBSTITUTE(SUBSTITUTE(H594,"~","~~"),"*","~*"),إعدادات_الأنواع!$A$4:$D$40,3,FALSE()),0),IFERROR(VLOOKUP(SUBSTITUTE(SUBSTITUTE(H594,"~","~~"),"*","~*"),إعدادات_الأنواع!$A$4:$D$40,4,FALSE()),0)))))</f>
        <v/>
      </c>
      <c r="M594" s="47" t="str">
        <f>IF(OR(K594="لم يدفع",B594=""),"",IFERROR(VLOOKUP(SUBSTITUTE(SUBSTITUTE(H594,"~","~~"),"*","~*"),إعدادات_الأنواع!$A$4:$E$40,5,FALSE()),0))</f>
        <v/>
      </c>
      <c r="N594" s="47" t="str">
        <f>IF(OR(K594="لم يدفع",K594="تأمين فقط",K594="اشتراك 300",B594=""),"",IFERROR(VLOOKUP(SUBSTITUTE(SUBSTITUTE(H594,"~","~~"),"*","~*"),إعدادات_الأنواع!$A$4:$F$40,6,FALSE()),0))</f>
        <v/>
      </c>
      <c r="O594" s="55" t="str">
        <f t="shared" si="38"/>
        <v/>
      </c>
      <c r="P594" s="48" t="str">
        <f t="shared" ca="1" si="39"/>
        <v/>
      </c>
      <c r="Q594" s="52"/>
      <c r="R594" s="49"/>
      <c r="S594" s="50" t="str">
        <f>IF(B594="","",COUNTA(التجديد!E594:E594))</f>
        <v/>
      </c>
      <c r="T594" s="51" t="str">
        <f>IF(B594="","",IFERROR(VLOOKUP(SUBSTITUTE(SUBSTITUTE(H594,"~","~~"),"*","~*"),إعدادات_الأنواع!$A$4:$B$40,2,FALSE()),"?"))</f>
        <v/>
      </c>
    </row>
    <row r="595" spans="1:20" ht="15" customHeight="1">
      <c r="A595" s="20" t="str">
        <f>IF(B595="","",IF(T595="?","⚠️ نوع غير معرف",T595&amp;TEXT(COUNTIFS($T$3:T595,T595),"000")))</f>
        <v/>
      </c>
      <c r="B595" s="38"/>
      <c r="C595" s="38"/>
      <c r="D595" s="39"/>
      <c r="E595" s="54"/>
      <c r="F595" s="41" t="str">
        <f t="shared" ca="1" si="36"/>
        <v/>
      </c>
      <c r="G595" s="42"/>
      <c r="H595" s="37"/>
      <c r="I595" s="43"/>
      <c r="J595" s="44" t="str">
        <f t="shared" si="37"/>
        <v/>
      </c>
      <c r="K595" s="45"/>
      <c r="L595" s="46" t="str">
        <f>IF(OR(K595="لم يدفع",B595=""),"",IF(K595="تأمين فقط",0,IF(K595="اشتراك 300",300,IF(F595&lt;14,IFERROR(VLOOKUP(SUBSTITUTE(SUBSTITUTE(H595,"~","~~"),"*","~*"),إعدادات_الأنواع!$A$4:$D$40,3,FALSE()),0),IFERROR(VLOOKUP(SUBSTITUTE(SUBSTITUTE(H595,"~","~~"),"*","~*"),إعدادات_الأنواع!$A$4:$D$40,4,FALSE()),0)))))</f>
        <v/>
      </c>
      <c r="M595" s="47" t="str">
        <f>IF(OR(K595="لم يدفع",B595=""),"",IFERROR(VLOOKUP(SUBSTITUTE(SUBSTITUTE(H595,"~","~~"),"*","~*"),إعدادات_الأنواع!$A$4:$E$40,5,FALSE()),0))</f>
        <v/>
      </c>
      <c r="N595" s="47" t="str">
        <f>IF(OR(K595="لم يدفع",K595="تأمين فقط",K595="اشتراك 300",B595=""),"",IFERROR(VLOOKUP(SUBSTITUTE(SUBSTITUTE(H595,"~","~~"),"*","~*"),إعدادات_الأنواع!$A$4:$F$40,6,FALSE()),0))</f>
        <v/>
      </c>
      <c r="O595" s="55" t="str">
        <f t="shared" si="38"/>
        <v/>
      </c>
      <c r="P595" s="48" t="str">
        <f t="shared" ca="1" si="39"/>
        <v/>
      </c>
      <c r="Q595" s="52"/>
      <c r="R595" s="49"/>
      <c r="S595" s="50" t="str">
        <f>IF(B595="","",COUNTA(التجديد!E595:E595))</f>
        <v/>
      </c>
      <c r="T595" s="51" t="str">
        <f>IF(B595="","",IFERROR(VLOOKUP(SUBSTITUTE(SUBSTITUTE(H595,"~","~~"),"*","~*"),إعدادات_الأنواع!$A$4:$B$40,2,FALSE()),"?"))</f>
        <v/>
      </c>
    </row>
    <row r="596" spans="1:20" ht="15" customHeight="1">
      <c r="A596" s="20" t="str">
        <f>IF(B596="","",IF(T596="?","⚠️ نوع غير معرف",T596&amp;TEXT(COUNTIFS($T$3:T596,T596),"000")))</f>
        <v/>
      </c>
      <c r="B596" s="38"/>
      <c r="C596" s="38"/>
      <c r="D596" s="39"/>
      <c r="E596" s="54"/>
      <c r="F596" s="41" t="str">
        <f t="shared" ca="1" si="36"/>
        <v/>
      </c>
      <c r="G596" s="42"/>
      <c r="H596" s="37"/>
      <c r="I596" s="43"/>
      <c r="J596" s="44" t="str">
        <f t="shared" si="37"/>
        <v/>
      </c>
      <c r="K596" s="45"/>
      <c r="L596" s="46" t="str">
        <f>IF(OR(K596="لم يدفع",B596=""),"",IF(K596="تأمين فقط",0,IF(K596="اشتراك 300",300,IF(F596&lt;14,IFERROR(VLOOKUP(SUBSTITUTE(SUBSTITUTE(H596,"~","~~"),"*","~*"),إعدادات_الأنواع!$A$4:$D$40,3,FALSE()),0),IFERROR(VLOOKUP(SUBSTITUTE(SUBSTITUTE(H596,"~","~~"),"*","~*"),إعدادات_الأنواع!$A$4:$D$40,4,FALSE()),0)))))</f>
        <v/>
      </c>
      <c r="M596" s="47" t="str">
        <f>IF(OR(K596="لم يدفع",B596=""),"",IFERROR(VLOOKUP(SUBSTITUTE(SUBSTITUTE(H596,"~","~~"),"*","~*"),إعدادات_الأنواع!$A$4:$E$40,5,FALSE()),0))</f>
        <v/>
      </c>
      <c r="N596" s="47" t="str">
        <f>IF(OR(K596="لم يدفع",K596="تأمين فقط",K596="اشتراك 300",B596=""),"",IFERROR(VLOOKUP(SUBSTITUTE(SUBSTITUTE(H596,"~","~~"),"*","~*"),إعدادات_الأنواع!$A$4:$F$40,6,FALSE()),0))</f>
        <v/>
      </c>
      <c r="O596" s="55" t="str">
        <f t="shared" si="38"/>
        <v/>
      </c>
      <c r="P596" s="48" t="str">
        <f t="shared" ca="1" si="39"/>
        <v/>
      </c>
      <c r="Q596" s="52"/>
      <c r="R596" s="49"/>
      <c r="S596" s="50" t="str">
        <f>IF(B596="","",COUNTA(التجديد!E596:E596))</f>
        <v/>
      </c>
      <c r="T596" s="51" t="str">
        <f>IF(B596="","",IFERROR(VLOOKUP(SUBSTITUTE(SUBSTITUTE(H596,"~","~~"),"*","~*"),إعدادات_الأنواع!$A$4:$B$40,2,FALSE()),"?"))</f>
        <v/>
      </c>
    </row>
    <row r="597" spans="1:20" ht="15" customHeight="1">
      <c r="A597" s="20" t="str">
        <f>IF(B597="","",IF(T597="?","⚠️ نوع غير معرف",T597&amp;TEXT(COUNTIFS($T$3:T597,T597),"000")))</f>
        <v/>
      </c>
      <c r="B597" s="38"/>
      <c r="C597" s="38"/>
      <c r="D597" s="39"/>
      <c r="E597" s="54"/>
      <c r="F597" s="41" t="str">
        <f t="shared" ca="1" si="36"/>
        <v/>
      </c>
      <c r="G597" s="42"/>
      <c r="H597" s="37"/>
      <c r="I597" s="43"/>
      <c r="J597" s="44" t="str">
        <f t="shared" si="37"/>
        <v/>
      </c>
      <c r="K597" s="45"/>
      <c r="L597" s="46" t="str">
        <f>IF(OR(K597="لم يدفع",B597=""),"",IF(K597="تأمين فقط",0,IF(K597="اشتراك 300",300,IF(F597&lt;14,IFERROR(VLOOKUP(SUBSTITUTE(SUBSTITUTE(H597,"~","~~"),"*","~*"),إعدادات_الأنواع!$A$4:$D$40,3,FALSE()),0),IFERROR(VLOOKUP(SUBSTITUTE(SUBSTITUTE(H597,"~","~~"),"*","~*"),إعدادات_الأنواع!$A$4:$D$40,4,FALSE()),0)))))</f>
        <v/>
      </c>
      <c r="M597" s="47" t="str">
        <f>IF(OR(K597="لم يدفع",B597=""),"",IFERROR(VLOOKUP(SUBSTITUTE(SUBSTITUTE(H597,"~","~~"),"*","~*"),إعدادات_الأنواع!$A$4:$E$40,5,FALSE()),0))</f>
        <v/>
      </c>
      <c r="N597" s="47" t="str">
        <f>IF(OR(K597="لم يدفع",K597="تأمين فقط",K597="اشتراك 300",B597=""),"",IFERROR(VLOOKUP(SUBSTITUTE(SUBSTITUTE(H597,"~","~~"),"*","~*"),إعدادات_الأنواع!$A$4:$F$40,6,FALSE()),0))</f>
        <v/>
      </c>
      <c r="O597" s="55" t="str">
        <f t="shared" si="38"/>
        <v/>
      </c>
      <c r="P597" s="48" t="str">
        <f t="shared" ca="1" si="39"/>
        <v/>
      </c>
      <c r="Q597" s="52"/>
      <c r="R597" s="49"/>
      <c r="S597" s="50" t="str">
        <f>IF(B597="","",COUNTA(التجديد!E597:E597))</f>
        <v/>
      </c>
      <c r="T597" s="51" t="str">
        <f>IF(B597="","",IFERROR(VLOOKUP(SUBSTITUTE(SUBSTITUTE(H597,"~","~~"),"*","~*"),إعدادات_الأنواع!$A$4:$B$40,2,FALSE()),"?"))</f>
        <v/>
      </c>
    </row>
    <row r="598" spans="1:20" ht="15" customHeight="1">
      <c r="A598" s="20" t="str">
        <f>IF(B598="","",IF(T598="?","⚠️ نوع غير معرف",T598&amp;TEXT(COUNTIFS($T$3:T598,T598),"000")))</f>
        <v/>
      </c>
      <c r="B598" s="38"/>
      <c r="C598" s="38"/>
      <c r="D598" s="39"/>
      <c r="E598" s="54"/>
      <c r="F598" s="41" t="str">
        <f t="shared" ca="1" si="36"/>
        <v/>
      </c>
      <c r="G598" s="42"/>
      <c r="H598" s="37"/>
      <c r="I598" s="43"/>
      <c r="J598" s="44" t="str">
        <f t="shared" si="37"/>
        <v/>
      </c>
      <c r="K598" s="45"/>
      <c r="L598" s="46" t="str">
        <f>IF(OR(K598="لم يدفع",B598=""),"",IF(K598="تأمين فقط",0,IF(K598="اشتراك 300",300,IF(F598&lt;14,IFERROR(VLOOKUP(SUBSTITUTE(SUBSTITUTE(H598,"~","~~"),"*","~*"),إعدادات_الأنواع!$A$4:$D$40,3,FALSE()),0),IFERROR(VLOOKUP(SUBSTITUTE(SUBSTITUTE(H598,"~","~~"),"*","~*"),إعدادات_الأنواع!$A$4:$D$40,4,FALSE()),0)))))</f>
        <v/>
      </c>
      <c r="M598" s="47" t="str">
        <f>IF(OR(K598="لم يدفع",B598=""),"",IFERROR(VLOOKUP(SUBSTITUTE(SUBSTITUTE(H598,"~","~~"),"*","~*"),إعدادات_الأنواع!$A$4:$E$40,5,FALSE()),0))</f>
        <v/>
      </c>
      <c r="N598" s="47" t="str">
        <f>IF(OR(K598="لم يدفع",K598="تأمين فقط",K598="اشتراك 300",B598=""),"",IFERROR(VLOOKUP(SUBSTITUTE(SUBSTITUTE(H598,"~","~~"),"*","~*"),إعدادات_الأنواع!$A$4:$F$40,6,FALSE()),0))</f>
        <v/>
      </c>
      <c r="O598" s="55" t="str">
        <f t="shared" si="38"/>
        <v/>
      </c>
      <c r="P598" s="48" t="str">
        <f t="shared" ca="1" si="39"/>
        <v/>
      </c>
      <c r="Q598" s="52"/>
      <c r="R598" s="49"/>
      <c r="S598" s="50" t="str">
        <f>IF(B598="","",COUNTA(التجديد!E598:E598))</f>
        <v/>
      </c>
      <c r="T598" s="51" t="str">
        <f>IF(B598="","",IFERROR(VLOOKUP(SUBSTITUTE(SUBSTITUTE(H598,"~","~~"),"*","~*"),إعدادات_الأنواع!$A$4:$B$40,2,FALSE()),"?"))</f>
        <v/>
      </c>
    </row>
    <row r="599" spans="1:20" ht="15" customHeight="1">
      <c r="A599" s="20" t="str">
        <f>IF(B599="","",IF(T599="?","⚠️ نوع غير معرف",T599&amp;TEXT(COUNTIFS($T$3:T599,T599),"000")))</f>
        <v/>
      </c>
      <c r="B599" s="38"/>
      <c r="C599" s="38"/>
      <c r="D599" s="39"/>
      <c r="E599" s="54"/>
      <c r="F599" s="41" t="str">
        <f t="shared" ca="1" si="36"/>
        <v/>
      </c>
      <c r="G599" s="42"/>
      <c r="H599" s="37"/>
      <c r="I599" s="43"/>
      <c r="J599" s="44" t="str">
        <f t="shared" si="37"/>
        <v/>
      </c>
      <c r="K599" s="45"/>
      <c r="L599" s="46" t="str">
        <f>IF(OR(K599="لم يدفع",B599=""),"",IF(K599="تأمين فقط",0,IF(K599="اشتراك 300",300,IF(F599&lt;14,IFERROR(VLOOKUP(SUBSTITUTE(SUBSTITUTE(H599,"~","~~"),"*","~*"),إعدادات_الأنواع!$A$4:$D$40,3,FALSE()),0),IFERROR(VLOOKUP(SUBSTITUTE(SUBSTITUTE(H599,"~","~~"),"*","~*"),إعدادات_الأنواع!$A$4:$D$40,4,FALSE()),0)))))</f>
        <v/>
      </c>
      <c r="M599" s="47" t="str">
        <f>IF(OR(K599="لم يدفع",B599=""),"",IFERROR(VLOOKUP(SUBSTITUTE(SUBSTITUTE(H599,"~","~~"),"*","~*"),إعدادات_الأنواع!$A$4:$E$40,5,FALSE()),0))</f>
        <v/>
      </c>
      <c r="N599" s="47" t="str">
        <f>IF(OR(K599="لم يدفع",K599="تأمين فقط",K599="اشتراك 300",B599=""),"",IFERROR(VLOOKUP(SUBSTITUTE(SUBSTITUTE(H599,"~","~~"),"*","~*"),إعدادات_الأنواع!$A$4:$F$40,6,FALSE()),0))</f>
        <v/>
      </c>
      <c r="O599" s="55" t="str">
        <f t="shared" si="38"/>
        <v/>
      </c>
      <c r="P599" s="48" t="str">
        <f t="shared" ca="1" si="39"/>
        <v/>
      </c>
      <c r="Q599" s="52"/>
      <c r="R599" s="49"/>
      <c r="S599" s="50" t="str">
        <f>IF(B599="","",COUNTA(التجديد!E599:E599))</f>
        <v/>
      </c>
      <c r="T599" s="51" t="str">
        <f>IF(B599="","",IFERROR(VLOOKUP(SUBSTITUTE(SUBSTITUTE(H599,"~","~~"),"*","~*"),إعدادات_الأنواع!$A$4:$B$40,2,FALSE()),"?"))</f>
        <v/>
      </c>
    </row>
    <row r="600" spans="1:20" ht="15" customHeight="1">
      <c r="A600" s="20" t="str">
        <f>IF(B600="","",IF(T600="?","⚠️ نوع غير معرف",T600&amp;TEXT(COUNTIFS($T$3:T600,T600),"000")))</f>
        <v/>
      </c>
      <c r="B600" s="38"/>
      <c r="C600" s="38"/>
      <c r="D600" s="39"/>
      <c r="E600" s="54"/>
      <c r="F600" s="41" t="str">
        <f t="shared" ca="1" si="36"/>
        <v/>
      </c>
      <c r="G600" s="42"/>
      <c r="H600" s="37"/>
      <c r="I600" s="43"/>
      <c r="J600" s="44" t="str">
        <f t="shared" si="37"/>
        <v/>
      </c>
      <c r="K600" s="45"/>
      <c r="L600" s="46" t="str">
        <f>IF(OR(K600="لم يدفع",B600=""),"",IF(K600="تأمين فقط",0,IF(K600="اشتراك 300",300,IF(F600&lt;14,IFERROR(VLOOKUP(SUBSTITUTE(SUBSTITUTE(H600,"~","~~"),"*","~*"),إعدادات_الأنواع!$A$4:$D$40,3,FALSE()),0),IFERROR(VLOOKUP(SUBSTITUTE(SUBSTITUTE(H600,"~","~~"),"*","~*"),إعدادات_الأنواع!$A$4:$D$40,4,FALSE()),0)))))</f>
        <v/>
      </c>
      <c r="M600" s="47" t="str">
        <f>IF(OR(K600="لم يدفع",B600=""),"",IFERROR(VLOOKUP(SUBSTITUTE(SUBSTITUTE(H600,"~","~~"),"*","~*"),إعدادات_الأنواع!$A$4:$E$40,5,FALSE()),0))</f>
        <v/>
      </c>
      <c r="N600" s="47" t="str">
        <f>IF(OR(K600="لم يدفع",K600="تأمين فقط",K600="اشتراك 300",B600=""),"",IFERROR(VLOOKUP(SUBSTITUTE(SUBSTITUTE(H600,"~","~~"),"*","~*"),إعدادات_الأنواع!$A$4:$F$40,6,FALSE()),0))</f>
        <v/>
      </c>
      <c r="O600" s="55" t="str">
        <f t="shared" si="38"/>
        <v/>
      </c>
      <c r="P600" s="48" t="str">
        <f t="shared" ca="1" si="39"/>
        <v/>
      </c>
      <c r="Q600" s="52"/>
      <c r="R600" s="49"/>
      <c r="S600" s="50" t="str">
        <f>IF(B600="","",COUNTA(التجديد!E600:E600))</f>
        <v/>
      </c>
      <c r="T600" s="51" t="str">
        <f>IF(B600="","",IFERROR(VLOOKUP(SUBSTITUTE(SUBSTITUTE(H600,"~","~~"),"*","~*"),إعدادات_الأنواع!$A$4:$B$40,2,FALSE()),"?"))</f>
        <v/>
      </c>
    </row>
    <row r="601" spans="1:20" ht="15" customHeight="1">
      <c r="A601" s="20" t="str">
        <f>IF(B601="","",IF(T601="?","⚠️ نوع غير معرف",T601&amp;TEXT(COUNTIFS($T$3:T601,T601),"000")))</f>
        <v/>
      </c>
      <c r="B601" s="38"/>
      <c r="C601" s="38"/>
      <c r="D601" s="39"/>
      <c r="E601" s="54"/>
      <c r="F601" s="41" t="str">
        <f t="shared" ca="1" si="36"/>
        <v/>
      </c>
      <c r="G601" s="42"/>
      <c r="H601" s="37"/>
      <c r="I601" s="43"/>
      <c r="J601" s="44" t="str">
        <f t="shared" si="37"/>
        <v/>
      </c>
      <c r="K601" s="45"/>
      <c r="L601" s="46" t="str">
        <f>IF(OR(K601="لم يدفع",B601=""),"",IF(K601="تأمين فقط",0,IF(K601="اشتراك 300",300,IF(F601&lt;14,IFERROR(VLOOKUP(SUBSTITUTE(SUBSTITUTE(H601,"~","~~"),"*","~*"),إعدادات_الأنواع!$A$4:$D$40,3,FALSE()),0),IFERROR(VLOOKUP(SUBSTITUTE(SUBSTITUTE(H601,"~","~~"),"*","~*"),إعدادات_الأنواع!$A$4:$D$40,4,FALSE()),0)))))</f>
        <v/>
      </c>
      <c r="M601" s="47" t="str">
        <f>IF(OR(K601="لم يدفع",B601=""),"",IFERROR(VLOOKUP(SUBSTITUTE(SUBSTITUTE(H601,"~","~~"),"*","~*"),إعدادات_الأنواع!$A$4:$E$40,5,FALSE()),0))</f>
        <v/>
      </c>
      <c r="N601" s="47" t="str">
        <f>IF(OR(K601="لم يدفع",K601="تأمين فقط",K601="اشتراك 300",B601=""),"",IFERROR(VLOOKUP(SUBSTITUTE(SUBSTITUTE(H601,"~","~~"),"*","~*"),إعدادات_الأنواع!$A$4:$F$40,6,FALSE()),0))</f>
        <v/>
      </c>
      <c r="O601" s="55" t="str">
        <f t="shared" si="38"/>
        <v/>
      </c>
      <c r="P601" s="48" t="str">
        <f t="shared" ca="1" si="39"/>
        <v/>
      </c>
      <c r="Q601" s="52"/>
      <c r="R601" s="49"/>
      <c r="S601" s="50" t="str">
        <f>IF(B601="","",COUNTA(التجديد!E601:E601))</f>
        <v/>
      </c>
      <c r="T601" s="51" t="str">
        <f>IF(B601="","",IFERROR(VLOOKUP(SUBSTITUTE(SUBSTITUTE(H601,"~","~~"),"*","~*"),إعدادات_الأنواع!$A$4:$B$40,2,FALSE()),"?"))</f>
        <v/>
      </c>
    </row>
    <row r="602" spans="1:20" ht="15" customHeight="1">
      <c r="A602" s="20" t="str">
        <f>IF(B602="","",IF(T602="?","⚠️ نوع غير معرف",T602&amp;TEXT(COUNTIFS($T$3:T602,T602),"000")))</f>
        <v/>
      </c>
      <c r="B602" s="38"/>
      <c r="C602" s="38"/>
      <c r="D602" s="39"/>
      <c r="E602" s="54"/>
      <c r="F602" s="41" t="str">
        <f t="shared" ca="1" si="36"/>
        <v/>
      </c>
      <c r="G602" s="42"/>
      <c r="H602" s="37"/>
      <c r="I602" s="43"/>
      <c r="J602" s="44" t="str">
        <f t="shared" si="37"/>
        <v/>
      </c>
      <c r="K602" s="45"/>
      <c r="L602" s="46" t="str">
        <f>IF(OR(K602="لم يدفع",B602=""),"",IF(K602="تأمين فقط",0,IF(K602="اشتراك 300",300,IF(F602&lt;14,IFERROR(VLOOKUP(SUBSTITUTE(SUBSTITUTE(H602,"~","~~"),"*","~*"),إعدادات_الأنواع!$A$4:$D$40,3,FALSE()),0),IFERROR(VLOOKUP(SUBSTITUTE(SUBSTITUTE(H602,"~","~~"),"*","~*"),إعدادات_الأنواع!$A$4:$D$40,4,FALSE()),0)))))</f>
        <v/>
      </c>
      <c r="M602" s="47" t="str">
        <f>IF(OR(K602="لم يدفع",B602=""),"",IFERROR(VLOOKUP(SUBSTITUTE(SUBSTITUTE(H602,"~","~~"),"*","~*"),إعدادات_الأنواع!$A$4:$E$40,5,FALSE()),0))</f>
        <v/>
      </c>
      <c r="N602" s="47" t="str">
        <f>IF(OR(K602="لم يدفع",K602="تأمين فقط",K602="اشتراك 300",B602=""),"",IFERROR(VLOOKUP(SUBSTITUTE(SUBSTITUTE(H602,"~","~~"),"*","~*"),إعدادات_الأنواع!$A$4:$F$40,6,FALSE()),0))</f>
        <v/>
      </c>
      <c r="O602" s="55" t="str">
        <f t="shared" si="38"/>
        <v/>
      </c>
      <c r="P602" s="48" t="str">
        <f t="shared" ca="1" si="39"/>
        <v/>
      </c>
      <c r="Q602" s="52"/>
      <c r="R602" s="49"/>
      <c r="S602" s="50" t="str">
        <f>IF(B602="","",COUNTA(التجديد!E602:E602))</f>
        <v/>
      </c>
      <c r="T602" s="51" t="str">
        <f>IF(B602="","",IFERROR(VLOOKUP(SUBSTITUTE(SUBSTITUTE(H602,"~","~~"),"*","~*"),إعدادات_الأنواع!$A$4:$B$40,2,FALSE()),"?"))</f>
        <v/>
      </c>
    </row>
    <row r="603" spans="1:20" ht="15" customHeight="1">
      <c r="A603" s="20" t="str">
        <f>IF(B603="","",IF(T603="?","⚠️ نوع غير معرف",T603&amp;TEXT(COUNTIFS($T$3:T603,T603),"000")))</f>
        <v/>
      </c>
      <c r="B603" s="38"/>
      <c r="C603" s="38"/>
      <c r="D603" s="39"/>
      <c r="E603" s="54"/>
      <c r="F603" s="41" t="str">
        <f t="shared" ca="1" si="36"/>
        <v/>
      </c>
      <c r="G603" s="42"/>
      <c r="H603" s="37"/>
      <c r="I603" s="43"/>
      <c r="J603" s="44" t="str">
        <f t="shared" si="37"/>
        <v/>
      </c>
      <c r="K603" s="45"/>
      <c r="L603" s="46" t="str">
        <f>IF(OR(K603="لم يدفع",B603=""),"",IF(K603="تأمين فقط",0,IF(K603="اشتراك 300",300,IF(F603&lt;14,IFERROR(VLOOKUP(SUBSTITUTE(SUBSTITUTE(H603,"~","~~"),"*","~*"),إعدادات_الأنواع!$A$4:$D$40,3,FALSE()),0),IFERROR(VLOOKUP(SUBSTITUTE(SUBSTITUTE(H603,"~","~~"),"*","~*"),إعدادات_الأنواع!$A$4:$D$40,4,FALSE()),0)))))</f>
        <v/>
      </c>
      <c r="M603" s="47" t="str">
        <f>IF(OR(K603="لم يدفع",B603=""),"",IFERROR(VLOOKUP(SUBSTITUTE(SUBSTITUTE(H603,"~","~~"),"*","~*"),إعدادات_الأنواع!$A$4:$E$40,5,FALSE()),0))</f>
        <v/>
      </c>
      <c r="N603" s="47" t="str">
        <f>IF(OR(K603="لم يدفع",K603="تأمين فقط",K603="اشتراك 300",B603=""),"",IFERROR(VLOOKUP(SUBSTITUTE(SUBSTITUTE(H603,"~","~~"),"*","~*"),إعدادات_الأنواع!$A$4:$F$40,6,FALSE()),0))</f>
        <v/>
      </c>
      <c r="O603" s="55" t="str">
        <f t="shared" si="38"/>
        <v/>
      </c>
      <c r="P603" s="48" t="str">
        <f t="shared" ca="1" si="39"/>
        <v/>
      </c>
      <c r="Q603" s="52"/>
      <c r="R603" s="49"/>
      <c r="S603" s="50" t="str">
        <f>IF(B603="","",COUNTA(التجديد!E603:E603))</f>
        <v/>
      </c>
      <c r="T603" s="51" t="str">
        <f>IF(B603="","",IFERROR(VLOOKUP(SUBSTITUTE(SUBSTITUTE(H603,"~","~~"),"*","~*"),إعدادات_الأنواع!$A$4:$B$40,2,FALSE()),"?"))</f>
        <v/>
      </c>
    </row>
    <row r="604" spans="1:20" ht="15" customHeight="1">
      <c r="A604" s="20" t="str">
        <f>IF(B604="","",IF(T604="?","⚠️ نوع غير معرف",T604&amp;TEXT(COUNTIFS($T$3:T604,T604),"000")))</f>
        <v/>
      </c>
      <c r="B604" s="38"/>
      <c r="C604" s="38"/>
      <c r="D604" s="39"/>
      <c r="E604" s="54"/>
      <c r="F604" s="41" t="str">
        <f t="shared" ca="1" si="36"/>
        <v/>
      </c>
      <c r="G604" s="42"/>
      <c r="H604" s="37"/>
      <c r="I604" s="43"/>
      <c r="J604" s="44" t="str">
        <f t="shared" si="37"/>
        <v/>
      </c>
      <c r="K604" s="45"/>
      <c r="L604" s="46" t="str">
        <f>IF(OR(K604="لم يدفع",B604=""),"",IF(K604="تأمين فقط",0,IF(K604="اشتراك 300",300,IF(F604&lt;14,IFERROR(VLOOKUP(SUBSTITUTE(SUBSTITUTE(H604,"~","~~"),"*","~*"),إعدادات_الأنواع!$A$4:$D$40,3,FALSE()),0),IFERROR(VLOOKUP(SUBSTITUTE(SUBSTITUTE(H604,"~","~~"),"*","~*"),إعدادات_الأنواع!$A$4:$D$40,4,FALSE()),0)))))</f>
        <v/>
      </c>
      <c r="M604" s="47" t="str">
        <f>IF(OR(K604="لم يدفع",B604=""),"",IFERROR(VLOOKUP(SUBSTITUTE(SUBSTITUTE(H604,"~","~~"),"*","~*"),إعدادات_الأنواع!$A$4:$E$40,5,FALSE()),0))</f>
        <v/>
      </c>
      <c r="N604" s="47" t="str">
        <f>IF(OR(K604="لم يدفع",K604="تأمين فقط",K604="اشتراك 300",B604=""),"",IFERROR(VLOOKUP(SUBSTITUTE(SUBSTITUTE(H604,"~","~~"),"*","~*"),إعدادات_الأنواع!$A$4:$F$40,6,FALSE()),0))</f>
        <v/>
      </c>
      <c r="O604" s="55" t="str">
        <f t="shared" si="38"/>
        <v/>
      </c>
      <c r="P604" s="48" t="str">
        <f t="shared" ca="1" si="39"/>
        <v/>
      </c>
      <c r="Q604" s="52"/>
      <c r="R604" s="49"/>
      <c r="S604" s="50" t="str">
        <f>IF(B604="","",COUNTA(التجديد!E604:E604))</f>
        <v/>
      </c>
      <c r="T604" s="51" t="str">
        <f>IF(B604="","",IFERROR(VLOOKUP(SUBSTITUTE(SUBSTITUTE(H604,"~","~~"),"*","~*"),إعدادات_الأنواع!$A$4:$B$40,2,FALSE()),"?"))</f>
        <v/>
      </c>
    </row>
    <row r="605" spans="1:20" ht="15" customHeight="1">
      <c r="A605" s="20" t="str">
        <f>IF(B605="","",IF(T605="?","⚠️ نوع غير معرف",T605&amp;TEXT(COUNTIFS($T$3:T605,T605),"000")))</f>
        <v/>
      </c>
      <c r="B605" s="38"/>
      <c r="C605" s="38"/>
      <c r="D605" s="39"/>
      <c r="E605" s="54"/>
      <c r="F605" s="41" t="str">
        <f t="shared" ca="1" si="36"/>
        <v/>
      </c>
      <c r="G605" s="42"/>
      <c r="H605" s="37"/>
      <c r="I605" s="43"/>
      <c r="J605" s="44" t="str">
        <f t="shared" si="37"/>
        <v/>
      </c>
      <c r="K605" s="45"/>
      <c r="L605" s="46" t="str">
        <f>IF(OR(K605="لم يدفع",B605=""),"",IF(K605="تأمين فقط",0,IF(K605="اشتراك 300",300,IF(F605&lt;14,IFERROR(VLOOKUP(SUBSTITUTE(SUBSTITUTE(H605,"~","~~"),"*","~*"),إعدادات_الأنواع!$A$4:$D$40,3,FALSE()),0),IFERROR(VLOOKUP(SUBSTITUTE(SUBSTITUTE(H605,"~","~~"),"*","~*"),إعدادات_الأنواع!$A$4:$D$40,4,FALSE()),0)))))</f>
        <v/>
      </c>
      <c r="M605" s="47" t="str">
        <f>IF(OR(K605="لم يدفع",B605=""),"",IFERROR(VLOOKUP(SUBSTITUTE(SUBSTITUTE(H605,"~","~~"),"*","~*"),إعدادات_الأنواع!$A$4:$E$40,5,FALSE()),0))</f>
        <v/>
      </c>
      <c r="N605" s="47" t="str">
        <f>IF(OR(K605="لم يدفع",K605="تأمين فقط",K605="اشتراك 300",B605=""),"",IFERROR(VLOOKUP(SUBSTITUTE(SUBSTITUTE(H605,"~","~~"),"*","~*"),إعدادات_الأنواع!$A$4:$F$40,6,FALSE()),0))</f>
        <v/>
      </c>
      <c r="O605" s="55" t="str">
        <f t="shared" si="38"/>
        <v/>
      </c>
      <c r="P605" s="48" t="str">
        <f t="shared" ca="1" si="39"/>
        <v/>
      </c>
      <c r="Q605" s="52"/>
      <c r="R605" s="49"/>
      <c r="S605" s="50" t="str">
        <f>IF(B605="","",COUNTA(التجديد!E605:E605))</f>
        <v/>
      </c>
      <c r="T605" s="51" t="str">
        <f>IF(B605="","",IFERROR(VLOOKUP(SUBSTITUTE(SUBSTITUTE(H605,"~","~~"),"*","~*"),إعدادات_الأنواع!$A$4:$B$40,2,FALSE()),"?"))</f>
        <v/>
      </c>
    </row>
    <row r="606" spans="1:20" ht="15" customHeight="1">
      <c r="A606" s="20" t="str">
        <f>IF(B606="","",IF(T606="?","⚠️ نوع غير معرف",T606&amp;TEXT(COUNTIFS($T$3:T606,T606),"000")))</f>
        <v/>
      </c>
      <c r="B606" s="38"/>
      <c r="C606" s="38"/>
      <c r="D606" s="39"/>
      <c r="E606" s="54"/>
      <c r="F606" s="41" t="str">
        <f t="shared" ca="1" si="36"/>
        <v/>
      </c>
      <c r="G606" s="42"/>
      <c r="H606" s="37"/>
      <c r="I606" s="43"/>
      <c r="J606" s="44" t="str">
        <f t="shared" si="37"/>
        <v/>
      </c>
      <c r="K606" s="45"/>
      <c r="L606" s="46" t="str">
        <f>IF(OR(K606="لم يدفع",B606=""),"",IF(K606="تأمين فقط",0,IF(K606="اشتراك 300",300,IF(F606&lt;14,IFERROR(VLOOKUP(SUBSTITUTE(SUBSTITUTE(H606,"~","~~"),"*","~*"),إعدادات_الأنواع!$A$4:$D$40,3,FALSE()),0),IFERROR(VLOOKUP(SUBSTITUTE(SUBSTITUTE(H606,"~","~~"),"*","~*"),إعدادات_الأنواع!$A$4:$D$40,4,FALSE()),0)))))</f>
        <v/>
      </c>
      <c r="M606" s="47" t="str">
        <f>IF(OR(K606="لم يدفع",B606=""),"",IFERROR(VLOOKUP(SUBSTITUTE(SUBSTITUTE(H606,"~","~~"),"*","~*"),إعدادات_الأنواع!$A$4:$E$40,5,FALSE()),0))</f>
        <v/>
      </c>
      <c r="N606" s="47" t="str">
        <f>IF(OR(K606="لم يدفع",K606="تأمين فقط",K606="اشتراك 300",B606=""),"",IFERROR(VLOOKUP(SUBSTITUTE(SUBSTITUTE(H606,"~","~~"),"*","~*"),إعدادات_الأنواع!$A$4:$F$40,6,FALSE()),0))</f>
        <v/>
      </c>
      <c r="O606" s="55" t="str">
        <f t="shared" si="38"/>
        <v/>
      </c>
      <c r="P606" s="48" t="str">
        <f t="shared" ca="1" si="39"/>
        <v/>
      </c>
      <c r="Q606" s="52"/>
      <c r="R606" s="49"/>
      <c r="S606" s="50" t="str">
        <f>IF(B606="","",COUNTA(التجديد!E606:E606))</f>
        <v/>
      </c>
      <c r="T606" s="51" t="str">
        <f>IF(B606="","",IFERROR(VLOOKUP(SUBSTITUTE(SUBSTITUTE(H606,"~","~~"),"*","~*"),إعدادات_الأنواع!$A$4:$B$40,2,FALSE()),"?"))</f>
        <v/>
      </c>
    </row>
    <row r="607" spans="1:20" ht="15" customHeight="1">
      <c r="A607" s="20" t="str">
        <f>IF(B607="","",IF(T607="?","⚠️ نوع غير معرف",T607&amp;TEXT(COUNTIFS($T$3:T607,T607),"000")))</f>
        <v/>
      </c>
      <c r="B607" s="38"/>
      <c r="C607" s="38"/>
      <c r="D607" s="39"/>
      <c r="E607" s="54"/>
      <c r="F607" s="41" t="str">
        <f t="shared" ca="1" si="36"/>
        <v/>
      </c>
      <c r="G607" s="42"/>
      <c r="H607" s="37"/>
      <c r="I607" s="43"/>
      <c r="J607" s="44" t="str">
        <f t="shared" si="37"/>
        <v/>
      </c>
      <c r="K607" s="45"/>
      <c r="L607" s="46" t="str">
        <f>IF(OR(K607="لم يدفع",B607=""),"",IF(K607="تأمين فقط",0,IF(K607="اشتراك 300",300,IF(F607&lt;14,IFERROR(VLOOKUP(SUBSTITUTE(SUBSTITUTE(H607,"~","~~"),"*","~*"),إعدادات_الأنواع!$A$4:$D$40,3,FALSE()),0),IFERROR(VLOOKUP(SUBSTITUTE(SUBSTITUTE(H607,"~","~~"),"*","~*"),إعدادات_الأنواع!$A$4:$D$40,4,FALSE()),0)))))</f>
        <v/>
      </c>
      <c r="M607" s="47" t="str">
        <f>IF(OR(K607="لم يدفع",B607=""),"",IFERROR(VLOOKUP(SUBSTITUTE(SUBSTITUTE(H607,"~","~~"),"*","~*"),إعدادات_الأنواع!$A$4:$E$40,5,FALSE()),0))</f>
        <v/>
      </c>
      <c r="N607" s="47" t="str">
        <f>IF(OR(K607="لم يدفع",K607="تأمين فقط",K607="اشتراك 300",B607=""),"",IFERROR(VLOOKUP(SUBSTITUTE(SUBSTITUTE(H607,"~","~~"),"*","~*"),إعدادات_الأنواع!$A$4:$F$40,6,FALSE()),0))</f>
        <v/>
      </c>
      <c r="O607" s="55" t="str">
        <f t="shared" si="38"/>
        <v/>
      </c>
      <c r="P607" s="48" t="str">
        <f t="shared" ca="1" si="39"/>
        <v/>
      </c>
      <c r="Q607" s="52"/>
      <c r="R607" s="49"/>
      <c r="S607" s="50" t="str">
        <f>IF(B607="","",COUNTA(التجديد!E607:E607))</f>
        <v/>
      </c>
      <c r="T607" s="51" t="str">
        <f>IF(B607="","",IFERROR(VLOOKUP(SUBSTITUTE(SUBSTITUTE(H607,"~","~~"),"*","~*"),إعدادات_الأنواع!$A$4:$B$40,2,FALSE()),"?"))</f>
        <v/>
      </c>
    </row>
    <row r="608" spans="1:20" ht="15" customHeight="1">
      <c r="A608" s="20" t="str">
        <f>IF(B608="","",IF(T608="?","⚠️ نوع غير معرف",T608&amp;TEXT(COUNTIFS($T$3:T608,T608),"000")))</f>
        <v/>
      </c>
      <c r="B608" s="38"/>
      <c r="C608" s="38"/>
      <c r="D608" s="39"/>
      <c r="E608" s="54"/>
      <c r="F608" s="41" t="str">
        <f t="shared" ca="1" si="36"/>
        <v/>
      </c>
      <c r="G608" s="42"/>
      <c r="H608" s="37"/>
      <c r="I608" s="43"/>
      <c r="J608" s="44" t="str">
        <f t="shared" si="37"/>
        <v/>
      </c>
      <c r="K608" s="45"/>
      <c r="L608" s="46" t="str">
        <f>IF(OR(K608="لم يدفع",B608=""),"",IF(K608="تأمين فقط",0,IF(K608="اشتراك 300",300,IF(F608&lt;14,IFERROR(VLOOKUP(SUBSTITUTE(SUBSTITUTE(H608,"~","~~"),"*","~*"),إعدادات_الأنواع!$A$4:$D$40,3,FALSE()),0),IFERROR(VLOOKUP(SUBSTITUTE(SUBSTITUTE(H608,"~","~~"),"*","~*"),إعدادات_الأنواع!$A$4:$D$40,4,FALSE()),0)))))</f>
        <v/>
      </c>
      <c r="M608" s="47" t="str">
        <f>IF(OR(K608="لم يدفع",B608=""),"",IFERROR(VLOOKUP(SUBSTITUTE(SUBSTITUTE(H608,"~","~~"),"*","~*"),إعدادات_الأنواع!$A$4:$E$40,5,FALSE()),0))</f>
        <v/>
      </c>
      <c r="N608" s="47" t="str">
        <f>IF(OR(K608="لم يدفع",K608="تأمين فقط",K608="اشتراك 300",B608=""),"",IFERROR(VLOOKUP(SUBSTITUTE(SUBSTITUTE(H608,"~","~~"),"*","~*"),إعدادات_الأنواع!$A$4:$F$40,6,FALSE()),0))</f>
        <v/>
      </c>
      <c r="O608" s="55" t="str">
        <f t="shared" si="38"/>
        <v/>
      </c>
      <c r="P608" s="48" t="str">
        <f t="shared" ca="1" si="39"/>
        <v/>
      </c>
      <c r="Q608" s="52"/>
      <c r="R608" s="49"/>
      <c r="S608" s="50" t="str">
        <f>IF(B608="","",COUNTA(التجديد!E608:E608))</f>
        <v/>
      </c>
      <c r="T608" s="51" t="str">
        <f>IF(B608="","",IFERROR(VLOOKUP(SUBSTITUTE(SUBSTITUTE(H608,"~","~~"),"*","~*"),إعدادات_الأنواع!$A$4:$B$40,2,FALSE()),"?"))</f>
        <v/>
      </c>
    </row>
    <row r="609" spans="1:20" ht="15" customHeight="1">
      <c r="A609" s="20" t="str">
        <f>IF(B609="","",IF(T609="?","⚠️ نوع غير معرف",T609&amp;TEXT(COUNTIFS($T$3:T609,T609),"000")))</f>
        <v/>
      </c>
      <c r="B609" s="38"/>
      <c r="C609" s="38"/>
      <c r="D609" s="39"/>
      <c r="E609" s="54"/>
      <c r="F609" s="41" t="str">
        <f t="shared" ca="1" si="36"/>
        <v/>
      </c>
      <c r="G609" s="42"/>
      <c r="H609" s="37"/>
      <c r="I609" s="43"/>
      <c r="J609" s="44" t="str">
        <f t="shared" si="37"/>
        <v/>
      </c>
      <c r="K609" s="45"/>
      <c r="L609" s="46" t="str">
        <f>IF(OR(K609="لم يدفع",B609=""),"",IF(K609="تأمين فقط",0,IF(K609="اشتراك 300",300,IF(F609&lt;14,IFERROR(VLOOKUP(SUBSTITUTE(SUBSTITUTE(H609,"~","~~"),"*","~*"),إعدادات_الأنواع!$A$4:$D$40,3,FALSE()),0),IFERROR(VLOOKUP(SUBSTITUTE(SUBSTITUTE(H609,"~","~~"),"*","~*"),إعدادات_الأنواع!$A$4:$D$40,4,FALSE()),0)))))</f>
        <v/>
      </c>
      <c r="M609" s="47" t="str">
        <f>IF(OR(K609="لم يدفع",B609=""),"",IFERROR(VLOOKUP(SUBSTITUTE(SUBSTITUTE(H609,"~","~~"),"*","~*"),إعدادات_الأنواع!$A$4:$E$40,5,FALSE()),0))</f>
        <v/>
      </c>
      <c r="N609" s="47" t="str">
        <f>IF(OR(K609="لم يدفع",K609="تأمين فقط",K609="اشتراك 300",B609=""),"",IFERROR(VLOOKUP(SUBSTITUTE(SUBSTITUTE(H609,"~","~~"),"*","~*"),إعدادات_الأنواع!$A$4:$F$40,6,FALSE()),0))</f>
        <v/>
      </c>
      <c r="O609" s="55" t="str">
        <f t="shared" si="38"/>
        <v/>
      </c>
      <c r="P609" s="48" t="str">
        <f t="shared" ca="1" si="39"/>
        <v/>
      </c>
      <c r="Q609" s="52"/>
      <c r="R609" s="49"/>
      <c r="S609" s="50" t="str">
        <f>IF(B609="","",COUNTA(التجديد!E609:E609))</f>
        <v/>
      </c>
      <c r="T609" s="51" t="str">
        <f>IF(B609="","",IFERROR(VLOOKUP(SUBSTITUTE(SUBSTITUTE(H609,"~","~~"),"*","~*"),إعدادات_الأنواع!$A$4:$B$40,2,FALSE()),"?"))</f>
        <v/>
      </c>
    </row>
    <row r="610" spans="1:20" ht="15" customHeight="1">
      <c r="A610" s="20" t="str">
        <f>IF(B610="","",IF(T610="?","⚠️ نوع غير معرف",T610&amp;TEXT(COUNTIFS($T$3:T610,T610),"000")))</f>
        <v/>
      </c>
      <c r="B610" s="38"/>
      <c r="C610" s="38"/>
      <c r="D610" s="39"/>
      <c r="E610" s="54"/>
      <c r="F610" s="41" t="str">
        <f t="shared" ca="1" si="36"/>
        <v/>
      </c>
      <c r="G610" s="42"/>
      <c r="H610" s="37"/>
      <c r="I610" s="43"/>
      <c r="J610" s="44" t="str">
        <f t="shared" si="37"/>
        <v/>
      </c>
      <c r="K610" s="45"/>
      <c r="L610" s="46" t="str">
        <f>IF(OR(K610="لم يدفع",B610=""),"",IF(K610="تأمين فقط",0,IF(K610="اشتراك 300",300,IF(F610&lt;14,IFERROR(VLOOKUP(SUBSTITUTE(SUBSTITUTE(H610,"~","~~"),"*","~*"),إعدادات_الأنواع!$A$4:$D$40,3,FALSE()),0),IFERROR(VLOOKUP(SUBSTITUTE(SUBSTITUTE(H610,"~","~~"),"*","~*"),إعدادات_الأنواع!$A$4:$D$40,4,FALSE()),0)))))</f>
        <v/>
      </c>
      <c r="M610" s="47" t="str">
        <f>IF(OR(K610="لم يدفع",B610=""),"",IFERROR(VLOOKUP(SUBSTITUTE(SUBSTITUTE(H610,"~","~~"),"*","~*"),إعدادات_الأنواع!$A$4:$E$40,5,FALSE()),0))</f>
        <v/>
      </c>
      <c r="N610" s="47" t="str">
        <f>IF(OR(K610="لم يدفع",K610="تأمين فقط",K610="اشتراك 300",B610=""),"",IFERROR(VLOOKUP(SUBSTITUTE(SUBSTITUTE(H610,"~","~~"),"*","~*"),إعدادات_الأنواع!$A$4:$F$40,6,FALSE()),0))</f>
        <v/>
      </c>
      <c r="O610" s="55" t="str">
        <f t="shared" si="38"/>
        <v/>
      </c>
      <c r="P610" s="48" t="str">
        <f t="shared" ca="1" si="39"/>
        <v/>
      </c>
      <c r="Q610" s="52"/>
      <c r="R610" s="49"/>
      <c r="S610" s="50" t="str">
        <f>IF(B610="","",COUNTA(التجديد!E610:E610))</f>
        <v/>
      </c>
      <c r="T610" s="51" t="str">
        <f>IF(B610="","",IFERROR(VLOOKUP(SUBSTITUTE(SUBSTITUTE(H610,"~","~~"),"*","~*"),إعدادات_الأنواع!$A$4:$B$40,2,FALSE()),"?"))</f>
        <v/>
      </c>
    </row>
    <row r="611" spans="1:20" ht="15" customHeight="1">
      <c r="A611" s="20" t="str">
        <f>IF(B611="","",IF(T611="?","⚠️ نوع غير معرف",T611&amp;TEXT(COUNTIFS($T$3:T611,T611),"000")))</f>
        <v/>
      </c>
      <c r="B611" s="38"/>
      <c r="C611" s="38"/>
      <c r="D611" s="39"/>
      <c r="E611" s="54"/>
      <c r="F611" s="41" t="str">
        <f t="shared" ca="1" si="36"/>
        <v/>
      </c>
      <c r="G611" s="42"/>
      <c r="H611" s="37"/>
      <c r="I611" s="43"/>
      <c r="J611" s="44" t="str">
        <f t="shared" si="37"/>
        <v/>
      </c>
      <c r="K611" s="45"/>
      <c r="L611" s="46" t="str">
        <f>IF(OR(K611="لم يدفع",B611=""),"",IF(K611="تأمين فقط",0,IF(K611="اشتراك 300",300,IF(F611&lt;14,IFERROR(VLOOKUP(SUBSTITUTE(SUBSTITUTE(H611,"~","~~"),"*","~*"),إعدادات_الأنواع!$A$4:$D$40,3,FALSE()),0),IFERROR(VLOOKUP(SUBSTITUTE(SUBSTITUTE(H611,"~","~~"),"*","~*"),إعدادات_الأنواع!$A$4:$D$40,4,FALSE()),0)))))</f>
        <v/>
      </c>
      <c r="M611" s="47" t="str">
        <f>IF(OR(K611="لم يدفع",B611=""),"",IFERROR(VLOOKUP(SUBSTITUTE(SUBSTITUTE(H611,"~","~~"),"*","~*"),إعدادات_الأنواع!$A$4:$E$40,5,FALSE()),0))</f>
        <v/>
      </c>
      <c r="N611" s="47" t="str">
        <f>IF(OR(K611="لم يدفع",K611="تأمين فقط",K611="اشتراك 300",B611=""),"",IFERROR(VLOOKUP(SUBSTITUTE(SUBSTITUTE(H611,"~","~~"),"*","~*"),إعدادات_الأنواع!$A$4:$F$40,6,FALSE()),0))</f>
        <v/>
      </c>
      <c r="O611" s="55" t="str">
        <f t="shared" si="38"/>
        <v/>
      </c>
      <c r="P611" s="48" t="str">
        <f t="shared" ca="1" si="39"/>
        <v/>
      </c>
      <c r="Q611" s="52"/>
      <c r="R611" s="49"/>
      <c r="S611" s="50" t="str">
        <f>IF(B611="","",COUNTA(التجديد!E611:E611))</f>
        <v/>
      </c>
      <c r="T611" s="51" t="str">
        <f>IF(B611="","",IFERROR(VLOOKUP(SUBSTITUTE(SUBSTITUTE(H611,"~","~~"),"*","~*"),إعدادات_الأنواع!$A$4:$B$40,2,FALSE()),"?"))</f>
        <v/>
      </c>
    </row>
    <row r="612" spans="1:20" ht="15" customHeight="1">
      <c r="A612" s="20" t="str">
        <f>IF(B612="","",IF(T612="?","⚠️ نوع غير معرف",T612&amp;TEXT(COUNTIFS($T$3:T612,T612),"000")))</f>
        <v/>
      </c>
      <c r="B612" s="38"/>
      <c r="C612" s="38"/>
      <c r="D612" s="39"/>
      <c r="E612" s="54"/>
      <c r="F612" s="41" t="str">
        <f t="shared" ca="1" si="36"/>
        <v/>
      </c>
      <c r="G612" s="42"/>
      <c r="H612" s="37"/>
      <c r="I612" s="43"/>
      <c r="J612" s="44" t="str">
        <f t="shared" si="37"/>
        <v/>
      </c>
      <c r="K612" s="45"/>
      <c r="L612" s="46" t="str">
        <f>IF(OR(K612="لم يدفع",B612=""),"",IF(K612="تأمين فقط",0,IF(K612="اشتراك 300",300,IF(F612&lt;14,IFERROR(VLOOKUP(SUBSTITUTE(SUBSTITUTE(H612,"~","~~"),"*","~*"),إعدادات_الأنواع!$A$4:$D$40,3,FALSE()),0),IFERROR(VLOOKUP(SUBSTITUTE(SUBSTITUTE(H612,"~","~~"),"*","~*"),إعدادات_الأنواع!$A$4:$D$40,4,FALSE()),0)))))</f>
        <v/>
      </c>
      <c r="M612" s="47" t="str">
        <f>IF(OR(K612="لم يدفع",B612=""),"",IFERROR(VLOOKUP(SUBSTITUTE(SUBSTITUTE(H612,"~","~~"),"*","~*"),إعدادات_الأنواع!$A$4:$E$40,5,FALSE()),0))</f>
        <v/>
      </c>
      <c r="N612" s="47" t="str">
        <f>IF(OR(K612="لم يدفع",K612="تأمين فقط",K612="اشتراك 300",B612=""),"",IFERROR(VLOOKUP(SUBSTITUTE(SUBSTITUTE(H612,"~","~~"),"*","~*"),إعدادات_الأنواع!$A$4:$F$40,6,FALSE()),0))</f>
        <v/>
      </c>
      <c r="O612" s="55" t="str">
        <f t="shared" si="38"/>
        <v/>
      </c>
      <c r="P612" s="48" t="str">
        <f t="shared" ca="1" si="39"/>
        <v/>
      </c>
      <c r="Q612" s="52"/>
      <c r="R612" s="49"/>
      <c r="S612" s="50" t="str">
        <f>IF(B612="","",COUNTA(التجديد!E612:E612))</f>
        <v/>
      </c>
      <c r="T612" s="51" t="str">
        <f>IF(B612="","",IFERROR(VLOOKUP(SUBSTITUTE(SUBSTITUTE(H612,"~","~~"),"*","~*"),إعدادات_الأنواع!$A$4:$B$40,2,FALSE()),"?"))</f>
        <v/>
      </c>
    </row>
    <row r="613" spans="1:20" ht="15" customHeight="1">
      <c r="A613" s="20" t="str">
        <f>IF(B613="","",IF(T613="?","⚠️ نوع غير معرف",T613&amp;TEXT(COUNTIFS($T$3:T613,T613),"000")))</f>
        <v/>
      </c>
      <c r="B613" s="38"/>
      <c r="C613" s="38"/>
      <c r="D613" s="39"/>
      <c r="E613" s="54"/>
      <c r="F613" s="41" t="str">
        <f t="shared" ca="1" si="36"/>
        <v/>
      </c>
      <c r="G613" s="42"/>
      <c r="H613" s="37"/>
      <c r="I613" s="43"/>
      <c r="J613" s="44" t="str">
        <f t="shared" si="37"/>
        <v/>
      </c>
      <c r="K613" s="45"/>
      <c r="L613" s="46" t="str">
        <f>IF(OR(K613="لم يدفع",B613=""),"",IF(K613="تأمين فقط",0,IF(K613="اشتراك 300",300,IF(F613&lt;14,IFERROR(VLOOKUP(SUBSTITUTE(SUBSTITUTE(H613,"~","~~"),"*","~*"),إعدادات_الأنواع!$A$4:$D$40,3,FALSE()),0),IFERROR(VLOOKUP(SUBSTITUTE(SUBSTITUTE(H613,"~","~~"),"*","~*"),إعدادات_الأنواع!$A$4:$D$40,4,FALSE()),0)))))</f>
        <v/>
      </c>
      <c r="M613" s="47" t="str">
        <f>IF(OR(K613="لم يدفع",B613=""),"",IFERROR(VLOOKUP(SUBSTITUTE(SUBSTITUTE(H613,"~","~~"),"*","~*"),إعدادات_الأنواع!$A$4:$E$40,5,FALSE()),0))</f>
        <v/>
      </c>
      <c r="N613" s="47" t="str">
        <f>IF(OR(K613="لم يدفع",K613="تأمين فقط",K613="اشتراك 300",B613=""),"",IFERROR(VLOOKUP(SUBSTITUTE(SUBSTITUTE(H613,"~","~~"),"*","~*"),إعدادات_الأنواع!$A$4:$F$40,6,FALSE()),0))</f>
        <v/>
      </c>
      <c r="O613" s="55" t="str">
        <f t="shared" si="38"/>
        <v/>
      </c>
      <c r="P613" s="48" t="str">
        <f t="shared" ca="1" si="39"/>
        <v/>
      </c>
      <c r="Q613" s="52"/>
      <c r="R613" s="49"/>
      <c r="S613" s="50" t="str">
        <f>IF(B613="","",COUNTA(التجديد!E613:E613))</f>
        <v/>
      </c>
      <c r="T613" s="51" t="str">
        <f>IF(B613="","",IFERROR(VLOOKUP(SUBSTITUTE(SUBSTITUTE(H613,"~","~~"),"*","~*"),إعدادات_الأنواع!$A$4:$B$40,2,FALSE()),"?"))</f>
        <v/>
      </c>
    </row>
    <row r="614" spans="1:20" ht="15" customHeight="1">
      <c r="A614" s="20" t="str">
        <f>IF(B614="","",IF(T614="?","⚠️ نوع غير معرف",T614&amp;TEXT(COUNTIFS($T$3:T614,T614),"000")))</f>
        <v/>
      </c>
      <c r="B614" s="38"/>
      <c r="C614" s="38"/>
      <c r="D614" s="39"/>
      <c r="E614" s="54"/>
      <c r="F614" s="41" t="str">
        <f t="shared" ca="1" si="36"/>
        <v/>
      </c>
      <c r="G614" s="42"/>
      <c r="H614" s="37"/>
      <c r="I614" s="43"/>
      <c r="J614" s="44" t="str">
        <f t="shared" si="37"/>
        <v/>
      </c>
      <c r="K614" s="45"/>
      <c r="L614" s="46" t="str">
        <f>IF(OR(K614="لم يدفع",B614=""),"",IF(K614="تأمين فقط",0,IF(K614="اشتراك 300",300,IF(F614&lt;14,IFERROR(VLOOKUP(SUBSTITUTE(SUBSTITUTE(H614,"~","~~"),"*","~*"),إعدادات_الأنواع!$A$4:$D$40,3,FALSE()),0),IFERROR(VLOOKUP(SUBSTITUTE(SUBSTITUTE(H614,"~","~~"),"*","~*"),إعدادات_الأنواع!$A$4:$D$40,4,FALSE()),0)))))</f>
        <v/>
      </c>
      <c r="M614" s="47" t="str">
        <f>IF(OR(K614="لم يدفع",B614=""),"",IFERROR(VLOOKUP(SUBSTITUTE(SUBSTITUTE(H614,"~","~~"),"*","~*"),إعدادات_الأنواع!$A$4:$E$40,5,FALSE()),0))</f>
        <v/>
      </c>
      <c r="N614" s="47" t="str">
        <f>IF(OR(K614="لم يدفع",K614="تأمين فقط",K614="اشتراك 300",B614=""),"",IFERROR(VLOOKUP(SUBSTITUTE(SUBSTITUTE(H614,"~","~~"),"*","~*"),إعدادات_الأنواع!$A$4:$F$40,6,FALSE()),0))</f>
        <v/>
      </c>
      <c r="O614" s="55" t="str">
        <f t="shared" si="38"/>
        <v/>
      </c>
      <c r="P614" s="48" t="str">
        <f t="shared" ca="1" si="39"/>
        <v/>
      </c>
      <c r="Q614" s="52"/>
      <c r="R614" s="49"/>
      <c r="S614" s="50" t="str">
        <f>IF(B614="","",COUNTA(التجديد!E614:E614))</f>
        <v/>
      </c>
      <c r="T614" s="51" t="str">
        <f>IF(B614="","",IFERROR(VLOOKUP(SUBSTITUTE(SUBSTITUTE(H614,"~","~~"),"*","~*"),إعدادات_الأنواع!$A$4:$B$40,2,FALSE()),"?"))</f>
        <v/>
      </c>
    </row>
    <row r="615" spans="1:20" ht="15" customHeight="1">
      <c r="A615" s="20" t="str">
        <f>IF(B615="","",IF(T615="?","⚠️ نوع غير معرف",T615&amp;TEXT(COUNTIFS($T$3:T615,T615),"000")))</f>
        <v/>
      </c>
      <c r="B615" s="38"/>
      <c r="C615" s="38"/>
      <c r="D615" s="39"/>
      <c r="E615" s="54"/>
      <c r="F615" s="41" t="str">
        <f t="shared" ca="1" si="36"/>
        <v/>
      </c>
      <c r="G615" s="42"/>
      <c r="H615" s="37"/>
      <c r="I615" s="43"/>
      <c r="J615" s="44" t="str">
        <f t="shared" si="37"/>
        <v/>
      </c>
      <c r="K615" s="45"/>
      <c r="L615" s="46" t="str">
        <f>IF(OR(K615="لم يدفع",B615=""),"",IF(K615="تأمين فقط",0,IF(K615="اشتراك 300",300,IF(F615&lt;14,IFERROR(VLOOKUP(SUBSTITUTE(SUBSTITUTE(H615,"~","~~"),"*","~*"),إعدادات_الأنواع!$A$4:$D$40,3,FALSE()),0),IFERROR(VLOOKUP(SUBSTITUTE(SUBSTITUTE(H615,"~","~~"),"*","~*"),إعدادات_الأنواع!$A$4:$D$40,4,FALSE()),0)))))</f>
        <v/>
      </c>
      <c r="M615" s="47" t="str">
        <f>IF(OR(K615="لم يدفع",B615=""),"",IFERROR(VLOOKUP(SUBSTITUTE(SUBSTITUTE(H615,"~","~~"),"*","~*"),إعدادات_الأنواع!$A$4:$E$40,5,FALSE()),0))</f>
        <v/>
      </c>
      <c r="N615" s="47" t="str">
        <f>IF(OR(K615="لم يدفع",K615="تأمين فقط",K615="اشتراك 300",B615=""),"",IFERROR(VLOOKUP(SUBSTITUTE(SUBSTITUTE(H615,"~","~~"),"*","~*"),إعدادات_الأنواع!$A$4:$F$40,6,FALSE()),0))</f>
        <v/>
      </c>
      <c r="O615" s="55" t="str">
        <f t="shared" si="38"/>
        <v/>
      </c>
      <c r="P615" s="48" t="str">
        <f t="shared" ca="1" si="39"/>
        <v/>
      </c>
      <c r="Q615" s="52"/>
      <c r="R615" s="49"/>
      <c r="S615" s="50" t="str">
        <f>IF(B615="","",COUNTA(التجديد!E615:E615))</f>
        <v/>
      </c>
      <c r="T615" s="51" t="str">
        <f>IF(B615="","",IFERROR(VLOOKUP(SUBSTITUTE(SUBSTITUTE(H615,"~","~~"),"*","~*"),إعدادات_الأنواع!$A$4:$B$40,2,FALSE()),"?"))</f>
        <v/>
      </c>
    </row>
    <row r="616" spans="1:20" ht="15" customHeight="1">
      <c r="A616" s="20" t="str">
        <f>IF(B616="","",IF(T616="?","⚠️ نوع غير معرف",T616&amp;TEXT(COUNTIFS($T$3:T616,T616),"000")))</f>
        <v/>
      </c>
      <c r="B616" s="38"/>
      <c r="C616" s="38"/>
      <c r="D616" s="39"/>
      <c r="E616" s="54"/>
      <c r="F616" s="41" t="str">
        <f t="shared" ca="1" si="36"/>
        <v/>
      </c>
      <c r="G616" s="42"/>
      <c r="H616" s="37"/>
      <c r="I616" s="43"/>
      <c r="J616" s="44" t="str">
        <f t="shared" si="37"/>
        <v/>
      </c>
      <c r="K616" s="45"/>
      <c r="L616" s="46" t="str">
        <f>IF(OR(K616="لم يدفع",B616=""),"",IF(K616="تأمين فقط",0,IF(K616="اشتراك 300",300,IF(F616&lt;14,IFERROR(VLOOKUP(SUBSTITUTE(SUBSTITUTE(H616,"~","~~"),"*","~*"),إعدادات_الأنواع!$A$4:$D$40,3,FALSE()),0),IFERROR(VLOOKUP(SUBSTITUTE(SUBSTITUTE(H616,"~","~~"),"*","~*"),إعدادات_الأنواع!$A$4:$D$40,4,FALSE()),0)))))</f>
        <v/>
      </c>
      <c r="M616" s="47" t="str">
        <f>IF(OR(K616="لم يدفع",B616=""),"",IFERROR(VLOOKUP(SUBSTITUTE(SUBSTITUTE(H616,"~","~~"),"*","~*"),إعدادات_الأنواع!$A$4:$E$40,5,FALSE()),0))</f>
        <v/>
      </c>
      <c r="N616" s="47" t="str">
        <f>IF(OR(K616="لم يدفع",K616="تأمين فقط",K616="اشتراك 300",B616=""),"",IFERROR(VLOOKUP(SUBSTITUTE(SUBSTITUTE(H616,"~","~~"),"*","~*"),إعدادات_الأنواع!$A$4:$F$40,6,FALSE()),0))</f>
        <v/>
      </c>
      <c r="O616" s="55" t="str">
        <f t="shared" si="38"/>
        <v/>
      </c>
      <c r="P616" s="48" t="str">
        <f t="shared" ca="1" si="39"/>
        <v/>
      </c>
      <c r="Q616" s="52"/>
      <c r="R616" s="49"/>
      <c r="S616" s="50" t="str">
        <f>IF(B616="","",COUNTA(التجديد!E616:E616))</f>
        <v/>
      </c>
      <c r="T616" s="51" t="str">
        <f>IF(B616="","",IFERROR(VLOOKUP(SUBSTITUTE(SUBSTITUTE(H616,"~","~~"),"*","~*"),إعدادات_الأنواع!$A$4:$B$40,2,FALSE()),"?"))</f>
        <v/>
      </c>
    </row>
    <row r="617" spans="1:20" ht="15" customHeight="1">
      <c r="A617" s="20" t="str">
        <f>IF(B617="","",IF(T617="?","⚠️ نوع غير معرف",T617&amp;TEXT(COUNTIFS($T$3:T617,T617),"000")))</f>
        <v/>
      </c>
      <c r="B617" s="38"/>
      <c r="C617" s="38"/>
      <c r="D617" s="39"/>
      <c r="E617" s="54"/>
      <c r="F617" s="41" t="str">
        <f t="shared" ca="1" si="36"/>
        <v/>
      </c>
      <c r="G617" s="42"/>
      <c r="H617" s="37"/>
      <c r="I617" s="43"/>
      <c r="J617" s="44" t="str">
        <f t="shared" si="37"/>
        <v/>
      </c>
      <c r="K617" s="45"/>
      <c r="L617" s="46" t="str">
        <f>IF(OR(K617="لم يدفع",B617=""),"",IF(K617="تأمين فقط",0,IF(K617="اشتراك 300",300,IF(F617&lt;14,IFERROR(VLOOKUP(SUBSTITUTE(SUBSTITUTE(H617,"~","~~"),"*","~*"),إعدادات_الأنواع!$A$4:$D$40,3,FALSE()),0),IFERROR(VLOOKUP(SUBSTITUTE(SUBSTITUTE(H617,"~","~~"),"*","~*"),إعدادات_الأنواع!$A$4:$D$40,4,FALSE()),0)))))</f>
        <v/>
      </c>
      <c r="M617" s="47" t="str">
        <f>IF(OR(K617="لم يدفع",B617=""),"",IFERROR(VLOOKUP(SUBSTITUTE(SUBSTITUTE(H617,"~","~~"),"*","~*"),إعدادات_الأنواع!$A$4:$E$40,5,FALSE()),0))</f>
        <v/>
      </c>
      <c r="N617" s="47" t="str">
        <f>IF(OR(K617="لم يدفع",K617="تأمين فقط",K617="اشتراك 300",B617=""),"",IFERROR(VLOOKUP(SUBSTITUTE(SUBSTITUTE(H617,"~","~~"),"*","~*"),إعدادات_الأنواع!$A$4:$F$40,6,FALSE()),0))</f>
        <v/>
      </c>
      <c r="O617" s="55" t="str">
        <f t="shared" si="38"/>
        <v/>
      </c>
      <c r="P617" s="48" t="str">
        <f t="shared" ca="1" si="39"/>
        <v/>
      </c>
      <c r="Q617" s="52"/>
      <c r="R617" s="49"/>
      <c r="S617" s="50" t="str">
        <f>IF(B617="","",COUNTA(التجديد!E617:E617))</f>
        <v/>
      </c>
      <c r="T617" s="51" t="str">
        <f>IF(B617="","",IFERROR(VLOOKUP(SUBSTITUTE(SUBSTITUTE(H617,"~","~~"),"*","~*"),إعدادات_الأنواع!$A$4:$B$40,2,FALSE()),"?"))</f>
        <v/>
      </c>
    </row>
    <row r="618" spans="1:20" ht="15" customHeight="1">
      <c r="A618" s="20" t="str">
        <f>IF(B618="","",IF(T618="?","⚠️ نوع غير معرف",T618&amp;TEXT(COUNTIFS($T$3:T618,T618),"000")))</f>
        <v/>
      </c>
      <c r="B618" s="38"/>
      <c r="C618" s="38"/>
      <c r="D618" s="39"/>
      <c r="E618" s="54"/>
      <c r="F618" s="41" t="str">
        <f t="shared" ca="1" si="36"/>
        <v/>
      </c>
      <c r="G618" s="42"/>
      <c r="H618" s="37"/>
      <c r="I618" s="43"/>
      <c r="J618" s="44" t="str">
        <f t="shared" si="37"/>
        <v/>
      </c>
      <c r="K618" s="45"/>
      <c r="L618" s="46" t="str">
        <f>IF(OR(K618="لم يدفع",B618=""),"",IF(K618="تأمين فقط",0,IF(K618="اشتراك 300",300,IF(F618&lt;14,IFERROR(VLOOKUP(SUBSTITUTE(SUBSTITUTE(H618,"~","~~"),"*","~*"),إعدادات_الأنواع!$A$4:$D$40,3,FALSE()),0),IFERROR(VLOOKUP(SUBSTITUTE(SUBSTITUTE(H618,"~","~~"),"*","~*"),إعدادات_الأنواع!$A$4:$D$40,4,FALSE()),0)))))</f>
        <v/>
      </c>
      <c r="M618" s="47" t="str">
        <f>IF(OR(K618="لم يدفع",B618=""),"",IFERROR(VLOOKUP(SUBSTITUTE(SUBSTITUTE(H618,"~","~~"),"*","~*"),إعدادات_الأنواع!$A$4:$E$40,5,FALSE()),0))</f>
        <v/>
      </c>
      <c r="N618" s="47" t="str">
        <f>IF(OR(K618="لم يدفع",K618="تأمين فقط",K618="اشتراك 300",B618=""),"",IFERROR(VLOOKUP(SUBSTITUTE(SUBSTITUTE(H618,"~","~~"),"*","~*"),إعدادات_الأنواع!$A$4:$F$40,6,FALSE()),0))</f>
        <v/>
      </c>
      <c r="O618" s="55" t="str">
        <f t="shared" si="38"/>
        <v/>
      </c>
      <c r="P618" s="48" t="str">
        <f t="shared" ca="1" si="39"/>
        <v/>
      </c>
      <c r="Q618" s="52"/>
      <c r="R618" s="49"/>
      <c r="S618" s="50" t="str">
        <f>IF(B618="","",COUNTA(التجديد!E618:E618))</f>
        <v/>
      </c>
      <c r="T618" s="51" t="str">
        <f>IF(B618="","",IFERROR(VLOOKUP(SUBSTITUTE(SUBSTITUTE(H618,"~","~~"),"*","~*"),إعدادات_الأنواع!$A$4:$B$40,2,FALSE()),"?"))</f>
        <v/>
      </c>
    </row>
    <row r="619" spans="1:20" ht="15" customHeight="1">
      <c r="A619" s="20" t="str">
        <f>IF(B619="","",IF(T619="?","⚠️ نوع غير معرف",T619&amp;TEXT(COUNTIFS($T$3:T619,T619),"000")))</f>
        <v/>
      </c>
      <c r="B619" s="38"/>
      <c r="C619" s="38"/>
      <c r="D619" s="39"/>
      <c r="E619" s="54"/>
      <c r="F619" s="41" t="str">
        <f t="shared" ca="1" si="36"/>
        <v/>
      </c>
      <c r="G619" s="42"/>
      <c r="H619" s="37"/>
      <c r="I619" s="43"/>
      <c r="J619" s="44" t="str">
        <f t="shared" si="37"/>
        <v/>
      </c>
      <c r="K619" s="45"/>
      <c r="L619" s="46" t="str">
        <f>IF(OR(K619="لم يدفع",B619=""),"",IF(K619="تأمين فقط",0,IF(K619="اشتراك 300",300,IF(F619&lt;14,IFERROR(VLOOKUP(SUBSTITUTE(SUBSTITUTE(H619,"~","~~"),"*","~*"),إعدادات_الأنواع!$A$4:$D$40,3,FALSE()),0),IFERROR(VLOOKUP(SUBSTITUTE(SUBSTITUTE(H619,"~","~~"),"*","~*"),إعدادات_الأنواع!$A$4:$D$40,4,FALSE()),0)))))</f>
        <v/>
      </c>
      <c r="M619" s="47" t="str">
        <f>IF(OR(K619="لم يدفع",B619=""),"",IFERROR(VLOOKUP(SUBSTITUTE(SUBSTITUTE(H619,"~","~~"),"*","~*"),إعدادات_الأنواع!$A$4:$E$40,5,FALSE()),0))</f>
        <v/>
      </c>
      <c r="N619" s="47" t="str">
        <f>IF(OR(K619="لم يدفع",K619="تأمين فقط",K619="اشتراك 300",B619=""),"",IFERROR(VLOOKUP(SUBSTITUTE(SUBSTITUTE(H619,"~","~~"),"*","~*"),إعدادات_الأنواع!$A$4:$F$40,6,FALSE()),0))</f>
        <v/>
      </c>
      <c r="O619" s="55" t="str">
        <f t="shared" si="38"/>
        <v/>
      </c>
      <c r="P619" s="48" t="str">
        <f t="shared" ca="1" si="39"/>
        <v/>
      </c>
      <c r="Q619" s="52"/>
      <c r="R619" s="49"/>
      <c r="S619" s="50" t="str">
        <f>IF(B619="","",COUNTA(التجديد!E619:E619))</f>
        <v/>
      </c>
      <c r="T619" s="51" t="str">
        <f>IF(B619="","",IFERROR(VLOOKUP(SUBSTITUTE(SUBSTITUTE(H619,"~","~~"),"*","~*"),إعدادات_الأنواع!$A$4:$B$40,2,FALSE()),"?"))</f>
        <v/>
      </c>
    </row>
    <row r="620" spans="1:20" ht="15" customHeight="1">
      <c r="A620" s="20" t="str">
        <f>IF(B620="","",IF(T620="?","⚠️ نوع غير معرف",T620&amp;TEXT(COUNTIFS($T$3:T620,T620),"000")))</f>
        <v/>
      </c>
      <c r="B620" s="38"/>
      <c r="C620" s="38"/>
      <c r="D620" s="39"/>
      <c r="E620" s="54"/>
      <c r="F620" s="41" t="str">
        <f t="shared" ca="1" si="36"/>
        <v/>
      </c>
      <c r="G620" s="42"/>
      <c r="H620" s="37"/>
      <c r="I620" s="43"/>
      <c r="J620" s="44" t="str">
        <f t="shared" si="37"/>
        <v/>
      </c>
      <c r="K620" s="45"/>
      <c r="L620" s="46" t="str">
        <f>IF(OR(K620="لم يدفع",B620=""),"",IF(K620="تأمين فقط",0,IF(K620="اشتراك 300",300,IF(F620&lt;14,IFERROR(VLOOKUP(SUBSTITUTE(SUBSTITUTE(H620,"~","~~"),"*","~*"),إعدادات_الأنواع!$A$4:$D$40,3,FALSE()),0),IFERROR(VLOOKUP(SUBSTITUTE(SUBSTITUTE(H620,"~","~~"),"*","~*"),إعدادات_الأنواع!$A$4:$D$40,4,FALSE()),0)))))</f>
        <v/>
      </c>
      <c r="M620" s="47" t="str">
        <f>IF(OR(K620="لم يدفع",B620=""),"",IFERROR(VLOOKUP(SUBSTITUTE(SUBSTITUTE(H620,"~","~~"),"*","~*"),إعدادات_الأنواع!$A$4:$E$40,5,FALSE()),0))</f>
        <v/>
      </c>
      <c r="N620" s="47" t="str">
        <f>IF(OR(K620="لم يدفع",K620="تأمين فقط",K620="اشتراك 300",B620=""),"",IFERROR(VLOOKUP(SUBSTITUTE(SUBSTITUTE(H620,"~","~~"),"*","~*"),إعدادات_الأنواع!$A$4:$F$40,6,FALSE()),0))</f>
        <v/>
      </c>
      <c r="O620" s="55" t="str">
        <f t="shared" si="38"/>
        <v/>
      </c>
      <c r="P620" s="48" t="str">
        <f t="shared" ca="1" si="39"/>
        <v/>
      </c>
      <c r="Q620" s="52"/>
      <c r="R620" s="49"/>
      <c r="S620" s="50" t="str">
        <f>IF(B620="","",COUNTA(التجديد!E620:E620))</f>
        <v/>
      </c>
      <c r="T620" s="51" t="str">
        <f>IF(B620="","",IFERROR(VLOOKUP(SUBSTITUTE(SUBSTITUTE(H620,"~","~~"),"*","~*"),إعدادات_الأنواع!$A$4:$B$40,2,FALSE()),"?"))</f>
        <v/>
      </c>
    </row>
    <row r="621" spans="1:20" ht="15" customHeight="1">
      <c r="A621" s="20" t="str">
        <f>IF(B621="","",IF(T621="?","⚠️ نوع غير معرف",T621&amp;TEXT(COUNTIFS($T$3:T621,T621),"000")))</f>
        <v/>
      </c>
      <c r="B621" s="38"/>
      <c r="C621" s="38"/>
      <c r="D621" s="39"/>
      <c r="E621" s="54"/>
      <c r="F621" s="41" t="str">
        <f t="shared" ca="1" si="36"/>
        <v/>
      </c>
      <c r="G621" s="42"/>
      <c r="H621" s="37"/>
      <c r="I621" s="43"/>
      <c r="J621" s="44" t="str">
        <f t="shared" si="37"/>
        <v/>
      </c>
      <c r="K621" s="45"/>
      <c r="L621" s="46" t="str">
        <f>IF(OR(K621="لم يدفع",B621=""),"",IF(K621="تأمين فقط",0,IF(K621="اشتراك 300",300,IF(F621&lt;14,IFERROR(VLOOKUP(SUBSTITUTE(SUBSTITUTE(H621,"~","~~"),"*","~*"),إعدادات_الأنواع!$A$4:$D$40,3,FALSE()),0),IFERROR(VLOOKUP(SUBSTITUTE(SUBSTITUTE(H621,"~","~~"),"*","~*"),إعدادات_الأنواع!$A$4:$D$40,4,FALSE()),0)))))</f>
        <v/>
      </c>
      <c r="M621" s="47" t="str">
        <f>IF(OR(K621="لم يدفع",B621=""),"",IFERROR(VLOOKUP(SUBSTITUTE(SUBSTITUTE(H621,"~","~~"),"*","~*"),إعدادات_الأنواع!$A$4:$E$40,5,FALSE()),0))</f>
        <v/>
      </c>
      <c r="N621" s="47" t="str">
        <f>IF(OR(K621="لم يدفع",K621="تأمين فقط",K621="اشتراك 300",B621=""),"",IFERROR(VLOOKUP(SUBSTITUTE(SUBSTITUTE(H621,"~","~~"),"*","~*"),إعدادات_الأنواع!$A$4:$F$40,6,FALSE()),0))</f>
        <v/>
      </c>
      <c r="O621" s="55" t="str">
        <f t="shared" si="38"/>
        <v/>
      </c>
      <c r="P621" s="48" t="str">
        <f t="shared" ca="1" si="39"/>
        <v/>
      </c>
      <c r="Q621" s="52"/>
      <c r="R621" s="49"/>
      <c r="S621" s="50" t="str">
        <f>IF(B621="","",COUNTA(التجديد!E621:E621))</f>
        <v/>
      </c>
      <c r="T621" s="51" t="str">
        <f>IF(B621="","",IFERROR(VLOOKUP(SUBSTITUTE(SUBSTITUTE(H621,"~","~~"),"*","~*"),إعدادات_الأنواع!$A$4:$B$40,2,FALSE()),"?"))</f>
        <v/>
      </c>
    </row>
    <row r="622" spans="1:20" ht="15" customHeight="1">
      <c r="A622" s="20" t="str">
        <f>IF(B622="","",IF(T622="?","⚠️ نوع غير معرف",T622&amp;TEXT(COUNTIFS($T$3:T622,T622),"000")))</f>
        <v/>
      </c>
      <c r="B622" s="38"/>
      <c r="C622" s="38"/>
      <c r="D622" s="39"/>
      <c r="E622" s="54"/>
      <c r="F622" s="41" t="str">
        <f t="shared" ca="1" si="36"/>
        <v/>
      </c>
      <c r="G622" s="42"/>
      <c r="H622" s="37"/>
      <c r="I622" s="43"/>
      <c r="J622" s="44" t="str">
        <f t="shared" si="37"/>
        <v/>
      </c>
      <c r="K622" s="45"/>
      <c r="L622" s="46" t="str">
        <f>IF(OR(K622="لم يدفع",B622=""),"",IF(K622="تأمين فقط",0,IF(K622="اشتراك 300",300,IF(F622&lt;14,IFERROR(VLOOKUP(SUBSTITUTE(SUBSTITUTE(H622,"~","~~"),"*","~*"),إعدادات_الأنواع!$A$4:$D$40,3,FALSE()),0),IFERROR(VLOOKUP(SUBSTITUTE(SUBSTITUTE(H622,"~","~~"),"*","~*"),إعدادات_الأنواع!$A$4:$D$40,4,FALSE()),0)))))</f>
        <v/>
      </c>
      <c r="M622" s="47" t="str">
        <f>IF(OR(K622="لم يدفع",B622=""),"",IFERROR(VLOOKUP(SUBSTITUTE(SUBSTITUTE(H622,"~","~~"),"*","~*"),إعدادات_الأنواع!$A$4:$E$40,5,FALSE()),0))</f>
        <v/>
      </c>
      <c r="N622" s="47" t="str">
        <f>IF(OR(K622="لم يدفع",K622="تأمين فقط",K622="اشتراك 300",B622=""),"",IFERROR(VLOOKUP(SUBSTITUTE(SUBSTITUTE(H622,"~","~~"),"*","~*"),إعدادات_الأنواع!$A$4:$F$40,6,FALSE()),0))</f>
        <v/>
      </c>
      <c r="O622" s="55" t="str">
        <f t="shared" si="38"/>
        <v/>
      </c>
      <c r="P622" s="48" t="str">
        <f t="shared" ca="1" si="39"/>
        <v/>
      </c>
      <c r="Q622" s="52"/>
      <c r="R622" s="49"/>
      <c r="S622" s="50" t="str">
        <f>IF(B622="","",COUNTA(التجديد!E622:E622))</f>
        <v/>
      </c>
      <c r="T622" s="51" t="str">
        <f>IF(B622="","",IFERROR(VLOOKUP(SUBSTITUTE(SUBSTITUTE(H622,"~","~~"),"*","~*"),إعدادات_الأنواع!$A$4:$B$40,2,FALSE()),"?"))</f>
        <v/>
      </c>
    </row>
    <row r="623" spans="1:20" ht="15" customHeight="1">
      <c r="A623" s="20" t="str">
        <f>IF(B623="","",IF(T623="?","⚠️ نوع غير معرف",T623&amp;TEXT(COUNTIFS($T$3:T623,T623),"000")))</f>
        <v/>
      </c>
      <c r="B623" s="38"/>
      <c r="C623" s="38"/>
      <c r="D623" s="39"/>
      <c r="E623" s="54"/>
      <c r="F623" s="41" t="str">
        <f t="shared" ca="1" si="36"/>
        <v/>
      </c>
      <c r="G623" s="42"/>
      <c r="H623" s="37"/>
      <c r="I623" s="43"/>
      <c r="J623" s="44" t="str">
        <f t="shared" si="37"/>
        <v/>
      </c>
      <c r="K623" s="45"/>
      <c r="L623" s="46" t="str">
        <f>IF(OR(K623="لم يدفع",B623=""),"",IF(K623="تأمين فقط",0,IF(K623="اشتراك 300",300,IF(F623&lt;14,IFERROR(VLOOKUP(SUBSTITUTE(SUBSTITUTE(H623,"~","~~"),"*","~*"),إعدادات_الأنواع!$A$4:$D$40,3,FALSE()),0),IFERROR(VLOOKUP(SUBSTITUTE(SUBSTITUTE(H623,"~","~~"),"*","~*"),إعدادات_الأنواع!$A$4:$D$40,4,FALSE()),0)))))</f>
        <v/>
      </c>
      <c r="M623" s="47" t="str">
        <f>IF(OR(K623="لم يدفع",B623=""),"",IFERROR(VLOOKUP(SUBSTITUTE(SUBSTITUTE(H623,"~","~~"),"*","~*"),إعدادات_الأنواع!$A$4:$E$40,5,FALSE()),0))</f>
        <v/>
      </c>
      <c r="N623" s="47" t="str">
        <f>IF(OR(K623="لم يدفع",K623="تأمين فقط",K623="اشتراك 300",B623=""),"",IFERROR(VLOOKUP(SUBSTITUTE(SUBSTITUTE(H623,"~","~~"),"*","~*"),إعدادات_الأنواع!$A$4:$F$40,6,FALSE()),0))</f>
        <v/>
      </c>
      <c r="O623" s="55" t="str">
        <f t="shared" si="38"/>
        <v/>
      </c>
      <c r="P623" s="48" t="str">
        <f t="shared" ca="1" si="39"/>
        <v/>
      </c>
      <c r="Q623" s="52"/>
      <c r="R623" s="49"/>
      <c r="S623" s="50" t="str">
        <f>IF(B623="","",COUNTA(التجديد!E623:E623))</f>
        <v/>
      </c>
      <c r="T623" s="51" t="str">
        <f>IF(B623="","",IFERROR(VLOOKUP(SUBSTITUTE(SUBSTITUTE(H623,"~","~~"),"*","~*"),إعدادات_الأنواع!$A$4:$B$40,2,FALSE()),"?"))</f>
        <v/>
      </c>
    </row>
    <row r="624" spans="1:20" ht="15" customHeight="1">
      <c r="A624" s="20" t="str">
        <f>IF(B624="","",IF(T624="?","⚠️ نوع غير معرف",T624&amp;TEXT(COUNTIFS($T$3:T624,T624),"000")))</f>
        <v/>
      </c>
      <c r="B624" s="38"/>
      <c r="C624" s="38"/>
      <c r="D624" s="39"/>
      <c r="E624" s="54"/>
      <c r="F624" s="41" t="str">
        <f t="shared" ca="1" si="36"/>
        <v/>
      </c>
      <c r="G624" s="42"/>
      <c r="H624" s="37"/>
      <c r="I624" s="43"/>
      <c r="J624" s="44" t="str">
        <f t="shared" si="37"/>
        <v/>
      </c>
      <c r="K624" s="45"/>
      <c r="L624" s="46" t="str">
        <f>IF(OR(K624="لم يدفع",B624=""),"",IF(K624="تأمين فقط",0,IF(K624="اشتراك 300",300,IF(F624&lt;14,IFERROR(VLOOKUP(SUBSTITUTE(SUBSTITUTE(H624,"~","~~"),"*","~*"),إعدادات_الأنواع!$A$4:$D$40,3,FALSE()),0),IFERROR(VLOOKUP(SUBSTITUTE(SUBSTITUTE(H624,"~","~~"),"*","~*"),إعدادات_الأنواع!$A$4:$D$40,4,FALSE()),0)))))</f>
        <v/>
      </c>
      <c r="M624" s="47" t="str">
        <f>IF(OR(K624="لم يدفع",B624=""),"",IFERROR(VLOOKUP(SUBSTITUTE(SUBSTITUTE(H624,"~","~~"),"*","~*"),إعدادات_الأنواع!$A$4:$E$40,5,FALSE()),0))</f>
        <v/>
      </c>
      <c r="N624" s="47" t="str">
        <f>IF(OR(K624="لم يدفع",K624="تأمين فقط",K624="اشتراك 300",B624=""),"",IFERROR(VLOOKUP(SUBSTITUTE(SUBSTITUTE(H624,"~","~~"),"*","~*"),إعدادات_الأنواع!$A$4:$F$40,6,FALSE()),0))</f>
        <v/>
      </c>
      <c r="O624" s="55" t="str">
        <f t="shared" si="38"/>
        <v/>
      </c>
      <c r="P624" s="48" t="str">
        <f t="shared" ca="1" si="39"/>
        <v/>
      </c>
      <c r="Q624" s="52"/>
      <c r="R624" s="49"/>
      <c r="S624" s="50" t="str">
        <f>IF(B624="","",COUNTA(التجديد!E624:E624))</f>
        <v/>
      </c>
      <c r="T624" s="51" t="str">
        <f>IF(B624="","",IFERROR(VLOOKUP(SUBSTITUTE(SUBSTITUTE(H624,"~","~~"),"*","~*"),إعدادات_الأنواع!$A$4:$B$40,2,FALSE()),"?"))</f>
        <v/>
      </c>
    </row>
    <row r="625" spans="1:20" ht="15" customHeight="1">
      <c r="A625" s="20" t="str">
        <f>IF(B625="","",IF(T625="?","⚠️ نوع غير معرف",T625&amp;TEXT(COUNTIFS($T$3:T625,T625),"000")))</f>
        <v/>
      </c>
      <c r="B625" s="38"/>
      <c r="C625" s="38"/>
      <c r="D625" s="39"/>
      <c r="E625" s="54"/>
      <c r="F625" s="41" t="str">
        <f t="shared" ca="1" si="36"/>
        <v/>
      </c>
      <c r="G625" s="42"/>
      <c r="H625" s="37"/>
      <c r="I625" s="43"/>
      <c r="J625" s="44" t="str">
        <f t="shared" si="37"/>
        <v/>
      </c>
      <c r="K625" s="45"/>
      <c r="L625" s="46" t="str">
        <f>IF(OR(K625="لم يدفع",B625=""),"",IF(K625="تأمين فقط",0,IF(K625="اشتراك 300",300,IF(F625&lt;14,IFERROR(VLOOKUP(SUBSTITUTE(SUBSTITUTE(H625,"~","~~"),"*","~*"),إعدادات_الأنواع!$A$4:$D$40,3,FALSE()),0),IFERROR(VLOOKUP(SUBSTITUTE(SUBSTITUTE(H625,"~","~~"),"*","~*"),إعدادات_الأنواع!$A$4:$D$40,4,FALSE()),0)))))</f>
        <v/>
      </c>
      <c r="M625" s="47" t="str">
        <f>IF(OR(K625="لم يدفع",B625=""),"",IFERROR(VLOOKUP(SUBSTITUTE(SUBSTITUTE(H625,"~","~~"),"*","~*"),إعدادات_الأنواع!$A$4:$E$40,5,FALSE()),0))</f>
        <v/>
      </c>
      <c r="N625" s="47" t="str">
        <f>IF(OR(K625="لم يدفع",K625="تأمين فقط",K625="اشتراك 300",B625=""),"",IFERROR(VLOOKUP(SUBSTITUTE(SUBSTITUTE(H625,"~","~~"),"*","~*"),إعدادات_الأنواع!$A$4:$F$40,6,FALSE()),0))</f>
        <v/>
      </c>
      <c r="O625" s="55" t="str">
        <f t="shared" si="38"/>
        <v/>
      </c>
      <c r="P625" s="48" t="str">
        <f t="shared" ca="1" si="39"/>
        <v/>
      </c>
      <c r="Q625" s="52"/>
      <c r="R625" s="49"/>
      <c r="S625" s="50" t="str">
        <f>IF(B625="","",COUNTA(التجديد!E625:E625))</f>
        <v/>
      </c>
      <c r="T625" s="51" t="str">
        <f>IF(B625="","",IFERROR(VLOOKUP(SUBSTITUTE(SUBSTITUTE(H625,"~","~~"),"*","~*"),إعدادات_الأنواع!$A$4:$B$40,2,FALSE()),"?"))</f>
        <v/>
      </c>
    </row>
    <row r="626" spans="1:20" ht="15" customHeight="1">
      <c r="A626" s="20" t="str">
        <f>IF(B626="","",IF(T626="?","⚠️ نوع غير معرف",T626&amp;TEXT(COUNTIFS($T$3:T626,T626),"000")))</f>
        <v/>
      </c>
      <c r="B626" s="38"/>
      <c r="C626" s="38"/>
      <c r="D626" s="39"/>
      <c r="E626" s="54"/>
      <c r="F626" s="41" t="str">
        <f t="shared" ca="1" si="36"/>
        <v/>
      </c>
      <c r="G626" s="42"/>
      <c r="H626" s="37"/>
      <c r="I626" s="43"/>
      <c r="J626" s="44" t="str">
        <f t="shared" si="37"/>
        <v/>
      </c>
      <c r="K626" s="45"/>
      <c r="L626" s="46" t="str">
        <f>IF(OR(K626="لم يدفع",B626=""),"",IF(K626="تأمين فقط",0,IF(K626="اشتراك 300",300,IF(F626&lt;14,IFERROR(VLOOKUP(SUBSTITUTE(SUBSTITUTE(H626,"~","~~"),"*","~*"),إعدادات_الأنواع!$A$4:$D$40,3,FALSE()),0),IFERROR(VLOOKUP(SUBSTITUTE(SUBSTITUTE(H626,"~","~~"),"*","~*"),إعدادات_الأنواع!$A$4:$D$40,4,FALSE()),0)))))</f>
        <v/>
      </c>
      <c r="M626" s="47" t="str">
        <f>IF(OR(K626="لم يدفع",B626=""),"",IFERROR(VLOOKUP(SUBSTITUTE(SUBSTITUTE(H626,"~","~~"),"*","~*"),إعدادات_الأنواع!$A$4:$E$40,5,FALSE()),0))</f>
        <v/>
      </c>
      <c r="N626" s="47" t="str">
        <f>IF(OR(K626="لم يدفع",K626="تأمين فقط",K626="اشتراك 300",B626=""),"",IFERROR(VLOOKUP(SUBSTITUTE(SUBSTITUTE(H626,"~","~~"),"*","~*"),إعدادات_الأنواع!$A$4:$F$40,6,FALSE()),0))</f>
        <v/>
      </c>
      <c r="O626" s="55" t="str">
        <f t="shared" si="38"/>
        <v/>
      </c>
      <c r="P626" s="48" t="str">
        <f t="shared" ca="1" si="39"/>
        <v/>
      </c>
      <c r="Q626" s="52"/>
      <c r="R626" s="49"/>
      <c r="S626" s="50" t="str">
        <f>IF(B626="","",COUNTA(التجديد!E626:E626))</f>
        <v/>
      </c>
      <c r="T626" s="51" t="str">
        <f>IF(B626="","",IFERROR(VLOOKUP(SUBSTITUTE(SUBSTITUTE(H626,"~","~~"),"*","~*"),إعدادات_الأنواع!$A$4:$B$40,2,FALSE()),"?"))</f>
        <v/>
      </c>
    </row>
    <row r="627" spans="1:20" ht="15" customHeight="1">
      <c r="A627" s="20" t="str">
        <f>IF(B627="","",IF(T627="?","⚠️ نوع غير معرف",T627&amp;TEXT(COUNTIFS($T$3:T627,T627),"000")))</f>
        <v/>
      </c>
      <c r="B627" s="38"/>
      <c r="C627" s="38"/>
      <c r="D627" s="39"/>
      <c r="E627" s="54"/>
      <c r="F627" s="41" t="str">
        <f t="shared" ca="1" si="36"/>
        <v/>
      </c>
      <c r="G627" s="42"/>
      <c r="H627" s="37"/>
      <c r="I627" s="43"/>
      <c r="J627" s="44" t="str">
        <f t="shared" si="37"/>
        <v/>
      </c>
      <c r="K627" s="45"/>
      <c r="L627" s="46" t="str">
        <f>IF(OR(K627="لم يدفع",B627=""),"",IF(K627="تأمين فقط",0,IF(K627="اشتراك 300",300,IF(F627&lt;14,IFERROR(VLOOKUP(SUBSTITUTE(SUBSTITUTE(H627,"~","~~"),"*","~*"),إعدادات_الأنواع!$A$4:$D$40,3,FALSE()),0),IFERROR(VLOOKUP(SUBSTITUTE(SUBSTITUTE(H627,"~","~~"),"*","~*"),إعدادات_الأنواع!$A$4:$D$40,4,FALSE()),0)))))</f>
        <v/>
      </c>
      <c r="M627" s="47" t="str">
        <f>IF(OR(K627="لم يدفع",B627=""),"",IFERROR(VLOOKUP(SUBSTITUTE(SUBSTITUTE(H627,"~","~~"),"*","~*"),إعدادات_الأنواع!$A$4:$E$40,5,FALSE()),0))</f>
        <v/>
      </c>
      <c r="N627" s="47" t="str">
        <f>IF(OR(K627="لم يدفع",K627="تأمين فقط",K627="اشتراك 300",B627=""),"",IFERROR(VLOOKUP(SUBSTITUTE(SUBSTITUTE(H627,"~","~~"),"*","~*"),إعدادات_الأنواع!$A$4:$F$40,6,FALSE()),0))</f>
        <v/>
      </c>
      <c r="O627" s="55" t="str">
        <f t="shared" si="38"/>
        <v/>
      </c>
      <c r="P627" s="48" t="str">
        <f t="shared" ca="1" si="39"/>
        <v/>
      </c>
      <c r="Q627" s="52"/>
      <c r="R627" s="49"/>
      <c r="S627" s="50" t="str">
        <f>IF(B627="","",COUNTA(التجديد!E627:E627))</f>
        <v/>
      </c>
      <c r="T627" s="51" t="str">
        <f>IF(B627="","",IFERROR(VLOOKUP(SUBSTITUTE(SUBSTITUTE(H627,"~","~~"),"*","~*"),إعدادات_الأنواع!$A$4:$B$40,2,FALSE()),"?"))</f>
        <v/>
      </c>
    </row>
    <row r="628" spans="1:20" ht="15" customHeight="1">
      <c r="A628" s="20" t="str">
        <f>IF(B628="","",IF(T628="?","⚠️ نوع غير معرف",T628&amp;TEXT(COUNTIFS($T$3:T628,T628),"000")))</f>
        <v/>
      </c>
      <c r="B628" s="38"/>
      <c r="C628" s="38"/>
      <c r="D628" s="39"/>
      <c r="E628" s="54"/>
      <c r="F628" s="41" t="str">
        <f t="shared" ca="1" si="36"/>
        <v/>
      </c>
      <c r="G628" s="42"/>
      <c r="H628" s="37"/>
      <c r="I628" s="43"/>
      <c r="J628" s="44" t="str">
        <f t="shared" si="37"/>
        <v/>
      </c>
      <c r="K628" s="45"/>
      <c r="L628" s="46" t="str">
        <f>IF(OR(K628="لم يدفع",B628=""),"",IF(K628="تأمين فقط",0,IF(K628="اشتراك 300",300,IF(F628&lt;14,IFERROR(VLOOKUP(SUBSTITUTE(SUBSTITUTE(H628,"~","~~"),"*","~*"),إعدادات_الأنواع!$A$4:$D$40,3,FALSE()),0),IFERROR(VLOOKUP(SUBSTITUTE(SUBSTITUTE(H628,"~","~~"),"*","~*"),إعدادات_الأنواع!$A$4:$D$40,4,FALSE()),0)))))</f>
        <v/>
      </c>
      <c r="M628" s="47" t="str">
        <f>IF(OR(K628="لم يدفع",B628=""),"",IFERROR(VLOOKUP(SUBSTITUTE(SUBSTITUTE(H628,"~","~~"),"*","~*"),إعدادات_الأنواع!$A$4:$E$40,5,FALSE()),0))</f>
        <v/>
      </c>
      <c r="N628" s="47" t="str">
        <f>IF(OR(K628="لم يدفع",K628="تأمين فقط",K628="اشتراك 300",B628=""),"",IFERROR(VLOOKUP(SUBSTITUTE(SUBSTITUTE(H628,"~","~~"),"*","~*"),إعدادات_الأنواع!$A$4:$F$40,6,FALSE()),0))</f>
        <v/>
      </c>
      <c r="O628" s="55" t="str">
        <f t="shared" si="38"/>
        <v/>
      </c>
      <c r="P628" s="48" t="str">
        <f t="shared" ca="1" si="39"/>
        <v/>
      </c>
      <c r="Q628" s="52"/>
      <c r="R628" s="49"/>
      <c r="S628" s="50" t="str">
        <f>IF(B628="","",COUNTA(التجديد!E628:E628))</f>
        <v/>
      </c>
      <c r="T628" s="51" t="str">
        <f>IF(B628="","",IFERROR(VLOOKUP(SUBSTITUTE(SUBSTITUTE(H628,"~","~~"),"*","~*"),إعدادات_الأنواع!$A$4:$B$40,2,FALSE()),"?"))</f>
        <v/>
      </c>
    </row>
    <row r="629" spans="1:20" ht="15" customHeight="1">
      <c r="A629" s="20" t="str">
        <f>IF(B629="","",IF(T629="?","⚠️ نوع غير معرف",T629&amp;TEXT(COUNTIFS($T$3:T629,T629),"000")))</f>
        <v/>
      </c>
      <c r="B629" s="38"/>
      <c r="C629" s="38"/>
      <c r="D629" s="39"/>
      <c r="E629" s="54"/>
      <c r="F629" s="41" t="str">
        <f t="shared" ca="1" si="36"/>
        <v/>
      </c>
      <c r="G629" s="42"/>
      <c r="H629" s="37"/>
      <c r="I629" s="43"/>
      <c r="J629" s="44" t="str">
        <f t="shared" si="37"/>
        <v/>
      </c>
      <c r="K629" s="45"/>
      <c r="L629" s="46" t="str">
        <f>IF(OR(K629="لم يدفع",B629=""),"",IF(K629="تأمين فقط",0,IF(K629="اشتراك 300",300,IF(F629&lt;14,IFERROR(VLOOKUP(SUBSTITUTE(SUBSTITUTE(H629,"~","~~"),"*","~*"),إعدادات_الأنواع!$A$4:$D$40,3,FALSE()),0),IFERROR(VLOOKUP(SUBSTITUTE(SUBSTITUTE(H629,"~","~~"),"*","~*"),إعدادات_الأنواع!$A$4:$D$40,4,FALSE()),0)))))</f>
        <v/>
      </c>
      <c r="M629" s="47" t="str">
        <f>IF(OR(K629="لم يدفع",B629=""),"",IFERROR(VLOOKUP(SUBSTITUTE(SUBSTITUTE(H629,"~","~~"),"*","~*"),إعدادات_الأنواع!$A$4:$E$40,5,FALSE()),0))</f>
        <v/>
      </c>
      <c r="N629" s="47" t="str">
        <f>IF(OR(K629="لم يدفع",K629="تأمين فقط",K629="اشتراك 300",B629=""),"",IFERROR(VLOOKUP(SUBSTITUTE(SUBSTITUTE(H629,"~","~~"),"*","~*"),إعدادات_الأنواع!$A$4:$F$40,6,FALSE()),0))</f>
        <v/>
      </c>
      <c r="O629" s="55" t="str">
        <f t="shared" si="38"/>
        <v/>
      </c>
      <c r="P629" s="48" t="str">
        <f t="shared" ca="1" si="39"/>
        <v/>
      </c>
      <c r="Q629" s="52"/>
      <c r="R629" s="49"/>
      <c r="S629" s="50" t="str">
        <f>IF(B629="","",COUNTA(التجديد!E629:E629))</f>
        <v/>
      </c>
      <c r="T629" s="51" t="str">
        <f>IF(B629="","",IFERROR(VLOOKUP(SUBSTITUTE(SUBSTITUTE(H629,"~","~~"),"*","~*"),إعدادات_الأنواع!$A$4:$B$40,2,FALSE()),"?"))</f>
        <v/>
      </c>
    </row>
    <row r="630" spans="1:20" ht="15" customHeight="1">
      <c r="A630" s="20" t="str">
        <f>IF(B630="","",IF(T630="?","⚠️ نوع غير معرف",T630&amp;TEXT(COUNTIFS($T$3:T630,T630),"000")))</f>
        <v/>
      </c>
      <c r="B630" s="38"/>
      <c r="C630" s="38"/>
      <c r="D630" s="39"/>
      <c r="E630" s="54"/>
      <c r="F630" s="41" t="str">
        <f t="shared" ca="1" si="36"/>
        <v/>
      </c>
      <c r="G630" s="42"/>
      <c r="H630" s="37"/>
      <c r="I630" s="43"/>
      <c r="J630" s="44" t="str">
        <f t="shared" si="37"/>
        <v/>
      </c>
      <c r="K630" s="45"/>
      <c r="L630" s="46" t="str">
        <f>IF(OR(K630="لم يدفع",B630=""),"",IF(K630="تأمين فقط",0,IF(K630="اشتراك 300",300,IF(F630&lt;14,IFERROR(VLOOKUP(SUBSTITUTE(SUBSTITUTE(H630,"~","~~"),"*","~*"),إعدادات_الأنواع!$A$4:$D$40,3,FALSE()),0),IFERROR(VLOOKUP(SUBSTITUTE(SUBSTITUTE(H630,"~","~~"),"*","~*"),إعدادات_الأنواع!$A$4:$D$40,4,FALSE()),0)))))</f>
        <v/>
      </c>
      <c r="M630" s="47" t="str">
        <f>IF(OR(K630="لم يدفع",B630=""),"",IFERROR(VLOOKUP(SUBSTITUTE(SUBSTITUTE(H630,"~","~~"),"*","~*"),إعدادات_الأنواع!$A$4:$E$40,5,FALSE()),0))</f>
        <v/>
      </c>
      <c r="N630" s="47" t="str">
        <f>IF(OR(K630="لم يدفع",K630="تأمين فقط",K630="اشتراك 300",B630=""),"",IFERROR(VLOOKUP(SUBSTITUTE(SUBSTITUTE(H630,"~","~~"),"*","~*"),إعدادات_الأنواع!$A$4:$F$40,6,FALSE()),0))</f>
        <v/>
      </c>
      <c r="O630" s="55" t="str">
        <f t="shared" si="38"/>
        <v/>
      </c>
      <c r="P630" s="48" t="str">
        <f t="shared" ca="1" si="39"/>
        <v/>
      </c>
      <c r="Q630" s="52"/>
      <c r="R630" s="49"/>
      <c r="S630" s="50" t="str">
        <f>IF(B630="","",COUNTA(التجديد!E630:E630))</f>
        <v/>
      </c>
      <c r="T630" s="51" t="str">
        <f>IF(B630="","",IFERROR(VLOOKUP(SUBSTITUTE(SUBSTITUTE(H630,"~","~~"),"*","~*"),إعدادات_الأنواع!$A$4:$B$40,2,FALSE()),"?"))</f>
        <v/>
      </c>
    </row>
    <row r="631" spans="1:20" ht="15" customHeight="1">
      <c r="A631" s="20" t="str">
        <f>IF(B631="","",IF(T631="?","⚠️ نوع غير معرف",T631&amp;TEXT(COUNTIFS($T$3:T631,T631),"000")))</f>
        <v/>
      </c>
      <c r="B631" s="38"/>
      <c r="C631" s="38"/>
      <c r="D631" s="39"/>
      <c r="E631" s="54"/>
      <c r="F631" s="41" t="str">
        <f t="shared" ca="1" si="36"/>
        <v/>
      </c>
      <c r="G631" s="42"/>
      <c r="H631" s="37"/>
      <c r="I631" s="43"/>
      <c r="J631" s="44" t="str">
        <f t="shared" si="37"/>
        <v/>
      </c>
      <c r="K631" s="45"/>
      <c r="L631" s="46" t="str">
        <f>IF(OR(K631="لم يدفع",B631=""),"",IF(K631="تأمين فقط",0,IF(K631="اشتراك 300",300,IF(F631&lt;14,IFERROR(VLOOKUP(SUBSTITUTE(SUBSTITUTE(H631,"~","~~"),"*","~*"),إعدادات_الأنواع!$A$4:$D$40,3,FALSE()),0),IFERROR(VLOOKUP(SUBSTITUTE(SUBSTITUTE(H631,"~","~~"),"*","~*"),إعدادات_الأنواع!$A$4:$D$40,4,FALSE()),0)))))</f>
        <v/>
      </c>
      <c r="M631" s="47" t="str">
        <f>IF(OR(K631="لم يدفع",B631=""),"",IFERROR(VLOOKUP(SUBSTITUTE(SUBSTITUTE(H631,"~","~~"),"*","~*"),إعدادات_الأنواع!$A$4:$E$40,5,FALSE()),0))</f>
        <v/>
      </c>
      <c r="N631" s="47" t="str">
        <f>IF(OR(K631="لم يدفع",K631="تأمين فقط",K631="اشتراك 300",B631=""),"",IFERROR(VLOOKUP(SUBSTITUTE(SUBSTITUTE(H631,"~","~~"),"*","~*"),إعدادات_الأنواع!$A$4:$F$40,6,FALSE()),0))</f>
        <v/>
      </c>
      <c r="O631" s="55" t="str">
        <f t="shared" si="38"/>
        <v/>
      </c>
      <c r="P631" s="48" t="str">
        <f t="shared" ca="1" si="39"/>
        <v/>
      </c>
      <c r="Q631" s="52"/>
      <c r="R631" s="49"/>
      <c r="S631" s="50" t="str">
        <f>IF(B631="","",COUNTA(التجديد!E631:E631))</f>
        <v/>
      </c>
      <c r="T631" s="51" t="str">
        <f>IF(B631="","",IFERROR(VLOOKUP(SUBSTITUTE(SUBSTITUTE(H631,"~","~~"),"*","~*"),إعدادات_الأنواع!$A$4:$B$40,2,FALSE()),"?"))</f>
        <v/>
      </c>
    </row>
    <row r="632" spans="1:20" ht="15" customHeight="1">
      <c r="A632" s="20" t="str">
        <f>IF(B632="","",IF(T632="?","⚠️ نوع غير معرف",T632&amp;TEXT(COUNTIFS($T$3:T632,T632),"000")))</f>
        <v/>
      </c>
      <c r="B632" s="38"/>
      <c r="C632" s="38"/>
      <c r="D632" s="39"/>
      <c r="E632" s="54"/>
      <c r="F632" s="41" t="str">
        <f t="shared" ca="1" si="36"/>
        <v/>
      </c>
      <c r="G632" s="42"/>
      <c r="H632" s="37"/>
      <c r="I632" s="43"/>
      <c r="J632" s="44" t="str">
        <f t="shared" si="37"/>
        <v/>
      </c>
      <c r="K632" s="45"/>
      <c r="L632" s="46" t="str">
        <f>IF(OR(K632="لم يدفع",B632=""),"",IF(K632="تأمين فقط",0,IF(K632="اشتراك 300",300,IF(F632&lt;14,IFERROR(VLOOKUP(SUBSTITUTE(SUBSTITUTE(H632,"~","~~"),"*","~*"),إعدادات_الأنواع!$A$4:$D$40,3,FALSE()),0),IFERROR(VLOOKUP(SUBSTITUTE(SUBSTITUTE(H632,"~","~~"),"*","~*"),إعدادات_الأنواع!$A$4:$D$40,4,FALSE()),0)))))</f>
        <v/>
      </c>
      <c r="M632" s="47" t="str">
        <f>IF(OR(K632="لم يدفع",B632=""),"",IFERROR(VLOOKUP(SUBSTITUTE(SUBSTITUTE(H632,"~","~~"),"*","~*"),إعدادات_الأنواع!$A$4:$E$40,5,FALSE()),0))</f>
        <v/>
      </c>
      <c r="N632" s="47" t="str">
        <f>IF(OR(K632="لم يدفع",K632="تأمين فقط",K632="اشتراك 300",B632=""),"",IFERROR(VLOOKUP(SUBSTITUTE(SUBSTITUTE(H632,"~","~~"),"*","~*"),إعدادات_الأنواع!$A$4:$F$40,6,FALSE()),0))</f>
        <v/>
      </c>
      <c r="O632" s="55" t="str">
        <f t="shared" si="38"/>
        <v/>
      </c>
      <c r="P632" s="48" t="str">
        <f t="shared" ca="1" si="39"/>
        <v/>
      </c>
      <c r="Q632" s="52"/>
      <c r="R632" s="49"/>
      <c r="S632" s="50" t="str">
        <f>IF(B632="","",COUNTA(التجديد!E632:E632))</f>
        <v/>
      </c>
      <c r="T632" s="51" t="str">
        <f>IF(B632="","",IFERROR(VLOOKUP(SUBSTITUTE(SUBSTITUTE(H632,"~","~~"),"*","~*"),إعدادات_الأنواع!$A$4:$B$40,2,FALSE()),"?"))</f>
        <v/>
      </c>
    </row>
    <row r="633" spans="1:20" ht="15" customHeight="1">
      <c r="A633" s="20" t="str">
        <f>IF(B633="","",IF(T633="?","⚠️ نوع غير معرف",T633&amp;TEXT(COUNTIFS($T$3:T633,T633),"000")))</f>
        <v/>
      </c>
      <c r="B633" s="38"/>
      <c r="C633" s="38"/>
      <c r="D633" s="39"/>
      <c r="E633" s="54"/>
      <c r="F633" s="41" t="str">
        <f t="shared" ca="1" si="36"/>
        <v/>
      </c>
      <c r="G633" s="42"/>
      <c r="H633" s="37"/>
      <c r="I633" s="43"/>
      <c r="J633" s="44" t="str">
        <f t="shared" si="37"/>
        <v/>
      </c>
      <c r="K633" s="45"/>
      <c r="L633" s="46" t="str">
        <f>IF(OR(K633="لم يدفع",B633=""),"",IF(K633="تأمين فقط",0,IF(K633="اشتراك 300",300,IF(F633&lt;14,IFERROR(VLOOKUP(SUBSTITUTE(SUBSTITUTE(H633,"~","~~"),"*","~*"),إعدادات_الأنواع!$A$4:$D$40,3,FALSE()),0),IFERROR(VLOOKUP(SUBSTITUTE(SUBSTITUTE(H633,"~","~~"),"*","~*"),إعدادات_الأنواع!$A$4:$D$40,4,FALSE()),0)))))</f>
        <v/>
      </c>
      <c r="M633" s="47" t="str">
        <f>IF(OR(K633="لم يدفع",B633=""),"",IFERROR(VLOOKUP(SUBSTITUTE(SUBSTITUTE(H633,"~","~~"),"*","~*"),إعدادات_الأنواع!$A$4:$E$40,5,FALSE()),0))</f>
        <v/>
      </c>
      <c r="N633" s="47" t="str">
        <f>IF(OR(K633="لم يدفع",K633="تأمين فقط",K633="اشتراك 300",B633=""),"",IFERROR(VLOOKUP(SUBSTITUTE(SUBSTITUTE(H633,"~","~~"),"*","~*"),إعدادات_الأنواع!$A$4:$F$40,6,FALSE()),0))</f>
        <v/>
      </c>
      <c r="O633" s="55" t="str">
        <f t="shared" si="38"/>
        <v/>
      </c>
      <c r="P633" s="48" t="str">
        <f t="shared" ca="1" si="39"/>
        <v/>
      </c>
      <c r="Q633" s="52"/>
      <c r="R633" s="49"/>
      <c r="S633" s="50" t="str">
        <f>IF(B633="","",COUNTA(التجديد!E633:E633))</f>
        <v/>
      </c>
      <c r="T633" s="51" t="str">
        <f>IF(B633="","",IFERROR(VLOOKUP(SUBSTITUTE(SUBSTITUTE(H633,"~","~~"),"*","~*"),إعدادات_الأنواع!$A$4:$B$40,2,FALSE()),"?"))</f>
        <v/>
      </c>
    </row>
    <row r="634" spans="1:20" ht="15" customHeight="1">
      <c r="A634" s="20" t="str">
        <f>IF(B634="","",IF(T634="?","⚠️ نوع غير معرف",T634&amp;TEXT(COUNTIFS($T$3:T634,T634),"000")))</f>
        <v/>
      </c>
      <c r="B634" s="38"/>
      <c r="C634" s="38"/>
      <c r="D634" s="39"/>
      <c r="E634" s="54"/>
      <c r="F634" s="41" t="str">
        <f t="shared" ca="1" si="36"/>
        <v/>
      </c>
      <c r="G634" s="42"/>
      <c r="H634" s="37"/>
      <c r="I634" s="43"/>
      <c r="J634" s="44" t="str">
        <f t="shared" si="37"/>
        <v/>
      </c>
      <c r="K634" s="45"/>
      <c r="L634" s="46" t="str">
        <f>IF(OR(K634="لم يدفع",B634=""),"",IF(K634="تأمين فقط",0,IF(K634="اشتراك 300",300,IF(F634&lt;14,IFERROR(VLOOKUP(SUBSTITUTE(SUBSTITUTE(H634,"~","~~"),"*","~*"),إعدادات_الأنواع!$A$4:$D$40,3,FALSE()),0),IFERROR(VLOOKUP(SUBSTITUTE(SUBSTITUTE(H634,"~","~~"),"*","~*"),إعدادات_الأنواع!$A$4:$D$40,4,FALSE()),0)))))</f>
        <v/>
      </c>
      <c r="M634" s="47" t="str">
        <f>IF(OR(K634="لم يدفع",B634=""),"",IFERROR(VLOOKUP(SUBSTITUTE(SUBSTITUTE(H634,"~","~~"),"*","~*"),إعدادات_الأنواع!$A$4:$E$40,5,FALSE()),0))</f>
        <v/>
      </c>
      <c r="N634" s="47" t="str">
        <f>IF(OR(K634="لم يدفع",K634="تأمين فقط",K634="اشتراك 300",B634=""),"",IFERROR(VLOOKUP(SUBSTITUTE(SUBSTITUTE(H634,"~","~~"),"*","~*"),إعدادات_الأنواع!$A$4:$F$40,6,FALSE()),0))</f>
        <v/>
      </c>
      <c r="O634" s="55" t="str">
        <f t="shared" si="38"/>
        <v/>
      </c>
      <c r="P634" s="48" t="str">
        <f t="shared" ca="1" si="39"/>
        <v/>
      </c>
      <c r="Q634" s="52"/>
      <c r="R634" s="49"/>
      <c r="S634" s="50" t="str">
        <f>IF(B634="","",COUNTA(التجديد!E634:E634))</f>
        <v/>
      </c>
      <c r="T634" s="51" t="str">
        <f>IF(B634="","",IFERROR(VLOOKUP(SUBSTITUTE(SUBSTITUTE(H634,"~","~~"),"*","~*"),إعدادات_الأنواع!$A$4:$B$40,2,FALSE()),"?"))</f>
        <v/>
      </c>
    </row>
    <row r="635" spans="1:20" ht="15" customHeight="1">
      <c r="A635" s="20" t="str">
        <f>IF(B635="","",IF(T635="?","⚠️ نوع غير معرف",T635&amp;TEXT(COUNTIFS($T$3:T635,T635),"000")))</f>
        <v/>
      </c>
      <c r="B635" s="38"/>
      <c r="C635" s="38"/>
      <c r="D635" s="39"/>
      <c r="E635" s="54"/>
      <c r="F635" s="41" t="str">
        <f t="shared" ca="1" si="36"/>
        <v/>
      </c>
      <c r="G635" s="42"/>
      <c r="H635" s="37"/>
      <c r="I635" s="43"/>
      <c r="J635" s="44" t="str">
        <f t="shared" si="37"/>
        <v/>
      </c>
      <c r="K635" s="45"/>
      <c r="L635" s="46" t="str">
        <f>IF(OR(K635="لم يدفع",B635=""),"",IF(K635="تأمين فقط",0,IF(K635="اشتراك 300",300,IF(F635&lt;14,IFERROR(VLOOKUP(SUBSTITUTE(SUBSTITUTE(H635,"~","~~"),"*","~*"),إعدادات_الأنواع!$A$4:$D$40,3,FALSE()),0),IFERROR(VLOOKUP(SUBSTITUTE(SUBSTITUTE(H635,"~","~~"),"*","~*"),إعدادات_الأنواع!$A$4:$D$40,4,FALSE()),0)))))</f>
        <v/>
      </c>
      <c r="M635" s="47" t="str">
        <f>IF(OR(K635="لم يدفع",B635=""),"",IFERROR(VLOOKUP(SUBSTITUTE(SUBSTITUTE(H635,"~","~~"),"*","~*"),إعدادات_الأنواع!$A$4:$E$40,5,FALSE()),0))</f>
        <v/>
      </c>
      <c r="N635" s="47" t="str">
        <f>IF(OR(K635="لم يدفع",K635="تأمين فقط",K635="اشتراك 300",B635=""),"",IFERROR(VLOOKUP(SUBSTITUTE(SUBSTITUTE(H635,"~","~~"),"*","~*"),إعدادات_الأنواع!$A$4:$F$40,6,FALSE()),0))</f>
        <v/>
      </c>
      <c r="O635" s="55" t="str">
        <f t="shared" si="38"/>
        <v/>
      </c>
      <c r="P635" s="48" t="str">
        <f t="shared" ca="1" si="39"/>
        <v/>
      </c>
      <c r="Q635" s="52"/>
      <c r="R635" s="49"/>
      <c r="S635" s="50" t="str">
        <f>IF(B635="","",COUNTA(التجديد!E635:E635))</f>
        <v/>
      </c>
      <c r="T635" s="51" t="str">
        <f>IF(B635="","",IFERROR(VLOOKUP(SUBSTITUTE(SUBSTITUTE(H635,"~","~~"),"*","~*"),إعدادات_الأنواع!$A$4:$B$40,2,FALSE()),"?"))</f>
        <v/>
      </c>
    </row>
    <row r="636" spans="1:20" ht="15" customHeight="1">
      <c r="A636" s="20" t="str">
        <f>IF(B636="","",IF(T636="?","⚠️ نوع غير معرف",T636&amp;TEXT(COUNTIFS($T$3:T636,T636),"000")))</f>
        <v/>
      </c>
      <c r="B636" s="38"/>
      <c r="C636" s="38"/>
      <c r="D636" s="39"/>
      <c r="E636" s="54"/>
      <c r="F636" s="41" t="str">
        <f t="shared" ca="1" si="36"/>
        <v/>
      </c>
      <c r="G636" s="42"/>
      <c r="H636" s="37"/>
      <c r="I636" s="43"/>
      <c r="J636" s="44" t="str">
        <f t="shared" si="37"/>
        <v/>
      </c>
      <c r="K636" s="45"/>
      <c r="L636" s="46" t="str">
        <f>IF(OR(K636="لم يدفع",B636=""),"",IF(K636="تأمين فقط",0,IF(K636="اشتراك 300",300,IF(F636&lt;14,IFERROR(VLOOKUP(SUBSTITUTE(SUBSTITUTE(H636,"~","~~"),"*","~*"),إعدادات_الأنواع!$A$4:$D$40,3,FALSE()),0),IFERROR(VLOOKUP(SUBSTITUTE(SUBSTITUTE(H636,"~","~~"),"*","~*"),إعدادات_الأنواع!$A$4:$D$40,4,FALSE()),0)))))</f>
        <v/>
      </c>
      <c r="M636" s="47" t="str">
        <f>IF(OR(K636="لم يدفع",B636=""),"",IFERROR(VLOOKUP(SUBSTITUTE(SUBSTITUTE(H636,"~","~~"),"*","~*"),إعدادات_الأنواع!$A$4:$E$40,5,FALSE()),0))</f>
        <v/>
      </c>
      <c r="N636" s="47" t="str">
        <f>IF(OR(K636="لم يدفع",K636="تأمين فقط",K636="اشتراك 300",B636=""),"",IFERROR(VLOOKUP(SUBSTITUTE(SUBSTITUTE(H636,"~","~~"),"*","~*"),إعدادات_الأنواع!$A$4:$F$40,6,FALSE()),0))</f>
        <v/>
      </c>
      <c r="O636" s="55" t="str">
        <f t="shared" si="38"/>
        <v/>
      </c>
      <c r="P636" s="48" t="str">
        <f t="shared" ca="1" si="39"/>
        <v/>
      </c>
      <c r="Q636" s="52"/>
      <c r="R636" s="49"/>
      <c r="S636" s="50" t="str">
        <f>IF(B636="","",COUNTA(التجديد!E636:E636))</f>
        <v/>
      </c>
      <c r="T636" s="51" t="str">
        <f>IF(B636="","",IFERROR(VLOOKUP(SUBSTITUTE(SUBSTITUTE(H636,"~","~~"),"*","~*"),إعدادات_الأنواع!$A$4:$B$40,2,FALSE()),"?"))</f>
        <v/>
      </c>
    </row>
    <row r="637" spans="1:20" ht="15" customHeight="1">
      <c r="A637" s="20" t="str">
        <f>IF(B637="","",IF(T637="?","⚠️ نوع غير معرف",T637&amp;TEXT(COUNTIFS($T$3:T637,T637),"000")))</f>
        <v/>
      </c>
      <c r="B637" s="38"/>
      <c r="C637" s="38"/>
      <c r="D637" s="39"/>
      <c r="E637" s="54"/>
      <c r="F637" s="41" t="str">
        <f t="shared" ca="1" si="36"/>
        <v/>
      </c>
      <c r="G637" s="42"/>
      <c r="H637" s="37"/>
      <c r="I637" s="43"/>
      <c r="J637" s="44" t="str">
        <f t="shared" si="37"/>
        <v/>
      </c>
      <c r="K637" s="45"/>
      <c r="L637" s="46" t="str">
        <f>IF(OR(K637="لم يدفع",B637=""),"",IF(K637="تأمين فقط",0,IF(K637="اشتراك 300",300,IF(F637&lt;14,IFERROR(VLOOKUP(SUBSTITUTE(SUBSTITUTE(H637,"~","~~"),"*","~*"),إعدادات_الأنواع!$A$4:$D$40,3,FALSE()),0),IFERROR(VLOOKUP(SUBSTITUTE(SUBSTITUTE(H637,"~","~~"),"*","~*"),إعدادات_الأنواع!$A$4:$D$40,4,FALSE()),0)))))</f>
        <v/>
      </c>
      <c r="M637" s="47" t="str">
        <f>IF(OR(K637="لم يدفع",B637=""),"",IFERROR(VLOOKUP(SUBSTITUTE(SUBSTITUTE(H637,"~","~~"),"*","~*"),إعدادات_الأنواع!$A$4:$E$40,5,FALSE()),0))</f>
        <v/>
      </c>
      <c r="N637" s="47" t="str">
        <f>IF(OR(K637="لم يدفع",K637="تأمين فقط",K637="اشتراك 300",B637=""),"",IFERROR(VLOOKUP(SUBSTITUTE(SUBSTITUTE(H637,"~","~~"),"*","~*"),إعدادات_الأنواع!$A$4:$F$40,6,FALSE()),0))</f>
        <v/>
      </c>
      <c r="O637" s="55" t="str">
        <f t="shared" si="38"/>
        <v/>
      </c>
      <c r="P637" s="48" t="str">
        <f t="shared" ca="1" si="39"/>
        <v/>
      </c>
      <c r="Q637" s="52"/>
      <c r="R637" s="49"/>
      <c r="S637" s="50" t="str">
        <f>IF(B637="","",COUNTA(التجديد!E637:E637))</f>
        <v/>
      </c>
      <c r="T637" s="51" t="str">
        <f>IF(B637="","",IFERROR(VLOOKUP(SUBSTITUTE(SUBSTITUTE(H637,"~","~~"),"*","~*"),إعدادات_الأنواع!$A$4:$B$40,2,FALSE()),"?"))</f>
        <v/>
      </c>
    </row>
    <row r="638" spans="1:20" ht="15" customHeight="1">
      <c r="A638" s="20" t="str">
        <f>IF(B638="","",IF(T638="?","⚠️ نوع غير معرف",T638&amp;TEXT(COUNTIFS($T$3:T638,T638),"000")))</f>
        <v/>
      </c>
      <c r="B638" s="38"/>
      <c r="C638" s="38"/>
      <c r="D638" s="39"/>
      <c r="E638" s="54"/>
      <c r="F638" s="41" t="str">
        <f t="shared" ca="1" si="36"/>
        <v/>
      </c>
      <c r="G638" s="42"/>
      <c r="H638" s="37"/>
      <c r="I638" s="43"/>
      <c r="J638" s="44" t="str">
        <f t="shared" si="37"/>
        <v/>
      </c>
      <c r="K638" s="45"/>
      <c r="L638" s="46" t="str">
        <f>IF(OR(K638="لم يدفع",B638=""),"",IF(K638="تأمين فقط",0,IF(K638="اشتراك 300",300,IF(F638&lt;14,IFERROR(VLOOKUP(SUBSTITUTE(SUBSTITUTE(H638,"~","~~"),"*","~*"),إعدادات_الأنواع!$A$4:$D$40,3,FALSE()),0),IFERROR(VLOOKUP(SUBSTITUTE(SUBSTITUTE(H638,"~","~~"),"*","~*"),إعدادات_الأنواع!$A$4:$D$40,4,FALSE()),0)))))</f>
        <v/>
      </c>
      <c r="M638" s="47" t="str">
        <f>IF(OR(K638="لم يدفع",B638=""),"",IFERROR(VLOOKUP(SUBSTITUTE(SUBSTITUTE(H638,"~","~~"),"*","~*"),إعدادات_الأنواع!$A$4:$E$40,5,FALSE()),0))</f>
        <v/>
      </c>
      <c r="N638" s="47" t="str">
        <f>IF(OR(K638="لم يدفع",K638="تأمين فقط",K638="اشتراك 300",B638=""),"",IFERROR(VLOOKUP(SUBSTITUTE(SUBSTITUTE(H638,"~","~~"),"*","~*"),إعدادات_الأنواع!$A$4:$F$40,6,FALSE()),0))</f>
        <v/>
      </c>
      <c r="O638" s="55" t="str">
        <f t="shared" si="38"/>
        <v/>
      </c>
      <c r="P638" s="48" t="str">
        <f t="shared" ca="1" si="39"/>
        <v/>
      </c>
      <c r="Q638" s="52"/>
      <c r="R638" s="49"/>
      <c r="S638" s="50" t="str">
        <f>IF(B638="","",COUNTA(التجديد!E638:E638))</f>
        <v/>
      </c>
      <c r="T638" s="51" t="str">
        <f>IF(B638="","",IFERROR(VLOOKUP(SUBSTITUTE(SUBSTITUTE(H638,"~","~~"),"*","~*"),إعدادات_الأنواع!$A$4:$B$40,2,FALSE()),"?"))</f>
        <v/>
      </c>
    </row>
    <row r="639" spans="1:20" ht="15" customHeight="1">
      <c r="A639" s="20" t="str">
        <f>IF(B639="","",IF(T639="?","⚠️ نوع غير معرف",T639&amp;TEXT(COUNTIFS($T$3:T639,T639),"000")))</f>
        <v/>
      </c>
      <c r="B639" s="38"/>
      <c r="C639" s="38"/>
      <c r="D639" s="39"/>
      <c r="E639" s="54"/>
      <c r="F639" s="41" t="str">
        <f t="shared" ca="1" si="36"/>
        <v/>
      </c>
      <c r="G639" s="42"/>
      <c r="H639" s="37"/>
      <c r="I639" s="43"/>
      <c r="J639" s="44" t="str">
        <f t="shared" si="37"/>
        <v/>
      </c>
      <c r="K639" s="45"/>
      <c r="L639" s="46" t="str">
        <f>IF(OR(K639="لم يدفع",B639=""),"",IF(K639="تأمين فقط",0,IF(K639="اشتراك 300",300,IF(F639&lt;14,IFERROR(VLOOKUP(SUBSTITUTE(SUBSTITUTE(H639,"~","~~"),"*","~*"),إعدادات_الأنواع!$A$4:$D$40,3,FALSE()),0),IFERROR(VLOOKUP(SUBSTITUTE(SUBSTITUTE(H639,"~","~~"),"*","~*"),إعدادات_الأنواع!$A$4:$D$40,4,FALSE()),0)))))</f>
        <v/>
      </c>
      <c r="M639" s="47" t="str">
        <f>IF(OR(K639="لم يدفع",B639=""),"",IFERROR(VLOOKUP(SUBSTITUTE(SUBSTITUTE(H639,"~","~~"),"*","~*"),إعدادات_الأنواع!$A$4:$E$40,5,FALSE()),0))</f>
        <v/>
      </c>
      <c r="N639" s="47" t="str">
        <f>IF(OR(K639="لم يدفع",K639="تأمين فقط",K639="اشتراك 300",B639=""),"",IFERROR(VLOOKUP(SUBSTITUTE(SUBSTITUTE(H639,"~","~~"),"*","~*"),إعدادات_الأنواع!$A$4:$F$40,6,FALSE()),0))</f>
        <v/>
      </c>
      <c r="O639" s="55" t="str">
        <f t="shared" si="38"/>
        <v/>
      </c>
      <c r="P639" s="48" t="str">
        <f t="shared" ca="1" si="39"/>
        <v/>
      </c>
      <c r="Q639" s="52"/>
      <c r="R639" s="49"/>
      <c r="S639" s="50" t="str">
        <f>IF(B639="","",COUNTA(التجديد!E639:E639))</f>
        <v/>
      </c>
      <c r="T639" s="51" t="str">
        <f>IF(B639="","",IFERROR(VLOOKUP(SUBSTITUTE(SUBSTITUTE(H639,"~","~~"),"*","~*"),إعدادات_الأنواع!$A$4:$B$40,2,FALSE()),"?"))</f>
        <v/>
      </c>
    </row>
    <row r="640" spans="1:20" ht="15" customHeight="1">
      <c r="A640" s="20" t="str">
        <f>IF(B640="","",IF(T640="?","⚠️ نوع غير معرف",T640&amp;TEXT(COUNTIFS($T$3:T640,T640),"000")))</f>
        <v/>
      </c>
      <c r="B640" s="38"/>
      <c r="C640" s="38"/>
      <c r="D640" s="39"/>
      <c r="E640" s="54"/>
      <c r="F640" s="41" t="str">
        <f t="shared" ca="1" si="36"/>
        <v/>
      </c>
      <c r="G640" s="42"/>
      <c r="H640" s="37"/>
      <c r="I640" s="43"/>
      <c r="J640" s="44" t="str">
        <f t="shared" si="37"/>
        <v/>
      </c>
      <c r="K640" s="45"/>
      <c r="L640" s="46" t="str">
        <f>IF(OR(K640="لم يدفع",B640=""),"",IF(K640="تأمين فقط",0,IF(K640="اشتراك 300",300,IF(F640&lt;14,IFERROR(VLOOKUP(SUBSTITUTE(SUBSTITUTE(H640,"~","~~"),"*","~*"),إعدادات_الأنواع!$A$4:$D$40,3,FALSE()),0),IFERROR(VLOOKUP(SUBSTITUTE(SUBSTITUTE(H640,"~","~~"),"*","~*"),إعدادات_الأنواع!$A$4:$D$40,4,FALSE()),0)))))</f>
        <v/>
      </c>
      <c r="M640" s="47" t="str">
        <f>IF(OR(K640="لم يدفع",B640=""),"",IFERROR(VLOOKUP(SUBSTITUTE(SUBSTITUTE(H640,"~","~~"),"*","~*"),إعدادات_الأنواع!$A$4:$E$40,5,FALSE()),0))</f>
        <v/>
      </c>
      <c r="N640" s="47" t="str">
        <f>IF(OR(K640="لم يدفع",K640="تأمين فقط",K640="اشتراك 300",B640=""),"",IFERROR(VLOOKUP(SUBSTITUTE(SUBSTITUTE(H640,"~","~~"),"*","~*"),إعدادات_الأنواع!$A$4:$F$40,6,FALSE()),0))</f>
        <v/>
      </c>
      <c r="O640" s="55" t="str">
        <f t="shared" si="38"/>
        <v/>
      </c>
      <c r="P640" s="48" t="str">
        <f t="shared" ca="1" si="39"/>
        <v/>
      </c>
      <c r="Q640" s="52"/>
      <c r="R640" s="49"/>
      <c r="S640" s="50" t="str">
        <f>IF(B640="","",COUNTA(التجديد!E640:E640))</f>
        <v/>
      </c>
      <c r="T640" s="51" t="str">
        <f>IF(B640="","",IFERROR(VLOOKUP(SUBSTITUTE(SUBSTITUTE(H640,"~","~~"),"*","~*"),إعدادات_الأنواع!$A$4:$B$40,2,FALSE()),"?"))</f>
        <v/>
      </c>
    </row>
    <row r="641" spans="1:20" ht="15" customHeight="1">
      <c r="A641" s="20" t="str">
        <f>IF(B641="","",IF(T641="?","⚠️ نوع غير معرف",T641&amp;TEXT(COUNTIFS($T$3:T641,T641),"000")))</f>
        <v/>
      </c>
      <c r="B641" s="38"/>
      <c r="C641" s="38"/>
      <c r="D641" s="39"/>
      <c r="E641" s="54"/>
      <c r="F641" s="41" t="str">
        <f t="shared" ca="1" si="36"/>
        <v/>
      </c>
      <c r="G641" s="42"/>
      <c r="H641" s="37"/>
      <c r="I641" s="43"/>
      <c r="J641" s="44" t="str">
        <f t="shared" si="37"/>
        <v/>
      </c>
      <c r="K641" s="45"/>
      <c r="L641" s="46" t="str">
        <f>IF(OR(K641="لم يدفع",B641=""),"",IF(K641="تأمين فقط",0,IF(K641="اشتراك 300",300,IF(F641&lt;14,IFERROR(VLOOKUP(SUBSTITUTE(SUBSTITUTE(H641,"~","~~"),"*","~*"),إعدادات_الأنواع!$A$4:$D$40,3,FALSE()),0),IFERROR(VLOOKUP(SUBSTITUTE(SUBSTITUTE(H641,"~","~~"),"*","~*"),إعدادات_الأنواع!$A$4:$D$40,4,FALSE()),0)))))</f>
        <v/>
      </c>
      <c r="M641" s="47" t="str">
        <f>IF(OR(K641="لم يدفع",B641=""),"",IFERROR(VLOOKUP(SUBSTITUTE(SUBSTITUTE(H641,"~","~~"),"*","~*"),إعدادات_الأنواع!$A$4:$E$40,5,FALSE()),0))</f>
        <v/>
      </c>
      <c r="N641" s="47" t="str">
        <f>IF(OR(K641="لم يدفع",K641="تأمين فقط",K641="اشتراك 300",B641=""),"",IFERROR(VLOOKUP(SUBSTITUTE(SUBSTITUTE(H641,"~","~~"),"*","~*"),إعدادات_الأنواع!$A$4:$F$40,6,FALSE()),0))</f>
        <v/>
      </c>
      <c r="O641" s="55" t="str">
        <f t="shared" si="38"/>
        <v/>
      </c>
      <c r="P641" s="48" t="str">
        <f t="shared" ca="1" si="39"/>
        <v/>
      </c>
      <c r="Q641" s="52"/>
      <c r="R641" s="49"/>
      <c r="S641" s="50" t="str">
        <f>IF(B641="","",COUNTA(التجديد!E641:E641))</f>
        <v/>
      </c>
      <c r="T641" s="51" t="str">
        <f>IF(B641="","",IFERROR(VLOOKUP(SUBSTITUTE(SUBSTITUTE(H641,"~","~~"),"*","~*"),إعدادات_الأنواع!$A$4:$B$40,2,FALSE()),"?"))</f>
        <v/>
      </c>
    </row>
    <row r="642" spans="1:20" ht="15" customHeight="1">
      <c r="A642" s="20" t="str">
        <f>IF(B642="","",IF(T642="?","⚠️ نوع غير معرف",T642&amp;TEXT(COUNTIFS($T$3:T642,T642),"000")))</f>
        <v/>
      </c>
      <c r="B642" s="38"/>
      <c r="C642" s="38"/>
      <c r="D642" s="39"/>
      <c r="E642" s="54"/>
      <c r="F642" s="41" t="str">
        <f t="shared" ca="1" si="36"/>
        <v/>
      </c>
      <c r="G642" s="42"/>
      <c r="H642" s="37"/>
      <c r="I642" s="43"/>
      <c r="J642" s="44" t="str">
        <f t="shared" si="37"/>
        <v/>
      </c>
      <c r="K642" s="45"/>
      <c r="L642" s="46" t="str">
        <f>IF(OR(K642="لم يدفع",B642=""),"",IF(K642="تأمين فقط",0,IF(K642="اشتراك 300",300,IF(F642&lt;14,IFERROR(VLOOKUP(SUBSTITUTE(SUBSTITUTE(H642,"~","~~"),"*","~*"),إعدادات_الأنواع!$A$4:$D$40,3,FALSE()),0),IFERROR(VLOOKUP(SUBSTITUTE(SUBSTITUTE(H642,"~","~~"),"*","~*"),إعدادات_الأنواع!$A$4:$D$40,4,FALSE()),0)))))</f>
        <v/>
      </c>
      <c r="M642" s="47" t="str">
        <f>IF(OR(K642="لم يدفع",B642=""),"",IFERROR(VLOOKUP(SUBSTITUTE(SUBSTITUTE(H642,"~","~~"),"*","~*"),إعدادات_الأنواع!$A$4:$E$40,5,FALSE()),0))</f>
        <v/>
      </c>
      <c r="N642" s="47" t="str">
        <f>IF(OR(K642="لم يدفع",K642="تأمين فقط",K642="اشتراك 300",B642=""),"",IFERROR(VLOOKUP(SUBSTITUTE(SUBSTITUTE(H642,"~","~~"),"*","~*"),إعدادات_الأنواع!$A$4:$F$40,6,FALSE()),0))</f>
        <v/>
      </c>
      <c r="O642" s="55" t="str">
        <f t="shared" si="38"/>
        <v/>
      </c>
      <c r="P642" s="48" t="str">
        <f t="shared" ca="1" si="39"/>
        <v/>
      </c>
      <c r="Q642" s="52"/>
      <c r="R642" s="49"/>
      <c r="S642" s="50" t="str">
        <f>IF(B642="","",COUNTA(التجديد!E642:E642))</f>
        <v/>
      </c>
      <c r="T642" s="51" t="str">
        <f>IF(B642="","",IFERROR(VLOOKUP(SUBSTITUTE(SUBSTITUTE(H642,"~","~~"),"*","~*"),إعدادات_الأنواع!$A$4:$B$40,2,FALSE()),"?"))</f>
        <v/>
      </c>
    </row>
    <row r="643" spans="1:20" ht="15" customHeight="1">
      <c r="A643" s="20" t="str">
        <f>IF(B643="","",IF(T643="?","⚠️ نوع غير معرف",T643&amp;TEXT(COUNTIFS($T$3:T643,T643),"000")))</f>
        <v/>
      </c>
      <c r="B643" s="38"/>
      <c r="C643" s="38"/>
      <c r="D643" s="39"/>
      <c r="E643" s="54"/>
      <c r="F643" s="41" t="str">
        <f t="shared" ref="F643:F706" ca="1" si="40">IF(D643="","",DATEDIF(D643,TODAY(),"Y"))</f>
        <v/>
      </c>
      <c r="G643" s="42"/>
      <c r="H643" s="37"/>
      <c r="I643" s="43"/>
      <c r="J643" s="44" t="str">
        <f t="shared" ref="J643:J706" si="41">IF(I643="","",I643+30)</f>
        <v/>
      </c>
      <c r="K643" s="45"/>
      <c r="L643" s="46" t="str">
        <f>IF(OR(K643="لم يدفع",B643=""),"",IF(K643="تأمين فقط",0,IF(K643="اشتراك 300",300,IF(F643&lt;14,IFERROR(VLOOKUP(SUBSTITUTE(SUBSTITUTE(H643,"~","~~"),"*","~*"),إعدادات_الأنواع!$A$4:$D$40,3,FALSE()),0),IFERROR(VLOOKUP(SUBSTITUTE(SUBSTITUTE(H643,"~","~~"),"*","~*"),إعدادات_الأنواع!$A$4:$D$40,4,FALSE()),0)))))</f>
        <v/>
      </c>
      <c r="M643" s="47" t="str">
        <f>IF(OR(K643="لم يدفع",B643=""),"",IFERROR(VLOOKUP(SUBSTITUTE(SUBSTITUTE(H643,"~","~~"),"*","~*"),إعدادات_الأنواع!$A$4:$E$40,5,FALSE()),0))</f>
        <v/>
      </c>
      <c r="N643" s="47" t="str">
        <f>IF(OR(K643="لم يدفع",K643="تأمين فقط",K643="اشتراك 300",B643=""),"",IFERROR(VLOOKUP(SUBSTITUTE(SUBSTITUTE(H643,"~","~~"),"*","~*"),إعدادات_الأنواع!$A$4:$F$40,6,FALSE()),0))</f>
        <v/>
      </c>
      <c r="O643" s="55" t="str">
        <f t="shared" ref="O643:O706" si="42">IF(K643="لم يدفع","",IF(L643="","",IF(N643="",L643+M643,L643+M643)))</f>
        <v/>
      </c>
      <c r="P643" s="48" t="str">
        <f t="shared" ref="P643:P706" ca="1" si="43">IF(B643="","",IF(K643="لم يدفع","🔒 مجمدة",IF(J643="","",IF(J643&lt;TODAY(),"⛔ منتهي - يتطلب تجديد",IF(J643-5&lt;=TODAY(),"⚠️ قريب الانتهاء","✅ ساري")))))</f>
        <v/>
      </c>
      <c r="Q643" s="52"/>
      <c r="R643" s="49"/>
      <c r="S643" s="50" t="str">
        <f>IF(B643="","",COUNTA(التجديد!E643:E643))</f>
        <v/>
      </c>
      <c r="T643" s="51" t="str">
        <f>IF(B643="","",IFERROR(VLOOKUP(SUBSTITUTE(SUBSTITUTE(H643,"~","~~"),"*","~*"),إعدادات_الأنواع!$A$4:$B$40,2,FALSE()),"?"))</f>
        <v/>
      </c>
    </row>
    <row r="644" spans="1:20" ht="15" customHeight="1">
      <c r="A644" s="20" t="str">
        <f>IF(B644="","",IF(T644="?","⚠️ نوع غير معرف",T644&amp;TEXT(COUNTIFS($T$3:T644,T644),"000")))</f>
        <v/>
      </c>
      <c r="B644" s="38"/>
      <c r="C644" s="38"/>
      <c r="D644" s="39"/>
      <c r="E644" s="54"/>
      <c r="F644" s="41" t="str">
        <f t="shared" ca="1" si="40"/>
        <v/>
      </c>
      <c r="G644" s="42"/>
      <c r="H644" s="37"/>
      <c r="I644" s="43"/>
      <c r="J644" s="44" t="str">
        <f t="shared" si="41"/>
        <v/>
      </c>
      <c r="K644" s="45"/>
      <c r="L644" s="46" t="str">
        <f>IF(OR(K644="لم يدفع",B644=""),"",IF(K644="تأمين فقط",0,IF(K644="اشتراك 300",300,IF(F644&lt;14,IFERROR(VLOOKUP(SUBSTITUTE(SUBSTITUTE(H644,"~","~~"),"*","~*"),إعدادات_الأنواع!$A$4:$D$40,3,FALSE()),0),IFERROR(VLOOKUP(SUBSTITUTE(SUBSTITUTE(H644,"~","~~"),"*","~*"),إعدادات_الأنواع!$A$4:$D$40,4,FALSE()),0)))))</f>
        <v/>
      </c>
      <c r="M644" s="47" t="str">
        <f>IF(OR(K644="لم يدفع",B644=""),"",IFERROR(VLOOKUP(SUBSTITUTE(SUBSTITUTE(H644,"~","~~"),"*","~*"),إعدادات_الأنواع!$A$4:$E$40,5,FALSE()),0))</f>
        <v/>
      </c>
      <c r="N644" s="47" t="str">
        <f>IF(OR(K644="لم يدفع",K644="تأمين فقط",K644="اشتراك 300",B644=""),"",IFERROR(VLOOKUP(SUBSTITUTE(SUBSTITUTE(H644,"~","~~"),"*","~*"),إعدادات_الأنواع!$A$4:$F$40,6,FALSE()),0))</f>
        <v/>
      </c>
      <c r="O644" s="55" t="str">
        <f t="shared" si="42"/>
        <v/>
      </c>
      <c r="P644" s="48" t="str">
        <f t="shared" ca="1" si="43"/>
        <v/>
      </c>
      <c r="Q644" s="52"/>
      <c r="R644" s="49"/>
      <c r="S644" s="50" t="str">
        <f>IF(B644="","",COUNTA(التجديد!E644:E644))</f>
        <v/>
      </c>
      <c r="T644" s="51" t="str">
        <f>IF(B644="","",IFERROR(VLOOKUP(SUBSTITUTE(SUBSTITUTE(H644,"~","~~"),"*","~*"),إعدادات_الأنواع!$A$4:$B$40,2,FALSE()),"?"))</f>
        <v/>
      </c>
    </row>
    <row r="645" spans="1:20" ht="15" customHeight="1">
      <c r="A645" s="20" t="str">
        <f>IF(B645="","",IF(T645="?","⚠️ نوع غير معرف",T645&amp;TEXT(COUNTIFS($T$3:T645,T645),"000")))</f>
        <v/>
      </c>
      <c r="B645" s="38"/>
      <c r="C645" s="38"/>
      <c r="D645" s="39"/>
      <c r="E645" s="54"/>
      <c r="F645" s="41" t="str">
        <f t="shared" ca="1" si="40"/>
        <v/>
      </c>
      <c r="G645" s="42"/>
      <c r="H645" s="37"/>
      <c r="I645" s="43"/>
      <c r="J645" s="44" t="str">
        <f t="shared" si="41"/>
        <v/>
      </c>
      <c r="K645" s="45"/>
      <c r="L645" s="46" t="str">
        <f>IF(OR(K645="لم يدفع",B645=""),"",IF(K645="تأمين فقط",0,IF(K645="اشتراك 300",300,IF(F645&lt;14,IFERROR(VLOOKUP(SUBSTITUTE(SUBSTITUTE(H645,"~","~~"),"*","~*"),إعدادات_الأنواع!$A$4:$D$40,3,FALSE()),0),IFERROR(VLOOKUP(SUBSTITUTE(SUBSTITUTE(H645,"~","~~"),"*","~*"),إعدادات_الأنواع!$A$4:$D$40,4,FALSE()),0)))))</f>
        <v/>
      </c>
      <c r="M645" s="47" t="str">
        <f>IF(OR(K645="لم يدفع",B645=""),"",IFERROR(VLOOKUP(SUBSTITUTE(SUBSTITUTE(H645,"~","~~"),"*","~*"),إعدادات_الأنواع!$A$4:$E$40,5,FALSE()),0))</f>
        <v/>
      </c>
      <c r="N645" s="47" t="str">
        <f>IF(OR(K645="لم يدفع",K645="تأمين فقط",K645="اشتراك 300",B645=""),"",IFERROR(VLOOKUP(SUBSTITUTE(SUBSTITUTE(H645,"~","~~"),"*","~*"),إعدادات_الأنواع!$A$4:$F$40,6,FALSE()),0))</f>
        <v/>
      </c>
      <c r="O645" s="55" t="str">
        <f t="shared" si="42"/>
        <v/>
      </c>
      <c r="P645" s="48" t="str">
        <f t="shared" ca="1" si="43"/>
        <v/>
      </c>
      <c r="Q645" s="52"/>
      <c r="R645" s="49"/>
      <c r="S645" s="50" t="str">
        <f>IF(B645="","",COUNTA(التجديد!E645:E645))</f>
        <v/>
      </c>
      <c r="T645" s="51" t="str">
        <f>IF(B645="","",IFERROR(VLOOKUP(SUBSTITUTE(SUBSTITUTE(H645,"~","~~"),"*","~*"),إعدادات_الأنواع!$A$4:$B$40,2,FALSE()),"?"))</f>
        <v/>
      </c>
    </row>
    <row r="646" spans="1:20" ht="15" customHeight="1">
      <c r="A646" s="20" t="str">
        <f>IF(B646="","",IF(T646="?","⚠️ نوع غير معرف",T646&amp;TEXT(COUNTIFS($T$3:T646,T646),"000")))</f>
        <v/>
      </c>
      <c r="B646" s="38"/>
      <c r="C646" s="38"/>
      <c r="D646" s="39"/>
      <c r="E646" s="54"/>
      <c r="F646" s="41" t="str">
        <f t="shared" ca="1" si="40"/>
        <v/>
      </c>
      <c r="G646" s="42"/>
      <c r="H646" s="37"/>
      <c r="I646" s="43"/>
      <c r="J646" s="44" t="str">
        <f t="shared" si="41"/>
        <v/>
      </c>
      <c r="K646" s="45"/>
      <c r="L646" s="46" t="str">
        <f>IF(OR(K646="لم يدفع",B646=""),"",IF(K646="تأمين فقط",0,IF(K646="اشتراك 300",300,IF(F646&lt;14,IFERROR(VLOOKUP(SUBSTITUTE(SUBSTITUTE(H646,"~","~~"),"*","~*"),إعدادات_الأنواع!$A$4:$D$40,3,FALSE()),0),IFERROR(VLOOKUP(SUBSTITUTE(SUBSTITUTE(H646,"~","~~"),"*","~*"),إعدادات_الأنواع!$A$4:$D$40,4,FALSE()),0)))))</f>
        <v/>
      </c>
      <c r="M646" s="47" t="str">
        <f>IF(OR(K646="لم يدفع",B646=""),"",IFERROR(VLOOKUP(SUBSTITUTE(SUBSTITUTE(H646,"~","~~"),"*","~*"),إعدادات_الأنواع!$A$4:$E$40,5,FALSE()),0))</f>
        <v/>
      </c>
      <c r="N646" s="47" t="str">
        <f>IF(OR(K646="لم يدفع",K646="تأمين فقط",K646="اشتراك 300",B646=""),"",IFERROR(VLOOKUP(SUBSTITUTE(SUBSTITUTE(H646,"~","~~"),"*","~*"),إعدادات_الأنواع!$A$4:$F$40,6,FALSE()),0))</f>
        <v/>
      </c>
      <c r="O646" s="55" t="str">
        <f t="shared" si="42"/>
        <v/>
      </c>
      <c r="P646" s="48" t="str">
        <f t="shared" ca="1" si="43"/>
        <v/>
      </c>
      <c r="Q646" s="52"/>
      <c r="R646" s="49"/>
      <c r="S646" s="50" t="str">
        <f>IF(B646="","",COUNTA(التجديد!E646:E646))</f>
        <v/>
      </c>
      <c r="T646" s="51" t="str">
        <f>IF(B646="","",IFERROR(VLOOKUP(SUBSTITUTE(SUBSTITUTE(H646,"~","~~"),"*","~*"),إعدادات_الأنواع!$A$4:$B$40,2,FALSE()),"?"))</f>
        <v/>
      </c>
    </row>
    <row r="647" spans="1:20" ht="15" customHeight="1">
      <c r="A647" s="20" t="str">
        <f>IF(B647="","",IF(T647="?","⚠️ نوع غير معرف",T647&amp;TEXT(COUNTIFS($T$3:T647,T647),"000")))</f>
        <v/>
      </c>
      <c r="B647" s="38"/>
      <c r="C647" s="38"/>
      <c r="D647" s="39"/>
      <c r="E647" s="54"/>
      <c r="F647" s="41" t="str">
        <f t="shared" ca="1" si="40"/>
        <v/>
      </c>
      <c r="G647" s="42"/>
      <c r="H647" s="37"/>
      <c r="I647" s="43"/>
      <c r="J647" s="44" t="str">
        <f t="shared" si="41"/>
        <v/>
      </c>
      <c r="K647" s="45"/>
      <c r="L647" s="46" t="str">
        <f>IF(OR(K647="لم يدفع",B647=""),"",IF(K647="تأمين فقط",0,IF(K647="اشتراك 300",300,IF(F647&lt;14,IFERROR(VLOOKUP(SUBSTITUTE(SUBSTITUTE(H647,"~","~~"),"*","~*"),إعدادات_الأنواع!$A$4:$D$40,3,FALSE()),0),IFERROR(VLOOKUP(SUBSTITUTE(SUBSTITUTE(H647,"~","~~"),"*","~*"),إعدادات_الأنواع!$A$4:$D$40,4,FALSE()),0)))))</f>
        <v/>
      </c>
      <c r="M647" s="47" t="str">
        <f>IF(OR(K647="لم يدفع",B647=""),"",IFERROR(VLOOKUP(SUBSTITUTE(SUBSTITUTE(H647,"~","~~"),"*","~*"),إعدادات_الأنواع!$A$4:$E$40,5,FALSE()),0))</f>
        <v/>
      </c>
      <c r="N647" s="47" t="str">
        <f>IF(OR(K647="لم يدفع",K647="تأمين فقط",K647="اشتراك 300",B647=""),"",IFERROR(VLOOKUP(SUBSTITUTE(SUBSTITUTE(H647,"~","~~"),"*","~*"),إعدادات_الأنواع!$A$4:$F$40,6,FALSE()),0))</f>
        <v/>
      </c>
      <c r="O647" s="55" t="str">
        <f t="shared" si="42"/>
        <v/>
      </c>
      <c r="P647" s="48" t="str">
        <f t="shared" ca="1" si="43"/>
        <v/>
      </c>
      <c r="Q647" s="52"/>
      <c r="R647" s="49"/>
      <c r="S647" s="50" t="str">
        <f>IF(B647="","",COUNTA(التجديد!E647:E647))</f>
        <v/>
      </c>
      <c r="T647" s="51" t="str">
        <f>IF(B647="","",IFERROR(VLOOKUP(SUBSTITUTE(SUBSTITUTE(H647,"~","~~"),"*","~*"),إعدادات_الأنواع!$A$4:$B$40,2,FALSE()),"?"))</f>
        <v/>
      </c>
    </row>
    <row r="648" spans="1:20" ht="15" customHeight="1">
      <c r="A648" s="20" t="str">
        <f>IF(B648="","",IF(T648="?","⚠️ نوع غير معرف",T648&amp;TEXT(COUNTIFS($T$3:T648,T648),"000")))</f>
        <v/>
      </c>
      <c r="B648" s="38"/>
      <c r="C648" s="38"/>
      <c r="D648" s="39"/>
      <c r="E648" s="54"/>
      <c r="F648" s="41" t="str">
        <f t="shared" ca="1" si="40"/>
        <v/>
      </c>
      <c r="G648" s="42"/>
      <c r="H648" s="37"/>
      <c r="I648" s="43"/>
      <c r="J648" s="44" t="str">
        <f t="shared" si="41"/>
        <v/>
      </c>
      <c r="K648" s="45"/>
      <c r="L648" s="46" t="str">
        <f>IF(OR(K648="لم يدفع",B648=""),"",IF(K648="تأمين فقط",0,IF(K648="اشتراك 300",300,IF(F648&lt;14,IFERROR(VLOOKUP(SUBSTITUTE(SUBSTITUTE(H648,"~","~~"),"*","~*"),إعدادات_الأنواع!$A$4:$D$40,3,FALSE()),0),IFERROR(VLOOKUP(SUBSTITUTE(SUBSTITUTE(H648,"~","~~"),"*","~*"),إعدادات_الأنواع!$A$4:$D$40,4,FALSE()),0)))))</f>
        <v/>
      </c>
      <c r="M648" s="47" t="str">
        <f>IF(OR(K648="لم يدفع",B648=""),"",IFERROR(VLOOKUP(SUBSTITUTE(SUBSTITUTE(H648,"~","~~"),"*","~*"),إعدادات_الأنواع!$A$4:$E$40,5,FALSE()),0))</f>
        <v/>
      </c>
      <c r="N648" s="47" t="str">
        <f>IF(OR(K648="لم يدفع",K648="تأمين فقط",K648="اشتراك 300",B648=""),"",IFERROR(VLOOKUP(SUBSTITUTE(SUBSTITUTE(H648,"~","~~"),"*","~*"),إعدادات_الأنواع!$A$4:$F$40,6,FALSE()),0))</f>
        <v/>
      </c>
      <c r="O648" s="55" t="str">
        <f t="shared" si="42"/>
        <v/>
      </c>
      <c r="P648" s="48" t="str">
        <f t="shared" ca="1" si="43"/>
        <v/>
      </c>
      <c r="Q648" s="52"/>
      <c r="R648" s="49"/>
      <c r="S648" s="50" t="str">
        <f>IF(B648="","",COUNTA(التجديد!E648:E648))</f>
        <v/>
      </c>
      <c r="T648" s="51" t="str">
        <f>IF(B648="","",IFERROR(VLOOKUP(SUBSTITUTE(SUBSTITUTE(H648,"~","~~"),"*","~*"),إعدادات_الأنواع!$A$4:$B$40,2,FALSE()),"?"))</f>
        <v/>
      </c>
    </row>
    <row r="649" spans="1:20" ht="15" customHeight="1">
      <c r="A649" s="20" t="str">
        <f>IF(B649="","",IF(T649="?","⚠️ نوع غير معرف",T649&amp;TEXT(COUNTIFS($T$3:T649,T649),"000")))</f>
        <v/>
      </c>
      <c r="B649" s="38"/>
      <c r="C649" s="38"/>
      <c r="D649" s="39"/>
      <c r="E649" s="54"/>
      <c r="F649" s="41" t="str">
        <f t="shared" ca="1" si="40"/>
        <v/>
      </c>
      <c r="G649" s="42"/>
      <c r="H649" s="37"/>
      <c r="I649" s="43"/>
      <c r="J649" s="44" t="str">
        <f t="shared" si="41"/>
        <v/>
      </c>
      <c r="K649" s="45"/>
      <c r="L649" s="46" t="str">
        <f>IF(OR(K649="لم يدفع",B649=""),"",IF(K649="تأمين فقط",0,IF(K649="اشتراك 300",300,IF(F649&lt;14,IFERROR(VLOOKUP(SUBSTITUTE(SUBSTITUTE(H649,"~","~~"),"*","~*"),إعدادات_الأنواع!$A$4:$D$40,3,FALSE()),0),IFERROR(VLOOKUP(SUBSTITUTE(SUBSTITUTE(H649,"~","~~"),"*","~*"),إعدادات_الأنواع!$A$4:$D$40,4,FALSE()),0)))))</f>
        <v/>
      </c>
      <c r="M649" s="47" t="str">
        <f>IF(OR(K649="لم يدفع",B649=""),"",IFERROR(VLOOKUP(SUBSTITUTE(SUBSTITUTE(H649,"~","~~"),"*","~*"),إعدادات_الأنواع!$A$4:$E$40,5,FALSE()),0))</f>
        <v/>
      </c>
      <c r="N649" s="47" t="str">
        <f>IF(OR(K649="لم يدفع",K649="تأمين فقط",K649="اشتراك 300",B649=""),"",IFERROR(VLOOKUP(SUBSTITUTE(SUBSTITUTE(H649,"~","~~"),"*","~*"),إعدادات_الأنواع!$A$4:$F$40,6,FALSE()),0))</f>
        <v/>
      </c>
      <c r="O649" s="55" t="str">
        <f t="shared" si="42"/>
        <v/>
      </c>
      <c r="P649" s="48" t="str">
        <f t="shared" ca="1" si="43"/>
        <v/>
      </c>
      <c r="Q649" s="52"/>
      <c r="R649" s="49"/>
      <c r="S649" s="50" t="str">
        <f>IF(B649="","",COUNTA(التجديد!E649:E649))</f>
        <v/>
      </c>
      <c r="T649" s="51" t="str">
        <f>IF(B649="","",IFERROR(VLOOKUP(SUBSTITUTE(SUBSTITUTE(H649,"~","~~"),"*","~*"),إعدادات_الأنواع!$A$4:$B$40,2,FALSE()),"?"))</f>
        <v/>
      </c>
    </row>
    <row r="650" spans="1:20" ht="15" customHeight="1">
      <c r="A650" s="20" t="str">
        <f>IF(B650="","",IF(T650="?","⚠️ نوع غير معرف",T650&amp;TEXT(COUNTIFS($T$3:T650,T650),"000")))</f>
        <v/>
      </c>
      <c r="B650" s="38"/>
      <c r="C650" s="38"/>
      <c r="D650" s="39"/>
      <c r="E650" s="54"/>
      <c r="F650" s="41" t="str">
        <f t="shared" ca="1" si="40"/>
        <v/>
      </c>
      <c r="G650" s="42"/>
      <c r="H650" s="37"/>
      <c r="I650" s="43"/>
      <c r="J650" s="44" t="str">
        <f t="shared" si="41"/>
        <v/>
      </c>
      <c r="K650" s="45"/>
      <c r="L650" s="46" t="str">
        <f>IF(OR(K650="لم يدفع",B650=""),"",IF(K650="تأمين فقط",0,IF(K650="اشتراك 300",300,IF(F650&lt;14,IFERROR(VLOOKUP(SUBSTITUTE(SUBSTITUTE(H650,"~","~~"),"*","~*"),إعدادات_الأنواع!$A$4:$D$40,3,FALSE()),0),IFERROR(VLOOKUP(SUBSTITUTE(SUBSTITUTE(H650,"~","~~"),"*","~*"),إعدادات_الأنواع!$A$4:$D$40,4,FALSE()),0)))))</f>
        <v/>
      </c>
      <c r="M650" s="47" t="str">
        <f>IF(OR(K650="لم يدفع",B650=""),"",IFERROR(VLOOKUP(SUBSTITUTE(SUBSTITUTE(H650,"~","~~"),"*","~*"),إعدادات_الأنواع!$A$4:$E$40,5,FALSE()),0))</f>
        <v/>
      </c>
      <c r="N650" s="47" t="str">
        <f>IF(OR(K650="لم يدفع",K650="تأمين فقط",K650="اشتراك 300",B650=""),"",IFERROR(VLOOKUP(SUBSTITUTE(SUBSTITUTE(H650,"~","~~"),"*","~*"),إعدادات_الأنواع!$A$4:$F$40,6,FALSE()),0))</f>
        <v/>
      </c>
      <c r="O650" s="55" t="str">
        <f t="shared" si="42"/>
        <v/>
      </c>
      <c r="P650" s="48" t="str">
        <f t="shared" ca="1" si="43"/>
        <v/>
      </c>
      <c r="Q650" s="52"/>
      <c r="R650" s="49"/>
      <c r="S650" s="50" t="str">
        <f>IF(B650="","",COUNTA(التجديد!E650:E650))</f>
        <v/>
      </c>
      <c r="T650" s="51" t="str">
        <f>IF(B650="","",IFERROR(VLOOKUP(SUBSTITUTE(SUBSTITUTE(H650,"~","~~"),"*","~*"),إعدادات_الأنواع!$A$4:$B$40,2,FALSE()),"?"))</f>
        <v/>
      </c>
    </row>
    <row r="651" spans="1:20" ht="15" customHeight="1">
      <c r="A651" s="20" t="str">
        <f>IF(B651="","",IF(T651="?","⚠️ نوع غير معرف",T651&amp;TEXT(COUNTIFS($T$3:T651,T651),"000")))</f>
        <v/>
      </c>
      <c r="B651" s="38"/>
      <c r="C651" s="38"/>
      <c r="D651" s="39"/>
      <c r="E651" s="54"/>
      <c r="F651" s="41" t="str">
        <f t="shared" ca="1" si="40"/>
        <v/>
      </c>
      <c r="G651" s="42"/>
      <c r="H651" s="37"/>
      <c r="I651" s="43"/>
      <c r="J651" s="44" t="str">
        <f t="shared" si="41"/>
        <v/>
      </c>
      <c r="K651" s="45"/>
      <c r="L651" s="46" t="str">
        <f>IF(OR(K651="لم يدفع",B651=""),"",IF(K651="تأمين فقط",0,IF(K651="اشتراك 300",300,IF(F651&lt;14,IFERROR(VLOOKUP(SUBSTITUTE(SUBSTITUTE(H651,"~","~~"),"*","~*"),إعدادات_الأنواع!$A$4:$D$40,3,FALSE()),0),IFERROR(VLOOKUP(SUBSTITUTE(SUBSTITUTE(H651,"~","~~"),"*","~*"),إعدادات_الأنواع!$A$4:$D$40,4,FALSE()),0)))))</f>
        <v/>
      </c>
      <c r="M651" s="47" t="str">
        <f>IF(OR(K651="لم يدفع",B651=""),"",IFERROR(VLOOKUP(SUBSTITUTE(SUBSTITUTE(H651,"~","~~"),"*","~*"),إعدادات_الأنواع!$A$4:$E$40,5,FALSE()),0))</f>
        <v/>
      </c>
      <c r="N651" s="47" t="str">
        <f>IF(OR(K651="لم يدفع",K651="تأمين فقط",K651="اشتراك 300",B651=""),"",IFERROR(VLOOKUP(SUBSTITUTE(SUBSTITUTE(H651,"~","~~"),"*","~*"),إعدادات_الأنواع!$A$4:$F$40,6,FALSE()),0))</f>
        <v/>
      </c>
      <c r="O651" s="55" t="str">
        <f t="shared" si="42"/>
        <v/>
      </c>
      <c r="P651" s="48" t="str">
        <f t="shared" ca="1" si="43"/>
        <v/>
      </c>
      <c r="Q651" s="52"/>
      <c r="R651" s="49"/>
      <c r="S651" s="50" t="str">
        <f>IF(B651="","",COUNTA(التجديد!E651:E651))</f>
        <v/>
      </c>
      <c r="T651" s="51" t="str">
        <f>IF(B651="","",IFERROR(VLOOKUP(SUBSTITUTE(SUBSTITUTE(H651,"~","~~"),"*","~*"),إعدادات_الأنواع!$A$4:$B$40,2,FALSE()),"?"))</f>
        <v/>
      </c>
    </row>
    <row r="652" spans="1:20" ht="15" customHeight="1">
      <c r="A652" s="20" t="str">
        <f>IF(B652="","",IF(T652="?","⚠️ نوع غير معرف",T652&amp;TEXT(COUNTIFS($T$3:T652,T652),"000")))</f>
        <v/>
      </c>
      <c r="B652" s="38"/>
      <c r="C652" s="38"/>
      <c r="D652" s="39"/>
      <c r="E652" s="54"/>
      <c r="F652" s="41" t="str">
        <f t="shared" ca="1" si="40"/>
        <v/>
      </c>
      <c r="G652" s="42"/>
      <c r="H652" s="37"/>
      <c r="I652" s="43"/>
      <c r="J652" s="44" t="str">
        <f t="shared" si="41"/>
        <v/>
      </c>
      <c r="K652" s="45"/>
      <c r="L652" s="46" t="str">
        <f>IF(OR(K652="لم يدفع",B652=""),"",IF(K652="تأمين فقط",0,IF(K652="اشتراك 300",300,IF(F652&lt;14,IFERROR(VLOOKUP(SUBSTITUTE(SUBSTITUTE(H652,"~","~~"),"*","~*"),إعدادات_الأنواع!$A$4:$D$40,3,FALSE()),0),IFERROR(VLOOKUP(SUBSTITUTE(SUBSTITUTE(H652,"~","~~"),"*","~*"),إعدادات_الأنواع!$A$4:$D$40,4,FALSE()),0)))))</f>
        <v/>
      </c>
      <c r="M652" s="47" t="str">
        <f>IF(OR(K652="لم يدفع",B652=""),"",IFERROR(VLOOKUP(SUBSTITUTE(SUBSTITUTE(H652,"~","~~"),"*","~*"),إعدادات_الأنواع!$A$4:$E$40,5,FALSE()),0))</f>
        <v/>
      </c>
      <c r="N652" s="47" t="str">
        <f>IF(OR(K652="لم يدفع",K652="تأمين فقط",K652="اشتراك 300",B652=""),"",IFERROR(VLOOKUP(SUBSTITUTE(SUBSTITUTE(H652,"~","~~"),"*","~*"),إعدادات_الأنواع!$A$4:$F$40,6,FALSE()),0))</f>
        <v/>
      </c>
      <c r="O652" s="55" t="str">
        <f t="shared" si="42"/>
        <v/>
      </c>
      <c r="P652" s="48" t="str">
        <f t="shared" ca="1" si="43"/>
        <v/>
      </c>
      <c r="Q652" s="52"/>
      <c r="R652" s="49"/>
      <c r="S652" s="50" t="str">
        <f>IF(B652="","",COUNTA(التجديد!E652:E652))</f>
        <v/>
      </c>
      <c r="T652" s="51" t="str">
        <f>IF(B652="","",IFERROR(VLOOKUP(SUBSTITUTE(SUBSTITUTE(H652,"~","~~"),"*","~*"),إعدادات_الأنواع!$A$4:$B$40,2,FALSE()),"?"))</f>
        <v/>
      </c>
    </row>
    <row r="653" spans="1:20" ht="15" customHeight="1">
      <c r="A653" s="20" t="str">
        <f>IF(B653="","",IF(T653="?","⚠️ نوع غير معرف",T653&amp;TEXT(COUNTIFS($T$3:T653,T653),"000")))</f>
        <v/>
      </c>
      <c r="B653" s="38"/>
      <c r="C653" s="38"/>
      <c r="D653" s="39"/>
      <c r="E653" s="54"/>
      <c r="F653" s="41" t="str">
        <f t="shared" ca="1" si="40"/>
        <v/>
      </c>
      <c r="G653" s="42"/>
      <c r="H653" s="37"/>
      <c r="I653" s="43"/>
      <c r="J653" s="44" t="str">
        <f t="shared" si="41"/>
        <v/>
      </c>
      <c r="K653" s="45"/>
      <c r="L653" s="46" t="str">
        <f>IF(OR(K653="لم يدفع",B653=""),"",IF(K653="تأمين فقط",0,IF(K653="اشتراك 300",300,IF(F653&lt;14,IFERROR(VLOOKUP(SUBSTITUTE(SUBSTITUTE(H653,"~","~~"),"*","~*"),إعدادات_الأنواع!$A$4:$D$40,3,FALSE()),0),IFERROR(VLOOKUP(SUBSTITUTE(SUBSTITUTE(H653,"~","~~"),"*","~*"),إعدادات_الأنواع!$A$4:$D$40,4,FALSE()),0)))))</f>
        <v/>
      </c>
      <c r="M653" s="47" t="str">
        <f>IF(OR(K653="لم يدفع",B653=""),"",IFERROR(VLOOKUP(SUBSTITUTE(SUBSTITUTE(H653,"~","~~"),"*","~*"),إعدادات_الأنواع!$A$4:$E$40,5,FALSE()),0))</f>
        <v/>
      </c>
      <c r="N653" s="47" t="str">
        <f>IF(OR(K653="لم يدفع",K653="تأمين فقط",K653="اشتراك 300",B653=""),"",IFERROR(VLOOKUP(SUBSTITUTE(SUBSTITUTE(H653,"~","~~"),"*","~*"),إعدادات_الأنواع!$A$4:$F$40,6,FALSE()),0))</f>
        <v/>
      </c>
      <c r="O653" s="55" t="str">
        <f t="shared" si="42"/>
        <v/>
      </c>
      <c r="P653" s="48" t="str">
        <f t="shared" ca="1" si="43"/>
        <v/>
      </c>
      <c r="Q653" s="52"/>
      <c r="R653" s="49"/>
      <c r="S653" s="50" t="str">
        <f>IF(B653="","",COUNTA(التجديد!E653:E653))</f>
        <v/>
      </c>
      <c r="T653" s="51" t="str">
        <f>IF(B653="","",IFERROR(VLOOKUP(SUBSTITUTE(SUBSTITUTE(H653,"~","~~"),"*","~*"),إعدادات_الأنواع!$A$4:$B$40,2,FALSE()),"?"))</f>
        <v/>
      </c>
    </row>
    <row r="654" spans="1:20" ht="15" customHeight="1">
      <c r="A654" s="20" t="str">
        <f>IF(B654="","",IF(T654="?","⚠️ نوع غير معرف",T654&amp;TEXT(COUNTIFS($T$3:T654,T654),"000")))</f>
        <v/>
      </c>
      <c r="B654" s="38"/>
      <c r="C654" s="38"/>
      <c r="D654" s="39"/>
      <c r="E654" s="54"/>
      <c r="F654" s="41" t="str">
        <f t="shared" ca="1" si="40"/>
        <v/>
      </c>
      <c r="G654" s="42"/>
      <c r="H654" s="37"/>
      <c r="I654" s="43"/>
      <c r="J654" s="44" t="str">
        <f t="shared" si="41"/>
        <v/>
      </c>
      <c r="K654" s="45"/>
      <c r="L654" s="46" t="str">
        <f>IF(OR(K654="لم يدفع",B654=""),"",IF(K654="تأمين فقط",0,IF(K654="اشتراك 300",300,IF(F654&lt;14,IFERROR(VLOOKUP(SUBSTITUTE(SUBSTITUTE(H654,"~","~~"),"*","~*"),إعدادات_الأنواع!$A$4:$D$40,3,FALSE()),0),IFERROR(VLOOKUP(SUBSTITUTE(SUBSTITUTE(H654,"~","~~"),"*","~*"),إعدادات_الأنواع!$A$4:$D$40,4,FALSE()),0)))))</f>
        <v/>
      </c>
      <c r="M654" s="47" t="str">
        <f>IF(OR(K654="لم يدفع",B654=""),"",IFERROR(VLOOKUP(SUBSTITUTE(SUBSTITUTE(H654,"~","~~"),"*","~*"),إعدادات_الأنواع!$A$4:$E$40,5,FALSE()),0))</f>
        <v/>
      </c>
      <c r="N654" s="47" t="str">
        <f>IF(OR(K654="لم يدفع",K654="تأمين فقط",K654="اشتراك 300",B654=""),"",IFERROR(VLOOKUP(SUBSTITUTE(SUBSTITUTE(H654,"~","~~"),"*","~*"),إعدادات_الأنواع!$A$4:$F$40,6,FALSE()),0))</f>
        <v/>
      </c>
      <c r="O654" s="55" t="str">
        <f t="shared" si="42"/>
        <v/>
      </c>
      <c r="P654" s="48" t="str">
        <f t="shared" ca="1" si="43"/>
        <v/>
      </c>
      <c r="Q654" s="52"/>
      <c r="R654" s="49"/>
      <c r="S654" s="50" t="str">
        <f>IF(B654="","",COUNTA(التجديد!E654:E654))</f>
        <v/>
      </c>
      <c r="T654" s="51" t="str">
        <f>IF(B654="","",IFERROR(VLOOKUP(SUBSTITUTE(SUBSTITUTE(H654,"~","~~"),"*","~*"),إعدادات_الأنواع!$A$4:$B$40,2,FALSE()),"?"))</f>
        <v/>
      </c>
    </row>
    <row r="655" spans="1:20" ht="15" customHeight="1">
      <c r="A655" s="20" t="str">
        <f>IF(B655="","",IF(T655="?","⚠️ نوع غير معرف",T655&amp;TEXT(COUNTIFS($T$3:T655,T655),"000")))</f>
        <v/>
      </c>
      <c r="B655" s="38"/>
      <c r="C655" s="38"/>
      <c r="D655" s="39"/>
      <c r="E655" s="54"/>
      <c r="F655" s="41" t="str">
        <f t="shared" ca="1" si="40"/>
        <v/>
      </c>
      <c r="G655" s="42"/>
      <c r="H655" s="37"/>
      <c r="I655" s="43"/>
      <c r="J655" s="44" t="str">
        <f t="shared" si="41"/>
        <v/>
      </c>
      <c r="K655" s="45"/>
      <c r="L655" s="46" t="str">
        <f>IF(OR(K655="لم يدفع",B655=""),"",IF(K655="تأمين فقط",0,IF(K655="اشتراك 300",300,IF(F655&lt;14,IFERROR(VLOOKUP(SUBSTITUTE(SUBSTITUTE(H655,"~","~~"),"*","~*"),إعدادات_الأنواع!$A$4:$D$40,3,FALSE()),0),IFERROR(VLOOKUP(SUBSTITUTE(SUBSTITUTE(H655,"~","~~"),"*","~*"),إعدادات_الأنواع!$A$4:$D$40,4,FALSE()),0)))))</f>
        <v/>
      </c>
      <c r="M655" s="47" t="str">
        <f>IF(OR(K655="لم يدفع",B655=""),"",IFERROR(VLOOKUP(SUBSTITUTE(SUBSTITUTE(H655,"~","~~"),"*","~*"),إعدادات_الأنواع!$A$4:$E$40,5,FALSE()),0))</f>
        <v/>
      </c>
      <c r="N655" s="47" t="str">
        <f>IF(OR(K655="لم يدفع",K655="تأمين فقط",K655="اشتراك 300",B655=""),"",IFERROR(VLOOKUP(SUBSTITUTE(SUBSTITUTE(H655,"~","~~"),"*","~*"),إعدادات_الأنواع!$A$4:$F$40,6,FALSE()),0))</f>
        <v/>
      </c>
      <c r="O655" s="55" t="str">
        <f t="shared" si="42"/>
        <v/>
      </c>
      <c r="P655" s="48" t="str">
        <f t="shared" ca="1" si="43"/>
        <v/>
      </c>
      <c r="Q655" s="52"/>
      <c r="R655" s="49"/>
      <c r="S655" s="50" t="str">
        <f>IF(B655="","",COUNTA(التجديد!E655:E655))</f>
        <v/>
      </c>
      <c r="T655" s="51" t="str">
        <f>IF(B655="","",IFERROR(VLOOKUP(SUBSTITUTE(SUBSTITUTE(H655,"~","~~"),"*","~*"),إعدادات_الأنواع!$A$4:$B$40,2,FALSE()),"?"))</f>
        <v/>
      </c>
    </row>
    <row r="656" spans="1:20" ht="15" customHeight="1">
      <c r="A656" s="20" t="str">
        <f>IF(B656="","",IF(T656="?","⚠️ نوع غير معرف",T656&amp;TEXT(COUNTIFS($T$3:T656,T656),"000")))</f>
        <v/>
      </c>
      <c r="B656" s="38"/>
      <c r="C656" s="38"/>
      <c r="D656" s="39"/>
      <c r="E656" s="54"/>
      <c r="F656" s="41" t="str">
        <f t="shared" ca="1" si="40"/>
        <v/>
      </c>
      <c r="G656" s="42"/>
      <c r="H656" s="37"/>
      <c r="I656" s="43"/>
      <c r="J656" s="44" t="str">
        <f t="shared" si="41"/>
        <v/>
      </c>
      <c r="K656" s="45"/>
      <c r="L656" s="46" t="str">
        <f>IF(OR(K656="لم يدفع",B656=""),"",IF(K656="تأمين فقط",0,IF(K656="اشتراك 300",300,IF(F656&lt;14,IFERROR(VLOOKUP(SUBSTITUTE(SUBSTITUTE(H656,"~","~~"),"*","~*"),إعدادات_الأنواع!$A$4:$D$40,3,FALSE()),0),IFERROR(VLOOKUP(SUBSTITUTE(SUBSTITUTE(H656,"~","~~"),"*","~*"),إعدادات_الأنواع!$A$4:$D$40,4,FALSE()),0)))))</f>
        <v/>
      </c>
      <c r="M656" s="47" t="str">
        <f>IF(OR(K656="لم يدفع",B656=""),"",IFERROR(VLOOKUP(SUBSTITUTE(SUBSTITUTE(H656,"~","~~"),"*","~*"),إعدادات_الأنواع!$A$4:$E$40,5,FALSE()),0))</f>
        <v/>
      </c>
      <c r="N656" s="47" t="str">
        <f>IF(OR(K656="لم يدفع",K656="تأمين فقط",K656="اشتراك 300",B656=""),"",IFERROR(VLOOKUP(SUBSTITUTE(SUBSTITUTE(H656,"~","~~"),"*","~*"),إعدادات_الأنواع!$A$4:$F$40,6,FALSE()),0))</f>
        <v/>
      </c>
      <c r="O656" s="55" t="str">
        <f t="shared" si="42"/>
        <v/>
      </c>
      <c r="P656" s="48" t="str">
        <f t="shared" ca="1" si="43"/>
        <v/>
      </c>
      <c r="Q656" s="52"/>
      <c r="R656" s="49"/>
      <c r="S656" s="50" t="str">
        <f>IF(B656="","",COUNTA(التجديد!E656:E656))</f>
        <v/>
      </c>
      <c r="T656" s="51" t="str">
        <f>IF(B656="","",IFERROR(VLOOKUP(SUBSTITUTE(SUBSTITUTE(H656,"~","~~"),"*","~*"),إعدادات_الأنواع!$A$4:$B$40,2,FALSE()),"?"))</f>
        <v/>
      </c>
    </row>
    <row r="657" spans="1:20" ht="15" customHeight="1">
      <c r="A657" s="20" t="str">
        <f>IF(B657="","",IF(T657="?","⚠️ نوع غير معرف",T657&amp;TEXT(COUNTIFS($T$3:T657,T657),"000")))</f>
        <v/>
      </c>
      <c r="B657" s="38"/>
      <c r="C657" s="38"/>
      <c r="D657" s="39"/>
      <c r="E657" s="54"/>
      <c r="F657" s="41" t="str">
        <f t="shared" ca="1" si="40"/>
        <v/>
      </c>
      <c r="G657" s="42"/>
      <c r="H657" s="37"/>
      <c r="I657" s="43"/>
      <c r="J657" s="44" t="str">
        <f t="shared" si="41"/>
        <v/>
      </c>
      <c r="K657" s="45"/>
      <c r="L657" s="46" t="str">
        <f>IF(OR(K657="لم يدفع",B657=""),"",IF(K657="تأمين فقط",0,IF(K657="اشتراك 300",300,IF(F657&lt;14,IFERROR(VLOOKUP(SUBSTITUTE(SUBSTITUTE(H657,"~","~~"),"*","~*"),إعدادات_الأنواع!$A$4:$D$40,3,FALSE()),0),IFERROR(VLOOKUP(SUBSTITUTE(SUBSTITUTE(H657,"~","~~"),"*","~*"),إعدادات_الأنواع!$A$4:$D$40,4,FALSE()),0)))))</f>
        <v/>
      </c>
      <c r="M657" s="47" t="str">
        <f>IF(OR(K657="لم يدفع",B657=""),"",IFERROR(VLOOKUP(SUBSTITUTE(SUBSTITUTE(H657,"~","~~"),"*","~*"),إعدادات_الأنواع!$A$4:$E$40,5,FALSE()),0))</f>
        <v/>
      </c>
      <c r="N657" s="47" t="str">
        <f>IF(OR(K657="لم يدفع",K657="تأمين فقط",K657="اشتراك 300",B657=""),"",IFERROR(VLOOKUP(SUBSTITUTE(SUBSTITUTE(H657,"~","~~"),"*","~*"),إعدادات_الأنواع!$A$4:$F$40,6,FALSE()),0))</f>
        <v/>
      </c>
      <c r="O657" s="55" t="str">
        <f t="shared" si="42"/>
        <v/>
      </c>
      <c r="P657" s="48" t="str">
        <f t="shared" ca="1" si="43"/>
        <v/>
      </c>
      <c r="Q657" s="52"/>
      <c r="R657" s="49"/>
      <c r="S657" s="50" t="str">
        <f>IF(B657="","",COUNTA(التجديد!E657:E657))</f>
        <v/>
      </c>
      <c r="T657" s="51" t="str">
        <f>IF(B657="","",IFERROR(VLOOKUP(SUBSTITUTE(SUBSTITUTE(H657,"~","~~"),"*","~*"),إعدادات_الأنواع!$A$4:$B$40,2,FALSE()),"?"))</f>
        <v/>
      </c>
    </row>
    <row r="658" spans="1:20" ht="15" customHeight="1">
      <c r="A658" s="20" t="str">
        <f>IF(B658="","",IF(T658="?","⚠️ نوع غير معرف",T658&amp;TEXT(COUNTIFS($T$3:T658,T658),"000")))</f>
        <v/>
      </c>
      <c r="B658" s="38"/>
      <c r="C658" s="38"/>
      <c r="D658" s="39"/>
      <c r="E658" s="54"/>
      <c r="F658" s="41" t="str">
        <f t="shared" ca="1" si="40"/>
        <v/>
      </c>
      <c r="G658" s="42"/>
      <c r="H658" s="37"/>
      <c r="I658" s="43"/>
      <c r="J658" s="44" t="str">
        <f t="shared" si="41"/>
        <v/>
      </c>
      <c r="K658" s="45"/>
      <c r="L658" s="46" t="str">
        <f>IF(OR(K658="لم يدفع",B658=""),"",IF(K658="تأمين فقط",0,IF(K658="اشتراك 300",300,IF(F658&lt;14,IFERROR(VLOOKUP(SUBSTITUTE(SUBSTITUTE(H658,"~","~~"),"*","~*"),إعدادات_الأنواع!$A$4:$D$40,3,FALSE()),0),IFERROR(VLOOKUP(SUBSTITUTE(SUBSTITUTE(H658,"~","~~"),"*","~*"),إعدادات_الأنواع!$A$4:$D$40,4,FALSE()),0)))))</f>
        <v/>
      </c>
      <c r="M658" s="47" t="str">
        <f>IF(OR(K658="لم يدفع",B658=""),"",IFERROR(VLOOKUP(SUBSTITUTE(SUBSTITUTE(H658,"~","~~"),"*","~*"),إعدادات_الأنواع!$A$4:$E$40,5,FALSE()),0))</f>
        <v/>
      </c>
      <c r="N658" s="47" t="str">
        <f>IF(OR(K658="لم يدفع",K658="تأمين فقط",K658="اشتراك 300",B658=""),"",IFERROR(VLOOKUP(SUBSTITUTE(SUBSTITUTE(H658,"~","~~"),"*","~*"),إعدادات_الأنواع!$A$4:$F$40,6,FALSE()),0))</f>
        <v/>
      </c>
      <c r="O658" s="55" t="str">
        <f t="shared" si="42"/>
        <v/>
      </c>
      <c r="P658" s="48" t="str">
        <f t="shared" ca="1" si="43"/>
        <v/>
      </c>
      <c r="Q658" s="52"/>
      <c r="R658" s="49"/>
      <c r="S658" s="50" t="str">
        <f>IF(B658="","",COUNTA(التجديد!E658:E658))</f>
        <v/>
      </c>
      <c r="T658" s="51" t="str">
        <f>IF(B658="","",IFERROR(VLOOKUP(SUBSTITUTE(SUBSTITUTE(H658,"~","~~"),"*","~*"),إعدادات_الأنواع!$A$4:$B$40,2,FALSE()),"?"))</f>
        <v/>
      </c>
    </row>
    <row r="659" spans="1:20" ht="15" customHeight="1">
      <c r="A659" s="20" t="str">
        <f>IF(B659="","",IF(T659="?","⚠️ نوع غير معرف",T659&amp;TEXT(COUNTIFS($T$3:T659,T659),"000")))</f>
        <v/>
      </c>
      <c r="B659" s="38"/>
      <c r="C659" s="38"/>
      <c r="D659" s="39"/>
      <c r="E659" s="54"/>
      <c r="F659" s="41" t="str">
        <f t="shared" ca="1" si="40"/>
        <v/>
      </c>
      <c r="G659" s="42"/>
      <c r="H659" s="37"/>
      <c r="I659" s="43"/>
      <c r="J659" s="44" t="str">
        <f t="shared" si="41"/>
        <v/>
      </c>
      <c r="K659" s="45"/>
      <c r="L659" s="46" t="str">
        <f>IF(OR(K659="لم يدفع",B659=""),"",IF(K659="تأمين فقط",0,IF(K659="اشتراك 300",300,IF(F659&lt;14,IFERROR(VLOOKUP(SUBSTITUTE(SUBSTITUTE(H659,"~","~~"),"*","~*"),إعدادات_الأنواع!$A$4:$D$40,3,FALSE()),0),IFERROR(VLOOKUP(SUBSTITUTE(SUBSTITUTE(H659,"~","~~"),"*","~*"),إعدادات_الأنواع!$A$4:$D$40,4,FALSE()),0)))))</f>
        <v/>
      </c>
      <c r="M659" s="47" t="str">
        <f>IF(OR(K659="لم يدفع",B659=""),"",IFERROR(VLOOKUP(SUBSTITUTE(SUBSTITUTE(H659,"~","~~"),"*","~*"),إعدادات_الأنواع!$A$4:$E$40,5,FALSE()),0))</f>
        <v/>
      </c>
      <c r="N659" s="47" t="str">
        <f>IF(OR(K659="لم يدفع",K659="تأمين فقط",K659="اشتراك 300",B659=""),"",IFERROR(VLOOKUP(SUBSTITUTE(SUBSTITUTE(H659,"~","~~"),"*","~*"),إعدادات_الأنواع!$A$4:$F$40,6,FALSE()),0))</f>
        <v/>
      </c>
      <c r="O659" s="55" t="str">
        <f t="shared" si="42"/>
        <v/>
      </c>
      <c r="P659" s="48" t="str">
        <f t="shared" ca="1" si="43"/>
        <v/>
      </c>
      <c r="Q659" s="52"/>
      <c r="R659" s="49"/>
      <c r="S659" s="50" t="str">
        <f>IF(B659="","",COUNTA(التجديد!E659:E659))</f>
        <v/>
      </c>
      <c r="T659" s="51" t="str">
        <f>IF(B659="","",IFERROR(VLOOKUP(SUBSTITUTE(SUBSTITUTE(H659,"~","~~"),"*","~*"),إعدادات_الأنواع!$A$4:$B$40,2,FALSE()),"?"))</f>
        <v/>
      </c>
    </row>
    <row r="660" spans="1:20" ht="15" customHeight="1">
      <c r="A660" s="20" t="str">
        <f>IF(B660="","",IF(T660="?","⚠️ نوع غير معرف",T660&amp;TEXT(COUNTIFS($T$3:T660,T660),"000")))</f>
        <v/>
      </c>
      <c r="B660" s="38"/>
      <c r="C660" s="38"/>
      <c r="D660" s="39"/>
      <c r="E660" s="54"/>
      <c r="F660" s="41" t="str">
        <f t="shared" ca="1" si="40"/>
        <v/>
      </c>
      <c r="G660" s="42"/>
      <c r="H660" s="37"/>
      <c r="I660" s="43"/>
      <c r="J660" s="44" t="str">
        <f t="shared" si="41"/>
        <v/>
      </c>
      <c r="K660" s="45"/>
      <c r="L660" s="46" t="str">
        <f>IF(OR(K660="لم يدفع",B660=""),"",IF(K660="تأمين فقط",0,IF(K660="اشتراك 300",300,IF(F660&lt;14,IFERROR(VLOOKUP(SUBSTITUTE(SUBSTITUTE(H660,"~","~~"),"*","~*"),إعدادات_الأنواع!$A$4:$D$40,3,FALSE()),0),IFERROR(VLOOKUP(SUBSTITUTE(SUBSTITUTE(H660,"~","~~"),"*","~*"),إعدادات_الأنواع!$A$4:$D$40,4,FALSE()),0)))))</f>
        <v/>
      </c>
      <c r="M660" s="47" t="str">
        <f>IF(OR(K660="لم يدفع",B660=""),"",IFERROR(VLOOKUP(SUBSTITUTE(SUBSTITUTE(H660,"~","~~"),"*","~*"),إعدادات_الأنواع!$A$4:$E$40,5,FALSE()),0))</f>
        <v/>
      </c>
      <c r="N660" s="47" t="str">
        <f>IF(OR(K660="لم يدفع",K660="تأمين فقط",K660="اشتراك 300",B660=""),"",IFERROR(VLOOKUP(SUBSTITUTE(SUBSTITUTE(H660,"~","~~"),"*","~*"),إعدادات_الأنواع!$A$4:$F$40,6,FALSE()),0))</f>
        <v/>
      </c>
      <c r="O660" s="55" t="str">
        <f t="shared" si="42"/>
        <v/>
      </c>
      <c r="P660" s="48" t="str">
        <f t="shared" ca="1" si="43"/>
        <v/>
      </c>
      <c r="Q660" s="52"/>
      <c r="R660" s="49"/>
      <c r="S660" s="50" t="str">
        <f>IF(B660="","",COUNTA(التجديد!E660:E660))</f>
        <v/>
      </c>
      <c r="T660" s="51" t="str">
        <f>IF(B660="","",IFERROR(VLOOKUP(SUBSTITUTE(SUBSTITUTE(H660,"~","~~"),"*","~*"),إعدادات_الأنواع!$A$4:$B$40,2,FALSE()),"?"))</f>
        <v/>
      </c>
    </row>
    <row r="661" spans="1:20" ht="15" customHeight="1">
      <c r="A661" s="20" t="str">
        <f>IF(B661="","",IF(T661="?","⚠️ نوع غير معرف",T661&amp;TEXT(COUNTIFS($T$3:T661,T661),"000")))</f>
        <v/>
      </c>
      <c r="B661" s="38"/>
      <c r="C661" s="38"/>
      <c r="D661" s="39"/>
      <c r="E661" s="54"/>
      <c r="F661" s="41" t="str">
        <f t="shared" ca="1" si="40"/>
        <v/>
      </c>
      <c r="G661" s="42"/>
      <c r="H661" s="37"/>
      <c r="I661" s="43"/>
      <c r="J661" s="44" t="str">
        <f t="shared" si="41"/>
        <v/>
      </c>
      <c r="K661" s="45"/>
      <c r="L661" s="46" t="str">
        <f>IF(OR(K661="لم يدفع",B661=""),"",IF(K661="تأمين فقط",0,IF(K661="اشتراك 300",300,IF(F661&lt;14,IFERROR(VLOOKUP(SUBSTITUTE(SUBSTITUTE(H661,"~","~~"),"*","~*"),إعدادات_الأنواع!$A$4:$D$40,3,FALSE()),0),IFERROR(VLOOKUP(SUBSTITUTE(SUBSTITUTE(H661,"~","~~"),"*","~*"),إعدادات_الأنواع!$A$4:$D$40,4,FALSE()),0)))))</f>
        <v/>
      </c>
      <c r="M661" s="47" t="str">
        <f>IF(OR(K661="لم يدفع",B661=""),"",IFERROR(VLOOKUP(SUBSTITUTE(SUBSTITUTE(H661,"~","~~"),"*","~*"),إعدادات_الأنواع!$A$4:$E$40,5,FALSE()),0))</f>
        <v/>
      </c>
      <c r="N661" s="47" t="str">
        <f>IF(OR(K661="لم يدفع",K661="تأمين فقط",K661="اشتراك 300",B661=""),"",IFERROR(VLOOKUP(SUBSTITUTE(SUBSTITUTE(H661,"~","~~"),"*","~*"),إعدادات_الأنواع!$A$4:$F$40,6,FALSE()),0))</f>
        <v/>
      </c>
      <c r="O661" s="55" t="str">
        <f t="shared" si="42"/>
        <v/>
      </c>
      <c r="P661" s="48" t="str">
        <f t="shared" ca="1" si="43"/>
        <v/>
      </c>
      <c r="Q661" s="52"/>
      <c r="R661" s="49"/>
      <c r="S661" s="50" t="str">
        <f>IF(B661="","",COUNTA(التجديد!E661:E661))</f>
        <v/>
      </c>
      <c r="T661" s="51" t="str">
        <f>IF(B661="","",IFERROR(VLOOKUP(SUBSTITUTE(SUBSTITUTE(H661,"~","~~"),"*","~*"),إعدادات_الأنواع!$A$4:$B$40,2,FALSE()),"?"))</f>
        <v/>
      </c>
    </row>
    <row r="662" spans="1:20" ht="15" customHeight="1">
      <c r="A662" s="20" t="str">
        <f>IF(B662="","",IF(T662="?","⚠️ نوع غير معرف",T662&amp;TEXT(COUNTIFS($T$3:T662,T662),"000")))</f>
        <v/>
      </c>
      <c r="B662" s="38"/>
      <c r="C662" s="38"/>
      <c r="D662" s="39"/>
      <c r="E662" s="54"/>
      <c r="F662" s="41" t="str">
        <f t="shared" ca="1" si="40"/>
        <v/>
      </c>
      <c r="G662" s="42"/>
      <c r="H662" s="37"/>
      <c r="I662" s="43"/>
      <c r="J662" s="44" t="str">
        <f t="shared" si="41"/>
        <v/>
      </c>
      <c r="K662" s="45"/>
      <c r="L662" s="46" t="str">
        <f>IF(OR(K662="لم يدفع",B662=""),"",IF(K662="تأمين فقط",0,IF(K662="اشتراك 300",300,IF(F662&lt;14,IFERROR(VLOOKUP(SUBSTITUTE(SUBSTITUTE(H662,"~","~~"),"*","~*"),إعدادات_الأنواع!$A$4:$D$40,3,FALSE()),0),IFERROR(VLOOKUP(SUBSTITUTE(SUBSTITUTE(H662,"~","~~"),"*","~*"),إعدادات_الأنواع!$A$4:$D$40,4,FALSE()),0)))))</f>
        <v/>
      </c>
      <c r="M662" s="47" t="str">
        <f>IF(OR(K662="لم يدفع",B662=""),"",IFERROR(VLOOKUP(SUBSTITUTE(SUBSTITUTE(H662,"~","~~"),"*","~*"),إعدادات_الأنواع!$A$4:$E$40,5,FALSE()),0))</f>
        <v/>
      </c>
      <c r="N662" s="47" t="str">
        <f>IF(OR(K662="لم يدفع",K662="تأمين فقط",K662="اشتراك 300",B662=""),"",IFERROR(VLOOKUP(SUBSTITUTE(SUBSTITUTE(H662,"~","~~"),"*","~*"),إعدادات_الأنواع!$A$4:$F$40,6,FALSE()),0))</f>
        <v/>
      </c>
      <c r="O662" s="55" t="str">
        <f t="shared" si="42"/>
        <v/>
      </c>
      <c r="P662" s="48" t="str">
        <f t="shared" ca="1" si="43"/>
        <v/>
      </c>
      <c r="Q662" s="52"/>
      <c r="R662" s="49"/>
      <c r="S662" s="50" t="str">
        <f>IF(B662="","",COUNTA(التجديد!E662:E662))</f>
        <v/>
      </c>
      <c r="T662" s="51" t="str">
        <f>IF(B662="","",IFERROR(VLOOKUP(SUBSTITUTE(SUBSTITUTE(H662,"~","~~"),"*","~*"),إعدادات_الأنواع!$A$4:$B$40,2,FALSE()),"?"))</f>
        <v/>
      </c>
    </row>
    <row r="663" spans="1:20" ht="15" customHeight="1">
      <c r="A663" s="20" t="str">
        <f>IF(B663="","",IF(T663="?","⚠️ نوع غير معرف",T663&amp;TEXT(COUNTIFS($T$3:T663,T663),"000")))</f>
        <v/>
      </c>
      <c r="B663" s="38"/>
      <c r="C663" s="38"/>
      <c r="D663" s="39"/>
      <c r="E663" s="54"/>
      <c r="F663" s="41" t="str">
        <f t="shared" ca="1" si="40"/>
        <v/>
      </c>
      <c r="G663" s="42"/>
      <c r="H663" s="37"/>
      <c r="I663" s="43"/>
      <c r="J663" s="44" t="str">
        <f t="shared" si="41"/>
        <v/>
      </c>
      <c r="K663" s="45"/>
      <c r="L663" s="46" t="str">
        <f>IF(OR(K663="لم يدفع",B663=""),"",IF(K663="تأمين فقط",0,IF(K663="اشتراك 300",300,IF(F663&lt;14,IFERROR(VLOOKUP(SUBSTITUTE(SUBSTITUTE(H663,"~","~~"),"*","~*"),إعدادات_الأنواع!$A$4:$D$40,3,FALSE()),0),IFERROR(VLOOKUP(SUBSTITUTE(SUBSTITUTE(H663,"~","~~"),"*","~*"),إعدادات_الأنواع!$A$4:$D$40,4,FALSE()),0)))))</f>
        <v/>
      </c>
      <c r="M663" s="47" t="str">
        <f>IF(OR(K663="لم يدفع",B663=""),"",IFERROR(VLOOKUP(SUBSTITUTE(SUBSTITUTE(H663,"~","~~"),"*","~*"),إعدادات_الأنواع!$A$4:$E$40,5,FALSE()),0))</f>
        <v/>
      </c>
      <c r="N663" s="47" t="str">
        <f>IF(OR(K663="لم يدفع",K663="تأمين فقط",K663="اشتراك 300",B663=""),"",IFERROR(VLOOKUP(SUBSTITUTE(SUBSTITUTE(H663,"~","~~"),"*","~*"),إعدادات_الأنواع!$A$4:$F$40,6,FALSE()),0))</f>
        <v/>
      </c>
      <c r="O663" s="55" t="str">
        <f t="shared" si="42"/>
        <v/>
      </c>
      <c r="P663" s="48" t="str">
        <f t="shared" ca="1" si="43"/>
        <v/>
      </c>
      <c r="Q663" s="52"/>
      <c r="R663" s="49"/>
      <c r="S663" s="50" t="str">
        <f>IF(B663="","",COUNTA(التجديد!E663:E663))</f>
        <v/>
      </c>
      <c r="T663" s="51" t="str">
        <f>IF(B663="","",IFERROR(VLOOKUP(SUBSTITUTE(SUBSTITUTE(H663,"~","~~"),"*","~*"),إعدادات_الأنواع!$A$4:$B$40,2,FALSE()),"?"))</f>
        <v/>
      </c>
    </row>
    <row r="664" spans="1:20" ht="15" customHeight="1">
      <c r="A664" s="20" t="str">
        <f>IF(B664="","",IF(T664="?","⚠️ نوع غير معرف",T664&amp;TEXT(COUNTIFS($T$3:T664,T664),"000")))</f>
        <v/>
      </c>
      <c r="B664" s="38"/>
      <c r="C664" s="38"/>
      <c r="D664" s="39"/>
      <c r="E664" s="54"/>
      <c r="F664" s="41" t="str">
        <f t="shared" ca="1" si="40"/>
        <v/>
      </c>
      <c r="G664" s="42"/>
      <c r="H664" s="37"/>
      <c r="I664" s="43"/>
      <c r="J664" s="44" t="str">
        <f t="shared" si="41"/>
        <v/>
      </c>
      <c r="K664" s="45"/>
      <c r="L664" s="46" t="str">
        <f>IF(OR(K664="لم يدفع",B664=""),"",IF(K664="تأمين فقط",0,IF(K664="اشتراك 300",300,IF(F664&lt;14,IFERROR(VLOOKUP(SUBSTITUTE(SUBSTITUTE(H664,"~","~~"),"*","~*"),إعدادات_الأنواع!$A$4:$D$40,3,FALSE()),0),IFERROR(VLOOKUP(SUBSTITUTE(SUBSTITUTE(H664,"~","~~"),"*","~*"),إعدادات_الأنواع!$A$4:$D$40,4,FALSE()),0)))))</f>
        <v/>
      </c>
      <c r="M664" s="47" t="str">
        <f>IF(OR(K664="لم يدفع",B664=""),"",IFERROR(VLOOKUP(SUBSTITUTE(SUBSTITUTE(H664,"~","~~"),"*","~*"),إعدادات_الأنواع!$A$4:$E$40,5,FALSE()),0))</f>
        <v/>
      </c>
      <c r="N664" s="47" t="str">
        <f>IF(OR(K664="لم يدفع",K664="تأمين فقط",K664="اشتراك 300",B664=""),"",IFERROR(VLOOKUP(SUBSTITUTE(SUBSTITUTE(H664,"~","~~"),"*","~*"),إعدادات_الأنواع!$A$4:$F$40,6,FALSE()),0))</f>
        <v/>
      </c>
      <c r="O664" s="55" t="str">
        <f t="shared" si="42"/>
        <v/>
      </c>
      <c r="P664" s="48" t="str">
        <f t="shared" ca="1" si="43"/>
        <v/>
      </c>
      <c r="Q664" s="52"/>
      <c r="R664" s="49"/>
      <c r="S664" s="50" t="str">
        <f>IF(B664="","",COUNTA(التجديد!E664:E664))</f>
        <v/>
      </c>
      <c r="T664" s="51" t="str">
        <f>IF(B664="","",IFERROR(VLOOKUP(SUBSTITUTE(SUBSTITUTE(H664,"~","~~"),"*","~*"),إعدادات_الأنواع!$A$4:$B$40,2,FALSE()),"?"))</f>
        <v/>
      </c>
    </row>
    <row r="665" spans="1:20" ht="15" customHeight="1">
      <c r="A665" s="20" t="str">
        <f>IF(B665="","",IF(T665="?","⚠️ نوع غير معرف",T665&amp;TEXT(COUNTIFS($T$3:T665,T665),"000")))</f>
        <v/>
      </c>
      <c r="B665" s="38"/>
      <c r="C665" s="38"/>
      <c r="D665" s="39"/>
      <c r="E665" s="54"/>
      <c r="F665" s="41" t="str">
        <f t="shared" ca="1" si="40"/>
        <v/>
      </c>
      <c r="G665" s="42"/>
      <c r="H665" s="37"/>
      <c r="I665" s="43"/>
      <c r="J665" s="44" t="str">
        <f t="shared" si="41"/>
        <v/>
      </c>
      <c r="K665" s="45"/>
      <c r="L665" s="46" t="str">
        <f>IF(OR(K665="لم يدفع",B665=""),"",IF(K665="تأمين فقط",0,IF(K665="اشتراك 300",300,IF(F665&lt;14,IFERROR(VLOOKUP(SUBSTITUTE(SUBSTITUTE(H665,"~","~~"),"*","~*"),إعدادات_الأنواع!$A$4:$D$40,3,FALSE()),0),IFERROR(VLOOKUP(SUBSTITUTE(SUBSTITUTE(H665,"~","~~"),"*","~*"),إعدادات_الأنواع!$A$4:$D$40,4,FALSE()),0)))))</f>
        <v/>
      </c>
      <c r="M665" s="47" t="str">
        <f>IF(OR(K665="لم يدفع",B665=""),"",IFERROR(VLOOKUP(SUBSTITUTE(SUBSTITUTE(H665,"~","~~"),"*","~*"),إعدادات_الأنواع!$A$4:$E$40,5,FALSE()),0))</f>
        <v/>
      </c>
      <c r="N665" s="47" t="str">
        <f>IF(OR(K665="لم يدفع",K665="تأمين فقط",K665="اشتراك 300",B665=""),"",IFERROR(VLOOKUP(SUBSTITUTE(SUBSTITUTE(H665,"~","~~"),"*","~*"),إعدادات_الأنواع!$A$4:$F$40,6,FALSE()),0))</f>
        <v/>
      </c>
      <c r="O665" s="55" t="str">
        <f t="shared" si="42"/>
        <v/>
      </c>
      <c r="P665" s="48" t="str">
        <f t="shared" ca="1" si="43"/>
        <v/>
      </c>
      <c r="Q665" s="52"/>
      <c r="R665" s="49"/>
      <c r="S665" s="50" t="str">
        <f>IF(B665="","",COUNTA(التجديد!E665:E665))</f>
        <v/>
      </c>
      <c r="T665" s="51" t="str">
        <f>IF(B665="","",IFERROR(VLOOKUP(SUBSTITUTE(SUBSTITUTE(H665,"~","~~"),"*","~*"),إعدادات_الأنواع!$A$4:$B$40,2,FALSE()),"?"))</f>
        <v/>
      </c>
    </row>
    <row r="666" spans="1:20" ht="15" customHeight="1">
      <c r="A666" s="20" t="str">
        <f>IF(B666="","",IF(T666="?","⚠️ نوع غير معرف",T666&amp;TEXT(COUNTIFS($T$3:T666,T666),"000")))</f>
        <v/>
      </c>
      <c r="B666" s="38"/>
      <c r="C666" s="38"/>
      <c r="D666" s="39"/>
      <c r="E666" s="54"/>
      <c r="F666" s="41" t="str">
        <f t="shared" ca="1" si="40"/>
        <v/>
      </c>
      <c r="G666" s="42"/>
      <c r="H666" s="37"/>
      <c r="I666" s="43"/>
      <c r="J666" s="44" t="str">
        <f t="shared" si="41"/>
        <v/>
      </c>
      <c r="K666" s="45"/>
      <c r="L666" s="46" t="str">
        <f>IF(OR(K666="لم يدفع",B666=""),"",IF(K666="تأمين فقط",0,IF(K666="اشتراك 300",300,IF(F666&lt;14,IFERROR(VLOOKUP(SUBSTITUTE(SUBSTITUTE(H666,"~","~~"),"*","~*"),إعدادات_الأنواع!$A$4:$D$40,3,FALSE()),0),IFERROR(VLOOKUP(SUBSTITUTE(SUBSTITUTE(H666,"~","~~"),"*","~*"),إعدادات_الأنواع!$A$4:$D$40,4,FALSE()),0)))))</f>
        <v/>
      </c>
      <c r="M666" s="47" t="str">
        <f>IF(OR(K666="لم يدفع",B666=""),"",IFERROR(VLOOKUP(SUBSTITUTE(SUBSTITUTE(H666,"~","~~"),"*","~*"),إعدادات_الأنواع!$A$4:$E$40,5,FALSE()),0))</f>
        <v/>
      </c>
      <c r="N666" s="47" t="str">
        <f>IF(OR(K666="لم يدفع",K666="تأمين فقط",K666="اشتراك 300",B666=""),"",IFERROR(VLOOKUP(SUBSTITUTE(SUBSTITUTE(H666,"~","~~"),"*","~*"),إعدادات_الأنواع!$A$4:$F$40,6,FALSE()),0))</f>
        <v/>
      </c>
      <c r="O666" s="55" t="str">
        <f t="shared" si="42"/>
        <v/>
      </c>
      <c r="P666" s="48" t="str">
        <f t="shared" ca="1" si="43"/>
        <v/>
      </c>
      <c r="Q666" s="52"/>
      <c r="R666" s="49"/>
      <c r="S666" s="50" t="str">
        <f>IF(B666="","",COUNTA(التجديد!E666:E666))</f>
        <v/>
      </c>
      <c r="T666" s="51" t="str">
        <f>IF(B666="","",IFERROR(VLOOKUP(SUBSTITUTE(SUBSTITUTE(H666,"~","~~"),"*","~*"),إعدادات_الأنواع!$A$4:$B$40,2,FALSE()),"?"))</f>
        <v/>
      </c>
    </row>
    <row r="667" spans="1:20" ht="15" customHeight="1">
      <c r="A667" s="20" t="str">
        <f>IF(B667="","",IF(T667="?","⚠️ نوع غير معرف",T667&amp;TEXT(COUNTIFS($T$3:T667,T667),"000")))</f>
        <v/>
      </c>
      <c r="B667" s="38"/>
      <c r="C667" s="38"/>
      <c r="D667" s="39"/>
      <c r="E667" s="54"/>
      <c r="F667" s="41" t="str">
        <f t="shared" ca="1" si="40"/>
        <v/>
      </c>
      <c r="G667" s="42"/>
      <c r="H667" s="37"/>
      <c r="I667" s="43"/>
      <c r="J667" s="44" t="str">
        <f t="shared" si="41"/>
        <v/>
      </c>
      <c r="K667" s="45"/>
      <c r="L667" s="46" t="str">
        <f>IF(OR(K667="لم يدفع",B667=""),"",IF(K667="تأمين فقط",0,IF(K667="اشتراك 300",300,IF(F667&lt;14,IFERROR(VLOOKUP(SUBSTITUTE(SUBSTITUTE(H667,"~","~~"),"*","~*"),إعدادات_الأنواع!$A$4:$D$40,3,FALSE()),0),IFERROR(VLOOKUP(SUBSTITUTE(SUBSTITUTE(H667,"~","~~"),"*","~*"),إعدادات_الأنواع!$A$4:$D$40,4,FALSE()),0)))))</f>
        <v/>
      </c>
      <c r="M667" s="47" t="str">
        <f>IF(OR(K667="لم يدفع",B667=""),"",IFERROR(VLOOKUP(SUBSTITUTE(SUBSTITUTE(H667,"~","~~"),"*","~*"),إعدادات_الأنواع!$A$4:$E$40,5,FALSE()),0))</f>
        <v/>
      </c>
      <c r="N667" s="47" t="str">
        <f>IF(OR(K667="لم يدفع",K667="تأمين فقط",K667="اشتراك 300",B667=""),"",IFERROR(VLOOKUP(SUBSTITUTE(SUBSTITUTE(H667,"~","~~"),"*","~*"),إعدادات_الأنواع!$A$4:$F$40,6,FALSE()),0))</f>
        <v/>
      </c>
      <c r="O667" s="55" t="str">
        <f t="shared" si="42"/>
        <v/>
      </c>
      <c r="P667" s="48" t="str">
        <f t="shared" ca="1" si="43"/>
        <v/>
      </c>
      <c r="Q667" s="52"/>
      <c r="R667" s="49"/>
      <c r="S667" s="50" t="str">
        <f>IF(B667="","",COUNTA(التجديد!E667:E667))</f>
        <v/>
      </c>
      <c r="T667" s="51" t="str">
        <f>IF(B667="","",IFERROR(VLOOKUP(SUBSTITUTE(SUBSTITUTE(H667,"~","~~"),"*","~*"),إعدادات_الأنواع!$A$4:$B$40,2,FALSE()),"?"))</f>
        <v/>
      </c>
    </row>
    <row r="668" spans="1:20" ht="15" customHeight="1">
      <c r="A668" s="20" t="str">
        <f>IF(B668="","",IF(T668="?","⚠️ نوع غير معرف",T668&amp;TEXT(COUNTIFS($T$3:T668,T668),"000")))</f>
        <v/>
      </c>
      <c r="B668" s="38"/>
      <c r="C668" s="38"/>
      <c r="D668" s="39"/>
      <c r="E668" s="54"/>
      <c r="F668" s="41" t="str">
        <f t="shared" ca="1" si="40"/>
        <v/>
      </c>
      <c r="G668" s="42"/>
      <c r="H668" s="37"/>
      <c r="I668" s="43"/>
      <c r="J668" s="44" t="str">
        <f t="shared" si="41"/>
        <v/>
      </c>
      <c r="K668" s="45"/>
      <c r="L668" s="46" t="str">
        <f>IF(OR(K668="لم يدفع",B668=""),"",IF(K668="تأمين فقط",0,IF(K668="اشتراك 300",300,IF(F668&lt;14,IFERROR(VLOOKUP(SUBSTITUTE(SUBSTITUTE(H668,"~","~~"),"*","~*"),إعدادات_الأنواع!$A$4:$D$40,3,FALSE()),0),IFERROR(VLOOKUP(SUBSTITUTE(SUBSTITUTE(H668,"~","~~"),"*","~*"),إعدادات_الأنواع!$A$4:$D$40,4,FALSE()),0)))))</f>
        <v/>
      </c>
      <c r="M668" s="47" t="str">
        <f>IF(OR(K668="لم يدفع",B668=""),"",IFERROR(VLOOKUP(SUBSTITUTE(SUBSTITUTE(H668,"~","~~"),"*","~*"),إعدادات_الأنواع!$A$4:$E$40,5,FALSE()),0))</f>
        <v/>
      </c>
      <c r="N668" s="47" t="str">
        <f>IF(OR(K668="لم يدفع",K668="تأمين فقط",K668="اشتراك 300",B668=""),"",IFERROR(VLOOKUP(SUBSTITUTE(SUBSTITUTE(H668,"~","~~"),"*","~*"),إعدادات_الأنواع!$A$4:$F$40,6,FALSE()),0))</f>
        <v/>
      </c>
      <c r="O668" s="55" t="str">
        <f t="shared" si="42"/>
        <v/>
      </c>
      <c r="P668" s="48" t="str">
        <f t="shared" ca="1" si="43"/>
        <v/>
      </c>
      <c r="Q668" s="52"/>
      <c r="R668" s="49"/>
      <c r="S668" s="50" t="str">
        <f>IF(B668="","",COUNTA(التجديد!E668:E668))</f>
        <v/>
      </c>
      <c r="T668" s="51" t="str">
        <f>IF(B668="","",IFERROR(VLOOKUP(SUBSTITUTE(SUBSTITUTE(H668,"~","~~"),"*","~*"),إعدادات_الأنواع!$A$4:$B$40,2,FALSE()),"?"))</f>
        <v/>
      </c>
    </row>
    <row r="669" spans="1:20" ht="15" customHeight="1">
      <c r="A669" s="20" t="str">
        <f>IF(B669="","",IF(T669="?","⚠️ نوع غير معرف",T669&amp;TEXT(COUNTIFS($T$3:T669,T669),"000")))</f>
        <v/>
      </c>
      <c r="B669" s="38"/>
      <c r="C669" s="38"/>
      <c r="D669" s="39"/>
      <c r="E669" s="54"/>
      <c r="F669" s="41" t="str">
        <f t="shared" ca="1" si="40"/>
        <v/>
      </c>
      <c r="G669" s="42"/>
      <c r="H669" s="37"/>
      <c r="I669" s="43"/>
      <c r="J669" s="44" t="str">
        <f t="shared" si="41"/>
        <v/>
      </c>
      <c r="K669" s="45"/>
      <c r="L669" s="46" t="str">
        <f>IF(OR(K669="لم يدفع",B669=""),"",IF(K669="تأمين فقط",0,IF(K669="اشتراك 300",300,IF(F669&lt;14,IFERROR(VLOOKUP(SUBSTITUTE(SUBSTITUTE(H669,"~","~~"),"*","~*"),إعدادات_الأنواع!$A$4:$D$40,3,FALSE()),0),IFERROR(VLOOKUP(SUBSTITUTE(SUBSTITUTE(H669,"~","~~"),"*","~*"),إعدادات_الأنواع!$A$4:$D$40,4,FALSE()),0)))))</f>
        <v/>
      </c>
      <c r="M669" s="47" t="str">
        <f>IF(OR(K669="لم يدفع",B669=""),"",IFERROR(VLOOKUP(SUBSTITUTE(SUBSTITUTE(H669,"~","~~"),"*","~*"),إعدادات_الأنواع!$A$4:$E$40,5,FALSE()),0))</f>
        <v/>
      </c>
      <c r="N669" s="47" t="str">
        <f>IF(OR(K669="لم يدفع",K669="تأمين فقط",K669="اشتراك 300",B669=""),"",IFERROR(VLOOKUP(SUBSTITUTE(SUBSTITUTE(H669,"~","~~"),"*","~*"),إعدادات_الأنواع!$A$4:$F$40,6,FALSE()),0))</f>
        <v/>
      </c>
      <c r="O669" s="55" t="str">
        <f t="shared" si="42"/>
        <v/>
      </c>
      <c r="P669" s="48" t="str">
        <f t="shared" ca="1" si="43"/>
        <v/>
      </c>
      <c r="Q669" s="52"/>
      <c r="R669" s="49"/>
      <c r="S669" s="50" t="str">
        <f>IF(B669="","",COUNTA(التجديد!E669:E669))</f>
        <v/>
      </c>
      <c r="T669" s="51" t="str">
        <f>IF(B669="","",IFERROR(VLOOKUP(SUBSTITUTE(SUBSTITUTE(H669,"~","~~"),"*","~*"),إعدادات_الأنواع!$A$4:$B$40,2,FALSE()),"?"))</f>
        <v/>
      </c>
    </row>
    <row r="670" spans="1:20" ht="15" customHeight="1">
      <c r="A670" s="20" t="str">
        <f>IF(B670="","",IF(T670="?","⚠️ نوع غير معرف",T670&amp;TEXT(COUNTIFS($T$3:T670,T670),"000")))</f>
        <v/>
      </c>
      <c r="B670" s="38"/>
      <c r="C670" s="38"/>
      <c r="D670" s="39"/>
      <c r="E670" s="54"/>
      <c r="F670" s="41" t="str">
        <f t="shared" ca="1" si="40"/>
        <v/>
      </c>
      <c r="G670" s="42"/>
      <c r="H670" s="37"/>
      <c r="I670" s="43"/>
      <c r="J670" s="44" t="str">
        <f t="shared" si="41"/>
        <v/>
      </c>
      <c r="K670" s="45"/>
      <c r="L670" s="46" t="str">
        <f>IF(OR(K670="لم يدفع",B670=""),"",IF(K670="تأمين فقط",0,IF(K670="اشتراك 300",300,IF(F670&lt;14,IFERROR(VLOOKUP(SUBSTITUTE(SUBSTITUTE(H670,"~","~~"),"*","~*"),إعدادات_الأنواع!$A$4:$D$40,3,FALSE()),0),IFERROR(VLOOKUP(SUBSTITUTE(SUBSTITUTE(H670,"~","~~"),"*","~*"),إعدادات_الأنواع!$A$4:$D$40,4,FALSE()),0)))))</f>
        <v/>
      </c>
      <c r="M670" s="47" t="str">
        <f>IF(OR(K670="لم يدفع",B670=""),"",IFERROR(VLOOKUP(SUBSTITUTE(SUBSTITUTE(H670,"~","~~"),"*","~*"),إعدادات_الأنواع!$A$4:$E$40,5,FALSE()),0))</f>
        <v/>
      </c>
      <c r="N670" s="47" t="str">
        <f>IF(OR(K670="لم يدفع",K670="تأمين فقط",K670="اشتراك 300",B670=""),"",IFERROR(VLOOKUP(SUBSTITUTE(SUBSTITUTE(H670,"~","~~"),"*","~*"),إعدادات_الأنواع!$A$4:$F$40,6,FALSE()),0))</f>
        <v/>
      </c>
      <c r="O670" s="55" t="str">
        <f t="shared" si="42"/>
        <v/>
      </c>
      <c r="P670" s="48" t="str">
        <f t="shared" ca="1" si="43"/>
        <v/>
      </c>
      <c r="Q670" s="52"/>
      <c r="R670" s="49"/>
      <c r="S670" s="50" t="str">
        <f>IF(B670="","",COUNTA(التجديد!E670:E670))</f>
        <v/>
      </c>
      <c r="T670" s="51" t="str">
        <f>IF(B670="","",IFERROR(VLOOKUP(SUBSTITUTE(SUBSTITUTE(H670,"~","~~"),"*","~*"),إعدادات_الأنواع!$A$4:$B$40,2,FALSE()),"?"))</f>
        <v/>
      </c>
    </row>
    <row r="671" spans="1:20" ht="15" customHeight="1">
      <c r="A671" s="20" t="str">
        <f>IF(B671="","",IF(T671="?","⚠️ نوع غير معرف",T671&amp;TEXT(COUNTIFS($T$3:T671,T671),"000")))</f>
        <v/>
      </c>
      <c r="B671" s="38"/>
      <c r="C671" s="38"/>
      <c r="D671" s="39"/>
      <c r="E671" s="54"/>
      <c r="F671" s="41" t="str">
        <f t="shared" ca="1" si="40"/>
        <v/>
      </c>
      <c r="G671" s="42"/>
      <c r="H671" s="37"/>
      <c r="I671" s="43"/>
      <c r="J671" s="44" t="str">
        <f t="shared" si="41"/>
        <v/>
      </c>
      <c r="K671" s="45"/>
      <c r="L671" s="46" t="str">
        <f>IF(OR(K671="لم يدفع",B671=""),"",IF(K671="تأمين فقط",0,IF(K671="اشتراك 300",300,IF(F671&lt;14,IFERROR(VLOOKUP(SUBSTITUTE(SUBSTITUTE(H671,"~","~~"),"*","~*"),إعدادات_الأنواع!$A$4:$D$40,3,FALSE()),0),IFERROR(VLOOKUP(SUBSTITUTE(SUBSTITUTE(H671,"~","~~"),"*","~*"),إعدادات_الأنواع!$A$4:$D$40,4,FALSE()),0)))))</f>
        <v/>
      </c>
      <c r="M671" s="47" t="str">
        <f>IF(OR(K671="لم يدفع",B671=""),"",IFERROR(VLOOKUP(SUBSTITUTE(SUBSTITUTE(H671,"~","~~"),"*","~*"),إعدادات_الأنواع!$A$4:$E$40,5,FALSE()),0))</f>
        <v/>
      </c>
      <c r="N671" s="47" t="str">
        <f>IF(OR(K671="لم يدفع",K671="تأمين فقط",K671="اشتراك 300",B671=""),"",IFERROR(VLOOKUP(SUBSTITUTE(SUBSTITUTE(H671,"~","~~"),"*","~*"),إعدادات_الأنواع!$A$4:$F$40,6,FALSE()),0))</f>
        <v/>
      </c>
      <c r="O671" s="55" t="str">
        <f t="shared" si="42"/>
        <v/>
      </c>
      <c r="P671" s="48" t="str">
        <f t="shared" ca="1" si="43"/>
        <v/>
      </c>
      <c r="Q671" s="52"/>
      <c r="R671" s="49"/>
      <c r="S671" s="50" t="str">
        <f>IF(B671="","",COUNTA(التجديد!E671:E671))</f>
        <v/>
      </c>
      <c r="T671" s="51" t="str">
        <f>IF(B671="","",IFERROR(VLOOKUP(SUBSTITUTE(SUBSTITUTE(H671,"~","~~"),"*","~*"),إعدادات_الأنواع!$A$4:$B$40,2,FALSE()),"?"))</f>
        <v/>
      </c>
    </row>
    <row r="672" spans="1:20" ht="15" customHeight="1">
      <c r="A672" s="20" t="str">
        <f>IF(B672="","",IF(T672="?","⚠️ نوع غير معرف",T672&amp;TEXT(COUNTIFS($T$3:T672,T672),"000")))</f>
        <v/>
      </c>
      <c r="B672" s="38"/>
      <c r="C672" s="38"/>
      <c r="D672" s="39"/>
      <c r="E672" s="54"/>
      <c r="F672" s="41" t="str">
        <f t="shared" ca="1" si="40"/>
        <v/>
      </c>
      <c r="G672" s="42"/>
      <c r="H672" s="37"/>
      <c r="I672" s="43"/>
      <c r="J672" s="44" t="str">
        <f t="shared" si="41"/>
        <v/>
      </c>
      <c r="K672" s="45"/>
      <c r="L672" s="46" t="str">
        <f>IF(OR(K672="لم يدفع",B672=""),"",IF(K672="تأمين فقط",0,IF(K672="اشتراك 300",300,IF(F672&lt;14,IFERROR(VLOOKUP(SUBSTITUTE(SUBSTITUTE(H672,"~","~~"),"*","~*"),إعدادات_الأنواع!$A$4:$D$40,3,FALSE()),0),IFERROR(VLOOKUP(SUBSTITUTE(SUBSTITUTE(H672,"~","~~"),"*","~*"),إعدادات_الأنواع!$A$4:$D$40,4,FALSE()),0)))))</f>
        <v/>
      </c>
      <c r="M672" s="47" t="str">
        <f>IF(OR(K672="لم يدفع",B672=""),"",IFERROR(VLOOKUP(SUBSTITUTE(SUBSTITUTE(H672,"~","~~"),"*","~*"),إعدادات_الأنواع!$A$4:$E$40,5,FALSE()),0))</f>
        <v/>
      </c>
      <c r="N672" s="47" t="str">
        <f>IF(OR(K672="لم يدفع",K672="تأمين فقط",K672="اشتراك 300",B672=""),"",IFERROR(VLOOKUP(SUBSTITUTE(SUBSTITUTE(H672,"~","~~"),"*","~*"),إعدادات_الأنواع!$A$4:$F$40,6,FALSE()),0))</f>
        <v/>
      </c>
      <c r="O672" s="55" t="str">
        <f t="shared" si="42"/>
        <v/>
      </c>
      <c r="P672" s="48" t="str">
        <f t="shared" ca="1" si="43"/>
        <v/>
      </c>
      <c r="Q672" s="52"/>
      <c r="R672" s="49"/>
      <c r="S672" s="50" t="str">
        <f>IF(B672="","",COUNTA(التجديد!E672:E672))</f>
        <v/>
      </c>
      <c r="T672" s="51" t="str">
        <f>IF(B672="","",IFERROR(VLOOKUP(SUBSTITUTE(SUBSTITUTE(H672,"~","~~"),"*","~*"),إعدادات_الأنواع!$A$4:$B$40,2,FALSE()),"?"))</f>
        <v/>
      </c>
    </row>
    <row r="673" spans="1:20" ht="15" customHeight="1">
      <c r="A673" s="20" t="str">
        <f>IF(B673="","",IF(T673="?","⚠️ نوع غير معرف",T673&amp;TEXT(COUNTIFS($T$3:T673,T673),"000")))</f>
        <v/>
      </c>
      <c r="B673" s="38"/>
      <c r="C673" s="38"/>
      <c r="D673" s="39"/>
      <c r="E673" s="54"/>
      <c r="F673" s="41" t="str">
        <f t="shared" ca="1" si="40"/>
        <v/>
      </c>
      <c r="G673" s="42"/>
      <c r="H673" s="37"/>
      <c r="I673" s="43"/>
      <c r="J673" s="44" t="str">
        <f t="shared" si="41"/>
        <v/>
      </c>
      <c r="K673" s="45"/>
      <c r="L673" s="46" t="str">
        <f>IF(OR(K673="لم يدفع",B673=""),"",IF(K673="تأمين فقط",0,IF(K673="اشتراك 300",300,IF(F673&lt;14,IFERROR(VLOOKUP(SUBSTITUTE(SUBSTITUTE(H673,"~","~~"),"*","~*"),إعدادات_الأنواع!$A$4:$D$40,3,FALSE()),0),IFERROR(VLOOKUP(SUBSTITUTE(SUBSTITUTE(H673,"~","~~"),"*","~*"),إعدادات_الأنواع!$A$4:$D$40,4,FALSE()),0)))))</f>
        <v/>
      </c>
      <c r="M673" s="47" t="str">
        <f>IF(OR(K673="لم يدفع",B673=""),"",IFERROR(VLOOKUP(SUBSTITUTE(SUBSTITUTE(H673,"~","~~"),"*","~*"),إعدادات_الأنواع!$A$4:$E$40,5,FALSE()),0))</f>
        <v/>
      </c>
      <c r="N673" s="47" t="str">
        <f>IF(OR(K673="لم يدفع",K673="تأمين فقط",K673="اشتراك 300",B673=""),"",IFERROR(VLOOKUP(SUBSTITUTE(SUBSTITUTE(H673,"~","~~"),"*","~*"),إعدادات_الأنواع!$A$4:$F$40,6,FALSE()),0))</f>
        <v/>
      </c>
      <c r="O673" s="55" t="str">
        <f t="shared" si="42"/>
        <v/>
      </c>
      <c r="P673" s="48" t="str">
        <f t="shared" ca="1" si="43"/>
        <v/>
      </c>
      <c r="Q673" s="52"/>
      <c r="R673" s="49"/>
      <c r="S673" s="50" t="str">
        <f>IF(B673="","",COUNTA(التجديد!E673:E673))</f>
        <v/>
      </c>
      <c r="T673" s="51" t="str">
        <f>IF(B673="","",IFERROR(VLOOKUP(SUBSTITUTE(SUBSTITUTE(H673,"~","~~"),"*","~*"),إعدادات_الأنواع!$A$4:$B$40,2,FALSE()),"?"))</f>
        <v/>
      </c>
    </row>
    <row r="674" spans="1:20" ht="15" customHeight="1">
      <c r="A674" s="20" t="str">
        <f>IF(B674="","",IF(T674="?","⚠️ نوع غير معرف",T674&amp;TEXT(COUNTIFS($T$3:T674,T674),"000")))</f>
        <v/>
      </c>
      <c r="B674" s="38"/>
      <c r="C674" s="38"/>
      <c r="D674" s="39"/>
      <c r="E674" s="54"/>
      <c r="F674" s="41" t="str">
        <f t="shared" ca="1" si="40"/>
        <v/>
      </c>
      <c r="G674" s="42"/>
      <c r="H674" s="37"/>
      <c r="I674" s="43"/>
      <c r="J674" s="44" t="str">
        <f t="shared" si="41"/>
        <v/>
      </c>
      <c r="K674" s="45"/>
      <c r="L674" s="46" t="str">
        <f>IF(OR(K674="لم يدفع",B674=""),"",IF(K674="تأمين فقط",0,IF(K674="اشتراك 300",300,IF(F674&lt;14,IFERROR(VLOOKUP(SUBSTITUTE(SUBSTITUTE(H674,"~","~~"),"*","~*"),إعدادات_الأنواع!$A$4:$D$40,3,FALSE()),0),IFERROR(VLOOKUP(SUBSTITUTE(SUBSTITUTE(H674,"~","~~"),"*","~*"),إعدادات_الأنواع!$A$4:$D$40,4,FALSE()),0)))))</f>
        <v/>
      </c>
      <c r="M674" s="47" t="str">
        <f>IF(OR(K674="لم يدفع",B674=""),"",IFERROR(VLOOKUP(SUBSTITUTE(SUBSTITUTE(H674,"~","~~"),"*","~*"),إعدادات_الأنواع!$A$4:$E$40,5,FALSE()),0))</f>
        <v/>
      </c>
      <c r="N674" s="47" t="str">
        <f>IF(OR(K674="لم يدفع",K674="تأمين فقط",K674="اشتراك 300",B674=""),"",IFERROR(VLOOKUP(SUBSTITUTE(SUBSTITUTE(H674,"~","~~"),"*","~*"),إعدادات_الأنواع!$A$4:$F$40,6,FALSE()),0))</f>
        <v/>
      </c>
      <c r="O674" s="55" t="str">
        <f t="shared" si="42"/>
        <v/>
      </c>
      <c r="P674" s="48" t="str">
        <f t="shared" ca="1" si="43"/>
        <v/>
      </c>
      <c r="Q674" s="52"/>
      <c r="R674" s="49"/>
      <c r="S674" s="50" t="str">
        <f>IF(B674="","",COUNTA(التجديد!E674:E674))</f>
        <v/>
      </c>
      <c r="T674" s="51" t="str">
        <f>IF(B674="","",IFERROR(VLOOKUP(SUBSTITUTE(SUBSTITUTE(H674,"~","~~"),"*","~*"),إعدادات_الأنواع!$A$4:$B$40,2,FALSE()),"?"))</f>
        <v/>
      </c>
    </row>
    <row r="675" spans="1:20" ht="15" customHeight="1">
      <c r="A675" s="20" t="str">
        <f>IF(B675="","",IF(T675="?","⚠️ نوع غير معرف",T675&amp;TEXT(COUNTIFS($T$3:T675,T675),"000")))</f>
        <v/>
      </c>
      <c r="B675" s="38"/>
      <c r="C675" s="38"/>
      <c r="D675" s="39"/>
      <c r="E675" s="54"/>
      <c r="F675" s="41" t="str">
        <f t="shared" ca="1" si="40"/>
        <v/>
      </c>
      <c r="G675" s="42"/>
      <c r="H675" s="37"/>
      <c r="I675" s="43"/>
      <c r="J675" s="44" t="str">
        <f t="shared" si="41"/>
        <v/>
      </c>
      <c r="K675" s="45"/>
      <c r="L675" s="46" t="str">
        <f>IF(OR(K675="لم يدفع",B675=""),"",IF(K675="تأمين فقط",0,IF(K675="اشتراك 300",300,IF(F675&lt;14,IFERROR(VLOOKUP(SUBSTITUTE(SUBSTITUTE(H675,"~","~~"),"*","~*"),إعدادات_الأنواع!$A$4:$D$40,3,FALSE()),0),IFERROR(VLOOKUP(SUBSTITUTE(SUBSTITUTE(H675,"~","~~"),"*","~*"),إعدادات_الأنواع!$A$4:$D$40,4,FALSE()),0)))))</f>
        <v/>
      </c>
      <c r="M675" s="47" t="str">
        <f>IF(OR(K675="لم يدفع",B675=""),"",IFERROR(VLOOKUP(SUBSTITUTE(SUBSTITUTE(H675,"~","~~"),"*","~*"),إعدادات_الأنواع!$A$4:$E$40,5,FALSE()),0))</f>
        <v/>
      </c>
      <c r="N675" s="47" t="str">
        <f>IF(OR(K675="لم يدفع",K675="تأمين فقط",K675="اشتراك 300",B675=""),"",IFERROR(VLOOKUP(SUBSTITUTE(SUBSTITUTE(H675,"~","~~"),"*","~*"),إعدادات_الأنواع!$A$4:$F$40,6,FALSE()),0))</f>
        <v/>
      </c>
      <c r="O675" s="55" t="str">
        <f t="shared" si="42"/>
        <v/>
      </c>
      <c r="P675" s="48" t="str">
        <f t="shared" ca="1" si="43"/>
        <v/>
      </c>
      <c r="Q675" s="52"/>
      <c r="R675" s="49"/>
      <c r="S675" s="50" t="str">
        <f>IF(B675="","",COUNTA(التجديد!E675:E675))</f>
        <v/>
      </c>
      <c r="T675" s="51" t="str">
        <f>IF(B675="","",IFERROR(VLOOKUP(SUBSTITUTE(SUBSTITUTE(H675,"~","~~"),"*","~*"),إعدادات_الأنواع!$A$4:$B$40,2,FALSE()),"?"))</f>
        <v/>
      </c>
    </row>
    <row r="676" spans="1:20" ht="15" customHeight="1">
      <c r="A676" s="20" t="str">
        <f>IF(B676="","",IF(T676="?","⚠️ نوع غير معرف",T676&amp;TEXT(COUNTIFS($T$3:T676,T676),"000")))</f>
        <v/>
      </c>
      <c r="B676" s="38"/>
      <c r="C676" s="38"/>
      <c r="D676" s="39"/>
      <c r="E676" s="54"/>
      <c r="F676" s="41" t="str">
        <f t="shared" ca="1" si="40"/>
        <v/>
      </c>
      <c r="G676" s="42"/>
      <c r="H676" s="37"/>
      <c r="I676" s="43"/>
      <c r="J676" s="44" t="str">
        <f t="shared" si="41"/>
        <v/>
      </c>
      <c r="K676" s="45"/>
      <c r="L676" s="46" t="str">
        <f>IF(OR(K676="لم يدفع",B676=""),"",IF(K676="تأمين فقط",0,IF(K676="اشتراك 300",300,IF(F676&lt;14,IFERROR(VLOOKUP(SUBSTITUTE(SUBSTITUTE(H676,"~","~~"),"*","~*"),إعدادات_الأنواع!$A$4:$D$40,3,FALSE()),0),IFERROR(VLOOKUP(SUBSTITUTE(SUBSTITUTE(H676,"~","~~"),"*","~*"),إعدادات_الأنواع!$A$4:$D$40,4,FALSE()),0)))))</f>
        <v/>
      </c>
      <c r="M676" s="47" t="str">
        <f>IF(OR(K676="لم يدفع",B676=""),"",IFERROR(VLOOKUP(SUBSTITUTE(SUBSTITUTE(H676,"~","~~"),"*","~*"),إعدادات_الأنواع!$A$4:$E$40,5,FALSE()),0))</f>
        <v/>
      </c>
      <c r="N676" s="47" t="str">
        <f>IF(OR(K676="لم يدفع",K676="تأمين فقط",K676="اشتراك 300",B676=""),"",IFERROR(VLOOKUP(SUBSTITUTE(SUBSTITUTE(H676,"~","~~"),"*","~*"),إعدادات_الأنواع!$A$4:$F$40,6,FALSE()),0))</f>
        <v/>
      </c>
      <c r="O676" s="55" t="str">
        <f t="shared" si="42"/>
        <v/>
      </c>
      <c r="P676" s="48" t="str">
        <f t="shared" ca="1" si="43"/>
        <v/>
      </c>
      <c r="Q676" s="52"/>
      <c r="R676" s="49"/>
      <c r="S676" s="50" t="str">
        <f>IF(B676="","",COUNTA(التجديد!E676:E676))</f>
        <v/>
      </c>
      <c r="T676" s="51" t="str">
        <f>IF(B676="","",IFERROR(VLOOKUP(SUBSTITUTE(SUBSTITUTE(H676,"~","~~"),"*","~*"),إعدادات_الأنواع!$A$4:$B$40,2,FALSE()),"?"))</f>
        <v/>
      </c>
    </row>
    <row r="677" spans="1:20" ht="15" customHeight="1">
      <c r="A677" s="20" t="str">
        <f>IF(B677="","",IF(T677="?","⚠️ نوع غير معرف",T677&amp;TEXT(COUNTIFS($T$3:T677,T677),"000")))</f>
        <v/>
      </c>
      <c r="B677" s="38"/>
      <c r="C677" s="38"/>
      <c r="D677" s="39"/>
      <c r="E677" s="54"/>
      <c r="F677" s="41" t="str">
        <f t="shared" ca="1" si="40"/>
        <v/>
      </c>
      <c r="G677" s="42"/>
      <c r="H677" s="37"/>
      <c r="I677" s="43"/>
      <c r="J677" s="44" t="str">
        <f t="shared" si="41"/>
        <v/>
      </c>
      <c r="K677" s="45"/>
      <c r="L677" s="46" t="str">
        <f>IF(OR(K677="لم يدفع",B677=""),"",IF(K677="تأمين فقط",0,IF(K677="اشتراك 300",300,IF(F677&lt;14,IFERROR(VLOOKUP(SUBSTITUTE(SUBSTITUTE(H677,"~","~~"),"*","~*"),إعدادات_الأنواع!$A$4:$D$40,3,FALSE()),0),IFERROR(VLOOKUP(SUBSTITUTE(SUBSTITUTE(H677,"~","~~"),"*","~*"),إعدادات_الأنواع!$A$4:$D$40,4,FALSE()),0)))))</f>
        <v/>
      </c>
      <c r="M677" s="47" t="str">
        <f>IF(OR(K677="لم يدفع",B677=""),"",IFERROR(VLOOKUP(SUBSTITUTE(SUBSTITUTE(H677,"~","~~"),"*","~*"),إعدادات_الأنواع!$A$4:$E$40,5,FALSE()),0))</f>
        <v/>
      </c>
      <c r="N677" s="47" t="str">
        <f>IF(OR(K677="لم يدفع",K677="تأمين فقط",K677="اشتراك 300",B677=""),"",IFERROR(VLOOKUP(SUBSTITUTE(SUBSTITUTE(H677,"~","~~"),"*","~*"),إعدادات_الأنواع!$A$4:$F$40,6,FALSE()),0))</f>
        <v/>
      </c>
      <c r="O677" s="55" t="str">
        <f t="shared" si="42"/>
        <v/>
      </c>
      <c r="P677" s="48" t="str">
        <f t="shared" ca="1" si="43"/>
        <v/>
      </c>
      <c r="Q677" s="52"/>
      <c r="R677" s="49"/>
      <c r="S677" s="50" t="str">
        <f>IF(B677="","",COUNTA(التجديد!E677:E677))</f>
        <v/>
      </c>
      <c r="T677" s="51" t="str">
        <f>IF(B677="","",IFERROR(VLOOKUP(SUBSTITUTE(SUBSTITUTE(H677,"~","~~"),"*","~*"),إعدادات_الأنواع!$A$4:$B$40,2,FALSE()),"?"))</f>
        <v/>
      </c>
    </row>
    <row r="678" spans="1:20" ht="15" customHeight="1">
      <c r="A678" s="20" t="str">
        <f>IF(B678="","",IF(T678="?","⚠️ نوع غير معرف",T678&amp;TEXT(COUNTIFS($T$3:T678,T678),"000")))</f>
        <v/>
      </c>
      <c r="B678" s="38"/>
      <c r="C678" s="38"/>
      <c r="D678" s="39"/>
      <c r="E678" s="54"/>
      <c r="F678" s="41" t="str">
        <f t="shared" ca="1" si="40"/>
        <v/>
      </c>
      <c r="G678" s="42"/>
      <c r="H678" s="37"/>
      <c r="I678" s="43"/>
      <c r="J678" s="44" t="str">
        <f t="shared" si="41"/>
        <v/>
      </c>
      <c r="K678" s="45"/>
      <c r="L678" s="46" t="str">
        <f>IF(OR(K678="لم يدفع",B678=""),"",IF(K678="تأمين فقط",0,IF(K678="اشتراك 300",300,IF(F678&lt;14,IFERROR(VLOOKUP(SUBSTITUTE(SUBSTITUTE(H678,"~","~~"),"*","~*"),إعدادات_الأنواع!$A$4:$D$40,3,FALSE()),0),IFERROR(VLOOKUP(SUBSTITUTE(SUBSTITUTE(H678,"~","~~"),"*","~*"),إعدادات_الأنواع!$A$4:$D$40,4,FALSE()),0)))))</f>
        <v/>
      </c>
      <c r="M678" s="47" t="str">
        <f>IF(OR(K678="لم يدفع",B678=""),"",IFERROR(VLOOKUP(SUBSTITUTE(SUBSTITUTE(H678,"~","~~"),"*","~*"),إعدادات_الأنواع!$A$4:$E$40,5,FALSE()),0))</f>
        <v/>
      </c>
      <c r="N678" s="47" t="str">
        <f>IF(OR(K678="لم يدفع",K678="تأمين فقط",K678="اشتراك 300",B678=""),"",IFERROR(VLOOKUP(SUBSTITUTE(SUBSTITUTE(H678,"~","~~"),"*","~*"),إعدادات_الأنواع!$A$4:$F$40,6,FALSE()),0))</f>
        <v/>
      </c>
      <c r="O678" s="55" t="str">
        <f t="shared" si="42"/>
        <v/>
      </c>
      <c r="P678" s="48" t="str">
        <f t="shared" ca="1" si="43"/>
        <v/>
      </c>
      <c r="Q678" s="52"/>
      <c r="R678" s="49"/>
      <c r="S678" s="50" t="str">
        <f>IF(B678="","",COUNTA(التجديد!E678:E678))</f>
        <v/>
      </c>
      <c r="T678" s="51" t="str">
        <f>IF(B678="","",IFERROR(VLOOKUP(SUBSTITUTE(SUBSTITUTE(H678,"~","~~"),"*","~*"),إعدادات_الأنواع!$A$4:$B$40,2,FALSE()),"?"))</f>
        <v/>
      </c>
    </row>
    <row r="679" spans="1:20" ht="15" customHeight="1">
      <c r="A679" s="20" t="str">
        <f>IF(B679="","",IF(T679="?","⚠️ نوع غير معرف",T679&amp;TEXT(COUNTIFS($T$3:T679,T679),"000")))</f>
        <v/>
      </c>
      <c r="B679" s="38"/>
      <c r="C679" s="38"/>
      <c r="D679" s="39"/>
      <c r="E679" s="54"/>
      <c r="F679" s="41" t="str">
        <f t="shared" ca="1" si="40"/>
        <v/>
      </c>
      <c r="G679" s="42"/>
      <c r="H679" s="37"/>
      <c r="I679" s="43"/>
      <c r="J679" s="44" t="str">
        <f t="shared" si="41"/>
        <v/>
      </c>
      <c r="K679" s="45"/>
      <c r="L679" s="46" t="str">
        <f>IF(OR(K679="لم يدفع",B679=""),"",IF(K679="تأمين فقط",0,IF(K679="اشتراك 300",300,IF(F679&lt;14,IFERROR(VLOOKUP(SUBSTITUTE(SUBSTITUTE(H679,"~","~~"),"*","~*"),إعدادات_الأنواع!$A$4:$D$40,3,FALSE()),0),IFERROR(VLOOKUP(SUBSTITUTE(SUBSTITUTE(H679,"~","~~"),"*","~*"),إعدادات_الأنواع!$A$4:$D$40,4,FALSE()),0)))))</f>
        <v/>
      </c>
      <c r="M679" s="47" t="str">
        <f>IF(OR(K679="لم يدفع",B679=""),"",IFERROR(VLOOKUP(SUBSTITUTE(SUBSTITUTE(H679,"~","~~"),"*","~*"),إعدادات_الأنواع!$A$4:$E$40,5,FALSE()),0))</f>
        <v/>
      </c>
      <c r="N679" s="47" t="str">
        <f>IF(OR(K679="لم يدفع",K679="تأمين فقط",K679="اشتراك 300",B679=""),"",IFERROR(VLOOKUP(SUBSTITUTE(SUBSTITUTE(H679,"~","~~"),"*","~*"),إعدادات_الأنواع!$A$4:$F$40,6,FALSE()),0))</f>
        <v/>
      </c>
      <c r="O679" s="55" t="str">
        <f t="shared" si="42"/>
        <v/>
      </c>
      <c r="P679" s="48" t="str">
        <f t="shared" ca="1" si="43"/>
        <v/>
      </c>
      <c r="Q679" s="52"/>
      <c r="R679" s="49"/>
      <c r="S679" s="50" t="str">
        <f>IF(B679="","",COUNTA(التجديد!E679:E679))</f>
        <v/>
      </c>
      <c r="T679" s="51" t="str">
        <f>IF(B679="","",IFERROR(VLOOKUP(SUBSTITUTE(SUBSTITUTE(H679,"~","~~"),"*","~*"),إعدادات_الأنواع!$A$4:$B$40,2,FALSE()),"?"))</f>
        <v/>
      </c>
    </row>
    <row r="680" spans="1:20" ht="15" customHeight="1">
      <c r="A680" s="20" t="str">
        <f>IF(B680="","",IF(T680="?","⚠️ نوع غير معرف",T680&amp;TEXT(COUNTIFS($T$3:T680,T680),"000")))</f>
        <v/>
      </c>
      <c r="B680" s="38"/>
      <c r="C680" s="38"/>
      <c r="D680" s="39"/>
      <c r="E680" s="54"/>
      <c r="F680" s="41" t="str">
        <f t="shared" ca="1" si="40"/>
        <v/>
      </c>
      <c r="G680" s="42"/>
      <c r="H680" s="37"/>
      <c r="I680" s="43"/>
      <c r="J680" s="44" t="str">
        <f t="shared" si="41"/>
        <v/>
      </c>
      <c r="K680" s="45"/>
      <c r="L680" s="46" t="str">
        <f>IF(OR(K680="لم يدفع",B680=""),"",IF(K680="تأمين فقط",0,IF(K680="اشتراك 300",300,IF(F680&lt;14,IFERROR(VLOOKUP(SUBSTITUTE(SUBSTITUTE(H680,"~","~~"),"*","~*"),إعدادات_الأنواع!$A$4:$D$40,3,FALSE()),0),IFERROR(VLOOKUP(SUBSTITUTE(SUBSTITUTE(H680,"~","~~"),"*","~*"),إعدادات_الأنواع!$A$4:$D$40,4,FALSE()),0)))))</f>
        <v/>
      </c>
      <c r="M680" s="47" t="str">
        <f>IF(OR(K680="لم يدفع",B680=""),"",IFERROR(VLOOKUP(SUBSTITUTE(SUBSTITUTE(H680,"~","~~"),"*","~*"),إعدادات_الأنواع!$A$4:$E$40,5,FALSE()),0))</f>
        <v/>
      </c>
      <c r="N680" s="47" t="str">
        <f>IF(OR(K680="لم يدفع",K680="تأمين فقط",K680="اشتراك 300",B680=""),"",IFERROR(VLOOKUP(SUBSTITUTE(SUBSTITUTE(H680,"~","~~"),"*","~*"),إعدادات_الأنواع!$A$4:$F$40,6,FALSE()),0))</f>
        <v/>
      </c>
      <c r="O680" s="55" t="str">
        <f t="shared" si="42"/>
        <v/>
      </c>
      <c r="P680" s="48" t="str">
        <f t="shared" ca="1" si="43"/>
        <v/>
      </c>
      <c r="Q680" s="52"/>
      <c r="R680" s="49"/>
      <c r="S680" s="50" t="str">
        <f>IF(B680="","",COUNTA(التجديد!E680:E680))</f>
        <v/>
      </c>
      <c r="T680" s="51" t="str">
        <f>IF(B680="","",IFERROR(VLOOKUP(SUBSTITUTE(SUBSTITUTE(H680,"~","~~"),"*","~*"),إعدادات_الأنواع!$A$4:$B$40,2,FALSE()),"?"))</f>
        <v/>
      </c>
    </row>
    <row r="681" spans="1:20" ht="15" customHeight="1">
      <c r="A681" s="20" t="str">
        <f>IF(B681="","",IF(T681="?","⚠️ نوع غير معرف",T681&amp;TEXT(COUNTIFS($T$3:T681,T681),"000")))</f>
        <v/>
      </c>
      <c r="B681" s="38"/>
      <c r="C681" s="38"/>
      <c r="D681" s="39"/>
      <c r="E681" s="54"/>
      <c r="F681" s="41" t="str">
        <f t="shared" ca="1" si="40"/>
        <v/>
      </c>
      <c r="G681" s="42"/>
      <c r="H681" s="37"/>
      <c r="I681" s="43"/>
      <c r="J681" s="44" t="str">
        <f t="shared" si="41"/>
        <v/>
      </c>
      <c r="K681" s="45"/>
      <c r="L681" s="46" t="str">
        <f>IF(OR(K681="لم يدفع",B681=""),"",IF(K681="تأمين فقط",0,IF(K681="اشتراك 300",300,IF(F681&lt;14,IFERROR(VLOOKUP(SUBSTITUTE(SUBSTITUTE(H681,"~","~~"),"*","~*"),إعدادات_الأنواع!$A$4:$D$40,3,FALSE()),0),IFERROR(VLOOKUP(SUBSTITUTE(SUBSTITUTE(H681,"~","~~"),"*","~*"),إعدادات_الأنواع!$A$4:$D$40,4,FALSE()),0)))))</f>
        <v/>
      </c>
      <c r="M681" s="47" t="str">
        <f>IF(OR(K681="لم يدفع",B681=""),"",IFERROR(VLOOKUP(SUBSTITUTE(SUBSTITUTE(H681,"~","~~"),"*","~*"),إعدادات_الأنواع!$A$4:$E$40,5,FALSE()),0))</f>
        <v/>
      </c>
      <c r="N681" s="47" t="str">
        <f>IF(OR(K681="لم يدفع",K681="تأمين فقط",K681="اشتراك 300",B681=""),"",IFERROR(VLOOKUP(SUBSTITUTE(SUBSTITUTE(H681,"~","~~"),"*","~*"),إعدادات_الأنواع!$A$4:$F$40,6,FALSE()),0))</f>
        <v/>
      </c>
      <c r="O681" s="55" t="str">
        <f t="shared" si="42"/>
        <v/>
      </c>
      <c r="P681" s="48" t="str">
        <f t="shared" ca="1" si="43"/>
        <v/>
      </c>
      <c r="Q681" s="52"/>
      <c r="R681" s="49"/>
      <c r="S681" s="50" t="str">
        <f>IF(B681="","",COUNTA(التجديد!E681:E681))</f>
        <v/>
      </c>
      <c r="T681" s="51" t="str">
        <f>IF(B681="","",IFERROR(VLOOKUP(SUBSTITUTE(SUBSTITUTE(H681,"~","~~"),"*","~*"),إعدادات_الأنواع!$A$4:$B$40,2,FALSE()),"?"))</f>
        <v/>
      </c>
    </row>
    <row r="682" spans="1:20" ht="15" customHeight="1">
      <c r="A682" s="20" t="str">
        <f>IF(B682="","",IF(T682="?","⚠️ نوع غير معرف",T682&amp;TEXT(COUNTIFS($T$3:T682,T682),"000")))</f>
        <v/>
      </c>
      <c r="B682" s="38"/>
      <c r="C682" s="38"/>
      <c r="D682" s="39"/>
      <c r="E682" s="54"/>
      <c r="F682" s="41" t="str">
        <f t="shared" ca="1" si="40"/>
        <v/>
      </c>
      <c r="G682" s="42"/>
      <c r="H682" s="37"/>
      <c r="I682" s="43"/>
      <c r="J682" s="44" t="str">
        <f t="shared" si="41"/>
        <v/>
      </c>
      <c r="K682" s="45"/>
      <c r="L682" s="46" t="str">
        <f>IF(OR(K682="لم يدفع",B682=""),"",IF(K682="تأمين فقط",0,IF(K682="اشتراك 300",300,IF(F682&lt;14,IFERROR(VLOOKUP(SUBSTITUTE(SUBSTITUTE(H682,"~","~~"),"*","~*"),إعدادات_الأنواع!$A$4:$D$40,3,FALSE()),0),IFERROR(VLOOKUP(SUBSTITUTE(SUBSTITUTE(H682,"~","~~"),"*","~*"),إعدادات_الأنواع!$A$4:$D$40,4,FALSE()),0)))))</f>
        <v/>
      </c>
      <c r="M682" s="47" t="str">
        <f>IF(OR(K682="لم يدفع",B682=""),"",IFERROR(VLOOKUP(SUBSTITUTE(SUBSTITUTE(H682,"~","~~"),"*","~*"),إعدادات_الأنواع!$A$4:$E$40,5,FALSE()),0))</f>
        <v/>
      </c>
      <c r="N682" s="47" t="str">
        <f>IF(OR(K682="لم يدفع",K682="تأمين فقط",K682="اشتراك 300",B682=""),"",IFERROR(VLOOKUP(SUBSTITUTE(SUBSTITUTE(H682,"~","~~"),"*","~*"),إعدادات_الأنواع!$A$4:$F$40,6,FALSE()),0))</f>
        <v/>
      </c>
      <c r="O682" s="55" t="str">
        <f t="shared" si="42"/>
        <v/>
      </c>
      <c r="P682" s="48" t="str">
        <f t="shared" ca="1" si="43"/>
        <v/>
      </c>
      <c r="Q682" s="52"/>
      <c r="R682" s="49"/>
      <c r="S682" s="50" t="str">
        <f>IF(B682="","",COUNTA(التجديد!E682:E682))</f>
        <v/>
      </c>
      <c r="T682" s="51" t="str">
        <f>IF(B682="","",IFERROR(VLOOKUP(SUBSTITUTE(SUBSTITUTE(H682,"~","~~"),"*","~*"),إعدادات_الأنواع!$A$4:$B$40,2,FALSE()),"?"))</f>
        <v/>
      </c>
    </row>
    <row r="683" spans="1:20" ht="15" customHeight="1">
      <c r="A683" s="20" t="str">
        <f>IF(B683="","",IF(T683="?","⚠️ نوع غير معرف",T683&amp;TEXT(COUNTIFS($T$3:T683,T683),"000")))</f>
        <v/>
      </c>
      <c r="B683" s="38"/>
      <c r="C683" s="38"/>
      <c r="D683" s="39"/>
      <c r="E683" s="54"/>
      <c r="F683" s="41" t="str">
        <f t="shared" ca="1" si="40"/>
        <v/>
      </c>
      <c r="G683" s="42"/>
      <c r="H683" s="37"/>
      <c r="I683" s="43"/>
      <c r="J683" s="44" t="str">
        <f t="shared" si="41"/>
        <v/>
      </c>
      <c r="K683" s="45"/>
      <c r="L683" s="46" t="str">
        <f>IF(OR(K683="لم يدفع",B683=""),"",IF(K683="تأمين فقط",0,IF(K683="اشتراك 300",300,IF(F683&lt;14,IFERROR(VLOOKUP(SUBSTITUTE(SUBSTITUTE(H683,"~","~~"),"*","~*"),إعدادات_الأنواع!$A$4:$D$40,3,FALSE()),0),IFERROR(VLOOKUP(SUBSTITUTE(SUBSTITUTE(H683,"~","~~"),"*","~*"),إعدادات_الأنواع!$A$4:$D$40,4,FALSE()),0)))))</f>
        <v/>
      </c>
      <c r="M683" s="47" t="str">
        <f>IF(OR(K683="لم يدفع",B683=""),"",IFERROR(VLOOKUP(SUBSTITUTE(SUBSTITUTE(H683,"~","~~"),"*","~*"),إعدادات_الأنواع!$A$4:$E$40,5,FALSE()),0))</f>
        <v/>
      </c>
      <c r="N683" s="47" t="str">
        <f>IF(OR(K683="لم يدفع",K683="تأمين فقط",K683="اشتراك 300",B683=""),"",IFERROR(VLOOKUP(SUBSTITUTE(SUBSTITUTE(H683,"~","~~"),"*","~*"),إعدادات_الأنواع!$A$4:$F$40,6,FALSE()),0))</f>
        <v/>
      </c>
      <c r="O683" s="55" t="str">
        <f t="shared" si="42"/>
        <v/>
      </c>
      <c r="P683" s="48" t="str">
        <f t="shared" ca="1" si="43"/>
        <v/>
      </c>
      <c r="Q683" s="52"/>
      <c r="R683" s="49"/>
      <c r="S683" s="50" t="str">
        <f>IF(B683="","",COUNTA(التجديد!E683:E683))</f>
        <v/>
      </c>
      <c r="T683" s="51" t="str">
        <f>IF(B683="","",IFERROR(VLOOKUP(SUBSTITUTE(SUBSTITUTE(H683,"~","~~"),"*","~*"),إعدادات_الأنواع!$A$4:$B$40,2,FALSE()),"?"))</f>
        <v/>
      </c>
    </row>
    <row r="684" spans="1:20" ht="15" customHeight="1">
      <c r="A684" s="20" t="str">
        <f>IF(B684="","",IF(T684="?","⚠️ نوع غير معرف",T684&amp;TEXT(COUNTIFS($T$3:T684,T684),"000")))</f>
        <v/>
      </c>
      <c r="B684" s="38"/>
      <c r="C684" s="38"/>
      <c r="D684" s="39"/>
      <c r="E684" s="54"/>
      <c r="F684" s="41" t="str">
        <f t="shared" ca="1" si="40"/>
        <v/>
      </c>
      <c r="G684" s="42"/>
      <c r="H684" s="37"/>
      <c r="I684" s="43"/>
      <c r="J684" s="44" t="str">
        <f t="shared" si="41"/>
        <v/>
      </c>
      <c r="K684" s="45"/>
      <c r="L684" s="46" t="str">
        <f>IF(OR(K684="لم يدفع",B684=""),"",IF(K684="تأمين فقط",0,IF(K684="اشتراك 300",300,IF(F684&lt;14,IFERROR(VLOOKUP(SUBSTITUTE(SUBSTITUTE(H684,"~","~~"),"*","~*"),إعدادات_الأنواع!$A$4:$D$40,3,FALSE()),0),IFERROR(VLOOKUP(SUBSTITUTE(SUBSTITUTE(H684,"~","~~"),"*","~*"),إعدادات_الأنواع!$A$4:$D$40,4,FALSE()),0)))))</f>
        <v/>
      </c>
      <c r="M684" s="47" t="str">
        <f>IF(OR(K684="لم يدفع",B684=""),"",IFERROR(VLOOKUP(SUBSTITUTE(SUBSTITUTE(H684,"~","~~"),"*","~*"),إعدادات_الأنواع!$A$4:$E$40,5,FALSE()),0))</f>
        <v/>
      </c>
      <c r="N684" s="47" t="str">
        <f>IF(OR(K684="لم يدفع",K684="تأمين فقط",K684="اشتراك 300",B684=""),"",IFERROR(VLOOKUP(SUBSTITUTE(SUBSTITUTE(H684,"~","~~"),"*","~*"),إعدادات_الأنواع!$A$4:$F$40,6,FALSE()),0))</f>
        <v/>
      </c>
      <c r="O684" s="55" t="str">
        <f t="shared" si="42"/>
        <v/>
      </c>
      <c r="P684" s="48" t="str">
        <f t="shared" ca="1" si="43"/>
        <v/>
      </c>
      <c r="Q684" s="52"/>
      <c r="R684" s="49"/>
      <c r="S684" s="50" t="str">
        <f>IF(B684="","",COUNTA(التجديد!E684:E684))</f>
        <v/>
      </c>
      <c r="T684" s="51" t="str">
        <f>IF(B684="","",IFERROR(VLOOKUP(SUBSTITUTE(SUBSTITUTE(H684,"~","~~"),"*","~*"),إعدادات_الأنواع!$A$4:$B$40,2,FALSE()),"?"))</f>
        <v/>
      </c>
    </row>
    <row r="685" spans="1:20" ht="15" customHeight="1">
      <c r="A685" s="20" t="str">
        <f>IF(B685="","",IF(T685="?","⚠️ نوع غير معرف",T685&amp;TEXT(COUNTIFS($T$3:T685,T685),"000")))</f>
        <v/>
      </c>
      <c r="B685" s="38"/>
      <c r="C685" s="38"/>
      <c r="D685" s="39"/>
      <c r="E685" s="54"/>
      <c r="F685" s="41" t="str">
        <f t="shared" ca="1" si="40"/>
        <v/>
      </c>
      <c r="G685" s="42"/>
      <c r="H685" s="37"/>
      <c r="I685" s="43"/>
      <c r="J685" s="44" t="str">
        <f t="shared" si="41"/>
        <v/>
      </c>
      <c r="K685" s="45"/>
      <c r="L685" s="46" t="str">
        <f>IF(OR(K685="لم يدفع",B685=""),"",IF(K685="تأمين فقط",0,IF(K685="اشتراك 300",300,IF(F685&lt;14,IFERROR(VLOOKUP(SUBSTITUTE(SUBSTITUTE(H685,"~","~~"),"*","~*"),إعدادات_الأنواع!$A$4:$D$40,3,FALSE()),0),IFERROR(VLOOKUP(SUBSTITUTE(SUBSTITUTE(H685,"~","~~"),"*","~*"),إعدادات_الأنواع!$A$4:$D$40,4,FALSE()),0)))))</f>
        <v/>
      </c>
      <c r="M685" s="47" t="str">
        <f>IF(OR(K685="لم يدفع",B685=""),"",IFERROR(VLOOKUP(SUBSTITUTE(SUBSTITUTE(H685,"~","~~"),"*","~*"),إعدادات_الأنواع!$A$4:$E$40,5,FALSE()),0))</f>
        <v/>
      </c>
      <c r="N685" s="47" t="str">
        <f>IF(OR(K685="لم يدفع",K685="تأمين فقط",K685="اشتراك 300",B685=""),"",IFERROR(VLOOKUP(SUBSTITUTE(SUBSTITUTE(H685,"~","~~"),"*","~*"),إعدادات_الأنواع!$A$4:$F$40,6,FALSE()),0))</f>
        <v/>
      </c>
      <c r="O685" s="55" t="str">
        <f t="shared" si="42"/>
        <v/>
      </c>
      <c r="P685" s="48" t="str">
        <f t="shared" ca="1" si="43"/>
        <v/>
      </c>
      <c r="Q685" s="52"/>
      <c r="R685" s="49"/>
      <c r="S685" s="50" t="str">
        <f>IF(B685="","",COUNTA(التجديد!E685:E685))</f>
        <v/>
      </c>
      <c r="T685" s="51" t="str">
        <f>IF(B685="","",IFERROR(VLOOKUP(SUBSTITUTE(SUBSTITUTE(H685,"~","~~"),"*","~*"),إعدادات_الأنواع!$A$4:$B$40,2,FALSE()),"?"))</f>
        <v/>
      </c>
    </row>
    <row r="686" spans="1:20" ht="15" customHeight="1">
      <c r="A686" s="20" t="str">
        <f>IF(B686="","",IF(T686="?","⚠️ نوع غير معرف",T686&amp;TEXT(COUNTIFS($T$3:T686,T686),"000")))</f>
        <v/>
      </c>
      <c r="B686" s="38"/>
      <c r="C686" s="38"/>
      <c r="D686" s="39"/>
      <c r="E686" s="54"/>
      <c r="F686" s="41" t="str">
        <f t="shared" ca="1" si="40"/>
        <v/>
      </c>
      <c r="G686" s="42"/>
      <c r="H686" s="37"/>
      <c r="I686" s="43"/>
      <c r="J686" s="44" t="str">
        <f t="shared" si="41"/>
        <v/>
      </c>
      <c r="K686" s="45"/>
      <c r="L686" s="46" t="str">
        <f>IF(OR(K686="لم يدفع",B686=""),"",IF(K686="تأمين فقط",0,IF(K686="اشتراك 300",300,IF(F686&lt;14,IFERROR(VLOOKUP(SUBSTITUTE(SUBSTITUTE(H686,"~","~~"),"*","~*"),إعدادات_الأنواع!$A$4:$D$40,3,FALSE()),0),IFERROR(VLOOKUP(SUBSTITUTE(SUBSTITUTE(H686,"~","~~"),"*","~*"),إعدادات_الأنواع!$A$4:$D$40,4,FALSE()),0)))))</f>
        <v/>
      </c>
      <c r="M686" s="47" t="str">
        <f>IF(OR(K686="لم يدفع",B686=""),"",IFERROR(VLOOKUP(SUBSTITUTE(SUBSTITUTE(H686,"~","~~"),"*","~*"),إعدادات_الأنواع!$A$4:$E$40,5,FALSE()),0))</f>
        <v/>
      </c>
      <c r="N686" s="47" t="str">
        <f>IF(OR(K686="لم يدفع",K686="تأمين فقط",K686="اشتراك 300",B686=""),"",IFERROR(VLOOKUP(SUBSTITUTE(SUBSTITUTE(H686,"~","~~"),"*","~*"),إعدادات_الأنواع!$A$4:$F$40,6,FALSE()),0))</f>
        <v/>
      </c>
      <c r="O686" s="55" t="str">
        <f t="shared" si="42"/>
        <v/>
      </c>
      <c r="P686" s="48" t="str">
        <f t="shared" ca="1" si="43"/>
        <v/>
      </c>
      <c r="Q686" s="52"/>
      <c r="R686" s="49"/>
      <c r="S686" s="50" t="str">
        <f>IF(B686="","",COUNTA(التجديد!E686:E686))</f>
        <v/>
      </c>
      <c r="T686" s="51" t="str">
        <f>IF(B686="","",IFERROR(VLOOKUP(SUBSTITUTE(SUBSTITUTE(H686,"~","~~"),"*","~*"),إعدادات_الأنواع!$A$4:$B$40,2,FALSE()),"?"))</f>
        <v/>
      </c>
    </row>
    <row r="687" spans="1:20" ht="15" customHeight="1">
      <c r="A687" s="20" t="str">
        <f>IF(B687="","",IF(T687="?","⚠️ نوع غير معرف",T687&amp;TEXT(COUNTIFS($T$3:T687,T687),"000")))</f>
        <v/>
      </c>
      <c r="B687" s="38"/>
      <c r="C687" s="38"/>
      <c r="D687" s="39"/>
      <c r="E687" s="54"/>
      <c r="F687" s="41" t="str">
        <f t="shared" ca="1" si="40"/>
        <v/>
      </c>
      <c r="G687" s="42"/>
      <c r="H687" s="37"/>
      <c r="I687" s="43"/>
      <c r="J687" s="44" t="str">
        <f t="shared" si="41"/>
        <v/>
      </c>
      <c r="K687" s="45"/>
      <c r="L687" s="46" t="str">
        <f>IF(OR(K687="لم يدفع",B687=""),"",IF(K687="تأمين فقط",0,IF(K687="اشتراك 300",300,IF(F687&lt;14,IFERROR(VLOOKUP(SUBSTITUTE(SUBSTITUTE(H687,"~","~~"),"*","~*"),إعدادات_الأنواع!$A$4:$D$40,3,FALSE()),0),IFERROR(VLOOKUP(SUBSTITUTE(SUBSTITUTE(H687,"~","~~"),"*","~*"),إعدادات_الأنواع!$A$4:$D$40,4,FALSE()),0)))))</f>
        <v/>
      </c>
      <c r="M687" s="47" t="str">
        <f>IF(OR(K687="لم يدفع",B687=""),"",IFERROR(VLOOKUP(SUBSTITUTE(SUBSTITUTE(H687,"~","~~"),"*","~*"),إعدادات_الأنواع!$A$4:$E$40,5,FALSE()),0))</f>
        <v/>
      </c>
      <c r="N687" s="47" t="str">
        <f>IF(OR(K687="لم يدفع",K687="تأمين فقط",K687="اشتراك 300",B687=""),"",IFERROR(VLOOKUP(SUBSTITUTE(SUBSTITUTE(H687,"~","~~"),"*","~*"),إعدادات_الأنواع!$A$4:$F$40,6,FALSE()),0))</f>
        <v/>
      </c>
      <c r="O687" s="55" t="str">
        <f t="shared" si="42"/>
        <v/>
      </c>
      <c r="P687" s="48" t="str">
        <f t="shared" ca="1" si="43"/>
        <v/>
      </c>
      <c r="Q687" s="52"/>
      <c r="R687" s="49"/>
      <c r="S687" s="50" t="str">
        <f>IF(B687="","",COUNTA(التجديد!E687:E687))</f>
        <v/>
      </c>
      <c r="T687" s="51" t="str">
        <f>IF(B687="","",IFERROR(VLOOKUP(SUBSTITUTE(SUBSTITUTE(H687,"~","~~"),"*","~*"),إعدادات_الأنواع!$A$4:$B$40,2,FALSE()),"?"))</f>
        <v/>
      </c>
    </row>
    <row r="688" spans="1:20" ht="15" customHeight="1">
      <c r="A688" s="20" t="str">
        <f>IF(B688="","",IF(T688="?","⚠️ نوع غير معرف",T688&amp;TEXT(COUNTIFS($T$3:T688,T688),"000")))</f>
        <v/>
      </c>
      <c r="B688" s="38"/>
      <c r="C688" s="38"/>
      <c r="D688" s="39"/>
      <c r="E688" s="54"/>
      <c r="F688" s="41" t="str">
        <f t="shared" ca="1" si="40"/>
        <v/>
      </c>
      <c r="G688" s="42"/>
      <c r="H688" s="37"/>
      <c r="I688" s="43"/>
      <c r="J688" s="44" t="str">
        <f t="shared" si="41"/>
        <v/>
      </c>
      <c r="K688" s="45"/>
      <c r="L688" s="46" t="str">
        <f>IF(OR(K688="لم يدفع",B688=""),"",IF(K688="تأمين فقط",0,IF(K688="اشتراك 300",300,IF(F688&lt;14,IFERROR(VLOOKUP(SUBSTITUTE(SUBSTITUTE(H688,"~","~~"),"*","~*"),إعدادات_الأنواع!$A$4:$D$40,3,FALSE()),0),IFERROR(VLOOKUP(SUBSTITUTE(SUBSTITUTE(H688,"~","~~"),"*","~*"),إعدادات_الأنواع!$A$4:$D$40,4,FALSE()),0)))))</f>
        <v/>
      </c>
      <c r="M688" s="47" t="str">
        <f>IF(OR(K688="لم يدفع",B688=""),"",IFERROR(VLOOKUP(SUBSTITUTE(SUBSTITUTE(H688,"~","~~"),"*","~*"),إعدادات_الأنواع!$A$4:$E$40,5,FALSE()),0))</f>
        <v/>
      </c>
      <c r="N688" s="47" t="str">
        <f>IF(OR(K688="لم يدفع",K688="تأمين فقط",K688="اشتراك 300",B688=""),"",IFERROR(VLOOKUP(SUBSTITUTE(SUBSTITUTE(H688,"~","~~"),"*","~*"),إعدادات_الأنواع!$A$4:$F$40,6,FALSE()),0))</f>
        <v/>
      </c>
      <c r="O688" s="55" t="str">
        <f t="shared" si="42"/>
        <v/>
      </c>
      <c r="P688" s="48" t="str">
        <f t="shared" ca="1" si="43"/>
        <v/>
      </c>
      <c r="Q688" s="52"/>
      <c r="R688" s="49"/>
      <c r="S688" s="50" t="str">
        <f>IF(B688="","",COUNTA(التجديد!E688:E688))</f>
        <v/>
      </c>
      <c r="T688" s="51" t="str">
        <f>IF(B688="","",IFERROR(VLOOKUP(SUBSTITUTE(SUBSTITUTE(H688,"~","~~"),"*","~*"),إعدادات_الأنواع!$A$4:$B$40,2,FALSE()),"?"))</f>
        <v/>
      </c>
    </row>
    <row r="689" spans="1:20" ht="15" customHeight="1">
      <c r="A689" s="20" t="str">
        <f>IF(B689="","",IF(T689="?","⚠️ نوع غير معرف",T689&amp;TEXT(COUNTIFS($T$3:T689,T689),"000")))</f>
        <v/>
      </c>
      <c r="B689" s="38"/>
      <c r="C689" s="38"/>
      <c r="D689" s="39"/>
      <c r="E689" s="54"/>
      <c r="F689" s="41" t="str">
        <f t="shared" ca="1" si="40"/>
        <v/>
      </c>
      <c r="G689" s="42"/>
      <c r="H689" s="37"/>
      <c r="I689" s="43"/>
      <c r="J689" s="44" t="str">
        <f t="shared" si="41"/>
        <v/>
      </c>
      <c r="K689" s="45"/>
      <c r="L689" s="46" t="str">
        <f>IF(OR(K689="لم يدفع",B689=""),"",IF(K689="تأمين فقط",0,IF(K689="اشتراك 300",300,IF(F689&lt;14,IFERROR(VLOOKUP(SUBSTITUTE(SUBSTITUTE(H689,"~","~~"),"*","~*"),إعدادات_الأنواع!$A$4:$D$40,3,FALSE()),0),IFERROR(VLOOKUP(SUBSTITUTE(SUBSTITUTE(H689,"~","~~"),"*","~*"),إعدادات_الأنواع!$A$4:$D$40,4,FALSE()),0)))))</f>
        <v/>
      </c>
      <c r="M689" s="47" t="str">
        <f>IF(OR(K689="لم يدفع",B689=""),"",IFERROR(VLOOKUP(SUBSTITUTE(SUBSTITUTE(H689,"~","~~"),"*","~*"),إعدادات_الأنواع!$A$4:$E$40,5,FALSE()),0))</f>
        <v/>
      </c>
      <c r="N689" s="47" t="str">
        <f>IF(OR(K689="لم يدفع",K689="تأمين فقط",K689="اشتراك 300",B689=""),"",IFERROR(VLOOKUP(SUBSTITUTE(SUBSTITUTE(H689,"~","~~"),"*","~*"),إعدادات_الأنواع!$A$4:$F$40,6,FALSE()),0))</f>
        <v/>
      </c>
      <c r="O689" s="55" t="str">
        <f t="shared" si="42"/>
        <v/>
      </c>
      <c r="P689" s="48" t="str">
        <f t="shared" ca="1" si="43"/>
        <v/>
      </c>
      <c r="Q689" s="52"/>
      <c r="R689" s="49"/>
      <c r="S689" s="50" t="str">
        <f>IF(B689="","",COUNTA(التجديد!E689:E689))</f>
        <v/>
      </c>
      <c r="T689" s="51" t="str">
        <f>IF(B689="","",IFERROR(VLOOKUP(SUBSTITUTE(SUBSTITUTE(H689,"~","~~"),"*","~*"),إعدادات_الأنواع!$A$4:$B$40,2,FALSE()),"?"))</f>
        <v/>
      </c>
    </row>
    <row r="690" spans="1:20" ht="15" customHeight="1">
      <c r="A690" s="20" t="str">
        <f>IF(B690="","",IF(T690="?","⚠️ نوع غير معرف",T690&amp;TEXT(COUNTIFS($T$3:T690,T690),"000")))</f>
        <v/>
      </c>
      <c r="B690" s="38"/>
      <c r="C690" s="38"/>
      <c r="D690" s="39"/>
      <c r="E690" s="54"/>
      <c r="F690" s="41" t="str">
        <f t="shared" ca="1" si="40"/>
        <v/>
      </c>
      <c r="G690" s="42"/>
      <c r="H690" s="37"/>
      <c r="I690" s="43"/>
      <c r="J690" s="44" t="str">
        <f t="shared" si="41"/>
        <v/>
      </c>
      <c r="K690" s="45"/>
      <c r="L690" s="46" t="str">
        <f>IF(OR(K690="لم يدفع",B690=""),"",IF(K690="تأمين فقط",0,IF(K690="اشتراك 300",300,IF(F690&lt;14,IFERROR(VLOOKUP(SUBSTITUTE(SUBSTITUTE(H690,"~","~~"),"*","~*"),إعدادات_الأنواع!$A$4:$D$40,3,FALSE()),0),IFERROR(VLOOKUP(SUBSTITUTE(SUBSTITUTE(H690,"~","~~"),"*","~*"),إعدادات_الأنواع!$A$4:$D$40,4,FALSE()),0)))))</f>
        <v/>
      </c>
      <c r="M690" s="47" t="str">
        <f>IF(OR(K690="لم يدفع",B690=""),"",IFERROR(VLOOKUP(SUBSTITUTE(SUBSTITUTE(H690,"~","~~"),"*","~*"),إعدادات_الأنواع!$A$4:$E$40,5,FALSE()),0))</f>
        <v/>
      </c>
      <c r="N690" s="47" t="str">
        <f>IF(OR(K690="لم يدفع",K690="تأمين فقط",K690="اشتراك 300",B690=""),"",IFERROR(VLOOKUP(SUBSTITUTE(SUBSTITUTE(H690,"~","~~"),"*","~*"),إعدادات_الأنواع!$A$4:$F$40,6,FALSE()),0))</f>
        <v/>
      </c>
      <c r="O690" s="55" t="str">
        <f t="shared" si="42"/>
        <v/>
      </c>
      <c r="P690" s="48" t="str">
        <f t="shared" ca="1" si="43"/>
        <v/>
      </c>
      <c r="Q690" s="52"/>
      <c r="R690" s="49"/>
      <c r="S690" s="50" t="str">
        <f>IF(B690="","",COUNTA(التجديد!E690:E690))</f>
        <v/>
      </c>
      <c r="T690" s="51" t="str">
        <f>IF(B690="","",IFERROR(VLOOKUP(SUBSTITUTE(SUBSTITUTE(H690,"~","~~"),"*","~*"),إعدادات_الأنواع!$A$4:$B$40,2,FALSE()),"?"))</f>
        <v/>
      </c>
    </row>
    <row r="691" spans="1:20" ht="15" customHeight="1">
      <c r="A691" s="20" t="str">
        <f>IF(B691="","",IF(T691="?","⚠️ نوع غير معرف",T691&amp;TEXT(COUNTIFS($T$3:T691,T691),"000")))</f>
        <v/>
      </c>
      <c r="B691" s="38"/>
      <c r="C691" s="38"/>
      <c r="D691" s="39"/>
      <c r="E691" s="54"/>
      <c r="F691" s="41" t="str">
        <f t="shared" ca="1" si="40"/>
        <v/>
      </c>
      <c r="G691" s="42"/>
      <c r="H691" s="37"/>
      <c r="I691" s="43"/>
      <c r="J691" s="44" t="str">
        <f t="shared" si="41"/>
        <v/>
      </c>
      <c r="K691" s="45"/>
      <c r="L691" s="46" t="str">
        <f>IF(OR(K691="لم يدفع",B691=""),"",IF(K691="تأمين فقط",0,IF(K691="اشتراك 300",300,IF(F691&lt;14,IFERROR(VLOOKUP(SUBSTITUTE(SUBSTITUTE(H691,"~","~~"),"*","~*"),إعدادات_الأنواع!$A$4:$D$40,3,FALSE()),0),IFERROR(VLOOKUP(SUBSTITUTE(SUBSTITUTE(H691,"~","~~"),"*","~*"),إعدادات_الأنواع!$A$4:$D$40,4,FALSE()),0)))))</f>
        <v/>
      </c>
      <c r="M691" s="47" t="str">
        <f>IF(OR(K691="لم يدفع",B691=""),"",IFERROR(VLOOKUP(SUBSTITUTE(SUBSTITUTE(H691,"~","~~"),"*","~*"),إعدادات_الأنواع!$A$4:$E$40,5,FALSE()),0))</f>
        <v/>
      </c>
      <c r="N691" s="47" t="str">
        <f>IF(OR(K691="لم يدفع",K691="تأمين فقط",K691="اشتراك 300",B691=""),"",IFERROR(VLOOKUP(SUBSTITUTE(SUBSTITUTE(H691,"~","~~"),"*","~*"),إعدادات_الأنواع!$A$4:$F$40,6,FALSE()),0))</f>
        <v/>
      </c>
      <c r="O691" s="55" t="str">
        <f t="shared" si="42"/>
        <v/>
      </c>
      <c r="P691" s="48" t="str">
        <f t="shared" ca="1" si="43"/>
        <v/>
      </c>
      <c r="Q691" s="52"/>
      <c r="R691" s="49"/>
      <c r="S691" s="50" t="str">
        <f>IF(B691="","",COUNTA(التجديد!E691:E691))</f>
        <v/>
      </c>
      <c r="T691" s="51" t="str">
        <f>IF(B691="","",IFERROR(VLOOKUP(SUBSTITUTE(SUBSTITUTE(H691,"~","~~"),"*","~*"),إعدادات_الأنواع!$A$4:$B$40,2,FALSE()),"?"))</f>
        <v/>
      </c>
    </row>
    <row r="692" spans="1:20" ht="15" customHeight="1">
      <c r="A692" s="20" t="str">
        <f>IF(B692="","",IF(T692="?","⚠️ نوع غير معرف",T692&amp;TEXT(COUNTIFS($T$3:T692,T692),"000")))</f>
        <v/>
      </c>
      <c r="B692" s="38"/>
      <c r="C692" s="38"/>
      <c r="D692" s="39"/>
      <c r="E692" s="54"/>
      <c r="F692" s="41" t="str">
        <f t="shared" ca="1" si="40"/>
        <v/>
      </c>
      <c r="G692" s="42"/>
      <c r="H692" s="37"/>
      <c r="I692" s="43"/>
      <c r="J692" s="44" t="str">
        <f t="shared" si="41"/>
        <v/>
      </c>
      <c r="K692" s="45"/>
      <c r="L692" s="46" t="str">
        <f>IF(OR(K692="لم يدفع",B692=""),"",IF(K692="تأمين فقط",0,IF(K692="اشتراك 300",300,IF(F692&lt;14,IFERROR(VLOOKUP(SUBSTITUTE(SUBSTITUTE(H692,"~","~~"),"*","~*"),إعدادات_الأنواع!$A$4:$D$40,3,FALSE()),0),IFERROR(VLOOKUP(SUBSTITUTE(SUBSTITUTE(H692,"~","~~"),"*","~*"),إعدادات_الأنواع!$A$4:$D$40,4,FALSE()),0)))))</f>
        <v/>
      </c>
      <c r="M692" s="47" t="str">
        <f>IF(OR(K692="لم يدفع",B692=""),"",IFERROR(VLOOKUP(SUBSTITUTE(SUBSTITUTE(H692,"~","~~"),"*","~*"),إعدادات_الأنواع!$A$4:$E$40,5,FALSE()),0))</f>
        <v/>
      </c>
      <c r="N692" s="47" t="str">
        <f>IF(OR(K692="لم يدفع",K692="تأمين فقط",K692="اشتراك 300",B692=""),"",IFERROR(VLOOKUP(SUBSTITUTE(SUBSTITUTE(H692,"~","~~"),"*","~*"),إعدادات_الأنواع!$A$4:$F$40,6,FALSE()),0))</f>
        <v/>
      </c>
      <c r="O692" s="55" t="str">
        <f t="shared" si="42"/>
        <v/>
      </c>
      <c r="P692" s="48" t="str">
        <f t="shared" ca="1" si="43"/>
        <v/>
      </c>
      <c r="Q692" s="52"/>
      <c r="R692" s="49"/>
      <c r="S692" s="50" t="str">
        <f>IF(B692="","",COUNTA(التجديد!E692:E692))</f>
        <v/>
      </c>
      <c r="T692" s="51" t="str">
        <f>IF(B692="","",IFERROR(VLOOKUP(SUBSTITUTE(SUBSTITUTE(H692,"~","~~"),"*","~*"),إعدادات_الأنواع!$A$4:$B$40,2,FALSE()),"?"))</f>
        <v/>
      </c>
    </row>
    <row r="693" spans="1:20" ht="15" customHeight="1">
      <c r="A693" s="20" t="str">
        <f>IF(B693="","",IF(T693="?","⚠️ نوع غير معرف",T693&amp;TEXT(COUNTIFS($T$3:T693,T693),"000")))</f>
        <v/>
      </c>
      <c r="B693" s="38"/>
      <c r="C693" s="38"/>
      <c r="D693" s="39"/>
      <c r="E693" s="54"/>
      <c r="F693" s="41" t="str">
        <f t="shared" ca="1" si="40"/>
        <v/>
      </c>
      <c r="G693" s="42"/>
      <c r="H693" s="37"/>
      <c r="I693" s="43"/>
      <c r="J693" s="44" t="str">
        <f t="shared" si="41"/>
        <v/>
      </c>
      <c r="K693" s="45"/>
      <c r="L693" s="46" t="str">
        <f>IF(OR(K693="لم يدفع",B693=""),"",IF(K693="تأمين فقط",0,IF(K693="اشتراك 300",300,IF(F693&lt;14,IFERROR(VLOOKUP(SUBSTITUTE(SUBSTITUTE(H693,"~","~~"),"*","~*"),إعدادات_الأنواع!$A$4:$D$40,3,FALSE()),0),IFERROR(VLOOKUP(SUBSTITUTE(SUBSTITUTE(H693,"~","~~"),"*","~*"),إعدادات_الأنواع!$A$4:$D$40,4,FALSE()),0)))))</f>
        <v/>
      </c>
      <c r="M693" s="47" t="str">
        <f>IF(OR(K693="لم يدفع",B693=""),"",IFERROR(VLOOKUP(SUBSTITUTE(SUBSTITUTE(H693,"~","~~"),"*","~*"),إعدادات_الأنواع!$A$4:$E$40,5,FALSE()),0))</f>
        <v/>
      </c>
      <c r="N693" s="47" t="str">
        <f>IF(OR(K693="لم يدفع",K693="تأمين فقط",K693="اشتراك 300",B693=""),"",IFERROR(VLOOKUP(SUBSTITUTE(SUBSTITUTE(H693,"~","~~"),"*","~*"),إعدادات_الأنواع!$A$4:$F$40,6,FALSE()),0))</f>
        <v/>
      </c>
      <c r="O693" s="55" t="str">
        <f t="shared" si="42"/>
        <v/>
      </c>
      <c r="P693" s="48" t="str">
        <f t="shared" ca="1" si="43"/>
        <v/>
      </c>
      <c r="Q693" s="52"/>
      <c r="R693" s="49"/>
      <c r="S693" s="50" t="str">
        <f>IF(B693="","",COUNTA(التجديد!E693:E693))</f>
        <v/>
      </c>
      <c r="T693" s="51" t="str">
        <f>IF(B693="","",IFERROR(VLOOKUP(SUBSTITUTE(SUBSTITUTE(H693,"~","~~"),"*","~*"),إعدادات_الأنواع!$A$4:$B$40,2,FALSE()),"?"))</f>
        <v/>
      </c>
    </row>
    <row r="694" spans="1:20" ht="15" customHeight="1">
      <c r="A694" s="20" t="str">
        <f>IF(B694="","",IF(T694="?","⚠️ نوع غير معرف",T694&amp;TEXT(COUNTIFS($T$3:T694,T694),"000")))</f>
        <v/>
      </c>
      <c r="B694" s="38"/>
      <c r="C694" s="38"/>
      <c r="D694" s="39"/>
      <c r="E694" s="54"/>
      <c r="F694" s="41" t="str">
        <f t="shared" ca="1" si="40"/>
        <v/>
      </c>
      <c r="G694" s="42"/>
      <c r="H694" s="37"/>
      <c r="I694" s="43"/>
      <c r="J694" s="44" t="str">
        <f t="shared" si="41"/>
        <v/>
      </c>
      <c r="K694" s="45"/>
      <c r="L694" s="46" t="str">
        <f>IF(OR(K694="لم يدفع",B694=""),"",IF(K694="تأمين فقط",0,IF(K694="اشتراك 300",300,IF(F694&lt;14,IFERROR(VLOOKUP(SUBSTITUTE(SUBSTITUTE(H694,"~","~~"),"*","~*"),إعدادات_الأنواع!$A$4:$D$40,3,FALSE()),0),IFERROR(VLOOKUP(SUBSTITUTE(SUBSTITUTE(H694,"~","~~"),"*","~*"),إعدادات_الأنواع!$A$4:$D$40,4,FALSE()),0)))))</f>
        <v/>
      </c>
      <c r="M694" s="47" t="str">
        <f>IF(OR(K694="لم يدفع",B694=""),"",IFERROR(VLOOKUP(SUBSTITUTE(SUBSTITUTE(H694,"~","~~"),"*","~*"),إعدادات_الأنواع!$A$4:$E$40,5,FALSE()),0))</f>
        <v/>
      </c>
      <c r="N694" s="47" t="str">
        <f>IF(OR(K694="لم يدفع",K694="تأمين فقط",K694="اشتراك 300",B694=""),"",IFERROR(VLOOKUP(SUBSTITUTE(SUBSTITUTE(H694,"~","~~"),"*","~*"),إعدادات_الأنواع!$A$4:$F$40,6,FALSE()),0))</f>
        <v/>
      </c>
      <c r="O694" s="55" t="str">
        <f t="shared" si="42"/>
        <v/>
      </c>
      <c r="P694" s="48" t="str">
        <f t="shared" ca="1" si="43"/>
        <v/>
      </c>
      <c r="Q694" s="52"/>
      <c r="R694" s="49"/>
      <c r="S694" s="50" t="str">
        <f>IF(B694="","",COUNTA(التجديد!E694:E694))</f>
        <v/>
      </c>
      <c r="T694" s="51" t="str">
        <f>IF(B694="","",IFERROR(VLOOKUP(SUBSTITUTE(SUBSTITUTE(H694,"~","~~"),"*","~*"),إعدادات_الأنواع!$A$4:$B$40,2,FALSE()),"?"))</f>
        <v/>
      </c>
    </row>
    <row r="695" spans="1:20" ht="15" customHeight="1">
      <c r="A695" s="20" t="str">
        <f>IF(B695="","",IF(T695="?","⚠️ نوع غير معرف",T695&amp;TEXT(COUNTIFS($T$3:T695,T695),"000")))</f>
        <v/>
      </c>
      <c r="B695" s="38"/>
      <c r="C695" s="38"/>
      <c r="D695" s="39"/>
      <c r="E695" s="54"/>
      <c r="F695" s="41" t="str">
        <f t="shared" ca="1" si="40"/>
        <v/>
      </c>
      <c r="G695" s="42"/>
      <c r="H695" s="37"/>
      <c r="I695" s="43"/>
      <c r="J695" s="44" t="str">
        <f t="shared" si="41"/>
        <v/>
      </c>
      <c r="K695" s="45"/>
      <c r="L695" s="46" t="str">
        <f>IF(OR(K695="لم يدفع",B695=""),"",IF(K695="تأمين فقط",0,IF(K695="اشتراك 300",300,IF(F695&lt;14,IFERROR(VLOOKUP(SUBSTITUTE(SUBSTITUTE(H695,"~","~~"),"*","~*"),إعدادات_الأنواع!$A$4:$D$40,3,FALSE()),0),IFERROR(VLOOKUP(SUBSTITUTE(SUBSTITUTE(H695,"~","~~"),"*","~*"),إعدادات_الأنواع!$A$4:$D$40,4,FALSE()),0)))))</f>
        <v/>
      </c>
      <c r="M695" s="47" t="str">
        <f>IF(OR(K695="لم يدفع",B695=""),"",IFERROR(VLOOKUP(SUBSTITUTE(SUBSTITUTE(H695,"~","~~"),"*","~*"),إعدادات_الأنواع!$A$4:$E$40,5,FALSE()),0))</f>
        <v/>
      </c>
      <c r="N695" s="47" t="str">
        <f>IF(OR(K695="لم يدفع",K695="تأمين فقط",K695="اشتراك 300",B695=""),"",IFERROR(VLOOKUP(SUBSTITUTE(SUBSTITUTE(H695,"~","~~"),"*","~*"),إعدادات_الأنواع!$A$4:$F$40,6,FALSE()),0))</f>
        <v/>
      </c>
      <c r="O695" s="55" t="str">
        <f t="shared" si="42"/>
        <v/>
      </c>
      <c r="P695" s="48" t="str">
        <f t="shared" ca="1" si="43"/>
        <v/>
      </c>
      <c r="Q695" s="52"/>
      <c r="R695" s="49"/>
      <c r="S695" s="50" t="str">
        <f>IF(B695="","",COUNTA(التجديد!E695:E695))</f>
        <v/>
      </c>
      <c r="T695" s="51" t="str">
        <f>IF(B695="","",IFERROR(VLOOKUP(SUBSTITUTE(SUBSTITUTE(H695,"~","~~"),"*","~*"),إعدادات_الأنواع!$A$4:$B$40,2,FALSE()),"?"))</f>
        <v/>
      </c>
    </row>
    <row r="696" spans="1:20" ht="15" customHeight="1">
      <c r="A696" s="20" t="str">
        <f>IF(B696="","",IF(T696="?","⚠️ نوع غير معرف",T696&amp;TEXT(COUNTIFS($T$3:T696,T696),"000")))</f>
        <v/>
      </c>
      <c r="B696" s="38"/>
      <c r="C696" s="38"/>
      <c r="D696" s="39"/>
      <c r="E696" s="54"/>
      <c r="F696" s="41" t="str">
        <f t="shared" ca="1" si="40"/>
        <v/>
      </c>
      <c r="G696" s="42"/>
      <c r="H696" s="37"/>
      <c r="I696" s="43"/>
      <c r="J696" s="44" t="str">
        <f t="shared" si="41"/>
        <v/>
      </c>
      <c r="K696" s="45"/>
      <c r="L696" s="46" t="str">
        <f>IF(OR(K696="لم يدفع",B696=""),"",IF(K696="تأمين فقط",0,IF(K696="اشتراك 300",300,IF(F696&lt;14,IFERROR(VLOOKUP(SUBSTITUTE(SUBSTITUTE(H696,"~","~~"),"*","~*"),إعدادات_الأنواع!$A$4:$D$40,3,FALSE()),0),IFERROR(VLOOKUP(SUBSTITUTE(SUBSTITUTE(H696,"~","~~"),"*","~*"),إعدادات_الأنواع!$A$4:$D$40,4,FALSE()),0)))))</f>
        <v/>
      </c>
      <c r="M696" s="47" t="str">
        <f>IF(OR(K696="لم يدفع",B696=""),"",IFERROR(VLOOKUP(SUBSTITUTE(SUBSTITUTE(H696,"~","~~"),"*","~*"),إعدادات_الأنواع!$A$4:$E$40,5,FALSE()),0))</f>
        <v/>
      </c>
      <c r="N696" s="47" t="str">
        <f>IF(OR(K696="لم يدفع",K696="تأمين فقط",K696="اشتراك 300",B696=""),"",IFERROR(VLOOKUP(SUBSTITUTE(SUBSTITUTE(H696,"~","~~"),"*","~*"),إعدادات_الأنواع!$A$4:$F$40,6,FALSE()),0))</f>
        <v/>
      </c>
      <c r="O696" s="55" t="str">
        <f t="shared" si="42"/>
        <v/>
      </c>
      <c r="P696" s="48" t="str">
        <f t="shared" ca="1" si="43"/>
        <v/>
      </c>
      <c r="Q696" s="52"/>
      <c r="R696" s="49"/>
      <c r="S696" s="50" t="str">
        <f>IF(B696="","",COUNTA(التجديد!E696:E696))</f>
        <v/>
      </c>
      <c r="T696" s="51" t="str">
        <f>IF(B696="","",IFERROR(VLOOKUP(SUBSTITUTE(SUBSTITUTE(H696,"~","~~"),"*","~*"),إعدادات_الأنواع!$A$4:$B$40,2,FALSE()),"?"))</f>
        <v/>
      </c>
    </row>
    <row r="697" spans="1:20" ht="15" customHeight="1">
      <c r="A697" s="20" t="str">
        <f>IF(B697="","",IF(T697="?","⚠️ نوع غير معرف",T697&amp;TEXT(COUNTIFS($T$3:T697,T697),"000")))</f>
        <v/>
      </c>
      <c r="B697" s="38"/>
      <c r="C697" s="38"/>
      <c r="D697" s="39"/>
      <c r="E697" s="54"/>
      <c r="F697" s="41" t="str">
        <f t="shared" ca="1" si="40"/>
        <v/>
      </c>
      <c r="G697" s="42"/>
      <c r="H697" s="37"/>
      <c r="I697" s="43"/>
      <c r="J697" s="44" t="str">
        <f t="shared" si="41"/>
        <v/>
      </c>
      <c r="K697" s="45"/>
      <c r="L697" s="46" t="str">
        <f>IF(OR(K697="لم يدفع",B697=""),"",IF(K697="تأمين فقط",0,IF(K697="اشتراك 300",300,IF(F697&lt;14,IFERROR(VLOOKUP(SUBSTITUTE(SUBSTITUTE(H697,"~","~~"),"*","~*"),إعدادات_الأنواع!$A$4:$D$40,3,FALSE()),0),IFERROR(VLOOKUP(SUBSTITUTE(SUBSTITUTE(H697,"~","~~"),"*","~*"),إعدادات_الأنواع!$A$4:$D$40,4,FALSE()),0)))))</f>
        <v/>
      </c>
      <c r="M697" s="47" t="str">
        <f>IF(OR(K697="لم يدفع",B697=""),"",IFERROR(VLOOKUP(SUBSTITUTE(SUBSTITUTE(H697,"~","~~"),"*","~*"),إعدادات_الأنواع!$A$4:$E$40,5,FALSE()),0))</f>
        <v/>
      </c>
      <c r="N697" s="47" t="str">
        <f>IF(OR(K697="لم يدفع",K697="تأمين فقط",K697="اشتراك 300",B697=""),"",IFERROR(VLOOKUP(SUBSTITUTE(SUBSTITUTE(H697,"~","~~"),"*","~*"),إعدادات_الأنواع!$A$4:$F$40,6,FALSE()),0))</f>
        <v/>
      </c>
      <c r="O697" s="55" t="str">
        <f t="shared" si="42"/>
        <v/>
      </c>
      <c r="P697" s="48" t="str">
        <f t="shared" ca="1" si="43"/>
        <v/>
      </c>
      <c r="Q697" s="52"/>
      <c r="R697" s="49"/>
      <c r="S697" s="50" t="str">
        <f>IF(B697="","",COUNTA(التجديد!E697:E697))</f>
        <v/>
      </c>
      <c r="T697" s="51" t="str">
        <f>IF(B697="","",IFERROR(VLOOKUP(SUBSTITUTE(SUBSTITUTE(H697,"~","~~"),"*","~*"),إعدادات_الأنواع!$A$4:$B$40,2,FALSE()),"?"))</f>
        <v/>
      </c>
    </row>
    <row r="698" spans="1:20" ht="15" customHeight="1">
      <c r="A698" s="20" t="str">
        <f>IF(B698="","",IF(T698="?","⚠️ نوع غير معرف",T698&amp;TEXT(COUNTIFS($T$3:T698,T698),"000")))</f>
        <v/>
      </c>
      <c r="B698" s="38"/>
      <c r="C698" s="38"/>
      <c r="D698" s="39"/>
      <c r="E698" s="54"/>
      <c r="F698" s="41" t="str">
        <f t="shared" ca="1" si="40"/>
        <v/>
      </c>
      <c r="G698" s="42"/>
      <c r="H698" s="37"/>
      <c r="I698" s="43"/>
      <c r="J698" s="44" t="str">
        <f t="shared" si="41"/>
        <v/>
      </c>
      <c r="K698" s="45"/>
      <c r="L698" s="46" t="str">
        <f>IF(OR(K698="لم يدفع",B698=""),"",IF(K698="تأمين فقط",0,IF(K698="اشتراك 300",300,IF(F698&lt;14,IFERROR(VLOOKUP(SUBSTITUTE(SUBSTITUTE(H698,"~","~~"),"*","~*"),إعدادات_الأنواع!$A$4:$D$40,3,FALSE()),0),IFERROR(VLOOKUP(SUBSTITUTE(SUBSTITUTE(H698,"~","~~"),"*","~*"),إعدادات_الأنواع!$A$4:$D$40,4,FALSE()),0)))))</f>
        <v/>
      </c>
      <c r="M698" s="47" t="str">
        <f>IF(OR(K698="لم يدفع",B698=""),"",IFERROR(VLOOKUP(SUBSTITUTE(SUBSTITUTE(H698,"~","~~"),"*","~*"),إعدادات_الأنواع!$A$4:$E$40,5,FALSE()),0))</f>
        <v/>
      </c>
      <c r="N698" s="47" t="str">
        <f>IF(OR(K698="لم يدفع",K698="تأمين فقط",K698="اشتراك 300",B698=""),"",IFERROR(VLOOKUP(SUBSTITUTE(SUBSTITUTE(H698,"~","~~"),"*","~*"),إعدادات_الأنواع!$A$4:$F$40,6,FALSE()),0))</f>
        <v/>
      </c>
      <c r="O698" s="55" t="str">
        <f t="shared" si="42"/>
        <v/>
      </c>
      <c r="P698" s="48" t="str">
        <f t="shared" ca="1" si="43"/>
        <v/>
      </c>
      <c r="Q698" s="52"/>
      <c r="R698" s="49"/>
      <c r="S698" s="50" t="str">
        <f>IF(B698="","",COUNTA(التجديد!E698:E698))</f>
        <v/>
      </c>
      <c r="T698" s="51" t="str">
        <f>IF(B698="","",IFERROR(VLOOKUP(SUBSTITUTE(SUBSTITUTE(H698,"~","~~"),"*","~*"),إعدادات_الأنواع!$A$4:$B$40,2,FALSE()),"?"))</f>
        <v/>
      </c>
    </row>
    <row r="699" spans="1:20" ht="15" customHeight="1">
      <c r="A699" s="20" t="str">
        <f>IF(B699="","",IF(T699="?","⚠️ نوع غير معرف",T699&amp;TEXT(COUNTIFS($T$3:T699,T699),"000")))</f>
        <v/>
      </c>
      <c r="B699" s="38"/>
      <c r="C699" s="38"/>
      <c r="D699" s="39"/>
      <c r="E699" s="54"/>
      <c r="F699" s="41" t="str">
        <f t="shared" ca="1" si="40"/>
        <v/>
      </c>
      <c r="G699" s="42"/>
      <c r="H699" s="37"/>
      <c r="I699" s="43"/>
      <c r="J699" s="44" t="str">
        <f t="shared" si="41"/>
        <v/>
      </c>
      <c r="K699" s="45"/>
      <c r="L699" s="46" t="str">
        <f>IF(OR(K699="لم يدفع",B699=""),"",IF(K699="تأمين فقط",0,IF(K699="اشتراك 300",300,IF(F699&lt;14,IFERROR(VLOOKUP(SUBSTITUTE(SUBSTITUTE(H699,"~","~~"),"*","~*"),إعدادات_الأنواع!$A$4:$D$40,3,FALSE()),0),IFERROR(VLOOKUP(SUBSTITUTE(SUBSTITUTE(H699,"~","~~"),"*","~*"),إعدادات_الأنواع!$A$4:$D$40,4,FALSE()),0)))))</f>
        <v/>
      </c>
      <c r="M699" s="47" t="str">
        <f>IF(OR(K699="لم يدفع",B699=""),"",IFERROR(VLOOKUP(SUBSTITUTE(SUBSTITUTE(H699,"~","~~"),"*","~*"),إعدادات_الأنواع!$A$4:$E$40,5,FALSE()),0))</f>
        <v/>
      </c>
      <c r="N699" s="47" t="str">
        <f>IF(OR(K699="لم يدفع",K699="تأمين فقط",K699="اشتراك 300",B699=""),"",IFERROR(VLOOKUP(SUBSTITUTE(SUBSTITUTE(H699,"~","~~"),"*","~*"),إعدادات_الأنواع!$A$4:$F$40,6,FALSE()),0))</f>
        <v/>
      </c>
      <c r="O699" s="55" t="str">
        <f t="shared" si="42"/>
        <v/>
      </c>
      <c r="P699" s="48" t="str">
        <f t="shared" ca="1" si="43"/>
        <v/>
      </c>
      <c r="Q699" s="52"/>
      <c r="R699" s="49"/>
      <c r="S699" s="50" t="str">
        <f>IF(B699="","",COUNTA(التجديد!E699:E699))</f>
        <v/>
      </c>
      <c r="T699" s="51" t="str">
        <f>IF(B699="","",IFERROR(VLOOKUP(SUBSTITUTE(SUBSTITUTE(H699,"~","~~"),"*","~*"),إعدادات_الأنواع!$A$4:$B$40,2,FALSE()),"?"))</f>
        <v/>
      </c>
    </row>
    <row r="700" spans="1:20" ht="15" customHeight="1">
      <c r="A700" s="20" t="str">
        <f>IF(B700="","",IF(T700="?","⚠️ نوع غير معرف",T700&amp;TEXT(COUNTIFS($T$3:T700,T700),"000")))</f>
        <v/>
      </c>
      <c r="B700" s="38"/>
      <c r="C700" s="38"/>
      <c r="D700" s="39"/>
      <c r="E700" s="54"/>
      <c r="F700" s="41" t="str">
        <f t="shared" ca="1" si="40"/>
        <v/>
      </c>
      <c r="G700" s="42"/>
      <c r="H700" s="37"/>
      <c r="I700" s="43"/>
      <c r="J700" s="44" t="str">
        <f t="shared" si="41"/>
        <v/>
      </c>
      <c r="K700" s="45"/>
      <c r="L700" s="46" t="str">
        <f>IF(OR(K700="لم يدفع",B700=""),"",IF(K700="تأمين فقط",0,IF(K700="اشتراك 300",300,IF(F700&lt;14,IFERROR(VLOOKUP(SUBSTITUTE(SUBSTITUTE(H700,"~","~~"),"*","~*"),إعدادات_الأنواع!$A$4:$D$40,3,FALSE()),0),IFERROR(VLOOKUP(SUBSTITUTE(SUBSTITUTE(H700,"~","~~"),"*","~*"),إعدادات_الأنواع!$A$4:$D$40,4,FALSE()),0)))))</f>
        <v/>
      </c>
      <c r="M700" s="47" t="str">
        <f>IF(OR(K700="لم يدفع",B700=""),"",IFERROR(VLOOKUP(SUBSTITUTE(SUBSTITUTE(H700,"~","~~"),"*","~*"),إعدادات_الأنواع!$A$4:$E$40,5,FALSE()),0))</f>
        <v/>
      </c>
      <c r="N700" s="47" t="str">
        <f>IF(OR(K700="لم يدفع",K700="تأمين فقط",K700="اشتراك 300",B700=""),"",IFERROR(VLOOKUP(SUBSTITUTE(SUBSTITUTE(H700,"~","~~"),"*","~*"),إعدادات_الأنواع!$A$4:$F$40,6,FALSE()),0))</f>
        <v/>
      </c>
      <c r="O700" s="55" t="str">
        <f t="shared" si="42"/>
        <v/>
      </c>
      <c r="P700" s="48" t="str">
        <f t="shared" ca="1" si="43"/>
        <v/>
      </c>
      <c r="Q700" s="52"/>
      <c r="R700" s="49"/>
      <c r="S700" s="50" t="str">
        <f>IF(B700="","",COUNTA(التجديد!E700:E700))</f>
        <v/>
      </c>
      <c r="T700" s="51" t="str">
        <f>IF(B700="","",IFERROR(VLOOKUP(SUBSTITUTE(SUBSTITUTE(H700,"~","~~"),"*","~*"),إعدادات_الأنواع!$A$4:$B$40,2,FALSE()),"?"))</f>
        <v/>
      </c>
    </row>
    <row r="701" spans="1:20" ht="15" customHeight="1">
      <c r="A701" s="20" t="str">
        <f>IF(B701="","",IF(T701="?","⚠️ نوع غير معرف",T701&amp;TEXT(COUNTIFS($T$3:T701,T701),"000")))</f>
        <v/>
      </c>
      <c r="B701" s="38"/>
      <c r="C701" s="38"/>
      <c r="D701" s="39"/>
      <c r="E701" s="54"/>
      <c r="F701" s="41" t="str">
        <f t="shared" ca="1" si="40"/>
        <v/>
      </c>
      <c r="G701" s="42"/>
      <c r="H701" s="37"/>
      <c r="I701" s="43"/>
      <c r="J701" s="44" t="str">
        <f t="shared" si="41"/>
        <v/>
      </c>
      <c r="K701" s="45"/>
      <c r="L701" s="46" t="str">
        <f>IF(OR(K701="لم يدفع",B701=""),"",IF(K701="تأمين فقط",0,IF(K701="اشتراك 300",300,IF(F701&lt;14,IFERROR(VLOOKUP(SUBSTITUTE(SUBSTITUTE(H701,"~","~~"),"*","~*"),إعدادات_الأنواع!$A$4:$D$40,3,FALSE()),0),IFERROR(VLOOKUP(SUBSTITUTE(SUBSTITUTE(H701,"~","~~"),"*","~*"),إعدادات_الأنواع!$A$4:$D$40,4,FALSE()),0)))))</f>
        <v/>
      </c>
      <c r="M701" s="47" t="str">
        <f>IF(OR(K701="لم يدفع",B701=""),"",IFERROR(VLOOKUP(SUBSTITUTE(SUBSTITUTE(H701,"~","~~"),"*","~*"),إعدادات_الأنواع!$A$4:$E$40,5,FALSE()),0))</f>
        <v/>
      </c>
      <c r="N701" s="47" t="str">
        <f>IF(OR(K701="لم يدفع",K701="تأمين فقط",K701="اشتراك 300",B701=""),"",IFERROR(VLOOKUP(SUBSTITUTE(SUBSTITUTE(H701,"~","~~"),"*","~*"),إعدادات_الأنواع!$A$4:$F$40,6,FALSE()),0))</f>
        <v/>
      </c>
      <c r="O701" s="55" t="str">
        <f t="shared" si="42"/>
        <v/>
      </c>
      <c r="P701" s="48" t="str">
        <f t="shared" ca="1" si="43"/>
        <v/>
      </c>
      <c r="Q701" s="52"/>
      <c r="R701" s="49"/>
      <c r="S701" s="50" t="str">
        <f>IF(B701="","",COUNTA(التجديد!E701:E701))</f>
        <v/>
      </c>
      <c r="T701" s="51" t="str">
        <f>IF(B701="","",IFERROR(VLOOKUP(SUBSTITUTE(SUBSTITUTE(H701,"~","~~"),"*","~*"),إعدادات_الأنواع!$A$4:$B$40,2,FALSE()),"?"))</f>
        <v/>
      </c>
    </row>
    <row r="702" spans="1:20" ht="15" customHeight="1">
      <c r="A702" s="20" t="str">
        <f>IF(B702="","",IF(T702="?","⚠️ نوع غير معرف",T702&amp;TEXT(COUNTIFS($T$3:T702,T702),"000")))</f>
        <v/>
      </c>
      <c r="B702" s="38"/>
      <c r="C702" s="38"/>
      <c r="D702" s="39"/>
      <c r="E702" s="54"/>
      <c r="F702" s="41" t="str">
        <f t="shared" ca="1" si="40"/>
        <v/>
      </c>
      <c r="G702" s="42"/>
      <c r="H702" s="37"/>
      <c r="I702" s="43"/>
      <c r="J702" s="44" t="str">
        <f t="shared" si="41"/>
        <v/>
      </c>
      <c r="K702" s="45"/>
      <c r="L702" s="46" t="str">
        <f>IF(OR(K702="لم يدفع",B702=""),"",IF(K702="تأمين فقط",0,IF(K702="اشتراك 300",300,IF(F702&lt;14,IFERROR(VLOOKUP(SUBSTITUTE(SUBSTITUTE(H702,"~","~~"),"*","~*"),إعدادات_الأنواع!$A$4:$D$40,3,FALSE()),0),IFERROR(VLOOKUP(SUBSTITUTE(SUBSTITUTE(H702,"~","~~"),"*","~*"),إعدادات_الأنواع!$A$4:$D$40,4,FALSE()),0)))))</f>
        <v/>
      </c>
      <c r="M702" s="47" t="str">
        <f>IF(OR(K702="لم يدفع",B702=""),"",IFERROR(VLOOKUP(SUBSTITUTE(SUBSTITUTE(H702,"~","~~"),"*","~*"),إعدادات_الأنواع!$A$4:$E$40,5,FALSE()),0))</f>
        <v/>
      </c>
      <c r="N702" s="47" t="str">
        <f>IF(OR(K702="لم يدفع",K702="تأمين فقط",K702="اشتراك 300",B702=""),"",IFERROR(VLOOKUP(SUBSTITUTE(SUBSTITUTE(H702,"~","~~"),"*","~*"),إعدادات_الأنواع!$A$4:$F$40,6,FALSE()),0))</f>
        <v/>
      </c>
      <c r="O702" s="55" t="str">
        <f t="shared" si="42"/>
        <v/>
      </c>
      <c r="P702" s="48" t="str">
        <f t="shared" ca="1" si="43"/>
        <v/>
      </c>
      <c r="Q702" s="52"/>
      <c r="R702" s="49"/>
      <c r="S702" s="50" t="str">
        <f>IF(B702="","",COUNTA(التجديد!E702:E702))</f>
        <v/>
      </c>
      <c r="T702" s="51" t="str">
        <f>IF(B702="","",IFERROR(VLOOKUP(SUBSTITUTE(SUBSTITUTE(H702,"~","~~"),"*","~*"),إعدادات_الأنواع!$A$4:$B$40,2,FALSE()),"?"))</f>
        <v/>
      </c>
    </row>
    <row r="703" spans="1:20" ht="15" customHeight="1">
      <c r="A703" s="20" t="str">
        <f>IF(B703="","",IF(T703="?","⚠️ نوع غير معرف",T703&amp;TEXT(COUNTIFS($T$3:T703,T703),"000")))</f>
        <v/>
      </c>
      <c r="B703" s="38"/>
      <c r="C703" s="38"/>
      <c r="D703" s="39"/>
      <c r="E703" s="54"/>
      <c r="F703" s="41" t="str">
        <f t="shared" ca="1" si="40"/>
        <v/>
      </c>
      <c r="G703" s="42"/>
      <c r="H703" s="37"/>
      <c r="I703" s="43"/>
      <c r="J703" s="44" t="str">
        <f t="shared" si="41"/>
        <v/>
      </c>
      <c r="K703" s="45"/>
      <c r="L703" s="46" t="str">
        <f>IF(OR(K703="لم يدفع",B703=""),"",IF(K703="تأمين فقط",0,IF(K703="اشتراك 300",300,IF(F703&lt;14,IFERROR(VLOOKUP(SUBSTITUTE(SUBSTITUTE(H703,"~","~~"),"*","~*"),إعدادات_الأنواع!$A$4:$D$40,3,FALSE()),0),IFERROR(VLOOKUP(SUBSTITUTE(SUBSTITUTE(H703,"~","~~"),"*","~*"),إعدادات_الأنواع!$A$4:$D$40,4,FALSE()),0)))))</f>
        <v/>
      </c>
      <c r="M703" s="47" t="str">
        <f>IF(OR(K703="لم يدفع",B703=""),"",IFERROR(VLOOKUP(SUBSTITUTE(SUBSTITUTE(H703,"~","~~"),"*","~*"),إعدادات_الأنواع!$A$4:$E$40,5,FALSE()),0))</f>
        <v/>
      </c>
      <c r="N703" s="47" t="str">
        <f>IF(OR(K703="لم يدفع",K703="تأمين فقط",K703="اشتراك 300",B703=""),"",IFERROR(VLOOKUP(SUBSTITUTE(SUBSTITUTE(H703,"~","~~"),"*","~*"),إعدادات_الأنواع!$A$4:$F$40,6,FALSE()),0))</f>
        <v/>
      </c>
      <c r="O703" s="55" t="str">
        <f t="shared" si="42"/>
        <v/>
      </c>
      <c r="P703" s="48" t="str">
        <f t="shared" ca="1" si="43"/>
        <v/>
      </c>
      <c r="Q703" s="52"/>
      <c r="R703" s="49"/>
      <c r="S703" s="50" t="str">
        <f>IF(B703="","",COUNTA(التجديد!E703:E703))</f>
        <v/>
      </c>
      <c r="T703" s="51" t="str">
        <f>IF(B703="","",IFERROR(VLOOKUP(SUBSTITUTE(SUBSTITUTE(H703,"~","~~"),"*","~*"),إعدادات_الأنواع!$A$4:$B$40,2,FALSE()),"?"))</f>
        <v/>
      </c>
    </row>
    <row r="704" spans="1:20" ht="15" customHeight="1">
      <c r="A704" s="20" t="str">
        <f>IF(B704="","",IF(T704="?","⚠️ نوع غير معرف",T704&amp;TEXT(COUNTIFS($T$3:T704,T704),"000")))</f>
        <v/>
      </c>
      <c r="B704" s="38"/>
      <c r="C704" s="38"/>
      <c r="D704" s="39"/>
      <c r="E704" s="54"/>
      <c r="F704" s="41" t="str">
        <f t="shared" ca="1" si="40"/>
        <v/>
      </c>
      <c r="G704" s="42"/>
      <c r="H704" s="37"/>
      <c r="I704" s="43"/>
      <c r="J704" s="44" t="str">
        <f t="shared" si="41"/>
        <v/>
      </c>
      <c r="K704" s="45"/>
      <c r="L704" s="46" t="str">
        <f>IF(OR(K704="لم يدفع",B704=""),"",IF(K704="تأمين فقط",0,IF(K704="اشتراك 300",300,IF(F704&lt;14,IFERROR(VLOOKUP(SUBSTITUTE(SUBSTITUTE(H704,"~","~~"),"*","~*"),إعدادات_الأنواع!$A$4:$D$40,3,FALSE()),0),IFERROR(VLOOKUP(SUBSTITUTE(SUBSTITUTE(H704,"~","~~"),"*","~*"),إعدادات_الأنواع!$A$4:$D$40,4,FALSE()),0)))))</f>
        <v/>
      </c>
      <c r="M704" s="47" t="str">
        <f>IF(OR(K704="لم يدفع",B704=""),"",IFERROR(VLOOKUP(SUBSTITUTE(SUBSTITUTE(H704,"~","~~"),"*","~*"),إعدادات_الأنواع!$A$4:$E$40,5,FALSE()),0))</f>
        <v/>
      </c>
      <c r="N704" s="47" t="str">
        <f>IF(OR(K704="لم يدفع",K704="تأمين فقط",K704="اشتراك 300",B704=""),"",IFERROR(VLOOKUP(SUBSTITUTE(SUBSTITUTE(H704,"~","~~"),"*","~*"),إعدادات_الأنواع!$A$4:$F$40,6,FALSE()),0))</f>
        <v/>
      </c>
      <c r="O704" s="55" t="str">
        <f t="shared" si="42"/>
        <v/>
      </c>
      <c r="P704" s="48" t="str">
        <f t="shared" ca="1" si="43"/>
        <v/>
      </c>
      <c r="Q704" s="52"/>
      <c r="R704" s="49"/>
      <c r="S704" s="50" t="str">
        <f>IF(B704="","",COUNTA(التجديد!E704:E704))</f>
        <v/>
      </c>
      <c r="T704" s="51" t="str">
        <f>IF(B704="","",IFERROR(VLOOKUP(SUBSTITUTE(SUBSTITUTE(H704,"~","~~"),"*","~*"),إعدادات_الأنواع!$A$4:$B$40,2,FALSE()),"?"))</f>
        <v/>
      </c>
    </row>
    <row r="705" spans="1:20" ht="15" customHeight="1">
      <c r="A705" s="20" t="str">
        <f>IF(B705="","",IF(T705="?","⚠️ نوع غير معرف",T705&amp;TEXT(COUNTIFS($T$3:T705,T705),"000")))</f>
        <v/>
      </c>
      <c r="B705" s="38"/>
      <c r="C705" s="38"/>
      <c r="D705" s="39"/>
      <c r="E705" s="54"/>
      <c r="F705" s="41" t="str">
        <f t="shared" ca="1" si="40"/>
        <v/>
      </c>
      <c r="G705" s="42"/>
      <c r="H705" s="37"/>
      <c r="I705" s="43"/>
      <c r="J705" s="44" t="str">
        <f t="shared" si="41"/>
        <v/>
      </c>
      <c r="K705" s="45"/>
      <c r="L705" s="46" t="str">
        <f>IF(OR(K705="لم يدفع",B705=""),"",IF(K705="تأمين فقط",0,IF(K705="اشتراك 300",300,IF(F705&lt;14,IFERROR(VLOOKUP(SUBSTITUTE(SUBSTITUTE(H705,"~","~~"),"*","~*"),إعدادات_الأنواع!$A$4:$D$40,3,FALSE()),0),IFERROR(VLOOKUP(SUBSTITUTE(SUBSTITUTE(H705,"~","~~"),"*","~*"),إعدادات_الأنواع!$A$4:$D$40,4,FALSE()),0)))))</f>
        <v/>
      </c>
      <c r="M705" s="47" t="str">
        <f>IF(OR(K705="لم يدفع",B705=""),"",IFERROR(VLOOKUP(SUBSTITUTE(SUBSTITUTE(H705,"~","~~"),"*","~*"),إعدادات_الأنواع!$A$4:$E$40,5,FALSE()),0))</f>
        <v/>
      </c>
      <c r="N705" s="47" t="str">
        <f>IF(OR(K705="لم يدفع",K705="تأمين فقط",K705="اشتراك 300",B705=""),"",IFERROR(VLOOKUP(SUBSTITUTE(SUBSTITUTE(H705,"~","~~"),"*","~*"),إعدادات_الأنواع!$A$4:$F$40,6,FALSE()),0))</f>
        <v/>
      </c>
      <c r="O705" s="55" t="str">
        <f t="shared" si="42"/>
        <v/>
      </c>
      <c r="P705" s="48" t="str">
        <f t="shared" ca="1" si="43"/>
        <v/>
      </c>
      <c r="Q705" s="52"/>
      <c r="R705" s="49"/>
      <c r="S705" s="50" t="str">
        <f>IF(B705="","",COUNTA(التجديد!E705:E705))</f>
        <v/>
      </c>
      <c r="T705" s="51" t="str">
        <f>IF(B705="","",IFERROR(VLOOKUP(SUBSTITUTE(SUBSTITUTE(H705,"~","~~"),"*","~*"),إعدادات_الأنواع!$A$4:$B$40,2,FALSE()),"?"))</f>
        <v/>
      </c>
    </row>
    <row r="706" spans="1:20" ht="15" customHeight="1">
      <c r="A706" s="20" t="str">
        <f>IF(B706="","",IF(T706="?","⚠️ نوع غير معرف",T706&amp;TEXT(COUNTIFS($T$3:T706,T706),"000")))</f>
        <v/>
      </c>
      <c r="B706" s="38"/>
      <c r="C706" s="38"/>
      <c r="D706" s="39"/>
      <c r="E706" s="54"/>
      <c r="F706" s="41" t="str">
        <f t="shared" ca="1" si="40"/>
        <v/>
      </c>
      <c r="G706" s="42"/>
      <c r="H706" s="37"/>
      <c r="I706" s="43"/>
      <c r="J706" s="44" t="str">
        <f t="shared" si="41"/>
        <v/>
      </c>
      <c r="K706" s="45"/>
      <c r="L706" s="46" t="str">
        <f>IF(OR(K706="لم يدفع",B706=""),"",IF(K706="تأمين فقط",0,IF(K706="اشتراك 300",300,IF(F706&lt;14,IFERROR(VLOOKUP(SUBSTITUTE(SUBSTITUTE(H706,"~","~~"),"*","~*"),إعدادات_الأنواع!$A$4:$D$40,3,FALSE()),0),IFERROR(VLOOKUP(SUBSTITUTE(SUBSTITUTE(H706,"~","~~"),"*","~*"),إعدادات_الأنواع!$A$4:$D$40,4,FALSE()),0)))))</f>
        <v/>
      </c>
      <c r="M706" s="47" t="str">
        <f>IF(OR(K706="لم يدفع",B706=""),"",IFERROR(VLOOKUP(SUBSTITUTE(SUBSTITUTE(H706,"~","~~"),"*","~*"),إعدادات_الأنواع!$A$4:$E$40,5,FALSE()),0))</f>
        <v/>
      </c>
      <c r="N706" s="47" t="str">
        <f>IF(OR(K706="لم يدفع",K706="تأمين فقط",K706="اشتراك 300",B706=""),"",IFERROR(VLOOKUP(SUBSTITUTE(SUBSTITUTE(H706,"~","~~"),"*","~*"),إعدادات_الأنواع!$A$4:$F$40,6,FALSE()),0))</f>
        <v/>
      </c>
      <c r="O706" s="55" t="str">
        <f t="shared" si="42"/>
        <v/>
      </c>
      <c r="P706" s="48" t="str">
        <f t="shared" ca="1" si="43"/>
        <v/>
      </c>
      <c r="Q706" s="52"/>
      <c r="R706" s="49"/>
      <c r="S706" s="50" t="str">
        <f>IF(B706="","",COUNTA(التجديد!E706:E706))</f>
        <v/>
      </c>
      <c r="T706" s="51" t="str">
        <f>IF(B706="","",IFERROR(VLOOKUP(SUBSTITUTE(SUBSTITUTE(H706,"~","~~"),"*","~*"),إعدادات_الأنواع!$A$4:$B$40,2,FALSE()),"?"))</f>
        <v/>
      </c>
    </row>
    <row r="707" spans="1:20" ht="15" customHeight="1">
      <c r="A707" s="20" t="str">
        <f>IF(B707="","",IF(T707="?","⚠️ نوع غير معرف",T707&amp;TEXT(COUNTIFS($T$3:T707,T707),"000")))</f>
        <v/>
      </c>
      <c r="B707" s="38"/>
      <c r="C707" s="38"/>
      <c r="D707" s="39"/>
      <c r="E707" s="54"/>
      <c r="F707" s="41" t="str">
        <f t="shared" ref="F707:F770" ca="1" si="44">IF(D707="","",DATEDIF(D707,TODAY(),"Y"))</f>
        <v/>
      </c>
      <c r="G707" s="42"/>
      <c r="H707" s="37"/>
      <c r="I707" s="43"/>
      <c r="J707" s="44" t="str">
        <f t="shared" ref="J707:J770" si="45">IF(I707="","",I707+30)</f>
        <v/>
      </c>
      <c r="K707" s="45"/>
      <c r="L707" s="46" t="str">
        <f>IF(OR(K707="لم يدفع",B707=""),"",IF(K707="تأمين فقط",0,IF(K707="اشتراك 300",300,IF(F707&lt;14,IFERROR(VLOOKUP(SUBSTITUTE(SUBSTITUTE(H707,"~","~~"),"*","~*"),إعدادات_الأنواع!$A$4:$D$40,3,FALSE()),0),IFERROR(VLOOKUP(SUBSTITUTE(SUBSTITUTE(H707,"~","~~"),"*","~*"),إعدادات_الأنواع!$A$4:$D$40,4,FALSE()),0)))))</f>
        <v/>
      </c>
      <c r="M707" s="47" t="str">
        <f>IF(OR(K707="لم يدفع",B707=""),"",IFERROR(VLOOKUP(SUBSTITUTE(SUBSTITUTE(H707,"~","~~"),"*","~*"),إعدادات_الأنواع!$A$4:$E$40,5,FALSE()),0))</f>
        <v/>
      </c>
      <c r="N707" s="47" t="str">
        <f>IF(OR(K707="لم يدفع",K707="تأمين فقط",K707="اشتراك 300",B707=""),"",IFERROR(VLOOKUP(SUBSTITUTE(SUBSTITUTE(H707,"~","~~"),"*","~*"),إعدادات_الأنواع!$A$4:$F$40,6,FALSE()),0))</f>
        <v/>
      </c>
      <c r="O707" s="55" t="str">
        <f t="shared" ref="O707:O770" si="46">IF(K707="لم يدفع","",IF(L707="","",IF(N707="",L707+M707,L707+M707)))</f>
        <v/>
      </c>
      <c r="P707" s="48" t="str">
        <f t="shared" ref="P707:P770" ca="1" si="47">IF(B707="","",IF(K707="لم يدفع","🔒 مجمدة",IF(J707="","",IF(J707&lt;TODAY(),"⛔ منتهي - يتطلب تجديد",IF(J707-5&lt;=TODAY(),"⚠️ قريب الانتهاء","✅ ساري")))))</f>
        <v/>
      </c>
      <c r="Q707" s="52"/>
      <c r="R707" s="49"/>
      <c r="S707" s="50" t="str">
        <f>IF(B707="","",COUNTA(التجديد!E707:E707))</f>
        <v/>
      </c>
      <c r="T707" s="51" t="str">
        <f>IF(B707="","",IFERROR(VLOOKUP(SUBSTITUTE(SUBSTITUTE(H707,"~","~~"),"*","~*"),إعدادات_الأنواع!$A$4:$B$40,2,FALSE()),"?"))</f>
        <v/>
      </c>
    </row>
    <row r="708" spans="1:20" ht="15" customHeight="1">
      <c r="A708" s="20" t="str">
        <f>IF(B708="","",IF(T708="?","⚠️ نوع غير معرف",T708&amp;TEXT(COUNTIFS($T$3:T708,T708),"000")))</f>
        <v/>
      </c>
      <c r="B708" s="38"/>
      <c r="C708" s="38"/>
      <c r="D708" s="39"/>
      <c r="E708" s="54"/>
      <c r="F708" s="41" t="str">
        <f t="shared" ca="1" si="44"/>
        <v/>
      </c>
      <c r="G708" s="42"/>
      <c r="H708" s="37"/>
      <c r="I708" s="43"/>
      <c r="J708" s="44" t="str">
        <f t="shared" si="45"/>
        <v/>
      </c>
      <c r="K708" s="45"/>
      <c r="L708" s="46" t="str">
        <f>IF(OR(K708="لم يدفع",B708=""),"",IF(K708="تأمين فقط",0,IF(K708="اشتراك 300",300,IF(F708&lt;14,IFERROR(VLOOKUP(SUBSTITUTE(SUBSTITUTE(H708,"~","~~"),"*","~*"),إعدادات_الأنواع!$A$4:$D$40,3,FALSE()),0),IFERROR(VLOOKUP(SUBSTITUTE(SUBSTITUTE(H708,"~","~~"),"*","~*"),إعدادات_الأنواع!$A$4:$D$40,4,FALSE()),0)))))</f>
        <v/>
      </c>
      <c r="M708" s="47" t="str">
        <f>IF(OR(K708="لم يدفع",B708=""),"",IFERROR(VLOOKUP(SUBSTITUTE(SUBSTITUTE(H708,"~","~~"),"*","~*"),إعدادات_الأنواع!$A$4:$E$40,5,FALSE()),0))</f>
        <v/>
      </c>
      <c r="N708" s="47" t="str">
        <f>IF(OR(K708="لم يدفع",K708="تأمين فقط",K708="اشتراك 300",B708=""),"",IFERROR(VLOOKUP(SUBSTITUTE(SUBSTITUTE(H708,"~","~~"),"*","~*"),إعدادات_الأنواع!$A$4:$F$40,6,FALSE()),0))</f>
        <v/>
      </c>
      <c r="O708" s="55" t="str">
        <f t="shared" si="46"/>
        <v/>
      </c>
      <c r="P708" s="48" t="str">
        <f t="shared" ca="1" si="47"/>
        <v/>
      </c>
      <c r="Q708" s="52"/>
      <c r="R708" s="49"/>
      <c r="S708" s="50" t="str">
        <f>IF(B708="","",COUNTA(التجديد!E708:E708))</f>
        <v/>
      </c>
      <c r="T708" s="51" t="str">
        <f>IF(B708="","",IFERROR(VLOOKUP(SUBSTITUTE(SUBSTITUTE(H708,"~","~~"),"*","~*"),إعدادات_الأنواع!$A$4:$B$40,2,FALSE()),"?"))</f>
        <v/>
      </c>
    </row>
    <row r="709" spans="1:20" ht="15" customHeight="1">
      <c r="A709" s="20" t="str">
        <f>IF(B709="","",IF(T709="?","⚠️ نوع غير معرف",T709&amp;TEXT(COUNTIFS($T$3:T709,T709),"000")))</f>
        <v/>
      </c>
      <c r="B709" s="38"/>
      <c r="C709" s="38"/>
      <c r="D709" s="39"/>
      <c r="E709" s="54"/>
      <c r="F709" s="41" t="str">
        <f t="shared" ca="1" si="44"/>
        <v/>
      </c>
      <c r="G709" s="42"/>
      <c r="H709" s="37"/>
      <c r="I709" s="43"/>
      <c r="J709" s="44" t="str">
        <f t="shared" si="45"/>
        <v/>
      </c>
      <c r="K709" s="45"/>
      <c r="L709" s="46" t="str">
        <f>IF(OR(K709="لم يدفع",B709=""),"",IF(K709="تأمين فقط",0,IF(K709="اشتراك 300",300,IF(F709&lt;14,IFERROR(VLOOKUP(SUBSTITUTE(SUBSTITUTE(H709,"~","~~"),"*","~*"),إعدادات_الأنواع!$A$4:$D$40,3,FALSE()),0),IFERROR(VLOOKUP(SUBSTITUTE(SUBSTITUTE(H709,"~","~~"),"*","~*"),إعدادات_الأنواع!$A$4:$D$40,4,FALSE()),0)))))</f>
        <v/>
      </c>
      <c r="M709" s="47" t="str">
        <f>IF(OR(K709="لم يدفع",B709=""),"",IFERROR(VLOOKUP(SUBSTITUTE(SUBSTITUTE(H709,"~","~~"),"*","~*"),إعدادات_الأنواع!$A$4:$E$40,5,FALSE()),0))</f>
        <v/>
      </c>
      <c r="N709" s="47" t="str">
        <f>IF(OR(K709="لم يدفع",K709="تأمين فقط",K709="اشتراك 300",B709=""),"",IFERROR(VLOOKUP(SUBSTITUTE(SUBSTITUTE(H709,"~","~~"),"*","~*"),إعدادات_الأنواع!$A$4:$F$40,6,FALSE()),0))</f>
        <v/>
      </c>
      <c r="O709" s="55" t="str">
        <f t="shared" si="46"/>
        <v/>
      </c>
      <c r="P709" s="48" t="str">
        <f t="shared" ca="1" si="47"/>
        <v/>
      </c>
      <c r="Q709" s="52"/>
      <c r="R709" s="49"/>
      <c r="S709" s="50" t="str">
        <f>IF(B709="","",COUNTA(التجديد!E709:E709))</f>
        <v/>
      </c>
      <c r="T709" s="51" t="str">
        <f>IF(B709="","",IFERROR(VLOOKUP(SUBSTITUTE(SUBSTITUTE(H709,"~","~~"),"*","~*"),إعدادات_الأنواع!$A$4:$B$40,2,FALSE()),"?"))</f>
        <v/>
      </c>
    </row>
    <row r="710" spans="1:20" ht="15" customHeight="1">
      <c r="A710" s="20" t="str">
        <f>IF(B710="","",IF(T710="?","⚠️ نوع غير معرف",T710&amp;TEXT(COUNTIFS($T$3:T710,T710),"000")))</f>
        <v/>
      </c>
      <c r="B710" s="38"/>
      <c r="C710" s="38"/>
      <c r="D710" s="39"/>
      <c r="E710" s="54"/>
      <c r="F710" s="41" t="str">
        <f t="shared" ca="1" si="44"/>
        <v/>
      </c>
      <c r="G710" s="42"/>
      <c r="H710" s="37"/>
      <c r="I710" s="43"/>
      <c r="J710" s="44" t="str">
        <f t="shared" si="45"/>
        <v/>
      </c>
      <c r="K710" s="45"/>
      <c r="L710" s="46" t="str">
        <f>IF(OR(K710="لم يدفع",B710=""),"",IF(K710="تأمين فقط",0,IF(K710="اشتراك 300",300,IF(F710&lt;14,IFERROR(VLOOKUP(SUBSTITUTE(SUBSTITUTE(H710,"~","~~"),"*","~*"),إعدادات_الأنواع!$A$4:$D$40,3,FALSE()),0),IFERROR(VLOOKUP(SUBSTITUTE(SUBSTITUTE(H710,"~","~~"),"*","~*"),إعدادات_الأنواع!$A$4:$D$40,4,FALSE()),0)))))</f>
        <v/>
      </c>
      <c r="M710" s="47" t="str">
        <f>IF(OR(K710="لم يدفع",B710=""),"",IFERROR(VLOOKUP(SUBSTITUTE(SUBSTITUTE(H710,"~","~~"),"*","~*"),إعدادات_الأنواع!$A$4:$E$40,5,FALSE()),0))</f>
        <v/>
      </c>
      <c r="N710" s="47" t="str">
        <f>IF(OR(K710="لم يدفع",K710="تأمين فقط",K710="اشتراك 300",B710=""),"",IFERROR(VLOOKUP(SUBSTITUTE(SUBSTITUTE(H710,"~","~~"),"*","~*"),إعدادات_الأنواع!$A$4:$F$40,6,FALSE()),0))</f>
        <v/>
      </c>
      <c r="O710" s="55" t="str">
        <f t="shared" si="46"/>
        <v/>
      </c>
      <c r="P710" s="48" t="str">
        <f t="shared" ca="1" si="47"/>
        <v/>
      </c>
      <c r="Q710" s="52"/>
      <c r="R710" s="49"/>
      <c r="S710" s="50" t="str">
        <f>IF(B710="","",COUNTA(التجديد!E710:E710))</f>
        <v/>
      </c>
      <c r="T710" s="51" t="str">
        <f>IF(B710="","",IFERROR(VLOOKUP(SUBSTITUTE(SUBSTITUTE(H710,"~","~~"),"*","~*"),إعدادات_الأنواع!$A$4:$B$40,2,FALSE()),"?"))</f>
        <v/>
      </c>
    </row>
    <row r="711" spans="1:20" ht="15" customHeight="1">
      <c r="A711" s="20" t="str">
        <f>IF(B711="","",IF(T711="?","⚠️ نوع غير معرف",T711&amp;TEXT(COUNTIFS($T$3:T711,T711),"000")))</f>
        <v/>
      </c>
      <c r="B711" s="38"/>
      <c r="C711" s="38"/>
      <c r="D711" s="39"/>
      <c r="E711" s="54"/>
      <c r="F711" s="41" t="str">
        <f t="shared" ca="1" si="44"/>
        <v/>
      </c>
      <c r="G711" s="42"/>
      <c r="H711" s="37"/>
      <c r="I711" s="43"/>
      <c r="J711" s="44" t="str">
        <f t="shared" si="45"/>
        <v/>
      </c>
      <c r="K711" s="45"/>
      <c r="L711" s="46" t="str">
        <f>IF(OR(K711="لم يدفع",B711=""),"",IF(K711="تأمين فقط",0,IF(K711="اشتراك 300",300,IF(F711&lt;14,IFERROR(VLOOKUP(SUBSTITUTE(SUBSTITUTE(H711,"~","~~"),"*","~*"),إعدادات_الأنواع!$A$4:$D$40,3,FALSE()),0),IFERROR(VLOOKUP(SUBSTITUTE(SUBSTITUTE(H711,"~","~~"),"*","~*"),إعدادات_الأنواع!$A$4:$D$40,4,FALSE()),0)))))</f>
        <v/>
      </c>
      <c r="M711" s="47" t="str">
        <f>IF(OR(K711="لم يدفع",B711=""),"",IFERROR(VLOOKUP(SUBSTITUTE(SUBSTITUTE(H711,"~","~~"),"*","~*"),إعدادات_الأنواع!$A$4:$E$40,5,FALSE()),0))</f>
        <v/>
      </c>
      <c r="N711" s="47" t="str">
        <f>IF(OR(K711="لم يدفع",K711="تأمين فقط",K711="اشتراك 300",B711=""),"",IFERROR(VLOOKUP(SUBSTITUTE(SUBSTITUTE(H711,"~","~~"),"*","~*"),إعدادات_الأنواع!$A$4:$F$40,6,FALSE()),0))</f>
        <v/>
      </c>
      <c r="O711" s="55" t="str">
        <f t="shared" si="46"/>
        <v/>
      </c>
      <c r="P711" s="48" t="str">
        <f t="shared" ca="1" si="47"/>
        <v/>
      </c>
      <c r="Q711" s="52"/>
      <c r="R711" s="49"/>
      <c r="S711" s="50" t="str">
        <f>IF(B711="","",COUNTA(التجديد!E711:E711))</f>
        <v/>
      </c>
      <c r="T711" s="51" t="str">
        <f>IF(B711="","",IFERROR(VLOOKUP(SUBSTITUTE(SUBSTITUTE(H711,"~","~~"),"*","~*"),إعدادات_الأنواع!$A$4:$B$40,2,FALSE()),"?"))</f>
        <v/>
      </c>
    </row>
    <row r="712" spans="1:20" ht="15" customHeight="1">
      <c r="A712" s="20" t="str">
        <f>IF(B712="","",IF(T712="?","⚠️ نوع غير معرف",T712&amp;TEXT(COUNTIFS($T$3:T712,T712),"000")))</f>
        <v/>
      </c>
      <c r="B712" s="38"/>
      <c r="C712" s="38"/>
      <c r="D712" s="39"/>
      <c r="E712" s="54"/>
      <c r="F712" s="41" t="str">
        <f t="shared" ca="1" si="44"/>
        <v/>
      </c>
      <c r="G712" s="42"/>
      <c r="H712" s="37"/>
      <c r="I712" s="43"/>
      <c r="J712" s="44" t="str">
        <f t="shared" si="45"/>
        <v/>
      </c>
      <c r="K712" s="45"/>
      <c r="L712" s="46" t="str">
        <f>IF(OR(K712="لم يدفع",B712=""),"",IF(K712="تأمين فقط",0,IF(K712="اشتراك 300",300,IF(F712&lt;14,IFERROR(VLOOKUP(SUBSTITUTE(SUBSTITUTE(H712,"~","~~"),"*","~*"),إعدادات_الأنواع!$A$4:$D$40,3,FALSE()),0),IFERROR(VLOOKUP(SUBSTITUTE(SUBSTITUTE(H712,"~","~~"),"*","~*"),إعدادات_الأنواع!$A$4:$D$40,4,FALSE()),0)))))</f>
        <v/>
      </c>
      <c r="M712" s="47" t="str">
        <f>IF(OR(K712="لم يدفع",B712=""),"",IFERROR(VLOOKUP(SUBSTITUTE(SUBSTITUTE(H712,"~","~~"),"*","~*"),إعدادات_الأنواع!$A$4:$E$40,5,FALSE()),0))</f>
        <v/>
      </c>
      <c r="N712" s="47" t="str">
        <f>IF(OR(K712="لم يدفع",K712="تأمين فقط",K712="اشتراك 300",B712=""),"",IFERROR(VLOOKUP(SUBSTITUTE(SUBSTITUTE(H712,"~","~~"),"*","~*"),إعدادات_الأنواع!$A$4:$F$40,6,FALSE()),0))</f>
        <v/>
      </c>
      <c r="O712" s="55" t="str">
        <f t="shared" si="46"/>
        <v/>
      </c>
      <c r="P712" s="48" t="str">
        <f t="shared" ca="1" si="47"/>
        <v/>
      </c>
      <c r="Q712" s="52"/>
      <c r="R712" s="49"/>
      <c r="S712" s="50" t="str">
        <f>IF(B712="","",COUNTA(التجديد!E712:E712))</f>
        <v/>
      </c>
      <c r="T712" s="51" t="str">
        <f>IF(B712="","",IFERROR(VLOOKUP(SUBSTITUTE(SUBSTITUTE(H712,"~","~~"),"*","~*"),إعدادات_الأنواع!$A$4:$B$40,2,FALSE()),"?"))</f>
        <v/>
      </c>
    </row>
    <row r="713" spans="1:20" ht="15" customHeight="1">
      <c r="A713" s="20" t="str">
        <f>IF(B713="","",IF(T713="?","⚠️ نوع غير معرف",T713&amp;TEXT(COUNTIFS($T$3:T713,T713),"000")))</f>
        <v/>
      </c>
      <c r="B713" s="38"/>
      <c r="C713" s="38"/>
      <c r="D713" s="39"/>
      <c r="E713" s="54"/>
      <c r="F713" s="41" t="str">
        <f t="shared" ca="1" si="44"/>
        <v/>
      </c>
      <c r="G713" s="42"/>
      <c r="H713" s="37"/>
      <c r="I713" s="43"/>
      <c r="J713" s="44" t="str">
        <f t="shared" si="45"/>
        <v/>
      </c>
      <c r="K713" s="45"/>
      <c r="L713" s="46" t="str">
        <f>IF(OR(K713="لم يدفع",B713=""),"",IF(K713="تأمين فقط",0,IF(K713="اشتراك 300",300,IF(F713&lt;14,IFERROR(VLOOKUP(SUBSTITUTE(SUBSTITUTE(H713,"~","~~"),"*","~*"),إعدادات_الأنواع!$A$4:$D$40,3,FALSE()),0),IFERROR(VLOOKUP(SUBSTITUTE(SUBSTITUTE(H713,"~","~~"),"*","~*"),إعدادات_الأنواع!$A$4:$D$40,4,FALSE()),0)))))</f>
        <v/>
      </c>
      <c r="M713" s="47" t="str">
        <f>IF(OR(K713="لم يدفع",B713=""),"",IFERROR(VLOOKUP(SUBSTITUTE(SUBSTITUTE(H713,"~","~~"),"*","~*"),إعدادات_الأنواع!$A$4:$E$40,5,FALSE()),0))</f>
        <v/>
      </c>
      <c r="N713" s="47" t="str">
        <f>IF(OR(K713="لم يدفع",K713="تأمين فقط",K713="اشتراك 300",B713=""),"",IFERROR(VLOOKUP(SUBSTITUTE(SUBSTITUTE(H713,"~","~~"),"*","~*"),إعدادات_الأنواع!$A$4:$F$40,6,FALSE()),0))</f>
        <v/>
      </c>
      <c r="O713" s="55" t="str">
        <f t="shared" si="46"/>
        <v/>
      </c>
      <c r="P713" s="48" t="str">
        <f t="shared" ca="1" si="47"/>
        <v/>
      </c>
      <c r="Q713" s="52"/>
      <c r="R713" s="49"/>
      <c r="S713" s="50" t="str">
        <f>IF(B713="","",COUNTA(التجديد!E713:E713))</f>
        <v/>
      </c>
      <c r="T713" s="51" t="str">
        <f>IF(B713="","",IFERROR(VLOOKUP(SUBSTITUTE(SUBSTITUTE(H713,"~","~~"),"*","~*"),إعدادات_الأنواع!$A$4:$B$40,2,FALSE()),"?"))</f>
        <v/>
      </c>
    </row>
    <row r="714" spans="1:20" ht="15" customHeight="1">
      <c r="A714" s="20" t="str">
        <f>IF(B714="","",IF(T714="?","⚠️ نوع غير معرف",T714&amp;TEXT(COUNTIFS($T$3:T714,T714),"000")))</f>
        <v/>
      </c>
      <c r="B714" s="38"/>
      <c r="C714" s="38"/>
      <c r="D714" s="39"/>
      <c r="E714" s="54"/>
      <c r="F714" s="41" t="str">
        <f t="shared" ca="1" si="44"/>
        <v/>
      </c>
      <c r="G714" s="42"/>
      <c r="H714" s="37"/>
      <c r="I714" s="43"/>
      <c r="J714" s="44" t="str">
        <f t="shared" si="45"/>
        <v/>
      </c>
      <c r="K714" s="45"/>
      <c r="L714" s="46" t="str">
        <f>IF(OR(K714="لم يدفع",B714=""),"",IF(K714="تأمين فقط",0,IF(K714="اشتراك 300",300,IF(F714&lt;14,IFERROR(VLOOKUP(SUBSTITUTE(SUBSTITUTE(H714,"~","~~"),"*","~*"),إعدادات_الأنواع!$A$4:$D$40,3,FALSE()),0),IFERROR(VLOOKUP(SUBSTITUTE(SUBSTITUTE(H714,"~","~~"),"*","~*"),إعدادات_الأنواع!$A$4:$D$40,4,FALSE()),0)))))</f>
        <v/>
      </c>
      <c r="M714" s="47" t="str">
        <f>IF(OR(K714="لم يدفع",B714=""),"",IFERROR(VLOOKUP(SUBSTITUTE(SUBSTITUTE(H714,"~","~~"),"*","~*"),إعدادات_الأنواع!$A$4:$E$40,5,FALSE()),0))</f>
        <v/>
      </c>
      <c r="N714" s="47" t="str">
        <f>IF(OR(K714="لم يدفع",K714="تأمين فقط",K714="اشتراك 300",B714=""),"",IFERROR(VLOOKUP(SUBSTITUTE(SUBSTITUTE(H714,"~","~~"),"*","~*"),إعدادات_الأنواع!$A$4:$F$40,6,FALSE()),0))</f>
        <v/>
      </c>
      <c r="O714" s="55" t="str">
        <f t="shared" si="46"/>
        <v/>
      </c>
      <c r="P714" s="48" t="str">
        <f t="shared" ca="1" si="47"/>
        <v/>
      </c>
      <c r="Q714" s="52"/>
      <c r="R714" s="49"/>
      <c r="S714" s="50" t="str">
        <f>IF(B714="","",COUNTA(التجديد!E714:E714))</f>
        <v/>
      </c>
      <c r="T714" s="51" t="str">
        <f>IF(B714="","",IFERROR(VLOOKUP(SUBSTITUTE(SUBSTITUTE(H714,"~","~~"),"*","~*"),إعدادات_الأنواع!$A$4:$B$40,2,FALSE()),"?"))</f>
        <v/>
      </c>
    </row>
    <row r="715" spans="1:20" ht="15" customHeight="1">
      <c r="A715" s="20" t="str">
        <f>IF(B715="","",IF(T715="?","⚠️ نوع غير معرف",T715&amp;TEXT(COUNTIFS($T$3:T715,T715),"000")))</f>
        <v/>
      </c>
      <c r="B715" s="38"/>
      <c r="C715" s="38"/>
      <c r="D715" s="39"/>
      <c r="E715" s="54"/>
      <c r="F715" s="41" t="str">
        <f t="shared" ca="1" si="44"/>
        <v/>
      </c>
      <c r="G715" s="42"/>
      <c r="H715" s="37"/>
      <c r="I715" s="43"/>
      <c r="J715" s="44" t="str">
        <f t="shared" si="45"/>
        <v/>
      </c>
      <c r="K715" s="45"/>
      <c r="L715" s="46" t="str">
        <f>IF(OR(K715="لم يدفع",B715=""),"",IF(K715="تأمين فقط",0,IF(K715="اشتراك 300",300,IF(F715&lt;14,IFERROR(VLOOKUP(SUBSTITUTE(SUBSTITUTE(H715,"~","~~"),"*","~*"),إعدادات_الأنواع!$A$4:$D$40,3,FALSE()),0),IFERROR(VLOOKUP(SUBSTITUTE(SUBSTITUTE(H715,"~","~~"),"*","~*"),إعدادات_الأنواع!$A$4:$D$40,4,FALSE()),0)))))</f>
        <v/>
      </c>
      <c r="M715" s="47" t="str">
        <f>IF(OR(K715="لم يدفع",B715=""),"",IFERROR(VLOOKUP(SUBSTITUTE(SUBSTITUTE(H715,"~","~~"),"*","~*"),إعدادات_الأنواع!$A$4:$E$40,5,FALSE()),0))</f>
        <v/>
      </c>
      <c r="N715" s="47" t="str">
        <f>IF(OR(K715="لم يدفع",K715="تأمين فقط",K715="اشتراك 300",B715=""),"",IFERROR(VLOOKUP(SUBSTITUTE(SUBSTITUTE(H715,"~","~~"),"*","~*"),إعدادات_الأنواع!$A$4:$F$40,6,FALSE()),0))</f>
        <v/>
      </c>
      <c r="O715" s="55" t="str">
        <f t="shared" si="46"/>
        <v/>
      </c>
      <c r="P715" s="48" t="str">
        <f t="shared" ca="1" si="47"/>
        <v/>
      </c>
      <c r="Q715" s="52"/>
      <c r="R715" s="49"/>
      <c r="S715" s="50" t="str">
        <f>IF(B715="","",COUNTA(التجديد!E715:E715))</f>
        <v/>
      </c>
      <c r="T715" s="51" t="str">
        <f>IF(B715="","",IFERROR(VLOOKUP(SUBSTITUTE(SUBSTITUTE(H715,"~","~~"),"*","~*"),إعدادات_الأنواع!$A$4:$B$40,2,FALSE()),"?"))</f>
        <v/>
      </c>
    </row>
    <row r="716" spans="1:20" ht="15" customHeight="1">
      <c r="A716" s="20" t="str">
        <f>IF(B716="","",IF(T716="?","⚠️ نوع غير معرف",T716&amp;TEXT(COUNTIFS($T$3:T716,T716),"000")))</f>
        <v/>
      </c>
      <c r="B716" s="38"/>
      <c r="C716" s="38"/>
      <c r="D716" s="39"/>
      <c r="E716" s="54"/>
      <c r="F716" s="41" t="str">
        <f t="shared" ca="1" si="44"/>
        <v/>
      </c>
      <c r="G716" s="42"/>
      <c r="H716" s="37"/>
      <c r="I716" s="43"/>
      <c r="J716" s="44" t="str">
        <f t="shared" si="45"/>
        <v/>
      </c>
      <c r="K716" s="45"/>
      <c r="L716" s="46" t="str">
        <f>IF(OR(K716="لم يدفع",B716=""),"",IF(K716="تأمين فقط",0,IF(K716="اشتراك 300",300,IF(F716&lt;14,IFERROR(VLOOKUP(SUBSTITUTE(SUBSTITUTE(H716,"~","~~"),"*","~*"),إعدادات_الأنواع!$A$4:$D$40,3,FALSE()),0),IFERROR(VLOOKUP(SUBSTITUTE(SUBSTITUTE(H716,"~","~~"),"*","~*"),إعدادات_الأنواع!$A$4:$D$40,4,FALSE()),0)))))</f>
        <v/>
      </c>
      <c r="M716" s="47" t="str">
        <f>IF(OR(K716="لم يدفع",B716=""),"",IFERROR(VLOOKUP(SUBSTITUTE(SUBSTITUTE(H716,"~","~~"),"*","~*"),إعدادات_الأنواع!$A$4:$E$40,5,FALSE()),0))</f>
        <v/>
      </c>
      <c r="N716" s="47" t="str">
        <f>IF(OR(K716="لم يدفع",K716="تأمين فقط",K716="اشتراك 300",B716=""),"",IFERROR(VLOOKUP(SUBSTITUTE(SUBSTITUTE(H716,"~","~~"),"*","~*"),إعدادات_الأنواع!$A$4:$F$40,6,FALSE()),0))</f>
        <v/>
      </c>
      <c r="O716" s="55" t="str">
        <f t="shared" si="46"/>
        <v/>
      </c>
      <c r="P716" s="48" t="str">
        <f t="shared" ca="1" si="47"/>
        <v/>
      </c>
      <c r="Q716" s="52"/>
      <c r="R716" s="49"/>
      <c r="S716" s="50" t="str">
        <f>IF(B716="","",COUNTA(التجديد!E716:E716))</f>
        <v/>
      </c>
      <c r="T716" s="51" t="str">
        <f>IF(B716="","",IFERROR(VLOOKUP(SUBSTITUTE(SUBSTITUTE(H716,"~","~~"),"*","~*"),إعدادات_الأنواع!$A$4:$B$40,2,FALSE()),"?"))</f>
        <v/>
      </c>
    </row>
    <row r="717" spans="1:20" ht="15" customHeight="1">
      <c r="A717" s="20" t="str">
        <f>IF(B717="","",IF(T717="?","⚠️ نوع غير معرف",T717&amp;TEXT(COUNTIFS($T$3:T717,T717),"000")))</f>
        <v/>
      </c>
      <c r="B717" s="38"/>
      <c r="C717" s="38"/>
      <c r="D717" s="39"/>
      <c r="E717" s="54"/>
      <c r="F717" s="41" t="str">
        <f t="shared" ca="1" si="44"/>
        <v/>
      </c>
      <c r="G717" s="42"/>
      <c r="H717" s="37"/>
      <c r="I717" s="43"/>
      <c r="J717" s="44" t="str">
        <f t="shared" si="45"/>
        <v/>
      </c>
      <c r="K717" s="45"/>
      <c r="L717" s="46" t="str">
        <f>IF(OR(K717="لم يدفع",B717=""),"",IF(K717="تأمين فقط",0,IF(K717="اشتراك 300",300,IF(F717&lt;14,IFERROR(VLOOKUP(SUBSTITUTE(SUBSTITUTE(H717,"~","~~"),"*","~*"),إعدادات_الأنواع!$A$4:$D$40,3,FALSE()),0),IFERROR(VLOOKUP(SUBSTITUTE(SUBSTITUTE(H717,"~","~~"),"*","~*"),إعدادات_الأنواع!$A$4:$D$40,4,FALSE()),0)))))</f>
        <v/>
      </c>
      <c r="M717" s="47" t="str">
        <f>IF(OR(K717="لم يدفع",B717=""),"",IFERROR(VLOOKUP(SUBSTITUTE(SUBSTITUTE(H717,"~","~~"),"*","~*"),إعدادات_الأنواع!$A$4:$E$40,5,FALSE()),0))</f>
        <v/>
      </c>
      <c r="N717" s="47" t="str">
        <f>IF(OR(K717="لم يدفع",K717="تأمين فقط",K717="اشتراك 300",B717=""),"",IFERROR(VLOOKUP(SUBSTITUTE(SUBSTITUTE(H717,"~","~~"),"*","~*"),إعدادات_الأنواع!$A$4:$F$40,6,FALSE()),0))</f>
        <v/>
      </c>
      <c r="O717" s="55" t="str">
        <f t="shared" si="46"/>
        <v/>
      </c>
      <c r="P717" s="48" t="str">
        <f t="shared" ca="1" si="47"/>
        <v/>
      </c>
      <c r="Q717" s="52"/>
      <c r="R717" s="49"/>
      <c r="S717" s="50" t="str">
        <f>IF(B717="","",COUNTA(التجديد!E717:E717))</f>
        <v/>
      </c>
      <c r="T717" s="51" t="str">
        <f>IF(B717="","",IFERROR(VLOOKUP(SUBSTITUTE(SUBSTITUTE(H717,"~","~~"),"*","~*"),إعدادات_الأنواع!$A$4:$B$40,2,FALSE()),"?"))</f>
        <v/>
      </c>
    </row>
    <row r="718" spans="1:20" ht="15" customHeight="1">
      <c r="A718" s="20" t="str">
        <f>IF(B718="","",IF(T718="?","⚠️ نوع غير معرف",T718&amp;TEXT(COUNTIFS($T$3:T718,T718),"000")))</f>
        <v/>
      </c>
      <c r="B718" s="38"/>
      <c r="C718" s="38"/>
      <c r="D718" s="39"/>
      <c r="E718" s="54"/>
      <c r="F718" s="41" t="str">
        <f t="shared" ca="1" si="44"/>
        <v/>
      </c>
      <c r="G718" s="42"/>
      <c r="H718" s="37"/>
      <c r="I718" s="43"/>
      <c r="J718" s="44" t="str">
        <f t="shared" si="45"/>
        <v/>
      </c>
      <c r="K718" s="45"/>
      <c r="L718" s="46" t="str">
        <f>IF(OR(K718="لم يدفع",B718=""),"",IF(K718="تأمين فقط",0,IF(K718="اشتراك 300",300,IF(F718&lt;14,IFERROR(VLOOKUP(SUBSTITUTE(SUBSTITUTE(H718,"~","~~"),"*","~*"),إعدادات_الأنواع!$A$4:$D$40,3,FALSE()),0),IFERROR(VLOOKUP(SUBSTITUTE(SUBSTITUTE(H718,"~","~~"),"*","~*"),إعدادات_الأنواع!$A$4:$D$40,4,FALSE()),0)))))</f>
        <v/>
      </c>
      <c r="M718" s="47" t="str">
        <f>IF(OR(K718="لم يدفع",B718=""),"",IFERROR(VLOOKUP(SUBSTITUTE(SUBSTITUTE(H718,"~","~~"),"*","~*"),إعدادات_الأنواع!$A$4:$E$40,5,FALSE()),0))</f>
        <v/>
      </c>
      <c r="N718" s="47" t="str">
        <f>IF(OR(K718="لم يدفع",K718="تأمين فقط",K718="اشتراك 300",B718=""),"",IFERROR(VLOOKUP(SUBSTITUTE(SUBSTITUTE(H718,"~","~~"),"*","~*"),إعدادات_الأنواع!$A$4:$F$40,6,FALSE()),0))</f>
        <v/>
      </c>
      <c r="O718" s="55" t="str">
        <f t="shared" si="46"/>
        <v/>
      </c>
      <c r="P718" s="48" t="str">
        <f t="shared" ca="1" si="47"/>
        <v/>
      </c>
      <c r="Q718" s="52"/>
      <c r="R718" s="49"/>
      <c r="S718" s="50" t="str">
        <f>IF(B718="","",COUNTA(التجديد!E718:E718))</f>
        <v/>
      </c>
      <c r="T718" s="51" t="str">
        <f>IF(B718="","",IFERROR(VLOOKUP(SUBSTITUTE(SUBSTITUTE(H718,"~","~~"),"*","~*"),إعدادات_الأنواع!$A$4:$B$40,2,FALSE()),"?"))</f>
        <v/>
      </c>
    </row>
    <row r="719" spans="1:20" ht="15" customHeight="1">
      <c r="A719" s="20" t="str">
        <f>IF(B719="","",IF(T719="?","⚠️ نوع غير معرف",T719&amp;TEXT(COUNTIFS($T$3:T719,T719),"000")))</f>
        <v/>
      </c>
      <c r="B719" s="38"/>
      <c r="C719" s="38"/>
      <c r="D719" s="39"/>
      <c r="E719" s="54"/>
      <c r="F719" s="41" t="str">
        <f t="shared" ca="1" si="44"/>
        <v/>
      </c>
      <c r="G719" s="42"/>
      <c r="H719" s="37"/>
      <c r="I719" s="43"/>
      <c r="J719" s="44" t="str">
        <f t="shared" si="45"/>
        <v/>
      </c>
      <c r="K719" s="45"/>
      <c r="L719" s="46" t="str">
        <f>IF(OR(K719="لم يدفع",B719=""),"",IF(K719="تأمين فقط",0,IF(K719="اشتراك 300",300,IF(F719&lt;14,IFERROR(VLOOKUP(SUBSTITUTE(SUBSTITUTE(H719,"~","~~"),"*","~*"),إعدادات_الأنواع!$A$4:$D$40,3,FALSE()),0),IFERROR(VLOOKUP(SUBSTITUTE(SUBSTITUTE(H719,"~","~~"),"*","~*"),إعدادات_الأنواع!$A$4:$D$40,4,FALSE()),0)))))</f>
        <v/>
      </c>
      <c r="M719" s="47" t="str">
        <f>IF(OR(K719="لم يدفع",B719=""),"",IFERROR(VLOOKUP(SUBSTITUTE(SUBSTITUTE(H719,"~","~~"),"*","~*"),إعدادات_الأنواع!$A$4:$E$40,5,FALSE()),0))</f>
        <v/>
      </c>
      <c r="N719" s="47" t="str">
        <f>IF(OR(K719="لم يدفع",K719="تأمين فقط",K719="اشتراك 300",B719=""),"",IFERROR(VLOOKUP(SUBSTITUTE(SUBSTITUTE(H719,"~","~~"),"*","~*"),إعدادات_الأنواع!$A$4:$F$40,6,FALSE()),0))</f>
        <v/>
      </c>
      <c r="O719" s="55" t="str">
        <f t="shared" si="46"/>
        <v/>
      </c>
      <c r="P719" s="48" t="str">
        <f t="shared" ca="1" si="47"/>
        <v/>
      </c>
      <c r="Q719" s="52"/>
      <c r="R719" s="49"/>
      <c r="S719" s="50" t="str">
        <f>IF(B719="","",COUNTA(التجديد!E719:E719))</f>
        <v/>
      </c>
      <c r="T719" s="51" t="str">
        <f>IF(B719="","",IFERROR(VLOOKUP(SUBSTITUTE(SUBSTITUTE(H719,"~","~~"),"*","~*"),إعدادات_الأنواع!$A$4:$B$40,2,FALSE()),"?"))</f>
        <v/>
      </c>
    </row>
    <row r="720" spans="1:20" ht="15" customHeight="1">
      <c r="A720" s="20" t="str">
        <f>IF(B720="","",IF(T720="?","⚠️ نوع غير معرف",T720&amp;TEXT(COUNTIFS($T$3:T720,T720),"000")))</f>
        <v/>
      </c>
      <c r="B720" s="38"/>
      <c r="C720" s="38"/>
      <c r="D720" s="39"/>
      <c r="E720" s="54"/>
      <c r="F720" s="41" t="str">
        <f t="shared" ca="1" si="44"/>
        <v/>
      </c>
      <c r="G720" s="42"/>
      <c r="H720" s="37"/>
      <c r="I720" s="43"/>
      <c r="J720" s="44" t="str">
        <f t="shared" si="45"/>
        <v/>
      </c>
      <c r="K720" s="45"/>
      <c r="L720" s="46" t="str">
        <f>IF(OR(K720="لم يدفع",B720=""),"",IF(K720="تأمين فقط",0,IF(K720="اشتراك 300",300,IF(F720&lt;14,IFERROR(VLOOKUP(SUBSTITUTE(SUBSTITUTE(H720,"~","~~"),"*","~*"),إعدادات_الأنواع!$A$4:$D$40,3,FALSE()),0),IFERROR(VLOOKUP(SUBSTITUTE(SUBSTITUTE(H720,"~","~~"),"*","~*"),إعدادات_الأنواع!$A$4:$D$40,4,FALSE()),0)))))</f>
        <v/>
      </c>
      <c r="M720" s="47" t="str">
        <f>IF(OR(K720="لم يدفع",B720=""),"",IFERROR(VLOOKUP(SUBSTITUTE(SUBSTITUTE(H720,"~","~~"),"*","~*"),إعدادات_الأنواع!$A$4:$E$40,5,FALSE()),0))</f>
        <v/>
      </c>
      <c r="N720" s="47" t="str">
        <f>IF(OR(K720="لم يدفع",K720="تأمين فقط",K720="اشتراك 300",B720=""),"",IFERROR(VLOOKUP(SUBSTITUTE(SUBSTITUTE(H720,"~","~~"),"*","~*"),إعدادات_الأنواع!$A$4:$F$40,6,FALSE()),0))</f>
        <v/>
      </c>
      <c r="O720" s="55" t="str">
        <f t="shared" si="46"/>
        <v/>
      </c>
      <c r="P720" s="48" t="str">
        <f t="shared" ca="1" si="47"/>
        <v/>
      </c>
      <c r="Q720" s="52"/>
      <c r="R720" s="49"/>
      <c r="S720" s="50" t="str">
        <f>IF(B720="","",COUNTA(التجديد!E720:E720))</f>
        <v/>
      </c>
      <c r="T720" s="51" t="str">
        <f>IF(B720="","",IFERROR(VLOOKUP(SUBSTITUTE(SUBSTITUTE(H720,"~","~~"),"*","~*"),إعدادات_الأنواع!$A$4:$B$40,2,FALSE()),"?"))</f>
        <v/>
      </c>
    </row>
    <row r="721" spans="1:20" ht="15" customHeight="1">
      <c r="A721" s="20" t="str">
        <f>IF(B721="","",IF(T721="?","⚠️ نوع غير معرف",T721&amp;TEXT(COUNTIFS($T$3:T721,T721),"000")))</f>
        <v/>
      </c>
      <c r="B721" s="38"/>
      <c r="C721" s="38"/>
      <c r="D721" s="39"/>
      <c r="E721" s="54"/>
      <c r="F721" s="41" t="str">
        <f t="shared" ca="1" si="44"/>
        <v/>
      </c>
      <c r="G721" s="42"/>
      <c r="H721" s="37"/>
      <c r="I721" s="43"/>
      <c r="J721" s="44" t="str">
        <f t="shared" si="45"/>
        <v/>
      </c>
      <c r="K721" s="45"/>
      <c r="L721" s="46" t="str">
        <f>IF(OR(K721="لم يدفع",B721=""),"",IF(K721="تأمين فقط",0,IF(K721="اشتراك 300",300,IF(F721&lt;14,IFERROR(VLOOKUP(SUBSTITUTE(SUBSTITUTE(H721,"~","~~"),"*","~*"),إعدادات_الأنواع!$A$4:$D$40,3,FALSE()),0),IFERROR(VLOOKUP(SUBSTITUTE(SUBSTITUTE(H721,"~","~~"),"*","~*"),إعدادات_الأنواع!$A$4:$D$40,4,FALSE()),0)))))</f>
        <v/>
      </c>
      <c r="M721" s="47" t="str">
        <f>IF(OR(K721="لم يدفع",B721=""),"",IFERROR(VLOOKUP(SUBSTITUTE(SUBSTITUTE(H721,"~","~~"),"*","~*"),إعدادات_الأنواع!$A$4:$E$40,5,FALSE()),0))</f>
        <v/>
      </c>
      <c r="N721" s="47" t="str">
        <f>IF(OR(K721="لم يدفع",K721="تأمين فقط",K721="اشتراك 300",B721=""),"",IFERROR(VLOOKUP(SUBSTITUTE(SUBSTITUTE(H721,"~","~~"),"*","~*"),إعدادات_الأنواع!$A$4:$F$40,6,FALSE()),0))</f>
        <v/>
      </c>
      <c r="O721" s="55" t="str">
        <f t="shared" si="46"/>
        <v/>
      </c>
      <c r="P721" s="48" t="str">
        <f t="shared" ca="1" si="47"/>
        <v/>
      </c>
      <c r="Q721" s="52"/>
      <c r="R721" s="49"/>
      <c r="S721" s="50" t="str">
        <f>IF(B721="","",COUNTA(التجديد!E721:E721))</f>
        <v/>
      </c>
      <c r="T721" s="51" t="str">
        <f>IF(B721="","",IFERROR(VLOOKUP(SUBSTITUTE(SUBSTITUTE(H721,"~","~~"),"*","~*"),إعدادات_الأنواع!$A$4:$B$40,2,FALSE()),"?"))</f>
        <v/>
      </c>
    </row>
    <row r="722" spans="1:20" ht="15" customHeight="1">
      <c r="A722" s="20" t="str">
        <f>IF(B722="","",IF(T722="?","⚠️ نوع غير معرف",T722&amp;TEXT(COUNTIFS($T$3:T722,T722),"000")))</f>
        <v/>
      </c>
      <c r="B722" s="38"/>
      <c r="C722" s="38"/>
      <c r="D722" s="39"/>
      <c r="E722" s="54"/>
      <c r="F722" s="41" t="str">
        <f t="shared" ca="1" si="44"/>
        <v/>
      </c>
      <c r="G722" s="42"/>
      <c r="H722" s="37"/>
      <c r="I722" s="43"/>
      <c r="J722" s="44" t="str">
        <f t="shared" si="45"/>
        <v/>
      </c>
      <c r="K722" s="45"/>
      <c r="L722" s="46" t="str">
        <f>IF(OR(K722="لم يدفع",B722=""),"",IF(K722="تأمين فقط",0,IF(K722="اشتراك 300",300,IF(F722&lt;14,IFERROR(VLOOKUP(SUBSTITUTE(SUBSTITUTE(H722,"~","~~"),"*","~*"),إعدادات_الأنواع!$A$4:$D$40,3,FALSE()),0),IFERROR(VLOOKUP(SUBSTITUTE(SUBSTITUTE(H722,"~","~~"),"*","~*"),إعدادات_الأنواع!$A$4:$D$40,4,FALSE()),0)))))</f>
        <v/>
      </c>
      <c r="M722" s="47" t="str">
        <f>IF(OR(K722="لم يدفع",B722=""),"",IFERROR(VLOOKUP(SUBSTITUTE(SUBSTITUTE(H722,"~","~~"),"*","~*"),إعدادات_الأنواع!$A$4:$E$40,5,FALSE()),0))</f>
        <v/>
      </c>
      <c r="N722" s="47" t="str">
        <f>IF(OR(K722="لم يدفع",K722="تأمين فقط",K722="اشتراك 300",B722=""),"",IFERROR(VLOOKUP(SUBSTITUTE(SUBSTITUTE(H722,"~","~~"),"*","~*"),إعدادات_الأنواع!$A$4:$F$40,6,FALSE()),0))</f>
        <v/>
      </c>
      <c r="O722" s="55" t="str">
        <f t="shared" si="46"/>
        <v/>
      </c>
      <c r="P722" s="48" t="str">
        <f t="shared" ca="1" si="47"/>
        <v/>
      </c>
      <c r="Q722" s="52"/>
      <c r="R722" s="49"/>
      <c r="S722" s="50" t="str">
        <f>IF(B722="","",COUNTA(التجديد!E722:E722))</f>
        <v/>
      </c>
      <c r="T722" s="51" t="str">
        <f>IF(B722="","",IFERROR(VLOOKUP(SUBSTITUTE(SUBSTITUTE(H722,"~","~~"),"*","~*"),إعدادات_الأنواع!$A$4:$B$40,2,FALSE()),"?"))</f>
        <v/>
      </c>
    </row>
    <row r="723" spans="1:20" ht="15" customHeight="1">
      <c r="A723" s="20" t="str">
        <f>IF(B723="","",IF(T723="?","⚠️ نوع غير معرف",T723&amp;TEXT(COUNTIFS($T$3:T723,T723),"000")))</f>
        <v/>
      </c>
      <c r="B723" s="38"/>
      <c r="C723" s="38"/>
      <c r="D723" s="39"/>
      <c r="E723" s="54"/>
      <c r="F723" s="41" t="str">
        <f t="shared" ca="1" si="44"/>
        <v/>
      </c>
      <c r="G723" s="42"/>
      <c r="H723" s="37"/>
      <c r="I723" s="43"/>
      <c r="J723" s="44" t="str">
        <f t="shared" si="45"/>
        <v/>
      </c>
      <c r="K723" s="45"/>
      <c r="L723" s="46" t="str">
        <f>IF(OR(K723="لم يدفع",B723=""),"",IF(K723="تأمين فقط",0,IF(K723="اشتراك 300",300,IF(F723&lt;14,IFERROR(VLOOKUP(SUBSTITUTE(SUBSTITUTE(H723,"~","~~"),"*","~*"),إعدادات_الأنواع!$A$4:$D$40,3,FALSE()),0),IFERROR(VLOOKUP(SUBSTITUTE(SUBSTITUTE(H723,"~","~~"),"*","~*"),إعدادات_الأنواع!$A$4:$D$40,4,FALSE()),0)))))</f>
        <v/>
      </c>
      <c r="M723" s="47" t="str">
        <f>IF(OR(K723="لم يدفع",B723=""),"",IFERROR(VLOOKUP(SUBSTITUTE(SUBSTITUTE(H723,"~","~~"),"*","~*"),إعدادات_الأنواع!$A$4:$E$40,5,FALSE()),0))</f>
        <v/>
      </c>
      <c r="N723" s="47" t="str">
        <f>IF(OR(K723="لم يدفع",K723="تأمين فقط",K723="اشتراك 300",B723=""),"",IFERROR(VLOOKUP(SUBSTITUTE(SUBSTITUTE(H723,"~","~~"),"*","~*"),إعدادات_الأنواع!$A$4:$F$40,6,FALSE()),0))</f>
        <v/>
      </c>
      <c r="O723" s="55" t="str">
        <f t="shared" si="46"/>
        <v/>
      </c>
      <c r="P723" s="48" t="str">
        <f t="shared" ca="1" si="47"/>
        <v/>
      </c>
      <c r="Q723" s="52"/>
      <c r="R723" s="49"/>
      <c r="S723" s="50" t="str">
        <f>IF(B723="","",COUNTA(التجديد!E723:E723))</f>
        <v/>
      </c>
      <c r="T723" s="51" t="str">
        <f>IF(B723="","",IFERROR(VLOOKUP(SUBSTITUTE(SUBSTITUTE(H723,"~","~~"),"*","~*"),إعدادات_الأنواع!$A$4:$B$40,2,FALSE()),"?"))</f>
        <v/>
      </c>
    </row>
    <row r="724" spans="1:20" ht="15" customHeight="1">
      <c r="A724" s="20" t="str">
        <f>IF(B724="","",IF(T724="?","⚠️ نوع غير معرف",T724&amp;TEXT(COUNTIFS($T$3:T724,T724),"000")))</f>
        <v/>
      </c>
      <c r="B724" s="38"/>
      <c r="C724" s="38"/>
      <c r="D724" s="39"/>
      <c r="E724" s="54"/>
      <c r="F724" s="41" t="str">
        <f t="shared" ca="1" si="44"/>
        <v/>
      </c>
      <c r="G724" s="42"/>
      <c r="H724" s="37"/>
      <c r="I724" s="43"/>
      <c r="J724" s="44" t="str">
        <f t="shared" si="45"/>
        <v/>
      </c>
      <c r="K724" s="45"/>
      <c r="L724" s="46" t="str">
        <f>IF(OR(K724="لم يدفع",B724=""),"",IF(K724="تأمين فقط",0,IF(K724="اشتراك 300",300,IF(F724&lt;14,IFERROR(VLOOKUP(SUBSTITUTE(SUBSTITUTE(H724,"~","~~"),"*","~*"),إعدادات_الأنواع!$A$4:$D$40,3,FALSE()),0),IFERROR(VLOOKUP(SUBSTITUTE(SUBSTITUTE(H724,"~","~~"),"*","~*"),إعدادات_الأنواع!$A$4:$D$40,4,FALSE()),0)))))</f>
        <v/>
      </c>
      <c r="M724" s="47" t="str">
        <f>IF(OR(K724="لم يدفع",B724=""),"",IFERROR(VLOOKUP(SUBSTITUTE(SUBSTITUTE(H724,"~","~~"),"*","~*"),إعدادات_الأنواع!$A$4:$E$40,5,FALSE()),0))</f>
        <v/>
      </c>
      <c r="N724" s="47" t="str">
        <f>IF(OR(K724="لم يدفع",K724="تأمين فقط",K724="اشتراك 300",B724=""),"",IFERROR(VLOOKUP(SUBSTITUTE(SUBSTITUTE(H724,"~","~~"),"*","~*"),إعدادات_الأنواع!$A$4:$F$40,6,FALSE()),0))</f>
        <v/>
      </c>
      <c r="O724" s="55" t="str">
        <f t="shared" si="46"/>
        <v/>
      </c>
      <c r="P724" s="48" t="str">
        <f t="shared" ca="1" si="47"/>
        <v/>
      </c>
      <c r="Q724" s="52"/>
      <c r="R724" s="49"/>
      <c r="S724" s="50" t="str">
        <f>IF(B724="","",COUNTA(التجديد!E724:E724))</f>
        <v/>
      </c>
      <c r="T724" s="51" t="str">
        <f>IF(B724="","",IFERROR(VLOOKUP(SUBSTITUTE(SUBSTITUTE(H724,"~","~~"),"*","~*"),إعدادات_الأنواع!$A$4:$B$40,2,FALSE()),"?"))</f>
        <v/>
      </c>
    </row>
    <row r="725" spans="1:20" ht="15" customHeight="1">
      <c r="A725" s="20" t="str">
        <f>IF(B725="","",IF(T725="?","⚠️ نوع غير معرف",T725&amp;TEXT(COUNTIFS($T$3:T725,T725),"000")))</f>
        <v/>
      </c>
      <c r="B725" s="38"/>
      <c r="C725" s="38"/>
      <c r="D725" s="39"/>
      <c r="E725" s="54"/>
      <c r="F725" s="41" t="str">
        <f t="shared" ca="1" si="44"/>
        <v/>
      </c>
      <c r="G725" s="42"/>
      <c r="H725" s="37"/>
      <c r="I725" s="43"/>
      <c r="J725" s="44" t="str">
        <f t="shared" si="45"/>
        <v/>
      </c>
      <c r="K725" s="45"/>
      <c r="L725" s="46" t="str">
        <f>IF(OR(K725="لم يدفع",B725=""),"",IF(K725="تأمين فقط",0,IF(K725="اشتراك 300",300,IF(F725&lt;14,IFERROR(VLOOKUP(SUBSTITUTE(SUBSTITUTE(H725,"~","~~"),"*","~*"),إعدادات_الأنواع!$A$4:$D$40,3,FALSE()),0),IFERROR(VLOOKUP(SUBSTITUTE(SUBSTITUTE(H725,"~","~~"),"*","~*"),إعدادات_الأنواع!$A$4:$D$40,4,FALSE()),0)))))</f>
        <v/>
      </c>
      <c r="M725" s="47" t="str">
        <f>IF(OR(K725="لم يدفع",B725=""),"",IFERROR(VLOOKUP(SUBSTITUTE(SUBSTITUTE(H725,"~","~~"),"*","~*"),إعدادات_الأنواع!$A$4:$E$40,5,FALSE()),0))</f>
        <v/>
      </c>
      <c r="N725" s="47" t="str">
        <f>IF(OR(K725="لم يدفع",K725="تأمين فقط",K725="اشتراك 300",B725=""),"",IFERROR(VLOOKUP(SUBSTITUTE(SUBSTITUTE(H725,"~","~~"),"*","~*"),إعدادات_الأنواع!$A$4:$F$40,6,FALSE()),0))</f>
        <v/>
      </c>
      <c r="O725" s="55" t="str">
        <f t="shared" si="46"/>
        <v/>
      </c>
      <c r="P725" s="48" t="str">
        <f t="shared" ca="1" si="47"/>
        <v/>
      </c>
      <c r="Q725" s="52"/>
      <c r="R725" s="49"/>
      <c r="S725" s="50" t="str">
        <f>IF(B725="","",COUNTA(التجديد!E725:E725))</f>
        <v/>
      </c>
      <c r="T725" s="51" t="str">
        <f>IF(B725="","",IFERROR(VLOOKUP(SUBSTITUTE(SUBSTITUTE(H725,"~","~~"),"*","~*"),إعدادات_الأنواع!$A$4:$B$40,2,FALSE()),"?"))</f>
        <v/>
      </c>
    </row>
    <row r="726" spans="1:20" ht="15" customHeight="1">
      <c r="A726" s="20" t="str">
        <f>IF(B726="","",IF(T726="?","⚠️ نوع غير معرف",T726&amp;TEXT(COUNTIFS($T$3:T726,T726),"000")))</f>
        <v/>
      </c>
      <c r="B726" s="38"/>
      <c r="C726" s="38"/>
      <c r="D726" s="39"/>
      <c r="E726" s="54"/>
      <c r="F726" s="41" t="str">
        <f t="shared" ca="1" si="44"/>
        <v/>
      </c>
      <c r="G726" s="42"/>
      <c r="H726" s="37"/>
      <c r="I726" s="43"/>
      <c r="J726" s="44" t="str">
        <f t="shared" si="45"/>
        <v/>
      </c>
      <c r="K726" s="45"/>
      <c r="L726" s="46" t="str">
        <f>IF(OR(K726="لم يدفع",B726=""),"",IF(K726="تأمين فقط",0,IF(K726="اشتراك 300",300,IF(F726&lt;14,IFERROR(VLOOKUP(SUBSTITUTE(SUBSTITUTE(H726,"~","~~"),"*","~*"),إعدادات_الأنواع!$A$4:$D$40,3,FALSE()),0),IFERROR(VLOOKUP(SUBSTITUTE(SUBSTITUTE(H726,"~","~~"),"*","~*"),إعدادات_الأنواع!$A$4:$D$40,4,FALSE()),0)))))</f>
        <v/>
      </c>
      <c r="M726" s="47" t="str">
        <f>IF(OR(K726="لم يدفع",B726=""),"",IFERROR(VLOOKUP(SUBSTITUTE(SUBSTITUTE(H726,"~","~~"),"*","~*"),إعدادات_الأنواع!$A$4:$E$40,5,FALSE()),0))</f>
        <v/>
      </c>
      <c r="N726" s="47" t="str">
        <f>IF(OR(K726="لم يدفع",K726="تأمين فقط",K726="اشتراك 300",B726=""),"",IFERROR(VLOOKUP(SUBSTITUTE(SUBSTITUTE(H726,"~","~~"),"*","~*"),إعدادات_الأنواع!$A$4:$F$40,6,FALSE()),0))</f>
        <v/>
      </c>
      <c r="O726" s="55" t="str">
        <f t="shared" si="46"/>
        <v/>
      </c>
      <c r="P726" s="48" t="str">
        <f t="shared" ca="1" si="47"/>
        <v/>
      </c>
      <c r="Q726" s="52"/>
      <c r="R726" s="49"/>
      <c r="S726" s="50" t="str">
        <f>IF(B726="","",COUNTA(التجديد!E726:E726))</f>
        <v/>
      </c>
      <c r="T726" s="51" t="str">
        <f>IF(B726="","",IFERROR(VLOOKUP(SUBSTITUTE(SUBSTITUTE(H726,"~","~~"),"*","~*"),إعدادات_الأنواع!$A$4:$B$40,2,FALSE()),"?"))</f>
        <v/>
      </c>
    </row>
    <row r="727" spans="1:20" ht="15" customHeight="1">
      <c r="A727" s="20" t="str">
        <f>IF(B727="","",IF(T727="?","⚠️ نوع غير معرف",T727&amp;TEXT(COUNTIFS($T$3:T727,T727),"000")))</f>
        <v/>
      </c>
      <c r="B727" s="38"/>
      <c r="C727" s="38"/>
      <c r="D727" s="39"/>
      <c r="E727" s="54"/>
      <c r="F727" s="41" t="str">
        <f t="shared" ca="1" si="44"/>
        <v/>
      </c>
      <c r="G727" s="42"/>
      <c r="H727" s="37"/>
      <c r="I727" s="43"/>
      <c r="J727" s="44" t="str">
        <f t="shared" si="45"/>
        <v/>
      </c>
      <c r="K727" s="45"/>
      <c r="L727" s="46" t="str">
        <f>IF(OR(K727="لم يدفع",B727=""),"",IF(K727="تأمين فقط",0,IF(K727="اشتراك 300",300,IF(F727&lt;14,IFERROR(VLOOKUP(SUBSTITUTE(SUBSTITUTE(H727,"~","~~"),"*","~*"),إعدادات_الأنواع!$A$4:$D$40,3,FALSE()),0),IFERROR(VLOOKUP(SUBSTITUTE(SUBSTITUTE(H727,"~","~~"),"*","~*"),إعدادات_الأنواع!$A$4:$D$40,4,FALSE()),0)))))</f>
        <v/>
      </c>
      <c r="M727" s="47" t="str">
        <f>IF(OR(K727="لم يدفع",B727=""),"",IFERROR(VLOOKUP(SUBSTITUTE(SUBSTITUTE(H727,"~","~~"),"*","~*"),إعدادات_الأنواع!$A$4:$E$40,5,FALSE()),0))</f>
        <v/>
      </c>
      <c r="N727" s="47" t="str">
        <f>IF(OR(K727="لم يدفع",K727="تأمين فقط",K727="اشتراك 300",B727=""),"",IFERROR(VLOOKUP(SUBSTITUTE(SUBSTITUTE(H727,"~","~~"),"*","~*"),إعدادات_الأنواع!$A$4:$F$40,6,FALSE()),0))</f>
        <v/>
      </c>
      <c r="O727" s="55" t="str">
        <f t="shared" si="46"/>
        <v/>
      </c>
      <c r="P727" s="48" t="str">
        <f t="shared" ca="1" si="47"/>
        <v/>
      </c>
      <c r="Q727" s="52"/>
      <c r="R727" s="49"/>
      <c r="S727" s="50" t="str">
        <f>IF(B727="","",COUNTA(التجديد!E727:E727))</f>
        <v/>
      </c>
      <c r="T727" s="51" t="str">
        <f>IF(B727="","",IFERROR(VLOOKUP(SUBSTITUTE(SUBSTITUTE(H727,"~","~~"),"*","~*"),إعدادات_الأنواع!$A$4:$B$40,2,FALSE()),"?"))</f>
        <v/>
      </c>
    </row>
    <row r="728" spans="1:20" ht="15" customHeight="1">
      <c r="A728" s="20" t="str">
        <f>IF(B728="","",IF(T728="?","⚠️ نوع غير معرف",T728&amp;TEXT(COUNTIFS($T$3:T728,T728),"000")))</f>
        <v/>
      </c>
      <c r="B728" s="38"/>
      <c r="C728" s="38"/>
      <c r="D728" s="39"/>
      <c r="E728" s="54"/>
      <c r="F728" s="41" t="str">
        <f t="shared" ca="1" si="44"/>
        <v/>
      </c>
      <c r="G728" s="42"/>
      <c r="H728" s="37"/>
      <c r="I728" s="43"/>
      <c r="J728" s="44" t="str">
        <f t="shared" si="45"/>
        <v/>
      </c>
      <c r="K728" s="45"/>
      <c r="L728" s="46" t="str">
        <f>IF(OR(K728="لم يدفع",B728=""),"",IF(K728="تأمين فقط",0,IF(K728="اشتراك 300",300,IF(F728&lt;14,IFERROR(VLOOKUP(SUBSTITUTE(SUBSTITUTE(H728,"~","~~"),"*","~*"),إعدادات_الأنواع!$A$4:$D$40,3,FALSE()),0),IFERROR(VLOOKUP(SUBSTITUTE(SUBSTITUTE(H728,"~","~~"),"*","~*"),إعدادات_الأنواع!$A$4:$D$40,4,FALSE()),0)))))</f>
        <v/>
      </c>
      <c r="M728" s="47" t="str">
        <f>IF(OR(K728="لم يدفع",B728=""),"",IFERROR(VLOOKUP(SUBSTITUTE(SUBSTITUTE(H728,"~","~~"),"*","~*"),إعدادات_الأنواع!$A$4:$E$40,5,FALSE()),0))</f>
        <v/>
      </c>
      <c r="N728" s="47" t="str">
        <f>IF(OR(K728="لم يدفع",K728="تأمين فقط",K728="اشتراك 300",B728=""),"",IFERROR(VLOOKUP(SUBSTITUTE(SUBSTITUTE(H728,"~","~~"),"*","~*"),إعدادات_الأنواع!$A$4:$F$40,6,FALSE()),0))</f>
        <v/>
      </c>
      <c r="O728" s="55" t="str">
        <f t="shared" si="46"/>
        <v/>
      </c>
      <c r="P728" s="48" t="str">
        <f t="shared" ca="1" si="47"/>
        <v/>
      </c>
      <c r="Q728" s="52"/>
      <c r="R728" s="49"/>
      <c r="S728" s="50" t="str">
        <f>IF(B728="","",COUNTA(التجديد!E728:E728))</f>
        <v/>
      </c>
      <c r="T728" s="51" t="str">
        <f>IF(B728="","",IFERROR(VLOOKUP(SUBSTITUTE(SUBSTITUTE(H728,"~","~~"),"*","~*"),إعدادات_الأنواع!$A$4:$B$40,2,FALSE()),"?"))</f>
        <v/>
      </c>
    </row>
    <row r="729" spans="1:20" ht="15" customHeight="1">
      <c r="A729" s="20" t="str">
        <f>IF(B729="","",IF(T729="?","⚠️ نوع غير معرف",T729&amp;TEXT(COUNTIFS($T$3:T729,T729),"000")))</f>
        <v/>
      </c>
      <c r="B729" s="38"/>
      <c r="C729" s="38"/>
      <c r="D729" s="39"/>
      <c r="E729" s="54"/>
      <c r="F729" s="41" t="str">
        <f t="shared" ca="1" si="44"/>
        <v/>
      </c>
      <c r="G729" s="42"/>
      <c r="H729" s="37"/>
      <c r="I729" s="43"/>
      <c r="J729" s="44" t="str">
        <f t="shared" si="45"/>
        <v/>
      </c>
      <c r="K729" s="45"/>
      <c r="L729" s="46" t="str">
        <f>IF(OR(K729="لم يدفع",B729=""),"",IF(K729="تأمين فقط",0,IF(K729="اشتراك 300",300,IF(F729&lt;14,IFERROR(VLOOKUP(SUBSTITUTE(SUBSTITUTE(H729,"~","~~"),"*","~*"),إعدادات_الأنواع!$A$4:$D$40,3,FALSE()),0),IFERROR(VLOOKUP(SUBSTITUTE(SUBSTITUTE(H729,"~","~~"),"*","~*"),إعدادات_الأنواع!$A$4:$D$40,4,FALSE()),0)))))</f>
        <v/>
      </c>
      <c r="M729" s="47" t="str">
        <f>IF(OR(K729="لم يدفع",B729=""),"",IFERROR(VLOOKUP(SUBSTITUTE(SUBSTITUTE(H729,"~","~~"),"*","~*"),إعدادات_الأنواع!$A$4:$E$40,5,FALSE()),0))</f>
        <v/>
      </c>
      <c r="N729" s="47" t="str">
        <f>IF(OR(K729="لم يدفع",K729="تأمين فقط",K729="اشتراك 300",B729=""),"",IFERROR(VLOOKUP(SUBSTITUTE(SUBSTITUTE(H729,"~","~~"),"*","~*"),إعدادات_الأنواع!$A$4:$F$40,6,FALSE()),0))</f>
        <v/>
      </c>
      <c r="O729" s="55" t="str">
        <f t="shared" si="46"/>
        <v/>
      </c>
      <c r="P729" s="48" t="str">
        <f t="shared" ca="1" si="47"/>
        <v/>
      </c>
      <c r="Q729" s="52"/>
      <c r="R729" s="49"/>
      <c r="S729" s="50" t="str">
        <f>IF(B729="","",COUNTA(التجديد!E729:E729))</f>
        <v/>
      </c>
      <c r="T729" s="51" t="str">
        <f>IF(B729="","",IFERROR(VLOOKUP(SUBSTITUTE(SUBSTITUTE(H729,"~","~~"),"*","~*"),إعدادات_الأنواع!$A$4:$B$40,2,FALSE()),"?"))</f>
        <v/>
      </c>
    </row>
    <row r="730" spans="1:20" ht="15" customHeight="1">
      <c r="A730" s="20" t="str">
        <f>IF(B730="","",IF(T730="?","⚠️ نوع غير معرف",T730&amp;TEXT(COUNTIFS($T$3:T730,T730),"000")))</f>
        <v/>
      </c>
      <c r="B730" s="38"/>
      <c r="C730" s="38"/>
      <c r="D730" s="39"/>
      <c r="E730" s="54"/>
      <c r="F730" s="41" t="str">
        <f t="shared" ca="1" si="44"/>
        <v/>
      </c>
      <c r="G730" s="42"/>
      <c r="H730" s="37"/>
      <c r="I730" s="43"/>
      <c r="J730" s="44" t="str">
        <f t="shared" si="45"/>
        <v/>
      </c>
      <c r="K730" s="45"/>
      <c r="L730" s="46" t="str">
        <f>IF(OR(K730="لم يدفع",B730=""),"",IF(K730="تأمين فقط",0,IF(K730="اشتراك 300",300,IF(F730&lt;14,IFERROR(VLOOKUP(SUBSTITUTE(SUBSTITUTE(H730,"~","~~"),"*","~*"),إعدادات_الأنواع!$A$4:$D$40,3,FALSE()),0),IFERROR(VLOOKUP(SUBSTITUTE(SUBSTITUTE(H730,"~","~~"),"*","~*"),إعدادات_الأنواع!$A$4:$D$40,4,FALSE()),0)))))</f>
        <v/>
      </c>
      <c r="M730" s="47" t="str">
        <f>IF(OR(K730="لم يدفع",B730=""),"",IFERROR(VLOOKUP(SUBSTITUTE(SUBSTITUTE(H730,"~","~~"),"*","~*"),إعدادات_الأنواع!$A$4:$E$40,5,FALSE()),0))</f>
        <v/>
      </c>
      <c r="N730" s="47" t="str">
        <f>IF(OR(K730="لم يدفع",K730="تأمين فقط",K730="اشتراك 300",B730=""),"",IFERROR(VLOOKUP(SUBSTITUTE(SUBSTITUTE(H730,"~","~~"),"*","~*"),إعدادات_الأنواع!$A$4:$F$40,6,FALSE()),0))</f>
        <v/>
      </c>
      <c r="O730" s="55" t="str">
        <f t="shared" si="46"/>
        <v/>
      </c>
      <c r="P730" s="48" t="str">
        <f t="shared" ca="1" si="47"/>
        <v/>
      </c>
      <c r="Q730" s="52"/>
      <c r="R730" s="49"/>
      <c r="S730" s="50" t="str">
        <f>IF(B730="","",COUNTA(التجديد!E730:E730))</f>
        <v/>
      </c>
      <c r="T730" s="51" t="str">
        <f>IF(B730="","",IFERROR(VLOOKUP(SUBSTITUTE(SUBSTITUTE(H730,"~","~~"),"*","~*"),إعدادات_الأنواع!$A$4:$B$40,2,FALSE()),"?"))</f>
        <v/>
      </c>
    </row>
    <row r="731" spans="1:20" ht="15" customHeight="1">
      <c r="A731" s="20" t="str">
        <f>IF(B731="","",IF(T731="?","⚠️ نوع غير معرف",T731&amp;TEXT(COUNTIFS($T$3:T731,T731),"000")))</f>
        <v/>
      </c>
      <c r="B731" s="38"/>
      <c r="C731" s="38"/>
      <c r="D731" s="39"/>
      <c r="E731" s="54"/>
      <c r="F731" s="41" t="str">
        <f t="shared" ca="1" si="44"/>
        <v/>
      </c>
      <c r="G731" s="42"/>
      <c r="H731" s="37"/>
      <c r="I731" s="43"/>
      <c r="J731" s="44" t="str">
        <f t="shared" si="45"/>
        <v/>
      </c>
      <c r="K731" s="45"/>
      <c r="L731" s="46" t="str">
        <f>IF(OR(K731="لم يدفع",B731=""),"",IF(K731="تأمين فقط",0,IF(K731="اشتراك 300",300,IF(F731&lt;14,IFERROR(VLOOKUP(SUBSTITUTE(SUBSTITUTE(H731,"~","~~"),"*","~*"),إعدادات_الأنواع!$A$4:$D$40,3,FALSE()),0),IFERROR(VLOOKUP(SUBSTITUTE(SUBSTITUTE(H731,"~","~~"),"*","~*"),إعدادات_الأنواع!$A$4:$D$40,4,FALSE()),0)))))</f>
        <v/>
      </c>
      <c r="M731" s="47" t="str">
        <f>IF(OR(K731="لم يدفع",B731=""),"",IFERROR(VLOOKUP(SUBSTITUTE(SUBSTITUTE(H731,"~","~~"),"*","~*"),إعدادات_الأنواع!$A$4:$E$40,5,FALSE()),0))</f>
        <v/>
      </c>
      <c r="N731" s="47" t="str">
        <f>IF(OR(K731="لم يدفع",K731="تأمين فقط",K731="اشتراك 300",B731=""),"",IFERROR(VLOOKUP(SUBSTITUTE(SUBSTITUTE(H731,"~","~~"),"*","~*"),إعدادات_الأنواع!$A$4:$F$40,6,FALSE()),0))</f>
        <v/>
      </c>
      <c r="O731" s="55" t="str">
        <f t="shared" si="46"/>
        <v/>
      </c>
      <c r="P731" s="48" t="str">
        <f t="shared" ca="1" si="47"/>
        <v/>
      </c>
      <c r="Q731" s="52"/>
      <c r="R731" s="49"/>
      <c r="S731" s="50" t="str">
        <f>IF(B731="","",COUNTA(التجديد!E731:E731))</f>
        <v/>
      </c>
      <c r="T731" s="51" t="str">
        <f>IF(B731="","",IFERROR(VLOOKUP(SUBSTITUTE(SUBSTITUTE(H731,"~","~~"),"*","~*"),إعدادات_الأنواع!$A$4:$B$40,2,FALSE()),"?"))</f>
        <v/>
      </c>
    </row>
    <row r="732" spans="1:20" ht="15" customHeight="1">
      <c r="A732" s="20" t="str">
        <f>IF(B732="","",IF(T732="?","⚠️ نوع غير معرف",T732&amp;TEXT(COUNTIFS($T$3:T732,T732),"000")))</f>
        <v/>
      </c>
      <c r="B732" s="38"/>
      <c r="C732" s="38"/>
      <c r="D732" s="39"/>
      <c r="E732" s="54"/>
      <c r="F732" s="41" t="str">
        <f t="shared" ca="1" si="44"/>
        <v/>
      </c>
      <c r="G732" s="42"/>
      <c r="H732" s="37"/>
      <c r="I732" s="43"/>
      <c r="J732" s="44" t="str">
        <f t="shared" si="45"/>
        <v/>
      </c>
      <c r="K732" s="45"/>
      <c r="L732" s="46" t="str">
        <f>IF(OR(K732="لم يدفع",B732=""),"",IF(K732="تأمين فقط",0,IF(K732="اشتراك 300",300,IF(F732&lt;14,IFERROR(VLOOKUP(SUBSTITUTE(SUBSTITUTE(H732,"~","~~"),"*","~*"),إعدادات_الأنواع!$A$4:$D$40,3,FALSE()),0),IFERROR(VLOOKUP(SUBSTITUTE(SUBSTITUTE(H732,"~","~~"),"*","~*"),إعدادات_الأنواع!$A$4:$D$40,4,FALSE()),0)))))</f>
        <v/>
      </c>
      <c r="M732" s="47" t="str">
        <f>IF(OR(K732="لم يدفع",B732=""),"",IFERROR(VLOOKUP(SUBSTITUTE(SUBSTITUTE(H732,"~","~~"),"*","~*"),إعدادات_الأنواع!$A$4:$E$40,5,FALSE()),0))</f>
        <v/>
      </c>
      <c r="N732" s="47" t="str">
        <f>IF(OR(K732="لم يدفع",K732="تأمين فقط",K732="اشتراك 300",B732=""),"",IFERROR(VLOOKUP(SUBSTITUTE(SUBSTITUTE(H732,"~","~~"),"*","~*"),إعدادات_الأنواع!$A$4:$F$40,6,FALSE()),0))</f>
        <v/>
      </c>
      <c r="O732" s="55" t="str">
        <f t="shared" si="46"/>
        <v/>
      </c>
      <c r="P732" s="48" t="str">
        <f t="shared" ca="1" si="47"/>
        <v/>
      </c>
      <c r="Q732" s="52"/>
      <c r="R732" s="49"/>
      <c r="S732" s="50" t="str">
        <f>IF(B732="","",COUNTA(التجديد!E732:E732))</f>
        <v/>
      </c>
      <c r="T732" s="51" t="str">
        <f>IF(B732="","",IFERROR(VLOOKUP(SUBSTITUTE(SUBSTITUTE(H732,"~","~~"),"*","~*"),إعدادات_الأنواع!$A$4:$B$40,2,FALSE()),"?"))</f>
        <v/>
      </c>
    </row>
    <row r="733" spans="1:20" ht="15" customHeight="1">
      <c r="A733" s="20" t="str">
        <f>IF(B733="","",IF(T733="?","⚠️ نوع غير معرف",T733&amp;TEXT(COUNTIFS($T$3:T733,T733),"000")))</f>
        <v/>
      </c>
      <c r="B733" s="38"/>
      <c r="C733" s="38"/>
      <c r="D733" s="39"/>
      <c r="E733" s="54"/>
      <c r="F733" s="41" t="str">
        <f t="shared" ca="1" si="44"/>
        <v/>
      </c>
      <c r="G733" s="42"/>
      <c r="H733" s="37"/>
      <c r="I733" s="43"/>
      <c r="J733" s="44" t="str">
        <f t="shared" si="45"/>
        <v/>
      </c>
      <c r="K733" s="45"/>
      <c r="L733" s="46" t="str">
        <f>IF(OR(K733="لم يدفع",B733=""),"",IF(K733="تأمين فقط",0,IF(K733="اشتراك 300",300,IF(F733&lt;14,IFERROR(VLOOKUP(SUBSTITUTE(SUBSTITUTE(H733,"~","~~"),"*","~*"),إعدادات_الأنواع!$A$4:$D$40,3,FALSE()),0),IFERROR(VLOOKUP(SUBSTITUTE(SUBSTITUTE(H733,"~","~~"),"*","~*"),إعدادات_الأنواع!$A$4:$D$40,4,FALSE()),0)))))</f>
        <v/>
      </c>
      <c r="M733" s="47" t="str">
        <f>IF(OR(K733="لم يدفع",B733=""),"",IFERROR(VLOOKUP(SUBSTITUTE(SUBSTITUTE(H733,"~","~~"),"*","~*"),إعدادات_الأنواع!$A$4:$E$40,5,FALSE()),0))</f>
        <v/>
      </c>
      <c r="N733" s="47" t="str">
        <f>IF(OR(K733="لم يدفع",K733="تأمين فقط",K733="اشتراك 300",B733=""),"",IFERROR(VLOOKUP(SUBSTITUTE(SUBSTITUTE(H733,"~","~~"),"*","~*"),إعدادات_الأنواع!$A$4:$F$40,6,FALSE()),0))</f>
        <v/>
      </c>
      <c r="O733" s="55" t="str">
        <f t="shared" si="46"/>
        <v/>
      </c>
      <c r="P733" s="48" t="str">
        <f t="shared" ca="1" si="47"/>
        <v/>
      </c>
      <c r="Q733" s="52"/>
      <c r="R733" s="49"/>
      <c r="S733" s="50" t="str">
        <f>IF(B733="","",COUNTA(التجديد!E733:E733))</f>
        <v/>
      </c>
      <c r="T733" s="51" t="str">
        <f>IF(B733="","",IFERROR(VLOOKUP(SUBSTITUTE(SUBSTITUTE(H733,"~","~~"),"*","~*"),إعدادات_الأنواع!$A$4:$B$40,2,FALSE()),"?"))</f>
        <v/>
      </c>
    </row>
    <row r="734" spans="1:20" ht="15" customHeight="1">
      <c r="A734" s="20" t="str">
        <f>IF(B734="","",IF(T734="?","⚠️ نوع غير معرف",T734&amp;TEXT(COUNTIFS($T$3:T734,T734),"000")))</f>
        <v/>
      </c>
      <c r="B734" s="38"/>
      <c r="C734" s="38"/>
      <c r="D734" s="39"/>
      <c r="E734" s="54"/>
      <c r="F734" s="41" t="str">
        <f t="shared" ca="1" si="44"/>
        <v/>
      </c>
      <c r="G734" s="42"/>
      <c r="H734" s="37"/>
      <c r="I734" s="43"/>
      <c r="J734" s="44" t="str">
        <f t="shared" si="45"/>
        <v/>
      </c>
      <c r="K734" s="45"/>
      <c r="L734" s="46" t="str">
        <f>IF(OR(K734="لم يدفع",B734=""),"",IF(K734="تأمين فقط",0,IF(K734="اشتراك 300",300,IF(F734&lt;14,IFERROR(VLOOKUP(SUBSTITUTE(SUBSTITUTE(H734,"~","~~"),"*","~*"),إعدادات_الأنواع!$A$4:$D$40,3,FALSE()),0),IFERROR(VLOOKUP(SUBSTITUTE(SUBSTITUTE(H734,"~","~~"),"*","~*"),إعدادات_الأنواع!$A$4:$D$40,4,FALSE()),0)))))</f>
        <v/>
      </c>
      <c r="M734" s="47" t="str">
        <f>IF(OR(K734="لم يدفع",B734=""),"",IFERROR(VLOOKUP(SUBSTITUTE(SUBSTITUTE(H734,"~","~~"),"*","~*"),إعدادات_الأنواع!$A$4:$E$40,5,FALSE()),0))</f>
        <v/>
      </c>
      <c r="N734" s="47" t="str">
        <f>IF(OR(K734="لم يدفع",K734="تأمين فقط",K734="اشتراك 300",B734=""),"",IFERROR(VLOOKUP(SUBSTITUTE(SUBSTITUTE(H734,"~","~~"),"*","~*"),إعدادات_الأنواع!$A$4:$F$40,6,FALSE()),0))</f>
        <v/>
      </c>
      <c r="O734" s="55" t="str">
        <f t="shared" si="46"/>
        <v/>
      </c>
      <c r="P734" s="48" t="str">
        <f t="shared" ca="1" si="47"/>
        <v/>
      </c>
      <c r="Q734" s="52"/>
      <c r="R734" s="49"/>
      <c r="S734" s="50" t="str">
        <f>IF(B734="","",COUNTA(التجديد!E734:E734))</f>
        <v/>
      </c>
      <c r="T734" s="51" t="str">
        <f>IF(B734="","",IFERROR(VLOOKUP(SUBSTITUTE(SUBSTITUTE(H734,"~","~~"),"*","~*"),إعدادات_الأنواع!$A$4:$B$40,2,FALSE()),"?"))</f>
        <v/>
      </c>
    </row>
    <row r="735" spans="1:20" ht="15" customHeight="1">
      <c r="A735" s="20" t="str">
        <f>IF(B735="","",IF(T735="?","⚠️ نوع غير معرف",T735&amp;TEXT(COUNTIFS($T$3:T735,T735),"000")))</f>
        <v/>
      </c>
      <c r="B735" s="38"/>
      <c r="C735" s="38"/>
      <c r="D735" s="39"/>
      <c r="E735" s="54"/>
      <c r="F735" s="41" t="str">
        <f t="shared" ca="1" si="44"/>
        <v/>
      </c>
      <c r="G735" s="42"/>
      <c r="H735" s="37"/>
      <c r="I735" s="43"/>
      <c r="J735" s="44" t="str">
        <f t="shared" si="45"/>
        <v/>
      </c>
      <c r="K735" s="45"/>
      <c r="L735" s="46" t="str">
        <f>IF(OR(K735="لم يدفع",B735=""),"",IF(K735="تأمين فقط",0,IF(K735="اشتراك 300",300,IF(F735&lt;14,IFERROR(VLOOKUP(SUBSTITUTE(SUBSTITUTE(H735,"~","~~"),"*","~*"),إعدادات_الأنواع!$A$4:$D$40,3,FALSE()),0),IFERROR(VLOOKUP(SUBSTITUTE(SUBSTITUTE(H735,"~","~~"),"*","~*"),إعدادات_الأنواع!$A$4:$D$40,4,FALSE()),0)))))</f>
        <v/>
      </c>
      <c r="M735" s="47" t="str">
        <f>IF(OR(K735="لم يدفع",B735=""),"",IFERROR(VLOOKUP(SUBSTITUTE(SUBSTITUTE(H735,"~","~~"),"*","~*"),إعدادات_الأنواع!$A$4:$E$40,5,FALSE()),0))</f>
        <v/>
      </c>
      <c r="N735" s="47" t="str">
        <f>IF(OR(K735="لم يدفع",K735="تأمين فقط",K735="اشتراك 300",B735=""),"",IFERROR(VLOOKUP(SUBSTITUTE(SUBSTITUTE(H735,"~","~~"),"*","~*"),إعدادات_الأنواع!$A$4:$F$40,6,FALSE()),0))</f>
        <v/>
      </c>
      <c r="O735" s="55" t="str">
        <f t="shared" si="46"/>
        <v/>
      </c>
      <c r="P735" s="48" t="str">
        <f t="shared" ca="1" si="47"/>
        <v/>
      </c>
      <c r="Q735" s="52"/>
      <c r="R735" s="49"/>
      <c r="S735" s="50" t="str">
        <f>IF(B735="","",COUNTA(التجديد!E735:E735))</f>
        <v/>
      </c>
      <c r="T735" s="51" t="str">
        <f>IF(B735="","",IFERROR(VLOOKUP(SUBSTITUTE(SUBSTITUTE(H735,"~","~~"),"*","~*"),إعدادات_الأنواع!$A$4:$B$40,2,FALSE()),"?"))</f>
        <v/>
      </c>
    </row>
    <row r="736" spans="1:20" ht="15" customHeight="1">
      <c r="A736" s="20" t="str">
        <f>IF(B736="","",IF(T736="?","⚠️ نوع غير معرف",T736&amp;TEXT(COUNTIFS($T$3:T736,T736),"000")))</f>
        <v/>
      </c>
      <c r="B736" s="38"/>
      <c r="C736" s="38"/>
      <c r="D736" s="39"/>
      <c r="E736" s="54"/>
      <c r="F736" s="41" t="str">
        <f t="shared" ca="1" si="44"/>
        <v/>
      </c>
      <c r="G736" s="42"/>
      <c r="H736" s="37"/>
      <c r="I736" s="43"/>
      <c r="J736" s="44" t="str">
        <f t="shared" si="45"/>
        <v/>
      </c>
      <c r="K736" s="45"/>
      <c r="L736" s="46" t="str">
        <f>IF(OR(K736="لم يدفع",B736=""),"",IF(K736="تأمين فقط",0,IF(K736="اشتراك 300",300,IF(F736&lt;14,IFERROR(VLOOKUP(SUBSTITUTE(SUBSTITUTE(H736,"~","~~"),"*","~*"),إعدادات_الأنواع!$A$4:$D$40,3,FALSE()),0),IFERROR(VLOOKUP(SUBSTITUTE(SUBSTITUTE(H736,"~","~~"),"*","~*"),إعدادات_الأنواع!$A$4:$D$40,4,FALSE()),0)))))</f>
        <v/>
      </c>
      <c r="M736" s="47" t="str">
        <f>IF(OR(K736="لم يدفع",B736=""),"",IFERROR(VLOOKUP(SUBSTITUTE(SUBSTITUTE(H736,"~","~~"),"*","~*"),إعدادات_الأنواع!$A$4:$E$40,5,FALSE()),0))</f>
        <v/>
      </c>
      <c r="N736" s="47" t="str">
        <f>IF(OR(K736="لم يدفع",K736="تأمين فقط",K736="اشتراك 300",B736=""),"",IFERROR(VLOOKUP(SUBSTITUTE(SUBSTITUTE(H736,"~","~~"),"*","~*"),إعدادات_الأنواع!$A$4:$F$40,6,FALSE()),0))</f>
        <v/>
      </c>
      <c r="O736" s="55" t="str">
        <f t="shared" si="46"/>
        <v/>
      </c>
      <c r="P736" s="48" t="str">
        <f t="shared" ca="1" si="47"/>
        <v/>
      </c>
      <c r="Q736" s="52"/>
      <c r="R736" s="49"/>
      <c r="S736" s="50" t="str">
        <f>IF(B736="","",COUNTA(التجديد!E736:E736))</f>
        <v/>
      </c>
      <c r="T736" s="51" t="str">
        <f>IF(B736="","",IFERROR(VLOOKUP(SUBSTITUTE(SUBSTITUTE(H736,"~","~~"),"*","~*"),إعدادات_الأنواع!$A$4:$B$40,2,FALSE()),"?"))</f>
        <v/>
      </c>
    </row>
    <row r="737" spans="1:20" ht="15" customHeight="1">
      <c r="A737" s="20" t="str">
        <f>IF(B737="","",IF(T737="?","⚠️ نوع غير معرف",T737&amp;TEXT(COUNTIFS($T$3:T737,T737),"000")))</f>
        <v/>
      </c>
      <c r="B737" s="38"/>
      <c r="C737" s="38"/>
      <c r="D737" s="39"/>
      <c r="E737" s="54"/>
      <c r="F737" s="41" t="str">
        <f t="shared" ca="1" si="44"/>
        <v/>
      </c>
      <c r="G737" s="42"/>
      <c r="H737" s="37"/>
      <c r="I737" s="43"/>
      <c r="J737" s="44" t="str">
        <f t="shared" si="45"/>
        <v/>
      </c>
      <c r="K737" s="45"/>
      <c r="L737" s="46" t="str">
        <f>IF(OR(K737="لم يدفع",B737=""),"",IF(K737="تأمين فقط",0,IF(K737="اشتراك 300",300,IF(F737&lt;14,IFERROR(VLOOKUP(SUBSTITUTE(SUBSTITUTE(H737,"~","~~"),"*","~*"),إعدادات_الأنواع!$A$4:$D$40,3,FALSE()),0),IFERROR(VLOOKUP(SUBSTITUTE(SUBSTITUTE(H737,"~","~~"),"*","~*"),إعدادات_الأنواع!$A$4:$D$40,4,FALSE()),0)))))</f>
        <v/>
      </c>
      <c r="M737" s="47" t="str">
        <f>IF(OR(K737="لم يدفع",B737=""),"",IFERROR(VLOOKUP(SUBSTITUTE(SUBSTITUTE(H737,"~","~~"),"*","~*"),إعدادات_الأنواع!$A$4:$E$40,5,FALSE()),0))</f>
        <v/>
      </c>
      <c r="N737" s="47" t="str">
        <f>IF(OR(K737="لم يدفع",K737="تأمين فقط",K737="اشتراك 300",B737=""),"",IFERROR(VLOOKUP(SUBSTITUTE(SUBSTITUTE(H737,"~","~~"),"*","~*"),إعدادات_الأنواع!$A$4:$F$40,6,FALSE()),0))</f>
        <v/>
      </c>
      <c r="O737" s="55" t="str">
        <f t="shared" si="46"/>
        <v/>
      </c>
      <c r="P737" s="48" t="str">
        <f t="shared" ca="1" si="47"/>
        <v/>
      </c>
      <c r="Q737" s="52"/>
      <c r="R737" s="49"/>
      <c r="S737" s="50" t="str">
        <f>IF(B737="","",COUNTA(التجديد!E737:E737))</f>
        <v/>
      </c>
      <c r="T737" s="51" t="str">
        <f>IF(B737="","",IFERROR(VLOOKUP(SUBSTITUTE(SUBSTITUTE(H737,"~","~~"),"*","~*"),إعدادات_الأنواع!$A$4:$B$40,2,FALSE()),"?"))</f>
        <v/>
      </c>
    </row>
    <row r="738" spans="1:20" ht="15" customHeight="1">
      <c r="A738" s="20" t="str">
        <f>IF(B738="","",IF(T738="?","⚠️ نوع غير معرف",T738&amp;TEXT(COUNTIFS($T$3:T738,T738),"000")))</f>
        <v/>
      </c>
      <c r="B738" s="38"/>
      <c r="C738" s="38"/>
      <c r="D738" s="39"/>
      <c r="E738" s="54"/>
      <c r="F738" s="41" t="str">
        <f t="shared" ca="1" si="44"/>
        <v/>
      </c>
      <c r="G738" s="42"/>
      <c r="H738" s="37"/>
      <c r="I738" s="43"/>
      <c r="J738" s="44" t="str">
        <f t="shared" si="45"/>
        <v/>
      </c>
      <c r="K738" s="45"/>
      <c r="L738" s="46" t="str">
        <f>IF(OR(K738="لم يدفع",B738=""),"",IF(K738="تأمين فقط",0,IF(K738="اشتراك 300",300,IF(F738&lt;14,IFERROR(VLOOKUP(SUBSTITUTE(SUBSTITUTE(H738,"~","~~"),"*","~*"),إعدادات_الأنواع!$A$4:$D$40,3,FALSE()),0),IFERROR(VLOOKUP(SUBSTITUTE(SUBSTITUTE(H738,"~","~~"),"*","~*"),إعدادات_الأنواع!$A$4:$D$40,4,FALSE()),0)))))</f>
        <v/>
      </c>
      <c r="M738" s="47" t="str">
        <f>IF(OR(K738="لم يدفع",B738=""),"",IFERROR(VLOOKUP(SUBSTITUTE(SUBSTITUTE(H738,"~","~~"),"*","~*"),إعدادات_الأنواع!$A$4:$E$40,5,FALSE()),0))</f>
        <v/>
      </c>
      <c r="N738" s="47" t="str">
        <f>IF(OR(K738="لم يدفع",K738="تأمين فقط",K738="اشتراك 300",B738=""),"",IFERROR(VLOOKUP(SUBSTITUTE(SUBSTITUTE(H738,"~","~~"),"*","~*"),إعدادات_الأنواع!$A$4:$F$40,6,FALSE()),0))</f>
        <v/>
      </c>
      <c r="O738" s="55" t="str">
        <f t="shared" si="46"/>
        <v/>
      </c>
      <c r="P738" s="48" t="str">
        <f t="shared" ca="1" si="47"/>
        <v/>
      </c>
      <c r="Q738" s="52"/>
      <c r="R738" s="49"/>
      <c r="S738" s="50" t="str">
        <f>IF(B738="","",COUNTA(التجديد!E738:E738))</f>
        <v/>
      </c>
      <c r="T738" s="51" t="str">
        <f>IF(B738="","",IFERROR(VLOOKUP(SUBSTITUTE(SUBSTITUTE(H738,"~","~~"),"*","~*"),إعدادات_الأنواع!$A$4:$B$40,2,FALSE()),"?"))</f>
        <v/>
      </c>
    </row>
    <row r="739" spans="1:20" ht="15" customHeight="1">
      <c r="A739" s="20" t="str">
        <f>IF(B739="","",IF(T739="?","⚠️ نوع غير معرف",T739&amp;TEXT(COUNTIFS($T$3:T739,T739),"000")))</f>
        <v/>
      </c>
      <c r="B739" s="38"/>
      <c r="C739" s="38"/>
      <c r="D739" s="39"/>
      <c r="E739" s="54"/>
      <c r="F739" s="41" t="str">
        <f t="shared" ca="1" si="44"/>
        <v/>
      </c>
      <c r="G739" s="42"/>
      <c r="H739" s="37"/>
      <c r="I739" s="43"/>
      <c r="J739" s="44" t="str">
        <f t="shared" si="45"/>
        <v/>
      </c>
      <c r="K739" s="45"/>
      <c r="L739" s="46" t="str">
        <f>IF(OR(K739="لم يدفع",B739=""),"",IF(K739="تأمين فقط",0,IF(K739="اشتراك 300",300,IF(F739&lt;14,IFERROR(VLOOKUP(SUBSTITUTE(SUBSTITUTE(H739,"~","~~"),"*","~*"),إعدادات_الأنواع!$A$4:$D$40,3,FALSE()),0),IFERROR(VLOOKUP(SUBSTITUTE(SUBSTITUTE(H739,"~","~~"),"*","~*"),إعدادات_الأنواع!$A$4:$D$40,4,FALSE()),0)))))</f>
        <v/>
      </c>
      <c r="M739" s="47" t="str">
        <f>IF(OR(K739="لم يدفع",B739=""),"",IFERROR(VLOOKUP(SUBSTITUTE(SUBSTITUTE(H739,"~","~~"),"*","~*"),إعدادات_الأنواع!$A$4:$E$40,5,FALSE()),0))</f>
        <v/>
      </c>
      <c r="N739" s="47" t="str">
        <f>IF(OR(K739="لم يدفع",K739="تأمين فقط",K739="اشتراك 300",B739=""),"",IFERROR(VLOOKUP(SUBSTITUTE(SUBSTITUTE(H739,"~","~~"),"*","~*"),إعدادات_الأنواع!$A$4:$F$40,6,FALSE()),0))</f>
        <v/>
      </c>
      <c r="O739" s="55" t="str">
        <f t="shared" si="46"/>
        <v/>
      </c>
      <c r="P739" s="48" t="str">
        <f t="shared" ca="1" si="47"/>
        <v/>
      </c>
      <c r="Q739" s="52"/>
      <c r="R739" s="49"/>
      <c r="S739" s="50" t="str">
        <f>IF(B739="","",COUNTA(التجديد!E739:E739))</f>
        <v/>
      </c>
      <c r="T739" s="51" t="str">
        <f>IF(B739="","",IFERROR(VLOOKUP(SUBSTITUTE(SUBSTITUTE(H739,"~","~~"),"*","~*"),إعدادات_الأنواع!$A$4:$B$40,2,FALSE()),"?"))</f>
        <v/>
      </c>
    </row>
    <row r="740" spans="1:20" ht="15" customHeight="1">
      <c r="A740" s="20" t="str">
        <f>IF(B740="","",IF(T740="?","⚠️ نوع غير معرف",T740&amp;TEXT(COUNTIFS($T$3:T740,T740),"000")))</f>
        <v/>
      </c>
      <c r="B740" s="38"/>
      <c r="C740" s="38"/>
      <c r="D740" s="39"/>
      <c r="E740" s="54"/>
      <c r="F740" s="41" t="str">
        <f t="shared" ca="1" si="44"/>
        <v/>
      </c>
      <c r="G740" s="42"/>
      <c r="H740" s="37"/>
      <c r="I740" s="43"/>
      <c r="J740" s="44" t="str">
        <f t="shared" si="45"/>
        <v/>
      </c>
      <c r="K740" s="45"/>
      <c r="L740" s="46" t="str">
        <f>IF(OR(K740="لم يدفع",B740=""),"",IF(K740="تأمين فقط",0,IF(K740="اشتراك 300",300,IF(F740&lt;14,IFERROR(VLOOKUP(SUBSTITUTE(SUBSTITUTE(H740,"~","~~"),"*","~*"),إعدادات_الأنواع!$A$4:$D$40,3,FALSE()),0),IFERROR(VLOOKUP(SUBSTITUTE(SUBSTITUTE(H740,"~","~~"),"*","~*"),إعدادات_الأنواع!$A$4:$D$40,4,FALSE()),0)))))</f>
        <v/>
      </c>
      <c r="M740" s="47" t="str">
        <f>IF(OR(K740="لم يدفع",B740=""),"",IFERROR(VLOOKUP(SUBSTITUTE(SUBSTITUTE(H740,"~","~~"),"*","~*"),إعدادات_الأنواع!$A$4:$E$40,5,FALSE()),0))</f>
        <v/>
      </c>
      <c r="N740" s="47" t="str">
        <f>IF(OR(K740="لم يدفع",K740="تأمين فقط",K740="اشتراك 300",B740=""),"",IFERROR(VLOOKUP(SUBSTITUTE(SUBSTITUTE(H740,"~","~~"),"*","~*"),إعدادات_الأنواع!$A$4:$F$40,6,FALSE()),0))</f>
        <v/>
      </c>
      <c r="O740" s="55" t="str">
        <f t="shared" si="46"/>
        <v/>
      </c>
      <c r="P740" s="48" t="str">
        <f t="shared" ca="1" si="47"/>
        <v/>
      </c>
      <c r="Q740" s="52"/>
      <c r="R740" s="49"/>
      <c r="S740" s="50" t="str">
        <f>IF(B740="","",COUNTA(التجديد!E740:E740))</f>
        <v/>
      </c>
      <c r="T740" s="51" t="str">
        <f>IF(B740="","",IFERROR(VLOOKUP(SUBSTITUTE(SUBSTITUTE(H740,"~","~~"),"*","~*"),إعدادات_الأنواع!$A$4:$B$40,2,FALSE()),"?"))</f>
        <v/>
      </c>
    </row>
    <row r="741" spans="1:20" ht="15" customHeight="1">
      <c r="A741" s="20" t="str">
        <f>IF(B741="","",IF(T741="?","⚠️ نوع غير معرف",T741&amp;TEXT(COUNTIFS($T$3:T741,T741),"000")))</f>
        <v/>
      </c>
      <c r="B741" s="38"/>
      <c r="C741" s="38"/>
      <c r="D741" s="39"/>
      <c r="E741" s="54"/>
      <c r="F741" s="41" t="str">
        <f t="shared" ca="1" si="44"/>
        <v/>
      </c>
      <c r="G741" s="42"/>
      <c r="H741" s="37"/>
      <c r="I741" s="43"/>
      <c r="J741" s="44" t="str">
        <f t="shared" si="45"/>
        <v/>
      </c>
      <c r="K741" s="45"/>
      <c r="L741" s="46" t="str">
        <f>IF(OR(K741="لم يدفع",B741=""),"",IF(K741="تأمين فقط",0,IF(K741="اشتراك 300",300,IF(F741&lt;14,IFERROR(VLOOKUP(SUBSTITUTE(SUBSTITUTE(H741,"~","~~"),"*","~*"),إعدادات_الأنواع!$A$4:$D$40,3,FALSE()),0),IFERROR(VLOOKUP(SUBSTITUTE(SUBSTITUTE(H741,"~","~~"),"*","~*"),إعدادات_الأنواع!$A$4:$D$40,4,FALSE()),0)))))</f>
        <v/>
      </c>
      <c r="M741" s="47" t="str">
        <f>IF(OR(K741="لم يدفع",B741=""),"",IFERROR(VLOOKUP(SUBSTITUTE(SUBSTITUTE(H741,"~","~~"),"*","~*"),إعدادات_الأنواع!$A$4:$E$40,5,FALSE()),0))</f>
        <v/>
      </c>
      <c r="N741" s="47" t="str">
        <f>IF(OR(K741="لم يدفع",K741="تأمين فقط",K741="اشتراك 300",B741=""),"",IFERROR(VLOOKUP(SUBSTITUTE(SUBSTITUTE(H741,"~","~~"),"*","~*"),إعدادات_الأنواع!$A$4:$F$40,6,FALSE()),0))</f>
        <v/>
      </c>
      <c r="O741" s="55" t="str">
        <f t="shared" si="46"/>
        <v/>
      </c>
      <c r="P741" s="48" t="str">
        <f t="shared" ca="1" si="47"/>
        <v/>
      </c>
      <c r="Q741" s="52"/>
      <c r="R741" s="49"/>
      <c r="S741" s="50" t="str">
        <f>IF(B741="","",COUNTA(التجديد!E741:E741))</f>
        <v/>
      </c>
      <c r="T741" s="51" t="str">
        <f>IF(B741="","",IFERROR(VLOOKUP(SUBSTITUTE(SUBSTITUTE(H741,"~","~~"),"*","~*"),إعدادات_الأنواع!$A$4:$B$40,2,FALSE()),"?"))</f>
        <v/>
      </c>
    </row>
    <row r="742" spans="1:20" ht="15" customHeight="1">
      <c r="A742" s="20" t="str">
        <f>IF(B742="","",IF(T742="?","⚠️ نوع غير معرف",T742&amp;TEXT(COUNTIFS($T$3:T742,T742),"000")))</f>
        <v/>
      </c>
      <c r="B742" s="38"/>
      <c r="C742" s="38"/>
      <c r="D742" s="39"/>
      <c r="E742" s="54"/>
      <c r="F742" s="41" t="str">
        <f t="shared" ca="1" si="44"/>
        <v/>
      </c>
      <c r="G742" s="42"/>
      <c r="H742" s="37"/>
      <c r="I742" s="43"/>
      <c r="J742" s="44" t="str">
        <f t="shared" si="45"/>
        <v/>
      </c>
      <c r="K742" s="45"/>
      <c r="L742" s="46" t="str">
        <f>IF(OR(K742="لم يدفع",B742=""),"",IF(K742="تأمين فقط",0,IF(K742="اشتراك 300",300,IF(F742&lt;14,IFERROR(VLOOKUP(SUBSTITUTE(SUBSTITUTE(H742,"~","~~"),"*","~*"),إعدادات_الأنواع!$A$4:$D$40,3,FALSE()),0),IFERROR(VLOOKUP(SUBSTITUTE(SUBSTITUTE(H742,"~","~~"),"*","~*"),إعدادات_الأنواع!$A$4:$D$40,4,FALSE()),0)))))</f>
        <v/>
      </c>
      <c r="M742" s="47" t="str">
        <f>IF(OR(K742="لم يدفع",B742=""),"",IFERROR(VLOOKUP(SUBSTITUTE(SUBSTITUTE(H742,"~","~~"),"*","~*"),إعدادات_الأنواع!$A$4:$E$40,5,FALSE()),0))</f>
        <v/>
      </c>
      <c r="N742" s="47" t="str">
        <f>IF(OR(K742="لم يدفع",K742="تأمين فقط",K742="اشتراك 300",B742=""),"",IFERROR(VLOOKUP(SUBSTITUTE(SUBSTITUTE(H742,"~","~~"),"*","~*"),إعدادات_الأنواع!$A$4:$F$40,6,FALSE()),0))</f>
        <v/>
      </c>
      <c r="O742" s="55" t="str">
        <f t="shared" si="46"/>
        <v/>
      </c>
      <c r="P742" s="48" t="str">
        <f t="shared" ca="1" si="47"/>
        <v/>
      </c>
      <c r="Q742" s="52"/>
      <c r="R742" s="49"/>
      <c r="S742" s="50" t="str">
        <f>IF(B742="","",COUNTA(التجديد!E742:E742))</f>
        <v/>
      </c>
      <c r="T742" s="51" t="str">
        <f>IF(B742="","",IFERROR(VLOOKUP(SUBSTITUTE(SUBSTITUTE(H742,"~","~~"),"*","~*"),إعدادات_الأنواع!$A$4:$B$40,2,FALSE()),"?"))</f>
        <v/>
      </c>
    </row>
    <row r="743" spans="1:20" ht="15" customHeight="1">
      <c r="A743" s="20" t="str">
        <f>IF(B743="","",IF(T743="?","⚠️ نوع غير معرف",T743&amp;TEXT(COUNTIFS($T$3:T743,T743),"000")))</f>
        <v/>
      </c>
      <c r="B743" s="38"/>
      <c r="C743" s="38"/>
      <c r="D743" s="39"/>
      <c r="E743" s="54"/>
      <c r="F743" s="41" t="str">
        <f t="shared" ca="1" si="44"/>
        <v/>
      </c>
      <c r="G743" s="42"/>
      <c r="H743" s="37"/>
      <c r="I743" s="43"/>
      <c r="J743" s="44" t="str">
        <f t="shared" si="45"/>
        <v/>
      </c>
      <c r="K743" s="45"/>
      <c r="L743" s="46" t="str">
        <f>IF(OR(K743="لم يدفع",B743=""),"",IF(K743="تأمين فقط",0,IF(K743="اشتراك 300",300,IF(F743&lt;14,IFERROR(VLOOKUP(SUBSTITUTE(SUBSTITUTE(H743,"~","~~"),"*","~*"),إعدادات_الأنواع!$A$4:$D$40,3,FALSE()),0),IFERROR(VLOOKUP(SUBSTITUTE(SUBSTITUTE(H743,"~","~~"),"*","~*"),إعدادات_الأنواع!$A$4:$D$40,4,FALSE()),0)))))</f>
        <v/>
      </c>
      <c r="M743" s="47" t="str">
        <f>IF(OR(K743="لم يدفع",B743=""),"",IFERROR(VLOOKUP(SUBSTITUTE(SUBSTITUTE(H743,"~","~~"),"*","~*"),إعدادات_الأنواع!$A$4:$E$40,5,FALSE()),0))</f>
        <v/>
      </c>
      <c r="N743" s="47" t="str">
        <f>IF(OR(K743="لم يدفع",K743="تأمين فقط",K743="اشتراك 300",B743=""),"",IFERROR(VLOOKUP(SUBSTITUTE(SUBSTITUTE(H743,"~","~~"),"*","~*"),إعدادات_الأنواع!$A$4:$F$40,6,FALSE()),0))</f>
        <v/>
      </c>
      <c r="O743" s="55" t="str">
        <f t="shared" si="46"/>
        <v/>
      </c>
      <c r="P743" s="48" t="str">
        <f t="shared" ca="1" si="47"/>
        <v/>
      </c>
      <c r="Q743" s="52"/>
      <c r="R743" s="49"/>
      <c r="S743" s="50" t="str">
        <f>IF(B743="","",COUNTA(التجديد!E743:E743))</f>
        <v/>
      </c>
      <c r="T743" s="51" t="str">
        <f>IF(B743="","",IFERROR(VLOOKUP(SUBSTITUTE(SUBSTITUTE(H743,"~","~~"),"*","~*"),إعدادات_الأنواع!$A$4:$B$40,2,FALSE()),"?"))</f>
        <v/>
      </c>
    </row>
    <row r="744" spans="1:20" ht="15" customHeight="1">
      <c r="A744" s="20" t="str">
        <f>IF(B744="","",IF(T744="?","⚠️ نوع غير معرف",T744&amp;TEXT(COUNTIFS($T$3:T744,T744),"000")))</f>
        <v/>
      </c>
      <c r="B744" s="38"/>
      <c r="C744" s="38"/>
      <c r="D744" s="39"/>
      <c r="E744" s="54"/>
      <c r="F744" s="41" t="str">
        <f t="shared" ca="1" si="44"/>
        <v/>
      </c>
      <c r="G744" s="42"/>
      <c r="H744" s="37"/>
      <c r="I744" s="43"/>
      <c r="J744" s="44" t="str">
        <f t="shared" si="45"/>
        <v/>
      </c>
      <c r="K744" s="45"/>
      <c r="L744" s="46" t="str">
        <f>IF(OR(K744="لم يدفع",B744=""),"",IF(K744="تأمين فقط",0,IF(K744="اشتراك 300",300,IF(F744&lt;14,IFERROR(VLOOKUP(SUBSTITUTE(SUBSTITUTE(H744,"~","~~"),"*","~*"),إعدادات_الأنواع!$A$4:$D$40,3,FALSE()),0),IFERROR(VLOOKUP(SUBSTITUTE(SUBSTITUTE(H744,"~","~~"),"*","~*"),إعدادات_الأنواع!$A$4:$D$40,4,FALSE()),0)))))</f>
        <v/>
      </c>
      <c r="M744" s="47" t="str">
        <f>IF(OR(K744="لم يدفع",B744=""),"",IFERROR(VLOOKUP(SUBSTITUTE(SUBSTITUTE(H744,"~","~~"),"*","~*"),إعدادات_الأنواع!$A$4:$E$40,5,FALSE()),0))</f>
        <v/>
      </c>
      <c r="N744" s="47" t="str">
        <f>IF(OR(K744="لم يدفع",K744="تأمين فقط",K744="اشتراك 300",B744=""),"",IFERROR(VLOOKUP(SUBSTITUTE(SUBSTITUTE(H744,"~","~~"),"*","~*"),إعدادات_الأنواع!$A$4:$F$40,6,FALSE()),0))</f>
        <v/>
      </c>
      <c r="O744" s="55" t="str">
        <f t="shared" si="46"/>
        <v/>
      </c>
      <c r="P744" s="48" t="str">
        <f t="shared" ca="1" si="47"/>
        <v/>
      </c>
      <c r="Q744" s="52"/>
      <c r="R744" s="49"/>
      <c r="S744" s="50" t="str">
        <f>IF(B744="","",COUNTA(التجديد!E744:E744))</f>
        <v/>
      </c>
      <c r="T744" s="51" t="str">
        <f>IF(B744="","",IFERROR(VLOOKUP(SUBSTITUTE(SUBSTITUTE(H744,"~","~~"),"*","~*"),إعدادات_الأنواع!$A$4:$B$40,2,FALSE()),"?"))</f>
        <v/>
      </c>
    </row>
    <row r="745" spans="1:20" ht="15" customHeight="1">
      <c r="A745" s="20" t="str">
        <f>IF(B745="","",IF(T745="?","⚠️ نوع غير معرف",T745&amp;TEXT(COUNTIFS($T$3:T745,T745),"000")))</f>
        <v/>
      </c>
      <c r="B745" s="38"/>
      <c r="C745" s="38"/>
      <c r="D745" s="39"/>
      <c r="E745" s="54"/>
      <c r="F745" s="41" t="str">
        <f t="shared" ca="1" si="44"/>
        <v/>
      </c>
      <c r="G745" s="42"/>
      <c r="H745" s="37"/>
      <c r="I745" s="43"/>
      <c r="J745" s="44" t="str">
        <f t="shared" si="45"/>
        <v/>
      </c>
      <c r="K745" s="45"/>
      <c r="L745" s="46" t="str">
        <f>IF(OR(K745="لم يدفع",B745=""),"",IF(K745="تأمين فقط",0,IF(K745="اشتراك 300",300,IF(F745&lt;14,IFERROR(VLOOKUP(SUBSTITUTE(SUBSTITUTE(H745,"~","~~"),"*","~*"),إعدادات_الأنواع!$A$4:$D$40,3,FALSE()),0),IFERROR(VLOOKUP(SUBSTITUTE(SUBSTITUTE(H745,"~","~~"),"*","~*"),إعدادات_الأنواع!$A$4:$D$40,4,FALSE()),0)))))</f>
        <v/>
      </c>
      <c r="M745" s="47" t="str">
        <f>IF(OR(K745="لم يدفع",B745=""),"",IFERROR(VLOOKUP(SUBSTITUTE(SUBSTITUTE(H745,"~","~~"),"*","~*"),إعدادات_الأنواع!$A$4:$E$40,5,FALSE()),0))</f>
        <v/>
      </c>
      <c r="N745" s="47" t="str">
        <f>IF(OR(K745="لم يدفع",K745="تأمين فقط",K745="اشتراك 300",B745=""),"",IFERROR(VLOOKUP(SUBSTITUTE(SUBSTITUTE(H745,"~","~~"),"*","~*"),إعدادات_الأنواع!$A$4:$F$40,6,FALSE()),0))</f>
        <v/>
      </c>
      <c r="O745" s="55" t="str">
        <f t="shared" si="46"/>
        <v/>
      </c>
      <c r="P745" s="48" t="str">
        <f t="shared" ca="1" si="47"/>
        <v/>
      </c>
      <c r="Q745" s="52"/>
      <c r="R745" s="49"/>
      <c r="S745" s="50" t="str">
        <f>IF(B745="","",COUNTA(التجديد!E745:E745))</f>
        <v/>
      </c>
      <c r="T745" s="51" t="str">
        <f>IF(B745="","",IFERROR(VLOOKUP(SUBSTITUTE(SUBSTITUTE(H745,"~","~~"),"*","~*"),إعدادات_الأنواع!$A$4:$B$40,2,FALSE()),"?"))</f>
        <v/>
      </c>
    </row>
    <row r="746" spans="1:20" ht="15" customHeight="1">
      <c r="A746" s="20" t="str">
        <f>IF(B746="","",IF(T746="?","⚠️ نوع غير معرف",T746&amp;TEXT(COUNTIFS($T$3:T746,T746),"000")))</f>
        <v/>
      </c>
      <c r="B746" s="38"/>
      <c r="C746" s="38"/>
      <c r="D746" s="39"/>
      <c r="E746" s="54"/>
      <c r="F746" s="41" t="str">
        <f t="shared" ca="1" si="44"/>
        <v/>
      </c>
      <c r="G746" s="42"/>
      <c r="H746" s="37"/>
      <c r="I746" s="43"/>
      <c r="J746" s="44" t="str">
        <f t="shared" si="45"/>
        <v/>
      </c>
      <c r="K746" s="45"/>
      <c r="L746" s="46" t="str">
        <f>IF(OR(K746="لم يدفع",B746=""),"",IF(K746="تأمين فقط",0,IF(K746="اشتراك 300",300,IF(F746&lt;14,IFERROR(VLOOKUP(SUBSTITUTE(SUBSTITUTE(H746,"~","~~"),"*","~*"),إعدادات_الأنواع!$A$4:$D$40,3,FALSE()),0),IFERROR(VLOOKUP(SUBSTITUTE(SUBSTITUTE(H746,"~","~~"),"*","~*"),إعدادات_الأنواع!$A$4:$D$40,4,FALSE()),0)))))</f>
        <v/>
      </c>
      <c r="M746" s="47" t="str">
        <f>IF(OR(K746="لم يدفع",B746=""),"",IFERROR(VLOOKUP(SUBSTITUTE(SUBSTITUTE(H746,"~","~~"),"*","~*"),إعدادات_الأنواع!$A$4:$E$40,5,FALSE()),0))</f>
        <v/>
      </c>
      <c r="N746" s="47" t="str">
        <f>IF(OR(K746="لم يدفع",K746="تأمين فقط",K746="اشتراك 300",B746=""),"",IFERROR(VLOOKUP(SUBSTITUTE(SUBSTITUTE(H746,"~","~~"),"*","~*"),إعدادات_الأنواع!$A$4:$F$40,6,FALSE()),0))</f>
        <v/>
      </c>
      <c r="O746" s="55" t="str">
        <f t="shared" si="46"/>
        <v/>
      </c>
      <c r="P746" s="48" t="str">
        <f t="shared" ca="1" si="47"/>
        <v/>
      </c>
      <c r="Q746" s="52"/>
      <c r="R746" s="49"/>
      <c r="S746" s="50" t="str">
        <f>IF(B746="","",COUNTA(التجديد!E746:E746))</f>
        <v/>
      </c>
      <c r="T746" s="51" t="str">
        <f>IF(B746="","",IFERROR(VLOOKUP(SUBSTITUTE(SUBSTITUTE(H746,"~","~~"),"*","~*"),إعدادات_الأنواع!$A$4:$B$40,2,FALSE()),"?"))</f>
        <v/>
      </c>
    </row>
    <row r="747" spans="1:20" ht="15" customHeight="1">
      <c r="A747" s="20" t="str">
        <f>IF(B747="","",IF(T747="?","⚠️ نوع غير معرف",T747&amp;TEXT(COUNTIFS($T$3:T747,T747),"000")))</f>
        <v/>
      </c>
      <c r="B747" s="38"/>
      <c r="C747" s="38"/>
      <c r="D747" s="39"/>
      <c r="E747" s="54"/>
      <c r="F747" s="41" t="str">
        <f t="shared" ca="1" si="44"/>
        <v/>
      </c>
      <c r="G747" s="42"/>
      <c r="H747" s="37"/>
      <c r="I747" s="43"/>
      <c r="J747" s="44" t="str">
        <f t="shared" si="45"/>
        <v/>
      </c>
      <c r="K747" s="45"/>
      <c r="L747" s="46" t="str">
        <f>IF(OR(K747="لم يدفع",B747=""),"",IF(K747="تأمين فقط",0,IF(K747="اشتراك 300",300,IF(F747&lt;14,IFERROR(VLOOKUP(SUBSTITUTE(SUBSTITUTE(H747,"~","~~"),"*","~*"),إعدادات_الأنواع!$A$4:$D$40,3,FALSE()),0),IFERROR(VLOOKUP(SUBSTITUTE(SUBSTITUTE(H747,"~","~~"),"*","~*"),إعدادات_الأنواع!$A$4:$D$40,4,FALSE()),0)))))</f>
        <v/>
      </c>
      <c r="M747" s="47" t="str">
        <f>IF(OR(K747="لم يدفع",B747=""),"",IFERROR(VLOOKUP(SUBSTITUTE(SUBSTITUTE(H747,"~","~~"),"*","~*"),إعدادات_الأنواع!$A$4:$E$40,5,FALSE()),0))</f>
        <v/>
      </c>
      <c r="N747" s="47" t="str">
        <f>IF(OR(K747="لم يدفع",K747="تأمين فقط",K747="اشتراك 300",B747=""),"",IFERROR(VLOOKUP(SUBSTITUTE(SUBSTITUTE(H747,"~","~~"),"*","~*"),إعدادات_الأنواع!$A$4:$F$40,6,FALSE()),0))</f>
        <v/>
      </c>
      <c r="O747" s="55" t="str">
        <f t="shared" si="46"/>
        <v/>
      </c>
      <c r="P747" s="48" t="str">
        <f t="shared" ca="1" si="47"/>
        <v/>
      </c>
      <c r="Q747" s="52"/>
      <c r="R747" s="49"/>
      <c r="S747" s="50" t="str">
        <f>IF(B747="","",COUNTA(التجديد!E747:E747))</f>
        <v/>
      </c>
      <c r="T747" s="51" t="str">
        <f>IF(B747="","",IFERROR(VLOOKUP(SUBSTITUTE(SUBSTITUTE(H747,"~","~~"),"*","~*"),إعدادات_الأنواع!$A$4:$B$40,2,FALSE()),"?"))</f>
        <v/>
      </c>
    </row>
    <row r="748" spans="1:20" ht="15" customHeight="1">
      <c r="A748" s="20" t="str">
        <f>IF(B748="","",IF(T748="?","⚠️ نوع غير معرف",T748&amp;TEXT(COUNTIFS($T$3:T748,T748),"000")))</f>
        <v/>
      </c>
      <c r="B748" s="38"/>
      <c r="C748" s="38"/>
      <c r="D748" s="39"/>
      <c r="E748" s="54"/>
      <c r="F748" s="41" t="str">
        <f t="shared" ca="1" si="44"/>
        <v/>
      </c>
      <c r="G748" s="42"/>
      <c r="H748" s="37"/>
      <c r="I748" s="43"/>
      <c r="J748" s="44" t="str">
        <f t="shared" si="45"/>
        <v/>
      </c>
      <c r="K748" s="45"/>
      <c r="L748" s="46" t="str">
        <f>IF(OR(K748="لم يدفع",B748=""),"",IF(K748="تأمين فقط",0,IF(K748="اشتراك 300",300,IF(F748&lt;14,IFERROR(VLOOKUP(SUBSTITUTE(SUBSTITUTE(H748,"~","~~"),"*","~*"),إعدادات_الأنواع!$A$4:$D$40,3,FALSE()),0),IFERROR(VLOOKUP(SUBSTITUTE(SUBSTITUTE(H748,"~","~~"),"*","~*"),إعدادات_الأنواع!$A$4:$D$40,4,FALSE()),0)))))</f>
        <v/>
      </c>
      <c r="M748" s="47" t="str">
        <f>IF(OR(K748="لم يدفع",B748=""),"",IFERROR(VLOOKUP(SUBSTITUTE(SUBSTITUTE(H748,"~","~~"),"*","~*"),إعدادات_الأنواع!$A$4:$E$40,5,FALSE()),0))</f>
        <v/>
      </c>
      <c r="N748" s="47" t="str">
        <f>IF(OR(K748="لم يدفع",K748="تأمين فقط",K748="اشتراك 300",B748=""),"",IFERROR(VLOOKUP(SUBSTITUTE(SUBSTITUTE(H748,"~","~~"),"*","~*"),إعدادات_الأنواع!$A$4:$F$40,6,FALSE()),0))</f>
        <v/>
      </c>
      <c r="O748" s="55" t="str">
        <f t="shared" si="46"/>
        <v/>
      </c>
      <c r="P748" s="48" t="str">
        <f t="shared" ca="1" si="47"/>
        <v/>
      </c>
      <c r="Q748" s="52"/>
      <c r="R748" s="49"/>
      <c r="S748" s="50" t="str">
        <f>IF(B748="","",COUNTA(التجديد!E748:E748))</f>
        <v/>
      </c>
      <c r="T748" s="51" t="str">
        <f>IF(B748="","",IFERROR(VLOOKUP(SUBSTITUTE(SUBSTITUTE(H748,"~","~~"),"*","~*"),إعدادات_الأنواع!$A$4:$B$40,2,FALSE()),"?"))</f>
        <v/>
      </c>
    </row>
    <row r="749" spans="1:20" ht="15" customHeight="1">
      <c r="A749" s="20" t="str">
        <f>IF(B749="","",IF(T749="?","⚠️ نوع غير معرف",T749&amp;TEXT(COUNTIFS($T$3:T749,T749),"000")))</f>
        <v/>
      </c>
      <c r="B749" s="38"/>
      <c r="C749" s="38"/>
      <c r="D749" s="39"/>
      <c r="E749" s="54"/>
      <c r="F749" s="41" t="str">
        <f t="shared" ca="1" si="44"/>
        <v/>
      </c>
      <c r="G749" s="42"/>
      <c r="H749" s="37"/>
      <c r="I749" s="43"/>
      <c r="J749" s="44" t="str">
        <f t="shared" si="45"/>
        <v/>
      </c>
      <c r="K749" s="45"/>
      <c r="L749" s="46" t="str">
        <f>IF(OR(K749="لم يدفع",B749=""),"",IF(K749="تأمين فقط",0,IF(K749="اشتراك 300",300,IF(F749&lt;14,IFERROR(VLOOKUP(SUBSTITUTE(SUBSTITUTE(H749,"~","~~"),"*","~*"),إعدادات_الأنواع!$A$4:$D$40,3,FALSE()),0),IFERROR(VLOOKUP(SUBSTITUTE(SUBSTITUTE(H749,"~","~~"),"*","~*"),إعدادات_الأنواع!$A$4:$D$40,4,FALSE()),0)))))</f>
        <v/>
      </c>
      <c r="M749" s="47" t="str">
        <f>IF(OR(K749="لم يدفع",B749=""),"",IFERROR(VLOOKUP(SUBSTITUTE(SUBSTITUTE(H749,"~","~~"),"*","~*"),إعدادات_الأنواع!$A$4:$E$40,5,FALSE()),0))</f>
        <v/>
      </c>
      <c r="N749" s="47" t="str">
        <f>IF(OR(K749="لم يدفع",K749="تأمين فقط",K749="اشتراك 300",B749=""),"",IFERROR(VLOOKUP(SUBSTITUTE(SUBSTITUTE(H749,"~","~~"),"*","~*"),إعدادات_الأنواع!$A$4:$F$40,6,FALSE()),0))</f>
        <v/>
      </c>
      <c r="O749" s="55" t="str">
        <f t="shared" si="46"/>
        <v/>
      </c>
      <c r="P749" s="48" t="str">
        <f t="shared" ca="1" si="47"/>
        <v/>
      </c>
      <c r="Q749" s="52"/>
      <c r="R749" s="49"/>
      <c r="S749" s="50" t="str">
        <f>IF(B749="","",COUNTA(التجديد!E749:E749))</f>
        <v/>
      </c>
      <c r="T749" s="51" t="str">
        <f>IF(B749="","",IFERROR(VLOOKUP(SUBSTITUTE(SUBSTITUTE(H749,"~","~~"),"*","~*"),إعدادات_الأنواع!$A$4:$B$40,2,FALSE()),"?"))</f>
        <v/>
      </c>
    </row>
    <row r="750" spans="1:20" ht="15" customHeight="1">
      <c r="A750" s="20" t="str">
        <f>IF(B750="","",IF(T750="?","⚠️ نوع غير معرف",T750&amp;TEXT(COUNTIFS($T$3:T750,T750),"000")))</f>
        <v/>
      </c>
      <c r="B750" s="38"/>
      <c r="C750" s="38"/>
      <c r="D750" s="39"/>
      <c r="E750" s="54"/>
      <c r="F750" s="41" t="str">
        <f t="shared" ca="1" si="44"/>
        <v/>
      </c>
      <c r="G750" s="42"/>
      <c r="H750" s="37"/>
      <c r="I750" s="43"/>
      <c r="J750" s="44" t="str">
        <f t="shared" si="45"/>
        <v/>
      </c>
      <c r="K750" s="45"/>
      <c r="L750" s="46" t="str">
        <f>IF(OR(K750="لم يدفع",B750=""),"",IF(K750="تأمين فقط",0,IF(K750="اشتراك 300",300,IF(F750&lt;14,IFERROR(VLOOKUP(SUBSTITUTE(SUBSTITUTE(H750,"~","~~"),"*","~*"),إعدادات_الأنواع!$A$4:$D$40,3,FALSE()),0),IFERROR(VLOOKUP(SUBSTITUTE(SUBSTITUTE(H750,"~","~~"),"*","~*"),إعدادات_الأنواع!$A$4:$D$40,4,FALSE()),0)))))</f>
        <v/>
      </c>
      <c r="M750" s="47" t="str">
        <f>IF(OR(K750="لم يدفع",B750=""),"",IFERROR(VLOOKUP(SUBSTITUTE(SUBSTITUTE(H750,"~","~~"),"*","~*"),إعدادات_الأنواع!$A$4:$E$40,5,FALSE()),0))</f>
        <v/>
      </c>
      <c r="N750" s="47" t="str">
        <f>IF(OR(K750="لم يدفع",K750="تأمين فقط",K750="اشتراك 300",B750=""),"",IFERROR(VLOOKUP(SUBSTITUTE(SUBSTITUTE(H750,"~","~~"),"*","~*"),إعدادات_الأنواع!$A$4:$F$40,6,FALSE()),0))</f>
        <v/>
      </c>
      <c r="O750" s="55" t="str">
        <f t="shared" si="46"/>
        <v/>
      </c>
      <c r="P750" s="48" t="str">
        <f t="shared" ca="1" si="47"/>
        <v/>
      </c>
      <c r="Q750" s="52"/>
      <c r="R750" s="49"/>
      <c r="S750" s="50" t="str">
        <f>IF(B750="","",COUNTA(التجديد!E750:E750))</f>
        <v/>
      </c>
      <c r="T750" s="51" t="str">
        <f>IF(B750="","",IFERROR(VLOOKUP(SUBSTITUTE(SUBSTITUTE(H750,"~","~~"),"*","~*"),إعدادات_الأنواع!$A$4:$B$40,2,FALSE()),"?"))</f>
        <v/>
      </c>
    </row>
    <row r="751" spans="1:20" ht="15" customHeight="1">
      <c r="A751" s="20" t="str">
        <f>IF(B751="","",IF(T751="?","⚠️ نوع غير معرف",T751&amp;TEXT(COUNTIFS($T$3:T751,T751),"000")))</f>
        <v/>
      </c>
      <c r="B751" s="38"/>
      <c r="C751" s="38"/>
      <c r="D751" s="39"/>
      <c r="E751" s="54"/>
      <c r="F751" s="41" t="str">
        <f t="shared" ca="1" si="44"/>
        <v/>
      </c>
      <c r="G751" s="42"/>
      <c r="H751" s="37"/>
      <c r="I751" s="43"/>
      <c r="J751" s="44" t="str">
        <f t="shared" si="45"/>
        <v/>
      </c>
      <c r="K751" s="45"/>
      <c r="L751" s="46" t="str">
        <f>IF(OR(K751="لم يدفع",B751=""),"",IF(K751="تأمين فقط",0,IF(K751="اشتراك 300",300,IF(F751&lt;14,IFERROR(VLOOKUP(SUBSTITUTE(SUBSTITUTE(H751,"~","~~"),"*","~*"),إعدادات_الأنواع!$A$4:$D$40,3,FALSE()),0),IFERROR(VLOOKUP(SUBSTITUTE(SUBSTITUTE(H751,"~","~~"),"*","~*"),إعدادات_الأنواع!$A$4:$D$40,4,FALSE()),0)))))</f>
        <v/>
      </c>
      <c r="M751" s="47" t="str">
        <f>IF(OR(K751="لم يدفع",B751=""),"",IFERROR(VLOOKUP(SUBSTITUTE(SUBSTITUTE(H751,"~","~~"),"*","~*"),إعدادات_الأنواع!$A$4:$E$40,5,FALSE()),0))</f>
        <v/>
      </c>
      <c r="N751" s="47" t="str">
        <f>IF(OR(K751="لم يدفع",K751="تأمين فقط",K751="اشتراك 300",B751=""),"",IFERROR(VLOOKUP(SUBSTITUTE(SUBSTITUTE(H751,"~","~~"),"*","~*"),إعدادات_الأنواع!$A$4:$F$40,6,FALSE()),0))</f>
        <v/>
      </c>
      <c r="O751" s="55" t="str">
        <f t="shared" si="46"/>
        <v/>
      </c>
      <c r="P751" s="48" t="str">
        <f t="shared" ca="1" si="47"/>
        <v/>
      </c>
      <c r="Q751" s="52"/>
      <c r="R751" s="49"/>
      <c r="S751" s="50" t="str">
        <f>IF(B751="","",COUNTA(التجديد!E751:E751))</f>
        <v/>
      </c>
      <c r="T751" s="51" t="str">
        <f>IF(B751="","",IFERROR(VLOOKUP(SUBSTITUTE(SUBSTITUTE(H751,"~","~~"),"*","~*"),إعدادات_الأنواع!$A$4:$B$40,2,FALSE()),"?"))</f>
        <v/>
      </c>
    </row>
    <row r="752" spans="1:20" ht="15" customHeight="1">
      <c r="A752" s="20" t="str">
        <f>IF(B752="","",IF(T752="?","⚠️ نوع غير معرف",T752&amp;TEXT(COUNTIFS($T$3:T752,T752),"000")))</f>
        <v/>
      </c>
      <c r="B752" s="38"/>
      <c r="C752" s="38"/>
      <c r="D752" s="39"/>
      <c r="E752" s="54"/>
      <c r="F752" s="41" t="str">
        <f t="shared" ca="1" si="44"/>
        <v/>
      </c>
      <c r="G752" s="42"/>
      <c r="H752" s="37"/>
      <c r="I752" s="43"/>
      <c r="J752" s="44" t="str">
        <f t="shared" si="45"/>
        <v/>
      </c>
      <c r="K752" s="45"/>
      <c r="L752" s="46" t="str">
        <f>IF(OR(K752="لم يدفع",B752=""),"",IF(K752="تأمين فقط",0,IF(K752="اشتراك 300",300,IF(F752&lt;14,IFERROR(VLOOKUP(SUBSTITUTE(SUBSTITUTE(H752,"~","~~"),"*","~*"),إعدادات_الأنواع!$A$4:$D$40,3,FALSE()),0),IFERROR(VLOOKUP(SUBSTITUTE(SUBSTITUTE(H752,"~","~~"),"*","~*"),إعدادات_الأنواع!$A$4:$D$40,4,FALSE()),0)))))</f>
        <v/>
      </c>
      <c r="M752" s="47" t="str">
        <f>IF(OR(K752="لم يدفع",B752=""),"",IFERROR(VLOOKUP(SUBSTITUTE(SUBSTITUTE(H752,"~","~~"),"*","~*"),إعدادات_الأنواع!$A$4:$E$40,5,FALSE()),0))</f>
        <v/>
      </c>
      <c r="N752" s="47" t="str">
        <f>IF(OR(K752="لم يدفع",K752="تأمين فقط",K752="اشتراك 300",B752=""),"",IFERROR(VLOOKUP(SUBSTITUTE(SUBSTITUTE(H752,"~","~~"),"*","~*"),إعدادات_الأنواع!$A$4:$F$40,6,FALSE()),0))</f>
        <v/>
      </c>
      <c r="O752" s="55" t="str">
        <f t="shared" si="46"/>
        <v/>
      </c>
      <c r="P752" s="48" t="str">
        <f t="shared" ca="1" si="47"/>
        <v/>
      </c>
      <c r="Q752" s="52"/>
      <c r="R752" s="49"/>
      <c r="S752" s="50" t="str">
        <f>IF(B752="","",COUNTA(التجديد!E752:E752))</f>
        <v/>
      </c>
      <c r="T752" s="51" t="str">
        <f>IF(B752="","",IFERROR(VLOOKUP(SUBSTITUTE(SUBSTITUTE(H752,"~","~~"),"*","~*"),إعدادات_الأنواع!$A$4:$B$40,2,FALSE()),"?"))</f>
        <v/>
      </c>
    </row>
    <row r="753" spans="1:20" ht="15" customHeight="1">
      <c r="A753" s="20" t="str">
        <f>IF(B753="","",IF(T753="?","⚠️ نوع غير معرف",T753&amp;TEXT(COUNTIFS($T$3:T753,T753),"000")))</f>
        <v/>
      </c>
      <c r="B753" s="38"/>
      <c r="C753" s="38"/>
      <c r="D753" s="39"/>
      <c r="E753" s="54"/>
      <c r="F753" s="41" t="str">
        <f t="shared" ca="1" si="44"/>
        <v/>
      </c>
      <c r="G753" s="42"/>
      <c r="H753" s="37"/>
      <c r="I753" s="43"/>
      <c r="J753" s="44" t="str">
        <f t="shared" si="45"/>
        <v/>
      </c>
      <c r="K753" s="45"/>
      <c r="L753" s="46" t="str">
        <f>IF(OR(K753="لم يدفع",B753=""),"",IF(K753="تأمين فقط",0,IF(K753="اشتراك 300",300,IF(F753&lt;14,IFERROR(VLOOKUP(SUBSTITUTE(SUBSTITUTE(H753,"~","~~"),"*","~*"),إعدادات_الأنواع!$A$4:$D$40,3,FALSE()),0),IFERROR(VLOOKUP(SUBSTITUTE(SUBSTITUTE(H753,"~","~~"),"*","~*"),إعدادات_الأنواع!$A$4:$D$40,4,FALSE()),0)))))</f>
        <v/>
      </c>
      <c r="M753" s="47" t="str">
        <f>IF(OR(K753="لم يدفع",B753=""),"",IFERROR(VLOOKUP(SUBSTITUTE(SUBSTITUTE(H753,"~","~~"),"*","~*"),إعدادات_الأنواع!$A$4:$E$40,5,FALSE()),0))</f>
        <v/>
      </c>
      <c r="N753" s="47" t="str">
        <f>IF(OR(K753="لم يدفع",K753="تأمين فقط",K753="اشتراك 300",B753=""),"",IFERROR(VLOOKUP(SUBSTITUTE(SUBSTITUTE(H753,"~","~~"),"*","~*"),إعدادات_الأنواع!$A$4:$F$40,6,FALSE()),0))</f>
        <v/>
      </c>
      <c r="O753" s="55" t="str">
        <f t="shared" si="46"/>
        <v/>
      </c>
      <c r="P753" s="48" t="str">
        <f t="shared" ca="1" si="47"/>
        <v/>
      </c>
      <c r="Q753" s="52"/>
      <c r="R753" s="49"/>
      <c r="S753" s="50" t="str">
        <f>IF(B753="","",COUNTA(التجديد!E753:E753))</f>
        <v/>
      </c>
      <c r="T753" s="51" t="str">
        <f>IF(B753="","",IFERROR(VLOOKUP(SUBSTITUTE(SUBSTITUTE(H753,"~","~~"),"*","~*"),إعدادات_الأنواع!$A$4:$B$40,2,FALSE()),"?"))</f>
        <v/>
      </c>
    </row>
    <row r="754" spans="1:20" ht="15" customHeight="1">
      <c r="A754" s="20" t="str">
        <f>IF(B754="","",IF(T754="?","⚠️ نوع غير معرف",T754&amp;TEXT(COUNTIFS($T$3:T754,T754),"000")))</f>
        <v/>
      </c>
      <c r="B754" s="38"/>
      <c r="C754" s="38"/>
      <c r="D754" s="39"/>
      <c r="E754" s="54"/>
      <c r="F754" s="41" t="str">
        <f t="shared" ca="1" si="44"/>
        <v/>
      </c>
      <c r="G754" s="42"/>
      <c r="H754" s="37"/>
      <c r="I754" s="43"/>
      <c r="J754" s="44" t="str">
        <f t="shared" si="45"/>
        <v/>
      </c>
      <c r="K754" s="45"/>
      <c r="L754" s="46" t="str">
        <f>IF(OR(K754="لم يدفع",B754=""),"",IF(K754="تأمين فقط",0,IF(K754="اشتراك 300",300,IF(F754&lt;14,IFERROR(VLOOKUP(SUBSTITUTE(SUBSTITUTE(H754,"~","~~"),"*","~*"),إعدادات_الأنواع!$A$4:$D$40,3,FALSE()),0),IFERROR(VLOOKUP(SUBSTITUTE(SUBSTITUTE(H754,"~","~~"),"*","~*"),إعدادات_الأنواع!$A$4:$D$40,4,FALSE()),0)))))</f>
        <v/>
      </c>
      <c r="M754" s="47" t="str">
        <f>IF(OR(K754="لم يدفع",B754=""),"",IFERROR(VLOOKUP(SUBSTITUTE(SUBSTITUTE(H754,"~","~~"),"*","~*"),إعدادات_الأنواع!$A$4:$E$40,5,FALSE()),0))</f>
        <v/>
      </c>
      <c r="N754" s="47" t="str">
        <f>IF(OR(K754="لم يدفع",K754="تأمين فقط",K754="اشتراك 300",B754=""),"",IFERROR(VLOOKUP(SUBSTITUTE(SUBSTITUTE(H754,"~","~~"),"*","~*"),إعدادات_الأنواع!$A$4:$F$40,6,FALSE()),0))</f>
        <v/>
      </c>
      <c r="O754" s="55" t="str">
        <f t="shared" si="46"/>
        <v/>
      </c>
      <c r="P754" s="48" t="str">
        <f t="shared" ca="1" si="47"/>
        <v/>
      </c>
      <c r="Q754" s="52"/>
      <c r="R754" s="49"/>
      <c r="S754" s="50" t="str">
        <f>IF(B754="","",COUNTA(التجديد!E754:E754))</f>
        <v/>
      </c>
      <c r="T754" s="51" t="str">
        <f>IF(B754="","",IFERROR(VLOOKUP(SUBSTITUTE(SUBSTITUTE(H754,"~","~~"),"*","~*"),إعدادات_الأنواع!$A$4:$B$40,2,FALSE()),"?"))</f>
        <v/>
      </c>
    </row>
    <row r="755" spans="1:20" ht="15" customHeight="1">
      <c r="A755" s="20" t="str">
        <f>IF(B755="","",IF(T755="?","⚠️ نوع غير معرف",T755&amp;TEXT(COUNTIFS($T$3:T755,T755),"000")))</f>
        <v/>
      </c>
      <c r="B755" s="38"/>
      <c r="C755" s="38"/>
      <c r="D755" s="39"/>
      <c r="E755" s="54"/>
      <c r="F755" s="41" t="str">
        <f t="shared" ca="1" si="44"/>
        <v/>
      </c>
      <c r="G755" s="42"/>
      <c r="H755" s="37"/>
      <c r="I755" s="43"/>
      <c r="J755" s="44" t="str">
        <f t="shared" si="45"/>
        <v/>
      </c>
      <c r="K755" s="45"/>
      <c r="L755" s="46" t="str">
        <f>IF(OR(K755="لم يدفع",B755=""),"",IF(K755="تأمين فقط",0,IF(K755="اشتراك 300",300,IF(F755&lt;14,IFERROR(VLOOKUP(SUBSTITUTE(SUBSTITUTE(H755,"~","~~"),"*","~*"),إعدادات_الأنواع!$A$4:$D$40,3,FALSE()),0),IFERROR(VLOOKUP(SUBSTITUTE(SUBSTITUTE(H755,"~","~~"),"*","~*"),إعدادات_الأنواع!$A$4:$D$40,4,FALSE()),0)))))</f>
        <v/>
      </c>
      <c r="M755" s="47" t="str">
        <f>IF(OR(K755="لم يدفع",B755=""),"",IFERROR(VLOOKUP(SUBSTITUTE(SUBSTITUTE(H755,"~","~~"),"*","~*"),إعدادات_الأنواع!$A$4:$E$40,5,FALSE()),0))</f>
        <v/>
      </c>
      <c r="N755" s="47" t="str">
        <f>IF(OR(K755="لم يدفع",K755="تأمين فقط",K755="اشتراك 300",B755=""),"",IFERROR(VLOOKUP(SUBSTITUTE(SUBSTITUTE(H755,"~","~~"),"*","~*"),إعدادات_الأنواع!$A$4:$F$40,6,FALSE()),0))</f>
        <v/>
      </c>
      <c r="O755" s="55" t="str">
        <f t="shared" si="46"/>
        <v/>
      </c>
      <c r="P755" s="48" t="str">
        <f t="shared" ca="1" si="47"/>
        <v/>
      </c>
      <c r="Q755" s="52"/>
      <c r="R755" s="49"/>
      <c r="S755" s="50" t="str">
        <f>IF(B755="","",COUNTA(التجديد!E755:E755))</f>
        <v/>
      </c>
      <c r="T755" s="51" t="str">
        <f>IF(B755="","",IFERROR(VLOOKUP(SUBSTITUTE(SUBSTITUTE(H755,"~","~~"),"*","~*"),إعدادات_الأنواع!$A$4:$B$40,2,FALSE()),"?"))</f>
        <v/>
      </c>
    </row>
    <row r="756" spans="1:20" ht="15" customHeight="1">
      <c r="A756" s="20" t="str">
        <f>IF(B756="","",IF(T756="?","⚠️ نوع غير معرف",T756&amp;TEXT(COUNTIFS($T$3:T756,T756),"000")))</f>
        <v/>
      </c>
      <c r="B756" s="38"/>
      <c r="C756" s="38"/>
      <c r="D756" s="39"/>
      <c r="E756" s="54"/>
      <c r="F756" s="41" t="str">
        <f t="shared" ca="1" si="44"/>
        <v/>
      </c>
      <c r="G756" s="42"/>
      <c r="H756" s="37"/>
      <c r="I756" s="43"/>
      <c r="J756" s="44" t="str">
        <f t="shared" si="45"/>
        <v/>
      </c>
      <c r="K756" s="45"/>
      <c r="L756" s="46" t="str">
        <f>IF(OR(K756="لم يدفع",B756=""),"",IF(K756="تأمين فقط",0,IF(K756="اشتراك 300",300,IF(F756&lt;14,IFERROR(VLOOKUP(SUBSTITUTE(SUBSTITUTE(H756,"~","~~"),"*","~*"),إعدادات_الأنواع!$A$4:$D$40,3,FALSE()),0),IFERROR(VLOOKUP(SUBSTITUTE(SUBSTITUTE(H756,"~","~~"),"*","~*"),إعدادات_الأنواع!$A$4:$D$40,4,FALSE()),0)))))</f>
        <v/>
      </c>
      <c r="M756" s="47" t="str">
        <f>IF(OR(K756="لم يدفع",B756=""),"",IFERROR(VLOOKUP(SUBSTITUTE(SUBSTITUTE(H756,"~","~~"),"*","~*"),إعدادات_الأنواع!$A$4:$E$40,5,FALSE()),0))</f>
        <v/>
      </c>
      <c r="N756" s="47" t="str">
        <f>IF(OR(K756="لم يدفع",K756="تأمين فقط",K756="اشتراك 300",B756=""),"",IFERROR(VLOOKUP(SUBSTITUTE(SUBSTITUTE(H756,"~","~~"),"*","~*"),إعدادات_الأنواع!$A$4:$F$40,6,FALSE()),0))</f>
        <v/>
      </c>
      <c r="O756" s="55" t="str">
        <f t="shared" si="46"/>
        <v/>
      </c>
      <c r="P756" s="48" t="str">
        <f t="shared" ca="1" si="47"/>
        <v/>
      </c>
      <c r="Q756" s="52"/>
      <c r="R756" s="49"/>
      <c r="S756" s="50" t="str">
        <f>IF(B756="","",COUNTA(التجديد!E756:E756))</f>
        <v/>
      </c>
      <c r="T756" s="51" t="str">
        <f>IF(B756="","",IFERROR(VLOOKUP(SUBSTITUTE(SUBSTITUTE(H756,"~","~~"),"*","~*"),إعدادات_الأنواع!$A$4:$B$40,2,FALSE()),"?"))</f>
        <v/>
      </c>
    </row>
    <row r="757" spans="1:20" ht="15" customHeight="1">
      <c r="A757" s="20" t="str">
        <f>IF(B757="","",IF(T757="?","⚠️ نوع غير معرف",T757&amp;TEXT(COUNTIFS($T$3:T757,T757),"000")))</f>
        <v/>
      </c>
      <c r="B757" s="38"/>
      <c r="C757" s="38"/>
      <c r="D757" s="39"/>
      <c r="E757" s="54"/>
      <c r="F757" s="41" t="str">
        <f t="shared" ca="1" si="44"/>
        <v/>
      </c>
      <c r="G757" s="42"/>
      <c r="H757" s="37"/>
      <c r="I757" s="43"/>
      <c r="J757" s="44" t="str">
        <f t="shared" si="45"/>
        <v/>
      </c>
      <c r="K757" s="45"/>
      <c r="L757" s="46" t="str">
        <f>IF(OR(K757="لم يدفع",B757=""),"",IF(K757="تأمين فقط",0,IF(K757="اشتراك 300",300,IF(F757&lt;14,IFERROR(VLOOKUP(SUBSTITUTE(SUBSTITUTE(H757,"~","~~"),"*","~*"),إعدادات_الأنواع!$A$4:$D$40,3,FALSE()),0),IFERROR(VLOOKUP(SUBSTITUTE(SUBSTITUTE(H757,"~","~~"),"*","~*"),إعدادات_الأنواع!$A$4:$D$40,4,FALSE()),0)))))</f>
        <v/>
      </c>
      <c r="M757" s="47" t="str">
        <f>IF(OR(K757="لم يدفع",B757=""),"",IFERROR(VLOOKUP(SUBSTITUTE(SUBSTITUTE(H757,"~","~~"),"*","~*"),إعدادات_الأنواع!$A$4:$E$40,5,FALSE()),0))</f>
        <v/>
      </c>
      <c r="N757" s="47" t="str">
        <f>IF(OR(K757="لم يدفع",K757="تأمين فقط",K757="اشتراك 300",B757=""),"",IFERROR(VLOOKUP(SUBSTITUTE(SUBSTITUTE(H757,"~","~~"),"*","~*"),إعدادات_الأنواع!$A$4:$F$40,6,FALSE()),0))</f>
        <v/>
      </c>
      <c r="O757" s="55" t="str">
        <f t="shared" si="46"/>
        <v/>
      </c>
      <c r="P757" s="48" t="str">
        <f t="shared" ca="1" si="47"/>
        <v/>
      </c>
      <c r="Q757" s="52"/>
      <c r="R757" s="49"/>
      <c r="S757" s="50" t="str">
        <f>IF(B757="","",COUNTA(التجديد!E757:E757))</f>
        <v/>
      </c>
      <c r="T757" s="51" t="str">
        <f>IF(B757="","",IFERROR(VLOOKUP(SUBSTITUTE(SUBSTITUTE(H757,"~","~~"),"*","~*"),إعدادات_الأنواع!$A$4:$B$40,2,FALSE()),"?"))</f>
        <v/>
      </c>
    </row>
    <row r="758" spans="1:20" ht="15" customHeight="1">
      <c r="A758" s="20" t="str">
        <f>IF(B758="","",IF(T758="?","⚠️ نوع غير معرف",T758&amp;TEXT(COUNTIFS($T$3:T758,T758),"000")))</f>
        <v/>
      </c>
      <c r="B758" s="38"/>
      <c r="C758" s="38"/>
      <c r="D758" s="39"/>
      <c r="E758" s="54"/>
      <c r="F758" s="41" t="str">
        <f t="shared" ca="1" si="44"/>
        <v/>
      </c>
      <c r="G758" s="42"/>
      <c r="H758" s="37"/>
      <c r="I758" s="43"/>
      <c r="J758" s="44" t="str">
        <f t="shared" si="45"/>
        <v/>
      </c>
      <c r="K758" s="45"/>
      <c r="L758" s="46" t="str">
        <f>IF(OR(K758="لم يدفع",B758=""),"",IF(K758="تأمين فقط",0,IF(K758="اشتراك 300",300,IF(F758&lt;14,IFERROR(VLOOKUP(SUBSTITUTE(SUBSTITUTE(H758,"~","~~"),"*","~*"),إعدادات_الأنواع!$A$4:$D$40,3,FALSE()),0),IFERROR(VLOOKUP(SUBSTITUTE(SUBSTITUTE(H758,"~","~~"),"*","~*"),إعدادات_الأنواع!$A$4:$D$40,4,FALSE()),0)))))</f>
        <v/>
      </c>
      <c r="M758" s="47" t="str">
        <f>IF(OR(K758="لم يدفع",B758=""),"",IFERROR(VLOOKUP(SUBSTITUTE(SUBSTITUTE(H758,"~","~~"),"*","~*"),إعدادات_الأنواع!$A$4:$E$40,5,FALSE()),0))</f>
        <v/>
      </c>
      <c r="N758" s="47" t="str">
        <f>IF(OR(K758="لم يدفع",K758="تأمين فقط",K758="اشتراك 300",B758=""),"",IFERROR(VLOOKUP(SUBSTITUTE(SUBSTITUTE(H758,"~","~~"),"*","~*"),إعدادات_الأنواع!$A$4:$F$40,6,FALSE()),0))</f>
        <v/>
      </c>
      <c r="O758" s="55" t="str">
        <f t="shared" si="46"/>
        <v/>
      </c>
      <c r="P758" s="48" t="str">
        <f t="shared" ca="1" si="47"/>
        <v/>
      </c>
      <c r="Q758" s="52"/>
      <c r="R758" s="49"/>
      <c r="S758" s="50" t="str">
        <f>IF(B758="","",COUNTA(التجديد!E758:E758))</f>
        <v/>
      </c>
      <c r="T758" s="51" t="str">
        <f>IF(B758="","",IFERROR(VLOOKUP(SUBSTITUTE(SUBSTITUTE(H758,"~","~~"),"*","~*"),إعدادات_الأنواع!$A$4:$B$40,2,FALSE()),"?"))</f>
        <v/>
      </c>
    </row>
    <row r="759" spans="1:20" ht="15" customHeight="1">
      <c r="A759" s="20" t="str">
        <f>IF(B759="","",IF(T759="?","⚠️ نوع غير معرف",T759&amp;TEXT(COUNTIFS($T$3:T759,T759),"000")))</f>
        <v/>
      </c>
      <c r="B759" s="38"/>
      <c r="C759" s="38"/>
      <c r="D759" s="39"/>
      <c r="E759" s="54"/>
      <c r="F759" s="41" t="str">
        <f t="shared" ca="1" si="44"/>
        <v/>
      </c>
      <c r="G759" s="42"/>
      <c r="H759" s="37"/>
      <c r="I759" s="43"/>
      <c r="J759" s="44" t="str">
        <f t="shared" si="45"/>
        <v/>
      </c>
      <c r="K759" s="45"/>
      <c r="L759" s="46" t="str">
        <f>IF(OR(K759="لم يدفع",B759=""),"",IF(K759="تأمين فقط",0,IF(K759="اشتراك 300",300,IF(F759&lt;14,IFERROR(VLOOKUP(SUBSTITUTE(SUBSTITUTE(H759,"~","~~"),"*","~*"),إعدادات_الأنواع!$A$4:$D$40,3,FALSE()),0),IFERROR(VLOOKUP(SUBSTITUTE(SUBSTITUTE(H759,"~","~~"),"*","~*"),إعدادات_الأنواع!$A$4:$D$40,4,FALSE()),0)))))</f>
        <v/>
      </c>
      <c r="M759" s="47" t="str">
        <f>IF(OR(K759="لم يدفع",B759=""),"",IFERROR(VLOOKUP(SUBSTITUTE(SUBSTITUTE(H759,"~","~~"),"*","~*"),إعدادات_الأنواع!$A$4:$E$40,5,FALSE()),0))</f>
        <v/>
      </c>
      <c r="N759" s="47" t="str">
        <f>IF(OR(K759="لم يدفع",K759="تأمين فقط",K759="اشتراك 300",B759=""),"",IFERROR(VLOOKUP(SUBSTITUTE(SUBSTITUTE(H759,"~","~~"),"*","~*"),إعدادات_الأنواع!$A$4:$F$40,6,FALSE()),0))</f>
        <v/>
      </c>
      <c r="O759" s="55" t="str">
        <f t="shared" si="46"/>
        <v/>
      </c>
      <c r="P759" s="48" t="str">
        <f t="shared" ca="1" si="47"/>
        <v/>
      </c>
      <c r="Q759" s="52"/>
      <c r="R759" s="49"/>
      <c r="S759" s="50" t="str">
        <f>IF(B759="","",COUNTA(التجديد!E759:E759))</f>
        <v/>
      </c>
      <c r="T759" s="51" t="str">
        <f>IF(B759="","",IFERROR(VLOOKUP(SUBSTITUTE(SUBSTITUTE(H759,"~","~~"),"*","~*"),إعدادات_الأنواع!$A$4:$B$40,2,FALSE()),"?"))</f>
        <v/>
      </c>
    </row>
    <row r="760" spans="1:20" ht="15" customHeight="1">
      <c r="A760" s="20" t="str">
        <f>IF(B760="","",IF(T760="?","⚠️ نوع غير معرف",T760&amp;TEXT(COUNTIFS($T$3:T760,T760),"000")))</f>
        <v/>
      </c>
      <c r="B760" s="38"/>
      <c r="C760" s="38"/>
      <c r="D760" s="39"/>
      <c r="E760" s="54"/>
      <c r="F760" s="41" t="str">
        <f t="shared" ca="1" si="44"/>
        <v/>
      </c>
      <c r="G760" s="42"/>
      <c r="H760" s="37"/>
      <c r="I760" s="43"/>
      <c r="J760" s="44" t="str">
        <f t="shared" si="45"/>
        <v/>
      </c>
      <c r="K760" s="45"/>
      <c r="L760" s="46" t="str">
        <f>IF(OR(K760="لم يدفع",B760=""),"",IF(K760="تأمين فقط",0,IF(K760="اشتراك 300",300,IF(F760&lt;14,IFERROR(VLOOKUP(SUBSTITUTE(SUBSTITUTE(H760,"~","~~"),"*","~*"),إعدادات_الأنواع!$A$4:$D$40,3,FALSE()),0),IFERROR(VLOOKUP(SUBSTITUTE(SUBSTITUTE(H760,"~","~~"),"*","~*"),إعدادات_الأنواع!$A$4:$D$40,4,FALSE()),0)))))</f>
        <v/>
      </c>
      <c r="M760" s="47" t="str">
        <f>IF(OR(K760="لم يدفع",B760=""),"",IFERROR(VLOOKUP(SUBSTITUTE(SUBSTITUTE(H760,"~","~~"),"*","~*"),إعدادات_الأنواع!$A$4:$E$40,5,FALSE()),0))</f>
        <v/>
      </c>
      <c r="N760" s="47" t="str">
        <f>IF(OR(K760="لم يدفع",K760="تأمين فقط",K760="اشتراك 300",B760=""),"",IFERROR(VLOOKUP(SUBSTITUTE(SUBSTITUTE(H760,"~","~~"),"*","~*"),إعدادات_الأنواع!$A$4:$F$40,6,FALSE()),0))</f>
        <v/>
      </c>
      <c r="O760" s="55" t="str">
        <f t="shared" si="46"/>
        <v/>
      </c>
      <c r="P760" s="48" t="str">
        <f t="shared" ca="1" si="47"/>
        <v/>
      </c>
      <c r="Q760" s="52"/>
      <c r="R760" s="49"/>
      <c r="S760" s="50" t="str">
        <f>IF(B760="","",COUNTA(التجديد!E760:E760))</f>
        <v/>
      </c>
      <c r="T760" s="51" t="str">
        <f>IF(B760="","",IFERROR(VLOOKUP(SUBSTITUTE(SUBSTITUTE(H760,"~","~~"),"*","~*"),إعدادات_الأنواع!$A$4:$B$40,2,FALSE()),"?"))</f>
        <v/>
      </c>
    </row>
    <row r="761" spans="1:20" ht="15" customHeight="1">
      <c r="A761" s="20" t="str">
        <f>IF(B761="","",IF(T761="?","⚠️ نوع غير معرف",T761&amp;TEXT(COUNTIFS($T$3:T761,T761),"000")))</f>
        <v/>
      </c>
      <c r="B761" s="38"/>
      <c r="C761" s="38"/>
      <c r="D761" s="39"/>
      <c r="E761" s="54"/>
      <c r="F761" s="41" t="str">
        <f t="shared" ca="1" si="44"/>
        <v/>
      </c>
      <c r="G761" s="42"/>
      <c r="H761" s="37"/>
      <c r="I761" s="43"/>
      <c r="J761" s="44" t="str">
        <f t="shared" si="45"/>
        <v/>
      </c>
      <c r="K761" s="45"/>
      <c r="L761" s="46" t="str">
        <f>IF(OR(K761="لم يدفع",B761=""),"",IF(K761="تأمين فقط",0,IF(K761="اشتراك 300",300,IF(F761&lt;14,IFERROR(VLOOKUP(SUBSTITUTE(SUBSTITUTE(H761,"~","~~"),"*","~*"),إعدادات_الأنواع!$A$4:$D$40,3,FALSE()),0),IFERROR(VLOOKUP(SUBSTITUTE(SUBSTITUTE(H761,"~","~~"),"*","~*"),إعدادات_الأنواع!$A$4:$D$40,4,FALSE()),0)))))</f>
        <v/>
      </c>
      <c r="M761" s="47" t="str">
        <f>IF(OR(K761="لم يدفع",B761=""),"",IFERROR(VLOOKUP(SUBSTITUTE(SUBSTITUTE(H761,"~","~~"),"*","~*"),إعدادات_الأنواع!$A$4:$E$40,5,FALSE()),0))</f>
        <v/>
      </c>
      <c r="N761" s="47" t="str">
        <f>IF(OR(K761="لم يدفع",K761="تأمين فقط",K761="اشتراك 300",B761=""),"",IFERROR(VLOOKUP(SUBSTITUTE(SUBSTITUTE(H761,"~","~~"),"*","~*"),إعدادات_الأنواع!$A$4:$F$40,6,FALSE()),0))</f>
        <v/>
      </c>
      <c r="O761" s="55" t="str">
        <f t="shared" si="46"/>
        <v/>
      </c>
      <c r="P761" s="48" t="str">
        <f t="shared" ca="1" si="47"/>
        <v/>
      </c>
      <c r="Q761" s="52"/>
      <c r="R761" s="49"/>
      <c r="S761" s="50" t="str">
        <f>IF(B761="","",COUNTA(التجديد!E761:E761))</f>
        <v/>
      </c>
      <c r="T761" s="51" t="str">
        <f>IF(B761="","",IFERROR(VLOOKUP(SUBSTITUTE(SUBSTITUTE(H761,"~","~~"),"*","~*"),إعدادات_الأنواع!$A$4:$B$40,2,FALSE()),"?"))</f>
        <v/>
      </c>
    </row>
    <row r="762" spans="1:20" ht="15" customHeight="1">
      <c r="A762" s="20" t="str">
        <f>IF(B762="","",IF(T762="?","⚠️ نوع غير معرف",T762&amp;TEXT(COUNTIFS($T$3:T762,T762),"000")))</f>
        <v/>
      </c>
      <c r="B762" s="38"/>
      <c r="C762" s="38"/>
      <c r="D762" s="39"/>
      <c r="E762" s="54"/>
      <c r="F762" s="41" t="str">
        <f t="shared" ca="1" si="44"/>
        <v/>
      </c>
      <c r="G762" s="42"/>
      <c r="H762" s="37"/>
      <c r="I762" s="43"/>
      <c r="J762" s="44" t="str">
        <f t="shared" si="45"/>
        <v/>
      </c>
      <c r="K762" s="45"/>
      <c r="L762" s="46" t="str">
        <f>IF(OR(K762="لم يدفع",B762=""),"",IF(K762="تأمين فقط",0,IF(K762="اشتراك 300",300,IF(F762&lt;14,IFERROR(VLOOKUP(SUBSTITUTE(SUBSTITUTE(H762,"~","~~"),"*","~*"),إعدادات_الأنواع!$A$4:$D$40,3,FALSE()),0),IFERROR(VLOOKUP(SUBSTITUTE(SUBSTITUTE(H762,"~","~~"),"*","~*"),إعدادات_الأنواع!$A$4:$D$40,4,FALSE()),0)))))</f>
        <v/>
      </c>
      <c r="M762" s="47" t="str">
        <f>IF(OR(K762="لم يدفع",B762=""),"",IFERROR(VLOOKUP(SUBSTITUTE(SUBSTITUTE(H762,"~","~~"),"*","~*"),إعدادات_الأنواع!$A$4:$E$40,5,FALSE()),0))</f>
        <v/>
      </c>
      <c r="N762" s="47" t="str">
        <f>IF(OR(K762="لم يدفع",K762="تأمين فقط",K762="اشتراك 300",B762=""),"",IFERROR(VLOOKUP(SUBSTITUTE(SUBSTITUTE(H762,"~","~~"),"*","~*"),إعدادات_الأنواع!$A$4:$F$40,6,FALSE()),0))</f>
        <v/>
      </c>
      <c r="O762" s="55" t="str">
        <f t="shared" si="46"/>
        <v/>
      </c>
      <c r="P762" s="48" t="str">
        <f t="shared" ca="1" si="47"/>
        <v/>
      </c>
      <c r="Q762" s="52"/>
      <c r="R762" s="49"/>
      <c r="S762" s="50" t="str">
        <f>IF(B762="","",COUNTA(التجديد!E762:E762))</f>
        <v/>
      </c>
      <c r="T762" s="51" t="str">
        <f>IF(B762="","",IFERROR(VLOOKUP(SUBSTITUTE(SUBSTITUTE(H762,"~","~~"),"*","~*"),إعدادات_الأنواع!$A$4:$B$40,2,FALSE()),"?"))</f>
        <v/>
      </c>
    </row>
    <row r="763" spans="1:20" ht="15" customHeight="1">
      <c r="A763" s="20" t="str">
        <f>IF(B763="","",IF(T763="?","⚠️ نوع غير معرف",T763&amp;TEXT(COUNTIFS($T$3:T763,T763),"000")))</f>
        <v/>
      </c>
      <c r="B763" s="38"/>
      <c r="C763" s="38"/>
      <c r="D763" s="39"/>
      <c r="E763" s="54"/>
      <c r="F763" s="41" t="str">
        <f t="shared" ca="1" si="44"/>
        <v/>
      </c>
      <c r="G763" s="42"/>
      <c r="H763" s="37"/>
      <c r="I763" s="43"/>
      <c r="J763" s="44" t="str">
        <f t="shared" si="45"/>
        <v/>
      </c>
      <c r="K763" s="45"/>
      <c r="L763" s="46" t="str">
        <f>IF(OR(K763="لم يدفع",B763=""),"",IF(K763="تأمين فقط",0,IF(K763="اشتراك 300",300,IF(F763&lt;14,IFERROR(VLOOKUP(SUBSTITUTE(SUBSTITUTE(H763,"~","~~"),"*","~*"),إعدادات_الأنواع!$A$4:$D$40,3,FALSE()),0),IFERROR(VLOOKUP(SUBSTITUTE(SUBSTITUTE(H763,"~","~~"),"*","~*"),إعدادات_الأنواع!$A$4:$D$40,4,FALSE()),0)))))</f>
        <v/>
      </c>
      <c r="M763" s="47" t="str">
        <f>IF(OR(K763="لم يدفع",B763=""),"",IFERROR(VLOOKUP(SUBSTITUTE(SUBSTITUTE(H763,"~","~~"),"*","~*"),إعدادات_الأنواع!$A$4:$E$40,5,FALSE()),0))</f>
        <v/>
      </c>
      <c r="N763" s="47" t="str">
        <f>IF(OR(K763="لم يدفع",K763="تأمين فقط",K763="اشتراك 300",B763=""),"",IFERROR(VLOOKUP(SUBSTITUTE(SUBSTITUTE(H763,"~","~~"),"*","~*"),إعدادات_الأنواع!$A$4:$F$40,6,FALSE()),0))</f>
        <v/>
      </c>
      <c r="O763" s="55" t="str">
        <f t="shared" si="46"/>
        <v/>
      </c>
      <c r="P763" s="48" t="str">
        <f t="shared" ca="1" si="47"/>
        <v/>
      </c>
      <c r="Q763" s="52"/>
      <c r="R763" s="49"/>
      <c r="S763" s="50" t="str">
        <f>IF(B763="","",COUNTA(التجديد!E763:E763))</f>
        <v/>
      </c>
      <c r="T763" s="51" t="str">
        <f>IF(B763="","",IFERROR(VLOOKUP(SUBSTITUTE(SUBSTITUTE(H763,"~","~~"),"*","~*"),إعدادات_الأنواع!$A$4:$B$40,2,FALSE()),"?"))</f>
        <v/>
      </c>
    </row>
    <row r="764" spans="1:20" ht="15" customHeight="1">
      <c r="A764" s="20" t="str">
        <f>IF(B764="","",IF(T764="?","⚠️ نوع غير معرف",T764&amp;TEXT(COUNTIFS($T$3:T764,T764),"000")))</f>
        <v/>
      </c>
      <c r="B764" s="38"/>
      <c r="C764" s="38"/>
      <c r="D764" s="39"/>
      <c r="E764" s="54"/>
      <c r="F764" s="41" t="str">
        <f t="shared" ca="1" si="44"/>
        <v/>
      </c>
      <c r="G764" s="42"/>
      <c r="H764" s="37"/>
      <c r="I764" s="43"/>
      <c r="J764" s="44" t="str">
        <f t="shared" si="45"/>
        <v/>
      </c>
      <c r="K764" s="45"/>
      <c r="L764" s="46" t="str">
        <f>IF(OR(K764="لم يدفع",B764=""),"",IF(K764="تأمين فقط",0,IF(K764="اشتراك 300",300,IF(F764&lt;14,IFERROR(VLOOKUP(SUBSTITUTE(SUBSTITUTE(H764,"~","~~"),"*","~*"),إعدادات_الأنواع!$A$4:$D$40,3,FALSE()),0),IFERROR(VLOOKUP(SUBSTITUTE(SUBSTITUTE(H764,"~","~~"),"*","~*"),إعدادات_الأنواع!$A$4:$D$40,4,FALSE()),0)))))</f>
        <v/>
      </c>
      <c r="M764" s="47" t="str">
        <f>IF(OR(K764="لم يدفع",B764=""),"",IFERROR(VLOOKUP(SUBSTITUTE(SUBSTITUTE(H764,"~","~~"),"*","~*"),إعدادات_الأنواع!$A$4:$E$40,5,FALSE()),0))</f>
        <v/>
      </c>
      <c r="N764" s="47" t="str">
        <f>IF(OR(K764="لم يدفع",K764="تأمين فقط",K764="اشتراك 300",B764=""),"",IFERROR(VLOOKUP(SUBSTITUTE(SUBSTITUTE(H764,"~","~~"),"*","~*"),إعدادات_الأنواع!$A$4:$F$40,6,FALSE()),0))</f>
        <v/>
      </c>
      <c r="O764" s="55" t="str">
        <f t="shared" si="46"/>
        <v/>
      </c>
      <c r="P764" s="48" t="str">
        <f t="shared" ca="1" si="47"/>
        <v/>
      </c>
      <c r="Q764" s="52"/>
      <c r="R764" s="49"/>
      <c r="S764" s="50" t="str">
        <f>IF(B764="","",COUNTA(التجديد!E764:E764))</f>
        <v/>
      </c>
      <c r="T764" s="51" t="str">
        <f>IF(B764="","",IFERROR(VLOOKUP(SUBSTITUTE(SUBSTITUTE(H764,"~","~~"),"*","~*"),إعدادات_الأنواع!$A$4:$B$40,2,FALSE()),"?"))</f>
        <v/>
      </c>
    </row>
    <row r="765" spans="1:20" ht="15" customHeight="1">
      <c r="A765" s="20" t="str">
        <f>IF(B765="","",IF(T765="?","⚠️ نوع غير معرف",T765&amp;TEXT(COUNTIFS($T$3:T765,T765),"000")))</f>
        <v/>
      </c>
      <c r="B765" s="38"/>
      <c r="C765" s="38"/>
      <c r="D765" s="39"/>
      <c r="E765" s="54"/>
      <c r="F765" s="41" t="str">
        <f t="shared" ca="1" si="44"/>
        <v/>
      </c>
      <c r="G765" s="42"/>
      <c r="H765" s="37"/>
      <c r="I765" s="43"/>
      <c r="J765" s="44" t="str">
        <f t="shared" si="45"/>
        <v/>
      </c>
      <c r="K765" s="45"/>
      <c r="L765" s="46" t="str">
        <f>IF(OR(K765="لم يدفع",B765=""),"",IF(K765="تأمين فقط",0,IF(K765="اشتراك 300",300,IF(F765&lt;14,IFERROR(VLOOKUP(SUBSTITUTE(SUBSTITUTE(H765,"~","~~"),"*","~*"),إعدادات_الأنواع!$A$4:$D$40,3,FALSE()),0),IFERROR(VLOOKUP(SUBSTITUTE(SUBSTITUTE(H765,"~","~~"),"*","~*"),إعدادات_الأنواع!$A$4:$D$40,4,FALSE()),0)))))</f>
        <v/>
      </c>
      <c r="M765" s="47" t="str">
        <f>IF(OR(K765="لم يدفع",B765=""),"",IFERROR(VLOOKUP(SUBSTITUTE(SUBSTITUTE(H765,"~","~~"),"*","~*"),إعدادات_الأنواع!$A$4:$E$40,5,FALSE()),0))</f>
        <v/>
      </c>
      <c r="N765" s="47" t="str">
        <f>IF(OR(K765="لم يدفع",K765="تأمين فقط",K765="اشتراك 300",B765=""),"",IFERROR(VLOOKUP(SUBSTITUTE(SUBSTITUTE(H765,"~","~~"),"*","~*"),إعدادات_الأنواع!$A$4:$F$40,6,FALSE()),0))</f>
        <v/>
      </c>
      <c r="O765" s="55" t="str">
        <f t="shared" si="46"/>
        <v/>
      </c>
      <c r="P765" s="48" t="str">
        <f t="shared" ca="1" si="47"/>
        <v/>
      </c>
      <c r="Q765" s="52"/>
      <c r="R765" s="49"/>
      <c r="S765" s="50" t="str">
        <f>IF(B765="","",COUNTA(التجديد!E765:E765))</f>
        <v/>
      </c>
      <c r="T765" s="51" t="str">
        <f>IF(B765="","",IFERROR(VLOOKUP(SUBSTITUTE(SUBSTITUTE(H765,"~","~~"),"*","~*"),إعدادات_الأنواع!$A$4:$B$40,2,FALSE()),"?"))</f>
        <v/>
      </c>
    </row>
    <row r="766" spans="1:20" ht="15" customHeight="1">
      <c r="A766" s="20" t="str">
        <f>IF(B766="","",IF(T766="?","⚠️ نوع غير معرف",T766&amp;TEXT(COUNTIFS($T$3:T766,T766),"000")))</f>
        <v/>
      </c>
      <c r="B766" s="38"/>
      <c r="C766" s="38"/>
      <c r="D766" s="39"/>
      <c r="E766" s="54"/>
      <c r="F766" s="41" t="str">
        <f t="shared" ca="1" si="44"/>
        <v/>
      </c>
      <c r="G766" s="42"/>
      <c r="H766" s="37"/>
      <c r="I766" s="43"/>
      <c r="J766" s="44" t="str">
        <f t="shared" si="45"/>
        <v/>
      </c>
      <c r="K766" s="45"/>
      <c r="L766" s="46" t="str">
        <f>IF(OR(K766="لم يدفع",B766=""),"",IF(K766="تأمين فقط",0,IF(K766="اشتراك 300",300,IF(F766&lt;14,IFERROR(VLOOKUP(SUBSTITUTE(SUBSTITUTE(H766,"~","~~"),"*","~*"),إعدادات_الأنواع!$A$4:$D$40,3,FALSE()),0),IFERROR(VLOOKUP(SUBSTITUTE(SUBSTITUTE(H766,"~","~~"),"*","~*"),إعدادات_الأنواع!$A$4:$D$40,4,FALSE()),0)))))</f>
        <v/>
      </c>
      <c r="M766" s="47" t="str">
        <f>IF(OR(K766="لم يدفع",B766=""),"",IFERROR(VLOOKUP(SUBSTITUTE(SUBSTITUTE(H766,"~","~~"),"*","~*"),إعدادات_الأنواع!$A$4:$E$40,5,FALSE()),0))</f>
        <v/>
      </c>
      <c r="N766" s="47" t="str">
        <f>IF(OR(K766="لم يدفع",K766="تأمين فقط",K766="اشتراك 300",B766=""),"",IFERROR(VLOOKUP(SUBSTITUTE(SUBSTITUTE(H766,"~","~~"),"*","~*"),إعدادات_الأنواع!$A$4:$F$40,6,FALSE()),0))</f>
        <v/>
      </c>
      <c r="O766" s="55" t="str">
        <f t="shared" si="46"/>
        <v/>
      </c>
      <c r="P766" s="48" t="str">
        <f t="shared" ca="1" si="47"/>
        <v/>
      </c>
      <c r="Q766" s="52"/>
      <c r="R766" s="49"/>
      <c r="S766" s="50" t="str">
        <f>IF(B766="","",COUNTA(التجديد!E766:E766))</f>
        <v/>
      </c>
      <c r="T766" s="51" t="str">
        <f>IF(B766="","",IFERROR(VLOOKUP(SUBSTITUTE(SUBSTITUTE(H766,"~","~~"),"*","~*"),إعدادات_الأنواع!$A$4:$B$40,2,FALSE()),"?"))</f>
        <v/>
      </c>
    </row>
    <row r="767" spans="1:20" ht="15" customHeight="1">
      <c r="A767" s="20" t="str">
        <f>IF(B767="","",IF(T767="?","⚠️ نوع غير معرف",T767&amp;TEXT(COUNTIFS($T$3:T767,T767),"000")))</f>
        <v/>
      </c>
      <c r="B767" s="38"/>
      <c r="C767" s="38"/>
      <c r="D767" s="39"/>
      <c r="E767" s="54"/>
      <c r="F767" s="41" t="str">
        <f t="shared" ca="1" si="44"/>
        <v/>
      </c>
      <c r="G767" s="42"/>
      <c r="H767" s="37"/>
      <c r="I767" s="43"/>
      <c r="J767" s="44" t="str">
        <f t="shared" si="45"/>
        <v/>
      </c>
      <c r="K767" s="45"/>
      <c r="L767" s="46" t="str">
        <f>IF(OR(K767="لم يدفع",B767=""),"",IF(K767="تأمين فقط",0,IF(K767="اشتراك 300",300,IF(F767&lt;14,IFERROR(VLOOKUP(SUBSTITUTE(SUBSTITUTE(H767,"~","~~"),"*","~*"),إعدادات_الأنواع!$A$4:$D$40,3,FALSE()),0),IFERROR(VLOOKUP(SUBSTITUTE(SUBSTITUTE(H767,"~","~~"),"*","~*"),إعدادات_الأنواع!$A$4:$D$40,4,FALSE()),0)))))</f>
        <v/>
      </c>
      <c r="M767" s="47" t="str">
        <f>IF(OR(K767="لم يدفع",B767=""),"",IFERROR(VLOOKUP(SUBSTITUTE(SUBSTITUTE(H767,"~","~~"),"*","~*"),إعدادات_الأنواع!$A$4:$E$40,5,FALSE()),0))</f>
        <v/>
      </c>
      <c r="N767" s="47" t="str">
        <f>IF(OR(K767="لم يدفع",K767="تأمين فقط",K767="اشتراك 300",B767=""),"",IFERROR(VLOOKUP(SUBSTITUTE(SUBSTITUTE(H767,"~","~~"),"*","~*"),إعدادات_الأنواع!$A$4:$F$40,6,FALSE()),0))</f>
        <v/>
      </c>
      <c r="O767" s="55" t="str">
        <f t="shared" si="46"/>
        <v/>
      </c>
      <c r="P767" s="48" t="str">
        <f t="shared" ca="1" si="47"/>
        <v/>
      </c>
      <c r="Q767" s="52"/>
      <c r="R767" s="49"/>
      <c r="S767" s="50" t="str">
        <f>IF(B767="","",COUNTA(التجديد!E767:E767))</f>
        <v/>
      </c>
      <c r="T767" s="51" t="str">
        <f>IF(B767="","",IFERROR(VLOOKUP(SUBSTITUTE(SUBSTITUTE(H767,"~","~~"),"*","~*"),إعدادات_الأنواع!$A$4:$B$40,2,FALSE()),"?"))</f>
        <v/>
      </c>
    </row>
    <row r="768" spans="1:20" ht="15" customHeight="1">
      <c r="A768" s="20" t="str">
        <f>IF(B768="","",IF(T768="?","⚠️ نوع غير معرف",T768&amp;TEXT(COUNTIFS($T$3:T768,T768),"000")))</f>
        <v/>
      </c>
      <c r="B768" s="38"/>
      <c r="C768" s="38"/>
      <c r="D768" s="39"/>
      <c r="E768" s="54"/>
      <c r="F768" s="41" t="str">
        <f t="shared" ca="1" si="44"/>
        <v/>
      </c>
      <c r="G768" s="42"/>
      <c r="H768" s="37"/>
      <c r="I768" s="43"/>
      <c r="J768" s="44" t="str">
        <f t="shared" si="45"/>
        <v/>
      </c>
      <c r="K768" s="45"/>
      <c r="L768" s="46" t="str">
        <f>IF(OR(K768="لم يدفع",B768=""),"",IF(K768="تأمين فقط",0,IF(K768="اشتراك 300",300,IF(F768&lt;14,IFERROR(VLOOKUP(SUBSTITUTE(SUBSTITUTE(H768,"~","~~"),"*","~*"),إعدادات_الأنواع!$A$4:$D$40,3,FALSE()),0),IFERROR(VLOOKUP(SUBSTITUTE(SUBSTITUTE(H768,"~","~~"),"*","~*"),إعدادات_الأنواع!$A$4:$D$40,4,FALSE()),0)))))</f>
        <v/>
      </c>
      <c r="M768" s="47" t="str">
        <f>IF(OR(K768="لم يدفع",B768=""),"",IFERROR(VLOOKUP(SUBSTITUTE(SUBSTITUTE(H768,"~","~~"),"*","~*"),إعدادات_الأنواع!$A$4:$E$40,5,FALSE()),0))</f>
        <v/>
      </c>
      <c r="N768" s="47" t="str">
        <f>IF(OR(K768="لم يدفع",K768="تأمين فقط",K768="اشتراك 300",B768=""),"",IFERROR(VLOOKUP(SUBSTITUTE(SUBSTITUTE(H768,"~","~~"),"*","~*"),إعدادات_الأنواع!$A$4:$F$40,6,FALSE()),0))</f>
        <v/>
      </c>
      <c r="O768" s="55" t="str">
        <f t="shared" si="46"/>
        <v/>
      </c>
      <c r="P768" s="48" t="str">
        <f t="shared" ca="1" si="47"/>
        <v/>
      </c>
      <c r="Q768" s="52"/>
      <c r="R768" s="49"/>
      <c r="S768" s="50" t="str">
        <f>IF(B768="","",COUNTA(التجديد!E768:E768))</f>
        <v/>
      </c>
      <c r="T768" s="51" t="str">
        <f>IF(B768="","",IFERROR(VLOOKUP(SUBSTITUTE(SUBSTITUTE(H768,"~","~~"),"*","~*"),إعدادات_الأنواع!$A$4:$B$40,2,FALSE()),"?"))</f>
        <v/>
      </c>
    </row>
    <row r="769" spans="1:20" ht="15" customHeight="1">
      <c r="A769" s="20" t="str">
        <f>IF(B769="","",IF(T769="?","⚠️ نوع غير معرف",T769&amp;TEXT(COUNTIFS($T$3:T769,T769),"000")))</f>
        <v/>
      </c>
      <c r="B769" s="38"/>
      <c r="C769" s="38"/>
      <c r="D769" s="39"/>
      <c r="E769" s="54"/>
      <c r="F769" s="41" t="str">
        <f t="shared" ca="1" si="44"/>
        <v/>
      </c>
      <c r="G769" s="42"/>
      <c r="H769" s="37"/>
      <c r="I769" s="43"/>
      <c r="J769" s="44" t="str">
        <f t="shared" si="45"/>
        <v/>
      </c>
      <c r="K769" s="45"/>
      <c r="L769" s="46" t="str">
        <f>IF(OR(K769="لم يدفع",B769=""),"",IF(K769="تأمين فقط",0,IF(K769="اشتراك 300",300,IF(F769&lt;14,IFERROR(VLOOKUP(SUBSTITUTE(SUBSTITUTE(H769,"~","~~"),"*","~*"),إعدادات_الأنواع!$A$4:$D$40,3,FALSE()),0),IFERROR(VLOOKUP(SUBSTITUTE(SUBSTITUTE(H769,"~","~~"),"*","~*"),إعدادات_الأنواع!$A$4:$D$40,4,FALSE()),0)))))</f>
        <v/>
      </c>
      <c r="M769" s="47" t="str">
        <f>IF(OR(K769="لم يدفع",B769=""),"",IFERROR(VLOOKUP(SUBSTITUTE(SUBSTITUTE(H769,"~","~~"),"*","~*"),إعدادات_الأنواع!$A$4:$E$40,5,FALSE()),0))</f>
        <v/>
      </c>
      <c r="N769" s="47" t="str">
        <f>IF(OR(K769="لم يدفع",K769="تأمين فقط",K769="اشتراك 300",B769=""),"",IFERROR(VLOOKUP(SUBSTITUTE(SUBSTITUTE(H769,"~","~~"),"*","~*"),إعدادات_الأنواع!$A$4:$F$40,6,FALSE()),0))</f>
        <v/>
      </c>
      <c r="O769" s="55" t="str">
        <f t="shared" si="46"/>
        <v/>
      </c>
      <c r="P769" s="48" t="str">
        <f t="shared" ca="1" si="47"/>
        <v/>
      </c>
      <c r="Q769" s="52"/>
      <c r="R769" s="49"/>
      <c r="S769" s="50" t="str">
        <f>IF(B769="","",COUNTA(التجديد!E769:E769))</f>
        <v/>
      </c>
      <c r="T769" s="51" t="str">
        <f>IF(B769="","",IFERROR(VLOOKUP(SUBSTITUTE(SUBSTITUTE(H769,"~","~~"),"*","~*"),إعدادات_الأنواع!$A$4:$B$40,2,FALSE()),"?"))</f>
        <v/>
      </c>
    </row>
    <row r="770" spans="1:20" ht="15" customHeight="1">
      <c r="A770" s="20" t="str">
        <f>IF(B770="","",IF(T770="?","⚠️ نوع غير معرف",T770&amp;TEXT(COUNTIFS($T$3:T770,T770),"000")))</f>
        <v/>
      </c>
      <c r="B770" s="38"/>
      <c r="C770" s="38"/>
      <c r="D770" s="39"/>
      <c r="E770" s="54"/>
      <c r="F770" s="41" t="str">
        <f t="shared" ca="1" si="44"/>
        <v/>
      </c>
      <c r="G770" s="42"/>
      <c r="H770" s="37"/>
      <c r="I770" s="43"/>
      <c r="J770" s="44" t="str">
        <f t="shared" si="45"/>
        <v/>
      </c>
      <c r="K770" s="45"/>
      <c r="L770" s="46" t="str">
        <f>IF(OR(K770="لم يدفع",B770=""),"",IF(K770="تأمين فقط",0,IF(K770="اشتراك 300",300,IF(F770&lt;14,IFERROR(VLOOKUP(SUBSTITUTE(SUBSTITUTE(H770,"~","~~"),"*","~*"),إعدادات_الأنواع!$A$4:$D$40,3,FALSE()),0),IFERROR(VLOOKUP(SUBSTITUTE(SUBSTITUTE(H770,"~","~~"),"*","~*"),إعدادات_الأنواع!$A$4:$D$40,4,FALSE()),0)))))</f>
        <v/>
      </c>
      <c r="M770" s="47" t="str">
        <f>IF(OR(K770="لم يدفع",B770=""),"",IFERROR(VLOOKUP(SUBSTITUTE(SUBSTITUTE(H770,"~","~~"),"*","~*"),إعدادات_الأنواع!$A$4:$E$40,5,FALSE()),0))</f>
        <v/>
      </c>
      <c r="N770" s="47" t="str">
        <f>IF(OR(K770="لم يدفع",K770="تأمين فقط",K770="اشتراك 300",B770=""),"",IFERROR(VLOOKUP(SUBSTITUTE(SUBSTITUTE(H770,"~","~~"),"*","~*"),إعدادات_الأنواع!$A$4:$F$40,6,FALSE()),0))</f>
        <v/>
      </c>
      <c r="O770" s="55" t="str">
        <f t="shared" si="46"/>
        <v/>
      </c>
      <c r="P770" s="48" t="str">
        <f t="shared" ca="1" si="47"/>
        <v/>
      </c>
      <c r="Q770" s="52"/>
      <c r="R770" s="49"/>
      <c r="S770" s="50" t="str">
        <f>IF(B770="","",COUNTA(التجديد!E770:E770))</f>
        <v/>
      </c>
      <c r="T770" s="51" t="str">
        <f>IF(B770="","",IFERROR(VLOOKUP(SUBSTITUTE(SUBSTITUTE(H770,"~","~~"),"*","~*"),إعدادات_الأنواع!$A$4:$B$40,2,FALSE()),"?"))</f>
        <v/>
      </c>
    </row>
    <row r="771" spans="1:20" ht="15" customHeight="1">
      <c r="A771" s="20" t="str">
        <f>IF(B771="","",IF(T771="?","⚠️ نوع غير معرف",T771&amp;TEXT(COUNTIFS($T$3:T771,T771),"000")))</f>
        <v/>
      </c>
      <c r="B771" s="38"/>
      <c r="C771" s="38"/>
      <c r="D771" s="39"/>
      <c r="E771" s="54"/>
      <c r="F771" s="41" t="str">
        <f t="shared" ref="F771:F834" ca="1" si="48">IF(D771="","",DATEDIF(D771,TODAY(),"Y"))</f>
        <v/>
      </c>
      <c r="G771" s="42"/>
      <c r="H771" s="37"/>
      <c r="I771" s="43"/>
      <c r="J771" s="44" t="str">
        <f t="shared" ref="J771:J834" si="49">IF(I771="","",I771+30)</f>
        <v/>
      </c>
      <c r="K771" s="45"/>
      <c r="L771" s="46" t="str">
        <f>IF(OR(K771="لم يدفع",B771=""),"",IF(K771="تأمين فقط",0,IF(K771="اشتراك 300",300,IF(F771&lt;14,IFERROR(VLOOKUP(SUBSTITUTE(SUBSTITUTE(H771,"~","~~"),"*","~*"),إعدادات_الأنواع!$A$4:$D$40,3,FALSE()),0),IFERROR(VLOOKUP(SUBSTITUTE(SUBSTITUTE(H771,"~","~~"),"*","~*"),إعدادات_الأنواع!$A$4:$D$40,4,FALSE()),0)))))</f>
        <v/>
      </c>
      <c r="M771" s="47" t="str">
        <f>IF(OR(K771="لم يدفع",B771=""),"",IFERROR(VLOOKUP(SUBSTITUTE(SUBSTITUTE(H771,"~","~~"),"*","~*"),إعدادات_الأنواع!$A$4:$E$40,5,FALSE()),0))</f>
        <v/>
      </c>
      <c r="N771" s="47" t="str">
        <f>IF(OR(K771="لم يدفع",K771="تأمين فقط",K771="اشتراك 300",B771=""),"",IFERROR(VLOOKUP(SUBSTITUTE(SUBSTITUTE(H771,"~","~~"),"*","~*"),إعدادات_الأنواع!$A$4:$F$40,6,FALSE()),0))</f>
        <v/>
      </c>
      <c r="O771" s="55" t="str">
        <f t="shared" ref="O771:O834" si="50">IF(K771="لم يدفع","",IF(L771="","",IF(N771="",L771+M771,L771+M771)))</f>
        <v/>
      </c>
      <c r="P771" s="48" t="str">
        <f t="shared" ref="P771:P834" ca="1" si="51">IF(B771="","",IF(K771="لم يدفع","🔒 مجمدة",IF(J771="","",IF(J771&lt;TODAY(),"⛔ منتهي - يتطلب تجديد",IF(J771-5&lt;=TODAY(),"⚠️ قريب الانتهاء","✅ ساري")))))</f>
        <v/>
      </c>
      <c r="Q771" s="52"/>
      <c r="R771" s="49"/>
      <c r="S771" s="50" t="str">
        <f>IF(B771="","",COUNTA(التجديد!E771:E771))</f>
        <v/>
      </c>
      <c r="T771" s="51" t="str">
        <f>IF(B771="","",IFERROR(VLOOKUP(SUBSTITUTE(SUBSTITUTE(H771,"~","~~"),"*","~*"),إعدادات_الأنواع!$A$4:$B$40,2,FALSE()),"?"))</f>
        <v/>
      </c>
    </row>
    <row r="772" spans="1:20" ht="15" customHeight="1">
      <c r="A772" s="20" t="str">
        <f>IF(B772="","",IF(T772="?","⚠️ نوع غير معرف",T772&amp;TEXT(COUNTIFS($T$3:T772,T772),"000")))</f>
        <v/>
      </c>
      <c r="B772" s="38"/>
      <c r="C772" s="38"/>
      <c r="D772" s="39"/>
      <c r="E772" s="54"/>
      <c r="F772" s="41" t="str">
        <f t="shared" ca="1" si="48"/>
        <v/>
      </c>
      <c r="G772" s="42"/>
      <c r="H772" s="37"/>
      <c r="I772" s="43"/>
      <c r="J772" s="44" t="str">
        <f t="shared" si="49"/>
        <v/>
      </c>
      <c r="K772" s="45"/>
      <c r="L772" s="46" t="str">
        <f>IF(OR(K772="لم يدفع",B772=""),"",IF(K772="تأمين فقط",0,IF(K772="اشتراك 300",300,IF(F772&lt;14,IFERROR(VLOOKUP(SUBSTITUTE(SUBSTITUTE(H772,"~","~~"),"*","~*"),إعدادات_الأنواع!$A$4:$D$40,3,FALSE()),0),IFERROR(VLOOKUP(SUBSTITUTE(SUBSTITUTE(H772,"~","~~"),"*","~*"),إعدادات_الأنواع!$A$4:$D$40,4,FALSE()),0)))))</f>
        <v/>
      </c>
      <c r="M772" s="47" t="str">
        <f>IF(OR(K772="لم يدفع",B772=""),"",IFERROR(VLOOKUP(SUBSTITUTE(SUBSTITUTE(H772,"~","~~"),"*","~*"),إعدادات_الأنواع!$A$4:$E$40,5,FALSE()),0))</f>
        <v/>
      </c>
      <c r="N772" s="47" t="str">
        <f>IF(OR(K772="لم يدفع",K772="تأمين فقط",K772="اشتراك 300",B772=""),"",IFERROR(VLOOKUP(SUBSTITUTE(SUBSTITUTE(H772,"~","~~"),"*","~*"),إعدادات_الأنواع!$A$4:$F$40,6,FALSE()),0))</f>
        <v/>
      </c>
      <c r="O772" s="55" t="str">
        <f t="shared" si="50"/>
        <v/>
      </c>
      <c r="P772" s="48" t="str">
        <f t="shared" ca="1" si="51"/>
        <v/>
      </c>
      <c r="Q772" s="52"/>
      <c r="R772" s="49"/>
      <c r="S772" s="50" t="str">
        <f>IF(B772="","",COUNTA(التجديد!E772:E772))</f>
        <v/>
      </c>
      <c r="T772" s="51" t="str">
        <f>IF(B772="","",IFERROR(VLOOKUP(SUBSTITUTE(SUBSTITUTE(H772,"~","~~"),"*","~*"),إعدادات_الأنواع!$A$4:$B$40,2,FALSE()),"?"))</f>
        <v/>
      </c>
    </row>
    <row r="773" spans="1:20" ht="15" customHeight="1">
      <c r="A773" s="20" t="str">
        <f>IF(B773="","",IF(T773="?","⚠️ نوع غير معرف",T773&amp;TEXT(COUNTIFS($T$3:T773,T773),"000")))</f>
        <v/>
      </c>
      <c r="B773" s="38"/>
      <c r="C773" s="38"/>
      <c r="D773" s="39"/>
      <c r="E773" s="54"/>
      <c r="F773" s="41" t="str">
        <f t="shared" ca="1" si="48"/>
        <v/>
      </c>
      <c r="G773" s="42"/>
      <c r="H773" s="37"/>
      <c r="I773" s="43"/>
      <c r="J773" s="44" t="str">
        <f t="shared" si="49"/>
        <v/>
      </c>
      <c r="K773" s="45"/>
      <c r="L773" s="46" t="str">
        <f>IF(OR(K773="لم يدفع",B773=""),"",IF(K773="تأمين فقط",0,IF(K773="اشتراك 300",300,IF(F773&lt;14,IFERROR(VLOOKUP(SUBSTITUTE(SUBSTITUTE(H773,"~","~~"),"*","~*"),إعدادات_الأنواع!$A$4:$D$40,3,FALSE()),0),IFERROR(VLOOKUP(SUBSTITUTE(SUBSTITUTE(H773,"~","~~"),"*","~*"),إعدادات_الأنواع!$A$4:$D$40,4,FALSE()),0)))))</f>
        <v/>
      </c>
      <c r="M773" s="47" t="str">
        <f>IF(OR(K773="لم يدفع",B773=""),"",IFERROR(VLOOKUP(SUBSTITUTE(SUBSTITUTE(H773,"~","~~"),"*","~*"),إعدادات_الأنواع!$A$4:$E$40,5,FALSE()),0))</f>
        <v/>
      </c>
      <c r="N773" s="47" t="str">
        <f>IF(OR(K773="لم يدفع",K773="تأمين فقط",K773="اشتراك 300",B773=""),"",IFERROR(VLOOKUP(SUBSTITUTE(SUBSTITUTE(H773,"~","~~"),"*","~*"),إعدادات_الأنواع!$A$4:$F$40,6,FALSE()),0))</f>
        <v/>
      </c>
      <c r="O773" s="55" t="str">
        <f t="shared" si="50"/>
        <v/>
      </c>
      <c r="P773" s="48" t="str">
        <f t="shared" ca="1" si="51"/>
        <v/>
      </c>
      <c r="Q773" s="52"/>
      <c r="R773" s="49"/>
      <c r="S773" s="50" t="str">
        <f>IF(B773="","",COUNTA(التجديد!E773:E773))</f>
        <v/>
      </c>
      <c r="T773" s="51" t="str">
        <f>IF(B773="","",IFERROR(VLOOKUP(SUBSTITUTE(SUBSTITUTE(H773,"~","~~"),"*","~*"),إعدادات_الأنواع!$A$4:$B$40,2,FALSE()),"?"))</f>
        <v/>
      </c>
    </row>
    <row r="774" spans="1:20" ht="15" customHeight="1">
      <c r="A774" s="20" t="str">
        <f>IF(B774="","",IF(T774="?","⚠️ نوع غير معرف",T774&amp;TEXT(COUNTIFS($T$3:T774,T774),"000")))</f>
        <v/>
      </c>
      <c r="B774" s="38"/>
      <c r="C774" s="38"/>
      <c r="D774" s="39"/>
      <c r="E774" s="54"/>
      <c r="F774" s="41" t="str">
        <f t="shared" ca="1" si="48"/>
        <v/>
      </c>
      <c r="G774" s="42"/>
      <c r="H774" s="37"/>
      <c r="I774" s="43"/>
      <c r="J774" s="44" t="str">
        <f t="shared" si="49"/>
        <v/>
      </c>
      <c r="K774" s="45"/>
      <c r="L774" s="46" t="str">
        <f>IF(OR(K774="لم يدفع",B774=""),"",IF(K774="تأمين فقط",0,IF(K774="اشتراك 300",300,IF(F774&lt;14,IFERROR(VLOOKUP(SUBSTITUTE(SUBSTITUTE(H774,"~","~~"),"*","~*"),إعدادات_الأنواع!$A$4:$D$40,3,FALSE()),0),IFERROR(VLOOKUP(SUBSTITUTE(SUBSTITUTE(H774,"~","~~"),"*","~*"),إعدادات_الأنواع!$A$4:$D$40,4,FALSE()),0)))))</f>
        <v/>
      </c>
      <c r="M774" s="47" t="str">
        <f>IF(OR(K774="لم يدفع",B774=""),"",IFERROR(VLOOKUP(SUBSTITUTE(SUBSTITUTE(H774,"~","~~"),"*","~*"),إعدادات_الأنواع!$A$4:$E$40,5,FALSE()),0))</f>
        <v/>
      </c>
      <c r="N774" s="47" t="str">
        <f>IF(OR(K774="لم يدفع",K774="تأمين فقط",K774="اشتراك 300",B774=""),"",IFERROR(VLOOKUP(SUBSTITUTE(SUBSTITUTE(H774,"~","~~"),"*","~*"),إعدادات_الأنواع!$A$4:$F$40,6,FALSE()),0))</f>
        <v/>
      </c>
      <c r="O774" s="55" t="str">
        <f t="shared" si="50"/>
        <v/>
      </c>
      <c r="P774" s="48" t="str">
        <f t="shared" ca="1" si="51"/>
        <v/>
      </c>
      <c r="Q774" s="52"/>
      <c r="R774" s="49"/>
      <c r="S774" s="50" t="str">
        <f>IF(B774="","",COUNTA(التجديد!E774:E774))</f>
        <v/>
      </c>
      <c r="T774" s="51" t="str">
        <f>IF(B774="","",IFERROR(VLOOKUP(SUBSTITUTE(SUBSTITUTE(H774,"~","~~"),"*","~*"),إعدادات_الأنواع!$A$4:$B$40,2,FALSE()),"?"))</f>
        <v/>
      </c>
    </row>
    <row r="775" spans="1:20" ht="15" customHeight="1">
      <c r="A775" s="20" t="str">
        <f>IF(B775="","",IF(T775="?","⚠️ نوع غير معرف",T775&amp;TEXT(COUNTIFS($T$3:T775,T775),"000")))</f>
        <v/>
      </c>
      <c r="B775" s="38"/>
      <c r="C775" s="38"/>
      <c r="D775" s="39"/>
      <c r="E775" s="54"/>
      <c r="F775" s="41" t="str">
        <f t="shared" ca="1" si="48"/>
        <v/>
      </c>
      <c r="G775" s="42"/>
      <c r="H775" s="37"/>
      <c r="I775" s="43"/>
      <c r="J775" s="44" t="str">
        <f t="shared" si="49"/>
        <v/>
      </c>
      <c r="K775" s="45"/>
      <c r="L775" s="46" t="str">
        <f>IF(OR(K775="لم يدفع",B775=""),"",IF(K775="تأمين فقط",0,IF(K775="اشتراك 300",300,IF(F775&lt;14,IFERROR(VLOOKUP(SUBSTITUTE(SUBSTITUTE(H775,"~","~~"),"*","~*"),إعدادات_الأنواع!$A$4:$D$40,3,FALSE()),0),IFERROR(VLOOKUP(SUBSTITUTE(SUBSTITUTE(H775,"~","~~"),"*","~*"),إعدادات_الأنواع!$A$4:$D$40,4,FALSE()),0)))))</f>
        <v/>
      </c>
      <c r="M775" s="47" t="str">
        <f>IF(OR(K775="لم يدفع",B775=""),"",IFERROR(VLOOKUP(SUBSTITUTE(SUBSTITUTE(H775,"~","~~"),"*","~*"),إعدادات_الأنواع!$A$4:$E$40,5,FALSE()),0))</f>
        <v/>
      </c>
      <c r="N775" s="47" t="str">
        <f>IF(OR(K775="لم يدفع",K775="تأمين فقط",K775="اشتراك 300",B775=""),"",IFERROR(VLOOKUP(SUBSTITUTE(SUBSTITUTE(H775,"~","~~"),"*","~*"),إعدادات_الأنواع!$A$4:$F$40,6,FALSE()),0))</f>
        <v/>
      </c>
      <c r="O775" s="55" t="str">
        <f t="shared" si="50"/>
        <v/>
      </c>
      <c r="P775" s="48" t="str">
        <f t="shared" ca="1" si="51"/>
        <v/>
      </c>
      <c r="Q775" s="52"/>
      <c r="R775" s="49"/>
      <c r="S775" s="50" t="str">
        <f>IF(B775="","",COUNTA(التجديد!E775:E775))</f>
        <v/>
      </c>
      <c r="T775" s="51" t="str">
        <f>IF(B775="","",IFERROR(VLOOKUP(SUBSTITUTE(SUBSTITUTE(H775,"~","~~"),"*","~*"),إعدادات_الأنواع!$A$4:$B$40,2,FALSE()),"?"))</f>
        <v/>
      </c>
    </row>
    <row r="776" spans="1:20" ht="15" customHeight="1">
      <c r="A776" s="20" t="str">
        <f>IF(B776="","",IF(T776="?","⚠️ نوع غير معرف",T776&amp;TEXT(COUNTIFS($T$3:T776,T776),"000")))</f>
        <v/>
      </c>
      <c r="B776" s="38"/>
      <c r="C776" s="38"/>
      <c r="D776" s="39"/>
      <c r="E776" s="54"/>
      <c r="F776" s="41" t="str">
        <f t="shared" ca="1" si="48"/>
        <v/>
      </c>
      <c r="G776" s="42"/>
      <c r="H776" s="37"/>
      <c r="I776" s="43"/>
      <c r="J776" s="44" t="str">
        <f t="shared" si="49"/>
        <v/>
      </c>
      <c r="K776" s="45"/>
      <c r="L776" s="46" t="str">
        <f>IF(OR(K776="لم يدفع",B776=""),"",IF(K776="تأمين فقط",0,IF(K776="اشتراك 300",300,IF(F776&lt;14,IFERROR(VLOOKUP(SUBSTITUTE(SUBSTITUTE(H776,"~","~~"),"*","~*"),إعدادات_الأنواع!$A$4:$D$40,3,FALSE()),0),IFERROR(VLOOKUP(SUBSTITUTE(SUBSTITUTE(H776,"~","~~"),"*","~*"),إعدادات_الأنواع!$A$4:$D$40,4,FALSE()),0)))))</f>
        <v/>
      </c>
      <c r="M776" s="47" t="str">
        <f>IF(OR(K776="لم يدفع",B776=""),"",IFERROR(VLOOKUP(SUBSTITUTE(SUBSTITUTE(H776,"~","~~"),"*","~*"),إعدادات_الأنواع!$A$4:$E$40,5,FALSE()),0))</f>
        <v/>
      </c>
      <c r="N776" s="47" t="str">
        <f>IF(OR(K776="لم يدفع",K776="تأمين فقط",K776="اشتراك 300",B776=""),"",IFERROR(VLOOKUP(SUBSTITUTE(SUBSTITUTE(H776,"~","~~"),"*","~*"),إعدادات_الأنواع!$A$4:$F$40,6,FALSE()),0))</f>
        <v/>
      </c>
      <c r="O776" s="55" t="str">
        <f t="shared" si="50"/>
        <v/>
      </c>
      <c r="P776" s="48" t="str">
        <f t="shared" ca="1" si="51"/>
        <v/>
      </c>
      <c r="Q776" s="52"/>
      <c r="R776" s="49"/>
      <c r="S776" s="50" t="str">
        <f>IF(B776="","",COUNTA(التجديد!E776:E776))</f>
        <v/>
      </c>
      <c r="T776" s="51" t="str">
        <f>IF(B776="","",IFERROR(VLOOKUP(SUBSTITUTE(SUBSTITUTE(H776,"~","~~"),"*","~*"),إعدادات_الأنواع!$A$4:$B$40,2,FALSE()),"?"))</f>
        <v/>
      </c>
    </row>
    <row r="777" spans="1:20" ht="15" customHeight="1">
      <c r="A777" s="20" t="str">
        <f>IF(B777="","",IF(T777="?","⚠️ نوع غير معرف",T777&amp;TEXT(COUNTIFS($T$3:T777,T777),"000")))</f>
        <v/>
      </c>
      <c r="B777" s="38"/>
      <c r="C777" s="38"/>
      <c r="D777" s="39"/>
      <c r="E777" s="54"/>
      <c r="F777" s="41" t="str">
        <f t="shared" ca="1" si="48"/>
        <v/>
      </c>
      <c r="G777" s="42"/>
      <c r="H777" s="37"/>
      <c r="I777" s="43"/>
      <c r="J777" s="44" t="str">
        <f t="shared" si="49"/>
        <v/>
      </c>
      <c r="K777" s="45"/>
      <c r="L777" s="46" t="str">
        <f>IF(OR(K777="لم يدفع",B777=""),"",IF(K777="تأمين فقط",0,IF(K777="اشتراك 300",300,IF(F777&lt;14,IFERROR(VLOOKUP(SUBSTITUTE(SUBSTITUTE(H777,"~","~~"),"*","~*"),إعدادات_الأنواع!$A$4:$D$40,3,FALSE()),0),IFERROR(VLOOKUP(SUBSTITUTE(SUBSTITUTE(H777,"~","~~"),"*","~*"),إعدادات_الأنواع!$A$4:$D$40,4,FALSE()),0)))))</f>
        <v/>
      </c>
      <c r="M777" s="47" t="str">
        <f>IF(OR(K777="لم يدفع",B777=""),"",IFERROR(VLOOKUP(SUBSTITUTE(SUBSTITUTE(H777,"~","~~"),"*","~*"),إعدادات_الأنواع!$A$4:$E$40,5,FALSE()),0))</f>
        <v/>
      </c>
      <c r="N777" s="47" t="str">
        <f>IF(OR(K777="لم يدفع",K777="تأمين فقط",K777="اشتراك 300",B777=""),"",IFERROR(VLOOKUP(SUBSTITUTE(SUBSTITUTE(H777,"~","~~"),"*","~*"),إعدادات_الأنواع!$A$4:$F$40,6,FALSE()),0))</f>
        <v/>
      </c>
      <c r="O777" s="55" t="str">
        <f t="shared" si="50"/>
        <v/>
      </c>
      <c r="P777" s="48" t="str">
        <f t="shared" ca="1" si="51"/>
        <v/>
      </c>
      <c r="Q777" s="52"/>
      <c r="R777" s="49"/>
      <c r="S777" s="50" t="str">
        <f>IF(B777="","",COUNTA(التجديد!E777:E777))</f>
        <v/>
      </c>
      <c r="T777" s="51" t="str">
        <f>IF(B777="","",IFERROR(VLOOKUP(SUBSTITUTE(SUBSTITUTE(H777,"~","~~"),"*","~*"),إعدادات_الأنواع!$A$4:$B$40,2,FALSE()),"?"))</f>
        <v/>
      </c>
    </row>
    <row r="778" spans="1:20" ht="15" customHeight="1">
      <c r="A778" s="20" t="str">
        <f>IF(B778="","",IF(T778="?","⚠️ نوع غير معرف",T778&amp;TEXT(COUNTIFS($T$3:T778,T778),"000")))</f>
        <v/>
      </c>
      <c r="B778" s="38"/>
      <c r="C778" s="38"/>
      <c r="D778" s="39"/>
      <c r="E778" s="54"/>
      <c r="F778" s="41" t="str">
        <f t="shared" ca="1" si="48"/>
        <v/>
      </c>
      <c r="G778" s="42"/>
      <c r="H778" s="37"/>
      <c r="I778" s="43"/>
      <c r="J778" s="44" t="str">
        <f t="shared" si="49"/>
        <v/>
      </c>
      <c r="K778" s="45"/>
      <c r="L778" s="46" t="str">
        <f>IF(OR(K778="لم يدفع",B778=""),"",IF(K778="تأمين فقط",0,IF(K778="اشتراك 300",300,IF(F778&lt;14,IFERROR(VLOOKUP(SUBSTITUTE(SUBSTITUTE(H778,"~","~~"),"*","~*"),إعدادات_الأنواع!$A$4:$D$40,3,FALSE()),0),IFERROR(VLOOKUP(SUBSTITUTE(SUBSTITUTE(H778,"~","~~"),"*","~*"),إعدادات_الأنواع!$A$4:$D$40,4,FALSE()),0)))))</f>
        <v/>
      </c>
      <c r="M778" s="47" t="str">
        <f>IF(OR(K778="لم يدفع",B778=""),"",IFERROR(VLOOKUP(SUBSTITUTE(SUBSTITUTE(H778,"~","~~"),"*","~*"),إعدادات_الأنواع!$A$4:$E$40,5,FALSE()),0))</f>
        <v/>
      </c>
      <c r="N778" s="47" t="str">
        <f>IF(OR(K778="لم يدفع",K778="تأمين فقط",K778="اشتراك 300",B778=""),"",IFERROR(VLOOKUP(SUBSTITUTE(SUBSTITUTE(H778,"~","~~"),"*","~*"),إعدادات_الأنواع!$A$4:$F$40,6,FALSE()),0))</f>
        <v/>
      </c>
      <c r="O778" s="55" t="str">
        <f t="shared" si="50"/>
        <v/>
      </c>
      <c r="P778" s="48" t="str">
        <f t="shared" ca="1" si="51"/>
        <v/>
      </c>
      <c r="Q778" s="52"/>
      <c r="R778" s="49"/>
      <c r="S778" s="50" t="str">
        <f>IF(B778="","",COUNTA(التجديد!E778:E778))</f>
        <v/>
      </c>
      <c r="T778" s="51" t="str">
        <f>IF(B778="","",IFERROR(VLOOKUP(SUBSTITUTE(SUBSTITUTE(H778,"~","~~"),"*","~*"),إعدادات_الأنواع!$A$4:$B$40,2,FALSE()),"?"))</f>
        <v/>
      </c>
    </row>
    <row r="779" spans="1:20" ht="15" customHeight="1">
      <c r="A779" s="20" t="str">
        <f>IF(B779="","",IF(T779="?","⚠️ نوع غير معرف",T779&amp;TEXT(COUNTIFS($T$3:T779,T779),"000")))</f>
        <v/>
      </c>
      <c r="B779" s="38"/>
      <c r="C779" s="38"/>
      <c r="D779" s="39"/>
      <c r="E779" s="54"/>
      <c r="F779" s="41" t="str">
        <f t="shared" ca="1" si="48"/>
        <v/>
      </c>
      <c r="G779" s="42"/>
      <c r="H779" s="37"/>
      <c r="I779" s="43"/>
      <c r="J779" s="44" t="str">
        <f t="shared" si="49"/>
        <v/>
      </c>
      <c r="K779" s="45"/>
      <c r="L779" s="46" t="str">
        <f>IF(OR(K779="لم يدفع",B779=""),"",IF(K779="تأمين فقط",0,IF(K779="اشتراك 300",300,IF(F779&lt;14,IFERROR(VLOOKUP(SUBSTITUTE(SUBSTITUTE(H779,"~","~~"),"*","~*"),إعدادات_الأنواع!$A$4:$D$40,3,FALSE()),0),IFERROR(VLOOKUP(SUBSTITUTE(SUBSTITUTE(H779,"~","~~"),"*","~*"),إعدادات_الأنواع!$A$4:$D$40,4,FALSE()),0)))))</f>
        <v/>
      </c>
      <c r="M779" s="47" t="str">
        <f>IF(OR(K779="لم يدفع",B779=""),"",IFERROR(VLOOKUP(SUBSTITUTE(SUBSTITUTE(H779,"~","~~"),"*","~*"),إعدادات_الأنواع!$A$4:$E$40,5,FALSE()),0))</f>
        <v/>
      </c>
      <c r="N779" s="47" t="str">
        <f>IF(OR(K779="لم يدفع",K779="تأمين فقط",K779="اشتراك 300",B779=""),"",IFERROR(VLOOKUP(SUBSTITUTE(SUBSTITUTE(H779,"~","~~"),"*","~*"),إعدادات_الأنواع!$A$4:$F$40,6,FALSE()),0))</f>
        <v/>
      </c>
      <c r="O779" s="55" t="str">
        <f t="shared" si="50"/>
        <v/>
      </c>
      <c r="P779" s="48" t="str">
        <f t="shared" ca="1" si="51"/>
        <v/>
      </c>
      <c r="Q779" s="52"/>
      <c r="R779" s="49"/>
      <c r="S779" s="50" t="str">
        <f>IF(B779="","",COUNTA(التجديد!E779:E779))</f>
        <v/>
      </c>
      <c r="T779" s="51" t="str">
        <f>IF(B779="","",IFERROR(VLOOKUP(SUBSTITUTE(SUBSTITUTE(H779,"~","~~"),"*","~*"),إعدادات_الأنواع!$A$4:$B$40,2,FALSE()),"?"))</f>
        <v/>
      </c>
    </row>
    <row r="780" spans="1:20" ht="15" customHeight="1">
      <c r="A780" s="20" t="str">
        <f>IF(B780="","",IF(T780="?","⚠️ نوع غير معرف",T780&amp;TEXT(COUNTIFS($T$3:T780,T780),"000")))</f>
        <v/>
      </c>
      <c r="B780" s="38"/>
      <c r="C780" s="38"/>
      <c r="D780" s="39"/>
      <c r="E780" s="54"/>
      <c r="F780" s="41" t="str">
        <f t="shared" ca="1" si="48"/>
        <v/>
      </c>
      <c r="G780" s="42"/>
      <c r="H780" s="37"/>
      <c r="I780" s="43"/>
      <c r="J780" s="44" t="str">
        <f t="shared" si="49"/>
        <v/>
      </c>
      <c r="K780" s="45"/>
      <c r="L780" s="46" t="str">
        <f>IF(OR(K780="لم يدفع",B780=""),"",IF(K780="تأمين فقط",0,IF(K780="اشتراك 300",300,IF(F780&lt;14,IFERROR(VLOOKUP(SUBSTITUTE(SUBSTITUTE(H780,"~","~~"),"*","~*"),إعدادات_الأنواع!$A$4:$D$40,3,FALSE()),0),IFERROR(VLOOKUP(SUBSTITUTE(SUBSTITUTE(H780,"~","~~"),"*","~*"),إعدادات_الأنواع!$A$4:$D$40,4,FALSE()),0)))))</f>
        <v/>
      </c>
      <c r="M780" s="47" t="str">
        <f>IF(OR(K780="لم يدفع",B780=""),"",IFERROR(VLOOKUP(SUBSTITUTE(SUBSTITUTE(H780,"~","~~"),"*","~*"),إعدادات_الأنواع!$A$4:$E$40,5,FALSE()),0))</f>
        <v/>
      </c>
      <c r="N780" s="47" t="str">
        <f>IF(OR(K780="لم يدفع",K780="تأمين فقط",K780="اشتراك 300",B780=""),"",IFERROR(VLOOKUP(SUBSTITUTE(SUBSTITUTE(H780,"~","~~"),"*","~*"),إعدادات_الأنواع!$A$4:$F$40,6,FALSE()),0))</f>
        <v/>
      </c>
      <c r="O780" s="55" t="str">
        <f t="shared" si="50"/>
        <v/>
      </c>
      <c r="P780" s="48" t="str">
        <f t="shared" ca="1" si="51"/>
        <v/>
      </c>
      <c r="Q780" s="52"/>
      <c r="R780" s="49"/>
      <c r="S780" s="50" t="str">
        <f>IF(B780="","",COUNTA(التجديد!E780:E780))</f>
        <v/>
      </c>
      <c r="T780" s="51" t="str">
        <f>IF(B780="","",IFERROR(VLOOKUP(SUBSTITUTE(SUBSTITUTE(H780,"~","~~"),"*","~*"),إعدادات_الأنواع!$A$4:$B$40,2,FALSE()),"?"))</f>
        <v/>
      </c>
    </row>
    <row r="781" spans="1:20" ht="15" customHeight="1">
      <c r="A781" s="20" t="str">
        <f>IF(B781="","",IF(T781="?","⚠️ نوع غير معرف",T781&amp;TEXT(COUNTIFS($T$3:T781,T781),"000")))</f>
        <v/>
      </c>
      <c r="B781" s="38"/>
      <c r="C781" s="38"/>
      <c r="D781" s="39"/>
      <c r="E781" s="54"/>
      <c r="F781" s="41" t="str">
        <f t="shared" ca="1" si="48"/>
        <v/>
      </c>
      <c r="G781" s="42"/>
      <c r="H781" s="37"/>
      <c r="I781" s="43"/>
      <c r="J781" s="44" t="str">
        <f t="shared" si="49"/>
        <v/>
      </c>
      <c r="K781" s="45"/>
      <c r="L781" s="46" t="str">
        <f>IF(OR(K781="لم يدفع",B781=""),"",IF(K781="تأمين فقط",0,IF(K781="اشتراك 300",300,IF(F781&lt;14,IFERROR(VLOOKUP(SUBSTITUTE(SUBSTITUTE(H781,"~","~~"),"*","~*"),إعدادات_الأنواع!$A$4:$D$40,3,FALSE()),0),IFERROR(VLOOKUP(SUBSTITUTE(SUBSTITUTE(H781,"~","~~"),"*","~*"),إعدادات_الأنواع!$A$4:$D$40,4,FALSE()),0)))))</f>
        <v/>
      </c>
      <c r="M781" s="47" t="str">
        <f>IF(OR(K781="لم يدفع",B781=""),"",IFERROR(VLOOKUP(SUBSTITUTE(SUBSTITUTE(H781,"~","~~"),"*","~*"),إعدادات_الأنواع!$A$4:$E$40,5,FALSE()),0))</f>
        <v/>
      </c>
      <c r="N781" s="47" t="str">
        <f>IF(OR(K781="لم يدفع",K781="تأمين فقط",K781="اشتراك 300",B781=""),"",IFERROR(VLOOKUP(SUBSTITUTE(SUBSTITUTE(H781,"~","~~"),"*","~*"),إعدادات_الأنواع!$A$4:$F$40,6,FALSE()),0))</f>
        <v/>
      </c>
      <c r="O781" s="55" t="str">
        <f t="shared" si="50"/>
        <v/>
      </c>
      <c r="P781" s="48" t="str">
        <f t="shared" ca="1" si="51"/>
        <v/>
      </c>
      <c r="Q781" s="52"/>
      <c r="R781" s="49"/>
      <c r="S781" s="50" t="str">
        <f>IF(B781="","",COUNTA(التجديد!E781:E781))</f>
        <v/>
      </c>
      <c r="T781" s="51" t="str">
        <f>IF(B781="","",IFERROR(VLOOKUP(SUBSTITUTE(SUBSTITUTE(H781,"~","~~"),"*","~*"),إعدادات_الأنواع!$A$4:$B$40,2,FALSE()),"?"))</f>
        <v/>
      </c>
    </row>
    <row r="782" spans="1:20" ht="15" customHeight="1">
      <c r="A782" s="20" t="str">
        <f>IF(B782="","",IF(T782="?","⚠️ نوع غير معرف",T782&amp;TEXT(COUNTIFS($T$3:T782,T782),"000")))</f>
        <v/>
      </c>
      <c r="B782" s="38"/>
      <c r="C782" s="38"/>
      <c r="D782" s="39"/>
      <c r="E782" s="54"/>
      <c r="F782" s="41" t="str">
        <f t="shared" ca="1" si="48"/>
        <v/>
      </c>
      <c r="G782" s="42"/>
      <c r="H782" s="37"/>
      <c r="I782" s="43"/>
      <c r="J782" s="44" t="str">
        <f t="shared" si="49"/>
        <v/>
      </c>
      <c r="K782" s="45"/>
      <c r="L782" s="46" t="str">
        <f>IF(OR(K782="لم يدفع",B782=""),"",IF(K782="تأمين فقط",0,IF(K782="اشتراك 300",300,IF(F782&lt;14,IFERROR(VLOOKUP(SUBSTITUTE(SUBSTITUTE(H782,"~","~~"),"*","~*"),إعدادات_الأنواع!$A$4:$D$40,3,FALSE()),0),IFERROR(VLOOKUP(SUBSTITUTE(SUBSTITUTE(H782,"~","~~"),"*","~*"),إعدادات_الأنواع!$A$4:$D$40,4,FALSE()),0)))))</f>
        <v/>
      </c>
      <c r="M782" s="47" t="str">
        <f>IF(OR(K782="لم يدفع",B782=""),"",IFERROR(VLOOKUP(SUBSTITUTE(SUBSTITUTE(H782,"~","~~"),"*","~*"),إعدادات_الأنواع!$A$4:$E$40,5,FALSE()),0))</f>
        <v/>
      </c>
      <c r="N782" s="47" t="str">
        <f>IF(OR(K782="لم يدفع",K782="تأمين فقط",K782="اشتراك 300",B782=""),"",IFERROR(VLOOKUP(SUBSTITUTE(SUBSTITUTE(H782,"~","~~"),"*","~*"),إعدادات_الأنواع!$A$4:$F$40,6,FALSE()),0))</f>
        <v/>
      </c>
      <c r="O782" s="55" t="str">
        <f t="shared" si="50"/>
        <v/>
      </c>
      <c r="P782" s="48" t="str">
        <f t="shared" ca="1" si="51"/>
        <v/>
      </c>
      <c r="Q782" s="52"/>
      <c r="R782" s="49"/>
      <c r="S782" s="50" t="str">
        <f>IF(B782="","",COUNTA(التجديد!E782:E782))</f>
        <v/>
      </c>
      <c r="T782" s="51" t="str">
        <f>IF(B782="","",IFERROR(VLOOKUP(SUBSTITUTE(SUBSTITUTE(H782,"~","~~"),"*","~*"),إعدادات_الأنواع!$A$4:$B$40,2,FALSE()),"?"))</f>
        <v/>
      </c>
    </row>
    <row r="783" spans="1:20" ht="15" customHeight="1">
      <c r="A783" s="20" t="str">
        <f>IF(B783="","",IF(T783="?","⚠️ نوع غير معرف",T783&amp;TEXT(COUNTIFS($T$3:T783,T783),"000")))</f>
        <v/>
      </c>
      <c r="B783" s="38"/>
      <c r="C783" s="38"/>
      <c r="D783" s="39"/>
      <c r="E783" s="54"/>
      <c r="F783" s="41" t="str">
        <f t="shared" ca="1" si="48"/>
        <v/>
      </c>
      <c r="G783" s="42"/>
      <c r="H783" s="37"/>
      <c r="I783" s="43"/>
      <c r="J783" s="44" t="str">
        <f t="shared" si="49"/>
        <v/>
      </c>
      <c r="K783" s="45"/>
      <c r="L783" s="46" t="str">
        <f>IF(OR(K783="لم يدفع",B783=""),"",IF(K783="تأمين فقط",0,IF(K783="اشتراك 300",300,IF(F783&lt;14,IFERROR(VLOOKUP(SUBSTITUTE(SUBSTITUTE(H783,"~","~~"),"*","~*"),إعدادات_الأنواع!$A$4:$D$40,3,FALSE()),0),IFERROR(VLOOKUP(SUBSTITUTE(SUBSTITUTE(H783,"~","~~"),"*","~*"),إعدادات_الأنواع!$A$4:$D$40,4,FALSE()),0)))))</f>
        <v/>
      </c>
      <c r="M783" s="47" t="str">
        <f>IF(OR(K783="لم يدفع",B783=""),"",IFERROR(VLOOKUP(SUBSTITUTE(SUBSTITUTE(H783,"~","~~"),"*","~*"),إعدادات_الأنواع!$A$4:$E$40,5,FALSE()),0))</f>
        <v/>
      </c>
      <c r="N783" s="47" t="str">
        <f>IF(OR(K783="لم يدفع",K783="تأمين فقط",K783="اشتراك 300",B783=""),"",IFERROR(VLOOKUP(SUBSTITUTE(SUBSTITUTE(H783,"~","~~"),"*","~*"),إعدادات_الأنواع!$A$4:$F$40,6,FALSE()),0))</f>
        <v/>
      </c>
      <c r="O783" s="55" t="str">
        <f t="shared" si="50"/>
        <v/>
      </c>
      <c r="P783" s="48" t="str">
        <f t="shared" ca="1" si="51"/>
        <v/>
      </c>
      <c r="Q783" s="52"/>
      <c r="R783" s="49"/>
      <c r="S783" s="50" t="str">
        <f>IF(B783="","",COUNTA(التجديد!E783:E783))</f>
        <v/>
      </c>
      <c r="T783" s="51" t="str">
        <f>IF(B783="","",IFERROR(VLOOKUP(SUBSTITUTE(SUBSTITUTE(H783,"~","~~"),"*","~*"),إعدادات_الأنواع!$A$4:$B$40,2,FALSE()),"?"))</f>
        <v/>
      </c>
    </row>
    <row r="784" spans="1:20" ht="15" customHeight="1">
      <c r="A784" s="20" t="str">
        <f>IF(B784="","",IF(T784="?","⚠️ نوع غير معرف",T784&amp;TEXT(COUNTIFS($T$3:T784,T784),"000")))</f>
        <v/>
      </c>
      <c r="B784" s="38"/>
      <c r="C784" s="38"/>
      <c r="D784" s="39"/>
      <c r="E784" s="54"/>
      <c r="F784" s="41" t="str">
        <f t="shared" ca="1" si="48"/>
        <v/>
      </c>
      <c r="G784" s="42"/>
      <c r="H784" s="37"/>
      <c r="I784" s="43"/>
      <c r="J784" s="44" t="str">
        <f t="shared" si="49"/>
        <v/>
      </c>
      <c r="K784" s="45"/>
      <c r="L784" s="46" t="str">
        <f>IF(OR(K784="لم يدفع",B784=""),"",IF(K784="تأمين فقط",0,IF(K784="اشتراك 300",300,IF(F784&lt;14,IFERROR(VLOOKUP(SUBSTITUTE(SUBSTITUTE(H784,"~","~~"),"*","~*"),إعدادات_الأنواع!$A$4:$D$40,3,FALSE()),0),IFERROR(VLOOKUP(SUBSTITUTE(SUBSTITUTE(H784,"~","~~"),"*","~*"),إعدادات_الأنواع!$A$4:$D$40,4,FALSE()),0)))))</f>
        <v/>
      </c>
      <c r="M784" s="47" t="str">
        <f>IF(OR(K784="لم يدفع",B784=""),"",IFERROR(VLOOKUP(SUBSTITUTE(SUBSTITUTE(H784,"~","~~"),"*","~*"),إعدادات_الأنواع!$A$4:$E$40,5,FALSE()),0))</f>
        <v/>
      </c>
      <c r="N784" s="47" t="str">
        <f>IF(OR(K784="لم يدفع",K784="تأمين فقط",K784="اشتراك 300",B784=""),"",IFERROR(VLOOKUP(SUBSTITUTE(SUBSTITUTE(H784,"~","~~"),"*","~*"),إعدادات_الأنواع!$A$4:$F$40,6,FALSE()),0))</f>
        <v/>
      </c>
      <c r="O784" s="55" t="str">
        <f t="shared" si="50"/>
        <v/>
      </c>
      <c r="P784" s="48" t="str">
        <f t="shared" ca="1" si="51"/>
        <v/>
      </c>
      <c r="Q784" s="52"/>
      <c r="R784" s="49"/>
      <c r="S784" s="50" t="str">
        <f>IF(B784="","",COUNTA(التجديد!E784:E784))</f>
        <v/>
      </c>
      <c r="T784" s="51" t="str">
        <f>IF(B784="","",IFERROR(VLOOKUP(SUBSTITUTE(SUBSTITUTE(H784,"~","~~"),"*","~*"),إعدادات_الأنواع!$A$4:$B$40,2,FALSE()),"?"))</f>
        <v/>
      </c>
    </row>
    <row r="785" spans="1:20" ht="15" customHeight="1">
      <c r="A785" s="20" t="str">
        <f>IF(B785="","",IF(T785="?","⚠️ نوع غير معرف",T785&amp;TEXT(COUNTIFS($T$3:T785,T785),"000")))</f>
        <v/>
      </c>
      <c r="B785" s="38"/>
      <c r="C785" s="38"/>
      <c r="D785" s="39"/>
      <c r="E785" s="54"/>
      <c r="F785" s="41" t="str">
        <f t="shared" ca="1" si="48"/>
        <v/>
      </c>
      <c r="G785" s="42"/>
      <c r="H785" s="37"/>
      <c r="I785" s="43"/>
      <c r="J785" s="44" t="str">
        <f t="shared" si="49"/>
        <v/>
      </c>
      <c r="K785" s="45"/>
      <c r="L785" s="46" t="str">
        <f>IF(OR(K785="لم يدفع",B785=""),"",IF(K785="تأمين فقط",0,IF(K785="اشتراك 300",300,IF(F785&lt;14,IFERROR(VLOOKUP(SUBSTITUTE(SUBSTITUTE(H785,"~","~~"),"*","~*"),إعدادات_الأنواع!$A$4:$D$40,3,FALSE()),0),IFERROR(VLOOKUP(SUBSTITUTE(SUBSTITUTE(H785,"~","~~"),"*","~*"),إعدادات_الأنواع!$A$4:$D$40,4,FALSE()),0)))))</f>
        <v/>
      </c>
      <c r="M785" s="47" t="str">
        <f>IF(OR(K785="لم يدفع",B785=""),"",IFERROR(VLOOKUP(SUBSTITUTE(SUBSTITUTE(H785,"~","~~"),"*","~*"),إعدادات_الأنواع!$A$4:$E$40,5,FALSE()),0))</f>
        <v/>
      </c>
      <c r="N785" s="47" t="str">
        <f>IF(OR(K785="لم يدفع",K785="تأمين فقط",K785="اشتراك 300",B785=""),"",IFERROR(VLOOKUP(SUBSTITUTE(SUBSTITUTE(H785,"~","~~"),"*","~*"),إعدادات_الأنواع!$A$4:$F$40,6,FALSE()),0))</f>
        <v/>
      </c>
      <c r="O785" s="55" t="str">
        <f t="shared" si="50"/>
        <v/>
      </c>
      <c r="P785" s="48" t="str">
        <f t="shared" ca="1" si="51"/>
        <v/>
      </c>
      <c r="Q785" s="52"/>
      <c r="R785" s="49"/>
      <c r="S785" s="50" t="str">
        <f>IF(B785="","",COUNTA(التجديد!E785:E785))</f>
        <v/>
      </c>
      <c r="T785" s="51" t="str">
        <f>IF(B785="","",IFERROR(VLOOKUP(SUBSTITUTE(SUBSTITUTE(H785,"~","~~"),"*","~*"),إعدادات_الأنواع!$A$4:$B$40,2,FALSE()),"?"))</f>
        <v/>
      </c>
    </row>
    <row r="786" spans="1:20" ht="15" customHeight="1">
      <c r="A786" s="20" t="str">
        <f>IF(B786="","",IF(T786="?","⚠️ نوع غير معرف",T786&amp;TEXT(COUNTIFS($T$3:T786,T786),"000")))</f>
        <v/>
      </c>
      <c r="B786" s="38"/>
      <c r="C786" s="38"/>
      <c r="D786" s="39"/>
      <c r="E786" s="54"/>
      <c r="F786" s="41" t="str">
        <f t="shared" ca="1" si="48"/>
        <v/>
      </c>
      <c r="G786" s="42"/>
      <c r="H786" s="37"/>
      <c r="I786" s="43"/>
      <c r="J786" s="44" t="str">
        <f t="shared" si="49"/>
        <v/>
      </c>
      <c r="K786" s="45"/>
      <c r="L786" s="46" t="str">
        <f>IF(OR(K786="لم يدفع",B786=""),"",IF(K786="تأمين فقط",0,IF(K786="اشتراك 300",300,IF(F786&lt;14,IFERROR(VLOOKUP(SUBSTITUTE(SUBSTITUTE(H786,"~","~~"),"*","~*"),إعدادات_الأنواع!$A$4:$D$40,3,FALSE()),0),IFERROR(VLOOKUP(SUBSTITUTE(SUBSTITUTE(H786,"~","~~"),"*","~*"),إعدادات_الأنواع!$A$4:$D$40,4,FALSE()),0)))))</f>
        <v/>
      </c>
      <c r="M786" s="47" t="str">
        <f>IF(OR(K786="لم يدفع",B786=""),"",IFERROR(VLOOKUP(SUBSTITUTE(SUBSTITUTE(H786,"~","~~"),"*","~*"),إعدادات_الأنواع!$A$4:$E$40,5,FALSE()),0))</f>
        <v/>
      </c>
      <c r="N786" s="47" t="str">
        <f>IF(OR(K786="لم يدفع",K786="تأمين فقط",K786="اشتراك 300",B786=""),"",IFERROR(VLOOKUP(SUBSTITUTE(SUBSTITUTE(H786,"~","~~"),"*","~*"),إعدادات_الأنواع!$A$4:$F$40,6,FALSE()),0))</f>
        <v/>
      </c>
      <c r="O786" s="55" t="str">
        <f t="shared" si="50"/>
        <v/>
      </c>
      <c r="P786" s="48" t="str">
        <f t="shared" ca="1" si="51"/>
        <v/>
      </c>
      <c r="Q786" s="52"/>
      <c r="R786" s="49"/>
      <c r="S786" s="50" t="str">
        <f>IF(B786="","",COUNTA(التجديد!E786:E786))</f>
        <v/>
      </c>
      <c r="T786" s="51" t="str">
        <f>IF(B786="","",IFERROR(VLOOKUP(SUBSTITUTE(SUBSTITUTE(H786,"~","~~"),"*","~*"),إعدادات_الأنواع!$A$4:$B$40,2,FALSE()),"?"))</f>
        <v/>
      </c>
    </row>
    <row r="787" spans="1:20" ht="15" customHeight="1">
      <c r="A787" s="20" t="str">
        <f>IF(B787="","",IF(T787="?","⚠️ نوع غير معرف",T787&amp;TEXT(COUNTIFS($T$3:T787,T787),"000")))</f>
        <v/>
      </c>
      <c r="B787" s="38"/>
      <c r="C787" s="38"/>
      <c r="D787" s="39"/>
      <c r="E787" s="54"/>
      <c r="F787" s="41" t="str">
        <f t="shared" ca="1" si="48"/>
        <v/>
      </c>
      <c r="G787" s="42"/>
      <c r="H787" s="37"/>
      <c r="I787" s="43"/>
      <c r="J787" s="44" t="str">
        <f t="shared" si="49"/>
        <v/>
      </c>
      <c r="K787" s="45"/>
      <c r="L787" s="46" t="str">
        <f>IF(OR(K787="لم يدفع",B787=""),"",IF(K787="تأمين فقط",0,IF(K787="اشتراك 300",300,IF(F787&lt;14,IFERROR(VLOOKUP(SUBSTITUTE(SUBSTITUTE(H787,"~","~~"),"*","~*"),إعدادات_الأنواع!$A$4:$D$40,3,FALSE()),0),IFERROR(VLOOKUP(SUBSTITUTE(SUBSTITUTE(H787,"~","~~"),"*","~*"),إعدادات_الأنواع!$A$4:$D$40,4,FALSE()),0)))))</f>
        <v/>
      </c>
      <c r="M787" s="47" t="str">
        <f>IF(OR(K787="لم يدفع",B787=""),"",IFERROR(VLOOKUP(SUBSTITUTE(SUBSTITUTE(H787,"~","~~"),"*","~*"),إعدادات_الأنواع!$A$4:$E$40,5,FALSE()),0))</f>
        <v/>
      </c>
      <c r="N787" s="47" t="str">
        <f>IF(OR(K787="لم يدفع",K787="تأمين فقط",K787="اشتراك 300",B787=""),"",IFERROR(VLOOKUP(SUBSTITUTE(SUBSTITUTE(H787,"~","~~"),"*","~*"),إعدادات_الأنواع!$A$4:$F$40,6,FALSE()),0))</f>
        <v/>
      </c>
      <c r="O787" s="55" t="str">
        <f t="shared" si="50"/>
        <v/>
      </c>
      <c r="P787" s="48" t="str">
        <f t="shared" ca="1" si="51"/>
        <v/>
      </c>
      <c r="Q787" s="52"/>
      <c r="R787" s="49"/>
      <c r="S787" s="50" t="str">
        <f>IF(B787="","",COUNTA(التجديد!E787:E787))</f>
        <v/>
      </c>
      <c r="T787" s="51" t="str">
        <f>IF(B787="","",IFERROR(VLOOKUP(SUBSTITUTE(SUBSTITUTE(H787,"~","~~"),"*","~*"),إعدادات_الأنواع!$A$4:$B$40,2,FALSE()),"?"))</f>
        <v/>
      </c>
    </row>
    <row r="788" spans="1:20" ht="15" customHeight="1">
      <c r="A788" s="20" t="str">
        <f>IF(B788="","",IF(T788="?","⚠️ نوع غير معرف",T788&amp;TEXT(COUNTIFS($T$3:T788,T788),"000")))</f>
        <v/>
      </c>
      <c r="B788" s="38"/>
      <c r="C788" s="38"/>
      <c r="D788" s="39"/>
      <c r="E788" s="54"/>
      <c r="F788" s="41" t="str">
        <f t="shared" ca="1" si="48"/>
        <v/>
      </c>
      <c r="G788" s="42"/>
      <c r="H788" s="37"/>
      <c r="I788" s="43"/>
      <c r="J788" s="44" t="str">
        <f t="shared" si="49"/>
        <v/>
      </c>
      <c r="K788" s="45"/>
      <c r="L788" s="46" t="str">
        <f>IF(OR(K788="لم يدفع",B788=""),"",IF(K788="تأمين فقط",0,IF(K788="اشتراك 300",300,IF(F788&lt;14,IFERROR(VLOOKUP(SUBSTITUTE(SUBSTITUTE(H788,"~","~~"),"*","~*"),إعدادات_الأنواع!$A$4:$D$40,3,FALSE()),0),IFERROR(VLOOKUP(SUBSTITUTE(SUBSTITUTE(H788,"~","~~"),"*","~*"),إعدادات_الأنواع!$A$4:$D$40,4,FALSE()),0)))))</f>
        <v/>
      </c>
      <c r="M788" s="47" t="str">
        <f>IF(OR(K788="لم يدفع",B788=""),"",IFERROR(VLOOKUP(SUBSTITUTE(SUBSTITUTE(H788,"~","~~"),"*","~*"),إعدادات_الأنواع!$A$4:$E$40,5,FALSE()),0))</f>
        <v/>
      </c>
      <c r="N788" s="47" t="str">
        <f>IF(OR(K788="لم يدفع",K788="تأمين فقط",K788="اشتراك 300",B788=""),"",IFERROR(VLOOKUP(SUBSTITUTE(SUBSTITUTE(H788,"~","~~"),"*","~*"),إعدادات_الأنواع!$A$4:$F$40,6,FALSE()),0))</f>
        <v/>
      </c>
      <c r="O788" s="55" t="str">
        <f t="shared" si="50"/>
        <v/>
      </c>
      <c r="P788" s="48" t="str">
        <f t="shared" ca="1" si="51"/>
        <v/>
      </c>
      <c r="Q788" s="52"/>
      <c r="R788" s="49"/>
      <c r="S788" s="50" t="str">
        <f>IF(B788="","",COUNTA(التجديد!E788:E788))</f>
        <v/>
      </c>
      <c r="T788" s="51" t="str">
        <f>IF(B788="","",IFERROR(VLOOKUP(SUBSTITUTE(SUBSTITUTE(H788,"~","~~"),"*","~*"),إعدادات_الأنواع!$A$4:$B$40,2,FALSE()),"?"))</f>
        <v/>
      </c>
    </row>
    <row r="789" spans="1:20" ht="15" customHeight="1">
      <c r="A789" s="20" t="str">
        <f>IF(B789="","",IF(T789="?","⚠️ نوع غير معرف",T789&amp;TEXT(COUNTIFS($T$3:T789,T789),"000")))</f>
        <v/>
      </c>
      <c r="B789" s="38"/>
      <c r="C789" s="38"/>
      <c r="D789" s="39"/>
      <c r="E789" s="54"/>
      <c r="F789" s="41" t="str">
        <f t="shared" ca="1" si="48"/>
        <v/>
      </c>
      <c r="G789" s="42"/>
      <c r="H789" s="37"/>
      <c r="I789" s="43"/>
      <c r="J789" s="44" t="str">
        <f t="shared" si="49"/>
        <v/>
      </c>
      <c r="K789" s="45"/>
      <c r="L789" s="46" t="str">
        <f>IF(OR(K789="لم يدفع",B789=""),"",IF(K789="تأمين فقط",0,IF(K789="اشتراك 300",300,IF(F789&lt;14,IFERROR(VLOOKUP(SUBSTITUTE(SUBSTITUTE(H789,"~","~~"),"*","~*"),إعدادات_الأنواع!$A$4:$D$40,3,FALSE()),0),IFERROR(VLOOKUP(SUBSTITUTE(SUBSTITUTE(H789,"~","~~"),"*","~*"),إعدادات_الأنواع!$A$4:$D$40,4,FALSE()),0)))))</f>
        <v/>
      </c>
      <c r="M789" s="47" t="str">
        <f>IF(OR(K789="لم يدفع",B789=""),"",IFERROR(VLOOKUP(SUBSTITUTE(SUBSTITUTE(H789,"~","~~"),"*","~*"),إعدادات_الأنواع!$A$4:$E$40,5,FALSE()),0))</f>
        <v/>
      </c>
      <c r="N789" s="47" t="str">
        <f>IF(OR(K789="لم يدفع",K789="تأمين فقط",K789="اشتراك 300",B789=""),"",IFERROR(VLOOKUP(SUBSTITUTE(SUBSTITUTE(H789,"~","~~"),"*","~*"),إعدادات_الأنواع!$A$4:$F$40,6,FALSE()),0))</f>
        <v/>
      </c>
      <c r="O789" s="55" t="str">
        <f t="shared" si="50"/>
        <v/>
      </c>
      <c r="P789" s="48" t="str">
        <f t="shared" ca="1" si="51"/>
        <v/>
      </c>
      <c r="Q789" s="52"/>
      <c r="R789" s="49"/>
      <c r="S789" s="50" t="str">
        <f>IF(B789="","",COUNTA(التجديد!E789:E789))</f>
        <v/>
      </c>
      <c r="T789" s="51" t="str">
        <f>IF(B789="","",IFERROR(VLOOKUP(SUBSTITUTE(SUBSTITUTE(H789,"~","~~"),"*","~*"),إعدادات_الأنواع!$A$4:$B$40,2,FALSE()),"?"))</f>
        <v/>
      </c>
    </row>
    <row r="790" spans="1:20" ht="15" customHeight="1">
      <c r="A790" s="20" t="str">
        <f>IF(B790="","",IF(T790="?","⚠️ نوع غير معرف",T790&amp;TEXT(COUNTIFS($T$3:T790,T790),"000")))</f>
        <v/>
      </c>
      <c r="B790" s="38"/>
      <c r="C790" s="38"/>
      <c r="D790" s="39"/>
      <c r="E790" s="54"/>
      <c r="F790" s="41" t="str">
        <f t="shared" ca="1" si="48"/>
        <v/>
      </c>
      <c r="G790" s="42"/>
      <c r="H790" s="37"/>
      <c r="I790" s="43"/>
      <c r="J790" s="44" t="str">
        <f t="shared" si="49"/>
        <v/>
      </c>
      <c r="K790" s="45"/>
      <c r="L790" s="46" t="str">
        <f>IF(OR(K790="لم يدفع",B790=""),"",IF(K790="تأمين فقط",0,IF(K790="اشتراك 300",300,IF(F790&lt;14,IFERROR(VLOOKUP(SUBSTITUTE(SUBSTITUTE(H790,"~","~~"),"*","~*"),إعدادات_الأنواع!$A$4:$D$40,3,FALSE()),0),IFERROR(VLOOKUP(SUBSTITUTE(SUBSTITUTE(H790,"~","~~"),"*","~*"),إعدادات_الأنواع!$A$4:$D$40,4,FALSE()),0)))))</f>
        <v/>
      </c>
      <c r="M790" s="47" t="str">
        <f>IF(OR(K790="لم يدفع",B790=""),"",IFERROR(VLOOKUP(SUBSTITUTE(SUBSTITUTE(H790,"~","~~"),"*","~*"),إعدادات_الأنواع!$A$4:$E$40,5,FALSE()),0))</f>
        <v/>
      </c>
      <c r="N790" s="47" t="str">
        <f>IF(OR(K790="لم يدفع",K790="تأمين فقط",K790="اشتراك 300",B790=""),"",IFERROR(VLOOKUP(SUBSTITUTE(SUBSTITUTE(H790,"~","~~"),"*","~*"),إعدادات_الأنواع!$A$4:$F$40,6,FALSE()),0))</f>
        <v/>
      </c>
      <c r="O790" s="55" t="str">
        <f t="shared" si="50"/>
        <v/>
      </c>
      <c r="P790" s="48" t="str">
        <f t="shared" ca="1" si="51"/>
        <v/>
      </c>
      <c r="Q790" s="52"/>
      <c r="R790" s="49"/>
      <c r="S790" s="50" t="str">
        <f>IF(B790="","",COUNTA(التجديد!E790:E790))</f>
        <v/>
      </c>
      <c r="T790" s="51" t="str">
        <f>IF(B790="","",IFERROR(VLOOKUP(SUBSTITUTE(SUBSTITUTE(H790,"~","~~"),"*","~*"),إعدادات_الأنواع!$A$4:$B$40,2,FALSE()),"?"))</f>
        <v/>
      </c>
    </row>
    <row r="791" spans="1:20" ht="15" customHeight="1">
      <c r="A791" s="20" t="str">
        <f>IF(B791="","",IF(T791="?","⚠️ نوع غير معرف",T791&amp;TEXT(COUNTIFS($T$3:T791,T791),"000")))</f>
        <v/>
      </c>
      <c r="B791" s="38"/>
      <c r="C791" s="38"/>
      <c r="D791" s="39"/>
      <c r="E791" s="54"/>
      <c r="F791" s="41" t="str">
        <f t="shared" ca="1" si="48"/>
        <v/>
      </c>
      <c r="G791" s="42"/>
      <c r="H791" s="37"/>
      <c r="I791" s="43"/>
      <c r="J791" s="44" t="str">
        <f t="shared" si="49"/>
        <v/>
      </c>
      <c r="K791" s="45"/>
      <c r="L791" s="46" t="str">
        <f>IF(OR(K791="لم يدفع",B791=""),"",IF(K791="تأمين فقط",0,IF(K791="اشتراك 300",300,IF(F791&lt;14,IFERROR(VLOOKUP(SUBSTITUTE(SUBSTITUTE(H791,"~","~~"),"*","~*"),إعدادات_الأنواع!$A$4:$D$40,3,FALSE()),0),IFERROR(VLOOKUP(SUBSTITUTE(SUBSTITUTE(H791,"~","~~"),"*","~*"),إعدادات_الأنواع!$A$4:$D$40,4,FALSE()),0)))))</f>
        <v/>
      </c>
      <c r="M791" s="47" t="str">
        <f>IF(OR(K791="لم يدفع",B791=""),"",IFERROR(VLOOKUP(SUBSTITUTE(SUBSTITUTE(H791,"~","~~"),"*","~*"),إعدادات_الأنواع!$A$4:$E$40,5,FALSE()),0))</f>
        <v/>
      </c>
      <c r="N791" s="47" t="str">
        <f>IF(OR(K791="لم يدفع",K791="تأمين فقط",K791="اشتراك 300",B791=""),"",IFERROR(VLOOKUP(SUBSTITUTE(SUBSTITUTE(H791,"~","~~"),"*","~*"),إعدادات_الأنواع!$A$4:$F$40,6,FALSE()),0))</f>
        <v/>
      </c>
      <c r="O791" s="55" t="str">
        <f t="shared" si="50"/>
        <v/>
      </c>
      <c r="P791" s="48" t="str">
        <f t="shared" ca="1" si="51"/>
        <v/>
      </c>
      <c r="Q791" s="52"/>
      <c r="R791" s="49"/>
      <c r="S791" s="50" t="str">
        <f>IF(B791="","",COUNTA(التجديد!E791:E791))</f>
        <v/>
      </c>
      <c r="T791" s="51" t="str">
        <f>IF(B791="","",IFERROR(VLOOKUP(SUBSTITUTE(SUBSTITUTE(H791,"~","~~"),"*","~*"),إعدادات_الأنواع!$A$4:$B$40,2,FALSE()),"?"))</f>
        <v/>
      </c>
    </row>
    <row r="792" spans="1:20" ht="15" customHeight="1">
      <c r="A792" s="20" t="str">
        <f>IF(B792="","",IF(T792="?","⚠️ نوع غير معرف",T792&amp;TEXT(COUNTIFS($T$3:T792,T792),"000")))</f>
        <v/>
      </c>
      <c r="B792" s="38"/>
      <c r="C792" s="38"/>
      <c r="D792" s="39"/>
      <c r="E792" s="54"/>
      <c r="F792" s="41" t="str">
        <f t="shared" ca="1" si="48"/>
        <v/>
      </c>
      <c r="G792" s="42"/>
      <c r="H792" s="37"/>
      <c r="I792" s="43"/>
      <c r="J792" s="44" t="str">
        <f t="shared" si="49"/>
        <v/>
      </c>
      <c r="K792" s="45"/>
      <c r="L792" s="46" t="str">
        <f>IF(OR(K792="لم يدفع",B792=""),"",IF(K792="تأمين فقط",0,IF(K792="اشتراك 300",300,IF(F792&lt;14,IFERROR(VLOOKUP(SUBSTITUTE(SUBSTITUTE(H792,"~","~~"),"*","~*"),إعدادات_الأنواع!$A$4:$D$40,3,FALSE()),0),IFERROR(VLOOKUP(SUBSTITUTE(SUBSTITUTE(H792,"~","~~"),"*","~*"),إعدادات_الأنواع!$A$4:$D$40,4,FALSE()),0)))))</f>
        <v/>
      </c>
      <c r="M792" s="47" t="str">
        <f>IF(OR(K792="لم يدفع",B792=""),"",IFERROR(VLOOKUP(SUBSTITUTE(SUBSTITUTE(H792,"~","~~"),"*","~*"),إعدادات_الأنواع!$A$4:$E$40,5,FALSE()),0))</f>
        <v/>
      </c>
      <c r="N792" s="47" t="str">
        <f>IF(OR(K792="لم يدفع",K792="تأمين فقط",K792="اشتراك 300",B792=""),"",IFERROR(VLOOKUP(SUBSTITUTE(SUBSTITUTE(H792,"~","~~"),"*","~*"),إعدادات_الأنواع!$A$4:$F$40,6,FALSE()),0))</f>
        <v/>
      </c>
      <c r="O792" s="55" t="str">
        <f t="shared" si="50"/>
        <v/>
      </c>
      <c r="P792" s="48" t="str">
        <f t="shared" ca="1" si="51"/>
        <v/>
      </c>
      <c r="Q792" s="52"/>
      <c r="R792" s="49"/>
      <c r="S792" s="50" t="str">
        <f>IF(B792="","",COUNTA(التجديد!E792:E792))</f>
        <v/>
      </c>
      <c r="T792" s="51" t="str">
        <f>IF(B792="","",IFERROR(VLOOKUP(SUBSTITUTE(SUBSTITUTE(H792,"~","~~"),"*","~*"),إعدادات_الأنواع!$A$4:$B$40,2,FALSE()),"?"))</f>
        <v/>
      </c>
    </row>
    <row r="793" spans="1:20" ht="15" customHeight="1">
      <c r="A793" s="20" t="str">
        <f>IF(B793="","",IF(T793="?","⚠️ نوع غير معرف",T793&amp;TEXT(COUNTIFS($T$3:T793,T793),"000")))</f>
        <v/>
      </c>
      <c r="B793" s="38"/>
      <c r="C793" s="38"/>
      <c r="D793" s="39"/>
      <c r="E793" s="54"/>
      <c r="F793" s="41" t="str">
        <f t="shared" ca="1" si="48"/>
        <v/>
      </c>
      <c r="G793" s="42"/>
      <c r="H793" s="37"/>
      <c r="I793" s="43"/>
      <c r="J793" s="44" t="str">
        <f t="shared" si="49"/>
        <v/>
      </c>
      <c r="K793" s="45"/>
      <c r="L793" s="46" t="str">
        <f>IF(OR(K793="لم يدفع",B793=""),"",IF(K793="تأمين فقط",0,IF(K793="اشتراك 300",300,IF(F793&lt;14,IFERROR(VLOOKUP(SUBSTITUTE(SUBSTITUTE(H793,"~","~~"),"*","~*"),إعدادات_الأنواع!$A$4:$D$40,3,FALSE()),0),IFERROR(VLOOKUP(SUBSTITUTE(SUBSTITUTE(H793,"~","~~"),"*","~*"),إعدادات_الأنواع!$A$4:$D$40,4,FALSE()),0)))))</f>
        <v/>
      </c>
      <c r="M793" s="47" t="str">
        <f>IF(OR(K793="لم يدفع",B793=""),"",IFERROR(VLOOKUP(SUBSTITUTE(SUBSTITUTE(H793,"~","~~"),"*","~*"),إعدادات_الأنواع!$A$4:$E$40,5,FALSE()),0))</f>
        <v/>
      </c>
      <c r="N793" s="47" t="str">
        <f>IF(OR(K793="لم يدفع",K793="تأمين فقط",K793="اشتراك 300",B793=""),"",IFERROR(VLOOKUP(SUBSTITUTE(SUBSTITUTE(H793,"~","~~"),"*","~*"),إعدادات_الأنواع!$A$4:$F$40,6,FALSE()),0))</f>
        <v/>
      </c>
      <c r="O793" s="55" t="str">
        <f t="shared" si="50"/>
        <v/>
      </c>
      <c r="P793" s="48" t="str">
        <f t="shared" ca="1" si="51"/>
        <v/>
      </c>
      <c r="Q793" s="52"/>
      <c r="R793" s="49"/>
      <c r="S793" s="50" t="str">
        <f>IF(B793="","",COUNTA(التجديد!E793:E793))</f>
        <v/>
      </c>
      <c r="T793" s="51" t="str">
        <f>IF(B793="","",IFERROR(VLOOKUP(SUBSTITUTE(SUBSTITUTE(H793,"~","~~"),"*","~*"),إعدادات_الأنواع!$A$4:$B$40,2,FALSE()),"?"))</f>
        <v/>
      </c>
    </row>
    <row r="794" spans="1:20" ht="15" customHeight="1">
      <c r="A794" s="20" t="str">
        <f>IF(B794="","",IF(T794="?","⚠️ نوع غير معرف",T794&amp;TEXT(COUNTIFS($T$3:T794,T794),"000")))</f>
        <v/>
      </c>
      <c r="B794" s="38"/>
      <c r="C794" s="38"/>
      <c r="D794" s="39"/>
      <c r="E794" s="54"/>
      <c r="F794" s="41" t="str">
        <f t="shared" ca="1" si="48"/>
        <v/>
      </c>
      <c r="G794" s="42"/>
      <c r="H794" s="37"/>
      <c r="I794" s="43"/>
      <c r="J794" s="44" t="str">
        <f t="shared" si="49"/>
        <v/>
      </c>
      <c r="K794" s="45"/>
      <c r="L794" s="46" t="str">
        <f>IF(OR(K794="لم يدفع",B794=""),"",IF(K794="تأمين فقط",0,IF(K794="اشتراك 300",300,IF(F794&lt;14,IFERROR(VLOOKUP(SUBSTITUTE(SUBSTITUTE(H794,"~","~~"),"*","~*"),إعدادات_الأنواع!$A$4:$D$40,3,FALSE()),0),IFERROR(VLOOKUP(SUBSTITUTE(SUBSTITUTE(H794,"~","~~"),"*","~*"),إعدادات_الأنواع!$A$4:$D$40,4,FALSE()),0)))))</f>
        <v/>
      </c>
      <c r="M794" s="47" t="str">
        <f>IF(OR(K794="لم يدفع",B794=""),"",IFERROR(VLOOKUP(SUBSTITUTE(SUBSTITUTE(H794,"~","~~"),"*","~*"),إعدادات_الأنواع!$A$4:$E$40,5,FALSE()),0))</f>
        <v/>
      </c>
      <c r="N794" s="47" t="str">
        <f>IF(OR(K794="لم يدفع",K794="تأمين فقط",K794="اشتراك 300",B794=""),"",IFERROR(VLOOKUP(SUBSTITUTE(SUBSTITUTE(H794,"~","~~"),"*","~*"),إعدادات_الأنواع!$A$4:$F$40,6,FALSE()),0))</f>
        <v/>
      </c>
      <c r="O794" s="55" t="str">
        <f t="shared" si="50"/>
        <v/>
      </c>
      <c r="P794" s="48" t="str">
        <f t="shared" ca="1" si="51"/>
        <v/>
      </c>
      <c r="Q794" s="52"/>
      <c r="R794" s="49"/>
      <c r="S794" s="50" t="str">
        <f>IF(B794="","",COUNTA(التجديد!E794:E794))</f>
        <v/>
      </c>
      <c r="T794" s="51" t="str">
        <f>IF(B794="","",IFERROR(VLOOKUP(SUBSTITUTE(SUBSTITUTE(H794,"~","~~"),"*","~*"),إعدادات_الأنواع!$A$4:$B$40,2,FALSE()),"?"))</f>
        <v/>
      </c>
    </row>
    <row r="795" spans="1:20" ht="15" customHeight="1">
      <c r="A795" s="20" t="str">
        <f>IF(B795="","",IF(T795="?","⚠️ نوع غير معرف",T795&amp;TEXT(COUNTIFS($T$3:T795,T795),"000")))</f>
        <v/>
      </c>
      <c r="B795" s="38"/>
      <c r="C795" s="38"/>
      <c r="D795" s="39"/>
      <c r="E795" s="54"/>
      <c r="F795" s="41" t="str">
        <f t="shared" ca="1" si="48"/>
        <v/>
      </c>
      <c r="G795" s="42"/>
      <c r="H795" s="37"/>
      <c r="I795" s="43"/>
      <c r="J795" s="44" t="str">
        <f t="shared" si="49"/>
        <v/>
      </c>
      <c r="K795" s="45"/>
      <c r="L795" s="46" t="str">
        <f>IF(OR(K795="لم يدفع",B795=""),"",IF(K795="تأمين فقط",0,IF(K795="اشتراك 300",300,IF(F795&lt;14,IFERROR(VLOOKUP(SUBSTITUTE(SUBSTITUTE(H795,"~","~~"),"*","~*"),إعدادات_الأنواع!$A$4:$D$40,3,FALSE()),0),IFERROR(VLOOKUP(SUBSTITUTE(SUBSTITUTE(H795,"~","~~"),"*","~*"),إعدادات_الأنواع!$A$4:$D$40,4,FALSE()),0)))))</f>
        <v/>
      </c>
      <c r="M795" s="47" t="str">
        <f>IF(OR(K795="لم يدفع",B795=""),"",IFERROR(VLOOKUP(SUBSTITUTE(SUBSTITUTE(H795,"~","~~"),"*","~*"),إعدادات_الأنواع!$A$4:$E$40,5,FALSE()),0))</f>
        <v/>
      </c>
      <c r="N795" s="47" t="str">
        <f>IF(OR(K795="لم يدفع",K795="تأمين فقط",K795="اشتراك 300",B795=""),"",IFERROR(VLOOKUP(SUBSTITUTE(SUBSTITUTE(H795,"~","~~"),"*","~*"),إعدادات_الأنواع!$A$4:$F$40,6,FALSE()),0))</f>
        <v/>
      </c>
      <c r="O795" s="55" t="str">
        <f t="shared" si="50"/>
        <v/>
      </c>
      <c r="P795" s="48" t="str">
        <f t="shared" ca="1" si="51"/>
        <v/>
      </c>
      <c r="Q795" s="52"/>
      <c r="R795" s="49"/>
      <c r="S795" s="50" t="str">
        <f>IF(B795="","",COUNTA(التجديد!E795:E795))</f>
        <v/>
      </c>
      <c r="T795" s="51" t="str">
        <f>IF(B795="","",IFERROR(VLOOKUP(SUBSTITUTE(SUBSTITUTE(H795,"~","~~"),"*","~*"),إعدادات_الأنواع!$A$4:$B$40,2,FALSE()),"?"))</f>
        <v/>
      </c>
    </row>
    <row r="796" spans="1:20" ht="15" customHeight="1">
      <c r="A796" s="20" t="str">
        <f>IF(B796="","",IF(T796="?","⚠️ نوع غير معرف",T796&amp;TEXT(COUNTIFS($T$3:T796,T796),"000")))</f>
        <v/>
      </c>
      <c r="B796" s="38"/>
      <c r="C796" s="38"/>
      <c r="D796" s="39"/>
      <c r="E796" s="54"/>
      <c r="F796" s="41" t="str">
        <f t="shared" ca="1" si="48"/>
        <v/>
      </c>
      <c r="G796" s="42"/>
      <c r="H796" s="37"/>
      <c r="I796" s="43"/>
      <c r="J796" s="44" t="str">
        <f t="shared" si="49"/>
        <v/>
      </c>
      <c r="K796" s="45"/>
      <c r="L796" s="46" t="str">
        <f>IF(OR(K796="لم يدفع",B796=""),"",IF(K796="تأمين فقط",0,IF(K796="اشتراك 300",300,IF(F796&lt;14,IFERROR(VLOOKUP(SUBSTITUTE(SUBSTITUTE(H796,"~","~~"),"*","~*"),إعدادات_الأنواع!$A$4:$D$40,3,FALSE()),0),IFERROR(VLOOKUP(SUBSTITUTE(SUBSTITUTE(H796,"~","~~"),"*","~*"),إعدادات_الأنواع!$A$4:$D$40,4,FALSE()),0)))))</f>
        <v/>
      </c>
      <c r="M796" s="47" t="str">
        <f>IF(OR(K796="لم يدفع",B796=""),"",IFERROR(VLOOKUP(SUBSTITUTE(SUBSTITUTE(H796,"~","~~"),"*","~*"),إعدادات_الأنواع!$A$4:$E$40,5,FALSE()),0))</f>
        <v/>
      </c>
      <c r="N796" s="47" t="str">
        <f>IF(OR(K796="لم يدفع",K796="تأمين فقط",K796="اشتراك 300",B796=""),"",IFERROR(VLOOKUP(SUBSTITUTE(SUBSTITUTE(H796,"~","~~"),"*","~*"),إعدادات_الأنواع!$A$4:$F$40,6,FALSE()),0))</f>
        <v/>
      </c>
      <c r="O796" s="55" t="str">
        <f t="shared" si="50"/>
        <v/>
      </c>
      <c r="P796" s="48" t="str">
        <f t="shared" ca="1" si="51"/>
        <v/>
      </c>
      <c r="Q796" s="52"/>
      <c r="R796" s="49"/>
      <c r="S796" s="50" t="str">
        <f>IF(B796="","",COUNTA(التجديد!E796:E796))</f>
        <v/>
      </c>
      <c r="T796" s="51" t="str">
        <f>IF(B796="","",IFERROR(VLOOKUP(SUBSTITUTE(SUBSTITUTE(H796,"~","~~"),"*","~*"),إعدادات_الأنواع!$A$4:$B$40,2,FALSE()),"?"))</f>
        <v/>
      </c>
    </row>
    <row r="797" spans="1:20" ht="15" customHeight="1">
      <c r="A797" s="20" t="str">
        <f>IF(B797="","",IF(T797="?","⚠️ نوع غير معرف",T797&amp;TEXT(COUNTIFS($T$3:T797,T797),"000")))</f>
        <v/>
      </c>
      <c r="B797" s="38"/>
      <c r="C797" s="38"/>
      <c r="D797" s="39"/>
      <c r="E797" s="54"/>
      <c r="F797" s="41" t="str">
        <f t="shared" ca="1" si="48"/>
        <v/>
      </c>
      <c r="G797" s="42"/>
      <c r="H797" s="37"/>
      <c r="I797" s="43"/>
      <c r="J797" s="44" t="str">
        <f t="shared" si="49"/>
        <v/>
      </c>
      <c r="K797" s="45"/>
      <c r="L797" s="46" t="str">
        <f>IF(OR(K797="لم يدفع",B797=""),"",IF(K797="تأمين فقط",0,IF(K797="اشتراك 300",300,IF(F797&lt;14,IFERROR(VLOOKUP(SUBSTITUTE(SUBSTITUTE(H797,"~","~~"),"*","~*"),إعدادات_الأنواع!$A$4:$D$40,3,FALSE()),0),IFERROR(VLOOKUP(SUBSTITUTE(SUBSTITUTE(H797,"~","~~"),"*","~*"),إعدادات_الأنواع!$A$4:$D$40,4,FALSE()),0)))))</f>
        <v/>
      </c>
      <c r="M797" s="47" t="str">
        <f>IF(OR(K797="لم يدفع",B797=""),"",IFERROR(VLOOKUP(SUBSTITUTE(SUBSTITUTE(H797,"~","~~"),"*","~*"),إعدادات_الأنواع!$A$4:$E$40,5,FALSE()),0))</f>
        <v/>
      </c>
      <c r="N797" s="47" t="str">
        <f>IF(OR(K797="لم يدفع",K797="تأمين فقط",K797="اشتراك 300",B797=""),"",IFERROR(VLOOKUP(SUBSTITUTE(SUBSTITUTE(H797,"~","~~"),"*","~*"),إعدادات_الأنواع!$A$4:$F$40,6,FALSE()),0))</f>
        <v/>
      </c>
      <c r="O797" s="55" t="str">
        <f t="shared" si="50"/>
        <v/>
      </c>
      <c r="P797" s="48" t="str">
        <f t="shared" ca="1" si="51"/>
        <v/>
      </c>
      <c r="Q797" s="52"/>
      <c r="R797" s="49"/>
      <c r="S797" s="50" t="str">
        <f>IF(B797="","",COUNTA(التجديد!E797:E797))</f>
        <v/>
      </c>
      <c r="T797" s="51" t="str">
        <f>IF(B797="","",IFERROR(VLOOKUP(SUBSTITUTE(SUBSTITUTE(H797,"~","~~"),"*","~*"),إعدادات_الأنواع!$A$4:$B$40,2,FALSE()),"?"))</f>
        <v/>
      </c>
    </row>
    <row r="798" spans="1:20" ht="15" customHeight="1">
      <c r="A798" s="20" t="str">
        <f>IF(B798="","",IF(T798="?","⚠️ نوع غير معرف",T798&amp;TEXT(COUNTIFS($T$3:T798,T798),"000")))</f>
        <v/>
      </c>
      <c r="B798" s="38"/>
      <c r="C798" s="38"/>
      <c r="D798" s="39"/>
      <c r="E798" s="54"/>
      <c r="F798" s="41" t="str">
        <f t="shared" ca="1" si="48"/>
        <v/>
      </c>
      <c r="G798" s="42"/>
      <c r="H798" s="37"/>
      <c r="I798" s="43"/>
      <c r="J798" s="44" t="str">
        <f t="shared" si="49"/>
        <v/>
      </c>
      <c r="K798" s="45"/>
      <c r="L798" s="46" t="str">
        <f>IF(OR(K798="لم يدفع",B798=""),"",IF(K798="تأمين فقط",0,IF(K798="اشتراك 300",300,IF(F798&lt;14,IFERROR(VLOOKUP(SUBSTITUTE(SUBSTITUTE(H798,"~","~~"),"*","~*"),إعدادات_الأنواع!$A$4:$D$40,3,FALSE()),0),IFERROR(VLOOKUP(SUBSTITUTE(SUBSTITUTE(H798,"~","~~"),"*","~*"),إعدادات_الأنواع!$A$4:$D$40,4,FALSE()),0)))))</f>
        <v/>
      </c>
      <c r="M798" s="47" t="str">
        <f>IF(OR(K798="لم يدفع",B798=""),"",IFERROR(VLOOKUP(SUBSTITUTE(SUBSTITUTE(H798,"~","~~"),"*","~*"),إعدادات_الأنواع!$A$4:$E$40,5,FALSE()),0))</f>
        <v/>
      </c>
      <c r="N798" s="47" t="str">
        <f>IF(OR(K798="لم يدفع",K798="تأمين فقط",K798="اشتراك 300",B798=""),"",IFERROR(VLOOKUP(SUBSTITUTE(SUBSTITUTE(H798,"~","~~"),"*","~*"),إعدادات_الأنواع!$A$4:$F$40,6,FALSE()),0))</f>
        <v/>
      </c>
      <c r="O798" s="55" t="str">
        <f t="shared" si="50"/>
        <v/>
      </c>
      <c r="P798" s="48" t="str">
        <f t="shared" ca="1" si="51"/>
        <v/>
      </c>
      <c r="Q798" s="52"/>
      <c r="R798" s="49"/>
      <c r="S798" s="50" t="str">
        <f>IF(B798="","",COUNTA(التجديد!E798:E798))</f>
        <v/>
      </c>
      <c r="T798" s="51" t="str">
        <f>IF(B798="","",IFERROR(VLOOKUP(SUBSTITUTE(SUBSTITUTE(H798,"~","~~"),"*","~*"),إعدادات_الأنواع!$A$4:$B$40,2,FALSE()),"?"))</f>
        <v/>
      </c>
    </row>
    <row r="799" spans="1:20" ht="15" customHeight="1">
      <c r="A799" s="20" t="str">
        <f>IF(B799="","",IF(T799="?","⚠️ نوع غير معرف",T799&amp;TEXT(COUNTIFS($T$3:T799,T799),"000")))</f>
        <v/>
      </c>
      <c r="B799" s="38"/>
      <c r="C799" s="38"/>
      <c r="D799" s="39"/>
      <c r="E799" s="54"/>
      <c r="F799" s="41" t="str">
        <f t="shared" ca="1" si="48"/>
        <v/>
      </c>
      <c r="G799" s="42"/>
      <c r="H799" s="37"/>
      <c r="I799" s="43"/>
      <c r="J799" s="44" t="str">
        <f t="shared" si="49"/>
        <v/>
      </c>
      <c r="K799" s="45"/>
      <c r="L799" s="46" t="str">
        <f>IF(OR(K799="لم يدفع",B799=""),"",IF(K799="تأمين فقط",0,IF(K799="اشتراك 300",300,IF(F799&lt;14,IFERROR(VLOOKUP(SUBSTITUTE(SUBSTITUTE(H799,"~","~~"),"*","~*"),إعدادات_الأنواع!$A$4:$D$40,3,FALSE()),0),IFERROR(VLOOKUP(SUBSTITUTE(SUBSTITUTE(H799,"~","~~"),"*","~*"),إعدادات_الأنواع!$A$4:$D$40,4,FALSE()),0)))))</f>
        <v/>
      </c>
      <c r="M799" s="47" t="str">
        <f>IF(OR(K799="لم يدفع",B799=""),"",IFERROR(VLOOKUP(SUBSTITUTE(SUBSTITUTE(H799,"~","~~"),"*","~*"),إعدادات_الأنواع!$A$4:$E$40,5,FALSE()),0))</f>
        <v/>
      </c>
      <c r="N799" s="47" t="str">
        <f>IF(OR(K799="لم يدفع",K799="تأمين فقط",K799="اشتراك 300",B799=""),"",IFERROR(VLOOKUP(SUBSTITUTE(SUBSTITUTE(H799,"~","~~"),"*","~*"),إعدادات_الأنواع!$A$4:$F$40,6,FALSE()),0))</f>
        <v/>
      </c>
      <c r="O799" s="55" t="str">
        <f t="shared" si="50"/>
        <v/>
      </c>
      <c r="P799" s="48" t="str">
        <f t="shared" ca="1" si="51"/>
        <v/>
      </c>
      <c r="Q799" s="52"/>
      <c r="R799" s="49"/>
      <c r="S799" s="50" t="str">
        <f>IF(B799="","",COUNTA(التجديد!E799:E799))</f>
        <v/>
      </c>
      <c r="T799" s="51" t="str">
        <f>IF(B799="","",IFERROR(VLOOKUP(SUBSTITUTE(SUBSTITUTE(H799,"~","~~"),"*","~*"),إعدادات_الأنواع!$A$4:$B$40,2,FALSE()),"?"))</f>
        <v/>
      </c>
    </row>
    <row r="800" spans="1:20" ht="15" customHeight="1">
      <c r="A800" s="20" t="str">
        <f>IF(B800="","",IF(T800="?","⚠️ نوع غير معرف",T800&amp;TEXT(COUNTIFS($T$3:T800,T800),"000")))</f>
        <v/>
      </c>
      <c r="B800" s="38"/>
      <c r="C800" s="38"/>
      <c r="D800" s="39"/>
      <c r="E800" s="54"/>
      <c r="F800" s="41" t="str">
        <f t="shared" ca="1" si="48"/>
        <v/>
      </c>
      <c r="G800" s="42"/>
      <c r="H800" s="37"/>
      <c r="I800" s="43"/>
      <c r="J800" s="44" t="str">
        <f t="shared" si="49"/>
        <v/>
      </c>
      <c r="K800" s="45"/>
      <c r="L800" s="46" t="str">
        <f>IF(OR(K800="لم يدفع",B800=""),"",IF(K800="تأمين فقط",0,IF(K800="اشتراك 300",300,IF(F800&lt;14,IFERROR(VLOOKUP(SUBSTITUTE(SUBSTITUTE(H800,"~","~~"),"*","~*"),إعدادات_الأنواع!$A$4:$D$40,3,FALSE()),0),IFERROR(VLOOKUP(SUBSTITUTE(SUBSTITUTE(H800,"~","~~"),"*","~*"),إعدادات_الأنواع!$A$4:$D$40,4,FALSE()),0)))))</f>
        <v/>
      </c>
      <c r="M800" s="47" t="str">
        <f>IF(OR(K800="لم يدفع",B800=""),"",IFERROR(VLOOKUP(SUBSTITUTE(SUBSTITUTE(H800,"~","~~"),"*","~*"),إعدادات_الأنواع!$A$4:$E$40,5,FALSE()),0))</f>
        <v/>
      </c>
      <c r="N800" s="47" t="str">
        <f>IF(OR(K800="لم يدفع",K800="تأمين فقط",K800="اشتراك 300",B800=""),"",IFERROR(VLOOKUP(SUBSTITUTE(SUBSTITUTE(H800,"~","~~"),"*","~*"),إعدادات_الأنواع!$A$4:$F$40,6,FALSE()),0))</f>
        <v/>
      </c>
      <c r="O800" s="55" t="str">
        <f t="shared" si="50"/>
        <v/>
      </c>
      <c r="P800" s="48" t="str">
        <f t="shared" ca="1" si="51"/>
        <v/>
      </c>
      <c r="Q800" s="52"/>
      <c r="R800" s="49"/>
      <c r="S800" s="50" t="str">
        <f>IF(B800="","",COUNTA(التجديد!E800:E800))</f>
        <v/>
      </c>
      <c r="T800" s="51" t="str">
        <f>IF(B800="","",IFERROR(VLOOKUP(SUBSTITUTE(SUBSTITUTE(H800,"~","~~"),"*","~*"),إعدادات_الأنواع!$A$4:$B$40,2,FALSE()),"?"))</f>
        <v/>
      </c>
    </row>
    <row r="801" spans="1:20" ht="15" customHeight="1">
      <c r="A801" s="20" t="str">
        <f>IF(B801="","",IF(T801="?","⚠️ نوع غير معرف",T801&amp;TEXT(COUNTIFS($T$3:T801,T801),"000")))</f>
        <v/>
      </c>
      <c r="B801" s="38"/>
      <c r="C801" s="38"/>
      <c r="D801" s="39"/>
      <c r="E801" s="54"/>
      <c r="F801" s="41" t="str">
        <f t="shared" ca="1" si="48"/>
        <v/>
      </c>
      <c r="G801" s="42"/>
      <c r="H801" s="37"/>
      <c r="I801" s="43"/>
      <c r="J801" s="44" t="str">
        <f t="shared" si="49"/>
        <v/>
      </c>
      <c r="K801" s="45"/>
      <c r="L801" s="46" t="str">
        <f>IF(OR(K801="لم يدفع",B801=""),"",IF(K801="تأمين فقط",0,IF(K801="اشتراك 300",300,IF(F801&lt;14,IFERROR(VLOOKUP(SUBSTITUTE(SUBSTITUTE(H801,"~","~~"),"*","~*"),إعدادات_الأنواع!$A$4:$D$40,3,FALSE()),0),IFERROR(VLOOKUP(SUBSTITUTE(SUBSTITUTE(H801,"~","~~"),"*","~*"),إعدادات_الأنواع!$A$4:$D$40,4,FALSE()),0)))))</f>
        <v/>
      </c>
      <c r="M801" s="47" t="str">
        <f>IF(OR(K801="لم يدفع",B801=""),"",IFERROR(VLOOKUP(SUBSTITUTE(SUBSTITUTE(H801,"~","~~"),"*","~*"),إعدادات_الأنواع!$A$4:$E$40,5,FALSE()),0))</f>
        <v/>
      </c>
      <c r="N801" s="47" t="str">
        <f>IF(OR(K801="لم يدفع",K801="تأمين فقط",K801="اشتراك 300",B801=""),"",IFERROR(VLOOKUP(SUBSTITUTE(SUBSTITUTE(H801,"~","~~"),"*","~*"),إعدادات_الأنواع!$A$4:$F$40,6,FALSE()),0))</f>
        <v/>
      </c>
      <c r="O801" s="55" t="str">
        <f t="shared" si="50"/>
        <v/>
      </c>
      <c r="P801" s="48" t="str">
        <f t="shared" ca="1" si="51"/>
        <v/>
      </c>
      <c r="Q801" s="52"/>
      <c r="R801" s="49"/>
      <c r="S801" s="50" t="str">
        <f>IF(B801="","",COUNTA(التجديد!E801:E801))</f>
        <v/>
      </c>
      <c r="T801" s="51" t="str">
        <f>IF(B801="","",IFERROR(VLOOKUP(SUBSTITUTE(SUBSTITUTE(H801,"~","~~"),"*","~*"),إعدادات_الأنواع!$A$4:$B$40,2,FALSE()),"?"))</f>
        <v/>
      </c>
    </row>
    <row r="802" spans="1:20" ht="15" customHeight="1">
      <c r="A802" s="20" t="str">
        <f>IF(B802="","",IF(T802="?","⚠️ نوع غير معرف",T802&amp;TEXT(COUNTIFS($T$3:T802,T802),"000")))</f>
        <v/>
      </c>
      <c r="B802" s="38"/>
      <c r="C802" s="38"/>
      <c r="D802" s="39"/>
      <c r="E802" s="54"/>
      <c r="F802" s="41" t="str">
        <f t="shared" ca="1" si="48"/>
        <v/>
      </c>
      <c r="G802" s="42"/>
      <c r="H802" s="37"/>
      <c r="I802" s="43"/>
      <c r="J802" s="44" t="str">
        <f t="shared" si="49"/>
        <v/>
      </c>
      <c r="K802" s="45"/>
      <c r="L802" s="46" t="str">
        <f>IF(OR(K802="لم يدفع",B802=""),"",IF(K802="تأمين فقط",0,IF(K802="اشتراك 300",300,IF(F802&lt;14,IFERROR(VLOOKUP(SUBSTITUTE(SUBSTITUTE(H802,"~","~~"),"*","~*"),إعدادات_الأنواع!$A$4:$D$40,3,FALSE()),0),IFERROR(VLOOKUP(SUBSTITUTE(SUBSTITUTE(H802,"~","~~"),"*","~*"),إعدادات_الأنواع!$A$4:$D$40,4,FALSE()),0)))))</f>
        <v/>
      </c>
      <c r="M802" s="47" t="str">
        <f>IF(OR(K802="لم يدفع",B802=""),"",IFERROR(VLOOKUP(SUBSTITUTE(SUBSTITUTE(H802,"~","~~"),"*","~*"),إعدادات_الأنواع!$A$4:$E$40,5,FALSE()),0))</f>
        <v/>
      </c>
      <c r="N802" s="47" t="str">
        <f>IF(OR(K802="لم يدفع",K802="تأمين فقط",K802="اشتراك 300",B802=""),"",IFERROR(VLOOKUP(SUBSTITUTE(SUBSTITUTE(H802,"~","~~"),"*","~*"),إعدادات_الأنواع!$A$4:$F$40,6,FALSE()),0))</f>
        <v/>
      </c>
      <c r="O802" s="55" t="str">
        <f t="shared" si="50"/>
        <v/>
      </c>
      <c r="P802" s="48" t="str">
        <f t="shared" ca="1" si="51"/>
        <v/>
      </c>
      <c r="Q802" s="52"/>
      <c r="R802" s="49"/>
      <c r="S802" s="50" t="str">
        <f>IF(B802="","",COUNTA(التجديد!E802:E802))</f>
        <v/>
      </c>
      <c r="T802" s="51" t="str">
        <f>IF(B802="","",IFERROR(VLOOKUP(SUBSTITUTE(SUBSTITUTE(H802,"~","~~"),"*","~*"),إعدادات_الأنواع!$A$4:$B$40,2,FALSE()),"?"))</f>
        <v/>
      </c>
    </row>
    <row r="803" spans="1:20" ht="15" customHeight="1">
      <c r="A803" s="20" t="str">
        <f>IF(B803="","",IF(T803="?","⚠️ نوع غير معرف",T803&amp;TEXT(COUNTIFS($T$3:T803,T803),"000")))</f>
        <v/>
      </c>
      <c r="B803" s="38"/>
      <c r="C803" s="38"/>
      <c r="D803" s="39"/>
      <c r="E803" s="54"/>
      <c r="F803" s="41" t="str">
        <f t="shared" ca="1" si="48"/>
        <v/>
      </c>
      <c r="G803" s="42"/>
      <c r="H803" s="37"/>
      <c r="I803" s="43"/>
      <c r="J803" s="44" t="str">
        <f t="shared" si="49"/>
        <v/>
      </c>
      <c r="K803" s="45"/>
      <c r="L803" s="46" t="str">
        <f>IF(OR(K803="لم يدفع",B803=""),"",IF(K803="تأمين فقط",0,IF(K803="اشتراك 300",300,IF(F803&lt;14,IFERROR(VLOOKUP(SUBSTITUTE(SUBSTITUTE(H803,"~","~~"),"*","~*"),إعدادات_الأنواع!$A$4:$D$40,3,FALSE()),0),IFERROR(VLOOKUP(SUBSTITUTE(SUBSTITUTE(H803,"~","~~"),"*","~*"),إعدادات_الأنواع!$A$4:$D$40,4,FALSE()),0)))))</f>
        <v/>
      </c>
      <c r="M803" s="47" t="str">
        <f>IF(OR(K803="لم يدفع",B803=""),"",IFERROR(VLOOKUP(SUBSTITUTE(SUBSTITUTE(H803,"~","~~"),"*","~*"),إعدادات_الأنواع!$A$4:$E$40,5,FALSE()),0))</f>
        <v/>
      </c>
      <c r="N803" s="47" t="str">
        <f>IF(OR(K803="لم يدفع",K803="تأمين فقط",K803="اشتراك 300",B803=""),"",IFERROR(VLOOKUP(SUBSTITUTE(SUBSTITUTE(H803,"~","~~"),"*","~*"),إعدادات_الأنواع!$A$4:$F$40,6,FALSE()),0))</f>
        <v/>
      </c>
      <c r="O803" s="55" t="str">
        <f t="shared" si="50"/>
        <v/>
      </c>
      <c r="P803" s="48" t="str">
        <f t="shared" ca="1" si="51"/>
        <v/>
      </c>
      <c r="Q803" s="52"/>
      <c r="R803" s="49"/>
      <c r="S803" s="50" t="str">
        <f>IF(B803="","",COUNTA(التجديد!E803:E803))</f>
        <v/>
      </c>
      <c r="T803" s="51" t="str">
        <f>IF(B803="","",IFERROR(VLOOKUP(SUBSTITUTE(SUBSTITUTE(H803,"~","~~"),"*","~*"),إعدادات_الأنواع!$A$4:$B$40,2,FALSE()),"?"))</f>
        <v/>
      </c>
    </row>
    <row r="804" spans="1:20" ht="15" customHeight="1">
      <c r="A804" s="20" t="str">
        <f>IF(B804="","",IF(T804="?","⚠️ نوع غير معرف",T804&amp;TEXT(COUNTIFS($T$3:T804,T804),"000")))</f>
        <v/>
      </c>
      <c r="B804" s="38"/>
      <c r="C804" s="38"/>
      <c r="D804" s="39"/>
      <c r="E804" s="54"/>
      <c r="F804" s="41" t="str">
        <f t="shared" ca="1" si="48"/>
        <v/>
      </c>
      <c r="G804" s="42"/>
      <c r="H804" s="37"/>
      <c r="I804" s="43"/>
      <c r="J804" s="44" t="str">
        <f t="shared" si="49"/>
        <v/>
      </c>
      <c r="K804" s="45"/>
      <c r="L804" s="46" t="str">
        <f>IF(OR(K804="لم يدفع",B804=""),"",IF(K804="تأمين فقط",0,IF(K804="اشتراك 300",300,IF(F804&lt;14,IFERROR(VLOOKUP(SUBSTITUTE(SUBSTITUTE(H804,"~","~~"),"*","~*"),إعدادات_الأنواع!$A$4:$D$40,3,FALSE()),0),IFERROR(VLOOKUP(SUBSTITUTE(SUBSTITUTE(H804,"~","~~"),"*","~*"),إعدادات_الأنواع!$A$4:$D$40,4,FALSE()),0)))))</f>
        <v/>
      </c>
      <c r="M804" s="47" t="str">
        <f>IF(OR(K804="لم يدفع",B804=""),"",IFERROR(VLOOKUP(SUBSTITUTE(SUBSTITUTE(H804,"~","~~"),"*","~*"),إعدادات_الأنواع!$A$4:$E$40,5,FALSE()),0))</f>
        <v/>
      </c>
      <c r="N804" s="47" t="str">
        <f>IF(OR(K804="لم يدفع",K804="تأمين فقط",K804="اشتراك 300",B804=""),"",IFERROR(VLOOKUP(SUBSTITUTE(SUBSTITUTE(H804,"~","~~"),"*","~*"),إعدادات_الأنواع!$A$4:$F$40,6,FALSE()),0))</f>
        <v/>
      </c>
      <c r="O804" s="55" t="str">
        <f t="shared" si="50"/>
        <v/>
      </c>
      <c r="P804" s="48" t="str">
        <f t="shared" ca="1" si="51"/>
        <v/>
      </c>
      <c r="Q804" s="52"/>
      <c r="R804" s="49"/>
      <c r="S804" s="50" t="str">
        <f>IF(B804="","",COUNTA(التجديد!E804:E804))</f>
        <v/>
      </c>
      <c r="T804" s="51" t="str">
        <f>IF(B804="","",IFERROR(VLOOKUP(SUBSTITUTE(SUBSTITUTE(H804,"~","~~"),"*","~*"),إعدادات_الأنواع!$A$4:$B$40,2,FALSE()),"?"))</f>
        <v/>
      </c>
    </row>
    <row r="805" spans="1:20" ht="15" customHeight="1">
      <c r="A805" s="20" t="str">
        <f>IF(B805="","",IF(T805="?","⚠️ نوع غير معرف",T805&amp;TEXT(COUNTIFS($T$3:T805,T805),"000")))</f>
        <v/>
      </c>
      <c r="B805" s="38"/>
      <c r="C805" s="38"/>
      <c r="D805" s="39"/>
      <c r="E805" s="54"/>
      <c r="F805" s="41" t="str">
        <f t="shared" ca="1" si="48"/>
        <v/>
      </c>
      <c r="G805" s="42"/>
      <c r="H805" s="37"/>
      <c r="I805" s="43"/>
      <c r="J805" s="44" t="str">
        <f t="shared" si="49"/>
        <v/>
      </c>
      <c r="K805" s="45"/>
      <c r="L805" s="46" t="str">
        <f>IF(OR(K805="لم يدفع",B805=""),"",IF(K805="تأمين فقط",0,IF(K805="اشتراك 300",300,IF(F805&lt;14,IFERROR(VLOOKUP(SUBSTITUTE(SUBSTITUTE(H805,"~","~~"),"*","~*"),إعدادات_الأنواع!$A$4:$D$40,3,FALSE()),0),IFERROR(VLOOKUP(SUBSTITUTE(SUBSTITUTE(H805,"~","~~"),"*","~*"),إعدادات_الأنواع!$A$4:$D$40,4,FALSE()),0)))))</f>
        <v/>
      </c>
      <c r="M805" s="47" t="str">
        <f>IF(OR(K805="لم يدفع",B805=""),"",IFERROR(VLOOKUP(SUBSTITUTE(SUBSTITUTE(H805,"~","~~"),"*","~*"),إعدادات_الأنواع!$A$4:$E$40,5,FALSE()),0))</f>
        <v/>
      </c>
      <c r="N805" s="47" t="str">
        <f>IF(OR(K805="لم يدفع",K805="تأمين فقط",K805="اشتراك 300",B805=""),"",IFERROR(VLOOKUP(SUBSTITUTE(SUBSTITUTE(H805,"~","~~"),"*","~*"),إعدادات_الأنواع!$A$4:$F$40,6,FALSE()),0))</f>
        <v/>
      </c>
      <c r="O805" s="55" t="str">
        <f t="shared" si="50"/>
        <v/>
      </c>
      <c r="P805" s="48" t="str">
        <f t="shared" ca="1" si="51"/>
        <v/>
      </c>
      <c r="Q805" s="52"/>
      <c r="R805" s="49"/>
      <c r="S805" s="50" t="str">
        <f>IF(B805="","",COUNTA(التجديد!E805:E805))</f>
        <v/>
      </c>
      <c r="T805" s="51" t="str">
        <f>IF(B805="","",IFERROR(VLOOKUP(SUBSTITUTE(SUBSTITUTE(H805,"~","~~"),"*","~*"),إعدادات_الأنواع!$A$4:$B$40,2,FALSE()),"?"))</f>
        <v/>
      </c>
    </row>
    <row r="806" spans="1:20" ht="15" customHeight="1">
      <c r="A806" s="20" t="str">
        <f>IF(B806="","",IF(T806="?","⚠️ نوع غير معرف",T806&amp;TEXT(COUNTIFS($T$3:T806,T806),"000")))</f>
        <v/>
      </c>
      <c r="B806" s="38"/>
      <c r="C806" s="38"/>
      <c r="D806" s="39"/>
      <c r="E806" s="54"/>
      <c r="F806" s="41" t="str">
        <f t="shared" ca="1" si="48"/>
        <v/>
      </c>
      <c r="G806" s="42"/>
      <c r="H806" s="37"/>
      <c r="I806" s="43"/>
      <c r="J806" s="44" t="str">
        <f t="shared" si="49"/>
        <v/>
      </c>
      <c r="K806" s="45"/>
      <c r="L806" s="46" t="str">
        <f>IF(OR(K806="لم يدفع",B806=""),"",IF(K806="تأمين فقط",0,IF(K806="اشتراك 300",300,IF(F806&lt;14,IFERROR(VLOOKUP(SUBSTITUTE(SUBSTITUTE(H806,"~","~~"),"*","~*"),إعدادات_الأنواع!$A$4:$D$40,3,FALSE()),0),IFERROR(VLOOKUP(SUBSTITUTE(SUBSTITUTE(H806,"~","~~"),"*","~*"),إعدادات_الأنواع!$A$4:$D$40,4,FALSE()),0)))))</f>
        <v/>
      </c>
      <c r="M806" s="47" t="str">
        <f>IF(OR(K806="لم يدفع",B806=""),"",IFERROR(VLOOKUP(SUBSTITUTE(SUBSTITUTE(H806,"~","~~"),"*","~*"),إعدادات_الأنواع!$A$4:$E$40,5,FALSE()),0))</f>
        <v/>
      </c>
      <c r="N806" s="47" t="str">
        <f>IF(OR(K806="لم يدفع",K806="تأمين فقط",K806="اشتراك 300",B806=""),"",IFERROR(VLOOKUP(SUBSTITUTE(SUBSTITUTE(H806,"~","~~"),"*","~*"),إعدادات_الأنواع!$A$4:$F$40,6,FALSE()),0))</f>
        <v/>
      </c>
      <c r="O806" s="55" t="str">
        <f t="shared" si="50"/>
        <v/>
      </c>
      <c r="P806" s="48" t="str">
        <f t="shared" ca="1" si="51"/>
        <v/>
      </c>
      <c r="Q806" s="52"/>
      <c r="R806" s="49"/>
      <c r="S806" s="50" t="str">
        <f>IF(B806="","",COUNTA(التجديد!E806:E806))</f>
        <v/>
      </c>
      <c r="T806" s="51" t="str">
        <f>IF(B806="","",IFERROR(VLOOKUP(SUBSTITUTE(SUBSTITUTE(H806,"~","~~"),"*","~*"),إعدادات_الأنواع!$A$4:$B$40,2,FALSE()),"?"))</f>
        <v/>
      </c>
    </row>
    <row r="807" spans="1:20" ht="15" customHeight="1">
      <c r="A807" s="20" t="str">
        <f>IF(B807="","",IF(T807="?","⚠️ نوع غير معرف",T807&amp;TEXT(COUNTIFS($T$3:T807,T807),"000")))</f>
        <v/>
      </c>
      <c r="B807" s="38"/>
      <c r="C807" s="38"/>
      <c r="D807" s="39"/>
      <c r="E807" s="54"/>
      <c r="F807" s="41" t="str">
        <f t="shared" ca="1" si="48"/>
        <v/>
      </c>
      <c r="G807" s="42"/>
      <c r="H807" s="37"/>
      <c r="I807" s="43"/>
      <c r="J807" s="44" t="str">
        <f t="shared" si="49"/>
        <v/>
      </c>
      <c r="K807" s="45"/>
      <c r="L807" s="46" t="str">
        <f>IF(OR(K807="لم يدفع",B807=""),"",IF(K807="تأمين فقط",0,IF(K807="اشتراك 300",300,IF(F807&lt;14,IFERROR(VLOOKUP(SUBSTITUTE(SUBSTITUTE(H807,"~","~~"),"*","~*"),إعدادات_الأنواع!$A$4:$D$40,3,FALSE()),0),IFERROR(VLOOKUP(SUBSTITUTE(SUBSTITUTE(H807,"~","~~"),"*","~*"),إعدادات_الأنواع!$A$4:$D$40,4,FALSE()),0)))))</f>
        <v/>
      </c>
      <c r="M807" s="47" t="str">
        <f>IF(OR(K807="لم يدفع",B807=""),"",IFERROR(VLOOKUP(SUBSTITUTE(SUBSTITUTE(H807,"~","~~"),"*","~*"),إعدادات_الأنواع!$A$4:$E$40,5,FALSE()),0))</f>
        <v/>
      </c>
      <c r="N807" s="47" t="str">
        <f>IF(OR(K807="لم يدفع",K807="تأمين فقط",K807="اشتراك 300",B807=""),"",IFERROR(VLOOKUP(SUBSTITUTE(SUBSTITUTE(H807,"~","~~"),"*","~*"),إعدادات_الأنواع!$A$4:$F$40,6,FALSE()),0))</f>
        <v/>
      </c>
      <c r="O807" s="55" t="str">
        <f t="shared" si="50"/>
        <v/>
      </c>
      <c r="P807" s="48" t="str">
        <f t="shared" ca="1" si="51"/>
        <v/>
      </c>
      <c r="Q807" s="52"/>
      <c r="R807" s="49"/>
      <c r="S807" s="50" t="str">
        <f>IF(B807="","",COUNTA(التجديد!E807:E807))</f>
        <v/>
      </c>
      <c r="T807" s="51" t="str">
        <f>IF(B807="","",IFERROR(VLOOKUP(SUBSTITUTE(SUBSTITUTE(H807,"~","~~"),"*","~*"),إعدادات_الأنواع!$A$4:$B$40,2,FALSE()),"?"))</f>
        <v/>
      </c>
    </row>
    <row r="808" spans="1:20" ht="15" customHeight="1">
      <c r="A808" s="20" t="str">
        <f>IF(B808="","",IF(T808="?","⚠️ نوع غير معرف",T808&amp;TEXT(COUNTIFS($T$3:T808,T808),"000")))</f>
        <v/>
      </c>
      <c r="B808" s="38"/>
      <c r="C808" s="38"/>
      <c r="D808" s="39"/>
      <c r="E808" s="54"/>
      <c r="F808" s="41" t="str">
        <f t="shared" ca="1" si="48"/>
        <v/>
      </c>
      <c r="G808" s="42"/>
      <c r="H808" s="37"/>
      <c r="I808" s="43"/>
      <c r="J808" s="44" t="str">
        <f t="shared" si="49"/>
        <v/>
      </c>
      <c r="K808" s="45"/>
      <c r="L808" s="46" t="str">
        <f>IF(OR(K808="لم يدفع",B808=""),"",IF(K808="تأمين فقط",0,IF(K808="اشتراك 300",300,IF(F808&lt;14,IFERROR(VLOOKUP(SUBSTITUTE(SUBSTITUTE(H808,"~","~~"),"*","~*"),إعدادات_الأنواع!$A$4:$D$40,3,FALSE()),0),IFERROR(VLOOKUP(SUBSTITUTE(SUBSTITUTE(H808,"~","~~"),"*","~*"),إعدادات_الأنواع!$A$4:$D$40,4,FALSE()),0)))))</f>
        <v/>
      </c>
      <c r="M808" s="47" t="str">
        <f>IF(OR(K808="لم يدفع",B808=""),"",IFERROR(VLOOKUP(SUBSTITUTE(SUBSTITUTE(H808,"~","~~"),"*","~*"),إعدادات_الأنواع!$A$4:$E$40,5,FALSE()),0))</f>
        <v/>
      </c>
      <c r="N808" s="47" t="str">
        <f>IF(OR(K808="لم يدفع",K808="تأمين فقط",K808="اشتراك 300",B808=""),"",IFERROR(VLOOKUP(SUBSTITUTE(SUBSTITUTE(H808,"~","~~"),"*","~*"),إعدادات_الأنواع!$A$4:$F$40,6,FALSE()),0))</f>
        <v/>
      </c>
      <c r="O808" s="55" t="str">
        <f t="shared" si="50"/>
        <v/>
      </c>
      <c r="P808" s="48" t="str">
        <f t="shared" ca="1" si="51"/>
        <v/>
      </c>
      <c r="Q808" s="52"/>
      <c r="R808" s="49"/>
      <c r="S808" s="50" t="str">
        <f>IF(B808="","",COUNTA(التجديد!E808:E808))</f>
        <v/>
      </c>
      <c r="T808" s="51" t="str">
        <f>IF(B808="","",IFERROR(VLOOKUP(SUBSTITUTE(SUBSTITUTE(H808,"~","~~"),"*","~*"),إعدادات_الأنواع!$A$4:$B$40,2,FALSE()),"?"))</f>
        <v/>
      </c>
    </row>
    <row r="809" spans="1:20" ht="15" customHeight="1">
      <c r="A809" s="20" t="str">
        <f>IF(B809="","",IF(T809="?","⚠️ نوع غير معرف",T809&amp;TEXT(COUNTIFS($T$3:T809,T809),"000")))</f>
        <v/>
      </c>
      <c r="B809" s="38"/>
      <c r="C809" s="38"/>
      <c r="D809" s="39"/>
      <c r="E809" s="54"/>
      <c r="F809" s="41" t="str">
        <f t="shared" ca="1" si="48"/>
        <v/>
      </c>
      <c r="G809" s="42"/>
      <c r="H809" s="37"/>
      <c r="I809" s="43"/>
      <c r="J809" s="44" t="str">
        <f t="shared" si="49"/>
        <v/>
      </c>
      <c r="K809" s="45"/>
      <c r="L809" s="46" t="str">
        <f>IF(OR(K809="لم يدفع",B809=""),"",IF(K809="تأمين فقط",0,IF(K809="اشتراك 300",300,IF(F809&lt;14,IFERROR(VLOOKUP(SUBSTITUTE(SUBSTITUTE(H809,"~","~~"),"*","~*"),إعدادات_الأنواع!$A$4:$D$40,3,FALSE()),0),IFERROR(VLOOKUP(SUBSTITUTE(SUBSTITUTE(H809,"~","~~"),"*","~*"),إعدادات_الأنواع!$A$4:$D$40,4,FALSE()),0)))))</f>
        <v/>
      </c>
      <c r="M809" s="47" t="str">
        <f>IF(OR(K809="لم يدفع",B809=""),"",IFERROR(VLOOKUP(SUBSTITUTE(SUBSTITUTE(H809,"~","~~"),"*","~*"),إعدادات_الأنواع!$A$4:$E$40,5,FALSE()),0))</f>
        <v/>
      </c>
      <c r="N809" s="47" t="str">
        <f>IF(OR(K809="لم يدفع",K809="تأمين فقط",K809="اشتراك 300",B809=""),"",IFERROR(VLOOKUP(SUBSTITUTE(SUBSTITUTE(H809,"~","~~"),"*","~*"),إعدادات_الأنواع!$A$4:$F$40,6,FALSE()),0))</f>
        <v/>
      </c>
      <c r="O809" s="55" t="str">
        <f t="shared" si="50"/>
        <v/>
      </c>
      <c r="P809" s="48" t="str">
        <f t="shared" ca="1" si="51"/>
        <v/>
      </c>
      <c r="Q809" s="52"/>
      <c r="R809" s="49"/>
      <c r="S809" s="50" t="str">
        <f>IF(B809="","",COUNTA(التجديد!E809:E809))</f>
        <v/>
      </c>
      <c r="T809" s="51" t="str">
        <f>IF(B809="","",IFERROR(VLOOKUP(SUBSTITUTE(SUBSTITUTE(H809,"~","~~"),"*","~*"),إعدادات_الأنواع!$A$4:$B$40,2,FALSE()),"?"))</f>
        <v/>
      </c>
    </row>
    <row r="810" spans="1:20" ht="15" customHeight="1">
      <c r="A810" s="20" t="str">
        <f>IF(B810="","",IF(T810="?","⚠️ نوع غير معرف",T810&amp;TEXT(COUNTIFS($T$3:T810,T810),"000")))</f>
        <v/>
      </c>
      <c r="B810" s="38"/>
      <c r="C810" s="38"/>
      <c r="D810" s="39"/>
      <c r="E810" s="54"/>
      <c r="F810" s="41" t="str">
        <f t="shared" ca="1" si="48"/>
        <v/>
      </c>
      <c r="G810" s="42"/>
      <c r="H810" s="37"/>
      <c r="I810" s="43"/>
      <c r="J810" s="44" t="str">
        <f t="shared" si="49"/>
        <v/>
      </c>
      <c r="K810" s="45"/>
      <c r="L810" s="46" t="str">
        <f>IF(OR(K810="لم يدفع",B810=""),"",IF(K810="تأمين فقط",0,IF(K810="اشتراك 300",300,IF(F810&lt;14,IFERROR(VLOOKUP(SUBSTITUTE(SUBSTITUTE(H810,"~","~~"),"*","~*"),إعدادات_الأنواع!$A$4:$D$40,3,FALSE()),0),IFERROR(VLOOKUP(SUBSTITUTE(SUBSTITUTE(H810,"~","~~"),"*","~*"),إعدادات_الأنواع!$A$4:$D$40,4,FALSE()),0)))))</f>
        <v/>
      </c>
      <c r="M810" s="47" t="str">
        <f>IF(OR(K810="لم يدفع",B810=""),"",IFERROR(VLOOKUP(SUBSTITUTE(SUBSTITUTE(H810,"~","~~"),"*","~*"),إعدادات_الأنواع!$A$4:$E$40,5,FALSE()),0))</f>
        <v/>
      </c>
      <c r="N810" s="47" t="str">
        <f>IF(OR(K810="لم يدفع",K810="تأمين فقط",K810="اشتراك 300",B810=""),"",IFERROR(VLOOKUP(SUBSTITUTE(SUBSTITUTE(H810,"~","~~"),"*","~*"),إعدادات_الأنواع!$A$4:$F$40,6,FALSE()),0))</f>
        <v/>
      </c>
      <c r="O810" s="55" t="str">
        <f t="shared" si="50"/>
        <v/>
      </c>
      <c r="P810" s="48" t="str">
        <f t="shared" ca="1" si="51"/>
        <v/>
      </c>
      <c r="Q810" s="52"/>
      <c r="R810" s="49"/>
      <c r="S810" s="50" t="str">
        <f>IF(B810="","",COUNTA(التجديد!E810:E810))</f>
        <v/>
      </c>
      <c r="T810" s="51" t="str">
        <f>IF(B810="","",IFERROR(VLOOKUP(SUBSTITUTE(SUBSTITUTE(H810,"~","~~"),"*","~*"),إعدادات_الأنواع!$A$4:$B$40,2,FALSE()),"?"))</f>
        <v/>
      </c>
    </row>
    <row r="811" spans="1:20" ht="15" customHeight="1">
      <c r="A811" s="20" t="str">
        <f>IF(B811="","",IF(T811="?","⚠️ نوع غير معرف",T811&amp;TEXT(COUNTIFS($T$3:T811,T811),"000")))</f>
        <v/>
      </c>
      <c r="B811" s="38"/>
      <c r="C811" s="38"/>
      <c r="D811" s="39"/>
      <c r="E811" s="54"/>
      <c r="F811" s="41" t="str">
        <f t="shared" ca="1" si="48"/>
        <v/>
      </c>
      <c r="G811" s="42"/>
      <c r="H811" s="37"/>
      <c r="I811" s="43"/>
      <c r="J811" s="44" t="str">
        <f t="shared" si="49"/>
        <v/>
      </c>
      <c r="K811" s="45"/>
      <c r="L811" s="46" t="str">
        <f>IF(OR(K811="لم يدفع",B811=""),"",IF(K811="تأمين فقط",0,IF(K811="اشتراك 300",300,IF(F811&lt;14,IFERROR(VLOOKUP(SUBSTITUTE(SUBSTITUTE(H811,"~","~~"),"*","~*"),إعدادات_الأنواع!$A$4:$D$40,3,FALSE()),0),IFERROR(VLOOKUP(SUBSTITUTE(SUBSTITUTE(H811,"~","~~"),"*","~*"),إعدادات_الأنواع!$A$4:$D$40,4,FALSE()),0)))))</f>
        <v/>
      </c>
      <c r="M811" s="47" t="str">
        <f>IF(OR(K811="لم يدفع",B811=""),"",IFERROR(VLOOKUP(SUBSTITUTE(SUBSTITUTE(H811,"~","~~"),"*","~*"),إعدادات_الأنواع!$A$4:$E$40,5,FALSE()),0))</f>
        <v/>
      </c>
      <c r="N811" s="47" t="str">
        <f>IF(OR(K811="لم يدفع",K811="تأمين فقط",K811="اشتراك 300",B811=""),"",IFERROR(VLOOKUP(SUBSTITUTE(SUBSTITUTE(H811,"~","~~"),"*","~*"),إعدادات_الأنواع!$A$4:$F$40,6,FALSE()),0))</f>
        <v/>
      </c>
      <c r="O811" s="55" t="str">
        <f t="shared" si="50"/>
        <v/>
      </c>
      <c r="P811" s="48" t="str">
        <f t="shared" ca="1" si="51"/>
        <v/>
      </c>
      <c r="Q811" s="52"/>
      <c r="R811" s="49"/>
      <c r="S811" s="50" t="str">
        <f>IF(B811="","",COUNTA(التجديد!E811:E811))</f>
        <v/>
      </c>
      <c r="T811" s="51" t="str">
        <f>IF(B811="","",IFERROR(VLOOKUP(SUBSTITUTE(SUBSTITUTE(H811,"~","~~"),"*","~*"),إعدادات_الأنواع!$A$4:$B$40,2,FALSE()),"?"))</f>
        <v/>
      </c>
    </row>
    <row r="812" spans="1:20" ht="15" customHeight="1">
      <c r="A812" s="20" t="str">
        <f>IF(B812="","",IF(T812="?","⚠️ نوع غير معرف",T812&amp;TEXT(COUNTIFS($T$3:T812,T812),"000")))</f>
        <v/>
      </c>
      <c r="B812" s="38"/>
      <c r="C812" s="38"/>
      <c r="D812" s="39"/>
      <c r="E812" s="54"/>
      <c r="F812" s="41" t="str">
        <f t="shared" ca="1" si="48"/>
        <v/>
      </c>
      <c r="G812" s="42"/>
      <c r="H812" s="37"/>
      <c r="I812" s="43"/>
      <c r="J812" s="44" t="str">
        <f t="shared" si="49"/>
        <v/>
      </c>
      <c r="K812" s="45"/>
      <c r="L812" s="46" t="str">
        <f>IF(OR(K812="لم يدفع",B812=""),"",IF(K812="تأمين فقط",0,IF(K812="اشتراك 300",300,IF(F812&lt;14,IFERROR(VLOOKUP(SUBSTITUTE(SUBSTITUTE(H812,"~","~~"),"*","~*"),إعدادات_الأنواع!$A$4:$D$40,3,FALSE()),0),IFERROR(VLOOKUP(SUBSTITUTE(SUBSTITUTE(H812,"~","~~"),"*","~*"),إعدادات_الأنواع!$A$4:$D$40,4,FALSE()),0)))))</f>
        <v/>
      </c>
      <c r="M812" s="47" t="str">
        <f>IF(OR(K812="لم يدفع",B812=""),"",IFERROR(VLOOKUP(SUBSTITUTE(SUBSTITUTE(H812,"~","~~"),"*","~*"),إعدادات_الأنواع!$A$4:$E$40,5,FALSE()),0))</f>
        <v/>
      </c>
      <c r="N812" s="47" t="str">
        <f>IF(OR(K812="لم يدفع",K812="تأمين فقط",K812="اشتراك 300",B812=""),"",IFERROR(VLOOKUP(SUBSTITUTE(SUBSTITUTE(H812,"~","~~"),"*","~*"),إعدادات_الأنواع!$A$4:$F$40,6,FALSE()),0))</f>
        <v/>
      </c>
      <c r="O812" s="55" t="str">
        <f t="shared" si="50"/>
        <v/>
      </c>
      <c r="P812" s="48" t="str">
        <f t="shared" ca="1" si="51"/>
        <v/>
      </c>
      <c r="Q812" s="52"/>
      <c r="R812" s="49"/>
      <c r="S812" s="50" t="str">
        <f>IF(B812="","",COUNTA(التجديد!E812:E812))</f>
        <v/>
      </c>
      <c r="T812" s="51" t="str">
        <f>IF(B812="","",IFERROR(VLOOKUP(SUBSTITUTE(SUBSTITUTE(H812,"~","~~"),"*","~*"),إعدادات_الأنواع!$A$4:$B$40,2,FALSE()),"?"))</f>
        <v/>
      </c>
    </row>
    <row r="813" spans="1:20" ht="15" customHeight="1">
      <c r="A813" s="20" t="str">
        <f>IF(B813="","",IF(T813="?","⚠️ نوع غير معرف",T813&amp;TEXT(COUNTIFS($T$3:T813,T813),"000")))</f>
        <v/>
      </c>
      <c r="B813" s="38"/>
      <c r="C813" s="38"/>
      <c r="D813" s="39"/>
      <c r="E813" s="54"/>
      <c r="F813" s="41" t="str">
        <f t="shared" ca="1" si="48"/>
        <v/>
      </c>
      <c r="G813" s="42"/>
      <c r="H813" s="37"/>
      <c r="I813" s="43"/>
      <c r="J813" s="44" t="str">
        <f t="shared" si="49"/>
        <v/>
      </c>
      <c r="K813" s="45"/>
      <c r="L813" s="46" t="str">
        <f>IF(OR(K813="لم يدفع",B813=""),"",IF(K813="تأمين فقط",0,IF(K813="اشتراك 300",300,IF(F813&lt;14,IFERROR(VLOOKUP(SUBSTITUTE(SUBSTITUTE(H813,"~","~~"),"*","~*"),إعدادات_الأنواع!$A$4:$D$40,3,FALSE()),0),IFERROR(VLOOKUP(SUBSTITUTE(SUBSTITUTE(H813,"~","~~"),"*","~*"),إعدادات_الأنواع!$A$4:$D$40,4,FALSE()),0)))))</f>
        <v/>
      </c>
      <c r="M813" s="47" t="str">
        <f>IF(OR(K813="لم يدفع",B813=""),"",IFERROR(VLOOKUP(SUBSTITUTE(SUBSTITUTE(H813,"~","~~"),"*","~*"),إعدادات_الأنواع!$A$4:$E$40,5,FALSE()),0))</f>
        <v/>
      </c>
      <c r="N813" s="47" t="str">
        <f>IF(OR(K813="لم يدفع",K813="تأمين فقط",K813="اشتراك 300",B813=""),"",IFERROR(VLOOKUP(SUBSTITUTE(SUBSTITUTE(H813,"~","~~"),"*","~*"),إعدادات_الأنواع!$A$4:$F$40,6,FALSE()),0))</f>
        <v/>
      </c>
      <c r="O813" s="55" t="str">
        <f t="shared" si="50"/>
        <v/>
      </c>
      <c r="P813" s="48" t="str">
        <f t="shared" ca="1" si="51"/>
        <v/>
      </c>
      <c r="Q813" s="52"/>
      <c r="R813" s="49"/>
      <c r="S813" s="50" t="str">
        <f>IF(B813="","",COUNTA(التجديد!E813:E813))</f>
        <v/>
      </c>
      <c r="T813" s="51" t="str">
        <f>IF(B813="","",IFERROR(VLOOKUP(SUBSTITUTE(SUBSTITUTE(H813,"~","~~"),"*","~*"),إعدادات_الأنواع!$A$4:$B$40,2,FALSE()),"?"))</f>
        <v/>
      </c>
    </row>
    <row r="814" spans="1:20" ht="15" customHeight="1">
      <c r="A814" s="20" t="str">
        <f>IF(B814="","",IF(T814="?","⚠️ نوع غير معرف",T814&amp;TEXT(COUNTIFS($T$3:T814,T814),"000")))</f>
        <v/>
      </c>
      <c r="B814" s="38"/>
      <c r="C814" s="38"/>
      <c r="D814" s="39"/>
      <c r="E814" s="54"/>
      <c r="F814" s="41" t="str">
        <f t="shared" ca="1" si="48"/>
        <v/>
      </c>
      <c r="G814" s="42"/>
      <c r="H814" s="37"/>
      <c r="I814" s="43"/>
      <c r="J814" s="44" t="str">
        <f t="shared" si="49"/>
        <v/>
      </c>
      <c r="K814" s="45"/>
      <c r="L814" s="46" t="str">
        <f>IF(OR(K814="لم يدفع",B814=""),"",IF(K814="تأمين فقط",0,IF(K814="اشتراك 300",300,IF(F814&lt;14,IFERROR(VLOOKUP(SUBSTITUTE(SUBSTITUTE(H814,"~","~~"),"*","~*"),إعدادات_الأنواع!$A$4:$D$40,3,FALSE()),0),IFERROR(VLOOKUP(SUBSTITUTE(SUBSTITUTE(H814,"~","~~"),"*","~*"),إعدادات_الأنواع!$A$4:$D$40,4,FALSE()),0)))))</f>
        <v/>
      </c>
      <c r="M814" s="47" t="str">
        <f>IF(OR(K814="لم يدفع",B814=""),"",IFERROR(VLOOKUP(SUBSTITUTE(SUBSTITUTE(H814,"~","~~"),"*","~*"),إعدادات_الأنواع!$A$4:$E$40,5,FALSE()),0))</f>
        <v/>
      </c>
      <c r="N814" s="47" t="str">
        <f>IF(OR(K814="لم يدفع",K814="تأمين فقط",K814="اشتراك 300",B814=""),"",IFERROR(VLOOKUP(SUBSTITUTE(SUBSTITUTE(H814,"~","~~"),"*","~*"),إعدادات_الأنواع!$A$4:$F$40,6,FALSE()),0))</f>
        <v/>
      </c>
      <c r="O814" s="55" t="str">
        <f t="shared" si="50"/>
        <v/>
      </c>
      <c r="P814" s="48" t="str">
        <f t="shared" ca="1" si="51"/>
        <v/>
      </c>
      <c r="Q814" s="52"/>
      <c r="R814" s="49"/>
      <c r="S814" s="50" t="str">
        <f>IF(B814="","",COUNTA(التجديد!E814:E814))</f>
        <v/>
      </c>
      <c r="T814" s="51" t="str">
        <f>IF(B814="","",IFERROR(VLOOKUP(SUBSTITUTE(SUBSTITUTE(H814,"~","~~"),"*","~*"),إعدادات_الأنواع!$A$4:$B$40,2,FALSE()),"?"))</f>
        <v/>
      </c>
    </row>
    <row r="815" spans="1:20" ht="15" customHeight="1">
      <c r="A815" s="20" t="str">
        <f>IF(B815="","",IF(T815="?","⚠️ نوع غير معرف",T815&amp;TEXT(COUNTIFS($T$3:T815,T815),"000")))</f>
        <v/>
      </c>
      <c r="B815" s="38"/>
      <c r="C815" s="38"/>
      <c r="D815" s="39"/>
      <c r="E815" s="54"/>
      <c r="F815" s="41" t="str">
        <f t="shared" ca="1" si="48"/>
        <v/>
      </c>
      <c r="G815" s="42"/>
      <c r="H815" s="37"/>
      <c r="I815" s="43"/>
      <c r="J815" s="44" t="str">
        <f t="shared" si="49"/>
        <v/>
      </c>
      <c r="K815" s="45"/>
      <c r="L815" s="46" t="str">
        <f>IF(OR(K815="لم يدفع",B815=""),"",IF(K815="تأمين فقط",0,IF(K815="اشتراك 300",300,IF(F815&lt;14,IFERROR(VLOOKUP(SUBSTITUTE(SUBSTITUTE(H815,"~","~~"),"*","~*"),إعدادات_الأنواع!$A$4:$D$40,3,FALSE()),0),IFERROR(VLOOKUP(SUBSTITUTE(SUBSTITUTE(H815,"~","~~"),"*","~*"),إعدادات_الأنواع!$A$4:$D$40,4,FALSE()),0)))))</f>
        <v/>
      </c>
      <c r="M815" s="47" t="str">
        <f>IF(OR(K815="لم يدفع",B815=""),"",IFERROR(VLOOKUP(SUBSTITUTE(SUBSTITUTE(H815,"~","~~"),"*","~*"),إعدادات_الأنواع!$A$4:$E$40,5,FALSE()),0))</f>
        <v/>
      </c>
      <c r="N815" s="47" t="str">
        <f>IF(OR(K815="لم يدفع",K815="تأمين فقط",K815="اشتراك 300",B815=""),"",IFERROR(VLOOKUP(SUBSTITUTE(SUBSTITUTE(H815,"~","~~"),"*","~*"),إعدادات_الأنواع!$A$4:$F$40,6,FALSE()),0))</f>
        <v/>
      </c>
      <c r="O815" s="55" t="str">
        <f t="shared" si="50"/>
        <v/>
      </c>
      <c r="P815" s="48" t="str">
        <f t="shared" ca="1" si="51"/>
        <v/>
      </c>
      <c r="Q815" s="52"/>
      <c r="R815" s="49"/>
      <c r="S815" s="50" t="str">
        <f>IF(B815="","",COUNTA(التجديد!E815:E815))</f>
        <v/>
      </c>
      <c r="T815" s="51" t="str">
        <f>IF(B815="","",IFERROR(VLOOKUP(SUBSTITUTE(SUBSTITUTE(H815,"~","~~"),"*","~*"),إعدادات_الأنواع!$A$4:$B$40,2,FALSE()),"?"))</f>
        <v/>
      </c>
    </row>
    <row r="816" spans="1:20" ht="15" customHeight="1">
      <c r="A816" s="20" t="str">
        <f>IF(B816="","",IF(T816="?","⚠️ نوع غير معرف",T816&amp;TEXT(COUNTIFS($T$3:T816,T816),"000")))</f>
        <v/>
      </c>
      <c r="B816" s="38"/>
      <c r="C816" s="38"/>
      <c r="D816" s="39"/>
      <c r="E816" s="54"/>
      <c r="F816" s="41" t="str">
        <f t="shared" ca="1" si="48"/>
        <v/>
      </c>
      <c r="G816" s="42"/>
      <c r="H816" s="37"/>
      <c r="I816" s="43"/>
      <c r="J816" s="44" t="str">
        <f t="shared" si="49"/>
        <v/>
      </c>
      <c r="K816" s="45"/>
      <c r="L816" s="46" t="str">
        <f>IF(OR(K816="لم يدفع",B816=""),"",IF(K816="تأمين فقط",0,IF(K816="اشتراك 300",300,IF(F816&lt;14,IFERROR(VLOOKUP(SUBSTITUTE(SUBSTITUTE(H816,"~","~~"),"*","~*"),إعدادات_الأنواع!$A$4:$D$40,3,FALSE()),0),IFERROR(VLOOKUP(SUBSTITUTE(SUBSTITUTE(H816,"~","~~"),"*","~*"),إعدادات_الأنواع!$A$4:$D$40,4,FALSE()),0)))))</f>
        <v/>
      </c>
      <c r="M816" s="47" t="str">
        <f>IF(OR(K816="لم يدفع",B816=""),"",IFERROR(VLOOKUP(SUBSTITUTE(SUBSTITUTE(H816,"~","~~"),"*","~*"),إعدادات_الأنواع!$A$4:$E$40,5,FALSE()),0))</f>
        <v/>
      </c>
      <c r="N816" s="47" t="str">
        <f>IF(OR(K816="لم يدفع",K816="تأمين فقط",K816="اشتراك 300",B816=""),"",IFERROR(VLOOKUP(SUBSTITUTE(SUBSTITUTE(H816,"~","~~"),"*","~*"),إعدادات_الأنواع!$A$4:$F$40,6,FALSE()),0))</f>
        <v/>
      </c>
      <c r="O816" s="55" t="str">
        <f t="shared" si="50"/>
        <v/>
      </c>
      <c r="P816" s="48" t="str">
        <f t="shared" ca="1" si="51"/>
        <v/>
      </c>
      <c r="Q816" s="52"/>
      <c r="R816" s="49"/>
      <c r="S816" s="50" t="str">
        <f>IF(B816="","",COUNTA(التجديد!E816:E816))</f>
        <v/>
      </c>
      <c r="T816" s="51" t="str">
        <f>IF(B816="","",IFERROR(VLOOKUP(SUBSTITUTE(SUBSTITUTE(H816,"~","~~"),"*","~*"),إعدادات_الأنواع!$A$4:$B$40,2,FALSE()),"?"))</f>
        <v/>
      </c>
    </row>
    <row r="817" spans="1:20" ht="15" customHeight="1">
      <c r="A817" s="20" t="str">
        <f>IF(B817="","",IF(T817="?","⚠️ نوع غير معرف",T817&amp;TEXT(COUNTIFS($T$3:T817,T817),"000")))</f>
        <v/>
      </c>
      <c r="B817" s="38"/>
      <c r="C817" s="38"/>
      <c r="D817" s="39"/>
      <c r="E817" s="54"/>
      <c r="F817" s="41" t="str">
        <f t="shared" ca="1" si="48"/>
        <v/>
      </c>
      <c r="G817" s="42"/>
      <c r="H817" s="37"/>
      <c r="I817" s="43"/>
      <c r="J817" s="44" t="str">
        <f t="shared" si="49"/>
        <v/>
      </c>
      <c r="K817" s="45"/>
      <c r="L817" s="46" t="str">
        <f>IF(OR(K817="لم يدفع",B817=""),"",IF(K817="تأمين فقط",0,IF(K817="اشتراك 300",300,IF(F817&lt;14,IFERROR(VLOOKUP(SUBSTITUTE(SUBSTITUTE(H817,"~","~~"),"*","~*"),إعدادات_الأنواع!$A$4:$D$40,3,FALSE()),0),IFERROR(VLOOKUP(SUBSTITUTE(SUBSTITUTE(H817,"~","~~"),"*","~*"),إعدادات_الأنواع!$A$4:$D$40,4,FALSE()),0)))))</f>
        <v/>
      </c>
      <c r="M817" s="47" t="str">
        <f>IF(OR(K817="لم يدفع",B817=""),"",IFERROR(VLOOKUP(SUBSTITUTE(SUBSTITUTE(H817,"~","~~"),"*","~*"),إعدادات_الأنواع!$A$4:$E$40,5,FALSE()),0))</f>
        <v/>
      </c>
      <c r="N817" s="47" t="str">
        <f>IF(OR(K817="لم يدفع",K817="تأمين فقط",K817="اشتراك 300",B817=""),"",IFERROR(VLOOKUP(SUBSTITUTE(SUBSTITUTE(H817,"~","~~"),"*","~*"),إعدادات_الأنواع!$A$4:$F$40,6,FALSE()),0))</f>
        <v/>
      </c>
      <c r="O817" s="55" t="str">
        <f t="shared" si="50"/>
        <v/>
      </c>
      <c r="P817" s="48" t="str">
        <f t="shared" ca="1" si="51"/>
        <v/>
      </c>
      <c r="Q817" s="52"/>
      <c r="R817" s="49"/>
      <c r="S817" s="50" t="str">
        <f>IF(B817="","",COUNTA(التجديد!E817:E817))</f>
        <v/>
      </c>
      <c r="T817" s="51" t="str">
        <f>IF(B817="","",IFERROR(VLOOKUP(SUBSTITUTE(SUBSTITUTE(H817,"~","~~"),"*","~*"),إعدادات_الأنواع!$A$4:$B$40,2,FALSE()),"?"))</f>
        <v/>
      </c>
    </row>
    <row r="818" spans="1:20" ht="15" customHeight="1">
      <c r="A818" s="20" t="str">
        <f>IF(B818="","",IF(T818="?","⚠️ نوع غير معرف",T818&amp;TEXT(COUNTIFS($T$3:T818,T818),"000")))</f>
        <v/>
      </c>
      <c r="B818" s="38"/>
      <c r="C818" s="38"/>
      <c r="D818" s="39"/>
      <c r="E818" s="54"/>
      <c r="F818" s="41" t="str">
        <f t="shared" ca="1" si="48"/>
        <v/>
      </c>
      <c r="G818" s="42"/>
      <c r="H818" s="37"/>
      <c r="I818" s="43"/>
      <c r="J818" s="44" t="str">
        <f t="shared" si="49"/>
        <v/>
      </c>
      <c r="K818" s="45"/>
      <c r="L818" s="46" t="str">
        <f>IF(OR(K818="لم يدفع",B818=""),"",IF(K818="تأمين فقط",0,IF(K818="اشتراك 300",300,IF(F818&lt;14,IFERROR(VLOOKUP(SUBSTITUTE(SUBSTITUTE(H818,"~","~~"),"*","~*"),إعدادات_الأنواع!$A$4:$D$40,3,FALSE()),0),IFERROR(VLOOKUP(SUBSTITUTE(SUBSTITUTE(H818,"~","~~"),"*","~*"),إعدادات_الأنواع!$A$4:$D$40,4,FALSE()),0)))))</f>
        <v/>
      </c>
      <c r="M818" s="47" t="str">
        <f>IF(OR(K818="لم يدفع",B818=""),"",IFERROR(VLOOKUP(SUBSTITUTE(SUBSTITUTE(H818,"~","~~"),"*","~*"),إعدادات_الأنواع!$A$4:$E$40,5,FALSE()),0))</f>
        <v/>
      </c>
      <c r="N818" s="47" t="str">
        <f>IF(OR(K818="لم يدفع",K818="تأمين فقط",K818="اشتراك 300",B818=""),"",IFERROR(VLOOKUP(SUBSTITUTE(SUBSTITUTE(H818,"~","~~"),"*","~*"),إعدادات_الأنواع!$A$4:$F$40,6,FALSE()),0))</f>
        <v/>
      </c>
      <c r="O818" s="55" t="str">
        <f t="shared" si="50"/>
        <v/>
      </c>
      <c r="P818" s="48" t="str">
        <f t="shared" ca="1" si="51"/>
        <v/>
      </c>
      <c r="Q818" s="52"/>
      <c r="R818" s="49"/>
      <c r="S818" s="50" t="str">
        <f>IF(B818="","",COUNTA(التجديد!E818:E818))</f>
        <v/>
      </c>
      <c r="T818" s="51" t="str">
        <f>IF(B818="","",IFERROR(VLOOKUP(SUBSTITUTE(SUBSTITUTE(H818,"~","~~"),"*","~*"),إعدادات_الأنواع!$A$4:$B$40,2,FALSE()),"?"))</f>
        <v/>
      </c>
    </row>
    <row r="819" spans="1:20" ht="15" customHeight="1">
      <c r="A819" s="20" t="str">
        <f>IF(B819="","",IF(T819="?","⚠️ نوع غير معرف",T819&amp;TEXT(COUNTIFS($T$3:T819,T819),"000")))</f>
        <v/>
      </c>
      <c r="B819" s="38"/>
      <c r="C819" s="38"/>
      <c r="D819" s="39"/>
      <c r="E819" s="54"/>
      <c r="F819" s="41" t="str">
        <f t="shared" ca="1" si="48"/>
        <v/>
      </c>
      <c r="G819" s="42"/>
      <c r="H819" s="37"/>
      <c r="I819" s="43"/>
      <c r="J819" s="44" t="str">
        <f t="shared" si="49"/>
        <v/>
      </c>
      <c r="K819" s="45"/>
      <c r="L819" s="46" t="str">
        <f>IF(OR(K819="لم يدفع",B819=""),"",IF(K819="تأمين فقط",0,IF(K819="اشتراك 300",300,IF(F819&lt;14,IFERROR(VLOOKUP(SUBSTITUTE(SUBSTITUTE(H819,"~","~~"),"*","~*"),إعدادات_الأنواع!$A$4:$D$40,3,FALSE()),0),IFERROR(VLOOKUP(SUBSTITUTE(SUBSTITUTE(H819,"~","~~"),"*","~*"),إعدادات_الأنواع!$A$4:$D$40,4,FALSE()),0)))))</f>
        <v/>
      </c>
      <c r="M819" s="47" t="str">
        <f>IF(OR(K819="لم يدفع",B819=""),"",IFERROR(VLOOKUP(SUBSTITUTE(SUBSTITUTE(H819,"~","~~"),"*","~*"),إعدادات_الأنواع!$A$4:$E$40,5,FALSE()),0))</f>
        <v/>
      </c>
      <c r="N819" s="47" t="str">
        <f>IF(OR(K819="لم يدفع",K819="تأمين فقط",K819="اشتراك 300",B819=""),"",IFERROR(VLOOKUP(SUBSTITUTE(SUBSTITUTE(H819,"~","~~"),"*","~*"),إعدادات_الأنواع!$A$4:$F$40,6,FALSE()),0))</f>
        <v/>
      </c>
      <c r="O819" s="55" t="str">
        <f t="shared" si="50"/>
        <v/>
      </c>
      <c r="P819" s="48" t="str">
        <f t="shared" ca="1" si="51"/>
        <v/>
      </c>
      <c r="Q819" s="52"/>
      <c r="R819" s="49"/>
      <c r="S819" s="50" t="str">
        <f>IF(B819="","",COUNTA(التجديد!E819:E819))</f>
        <v/>
      </c>
      <c r="T819" s="51" t="str">
        <f>IF(B819="","",IFERROR(VLOOKUP(SUBSTITUTE(SUBSTITUTE(H819,"~","~~"),"*","~*"),إعدادات_الأنواع!$A$4:$B$40,2,FALSE()),"?"))</f>
        <v/>
      </c>
    </row>
    <row r="820" spans="1:20" ht="15" customHeight="1">
      <c r="A820" s="20" t="str">
        <f>IF(B820="","",IF(T820="?","⚠️ نوع غير معرف",T820&amp;TEXT(COUNTIFS($T$3:T820,T820),"000")))</f>
        <v/>
      </c>
      <c r="B820" s="38"/>
      <c r="C820" s="38"/>
      <c r="D820" s="39"/>
      <c r="E820" s="54"/>
      <c r="F820" s="41" t="str">
        <f t="shared" ca="1" si="48"/>
        <v/>
      </c>
      <c r="G820" s="42"/>
      <c r="H820" s="37"/>
      <c r="I820" s="43"/>
      <c r="J820" s="44" t="str">
        <f t="shared" si="49"/>
        <v/>
      </c>
      <c r="K820" s="45"/>
      <c r="L820" s="46" t="str">
        <f>IF(OR(K820="لم يدفع",B820=""),"",IF(K820="تأمين فقط",0,IF(K820="اشتراك 300",300,IF(F820&lt;14,IFERROR(VLOOKUP(SUBSTITUTE(SUBSTITUTE(H820,"~","~~"),"*","~*"),إعدادات_الأنواع!$A$4:$D$40,3,FALSE()),0),IFERROR(VLOOKUP(SUBSTITUTE(SUBSTITUTE(H820,"~","~~"),"*","~*"),إعدادات_الأنواع!$A$4:$D$40,4,FALSE()),0)))))</f>
        <v/>
      </c>
      <c r="M820" s="47" t="str">
        <f>IF(OR(K820="لم يدفع",B820=""),"",IFERROR(VLOOKUP(SUBSTITUTE(SUBSTITUTE(H820,"~","~~"),"*","~*"),إعدادات_الأنواع!$A$4:$E$40,5,FALSE()),0))</f>
        <v/>
      </c>
      <c r="N820" s="47" t="str">
        <f>IF(OR(K820="لم يدفع",K820="تأمين فقط",K820="اشتراك 300",B820=""),"",IFERROR(VLOOKUP(SUBSTITUTE(SUBSTITUTE(H820,"~","~~"),"*","~*"),إعدادات_الأنواع!$A$4:$F$40,6,FALSE()),0))</f>
        <v/>
      </c>
      <c r="O820" s="55" t="str">
        <f t="shared" si="50"/>
        <v/>
      </c>
      <c r="P820" s="48" t="str">
        <f t="shared" ca="1" si="51"/>
        <v/>
      </c>
      <c r="Q820" s="52"/>
      <c r="R820" s="49"/>
      <c r="S820" s="50" t="str">
        <f>IF(B820="","",COUNTA(التجديد!E820:E820))</f>
        <v/>
      </c>
      <c r="T820" s="51" t="str">
        <f>IF(B820="","",IFERROR(VLOOKUP(SUBSTITUTE(SUBSTITUTE(H820,"~","~~"),"*","~*"),إعدادات_الأنواع!$A$4:$B$40,2,FALSE()),"?"))</f>
        <v/>
      </c>
    </row>
    <row r="821" spans="1:20" ht="15" customHeight="1">
      <c r="A821" s="20" t="str">
        <f>IF(B821="","",IF(T821="?","⚠️ نوع غير معرف",T821&amp;TEXT(COUNTIFS($T$3:T821,T821),"000")))</f>
        <v/>
      </c>
      <c r="B821" s="38"/>
      <c r="C821" s="38"/>
      <c r="D821" s="39"/>
      <c r="E821" s="54"/>
      <c r="F821" s="41" t="str">
        <f t="shared" ca="1" si="48"/>
        <v/>
      </c>
      <c r="G821" s="42"/>
      <c r="H821" s="37"/>
      <c r="I821" s="43"/>
      <c r="J821" s="44" t="str">
        <f t="shared" si="49"/>
        <v/>
      </c>
      <c r="K821" s="45"/>
      <c r="L821" s="46" t="str">
        <f>IF(OR(K821="لم يدفع",B821=""),"",IF(K821="تأمين فقط",0,IF(K821="اشتراك 300",300,IF(F821&lt;14,IFERROR(VLOOKUP(SUBSTITUTE(SUBSTITUTE(H821,"~","~~"),"*","~*"),إعدادات_الأنواع!$A$4:$D$40,3,FALSE()),0),IFERROR(VLOOKUP(SUBSTITUTE(SUBSTITUTE(H821,"~","~~"),"*","~*"),إعدادات_الأنواع!$A$4:$D$40,4,FALSE()),0)))))</f>
        <v/>
      </c>
      <c r="M821" s="47" t="str">
        <f>IF(OR(K821="لم يدفع",B821=""),"",IFERROR(VLOOKUP(SUBSTITUTE(SUBSTITUTE(H821,"~","~~"),"*","~*"),إعدادات_الأنواع!$A$4:$E$40,5,FALSE()),0))</f>
        <v/>
      </c>
      <c r="N821" s="47" t="str">
        <f>IF(OR(K821="لم يدفع",K821="تأمين فقط",K821="اشتراك 300",B821=""),"",IFERROR(VLOOKUP(SUBSTITUTE(SUBSTITUTE(H821,"~","~~"),"*","~*"),إعدادات_الأنواع!$A$4:$F$40,6,FALSE()),0))</f>
        <v/>
      </c>
      <c r="O821" s="55" t="str">
        <f t="shared" si="50"/>
        <v/>
      </c>
      <c r="P821" s="48" t="str">
        <f t="shared" ca="1" si="51"/>
        <v/>
      </c>
      <c r="Q821" s="52"/>
      <c r="R821" s="49"/>
      <c r="S821" s="50" t="str">
        <f>IF(B821="","",COUNTA(التجديد!E821:E821))</f>
        <v/>
      </c>
      <c r="T821" s="51" t="str">
        <f>IF(B821="","",IFERROR(VLOOKUP(SUBSTITUTE(SUBSTITUTE(H821,"~","~~"),"*","~*"),إعدادات_الأنواع!$A$4:$B$40,2,FALSE()),"?"))</f>
        <v/>
      </c>
    </row>
    <row r="822" spans="1:20" ht="15" customHeight="1">
      <c r="A822" s="20" t="str">
        <f>IF(B822="","",IF(T822="?","⚠️ نوع غير معرف",T822&amp;TEXT(COUNTIFS($T$3:T822,T822),"000")))</f>
        <v/>
      </c>
      <c r="B822" s="38"/>
      <c r="C822" s="38"/>
      <c r="D822" s="39"/>
      <c r="E822" s="54"/>
      <c r="F822" s="41" t="str">
        <f t="shared" ca="1" si="48"/>
        <v/>
      </c>
      <c r="G822" s="42"/>
      <c r="H822" s="37"/>
      <c r="I822" s="43"/>
      <c r="J822" s="44" t="str">
        <f t="shared" si="49"/>
        <v/>
      </c>
      <c r="K822" s="45"/>
      <c r="L822" s="46" t="str">
        <f>IF(OR(K822="لم يدفع",B822=""),"",IF(K822="تأمين فقط",0,IF(K822="اشتراك 300",300,IF(F822&lt;14,IFERROR(VLOOKUP(SUBSTITUTE(SUBSTITUTE(H822,"~","~~"),"*","~*"),إعدادات_الأنواع!$A$4:$D$40,3,FALSE()),0),IFERROR(VLOOKUP(SUBSTITUTE(SUBSTITUTE(H822,"~","~~"),"*","~*"),إعدادات_الأنواع!$A$4:$D$40,4,FALSE()),0)))))</f>
        <v/>
      </c>
      <c r="M822" s="47" t="str">
        <f>IF(OR(K822="لم يدفع",B822=""),"",IFERROR(VLOOKUP(SUBSTITUTE(SUBSTITUTE(H822,"~","~~"),"*","~*"),إعدادات_الأنواع!$A$4:$E$40,5,FALSE()),0))</f>
        <v/>
      </c>
      <c r="N822" s="47" t="str">
        <f>IF(OR(K822="لم يدفع",K822="تأمين فقط",K822="اشتراك 300",B822=""),"",IFERROR(VLOOKUP(SUBSTITUTE(SUBSTITUTE(H822,"~","~~"),"*","~*"),إعدادات_الأنواع!$A$4:$F$40,6,FALSE()),0))</f>
        <v/>
      </c>
      <c r="O822" s="55" t="str">
        <f t="shared" si="50"/>
        <v/>
      </c>
      <c r="P822" s="48" t="str">
        <f t="shared" ca="1" si="51"/>
        <v/>
      </c>
      <c r="Q822" s="52"/>
      <c r="R822" s="49"/>
      <c r="S822" s="50" t="str">
        <f>IF(B822="","",COUNTA(التجديد!E822:E822))</f>
        <v/>
      </c>
      <c r="T822" s="51" t="str">
        <f>IF(B822="","",IFERROR(VLOOKUP(SUBSTITUTE(SUBSTITUTE(H822,"~","~~"),"*","~*"),إعدادات_الأنواع!$A$4:$B$40,2,FALSE()),"?"))</f>
        <v/>
      </c>
    </row>
    <row r="823" spans="1:20" ht="15" customHeight="1">
      <c r="A823" s="20" t="str">
        <f>IF(B823="","",IF(T823="?","⚠️ نوع غير معرف",T823&amp;TEXT(COUNTIFS($T$3:T823,T823),"000")))</f>
        <v/>
      </c>
      <c r="B823" s="38"/>
      <c r="C823" s="38"/>
      <c r="D823" s="39"/>
      <c r="E823" s="54"/>
      <c r="F823" s="41" t="str">
        <f t="shared" ca="1" si="48"/>
        <v/>
      </c>
      <c r="G823" s="42"/>
      <c r="H823" s="37"/>
      <c r="I823" s="43"/>
      <c r="J823" s="44" t="str">
        <f t="shared" si="49"/>
        <v/>
      </c>
      <c r="K823" s="45"/>
      <c r="L823" s="46" t="str">
        <f>IF(OR(K823="لم يدفع",B823=""),"",IF(K823="تأمين فقط",0,IF(K823="اشتراك 300",300,IF(F823&lt;14,IFERROR(VLOOKUP(SUBSTITUTE(SUBSTITUTE(H823,"~","~~"),"*","~*"),إعدادات_الأنواع!$A$4:$D$40,3,FALSE()),0),IFERROR(VLOOKUP(SUBSTITUTE(SUBSTITUTE(H823,"~","~~"),"*","~*"),إعدادات_الأنواع!$A$4:$D$40,4,FALSE()),0)))))</f>
        <v/>
      </c>
      <c r="M823" s="47" t="str">
        <f>IF(OR(K823="لم يدفع",B823=""),"",IFERROR(VLOOKUP(SUBSTITUTE(SUBSTITUTE(H823,"~","~~"),"*","~*"),إعدادات_الأنواع!$A$4:$E$40,5,FALSE()),0))</f>
        <v/>
      </c>
      <c r="N823" s="47" t="str">
        <f>IF(OR(K823="لم يدفع",K823="تأمين فقط",K823="اشتراك 300",B823=""),"",IFERROR(VLOOKUP(SUBSTITUTE(SUBSTITUTE(H823,"~","~~"),"*","~*"),إعدادات_الأنواع!$A$4:$F$40,6,FALSE()),0))</f>
        <v/>
      </c>
      <c r="O823" s="55" t="str">
        <f t="shared" si="50"/>
        <v/>
      </c>
      <c r="P823" s="48" t="str">
        <f t="shared" ca="1" si="51"/>
        <v/>
      </c>
      <c r="Q823" s="52"/>
      <c r="R823" s="49"/>
      <c r="S823" s="50" t="str">
        <f>IF(B823="","",COUNTA(التجديد!E823:E823))</f>
        <v/>
      </c>
      <c r="T823" s="51" t="str">
        <f>IF(B823="","",IFERROR(VLOOKUP(SUBSTITUTE(SUBSTITUTE(H823,"~","~~"),"*","~*"),إعدادات_الأنواع!$A$4:$B$40,2,FALSE()),"?"))</f>
        <v/>
      </c>
    </row>
    <row r="824" spans="1:20" ht="15" customHeight="1">
      <c r="A824" s="20" t="str">
        <f>IF(B824="","",IF(T824="?","⚠️ نوع غير معرف",T824&amp;TEXT(COUNTIFS($T$3:T824,T824),"000")))</f>
        <v/>
      </c>
      <c r="B824" s="38"/>
      <c r="C824" s="38"/>
      <c r="D824" s="39"/>
      <c r="E824" s="54"/>
      <c r="F824" s="41" t="str">
        <f t="shared" ca="1" si="48"/>
        <v/>
      </c>
      <c r="G824" s="42"/>
      <c r="H824" s="37"/>
      <c r="I824" s="43"/>
      <c r="J824" s="44" t="str">
        <f t="shared" si="49"/>
        <v/>
      </c>
      <c r="K824" s="45"/>
      <c r="L824" s="46" t="str">
        <f>IF(OR(K824="لم يدفع",B824=""),"",IF(K824="تأمين فقط",0,IF(K824="اشتراك 300",300,IF(F824&lt;14,IFERROR(VLOOKUP(SUBSTITUTE(SUBSTITUTE(H824,"~","~~"),"*","~*"),إعدادات_الأنواع!$A$4:$D$40,3,FALSE()),0),IFERROR(VLOOKUP(SUBSTITUTE(SUBSTITUTE(H824,"~","~~"),"*","~*"),إعدادات_الأنواع!$A$4:$D$40,4,FALSE()),0)))))</f>
        <v/>
      </c>
      <c r="M824" s="47" t="str">
        <f>IF(OR(K824="لم يدفع",B824=""),"",IFERROR(VLOOKUP(SUBSTITUTE(SUBSTITUTE(H824,"~","~~"),"*","~*"),إعدادات_الأنواع!$A$4:$E$40,5,FALSE()),0))</f>
        <v/>
      </c>
      <c r="N824" s="47" t="str">
        <f>IF(OR(K824="لم يدفع",K824="تأمين فقط",K824="اشتراك 300",B824=""),"",IFERROR(VLOOKUP(SUBSTITUTE(SUBSTITUTE(H824,"~","~~"),"*","~*"),إعدادات_الأنواع!$A$4:$F$40,6,FALSE()),0))</f>
        <v/>
      </c>
      <c r="O824" s="55" t="str">
        <f t="shared" si="50"/>
        <v/>
      </c>
      <c r="P824" s="48" t="str">
        <f t="shared" ca="1" si="51"/>
        <v/>
      </c>
      <c r="Q824" s="52"/>
      <c r="R824" s="49"/>
      <c r="S824" s="50" t="str">
        <f>IF(B824="","",COUNTA(التجديد!E824:E824))</f>
        <v/>
      </c>
      <c r="T824" s="51" t="str">
        <f>IF(B824="","",IFERROR(VLOOKUP(SUBSTITUTE(SUBSTITUTE(H824,"~","~~"),"*","~*"),إعدادات_الأنواع!$A$4:$B$40,2,FALSE()),"?"))</f>
        <v/>
      </c>
    </row>
    <row r="825" spans="1:20" ht="15" customHeight="1">
      <c r="A825" s="20" t="str">
        <f>IF(B825="","",IF(T825="?","⚠️ نوع غير معرف",T825&amp;TEXT(COUNTIFS($T$3:T825,T825),"000")))</f>
        <v/>
      </c>
      <c r="B825" s="38"/>
      <c r="C825" s="38"/>
      <c r="D825" s="39"/>
      <c r="E825" s="54"/>
      <c r="F825" s="41" t="str">
        <f t="shared" ca="1" si="48"/>
        <v/>
      </c>
      <c r="G825" s="42"/>
      <c r="H825" s="37"/>
      <c r="I825" s="43"/>
      <c r="J825" s="44" t="str">
        <f t="shared" si="49"/>
        <v/>
      </c>
      <c r="K825" s="45"/>
      <c r="L825" s="46" t="str">
        <f>IF(OR(K825="لم يدفع",B825=""),"",IF(K825="تأمين فقط",0,IF(K825="اشتراك 300",300,IF(F825&lt;14,IFERROR(VLOOKUP(SUBSTITUTE(SUBSTITUTE(H825,"~","~~"),"*","~*"),إعدادات_الأنواع!$A$4:$D$40,3,FALSE()),0),IFERROR(VLOOKUP(SUBSTITUTE(SUBSTITUTE(H825,"~","~~"),"*","~*"),إعدادات_الأنواع!$A$4:$D$40,4,FALSE()),0)))))</f>
        <v/>
      </c>
      <c r="M825" s="47" t="str">
        <f>IF(OR(K825="لم يدفع",B825=""),"",IFERROR(VLOOKUP(SUBSTITUTE(SUBSTITUTE(H825,"~","~~"),"*","~*"),إعدادات_الأنواع!$A$4:$E$40,5,FALSE()),0))</f>
        <v/>
      </c>
      <c r="N825" s="47" t="str">
        <f>IF(OR(K825="لم يدفع",K825="تأمين فقط",K825="اشتراك 300",B825=""),"",IFERROR(VLOOKUP(SUBSTITUTE(SUBSTITUTE(H825,"~","~~"),"*","~*"),إعدادات_الأنواع!$A$4:$F$40,6,FALSE()),0))</f>
        <v/>
      </c>
      <c r="O825" s="55" t="str">
        <f t="shared" si="50"/>
        <v/>
      </c>
      <c r="P825" s="48" t="str">
        <f t="shared" ca="1" si="51"/>
        <v/>
      </c>
      <c r="Q825" s="52"/>
      <c r="R825" s="49"/>
      <c r="S825" s="50" t="str">
        <f>IF(B825="","",COUNTA(التجديد!E825:E825))</f>
        <v/>
      </c>
      <c r="T825" s="51" t="str">
        <f>IF(B825="","",IFERROR(VLOOKUP(SUBSTITUTE(SUBSTITUTE(H825,"~","~~"),"*","~*"),إعدادات_الأنواع!$A$4:$B$40,2,FALSE()),"?"))</f>
        <v/>
      </c>
    </row>
    <row r="826" spans="1:20" ht="15" customHeight="1">
      <c r="A826" s="20" t="str">
        <f>IF(B826="","",IF(T826="?","⚠️ نوع غير معرف",T826&amp;TEXT(COUNTIFS($T$3:T826,T826),"000")))</f>
        <v/>
      </c>
      <c r="B826" s="38"/>
      <c r="C826" s="38"/>
      <c r="D826" s="39"/>
      <c r="E826" s="54"/>
      <c r="F826" s="41" t="str">
        <f t="shared" ca="1" si="48"/>
        <v/>
      </c>
      <c r="G826" s="42"/>
      <c r="H826" s="37"/>
      <c r="I826" s="43"/>
      <c r="J826" s="44" t="str">
        <f t="shared" si="49"/>
        <v/>
      </c>
      <c r="K826" s="45"/>
      <c r="L826" s="46" t="str">
        <f>IF(OR(K826="لم يدفع",B826=""),"",IF(K826="تأمين فقط",0,IF(K826="اشتراك 300",300,IF(F826&lt;14,IFERROR(VLOOKUP(SUBSTITUTE(SUBSTITUTE(H826,"~","~~"),"*","~*"),إعدادات_الأنواع!$A$4:$D$40,3,FALSE()),0),IFERROR(VLOOKUP(SUBSTITUTE(SUBSTITUTE(H826,"~","~~"),"*","~*"),إعدادات_الأنواع!$A$4:$D$40,4,FALSE()),0)))))</f>
        <v/>
      </c>
      <c r="M826" s="47" t="str">
        <f>IF(OR(K826="لم يدفع",B826=""),"",IFERROR(VLOOKUP(SUBSTITUTE(SUBSTITUTE(H826,"~","~~"),"*","~*"),إعدادات_الأنواع!$A$4:$E$40,5,FALSE()),0))</f>
        <v/>
      </c>
      <c r="N826" s="47" t="str">
        <f>IF(OR(K826="لم يدفع",K826="تأمين فقط",K826="اشتراك 300",B826=""),"",IFERROR(VLOOKUP(SUBSTITUTE(SUBSTITUTE(H826,"~","~~"),"*","~*"),إعدادات_الأنواع!$A$4:$F$40,6,FALSE()),0))</f>
        <v/>
      </c>
      <c r="O826" s="55" t="str">
        <f t="shared" si="50"/>
        <v/>
      </c>
      <c r="P826" s="48" t="str">
        <f t="shared" ca="1" si="51"/>
        <v/>
      </c>
      <c r="Q826" s="52"/>
      <c r="R826" s="49"/>
      <c r="S826" s="50" t="str">
        <f>IF(B826="","",COUNTA(التجديد!E826:E826))</f>
        <v/>
      </c>
      <c r="T826" s="51" t="str">
        <f>IF(B826="","",IFERROR(VLOOKUP(SUBSTITUTE(SUBSTITUTE(H826,"~","~~"),"*","~*"),إعدادات_الأنواع!$A$4:$B$40,2,FALSE()),"?"))</f>
        <v/>
      </c>
    </row>
    <row r="827" spans="1:20" ht="15" customHeight="1">
      <c r="A827" s="20" t="str">
        <f>IF(B827="","",IF(T827="?","⚠️ نوع غير معرف",T827&amp;TEXT(COUNTIFS($T$3:T827,T827),"000")))</f>
        <v/>
      </c>
      <c r="B827" s="38"/>
      <c r="C827" s="38"/>
      <c r="D827" s="39"/>
      <c r="E827" s="54"/>
      <c r="F827" s="41" t="str">
        <f t="shared" ca="1" si="48"/>
        <v/>
      </c>
      <c r="G827" s="42"/>
      <c r="H827" s="37"/>
      <c r="I827" s="43"/>
      <c r="J827" s="44" t="str">
        <f t="shared" si="49"/>
        <v/>
      </c>
      <c r="K827" s="45"/>
      <c r="L827" s="46" t="str">
        <f>IF(OR(K827="لم يدفع",B827=""),"",IF(K827="تأمين فقط",0,IF(K827="اشتراك 300",300,IF(F827&lt;14,IFERROR(VLOOKUP(SUBSTITUTE(SUBSTITUTE(H827,"~","~~"),"*","~*"),إعدادات_الأنواع!$A$4:$D$40,3,FALSE()),0),IFERROR(VLOOKUP(SUBSTITUTE(SUBSTITUTE(H827,"~","~~"),"*","~*"),إعدادات_الأنواع!$A$4:$D$40,4,FALSE()),0)))))</f>
        <v/>
      </c>
      <c r="M827" s="47" t="str">
        <f>IF(OR(K827="لم يدفع",B827=""),"",IFERROR(VLOOKUP(SUBSTITUTE(SUBSTITUTE(H827,"~","~~"),"*","~*"),إعدادات_الأنواع!$A$4:$E$40,5,FALSE()),0))</f>
        <v/>
      </c>
      <c r="N827" s="47" t="str">
        <f>IF(OR(K827="لم يدفع",K827="تأمين فقط",K827="اشتراك 300",B827=""),"",IFERROR(VLOOKUP(SUBSTITUTE(SUBSTITUTE(H827,"~","~~"),"*","~*"),إعدادات_الأنواع!$A$4:$F$40,6,FALSE()),0))</f>
        <v/>
      </c>
      <c r="O827" s="55" t="str">
        <f t="shared" si="50"/>
        <v/>
      </c>
      <c r="P827" s="48" t="str">
        <f t="shared" ca="1" si="51"/>
        <v/>
      </c>
      <c r="Q827" s="52"/>
      <c r="R827" s="49"/>
      <c r="S827" s="50" t="str">
        <f>IF(B827="","",COUNTA(التجديد!E827:E827))</f>
        <v/>
      </c>
      <c r="T827" s="51" t="str">
        <f>IF(B827="","",IFERROR(VLOOKUP(SUBSTITUTE(SUBSTITUTE(H827,"~","~~"),"*","~*"),إعدادات_الأنواع!$A$4:$B$40,2,FALSE()),"?"))</f>
        <v/>
      </c>
    </row>
    <row r="828" spans="1:20" ht="15" customHeight="1">
      <c r="A828" s="20" t="str">
        <f>IF(B828="","",IF(T828="?","⚠️ نوع غير معرف",T828&amp;TEXT(COUNTIFS($T$3:T828,T828),"000")))</f>
        <v/>
      </c>
      <c r="B828" s="38"/>
      <c r="C828" s="38"/>
      <c r="D828" s="39"/>
      <c r="E828" s="54"/>
      <c r="F828" s="41" t="str">
        <f t="shared" ca="1" si="48"/>
        <v/>
      </c>
      <c r="G828" s="42"/>
      <c r="H828" s="37"/>
      <c r="I828" s="43"/>
      <c r="J828" s="44" t="str">
        <f t="shared" si="49"/>
        <v/>
      </c>
      <c r="K828" s="45"/>
      <c r="L828" s="46" t="str">
        <f>IF(OR(K828="لم يدفع",B828=""),"",IF(K828="تأمين فقط",0,IF(K828="اشتراك 300",300,IF(F828&lt;14,IFERROR(VLOOKUP(SUBSTITUTE(SUBSTITUTE(H828,"~","~~"),"*","~*"),إعدادات_الأنواع!$A$4:$D$40,3,FALSE()),0),IFERROR(VLOOKUP(SUBSTITUTE(SUBSTITUTE(H828,"~","~~"),"*","~*"),إعدادات_الأنواع!$A$4:$D$40,4,FALSE()),0)))))</f>
        <v/>
      </c>
      <c r="M828" s="47" t="str">
        <f>IF(OR(K828="لم يدفع",B828=""),"",IFERROR(VLOOKUP(SUBSTITUTE(SUBSTITUTE(H828,"~","~~"),"*","~*"),إعدادات_الأنواع!$A$4:$E$40,5,FALSE()),0))</f>
        <v/>
      </c>
      <c r="N828" s="47" t="str">
        <f>IF(OR(K828="لم يدفع",K828="تأمين فقط",K828="اشتراك 300",B828=""),"",IFERROR(VLOOKUP(SUBSTITUTE(SUBSTITUTE(H828,"~","~~"),"*","~*"),إعدادات_الأنواع!$A$4:$F$40,6,FALSE()),0))</f>
        <v/>
      </c>
      <c r="O828" s="55" t="str">
        <f t="shared" si="50"/>
        <v/>
      </c>
      <c r="P828" s="48" t="str">
        <f t="shared" ca="1" si="51"/>
        <v/>
      </c>
      <c r="Q828" s="52"/>
      <c r="R828" s="49"/>
      <c r="S828" s="50" t="str">
        <f>IF(B828="","",COUNTA(التجديد!E828:E828))</f>
        <v/>
      </c>
      <c r="T828" s="51" t="str">
        <f>IF(B828="","",IFERROR(VLOOKUP(SUBSTITUTE(SUBSTITUTE(H828,"~","~~"),"*","~*"),إعدادات_الأنواع!$A$4:$B$40,2,FALSE()),"?"))</f>
        <v/>
      </c>
    </row>
    <row r="829" spans="1:20" ht="15" customHeight="1">
      <c r="A829" s="20" t="str">
        <f>IF(B829="","",IF(T829="?","⚠️ نوع غير معرف",T829&amp;TEXT(COUNTIFS($T$3:T829,T829),"000")))</f>
        <v/>
      </c>
      <c r="B829" s="38"/>
      <c r="C829" s="38"/>
      <c r="D829" s="39"/>
      <c r="E829" s="54"/>
      <c r="F829" s="41" t="str">
        <f t="shared" ca="1" si="48"/>
        <v/>
      </c>
      <c r="G829" s="42"/>
      <c r="H829" s="37"/>
      <c r="I829" s="43"/>
      <c r="J829" s="44" t="str">
        <f t="shared" si="49"/>
        <v/>
      </c>
      <c r="K829" s="45"/>
      <c r="L829" s="46" t="str">
        <f>IF(OR(K829="لم يدفع",B829=""),"",IF(K829="تأمين فقط",0,IF(K829="اشتراك 300",300,IF(F829&lt;14,IFERROR(VLOOKUP(SUBSTITUTE(SUBSTITUTE(H829,"~","~~"),"*","~*"),إعدادات_الأنواع!$A$4:$D$40,3,FALSE()),0),IFERROR(VLOOKUP(SUBSTITUTE(SUBSTITUTE(H829,"~","~~"),"*","~*"),إعدادات_الأنواع!$A$4:$D$40,4,FALSE()),0)))))</f>
        <v/>
      </c>
      <c r="M829" s="47" t="str">
        <f>IF(OR(K829="لم يدفع",B829=""),"",IFERROR(VLOOKUP(SUBSTITUTE(SUBSTITUTE(H829,"~","~~"),"*","~*"),إعدادات_الأنواع!$A$4:$E$40,5,FALSE()),0))</f>
        <v/>
      </c>
      <c r="N829" s="47" t="str">
        <f>IF(OR(K829="لم يدفع",K829="تأمين فقط",K829="اشتراك 300",B829=""),"",IFERROR(VLOOKUP(SUBSTITUTE(SUBSTITUTE(H829,"~","~~"),"*","~*"),إعدادات_الأنواع!$A$4:$F$40,6,FALSE()),0))</f>
        <v/>
      </c>
      <c r="O829" s="55" t="str">
        <f t="shared" si="50"/>
        <v/>
      </c>
      <c r="P829" s="48" t="str">
        <f t="shared" ca="1" si="51"/>
        <v/>
      </c>
      <c r="Q829" s="52"/>
      <c r="R829" s="49"/>
      <c r="S829" s="50" t="str">
        <f>IF(B829="","",COUNTA(التجديد!E829:E829))</f>
        <v/>
      </c>
      <c r="T829" s="51" t="str">
        <f>IF(B829="","",IFERROR(VLOOKUP(SUBSTITUTE(SUBSTITUTE(H829,"~","~~"),"*","~*"),إعدادات_الأنواع!$A$4:$B$40,2,FALSE()),"?"))</f>
        <v/>
      </c>
    </row>
    <row r="830" spans="1:20" ht="15" customHeight="1">
      <c r="A830" s="20" t="str">
        <f>IF(B830="","",IF(T830="?","⚠️ نوع غير معرف",T830&amp;TEXT(COUNTIFS($T$3:T830,T830),"000")))</f>
        <v/>
      </c>
      <c r="B830" s="38"/>
      <c r="C830" s="38"/>
      <c r="D830" s="39"/>
      <c r="E830" s="54"/>
      <c r="F830" s="41" t="str">
        <f t="shared" ca="1" si="48"/>
        <v/>
      </c>
      <c r="G830" s="42"/>
      <c r="H830" s="37"/>
      <c r="I830" s="43"/>
      <c r="J830" s="44" t="str">
        <f t="shared" si="49"/>
        <v/>
      </c>
      <c r="K830" s="45"/>
      <c r="L830" s="46" t="str">
        <f>IF(OR(K830="لم يدفع",B830=""),"",IF(K830="تأمين فقط",0,IF(K830="اشتراك 300",300,IF(F830&lt;14,IFERROR(VLOOKUP(SUBSTITUTE(SUBSTITUTE(H830,"~","~~"),"*","~*"),إعدادات_الأنواع!$A$4:$D$40,3,FALSE()),0),IFERROR(VLOOKUP(SUBSTITUTE(SUBSTITUTE(H830,"~","~~"),"*","~*"),إعدادات_الأنواع!$A$4:$D$40,4,FALSE()),0)))))</f>
        <v/>
      </c>
      <c r="M830" s="47" t="str">
        <f>IF(OR(K830="لم يدفع",B830=""),"",IFERROR(VLOOKUP(SUBSTITUTE(SUBSTITUTE(H830,"~","~~"),"*","~*"),إعدادات_الأنواع!$A$4:$E$40,5,FALSE()),0))</f>
        <v/>
      </c>
      <c r="N830" s="47" t="str">
        <f>IF(OR(K830="لم يدفع",K830="تأمين فقط",K830="اشتراك 300",B830=""),"",IFERROR(VLOOKUP(SUBSTITUTE(SUBSTITUTE(H830,"~","~~"),"*","~*"),إعدادات_الأنواع!$A$4:$F$40,6,FALSE()),0))</f>
        <v/>
      </c>
      <c r="O830" s="55" t="str">
        <f t="shared" si="50"/>
        <v/>
      </c>
      <c r="P830" s="48" t="str">
        <f t="shared" ca="1" si="51"/>
        <v/>
      </c>
      <c r="Q830" s="52"/>
      <c r="R830" s="49"/>
      <c r="S830" s="50" t="str">
        <f>IF(B830="","",COUNTA(التجديد!E830:E830))</f>
        <v/>
      </c>
      <c r="T830" s="51" t="str">
        <f>IF(B830="","",IFERROR(VLOOKUP(SUBSTITUTE(SUBSTITUTE(H830,"~","~~"),"*","~*"),إعدادات_الأنواع!$A$4:$B$40,2,FALSE()),"?"))</f>
        <v/>
      </c>
    </row>
    <row r="831" spans="1:20" ht="15" customHeight="1">
      <c r="A831" s="20" t="str">
        <f>IF(B831="","",IF(T831="?","⚠️ نوع غير معرف",T831&amp;TEXT(COUNTIFS($T$3:T831,T831),"000")))</f>
        <v/>
      </c>
      <c r="B831" s="38"/>
      <c r="C831" s="38"/>
      <c r="D831" s="39"/>
      <c r="E831" s="54"/>
      <c r="F831" s="41" t="str">
        <f t="shared" ca="1" si="48"/>
        <v/>
      </c>
      <c r="G831" s="42"/>
      <c r="H831" s="37"/>
      <c r="I831" s="43"/>
      <c r="J831" s="44" t="str">
        <f t="shared" si="49"/>
        <v/>
      </c>
      <c r="K831" s="45"/>
      <c r="L831" s="46" t="str">
        <f>IF(OR(K831="لم يدفع",B831=""),"",IF(K831="تأمين فقط",0,IF(K831="اشتراك 300",300,IF(F831&lt;14,IFERROR(VLOOKUP(SUBSTITUTE(SUBSTITUTE(H831,"~","~~"),"*","~*"),إعدادات_الأنواع!$A$4:$D$40,3,FALSE()),0),IFERROR(VLOOKUP(SUBSTITUTE(SUBSTITUTE(H831,"~","~~"),"*","~*"),إعدادات_الأنواع!$A$4:$D$40,4,FALSE()),0)))))</f>
        <v/>
      </c>
      <c r="M831" s="47" t="str">
        <f>IF(OR(K831="لم يدفع",B831=""),"",IFERROR(VLOOKUP(SUBSTITUTE(SUBSTITUTE(H831,"~","~~"),"*","~*"),إعدادات_الأنواع!$A$4:$E$40,5,FALSE()),0))</f>
        <v/>
      </c>
      <c r="N831" s="47" t="str">
        <f>IF(OR(K831="لم يدفع",K831="تأمين فقط",K831="اشتراك 300",B831=""),"",IFERROR(VLOOKUP(SUBSTITUTE(SUBSTITUTE(H831,"~","~~"),"*","~*"),إعدادات_الأنواع!$A$4:$F$40,6,FALSE()),0))</f>
        <v/>
      </c>
      <c r="O831" s="55" t="str">
        <f t="shared" si="50"/>
        <v/>
      </c>
      <c r="P831" s="48" t="str">
        <f t="shared" ca="1" si="51"/>
        <v/>
      </c>
      <c r="Q831" s="52"/>
      <c r="R831" s="49"/>
      <c r="S831" s="50" t="str">
        <f>IF(B831="","",COUNTA(التجديد!E831:E831))</f>
        <v/>
      </c>
      <c r="T831" s="51" t="str">
        <f>IF(B831="","",IFERROR(VLOOKUP(SUBSTITUTE(SUBSTITUTE(H831,"~","~~"),"*","~*"),إعدادات_الأنواع!$A$4:$B$40,2,FALSE()),"?"))</f>
        <v/>
      </c>
    </row>
    <row r="832" spans="1:20" ht="15" customHeight="1">
      <c r="A832" s="20" t="str">
        <f>IF(B832="","",IF(T832="?","⚠️ نوع غير معرف",T832&amp;TEXT(COUNTIFS($T$3:T832,T832),"000")))</f>
        <v/>
      </c>
      <c r="B832" s="38"/>
      <c r="C832" s="38"/>
      <c r="D832" s="39"/>
      <c r="E832" s="54"/>
      <c r="F832" s="41" t="str">
        <f t="shared" ca="1" si="48"/>
        <v/>
      </c>
      <c r="G832" s="42"/>
      <c r="H832" s="37"/>
      <c r="I832" s="43"/>
      <c r="J832" s="44" t="str">
        <f t="shared" si="49"/>
        <v/>
      </c>
      <c r="K832" s="45"/>
      <c r="L832" s="46" t="str">
        <f>IF(OR(K832="لم يدفع",B832=""),"",IF(K832="تأمين فقط",0,IF(K832="اشتراك 300",300,IF(F832&lt;14,IFERROR(VLOOKUP(SUBSTITUTE(SUBSTITUTE(H832,"~","~~"),"*","~*"),إعدادات_الأنواع!$A$4:$D$40,3,FALSE()),0),IFERROR(VLOOKUP(SUBSTITUTE(SUBSTITUTE(H832,"~","~~"),"*","~*"),إعدادات_الأنواع!$A$4:$D$40,4,FALSE()),0)))))</f>
        <v/>
      </c>
      <c r="M832" s="47" t="str">
        <f>IF(OR(K832="لم يدفع",B832=""),"",IFERROR(VLOOKUP(SUBSTITUTE(SUBSTITUTE(H832,"~","~~"),"*","~*"),إعدادات_الأنواع!$A$4:$E$40,5,FALSE()),0))</f>
        <v/>
      </c>
      <c r="N832" s="47" t="str">
        <f>IF(OR(K832="لم يدفع",K832="تأمين فقط",K832="اشتراك 300",B832=""),"",IFERROR(VLOOKUP(SUBSTITUTE(SUBSTITUTE(H832,"~","~~"),"*","~*"),إعدادات_الأنواع!$A$4:$F$40,6,FALSE()),0))</f>
        <v/>
      </c>
      <c r="O832" s="55" t="str">
        <f t="shared" si="50"/>
        <v/>
      </c>
      <c r="P832" s="48" t="str">
        <f t="shared" ca="1" si="51"/>
        <v/>
      </c>
      <c r="Q832" s="52"/>
      <c r="R832" s="49"/>
      <c r="S832" s="50" t="str">
        <f>IF(B832="","",COUNTA(التجديد!E832:E832))</f>
        <v/>
      </c>
      <c r="T832" s="51" t="str">
        <f>IF(B832="","",IFERROR(VLOOKUP(SUBSTITUTE(SUBSTITUTE(H832,"~","~~"),"*","~*"),إعدادات_الأنواع!$A$4:$B$40,2,FALSE()),"?"))</f>
        <v/>
      </c>
    </row>
    <row r="833" spans="1:20" ht="15" customHeight="1">
      <c r="A833" s="20" t="str">
        <f>IF(B833="","",IF(T833="?","⚠️ نوع غير معرف",T833&amp;TEXT(COUNTIFS($T$3:T833,T833),"000")))</f>
        <v/>
      </c>
      <c r="B833" s="38"/>
      <c r="C833" s="38"/>
      <c r="D833" s="39"/>
      <c r="E833" s="54"/>
      <c r="F833" s="41" t="str">
        <f t="shared" ca="1" si="48"/>
        <v/>
      </c>
      <c r="G833" s="42"/>
      <c r="H833" s="37"/>
      <c r="I833" s="43"/>
      <c r="J833" s="44" t="str">
        <f t="shared" si="49"/>
        <v/>
      </c>
      <c r="K833" s="45"/>
      <c r="L833" s="46" t="str">
        <f>IF(OR(K833="لم يدفع",B833=""),"",IF(K833="تأمين فقط",0,IF(K833="اشتراك 300",300,IF(F833&lt;14,IFERROR(VLOOKUP(SUBSTITUTE(SUBSTITUTE(H833,"~","~~"),"*","~*"),إعدادات_الأنواع!$A$4:$D$40,3,FALSE()),0),IFERROR(VLOOKUP(SUBSTITUTE(SUBSTITUTE(H833,"~","~~"),"*","~*"),إعدادات_الأنواع!$A$4:$D$40,4,FALSE()),0)))))</f>
        <v/>
      </c>
      <c r="M833" s="47" t="str">
        <f>IF(OR(K833="لم يدفع",B833=""),"",IFERROR(VLOOKUP(SUBSTITUTE(SUBSTITUTE(H833,"~","~~"),"*","~*"),إعدادات_الأنواع!$A$4:$E$40,5,FALSE()),0))</f>
        <v/>
      </c>
      <c r="N833" s="47" t="str">
        <f>IF(OR(K833="لم يدفع",K833="تأمين فقط",K833="اشتراك 300",B833=""),"",IFERROR(VLOOKUP(SUBSTITUTE(SUBSTITUTE(H833,"~","~~"),"*","~*"),إعدادات_الأنواع!$A$4:$F$40,6,FALSE()),0))</f>
        <v/>
      </c>
      <c r="O833" s="55" t="str">
        <f t="shared" si="50"/>
        <v/>
      </c>
      <c r="P833" s="48" t="str">
        <f t="shared" ca="1" si="51"/>
        <v/>
      </c>
      <c r="Q833" s="52"/>
      <c r="R833" s="49"/>
      <c r="S833" s="50" t="str">
        <f>IF(B833="","",COUNTA(التجديد!E833:E833))</f>
        <v/>
      </c>
      <c r="T833" s="51" t="str">
        <f>IF(B833="","",IFERROR(VLOOKUP(SUBSTITUTE(SUBSTITUTE(H833,"~","~~"),"*","~*"),إعدادات_الأنواع!$A$4:$B$40,2,FALSE()),"?"))</f>
        <v/>
      </c>
    </row>
    <row r="834" spans="1:20" ht="15" customHeight="1">
      <c r="A834" s="20" t="str">
        <f>IF(B834="","",IF(T834="?","⚠️ نوع غير معرف",T834&amp;TEXT(COUNTIFS($T$3:T834,T834),"000")))</f>
        <v/>
      </c>
      <c r="B834" s="38"/>
      <c r="C834" s="38"/>
      <c r="D834" s="39"/>
      <c r="E834" s="54"/>
      <c r="F834" s="41" t="str">
        <f t="shared" ca="1" si="48"/>
        <v/>
      </c>
      <c r="G834" s="42"/>
      <c r="H834" s="37"/>
      <c r="I834" s="43"/>
      <c r="J834" s="44" t="str">
        <f t="shared" si="49"/>
        <v/>
      </c>
      <c r="K834" s="45"/>
      <c r="L834" s="46" t="str">
        <f>IF(OR(K834="لم يدفع",B834=""),"",IF(K834="تأمين فقط",0,IF(K834="اشتراك 300",300,IF(F834&lt;14,IFERROR(VLOOKUP(SUBSTITUTE(SUBSTITUTE(H834,"~","~~"),"*","~*"),إعدادات_الأنواع!$A$4:$D$40,3,FALSE()),0),IFERROR(VLOOKUP(SUBSTITUTE(SUBSTITUTE(H834,"~","~~"),"*","~*"),إعدادات_الأنواع!$A$4:$D$40,4,FALSE()),0)))))</f>
        <v/>
      </c>
      <c r="M834" s="47" t="str">
        <f>IF(OR(K834="لم يدفع",B834=""),"",IFERROR(VLOOKUP(SUBSTITUTE(SUBSTITUTE(H834,"~","~~"),"*","~*"),إعدادات_الأنواع!$A$4:$E$40,5,FALSE()),0))</f>
        <v/>
      </c>
      <c r="N834" s="47" t="str">
        <f>IF(OR(K834="لم يدفع",K834="تأمين فقط",K834="اشتراك 300",B834=""),"",IFERROR(VLOOKUP(SUBSTITUTE(SUBSTITUTE(H834,"~","~~"),"*","~*"),إعدادات_الأنواع!$A$4:$F$40,6,FALSE()),0))</f>
        <v/>
      </c>
      <c r="O834" s="55" t="str">
        <f t="shared" si="50"/>
        <v/>
      </c>
      <c r="P834" s="48" t="str">
        <f t="shared" ca="1" si="51"/>
        <v/>
      </c>
      <c r="Q834" s="52"/>
      <c r="R834" s="49"/>
      <c r="S834" s="50" t="str">
        <f>IF(B834="","",COUNTA(التجديد!E834:E834))</f>
        <v/>
      </c>
      <c r="T834" s="51" t="str">
        <f>IF(B834="","",IFERROR(VLOOKUP(SUBSTITUTE(SUBSTITUTE(H834,"~","~~"),"*","~*"),إعدادات_الأنواع!$A$4:$B$40,2,FALSE()),"?"))</f>
        <v/>
      </c>
    </row>
    <row r="835" spans="1:20" ht="15" customHeight="1">
      <c r="A835" s="20" t="str">
        <f>IF(B835="","",IF(T835="?","⚠️ نوع غير معرف",T835&amp;TEXT(COUNTIFS($T$3:T835,T835),"000")))</f>
        <v/>
      </c>
      <c r="B835" s="38"/>
      <c r="C835" s="38"/>
      <c r="D835" s="39"/>
      <c r="E835" s="54"/>
      <c r="F835" s="41" t="str">
        <f t="shared" ref="F835:F898" ca="1" si="52">IF(D835="","",DATEDIF(D835,TODAY(),"Y"))</f>
        <v/>
      </c>
      <c r="G835" s="42"/>
      <c r="H835" s="37"/>
      <c r="I835" s="43"/>
      <c r="J835" s="44" t="str">
        <f t="shared" ref="J835:J898" si="53">IF(I835="","",I835+30)</f>
        <v/>
      </c>
      <c r="K835" s="45"/>
      <c r="L835" s="46" t="str">
        <f>IF(OR(K835="لم يدفع",B835=""),"",IF(K835="تأمين فقط",0,IF(K835="اشتراك 300",300,IF(F835&lt;14,IFERROR(VLOOKUP(SUBSTITUTE(SUBSTITUTE(H835,"~","~~"),"*","~*"),إعدادات_الأنواع!$A$4:$D$40,3,FALSE()),0),IFERROR(VLOOKUP(SUBSTITUTE(SUBSTITUTE(H835,"~","~~"),"*","~*"),إعدادات_الأنواع!$A$4:$D$40,4,FALSE()),0)))))</f>
        <v/>
      </c>
      <c r="M835" s="47" t="str">
        <f>IF(OR(K835="لم يدفع",B835=""),"",IFERROR(VLOOKUP(SUBSTITUTE(SUBSTITUTE(H835,"~","~~"),"*","~*"),إعدادات_الأنواع!$A$4:$E$40,5,FALSE()),0))</f>
        <v/>
      </c>
      <c r="N835" s="47" t="str">
        <f>IF(OR(K835="لم يدفع",K835="تأمين فقط",K835="اشتراك 300",B835=""),"",IFERROR(VLOOKUP(SUBSTITUTE(SUBSTITUTE(H835,"~","~~"),"*","~*"),إعدادات_الأنواع!$A$4:$F$40,6,FALSE()),0))</f>
        <v/>
      </c>
      <c r="O835" s="55" t="str">
        <f t="shared" ref="O835:O898" si="54">IF(K835="لم يدفع","",IF(L835="","",IF(N835="",L835+M835,L835+M835)))</f>
        <v/>
      </c>
      <c r="P835" s="48" t="str">
        <f t="shared" ref="P835:P898" ca="1" si="55">IF(B835="","",IF(K835="لم يدفع","🔒 مجمدة",IF(J835="","",IF(J835&lt;TODAY(),"⛔ منتهي - يتطلب تجديد",IF(J835-5&lt;=TODAY(),"⚠️ قريب الانتهاء","✅ ساري")))))</f>
        <v/>
      </c>
      <c r="Q835" s="52"/>
      <c r="R835" s="49"/>
      <c r="S835" s="50" t="str">
        <f>IF(B835="","",COUNTA(التجديد!E835:E835))</f>
        <v/>
      </c>
      <c r="T835" s="51" t="str">
        <f>IF(B835="","",IFERROR(VLOOKUP(SUBSTITUTE(SUBSTITUTE(H835,"~","~~"),"*","~*"),إعدادات_الأنواع!$A$4:$B$40,2,FALSE()),"?"))</f>
        <v/>
      </c>
    </row>
    <row r="836" spans="1:20" ht="15" customHeight="1">
      <c r="A836" s="20" t="str">
        <f>IF(B836="","",IF(T836="?","⚠️ نوع غير معرف",T836&amp;TEXT(COUNTIFS($T$3:T836,T836),"000")))</f>
        <v/>
      </c>
      <c r="B836" s="38"/>
      <c r="C836" s="38"/>
      <c r="D836" s="39"/>
      <c r="E836" s="54"/>
      <c r="F836" s="41" t="str">
        <f t="shared" ca="1" si="52"/>
        <v/>
      </c>
      <c r="G836" s="42"/>
      <c r="H836" s="37"/>
      <c r="I836" s="43"/>
      <c r="J836" s="44" t="str">
        <f t="shared" si="53"/>
        <v/>
      </c>
      <c r="K836" s="45"/>
      <c r="L836" s="46" t="str">
        <f>IF(OR(K836="لم يدفع",B836=""),"",IF(K836="تأمين فقط",0,IF(K836="اشتراك 300",300,IF(F836&lt;14,IFERROR(VLOOKUP(SUBSTITUTE(SUBSTITUTE(H836,"~","~~"),"*","~*"),إعدادات_الأنواع!$A$4:$D$40,3,FALSE()),0),IFERROR(VLOOKUP(SUBSTITUTE(SUBSTITUTE(H836,"~","~~"),"*","~*"),إعدادات_الأنواع!$A$4:$D$40,4,FALSE()),0)))))</f>
        <v/>
      </c>
      <c r="M836" s="47" t="str">
        <f>IF(OR(K836="لم يدفع",B836=""),"",IFERROR(VLOOKUP(SUBSTITUTE(SUBSTITUTE(H836,"~","~~"),"*","~*"),إعدادات_الأنواع!$A$4:$E$40,5,FALSE()),0))</f>
        <v/>
      </c>
      <c r="N836" s="47" t="str">
        <f>IF(OR(K836="لم يدفع",K836="تأمين فقط",K836="اشتراك 300",B836=""),"",IFERROR(VLOOKUP(SUBSTITUTE(SUBSTITUTE(H836,"~","~~"),"*","~*"),إعدادات_الأنواع!$A$4:$F$40,6,FALSE()),0))</f>
        <v/>
      </c>
      <c r="O836" s="55" t="str">
        <f t="shared" si="54"/>
        <v/>
      </c>
      <c r="P836" s="48" t="str">
        <f t="shared" ca="1" si="55"/>
        <v/>
      </c>
      <c r="Q836" s="52"/>
      <c r="R836" s="49"/>
      <c r="S836" s="50" t="str">
        <f>IF(B836="","",COUNTA(التجديد!E836:E836))</f>
        <v/>
      </c>
      <c r="T836" s="51" t="str">
        <f>IF(B836="","",IFERROR(VLOOKUP(SUBSTITUTE(SUBSTITUTE(H836,"~","~~"),"*","~*"),إعدادات_الأنواع!$A$4:$B$40,2,FALSE()),"?"))</f>
        <v/>
      </c>
    </row>
    <row r="837" spans="1:20" ht="15" customHeight="1">
      <c r="A837" s="20" t="str">
        <f>IF(B837="","",IF(T837="?","⚠️ نوع غير معرف",T837&amp;TEXT(COUNTIFS($T$3:T837,T837),"000")))</f>
        <v/>
      </c>
      <c r="B837" s="38"/>
      <c r="C837" s="38"/>
      <c r="D837" s="39"/>
      <c r="E837" s="54"/>
      <c r="F837" s="41" t="str">
        <f t="shared" ca="1" si="52"/>
        <v/>
      </c>
      <c r="G837" s="42"/>
      <c r="H837" s="37"/>
      <c r="I837" s="43"/>
      <c r="J837" s="44" t="str">
        <f t="shared" si="53"/>
        <v/>
      </c>
      <c r="K837" s="45"/>
      <c r="L837" s="46" t="str">
        <f>IF(OR(K837="لم يدفع",B837=""),"",IF(K837="تأمين فقط",0,IF(K837="اشتراك 300",300,IF(F837&lt;14,IFERROR(VLOOKUP(SUBSTITUTE(SUBSTITUTE(H837,"~","~~"),"*","~*"),إعدادات_الأنواع!$A$4:$D$40,3,FALSE()),0),IFERROR(VLOOKUP(SUBSTITUTE(SUBSTITUTE(H837,"~","~~"),"*","~*"),إعدادات_الأنواع!$A$4:$D$40,4,FALSE()),0)))))</f>
        <v/>
      </c>
      <c r="M837" s="47" t="str">
        <f>IF(OR(K837="لم يدفع",B837=""),"",IFERROR(VLOOKUP(SUBSTITUTE(SUBSTITUTE(H837,"~","~~"),"*","~*"),إعدادات_الأنواع!$A$4:$E$40,5,FALSE()),0))</f>
        <v/>
      </c>
      <c r="N837" s="47" t="str">
        <f>IF(OR(K837="لم يدفع",K837="تأمين فقط",K837="اشتراك 300",B837=""),"",IFERROR(VLOOKUP(SUBSTITUTE(SUBSTITUTE(H837,"~","~~"),"*","~*"),إعدادات_الأنواع!$A$4:$F$40,6,FALSE()),0))</f>
        <v/>
      </c>
      <c r="O837" s="55" t="str">
        <f t="shared" si="54"/>
        <v/>
      </c>
      <c r="P837" s="48" t="str">
        <f t="shared" ca="1" si="55"/>
        <v/>
      </c>
      <c r="Q837" s="52"/>
      <c r="R837" s="49"/>
      <c r="S837" s="50" t="str">
        <f>IF(B837="","",COUNTA(التجديد!E837:E837))</f>
        <v/>
      </c>
      <c r="T837" s="51" t="str">
        <f>IF(B837="","",IFERROR(VLOOKUP(SUBSTITUTE(SUBSTITUTE(H837,"~","~~"),"*","~*"),إعدادات_الأنواع!$A$4:$B$40,2,FALSE()),"?"))</f>
        <v/>
      </c>
    </row>
    <row r="838" spans="1:20" ht="15" customHeight="1">
      <c r="A838" s="20" t="str">
        <f>IF(B838="","",IF(T838="?","⚠️ نوع غير معرف",T838&amp;TEXT(COUNTIFS($T$3:T838,T838),"000")))</f>
        <v/>
      </c>
      <c r="B838" s="38"/>
      <c r="C838" s="38"/>
      <c r="D838" s="39"/>
      <c r="E838" s="54"/>
      <c r="F838" s="41" t="str">
        <f t="shared" ca="1" si="52"/>
        <v/>
      </c>
      <c r="G838" s="42"/>
      <c r="H838" s="37"/>
      <c r="I838" s="43"/>
      <c r="J838" s="44" t="str">
        <f t="shared" si="53"/>
        <v/>
      </c>
      <c r="K838" s="45"/>
      <c r="L838" s="46" t="str">
        <f>IF(OR(K838="لم يدفع",B838=""),"",IF(K838="تأمين فقط",0,IF(K838="اشتراك 300",300,IF(F838&lt;14,IFERROR(VLOOKUP(SUBSTITUTE(SUBSTITUTE(H838,"~","~~"),"*","~*"),إعدادات_الأنواع!$A$4:$D$40,3,FALSE()),0),IFERROR(VLOOKUP(SUBSTITUTE(SUBSTITUTE(H838,"~","~~"),"*","~*"),إعدادات_الأنواع!$A$4:$D$40,4,FALSE()),0)))))</f>
        <v/>
      </c>
      <c r="M838" s="47" t="str">
        <f>IF(OR(K838="لم يدفع",B838=""),"",IFERROR(VLOOKUP(SUBSTITUTE(SUBSTITUTE(H838,"~","~~"),"*","~*"),إعدادات_الأنواع!$A$4:$E$40,5,FALSE()),0))</f>
        <v/>
      </c>
      <c r="N838" s="47" t="str">
        <f>IF(OR(K838="لم يدفع",K838="تأمين فقط",K838="اشتراك 300",B838=""),"",IFERROR(VLOOKUP(SUBSTITUTE(SUBSTITUTE(H838,"~","~~"),"*","~*"),إعدادات_الأنواع!$A$4:$F$40,6,FALSE()),0))</f>
        <v/>
      </c>
      <c r="O838" s="55" t="str">
        <f t="shared" si="54"/>
        <v/>
      </c>
      <c r="P838" s="48" t="str">
        <f t="shared" ca="1" si="55"/>
        <v/>
      </c>
      <c r="Q838" s="52"/>
      <c r="R838" s="49"/>
      <c r="S838" s="50" t="str">
        <f>IF(B838="","",COUNTA(التجديد!E838:E838))</f>
        <v/>
      </c>
      <c r="T838" s="51" t="str">
        <f>IF(B838="","",IFERROR(VLOOKUP(SUBSTITUTE(SUBSTITUTE(H838,"~","~~"),"*","~*"),إعدادات_الأنواع!$A$4:$B$40,2,FALSE()),"?"))</f>
        <v/>
      </c>
    </row>
    <row r="839" spans="1:20" ht="15" customHeight="1">
      <c r="A839" s="20" t="str">
        <f>IF(B839="","",IF(T839="?","⚠️ نوع غير معرف",T839&amp;TEXT(COUNTIFS($T$3:T839,T839),"000")))</f>
        <v/>
      </c>
      <c r="B839" s="38"/>
      <c r="C839" s="38"/>
      <c r="D839" s="39"/>
      <c r="E839" s="54"/>
      <c r="F839" s="41" t="str">
        <f t="shared" ca="1" si="52"/>
        <v/>
      </c>
      <c r="G839" s="42"/>
      <c r="H839" s="37"/>
      <c r="I839" s="43"/>
      <c r="J839" s="44" t="str">
        <f t="shared" si="53"/>
        <v/>
      </c>
      <c r="K839" s="45"/>
      <c r="L839" s="46" t="str">
        <f>IF(OR(K839="لم يدفع",B839=""),"",IF(K839="تأمين فقط",0,IF(K839="اشتراك 300",300,IF(F839&lt;14,IFERROR(VLOOKUP(SUBSTITUTE(SUBSTITUTE(H839,"~","~~"),"*","~*"),إعدادات_الأنواع!$A$4:$D$40,3,FALSE()),0),IFERROR(VLOOKUP(SUBSTITUTE(SUBSTITUTE(H839,"~","~~"),"*","~*"),إعدادات_الأنواع!$A$4:$D$40,4,FALSE()),0)))))</f>
        <v/>
      </c>
      <c r="M839" s="47" t="str">
        <f>IF(OR(K839="لم يدفع",B839=""),"",IFERROR(VLOOKUP(SUBSTITUTE(SUBSTITUTE(H839,"~","~~"),"*","~*"),إعدادات_الأنواع!$A$4:$E$40,5,FALSE()),0))</f>
        <v/>
      </c>
      <c r="N839" s="47" t="str">
        <f>IF(OR(K839="لم يدفع",K839="تأمين فقط",K839="اشتراك 300",B839=""),"",IFERROR(VLOOKUP(SUBSTITUTE(SUBSTITUTE(H839,"~","~~"),"*","~*"),إعدادات_الأنواع!$A$4:$F$40,6,FALSE()),0))</f>
        <v/>
      </c>
      <c r="O839" s="55" t="str">
        <f t="shared" si="54"/>
        <v/>
      </c>
      <c r="P839" s="48" t="str">
        <f t="shared" ca="1" si="55"/>
        <v/>
      </c>
      <c r="Q839" s="52"/>
      <c r="R839" s="49"/>
      <c r="S839" s="50" t="str">
        <f>IF(B839="","",COUNTA(التجديد!E839:E839))</f>
        <v/>
      </c>
      <c r="T839" s="51" t="str">
        <f>IF(B839="","",IFERROR(VLOOKUP(SUBSTITUTE(SUBSTITUTE(H839,"~","~~"),"*","~*"),إعدادات_الأنواع!$A$4:$B$40,2,FALSE()),"?"))</f>
        <v/>
      </c>
    </row>
    <row r="840" spans="1:20" ht="15" customHeight="1">
      <c r="A840" s="20" t="str">
        <f>IF(B840="","",IF(T840="?","⚠️ نوع غير معرف",T840&amp;TEXT(COUNTIFS($T$3:T840,T840),"000")))</f>
        <v/>
      </c>
      <c r="B840" s="38"/>
      <c r="C840" s="38"/>
      <c r="D840" s="39"/>
      <c r="E840" s="54"/>
      <c r="F840" s="41" t="str">
        <f t="shared" ca="1" si="52"/>
        <v/>
      </c>
      <c r="G840" s="42"/>
      <c r="H840" s="37"/>
      <c r="I840" s="43"/>
      <c r="J840" s="44" t="str">
        <f t="shared" si="53"/>
        <v/>
      </c>
      <c r="K840" s="45"/>
      <c r="L840" s="46" t="str">
        <f>IF(OR(K840="لم يدفع",B840=""),"",IF(K840="تأمين فقط",0,IF(K840="اشتراك 300",300,IF(F840&lt;14,IFERROR(VLOOKUP(SUBSTITUTE(SUBSTITUTE(H840,"~","~~"),"*","~*"),إعدادات_الأنواع!$A$4:$D$40,3,FALSE()),0),IFERROR(VLOOKUP(SUBSTITUTE(SUBSTITUTE(H840,"~","~~"),"*","~*"),إعدادات_الأنواع!$A$4:$D$40,4,FALSE()),0)))))</f>
        <v/>
      </c>
      <c r="M840" s="47" t="str">
        <f>IF(OR(K840="لم يدفع",B840=""),"",IFERROR(VLOOKUP(SUBSTITUTE(SUBSTITUTE(H840,"~","~~"),"*","~*"),إعدادات_الأنواع!$A$4:$E$40,5,FALSE()),0))</f>
        <v/>
      </c>
      <c r="N840" s="47" t="str">
        <f>IF(OR(K840="لم يدفع",K840="تأمين فقط",K840="اشتراك 300",B840=""),"",IFERROR(VLOOKUP(SUBSTITUTE(SUBSTITUTE(H840,"~","~~"),"*","~*"),إعدادات_الأنواع!$A$4:$F$40,6,FALSE()),0))</f>
        <v/>
      </c>
      <c r="O840" s="55" t="str">
        <f t="shared" si="54"/>
        <v/>
      </c>
      <c r="P840" s="48" t="str">
        <f t="shared" ca="1" si="55"/>
        <v/>
      </c>
      <c r="Q840" s="52"/>
      <c r="R840" s="49"/>
      <c r="S840" s="50" t="str">
        <f>IF(B840="","",COUNTA(التجديد!E840:E840))</f>
        <v/>
      </c>
      <c r="T840" s="51" t="str">
        <f>IF(B840="","",IFERROR(VLOOKUP(SUBSTITUTE(SUBSTITUTE(H840,"~","~~"),"*","~*"),إعدادات_الأنواع!$A$4:$B$40,2,FALSE()),"?"))</f>
        <v/>
      </c>
    </row>
    <row r="841" spans="1:20" ht="15" customHeight="1">
      <c r="A841" s="20" t="str">
        <f>IF(B841="","",IF(T841="?","⚠️ نوع غير معرف",T841&amp;TEXT(COUNTIFS($T$3:T841,T841),"000")))</f>
        <v/>
      </c>
      <c r="B841" s="38"/>
      <c r="C841" s="38"/>
      <c r="D841" s="39"/>
      <c r="E841" s="54"/>
      <c r="F841" s="41" t="str">
        <f t="shared" ca="1" si="52"/>
        <v/>
      </c>
      <c r="G841" s="42"/>
      <c r="H841" s="37"/>
      <c r="I841" s="43"/>
      <c r="J841" s="44" t="str">
        <f t="shared" si="53"/>
        <v/>
      </c>
      <c r="K841" s="45"/>
      <c r="L841" s="46" t="str">
        <f>IF(OR(K841="لم يدفع",B841=""),"",IF(K841="تأمين فقط",0,IF(K841="اشتراك 300",300,IF(F841&lt;14,IFERROR(VLOOKUP(SUBSTITUTE(SUBSTITUTE(H841,"~","~~"),"*","~*"),إعدادات_الأنواع!$A$4:$D$40,3,FALSE()),0),IFERROR(VLOOKUP(SUBSTITUTE(SUBSTITUTE(H841,"~","~~"),"*","~*"),إعدادات_الأنواع!$A$4:$D$40,4,FALSE()),0)))))</f>
        <v/>
      </c>
      <c r="M841" s="47" t="str">
        <f>IF(OR(K841="لم يدفع",B841=""),"",IFERROR(VLOOKUP(SUBSTITUTE(SUBSTITUTE(H841,"~","~~"),"*","~*"),إعدادات_الأنواع!$A$4:$E$40,5,FALSE()),0))</f>
        <v/>
      </c>
      <c r="N841" s="47" t="str">
        <f>IF(OR(K841="لم يدفع",K841="تأمين فقط",K841="اشتراك 300",B841=""),"",IFERROR(VLOOKUP(SUBSTITUTE(SUBSTITUTE(H841,"~","~~"),"*","~*"),إعدادات_الأنواع!$A$4:$F$40,6,FALSE()),0))</f>
        <v/>
      </c>
      <c r="O841" s="55" t="str">
        <f t="shared" si="54"/>
        <v/>
      </c>
      <c r="P841" s="48" t="str">
        <f t="shared" ca="1" si="55"/>
        <v/>
      </c>
      <c r="Q841" s="52"/>
      <c r="R841" s="49"/>
      <c r="S841" s="50" t="str">
        <f>IF(B841="","",COUNTA(التجديد!E841:E841))</f>
        <v/>
      </c>
      <c r="T841" s="51" t="str">
        <f>IF(B841="","",IFERROR(VLOOKUP(SUBSTITUTE(SUBSTITUTE(H841,"~","~~"),"*","~*"),إعدادات_الأنواع!$A$4:$B$40,2,FALSE()),"?"))</f>
        <v/>
      </c>
    </row>
    <row r="842" spans="1:20" ht="15" customHeight="1">
      <c r="A842" s="20" t="str">
        <f>IF(B842="","",IF(T842="?","⚠️ نوع غير معرف",T842&amp;TEXT(COUNTIFS($T$3:T842,T842),"000")))</f>
        <v/>
      </c>
      <c r="B842" s="38"/>
      <c r="C842" s="38"/>
      <c r="D842" s="39"/>
      <c r="E842" s="54"/>
      <c r="F842" s="41" t="str">
        <f t="shared" ca="1" si="52"/>
        <v/>
      </c>
      <c r="G842" s="42"/>
      <c r="H842" s="37"/>
      <c r="I842" s="43"/>
      <c r="J842" s="44" t="str">
        <f t="shared" si="53"/>
        <v/>
      </c>
      <c r="K842" s="45"/>
      <c r="L842" s="46" t="str">
        <f>IF(OR(K842="لم يدفع",B842=""),"",IF(K842="تأمين فقط",0,IF(K842="اشتراك 300",300,IF(F842&lt;14,IFERROR(VLOOKUP(SUBSTITUTE(SUBSTITUTE(H842,"~","~~"),"*","~*"),إعدادات_الأنواع!$A$4:$D$40,3,FALSE()),0),IFERROR(VLOOKUP(SUBSTITUTE(SUBSTITUTE(H842,"~","~~"),"*","~*"),إعدادات_الأنواع!$A$4:$D$40,4,FALSE()),0)))))</f>
        <v/>
      </c>
      <c r="M842" s="47" t="str">
        <f>IF(OR(K842="لم يدفع",B842=""),"",IFERROR(VLOOKUP(SUBSTITUTE(SUBSTITUTE(H842,"~","~~"),"*","~*"),إعدادات_الأنواع!$A$4:$E$40,5,FALSE()),0))</f>
        <v/>
      </c>
      <c r="N842" s="47" t="str">
        <f>IF(OR(K842="لم يدفع",K842="تأمين فقط",K842="اشتراك 300",B842=""),"",IFERROR(VLOOKUP(SUBSTITUTE(SUBSTITUTE(H842,"~","~~"),"*","~*"),إعدادات_الأنواع!$A$4:$F$40,6,FALSE()),0))</f>
        <v/>
      </c>
      <c r="O842" s="55" t="str">
        <f t="shared" si="54"/>
        <v/>
      </c>
      <c r="P842" s="48" t="str">
        <f t="shared" ca="1" si="55"/>
        <v/>
      </c>
      <c r="Q842" s="52"/>
      <c r="R842" s="49"/>
      <c r="S842" s="50" t="str">
        <f>IF(B842="","",COUNTA(التجديد!E842:E842))</f>
        <v/>
      </c>
      <c r="T842" s="51" t="str">
        <f>IF(B842="","",IFERROR(VLOOKUP(SUBSTITUTE(SUBSTITUTE(H842,"~","~~"),"*","~*"),إعدادات_الأنواع!$A$4:$B$40,2,FALSE()),"?"))</f>
        <v/>
      </c>
    </row>
    <row r="843" spans="1:20" ht="15" customHeight="1">
      <c r="A843" s="20" t="str">
        <f>IF(B843="","",IF(T843="?","⚠️ نوع غير معرف",T843&amp;TEXT(COUNTIFS($T$3:T843,T843),"000")))</f>
        <v/>
      </c>
      <c r="B843" s="38"/>
      <c r="C843" s="38"/>
      <c r="D843" s="39"/>
      <c r="E843" s="54"/>
      <c r="F843" s="41" t="str">
        <f t="shared" ca="1" si="52"/>
        <v/>
      </c>
      <c r="G843" s="42"/>
      <c r="H843" s="37"/>
      <c r="I843" s="43"/>
      <c r="J843" s="44" t="str">
        <f t="shared" si="53"/>
        <v/>
      </c>
      <c r="K843" s="45"/>
      <c r="L843" s="46" t="str">
        <f>IF(OR(K843="لم يدفع",B843=""),"",IF(K843="تأمين فقط",0,IF(K843="اشتراك 300",300,IF(F843&lt;14,IFERROR(VLOOKUP(SUBSTITUTE(SUBSTITUTE(H843,"~","~~"),"*","~*"),إعدادات_الأنواع!$A$4:$D$40,3,FALSE()),0),IFERROR(VLOOKUP(SUBSTITUTE(SUBSTITUTE(H843,"~","~~"),"*","~*"),إعدادات_الأنواع!$A$4:$D$40,4,FALSE()),0)))))</f>
        <v/>
      </c>
      <c r="M843" s="47" t="str">
        <f>IF(OR(K843="لم يدفع",B843=""),"",IFERROR(VLOOKUP(SUBSTITUTE(SUBSTITUTE(H843,"~","~~"),"*","~*"),إعدادات_الأنواع!$A$4:$E$40,5,FALSE()),0))</f>
        <v/>
      </c>
      <c r="N843" s="47" t="str">
        <f>IF(OR(K843="لم يدفع",K843="تأمين فقط",K843="اشتراك 300",B843=""),"",IFERROR(VLOOKUP(SUBSTITUTE(SUBSTITUTE(H843,"~","~~"),"*","~*"),إعدادات_الأنواع!$A$4:$F$40,6,FALSE()),0))</f>
        <v/>
      </c>
      <c r="O843" s="55" t="str">
        <f t="shared" si="54"/>
        <v/>
      </c>
      <c r="P843" s="48" t="str">
        <f t="shared" ca="1" si="55"/>
        <v/>
      </c>
      <c r="Q843" s="52"/>
      <c r="R843" s="49"/>
      <c r="S843" s="50" t="str">
        <f>IF(B843="","",COUNTA(التجديد!E843:E843))</f>
        <v/>
      </c>
      <c r="T843" s="51" t="str">
        <f>IF(B843="","",IFERROR(VLOOKUP(SUBSTITUTE(SUBSTITUTE(H843,"~","~~"),"*","~*"),إعدادات_الأنواع!$A$4:$B$40,2,FALSE()),"?"))</f>
        <v/>
      </c>
    </row>
    <row r="844" spans="1:20" ht="15" customHeight="1">
      <c r="A844" s="20" t="str">
        <f>IF(B844="","",IF(T844="?","⚠️ نوع غير معرف",T844&amp;TEXT(COUNTIFS($T$3:T844,T844),"000")))</f>
        <v/>
      </c>
      <c r="B844" s="38"/>
      <c r="C844" s="38"/>
      <c r="D844" s="39"/>
      <c r="E844" s="54"/>
      <c r="F844" s="41" t="str">
        <f t="shared" ca="1" si="52"/>
        <v/>
      </c>
      <c r="G844" s="42"/>
      <c r="H844" s="37"/>
      <c r="I844" s="43"/>
      <c r="J844" s="44" t="str">
        <f t="shared" si="53"/>
        <v/>
      </c>
      <c r="K844" s="45"/>
      <c r="L844" s="46" t="str">
        <f>IF(OR(K844="لم يدفع",B844=""),"",IF(K844="تأمين فقط",0,IF(K844="اشتراك 300",300,IF(F844&lt;14,IFERROR(VLOOKUP(SUBSTITUTE(SUBSTITUTE(H844,"~","~~"),"*","~*"),إعدادات_الأنواع!$A$4:$D$40,3,FALSE()),0),IFERROR(VLOOKUP(SUBSTITUTE(SUBSTITUTE(H844,"~","~~"),"*","~*"),إعدادات_الأنواع!$A$4:$D$40,4,FALSE()),0)))))</f>
        <v/>
      </c>
      <c r="M844" s="47" t="str">
        <f>IF(OR(K844="لم يدفع",B844=""),"",IFERROR(VLOOKUP(SUBSTITUTE(SUBSTITUTE(H844,"~","~~"),"*","~*"),إعدادات_الأنواع!$A$4:$E$40,5,FALSE()),0))</f>
        <v/>
      </c>
      <c r="N844" s="47" t="str">
        <f>IF(OR(K844="لم يدفع",K844="تأمين فقط",K844="اشتراك 300",B844=""),"",IFERROR(VLOOKUP(SUBSTITUTE(SUBSTITUTE(H844,"~","~~"),"*","~*"),إعدادات_الأنواع!$A$4:$F$40,6,FALSE()),0))</f>
        <v/>
      </c>
      <c r="O844" s="55" t="str">
        <f t="shared" si="54"/>
        <v/>
      </c>
      <c r="P844" s="48" t="str">
        <f t="shared" ca="1" si="55"/>
        <v/>
      </c>
      <c r="Q844" s="52"/>
      <c r="R844" s="49"/>
      <c r="S844" s="50" t="str">
        <f>IF(B844="","",COUNTA(التجديد!E844:E844))</f>
        <v/>
      </c>
      <c r="T844" s="51" t="str">
        <f>IF(B844="","",IFERROR(VLOOKUP(SUBSTITUTE(SUBSTITUTE(H844,"~","~~"),"*","~*"),إعدادات_الأنواع!$A$4:$B$40,2,FALSE()),"?"))</f>
        <v/>
      </c>
    </row>
    <row r="845" spans="1:20" ht="15" customHeight="1">
      <c r="A845" s="20" t="str">
        <f>IF(B845="","",IF(T845="?","⚠️ نوع غير معرف",T845&amp;TEXT(COUNTIFS($T$3:T845,T845),"000")))</f>
        <v/>
      </c>
      <c r="B845" s="38"/>
      <c r="C845" s="38"/>
      <c r="D845" s="39"/>
      <c r="E845" s="54"/>
      <c r="F845" s="41" t="str">
        <f t="shared" ca="1" si="52"/>
        <v/>
      </c>
      <c r="G845" s="42"/>
      <c r="H845" s="37"/>
      <c r="I845" s="43"/>
      <c r="J845" s="44" t="str">
        <f t="shared" si="53"/>
        <v/>
      </c>
      <c r="K845" s="45"/>
      <c r="L845" s="46" t="str">
        <f>IF(OR(K845="لم يدفع",B845=""),"",IF(K845="تأمين فقط",0,IF(K845="اشتراك 300",300,IF(F845&lt;14,IFERROR(VLOOKUP(SUBSTITUTE(SUBSTITUTE(H845,"~","~~"),"*","~*"),إعدادات_الأنواع!$A$4:$D$40,3,FALSE()),0),IFERROR(VLOOKUP(SUBSTITUTE(SUBSTITUTE(H845,"~","~~"),"*","~*"),إعدادات_الأنواع!$A$4:$D$40,4,FALSE()),0)))))</f>
        <v/>
      </c>
      <c r="M845" s="47" t="str">
        <f>IF(OR(K845="لم يدفع",B845=""),"",IFERROR(VLOOKUP(SUBSTITUTE(SUBSTITUTE(H845,"~","~~"),"*","~*"),إعدادات_الأنواع!$A$4:$E$40,5,FALSE()),0))</f>
        <v/>
      </c>
      <c r="N845" s="47" t="str">
        <f>IF(OR(K845="لم يدفع",K845="تأمين فقط",K845="اشتراك 300",B845=""),"",IFERROR(VLOOKUP(SUBSTITUTE(SUBSTITUTE(H845,"~","~~"),"*","~*"),إعدادات_الأنواع!$A$4:$F$40,6,FALSE()),0))</f>
        <v/>
      </c>
      <c r="O845" s="55" t="str">
        <f t="shared" si="54"/>
        <v/>
      </c>
      <c r="P845" s="48" t="str">
        <f t="shared" ca="1" si="55"/>
        <v/>
      </c>
      <c r="Q845" s="52"/>
      <c r="R845" s="49"/>
      <c r="S845" s="50" t="str">
        <f>IF(B845="","",COUNTA(التجديد!E845:E845))</f>
        <v/>
      </c>
      <c r="T845" s="51" t="str">
        <f>IF(B845="","",IFERROR(VLOOKUP(SUBSTITUTE(SUBSTITUTE(H845,"~","~~"),"*","~*"),إعدادات_الأنواع!$A$4:$B$40,2,FALSE()),"?"))</f>
        <v/>
      </c>
    </row>
    <row r="846" spans="1:20" ht="15" customHeight="1">
      <c r="A846" s="20" t="str">
        <f>IF(B846="","",IF(T846="?","⚠️ نوع غير معرف",T846&amp;TEXT(COUNTIFS($T$3:T846,T846),"000")))</f>
        <v/>
      </c>
      <c r="B846" s="38"/>
      <c r="C846" s="38"/>
      <c r="D846" s="39"/>
      <c r="E846" s="54"/>
      <c r="F846" s="41" t="str">
        <f t="shared" ca="1" si="52"/>
        <v/>
      </c>
      <c r="G846" s="42"/>
      <c r="H846" s="37"/>
      <c r="I846" s="43"/>
      <c r="J846" s="44" t="str">
        <f t="shared" si="53"/>
        <v/>
      </c>
      <c r="K846" s="45"/>
      <c r="L846" s="46" t="str">
        <f>IF(OR(K846="لم يدفع",B846=""),"",IF(K846="تأمين فقط",0,IF(K846="اشتراك 300",300,IF(F846&lt;14,IFERROR(VLOOKUP(SUBSTITUTE(SUBSTITUTE(H846,"~","~~"),"*","~*"),إعدادات_الأنواع!$A$4:$D$40,3,FALSE()),0),IFERROR(VLOOKUP(SUBSTITUTE(SUBSTITUTE(H846,"~","~~"),"*","~*"),إعدادات_الأنواع!$A$4:$D$40,4,FALSE()),0)))))</f>
        <v/>
      </c>
      <c r="M846" s="47" t="str">
        <f>IF(OR(K846="لم يدفع",B846=""),"",IFERROR(VLOOKUP(SUBSTITUTE(SUBSTITUTE(H846,"~","~~"),"*","~*"),إعدادات_الأنواع!$A$4:$E$40,5,FALSE()),0))</f>
        <v/>
      </c>
      <c r="N846" s="47" t="str">
        <f>IF(OR(K846="لم يدفع",K846="تأمين فقط",K846="اشتراك 300",B846=""),"",IFERROR(VLOOKUP(SUBSTITUTE(SUBSTITUTE(H846,"~","~~"),"*","~*"),إعدادات_الأنواع!$A$4:$F$40,6,FALSE()),0))</f>
        <v/>
      </c>
      <c r="O846" s="55" t="str">
        <f t="shared" si="54"/>
        <v/>
      </c>
      <c r="P846" s="48" t="str">
        <f t="shared" ca="1" si="55"/>
        <v/>
      </c>
      <c r="Q846" s="52"/>
      <c r="R846" s="49"/>
      <c r="S846" s="50" t="str">
        <f>IF(B846="","",COUNTA(التجديد!E846:E846))</f>
        <v/>
      </c>
      <c r="T846" s="51" t="str">
        <f>IF(B846="","",IFERROR(VLOOKUP(SUBSTITUTE(SUBSTITUTE(H846,"~","~~"),"*","~*"),إعدادات_الأنواع!$A$4:$B$40,2,FALSE()),"?"))</f>
        <v/>
      </c>
    </row>
    <row r="847" spans="1:20" ht="15" customHeight="1">
      <c r="A847" s="20" t="str">
        <f>IF(B847="","",IF(T847="?","⚠️ نوع غير معرف",T847&amp;TEXT(COUNTIFS($T$3:T847,T847),"000")))</f>
        <v/>
      </c>
      <c r="B847" s="38"/>
      <c r="C847" s="38"/>
      <c r="D847" s="39"/>
      <c r="E847" s="54"/>
      <c r="F847" s="41" t="str">
        <f t="shared" ca="1" si="52"/>
        <v/>
      </c>
      <c r="G847" s="42"/>
      <c r="H847" s="37"/>
      <c r="I847" s="43"/>
      <c r="J847" s="44" t="str">
        <f t="shared" si="53"/>
        <v/>
      </c>
      <c r="K847" s="45"/>
      <c r="L847" s="46" t="str">
        <f>IF(OR(K847="لم يدفع",B847=""),"",IF(K847="تأمين فقط",0,IF(K847="اشتراك 300",300,IF(F847&lt;14,IFERROR(VLOOKUP(SUBSTITUTE(SUBSTITUTE(H847,"~","~~"),"*","~*"),إعدادات_الأنواع!$A$4:$D$40,3,FALSE()),0),IFERROR(VLOOKUP(SUBSTITUTE(SUBSTITUTE(H847,"~","~~"),"*","~*"),إعدادات_الأنواع!$A$4:$D$40,4,FALSE()),0)))))</f>
        <v/>
      </c>
      <c r="M847" s="47" t="str">
        <f>IF(OR(K847="لم يدفع",B847=""),"",IFERROR(VLOOKUP(SUBSTITUTE(SUBSTITUTE(H847,"~","~~"),"*","~*"),إعدادات_الأنواع!$A$4:$E$40,5,FALSE()),0))</f>
        <v/>
      </c>
      <c r="N847" s="47" t="str">
        <f>IF(OR(K847="لم يدفع",K847="تأمين فقط",K847="اشتراك 300",B847=""),"",IFERROR(VLOOKUP(SUBSTITUTE(SUBSTITUTE(H847,"~","~~"),"*","~*"),إعدادات_الأنواع!$A$4:$F$40,6,FALSE()),0))</f>
        <v/>
      </c>
      <c r="O847" s="55" t="str">
        <f t="shared" si="54"/>
        <v/>
      </c>
      <c r="P847" s="48" t="str">
        <f t="shared" ca="1" si="55"/>
        <v/>
      </c>
      <c r="Q847" s="52"/>
      <c r="R847" s="49"/>
      <c r="S847" s="50" t="str">
        <f>IF(B847="","",COUNTA(التجديد!E847:E847))</f>
        <v/>
      </c>
      <c r="T847" s="51" t="str">
        <f>IF(B847="","",IFERROR(VLOOKUP(SUBSTITUTE(SUBSTITUTE(H847,"~","~~"),"*","~*"),إعدادات_الأنواع!$A$4:$B$40,2,FALSE()),"?"))</f>
        <v/>
      </c>
    </row>
    <row r="848" spans="1:20" ht="15" customHeight="1">
      <c r="A848" s="20" t="str">
        <f>IF(B848="","",IF(T848="?","⚠️ نوع غير معرف",T848&amp;TEXT(COUNTIFS($T$3:T848,T848),"000")))</f>
        <v/>
      </c>
      <c r="B848" s="38"/>
      <c r="C848" s="38"/>
      <c r="D848" s="39"/>
      <c r="E848" s="54"/>
      <c r="F848" s="41" t="str">
        <f t="shared" ca="1" si="52"/>
        <v/>
      </c>
      <c r="G848" s="42"/>
      <c r="H848" s="37"/>
      <c r="I848" s="43"/>
      <c r="J848" s="44" t="str">
        <f t="shared" si="53"/>
        <v/>
      </c>
      <c r="K848" s="45"/>
      <c r="L848" s="46" t="str">
        <f>IF(OR(K848="لم يدفع",B848=""),"",IF(K848="تأمين فقط",0,IF(K848="اشتراك 300",300,IF(F848&lt;14,IFERROR(VLOOKUP(SUBSTITUTE(SUBSTITUTE(H848,"~","~~"),"*","~*"),إعدادات_الأنواع!$A$4:$D$40,3,FALSE()),0),IFERROR(VLOOKUP(SUBSTITUTE(SUBSTITUTE(H848,"~","~~"),"*","~*"),إعدادات_الأنواع!$A$4:$D$40,4,FALSE()),0)))))</f>
        <v/>
      </c>
      <c r="M848" s="47" t="str">
        <f>IF(OR(K848="لم يدفع",B848=""),"",IFERROR(VLOOKUP(SUBSTITUTE(SUBSTITUTE(H848,"~","~~"),"*","~*"),إعدادات_الأنواع!$A$4:$E$40,5,FALSE()),0))</f>
        <v/>
      </c>
      <c r="N848" s="47" t="str">
        <f>IF(OR(K848="لم يدفع",K848="تأمين فقط",K848="اشتراك 300",B848=""),"",IFERROR(VLOOKUP(SUBSTITUTE(SUBSTITUTE(H848,"~","~~"),"*","~*"),إعدادات_الأنواع!$A$4:$F$40,6,FALSE()),0))</f>
        <v/>
      </c>
      <c r="O848" s="55" t="str">
        <f t="shared" si="54"/>
        <v/>
      </c>
      <c r="P848" s="48" t="str">
        <f t="shared" ca="1" si="55"/>
        <v/>
      </c>
      <c r="Q848" s="52"/>
      <c r="R848" s="49"/>
      <c r="S848" s="50" t="str">
        <f>IF(B848="","",COUNTA(التجديد!E848:E848))</f>
        <v/>
      </c>
      <c r="T848" s="51" t="str">
        <f>IF(B848="","",IFERROR(VLOOKUP(SUBSTITUTE(SUBSTITUTE(H848,"~","~~"),"*","~*"),إعدادات_الأنواع!$A$4:$B$40,2,FALSE()),"?"))</f>
        <v/>
      </c>
    </row>
    <row r="849" spans="1:20" ht="15" customHeight="1">
      <c r="A849" s="20" t="str">
        <f>IF(B849="","",IF(T849="?","⚠️ نوع غير معرف",T849&amp;TEXT(COUNTIFS($T$3:T849,T849),"000")))</f>
        <v/>
      </c>
      <c r="B849" s="38"/>
      <c r="C849" s="38"/>
      <c r="D849" s="39"/>
      <c r="E849" s="54"/>
      <c r="F849" s="41" t="str">
        <f t="shared" ca="1" si="52"/>
        <v/>
      </c>
      <c r="G849" s="42"/>
      <c r="H849" s="37"/>
      <c r="I849" s="43"/>
      <c r="J849" s="44" t="str">
        <f t="shared" si="53"/>
        <v/>
      </c>
      <c r="K849" s="45"/>
      <c r="L849" s="46" t="str">
        <f>IF(OR(K849="لم يدفع",B849=""),"",IF(K849="تأمين فقط",0,IF(K849="اشتراك 300",300,IF(F849&lt;14,IFERROR(VLOOKUP(SUBSTITUTE(SUBSTITUTE(H849,"~","~~"),"*","~*"),إعدادات_الأنواع!$A$4:$D$40,3,FALSE()),0),IFERROR(VLOOKUP(SUBSTITUTE(SUBSTITUTE(H849,"~","~~"),"*","~*"),إعدادات_الأنواع!$A$4:$D$40,4,FALSE()),0)))))</f>
        <v/>
      </c>
      <c r="M849" s="47" t="str">
        <f>IF(OR(K849="لم يدفع",B849=""),"",IFERROR(VLOOKUP(SUBSTITUTE(SUBSTITUTE(H849,"~","~~"),"*","~*"),إعدادات_الأنواع!$A$4:$E$40,5,FALSE()),0))</f>
        <v/>
      </c>
      <c r="N849" s="47" t="str">
        <f>IF(OR(K849="لم يدفع",K849="تأمين فقط",K849="اشتراك 300",B849=""),"",IFERROR(VLOOKUP(SUBSTITUTE(SUBSTITUTE(H849,"~","~~"),"*","~*"),إعدادات_الأنواع!$A$4:$F$40,6,FALSE()),0))</f>
        <v/>
      </c>
      <c r="O849" s="55" t="str">
        <f t="shared" si="54"/>
        <v/>
      </c>
      <c r="P849" s="48" t="str">
        <f t="shared" ca="1" si="55"/>
        <v/>
      </c>
      <c r="Q849" s="52"/>
      <c r="R849" s="49"/>
      <c r="S849" s="50" t="str">
        <f>IF(B849="","",COUNTA(التجديد!E849:E849))</f>
        <v/>
      </c>
      <c r="T849" s="51" t="str">
        <f>IF(B849="","",IFERROR(VLOOKUP(SUBSTITUTE(SUBSTITUTE(H849,"~","~~"),"*","~*"),إعدادات_الأنواع!$A$4:$B$40,2,FALSE()),"?"))</f>
        <v/>
      </c>
    </row>
    <row r="850" spans="1:20" ht="15" customHeight="1">
      <c r="A850" s="20" t="str">
        <f>IF(B850="","",IF(T850="?","⚠️ نوع غير معرف",T850&amp;TEXT(COUNTIFS($T$3:T850,T850),"000")))</f>
        <v/>
      </c>
      <c r="B850" s="38"/>
      <c r="C850" s="38"/>
      <c r="D850" s="39"/>
      <c r="E850" s="54"/>
      <c r="F850" s="41" t="str">
        <f t="shared" ca="1" si="52"/>
        <v/>
      </c>
      <c r="G850" s="42"/>
      <c r="H850" s="37"/>
      <c r="I850" s="43"/>
      <c r="J850" s="44" t="str">
        <f t="shared" si="53"/>
        <v/>
      </c>
      <c r="K850" s="45"/>
      <c r="L850" s="46" t="str">
        <f>IF(OR(K850="لم يدفع",B850=""),"",IF(K850="تأمين فقط",0,IF(K850="اشتراك 300",300,IF(F850&lt;14,IFERROR(VLOOKUP(SUBSTITUTE(SUBSTITUTE(H850,"~","~~"),"*","~*"),إعدادات_الأنواع!$A$4:$D$40,3,FALSE()),0),IFERROR(VLOOKUP(SUBSTITUTE(SUBSTITUTE(H850,"~","~~"),"*","~*"),إعدادات_الأنواع!$A$4:$D$40,4,FALSE()),0)))))</f>
        <v/>
      </c>
      <c r="M850" s="47" t="str">
        <f>IF(OR(K850="لم يدفع",B850=""),"",IFERROR(VLOOKUP(SUBSTITUTE(SUBSTITUTE(H850,"~","~~"),"*","~*"),إعدادات_الأنواع!$A$4:$E$40,5,FALSE()),0))</f>
        <v/>
      </c>
      <c r="N850" s="47" t="str">
        <f>IF(OR(K850="لم يدفع",K850="تأمين فقط",K850="اشتراك 300",B850=""),"",IFERROR(VLOOKUP(SUBSTITUTE(SUBSTITUTE(H850,"~","~~"),"*","~*"),إعدادات_الأنواع!$A$4:$F$40,6,FALSE()),0))</f>
        <v/>
      </c>
      <c r="O850" s="55" t="str">
        <f t="shared" si="54"/>
        <v/>
      </c>
      <c r="P850" s="48" t="str">
        <f t="shared" ca="1" si="55"/>
        <v/>
      </c>
      <c r="Q850" s="52"/>
      <c r="R850" s="49"/>
      <c r="S850" s="50" t="str">
        <f>IF(B850="","",COUNTA(التجديد!E850:E850))</f>
        <v/>
      </c>
      <c r="T850" s="51" t="str">
        <f>IF(B850="","",IFERROR(VLOOKUP(SUBSTITUTE(SUBSTITUTE(H850,"~","~~"),"*","~*"),إعدادات_الأنواع!$A$4:$B$40,2,FALSE()),"?"))</f>
        <v/>
      </c>
    </row>
    <row r="851" spans="1:20" ht="15" customHeight="1">
      <c r="A851" s="20" t="str">
        <f>IF(B851="","",IF(T851="?","⚠️ نوع غير معرف",T851&amp;TEXT(COUNTIFS($T$3:T851,T851),"000")))</f>
        <v/>
      </c>
      <c r="B851" s="38"/>
      <c r="C851" s="38"/>
      <c r="D851" s="39"/>
      <c r="E851" s="54"/>
      <c r="F851" s="41" t="str">
        <f t="shared" ca="1" si="52"/>
        <v/>
      </c>
      <c r="G851" s="42"/>
      <c r="H851" s="37"/>
      <c r="I851" s="43"/>
      <c r="J851" s="44" t="str">
        <f t="shared" si="53"/>
        <v/>
      </c>
      <c r="K851" s="45"/>
      <c r="L851" s="46" t="str">
        <f>IF(OR(K851="لم يدفع",B851=""),"",IF(K851="تأمين فقط",0,IF(K851="اشتراك 300",300,IF(F851&lt;14,IFERROR(VLOOKUP(SUBSTITUTE(SUBSTITUTE(H851,"~","~~"),"*","~*"),إعدادات_الأنواع!$A$4:$D$40,3,FALSE()),0),IFERROR(VLOOKUP(SUBSTITUTE(SUBSTITUTE(H851,"~","~~"),"*","~*"),إعدادات_الأنواع!$A$4:$D$40,4,FALSE()),0)))))</f>
        <v/>
      </c>
      <c r="M851" s="47" t="str">
        <f>IF(OR(K851="لم يدفع",B851=""),"",IFERROR(VLOOKUP(SUBSTITUTE(SUBSTITUTE(H851,"~","~~"),"*","~*"),إعدادات_الأنواع!$A$4:$E$40,5,FALSE()),0))</f>
        <v/>
      </c>
      <c r="N851" s="47" t="str">
        <f>IF(OR(K851="لم يدفع",K851="تأمين فقط",K851="اشتراك 300",B851=""),"",IFERROR(VLOOKUP(SUBSTITUTE(SUBSTITUTE(H851,"~","~~"),"*","~*"),إعدادات_الأنواع!$A$4:$F$40,6,FALSE()),0))</f>
        <v/>
      </c>
      <c r="O851" s="55" t="str">
        <f t="shared" si="54"/>
        <v/>
      </c>
      <c r="P851" s="48" t="str">
        <f t="shared" ca="1" si="55"/>
        <v/>
      </c>
      <c r="Q851" s="52"/>
      <c r="R851" s="49"/>
      <c r="S851" s="50" t="str">
        <f>IF(B851="","",COUNTA(التجديد!E851:E851))</f>
        <v/>
      </c>
      <c r="T851" s="51" t="str">
        <f>IF(B851="","",IFERROR(VLOOKUP(SUBSTITUTE(SUBSTITUTE(H851,"~","~~"),"*","~*"),إعدادات_الأنواع!$A$4:$B$40,2,FALSE()),"?"))</f>
        <v/>
      </c>
    </row>
    <row r="852" spans="1:20" ht="15" customHeight="1">
      <c r="A852" s="20" t="str">
        <f>IF(B852="","",IF(T852="?","⚠️ نوع غير معرف",T852&amp;TEXT(COUNTIFS($T$3:T852,T852),"000")))</f>
        <v/>
      </c>
      <c r="B852" s="38"/>
      <c r="C852" s="38"/>
      <c r="D852" s="39"/>
      <c r="E852" s="54"/>
      <c r="F852" s="41" t="str">
        <f t="shared" ca="1" si="52"/>
        <v/>
      </c>
      <c r="G852" s="42"/>
      <c r="H852" s="37"/>
      <c r="I852" s="43"/>
      <c r="J852" s="44" t="str">
        <f t="shared" si="53"/>
        <v/>
      </c>
      <c r="K852" s="45"/>
      <c r="L852" s="46" t="str">
        <f>IF(OR(K852="لم يدفع",B852=""),"",IF(K852="تأمين فقط",0,IF(K852="اشتراك 300",300,IF(F852&lt;14,IFERROR(VLOOKUP(SUBSTITUTE(SUBSTITUTE(H852,"~","~~"),"*","~*"),إعدادات_الأنواع!$A$4:$D$40,3,FALSE()),0),IFERROR(VLOOKUP(SUBSTITUTE(SUBSTITUTE(H852,"~","~~"),"*","~*"),إعدادات_الأنواع!$A$4:$D$40,4,FALSE()),0)))))</f>
        <v/>
      </c>
      <c r="M852" s="47" t="str">
        <f>IF(OR(K852="لم يدفع",B852=""),"",IFERROR(VLOOKUP(SUBSTITUTE(SUBSTITUTE(H852,"~","~~"),"*","~*"),إعدادات_الأنواع!$A$4:$E$40,5,FALSE()),0))</f>
        <v/>
      </c>
      <c r="N852" s="47" t="str">
        <f>IF(OR(K852="لم يدفع",K852="تأمين فقط",K852="اشتراك 300",B852=""),"",IFERROR(VLOOKUP(SUBSTITUTE(SUBSTITUTE(H852,"~","~~"),"*","~*"),إعدادات_الأنواع!$A$4:$F$40,6,FALSE()),0))</f>
        <v/>
      </c>
      <c r="O852" s="55" t="str">
        <f t="shared" si="54"/>
        <v/>
      </c>
      <c r="P852" s="48" t="str">
        <f t="shared" ca="1" si="55"/>
        <v/>
      </c>
      <c r="Q852" s="52"/>
      <c r="R852" s="49"/>
      <c r="S852" s="50" t="str">
        <f>IF(B852="","",COUNTA(التجديد!E852:E852))</f>
        <v/>
      </c>
      <c r="T852" s="51" t="str">
        <f>IF(B852="","",IFERROR(VLOOKUP(SUBSTITUTE(SUBSTITUTE(H852,"~","~~"),"*","~*"),إعدادات_الأنواع!$A$4:$B$40,2,FALSE()),"?"))</f>
        <v/>
      </c>
    </row>
    <row r="853" spans="1:20" ht="15" customHeight="1">
      <c r="A853" s="20" t="str">
        <f>IF(B853="","",IF(T853="?","⚠️ نوع غير معرف",T853&amp;TEXT(COUNTIFS($T$3:T853,T853),"000")))</f>
        <v/>
      </c>
      <c r="B853" s="38"/>
      <c r="C853" s="38"/>
      <c r="D853" s="39"/>
      <c r="E853" s="54"/>
      <c r="F853" s="41" t="str">
        <f t="shared" ca="1" si="52"/>
        <v/>
      </c>
      <c r="G853" s="42"/>
      <c r="H853" s="37"/>
      <c r="I853" s="43"/>
      <c r="J853" s="44" t="str">
        <f t="shared" si="53"/>
        <v/>
      </c>
      <c r="K853" s="45"/>
      <c r="L853" s="46" t="str">
        <f>IF(OR(K853="لم يدفع",B853=""),"",IF(K853="تأمين فقط",0,IF(K853="اشتراك 300",300,IF(F853&lt;14,IFERROR(VLOOKUP(SUBSTITUTE(SUBSTITUTE(H853,"~","~~"),"*","~*"),إعدادات_الأنواع!$A$4:$D$40,3,FALSE()),0),IFERROR(VLOOKUP(SUBSTITUTE(SUBSTITUTE(H853,"~","~~"),"*","~*"),إعدادات_الأنواع!$A$4:$D$40,4,FALSE()),0)))))</f>
        <v/>
      </c>
      <c r="M853" s="47" t="str">
        <f>IF(OR(K853="لم يدفع",B853=""),"",IFERROR(VLOOKUP(SUBSTITUTE(SUBSTITUTE(H853,"~","~~"),"*","~*"),إعدادات_الأنواع!$A$4:$E$40,5,FALSE()),0))</f>
        <v/>
      </c>
      <c r="N853" s="47" t="str">
        <f>IF(OR(K853="لم يدفع",K853="تأمين فقط",K853="اشتراك 300",B853=""),"",IFERROR(VLOOKUP(SUBSTITUTE(SUBSTITUTE(H853,"~","~~"),"*","~*"),إعدادات_الأنواع!$A$4:$F$40,6,FALSE()),0))</f>
        <v/>
      </c>
      <c r="O853" s="55" t="str">
        <f t="shared" si="54"/>
        <v/>
      </c>
      <c r="P853" s="48" t="str">
        <f t="shared" ca="1" si="55"/>
        <v/>
      </c>
      <c r="Q853" s="52"/>
      <c r="R853" s="49"/>
      <c r="S853" s="50" t="str">
        <f>IF(B853="","",COUNTA(التجديد!E853:E853))</f>
        <v/>
      </c>
      <c r="T853" s="51" t="str">
        <f>IF(B853="","",IFERROR(VLOOKUP(SUBSTITUTE(SUBSTITUTE(H853,"~","~~"),"*","~*"),إعدادات_الأنواع!$A$4:$B$40,2,FALSE()),"?"))</f>
        <v/>
      </c>
    </row>
    <row r="854" spans="1:20" ht="15" customHeight="1">
      <c r="A854" s="20" t="str">
        <f>IF(B854="","",IF(T854="?","⚠️ نوع غير معرف",T854&amp;TEXT(COUNTIFS($T$3:T854,T854),"000")))</f>
        <v/>
      </c>
      <c r="B854" s="38"/>
      <c r="C854" s="38"/>
      <c r="D854" s="39"/>
      <c r="E854" s="54"/>
      <c r="F854" s="41" t="str">
        <f t="shared" ca="1" si="52"/>
        <v/>
      </c>
      <c r="G854" s="42"/>
      <c r="H854" s="37"/>
      <c r="I854" s="43"/>
      <c r="J854" s="44" t="str">
        <f t="shared" si="53"/>
        <v/>
      </c>
      <c r="K854" s="45"/>
      <c r="L854" s="46" t="str">
        <f>IF(OR(K854="لم يدفع",B854=""),"",IF(K854="تأمين فقط",0,IF(K854="اشتراك 300",300,IF(F854&lt;14,IFERROR(VLOOKUP(SUBSTITUTE(SUBSTITUTE(H854,"~","~~"),"*","~*"),إعدادات_الأنواع!$A$4:$D$40,3,FALSE()),0),IFERROR(VLOOKUP(SUBSTITUTE(SUBSTITUTE(H854,"~","~~"),"*","~*"),إعدادات_الأنواع!$A$4:$D$40,4,FALSE()),0)))))</f>
        <v/>
      </c>
      <c r="M854" s="47" t="str">
        <f>IF(OR(K854="لم يدفع",B854=""),"",IFERROR(VLOOKUP(SUBSTITUTE(SUBSTITUTE(H854,"~","~~"),"*","~*"),إعدادات_الأنواع!$A$4:$E$40,5,FALSE()),0))</f>
        <v/>
      </c>
      <c r="N854" s="47" t="str">
        <f>IF(OR(K854="لم يدفع",K854="تأمين فقط",K854="اشتراك 300",B854=""),"",IFERROR(VLOOKUP(SUBSTITUTE(SUBSTITUTE(H854,"~","~~"),"*","~*"),إعدادات_الأنواع!$A$4:$F$40,6,FALSE()),0))</f>
        <v/>
      </c>
      <c r="O854" s="55" t="str">
        <f t="shared" si="54"/>
        <v/>
      </c>
      <c r="P854" s="48" t="str">
        <f t="shared" ca="1" si="55"/>
        <v/>
      </c>
      <c r="Q854" s="52"/>
      <c r="R854" s="49"/>
      <c r="S854" s="50" t="str">
        <f>IF(B854="","",COUNTA(التجديد!E854:E854))</f>
        <v/>
      </c>
      <c r="T854" s="51" t="str">
        <f>IF(B854="","",IFERROR(VLOOKUP(SUBSTITUTE(SUBSTITUTE(H854,"~","~~"),"*","~*"),إعدادات_الأنواع!$A$4:$B$40,2,FALSE()),"?"))</f>
        <v/>
      </c>
    </row>
    <row r="855" spans="1:20" ht="15" customHeight="1">
      <c r="A855" s="20" t="str">
        <f>IF(B855="","",IF(T855="?","⚠️ نوع غير معرف",T855&amp;TEXT(COUNTIFS($T$3:T855,T855),"000")))</f>
        <v/>
      </c>
      <c r="B855" s="38"/>
      <c r="C855" s="38"/>
      <c r="D855" s="39"/>
      <c r="E855" s="54"/>
      <c r="F855" s="41" t="str">
        <f t="shared" ca="1" si="52"/>
        <v/>
      </c>
      <c r="G855" s="42"/>
      <c r="H855" s="37"/>
      <c r="I855" s="43"/>
      <c r="J855" s="44" t="str">
        <f t="shared" si="53"/>
        <v/>
      </c>
      <c r="K855" s="45"/>
      <c r="L855" s="46" t="str">
        <f>IF(OR(K855="لم يدفع",B855=""),"",IF(K855="تأمين فقط",0,IF(K855="اشتراك 300",300,IF(F855&lt;14,IFERROR(VLOOKUP(SUBSTITUTE(SUBSTITUTE(H855,"~","~~"),"*","~*"),إعدادات_الأنواع!$A$4:$D$40,3,FALSE()),0),IFERROR(VLOOKUP(SUBSTITUTE(SUBSTITUTE(H855,"~","~~"),"*","~*"),إعدادات_الأنواع!$A$4:$D$40,4,FALSE()),0)))))</f>
        <v/>
      </c>
      <c r="M855" s="47" t="str">
        <f>IF(OR(K855="لم يدفع",B855=""),"",IFERROR(VLOOKUP(SUBSTITUTE(SUBSTITUTE(H855,"~","~~"),"*","~*"),إعدادات_الأنواع!$A$4:$E$40,5,FALSE()),0))</f>
        <v/>
      </c>
      <c r="N855" s="47" t="str">
        <f>IF(OR(K855="لم يدفع",K855="تأمين فقط",K855="اشتراك 300",B855=""),"",IFERROR(VLOOKUP(SUBSTITUTE(SUBSTITUTE(H855,"~","~~"),"*","~*"),إعدادات_الأنواع!$A$4:$F$40,6,FALSE()),0))</f>
        <v/>
      </c>
      <c r="O855" s="55" t="str">
        <f t="shared" si="54"/>
        <v/>
      </c>
      <c r="P855" s="48" t="str">
        <f t="shared" ca="1" si="55"/>
        <v/>
      </c>
      <c r="Q855" s="52"/>
      <c r="R855" s="49"/>
      <c r="S855" s="50" t="str">
        <f>IF(B855="","",COUNTA(التجديد!E855:E855))</f>
        <v/>
      </c>
      <c r="T855" s="51" t="str">
        <f>IF(B855="","",IFERROR(VLOOKUP(SUBSTITUTE(SUBSTITUTE(H855,"~","~~"),"*","~*"),إعدادات_الأنواع!$A$4:$B$40,2,FALSE()),"?"))</f>
        <v/>
      </c>
    </row>
    <row r="856" spans="1:20" ht="15" customHeight="1">
      <c r="A856" s="20" t="str">
        <f>IF(B856="","",IF(T856="?","⚠️ نوع غير معرف",T856&amp;TEXT(COUNTIFS($T$3:T856,T856),"000")))</f>
        <v/>
      </c>
      <c r="B856" s="38"/>
      <c r="C856" s="38"/>
      <c r="D856" s="39"/>
      <c r="E856" s="54"/>
      <c r="F856" s="41" t="str">
        <f t="shared" ca="1" si="52"/>
        <v/>
      </c>
      <c r="G856" s="42"/>
      <c r="H856" s="37"/>
      <c r="I856" s="43"/>
      <c r="J856" s="44" t="str">
        <f t="shared" si="53"/>
        <v/>
      </c>
      <c r="K856" s="45"/>
      <c r="L856" s="46" t="str">
        <f>IF(OR(K856="لم يدفع",B856=""),"",IF(K856="تأمين فقط",0,IF(K856="اشتراك 300",300,IF(F856&lt;14,IFERROR(VLOOKUP(SUBSTITUTE(SUBSTITUTE(H856,"~","~~"),"*","~*"),إعدادات_الأنواع!$A$4:$D$40,3,FALSE()),0),IFERROR(VLOOKUP(SUBSTITUTE(SUBSTITUTE(H856,"~","~~"),"*","~*"),إعدادات_الأنواع!$A$4:$D$40,4,FALSE()),0)))))</f>
        <v/>
      </c>
      <c r="M856" s="47" t="str">
        <f>IF(OR(K856="لم يدفع",B856=""),"",IFERROR(VLOOKUP(SUBSTITUTE(SUBSTITUTE(H856,"~","~~"),"*","~*"),إعدادات_الأنواع!$A$4:$E$40,5,FALSE()),0))</f>
        <v/>
      </c>
      <c r="N856" s="47" t="str">
        <f>IF(OR(K856="لم يدفع",K856="تأمين فقط",K856="اشتراك 300",B856=""),"",IFERROR(VLOOKUP(SUBSTITUTE(SUBSTITUTE(H856,"~","~~"),"*","~*"),إعدادات_الأنواع!$A$4:$F$40,6,FALSE()),0))</f>
        <v/>
      </c>
      <c r="O856" s="55" t="str">
        <f t="shared" si="54"/>
        <v/>
      </c>
      <c r="P856" s="48" t="str">
        <f t="shared" ca="1" si="55"/>
        <v/>
      </c>
      <c r="Q856" s="52"/>
      <c r="R856" s="49"/>
      <c r="S856" s="50" t="str">
        <f>IF(B856="","",COUNTA(التجديد!E856:E856))</f>
        <v/>
      </c>
      <c r="T856" s="51" t="str">
        <f>IF(B856="","",IFERROR(VLOOKUP(SUBSTITUTE(SUBSTITUTE(H856,"~","~~"),"*","~*"),إعدادات_الأنواع!$A$4:$B$40,2,FALSE()),"?"))</f>
        <v/>
      </c>
    </row>
    <row r="857" spans="1:20" ht="15" customHeight="1">
      <c r="A857" s="20" t="str">
        <f>IF(B857="","",IF(T857="?","⚠️ نوع غير معرف",T857&amp;TEXT(COUNTIFS($T$3:T857,T857),"000")))</f>
        <v/>
      </c>
      <c r="B857" s="38"/>
      <c r="C857" s="38"/>
      <c r="D857" s="39"/>
      <c r="E857" s="54"/>
      <c r="F857" s="41" t="str">
        <f t="shared" ca="1" si="52"/>
        <v/>
      </c>
      <c r="G857" s="42"/>
      <c r="H857" s="37"/>
      <c r="I857" s="43"/>
      <c r="J857" s="44" t="str">
        <f t="shared" si="53"/>
        <v/>
      </c>
      <c r="K857" s="45"/>
      <c r="L857" s="46" t="str">
        <f>IF(OR(K857="لم يدفع",B857=""),"",IF(K857="تأمين فقط",0,IF(K857="اشتراك 300",300,IF(F857&lt;14,IFERROR(VLOOKUP(SUBSTITUTE(SUBSTITUTE(H857,"~","~~"),"*","~*"),إعدادات_الأنواع!$A$4:$D$40,3,FALSE()),0),IFERROR(VLOOKUP(SUBSTITUTE(SUBSTITUTE(H857,"~","~~"),"*","~*"),إعدادات_الأنواع!$A$4:$D$40,4,FALSE()),0)))))</f>
        <v/>
      </c>
      <c r="M857" s="47" t="str">
        <f>IF(OR(K857="لم يدفع",B857=""),"",IFERROR(VLOOKUP(SUBSTITUTE(SUBSTITUTE(H857,"~","~~"),"*","~*"),إعدادات_الأنواع!$A$4:$E$40,5,FALSE()),0))</f>
        <v/>
      </c>
      <c r="N857" s="47" t="str">
        <f>IF(OR(K857="لم يدفع",K857="تأمين فقط",K857="اشتراك 300",B857=""),"",IFERROR(VLOOKUP(SUBSTITUTE(SUBSTITUTE(H857,"~","~~"),"*","~*"),إعدادات_الأنواع!$A$4:$F$40,6,FALSE()),0))</f>
        <v/>
      </c>
      <c r="O857" s="55" t="str">
        <f t="shared" si="54"/>
        <v/>
      </c>
      <c r="P857" s="48" t="str">
        <f t="shared" ca="1" si="55"/>
        <v/>
      </c>
      <c r="Q857" s="52"/>
      <c r="R857" s="49"/>
      <c r="S857" s="50" t="str">
        <f>IF(B857="","",COUNTA(التجديد!E857:E857))</f>
        <v/>
      </c>
      <c r="T857" s="51" t="str">
        <f>IF(B857="","",IFERROR(VLOOKUP(SUBSTITUTE(SUBSTITUTE(H857,"~","~~"),"*","~*"),إعدادات_الأنواع!$A$4:$B$40,2,FALSE()),"?"))</f>
        <v/>
      </c>
    </row>
    <row r="858" spans="1:20" ht="15" customHeight="1">
      <c r="A858" s="20" t="str">
        <f>IF(B858="","",IF(T858="?","⚠️ نوع غير معرف",T858&amp;TEXT(COUNTIFS($T$3:T858,T858),"000")))</f>
        <v/>
      </c>
      <c r="B858" s="38"/>
      <c r="C858" s="38"/>
      <c r="D858" s="39"/>
      <c r="E858" s="54"/>
      <c r="F858" s="41" t="str">
        <f t="shared" ca="1" si="52"/>
        <v/>
      </c>
      <c r="G858" s="42"/>
      <c r="H858" s="37"/>
      <c r="I858" s="43"/>
      <c r="J858" s="44" t="str">
        <f t="shared" si="53"/>
        <v/>
      </c>
      <c r="K858" s="45"/>
      <c r="L858" s="46" t="str">
        <f>IF(OR(K858="لم يدفع",B858=""),"",IF(K858="تأمين فقط",0,IF(K858="اشتراك 300",300,IF(F858&lt;14,IFERROR(VLOOKUP(SUBSTITUTE(SUBSTITUTE(H858,"~","~~"),"*","~*"),إعدادات_الأنواع!$A$4:$D$40,3,FALSE()),0),IFERROR(VLOOKUP(SUBSTITUTE(SUBSTITUTE(H858,"~","~~"),"*","~*"),إعدادات_الأنواع!$A$4:$D$40,4,FALSE()),0)))))</f>
        <v/>
      </c>
      <c r="M858" s="47" t="str">
        <f>IF(OR(K858="لم يدفع",B858=""),"",IFERROR(VLOOKUP(SUBSTITUTE(SUBSTITUTE(H858,"~","~~"),"*","~*"),إعدادات_الأنواع!$A$4:$E$40,5,FALSE()),0))</f>
        <v/>
      </c>
      <c r="N858" s="47" t="str">
        <f>IF(OR(K858="لم يدفع",K858="تأمين فقط",K858="اشتراك 300",B858=""),"",IFERROR(VLOOKUP(SUBSTITUTE(SUBSTITUTE(H858,"~","~~"),"*","~*"),إعدادات_الأنواع!$A$4:$F$40,6,FALSE()),0))</f>
        <v/>
      </c>
      <c r="O858" s="55" t="str">
        <f t="shared" si="54"/>
        <v/>
      </c>
      <c r="P858" s="48" t="str">
        <f t="shared" ca="1" si="55"/>
        <v/>
      </c>
      <c r="Q858" s="52"/>
      <c r="R858" s="49"/>
      <c r="S858" s="50" t="str">
        <f>IF(B858="","",COUNTA(التجديد!E858:E858))</f>
        <v/>
      </c>
      <c r="T858" s="51" t="str">
        <f>IF(B858="","",IFERROR(VLOOKUP(SUBSTITUTE(SUBSTITUTE(H858,"~","~~"),"*","~*"),إعدادات_الأنواع!$A$4:$B$40,2,FALSE()),"?"))</f>
        <v/>
      </c>
    </row>
    <row r="859" spans="1:20" ht="15" customHeight="1">
      <c r="A859" s="20" t="str">
        <f>IF(B859="","",IF(T859="?","⚠️ نوع غير معرف",T859&amp;TEXT(COUNTIFS($T$3:T859,T859),"000")))</f>
        <v/>
      </c>
      <c r="B859" s="38"/>
      <c r="C859" s="38"/>
      <c r="D859" s="39"/>
      <c r="E859" s="54"/>
      <c r="F859" s="41" t="str">
        <f t="shared" ca="1" si="52"/>
        <v/>
      </c>
      <c r="G859" s="42"/>
      <c r="H859" s="37"/>
      <c r="I859" s="43"/>
      <c r="J859" s="44" t="str">
        <f t="shared" si="53"/>
        <v/>
      </c>
      <c r="K859" s="45"/>
      <c r="L859" s="46" t="str">
        <f>IF(OR(K859="لم يدفع",B859=""),"",IF(K859="تأمين فقط",0,IF(K859="اشتراك 300",300,IF(F859&lt;14,IFERROR(VLOOKUP(SUBSTITUTE(SUBSTITUTE(H859,"~","~~"),"*","~*"),إعدادات_الأنواع!$A$4:$D$40,3,FALSE()),0),IFERROR(VLOOKUP(SUBSTITUTE(SUBSTITUTE(H859,"~","~~"),"*","~*"),إعدادات_الأنواع!$A$4:$D$40,4,FALSE()),0)))))</f>
        <v/>
      </c>
      <c r="M859" s="47" t="str">
        <f>IF(OR(K859="لم يدفع",B859=""),"",IFERROR(VLOOKUP(SUBSTITUTE(SUBSTITUTE(H859,"~","~~"),"*","~*"),إعدادات_الأنواع!$A$4:$E$40,5,FALSE()),0))</f>
        <v/>
      </c>
      <c r="N859" s="47" t="str">
        <f>IF(OR(K859="لم يدفع",K859="تأمين فقط",K859="اشتراك 300",B859=""),"",IFERROR(VLOOKUP(SUBSTITUTE(SUBSTITUTE(H859,"~","~~"),"*","~*"),إعدادات_الأنواع!$A$4:$F$40,6,FALSE()),0))</f>
        <v/>
      </c>
      <c r="O859" s="55" t="str">
        <f t="shared" si="54"/>
        <v/>
      </c>
      <c r="P859" s="48" t="str">
        <f t="shared" ca="1" si="55"/>
        <v/>
      </c>
      <c r="Q859" s="52"/>
      <c r="R859" s="49"/>
      <c r="S859" s="50" t="str">
        <f>IF(B859="","",COUNTA(التجديد!E859:E859))</f>
        <v/>
      </c>
      <c r="T859" s="51" t="str">
        <f>IF(B859="","",IFERROR(VLOOKUP(SUBSTITUTE(SUBSTITUTE(H859,"~","~~"),"*","~*"),إعدادات_الأنواع!$A$4:$B$40,2,FALSE()),"?"))</f>
        <v/>
      </c>
    </row>
    <row r="860" spans="1:20" ht="15" customHeight="1">
      <c r="A860" s="20" t="str">
        <f>IF(B860="","",IF(T860="?","⚠️ نوع غير معرف",T860&amp;TEXT(COUNTIFS($T$3:T860,T860),"000")))</f>
        <v/>
      </c>
      <c r="B860" s="38"/>
      <c r="C860" s="38"/>
      <c r="D860" s="39"/>
      <c r="E860" s="54"/>
      <c r="F860" s="41" t="str">
        <f t="shared" ca="1" si="52"/>
        <v/>
      </c>
      <c r="G860" s="42"/>
      <c r="H860" s="37"/>
      <c r="I860" s="43"/>
      <c r="J860" s="44" t="str">
        <f t="shared" si="53"/>
        <v/>
      </c>
      <c r="K860" s="45"/>
      <c r="L860" s="46" t="str">
        <f>IF(OR(K860="لم يدفع",B860=""),"",IF(K860="تأمين فقط",0,IF(K860="اشتراك 300",300,IF(F860&lt;14,IFERROR(VLOOKUP(SUBSTITUTE(SUBSTITUTE(H860,"~","~~"),"*","~*"),إعدادات_الأنواع!$A$4:$D$40,3,FALSE()),0),IFERROR(VLOOKUP(SUBSTITUTE(SUBSTITUTE(H860,"~","~~"),"*","~*"),إعدادات_الأنواع!$A$4:$D$40,4,FALSE()),0)))))</f>
        <v/>
      </c>
      <c r="M860" s="47" t="str">
        <f>IF(OR(K860="لم يدفع",B860=""),"",IFERROR(VLOOKUP(SUBSTITUTE(SUBSTITUTE(H860,"~","~~"),"*","~*"),إعدادات_الأنواع!$A$4:$E$40,5,FALSE()),0))</f>
        <v/>
      </c>
      <c r="N860" s="47" t="str">
        <f>IF(OR(K860="لم يدفع",K860="تأمين فقط",K860="اشتراك 300",B860=""),"",IFERROR(VLOOKUP(SUBSTITUTE(SUBSTITUTE(H860,"~","~~"),"*","~*"),إعدادات_الأنواع!$A$4:$F$40,6,FALSE()),0))</f>
        <v/>
      </c>
      <c r="O860" s="55" t="str">
        <f t="shared" si="54"/>
        <v/>
      </c>
      <c r="P860" s="48" t="str">
        <f t="shared" ca="1" si="55"/>
        <v/>
      </c>
      <c r="Q860" s="52"/>
      <c r="R860" s="49"/>
      <c r="S860" s="50" t="str">
        <f>IF(B860="","",COUNTA(التجديد!E860:E860))</f>
        <v/>
      </c>
      <c r="T860" s="51" t="str">
        <f>IF(B860="","",IFERROR(VLOOKUP(SUBSTITUTE(SUBSTITUTE(H860,"~","~~"),"*","~*"),إعدادات_الأنواع!$A$4:$B$40,2,FALSE()),"?"))</f>
        <v/>
      </c>
    </row>
    <row r="861" spans="1:20" ht="15" customHeight="1">
      <c r="A861" s="20" t="str">
        <f>IF(B861="","",IF(T861="?","⚠️ نوع غير معرف",T861&amp;TEXT(COUNTIFS($T$3:T861,T861),"000")))</f>
        <v/>
      </c>
      <c r="B861" s="38"/>
      <c r="C861" s="38"/>
      <c r="D861" s="39"/>
      <c r="E861" s="54"/>
      <c r="F861" s="41" t="str">
        <f t="shared" ca="1" si="52"/>
        <v/>
      </c>
      <c r="G861" s="42"/>
      <c r="H861" s="37"/>
      <c r="I861" s="43"/>
      <c r="J861" s="44" t="str">
        <f t="shared" si="53"/>
        <v/>
      </c>
      <c r="K861" s="45"/>
      <c r="L861" s="46" t="str">
        <f>IF(OR(K861="لم يدفع",B861=""),"",IF(K861="تأمين فقط",0,IF(K861="اشتراك 300",300,IF(F861&lt;14,IFERROR(VLOOKUP(SUBSTITUTE(SUBSTITUTE(H861,"~","~~"),"*","~*"),إعدادات_الأنواع!$A$4:$D$40,3,FALSE()),0),IFERROR(VLOOKUP(SUBSTITUTE(SUBSTITUTE(H861,"~","~~"),"*","~*"),إعدادات_الأنواع!$A$4:$D$40,4,FALSE()),0)))))</f>
        <v/>
      </c>
      <c r="M861" s="47" t="str">
        <f>IF(OR(K861="لم يدفع",B861=""),"",IFERROR(VLOOKUP(SUBSTITUTE(SUBSTITUTE(H861,"~","~~"),"*","~*"),إعدادات_الأنواع!$A$4:$E$40,5,FALSE()),0))</f>
        <v/>
      </c>
      <c r="N861" s="47" t="str">
        <f>IF(OR(K861="لم يدفع",K861="تأمين فقط",K861="اشتراك 300",B861=""),"",IFERROR(VLOOKUP(SUBSTITUTE(SUBSTITUTE(H861,"~","~~"),"*","~*"),إعدادات_الأنواع!$A$4:$F$40,6,FALSE()),0))</f>
        <v/>
      </c>
      <c r="O861" s="55" t="str">
        <f t="shared" si="54"/>
        <v/>
      </c>
      <c r="P861" s="48" t="str">
        <f t="shared" ca="1" si="55"/>
        <v/>
      </c>
      <c r="Q861" s="52"/>
      <c r="R861" s="49"/>
      <c r="S861" s="50" t="str">
        <f>IF(B861="","",COUNTA(التجديد!E861:E861))</f>
        <v/>
      </c>
      <c r="T861" s="51" t="str">
        <f>IF(B861="","",IFERROR(VLOOKUP(SUBSTITUTE(SUBSTITUTE(H861,"~","~~"),"*","~*"),إعدادات_الأنواع!$A$4:$B$40,2,FALSE()),"?"))</f>
        <v/>
      </c>
    </row>
    <row r="862" spans="1:20" ht="15" customHeight="1">
      <c r="A862" s="20" t="str">
        <f>IF(B862="","",IF(T862="?","⚠️ نوع غير معرف",T862&amp;TEXT(COUNTIFS($T$3:T862,T862),"000")))</f>
        <v/>
      </c>
      <c r="B862" s="38"/>
      <c r="C862" s="38"/>
      <c r="D862" s="39"/>
      <c r="E862" s="54"/>
      <c r="F862" s="41" t="str">
        <f t="shared" ca="1" si="52"/>
        <v/>
      </c>
      <c r="G862" s="42"/>
      <c r="H862" s="37"/>
      <c r="I862" s="43"/>
      <c r="J862" s="44" t="str">
        <f t="shared" si="53"/>
        <v/>
      </c>
      <c r="K862" s="45"/>
      <c r="L862" s="46" t="str">
        <f>IF(OR(K862="لم يدفع",B862=""),"",IF(K862="تأمين فقط",0,IF(K862="اشتراك 300",300,IF(F862&lt;14,IFERROR(VLOOKUP(SUBSTITUTE(SUBSTITUTE(H862,"~","~~"),"*","~*"),إعدادات_الأنواع!$A$4:$D$40,3,FALSE()),0),IFERROR(VLOOKUP(SUBSTITUTE(SUBSTITUTE(H862,"~","~~"),"*","~*"),إعدادات_الأنواع!$A$4:$D$40,4,FALSE()),0)))))</f>
        <v/>
      </c>
      <c r="M862" s="47" t="str">
        <f>IF(OR(K862="لم يدفع",B862=""),"",IFERROR(VLOOKUP(SUBSTITUTE(SUBSTITUTE(H862,"~","~~"),"*","~*"),إعدادات_الأنواع!$A$4:$E$40,5,FALSE()),0))</f>
        <v/>
      </c>
      <c r="N862" s="47" t="str">
        <f>IF(OR(K862="لم يدفع",K862="تأمين فقط",K862="اشتراك 300",B862=""),"",IFERROR(VLOOKUP(SUBSTITUTE(SUBSTITUTE(H862,"~","~~"),"*","~*"),إعدادات_الأنواع!$A$4:$F$40,6,FALSE()),0))</f>
        <v/>
      </c>
      <c r="O862" s="55" t="str">
        <f t="shared" si="54"/>
        <v/>
      </c>
      <c r="P862" s="48" t="str">
        <f t="shared" ca="1" si="55"/>
        <v/>
      </c>
      <c r="Q862" s="52"/>
      <c r="R862" s="49"/>
      <c r="S862" s="50" t="str">
        <f>IF(B862="","",COUNTA(التجديد!E862:E862))</f>
        <v/>
      </c>
      <c r="T862" s="51" t="str">
        <f>IF(B862="","",IFERROR(VLOOKUP(SUBSTITUTE(SUBSTITUTE(H862,"~","~~"),"*","~*"),إعدادات_الأنواع!$A$4:$B$40,2,FALSE()),"?"))</f>
        <v/>
      </c>
    </row>
    <row r="863" spans="1:20" ht="15" customHeight="1">
      <c r="A863" s="20" t="str">
        <f>IF(B863="","",IF(T863="?","⚠️ نوع غير معرف",T863&amp;TEXT(COUNTIFS($T$3:T863,T863),"000")))</f>
        <v/>
      </c>
      <c r="B863" s="38"/>
      <c r="C863" s="38"/>
      <c r="D863" s="39"/>
      <c r="E863" s="54"/>
      <c r="F863" s="41" t="str">
        <f t="shared" ca="1" si="52"/>
        <v/>
      </c>
      <c r="G863" s="42"/>
      <c r="H863" s="37"/>
      <c r="I863" s="43"/>
      <c r="J863" s="44" t="str">
        <f t="shared" si="53"/>
        <v/>
      </c>
      <c r="K863" s="45"/>
      <c r="L863" s="46" t="str">
        <f>IF(OR(K863="لم يدفع",B863=""),"",IF(K863="تأمين فقط",0,IF(K863="اشتراك 300",300,IF(F863&lt;14,IFERROR(VLOOKUP(SUBSTITUTE(SUBSTITUTE(H863,"~","~~"),"*","~*"),إعدادات_الأنواع!$A$4:$D$40,3,FALSE()),0),IFERROR(VLOOKUP(SUBSTITUTE(SUBSTITUTE(H863,"~","~~"),"*","~*"),إعدادات_الأنواع!$A$4:$D$40,4,FALSE()),0)))))</f>
        <v/>
      </c>
      <c r="M863" s="47" t="str">
        <f>IF(OR(K863="لم يدفع",B863=""),"",IFERROR(VLOOKUP(SUBSTITUTE(SUBSTITUTE(H863,"~","~~"),"*","~*"),إعدادات_الأنواع!$A$4:$E$40,5,FALSE()),0))</f>
        <v/>
      </c>
      <c r="N863" s="47" t="str">
        <f>IF(OR(K863="لم يدفع",K863="تأمين فقط",K863="اشتراك 300",B863=""),"",IFERROR(VLOOKUP(SUBSTITUTE(SUBSTITUTE(H863,"~","~~"),"*","~*"),إعدادات_الأنواع!$A$4:$F$40,6,FALSE()),0))</f>
        <v/>
      </c>
      <c r="O863" s="55" t="str">
        <f t="shared" si="54"/>
        <v/>
      </c>
      <c r="P863" s="48" t="str">
        <f t="shared" ca="1" si="55"/>
        <v/>
      </c>
      <c r="Q863" s="52"/>
      <c r="R863" s="49"/>
      <c r="S863" s="50" t="str">
        <f>IF(B863="","",COUNTA(التجديد!E863:E863))</f>
        <v/>
      </c>
      <c r="T863" s="51" t="str">
        <f>IF(B863="","",IFERROR(VLOOKUP(SUBSTITUTE(SUBSTITUTE(H863,"~","~~"),"*","~*"),إعدادات_الأنواع!$A$4:$B$40,2,FALSE()),"?"))</f>
        <v/>
      </c>
    </row>
    <row r="864" spans="1:20" ht="15" customHeight="1">
      <c r="A864" s="20" t="str">
        <f>IF(B864="","",IF(T864="?","⚠️ نوع غير معرف",T864&amp;TEXT(COUNTIFS($T$3:T864,T864),"000")))</f>
        <v/>
      </c>
      <c r="B864" s="38"/>
      <c r="C864" s="38"/>
      <c r="D864" s="39"/>
      <c r="E864" s="54"/>
      <c r="F864" s="41" t="str">
        <f t="shared" ca="1" si="52"/>
        <v/>
      </c>
      <c r="G864" s="42"/>
      <c r="H864" s="37"/>
      <c r="I864" s="43"/>
      <c r="J864" s="44" t="str">
        <f t="shared" si="53"/>
        <v/>
      </c>
      <c r="K864" s="45"/>
      <c r="L864" s="46" t="str">
        <f>IF(OR(K864="لم يدفع",B864=""),"",IF(K864="تأمين فقط",0,IF(K864="اشتراك 300",300,IF(F864&lt;14,IFERROR(VLOOKUP(SUBSTITUTE(SUBSTITUTE(H864,"~","~~"),"*","~*"),إعدادات_الأنواع!$A$4:$D$40,3,FALSE()),0),IFERROR(VLOOKUP(SUBSTITUTE(SUBSTITUTE(H864,"~","~~"),"*","~*"),إعدادات_الأنواع!$A$4:$D$40,4,FALSE()),0)))))</f>
        <v/>
      </c>
      <c r="M864" s="47" t="str">
        <f>IF(OR(K864="لم يدفع",B864=""),"",IFERROR(VLOOKUP(SUBSTITUTE(SUBSTITUTE(H864,"~","~~"),"*","~*"),إعدادات_الأنواع!$A$4:$E$40,5,FALSE()),0))</f>
        <v/>
      </c>
      <c r="N864" s="47" t="str">
        <f>IF(OR(K864="لم يدفع",K864="تأمين فقط",K864="اشتراك 300",B864=""),"",IFERROR(VLOOKUP(SUBSTITUTE(SUBSTITUTE(H864,"~","~~"),"*","~*"),إعدادات_الأنواع!$A$4:$F$40,6,FALSE()),0))</f>
        <v/>
      </c>
      <c r="O864" s="55" t="str">
        <f t="shared" si="54"/>
        <v/>
      </c>
      <c r="P864" s="48" t="str">
        <f t="shared" ca="1" si="55"/>
        <v/>
      </c>
      <c r="Q864" s="52"/>
      <c r="R864" s="49"/>
      <c r="S864" s="50" t="str">
        <f>IF(B864="","",COUNTA(التجديد!E864:E864))</f>
        <v/>
      </c>
      <c r="T864" s="51" t="str">
        <f>IF(B864="","",IFERROR(VLOOKUP(SUBSTITUTE(SUBSTITUTE(H864,"~","~~"),"*","~*"),إعدادات_الأنواع!$A$4:$B$40,2,FALSE()),"?"))</f>
        <v/>
      </c>
    </row>
    <row r="865" spans="1:20" ht="15" customHeight="1">
      <c r="A865" s="20" t="str">
        <f>IF(B865="","",IF(T865="?","⚠️ نوع غير معرف",T865&amp;TEXT(COUNTIFS($T$3:T865,T865),"000")))</f>
        <v/>
      </c>
      <c r="B865" s="38"/>
      <c r="C865" s="38"/>
      <c r="D865" s="39"/>
      <c r="E865" s="54"/>
      <c r="F865" s="41" t="str">
        <f t="shared" ca="1" si="52"/>
        <v/>
      </c>
      <c r="G865" s="42"/>
      <c r="H865" s="37"/>
      <c r="I865" s="43"/>
      <c r="J865" s="44" t="str">
        <f t="shared" si="53"/>
        <v/>
      </c>
      <c r="K865" s="45"/>
      <c r="L865" s="46" t="str">
        <f>IF(OR(K865="لم يدفع",B865=""),"",IF(K865="تأمين فقط",0,IF(K865="اشتراك 300",300,IF(F865&lt;14,IFERROR(VLOOKUP(SUBSTITUTE(SUBSTITUTE(H865,"~","~~"),"*","~*"),إعدادات_الأنواع!$A$4:$D$40,3,FALSE()),0),IFERROR(VLOOKUP(SUBSTITUTE(SUBSTITUTE(H865,"~","~~"),"*","~*"),إعدادات_الأنواع!$A$4:$D$40,4,FALSE()),0)))))</f>
        <v/>
      </c>
      <c r="M865" s="47" t="str">
        <f>IF(OR(K865="لم يدفع",B865=""),"",IFERROR(VLOOKUP(SUBSTITUTE(SUBSTITUTE(H865,"~","~~"),"*","~*"),إعدادات_الأنواع!$A$4:$E$40,5,FALSE()),0))</f>
        <v/>
      </c>
      <c r="N865" s="47" t="str">
        <f>IF(OR(K865="لم يدفع",K865="تأمين فقط",K865="اشتراك 300",B865=""),"",IFERROR(VLOOKUP(SUBSTITUTE(SUBSTITUTE(H865,"~","~~"),"*","~*"),إعدادات_الأنواع!$A$4:$F$40,6,FALSE()),0))</f>
        <v/>
      </c>
      <c r="O865" s="55" t="str">
        <f t="shared" si="54"/>
        <v/>
      </c>
      <c r="P865" s="48" t="str">
        <f t="shared" ca="1" si="55"/>
        <v/>
      </c>
      <c r="Q865" s="52"/>
      <c r="R865" s="49"/>
      <c r="S865" s="50" t="str">
        <f>IF(B865="","",COUNTA(التجديد!E865:E865))</f>
        <v/>
      </c>
      <c r="T865" s="51" t="str">
        <f>IF(B865="","",IFERROR(VLOOKUP(SUBSTITUTE(SUBSTITUTE(H865,"~","~~"),"*","~*"),إعدادات_الأنواع!$A$4:$B$40,2,FALSE()),"?"))</f>
        <v/>
      </c>
    </row>
    <row r="866" spans="1:20" ht="15" customHeight="1">
      <c r="A866" s="20" t="str">
        <f>IF(B866="","",IF(T866="?","⚠️ نوع غير معرف",T866&amp;TEXT(COUNTIFS($T$3:T866,T866),"000")))</f>
        <v/>
      </c>
      <c r="B866" s="38"/>
      <c r="C866" s="38"/>
      <c r="D866" s="39"/>
      <c r="E866" s="54"/>
      <c r="F866" s="41" t="str">
        <f t="shared" ca="1" si="52"/>
        <v/>
      </c>
      <c r="G866" s="42"/>
      <c r="H866" s="37"/>
      <c r="I866" s="43"/>
      <c r="J866" s="44" t="str">
        <f t="shared" si="53"/>
        <v/>
      </c>
      <c r="K866" s="45"/>
      <c r="L866" s="46" t="str">
        <f>IF(OR(K866="لم يدفع",B866=""),"",IF(K866="تأمين فقط",0,IF(K866="اشتراك 300",300,IF(F866&lt;14,IFERROR(VLOOKUP(SUBSTITUTE(SUBSTITUTE(H866,"~","~~"),"*","~*"),إعدادات_الأنواع!$A$4:$D$40,3,FALSE()),0),IFERROR(VLOOKUP(SUBSTITUTE(SUBSTITUTE(H866,"~","~~"),"*","~*"),إعدادات_الأنواع!$A$4:$D$40,4,FALSE()),0)))))</f>
        <v/>
      </c>
      <c r="M866" s="47" t="str">
        <f>IF(OR(K866="لم يدفع",B866=""),"",IFERROR(VLOOKUP(SUBSTITUTE(SUBSTITUTE(H866,"~","~~"),"*","~*"),إعدادات_الأنواع!$A$4:$E$40,5,FALSE()),0))</f>
        <v/>
      </c>
      <c r="N866" s="47" t="str">
        <f>IF(OR(K866="لم يدفع",K866="تأمين فقط",K866="اشتراك 300",B866=""),"",IFERROR(VLOOKUP(SUBSTITUTE(SUBSTITUTE(H866,"~","~~"),"*","~*"),إعدادات_الأنواع!$A$4:$F$40,6,FALSE()),0))</f>
        <v/>
      </c>
      <c r="O866" s="55" t="str">
        <f t="shared" si="54"/>
        <v/>
      </c>
      <c r="P866" s="48" t="str">
        <f t="shared" ca="1" si="55"/>
        <v/>
      </c>
      <c r="Q866" s="52"/>
      <c r="R866" s="49"/>
      <c r="S866" s="50" t="str">
        <f>IF(B866="","",COUNTA(التجديد!E866:E866))</f>
        <v/>
      </c>
      <c r="T866" s="51" t="str">
        <f>IF(B866="","",IFERROR(VLOOKUP(SUBSTITUTE(SUBSTITUTE(H866,"~","~~"),"*","~*"),إعدادات_الأنواع!$A$4:$B$40,2,FALSE()),"?"))</f>
        <v/>
      </c>
    </row>
    <row r="867" spans="1:20" ht="15" customHeight="1">
      <c r="A867" s="20" t="str">
        <f>IF(B867="","",IF(T867="?","⚠️ نوع غير معرف",T867&amp;TEXT(COUNTIFS($T$3:T867,T867),"000")))</f>
        <v/>
      </c>
      <c r="B867" s="38"/>
      <c r="C867" s="38"/>
      <c r="D867" s="39"/>
      <c r="E867" s="54"/>
      <c r="F867" s="41" t="str">
        <f t="shared" ca="1" si="52"/>
        <v/>
      </c>
      <c r="G867" s="42"/>
      <c r="H867" s="37"/>
      <c r="I867" s="43"/>
      <c r="J867" s="44" t="str">
        <f t="shared" si="53"/>
        <v/>
      </c>
      <c r="K867" s="45"/>
      <c r="L867" s="46" t="str">
        <f>IF(OR(K867="لم يدفع",B867=""),"",IF(K867="تأمين فقط",0,IF(K867="اشتراك 300",300,IF(F867&lt;14,IFERROR(VLOOKUP(SUBSTITUTE(SUBSTITUTE(H867,"~","~~"),"*","~*"),إعدادات_الأنواع!$A$4:$D$40,3,FALSE()),0),IFERROR(VLOOKUP(SUBSTITUTE(SUBSTITUTE(H867,"~","~~"),"*","~*"),إعدادات_الأنواع!$A$4:$D$40,4,FALSE()),0)))))</f>
        <v/>
      </c>
      <c r="M867" s="47" t="str">
        <f>IF(OR(K867="لم يدفع",B867=""),"",IFERROR(VLOOKUP(SUBSTITUTE(SUBSTITUTE(H867,"~","~~"),"*","~*"),إعدادات_الأنواع!$A$4:$E$40,5,FALSE()),0))</f>
        <v/>
      </c>
      <c r="N867" s="47" t="str">
        <f>IF(OR(K867="لم يدفع",K867="تأمين فقط",K867="اشتراك 300",B867=""),"",IFERROR(VLOOKUP(SUBSTITUTE(SUBSTITUTE(H867,"~","~~"),"*","~*"),إعدادات_الأنواع!$A$4:$F$40,6,FALSE()),0))</f>
        <v/>
      </c>
      <c r="O867" s="55" t="str">
        <f t="shared" si="54"/>
        <v/>
      </c>
      <c r="P867" s="48" t="str">
        <f t="shared" ca="1" si="55"/>
        <v/>
      </c>
      <c r="Q867" s="52"/>
      <c r="R867" s="49"/>
      <c r="S867" s="50" t="str">
        <f>IF(B867="","",COUNTA(التجديد!E867:E867))</f>
        <v/>
      </c>
      <c r="T867" s="51" t="str">
        <f>IF(B867="","",IFERROR(VLOOKUP(SUBSTITUTE(SUBSTITUTE(H867,"~","~~"),"*","~*"),إعدادات_الأنواع!$A$4:$B$40,2,FALSE()),"?"))</f>
        <v/>
      </c>
    </row>
    <row r="868" spans="1:20" ht="15" customHeight="1">
      <c r="A868" s="20" t="str">
        <f>IF(B868="","",IF(T868="?","⚠️ نوع غير معرف",T868&amp;TEXT(COUNTIFS($T$3:T868,T868),"000")))</f>
        <v/>
      </c>
      <c r="B868" s="38"/>
      <c r="C868" s="38"/>
      <c r="D868" s="39"/>
      <c r="E868" s="54"/>
      <c r="F868" s="41" t="str">
        <f t="shared" ca="1" si="52"/>
        <v/>
      </c>
      <c r="G868" s="42"/>
      <c r="H868" s="37"/>
      <c r="I868" s="43"/>
      <c r="J868" s="44" t="str">
        <f t="shared" si="53"/>
        <v/>
      </c>
      <c r="K868" s="45"/>
      <c r="L868" s="46" t="str">
        <f>IF(OR(K868="لم يدفع",B868=""),"",IF(K868="تأمين فقط",0,IF(K868="اشتراك 300",300,IF(F868&lt;14,IFERROR(VLOOKUP(SUBSTITUTE(SUBSTITUTE(H868,"~","~~"),"*","~*"),إعدادات_الأنواع!$A$4:$D$40,3,FALSE()),0),IFERROR(VLOOKUP(SUBSTITUTE(SUBSTITUTE(H868,"~","~~"),"*","~*"),إعدادات_الأنواع!$A$4:$D$40,4,FALSE()),0)))))</f>
        <v/>
      </c>
      <c r="M868" s="47" t="str">
        <f>IF(OR(K868="لم يدفع",B868=""),"",IFERROR(VLOOKUP(SUBSTITUTE(SUBSTITUTE(H868,"~","~~"),"*","~*"),إعدادات_الأنواع!$A$4:$E$40,5,FALSE()),0))</f>
        <v/>
      </c>
      <c r="N868" s="47" t="str">
        <f>IF(OR(K868="لم يدفع",K868="تأمين فقط",K868="اشتراك 300",B868=""),"",IFERROR(VLOOKUP(SUBSTITUTE(SUBSTITUTE(H868,"~","~~"),"*","~*"),إعدادات_الأنواع!$A$4:$F$40,6,FALSE()),0))</f>
        <v/>
      </c>
      <c r="O868" s="55" t="str">
        <f t="shared" si="54"/>
        <v/>
      </c>
      <c r="P868" s="48" t="str">
        <f t="shared" ca="1" si="55"/>
        <v/>
      </c>
      <c r="Q868" s="52"/>
      <c r="R868" s="49"/>
      <c r="S868" s="50" t="str">
        <f>IF(B868="","",COUNTA(التجديد!E868:E868))</f>
        <v/>
      </c>
      <c r="T868" s="51" t="str">
        <f>IF(B868="","",IFERROR(VLOOKUP(SUBSTITUTE(SUBSTITUTE(H868,"~","~~"),"*","~*"),إعدادات_الأنواع!$A$4:$B$40,2,FALSE()),"?"))</f>
        <v/>
      </c>
    </row>
    <row r="869" spans="1:20" ht="15" customHeight="1">
      <c r="A869" s="20" t="str">
        <f>IF(B869="","",IF(T869="?","⚠️ نوع غير معرف",T869&amp;TEXT(COUNTIFS($T$3:T869,T869),"000")))</f>
        <v/>
      </c>
      <c r="B869" s="38"/>
      <c r="C869" s="38"/>
      <c r="D869" s="39"/>
      <c r="E869" s="54"/>
      <c r="F869" s="41" t="str">
        <f t="shared" ca="1" si="52"/>
        <v/>
      </c>
      <c r="G869" s="42"/>
      <c r="H869" s="37"/>
      <c r="I869" s="43"/>
      <c r="J869" s="44" t="str">
        <f t="shared" si="53"/>
        <v/>
      </c>
      <c r="K869" s="45"/>
      <c r="L869" s="46" t="str">
        <f>IF(OR(K869="لم يدفع",B869=""),"",IF(K869="تأمين فقط",0,IF(K869="اشتراك 300",300,IF(F869&lt;14,IFERROR(VLOOKUP(SUBSTITUTE(SUBSTITUTE(H869,"~","~~"),"*","~*"),إعدادات_الأنواع!$A$4:$D$40,3,FALSE()),0),IFERROR(VLOOKUP(SUBSTITUTE(SUBSTITUTE(H869,"~","~~"),"*","~*"),إعدادات_الأنواع!$A$4:$D$40,4,FALSE()),0)))))</f>
        <v/>
      </c>
      <c r="M869" s="47" t="str">
        <f>IF(OR(K869="لم يدفع",B869=""),"",IFERROR(VLOOKUP(SUBSTITUTE(SUBSTITUTE(H869,"~","~~"),"*","~*"),إعدادات_الأنواع!$A$4:$E$40,5,FALSE()),0))</f>
        <v/>
      </c>
      <c r="N869" s="47" t="str">
        <f>IF(OR(K869="لم يدفع",K869="تأمين فقط",K869="اشتراك 300",B869=""),"",IFERROR(VLOOKUP(SUBSTITUTE(SUBSTITUTE(H869,"~","~~"),"*","~*"),إعدادات_الأنواع!$A$4:$F$40,6,FALSE()),0))</f>
        <v/>
      </c>
      <c r="O869" s="55" t="str">
        <f t="shared" si="54"/>
        <v/>
      </c>
      <c r="P869" s="48" t="str">
        <f t="shared" ca="1" si="55"/>
        <v/>
      </c>
      <c r="Q869" s="52"/>
      <c r="R869" s="49"/>
      <c r="S869" s="50" t="str">
        <f>IF(B869="","",COUNTA(التجديد!E869:E869))</f>
        <v/>
      </c>
      <c r="T869" s="51" t="str">
        <f>IF(B869="","",IFERROR(VLOOKUP(SUBSTITUTE(SUBSTITUTE(H869,"~","~~"),"*","~*"),إعدادات_الأنواع!$A$4:$B$40,2,FALSE()),"?"))</f>
        <v/>
      </c>
    </row>
    <row r="870" spans="1:20" ht="15" customHeight="1">
      <c r="A870" s="20" t="str">
        <f>IF(B870="","",IF(T870="?","⚠️ نوع غير معرف",T870&amp;TEXT(COUNTIFS($T$3:T870,T870),"000")))</f>
        <v/>
      </c>
      <c r="B870" s="38"/>
      <c r="C870" s="38"/>
      <c r="D870" s="39"/>
      <c r="E870" s="54"/>
      <c r="F870" s="41" t="str">
        <f t="shared" ca="1" si="52"/>
        <v/>
      </c>
      <c r="G870" s="42"/>
      <c r="H870" s="37"/>
      <c r="I870" s="43"/>
      <c r="J870" s="44" t="str">
        <f t="shared" si="53"/>
        <v/>
      </c>
      <c r="K870" s="45"/>
      <c r="L870" s="46" t="str">
        <f>IF(OR(K870="لم يدفع",B870=""),"",IF(K870="تأمين فقط",0,IF(K870="اشتراك 300",300,IF(F870&lt;14,IFERROR(VLOOKUP(SUBSTITUTE(SUBSTITUTE(H870,"~","~~"),"*","~*"),إعدادات_الأنواع!$A$4:$D$40,3,FALSE()),0),IFERROR(VLOOKUP(SUBSTITUTE(SUBSTITUTE(H870,"~","~~"),"*","~*"),إعدادات_الأنواع!$A$4:$D$40,4,FALSE()),0)))))</f>
        <v/>
      </c>
      <c r="M870" s="47" t="str">
        <f>IF(OR(K870="لم يدفع",B870=""),"",IFERROR(VLOOKUP(SUBSTITUTE(SUBSTITUTE(H870,"~","~~"),"*","~*"),إعدادات_الأنواع!$A$4:$E$40,5,FALSE()),0))</f>
        <v/>
      </c>
      <c r="N870" s="47" t="str">
        <f>IF(OR(K870="لم يدفع",K870="تأمين فقط",K870="اشتراك 300",B870=""),"",IFERROR(VLOOKUP(SUBSTITUTE(SUBSTITUTE(H870,"~","~~"),"*","~*"),إعدادات_الأنواع!$A$4:$F$40,6,FALSE()),0))</f>
        <v/>
      </c>
      <c r="O870" s="55" t="str">
        <f t="shared" si="54"/>
        <v/>
      </c>
      <c r="P870" s="48" t="str">
        <f t="shared" ca="1" si="55"/>
        <v/>
      </c>
      <c r="Q870" s="52"/>
      <c r="R870" s="49"/>
      <c r="S870" s="50" t="str">
        <f>IF(B870="","",COUNTA(التجديد!E870:E870))</f>
        <v/>
      </c>
      <c r="T870" s="51" t="str">
        <f>IF(B870="","",IFERROR(VLOOKUP(SUBSTITUTE(SUBSTITUTE(H870,"~","~~"),"*","~*"),إعدادات_الأنواع!$A$4:$B$40,2,FALSE()),"?"))</f>
        <v/>
      </c>
    </row>
    <row r="871" spans="1:20" ht="15" customHeight="1">
      <c r="A871" s="20" t="str">
        <f>IF(B871="","",IF(T871="?","⚠️ نوع غير معرف",T871&amp;TEXT(COUNTIFS($T$3:T871,T871),"000")))</f>
        <v/>
      </c>
      <c r="B871" s="38"/>
      <c r="C871" s="38"/>
      <c r="D871" s="39"/>
      <c r="E871" s="54"/>
      <c r="F871" s="41" t="str">
        <f t="shared" ca="1" si="52"/>
        <v/>
      </c>
      <c r="G871" s="42"/>
      <c r="H871" s="37"/>
      <c r="I871" s="43"/>
      <c r="J871" s="44" t="str">
        <f t="shared" si="53"/>
        <v/>
      </c>
      <c r="K871" s="45"/>
      <c r="L871" s="46" t="str">
        <f>IF(OR(K871="لم يدفع",B871=""),"",IF(K871="تأمين فقط",0,IF(K871="اشتراك 300",300,IF(F871&lt;14,IFERROR(VLOOKUP(SUBSTITUTE(SUBSTITUTE(H871,"~","~~"),"*","~*"),إعدادات_الأنواع!$A$4:$D$40,3,FALSE()),0),IFERROR(VLOOKUP(SUBSTITUTE(SUBSTITUTE(H871,"~","~~"),"*","~*"),إعدادات_الأنواع!$A$4:$D$40,4,FALSE()),0)))))</f>
        <v/>
      </c>
      <c r="M871" s="47" t="str">
        <f>IF(OR(K871="لم يدفع",B871=""),"",IFERROR(VLOOKUP(SUBSTITUTE(SUBSTITUTE(H871,"~","~~"),"*","~*"),إعدادات_الأنواع!$A$4:$E$40,5,FALSE()),0))</f>
        <v/>
      </c>
      <c r="N871" s="47" t="str">
        <f>IF(OR(K871="لم يدفع",K871="تأمين فقط",K871="اشتراك 300",B871=""),"",IFERROR(VLOOKUP(SUBSTITUTE(SUBSTITUTE(H871,"~","~~"),"*","~*"),إعدادات_الأنواع!$A$4:$F$40,6,FALSE()),0))</f>
        <v/>
      </c>
      <c r="O871" s="55" t="str">
        <f t="shared" si="54"/>
        <v/>
      </c>
      <c r="P871" s="48" t="str">
        <f t="shared" ca="1" si="55"/>
        <v/>
      </c>
      <c r="Q871" s="52"/>
      <c r="R871" s="49"/>
      <c r="S871" s="50" t="str">
        <f>IF(B871="","",COUNTA(التجديد!E871:E871))</f>
        <v/>
      </c>
      <c r="T871" s="51" t="str">
        <f>IF(B871="","",IFERROR(VLOOKUP(SUBSTITUTE(SUBSTITUTE(H871,"~","~~"),"*","~*"),إعدادات_الأنواع!$A$4:$B$40,2,FALSE()),"?"))</f>
        <v/>
      </c>
    </row>
    <row r="872" spans="1:20" ht="15" customHeight="1">
      <c r="A872" s="20" t="str">
        <f>IF(B872="","",IF(T872="?","⚠️ نوع غير معرف",T872&amp;TEXT(COUNTIFS($T$3:T872,T872),"000")))</f>
        <v/>
      </c>
      <c r="B872" s="38"/>
      <c r="C872" s="38"/>
      <c r="D872" s="39"/>
      <c r="E872" s="54"/>
      <c r="F872" s="41" t="str">
        <f t="shared" ca="1" si="52"/>
        <v/>
      </c>
      <c r="G872" s="42"/>
      <c r="H872" s="37"/>
      <c r="I872" s="43"/>
      <c r="J872" s="44" t="str">
        <f t="shared" si="53"/>
        <v/>
      </c>
      <c r="K872" s="45"/>
      <c r="L872" s="46" t="str">
        <f>IF(OR(K872="لم يدفع",B872=""),"",IF(K872="تأمين فقط",0,IF(K872="اشتراك 300",300,IF(F872&lt;14,IFERROR(VLOOKUP(SUBSTITUTE(SUBSTITUTE(H872,"~","~~"),"*","~*"),إعدادات_الأنواع!$A$4:$D$40,3,FALSE()),0),IFERROR(VLOOKUP(SUBSTITUTE(SUBSTITUTE(H872,"~","~~"),"*","~*"),إعدادات_الأنواع!$A$4:$D$40,4,FALSE()),0)))))</f>
        <v/>
      </c>
      <c r="M872" s="47" t="str">
        <f>IF(OR(K872="لم يدفع",B872=""),"",IFERROR(VLOOKUP(SUBSTITUTE(SUBSTITUTE(H872,"~","~~"),"*","~*"),إعدادات_الأنواع!$A$4:$E$40,5,FALSE()),0))</f>
        <v/>
      </c>
      <c r="N872" s="47" t="str">
        <f>IF(OR(K872="لم يدفع",K872="تأمين فقط",K872="اشتراك 300",B872=""),"",IFERROR(VLOOKUP(SUBSTITUTE(SUBSTITUTE(H872,"~","~~"),"*","~*"),إعدادات_الأنواع!$A$4:$F$40,6,FALSE()),0))</f>
        <v/>
      </c>
      <c r="O872" s="55" t="str">
        <f t="shared" si="54"/>
        <v/>
      </c>
      <c r="P872" s="48" t="str">
        <f t="shared" ca="1" si="55"/>
        <v/>
      </c>
      <c r="Q872" s="52"/>
      <c r="R872" s="49"/>
      <c r="S872" s="50" t="str">
        <f>IF(B872="","",COUNTA(التجديد!E872:E872))</f>
        <v/>
      </c>
      <c r="T872" s="51" t="str">
        <f>IF(B872="","",IFERROR(VLOOKUP(SUBSTITUTE(SUBSTITUTE(H872,"~","~~"),"*","~*"),إعدادات_الأنواع!$A$4:$B$40,2,FALSE()),"?"))</f>
        <v/>
      </c>
    </row>
    <row r="873" spans="1:20" ht="15" customHeight="1">
      <c r="A873" s="20" t="str">
        <f>IF(B873="","",IF(T873="?","⚠️ نوع غير معرف",T873&amp;TEXT(COUNTIFS($T$3:T873,T873),"000")))</f>
        <v/>
      </c>
      <c r="B873" s="38"/>
      <c r="C873" s="38"/>
      <c r="D873" s="39"/>
      <c r="E873" s="54"/>
      <c r="F873" s="41" t="str">
        <f t="shared" ca="1" si="52"/>
        <v/>
      </c>
      <c r="G873" s="42"/>
      <c r="H873" s="37"/>
      <c r="I873" s="43"/>
      <c r="J873" s="44" t="str">
        <f t="shared" si="53"/>
        <v/>
      </c>
      <c r="K873" s="45"/>
      <c r="L873" s="46" t="str">
        <f>IF(OR(K873="لم يدفع",B873=""),"",IF(K873="تأمين فقط",0,IF(K873="اشتراك 300",300,IF(F873&lt;14,IFERROR(VLOOKUP(SUBSTITUTE(SUBSTITUTE(H873,"~","~~"),"*","~*"),إعدادات_الأنواع!$A$4:$D$40,3,FALSE()),0),IFERROR(VLOOKUP(SUBSTITUTE(SUBSTITUTE(H873,"~","~~"),"*","~*"),إعدادات_الأنواع!$A$4:$D$40,4,FALSE()),0)))))</f>
        <v/>
      </c>
      <c r="M873" s="47" t="str">
        <f>IF(OR(K873="لم يدفع",B873=""),"",IFERROR(VLOOKUP(SUBSTITUTE(SUBSTITUTE(H873,"~","~~"),"*","~*"),إعدادات_الأنواع!$A$4:$E$40,5,FALSE()),0))</f>
        <v/>
      </c>
      <c r="N873" s="47" t="str">
        <f>IF(OR(K873="لم يدفع",K873="تأمين فقط",K873="اشتراك 300",B873=""),"",IFERROR(VLOOKUP(SUBSTITUTE(SUBSTITUTE(H873,"~","~~"),"*","~*"),إعدادات_الأنواع!$A$4:$F$40,6,FALSE()),0))</f>
        <v/>
      </c>
      <c r="O873" s="55" t="str">
        <f t="shared" si="54"/>
        <v/>
      </c>
      <c r="P873" s="48" t="str">
        <f t="shared" ca="1" si="55"/>
        <v/>
      </c>
      <c r="Q873" s="52"/>
      <c r="R873" s="49"/>
      <c r="S873" s="50" t="str">
        <f>IF(B873="","",COUNTA(التجديد!E873:E873))</f>
        <v/>
      </c>
      <c r="T873" s="51" t="str">
        <f>IF(B873="","",IFERROR(VLOOKUP(SUBSTITUTE(SUBSTITUTE(H873,"~","~~"),"*","~*"),إعدادات_الأنواع!$A$4:$B$40,2,FALSE()),"?"))</f>
        <v/>
      </c>
    </row>
    <row r="874" spans="1:20" ht="15" customHeight="1">
      <c r="A874" s="20" t="str">
        <f>IF(B874="","",IF(T874="?","⚠️ نوع غير معرف",T874&amp;TEXT(COUNTIFS($T$3:T874,T874),"000")))</f>
        <v/>
      </c>
      <c r="B874" s="38"/>
      <c r="C874" s="38"/>
      <c r="D874" s="39"/>
      <c r="E874" s="54"/>
      <c r="F874" s="41" t="str">
        <f t="shared" ca="1" si="52"/>
        <v/>
      </c>
      <c r="G874" s="42"/>
      <c r="H874" s="37"/>
      <c r="I874" s="43"/>
      <c r="J874" s="44" t="str">
        <f t="shared" si="53"/>
        <v/>
      </c>
      <c r="K874" s="45"/>
      <c r="L874" s="46" t="str">
        <f>IF(OR(K874="لم يدفع",B874=""),"",IF(K874="تأمين فقط",0,IF(K874="اشتراك 300",300,IF(F874&lt;14,IFERROR(VLOOKUP(SUBSTITUTE(SUBSTITUTE(H874,"~","~~"),"*","~*"),إعدادات_الأنواع!$A$4:$D$40,3,FALSE()),0),IFERROR(VLOOKUP(SUBSTITUTE(SUBSTITUTE(H874,"~","~~"),"*","~*"),إعدادات_الأنواع!$A$4:$D$40,4,FALSE()),0)))))</f>
        <v/>
      </c>
      <c r="M874" s="47" t="str">
        <f>IF(OR(K874="لم يدفع",B874=""),"",IFERROR(VLOOKUP(SUBSTITUTE(SUBSTITUTE(H874,"~","~~"),"*","~*"),إعدادات_الأنواع!$A$4:$E$40,5,FALSE()),0))</f>
        <v/>
      </c>
      <c r="N874" s="47" t="str">
        <f>IF(OR(K874="لم يدفع",K874="تأمين فقط",K874="اشتراك 300",B874=""),"",IFERROR(VLOOKUP(SUBSTITUTE(SUBSTITUTE(H874,"~","~~"),"*","~*"),إعدادات_الأنواع!$A$4:$F$40,6,FALSE()),0))</f>
        <v/>
      </c>
      <c r="O874" s="55" t="str">
        <f t="shared" si="54"/>
        <v/>
      </c>
      <c r="P874" s="48" t="str">
        <f t="shared" ca="1" si="55"/>
        <v/>
      </c>
      <c r="Q874" s="52"/>
      <c r="R874" s="49"/>
      <c r="S874" s="50" t="str">
        <f>IF(B874="","",COUNTA(التجديد!E874:E874))</f>
        <v/>
      </c>
      <c r="T874" s="51" t="str">
        <f>IF(B874="","",IFERROR(VLOOKUP(SUBSTITUTE(SUBSTITUTE(H874,"~","~~"),"*","~*"),إعدادات_الأنواع!$A$4:$B$40,2,FALSE()),"?"))</f>
        <v/>
      </c>
    </row>
    <row r="875" spans="1:20" ht="15" customHeight="1">
      <c r="A875" s="20" t="str">
        <f>IF(B875="","",IF(T875="?","⚠️ نوع غير معرف",T875&amp;TEXT(COUNTIFS($T$3:T875,T875),"000")))</f>
        <v/>
      </c>
      <c r="B875" s="38"/>
      <c r="C875" s="38"/>
      <c r="D875" s="39"/>
      <c r="E875" s="54"/>
      <c r="F875" s="41" t="str">
        <f t="shared" ca="1" si="52"/>
        <v/>
      </c>
      <c r="G875" s="42"/>
      <c r="H875" s="37"/>
      <c r="I875" s="43"/>
      <c r="J875" s="44" t="str">
        <f t="shared" si="53"/>
        <v/>
      </c>
      <c r="K875" s="45"/>
      <c r="L875" s="46" t="str">
        <f>IF(OR(K875="لم يدفع",B875=""),"",IF(K875="تأمين فقط",0,IF(K875="اشتراك 300",300,IF(F875&lt;14,IFERROR(VLOOKUP(SUBSTITUTE(SUBSTITUTE(H875,"~","~~"),"*","~*"),إعدادات_الأنواع!$A$4:$D$40,3,FALSE()),0),IFERROR(VLOOKUP(SUBSTITUTE(SUBSTITUTE(H875,"~","~~"),"*","~*"),إعدادات_الأنواع!$A$4:$D$40,4,FALSE()),0)))))</f>
        <v/>
      </c>
      <c r="M875" s="47" t="str">
        <f>IF(OR(K875="لم يدفع",B875=""),"",IFERROR(VLOOKUP(SUBSTITUTE(SUBSTITUTE(H875,"~","~~"),"*","~*"),إعدادات_الأنواع!$A$4:$E$40,5,FALSE()),0))</f>
        <v/>
      </c>
      <c r="N875" s="47" t="str">
        <f>IF(OR(K875="لم يدفع",K875="تأمين فقط",K875="اشتراك 300",B875=""),"",IFERROR(VLOOKUP(SUBSTITUTE(SUBSTITUTE(H875,"~","~~"),"*","~*"),إعدادات_الأنواع!$A$4:$F$40,6,FALSE()),0))</f>
        <v/>
      </c>
      <c r="O875" s="55" t="str">
        <f t="shared" si="54"/>
        <v/>
      </c>
      <c r="P875" s="48" t="str">
        <f t="shared" ca="1" si="55"/>
        <v/>
      </c>
      <c r="Q875" s="52"/>
      <c r="R875" s="49"/>
      <c r="S875" s="50" t="str">
        <f>IF(B875="","",COUNTA(التجديد!E875:E875))</f>
        <v/>
      </c>
      <c r="T875" s="51" t="str">
        <f>IF(B875="","",IFERROR(VLOOKUP(SUBSTITUTE(SUBSTITUTE(H875,"~","~~"),"*","~*"),إعدادات_الأنواع!$A$4:$B$40,2,FALSE()),"?"))</f>
        <v/>
      </c>
    </row>
    <row r="876" spans="1:20" ht="15" customHeight="1">
      <c r="A876" s="20" t="str">
        <f>IF(B876="","",IF(T876="?","⚠️ نوع غير معرف",T876&amp;TEXT(COUNTIFS($T$3:T876,T876),"000")))</f>
        <v/>
      </c>
      <c r="B876" s="38"/>
      <c r="C876" s="38"/>
      <c r="D876" s="39"/>
      <c r="E876" s="54"/>
      <c r="F876" s="41" t="str">
        <f t="shared" ca="1" si="52"/>
        <v/>
      </c>
      <c r="G876" s="42"/>
      <c r="H876" s="37"/>
      <c r="I876" s="43"/>
      <c r="J876" s="44" t="str">
        <f t="shared" si="53"/>
        <v/>
      </c>
      <c r="K876" s="45"/>
      <c r="L876" s="46" t="str">
        <f>IF(OR(K876="لم يدفع",B876=""),"",IF(K876="تأمين فقط",0,IF(K876="اشتراك 300",300,IF(F876&lt;14,IFERROR(VLOOKUP(SUBSTITUTE(SUBSTITUTE(H876,"~","~~"),"*","~*"),إعدادات_الأنواع!$A$4:$D$40,3,FALSE()),0),IFERROR(VLOOKUP(SUBSTITUTE(SUBSTITUTE(H876,"~","~~"),"*","~*"),إعدادات_الأنواع!$A$4:$D$40,4,FALSE()),0)))))</f>
        <v/>
      </c>
      <c r="M876" s="47" t="str">
        <f>IF(OR(K876="لم يدفع",B876=""),"",IFERROR(VLOOKUP(SUBSTITUTE(SUBSTITUTE(H876,"~","~~"),"*","~*"),إعدادات_الأنواع!$A$4:$E$40,5,FALSE()),0))</f>
        <v/>
      </c>
      <c r="N876" s="47" t="str">
        <f>IF(OR(K876="لم يدفع",K876="تأمين فقط",K876="اشتراك 300",B876=""),"",IFERROR(VLOOKUP(SUBSTITUTE(SUBSTITUTE(H876,"~","~~"),"*","~*"),إعدادات_الأنواع!$A$4:$F$40,6,FALSE()),0))</f>
        <v/>
      </c>
      <c r="O876" s="55" t="str">
        <f t="shared" si="54"/>
        <v/>
      </c>
      <c r="P876" s="48" t="str">
        <f t="shared" ca="1" si="55"/>
        <v/>
      </c>
      <c r="Q876" s="52"/>
      <c r="R876" s="49"/>
      <c r="S876" s="50" t="str">
        <f>IF(B876="","",COUNTA(التجديد!E876:E876))</f>
        <v/>
      </c>
      <c r="T876" s="51" t="str">
        <f>IF(B876="","",IFERROR(VLOOKUP(SUBSTITUTE(SUBSTITUTE(H876,"~","~~"),"*","~*"),إعدادات_الأنواع!$A$4:$B$40,2,FALSE()),"?"))</f>
        <v/>
      </c>
    </row>
    <row r="877" spans="1:20" ht="15" customHeight="1">
      <c r="A877" s="20" t="str">
        <f>IF(B877="","",IF(T877="?","⚠️ نوع غير معرف",T877&amp;TEXT(COUNTIFS($T$3:T877,T877),"000")))</f>
        <v/>
      </c>
      <c r="B877" s="38"/>
      <c r="C877" s="38"/>
      <c r="D877" s="39"/>
      <c r="E877" s="54"/>
      <c r="F877" s="41" t="str">
        <f t="shared" ca="1" si="52"/>
        <v/>
      </c>
      <c r="G877" s="42"/>
      <c r="H877" s="37"/>
      <c r="I877" s="43"/>
      <c r="J877" s="44" t="str">
        <f t="shared" si="53"/>
        <v/>
      </c>
      <c r="K877" s="45"/>
      <c r="L877" s="46" t="str">
        <f>IF(OR(K877="لم يدفع",B877=""),"",IF(K877="تأمين فقط",0,IF(K877="اشتراك 300",300,IF(F877&lt;14,IFERROR(VLOOKUP(SUBSTITUTE(SUBSTITUTE(H877,"~","~~"),"*","~*"),إعدادات_الأنواع!$A$4:$D$40,3,FALSE()),0),IFERROR(VLOOKUP(SUBSTITUTE(SUBSTITUTE(H877,"~","~~"),"*","~*"),إعدادات_الأنواع!$A$4:$D$40,4,FALSE()),0)))))</f>
        <v/>
      </c>
      <c r="M877" s="47" t="str">
        <f>IF(OR(K877="لم يدفع",B877=""),"",IFERROR(VLOOKUP(SUBSTITUTE(SUBSTITUTE(H877,"~","~~"),"*","~*"),إعدادات_الأنواع!$A$4:$E$40,5,FALSE()),0))</f>
        <v/>
      </c>
      <c r="N877" s="47" t="str">
        <f>IF(OR(K877="لم يدفع",K877="تأمين فقط",K877="اشتراك 300",B877=""),"",IFERROR(VLOOKUP(SUBSTITUTE(SUBSTITUTE(H877,"~","~~"),"*","~*"),إعدادات_الأنواع!$A$4:$F$40,6,FALSE()),0))</f>
        <v/>
      </c>
      <c r="O877" s="55" t="str">
        <f t="shared" si="54"/>
        <v/>
      </c>
      <c r="P877" s="48" t="str">
        <f t="shared" ca="1" si="55"/>
        <v/>
      </c>
      <c r="Q877" s="52"/>
      <c r="R877" s="49"/>
      <c r="S877" s="50" t="str">
        <f>IF(B877="","",COUNTA(التجديد!E877:E877))</f>
        <v/>
      </c>
      <c r="T877" s="51" t="str">
        <f>IF(B877="","",IFERROR(VLOOKUP(SUBSTITUTE(SUBSTITUTE(H877,"~","~~"),"*","~*"),إعدادات_الأنواع!$A$4:$B$40,2,FALSE()),"?"))</f>
        <v/>
      </c>
    </row>
    <row r="878" spans="1:20" ht="15" customHeight="1">
      <c r="A878" s="20" t="str">
        <f>IF(B878="","",IF(T878="?","⚠️ نوع غير معرف",T878&amp;TEXT(COUNTIFS($T$3:T878,T878),"000")))</f>
        <v/>
      </c>
      <c r="B878" s="38"/>
      <c r="C878" s="38"/>
      <c r="D878" s="39"/>
      <c r="E878" s="54"/>
      <c r="F878" s="41" t="str">
        <f t="shared" ca="1" si="52"/>
        <v/>
      </c>
      <c r="G878" s="42"/>
      <c r="H878" s="37"/>
      <c r="I878" s="43"/>
      <c r="J878" s="44" t="str">
        <f t="shared" si="53"/>
        <v/>
      </c>
      <c r="K878" s="45"/>
      <c r="L878" s="46" t="str">
        <f>IF(OR(K878="لم يدفع",B878=""),"",IF(K878="تأمين فقط",0,IF(K878="اشتراك 300",300,IF(F878&lt;14,IFERROR(VLOOKUP(SUBSTITUTE(SUBSTITUTE(H878,"~","~~"),"*","~*"),إعدادات_الأنواع!$A$4:$D$40,3,FALSE()),0),IFERROR(VLOOKUP(SUBSTITUTE(SUBSTITUTE(H878,"~","~~"),"*","~*"),إعدادات_الأنواع!$A$4:$D$40,4,FALSE()),0)))))</f>
        <v/>
      </c>
      <c r="M878" s="47" t="str">
        <f>IF(OR(K878="لم يدفع",B878=""),"",IFERROR(VLOOKUP(SUBSTITUTE(SUBSTITUTE(H878,"~","~~"),"*","~*"),إعدادات_الأنواع!$A$4:$E$40,5,FALSE()),0))</f>
        <v/>
      </c>
      <c r="N878" s="47" t="str">
        <f>IF(OR(K878="لم يدفع",K878="تأمين فقط",K878="اشتراك 300",B878=""),"",IFERROR(VLOOKUP(SUBSTITUTE(SUBSTITUTE(H878,"~","~~"),"*","~*"),إعدادات_الأنواع!$A$4:$F$40,6,FALSE()),0))</f>
        <v/>
      </c>
      <c r="O878" s="55" t="str">
        <f t="shared" si="54"/>
        <v/>
      </c>
      <c r="P878" s="48" t="str">
        <f t="shared" ca="1" si="55"/>
        <v/>
      </c>
      <c r="Q878" s="52"/>
      <c r="R878" s="49"/>
      <c r="S878" s="50" t="str">
        <f>IF(B878="","",COUNTA(التجديد!E878:E878))</f>
        <v/>
      </c>
      <c r="T878" s="51" t="str">
        <f>IF(B878="","",IFERROR(VLOOKUP(SUBSTITUTE(SUBSTITUTE(H878,"~","~~"),"*","~*"),إعدادات_الأنواع!$A$4:$B$40,2,FALSE()),"?"))</f>
        <v/>
      </c>
    </row>
    <row r="879" spans="1:20" ht="15" customHeight="1">
      <c r="A879" s="20" t="str">
        <f>IF(B879="","",IF(T879="?","⚠️ نوع غير معرف",T879&amp;TEXT(COUNTIFS($T$3:T879,T879),"000")))</f>
        <v/>
      </c>
      <c r="B879" s="38"/>
      <c r="C879" s="38"/>
      <c r="D879" s="39"/>
      <c r="E879" s="54"/>
      <c r="F879" s="41" t="str">
        <f t="shared" ca="1" si="52"/>
        <v/>
      </c>
      <c r="G879" s="42"/>
      <c r="H879" s="37"/>
      <c r="I879" s="43"/>
      <c r="J879" s="44" t="str">
        <f t="shared" si="53"/>
        <v/>
      </c>
      <c r="K879" s="45"/>
      <c r="L879" s="46" t="str">
        <f>IF(OR(K879="لم يدفع",B879=""),"",IF(K879="تأمين فقط",0,IF(K879="اشتراك 300",300,IF(F879&lt;14,IFERROR(VLOOKUP(SUBSTITUTE(SUBSTITUTE(H879,"~","~~"),"*","~*"),إعدادات_الأنواع!$A$4:$D$40,3,FALSE()),0),IFERROR(VLOOKUP(SUBSTITUTE(SUBSTITUTE(H879,"~","~~"),"*","~*"),إعدادات_الأنواع!$A$4:$D$40,4,FALSE()),0)))))</f>
        <v/>
      </c>
      <c r="M879" s="47" t="str">
        <f>IF(OR(K879="لم يدفع",B879=""),"",IFERROR(VLOOKUP(SUBSTITUTE(SUBSTITUTE(H879,"~","~~"),"*","~*"),إعدادات_الأنواع!$A$4:$E$40,5,FALSE()),0))</f>
        <v/>
      </c>
      <c r="N879" s="47" t="str">
        <f>IF(OR(K879="لم يدفع",K879="تأمين فقط",K879="اشتراك 300",B879=""),"",IFERROR(VLOOKUP(SUBSTITUTE(SUBSTITUTE(H879,"~","~~"),"*","~*"),إعدادات_الأنواع!$A$4:$F$40,6,FALSE()),0))</f>
        <v/>
      </c>
      <c r="O879" s="55" t="str">
        <f t="shared" si="54"/>
        <v/>
      </c>
      <c r="P879" s="48" t="str">
        <f t="shared" ca="1" si="55"/>
        <v/>
      </c>
      <c r="Q879" s="52"/>
      <c r="R879" s="49"/>
      <c r="S879" s="50" t="str">
        <f>IF(B879="","",COUNTA(التجديد!E879:E879))</f>
        <v/>
      </c>
      <c r="T879" s="51" t="str">
        <f>IF(B879="","",IFERROR(VLOOKUP(SUBSTITUTE(SUBSTITUTE(H879,"~","~~"),"*","~*"),إعدادات_الأنواع!$A$4:$B$40,2,FALSE()),"?"))</f>
        <v/>
      </c>
    </row>
    <row r="880" spans="1:20" ht="15" customHeight="1">
      <c r="A880" s="20" t="str">
        <f>IF(B880="","",IF(T880="?","⚠️ نوع غير معرف",T880&amp;TEXT(COUNTIFS($T$3:T880,T880),"000")))</f>
        <v/>
      </c>
      <c r="B880" s="38"/>
      <c r="C880" s="38"/>
      <c r="D880" s="39"/>
      <c r="E880" s="54"/>
      <c r="F880" s="41" t="str">
        <f t="shared" ca="1" si="52"/>
        <v/>
      </c>
      <c r="G880" s="42"/>
      <c r="H880" s="37"/>
      <c r="I880" s="43"/>
      <c r="J880" s="44" t="str">
        <f t="shared" si="53"/>
        <v/>
      </c>
      <c r="K880" s="45"/>
      <c r="L880" s="46" t="str">
        <f>IF(OR(K880="لم يدفع",B880=""),"",IF(K880="تأمين فقط",0,IF(K880="اشتراك 300",300,IF(F880&lt;14,IFERROR(VLOOKUP(SUBSTITUTE(SUBSTITUTE(H880,"~","~~"),"*","~*"),إعدادات_الأنواع!$A$4:$D$40,3,FALSE()),0),IFERROR(VLOOKUP(SUBSTITUTE(SUBSTITUTE(H880,"~","~~"),"*","~*"),إعدادات_الأنواع!$A$4:$D$40,4,FALSE()),0)))))</f>
        <v/>
      </c>
      <c r="M880" s="47" t="str">
        <f>IF(OR(K880="لم يدفع",B880=""),"",IFERROR(VLOOKUP(SUBSTITUTE(SUBSTITUTE(H880,"~","~~"),"*","~*"),إعدادات_الأنواع!$A$4:$E$40,5,FALSE()),0))</f>
        <v/>
      </c>
      <c r="N880" s="47" t="str">
        <f>IF(OR(K880="لم يدفع",K880="تأمين فقط",K880="اشتراك 300",B880=""),"",IFERROR(VLOOKUP(SUBSTITUTE(SUBSTITUTE(H880,"~","~~"),"*","~*"),إعدادات_الأنواع!$A$4:$F$40,6,FALSE()),0))</f>
        <v/>
      </c>
      <c r="O880" s="55" t="str">
        <f t="shared" si="54"/>
        <v/>
      </c>
      <c r="P880" s="48" t="str">
        <f t="shared" ca="1" si="55"/>
        <v/>
      </c>
      <c r="Q880" s="52"/>
      <c r="R880" s="49"/>
      <c r="S880" s="50" t="str">
        <f>IF(B880="","",COUNTA(التجديد!E880:E880))</f>
        <v/>
      </c>
      <c r="T880" s="51" t="str">
        <f>IF(B880="","",IFERROR(VLOOKUP(SUBSTITUTE(SUBSTITUTE(H880,"~","~~"),"*","~*"),إعدادات_الأنواع!$A$4:$B$40,2,FALSE()),"?"))</f>
        <v/>
      </c>
    </row>
    <row r="881" spans="1:20" ht="15" customHeight="1">
      <c r="A881" s="20" t="str">
        <f>IF(B881="","",IF(T881="?","⚠️ نوع غير معرف",T881&amp;TEXT(COUNTIFS($T$3:T881,T881),"000")))</f>
        <v/>
      </c>
      <c r="B881" s="38"/>
      <c r="C881" s="38"/>
      <c r="D881" s="39"/>
      <c r="E881" s="54"/>
      <c r="F881" s="41" t="str">
        <f t="shared" ca="1" si="52"/>
        <v/>
      </c>
      <c r="G881" s="42"/>
      <c r="H881" s="37"/>
      <c r="I881" s="43"/>
      <c r="J881" s="44" t="str">
        <f t="shared" si="53"/>
        <v/>
      </c>
      <c r="K881" s="45"/>
      <c r="L881" s="46" t="str">
        <f>IF(OR(K881="لم يدفع",B881=""),"",IF(K881="تأمين فقط",0,IF(K881="اشتراك 300",300,IF(F881&lt;14,IFERROR(VLOOKUP(SUBSTITUTE(SUBSTITUTE(H881,"~","~~"),"*","~*"),إعدادات_الأنواع!$A$4:$D$40,3,FALSE()),0),IFERROR(VLOOKUP(SUBSTITUTE(SUBSTITUTE(H881,"~","~~"),"*","~*"),إعدادات_الأنواع!$A$4:$D$40,4,FALSE()),0)))))</f>
        <v/>
      </c>
      <c r="M881" s="47" t="str">
        <f>IF(OR(K881="لم يدفع",B881=""),"",IFERROR(VLOOKUP(SUBSTITUTE(SUBSTITUTE(H881,"~","~~"),"*","~*"),إعدادات_الأنواع!$A$4:$E$40,5,FALSE()),0))</f>
        <v/>
      </c>
      <c r="N881" s="47" t="str">
        <f>IF(OR(K881="لم يدفع",K881="تأمين فقط",K881="اشتراك 300",B881=""),"",IFERROR(VLOOKUP(SUBSTITUTE(SUBSTITUTE(H881,"~","~~"),"*","~*"),إعدادات_الأنواع!$A$4:$F$40,6,FALSE()),0))</f>
        <v/>
      </c>
      <c r="O881" s="55" t="str">
        <f t="shared" si="54"/>
        <v/>
      </c>
      <c r="P881" s="48" t="str">
        <f t="shared" ca="1" si="55"/>
        <v/>
      </c>
      <c r="Q881" s="52"/>
      <c r="R881" s="49"/>
      <c r="S881" s="50" t="str">
        <f>IF(B881="","",COUNTA(التجديد!E881:E881))</f>
        <v/>
      </c>
      <c r="T881" s="51" t="str">
        <f>IF(B881="","",IFERROR(VLOOKUP(SUBSTITUTE(SUBSTITUTE(H881,"~","~~"),"*","~*"),إعدادات_الأنواع!$A$4:$B$40,2,FALSE()),"?"))</f>
        <v/>
      </c>
    </row>
    <row r="882" spans="1:20" ht="15" customHeight="1">
      <c r="A882" s="20" t="str">
        <f>IF(B882="","",IF(T882="?","⚠️ نوع غير معرف",T882&amp;TEXT(COUNTIFS($T$3:T882,T882),"000")))</f>
        <v/>
      </c>
      <c r="B882" s="38"/>
      <c r="C882" s="38"/>
      <c r="D882" s="39"/>
      <c r="E882" s="54"/>
      <c r="F882" s="41" t="str">
        <f t="shared" ca="1" si="52"/>
        <v/>
      </c>
      <c r="G882" s="42"/>
      <c r="H882" s="37"/>
      <c r="I882" s="43"/>
      <c r="J882" s="44" t="str">
        <f t="shared" si="53"/>
        <v/>
      </c>
      <c r="K882" s="45"/>
      <c r="L882" s="46" t="str">
        <f>IF(OR(K882="لم يدفع",B882=""),"",IF(K882="تأمين فقط",0,IF(K882="اشتراك 300",300,IF(F882&lt;14,IFERROR(VLOOKUP(SUBSTITUTE(SUBSTITUTE(H882,"~","~~"),"*","~*"),إعدادات_الأنواع!$A$4:$D$40,3,FALSE()),0),IFERROR(VLOOKUP(SUBSTITUTE(SUBSTITUTE(H882,"~","~~"),"*","~*"),إعدادات_الأنواع!$A$4:$D$40,4,FALSE()),0)))))</f>
        <v/>
      </c>
      <c r="M882" s="47" t="str">
        <f>IF(OR(K882="لم يدفع",B882=""),"",IFERROR(VLOOKUP(SUBSTITUTE(SUBSTITUTE(H882,"~","~~"),"*","~*"),إعدادات_الأنواع!$A$4:$E$40,5,FALSE()),0))</f>
        <v/>
      </c>
      <c r="N882" s="47" t="str">
        <f>IF(OR(K882="لم يدفع",K882="تأمين فقط",K882="اشتراك 300",B882=""),"",IFERROR(VLOOKUP(SUBSTITUTE(SUBSTITUTE(H882,"~","~~"),"*","~*"),إعدادات_الأنواع!$A$4:$F$40,6,FALSE()),0))</f>
        <v/>
      </c>
      <c r="O882" s="55" t="str">
        <f t="shared" si="54"/>
        <v/>
      </c>
      <c r="P882" s="48" t="str">
        <f t="shared" ca="1" si="55"/>
        <v/>
      </c>
      <c r="Q882" s="52"/>
      <c r="R882" s="49"/>
      <c r="S882" s="50" t="str">
        <f>IF(B882="","",COUNTA(التجديد!E882:E882))</f>
        <v/>
      </c>
      <c r="T882" s="51" t="str">
        <f>IF(B882="","",IFERROR(VLOOKUP(SUBSTITUTE(SUBSTITUTE(H882,"~","~~"),"*","~*"),إعدادات_الأنواع!$A$4:$B$40,2,FALSE()),"?"))</f>
        <v/>
      </c>
    </row>
    <row r="883" spans="1:20" ht="15" customHeight="1">
      <c r="A883" s="20" t="str">
        <f>IF(B883="","",IF(T883="?","⚠️ نوع غير معرف",T883&amp;TEXT(COUNTIFS($T$3:T883,T883),"000")))</f>
        <v/>
      </c>
      <c r="B883" s="38"/>
      <c r="C883" s="38"/>
      <c r="D883" s="39"/>
      <c r="E883" s="54"/>
      <c r="F883" s="41" t="str">
        <f t="shared" ca="1" si="52"/>
        <v/>
      </c>
      <c r="G883" s="42"/>
      <c r="H883" s="37"/>
      <c r="I883" s="43"/>
      <c r="J883" s="44" t="str">
        <f t="shared" si="53"/>
        <v/>
      </c>
      <c r="K883" s="45"/>
      <c r="L883" s="46" t="str">
        <f>IF(OR(K883="لم يدفع",B883=""),"",IF(K883="تأمين فقط",0,IF(K883="اشتراك 300",300,IF(F883&lt;14,IFERROR(VLOOKUP(SUBSTITUTE(SUBSTITUTE(H883,"~","~~"),"*","~*"),إعدادات_الأنواع!$A$4:$D$40,3,FALSE()),0),IFERROR(VLOOKUP(SUBSTITUTE(SUBSTITUTE(H883,"~","~~"),"*","~*"),إعدادات_الأنواع!$A$4:$D$40,4,FALSE()),0)))))</f>
        <v/>
      </c>
      <c r="M883" s="47" t="str">
        <f>IF(OR(K883="لم يدفع",B883=""),"",IFERROR(VLOOKUP(SUBSTITUTE(SUBSTITUTE(H883,"~","~~"),"*","~*"),إعدادات_الأنواع!$A$4:$E$40,5,FALSE()),0))</f>
        <v/>
      </c>
      <c r="N883" s="47" t="str">
        <f>IF(OR(K883="لم يدفع",K883="تأمين فقط",K883="اشتراك 300",B883=""),"",IFERROR(VLOOKUP(SUBSTITUTE(SUBSTITUTE(H883,"~","~~"),"*","~*"),إعدادات_الأنواع!$A$4:$F$40,6,FALSE()),0))</f>
        <v/>
      </c>
      <c r="O883" s="55" t="str">
        <f t="shared" si="54"/>
        <v/>
      </c>
      <c r="P883" s="48" t="str">
        <f t="shared" ca="1" si="55"/>
        <v/>
      </c>
      <c r="Q883" s="52"/>
      <c r="R883" s="49"/>
      <c r="S883" s="50" t="str">
        <f>IF(B883="","",COUNTA(التجديد!E883:E883))</f>
        <v/>
      </c>
      <c r="T883" s="51" t="str">
        <f>IF(B883="","",IFERROR(VLOOKUP(SUBSTITUTE(SUBSTITUTE(H883,"~","~~"),"*","~*"),إعدادات_الأنواع!$A$4:$B$40,2,FALSE()),"?"))</f>
        <v/>
      </c>
    </row>
    <row r="884" spans="1:20" ht="15" customHeight="1">
      <c r="A884" s="20" t="str">
        <f>IF(B884="","",IF(T884="?","⚠️ نوع غير معرف",T884&amp;TEXT(COUNTIFS($T$3:T884,T884),"000")))</f>
        <v/>
      </c>
      <c r="B884" s="38"/>
      <c r="C884" s="38"/>
      <c r="D884" s="39"/>
      <c r="E884" s="54"/>
      <c r="F884" s="41" t="str">
        <f t="shared" ca="1" si="52"/>
        <v/>
      </c>
      <c r="G884" s="42"/>
      <c r="H884" s="37"/>
      <c r="I884" s="43"/>
      <c r="J884" s="44" t="str">
        <f t="shared" si="53"/>
        <v/>
      </c>
      <c r="K884" s="45"/>
      <c r="L884" s="46" t="str">
        <f>IF(OR(K884="لم يدفع",B884=""),"",IF(K884="تأمين فقط",0,IF(K884="اشتراك 300",300,IF(F884&lt;14,IFERROR(VLOOKUP(SUBSTITUTE(SUBSTITUTE(H884,"~","~~"),"*","~*"),إعدادات_الأنواع!$A$4:$D$40,3,FALSE()),0),IFERROR(VLOOKUP(SUBSTITUTE(SUBSTITUTE(H884,"~","~~"),"*","~*"),إعدادات_الأنواع!$A$4:$D$40,4,FALSE()),0)))))</f>
        <v/>
      </c>
      <c r="M884" s="47" t="str">
        <f>IF(OR(K884="لم يدفع",B884=""),"",IFERROR(VLOOKUP(SUBSTITUTE(SUBSTITUTE(H884,"~","~~"),"*","~*"),إعدادات_الأنواع!$A$4:$E$40,5,FALSE()),0))</f>
        <v/>
      </c>
      <c r="N884" s="47" t="str">
        <f>IF(OR(K884="لم يدفع",K884="تأمين فقط",K884="اشتراك 300",B884=""),"",IFERROR(VLOOKUP(SUBSTITUTE(SUBSTITUTE(H884,"~","~~"),"*","~*"),إعدادات_الأنواع!$A$4:$F$40,6,FALSE()),0))</f>
        <v/>
      </c>
      <c r="O884" s="55" t="str">
        <f t="shared" si="54"/>
        <v/>
      </c>
      <c r="P884" s="48" t="str">
        <f t="shared" ca="1" si="55"/>
        <v/>
      </c>
      <c r="Q884" s="52"/>
      <c r="R884" s="49"/>
      <c r="S884" s="50" t="str">
        <f>IF(B884="","",COUNTA(التجديد!E884:E884))</f>
        <v/>
      </c>
      <c r="T884" s="51" t="str">
        <f>IF(B884="","",IFERROR(VLOOKUP(SUBSTITUTE(SUBSTITUTE(H884,"~","~~"),"*","~*"),إعدادات_الأنواع!$A$4:$B$40,2,FALSE()),"?"))</f>
        <v/>
      </c>
    </row>
    <row r="885" spans="1:20" ht="15" customHeight="1">
      <c r="A885" s="20" t="str">
        <f>IF(B885="","",IF(T885="?","⚠️ نوع غير معرف",T885&amp;TEXT(COUNTIFS($T$3:T885,T885),"000")))</f>
        <v/>
      </c>
      <c r="B885" s="38"/>
      <c r="C885" s="38"/>
      <c r="D885" s="39"/>
      <c r="E885" s="54"/>
      <c r="F885" s="41" t="str">
        <f t="shared" ca="1" si="52"/>
        <v/>
      </c>
      <c r="G885" s="42"/>
      <c r="H885" s="37"/>
      <c r="I885" s="43"/>
      <c r="J885" s="44" t="str">
        <f t="shared" si="53"/>
        <v/>
      </c>
      <c r="K885" s="45"/>
      <c r="L885" s="46" t="str">
        <f>IF(OR(K885="لم يدفع",B885=""),"",IF(K885="تأمين فقط",0,IF(K885="اشتراك 300",300,IF(F885&lt;14,IFERROR(VLOOKUP(SUBSTITUTE(SUBSTITUTE(H885,"~","~~"),"*","~*"),إعدادات_الأنواع!$A$4:$D$40,3,FALSE()),0),IFERROR(VLOOKUP(SUBSTITUTE(SUBSTITUTE(H885,"~","~~"),"*","~*"),إعدادات_الأنواع!$A$4:$D$40,4,FALSE()),0)))))</f>
        <v/>
      </c>
      <c r="M885" s="47" t="str">
        <f>IF(OR(K885="لم يدفع",B885=""),"",IFERROR(VLOOKUP(SUBSTITUTE(SUBSTITUTE(H885,"~","~~"),"*","~*"),إعدادات_الأنواع!$A$4:$E$40,5,FALSE()),0))</f>
        <v/>
      </c>
      <c r="N885" s="47" t="str">
        <f>IF(OR(K885="لم يدفع",K885="تأمين فقط",K885="اشتراك 300",B885=""),"",IFERROR(VLOOKUP(SUBSTITUTE(SUBSTITUTE(H885,"~","~~"),"*","~*"),إعدادات_الأنواع!$A$4:$F$40,6,FALSE()),0))</f>
        <v/>
      </c>
      <c r="O885" s="55" t="str">
        <f t="shared" si="54"/>
        <v/>
      </c>
      <c r="P885" s="48" t="str">
        <f t="shared" ca="1" si="55"/>
        <v/>
      </c>
      <c r="Q885" s="52"/>
      <c r="R885" s="49"/>
      <c r="S885" s="50" t="str">
        <f>IF(B885="","",COUNTA(التجديد!E885:E885))</f>
        <v/>
      </c>
      <c r="T885" s="51" t="str">
        <f>IF(B885="","",IFERROR(VLOOKUP(SUBSTITUTE(SUBSTITUTE(H885,"~","~~"),"*","~*"),إعدادات_الأنواع!$A$4:$B$40,2,FALSE()),"?"))</f>
        <v/>
      </c>
    </row>
    <row r="886" spans="1:20" ht="15" customHeight="1">
      <c r="A886" s="20" t="str">
        <f>IF(B886="","",IF(T886="?","⚠️ نوع غير معرف",T886&amp;TEXT(COUNTIFS($T$3:T886,T886),"000")))</f>
        <v/>
      </c>
      <c r="B886" s="38"/>
      <c r="C886" s="38"/>
      <c r="D886" s="39"/>
      <c r="E886" s="54"/>
      <c r="F886" s="41" t="str">
        <f t="shared" ca="1" si="52"/>
        <v/>
      </c>
      <c r="G886" s="42"/>
      <c r="H886" s="37"/>
      <c r="I886" s="43"/>
      <c r="J886" s="44" t="str">
        <f t="shared" si="53"/>
        <v/>
      </c>
      <c r="K886" s="45"/>
      <c r="L886" s="46" t="str">
        <f>IF(OR(K886="لم يدفع",B886=""),"",IF(K886="تأمين فقط",0,IF(K886="اشتراك 300",300,IF(F886&lt;14,IFERROR(VLOOKUP(SUBSTITUTE(SUBSTITUTE(H886,"~","~~"),"*","~*"),إعدادات_الأنواع!$A$4:$D$40,3,FALSE()),0),IFERROR(VLOOKUP(SUBSTITUTE(SUBSTITUTE(H886,"~","~~"),"*","~*"),إعدادات_الأنواع!$A$4:$D$40,4,FALSE()),0)))))</f>
        <v/>
      </c>
      <c r="M886" s="47" t="str">
        <f>IF(OR(K886="لم يدفع",B886=""),"",IFERROR(VLOOKUP(SUBSTITUTE(SUBSTITUTE(H886,"~","~~"),"*","~*"),إعدادات_الأنواع!$A$4:$E$40,5,FALSE()),0))</f>
        <v/>
      </c>
      <c r="N886" s="47" t="str">
        <f>IF(OR(K886="لم يدفع",K886="تأمين فقط",K886="اشتراك 300",B886=""),"",IFERROR(VLOOKUP(SUBSTITUTE(SUBSTITUTE(H886,"~","~~"),"*","~*"),إعدادات_الأنواع!$A$4:$F$40,6,FALSE()),0))</f>
        <v/>
      </c>
      <c r="O886" s="55" t="str">
        <f t="shared" si="54"/>
        <v/>
      </c>
      <c r="P886" s="48" t="str">
        <f t="shared" ca="1" si="55"/>
        <v/>
      </c>
      <c r="Q886" s="52"/>
      <c r="R886" s="49"/>
      <c r="S886" s="50" t="str">
        <f>IF(B886="","",COUNTA(التجديد!E886:E886))</f>
        <v/>
      </c>
      <c r="T886" s="51" t="str">
        <f>IF(B886="","",IFERROR(VLOOKUP(SUBSTITUTE(SUBSTITUTE(H886,"~","~~"),"*","~*"),إعدادات_الأنواع!$A$4:$B$40,2,FALSE()),"?"))</f>
        <v/>
      </c>
    </row>
    <row r="887" spans="1:20" ht="15" customHeight="1">
      <c r="A887" s="20" t="str">
        <f>IF(B887="","",IF(T887="?","⚠️ نوع غير معرف",T887&amp;TEXT(COUNTIFS($T$3:T887,T887),"000")))</f>
        <v/>
      </c>
      <c r="B887" s="38"/>
      <c r="C887" s="38"/>
      <c r="D887" s="39"/>
      <c r="E887" s="54"/>
      <c r="F887" s="41" t="str">
        <f t="shared" ca="1" si="52"/>
        <v/>
      </c>
      <c r="G887" s="42"/>
      <c r="H887" s="37"/>
      <c r="I887" s="43"/>
      <c r="J887" s="44" t="str">
        <f t="shared" si="53"/>
        <v/>
      </c>
      <c r="K887" s="45"/>
      <c r="L887" s="46" t="str">
        <f>IF(OR(K887="لم يدفع",B887=""),"",IF(K887="تأمين فقط",0,IF(K887="اشتراك 300",300,IF(F887&lt;14,IFERROR(VLOOKUP(SUBSTITUTE(SUBSTITUTE(H887,"~","~~"),"*","~*"),إعدادات_الأنواع!$A$4:$D$40,3,FALSE()),0),IFERROR(VLOOKUP(SUBSTITUTE(SUBSTITUTE(H887,"~","~~"),"*","~*"),إعدادات_الأنواع!$A$4:$D$40,4,FALSE()),0)))))</f>
        <v/>
      </c>
      <c r="M887" s="47" t="str">
        <f>IF(OR(K887="لم يدفع",B887=""),"",IFERROR(VLOOKUP(SUBSTITUTE(SUBSTITUTE(H887,"~","~~"),"*","~*"),إعدادات_الأنواع!$A$4:$E$40,5,FALSE()),0))</f>
        <v/>
      </c>
      <c r="N887" s="47" t="str">
        <f>IF(OR(K887="لم يدفع",K887="تأمين فقط",K887="اشتراك 300",B887=""),"",IFERROR(VLOOKUP(SUBSTITUTE(SUBSTITUTE(H887,"~","~~"),"*","~*"),إعدادات_الأنواع!$A$4:$F$40,6,FALSE()),0))</f>
        <v/>
      </c>
      <c r="O887" s="55" t="str">
        <f t="shared" si="54"/>
        <v/>
      </c>
      <c r="P887" s="48" t="str">
        <f t="shared" ca="1" si="55"/>
        <v/>
      </c>
      <c r="Q887" s="52"/>
      <c r="R887" s="49"/>
      <c r="S887" s="50" t="str">
        <f>IF(B887="","",COUNTA(التجديد!E887:E887))</f>
        <v/>
      </c>
      <c r="T887" s="51" t="str">
        <f>IF(B887="","",IFERROR(VLOOKUP(SUBSTITUTE(SUBSTITUTE(H887,"~","~~"),"*","~*"),إعدادات_الأنواع!$A$4:$B$40,2,FALSE()),"?"))</f>
        <v/>
      </c>
    </row>
    <row r="888" spans="1:20" ht="15" customHeight="1">
      <c r="A888" s="20" t="str">
        <f>IF(B888="","",IF(T888="?","⚠️ نوع غير معرف",T888&amp;TEXT(COUNTIFS($T$3:T888,T888),"000")))</f>
        <v/>
      </c>
      <c r="B888" s="38"/>
      <c r="C888" s="38"/>
      <c r="D888" s="39"/>
      <c r="E888" s="54"/>
      <c r="F888" s="41" t="str">
        <f t="shared" ca="1" si="52"/>
        <v/>
      </c>
      <c r="G888" s="42"/>
      <c r="H888" s="37"/>
      <c r="I888" s="43"/>
      <c r="J888" s="44" t="str">
        <f t="shared" si="53"/>
        <v/>
      </c>
      <c r="K888" s="45"/>
      <c r="L888" s="46" t="str">
        <f>IF(OR(K888="لم يدفع",B888=""),"",IF(K888="تأمين فقط",0,IF(K888="اشتراك 300",300,IF(F888&lt;14,IFERROR(VLOOKUP(SUBSTITUTE(SUBSTITUTE(H888,"~","~~"),"*","~*"),إعدادات_الأنواع!$A$4:$D$40,3,FALSE()),0),IFERROR(VLOOKUP(SUBSTITUTE(SUBSTITUTE(H888,"~","~~"),"*","~*"),إعدادات_الأنواع!$A$4:$D$40,4,FALSE()),0)))))</f>
        <v/>
      </c>
      <c r="M888" s="47" t="str">
        <f>IF(OR(K888="لم يدفع",B888=""),"",IFERROR(VLOOKUP(SUBSTITUTE(SUBSTITUTE(H888,"~","~~"),"*","~*"),إعدادات_الأنواع!$A$4:$E$40,5,FALSE()),0))</f>
        <v/>
      </c>
      <c r="N888" s="47" t="str">
        <f>IF(OR(K888="لم يدفع",K888="تأمين فقط",K888="اشتراك 300",B888=""),"",IFERROR(VLOOKUP(SUBSTITUTE(SUBSTITUTE(H888,"~","~~"),"*","~*"),إعدادات_الأنواع!$A$4:$F$40,6,FALSE()),0))</f>
        <v/>
      </c>
      <c r="O888" s="55" t="str">
        <f t="shared" si="54"/>
        <v/>
      </c>
      <c r="P888" s="48" t="str">
        <f t="shared" ca="1" si="55"/>
        <v/>
      </c>
      <c r="Q888" s="52"/>
      <c r="R888" s="49"/>
      <c r="S888" s="50" t="str">
        <f>IF(B888="","",COUNTA(التجديد!E888:E888))</f>
        <v/>
      </c>
      <c r="T888" s="51" t="str">
        <f>IF(B888="","",IFERROR(VLOOKUP(SUBSTITUTE(SUBSTITUTE(H888,"~","~~"),"*","~*"),إعدادات_الأنواع!$A$4:$B$40,2,FALSE()),"?"))</f>
        <v/>
      </c>
    </row>
    <row r="889" spans="1:20" ht="15" customHeight="1">
      <c r="A889" s="20" t="str">
        <f>IF(B889="","",IF(T889="?","⚠️ نوع غير معرف",T889&amp;TEXT(COUNTIFS($T$3:T889,T889),"000")))</f>
        <v/>
      </c>
      <c r="B889" s="38"/>
      <c r="C889" s="38"/>
      <c r="D889" s="39"/>
      <c r="E889" s="54"/>
      <c r="F889" s="41" t="str">
        <f t="shared" ca="1" si="52"/>
        <v/>
      </c>
      <c r="G889" s="42"/>
      <c r="H889" s="37"/>
      <c r="I889" s="43"/>
      <c r="J889" s="44" t="str">
        <f t="shared" si="53"/>
        <v/>
      </c>
      <c r="K889" s="45"/>
      <c r="L889" s="46" t="str">
        <f>IF(OR(K889="لم يدفع",B889=""),"",IF(K889="تأمين فقط",0,IF(K889="اشتراك 300",300,IF(F889&lt;14,IFERROR(VLOOKUP(SUBSTITUTE(SUBSTITUTE(H889,"~","~~"),"*","~*"),إعدادات_الأنواع!$A$4:$D$40,3,FALSE()),0),IFERROR(VLOOKUP(SUBSTITUTE(SUBSTITUTE(H889,"~","~~"),"*","~*"),إعدادات_الأنواع!$A$4:$D$40,4,FALSE()),0)))))</f>
        <v/>
      </c>
      <c r="M889" s="47" t="str">
        <f>IF(OR(K889="لم يدفع",B889=""),"",IFERROR(VLOOKUP(SUBSTITUTE(SUBSTITUTE(H889,"~","~~"),"*","~*"),إعدادات_الأنواع!$A$4:$E$40,5,FALSE()),0))</f>
        <v/>
      </c>
      <c r="N889" s="47" t="str">
        <f>IF(OR(K889="لم يدفع",K889="تأمين فقط",K889="اشتراك 300",B889=""),"",IFERROR(VLOOKUP(SUBSTITUTE(SUBSTITUTE(H889,"~","~~"),"*","~*"),إعدادات_الأنواع!$A$4:$F$40,6,FALSE()),0))</f>
        <v/>
      </c>
      <c r="O889" s="55" t="str">
        <f t="shared" si="54"/>
        <v/>
      </c>
      <c r="P889" s="48" t="str">
        <f t="shared" ca="1" si="55"/>
        <v/>
      </c>
      <c r="Q889" s="52"/>
      <c r="R889" s="49"/>
      <c r="S889" s="50" t="str">
        <f>IF(B889="","",COUNTA(التجديد!E889:E889))</f>
        <v/>
      </c>
      <c r="T889" s="51" t="str">
        <f>IF(B889="","",IFERROR(VLOOKUP(SUBSTITUTE(SUBSTITUTE(H889,"~","~~"),"*","~*"),إعدادات_الأنواع!$A$4:$B$40,2,FALSE()),"?"))</f>
        <v/>
      </c>
    </row>
    <row r="890" spans="1:20" ht="15" customHeight="1">
      <c r="A890" s="20" t="str">
        <f>IF(B890="","",IF(T890="?","⚠️ نوع غير معرف",T890&amp;TEXT(COUNTIFS($T$3:T890,T890),"000")))</f>
        <v/>
      </c>
      <c r="B890" s="38"/>
      <c r="C890" s="38"/>
      <c r="D890" s="39"/>
      <c r="E890" s="54"/>
      <c r="F890" s="41" t="str">
        <f t="shared" ca="1" si="52"/>
        <v/>
      </c>
      <c r="G890" s="42"/>
      <c r="H890" s="37"/>
      <c r="I890" s="43"/>
      <c r="J890" s="44" t="str">
        <f t="shared" si="53"/>
        <v/>
      </c>
      <c r="K890" s="45"/>
      <c r="L890" s="46" t="str">
        <f>IF(OR(K890="لم يدفع",B890=""),"",IF(K890="تأمين فقط",0,IF(K890="اشتراك 300",300,IF(F890&lt;14,IFERROR(VLOOKUP(SUBSTITUTE(SUBSTITUTE(H890,"~","~~"),"*","~*"),إعدادات_الأنواع!$A$4:$D$40,3,FALSE()),0),IFERROR(VLOOKUP(SUBSTITUTE(SUBSTITUTE(H890,"~","~~"),"*","~*"),إعدادات_الأنواع!$A$4:$D$40,4,FALSE()),0)))))</f>
        <v/>
      </c>
      <c r="M890" s="47" t="str">
        <f>IF(OR(K890="لم يدفع",B890=""),"",IFERROR(VLOOKUP(SUBSTITUTE(SUBSTITUTE(H890,"~","~~"),"*","~*"),إعدادات_الأنواع!$A$4:$E$40,5,FALSE()),0))</f>
        <v/>
      </c>
      <c r="N890" s="47" t="str">
        <f>IF(OR(K890="لم يدفع",K890="تأمين فقط",K890="اشتراك 300",B890=""),"",IFERROR(VLOOKUP(SUBSTITUTE(SUBSTITUTE(H890,"~","~~"),"*","~*"),إعدادات_الأنواع!$A$4:$F$40,6,FALSE()),0))</f>
        <v/>
      </c>
      <c r="O890" s="55" t="str">
        <f t="shared" si="54"/>
        <v/>
      </c>
      <c r="P890" s="48" t="str">
        <f t="shared" ca="1" si="55"/>
        <v/>
      </c>
      <c r="Q890" s="52"/>
      <c r="R890" s="49"/>
      <c r="S890" s="50" t="str">
        <f>IF(B890="","",COUNTA(التجديد!E890:E890))</f>
        <v/>
      </c>
      <c r="T890" s="51" t="str">
        <f>IF(B890="","",IFERROR(VLOOKUP(SUBSTITUTE(SUBSTITUTE(H890,"~","~~"),"*","~*"),إعدادات_الأنواع!$A$4:$B$40,2,FALSE()),"?"))</f>
        <v/>
      </c>
    </row>
    <row r="891" spans="1:20" ht="15" customHeight="1">
      <c r="A891" s="20" t="str">
        <f>IF(B891="","",IF(T891="?","⚠️ نوع غير معرف",T891&amp;TEXT(COUNTIFS($T$3:T891,T891),"000")))</f>
        <v/>
      </c>
      <c r="B891" s="38"/>
      <c r="C891" s="38"/>
      <c r="D891" s="39"/>
      <c r="E891" s="54"/>
      <c r="F891" s="41" t="str">
        <f t="shared" ca="1" si="52"/>
        <v/>
      </c>
      <c r="G891" s="42"/>
      <c r="H891" s="37"/>
      <c r="I891" s="43"/>
      <c r="J891" s="44" t="str">
        <f t="shared" si="53"/>
        <v/>
      </c>
      <c r="K891" s="45"/>
      <c r="L891" s="46" t="str">
        <f>IF(OR(K891="لم يدفع",B891=""),"",IF(K891="تأمين فقط",0,IF(K891="اشتراك 300",300,IF(F891&lt;14,IFERROR(VLOOKUP(SUBSTITUTE(SUBSTITUTE(H891,"~","~~"),"*","~*"),إعدادات_الأنواع!$A$4:$D$40,3,FALSE()),0),IFERROR(VLOOKUP(SUBSTITUTE(SUBSTITUTE(H891,"~","~~"),"*","~*"),إعدادات_الأنواع!$A$4:$D$40,4,FALSE()),0)))))</f>
        <v/>
      </c>
      <c r="M891" s="47" t="str">
        <f>IF(OR(K891="لم يدفع",B891=""),"",IFERROR(VLOOKUP(SUBSTITUTE(SUBSTITUTE(H891,"~","~~"),"*","~*"),إعدادات_الأنواع!$A$4:$E$40,5,FALSE()),0))</f>
        <v/>
      </c>
      <c r="N891" s="47" t="str">
        <f>IF(OR(K891="لم يدفع",K891="تأمين فقط",K891="اشتراك 300",B891=""),"",IFERROR(VLOOKUP(SUBSTITUTE(SUBSTITUTE(H891,"~","~~"),"*","~*"),إعدادات_الأنواع!$A$4:$F$40,6,FALSE()),0))</f>
        <v/>
      </c>
      <c r="O891" s="55" t="str">
        <f t="shared" si="54"/>
        <v/>
      </c>
      <c r="P891" s="48" t="str">
        <f t="shared" ca="1" si="55"/>
        <v/>
      </c>
      <c r="Q891" s="52"/>
      <c r="R891" s="49"/>
      <c r="S891" s="50" t="str">
        <f>IF(B891="","",COUNTA(التجديد!E891:E891))</f>
        <v/>
      </c>
      <c r="T891" s="51" t="str">
        <f>IF(B891="","",IFERROR(VLOOKUP(SUBSTITUTE(SUBSTITUTE(H891,"~","~~"),"*","~*"),إعدادات_الأنواع!$A$4:$B$40,2,FALSE()),"?"))</f>
        <v/>
      </c>
    </row>
    <row r="892" spans="1:20" ht="15" customHeight="1">
      <c r="A892" s="20" t="str">
        <f>IF(B892="","",IF(T892="?","⚠️ نوع غير معرف",T892&amp;TEXT(COUNTIFS($T$3:T892,T892),"000")))</f>
        <v/>
      </c>
      <c r="B892" s="38"/>
      <c r="C892" s="38"/>
      <c r="D892" s="39"/>
      <c r="E892" s="54"/>
      <c r="F892" s="41" t="str">
        <f t="shared" ca="1" si="52"/>
        <v/>
      </c>
      <c r="G892" s="42"/>
      <c r="H892" s="37"/>
      <c r="I892" s="43"/>
      <c r="J892" s="44" t="str">
        <f t="shared" si="53"/>
        <v/>
      </c>
      <c r="K892" s="45"/>
      <c r="L892" s="46" t="str">
        <f>IF(OR(K892="لم يدفع",B892=""),"",IF(K892="تأمين فقط",0,IF(K892="اشتراك 300",300,IF(F892&lt;14,IFERROR(VLOOKUP(SUBSTITUTE(SUBSTITUTE(H892,"~","~~"),"*","~*"),إعدادات_الأنواع!$A$4:$D$40,3,FALSE()),0),IFERROR(VLOOKUP(SUBSTITUTE(SUBSTITUTE(H892,"~","~~"),"*","~*"),إعدادات_الأنواع!$A$4:$D$40,4,FALSE()),0)))))</f>
        <v/>
      </c>
      <c r="M892" s="47" t="str">
        <f>IF(OR(K892="لم يدفع",B892=""),"",IFERROR(VLOOKUP(SUBSTITUTE(SUBSTITUTE(H892,"~","~~"),"*","~*"),إعدادات_الأنواع!$A$4:$E$40,5,FALSE()),0))</f>
        <v/>
      </c>
      <c r="N892" s="47" t="str">
        <f>IF(OR(K892="لم يدفع",K892="تأمين فقط",K892="اشتراك 300",B892=""),"",IFERROR(VLOOKUP(SUBSTITUTE(SUBSTITUTE(H892,"~","~~"),"*","~*"),إعدادات_الأنواع!$A$4:$F$40,6,FALSE()),0))</f>
        <v/>
      </c>
      <c r="O892" s="55" t="str">
        <f t="shared" si="54"/>
        <v/>
      </c>
      <c r="P892" s="48" t="str">
        <f t="shared" ca="1" si="55"/>
        <v/>
      </c>
      <c r="Q892" s="52"/>
      <c r="R892" s="49"/>
      <c r="S892" s="50" t="str">
        <f>IF(B892="","",COUNTA(التجديد!E892:E892))</f>
        <v/>
      </c>
      <c r="T892" s="51" t="str">
        <f>IF(B892="","",IFERROR(VLOOKUP(SUBSTITUTE(SUBSTITUTE(H892,"~","~~"),"*","~*"),إعدادات_الأنواع!$A$4:$B$40,2,FALSE()),"?"))</f>
        <v/>
      </c>
    </row>
    <row r="893" spans="1:20" ht="15" customHeight="1">
      <c r="A893" s="20" t="str">
        <f>IF(B893="","",IF(T893="?","⚠️ نوع غير معرف",T893&amp;TEXT(COUNTIFS($T$3:T893,T893),"000")))</f>
        <v/>
      </c>
      <c r="B893" s="38"/>
      <c r="C893" s="38"/>
      <c r="D893" s="39"/>
      <c r="E893" s="54"/>
      <c r="F893" s="41" t="str">
        <f t="shared" ca="1" si="52"/>
        <v/>
      </c>
      <c r="G893" s="42"/>
      <c r="H893" s="37"/>
      <c r="I893" s="43"/>
      <c r="J893" s="44" t="str">
        <f t="shared" si="53"/>
        <v/>
      </c>
      <c r="K893" s="45"/>
      <c r="L893" s="46" t="str">
        <f>IF(OR(K893="لم يدفع",B893=""),"",IF(K893="تأمين فقط",0,IF(K893="اشتراك 300",300,IF(F893&lt;14,IFERROR(VLOOKUP(SUBSTITUTE(SUBSTITUTE(H893,"~","~~"),"*","~*"),إعدادات_الأنواع!$A$4:$D$40,3,FALSE()),0),IFERROR(VLOOKUP(SUBSTITUTE(SUBSTITUTE(H893,"~","~~"),"*","~*"),إعدادات_الأنواع!$A$4:$D$40,4,FALSE()),0)))))</f>
        <v/>
      </c>
      <c r="M893" s="47" t="str">
        <f>IF(OR(K893="لم يدفع",B893=""),"",IFERROR(VLOOKUP(SUBSTITUTE(SUBSTITUTE(H893,"~","~~"),"*","~*"),إعدادات_الأنواع!$A$4:$E$40,5,FALSE()),0))</f>
        <v/>
      </c>
      <c r="N893" s="47" t="str">
        <f>IF(OR(K893="لم يدفع",K893="تأمين فقط",K893="اشتراك 300",B893=""),"",IFERROR(VLOOKUP(SUBSTITUTE(SUBSTITUTE(H893,"~","~~"),"*","~*"),إعدادات_الأنواع!$A$4:$F$40,6,FALSE()),0))</f>
        <v/>
      </c>
      <c r="O893" s="55" t="str">
        <f t="shared" si="54"/>
        <v/>
      </c>
      <c r="P893" s="48" t="str">
        <f t="shared" ca="1" si="55"/>
        <v/>
      </c>
      <c r="Q893" s="52"/>
      <c r="R893" s="49"/>
      <c r="S893" s="50" t="str">
        <f>IF(B893="","",COUNTA(التجديد!E893:E893))</f>
        <v/>
      </c>
      <c r="T893" s="51" t="str">
        <f>IF(B893="","",IFERROR(VLOOKUP(SUBSTITUTE(SUBSTITUTE(H893,"~","~~"),"*","~*"),إعدادات_الأنواع!$A$4:$B$40,2,FALSE()),"?"))</f>
        <v/>
      </c>
    </row>
    <row r="894" spans="1:20" ht="15" customHeight="1">
      <c r="A894" s="20" t="str">
        <f>IF(B894="","",IF(T894="?","⚠️ نوع غير معرف",T894&amp;TEXT(COUNTIFS($T$3:T894,T894),"000")))</f>
        <v/>
      </c>
      <c r="B894" s="38"/>
      <c r="C894" s="38"/>
      <c r="D894" s="39"/>
      <c r="E894" s="54"/>
      <c r="F894" s="41" t="str">
        <f t="shared" ca="1" si="52"/>
        <v/>
      </c>
      <c r="G894" s="42"/>
      <c r="H894" s="37"/>
      <c r="I894" s="43"/>
      <c r="J894" s="44" t="str">
        <f t="shared" si="53"/>
        <v/>
      </c>
      <c r="K894" s="45"/>
      <c r="L894" s="46" t="str">
        <f>IF(OR(K894="لم يدفع",B894=""),"",IF(K894="تأمين فقط",0,IF(K894="اشتراك 300",300,IF(F894&lt;14,IFERROR(VLOOKUP(SUBSTITUTE(SUBSTITUTE(H894,"~","~~"),"*","~*"),إعدادات_الأنواع!$A$4:$D$40,3,FALSE()),0),IFERROR(VLOOKUP(SUBSTITUTE(SUBSTITUTE(H894,"~","~~"),"*","~*"),إعدادات_الأنواع!$A$4:$D$40,4,FALSE()),0)))))</f>
        <v/>
      </c>
      <c r="M894" s="47" t="str">
        <f>IF(OR(K894="لم يدفع",B894=""),"",IFERROR(VLOOKUP(SUBSTITUTE(SUBSTITUTE(H894,"~","~~"),"*","~*"),إعدادات_الأنواع!$A$4:$E$40,5,FALSE()),0))</f>
        <v/>
      </c>
      <c r="N894" s="47" t="str">
        <f>IF(OR(K894="لم يدفع",K894="تأمين فقط",K894="اشتراك 300",B894=""),"",IFERROR(VLOOKUP(SUBSTITUTE(SUBSTITUTE(H894,"~","~~"),"*","~*"),إعدادات_الأنواع!$A$4:$F$40,6,FALSE()),0))</f>
        <v/>
      </c>
      <c r="O894" s="55" t="str">
        <f t="shared" si="54"/>
        <v/>
      </c>
      <c r="P894" s="48" t="str">
        <f t="shared" ca="1" si="55"/>
        <v/>
      </c>
      <c r="Q894" s="52"/>
      <c r="R894" s="49"/>
      <c r="S894" s="50" t="str">
        <f>IF(B894="","",COUNTA(التجديد!E894:E894))</f>
        <v/>
      </c>
      <c r="T894" s="51" t="str">
        <f>IF(B894="","",IFERROR(VLOOKUP(SUBSTITUTE(SUBSTITUTE(H894,"~","~~"),"*","~*"),إعدادات_الأنواع!$A$4:$B$40,2,FALSE()),"?"))</f>
        <v/>
      </c>
    </row>
    <row r="895" spans="1:20" ht="15" customHeight="1">
      <c r="A895" s="20" t="str">
        <f>IF(B895="","",IF(T895="?","⚠️ نوع غير معرف",T895&amp;TEXT(COUNTIFS($T$3:T895,T895),"000")))</f>
        <v/>
      </c>
      <c r="B895" s="38"/>
      <c r="C895" s="38"/>
      <c r="D895" s="39"/>
      <c r="E895" s="54"/>
      <c r="F895" s="41" t="str">
        <f t="shared" ca="1" si="52"/>
        <v/>
      </c>
      <c r="G895" s="42"/>
      <c r="H895" s="37"/>
      <c r="I895" s="43"/>
      <c r="J895" s="44" t="str">
        <f t="shared" si="53"/>
        <v/>
      </c>
      <c r="K895" s="45"/>
      <c r="L895" s="46" t="str">
        <f>IF(OR(K895="لم يدفع",B895=""),"",IF(K895="تأمين فقط",0,IF(K895="اشتراك 300",300,IF(F895&lt;14,IFERROR(VLOOKUP(SUBSTITUTE(SUBSTITUTE(H895,"~","~~"),"*","~*"),إعدادات_الأنواع!$A$4:$D$40,3,FALSE()),0),IFERROR(VLOOKUP(SUBSTITUTE(SUBSTITUTE(H895,"~","~~"),"*","~*"),إعدادات_الأنواع!$A$4:$D$40,4,FALSE()),0)))))</f>
        <v/>
      </c>
      <c r="M895" s="47" t="str">
        <f>IF(OR(K895="لم يدفع",B895=""),"",IFERROR(VLOOKUP(SUBSTITUTE(SUBSTITUTE(H895,"~","~~"),"*","~*"),إعدادات_الأنواع!$A$4:$E$40,5,FALSE()),0))</f>
        <v/>
      </c>
      <c r="N895" s="47" t="str">
        <f>IF(OR(K895="لم يدفع",K895="تأمين فقط",K895="اشتراك 300",B895=""),"",IFERROR(VLOOKUP(SUBSTITUTE(SUBSTITUTE(H895,"~","~~"),"*","~*"),إعدادات_الأنواع!$A$4:$F$40,6,FALSE()),0))</f>
        <v/>
      </c>
      <c r="O895" s="55" t="str">
        <f t="shared" si="54"/>
        <v/>
      </c>
      <c r="P895" s="48" t="str">
        <f t="shared" ca="1" si="55"/>
        <v/>
      </c>
      <c r="Q895" s="52"/>
      <c r="R895" s="49"/>
      <c r="S895" s="50" t="str">
        <f>IF(B895="","",COUNTA(التجديد!E895:E895))</f>
        <v/>
      </c>
      <c r="T895" s="51" t="str">
        <f>IF(B895="","",IFERROR(VLOOKUP(SUBSTITUTE(SUBSTITUTE(H895,"~","~~"),"*","~*"),إعدادات_الأنواع!$A$4:$B$40,2,FALSE()),"?"))</f>
        <v/>
      </c>
    </row>
    <row r="896" spans="1:20" ht="15" customHeight="1">
      <c r="A896" s="20" t="str">
        <f>IF(B896="","",IF(T896="?","⚠️ نوع غير معرف",T896&amp;TEXT(COUNTIFS($T$3:T896,T896),"000")))</f>
        <v/>
      </c>
      <c r="B896" s="38"/>
      <c r="C896" s="38"/>
      <c r="D896" s="39"/>
      <c r="E896" s="54"/>
      <c r="F896" s="41" t="str">
        <f t="shared" ca="1" si="52"/>
        <v/>
      </c>
      <c r="G896" s="42"/>
      <c r="H896" s="37"/>
      <c r="I896" s="43"/>
      <c r="J896" s="44" t="str">
        <f t="shared" si="53"/>
        <v/>
      </c>
      <c r="K896" s="45"/>
      <c r="L896" s="46" t="str">
        <f>IF(OR(K896="لم يدفع",B896=""),"",IF(K896="تأمين فقط",0,IF(K896="اشتراك 300",300,IF(F896&lt;14,IFERROR(VLOOKUP(SUBSTITUTE(SUBSTITUTE(H896,"~","~~"),"*","~*"),إعدادات_الأنواع!$A$4:$D$40,3,FALSE()),0),IFERROR(VLOOKUP(SUBSTITUTE(SUBSTITUTE(H896,"~","~~"),"*","~*"),إعدادات_الأنواع!$A$4:$D$40,4,FALSE()),0)))))</f>
        <v/>
      </c>
      <c r="M896" s="47" t="str">
        <f>IF(OR(K896="لم يدفع",B896=""),"",IFERROR(VLOOKUP(SUBSTITUTE(SUBSTITUTE(H896,"~","~~"),"*","~*"),إعدادات_الأنواع!$A$4:$E$40,5,FALSE()),0))</f>
        <v/>
      </c>
      <c r="N896" s="47" t="str">
        <f>IF(OR(K896="لم يدفع",K896="تأمين فقط",K896="اشتراك 300",B896=""),"",IFERROR(VLOOKUP(SUBSTITUTE(SUBSTITUTE(H896,"~","~~"),"*","~*"),إعدادات_الأنواع!$A$4:$F$40,6,FALSE()),0))</f>
        <v/>
      </c>
      <c r="O896" s="55" t="str">
        <f t="shared" si="54"/>
        <v/>
      </c>
      <c r="P896" s="48" t="str">
        <f t="shared" ca="1" si="55"/>
        <v/>
      </c>
      <c r="Q896" s="52"/>
      <c r="R896" s="49"/>
      <c r="S896" s="50" t="str">
        <f>IF(B896="","",COUNTA(التجديد!E896:E896))</f>
        <v/>
      </c>
      <c r="T896" s="51" t="str">
        <f>IF(B896="","",IFERROR(VLOOKUP(SUBSTITUTE(SUBSTITUTE(H896,"~","~~"),"*","~*"),إعدادات_الأنواع!$A$4:$B$40,2,FALSE()),"?"))</f>
        <v/>
      </c>
    </row>
    <row r="897" spans="1:20" ht="15" customHeight="1">
      <c r="A897" s="20" t="str">
        <f>IF(B897="","",IF(T897="?","⚠️ نوع غير معرف",T897&amp;TEXT(COUNTIFS($T$3:T897,T897),"000")))</f>
        <v/>
      </c>
      <c r="B897" s="38"/>
      <c r="C897" s="38"/>
      <c r="D897" s="39"/>
      <c r="E897" s="54"/>
      <c r="F897" s="41" t="str">
        <f t="shared" ca="1" si="52"/>
        <v/>
      </c>
      <c r="G897" s="42"/>
      <c r="H897" s="37"/>
      <c r="I897" s="43"/>
      <c r="J897" s="44" t="str">
        <f t="shared" si="53"/>
        <v/>
      </c>
      <c r="K897" s="45"/>
      <c r="L897" s="46" t="str">
        <f>IF(OR(K897="لم يدفع",B897=""),"",IF(K897="تأمين فقط",0,IF(K897="اشتراك 300",300,IF(F897&lt;14,IFERROR(VLOOKUP(SUBSTITUTE(SUBSTITUTE(H897,"~","~~"),"*","~*"),إعدادات_الأنواع!$A$4:$D$40,3,FALSE()),0),IFERROR(VLOOKUP(SUBSTITUTE(SUBSTITUTE(H897,"~","~~"),"*","~*"),إعدادات_الأنواع!$A$4:$D$40,4,FALSE()),0)))))</f>
        <v/>
      </c>
      <c r="M897" s="47" t="str">
        <f>IF(OR(K897="لم يدفع",B897=""),"",IFERROR(VLOOKUP(SUBSTITUTE(SUBSTITUTE(H897,"~","~~"),"*","~*"),إعدادات_الأنواع!$A$4:$E$40,5,FALSE()),0))</f>
        <v/>
      </c>
      <c r="N897" s="47" t="str">
        <f>IF(OR(K897="لم يدفع",K897="تأمين فقط",K897="اشتراك 300",B897=""),"",IFERROR(VLOOKUP(SUBSTITUTE(SUBSTITUTE(H897,"~","~~"),"*","~*"),إعدادات_الأنواع!$A$4:$F$40,6,FALSE()),0))</f>
        <v/>
      </c>
      <c r="O897" s="55" t="str">
        <f t="shared" si="54"/>
        <v/>
      </c>
      <c r="P897" s="48" t="str">
        <f t="shared" ca="1" si="55"/>
        <v/>
      </c>
      <c r="Q897" s="52"/>
      <c r="R897" s="49"/>
      <c r="S897" s="50" t="str">
        <f>IF(B897="","",COUNTA(التجديد!E897:E897))</f>
        <v/>
      </c>
      <c r="T897" s="51" t="str">
        <f>IF(B897="","",IFERROR(VLOOKUP(SUBSTITUTE(SUBSTITUTE(H897,"~","~~"),"*","~*"),إعدادات_الأنواع!$A$4:$B$40,2,FALSE()),"?"))</f>
        <v/>
      </c>
    </row>
    <row r="898" spans="1:20" ht="15" customHeight="1">
      <c r="A898" s="20" t="str">
        <f>IF(B898="","",IF(T898="?","⚠️ نوع غير معرف",T898&amp;TEXT(COUNTIFS($T$3:T898,T898),"000")))</f>
        <v/>
      </c>
      <c r="B898" s="38"/>
      <c r="C898" s="38"/>
      <c r="D898" s="39"/>
      <c r="E898" s="54"/>
      <c r="F898" s="41" t="str">
        <f t="shared" ca="1" si="52"/>
        <v/>
      </c>
      <c r="G898" s="42"/>
      <c r="H898" s="37"/>
      <c r="I898" s="43"/>
      <c r="J898" s="44" t="str">
        <f t="shared" si="53"/>
        <v/>
      </c>
      <c r="K898" s="45"/>
      <c r="L898" s="46" t="str">
        <f>IF(OR(K898="لم يدفع",B898=""),"",IF(K898="تأمين فقط",0,IF(K898="اشتراك 300",300,IF(F898&lt;14,IFERROR(VLOOKUP(SUBSTITUTE(SUBSTITUTE(H898,"~","~~"),"*","~*"),إعدادات_الأنواع!$A$4:$D$40,3,FALSE()),0),IFERROR(VLOOKUP(SUBSTITUTE(SUBSTITUTE(H898,"~","~~"),"*","~*"),إعدادات_الأنواع!$A$4:$D$40,4,FALSE()),0)))))</f>
        <v/>
      </c>
      <c r="M898" s="47" t="str">
        <f>IF(OR(K898="لم يدفع",B898=""),"",IFERROR(VLOOKUP(SUBSTITUTE(SUBSTITUTE(H898,"~","~~"),"*","~*"),إعدادات_الأنواع!$A$4:$E$40,5,FALSE()),0))</f>
        <v/>
      </c>
      <c r="N898" s="47" t="str">
        <f>IF(OR(K898="لم يدفع",K898="تأمين فقط",K898="اشتراك 300",B898=""),"",IFERROR(VLOOKUP(SUBSTITUTE(SUBSTITUTE(H898,"~","~~"),"*","~*"),إعدادات_الأنواع!$A$4:$F$40,6,FALSE()),0))</f>
        <v/>
      </c>
      <c r="O898" s="55" t="str">
        <f t="shared" si="54"/>
        <v/>
      </c>
      <c r="P898" s="48" t="str">
        <f t="shared" ca="1" si="55"/>
        <v/>
      </c>
      <c r="Q898" s="52"/>
      <c r="R898" s="49"/>
      <c r="S898" s="50" t="str">
        <f>IF(B898="","",COUNTA(التجديد!E898:E898))</f>
        <v/>
      </c>
      <c r="T898" s="51" t="str">
        <f>IF(B898="","",IFERROR(VLOOKUP(SUBSTITUTE(SUBSTITUTE(H898,"~","~~"),"*","~*"),إعدادات_الأنواع!$A$4:$B$40,2,FALSE()),"?"))</f>
        <v/>
      </c>
    </row>
    <row r="899" spans="1:20" ht="15" customHeight="1">
      <c r="A899" s="20" t="str">
        <f>IF(B899="","",IF(T899="?","⚠️ نوع غير معرف",T899&amp;TEXT(COUNTIFS($T$3:T899,T899),"000")))</f>
        <v/>
      </c>
      <c r="B899" s="38"/>
      <c r="C899" s="38"/>
      <c r="D899" s="39"/>
      <c r="E899" s="54"/>
      <c r="F899" s="41" t="str">
        <f t="shared" ref="F899:F962" ca="1" si="56">IF(D899="","",DATEDIF(D899,TODAY(),"Y"))</f>
        <v/>
      </c>
      <c r="G899" s="42"/>
      <c r="H899" s="37"/>
      <c r="I899" s="43"/>
      <c r="J899" s="44" t="str">
        <f t="shared" ref="J899:J962" si="57">IF(I899="","",I899+30)</f>
        <v/>
      </c>
      <c r="K899" s="45"/>
      <c r="L899" s="46" t="str">
        <f>IF(OR(K899="لم يدفع",B899=""),"",IF(K899="تأمين فقط",0,IF(K899="اشتراك 300",300,IF(F899&lt;14,IFERROR(VLOOKUP(SUBSTITUTE(SUBSTITUTE(H899,"~","~~"),"*","~*"),إعدادات_الأنواع!$A$4:$D$40,3,FALSE()),0),IFERROR(VLOOKUP(SUBSTITUTE(SUBSTITUTE(H899,"~","~~"),"*","~*"),إعدادات_الأنواع!$A$4:$D$40,4,FALSE()),0)))))</f>
        <v/>
      </c>
      <c r="M899" s="47" t="str">
        <f>IF(OR(K899="لم يدفع",B899=""),"",IFERROR(VLOOKUP(SUBSTITUTE(SUBSTITUTE(H899,"~","~~"),"*","~*"),إعدادات_الأنواع!$A$4:$E$40,5,FALSE()),0))</f>
        <v/>
      </c>
      <c r="N899" s="47" t="str">
        <f>IF(OR(K899="لم يدفع",K899="تأمين فقط",K899="اشتراك 300",B899=""),"",IFERROR(VLOOKUP(SUBSTITUTE(SUBSTITUTE(H899,"~","~~"),"*","~*"),إعدادات_الأنواع!$A$4:$F$40,6,FALSE()),0))</f>
        <v/>
      </c>
      <c r="O899" s="55" t="str">
        <f t="shared" ref="O899:O962" si="58">IF(K899="لم يدفع","",IF(L899="","",IF(N899="",L899+M899,L899+M899)))</f>
        <v/>
      </c>
      <c r="P899" s="48" t="str">
        <f t="shared" ref="P899:P962" ca="1" si="59">IF(B899="","",IF(K899="لم يدفع","🔒 مجمدة",IF(J899="","",IF(J899&lt;TODAY(),"⛔ منتهي - يتطلب تجديد",IF(J899-5&lt;=TODAY(),"⚠️ قريب الانتهاء","✅ ساري")))))</f>
        <v/>
      </c>
      <c r="Q899" s="52"/>
      <c r="R899" s="49"/>
      <c r="S899" s="50" t="str">
        <f>IF(B899="","",COUNTA(التجديد!E899:E899))</f>
        <v/>
      </c>
      <c r="T899" s="51" t="str">
        <f>IF(B899="","",IFERROR(VLOOKUP(SUBSTITUTE(SUBSTITUTE(H899,"~","~~"),"*","~*"),إعدادات_الأنواع!$A$4:$B$40,2,FALSE()),"?"))</f>
        <v/>
      </c>
    </row>
    <row r="900" spans="1:20" ht="15" customHeight="1">
      <c r="A900" s="20" t="str">
        <f>IF(B900="","",IF(T900="?","⚠️ نوع غير معرف",T900&amp;TEXT(COUNTIFS($T$3:T900,T900),"000")))</f>
        <v/>
      </c>
      <c r="B900" s="38"/>
      <c r="C900" s="38"/>
      <c r="D900" s="39"/>
      <c r="E900" s="54"/>
      <c r="F900" s="41" t="str">
        <f t="shared" ca="1" si="56"/>
        <v/>
      </c>
      <c r="G900" s="42"/>
      <c r="H900" s="37"/>
      <c r="I900" s="43"/>
      <c r="J900" s="44" t="str">
        <f t="shared" si="57"/>
        <v/>
      </c>
      <c r="K900" s="45"/>
      <c r="L900" s="46" t="str">
        <f>IF(OR(K900="لم يدفع",B900=""),"",IF(K900="تأمين فقط",0,IF(K900="اشتراك 300",300,IF(F900&lt;14,IFERROR(VLOOKUP(SUBSTITUTE(SUBSTITUTE(H900,"~","~~"),"*","~*"),إعدادات_الأنواع!$A$4:$D$40,3,FALSE()),0),IFERROR(VLOOKUP(SUBSTITUTE(SUBSTITUTE(H900,"~","~~"),"*","~*"),إعدادات_الأنواع!$A$4:$D$40,4,FALSE()),0)))))</f>
        <v/>
      </c>
      <c r="M900" s="47" t="str">
        <f>IF(OR(K900="لم يدفع",B900=""),"",IFERROR(VLOOKUP(SUBSTITUTE(SUBSTITUTE(H900,"~","~~"),"*","~*"),إعدادات_الأنواع!$A$4:$E$40,5,FALSE()),0))</f>
        <v/>
      </c>
      <c r="N900" s="47" t="str">
        <f>IF(OR(K900="لم يدفع",K900="تأمين فقط",K900="اشتراك 300",B900=""),"",IFERROR(VLOOKUP(SUBSTITUTE(SUBSTITUTE(H900,"~","~~"),"*","~*"),إعدادات_الأنواع!$A$4:$F$40,6,FALSE()),0))</f>
        <v/>
      </c>
      <c r="O900" s="55" t="str">
        <f t="shared" si="58"/>
        <v/>
      </c>
      <c r="P900" s="48" t="str">
        <f t="shared" ca="1" si="59"/>
        <v/>
      </c>
      <c r="Q900" s="52"/>
      <c r="R900" s="49"/>
      <c r="S900" s="50" t="str">
        <f>IF(B900="","",COUNTA(التجديد!E900:E900))</f>
        <v/>
      </c>
      <c r="T900" s="51" t="str">
        <f>IF(B900="","",IFERROR(VLOOKUP(SUBSTITUTE(SUBSTITUTE(H900,"~","~~"),"*","~*"),إعدادات_الأنواع!$A$4:$B$40,2,FALSE()),"?"))</f>
        <v/>
      </c>
    </row>
    <row r="901" spans="1:20" ht="15" customHeight="1">
      <c r="A901" s="20" t="str">
        <f>IF(B901="","",IF(T901="?","⚠️ نوع غير معرف",T901&amp;TEXT(COUNTIFS($T$3:T901,T901),"000")))</f>
        <v/>
      </c>
      <c r="B901" s="38"/>
      <c r="C901" s="38"/>
      <c r="D901" s="39"/>
      <c r="E901" s="54"/>
      <c r="F901" s="41" t="str">
        <f t="shared" ca="1" si="56"/>
        <v/>
      </c>
      <c r="G901" s="42"/>
      <c r="H901" s="37"/>
      <c r="I901" s="43"/>
      <c r="J901" s="44" t="str">
        <f t="shared" si="57"/>
        <v/>
      </c>
      <c r="K901" s="45"/>
      <c r="L901" s="46" t="str">
        <f>IF(OR(K901="لم يدفع",B901=""),"",IF(K901="تأمين فقط",0,IF(K901="اشتراك 300",300,IF(F901&lt;14,IFERROR(VLOOKUP(SUBSTITUTE(SUBSTITUTE(H901,"~","~~"),"*","~*"),إعدادات_الأنواع!$A$4:$D$40,3,FALSE()),0),IFERROR(VLOOKUP(SUBSTITUTE(SUBSTITUTE(H901,"~","~~"),"*","~*"),إعدادات_الأنواع!$A$4:$D$40,4,FALSE()),0)))))</f>
        <v/>
      </c>
      <c r="M901" s="47" t="str">
        <f>IF(OR(K901="لم يدفع",B901=""),"",IFERROR(VLOOKUP(SUBSTITUTE(SUBSTITUTE(H901,"~","~~"),"*","~*"),إعدادات_الأنواع!$A$4:$E$40,5,FALSE()),0))</f>
        <v/>
      </c>
      <c r="N901" s="47" t="str">
        <f>IF(OR(K901="لم يدفع",K901="تأمين فقط",K901="اشتراك 300",B901=""),"",IFERROR(VLOOKUP(SUBSTITUTE(SUBSTITUTE(H901,"~","~~"),"*","~*"),إعدادات_الأنواع!$A$4:$F$40,6,FALSE()),0))</f>
        <v/>
      </c>
      <c r="O901" s="55" t="str">
        <f t="shared" si="58"/>
        <v/>
      </c>
      <c r="P901" s="48" t="str">
        <f t="shared" ca="1" si="59"/>
        <v/>
      </c>
      <c r="Q901" s="52"/>
      <c r="R901" s="49"/>
      <c r="S901" s="50" t="str">
        <f>IF(B901="","",COUNTA(التجديد!E901:E901))</f>
        <v/>
      </c>
      <c r="T901" s="51" t="str">
        <f>IF(B901="","",IFERROR(VLOOKUP(SUBSTITUTE(SUBSTITUTE(H901,"~","~~"),"*","~*"),إعدادات_الأنواع!$A$4:$B$40,2,FALSE()),"?"))</f>
        <v/>
      </c>
    </row>
    <row r="902" spans="1:20" ht="15" customHeight="1">
      <c r="A902" s="20" t="str">
        <f>IF(B902="","",IF(T902="?","⚠️ نوع غير معرف",T902&amp;TEXT(COUNTIFS($T$3:T902,T902),"000")))</f>
        <v/>
      </c>
      <c r="B902" s="38"/>
      <c r="C902" s="38"/>
      <c r="D902" s="39"/>
      <c r="E902" s="54"/>
      <c r="F902" s="41" t="str">
        <f t="shared" ca="1" si="56"/>
        <v/>
      </c>
      <c r="G902" s="42"/>
      <c r="H902" s="37"/>
      <c r="I902" s="43"/>
      <c r="J902" s="44" t="str">
        <f t="shared" si="57"/>
        <v/>
      </c>
      <c r="K902" s="45"/>
      <c r="L902" s="46" t="str">
        <f>IF(OR(K902="لم يدفع",B902=""),"",IF(K902="تأمين فقط",0,IF(K902="اشتراك 300",300,IF(F902&lt;14,IFERROR(VLOOKUP(SUBSTITUTE(SUBSTITUTE(H902,"~","~~"),"*","~*"),إعدادات_الأنواع!$A$4:$D$40,3,FALSE()),0),IFERROR(VLOOKUP(SUBSTITUTE(SUBSTITUTE(H902,"~","~~"),"*","~*"),إعدادات_الأنواع!$A$4:$D$40,4,FALSE()),0)))))</f>
        <v/>
      </c>
      <c r="M902" s="47" t="str">
        <f>IF(OR(K902="لم يدفع",B902=""),"",IFERROR(VLOOKUP(SUBSTITUTE(SUBSTITUTE(H902,"~","~~"),"*","~*"),إعدادات_الأنواع!$A$4:$E$40,5,FALSE()),0))</f>
        <v/>
      </c>
      <c r="N902" s="47" t="str">
        <f>IF(OR(K902="لم يدفع",K902="تأمين فقط",K902="اشتراك 300",B902=""),"",IFERROR(VLOOKUP(SUBSTITUTE(SUBSTITUTE(H902,"~","~~"),"*","~*"),إعدادات_الأنواع!$A$4:$F$40,6,FALSE()),0))</f>
        <v/>
      </c>
      <c r="O902" s="55" t="str">
        <f t="shared" si="58"/>
        <v/>
      </c>
      <c r="P902" s="48" t="str">
        <f t="shared" ca="1" si="59"/>
        <v/>
      </c>
      <c r="Q902" s="52"/>
      <c r="R902" s="49"/>
      <c r="S902" s="50" t="str">
        <f>IF(B902="","",COUNTA(التجديد!E902:E902))</f>
        <v/>
      </c>
      <c r="T902" s="51" t="str">
        <f>IF(B902="","",IFERROR(VLOOKUP(SUBSTITUTE(SUBSTITUTE(H902,"~","~~"),"*","~*"),إعدادات_الأنواع!$A$4:$B$40,2,FALSE()),"?"))</f>
        <v/>
      </c>
    </row>
    <row r="903" spans="1:20" ht="15" customHeight="1">
      <c r="A903" s="20" t="str">
        <f>IF(B903="","",IF(T903="?","⚠️ نوع غير معرف",T903&amp;TEXT(COUNTIFS($T$3:T903,T903),"000")))</f>
        <v/>
      </c>
      <c r="B903" s="38"/>
      <c r="C903" s="38"/>
      <c r="D903" s="39"/>
      <c r="E903" s="54"/>
      <c r="F903" s="41" t="str">
        <f t="shared" ca="1" si="56"/>
        <v/>
      </c>
      <c r="G903" s="42"/>
      <c r="H903" s="37"/>
      <c r="I903" s="43"/>
      <c r="J903" s="44" t="str">
        <f t="shared" si="57"/>
        <v/>
      </c>
      <c r="K903" s="45"/>
      <c r="L903" s="46" t="str">
        <f>IF(OR(K903="لم يدفع",B903=""),"",IF(K903="تأمين فقط",0,IF(K903="اشتراك 300",300,IF(F903&lt;14,IFERROR(VLOOKUP(SUBSTITUTE(SUBSTITUTE(H903,"~","~~"),"*","~*"),إعدادات_الأنواع!$A$4:$D$40,3,FALSE()),0),IFERROR(VLOOKUP(SUBSTITUTE(SUBSTITUTE(H903,"~","~~"),"*","~*"),إعدادات_الأنواع!$A$4:$D$40,4,FALSE()),0)))))</f>
        <v/>
      </c>
      <c r="M903" s="47" t="str">
        <f>IF(OR(K903="لم يدفع",B903=""),"",IFERROR(VLOOKUP(SUBSTITUTE(SUBSTITUTE(H903,"~","~~"),"*","~*"),إعدادات_الأنواع!$A$4:$E$40,5,FALSE()),0))</f>
        <v/>
      </c>
      <c r="N903" s="47" t="str">
        <f>IF(OR(K903="لم يدفع",K903="تأمين فقط",K903="اشتراك 300",B903=""),"",IFERROR(VLOOKUP(SUBSTITUTE(SUBSTITUTE(H903,"~","~~"),"*","~*"),إعدادات_الأنواع!$A$4:$F$40,6,FALSE()),0))</f>
        <v/>
      </c>
      <c r="O903" s="55" t="str">
        <f t="shared" si="58"/>
        <v/>
      </c>
      <c r="P903" s="48" t="str">
        <f t="shared" ca="1" si="59"/>
        <v/>
      </c>
      <c r="Q903" s="52"/>
      <c r="R903" s="49"/>
      <c r="S903" s="50" t="str">
        <f>IF(B903="","",COUNTA(التجديد!E903:E903))</f>
        <v/>
      </c>
      <c r="T903" s="51" t="str">
        <f>IF(B903="","",IFERROR(VLOOKUP(SUBSTITUTE(SUBSTITUTE(H903,"~","~~"),"*","~*"),إعدادات_الأنواع!$A$4:$B$40,2,FALSE()),"?"))</f>
        <v/>
      </c>
    </row>
    <row r="904" spans="1:20" ht="15" customHeight="1">
      <c r="A904" s="20" t="str">
        <f>IF(B904="","",IF(T904="?","⚠️ نوع غير معرف",T904&amp;TEXT(COUNTIFS($T$3:T904,T904),"000")))</f>
        <v/>
      </c>
      <c r="B904" s="38"/>
      <c r="C904" s="38"/>
      <c r="D904" s="39"/>
      <c r="E904" s="54"/>
      <c r="F904" s="41" t="str">
        <f t="shared" ca="1" si="56"/>
        <v/>
      </c>
      <c r="G904" s="42"/>
      <c r="H904" s="37"/>
      <c r="I904" s="43"/>
      <c r="J904" s="44" t="str">
        <f t="shared" si="57"/>
        <v/>
      </c>
      <c r="K904" s="45"/>
      <c r="L904" s="46" t="str">
        <f>IF(OR(K904="لم يدفع",B904=""),"",IF(K904="تأمين فقط",0,IF(K904="اشتراك 300",300,IF(F904&lt;14,IFERROR(VLOOKUP(SUBSTITUTE(SUBSTITUTE(H904,"~","~~"),"*","~*"),إعدادات_الأنواع!$A$4:$D$40,3,FALSE()),0),IFERROR(VLOOKUP(SUBSTITUTE(SUBSTITUTE(H904,"~","~~"),"*","~*"),إعدادات_الأنواع!$A$4:$D$40,4,FALSE()),0)))))</f>
        <v/>
      </c>
      <c r="M904" s="47" t="str">
        <f>IF(OR(K904="لم يدفع",B904=""),"",IFERROR(VLOOKUP(SUBSTITUTE(SUBSTITUTE(H904,"~","~~"),"*","~*"),إعدادات_الأنواع!$A$4:$E$40,5,FALSE()),0))</f>
        <v/>
      </c>
      <c r="N904" s="47" t="str">
        <f>IF(OR(K904="لم يدفع",K904="تأمين فقط",K904="اشتراك 300",B904=""),"",IFERROR(VLOOKUP(SUBSTITUTE(SUBSTITUTE(H904,"~","~~"),"*","~*"),إعدادات_الأنواع!$A$4:$F$40,6,FALSE()),0))</f>
        <v/>
      </c>
      <c r="O904" s="55" t="str">
        <f t="shared" si="58"/>
        <v/>
      </c>
      <c r="P904" s="48" t="str">
        <f t="shared" ca="1" si="59"/>
        <v/>
      </c>
      <c r="Q904" s="52"/>
      <c r="R904" s="49"/>
      <c r="S904" s="50" t="str">
        <f>IF(B904="","",COUNTA(التجديد!E904:E904))</f>
        <v/>
      </c>
      <c r="T904" s="51" t="str">
        <f>IF(B904="","",IFERROR(VLOOKUP(SUBSTITUTE(SUBSTITUTE(H904,"~","~~"),"*","~*"),إعدادات_الأنواع!$A$4:$B$40,2,FALSE()),"?"))</f>
        <v/>
      </c>
    </row>
    <row r="905" spans="1:20" ht="15" customHeight="1">
      <c r="A905" s="20" t="str">
        <f>IF(B905="","",IF(T905="?","⚠️ نوع غير معرف",T905&amp;TEXT(COUNTIFS($T$3:T905,T905),"000")))</f>
        <v/>
      </c>
      <c r="B905" s="38"/>
      <c r="C905" s="38"/>
      <c r="D905" s="39"/>
      <c r="E905" s="54"/>
      <c r="F905" s="41" t="str">
        <f t="shared" ca="1" si="56"/>
        <v/>
      </c>
      <c r="G905" s="42"/>
      <c r="H905" s="37"/>
      <c r="I905" s="43"/>
      <c r="J905" s="44" t="str">
        <f t="shared" si="57"/>
        <v/>
      </c>
      <c r="K905" s="45"/>
      <c r="L905" s="46" t="str">
        <f>IF(OR(K905="لم يدفع",B905=""),"",IF(K905="تأمين فقط",0,IF(K905="اشتراك 300",300,IF(F905&lt;14,IFERROR(VLOOKUP(SUBSTITUTE(SUBSTITUTE(H905,"~","~~"),"*","~*"),إعدادات_الأنواع!$A$4:$D$40,3,FALSE()),0),IFERROR(VLOOKUP(SUBSTITUTE(SUBSTITUTE(H905,"~","~~"),"*","~*"),إعدادات_الأنواع!$A$4:$D$40,4,FALSE()),0)))))</f>
        <v/>
      </c>
      <c r="M905" s="47" t="str">
        <f>IF(OR(K905="لم يدفع",B905=""),"",IFERROR(VLOOKUP(SUBSTITUTE(SUBSTITUTE(H905,"~","~~"),"*","~*"),إعدادات_الأنواع!$A$4:$E$40,5,FALSE()),0))</f>
        <v/>
      </c>
      <c r="N905" s="47" t="str">
        <f>IF(OR(K905="لم يدفع",K905="تأمين فقط",K905="اشتراك 300",B905=""),"",IFERROR(VLOOKUP(SUBSTITUTE(SUBSTITUTE(H905,"~","~~"),"*","~*"),إعدادات_الأنواع!$A$4:$F$40,6,FALSE()),0))</f>
        <v/>
      </c>
      <c r="O905" s="55" t="str">
        <f t="shared" si="58"/>
        <v/>
      </c>
      <c r="P905" s="48" t="str">
        <f t="shared" ca="1" si="59"/>
        <v/>
      </c>
      <c r="Q905" s="52"/>
      <c r="R905" s="49"/>
      <c r="S905" s="50" t="str">
        <f>IF(B905="","",COUNTA(التجديد!E905:E905))</f>
        <v/>
      </c>
      <c r="T905" s="51" t="str">
        <f>IF(B905="","",IFERROR(VLOOKUP(SUBSTITUTE(SUBSTITUTE(H905,"~","~~"),"*","~*"),إعدادات_الأنواع!$A$4:$B$40,2,FALSE()),"?"))</f>
        <v/>
      </c>
    </row>
    <row r="906" spans="1:20" ht="15" customHeight="1">
      <c r="A906" s="20" t="str">
        <f>IF(B906="","",IF(T906="?","⚠️ نوع غير معرف",T906&amp;TEXT(COUNTIFS($T$3:T906,T906),"000")))</f>
        <v/>
      </c>
      <c r="B906" s="38"/>
      <c r="C906" s="38"/>
      <c r="D906" s="39"/>
      <c r="E906" s="54"/>
      <c r="F906" s="41" t="str">
        <f t="shared" ca="1" si="56"/>
        <v/>
      </c>
      <c r="G906" s="42"/>
      <c r="H906" s="37"/>
      <c r="I906" s="43"/>
      <c r="J906" s="44" t="str">
        <f t="shared" si="57"/>
        <v/>
      </c>
      <c r="K906" s="45"/>
      <c r="L906" s="46" t="str">
        <f>IF(OR(K906="لم يدفع",B906=""),"",IF(K906="تأمين فقط",0,IF(K906="اشتراك 300",300,IF(F906&lt;14,IFERROR(VLOOKUP(SUBSTITUTE(SUBSTITUTE(H906,"~","~~"),"*","~*"),إعدادات_الأنواع!$A$4:$D$40,3,FALSE()),0),IFERROR(VLOOKUP(SUBSTITUTE(SUBSTITUTE(H906,"~","~~"),"*","~*"),إعدادات_الأنواع!$A$4:$D$40,4,FALSE()),0)))))</f>
        <v/>
      </c>
      <c r="M906" s="47" t="str">
        <f>IF(OR(K906="لم يدفع",B906=""),"",IFERROR(VLOOKUP(SUBSTITUTE(SUBSTITUTE(H906,"~","~~"),"*","~*"),إعدادات_الأنواع!$A$4:$E$40,5,FALSE()),0))</f>
        <v/>
      </c>
      <c r="N906" s="47" t="str">
        <f>IF(OR(K906="لم يدفع",K906="تأمين فقط",K906="اشتراك 300",B906=""),"",IFERROR(VLOOKUP(SUBSTITUTE(SUBSTITUTE(H906,"~","~~"),"*","~*"),إعدادات_الأنواع!$A$4:$F$40,6,FALSE()),0))</f>
        <v/>
      </c>
      <c r="O906" s="55" t="str">
        <f t="shared" si="58"/>
        <v/>
      </c>
      <c r="P906" s="48" t="str">
        <f t="shared" ca="1" si="59"/>
        <v/>
      </c>
      <c r="Q906" s="52"/>
      <c r="R906" s="49"/>
      <c r="S906" s="50" t="str">
        <f>IF(B906="","",COUNTA(التجديد!E906:E906))</f>
        <v/>
      </c>
      <c r="T906" s="51" t="str">
        <f>IF(B906="","",IFERROR(VLOOKUP(SUBSTITUTE(SUBSTITUTE(H906,"~","~~"),"*","~*"),إعدادات_الأنواع!$A$4:$B$40,2,FALSE()),"?"))</f>
        <v/>
      </c>
    </row>
    <row r="907" spans="1:20" ht="15" customHeight="1">
      <c r="A907" s="20" t="str">
        <f>IF(B907="","",IF(T907="?","⚠️ نوع غير معرف",T907&amp;TEXT(COUNTIFS($T$3:T907,T907),"000")))</f>
        <v/>
      </c>
      <c r="B907" s="38"/>
      <c r="C907" s="38"/>
      <c r="D907" s="39"/>
      <c r="E907" s="54"/>
      <c r="F907" s="41" t="str">
        <f t="shared" ca="1" si="56"/>
        <v/>
      </c>
      <c r="G907" s="42"/>
      <c r="H907" s="37"/>
      <c r="I907" s="43"/>
      <c r="J907" s="44" t="str">
        <f t="shared" si="57"/>
        <v/>
      </c>
      <c r="K907" s="45"/>
      <c r="L907" s="46" t="str">
        <f>IF(OR(K907="لم يدفع",B907=""),"",IF(K907="تأمين فقط",0,IF(K907="اشتراك 300",300,IF(F907&lt;14,IFERROR(VLOOKUP(SUBSTITUTE(SUBSTITUTE(H907,"~","~~"),"*","~*"),إعدادات_الأنواع!$A$4:$D$40,3,FALSE()),0),IFERROR(VLOOKUP(SUBSTITUTE(SUBSTITUTE(H907,"~","~~"),"*","~*"),إعدادات_الأنواع!$A$4:$D$40,4,FALSE()),0)))))</f>
        <v/>
      </c>
      <c r="M907" s="47" t="str">
        <f>IF(OR(K907="لم يدفع",B907=""),"",IFERROR(VLOOKUP(SUBSTITUTE(SUBSTITUTE(H907,"~","~~"),"*","~*"),إعدادات_الأنواع!$A$4:$E$40,5,FALSE()),0))</f>
        <v/>
      </c>
      <c r="N907" s="47" t="str">
        <f>IF(OR(K907="لم يدفع",K907="تأمين فقط",K907="اشتراك 300",B907=""),"",IFERROR(VLOOKUP(SUBSTITUTE(SUBSTITUTE(H907,"~","~~"),"*","~*"),إعدادات_الأنواع!$A$4:$F$40,6,FALSE()),0))</f>
        <v/>
      </c>
      <c r="O907" s="55" t="str">
        <f t="shared" si="58"/>
        <v/>
      </c>
      <c r="P907" s="48" t="str">
        <f t="shared" ca="1" si="59"/>
        <v/>
      </c>
      <c r="Q907" s="52"/>
      <c r="R907" s="49"/>
      <c r="S907" s="50" t="str">
        <f>IF(B907="","",COUNTA(التجديد!E907:E907))</f>
        <v/>
      </c>
      <c r="T907" s="51" t="str">
        <f>IF(B907="","",IFERROR(VLOOKUP(SUBSTITUTE(SUBSTITUTE(H907,"~","~~"),"*","~*"),إعدادات_الأنواع!$A$4:$B$40,2,FALSE()),"?"))</f>
        <v/>
      </c>
    </row>
    <row r="908" spans="1:20" ht="15" customHeight="1">
      <c r="A908" s="20" t="str">
        <f>IF(B908="","",IF(T908="?","⚠️ نوع غير معرف",T908&amp;TEXT(COUNTIFS($T$3:T908,T908),"000")))</f>
        <v/>
      </c>
      <c r="B908" s="38"/>
      <c r="C908" s="38"/>
      <c r="D908" s="39"/>
      <c r="E908" s="54"/>
      <c r="F908" s="41" t="str">
        <f t="shared" ca="1" si="56"/>
        <v/>
      </c>
      <c r="G908" s="42"/>
      <c r="H908" s="37"/>
      <c r="I908" s="43"/>
      <c r="J908" s="44" t="str">
        <f t="shared" si="57"/>
        <v/>
      </c>
      <c r="K908" s="45"/>
      <c r="L908" s="46" t="str">
        <f>IF(OR(K908="لم يدفع",B908=""),"",IF(K908="تأمين فقط",0,IF(K908="اشتراك 300",300,IF(F908&lt;14,IFERROR(VLOOKUP(SUBSTITUTE(SUBSTITUTE(H908,"~","~~"),"*","~*"),إعدادات_الأنواع!$A$4:$D$40,3,FALSE()),0),IFERROR(VLOOKUP(SUBSTITUTE(SUBSTITUTE(H908,"~","~~"),"*","~*"),إعدادات_الأنواع!$A$4:$D$40,4,FALSE()),0)))))</f>
        <v/>
      </c>
      <c r="M908" s="47" t="str">
        <f>IF(OR(K908="لم يدفع",B908=""),"",IFERROR(VLOOKUP(SUBSTITUTE(SUBSTITUTE(H908,"~","~~"),"*","~*"),إعدادات_الأنواع!$A$4:$E$40,5,FALSE()),0))</f>
        <v/>
      </c>
      <c r="N908" s="47" t="str">
        <f>IF(OR(K908="لم يدفع",K908="تأمين فقط",K908="اشتراك 300",B908=""),"",IFERROR(VLOOKUP(SUBSTITUTE(SUBSTITUTE(H908,"~","~~"),"*","~*"),إعدادات_الأنواع!$A$4:$F$40,6,FALSE()),0))</f>
        <v/>
      </c>
      <c r="O908" s="55" t="str">
        <f t="shared" si="58"/>
        <v/>
      </c>
      <c r="P908" s="48" t="str">
        <f t="shared" ca="1" si="59"/>
        <v/>
      </c>
      <c r="Q908" s="52"/>
      <c r="R908" s="49"/>
      <c r="S908" s="50" t="str">
        <f>IF(B908="","",COUNTA(التجديد!E908:E908))</f>
        <v/>
      </c>
      <c r="T908" s="51" t="str">
        <f>IF(B908="","",IFERROR(VLOOKUP(SUBSTITUTE(SUBSTITUTE(H908,"~","~~"),"*","~*"),إعدادات_الأنواع!$A$4:$B$40,2,FALSE()),"?"))</f>
        <v/>
      </c>
    </row>
    <row r="909" spans="1:20" ht="15" customHeight="1">
      <c r="A909" s="20" t="str">
        <f>IF(B909="","",IF(T909="?","⚠️ نوع غير معرف",T909&amp;TEXT(COUNTIFS($T$3:T909,T909),"000")))</f>
        <v/>
      </c>
      <c r="B909" s="38"/>
      <c r="C909" s="38"/>
      <c r="D909" s="39"/>
      <c r="E909" s="54"/>
      <c r="F909" s="41" t="str">
        <f t="shared" ca="1" si="56"/>
        <v/>
      </c>
      <c r="G909" s="42"/>
      <c r="H909" s="37"/>
      <c r="I909" s="43"/>
      <c r="J909" s="44" t="str">
        <f t="shared" si="57"/>
        <v/>
      </c>
      <c r="K909" s="45"/>
      <c r="L909" s="46" t="str">
        <f>IF(OR(K909="لم يدفع",B909=""),"",IF(K909="تأمين فقط",0,IF(K909="اشتراك 300",300,IF(F909&lt;14,IFERROR(VLOOKUP(SUBSTITUTE(SUBSTITUTE(H909,"~","~~"),"*","~*"),إعدادات_الأنواع!$A$4:$D$40,3,FALSE()),0),IFERROR(VLOOKUP(SUBSTITUTE(SUBSTITUTE(H909,"~","~~"),"*","~*"),إعدادات_الأنواع!$A$4:$D$40,4,FALSE()),0)))))</f>
        <v/>
      </c>
      <c r="M909" s="47" t="str">
        <f>IF(OR(K909="لم يدفع",B909=""),"",IFERROR(VLOOKUP(SUBSTITUTE(SUBSTITUTE(H909,"~","~~"),"*","~*"),إعدادات_الأنواع!$A$4:$E$40,5,FALSE()),0))</f>
        <v/>
      </c>
      <c r="N909" s="47" t="str">
        <f>IF(OR(K909="لم يدفع",K909="تأمين فقط",K909="اشتراك 300",B909=""),"",IFERROR(VLOOKUP(SUBSTITUTE(SUBSTITUTE(H909,"~","~~"),"*","~*"),إعدادات_الأنواع!$A$4:$F$40,6,FALSE()),0))</f>
        <v/>
      </c>
      <c r="O909" s="55" t="str">
        <f t="shared" si="58"/>
        <v/>
      </c>
      <c r="P909" s="48" t="str">
        <f t="shared" ca="1" si="59"/>
        <v/>
      </c>
      <c r="Q909" s="52"/>
      <c r="R909" s="49"/>
      <c r="S909" s="50" t="str">
        <f>IF(B909="","",COUNTA(التجديد!E909:E909))</f>
        <v/>
      </c>
      <c r="T909" s="51" t="str">
        <f>IF(B909="","",IFERROR(VLOOKUP(SUBSTITUTE(SUBSTITUTE(H909,"~","~~"),"*","~*"),إعدادات_الأنواع!$A$4:$B$40,2,FALSE()),"?"))</f>
        <v/>
      </c>
    </row>
    <row r="910" spans="1:20" ht="15" customHeight="1">
      <c r="A910" s="20" t="str">
        <f>IF(B910="","",IF(T910="?","⚠️ نوع غير معرف",T910&amp;TEXT(COUNTIFS($T$3:T910,T910),"000")))</f>
        <v/>
      </c>
      <c r="B910" s="38"/>
      <c r="C910" s="38"/>
      <c r="D910" s="39"/>
      <c r="E910" s="54"/>
      <c r="F910" s="41" t="str">
        <f t="shared" ca="1" si="56"/>
        <v/>
      </c>
      <c r="G910" s="42"/>
      <c r="H910" s="37"/>
      <c r="I910" s="43"/>
      <c r="J910" s="44" t="str">
        <f t="shared" si="57"/>
        <v/>
      </c>
      <c r="K910" s="45"/>
      <c r="L910" s="46" t="str">
        <f>IF(OR(K910="لم يدفع",B910=""),"",IF(K910="تأمين فقط",0,IF(K910="اشتراك 300",300,IF(F910&lt;14,IFERROR(VLOOKUP(SUBSTITUTE(SUBSTITUTE(H910,"~","~~"),"*","~*"),إعدادات_الأنواع!$A$4:$D$40,3,FALSE()),0),IFERROR(VLOOKUP(SUBSTITUTE(SUBSTITUTE(H910,"~","~~"),"*","~*"),إعدادات_الأنواع!$A$4:$D$40,4,FALSE()),0)))))</f>
        <v/>
      </c>
      <c r="M910" s="47" t="str">
        <f>IF(OR(K910="لم يدفع",B910=""),"",IFERROR(VLOOKUP(SUBSTITUTE(SUBSTITUTE(H910,"~","~~"),"*","~*"),إعدادات_الأنواع!$A$4:$E$40,5,FALSE()),0))</f>
        <v/>
      </c>
      <c r="N910" s="47" t="str">
        <f>IF(OR(K910="لم يدفع",K910="تأمين فقط",K910="اشتراك 300",B910=""),"",IFERROR(VLOOKUP(SUBSTITUTE(SUBSTITUTE(H910,"~","~~"),"*","~*"),إعدادات_الأنواع!$A$4:$F$40,6,FALSE()),0))</f>
        <v/>
      </c>
      <c r="O910" s="55" t="str">
        <f t="shared" si="58"/>
        <v/>
      </c>
      <c r="P910" s="48" t="str">
        <f t="shared" ca="1" si="59"/>
        <v/>
      </c>
      <c r="Q910" s="52"/>
      <c r="R910" s="49"/>
      <c r="S910" s="50" t="str">
        <f>IF(B910="","",COUNTA(التجديد!E910:E910))</f>
        <v/>
      </c>
      <c r="T910" s="51" t="str">
        <f>IF(B910="","",IFERROR(VLOOKUP(SUBSTITUTE(SUBSTITUTE(H910,"~","~~"),"*","~*"),إعدادات_الأنواع!$A$4:$B$40,2,FALSE()),"?"))</f>
        <v/>
      </c>
    </row>
    <row r="911" spans="1:20" ht="15" customHeight="1">
      <c r="A911" s="20" t="str">
        <f>IF(B911="","",IF(T911="?","⚠️ نوع غير معرف",T911&amp;TEXT(COUNTIFS($T$3:T911,T911),"000")))</f>
        <v/>
      </c>
      <c r="B911" s="38"/>
      <c r="C911" s="38"/>
      <c r="D911" s="39"/>
      <c r="E911" s="54"/>
      <c r="F911" s="41" t="str">
        <f t="shared" ca="1" si="56"/>
        <v/>
      </c>
      <c r="G911" s="42"/>
      <c r="H911" s="37"/>
      <c r="I911" s="43"/>
      <c r="J911" s="44" t="str">
        <f t="shared" si="57"/>
        <v/>
      </c>
      <c r="K911" s="45"/>
      <c r="L911" s="46" t="str">
        <f>IF(OR(K911="لم يدفع",B911=""),"",IF(K911="تأمين فقط",0,IF(K911="اشتراك 300",300,IF(F911&lt;14,IFERROR(VLOOKUP(SUBSTITUTE(SUBSTITUTE(H911,"~","~~"),"*","~*"),إعدادات_الأنواع!$A$4:$D$40,3,FALSE()),0),IFERROR(VLOOKUP(SUBSTITUTE(SUBSTITUTE(H911,"~","~~"),"*","~*"),إعدادات_الأنواع!$A$4:$D$40,4,FALSE()),0)))))</f>
        <v/>
      </c>
      <c r="M911" s="47" t="str">
        <f>IF(OR(K911="لم يدفع",B911=""),"",IFERROR(VLOOKUP(SUBSTITUTE(SUBSTITUTE(H911,"~","~~"),"*","~*"),إعدادات_الأنواع!$A$4:$E$40,5,FALSE()),0))</f>
        <v/>
      </c>
      <c r="N911" s="47" t="str">
        <f>IF(OR(K911="لم يدفع",K911="تأمين فقط",K911="اشتراك 300",B911=""),"",IFERROR(VLOOKUP(SUBSTITUTE(SUBSTITUTE(H911,"~","~~"),"*","~*"),إعدادات_الأنواع!$A$4:$F$40,6,FALSE()),0))</f>
        <v/>
      </c>
      <c r="O911" s="55" t="str">
        <f t="shared" si="58"/>
        <v/>
      </c>
      <c r="P911" s="48" t="str">
        <f t="shared" ca="1" si="59"/>
        <v/>
      </c>
      <c r="Q911" s="52"/>
      <c r="R911" s="49"/>
      <c r="S911" s="50" t="str">
        <f>IF(B911="","",COUNTA(التجديد!E911:E911))</f>
        <v/>
      </c>
      <c r="T911" s="51" t="str">
        <f>IF(B911="","",IFERROR(VLOOKUP(SUBSTITUTE(SUBSTITUTE(H911,"~","~~"),"*","~*"),إعدادات_الأنواع!$A$4:$B$40,2,FALSE()),"?"))</f>
        <v/>
      </c>
    </row>
    <row r="912" spans="1:20" ht="15" customHeight="1">
      <c r="A912" s="20" t="str">
        <f>IF(B912="","",IF(T912="?","⚠️ نوع غير معرف",T912&amp;TEXT(COUNTIFS($T$3:T912,T912),"000")))</f>
        <v/>
      </c>
      <c r="B912" s="38"/>
      <c r="C912" s="38"/>
      <c r="D912" s="39"/>
      <c r="E912" s="54"/>
      <c r="F912" s="41" t="str">
        <f t="shared" ca="1" si="56"/>
        <v/>
      </c>
      <c r="G912" s="42"/>
      <c r="H912" s="37"/>
      <c r="I912" s="43"/>
      <c r="J912" s="44" t="str">
        <f t="shared" si="57"/>
        <v/>
      </c>
      <c r="K912" s="45"/>
      <c r="L912" s="46" t="str">
        <f>IF(OR(K912="لم يدفع",B912=""),"",IF(K912="تأمين فقط",0,IF(K912="اشتراك 300",300,IF(F912&lt;14,IFERROR(VLOOKUP(SUBSTITUTE(SUBSTITUTE(H912,"~","~~"),"*","~*"),إعدادات_الأنواع!$A$4:$D$40,3,FALSE()),0),IFERROR(VLOOKUP(SUBSTITUTE(SUBSTITUTE(H912,"~","~~"),"*","~*"),إعدادات_الأنواع!$A$4:$D$40,4,FALSE()),0)))))</f>
        <v/>
      </c>
      <c r="M912" s="47" t="str">
        <f>IF(OR(K912="لم يدفع",B912=""),"",IFERROR(VLOOKUP(SUBSTITUTE(SUBSTITUTE(H912,"~","~~"),"*","~*"),إعدادات_الأنواع!$A$4:$E$40,5,FALSE()),0))</f>
        <v/>
      </c>
      <c r="N912" s="47" t="str">
        <f>IF(OR(K912="لم يدفع",K912="تأمين فقط",K912="اشتراك 300",B912=""),"",IFERROR(VLOOKUP(SUBSTITUTE(SUBSTITUTE(H912,"~","~~"),"*","~*"),إعدادات_الأنواع!$A$4:$F$40,6,FALSE()),0))</f>
        <v/>
      </c>
      <c r="O912" s="55" t="str">
        <f t="shared" si="58"/>
        <v/>
      </c>
      <c r="P912" s="48" t="str">
        <f t="shared" ca="1" si="59"/>
        <v/>
      </c>
      <c r="Q912" s="52"/>
      <c r="R912" s="49"/>
      <c r="S912" s="50" t="str">
        <f>IF(B912="","",COUNTA(التجديد!E912:E912))</f>
        <v/>
      </c>
      <c r="T912" s="51" t="str">
        <f>IF(B912="","",IFERROR(VLOOKUP(SUBSTITUTE(SUBSTITUTE(H912,"~","~~"),"*","~*"),إعدادات_الأنواع!$A$4:$B$40,2,FALSE()),"?"))</f>
        <v/>
      </c>
    </row>
    <row r="913" spans="1:20" ht="15" customHeight="1">
      <c r="A913" s="20" t="str">
        <f>IF(B913="","",IF(T913="?","⚠️ نوع غير معرف",T913&amp;TEXT(COUNTIFS($T$3:T913,T913),"000")))</f>
        <v/>
      </c>
      <c r="B913" s="38"/>
      <c r="C913" s="38"/>
      <c r="D913" s="39"/>
      <c r="E913" s="54"/>
      <c r="F913" s="41" t="str">
        <f t="shared" ca="1" si="56"/>
        <v/>
      </c>
      <c r="G913" s="42"/>
      <c r="H913" s="37"/>
      <c r="I913" s="43"/>
      <c r="J913" s="44" t="str">
        <f t="shared" si="57"/>
        <v/>
      </c>
      <c r="K913" s="45"/>
      <c r="L913" s="46" t="str">
        <f>IF(OR(K913="لم يدفع",B913=""),"",IF(K913="تأمين فقط",0,IF(K913="اشتراك 300",300,IF(F913&lt;14,IFERROR(VLOOKUP(SUBSTITUTE(SUBSTITUTE(H913,"~","~~"),"*","~*"),إعدادات_الأنواع!$A$4:$D$40,3,FALSE()),0),IFERROR(VLOOKUP(SUBSTITUTE(SUBSTITUTE(H913,"~","~~"),"*","~*"),إعدادات_الأنواع!$A$4:$D$40,4,FALSE()),0)))))</f>
        <v/>
      </c>
      <c r="M913" s="47" t="str">
        <f>IF(OR(K913="لم يدفع",B913=""),"",IFERROR(VLOOKUP(SUBSTITUTE(SUBSTITUTE(H913,"~","~~"),"*","~*"),إعدادات_الأنواع!$A$4:$E$40,5,FALSE()),0))</f>
        <v/>
      </c>
      <c r="N913" s="47" t="str">
        <f>IF(OR(K913="لم يدفع",K913="تأمين فقط",K913="اشتراك 300",B913=""),"",IFERROR(VLOOKUP(SUBSTITUTE(SUBSTITUTE(H913,"~","~~"),"*","~*"),إعدادات_الأنواع!$A$4:$F$40,6,FALSE()),0))</f>
        <v/>
      </c>
      <c r="O913" s="55" t="str">
        <f t="shared" si="58"/>
        <v/>
      </c>
      <c r="P913" s="48" t="str">
        <f t="shared" ca="1" si="59"/>
        <v/>
      </c>
      <c r="Q913" s="52"/>
      <c r="R913" s="49"/>
      <c r="S913" s="50" t="str">
        <f>IF(B913="","",COUNTA(التجديد!E913:E913))</f>
        <v/>
      </c>
      <c r="T913" s="51" t="str">
        <f>IF(B913="","",IFERROR(VLOOKUP(SUBSTITUTE(SUBSTITUTE(H913,"~","~~"),"*","~*"),إعدادات_الأنواع!$A$4:$B$40,2,FALSE()),"?"))</f>
        <v/>
      </c>
    </row>
    <row r="914" spans="1:20" ht="15" customHeight="1">
      <c r="A914" s="20" t="str">
        <f>IF(B914="","",IF(T914="?","⚠️ نوع غير معرف",T914&amp;TEXT(COUNTIFS($T$3:T914,T914),"000")))</f>
        <v/>
      </c>
      <c r="B914" s="38"/>
      <c r="C914" s="38"/>
      <c r="D914" s="39"/>
      <c r="E914" s="54"/>
      <c r="F914" s="41" t="str">
        <f t="shared" ca="1" si="56"/>
        <v/>
      </c>
      <c r="G914" s="42"/>
      <c r="H914" s="37"/>
      <c r="I914" s="43"/>
      <c r="J914" s="44" t="str">
        <f t="shared" si="57"/>
        <v/>
      </c>
      <c r="K914" s="45"/>
      <c r="L914" s="46" t="str">
        <f>IF(OR(K914="لم يدفع",B914=""),"",IF(K914="تأمين فقط",0,IF(K914="اشتراك 300",300,IF(F914&lt;14,IFERROR(VLOOKUP(SUBSTITUTE(SUBSTITUTE(H914,"~","~~"),"*","~*"),إعدادات_الأنواع!$A$4:$D$40,3,FALSE()),0),IFERROR(VLOOKUP(SUBSTITUTE(SUBSTITUTE(H914,"~","~~"),"*","~*"),إعدادات_الأنواع!$A$4:$D$40,4,FALSE()),0)))))</f>
        <v/>
      </c>
      <c r="M914" s="47" t="str">
        <f>IF(OR(K914="لم يدفع",B914=""),"",IFERROR(VLOOKUP(SUBSTITUTE(SUBSTITUTE(H914,"~","~~"),"*","~*"),إعدادات_الأنواع!$A$4:$E$40,5,FALSE()),0))</f>
        <v/>
      </c>
      <c r="N914" s="47" t="str">
        <f>IF(OR(K914="لم يدفع",K914="تأمين فقط",K914="اشتراك 300",B914=""),"",IFERROR(VLOOKUP(SUBSTITUTE(SUBSTITUTE(H914,"~","~~"),"*","~*"),إعدادات_الأنواع!$A$4:$F$40,6,FALSE()),0))</f>
        <v/>
      </c>
      <c r="O914" s="55" t="str">
        <f t="shared" si="58"/>
        <v/>
      </c>
      <c r="P914" s="48" t="str">
        <f t="shared" ca="1" si="59"/>
        <v/>
      </c>
      <c r="Q914" s="52"/>
      <c r="R914" s="49"/>
      <c r="S914" s="50" t="str">
        <f>IF(B914="","",COUNTA(التجديد!E914:E914))</f>
        <v/>
      </c>
      <c r="T914" s="51" t="str">
        <f>IF(B914="","",IFERROR(VLOOKUP(SUBSTITUTE(SUBSTITUTE(H914,"~","~~"),"*","~*"),إعدادات_الأنواع!$A$4:$B$40,2,FALSE()),"?"))</f>
        <v/>
      </c>
    </row>
    <row r="915" spans="1:20" ht="15" customHeight="1">
      <c r="A915" s="20" t="str">
        <f>IF(B915="","",IF(T915="?","⚠️ نوع غير معرف",T915&amp;TEXT(COUNTIFS($T$3:T915,T915),"000")))</f>
        <v/>
      </c>
      <c r="B915" s="38"/>
      <c r="C915" s="38"/>
      <c r="D915" s="39"/>
      <c r="E915" s="54"/>
      <c r="F915" s="41" t="str">
        <f t="shared" ca="1" si="56"/>
        <v/>
      </c>
      <c r="G915" s="42"/>
      <c r="H915" s="37"/>
      <c r="I915" s="43"/>
      <c r="J915" s="44" t="str">
        <f t="shared" si="57"/>
        <v/>
      </c>
      <c r="K915" s="45"/>
      <c r="L915" s="46" t="str">
        <f>IF(OR(K915="لم يدفع",B915=""),"",IF(K915="تأمين فقط",0,IF(K915="اشتراك 300",300,IF(F915&lt;14,IFERROR(VLOOKUP(SUBSTITUTE(SUBSTITUTE(H915,"~","~~"),"*","~*"),إعدادات_الأنواع!$A$4:$D$40,3,FALSE()),0),IFERROR(VLOOKUP(SUBSTITUTE(SUBSTITUTE(H915,"~","~~"),"*","~*"),إعدادات_الأنواع!$A$4:$D$40,4,FALSE()),0)))))</f>
        <v/>
      </c>
      <c r="M915" s="47" t="str">
        <f>IF(OR(K915="لم يدفع",B915=""),"",IFERROR(VLOOKUP(SUBSTITUTE(SUBSTITUTE(H915,"~","~~"),"*","~*"),إعدادات_الأنواع!$A$4:$E$40,5,FALSE()),0))</f>
        <v/>
      </c>
      <c r="N915" s="47" t="str">
        <f>IF(OR(K915="لم يدفع",K915="تأمين فقط",K915="اشتراك 300",B915=""),"",IFERROR(VLOOKUP(SUBSTITUTE(SUBSTITUTE(H915,"~","~~"),"*","~*"),إعدادات_الأنواع!$A$4:$F$40,6,FALSE()),0))</f>
        <v/>
      </c>
      <c r="O915" s="55" t="str">
        <f t="shared" si="58"/>
        <v/>
      </c>
      <c r="P915" s="48" t="str">
        <f t="shared" ca="1" si="59"/>
        <v/>
      </c>
      <c r="Q915" s="52"/>
      <c r="R915" s="49"/>
      <c r="S915" s="50" t="str">
        <f>IF(B915="","",COUNTA(التجديد!E915:E915))</f>
        <v/>
      </c>
      <c r="T915" s="51" t="str">
        <f>IF(B915="","",IFERROR(VLOOKUP(SUBSTITUTE(SUBSTITUTE(H915,"~","~~"),"*","~*"),إعدادات_الأنواع!$A$4:$B$40,2,FALSE()),"?"))</f>
        <v/>
      </c>
    </row>
    <row r="916" spans="1:20" ht="15" customHeight="1">
      <c r="A916" s="20" t="str">
        <f>IF(B916="","",IF(T916="?","⚠️ نوع غير معرف",T916&amp;TEXT(COUNTIFS($T$3:T916,T916),"000")))</f>
        <v/>
      </c>
      <c r="B916" s="38"/>
      <c r="C916" s="38"/>
      <c r="D916" s="39"/>
      <c r="E916" s="54"/>
      <c r="F916" s="41" t="str">
        <f t="shared" ca="1" si="56"/>
        <v/>
      </c>
      <c r="G916" s="42"/>
      <c r="H916" s="37"/>
      <c r="I916" s="43"/>
      <c r="J916" s="44" t="str">
        <f t="shared" si="57"/>
        <v/>
      </c>
      <c r="K916" s="45"/>
      <c r="L916" s="46" t="str">
        <f>IF(OR(K916="لم يدفع",B916=""),"",IF(K916="تأمين فقط",0,IF(K916="اشتراك 300",300,IF(F916&lt;14,IFERROR(VLOOKUP(SUBSTITUTE(SUBSTITUTE(H916,"~","~~"),"*","~*"),إعدادات_الأنواع!$A$4:$D$40,3,FALSE()),0),IFERROR(VLOOKUP(SUBSTITUTE(SUBSTITUTE(H916,"~","~~"),"*","~*"),إعدادات_الأنواع!$A$4:$D$40,4,FALSE()),0)))))</f>
        <v/>
      </c>
      <c r="M916" s="47" t="str">
        <f>IF(OR(K916="لم يدفع",B916=""),"",IFERROR(VLOOKUP(SUBSTITUTE(SUBSTITUTE(H916,"~","~~"),"*","~*"),إعدادات_الأنواع!$A$4:$E$40,5,FALSE()),0))</f>
        <v/>
      </c>
      <c r="N916" s="47" t="str">
        <f>IF(OR(K916="لم يدفع",K916="تأمين فقط",K916="اشتراك 300",B916=""),"",IFERROR(VLOOKUP(SUBSTITUTE(SUBSTITUTE(H916,"~","~~"),"*","~*"),إعدادات_الأنواع!$A$4:$F$40,6,FALSE()),0))</f>
        <v/>
      </c>
      <c r="O916" s="55" t="str">
        <f t="shared" si="58"/>
        <v/>
      </c>
      <c r="P916" s="48" t="str">
        <f t="shared" ca="1" si="59"/>
        <v/>
      </c>
      <c r="Q916" s="52"/>
      <c r="R916" s="49"/>
      <c r="S916" s="50" t="str">
        <f>IF(B916="","",COUNTA(التجديد!E916:E916))</f>
        <v/>
      </c>
      <c r="T916" s="51" t="str">
        <f>IF(B916="","",IFERROR(VLOOKUP(SUBSTITUTE(SUBSTITUTE(H916,"~","~~"),"*","~*"),إعدادات_الأنواع!$A$4:$B$40,2,FALSE()),"?"))</f>
        <v/>
      </c>
    </row>
    <row r="917" spans="1:20" ht="15" customHeight="1">
      <c r="A917" s="20" t="str">
        <f>IF(B917="","",IF(T917="?","⚠️ نوع غير معرف",T917&amp;TEXT(COUNTIFS($T$3:T917,T917),"000")))</f>
        <v/>
      </c>
      <c r="B917" s="38"/>
      <c r="C917" s="38"/>
      <c r="D917" s="39"/>
      <c r="E917" s="54"/>
      <c r="F917" s="41" t="str">
        <f t="shared" ca="1" si="56"/>
        <v/>
      </c>
      <c r="G917" s="42"/>
      <c r="H917" s="37"/>
      <c r="I917" s="43"/>
      <c r="J917" s="44" t="str">
        <f t="shared" si="57"/>
        <v/>
      </c>
      <c r="K917" s="45"/>
      <c r="L917" s="46" t="str">
        <f>IF(OR(K917="لم يدفع",B917=""),"",IF(K917="تأمين فقط",0,IF(K917="اشتراك 300",300,IF(F917&lt;14,IFERROR(VLOOKUP(SUBSTITUTE(SUBSTITUTE(H917,"~","~~"),"*","~*"),إعدادات_الأنواع!$A$4:$D$40,3,FALSE()),0),IFERROR(VLOOKUP(SUBSTITUTE(SUBSTITUTE(H917,"~","~~"),"*","~*"),إعدادات_الأنواع!$A$4:$D$40,4,FALSE()),0)))))</f>
        <v/>
      </c>
      <c r="M917" s="47" t="str">
        <f>IF(OR(K917="لم يدفع",B917=""),"",IFERROR(VLOOKUP(SUBSTITUTE(SUBSTITUTE(H917,"~","~~"),"*","~*"),إعدادات_الأنواع!$A$4:$E$40,5,FALSE()),0))</f>
        <v/>
      </c>
      <c r="N917" s="47" t="str">
        <f>IF(OR(K917="لم يدفع",K917="تأمين فقط",K917="اشتراك 300",B917=""),"",IFERROR(VLOOKUP(SUBSTITUTE(SUBSTITUTE(H917,"~","~~"),"*","~*"),إعدادات_الأنواع!$A$4:$F$40,6,FALSE()),0))</f>
        <v/>
      </c>
      <c r="O917" s="55" t="str">
        <f t="shared" si="58"/>
        <v/>
      </c>
      <c r="P917" s="48" t="str">
        <f t="shared" ca="1" si="59"/>
        <v/>
      </c>
      <c r="Q917" s="52"/>
      <c r="R917" s="49"/>
      <c r="S917" s="50" t="str">
        <f>IF(B917="","",COUNTA(التجديد!E917:E917))</f>
        <v/>
      </c>
      <c r="T917" s="51" t="str">
        <f>IF(B917="","",IFERROR(VLOOKUP(SUBSTITUTE(SUBSTITUTE(H917,"~","~~"),"*","~*"),إعدادات_الأنواع!$A$4:$B$40,2,FALSE()),"?"))</f>
        <v/>
      </c>
    </row>
    <row r="918" spans="1:20" ht="15" customHeight="1">
      <c r="A918" s="20" t="str">
        <f>IF(B918="","",IF(T918="?","⚠️ نوع غير معرف",T918&amp;TEXT(COUNTIFS($T$3:T918,T918),"000")))</f>
        <v/>
      </c>
      <c r="B918" s="38"/>
      <c r="C918" s="38"/>
      <c r="D918" s="39"/>
      <c r="E918" s="54"/>
      <c r="F918" s="41" t="str">
        <f t="shared" ca="1" si="56"/>
        <v/>
      </c>
      <c r="G918" s="42"/>
      <c r="H918" s="37"/>
      <c r="I918" s="43"/>
      <c r="J918" s="44" t="str">
        <f t="shared" si="57"/>
        <v/>
      </c>
      <c r="K918" s="45"/>
      <c r="L918" s="46" t="str">
        <f>IF(OR(K918="لم يدفع",B918=""),"",IF(K918="تأمين فقط",0,IF(K918="اشتراك 300",300,IF(F918&lt;14,IFERROR(VLOOKUP(SUBSTITUTE(SUBSTITUTE(H918,"~","~~"),"*","~*"),إعدادات_الأنواع!$A$4:$D$40,3,FALSE()),0),IFERROR(VLOOKUP(SUBSTITUTE(SUBSTITUTE(H918,"~","~~"),"*","~*"),إعدادات_الأنواع!$A$4:$D$40,4,FALSE()),0)))))</f>
        <v/>
      </c>
      <c r="M918" s="47" t="str">
        <f>IF(OR(K918="لم يدفع",B918=""),"",IFERROR(VLOOKUP(SUBSTITUTE(SUBSTITUTE(H918,"~","~~"),"*","~*"),إعدادات_الأنواع!$A$4:$E$40,5,FALSE()),0))</f>
        <v/>
      </c>
      <c r="N918" s="47" t="str">
        <f>IF(OR(K918="لم يدفع",K918="تأمين فقط",K918="اشتراك 300",B918=""),"",IFERROR(VLOOKUP(SUBSTITUTE(SUBSTITUTE(H918,"~","~~"),"*","~*"),إعدادات_الأنواع!$A$4:$F$40,6,FALSE()),0))</f>
        <v/>
      </c>
      <c r="O918" s="55" t="str">
        <f t="shared" si="58"/>
        <v/>
      </c>
      <c r="P918" s="48" t="str">
        <f t="shared" ca="1" si="59"/>
        <v/>
      </c>
      <c r="Q918" s="52"/>
      <c r="R918" s="49"/>
      <c r="S918" s="50" t="str">
        <f>IF(B918="","",COUNTA(التجديد!E918:E918))</f>
        <v/>
      </c>
      <c r="T918" s="51" t="str">
        <f>IF(B918="","",IFERROR(VLOOKUP(SUBSTITUTE(SUBSTITUTE(H918,"~","~~"),"*","~*"),إعدادات_الأنواع!$A$4:$B$40,2,FALSE()),"?"))</f>
        <v/>
      </c>
    </row>
    <row r="919" spans="1:20" ht="15" customHeight="1">
      <c r="A919" s="20" t="str">
        <f>IF(B919="","",IF(T919="?","⚠️ نوع غير معرف",T919&amp;TEXT(COUNTIFS($T$3:T919,T919),"000")))</f>
        <v/>
      </c>
      <c r="B919" s="38"/>
      <c r="C919" s="38"/>
      <c r="D919" s="39"/>
      <c r="E919" s="54"/>
      <c r="F919" s="41" t="str">
        <f t="shared" ca="1" si="56"/>
        <v/>
      </c>
      <c r="G919" s="42"/>
      <c r="H919" s="37"/>
      <c r="I919" s="43"/>
      <c r="J919" s="44" t="str">
        <f t="shared" si="57"/>
        <v/>
      </c>
      <c r="K919" s="45"/>
      <c r="L919" s="46" t="str">
        <f>IF(OR(K919="لم يدفع",B919=""),"",IF(K919="تأمين فقط",0,IF(K919="اشتراك 300",300,IF(F919&lt;14,IFERROR(VLOOKUP(SUBSTITUTE(SUBSTITUTE(H919,"~","~~"),"*","~*"),إعدادات_الأنواع!$A$4:$D$40,3,FALSE()),0),IFERROR(VLOOKUP(SUBSTITUTE(SUBSTITUTE(H919,"~","~~"),"*","~*"),إعدادات_الأنواع!$A$4:$D$40,4,FALSE()),0)))))</f>
        <v/>
      </c>
      <c r="M919" s="47" t="str">
        <f>IF(OR(K919="لم يدفع",B919=""),"",IFERROR(VLOOKUP(SUBSTITUTE(SUBSTITUTE(H919,"~","~~"),"*","~*"),إعدادات_الأنواع!$A$4:$E$40,5,FALSE()),0))</f>
        <v/>
      </c>
      <c r="N919" s="47" t="str">
        <f>IF(OR(K919="لم يدفع",K919="تأمين فقط",K919="اشتراك 300",B919=""),"",IFERROR(VLOOKUP(SUBSTITUTE(SUBSTITUTE(H919,"~","~~"),"*","~*"),إعدادات_الأنواع!$A$4:$F$40,6,FALSE()),0))</f>
        <v/>
      </c>
      <c r="O919" s="55" t="str">
        <f t="shared" si="58"/>
        <v/>
      </c>
      <c r="P919" s="48" t="str">
        <f t="shared" ca="1" si="59"/>
        <v/>
      </c>
      <c r="Q919" s="52"/>
      <c r="R919" s="49"/>
      <c r="S919" s="50" t="str">
        <f>IF(B919="","",COUNTA(التجديد!E919:E919))</f>
        <v/>
      </c>
      <c r="T919" s="51" t="str">
        <f>IF(B919="","",IFERROR(VLOOKUP(SUBSTITUTE(SUBSTITUTE(H919,"~","~~"),"*","~*"),إعدادات_الأنواع!$A$4:$B$40,2,FALSE()),"?"))</f>
        <v/>
      </c>
    </row>
    <row r="920" spans="1:20" ht="15" customHeight="1">
      <c r="A920" s="20" t="str">
        <f>IF(B920="","",IF(T920="?","⚠️ نوع غير معرف",T920&amp;TEXT(COUNTIFS($T$3:T920,T920),"000")))</f>
        <v/>
      </c>
      <c r="B920" s="38"/>
      <c r="C920" s="38"/>
      <c r="D920" s="39"/>
      <c r="E920" s="54"/>
      <c r="F920" s="41" t="str">
        <f t="shared" ca="1" si="56"/>
        <v/>
      </c>
      <c r="G920" s="42"/>
      <c r="H920" s="37"/>
      <c r="I920" s="43"/>
      <c r="J920" s="44" t="str">
        <f t="shared" si="57"/>
        <v/>
      </c>
      <c r="K920" s="45"/>
      <c r="L920" s="46" t="str">
        <f>IF(OR(K920="لم يدفع",B920=""),"",IF(K920="تأمين فقط",0,IF(K920="اشتراك 300",300,IF(F920&lt;14,IFERROR(VLOOKUP(SUBSTITUTE(SUBSTITUTE(H920,"~","~~"),"*","~*"),إعدادات_الأنواع!$A$4:$D$40,3,FALSE()),0),IFERROR(VLOOKUP(SUBSTITUTE(SUBSTITUTE(H920,"~","~~"),"*","~*"),إعدادات_الأنواع!$A$4:$D$40,4,FALSE()),0)))))</f>
        <v/>
      </c>
      <c r="M920" s="47" t="str">
        <f>IF(OR(K920="لم يدفع",B920=""),"",IFERROR(VLOOKUP(SUBSTITUTE(SUBSTITUTE(H920,"~","~~"),"*","~*"),إعدادات_الأنواع!$A$4:$E$40,5,FALSE()),0))</f>
        <v/>
      </c>
      <c r="N920" s="47" t="str">
        <f>IF(OR(K920="لم يدفع",K920="تأمين فقط",K920="اشتراك 300",B920=""),"",IFERROR(VLOOKUP(SUBSTITUTE(SUBSTITUTE(H920,"~","~~"),"*","~*"),إعدادات_الأنواع!$A$4:$F$40,6,FALSE()),0))</f>
        <v/>
      </c>
      <c r="O920" s="55" t="str">
        <f t="shared" si="58"/>
        <v/>
      </c>
      <c r="P920" s="48" t="str">
        <f t="shared" ca="1" si="59"/>
        <v/>
      </c>
      <c r="Q920" s="52"/>
      <c r="R920" s="49"/>
      <c r="S920" s="50" t="str">
        <f>IF(B920="","",COUNTA(التجديد!E920:E920))</f>
        <v/>
      </c>
      <c r="T920" s="51" t="str">
        <f>IF(B920="","",IFERROR(VLOOKUP(SUBSTITUTE(SUBSTITUTE(H920,"~","~~"),"*","~*"),إعدادات_الأنواع!$A$4:$B$40,2,FALSE()),"?"))</f>
        <v/>
      </c>
    </row>
    <row r="921" spans="1:20" ht="15" customHeight="1">
      <c r="A921" s="20" t="str">
        <f>IF(B921="","",IF(T921="?","⚠️ نوع غير معرف",T921&amp;TEXT(COUNTIFS($T$3:T921,T921),"000")))</f>
        <v/>
      </c>
      <c r="B921" s="38"/>
      <c r="C921" s="38"/>
      <c r="D921" s="39"/>
      <c r="E921" s="54"/>
      <c r="F921" s="41" t="str">
        <f t="shared" ca="1" si="56"/>
        <v/>
      </c>
      <c r="G921" s="42"/>
      <c r="H921" s="37"/>
      <c r="I921" s="43"/>
      <c r="J921" s="44" t="str">
        <f t="shared" si="57"/>
        <v/>
      </c>
      <c r="K921" s="45"/>
      <c r="L921" s="46" t="str">
        <f>IF(OR(K921="لم يدفع",B921=""),"",IF(K921="تأمين فقط",0,IF(K921="اشتراك 300",300,IF(F921&lt;14,IFERROR(VLOOKUP(SUBSTITUTE(SUBSTITUTE(H921,"~","~~"),"*","~*"),إعدادات_الأنواع!$A$4:$D$40,3,FALSE()),0),IFERROR(VLOOKUP(SUBSTITUTE(SUBSTITUTE(H921,"~","~~"),"*","~*"),إعدادات_الأنواع!$A$4:$D$40,4,FALSE()),0)))))</f>
        <v/>
      </c>
      <c r="M921" s="47" t="str">
        <f>IF(OR(K921="لم يدفع",B921=""),"",IFERROR(VLOOKUP(SUBSTITUTE(SUBSTITUTE(H921,"~","~~"),"*","~*"),إعدادات_الأنواع!$A$4:$E$40,5,FALSE()),0))</f>
        <v/>
      </c>
      <c r="N921" s="47" t="str">
        <f>IF(OR(K921="لم يدفع",K921="تأمين فقط",K921="اشتراك 300",B921=""),"",IFERROR(VLOOKUP(SUBSTITUTE(SUBSTITUTE(H921,"~","~~"),"*","~*"),إعدادات_الأنواع!$A$4:$F$40,6,FALSE()),0))</f>
        <v/>
      </c>
      <c r="O921" s="55" t="str">
        <f t="shared" si="58"/>
        <v/>
      </c>
      <c r="P921" s="48" t="str">
        <f t="shared" ca="1" si="59"/>
        <v/>
      </c>
      <c r="Q921" s="52"/>
      <c r="R921" s="49"/>
      <c r="S921" s="50" t="str">
        <f>IF(B921="","",COUNTA(التجديد!E921:E921))</f>
        <v/>
      </c>
      <c r="T921" s="51" t="str">
        <f>IF(B921="","",IFERROR(VLOOKUP(SUBSTITUTE(SUBSTITUTE(H921,"~","~~"),"*","~*"),إعدادات_الأنواع!$A$4:$B$40,2,FALSE()),"?"))</f>
        <v/>
      </c>
    </row>
    <row r="922" spans="1:20" ht="15" customHeight="1">
      <c r="A922" s="20" t="str">
        <f>IF(B922="","",IF(T922="?","⚠️ نوع غير معرف",T922&amp;TEXT(COUNTIFS($T$3:T922,T922),"000")))</f>
        <v/>
      </c>
      <c r="B922" s="38"/>
      <c r="C922" s="38"/>
      <c r="D922" s="39"/>
      <c r="E922" s="54"/>
      <c r="F922" s="41" t="str">
        <f t="shared" ca="1" si="56"/>
        <v/>
      </c>
      <c r="G922" s="42"/>
      <c r="H922" s="37"/>
      <c r="I922" s="43"/>
      <c r="J922" s="44" t="str">
        <f t="shared" si="57"/>
        <v/>
      </c>
      <c r="K922" s="45"/>
      <c r="L922" s="46" t="str">
        <f>IF(OR(K922="لم يدفع",B922=""),"",IF(K922="تأمين فقط",0,IF(K922="اشتراك 300",300,IF(F922&lt;14,IFERROR(VLOOKUP(SUBSTITUTE(SUBSTITUTE(H922,"~","~~"),"*","~*"),إعدادات_الأنواع!$A$4:$D$40,3,FALSE()),0),IFERROR(VLOOKUP(SUBSTITUTE(SUBSTITUTE(H922,"~","~~"),"*","~*"),إعدادات_الأنواع!$A$4:$D$40,4,FALSE()),0)))))</f>
        <v/>
      </c>
      <c r="M922" s="47" t="str">
        <f>IF(OR(K922="لم يدفع",B922=""),"",IFERROR(VLOOKUP(SUBSTITUTE(SUBSTITUTE(H922,"~","~~"),"*","~*"),إعدادات_الأنواع!$A$4:$E$40,5,FALSE()),0))</f>
        <v/>
      </c>
      <c r="N922" s="47" t="str">
        <f>IF(OR(K922="لم يدفع",K922="تأمين فقط",K922="اشتراك 300",B922=""),"",IFERROR(VLOOKUP(SUBSTITUTE(SUBSTITUTE(H922,"~","~~"),"*","~*"),إعدادات_الأنواع!$A$4:$F$40,6,FALSE()),0))</f>
        <v/>
      </c>
      <c r="O922" s="55" t="str">
        <f t="shared" si="58"/>
        <v/>
      </c>
      <c r="P922" s="48" t="str">
        <f t="shared" ca="1" si="59"/>
        <v/>
      </c>
      <c r="Q922" s="52"/>
      <c r="R922" s="49"/>
      <c r="S922" s="50" t="str">
        <f>IF(B922="","",COUNTA(التجديد!E922:E922))</f>
        <v/>
      </c>
      <c r="T922" s="51" t="str">
        <f>IF(B922="","",IFERROR(VLOOKUP(SUBSTITUTE(SUBSTITUTE(H922,"~","~~"),"*","~*"),إعدادات_الأنواع!$A$4:$B$40,2,FALSE()),"?"))</f>
        <v/>
      </c>
    </row>
    <row r="923" spans="1:20" ht="15" customHeight="1">
      <c r="A923" s="20" t="str">
        <f>IF(B923="","",IF(T923="?","⚠️ نوع غير معرف",T923&amp;TEXT(COUNTIFS($T$3:T923,T923),"000")))</f>
        <v/>
      </c>
      <c r="B923" s="38"/>
      <c r="C923" s="38"/>
      <c r="D923" s="39"/>
      <c r="E923" s="54"/>
      <c r="F923" s="41" t="str">
        <f t="shared" ca="1" si="56"/>
        <v/>
      </c>
      <c r="G923" s="42"/>
      <c r="H923" s="37"/>
      <c r="I923" s="43"/>
      <c r="J923" s="44" t="str">
        <f t="shared" si="57"/>
        <v/>
      </c>
      <c r="K923" s="45"/>
      <c r="L923" s="46" t="str">
        <f>IF(OR(K923="لم يدفع",B923=""),"",IF(K923="تأمين فقط",0,IF(K923="اشتراك 300",300,IF(F923&lt;14,IFERROR(VLOOKUP(SUBSTITUTE(SUBSTITUTE(H923,"~","~~"),"*","~*"),إعدادات_الأنواع!$A$4:$D$40,3,FALSE()),0),IFERROR(VLOOKUP(SUBSTITUTE(SUBSTITUTE(H923,"~","~~"),"*","~*"),إعدادات_الأنواع!$A$4:$D$40,4,FALSE()),0)))))</f>
        <v/>
      </c>
      <c r="M923" s="47" t="str">
        <f>IF(OR(K923="لم يدفع",B923=""),"",IFERROR(VLOOKUP(SUBSTITUTE(SUBSTITUTE(H923,"~","~~"),"*","~*"),إعدادات_الأنواع!$A$4:$E$40,5,FALSE()),0))</f>
        <v/>
      </c>
      <c r="N923" s="47" t="str">
        <f>IF(OR(K923="لم يدفع",K923="تأمين فقط",K923="اشتراك 300",B923=""),"",IFERROR(VLOOKUP(SUBSTITUTE(SUBSTITUTE(H923,"~","~~"),"*","~*"),إعدادات_الأنواع!$A$4:$F$40,6,FALSE()),0))</f>
        <v/>
      </c>
      <c r="O923" s="55" t="str">
        <f t="shared" si="58"/>
        <v/>
      </c>
      <c r="P923" s="48" t="str">
        <f t="shared" ca="1" si="59"/>
        <v/>
      </c>
      <c r="Q923" s="52"/>
      <c r="R923" s="49"/>
      <c r="S923" s="50" t="str">
        <f>IF(B923="","",COUNTA(التجديد!E923:E923))</f>
        <v/>
      </c>
      <c r="T923" s="51" t="str">
        <f>IF(B923="","",IFERROR(VLOOKUP(SUBSTITUTE(SUBSTITUTE(H923,"~","~~"),"*","~*"),إعدادات_الأنواع!$A$4:$B$40,2,FALSE()),"?"))</f>
        <v/>
      </c>
    </row>
    <row r="924" spans="1:20" ht="15" customHeight="1">
      <c r="A924" s="20" t="str">
        <f>IF(B924="","",IF(T924="?","⚠️ نوع غير معرف",T924&amp;TEXT(COUNTIFS($T$3:T924,T924),"000")))</f>
        <v/>
      </c>
      <c r="B924" s="38"/>
      <c r="C924" s="38"/>
      <c r="D924" s="39"/>
      <c r="E924" s="54"/>
      <c r="F924" s="41" t="str">
        <f t="shared" ca="1" si="56"/>
        <v/>
      </c>
      <c r="G924" s="42"/>
      <c r="H924" s="37"/>
      <c r="I924" s="43"/>
      <c r="J924" s="44" t="str">
        <f t="shared" si="57"/>
        <v/>
      </c>
      <c r="K924" s="45"/>
      <c r="L924" s="46" t="str">
        <f>IF(OR(K924="لم يدفع",B924=""),"",IF(K924="تأمين فقط",0,IF(K924="اشتراك 300",300,IF(F924&lt;14,IFERROR(VLOOKUP(SUBSTITUTE(SUBSTITUTE(H924,"~","~~"),"*","~*"),إعدادات_الأنواع!$A$4:$D$40,3,FALSE()),0),IFERROR(VLOOKUP(SUBSTITUTE(SUBSTITUTE(H924,"~","~~"),"*","~*"),إعدادات_الأنواع!$A$4:$D$40,4,FALSE()),0)))))</f>
        <v/>
      </c>
      <c r="M924" s="47" t="str">
        <f>IF(OR(K924="لم يدفع",B924=""),"",IFERROR(VLOOKUP(SUBSTITUTE(SUBSTITUTE(H924,"~","~~"),"*","~*"),إعدادات_الأنواع!$A$4:$E$40,5,FALSE()),0))</f>
        <v/>
      </c>
      <c r="N924" s="47" t="str">
        <f>IF(OR(K924="لم يدفع",K924="تأمين فقط",K924="اشتراك 300",B924=""),"",IFERROR(VLOOKUP(SUBSTITUTE(SUBSTITUTE(H924,"~","~~"),"*","~*"),إعدادات_الأنواع!$A$4:$F$40,6,FALSE()),0))</f>
        <v/>
      </c>
      <c r="O924" s="55" t="str">
        <f t="shared" si="58"/>
        <v/>
      </c>
      <c r="P924" s="48" t="str">
        <f t="shared" ca="1" si="59"/>
        <v/>
      </c>
      <c r="Q924" s="52"/>
      <c r="R924" s="49"/>
      <c r="S924" s="50" t="str">
        <f>IF(B924="","",COUNTA(التجديد!E924:E924))</f>
        <v/>
      </c>
      <c r="T924" s="51" t="str">
        <f>IF(B924="","",IFERROR(VLOOKUP(SUBSTITUTE(SUBSTITUTE(H924,"~","~~"),"*","~*"),إعدادات_الأنواع!$A$4:$B$40,2,FALSE()),"?"))</f>
        <v/>
      </c>
    </row>
    <row r="925" spans="1:20" ht="15" customHeight="1">
      <c r="A925" s="20" t="str">
        <f>IF(B925="","",IF(T925="?","⚠️ نوع غير معرف",T925&amp;TEXT(COUNTIFS($T$3:T925,T925),"000")))</f>
        <v/>
      </c>
      <c r="B925" s="38"/>
      <c r="C925" s="38"/>
      <c r="D925" s="39"/>
      <c r="E925" s="54"/>
      <c r="F925" s="41" t="str">
        <f t="shared" ca="1" si="56"/>
        <v/>
      </c>
      <c r="G925" s="42"/>
      <c r="H925" s="37"/>
      <c r="I925" s="43"/>
      <c r="J925" s="44" t="str">
        <f t="shared" si="57"/>
        <v/>
      </c>
      <c r="K925" s="45"/>
      <c r="L925" s="46" t="str">
        <f>IF(OR(K925="لم يدفع",B925=""),"",IF(K925="تأمين فقط",0,IF(K925="اشتراك 300",300,IF(F925&lt;14,IFERROR(VLOOKUP(SUBSTITUTE(SUBSTITUTE(H925,"~","~~"),"*","~*"),إعدادات_الأنواع!$A$4:$D$40,3,FALSE()),0),IFERROR(VLOOKUP(SUBSTITUTE(SUBSTITUTE(H925,"~","~~"),"*","~*"),إعدادات_الأنواع!$A$4:$D$40,4,FALSE()),0)))))</f>
        <v/>
      </c>
      <c r="M925" s="47" t="str">
        <f>IF(OR(K925="لم يدفع",B925=""),"",IFERROR(VLOOKUP(SUBSTITUTE(SUBSTITUTE(H925,"~","~~"),"*","~*"),إعدادات_الأنواع!$A$4:$E$40,5,FALSE()),0))</f>
        <v/>
      </c>
      <c r="N925" s="47" t="str">
        <f>IF(OR(K925="لم يدفع",K925="تأمين فقط",K925="اشتراك 300",B925=""),"",IFERROR(VLOOKUP(SUBSTITUTE(SUBSTITUTE(H925,"~","~~"),"*","~*"),إعدادات_الأنواع!$A$4:$F$40,6,FALSE()),0))</f>
        <v/>
      </c>
      <c r="O925" s="55" t="str">
        <f t="shared" si="58"/>
        <v/>
      </c>
      <c r="P925" s="48" t="str">
        <f t="shared" ca="1" si="59"/>
        <v/>
      </c>
      <c r="Q925" s="52"/>
      <c r="R925" s="49"/>
      <c r="S925" s="50" t="str">
        <f>IF(B925="","",COUNTA(التجديد!E925:E925))</f>
        <v/>
      </c>
      <c r="T925" s="51" t="str">
        <f>IF(B925="","",IFERROR(VLOOKUP(SUBSTITUTE(SUBSTITUTE(H925,"~","~~"),"*","~*"),إعدادات_الأنواع!$A$4:$B$40,2,FALSE()),"?"))</f>
        <v/>
      </c>
    </row>
    <row r="926" spans="1:20" ht="15" customHeight="1">
      <c r="A926" s="20" t="str">
        <f>IF(B926="","",IF(T926="?","⚠️ نوع غير معرف",T926&amp;TEXT(COUNTIFS($T$3:T926,T926),"000")))</f>
        <v/>
      </c>
      <c r="B926" s="38"/>
      <c r="C926" s="38"/>
      <c r="D926" s="39"/>
      <c r="E926" s="54"/>
      <c r="F926" s="41" t="str">
        <f t="shared" ca="1" si="56"/>
        <v/>
      </c>
      <c r="G926" s="42"/>
      <c r="H926" s="37"/>
      <c r="I926" s="43"/>
      <c r="J926" s="44" t="str">
        <f t="shared" si="57"/>
        <v/>
      </c>
      <c r="K926" s="45"/>
      <c r="L926" s="46" t="str">
        <f>IF(OR(K926="لم يدفع",B926=""),"",IF(K926="تأمين فقط",0,IF(K926="اشتراك 300",300,IF(F926&lt;14,IFERROR(VLOOKUP(SUBSTITUTE(SUBSTITUTE(H926,"~","~~"),"*","~*"),إعدادات_الأنواع!$A$4:$D$40,3,FALSE()),0),IFERROR(VLOOKUP(SUBSTITUTE(SUBSTITUTE(H926,"~","~~"),"*","~*"),إعدادات_الأنواع!$A$4:$D$40,4,FALSE()),0)))))</f>
        <v/>
      </c>
      <c r="M926" s="47" t="str">
        <f>IF(OR(K926="لم يدفع",B926=""),"",IFERROR(VLOOKUP(SUBSTITUTE(SUBSTITUTE(H926,"~","~~"),"*","~*"),إعدادات_الأنواع!$A$4:$E$40,5,FALSE()),0))</f>
        <v/>
      </c>
      <c r="N926" s="47" t="str">
        <f>IF(OR(K926="لم يدفع",K926="تأمين فقط",K926="اشتراك 300",B926=""),"",IFERROR(VLOOKUP(SUBSTITUTE(SUBSTITUTE(H926,"~","~~"),"*","~*"),إعدادات_الأنواع!$A$4:$F$40,6,FALSE()),0))</f>
        <v/>
      </c>
      <c r="O926" s="55" t="str">
        <f t="shared" si="58"/>
        <v/>
      </c>
      <c r="P926" s="48" t="str">
        <f t="shared" ca="1" si="59"/>
        <v/>
      </c>
      <c r="Q926" s="52"/>
      <c r="R926" s="49"/>
      <c r="S926" s="50" t="str">
        <f>IF(B926="","",COUNTA(التجديد!E926:E926))</f>
        <v/>
      </c>
      <c r="T926" s="51" t="str">
        <f>IF(B926="","",IFERROR(VLOOKUP(SUBSTITUTE(SUBSTITUTE(H926,"~","~~"),"*","~*"),إعدادات_الأنواع!$A$4:$B$40,2,FALSE()),"?"))</f>
        <v/>
      </c>
    </row>
    <row r="927" spans="1:20" ht="15" customHeight="1">
      <c r="A927" s="20" t="str">
        <f>IF(B927="","",IF(T927="?","⚠️ نوع غير معرف",T927&amp;TEXT(COUNTIFS($T$3:T927,T927),"000")))</f>
        <v/>
      </c>
      <c r="B927" s="38"/>
      <c r="C927" s="38"/>
      <c r="D927" s="39"/>
      <c r="E927" s="54"/>
      <c r="F927" s="41" t="str">
        <f t="shared" ca="1" si="56"/>
        <v/>
      </c>
      <c r="G927" s="42"/>
      <c r="H927" s="37"/>
      <c r="I927" s="43"/>
      <c r="J927" s="44" t="str">
        <f t="shared" si="57"/>
        <v/>
      </c>
      <c r="K927" s="45"/>
      <c r="L927" s="46" t="str">
        <f>IF(OR(K927="لم يدفع",B927=""),"",IF(K927="تأمين فقط",0,IF(K927="اشتراك 300",300,IF(F927&lt;14,IFERROR(VLOOKUP(SUBSTITUTE(SUBSTITUTE(H927,"~","~~"),"*","~*"),إعدادات_الأنواع!$A$4:$D$40,3,FALSE()),0),IFERROR(VLOOKUP(SUBSTITUTE(SUBSTITUTE(H927,"~","~~"),"*","~*"),إعدادات_الأنواع!$A$4:$D$40,4,FALSE()),0)))))</f>
        <v/>
      </c>
      <c r="M927" s="47" t="str">
        <f>IF(OR(K927="لم يدفع",B927=""),"",IFERROR(VLOOKUP(SUBSTITUTE(SUBSTITUTE(H927,"~","~~"),"*","~*"),إعدادات_الأنواع!$A$4:$E$40,5,FALSE()),0))</f>
        <v/>
      </c>
      <c r="N927" s="47" t="str">
        <f>IF(OR(K927="لم يدفع",K927="تأمين فقط",K927="اشتراك 300",B927=""),"",IFERROR(VLOOKUP(SUBSTITUTE(SUBSTITUTE(H927,"~","~~"),"*","~*"),إعدادات_الأنواع!$A$4:$F$40,6,FALSE()),0))</f>
        <v/>
      </c>
      <c r="O927" s="55" t="str">
        <f t="shared" si="58"/>
        <v/>
      </c>
      <c r="P927" s="48" t="str">
        <f t="shared" ca="1" si="59"/>
        <v/>
      </c>
      <c r="Q927" s="52"/>
      <c r="R927" s="49"/>
      <c r="S927" s="50" t="str">
        <f>IF(B927="","",COUNTA(التجديد!E927:E927))</f>
        <v/>
      </c>
      <c r="T927" s="51" t="str">
        <f>IF(B927="","",IFERROR(VLOOKUP(SUBSTITUTE(SUBSTITUTE(H927,"~","~~"),"*","~*"),إعدادات_الأنواع!$A$4:$B$40,2,FALSE()),"?"))</f>
        <v/>
      </c>
    </row>
    <row r="928" spans="1:20" ht="15" customHeight="1">
      <c r="A928" s="20" t="str">
        <f>IF(B928="","",IF(T928="?","⚠️ نوع غير معرف",T928&amp;TEXT(COUNTIFS($T$3:T928,T928),"000")))</f>
        <v/>
      </c>
      <c r="B928" s="38"/>
      <c r="C928" s="38"/>
      <c r="D928" s="39"/>
      <c r="E928" s="54"/>
      <c r="F928" s="41" t="str">
        <f t="shared" ca="1" si="56"/>
        <v/>
      </c>
      <c r="G928" s="42"/>
      <c r="H928" s="37"/>
      <c r="I928" s="43"/>
      <c r="J928" s="44" t="str">
        <f t="shared" si="57"/>
        <v/>
      </c>
      <c r="K928" s="45"/>
      <c r="L928" s="46" t="str">
        <f>IF(OR(K928="لم يدفع",B928=""),"",IF(K928="تأمين فقط",0,IF(K928="اشتراك 300",300,IF(F928&lt;14,IFERROR(VLOOKUP(SUBSTITUTE(SUBSTITUTE(H928,"~","~~"),"*","~*"),إعدادات_الأنواع!$A$4:$D$40,3,FALSE()),0),IFERROR(VLOOKUP(SUBSTITUTE(SUBSTITUTE(H928,"~","~~"),"*","~*"),إعدادات_الأنواع!$A$4:$D$40,4,FALSE()),0)))))</f>
        <v/>
      </c>
      <c r="M928" s="47" t="str">
        <f>IF(OR(K928="لم يدفع",B928=""),"",IFERROR(VLOOKUP(SUBSTITUTE(SUBSTITUTE(H928,"~","~~"),"*","~*"),إعدادات_الأنواع!$A$4:$E$40,5,FALSE()),0))</f>
        <v/>
      </c>
      <c r="N928" s="47" t="str">
        <f>IF(OR(K928="لم يدفع",K928="تأمين فقط",K928="اشتراك 300",B928=""),"",IFERROR(VLOOKUP(SUBSTITUTE(SUBSTITUTE(H928,"~","~~"),"*","~*"),إعدادات_الأنواع!$A$4:$F$40,6,FALSE()),0))</f>
        <v/>
      </c>
      <c r="O928" s="55" t="str">
        <f t="shared" si="58"/>
        <v/>
      </c>
      <c r="P928" s="48" t="str">
        <f t="shared" ca="1" si="59"/>
        <v/>
      </c>
      <c r="Q928" s="52"/>
      <c r="R928" s="49"/>
      <c r="S928" s="50" t="str">
        <f>IF(B928="","",COUNTA(التجديد!E928:E928))</f>
        <v/>
      </c>
      <c r="T928" s="51" t="str">
        <f>IF(B928="","",IFERROR(VLOOKUP(SUBSTITUTE(SUBSTITUTE(H928,"~","~~"),"*","~*"),إعدادات_الأنواع!$A$4:$B$40,2,FALSE()),"?"))</f>
        <v/>
      </c>
    </row>
    <row r="929" spans="1:20" ht="15" customHeight="1">
      <c r="A929" s="20" t="str">
        <f>IF(B929="","",IF(T929="?","⚠️ نوع غير معرف",T929&amp;TEXT(COUNTIFS($T$3:T929,T929),"000")))</f>
        <v/>
      </c>
      <c r="B929" s="38"/>
      <c r="C929" s="38"/>
      <c r="D929" s="39"/>
      <c r="E929" s="54"/>
      <c r="F929" s="41" t="str">
        <f t="shared" ca="1" si="56"/>
        <v/>
      </c>
      <c r="G929" s="42"/>
      <c r="H929" s="37"/>
      <c r="I929" s="43"/>
      <c r="J929" s="44" t="str">
        <f t="shared" si="57"/>
        <v/>
      </c>
      <c r="K929" s="45"/>
      <c r="L929" s="46" t="str">
        <f>IF(OR(K929="لم يدفع",B929=""),"",IF(K929="تأمين فقط",0,IF(K929="اشتراك 300",300,IF(F929&lt;14,IFERROR(VLOOKUP(SUBSTITUTE(SUBSTITUTE(H929,"~","~~"),"*","~*"),إعدادات_الأنواع!$A$4:$D$40,3,FALSE()),0),IFERROR(VLOOKUP(SUBSTITUTE(SUBSTITUTE(H929,"~","~~"),"*","~*"),إعدادات_الأنواع!$A$4:$D$40,4,FALSE()),0)))))</f>
        <v/>
      </c>
      <c r="M929" s="47" t="str">
        <f>IF(OR(K929="لم يدفع",B929=""),"",IFERROR(VLOOKUP(SUBSTITUTE(SUBSTITUTE(H929,"~","~~"),"*","~*"),إعدادات_الأنواع!$A$4:$E$40,5,FALSE()),0))</f>
        <v/>
      </c>
      <c r="N929" s="47" t="str">
        <f>IF(OR(K929="لم يدفع",K929="تأمين فقط",K929="اشتراك 300",B929=""),"",IFERROR(VLOOKUP(SUBSTITUTE(SUBSTITUTE(H929,"~","~~"),"*","~*"),إعدادات_الأنواع!$A$4:$F$40,6,FALSE()),0))</f>
        <v/>
      </c>
      <c r="O929" s="55" t="str">
        <f t="shared" si="58"/>
        <v/>
      </c>
      <c r="P929" s="48" t="str">
        <f t="shared" ca="1" si="59"/>
        <v/>
      </c>
      <c r="Q929" s="52"/>
      <c r="R929" s="49"/>
      <c r="S929" s="50" t="str">
        <f>IF(B929="","",COUNTA(التجديد!E929:E929))</f>
        <v/>
      </c>
      <c r="T929" s="51" t="str">
        <f>IF(B929="","",IFERROR(VLOOKUP(SUBSTITUTE(SUBSTITUTE(H929,"~","~~"),"*","~*"),إعدادات_الأنواع!$A$4:$B$40,2,FALSE()),"?"))</f>
        <v/>
      </c>
    </row>
    <row r="930" spans="1:20" ht="15" customHeight="1">
      <c r="A930" s="20" t="str">
        <f>IF(B930="","",IF(T930="?","⚠️ نوع غير معرف",T930&amp;TEXT(COUNTIFS($T$3:T930,T930),"000")))</f>
        <v/>
      </c>
      <c r="B930" s="38"/>
      <c r="C930" s="38"/>
      <c r="D930" s="39"/>
      <c r="E930" s="54"/>
      <c r="F930" s="41" t="str">
        <f t="shared" ca="1" si="56"/>
        <v/>
      </c>
      <c r="G930" s="42"/>
      <c r="H930" s="37"/>
      <c r="I930" s="43"/>
      <c r="J930" s="44" t="str">
        <f t="shared" si="57"/>
        <v/>
      </c>
      <c r="K930" s="45"/>
      <c r="L930" s="46" t="str">
        <f>IF(OR(K930="لم يدفع",B930=""),"",IF(K930="تأمين فقط",0,IF(K930="اشتراك 300",300,IF(F930&lt;14,IFERROR(VLOOKUP(SUBSTITUTE(SUBSTITUTE(H930,"~","~~"),"*","~*"),إعدادات_الأنواع!$A$4:$D$40,3,FALSE()),0),IFERROR(VLOOKUP(SUBSTITUTE(SUBSTITUTE(H930,"~","~~"),"*","~*"),إعدادات_الأنواع!$A$4:$D$40,4,FALSE()),0)))))</f>
        <v/>
      </c>
      <c r="M930" s="47" t="str">
        <f>IF(OR(K930="لم يدفع",B930=""),"",IFERROR(VLOOKUP(SUBSTITUTE(SUBSTITUTE(H930,"~","~~"),"*","~*"),إعدادات_الأنواع!$A$4:$E$40,5,FALSE()),0))</f>
        <v/>
      </c>
      <c r="N930" s="47" t="str">
        <f>IF(OR(K930="لم يدفع",K930="تأمين فقط",K930="اشتراك 300",B930=""),"",IFERROR(VLOOKUP(SUBSTITUTE(SUBSTITUTE(H930,"~","~~"),"*","~*"),إعدادات_الأنواع!$A$4:$F$40,6,FALSE()),0))</f>
        <v/>
      </c>
      <c r="O930" s="55" t="str">
        <f t="shared" si="58"/>
        <v/>
      </c>
      <c r="P930" s="48" t="str">
        <f t="shared" ca="1" si="59"/>
        <v/>
      </c>
      <c r="Q930" s="52"/>
      <c r="R930" s="49"/>
      <c r="S930" s="50" t="str">
        <f>IF(B930="","",COUNTA(التجديد!E930:E930))</f>
        <v/>
      </c>
      <c r="T930" s="51" t="str">
        <f>IF(B930="","",IFERROR(VLOOKUP(SUBSTITUTE(SUBSTITUTE(H930,"~","~~"),"*","~*"),إعدادات_الأنواع!$A$4:$B$40,2,FALSE()),"?"))</f>
        <v/>
      </c>
    </row>
    <row r="931" spans="1:20" ht="15" customHeight="1">
      <c r="A931" s="20" t="str">
        <f>IF(B931="","",IF(T931="?","⚠️ نوع غير معرف",T931&amp;TEXT(COUNTIFS($T$3:T931,T931),"000")))</f>
        <v/>
      </c>
      <c r="B931" s="38"/>
      <c r="C931" s="38"/>
      <c r="D931" s="39"/>
      <c r="E931" s="54"/>
      <c r="F931" s="41" t="str">
        <f t="shared" ca="1" si="56"/>
        <v/>
      </c>
      <c r="G931" s="42"/>
      <c r="H931" s="37"/>
      <c r="I931" s="43"/>
      <c r="J931" s="44" t="str">
        <f t="shared" si="57"/>
        <v/>
      </c>
      <c r="K931" s="45"/>
      <c r="L931" s="46" t="str">
        <f>IF(OR(K931="لم يدفع",B931=""),"",IF(K931="تأمين فقط",0,IF(K931="اشتراك 300",300,IF(F931&lt;14,IFERROR(VLOOKUP(SUBSTITUTE(SUBSTITUTE(H931,"~","~~"),"*","~*"),إعدادات_الأنواع!$A$4:$D$40,3,FALSE()),0),IFERROR(VLOOKUP(SUBSTITUTE(SUBSTITUTE(H931,"~","~~"),"*","~*"),إعدادات_الأنواع!$A$4:$D$40,4,FALSE()),0)))))</f>
        <v/>
      </c>
      <c r="M931" s="47" t="str">
        <f>IF(OR(K931="لم يدفع",B931=""),"",IFERROR(VLOOKUP(SUBSTITUTE(SUBSTITUTE(H931,"~","~~"),"*","~*"),إعدادات_الأنواع!$A$4:$E$40,5,FALSE()),0))</f>
        <v/>
      </c>
      <c r="N931" s="47" t="str">
        <f>IF(OR(K931="لم يدفع",K931="تأمين فقط",K931="اشتراك 300",B931=""),"",IFERROR(VLOOKUP(SUBSTITUTE(SUBSTITUTE(H931,"~","~~"),"*","~*"),إعدادات_الأنواع!$A$4:$F$40,6,FALSE()),0))</f>
        <v/>
      </c>
      <c r="O931" s="55" t="str">
        <f t="shared" si="58"/>
        <v/>
      </c>
      <c r="P931" s="48" t="str">
        <f t="shared" ca="1" si="59"/>
        <v/>
      </c>
      <c r="Q931" s="52"/>
      <c r="R931" s="49"/>
      <c r="S931" s="50" t="str">
        <f>IF(B931="","",COUNTA(التجديد!E931:E931))</f>
        <v/>
      </c>
      <c r="T931" s="51" t="str">
        <f>IF(B931="","",IFERROR(VLOOKUP(SUBSTITUTE(SUBSTITUTE(H931,"~","~~"),"*","~*"),إعدادات_الأنواع!$A$4:$B$40,2,FALSE()),"?"))</f>
        <v/>
      </c>
    </row>
    <row r="932" spans="1:20" ht="15" customHeight="1">
      <c r="A932" s="20" t="str">
        <f>IF(B932="","",IF(T932="?","⚠️ نوع غير معرف",T932&amp;TEXT(COUNTIFS($T$3:T932,T932),"000")))</f>
        <v/>
      </c>
      <c r="B932" s="38"/>
      <c r="C932" s="38"/>
      <c r="D932" s="39"/>
      <c r="E932" s="54"/>
      <c r="F932" s="41" t="str">
        <f t="shared" ca="1" si="56"/>
        <v/>
      </c>
      <c r="G932" s="42"/>
      <c r="H932" s="37"/>
      <c r="I932" s="43"/>
      <c r="J932" s="44" t="str">
        <f t="shared" si="57"/>
        <v/>
      </c>
      <c r="K932" s="45"/>
      <c r="L932" s="46" t="str">
        <f>IF(OR(K932="لم يدفع",B932=""),"",IF(K932="تأمين فقط",0,IF(K932="اشتراك 300",300,IF(F932&lt;14,IFERROR(VLOOKUP(SUBSTITUTE(SUBSTITUTE(H932,"~","~~"),"*","~*"),إعدادات_الأنواع!$A$4:$D$40,3,FALSE()),0),IFERROR(VLOOKUP(SUBSTITUTE(SUBSTITUTE(H932,"~","~~"),"*","~*"),إعدادات_الأنواع!$A$4:$D$40,4,FALSE()),0)))))</f>
        <v/>
      </c>
      <c r="M932" s="47" t="str">
        <f>IF(OR(K932="لم يدفع",B932=""),"",IFERROR(VLOOKUP(SUBSTITUTE(SUBSTITUTE(H932,"~","~~"),"*","~*"),إعدادات_الأنواع!$A$4:$E$40,5,FALSE()),0))</f>
        <v/>
      </c>
      <c r="N932" s="47" t="str">
        <f>IF(OR(K932="لم يدفع",K932="تأمين فقط",K932="اشتراك 300",B932=""),"",IFERROR(VLOOKUP(SUBSTITUTE(SUBSTITUTE(H932,"~","~~"),"*","~*"),إعدادات_الأنواع!$A$4:$F$40,6,FALSE()),0))</f>
        <v/>
      </c>
      <c r="O932" s="55" t="str">
        <f t="shared" si="58"/>
        <v/>
      </c>
      <c r="P932" s="48" t="str">
        <f t="shared" ca="1" si="59"/>
        <v/>
      </c>
      <c r="Q932" s="52"/>
      <c r="R932" s="49"/>
      <c r="S932" s="50" t="str">
        <f>IF(B932="","",COUNTA(التجديد!E932:E932))</f>
        <v/>
      </c>
      <c r="T932" s="51" t="str">
        <f>IF(B932="","",IFERROR(VLOOKUP(SUBSTITUTE(SUBSTITUTE(H932,"~","~~"),"*","~*"),إعدادات_الأنواع!$A$4:$B$40,2,FALSE()),"?"))</f>
        <v/>
      </c>
    </row>
    <row r="933" spans="1:20" ht="15" customHeight="1">
      <c r="A933" s="20" t="str">
        <f>IF(B933="","",IF(T933="?","⚠️ نوع غير معرف",T933&amp;TEXT(COUNTIFS($T$3:T933,T933),"000")))</f>
        <v/>
      </c>
      <c r="B933" s="38"/>
      <c r="C933" s="38"/>
      <c r="D933" s="39"/>
      <c r="E933" s="54"/>
      <c r="F933" s="41" t="str">
        <f t="shared" ca="1" si="56"/>
        <v/>
      </c>
      <c r="G933" s="42"/>
      <c r="H933" s="37"/>
      <c r="I933" s="43"/>
      <c r="J933" s="44" t="str">
        <f t="shared" si="57"/>
        <v/>
      </c>
      <c r="K933" s="45"/>
      <c r="L933" s="46" t="str">
        <f>IF(OR(K933="لم يدفع",B933=""),"",IF(K933="تأمين فقط",0,IF(K933="اشتراك 300",300,IF(F933&lt;14,IFERROR(VLOOKUP(SUBSTITUTE(SUBSTITUTE(H933,"~","~~"),"*","~*"),إعدادات_الأنواع!$A$4:$D$40,3,FALSE()),0),IFERROR(VLOOKUP(SUBSTITUTE(SUBSTITUTE(H933,"~","~~"),"*","~*"),إعدادات_الأنواع!$A$4:$D$40,4,FALSE()),0)))))</f>
        <v/>
      </c>
      <c r="M933" s="47" t="str">
        <f>IF(OR(K933="لم يدفع",B933=""),"",IFERROR(VLOOKUP(SUBSTITUTE(SUBSTITUTE(H933,"~","~~"),"*","~*"),إعدادات_الأنواع!$A$4:$E$40,5,FALSE()),0))</f>
        <v/>
      </c>
      <c r="N933" s="47" t="str">
        <f>IF(OR(K933="لم يدفع",K933="تأمين فقط",K933="اشتراك 300",B933=""),"",IFERROR(VLOOKUP(SUBSTITUTE(SUBSTITUTE(H933,"~","~~"),"*","~*"),إعدادات_الأنواع!$A$4:$F$40,6,FALSE()),0))</f>
        <v/>
      </c>
      <c r="O933" s="55" t="str">
        <f t="shared" si="58"/>
        <v/>
      </c>
      <c r="P933" s="48" t="str">
        <f t="shared" ca="1" si="59"/>
        <v/>
      </c>
      <c r="Q933" s="52"/>
      <c r="R933" s="49"/>
      <c r="S933" s="50" t="str">
        <f>IF(B933="","",COUNTA(التجديد!E933:E933))</f>
        <v/>
      </c>
      <c r="T933" s="51" t="str">
        <f>IF(B933="","",IFERROR(VLOOKUP(SUBSTITUTE(SUBSTITUTE(H933,"~","~~"),"*","~*"),إعدادات_الأنواع!$A$4:$B$40,2,FALSE()),"?"))</f>
        <v/>
      </c>
    </row>
    <row r="934" spans="1:20" ht="15" customHeight="1">
      <c r="A934" s="20" t="str">
        <f>IF(B934="","",IF(T934="?","⚠️ نوع غير معرف",T934&amp;TEXT(COUNTIFS($T$3:T934,T934),"000")))</f>
        <v/>
      </c>
      <c r="B934" s="38"/>
      <c r="C934" s="38"/>
      <c r="D934" s="39"/>
      <c r="E934" s="54"/>
      <c r="F934" s="41" t="str">
        <f t="shared" ca="1" si="56"/>
        <v/>
      </c>
      <c r="G934" s="42"/>
      <c r="H934" s="37"/>
      <c r="I934" s="43"/>
      <c r="J934" s="44" t="str">
        <f t="shared" si="57"/>
        <v/>
      </c>
      <c r="K934" s="45"/>
      <c r="L934" s="46" t="str">
        <f>IF(OR(K934="لم يدفع",B934=""),"",IF(K934="تأمين فقط",0,IF(K934="اشتراك 300",300,IF(F934&lt;14,IFERROR(VLOOKUP(SUBSTITUTE(SUBSTITUTE(H934,"~","~~"),"*","~*"),إعدادات_الأنواع!$A$4:$D$40,3,FALSE()),0),IFERROR(VLOOKUP(SUBSTITUTE(SUBSTITUTE(H934,"~","~~"),"*","~*"),إعدادات_الأنواع!$A$4:$D$40,4,FALSE()),0)))))</f>
        <v/>
      </c>
      <c r="M934" s="47" t="str">
        <f>IF(OR(K934="لم يدفع",B934=""),"",IFERROR(VLOOKUP(SUBSTITUTE(SUBSTITUTE(H934,"~","~~"),"*","~*"),إعدادات_الأنواع!$A$4:$E$40,5,FALSE()),0))</f>
        <v/>
      </c>
      <c r="N934" s="47" t="str">
        <f>IF(OR(K934="لم يدفع",K934="تأمين فقط",K934="اشتراك 300",B934=""),"",IFERROR(VLOOKUP(SUBSTITUTE(SUBSTITUTE(H934,"~","~~"),"*","~*"),إعدادات_الأنواع!$A$4:$F$40,6,FALSE()),0))</f>
        <v/>
      </c>
      <c r="O934" s="55" t="str">
        <f t="shared" si="58"/>
        <v/>
      </c>
      <c r="P934" s="48" t="str">
        <f t="shared" ca="1" si="59"/>
        <v/>
      </c>
      <c r="Q934" s="52"/>
      <c r="R934" s="49"/>
      <c r="S934" s="50" t="str">
        <f>IF(B934="","",COUNTA(التجديد!E934:E934))</f>
        <v/>
      </c>
      <c r="T934" s="51" t="str">
        <f>IF(B934="","",IFERROR(VLOOKUP(SUBSTITUTE(SUBSTITUTE(H934,"~","~~"),"*","~*"),إعدادات_الأنواع!$A$4:$B$40,2,FALSE()),"?"))</f>
        <v/>
      </c>
    </row>
    <row r="935" spans="1:20" ht="15" customHeight="1">
      <c r="A935" s="20" t="str">
        <f>IF(B935="","",IF(T935="?","⚠️ نوع غير معرف",T935&amp;TEXT(COUNTIFS($T$3:T935,T935),"000")))</f>
        <v/>
      </c>
      <c r="B935" s="38"/>
      <c r="C935" s="38"/>
      <c r="D935" s="39"/>
      <c r="E935" s="54"/>
      <c r="F935" s="41" t="str">
        <f t="shared" ca="1" si="56"/>
        <v/>
      </c>
      <c r="G935" s="42"/>
      <c r="H935" s="37"/>
      <c r="I935" s="43"/>
      <c r="J935" s="44" t="str">
        <f t="shared" si="57"/>
        <v/>
      </c>
      <c r="K935" s="45"/>
      <c r="L935" s="46" t="str">
        <f>IF(OR(K935="لم يدفع",B935=""),"",IF(K935="تأمين فقط",0,IF(K935="اشتراك 300",300,IF(F935&lt;14,IFERROR(VLOOKUP(SUBSTITUTE(SUBSTITUTE(H935,"~","~~"),"*","~*"),إعدادات_الأنواع!$A$4:$D$40,3,FALSE()),0),IFERROR(VLOOKUP(SUBSTITUTE(SUBSTITUTE(H935,"~","~~"),"*","~*"),إعدادات_الأنواع!$A$4:$D$40,4,FALSE()),0)))))</f>
        <v/>
      </c>
      <c r="M935" s="47" t="str">
        <f>IF(OR(K935="لم يدفع",B935=""),"",IFERROR(VLOOKUP(SUBSTITUTE(SUBSTITUTE(H935,"~","~~"),"*","~*"),إعدادات_الأنواع!$A$4:$E$40,5,FALSE()),0))</f>
        <v/>
      </c>
      <c r="N935" s="47" t="str">
        <f>IF(OR(K935="لم يدفع",K935="تأمين فقط",K935="اشتراك 300",B935=""),"",IFERROR(VLOOKUP(SUBSTITUTE(SUBSTITUTE(H935,"~","~~"),"*","~*"),إعدادات_الأنواع!$A$4:$F$40,6,FALSE()),0))</f>
        <v/>
      </c>
      <c r="O935" s="55" t="str">
        <f t="shared" si="58"/>
        <v/>
      </c>
      <c r="P935" s="48" t="str">
        <f t="shared" ca="1" si="59"/>
        <v/>
      </c>
      <c r="Q935" s="52"/>
      <c r="R935" s="49"/>
      <c r="S935" s="50" t="str">
        <f>IF(B935="","",COUNTA(التجديد!E935:E935))</f>
        <v/>
      </c>
      <c r="T935" s="51" t="str">
        <f>IF(B935="","",IFERROR(VLOOKUP(SUBSTITUTE(SUBSTITUTE(H935,"~","~~"),"*","~*"),إعدادات_الأنواع!$A$4:$B$40,2,FALSE()),"?"))</f>
        <v/>
      </c>
    </row>
    <row r="936" spans="1:20" ht="15" customHeight="1">
      <c r="A936" s="20" t="str">
        <f>IF(B936="","",IF(T936="?","⚠️ نوع غير معرف",T936&amp;TEXT(COUNTIFS($T$3:T936,T936),"000")))</f>
        <v/>
      </c>
      <c r="B936" s="38"/>
      <c r="C936" s="38"/>
      <c r="D936" s="39"/>
      <c r="E936" s="54"/>
      <c r="F936" s="41" t="str">
        <f t="shared" ca="1" si="56"/>
        <v/>
      </c>
      <c r="G936" s="42"/>
      <c r="H936" s="37"/>
      <c r="I936" s="43"/>
      <c r="J936" s="44" t="str">
        <f t="shared" si="57"/>
        <v/>
      </c>
      <c r="K936" s="45"/>
      <c r="L936" s="46" t="str">
        <f>IF(OR(K936="لم يدفع",B936=""),"",IF(K936="تأمين فقط",0,IF(K936="اشتراك 300",300,IF(F936&lt;14,IFERROR(VLOOKUP(SUBSTITUTE(SUBSTITUTE(H936,"~","~~"),"*","~*"),إعدادات_الأنواع!$A$4:$D$40,3,FALSE()),0),IFERROR(VLOOKUP(SUBSTITUTE(SUBSTITUTE(H936,"~","~~"),"*","~*"),إعدادات_الأنواع!$A$4:$D$40,4,FALSE()),0)))))</f>
        <v/>
      </c>
      <c r="M936" s="47" t="str">
        <f>IF(OR(K936="لم يدفع",B936=""),"",IFERROR(VLOOKUP(SUBSTITUTE(SUBSTITUTE(H936,"~","~~"),"*","~*"),إعدادات_الأنواع!$A$4:$E$40,5,FALSE()),0))</f>
        <v/>
      </c>
      <c r="N936" s="47" t="str">
        <f>IF(OR(K936="لم يدفع",K936="تأمين فقط",K936="اشتراك 300",B936=""),"",IFERROR(VLOOKUP(SUBSTITUTE(SUBSTITUTE(H936,"~","~~"),"*","~*"),إعدادات_الأنواع!$A$4:$F$40,6,FALSE()),0))</f>
        <v/>
      </c>
      <c r="O936" s="55" t="str">
        <f t="shared" si="58"/>
        <v/>
      </c>
      <c r="P936" s="48" t="str">
        <f t="shared" ca="1" si="59"/>
        <v/>
      </c>
      <c r="Q936" s="52"/>
      <c r="R936" s="49"/>
      <c r="S936" s="50" t="str">
        <f>IF(B936="","",COUNTA(التجديد!E936:E936))</f>
        <v/>
      </c>
      <c r="T936" s="51" t="str">
        <f>IF(B936="","",IFERROR(VLOOKUP(SUBSTITUTE(SUBSTITUTE(H936,"~","~~"),"*","~*"),إعدادات_الأنواع!$A$4:$B$40,2,FALSE()),"?"))</f>
        <v/>
      </c>
    </row>
    <row r="937" spans="1:20" ht="15" customHeight="1">
      <c r="A937" s="20" t="str">
        <f>IF(B937="","",IF(T937="?","⚠️ نوع غير معرف",T937&amp;TEXT(COUNTIFS($T$3:T937,T937),"000")))</f>
        <v/>
      </c>
      <c r="B937" s="38"/>
      <c r="C937" s="38"/>
      <c r="D937" s="39"/>
      <c r="E937" s="54"/>
      <c r="F937" s="41" t="str">
        <f t="shared" ca="1" si="56"/>
        <v/>
      </c>
      <c r="G937" s="42"/>
      <c r="H937" s="37"/>
      <c r="I937" s="43"/>
      <c r="J937" s="44" t="str">
        <f t="shared" si="57"/>
        <v/>
      </c>
      <c r="K937" s="45"/>
      <c r="L937" s="46" t="str">
        <f>IF(OR(K937="لم يدفع",B937=""),"",IF(K937="تأمين فقط",0,IF(K937="اشتراك 300",300,IF(F937&lt;14,IFERROR(VLOOKUP(SUBSTITUTE(SUBSTITUTE(H937,"~","~~"),"*","~*"),إعدادات_الأنواع!$A$4:$D$40,3,FALSE()),0),IFERROR(VLOOKUP(SUBSTITUTE(SUBSTITUTE(H937,"~","~~"),"*","~*"),إعدادات_الأنواع!$A$4:$D$40,4,FALSE()),0)))))</f>
        <v/>
      </c>
      <c r="M937" s="47" t="str">
        <f>IF(OR(K937="لم يدفع",B937=""),"",IFERROR(VLOOKUP(SUBSTITUTE(SUBSTITUTE(H937,"~","~~"),"*","~*"),إعدادات_الأنواع!$A$4:$E$40,5,FALSE()),0))</f>
        <v/>
      </c>
      <c r="N937" s="47" t="str">
        <f>IF(OR(K937="لم يدفع",K937="تأمين فقط",K937="اشتراك 300",B937=""),"",IFERROR(VLOOKUP(SUBSTITUTE(SUBSTITUTE(H937,"~","~~"),"*","~*"),إعدادات_الأنواع!$A$4:$F$40,6,FALSE()),0))</f>
        <v/>
      </c>
      <c r="O937" s="55" t="str">
        <f t="shared" si="58"/>
        <v/>
      </c>
      <c r="P937" s="48" t="str">
        <f t="shared" ca="1" si="59"/>
        <v/>
      </c>
      <c r="Q937" s="52"/>
      <c r="R937" s="49"/>
      <c r="S937" s="50" t="str">
        <f>IF(B937="","",COUNTA(التجديد!E937:E937))</f>
        <v/>
      </c>
      <c r="T937" s="51" t="str">
        <f>IF(B937="","",IFERROR(VLOOKUP(SUBSTITUTE(SUBSTITUTE(H937,"~","~~"),"*","~*"),إعدادات_الأنواع!$A$4:$B$40,2,FALSE()),"?"))</f>
        <v/>
      </c>
    </row>
    <row r="938" spans="1:20" ht="15" customHeight="1">
      <c r="A938" s="20" t="str">
        <f>IF(B938="","",IF(T938="?","⚠️ نوع غير معرف",T938&amp;TEXT(COUNTIFS($T$3:T938,T938),"000")))</f>
        <v/>
      </c>
      <c r="B938" s="38"/>
      <c r="C938" s="38"/>
      <c r="D938" s="39"/>
      <c r="E938" s="54"/>
      <c r="F938" s="41" t="str">
        <f t="shared" ca="1" si="56"/>
        <v/>
      </c>
      <c r="G938" s="42"/>
      <c r="H938" s="37"/>
      <c r="I938" s="43"/>
      <c r="J938" s="44" t="str">
        <f t="shared" si="57"/>
        <v/>
      </c>
      <c r="K938" s="45"/>
      <c r="L938" s="46" t="str">
        <f>IF(OR(K938="لم يدفع",B938=""),"",IF(K938="تأمين فقط",0,IF(K938="اشتراك 300",300,IF(F938&lt;14,IFERROR(VLOOKUP(SUBSTITUTE(SUBSTITUTE(H938,"~","~~"),"*","~*"),إعدادات_الأنواع!$A$4:$D$40,3,FALSE()),0),IFERROR(VLOOKUP(SUBSTITUTE(SUBSTITUTE(H938,"~","~~"),"*","~*"),إعدادات_الأنواع!$A$4:$D$40,4,FALSE()),0)))))</f>
        <v/>
      </c>
      <c r="M938" s="47" t="str">
        <f>IF(OR(K938="لم يدفع",B938=""),"",IFERROR(VLOOKUP(SUBSTITUTE(SUBSTITUTE(H938,"~","~~"),"*","~*"),إعدادات_الأنواع!$A$4:$E$40,5,FALSE()),0))</f>
        <v/>
      </c>
      <c r="N938" s="47" t="str">
        <f>IF(OR(K938="لم يدفع",K938="تأمين فقط",K938="اشتراك 300",B938=""),"",IFERROR(VLOOKUP(SUBSTITUTE(SUBSTITUTE(H938,"~","~~"),"*","~*"),إعدادات_الأنواع!$A$4:$F$40,6,FALSE()),0))</f>
        <v/>
      </c>
      <c r="O938" s="55" t="str">
        <f t="shared" si="58"/>
        <v/>
      </c>
      <c r="P938" s="48" t="str">
        <f t="shared" ca="1" si="59"/>
        <v/>
      </c>
      <c r="Q938" s="52"/>
      <c r="R938" s="49"/>
      <c r="S938" s="50" t="str">
        <f>IF(B938="","",COUNTA(التجديد!E938:E938))</f>
        <v/>
      </c>
      <c r="T938" s="51" t="str">
        <f>IF(B938="","",IFERROR(VLOOKUP(SUBSTITUTE(SUBSTITUTE(H938,"~","~~"),"*","~*"),إعدادات_الأنواع!$A$4:$B$40,2,FALSE()),"?"))</f>
        <v/>
      </c>
    </row>
    <row r="939" spans="1:20" ht="15" customHeight="1">
      <c r="A939" s="20" t="str">
        <f>IF(B939="","",IF(T939="?","⚠️ نوع غير معرف",T939&amp;TEXT(COUNTIFS($T$3:T939,T939),"000")))</f>
        <v/>
      </c>
      <c r="B939" s="38"/>
      <c r="C939" s="38"/>
      <c r="D939" s="39"/>
      <c r="E939" s="54"/>
      <c r="F939" s="41" t="str">
        <f t="shared" ca="1" si="56"/>
        <v/>
      </c>
      <c r="G939" s="42"/>
      <c r="H939" s="37"/>
      <c r="I939" s="43"/>
      <c r="J939" s="44" t="str">
        <f t="shared" si="57"/>
        <v/>
      </c>
      <c r="K939" s="45"/>
      <c r="L939" s="46" t="str">
        <f>IF(OR(K939="لم يدفع",B939=""),"",IF(K939="تأمين فقط",0,IF(K939="اشتراك 300",300,IF(F939&lt;14,IFERROR(VLOOKUP(SUBSTITUTE(SUBSTITUTE(H939,"~","~~"),"*","~*"),إعدادات_الأنواع!$A$4:$D$40,3,FALSE()),0),IFERROR(VLOOKUP(SUBSTITUTE(SUBSTITUTE(H939,"~","~~"),"*","~*"),إعدادات_الأنواع!$A$4:$D$40,4,FALSE()),0)))))</f>
        <v/>
      </c>
      <c r="M939" s="47" t="str">
        <f>IF(OR(K939="لم يدفع",B939=""),"",IFERROR(VLOOKUP(SUBSTITUTE(SUBSTITUTE(H939,"~","~~"),"*","~*"),إعدادات_الأنواع!$A$4:$E$40,5,FALSE()),0))</f>
        <v/>
      </c>
      <c r="N939" s="47" t="str">
        <f>IF(OR(K939="لم يدفع",K939="تأمين فقط",K939="اشتراك 300",B939=""),"",IFERROR(VLOOKUP(SUBSTITUTE(SUBSTITUTE(H939,"~","~~"),"*","~*"),إعدادات_الأنواع!$A$4:$F$40,6,FALSE()),0))</f>
        <v/>
      </c>
      <c r="O939" s="55" t="str">
        <f t="shared" si="58"/>
        <v/>
      </c>
      <c r="P939" s="48" t="str">
        <f t="shared" ca="1" si="59"/>
        <v/>
      </c>
      <c r="Q939" s="52"/>
      <c r="R939" s="49"/>
      <c r="S939" s="50" t="str">
        <f>IF(B939="","",COUNTA(التجديد!E939:E939))</f>
        <v/>
      </c>
      <c r="T939" s="51" t="str">
        <f>IF(B939="","",IFERROR(VLOOKUP(SUBSTITUTE(SUBSTITUTE(H939,"~","~~"),"*","~*"),إعدادات_الأنواع!$A$4:$B$40,2,FALSE()),"?"))</f>
        <v/>
      </c>
    </row>
    <row r="940" spans="1:20" ht="15" customHeight="1">
      <c r="A940" s="20" t="str">
        <f>IF(B940="","",IF(T940="?","⚠️ نوع غير معرف",T940&amp;TEXT(COUNTIFS($T$3:T940,T940),"000")))</f>
        <v/>
      </c>
      <c r="B940" s="38"/>
      <c r="C940" s="38"/>
      <c r="D940" s="39"/>
      <c r="E940" s="54"/>
      <c r="F940" s="41" t="str">
        <f t="shared" ca="1" si="56"/>
        <v/>
      </c>
      <c r="G940" s="42"/>
      <c r="H940" s="37"/>
      <c r="I940" s="43"/>
      <c r="J940" s="44" t="str">
        <f t="shared" si="57"/>
        <v/>
      </c>
      <c r="K940" s="45"/>
      <c r="L940" s="46" t="str">
        <f>IF(OR(K940="لم يدفع",B940=""),"",IF(K940="تأمين فقط",0,IF(K940="اشتراك 300",300,IF(F940&lt;14,IFERROR(VLOOKUP(SUBSTITUTE(SUBSTITUTE(H940,"~","~~"),"*","~*"),إعدادات_الأنواع!$A$4:$D$40,3,FALSE()),0),IFERROR(VLOOKUP(SUBSTITUTE(SUBSTITUTE(H940,"~","~~"),"*","~*"),إعدادات_الأنواع!$A$4:$D$40,4,FALSE()),0)))))</f>
        <v/>
      </c>
      <c r="M940" s="47" t="str">
        <f>IF(OR(K940="لم يدفع",B940=""),"",IFERROR(VLOOKUP(SUBSTITUTE(SUBSTITUTE(H940,"~","~~"),"*","~*"),إعدادات_الأنواع!$A$4:$E$40,5,FALSE()),0))</f>
        <v/>
      </c>
      <c r="N940" s="47" t="str">
        <f>IF(OR(K940="لم يدفع",K940="تأمين فقط",K940="اشتراك 300",B940=""),"",IFERROR(VLOOKUP(SUBSTITUTE(SUBSTITUTE(H940,"~","~~"),"*","~*"),إعدادات_الأنواع!$A$4:$F$40,6,FALSE()),0))</f>
        <v/>
      </c>
      <c r="O940" s="55" t="str">
        <f t="shared" si="58"/>
        <v/>
      </c>
      <c r="P940" s="48" t="str">
        <f t="shared" ca="1" si="59"/>
        <v/>
      </c>
      <c r="Q940" s="52"/>
      <c r="R940" s="49"/>
      <c r="S940" s="50" t="str">
        <f>IF(B940="","",COUNTA(التجديد!E940:E940))</f>
        <v/>
      </c>
      <c r="T940" s="51" t="str">
        <f>IF(B940="","",IFERROR(VLOOKUP(SUBSTITUTE(SUBSTITUTE(H940,"~","~~"),"*","~*"),إعدادات_الأنواع!$A$4:$B$40,2,FALSE()),"?"))</f>
        <v/>
      </c>
    </row>
    <row r="941" spans="1:20" ht="15" customHeight="1">
      <c r="A941" s="20" t="str">
        <f>IF(B941="","",IF(T941="?","⚠️ نوع غير معرف",T941&amp;TEXT(COUNTIFS($T$3:T941,T941),"000")))</f>
        <v/>
      </c>
      <c r="B941" s="38"/>
      <c r="C941" s="38"/>
      <c r="D941" s="39"/>
      <c r="E941" s="54"/>
      <c r="F941" s="41" t="str">
        <f t="shared" ca="1" si="56"/>
        <v/>
      </c>
      <c r="G941" s="42"/>
      <c r="H941" s="37"/>
      <c r="I941" s="43"/>
      <c r="J941" s="44" t="str">
        <f t="shared" si="57"/>
        <v/>
      </c>
      <c r="K941" s="45"/>
      <c r="L941" s="46" t="str">
        <f>IF(OR(K941="لم يدفع",B941=""),"",IF(K941="تأمين فقط",0,IF(K941="اشتراك 300",300,IF(F941&lt;14,IFERROR(VLOOKUP(SUBSTITUTE(SUBSTITUTE(H941,"~","~~"),"*","~*"),إعدادات_الأنواع!$A$4:$D$40,3,FALSE()),0),IFERROR(VLOOKUP(SUBSTITUTE(SUBSTITUTE(H941,"~","~~"),"*","~*"),إعدادات_الأنواع!$A$4:$D$40,4,FALSE()),0)))))</f>
        <v/>
      </c>
      <c r="M941" s="47" t="str">
        <f>IF(OR(K941="لم يدفع",B941=""),"",IFERROR(VLOOKUP(SUBSTITUTE(SUBSTITUTE(H941,"~","~~"),"*","~*"),إعدادات_الأنواع!$A$4:$E$40,5,FALSE()),0))</f>
        <v/>
      </c>
      <c r="N941" s="47" t="str">
        <f>IF(OR(K941="لم يدفع",K941="تأمين فقط",K941="اشتراك 300",B941=""),"",IFERROR(VLOOKUP(SUBSTITUTE(SUBSTITUTE(H941,"~","~~"),"*","~*"),إعدادات_الأنواع!$A$4:$F$40,6,FALSE()),0))</f>
        <v/>
      </c>
      <c r="O941" s="55" t="str">
        <f t="shared" si="58"/>
        <v/>
      </c>
      <c r="P941" s="48" t="str">
        <f t="shared" ca="1" si="59"/>
        <v/>
      </c>
      <c r="Q941" s="52"/>
      <c r="R941" s="49"/>
      <c r="S941" s="50" t="str">
        <f>IF(B941="","",COUNTA(التجديد!E941:E941))</f>
        <v/>
      </c>
      <c r="T941" s="51" t="str">
        <f>IF(B941="","",IFERROR(VLOOKUP(SUBSTITUTE(SUBSTITUTE(H941,"~","~~"),"*","~*"),إعدادات_الأنواع!$A$4:$B$40,2,FALSE()),"?"))</f>
        <v/>
      </c>
    </row>
    <row r="942" spans="1:20" ht="15" customHeight="1">
      <c r="A942" s="20" t="str">
        <f>IF(B942="","",IF(T942="?","⚠️ نوع غير معرف",T942&amp;TEXT(COUNTIFS($T$3:T942,T942),"000")))</f>
        <v/>
      </c>
      <c r="B942" s="38"/>
      <c r="C942" s="38"/>
      <c r="D942" s="39"/>
      <c r="E942" s="54"/>
      <c r="F942" s="41" t="str">
        <f t="shared" ca="1" si="56"/>
        <v/>
      </c>
      <c r="G942" s="42"/>
      <c r="H942" s="37"/>
      <c r="I942" s="43"/>
      <c r="J942" s="44" t="str">
        <f t="shared" si="57"/>
        <v/>
      </c>
      <c r="K942" s="45"/>
      <c r="L942" s="46" t="str">
        <f>IF(OR(K942="لم يدفع",B942=""),"",IF(K942="تأمين فقط",0,IF(K942="اشتراك 300",300,IF(F942&lt;14,IFERROR(VLOOKUP(SUBSTITUTE(SUBSTITUTE(H942,"~","~~"),"*","~*"),إعدادات_الأنواع!$A$4:$D$40,3,FALSE()),0),IFERROR(VLOOKUP(SUBSTITUTE(SUBSTITUTE(H942,"~","~~"),"*","~*"),إعدادات_الأنواع!$A$4:$D$40,4,FALSE()),0)))))</f>
        <v/>
      </c>
      <c r="M942" s="47" t="str">
        <f>IF(OR(K942="لم يدفع",B942=""),"",IFERROR(VLOOKUP(SUBSTITUTE(SUBSTITUTE(H942,"~","~~"),"*","~*"),إعدادات_الأنواع!$A$4:$E$40,5,FALSE()),0))</f>
        <v/>
      </c>
      <c r="N942" s="47" t="str">
        <f>IF(OR(K942="لم يدفع",K942="تأمين فقط",K942="اشتراك 300",B942=""),"",IFERROR(VLOOKUP(SUBSTITUTE(SUBSTITUTE(H942,"~","~~"),"*","~*"),إعدادات_الأنواع!$A$4:$F$40,6,FALSE()),0))</f>
        <v/>
      </c>
      <c r="O942" s="55" t="str">
        <f t="shared" si="58"/>
        <v/>
      </c>
      <c r="P942" s="48" t="str">
        <f t="shared" ca="1" si="59"/>
        <v/>
      </c>
      <c r="Q942" s="52"/>
      <c r="R942" s="49"/>
      <c r="S942" s="50" t="str">
        <f>IF(B942="","",COUNTA(التجديد!E942:E942))</f>
        <v/>
      </c>
      <c r="T942" s="51" t="str">
        <f>IF(B942="","",IFERROR(VLOOKUP(SUBSTITUTE(SUBSTITUTE(H942,"~","~~"),"*","~*"),إعدادات_الأنواع!$A$4:$B$40,2,FALSE()),"?"))</f>
        <v/>
      </c>
    </row>
    <row r="943" spans="1:20" ht="15" customHeight="1">
      <c r="A943" s="20" t="str">
        <f>IF(B943="","",IF(T943="?","⚠️ نوع غير معرف",T943&amp;TEXT(COUNTIFS($T$3:T943,T943),"000")))</f>
        <v/>
      </c>
      <c r="B943" s="38"/>
      <c r="C943" s="38"/>
      <c r="D943" s="39"/>
      <c r="E943" s="54"/>
      <c r="F943" s="41" t="str">
        <f t="shared" ca="1" si="56"/>
        <v/>
      </c>
      <c r="G943" s="42"/>
      <c r="H943" s="37"/>
      <c r="I943" s="43"/>
      <c r="J943" s="44" t="str">
        <f t="shared" si="57"/>
        <v/>
      </c>
      <c r="K943" s="45"/>
      <c r="L943" s="46" t="str">
        <f>IF(OR(K943="لم يدفع",B943=""),"",IF(K943="تأمين فقط",0,IF(K943="اشتراك 300",300,IF(F943&lt;14,IFERROR(VLOOKUP(SUBSTITUTE(SUBSTITUTE(H943,"~","~~"),"*","~*"),إعدادات_الأنواع!$A$4:$D$40,3,FALSE()),0),IFERROR(VLOOKUP(SUBSTITUTE(SUBSTITUTE(H943,"~","~~"),"*","~*"),إعدادات_الأنواع!$A$4:$D$40,4,FALSE()),0)))))</f>
        <v/>
      </c>
      <c r="M943" s="47" t="str">
        <f>IF(OR(K943="لم يدفع",B943=""),"",IFERROR(VLOOKUP(SUBSTITUTE(SUBSTITUTE(H943,"~","~~"),"*","~*"),إعدادات_الأنواع!$A$4:$E$40,5,FALSE()),0))</f>
        <v/>
      </c>
      <c r="N943" s="47" t="str">
        <f>IF(OR(K943="لم يدفع",K943="تأمين فقط",K943="اشتراك 300",B943=""),"",IFERROR(VLOOKUP(SUBSTITUTE(SUBSTITUTE(H943,"~","~~"),"*","~*"),إعدادات_الأنواع!$A$4:$F$40,6,FALSE()),0))</f>
        <v/>
      </c>
      <c r="O943" s="55" t="str">
        <f t="shared" si="58"/>
        <v/>
      </c>
      <c r="P943" s="48" t="str">
        <f t="shared" ca="1" si="59"/>
        <v/>
      </c>
      <c r="Q943" s="52"/>
      <c r="R943" s="49"/>
      <c r="S943" s="50" t="str">
        <f>IF(B943="","",COUNTA(التجديد!E943:E943))</f>
        <v/>
      </c>
      <c r="T943" s="51" t="str">
        <f>IF(B943="","",IFERROR(VLOOKUP(SUBSTITUTE(SUBSTITUTE(H943,"~","~~"),"*","~*"),إعدادات_الأنواع!$A$4:$B$40,2,FALSE()),"?"))</f>
        <v/>
      </c>
    </row>
    <row r="944" spans="1:20" ht="15" customHeight="1">
      <c r="A944" s="20" t="str">
        <f>IF(B944="","",IF(T944="?","⚠️ نوع غير معرف",T944&amp;TEXT(COUNTIFS($T$3:T944,T944),"000")))</f>
        <v/>
      </c>
      <c r="B944" s="38"/>
      <c r="C944" s="38"/>
      <c r="D944" s="39"/>
      <c r="E944" s="54"/>
      <c r="F944" s="41" t="str">
        <f t="shared" ca="1" si="56"/>
        <v/>
      </c>
      <c r="G944" s="42"/>
      <c r="H944" s="37"/>
      <c r="I944" s="43"/>
      <c r="J944" s="44" t="str">
        <f t="shared" si="57"/>
        <v/>
      </c>
      <c r="K944" s="45"/>
      <c r="L944" s="46" t="str">
        <f>IF(OR(K944="لم يدفع",B944=""),"",IF(K944="تأمين فقط",0,IF(K944="اشتراك 300",300,IF(F944&lt;14,IFERROR(VLOOKUP(SUBSTITUTE(SUBSTITUTE(H944,"~","~~"),"*","~*"),إعدادات_الأنواع!$A$4:$D$40,3,FALSE()),0),IFERROR(VLOOKUP(SUBSTITUTE(SUBSTITUTE(H944,"~","~~"),"*","~*"),إعدادات_الأنواع!$A$4:$D$40,4,FALSE()),0)))))</f>
        <v/>
      </c>
      <c r="M944" s="47" t="str">
        <f>IF(OR(K944="لم يدفع",B944=""),"",IFERROR(VLOOKUP(SUBSTITUTE(SUBSTITUTE(H944,"~","~~"),"*","~*"),إعدادات_الأنواع!$A$4:$E$40,5,FALSE()),0))</f>
        <v/>
      </c>
      <c r="N944" s="47" t="str">
        <f>IF(OR(K944="لم يدفع",K944="تأمين فقط",K944="اشتراك 300",B944=""),"",IFERROR(VLOOKUP(SUBSTITUTE(SUBSTITUTE(H944,"~","~~"),"*","~*"),إعدادات_الأنواع!$A$4:$F$40,6,FALSE()),0))</f>
        <v/>
      </c>
      <c r="O944" s="55" t="str">
        <f t="shared" si="58"/>
        <v/>
      </c>
      <c r="P944" s="48" t="str">
        <f t="shared" ca="1" si="59"/>
        <v/>
      </c>
      <c r="Q944" s="52"/>
      <c r="R944" s="49"/>
      <c r="S944" s="50" t="str">
        <f>IF(B944="","",COUNTA(التجديد!E944:E944))</f>
        <v/>
      </c>
      <c r="T944" s="51" t="str">
        <f>IF(B944="","",IFERROR(VLOOKUP(SUBSTITUTE(SUBSTITUTE(H944,"~","~~"),"*","~*"),إعدادات_الأنواع!$A$4:$B$40,2,FALSE()),"?"))</f>
        <v/>
      </c>
    </row>
    <row r="945" spans="1:20" ht="15" customHeight="1">
      <c r="A945" s="20" t="str">
        <f>IF(B945="","",IF(T945="?","⚠️ نوع غير معرف",T945&amp;TEXT(COUNTIFS($T$3:T945,T945),"000")))</f>
        <v/>
      </c>
      <c r="B945" s="38"/>
      <c r="C945" s="38"/>
      <c r="D945" s="39"/>
      <c r="E945" s="54"/>
      <c r="F945" s="41" t="str">
        <f t="shared" ca="1" si="56"/>
        <v/>
      </c>
      <c r="G945" s="42"/>
      <c r="H945" s="37"/>
      <c r="I945" s="43"/>
      <c r="J945" s="44" t="str">
        <f t="shared" si="57"/>
        <v/>
      </c>
      <c r="K945" s="45"/>
      <c r="L945" s="46" t="str">
        <f>IF(OR(K945="لم يدفع",B945=""),"",IF(K945="تأمين فقط",0,IF(K945="اشتراك 300",300,IF(F945&lt;14,IFERROR(VLOOKUP(SUBSTITUTE(SUBSTITUTE(H945,"~","~~"),"*","~*"),إعدادات_الأنواع!$A$4:$D$40,3,FALSE()),0),IFERROR(VLOOKUP(SUBSTITUTE(SUBSTITUTE(H945,"~","~~"),"*","~*"),إعدادات_الأنواع!$A$4:$D$40,4,FALSE()),0)))))</f>
        <v/>
      </c>
      <c r="M945" s="47" t="str">
        <f>IF(OR(K945="لم يدفع",B945=""),"",IFERROR(VLOOKUP(SUBSTITUTE(SUBSTITUTE(H945,"~","~~"),"*","~*"),إعدادات_الأنواع!$A$4:$E$40,5,FALSE()),0))</f>
        <v/>
      </c>
      <c r="N945" s="47" t="str">
        <f>IF(OR(K945="لم يدفع",K945="تأمين فقط",K945="اشتراك 300",B945=""),"",IFERROR(VLOOKUP(SUBSTITUTE(SUBSTITUTE(H945,"~","~~"),"*","~*"),إعدادات_الأنواع!$A$4:$F$40,6,FALSE()),0))</f>
        <v/>
      </c>
      <c r="O945" s="55" t="str">
        <f t="shared" si="58"/>
        <v/>
      </c>
      <c r="P945" s="48" t="str">
        <f t="shared" ca="1" si="59"/>
        <v/>
      </c>
      <c r="Q945" s="52"/>
      <c r="R945" s="49"/>
      <c r="S945" s="50" t="str">
        <f>IF(B945="","",COUNTA(التجديد!E945:E945))</f>
        <v/>
      </c>
      <c r="T945" s="51" t="str">
        <f>IF(B945="","",IFERROR(VLOOKUP(SUBSTITUTE(SUBSTITUTE(H945,"~","~~"),"*","~*"),إعدادات_الأنواع!$A$4:$B$40,2,FALSE()),"?"))</f>
        <v/>
      </c>
    </row>
    <row r="946" spans="1:20" ht="15" customHeight="1">
      <c r="A946" s="20" t="str">
        <f>IF(B946="","",IF(T946="?","⚠️ نوع غير معرف",T946&amp;TEXT(COUNTIFS($T$3:T946,T946),"000")))</f>
        <v/>
      </c>
      <c r="B946" s="38"/>
      <c r="C946" s="38"/>
      <c r="D946" s="39"/>
      <c r="E946" s="54"/>
      <c r="F946" s="41" t="str">
        <f t="shared" ca="1" si="56"/>
        <v/>
      </c>
      <c r="G946" s="42"/>
      <c r="H946" s="37"/>
      <c r="I946" s="43"/>
      <c r="J946" s="44" t="str">
        <f t="shared" si="57"/>
        <v/>
      </c>
      <c r="K946" s="45"/>
      <c r="L946" s="46" t="str">
        <f>IF(OR(K946="لم يدفع",B946=""),"",IF(K946="تأمين فقط",0,IF(K946="اشتراك 300",300,IF(F946&lt;14,IFERROR(VLOOKUP(SUBSTITUTE(SUBSTITUTE(H946,"~","~~"),"*","~*"),إعدادات_الأنواع!$A$4:$D$40,3,FALSE()),0),IFERROR(VLOOKUP(SUBSTITUTE(SUBSTITUTE(H946,"~","~~"),"*","~*"),إعدادات_الأنواع!$A$4:$D$40,4,FALSE()),0)))))</f>
        <v/>
      </c>
      <c r="M946" s="47" t="str">
        <f>IF(OR(K946="لم يدفع",B946=""),"",IFERROR(VLOOKUP(SUBSTITUTE(SUBSTITUTE(H946,"~","~~"),"*","~*"),إعدادات_الأنواع!$A$4:$E$40,5,FALSE()),0))</f>
        <v/>
      </c>
      <c r="N946" s="47" t="str">
        <f>IF(OR(K946="لم يدفع",K946="تأمين فقط",K946="اشتراك 300",B946=""),"",IFERROR(VLOOKUP(SUBSTITUTE(SUBSTITUTE(H946,"~","~~"),"*","~*"),إعدادات_الأنواع!$A$4:$F$40,6,FALSE()),0))</f>
        <v/>
      </c>
      <c r="O946" s="55" t="str">
        <f t="shared" si="58"/>
        <v/>
      </c>
      <c r="P946" s="48" t="str">
        <f t="shared" ca="1" si="59"/>
        <v/>
      </c>
      <c r="Q946" s="52"/>
      <c r="R946" s="49"/>
      <c r="S946" s="50" t="str">
        <f>IF(B946="","",COUNTA(التجديد!E946:E946))</f>
        <v/>
      </c>
      <c r="T946" s="51" t="str">
        <f>IF(B946="","",IFERROR(VLOOKUP(SUBSTITUTE(SUBSTITUTE(H946,"~","~~"),"*","~*"),إعدادات_الأنواع!$A$4:$B$40,2,FALSE()),"?"))</f>
        <v/>
      </c>
    </row>
    <row r="947" spans="1:20" ht="15" customHeight="1">
      <c r="A947" s="20" t="str">
        <f>IF(B947="","",IF(T947="?","⚠️ نوع غير معرف",T947&amp;TEXT(COUNTIFS($T$3:T947,T947),"000")))</f>
        <v/>
      </c>
      <c r="B947" s="38"/>
      <c r="C947" s="38"/>
      <c r="D947" s="39"/>
      <c r="E947" s="54"/>
      <c r="F947" s="41" t="str">
        <f t="shared" ca="1" si="56"/>
        <v/>
      </c>
      <c r="G947" s="42"/>
      <c r="H947" s="37"/>
      <c r="I947" s="43"/>
      <c r="J947" s="44" t="str">
        <f t="shared" si="57"/>
        <v/>
      </c>
      <c r="K947" s="45"/>
      <c r="L947" s="46" t="str">
        <f>IF(OR(K947="لم يدفع",B947=""),"",IF(K947="تأمين فقط",0,IF(K947="اشتراك 300",300,IF(F947&lt;14,IFERROR(VLOOKUP(SUBSTITUTE(SUBSTITUTE(H947,"~","~~"),"*","~*"),إعدادات_الأنواع!$A$4:$D$40,3,FALSE()),0),IFERROR(VLOOKUP(SUBSTITUTE(SUBSTITUTE(H947,"~","~~"),"*","~*"),إعدادات_الأنواع!$A$4:$D$40,4,FALSE()),0)))))</f>
        <v/>
      </c>
      <c r="M947" s="47" t="str">
        <f>IF(OR(K947="لم يدفع",B947=""),"",IFERROR(VLOOKUP(SUBSTITUTE(SUBSTITUTE(H947,"~","~~"),"*","~*"),إعدادات_الأنواع!$A$4:$E$40,5,FALSE()),0))</f>
        <v/>
      </c>
      <c r="N947" s="47" t="str">
        <f>IF(OR(K947="لم يدفع",K947="تأمين فقط",K947="اشتراك 300",B947=""),"",IFERROR(VLOOKUP(SUBSTITUTE(SUBSTITUTE(H947,"~","~~"),"*","~*"),إعدادات_الأنواع!$A$4:$F$40,6,FALSE()),0))</f>
        <v/>
      </c>
      <c r="O947" s="55" t="str">
        <f t="shared" si="58"/>
        <v/>
      </c>
      <c r="P947" s="48" t="str">
        <f t="shared" ca="1" si="59"/>
        <v/>
      </c>
      <c r="Q947" s="52"/>
      <c r="R947" s="49"/>
      <c r="S947" s="50" t="str">
        <f>IF(B947="","",COUNTA(التجديد!E947:E947))</f>
        <v/>
      </c>
      <c r="T947" s="51" t="str">
        <f>IF(B947="","",IFERROR(VLOOKUP(SUBSTITUTE(SUBSTITUTE(H947,"~","~~"),"*","~*"),إعدادات_الأنواع!$A$4:$B$40,2,FALSE()),"?"))</f>
        <v/>
      </c>
    </row>
    <row r="948" spans="1:20" ht="15" customHeight="1">
      <c r="A948" s="20" t="str">
        <f>IF(B948="","",IF(T948="?","⚠️ نوع غير معرف",T948&amp;TEXT(COUNTIFS($T$3:T948,T948),"000")))</f>
        <v/>
      </c>
      <c r="B948" s="38"/>
      <c r="C948" s="38"/>
      <c r="D948" s="39"/>
      <c r="E948" s="54"/>
      <c r="F948" s="41" t="str">
        <f t="shared" ca="1" si="56"/>
        <v/>
      </c>
      <c r="G948" s="42"/>
      <c r="H948" s="37"/>
      <c r="I948" s="43"/>
      <c r="J948" s="44" t="str">
        <f t="shared" si="57"/>
        <v/>
      </c>
      <c r="K948" s="45"/>
      <c r="L948" s="46" t="str">
        <f>IF(OR(K948="لم يدفع",B948=""),"",IF(K948="تأمين فقط",0,IF(K948="اشتراك 300",300,IF(F948&lt;14,IFERROR(VLOOKUP(SUBSTITUTE(SUBSTITUTE(H948,"~","~~"),"*","~*"),إعدادات_الأنواع!$A$4:$D$40,3,FALSE()),0),IFERROR(VLOOKUP(SUBSTITUTE(SUBSTITUTE(H948,"~","~~"),"*","~*"),إعدادات_الأنواع!$A$4:$D$40,4,FALSE()),0)))))</f>
        <v/>
      </c>
      <c r="M948" s="47" t="str">
        <f>IF(OR(K948="لم يدفع",B948=""),"",IFERROR(VLOOKUP(SUBSTITUTE(SUBSTITUTE(H948,"~","~~"),"*","~*"),إعدادات_الأنواع!$A$4:$E$40,5,FALSE()),0))</f>
        <v/>
      </c>
      <c r="N948" s="47" t="str">
        <f>IF(OR(K948="لم يدفع",K948="تأمين فقط",K948="اشتراك 300",B948=""),"",IFERROR(VLOOKUP(SUBSTITUTE(SUBSTITUTE(H948,"~","~~"),"*","~*"),إعدادات_الأنواع!$A$4:$F$40,6,FALSE()),0))</f>
        <v/>
      </c>
      <c r="O948" s="55" t="str">
        <f t="shared" si="58"/>
        <v/>
      </c>
      <c r="P948" s="48" t="str">
        <f t="shared" ca="1" si="59"/>
        <v/>
      </c>
      <c r="Q948" s="52"/>
      <c r="R948" s="49"/>
      <c r="S948" s="50" t="str">
        <f>IF(B948="","",COUNTA(التجديد!E948:E948))</f>
        <v/>
      </c>
      <c r="T948" s="51" t="str">
        <f>IF(B948="","",IFERROR(VLOOKUP(SUBSTITUTE(SUBSTITUTE(H948,"~","~~"),"*","~*"),إعدادات_الأنواع!$A$4:$B$40,2,FALSE()),"?"))</f>
        <v/>
      </c>
    </row>
    <row r="949" spans="1:20" ht="15" customHeight="1">
      <c r="A949" s="20" t="str">
        <f>IF(B949="","",IF(T949="?","⚠️ نوع غير معرف",T949&amp;TEXT(COUNTIFS($T$3:T949,T949),"000")))</f>
        <v/>
      </c>
      <c r="B949" s="38"/>
      <c r="C949" s="38"/>
      <c r="D949" s="39"/>
      <c r="E949" s="54"/>
      <c r="F949" s="41" t="str">
        <f t="shared" ca="1" si="56"/>
        <v/>
      </c>
      <c r="G949" s="42"/>
      <c r="H949" s="37"/>
      <c r="I949" s="43"/>
      <c r="J949" s="44" t="str">
        <f t="shared" si="57"/>
        <v/>
      </c>
      <c r="K949" s="45"/>
      <c r="L949" s="46" t="str">
        <f>IF(OR(K949="لم يدفع",B949=""),"",IF(K949="تأمين فقط",0,IF(K949="اشتراك 300",300,IF(F949&lt;14,IFERROR(VLOOKUP(SUBSTITUTE(SUBSTITUTE(H949,"~","~~"),"*","~*"),إعدادات_الأنواع!$A$4:$D$40,3,FALSE()),0),IFERROR(VLOOKUP(SUBSTITUTE(SUBSTITUTE(H949,"~","~~"),"*","~*"),إعدادات_الأنواع!$A$4:$D$40,4,FALSE()),0)))))</f>
        <v/>
      </c>
      <c r="M949" s="47" t="str">
        <f>IF(OR(K949="لم يدفع",B949=""),"",IFERROR(VLOOKUP(SUBSTITUTE(SUBSTITUTE(H949,"~","~~"),"*","~*"),إعدادات_الأنواع!$A$4:$E$40,5,FALSE()),0))</f>
        <v/>
      </c>
      <c r="N949" s="47" t="str">
        <f>IF(OR(K949="لم يدفع",K949="تأمين فقط",K949="اشتراك 300",B949=""),"",IFERROR(VLOOKUP(SUBSTITUTE(SUBSTITUTE(H949,"~","~~"),"*","~*"),إعدادات_الأنواع!$A$4:$F$40,6,FALSE()),0))</f>
        <v/>
      </c>
      <c r="O949" s="55" t="str">
        <f t="shared" si="58"/>
        <v/>
      </c>
      <c r="P949" s="48" t="str">
        <f t="shared" ca="1" si="59"/>
        <v/>
      </c>
      <c r="Q949" s="52"/>
      <c r="R949" s="49"/>
      <c r="S949" s="50" t="str">
        <f>IF(B949="","",COUNTA(التجديد!E949:E949))</f>
        <v/>
      </c>
      <c r="T949" s="51" t="str">
        <f>IF(B949="","",IFERROR(VLOOKUP(SUBSTITUTE(SUBSTITUTE(H949,"~","~~"),"*","~*"),إعدادات_الأنواع!$A$4:$B$40,2,FALSE()),"?"))</f>
        <v/>
      </c>
    </row>
    <row r="950" spans="1:20" ht="15" customHeight="1">
      <c r="A950" s="20" t="str">
        <f>IF(B950="","",IF(T950="?","⚠️ نوع غير معرف",T950&amp;TEXT(COUNTIFS($T$3:T950,T950),"000")))</f>
        <v/>
      </c>
      <c r="B950" s="38"/>
      <c r="C950" s="38"/>
      <c r="D950" s="39"/>
      <c r="E950" s="54"/>
      <c r="F950" s="41" t="str">
        <f t="shared" ca="1" si="56"/>
        <v/>
      </c>
      <c r="G950" s="42"/>
      <c r="H950" s="37"/>
      <c r="I950" s="43"/>
      <c r="J950" s="44" t="str">
        <f t="shared" si="57"/>
        <v/>
      </c>
      <c r="K950" s="45"/>
      <c r="L950" s="46" t="str">
        <f>IF(OR(K950="لم يدفع",B950=""),"",IF(K950="تأمين فقط",0,IF(K950="اشتراك 300",300,IF(F950&lt;14,IFERROR(VLOOKUP(SUBSTITUTE(SUBSTITUTE(H950,"~","~~"),"*","~*"),إعدادات_الأنواع!$A$4:$D$40,3,FALSE()),0),IFERROR(VLOOKUP(SUBSTITUTE(SUBSTITUTE(H950,"~","~~"),"*","~*"),إعدادات_الأنواع!$A$4:$D$40,4,FALSE()),0)))))</f>
        <v/>
      </c>
      <c r="M950" s="47" t="str">
        <f>IF(OR(K950="لم يدفع",B950=""),"",IFERROR(VLOOKUP(SUBSTITUTE(SUBSTITUTE(H950,"~","~~"),"*","~*"),إعدادات_الأنواع!$A$4:$E$40,5,FALSE()),0))</f>
        <v/>
      </c>
      <c r="N950" s="47" t="str">
        <f>IF(OR(K950="لم يدفع",K950="تأمين فقط",K950="اشتراك 300",B950=""),"",IFERROR(VLOOKUP(SUBSTITUTE(SUBSTITUTE(H950,"~","~~"),"*","~*"),إعدادات_الأنواع!$A$4:$F$40,6,FALSE()),0))</f>
        <v/>
      </c>
      <c r="O950" s="55" t="str">
        <f t="shared" si="58"/>
        <v/>
      </c>
      <c r="P950" s="48" t="str">
        <f t="shared" ca="1" si="59"/>
        <v/>
      </c>
      <c r="Q950" s="52"/>
      <c r="R950" s="49"/>
      <c r="S950" s="50" t="str">
        <f>IF(B950="","",COUNTA(التجديد!E950:E950))</f>
        <v/>
      </c>
      <c r="T950" s="51" t="str">
        <f>IF(B950="","",IFERROR(VLOOKUP(SUBSTITUTE(SUBSTITUTE(H950,"~","~~"),"*","~*"),إعدادات_الأنواع!$A$4:$B$40,2,FALSE()),"?"))</f>
        <v/>
      </c>
    </row>
    <row r="951" spans="1:20" ht="15" customHeight="1">
      <c r="A951" s="20" t="str">
        <f>IF(B951="","",IF(T951="?","⚠️ نوع غير معرف",T951&amp;TEXT(COUNTIFS($T$3:T951,T951),"000")))</f>
        <v/>
      </c>
      <c r="B951" s="38"/>
      <c r="C951" s="38"/>
      <c r="D951" s="39"/>
      <c r="E951" s="54"/>
      <c r="F951" s="41" t="str">
        <f t="shared" ca="1" si="56"/>
        <v/>
      </c>
      <c r="G951" s="42"/>
      <c r="H951" s="37"/>
      <c r="I951" s="43"/>
      <c r="J951" s="44" t="str">
        <f t="shared" si="57"/>
        <v/>
      </c>
      <c r="K951" s="45"/>
      <c r="L951" s="46" t="str">
        <f>IF(OR(K951="لم يدفع",B951=""),"",IF(K951="تأمين فقط",0,IF(K951="اشتراك 300",300,IF(F951&lt;14,IFERROR(VLOOKUP(SUBSTITUTE(SUBSTITUTE(H951,"~","~~"),"*","~*"),إعدادات_الأنواع!$A$4:$D$40,3,FALSE()),0),IFERROR(VLOOKUP(SUBSTITUTE(SUBSTITUTE(H951,"~","~~"),"*","~*"),إعدادات_الأنواع!$A$4:$D$40,4,FALSE()),0)))))</f>
        <v/>
      </c>
      <c r="M951" s="47" t="str">
        <f>IF(OR(K951="لم يدفع",B951=""),"",IFERROR(VLOOKUP(SUBSTITUTE(SUBSTITUTE(H951,"~","~~"),"*","~*"),إعدادات_الأنواع!$A$4:$E$40,5,FALSE()),0))</f>
        <v/>
      </c>
      <c r="N951" s="47" t="str">
        <f>IF(OR(K951="لم يدفع",K951="تأمين فقط",K951="اشتراك 300",B951=""),"",IFERROR(VLOOKUP(SUBSTITUTE(SUBSTITUTE(H951,"~","~~"),"*","~*"),إعدادات_الأنواع!$A$4:$F$40,6,FALSE()),0))</f>
        <v/>
      </c>
      <c r="O951" s="55" t="str">
        <f t="shared" si="58"/>
        <v/>
      </c>
      <c r="P951" s="48" t="str">
        <f t="shared" ca="1" si="59"/>
        <v/>
      </c>
      <c r="Q951" s="52"/>
      <c r="R951" s="49"/>
      <c r="S951" s="50" t="str">
        <f>IF(B951="","",COUNTA(التجديد!E951:E951))</f>
        <v/>
      </c>
      <c r="T951" s="51" t="str">
        <f>IF(B951="","",IFERROR(VLOOKUP(SUBSTITUTE(SUBSTITUTE(H951,"~","~~"),"*","~*"),إعدادات_الأنواع!$A$4:$B$40,2,FALSE()),"?"))</f>
        <v/>
      </c>
    </row>
    <row r="952" spans="1:20" ht="15" customHeight="1">
      <c r="A952" s="20" t="str">
        <f>IF(B952="","",IF(T952="?","⚠️ نوع غير معرف",T952&amp;TEXT(COUNTIFS($T$3:T952,T952),"000")))</f>
        <v/>
      </c>
      <c r="B952" s="38"/>
      <c r="C952" s="38"/>
      <c r="D952" s="39"/>
      <c r="E952" s="54"/>
      <c r="F952" s="41" t="str">
        <f t="shared" ca="1" si="56"/>
        <v/>
      </c>
      <c r="G952" s="42"/>
      <c r="H952" s="37"/>
      <c r="I952" s="43"/>
      <c r="J952" s="44" t="str">
        <f t="shared" si="57"/>
        <v/>
      </c>
      <c r="K952" s="45"/>
      <c r="L952" s="46" t="str">
        <f>IF(OR(K952="لم يدفع",B952=""),"",IF(K952="تأمين فقط",0,IF(K952="اشتراك 300",300,IF(F952&lt;14,IFERROR(VLOOKUP(SUBSTITUTE(SUBSTITUTE(H952,"~","~~"),"*","~*"),إعدادات_الأنواع!$A$4:$D$40,3,FALSE()),0),IFERROR(VLOOKUP(SUBSTITUTE(SUBSTITUTE(H952,"~","~~"),"*","~*"),إعدادات_الأنواع!$A$4:$D$40,4,FALSE()),0)))))</f>
        <v/>
      </c>
      <c r="M952" s="47" t="str">
        <f>IF(OR(K952="لم يدفع",B952=""),"",IFERROR(VLOOKUP(SUBSTITUTE(SUBSTITUTE(H952,"~","~~"),"*","~*"),إعدادات_الأنواع!$A$4:$E$40,5,FALSE()),0))</f>
        <v/>
      </c>
      <c r="N952" s="47" t="str">
        <f>IF(OR(K952="لم يدفع",K952="تأمين فقط",K952="اشتراك 300",B952=""),"",IFERROR(VLOOKUP(SUBSTITUTE(SUBSTITUTE(H952,"~","~~"),"*","~*"),إعدادات_الأنواع!$A$4:$F$40,6,FALSE()),0))</f>
        <v/>
      </c>
      <c r="O952" s="55" t="str">
        <f t="shared" si="58"/>
        <v/>
      </c>
      <c r="P952" s="48" t="str">
        <f t="shared" ca="1" si="59"/>
        <v/>
      </c>
      <c r="Q952" s="52"/>
      <c r="R952" s="49"/>
      <c r="S952" s="50" t="str">
        <f>IF(B952="","",COUNTA(التجديد!E952:E952))</f>
        <v/>
      </c>
      <c r="T952" s="51" t="str">
        <f>IF(B952="","",IFERROR(VLOOKUP(SUBSTITUTE(SUBSTITUTE(H952,"~","~~"),"*","~*"),إعدادات_الأنواع!$A$4:$B$40,2,FALSE()),"?"))</f>
        <v/>
      </c>
    </row>
    <row r="953" spans="1:20" ht="15" customHeight="1">
      <c r="A953" s="20" t="str">
        <f>IF(B953="","",IF(T953="?","⚠️ نوع غير معرف",T953&amp;TEXT(COUNTIFS($T$3:T953,T953),"000")))</f>
        <v/>
      </c>
      <c r="B953" s="38"/>
      <c r="C953" s="38"/>
      <c r="D953" s="39"/>
      <c r="E953" s="54"/>
      <c r="F953" s="41" t="str">
        <f t="shared" ca="1" si="56"/>
        <v/>
      </c>
      <c r="G953" s="42"/>
      <c r="H953" s="37"/>
      <c r="I953" s="43"/>
      <c r="J953" s="44" t="str">
        <f t="shared" si="57"/>
        <v/>
      </c>
      <c r="K953" s="45"/>
      <c r="L953" s="46" t="str">
        <f>IF(OR(K953="لم يدفع",B953=""),"",IF(K953="تأمين فقط",0,IF(K953="اشتراك 300",300,IF(F953&lt;14,IFERROR(VLOOKUP(SUBSTITUTE(SUBSTITUTE(H953,"~","~~"),"*","~*"),إعدادات_الأنواع!$A$4:$D$40,3,FALSE()),0),IFERROR(VLOOKUP(SUBSTITUTE(SUBSTITUTE(H953,"~","~~"),"*","~*"),إعدادات_الأنواع!$A$4:$D$40,4,FALSE()),0)))))</f>
        <v/>
      </c>
      <c r="M953" s="47" t="str">
        <f>IF(OR(K953="لم يدفع",B953=""),"",IFERROR(VLOOKUP(SUBSTITUTE(SUBSTITUTE(H953,"~","~~"),"*","~*"),إعدادات_الأنواع!$A$4:$E$40,5,FALSE()),0))</f>
        <v/>
      </c>
      <c r="N953" s="47" t="str">
        <f>IF(OR(K953="لم يدفع",K953="تأمين فقط",K953="اشتراك 300",B953=""),"",IFERROR(VLOOKUP(SUBSTITUTE(SUBSTITUTE(H953,"~","~~"),"*","~*"),إعدادات_الأنواع!$A$4:$F$40,6,FALSE()),0))</f>
        <v/>
      </c>
      <c r="O953" s="55" t="str">
        <f t="shared" si="58"/>
        <v/>
      </c>
      <c r="P953" s="48" t="str">
        <f t="shared" ca="1" si="59"/>
        <v/>
      </c>
      <c r="Q953" s="52"/>
      <c r="R953" s="49"/>
      <c r="S953" s="50" t="str">
        <f>IF(B953="","",COUNTA(التجديد!E953:E953))</f>
        <v/>
      </c>
      <c r="T953" s="51" t="str">
        <f>IF(B953="","",IFERROR(VLOOKUP(SUBSTITUTE(SUBSTITUTE(H953,"~","~~"),"*","~*"),إعدادات_الأنواع!$A$4:$B$40,2,FALSE()),"?"))</f>
        <v/>
      </c>
    </row>
    <row r="954" spans="1:20" ht="15" customHeight="1">
      <c r="A954" s="20" t="str">
        <f>IF(B954="","",IF(T954="?","⚠️ نوع غير معرف",T954&amp;TEXT(COUNTIFS($T$3:T954,T954),"000")))</f>
        <v/>
      </c>
      <c r="B954" s="38"/>
      <c r="C954" s="38"/>
      <c r="D954" s="39"/>
      <c r="E954" s="54"/>
      <c r="F954" s="41" t="str">
        <f t="shared" ca="1" si="56"/>
        <v/>
      </c>
      <c r="G954" s="42"/>
      <c r="H954" s="37"/>
      <c r="I954" s="43"/>
      <c r="J954" s="44" t="str">
        <f t="shared" si="57"/>
        <v/>
      </c>
      <c r="K954" s="45"/>
      <c r="L954" s="46" t="str">
        <f>IF(OR(K954="لم يدفع",B954=""),"",IF(K954="تأمين فقط",0,IF(K954="اشتراك 300",300,IF(F954&lt;14,IFERROR(VLOOKUP(SUBSTITUTE(SUBSTITUTE(H954,"~","~~"),"*","~*"),إعدادات_الأنواع!$A$4:$D$40,3,FALSE()),0),IFERROR(VLOOKUP(SUBSTITUTE(SUBSTITUTE(H954,"~","~~"),"*","~*"),إعدادات_الأنواع!$A$4:$D$40,4,FALSE()),0)))))</f>
        <v/>
      </c>
      <c r="M954" s="47" t="str">
        <f>IF(OR(K954="لم يدفع",B954=""),"",IFERROR(VLOOKUP(SUBSTITUTE(SUBSTITUTE(H954,"~","~~"),"*","~*"),إعدادات_الأنواع!$A$4:$E$40,5,FALSE()),0))</f>
        <v/>
      </c>
      <c r="N954" s="47" t="str">
        <f>IF(OR(K954="لم يدفع",K954="تأمين فقط",K954="اشتراك 300",B954=""),"",IFERROR(VLOOKUP(SUBSTITUTE(SUBSTITUTE(H954,"~","~~"),"*","~*"),إعدادات_الأنواع!$A$4:$F$40,6,FALSE()),0))</f>
        <v/>
      </c>
      <c r="O954" s="55" t="str">
        <f t="shared" si="58"/>
        <v/>
      </c>
      <c r="P954" s="48" t="str">
        <f t="shared" ca="1" si="59"/>
        <v/>
      </c>
      <c r="Q954" s="52"/>
      <c r="R954" s="49"/>
      <c r="S954" s="50" t="str">
        <f>IF(B954="","",COUNTA(التجديد!E954:E954))</f>
        <v/>
      </c>
      <c r="T954" s="51" t="str">
        <f>IF(B954="","",IFERROR(VLOOKUP(SUBSTITUTE(SUBSTITUTE(H954,"~","~~"),"*","~*"),إعدادات_الأنواع!$A$4:$B$40,2,FALSE()),"?"))</f>
        <v/>
      </c>
    </row>
    <row r="955" spans="1:20" ht="15" customHeight="1">
      <c r="A955" s="20" t="str">
        <f>IF(B955="","",IF(T955="?","⚠️ نوع غير معرف",T955&amp;TEXT(COUNTIFS($T$3:T955,T955),"000")))</f>
        <v/>
      </c>
      <c r="B955" s="38"/>
      <c r="C955" s="38"/>
      <c r="D955" s="39"/>
      <c r="E955" s="54"/>
      <c r="F955" s="41" t="str">
        <f t="shared" ca="1" si="56"/>
        <v/>
      </c>
      <c r="G955" s="42"/>
      <c r="H955" s="37"/>
      <c r="I955" s="43"/>
      <c r="J955" s="44" t="str">
        <f t="shared" si="57"/>
        <v/>
      </c>
      <c r="K955" s="45"/>
      <c r="L955" s="46" t="str">
        <f>IF(OR(K955="لم يدفع",B955=""),"",IF(K955="تأمين فقط",0,IF(K955="اشتراك 300",300,IF(F955&lt;14,IFERROR(VLOOKUP(SUBSTITUTE(SUBSTITUTE(H955,"~","~~"),"*","~*"),إعدادات_الأنواع!$A$4:$D$40,3,FALSE()),0),IFERROR(VLOOKUP(SUBSTITUTE(SUBSTITUTE(H955,"~","~~"),"*","~*"),إعدادات_الأنواع!$A$4:$D$40,4,FALSE()),0)))))</f>
        <v/>
      </c>
      <c r="M955" s="47" t="str">
        <f>IF(OR(K955="لم يدفع",B955=""),"",IFERROR(VLOOKUP(SUBSTITUTE(SUBSTITUTE(H955,"~","~~"),"*","~*"),إعدادات_الأنواع!$A$4:$E$40,5,FALSE()),0))</f>
        <v/>
      </c>
      <c r="N955" s="47" t="str">
        <f>IF(OR(K955="لم يدفع",K955="تأمين فقط",K955="اشتراك 300",B955=""),"",IFERROR(VLOOKUP(SUBSTITUTE(SUBSTITUTE(H955,"~","~~"),"*","~*"),إعدادات_الأنواع!$A$4:$F$40,6,FALSE()),0))</f>
        <v/>
      </c>
      <c r="O955" s="55" t="str">
        <f t="shared" si="58"/>
        <v/>
      </c>
      <c r="P955" s="48" t="str">
        <f t="shared" ca="1" si="59"/>
        <v/>
      </c>
      <c r="Q955" s="52"/>
      <c r="R955" s="49"/>
      <c r="S955" s="50" t="str">
        <f>IF(B955="","",COUNTA(التجديد!E955:E955))</f>
        <v/>
      </c>
      <c r="T955" s="51" t="str">
        <f>IF(B955="","",IFERROR(VLOOKUP(SUBSTITUTE(SUBSTITUTE(H955,"~","~~"),"*","~*"),إعدادات_الأنواع!$A$4:$B$40,2,FALSE()),"?"))</f>
        <v/>
      </c>
    </row>
    <row r="956" spans="1:20" ht="15" customHeight="1">
      <c r="A956" s="20" t="str">
        <f>IF(B956="","",IF(T956="?","⚠️ نوع غير معرف",T956&amp;TEXT(COUNTIFS($T$3:T956,T956),"000")))</f>
        <v/>
      </c>
      <c r="B956" s="38"/>
      <c r="C956" s="38"/>
      <c r="D956" s="39"/>
      <c r="E956" s="54"/>
      <c r="F956" s="41" t="str">
        <f t="shared" ca="1" si="56"/>
        <v/>
      </c>
      <c r="G956" s="42"/>
      <c r="H956" s="37"/>
      <c r="I956" s="43"/>
      <c r="J956" s="44" t="str">
        <f t="shared" si="57"/>
        <v/>
      </c>
      <c r="K956" s="45"/>
      <c r="L956" s="46" t="str">
        <f>IF(OR(K956="لم يدفع",B956=""),"",IF(K956="تأمين فقط",0,IF(K956="اشتراك 300",300,IF(F956&lt;14,IFERROR(VLOOKUP(SUBSTITUTE(SUBSTITUTE(H956,"~","~~"),"*","~*"),إعدادات_الأنواع!$A$4:$D$40,3,FALSE()),0),IFERROR(VLOOKUP(SUBSTITUTE(SUBSTITUTE(H956,"~","~~"),"*","~*"),إعدادات_الأنواع!$A$4:$D$40,4,FALSE()),0)))))</f>
        <v/>
      </c>
      <c r="M956" s="47" t="str">
        <f>IF(OR(K956="لم يدفع",B956=""),"",IFERROR(VLOOKUP(SUBSTITUTE(SUBSTITUTE(H956,"~","~~"),"*","~*"),إعدادات_الأنواع!$A$4:$E$40,5,FALSE()),0))</f>
        <v/>
      </c>
      <c r="N956" s="47" t="str">
        <f>IF(OR(K956="لم يدفع",K956="تأمين فقط",K956="اشتراك 300",B956=""),"",IFERROR(VLOOKUP(SUBSTITUTE(SUBSTITUTE(H956,"~","~~"),"*","~*"),إعدادات_الأنواع!$A$4:$F$40,6,FALSE()),0))</f>
        <v/>
      </c>
      <c r="O956" s="55" t="str">
        <f t="shared" si="58"/>
        <v/>
      </c>
      <c r="P956" s="48" t="str">
        <f t="shared" ca="1" si="59"/>
        <v/>
      </c>
      <c r="Q956" s="52"/>
      <c r="R956" s="49"/>
      <c r="S956" s="50" t="str">
        <f>IF(B956="","",COUNTA(التجديد!E956:E956))</f>
        <v/>
      </c>
      <c r="T956" s="51" t="str">
        <f>IF(B956="","",IFERROR(VLOOKUP(SUBSTITUTE(SUBSTITUTE(H956,"~","~~"),"*","~*"),إعدادات_الأنواع!$A$4:$B$40,2,FALSE()),"?"))</f>
        <v/>
      </c>
    </row>
    <row r="957" spans="1:20" ht="15" customHeight="1">
      <c r="A957" s="20" t="str">
        <f>IF(B957="","",IF(T957="?","⚠️ نوع غير معرف",T957&amp;TEXT(COUNTIFS($T$3:T957,T957),"000")))</f>
        <v/>
      </c>
      <c r="B957" s="38"/>
      <c r="C957" s="38"/>
      <c r="D957" s="39"/>
      <c r="E957" s="54"/>
      <c r="F957" s="41" t="str">
        <f t="shared" ca="1" si="56"/>
        <v/>
      </c>
      <c r="G957" s="42"/>
      <c r="H957" s="37"/>
      <c r="I957" s="43"/>
      <c r="J957" s="44" t="str">
        <f t="shared" si="57"/>
        <v/>
      </c>
      <c r="K957" s="45"/>
      <c r="L957" s="46" t="str">
        <f>IF(OR(K957="لم يدفع",B957=""),"",IF(K957="تأمين فقط",0,IF(K957="اشتراك 300",300,IF(F957&lt;14,IFERROR(VLOOKUP(SUBSTITUTE(SUBSTITUTE(H957,"~","~~"),"*","~*"),إعدادات_الأنواع!$A$4:$D$40,3,FALSE()),0),IFERROR(VLOOKUP(SUBSTITUTE(SUBSTITUTE(H957,"~","~~"),"*","~*"),إعدادات_الأنواع!$A$4:$D$40,4,FALSE()),0)))))</f>
        <v/>
      </c>
      <c r="M957" s="47" t="str">
        <f>IF(OR(K957="لم يدفع",B957=""),"",IFERROR(VLOOKUP(SUBSTITUTE(SUBSTITUTE(H957,"~","~~"),"*","~*"),إعدادات_الأنواع!$A$4:$E$40,5,FALSE()),0))</f>
        <v/>
      </c>
      <c r="N957" s="47" t="str">
        <f>IF(OR(K957="لم يدفع",K957="تأمين فقط",K957="اشتراك 300",B957=""),"",IFERROR(VLOOKUP(SUBSTITUTE(SUBSTITUTE(H957,"~","~~"),"*","~*"),إعدادات_الأنواع!$A$4:$F$40,6,FALSE()),0))</f>
        <v/>
      </c>
      <c r="O957" s="55" t="str">
        <f t="shared" si="58"/>
        <v/>
      </c>
      <c r="P957" s="48" t="str">
        <f t="shared" ca="1" si="59"/>
        <v/>
      </c>
      <c r="Q957" s="52"/>
      <c r="R957" s="49"/>
      <c r="S957" s="50" t="str">
        <f>IF(B957="","",COUNTA(التجديد!E957:E957))</f>
        <v/>
      </c>
      <c r="T957" s="51" t="str">
        <f>IF(B957="","",IFERROR(VLOOKUP(SUBSTITUTE(SUBSTITUTE(H957,"~","~~"),"*","~*"),إعدادات_الأنواع!$A$4:$B$40,2,FALSE()),"?"))</f>
        <v/>
      </c>
    </row>
    <row r="958" spans="1:20" ht="15" customHeight="1">
      <c r="A958" s="20" t="str">
        <f>IF(B958="","",IF(T958="?","⚠️ نوع غير معرف",T958&amp;TEXT(COUNTIFS($T$3:T958,T958),"000")))</f>
        <v/>
      </c>
      <c r="B958" s="38"/>
      <c r="C958" s="38"/>
      <c r="D958" s="39"/>
      <c r="E958" s="54"/>
      <c r="F958" s="41" t="str">
        <f t="shared" ca="1" si="56"/>
        <v/>
      </c>
      <c r="G958" s="42"/>
      <c r="H958" s="37"/>
      <c r="I958" s="43"/>
      <c r="J958" s="44" t="str">
        <f t="shared" si="57"/>
        <v/>
      </c>
      <c r="K958" s="45"/>
      <c r="L958" s="46" t="str">
        <f>IF(OR(K958="لم يدفع",B958=""),"",IF(K958="تأمين فقط",0,IF(K958="اشتراك 300",300,IF(F958&lt;14,IFERROR(VLOOKUP(SUBSTITUTE(SUBSTITUTE(H958,"~","~~"),"*","~*"),إعدادات_الأنواع!$A$4:$D$40,3,FALSE()),0),IFERROR(VLOOKUP(SUBSTITUTE(SUBSTITUTE(H958,"~","~~"),"*","~*"),إعدادات_الأنواع!$A$4:$D$40,4,FALSE()),0)))))</f>
        <v/>
      </c>
      <c r="M958" s="47" t="str">
        <f>IF(OR(K958="لم يدفع",B958=""),"",IFERROR(VLOOKUP(SUBSTITUTE(SUBSTITUTE(H958,"~","~~"),"*","~*"),إعدادات_الأنواع!$A$4:$E$40,5,FALSE()),0))</f>
        <v/>
      </c>
      <c r="N958" s="47" t="str">
        <f>IF(OR(K958="لم يدفع",K958="تأمين فقط",K958="اشتراك 300",B958=""),"",IFERROR(VLOOKUP(SUBSTITUTE(SUBSTITUTE(H958,"~","~~"),"*","~*"),إعدادات_الأنواع!$A$4:$F$40,6,FALSE()),0))</f>
        <v/>
      </c>
      <c r="O958" s="55" t="str">
        <f t="shared" si="58"/>
        <v/>
      </c>
      <c r="P958" s="48" t="str">
        <f t="shared" ca="1" si="59"/>
        <v/>
      </c>
      <c r="Q958" s="52"/>
      <c r="R958" s="49"/>
      <c r="S958" s="50" t="str">
        <f>IF(B958="","",COUNTA(التجديد!E958:E958))</f>
        <v/>
      </c>
      <c r="T958" s="51" t="str">
        <f>IF(B958="","",IFERROR(VLOOKUP(SUBSTITUTE(SUBSTITUTE(H958,"~","~~"),"*","~*"),إعدادات_الأنواع!$A$4:$B$40,2,FALSE()),"?"))</f>
        <v/>
      </c>
    </row>
    <row r="959" spans="1:20" ht="15" customHeight="1">
      <c r="A959" s="20" t="str">
        <f>IF(B959="","",IF(T959="?","⚠️ نوع غير معرف",T959&amp;TEXT(COUNTIFS($T$3:T959,T959),"000")))</f>
        <v/>
      </c>
      <c r="B959" s="38"/>
      <c r="C959" s="38"/>
      <c r="D959" s="39"/>
      <c r="E959" s="54"/>
      <c r="F959" s="41" t="str">
        <f t="shared" ca="1" si="56"/>
        <v/>
      </c>
      <c r="G959" s="42"/>
      <c r="H959" s="37"/>
      <c r="I959" s="43"/>
      <c r="J959" s="44" t="str">
        <f t="shared" si="57"/>
        <v/>
      </c>
      <c r="K959" s="45"/>
      <c r="L959" s="46" t="str">
        <f>IF(OR(K959="لم يدفع",B959=""),"",IF(K959="تأمين فقط",0,IF(K959="اشتراك 300",300,IF(F959&lt;14,IFERROR(VLOOKUP(SUBSTITUTE(SUBSTITUTE(H959,"~","~~"),"*","~*"),إعدادات_الأنواع!$A$4:$D$40,3,FALSE()),0),IFERROR(VLOOKUP(SUBSTITUTE(SUBSTITUTE(H959,"~","~~"),"*","~*"),إعدادات_الأنواع!$A$4:$D$40,4,FALSE()),0)))))</f>
        <v/>
      </c>
      <c r="M959" s="47" t="str">
        <f>IF(OR(K959="لم يدفع",B959=""),"",IFERROR(VLOOKUP(SUBSTITUTE(SUBSTITUTE(H959,"~","~~"),"*","~*"),إعدادات_الأنواع!$A$4:$E$40,5,FALSE()),0))</f>
        <v/>
      </c>
      <c r="N959" s="47" t="str">
        <f>IF(OR(K959="لم يدفع",K959="تأمين فقط",K959="اشتراك 300",B959=""),"",IFERROR(VLOOKUP(SUBSTITUTE(SUBSTITUTE(H959,"~","~~"),"*","~*"),إعدادات_الأنواع!$A$4:$F$40,6,FALSE()),0))</f>
        <v/>
      </c>
      <c r="O959" s="55" t="str">
        <f t="shared" si="58"/>
        <v/>
      </c>
      <c r="P959" s="48" t="str">
        <f t="shared" ca="1" si="59"/>
        <v/>
      </c>
      <c r="Q959" s="52"/>
      <c r="R959" s="49"/>
      <c r="S959" s="50" t="str">
        <f>IF(B959="","",COUNTA(التجديد!E959:E959))</f>
        <v/>
      </c>
      <c r="T959" s="51" t="str">
        <f>IF(B959="","",IFERROR(VLOOKUP(SUBSTITUTE(SUBSTITUTE(H959,"~","~~"),"*","~*"),إعدادات_الأنواع!$A$4:$B$40,2,FALSE()),"?"))</f>
        <v/>
      </c>
    </row>
    <row r="960" spans="1:20" ht="15" customHeight="1">
      <c r="A960" s="20" t="str">
        <f>IF(B960="","",IF(T960="?","⚠️ نوع غير معرف",T960&amp;TEXT(COUNTIFS($T$3:T960,T960),"000")))</f>
        <v/>
      </c>
      <c r="B960" s="38"/>
      <c r="C960" s="38"/>
      <c r="D960" s="39"/>
      <c r="E960" s="54"/>
      <c r="F960" s="41" t="str">
        <f t="shared" ca="1" si="56"/>
        <v/>
      </c>
      <c r="G960" s="42"/>
      <c r="H960" s="37"/>
      <c r="I960" s="43"/>
      <c r="J960" s="44" t="str">
        <f t="shared" si="57"/>
        <v/>
      </c>
      <c r="K960" s="45"/>
      <c r="L960" s="46" t="str">
        <f>IF(OR(K960="لم يدفع",B960=""),"",IF(K960="تأمين فقط",0,IF(K960="اشتراك 300",300,IF(F960&lt;14,IFERROR(VLOOKUP(SUBSTITUTE(SUBSTITUTE(H960,"~","~~"),"*","~*"),إعدادات_الأنواع!$A$4:$D$40,3,FALSE()),0),IFERROR(VLOOKUP(SUBSTITUTE(SUBSTITUTE(H960,"~","~~"),"*","~*"),إعدادات_الأنواع!$A$4:$D$40,4,FALSE()),0)))))</f>
        <v/>
      </c>
      <c r="M960" s="47" t="str">
        <f>IF(OR(K960="لم يدفع",B960=""),"",IFERROR(VLOOKUP(SUBSTITUTE(SUBSTITUTE(H960,"~","~~"),"*","~*"),إعدادات_الأنواع!$A$4:$E$40,5,FALSE()),0))</f>
        <v/>
      </c>
      <c r="N960" s="47" t="str">
        <f>IF(OR(K960="لم يدفع",K960="تأمين فقط",K960="اشتراك 300",B960=""),"",IFERROR(VLOOKUP(SUBSTITUTE(SUBSTITUTE(H960,"~","~~"),"*","~*"),إعدادات_الأنواع!$A$4:$F$40,6,FALSE()),0))</f>
        <v/>
      </c>
      <c r="O960" s="55" t="str">
        <f t="shared" si="58"/>
        <v/>
      </c>
      <c r="P960" s="48" t="str">
        <f t="shared" ca="1" si="59"/>
        <v/>
      </c>
      <c r="Q960" s="52"/>
      <c r="R960" s="49"/>
      <c r="S960" s="50" t="str">
        <f>IF(B960="","",COUNTA(التجديد!E960:E960))</f>
        <v/>
      </c>
      <c r="T960" s="51" t="str">
        <f>IF(B960="","",IFERROR(VLOOKUP(SUBSTITUTE(SUBSTITUTE(H960,"~","~~"),"*","~*"),إعدادات_الأنواع!$A$4:$B$40,2,FALSE()),"?"))</f>
        <v/>
      </c>
    </row>
    <row r="961" spans="1:20" ht="15" customHeight="1">
      <c r="A961" s="20" t="str">
        <f>IF(B961="","",IF(T961="?","⚠️ نوع غير معرف",T961&amp;TEXT(COUNTIFS($T$3:T961,T961),"000")))</f>
        <v/>
      </c>
      <c r="B961" s="38"/>
      <c r="C961" s="38"/>
      <c r="D961" s="39"/>
      <c r="E961" s="54"/>
      <c r="F961" s="41" t="str">
        <f t="shared" ca="1" si="56"/>
        <v/>
      </c>
      <c r="G961" s="42"/>
      <c r="H961" s="37"/>
      <c r="I961" s="43"/>
      <c r="J961" s="44" t="str">
        <f t="shared" si="57"/>
        <v/>
      </c>
      <c r="K961" s="45"/>
      <c r="L961" s="46" t="str">
        <f>IF(OR(K961="لم يدفع",B961=""),"",IF(K961="تأمين فقط",0,IF(K961="اشتراك 300",300,IF(F961&lt;14,IFERROR(VLOOKUP(SUBSTITUTE(SUBSTITUTE(H961,"~","~~"),"*","~*"),إعدادات_الأنواع!$A$4:$D$40,3,FALSE()),0),IFERROR(VLOOKUP(SUBSTITUTE(SUBSTITUTE(H961,"~","~~"),"*","~*"),إعدادات_الأنواع!$A$4:$D$40,4,FALSE()),0)))))</f>
        <v/>
      </c>
      <c r="M961" s="47" t="str">
        <f>IF(OR(K961="لم يدفع",B961=""),"",IFERROR(VLOOKUP(SUBSTITUTE(SUBSTITUTE(H961,"~","~~"),"*","~*"),إعدادات_الأنواع!$A$4:$E$40,5,FALSE()),0))</f>
        <v/>
      </c>
      <c r="N961" s="47" t="str">
        <f>IF(OR(K961="لم يدفع",K961="تأمين فقط",K961="اشتراك 300",B961=""),"",IFERROR(VLOOKUP(SUBSTITUTE(SUBSTITUTE(H961,"~","~~"),"*","~*"),إعدادات_الأنواع!$A$4:$F$40,6,FALSE()),0))</f>
        <v/>
      </c>
      <c r="O961" s="55" t="str">
        <f t="shared" si="58"/>
        <v/>
      </c>
      <c r="P961" s="48" t="str">
        <f t="shared" ca="1" si="59"/>
        <v/>
      </c>
      <c r="Q961" s="52"/>
      <c r="R961" s="49"/>
      <c r="S961" s="50" t="str">
        <f>IF(B961="","",COUNTA(التجديد!E961:E961))</f>
        <v/>
      </c>
      <c r="T961" s="51" t="str">
        <f>IF(B961="","",IFERROR(VLOOKUP(SUBSTITUTE(SUBSTITUTE(H961,"~","~~"),"*","~*"),إعدادات_الأنواع!$A$4:$B$40,2,FALSE()),"?"))</f>
        <v/>
      </c>
    </row>
    <row r="962" spans="1:20" ht="15" customHeight="1">
      <c r="A962" s="20" t="str">
        <f>IF(B962="","",IF(T962="?","⚠️ نوع غير معرف",T962&amp;TEXT(COUNTIFS($T$3:T962,T962),"000")))</f>
        <v/>
      </c>
      <c r="B962" s="38"/>
      <c r="C962" s="38"/>
      <c r="D962" s="39"/>
      <c r="E962" s="54"/>
      <c r="F962" s="41" t="str">
        <f t="shared" ca="1" si="56"/>
        <v/>
      </c>
      <c r="G962" s="42"/>
      <c r="H962" s="37"/>
      <c r="I962" s="43"/>
      <c r="J962" s="44" t="str">
        <f t="shared" si="57"/>
        <v/>
      </c>
      <c r="K962" s="45"/>
      <c r="L962" s="46" t="str">
        <f>IF(OR(K962="لم يدفع",B962=""),"",IF(K962="تأمين فقط",0,IF(K962="اشتراك 300",300,IF(F962&lt;14,IFERROR(VLOOKUP(SUBSTITUTE(SUBSTITUTE(H962,"~","~~"),"*","~*"),إعدادات_الأنواع!$A$4:$D$40,3,FALSE()),0),IFERROR(VLOOKUP(SUBSTITUTE(SUBSTITUTE(H962,"~","~~"),"*","~*"),إعدادات_الأنواع!$A$4:$D$40,4,FALSE()),0)))))</f>
        <v/>
      </c>
      <c r="M962" s="47" t="str">
        <f>IF(OR(K962="لم يدفع",B962=""),"",IFERROR(VLOOKUP(SUBSTITUTE(SUBSTITUTE(H962,"~","~~"),"*","~*"),إعدادات_الأنواع!$A$4:$E$40,5,FALSE()),0))</f>
        <v/>
      </c>
      <c r="N962" s="47" t="str">
        <f>IF(OR(K962="لم يدفع",K962="تأمين فقط",K962="اشتراك 300",B962=""),"",IFERROR(VLOOKUP(SUBSTITUTE(SUBSTITUTE(H962,"~","~~"),"*","~*"),إعدادات_الأنواع!$A$4:$F$40,6,FALSE()),0))</f>
        <v/>
      </c>
      <c r="O962" s="55" t="str">
        <f t="shared" si="58"/>
        <v/>
      </c>
      <c r="P962" s="48" t="str">
        <f t="shared" ca="1" si="59"/>
        <v/>
      </c>
      <c r="Q962" s="52"/>
      <c r="R962" s="49"/>
      <c r="S962" s="50" t="str">
        <f>IF(B962="","",COUNTA(التجديد!E962:E962))</f>
        <v/>
      </c>
      <c r="T962" s="51" t="str">
        <f>IF(B962="","",IFERROR(VLOOKUP(SUBSTITUTE(SUBSTITUTE(H962,"~","~~"),"*","~*"),إعدادات_الأنواع!$A$4:$B$40,2,FALSE()),"?"))</f>
        <v/>
      </c>
    </row>
    <row r="963" spans="1:20" ht="15" customHeight="1">
      <c r="A963" s="20" t="str">
        <f>IF(B963="","",IF(T963="?","⚠️ نوع غير معرف",T963&amp;TEXT(COUNTIFS($T$3:T963,T963),"000")))</f>
        <v/>
      </c>
      <c r="B963" s="38"/>
      <c r="C963" s="38"/>
      <c r="D963" s="39"/>
      <c r="E963" s="54"/>
      <c r="F963" s="41" t="str">
        <f t="shared" ref="F963:F1026" ca="1" si="60">IF(D963="","",DATEDIF(D963,TODAY(),"Y"))</f>
        <v/>
      </c>
      <c r="G963" s="42"/>
      <c r="H963" s="37"/>
      <c r="I963" s="43"/>
      <c r="J963" s="44" t="str">
        <f t="shared" ref="J963:J1026" si="61">IF(I963="","",I963+30)</f>
        <v/>
      </c>
      <c r="K963" s="45"/>
      <c r="L963" s="46" t="str">
        <f>IF(OR(K963="لم يدفع",B963=""),"",IF(K963="تأمين فقط",0,IF(K963="اشتراك 300",300,IF(F963&lt;14,IFERROR(VLOOKUP(SUBSTITUTE(SUBSTITUTE(H963,"~","~~"),"*","~*"),إعدادات_الأنواع!$A$4:$D$40,3,FALSE()),0),IFERROR(VLOOKUP(SUBSTITUTE(SUBSTITUTE(H963,"~","~~"),"*","~*"),إعدادات_الأنواع!$A$4:$D$40,4,FALSE()),0)))))</f>
        <v/>
      </c>
      <c r="M963" s="47" t="str">
        <f>IF(OR(K963="لم يدفع",B963=""),"",IFERROR(VLOOKUP(SUBSTITUTE(SUBSTITUTE(H963,"~","~~"),"*","~*"),إعدادات_الأنواع!$A$4:$E$40,5,FALSE()),0))</f>
        <v/>
      </c>
      <c r="N963" s="47" t="str">
        <f>IF(OR(K963="لم يدفع",K963="تأمين فقط",K963="اشتراك 300",B963=""),"",IFERROR(VLOOKUP(SUBSTITUTE(SUBSTITUTE(H963,"~","~~"),"*","~*"),إعدادات_الأنواع!$A$4:$F$40,6,FALSE()),0))</f>
        <v/>
      </c>
      <c r="O963" s="55" t="str">
        <f t="shared" ref="O963:O1026" si="62">IF(K963="لم يدفع","",IF(L963="","",IF(N963="",L963+M963,L963+M963)))</f>
        <v/>
      </c>
      <c r="P963" s="48" t="str">
        <f t="shared" ref="P963:P1026" ca="1" si="63">IF(B963="","",IF(K963="لم يدفع","🔒 مجمدة",IF(J963="","",IF(J963&lt;TODAY(),"⛔ منتهي - يتطلب تجديد",IF(J963-5&lt;=TODAY(),"⚠️ قريب الانتهاء","✅ ساري")))))</f>
        <v/>
      </c>
      <c r="Q963" s="52"/>
      <c r="R963" s="49"/>
      <c r="S963" s="50" t="str">
        <f>IF(B963="","",COUNTA(التجديد!E963:E963))</f>
        <v/>
      </c>
      <c r="T963" s="51" t="str">
        <f>IF(B963="","",IFERROR(VLOOKUP(SUBSTITUTE(SUBSTITUTE(H963,"~","~~"),"*","~*"),إعدادات_الأنواع!$A$4:$B$40,2,FALSE()),"?"))</f>
        <v/>
      </c>
    </row>
    <row r="964" spans="1:20" ht="15" customHeight="1">
      <c r="A964" s="20" t="str">
        <f>IF(B964="","",IF(T964="?","⚠️ نوع غير معرف",T964&amp;TEXT(COUNTIFS($T$3:T964,T964),"000")))</f>
        <v/>
      </c>
      <c r="B964" s="38"/>
      <c r="C964" s="38"/>
      <c r="D964" s="39"/>
      <c r="E964" s="54"/>
      <c r="F964" s="41" t="str">
        <f t="shared" ca="1" si="60"/>
        <v/>
      </c>
      <c r="G964" s="42"/>
      <c r="H964" s="37"/>
      <c r="I964" s="43"/>
      <c r="J964" s="44" t="str">
        <f t="shared" si="61"/>
        <v/>
      </c>
      <c r="K964" s="45"/>
      <c r="L964" s="46" t="str">
        <f>IF(OR(K964="لم يدفع",B964=""),"",IF(K964="تأمين فقط",0,IF(K964="اشتراك 300",300,IF(F964&lt;14,IFERROR(VLOOKUP(SUBSTITUTE(SUBSTITUTE(H964,"~","~~"),"*","~*"),إعدادات_الأنواع!$A$4:$D$40,3,FALSE()),0),IFERROR(VLOOKUP(SUBSTITUTE(SUBSTITUTE(H964,"~","~~"),"*","~*"),إعدادات_الأنواع!$A$4:$D$40,4,FALSE()),0)))))</f>
        <v/>
      </c>
      <c r="M964" s="47" t="str">
        <f>IF(OR(K964="لم يدفع",B964=""),"",IFERROR(VLOOKUP(SUBSTITUTE(SUBSTITUTE(H964,"~","~~"),"*","~*"),إعدادات_الأنواع!$A$4:$E$40,5,FALSE()),0))</f>
        <v/>
      </c>
      <c r="N964" s="47" t="str">
        <f>IF(OR(K964="لم يدفع",K964="تأمين فقط",K964="اشتراك 300",B964=""),"",IFERROR(VLOOKUP(SUBSTITUTE(SUBSTITUTE(H964,"~","~~"),"*","~*"),إعدادات_الأنواع!$A$4:$F$40,6,FALSE()),0))</f>
        <v/>
      </c>
      <c r="O964" s="55" t="str">
        <f t="shared" si="62"/>
        <v/>
      </c>
      <c r="P964" s="48" t="str">
        <f t="shared" ca="1" si="63"/>
        <v/>
      </c>
      <c r="Q964" s="52"/>
      <c r="R964" s="49"/>
      <c r="S964" s="50" t="str">
        <f>IF(B964="","",COUNTA(التجديد!E964:E964))</f>
        <v/>
      </c>
      <c r="T964" s="51" t="str">
        <f>IF(B964="","",IFERROR(VLOOKUP(SUBSTITUTE(SUBSTITUTE(H964,"~","~~"),"*","~*"),إعدادات_الأنواع!$A$4:$B$40,2,FALSE()),"?"))</f>
        <v/>
      </c>
    </row>
    <row r="965" spans="1:20" ht="15" customHeight="1">
      <c r="A965" s="20" t="str">
        <f>IF(B965="","",IF(T965="?","⚠️ نوع غير معرف",T965&amp;TEXT(COUNTIFS($T$3:T965,T965),"000")))</f>
        <v/>
      </c>
      <c r="B965" s="38"/>
      <c r="C965" s="38"/>
      <c r="D965" s="39"/>
      <c r="E965" s="54"/>
      <c r="F965" s="41" t="str">
        <f t="shared" ca="1" si="60"/>
        <v/>
      </c>
      <c r="G965" s="42"/>
      <c r="H965" s="37"/>
      <c r="I965" s="43"/>
      <c r="J965" s="44" t="str">
        <f t="shared" si="61"/>
        <v/>
      </c>
      <c r="K965" s="45"/>
      <c r="L965" s="46" t="str">
        <f>IF(OR(K965="لم يدفع",B965=""),"",IF(K965="تأمين فقط",0,IF(K965="اشتراك 300",300,IF(F965&lt;14,IFERROR(VLOOKUP(SUBSTITUTE(SUBSTITUTE(H965,"~","~~"),"*","~*"),إعدادات_الأنواع!$A$4:$D$40,3,FALSE()),0),IFERROR(VLOOKUP(SUBSTITUTE(SUBSTITUTE(H965,"~","~~"),"*","~*"),إعدادات_الأنواع!$A$4:$D$40,4,FALSE()),0)))))</f>
        <v/>
      </c>
      <c r="M965" s="47" t="str">
        <f>IF(OR(K965="لم يدفع",B965=""),"",IFERROR(VLOOKUP(SUBSTITUTE(SUBSTITUTE(H965,"~","~~"),"*","~*"),إعدادات_الأنواع!$A$4:$E$40,5,FALSE()),0))</f>
        <v/>
      </c>
      <c r="N965" s="47" t="str">
        <f>IF(OR(K965="لم يدفع",K965="تأمين فقط",K965="اشتراك 300",B965=""),"",IFERROR(VLOOKUP(SUBSTITUTE(SUBSTITUTE(H965,"~","~~"),"*","~*"),إعدادات_الأنواع!$A$4:$F$40,6,FALSE()),0))</f>
        <v/>
      </c>
      <c r="O965" s="55" t="str">
        <f t="shared" si="62"/>
        <v/>
      </c>
      <c r="P965" s="48" t="str">
        <f t="shared" ca="1" si="63"/>
        <v/>
      </c>
      <c r="Q965" s="52"/>
      <c r="R965" s="49"/>
      <c r="S965" s="50" t="str">
        <f>IF(B965="","",COUNTA(التجديد!E965:E965))</f>
        <v/>
      </c>
      <c r="T965" s="51" t="str">
        <f>IF(B965="","",IFERROR(VLOOKUP(SUBSTITUTE(SUBSTITUTE(H965,"~","~~"),"*","~*"),إعدادات_الأنواع!$A$4:$B$40,2,FALSE()),"?"))</f>
        <v/>
      </c>
    </row>
    <row r="966" spans="1:20" ht="15" customHeight="1">
      <c r="A966" s="20" t="str">
        <f>IF(B966="","",IF(T966="?","⚠️ نوع غير معرف",T966&amp;TEXT(COUNTIFS($T$3:T966,T966),"000")))</f>
        <v/>
      </c>
      <c r="B966" s="38"/>
      <c r="C966" s="38"/>
      <c r="D966" s="39"/>
      <c r="E966" s="54"/>
      <c r="F966" s="41" t="str">
        <f t="shared" ca="1" si="60"/>
        <v/>
      </c>
      <c r="G966" s="42"/>
      <c r="H966" s="37"/>
      <c r="I966" s="43"/>
      <c r="J966" s="44" t="str">
        <f t="shared" si="61"/>
        <v/>
      </c>
      <c r="K966" s="45"/>
      <c r="L966" s="46" t="str">
        <f>IF(OR(K966="لم يدفع",B966=""),"",IF(K966="تأمين فقط",0,IF(K966="اشتراك 300",300,IF(F966&lt;14,IFERROR(VLOOKUP(SUBSTITUTE(SUBSTITUTE(H966,"~","~~"),"*","~*"),إعدادات_الأنواع!$A$4:$D$40,3,FALSE()),0),IFERROR(VLOOKUP(SUBSTITUTE(SUBSTITUTE(H966,"~","~~"),"*","~*"),إعدادات_الأنواع!$A$4:$D$40,4,FALSE()),0)))))</f>
        <v/>
      </c>
      <c r="M966" s="47" t="str">
        <f>IF(OR(K966="لم يدفع",B966=""),"",IFERROR(VLOOKUP(SUBSTITUTE(SUBSTITUTE(H966,"~","~~"),"*","~*"),إعدادات_الأنواع!$A$4:$E$40,5,FALSE()),0))</f>
        <v/>
      </c>
      <c r="N966" s="47" t="str">
        <f>IF(OR(K966="لم يدفع",K966="تأمين فقط",K966="اشتراك 300",B966=""),"",IFERROR(VLOOKUP(SUBSTITUTE(SUBSTITUTE(H966,"~","~~"),"*","~*"),إعدادات_الأنواع!$A$4:$F$40,6,FALSE()),0))</f>
        <v/>
      </c>
      <c r="O966" s="55" t="str">
        <f t="shared" si="62"/>
        <v/>
      </c>
      <c r="P966" s="48" t="str">
        <f t="shared" ca="1" si="63"/>
        <v/>
      </c>
      <c r="Q966" s="52"/>
      <c r="R966" s="49"/>
      <c r="S966" s="50" t="str">
        <f>IF(B966="","",COUNTA(التجديد!E966:E966))</f>
        <v/>
      </c>
      <c r="T966" s="51" t="str">
        <f>IF(B966="","",IFERROR(VLOOKUP(SUBSTITUTE(SUBSTITUTE(H966,"~","~~"),"*","~*"),إعدادات_الأنواع!$A$4:$B$40,2,FALSE()),"?"))</f>
        <v/>
      </c>
    </row>
    <row r="967" spans="1:20" ht="15" customHeight="1">
      <c r="A967" s="20" t="str">
        <f>IF(B967="","",IF(T967="?","⚠️ نوع غير معرف",T967&amp;TEXT(COUNTIFS($T$3:T967,T967),"000")))</f>
        <v/>
      </c>
      <c r="B967" s="38"/>
      <c r="C967" s="38"/>
      <c r="D967" s="39"/>
      <c r="E967" s="54"/>
      <c r="F967" s="41" t="str">
        <f t="shared" ca="1" si="60"/>
        <v/>
      </c>
      <c r="G967" s="42"/>
      <c r="H967" s="37"/>
      <c r="I967" s="43"/>
      <c r="J967" s="44" t="str">
        <f t="shared" si="61"/>
        <v/>
      </c>
      <c r="K967" s="45"/>
      <c r="L967" s="46" t="str">
        <f>IF(OR(K967="لم يدفع",B967=""),"",IF(K967="تأمين فقط",0,IF(K967="اشتراك 300",300,IF(F967&lt;14,IFERROR(VLOOKUP(SUBSTITUTE(SUBSTITUTE(H967,"~","~~"),"*","~*"),إعدادات_الأنواع!$A$4:$D$40,3,FALSE()),0),IFERROR(VLOOKUP(SUBSTITUTE(SUBSTITUTE(H967,"~","~~"),"*","~*"),إعدادات_الأنواع!$A$4:$D$40,4,FALSE()),0)))))</f>
        <v/>
      </c>
      <c r="M967" s="47" t="str">
        <f>IF(OR(K967="لم يدفع",B967=""),"",IFERROR(VLOOKUP(SUBSTITUTE(SUBSTITUTE(H967,"~","~~"),"*","~*"),إعدادات_الأنواع!$A$4:$E$40,5,FALSE()),0))</f>
        <v/>
      </c>
      <c r="N967" s="47" t="str">
        <f>IF(OR(K967="لم يدفع",K967="تأمين فقط",K967="اشتراك 300",B967=""),"",IFERROR(VLOOKUP(SUBSTITUTE(SUBSTITUTE(H967,"~","~~"),"*","~*"),إعدادات_الأنواع!$A$4:$F$40,6,FALSE()),0))</f>
        <v/>
      </c>
      <c r="O967" s="55" t="str">
        <f t="shared" si="62"/>
        <v/>
      </c>
      <c r="P967" s="48" t="str">
        <f t="shared" ca="1" si="63"/>
        <v/>
      </c>
      <c r="Q967" s="52"/>
      <c r="R967" s="49"/>
      <c r="S967" s="50" t="str">
        <f>IF(B967="","",COUNTA(التجديد!E967:E967))</f>
        <v/>
      </c>
      <c r="T967" s="51" t="str">
        <f>IF(B967="","",IFERROR(VLOOKUP(SUBSTITUTE(SUBSTITUTE(H967,"~","~~"),"*","~*"),إعدادات_الأنواع!$A$4:$B$40,2,FALSE()),"?"))</f>
        <v/>
      </c>
    </row>
    <row r="968" spans="1:20" ht="15" customHeight="1">
      <c r="A968" s="20" t="str">
        <f>IF(B968="","",IF(T968="?","⚠️ نوع غير معرف",T968&amp;TEXT(COUNTIFS($T$3:T968,T968),"000")))</f>
        <v/>
      </c>
      <c r="B968" s="38"/>
      <c r="C968" s="38"/>
      <c r="D968" s="39"/>
      <c r="E968" s="54"/>
      <c r="F968" s="41" t="str">
        <f t="shared" ca="1" si="60"/>
        <v/>
      </c>
      <c r="G968" s="42"/>
      <c r="H968" s="37"/>
      <c r="I968" s="43"/>
      <c r="J968" s="44" t="str">
        <f t="shared" si="61"/>
        <v/>
      </c>
      <c r="K968" s="45"/>
      <c r="L968" s="46" t="str">
        <f>IF(OR(K968="لم يدفع",B968=""),"",IF(K968="تأمين فقط",0,IF(K968="اشتراك 300",300,IF(F968&lt;14,IFERROR(VLOOKUP(SUBSTITUTE(SUBSTITUTE(H968,"~","~~"),"*","~*"),إعدادات_الأنواع!$A$4:$D$40,3,FALSE()),0),IFERROR(VLOOKUP(SUBSTITUTE(SUBSTITUTE(H968,"~","~~"),"*","~*"),إعدادات_الأنواع!$A$4:$D$40,4,FALSE()),0)))))</f>
        <v/>
      </c>
      <c r="M968" s="47" t="str">
        <f>IF(OR(K968="لم يدفع",B968=""),"",IFERROR(VLOOKUP(SUBSTITUTE(SUBSTITUTE(H968,"~","~~"),"*","~*"),إعدادات_الأنواع!$A$4:$E$40,5,FALSE()),0))</f>
        <v/>
      </c>
      <c r="N968" s="47" t="str">
        <f>IF(OR(K968="لم يدفع",K968="تأمين فقط",K968="اشتراك 300",B968=""),"",IFERROR(VLOOKUP(SUBSTITUTE(SUBSTITUTE(H968,"~","~~"),"*","~*"),إعدادات_الأنواع!$A$4:$F$40,6,FALSE()),0))</f>
        <v/>
      </c>
      <c r="O968" s="55" t="str">
        <f t="shared" si="62"/>
        <v/>
      </c>
      <c r="P968" s="48" t="str">
        <f t="shared" ca="1" si="63"/>
        <v/>
      </c>
      <c r="Q968" s="52"/>
      <c r="R968" s="49"/>
      <c r="S968" s="50" t="str">
        <f>IF(B968="","",COUNTA(التجديد!E968:E968))</f>
        <v/>
      </c>
      <c r="T968" s="51" t="str">
        <f>IF(B968="","",IFERROR(VLOOKUP(SUBSTITUTE(SUBSTITUTE(H968,"~","~~"),"*","~*"),إعدادات_الأنواع!$A$4:$B$40,2,FALSE()),"?"))</f>
        <v/>
      </c>
    </row>
    <row r="969" spans="1:20" ht="15" customHeight="1">
      <c r="A969" s="20" t="str">
        <f>IF(B969="","",IF(T969="?","⚠️ نوع غير معرف",T969&amp;TEXT(COUNTIFS($T$3:T969,T969),"000")))</f>
        <v/>
      </c>
      <c r="B969" s="38"/>
      <c r="C969" s="38"/>
      <c r="D969" s="39"/>
      <c r="E969" s="54"/>
      <c r="F969" s="41" t="str">
        <f t="shared" ca="1" si="60"/>
        <v/>
      </c>
      <c r="G969" s="42"/>
      <c r="H969" s="37"/>
      <c r="I969" s="43"/>
      <c r="J969" s="44" t="str">
        <f t="shared" si="61"/>
        <v/>
      </c>
      <c r="K969" s="45"/>
      <c r="L969" s="46" t="str">
        <f>IF(OR(K969="لم يدفع",B969=""),"",IF(K969="تأمين فقط",0,IF(K969="اشتراك 300",300,IF(F969&lt;14,IFERROR(VLOOKUP(SUBSTITUTE(SUBSTITUTE(H969,"~","~~"),"*","~*"),إعدادات_الأنواع!$A$4:$D$40,3,FALSE()),0),IFERROR(VLOOKUP(SUBSTITUTE(SUBSTITUTE(H969,"~","~~"),"*","~*"),إعدادات_الأنواع!$A$4:$D$40,4,FALSE()),0)))))</f>
        <v/>
      </c>
      <c r="M969" s="47" t="str">
        <f>IF(OR(K969="لم يدفع",B969=""),"",IFERROR(VLOOKUP(SUBSTITUTE(SUBSTITUTE(H969,"~","~~"),"*","~*"),إعدادات_الأنواع!$A$4:$E$40,5,FALSE()),0))</f>
        <v/>
      </c>
      <c r="N969" s="47" t="str">
        <f>IF(OR(K969="لم يدفع",K969="تأمين فقط",K969="اشتراك 300",B969=""),"",IFERROR(VLOOKUP(SUBSTITUTE(SUBSTITUTE(H969,"~","~~"),"*","~*"),إعدادات_الأنواع!$A$4:$F$40,6,FALSE()),0))</f>
        <v/>
      </c>
      <c r="O969" s="55" t="str">
        <f t="shared" si="62"/>
        <v/>
      </c>
      <c r="P969" s="48" t="str">
        <f t="shared" ca="1" si="63"/>
        <v/>
      </c>
      <c r="Q969" s="52"/>
      <c r="R969" s="49"/>
      <c r="S969" s="50" t="str">
        <f>IF(B969="","",COUNTA(التجديد!E969:E969))</f>
        <v/>
      </c>
      <c r="T969" s="51" t="str">
        <f>IF(B969="","",IFERROR(VLOOKUP(SUBSTITUTE(SUBSTITUTE(H969,"~","~~"),"*","~*"),إعدادات_الأنواع!$A$4:$B$40,2,FALSE()),"?"))</f>
        <v/>
      </c>
    </row>
    <row r="970" spans="1:20" ht="15" customHeight="1">
      <c r="A970" s="20" t="str">
        <f>IF(B970="","",IF(T970="?","⚠️ نوع غير معرف",T970&amp;TEXT(COUNTIFS($T$3:T970,T970),"000")))</f>
        <v/>
      </c>
      <c r="B970" s="38"/>
      <c r="C970" s="38"/>
      <c r="D970" s="39"/>
      <c r="E970" s="54"/>
      <c r="F970" s="41" t="str">
        <f t="shared" ca="1" si="60"/>
        <v/>
      </c>
      <c r="G970" s="42"/>
      <c r="H970" s="37"/>
      <c r="I970" s="43"/>
      <c r="J970" s="44" t="str">
        <f t="shared" si="61"/>
        <v/>
      </c>
      <c r="K970" s="45"/>
      <c r="L970" s="46" t="str">
        <f>IF(OR(K970="لم يدفع",B970=""),"",IF(K970="تأمين فقط",0,IF(K970="اشتراك 300",300,IF(F970&lt;14,IFERROR(VLOOKUP(SUBSTITUTE(SUBSTITUTE(H970,"~","~~"),"*","~*"),إعدادات_الأنواع!$A$4:$D$40,3,FALSE()),0),IFERROR(VLOOKUP(SUBSTITUTE(SUBSTITUTE(H970,"~","~~"),"*","~*"),إعدادات_الأنواع!$A$4:$D$40,4,FALSE()),0)))))</f>
        <v/>
      </c>
      <c r="M970" s="47" t="str">
        <f>IF(OR(K970="لم يدفع",B970=""),"",IFERROR(VLOOKUP(SUBSTITUTE(SUBSTITUTE(H970,"~","~~"),"*","~*"),إعدادات_الأنواع!$A$4:$E$40,5,FALSE()),0))</f>
        <v/>
      </c>
      <c r="N970" s="47" t="str">
        <f>IF(OR(K970="لم يدفع",K970="تأمين فقط",K970="اشتراك 300",B970=""),"",IFERROR(VLOOKUP(SUBSTITUTE(SUBSTITUTE(H970,"~","~~"),"*","~*"),إعدادات_الأنواع!$A$4:$F$40,6,FALSE()),0))</f>
        <v/>
      </c>
      <c r="O970" s="55" t="str">
        <f t="shared" si="62"/>
        <v/>
      </c>
      <c r="P970" s="48" t="str">
        <f t="shared" ca="1" si="63"/>
        <v/>
      </c>
      <c r="Q970" s="52"/>
      <c r="R970" s="49"/>
      <c r="S970" s="50" t="str">
        <f>IF(B970="","",COUNTA(التجديد!E970:E970))</f>
        <v/>
      </c>
      <c r="T970" s="51" t="str">
        <f>IF(B970="","",IFERROR(VLOOKUP(SUBSTITUTE(SUBSTITUTE(H970,"~","~~"),"*","~*"),إعدادات_الأنواع!$A$4:$B$40,2,FALSE()),"?"))</f>
        <v/>
      </c>
    </row>
    <row r="971" spans="1:20" ht="15" customHeight="1">
      <c r="A971" s="20" t="str">
        <f>IF(B971="","",IF(T971="?","⚠️ نوع غير معرف",T971&amp;TEXT(COUNTIFS($T$3:T971,T971),"000")))</f>
        <v/>
      </c>
      <c r="B971" s="38"/>
      <c r="C971" s="38"/>
      <c r="D971" s="39"/>
      <c r="E971" s="54"/>
      <c r="F971" s="41" t="str">
        <f t="shared" ca="1" si="60"/>
        <v/>
      </c>
      <c r="G971" s="42"/>
      <c r="H971" s="37"/>
      <c r="I971" s="43"/>
      <c r="J971" s="44" t="str">
        <f t="shared" si="61"/>
        <v/>
      </c>
      <c r="K971" s="45"/>
      <c r="L971" s="46" t="str">
        <f>IF(OR(K971="لم يدفع",B971=""),"",IF(K971="تأمين فقط",0,IF(K971="اشتراك 300",300,IF(F971&lt;14,IFERROR(VLOOKUP(SUBSTITUTE(SUBSTITUTE(H971,"~","~~"),"*","~*"),إعدادات_الأنواع!$A$4:$D$40,3,FALSE()),0),IFERROR(VLOOKUP(SUBSTITUTE(SUBSTITUTE(H971,"~","~~"),"*","~*"),إعدادات_الأنواع!$A$4:$D$40,4,FALSE()),0)))))</f>
        <v/>
      </c>
      <c r="M971" s="47" t="str">
        <f>IF(OR(K971="لم يدفع",B971=""),"",IFERROR(VLOOKUP(SUBSTITUTE(SUBSTITUTE(H971,"~","~~"),"*","~*"),إعدادات_الأنواع!$A$4:$E$40,5,FALSE()),0))</f>
        <v/>
      </c>
      <c r="N971" s="47" t="str">
        <f>IF(OR(K971="لم يدفع",K971="تأمين فقط",K971="اشتراك 300",B971=""),"",IFERROR(VLOOKUP(SUBSTITUTE(SUBSTITUTE(H971,"~","~~"),"*","~*"),إعدادات_الأنواع!$A$4:$F$40,6,FALSE()),0))</f>
        <v/>
      </c>
      <c r="O971" s="55" t="str">
        <f t="shared" si="62"/>
        <v/>
      </c>
      <c r="P971" s="48" t="str">
        <f t="shared" ca="1" si="63"/>
        <v/>
      </c>
      <c r="Q971" s="52"/>
      <c r="R971" s="49"/>
      <c r="S971" s="50" t="str">
        <f>IF(B971="","",COUNTA(التجديد!E971:E971))</f>
        <v/>
      </c>
      <c r="T971" s="51" t="str">
        <f>IF(B971="","",IFERROR(VLOOKUP(SUBSTITUTE(SUBSTITUTE(H971,"~","~~"),"*","~*"),إعدادات_الأنواع!$A$4:$B$40,2,FALSE()),"?"))</f>
        <v/>
      </c>
    </row>
    <row r="972" spans="1:20" ht="15" customHeight="1">
      <c r="A972" s="20" t="str">
        <f>IF(B972="","",IF(T972="?","⚠️ نوع غير معرف",T972&amp;TEXT(COUNTIFS($T$3:T972,T972),"000")))</f>
        <v/>
      </c>
      <c r="B972" s="38"/>
      <c r="C972" s="38"/>
      <c r="D972" s="39"/>
      <c r="E972" s="54"/>
      <c r="F972" s="41" t="str">
        <f t="shared" ca="1" si="60"/>
        <v/>
      </c>
      <c r="G972" s="42"/>
      <c r="H972" s="37"/>
      <c r="I972" s="43"/>
      <c r="J972" s="44" t="str">
        <f t="shared" si="61"/>
        <v/>
      </c>
      <c r="K972" s="45"/>
      <c r="L972" s="46" t="str">
        <f>IF(OR(K972="لم يدفع",B972=""),"",IF(K972="تأمين فقط",0,IF(K972="اشتراك 300",300,IF(F972&lt;14,IFERROR(VLOOKUP(SUBSTITUTE(SUBSTITUTE(H972,"~","~~"),"*","~*"),إعدادات_الأنواع!$A$4:$D$40,3,FALSE()),0),IFERROR(VLOOKUP(SUBSTITUTE(SUBSTITUTE(H972,"~","~~"),"*","~*"),إعدادات_الأنواع!$A$4:$D$40,4,FALSE()),0)))))</f>
        <v/>
      </c>
      <c r="M972" s="47" t="str">
        <f>IF(OR(K972="لم يدفع",B972=""),"",IFERROR(VLOOKUP(SUBSTITUTE(SUBSTITUTE(H972,"~","~~"),"*","~*"),إعدادات_الأنواع!$A$4:$E$40,5,FALSE()),0))</f>
        <v/>
      </c>
      <c r="N972" s="47" t="str">
        <f>IF(OR(K972="لم يدفع",K972="تأمين فقط",K972="اشتراك 300",B972=""),"",IFERROR(VLOOKUP(SUBSTITUTE(SUBSTITUTE(H972,"~","~~"),"*","~*"),إعدادات_الأنواع!$A$4:$F$40,6,FALSE()),0))</f>
        <v/>
      </c>
      <c r="O972" s="55" t="str">
        <f t="shared" si="62"/>
        <v/>
      </c>
      <c r="P972" s="48" t="str">
        <f t="shared" ca="1" si="63"/>
        <v/>
      </c>
      <c r="Q972" s="52"/>
      <c r="R972" s="49"/>
      <c r="S972" s="50" t="str">
        <f>IF(B972="","",COUNTA(التجديد!E972:E972))</f>
        <v/>
      </c>
      <c r="T972" s="51" t="str">
        <f>IF(B972="","",IFERROR(VLOOKUP(SUBSTITUTE(SUBSTITUTE(H972,"~","~~"),"*","~*"),إعدادات_الأنواع!$A$4:$B$40,2,FALSE()),"?"))</f>
        <v/>
      </c>
    </row>
    <row r="973" spans="1:20" ht="15" customHeight="1">
      <c r="A973" s="20" t="str">
        <f>IF(B973="","",IF(T973="?","⚠️ نوع غير معرف",T973&amp;TEXT(COUNTIFS($T$3:T973,T973),"000")))</f>
        <v/>
      </c>
      <c r="B973" s="38"/>
      <c r="C973" s="38"/>
      <c r="D973" s="39"/>
      <c r="E973" s="54"/>
      <c r="F973" s="41" t="str">
        <f t="shared" ca="1" si="60"/>
        <v/>
      </c>
      <c r="G973" s="42"/>
      <c r="H973" s="37"/>
      <c r="I973" s="43"/>
      <c r="J973" s="44" t="str">
        <f t="shared" si="61"/>
        <v/>
      </c>
      <c r="K973" s="45"/>
      <c r="L973" s="46" t="str">
        <f>IF(OR(K973="لم يدفع",B973=""),"",IF(K973="تأمين فقط",0,IF(K973="اشتراك 300",300,IF(F973&lt;14,IFERROR(VLOOKUP(SUBSTITUTE(SUBSTITUTE(H973,"~","~~"),"*","~*"),إعدادات_الأنواع!$A$4:$D$40,3,FALSE()),0),IFERROR(VLOOKUP(SUBSTITUTE(SUBSTITUTE(H973,"~","~~"),"*","~*"),إعدادات_الأنواع!$A$4:$D$40,4,FALSE()),0)))))</f>
        <v/>
      </c>
      <c r="M973" s="47" t="str">
        <f>IF(OR(K973="لم يدفع",B973=""),"",IFERROR(VLOOKUP(SUBSTITUTE(SUBSTITUTE(H973,"~","~~"),"*","~*"),إعدادات_الأنواع!$A$4:$E$40,5,FALSE()),0))</f>
        <v/>
      </c>
      <c r="N973" s="47" t="str">
        <f>IF(OR(K973="لم يدفع",K973="تأمين فقط",K973="اشتراك 300",B973=""),"",IFERROR(VLOOKUP(SUBSTITUTE(SUBSTITUTE(H973,"~","~~"),"*","~*"),إعدادات_الأنواع!$A$4:$F$40,6,FALSE()),0))</f>
        <v/>
      </c>
      <c r="O973" s="55" t="str">
        <f t="shared" si="62"/>
        <v/>
      </c>
      <c r="P973" s="48" t="str">
        <f t="shared" ca="1" si="63"/>
        <v/>
      </c>
      <c r="Q973" s="52"/>
      <c r="R973" s="49"/>
      <c r="S973" s="50" t="str">
        <f>IF(B973="","",COUNTA(التجديد!E973:E973))</f>
        <v/>
      </c>
      <c r="T973" s="51" t="str">
        <f>IF(B973="","",IFERROR(VLOOKUP(SUBSTITUTE(SUBSTITUTE(H973,"~","~~"),"*","~*"),إعدادات_الأنواع!$A$4:$B$40,2,FALSE()),"?"))</f>
        <v/>
      </c>
    </row>
    <row r="974" spans="1:20" ht="15" customHeight="1">
      <c r="A974" s="20" t="str">
        <f>IF(B974="","",IF(T974="?","⚠️ نوع غير معرف",T974&amp;TEXT(COUNTIFS($T$3:T974,T974),"000")))</f>
        <v/>
      </c>
      <c r="B974" s="38"/>
      <c r="C974" s="38"/>
      <c r="D974" s="39"/>
      <c r="E974" s="54"/>
      <c r="F974" s="41" t="str">
        <f t="shared" ca="1" si="60"/>
        <v/>
      </c>
      <c r="G974" s="42"/>
      <c r="H974" s="37"/>
      <c r="I974" s="43"/>
      <c r="J974" s="44" t="str">
        <f t="shared" si="61"/>
        <v/>
      </c>
      <c r="K974" s="45"/>
      <c r="L974" s="46" t="str">
        <f>IF(OR(K974="لم يدفع",B974=""),"",IF(K974="تأمين فقط",0,IF(K974="اشتراك 300",300,IF(F974&lt;14,IFERROR(VLOOKUP(SUBSTITUTE(SUBSTITUTE(H974,"~","~~"),"*","~*"),إعدادات_الأنواع!$A$4:$D$40,3,FALSE()),0),IFERROR(VLOOKUP(SUBSTITUTE(SUBSTITUTE(H974,"~","~~"),"*","~*"),إعدادات_الأنواع!$A$4:$D$40,4,FALSE()),0)))))</f>
        <v/>
      </c>
      <c r="M974" s="47" t="str">
        <f>IF(OR(K974="لم يدفع",B974=""),"",IFERROR(VLOOKUP(SUBSTITUTE(SUBSTITUTE(H974,"~","~~"),"*","~*"),إعدادات_الأنواع!$A$4:$E$40,5,FALSE()),0))</f>
        <v/>
      </c>
      <c r="N974" s="47" t="str">
        <f>IF(OR(K974="لم يدفع",K974="تأمين فقط",K974="اشتراك 300",B974=""),"",IFERROR(VLOOKUP(SUBSTITUTE(SUBSTITUTE(H974,"~","~~"),"*","~*"),إعدادات_الأنواع!$A$4:$F$40,6,FALSE()),0))</f>
        <v/>
      </c>
      <c r="O974" s="55" t="str">
        <f t="shared" si="62"/>
        <v/>
      </c>
      <c r="P974" s="48" t="str">
        <f t="shared" ca="1" si="63"/>
        <v/>
      </c>
      <c r="Q974" s="52"/>
      <c r="R974" s="49"/>
      <c r="S974" s="50" t="str">
        <f>IF(B974="","",COUNTA(التجديد!E974:E974))</f>
        <v/>
      </c>
      <c r="T974" s="51" t="str">
        <f>IF(B974="","",IFERROR(VLOOKUP(SUBSTITUTE(SUBSTITUTE(H974,"~","~~"),"*","~*"),إعدادات_الأنواع!$A$4:$B$40,2,FALSE()),"?"))</f>
        <v/>
      </c>
    </row>
    <row r="975" spans="1:20" ht="15" customHeight="1">
      <c r="A975" s="20" t="str">
        <f>IF(B975="","",IF(T975="?","⚠️ نوع غير معرف",T975&amp;TEXT(COUNTIFS($T$3:T975,T975),"000")))</f>
        <v/>
      </c>
      <c r="B975" s="38"/>
      <c r="C975" s="38"/>
      <c r="D975" s="39"/>
      <c r="E975" s="54"/>
      <c r="F975" s="41" t="str">
        <f t="shared" ca="1" si="60"/>
        <v/>
      </c>
      <c r="G975" s="42"/>
      <c r="H975" s="37"/>
      <c r="I975" s="43"/>
      <c r="J975" s="44" t="str">
        <f t="shared" si="61"/>
        <v/>
      </c>
      <c r="K975" s="45"/>
      <c r="L975" s="46" t="str">
        <f>IF(OR(K975="لم يدفع",B975=""),"",IF(K975="تأمين فقط",0,IF(K975="اشتراك 300",300,IF(F975&lt;14,IFERROR(VLOOKUP(SUBSTITUTE(SUBSTITUTE(H975,"~","~~"),"*","~*"),إعدادات_الأنواع!$A$4:$D$40,3,FALSE()),0),IFERROR(VLOOKUP(SUBSTITUTE(SUBSTITUTE(H975,"~","~~"),"*","~*"),إعدادات_الأنواع!$A$4:$D$40,4,FALSE()),0)))))</f>
        <v/>
      </c>
      <c r="M975" s="47" t="str">
        <f>IF(OR(K975="لم يدفع",B975=""),"",IFERROR(VLOOKUP(SUBSTITUTE(SUBSTITUTE(H975,"~","~~"),"*","~*"),إعدادات_الأنواع!$A$4:$E$40,5,FALSE()),0))</f>
        <v/>
      </c>
      <c r="N975" s="47" t="str">
        <f>IF(OR(K975="لم يدفع",K975="تأمين فقط",K975="اشتراك 300",B975=""),"",IFERROR(VLOOKUP(SUBSTITUTE(SUBSTITUTE(H975,"~","~~"),"*","~*"),إعدادات_الأنواع!$A$4:$F$40,6,FALSE()),0))</f>
        <v/>
      </c>
      <c r="O975" s="55" t="str">
        <f t="shared" si="62"/>
        <v/>
      </c>
      <c r="P975" s="48" t="str">
        <f t="shared" ca="1" si="63"/>
        <v/>
      </c>
      <c r="Q975" s="52"/>
      <c r="R975" s="49"/>
      <c r="S975" s="50" t="str">
        <f>IF(B975="","",COUNTA(التجديد!E975:E975))</f>
        <v/>
      </c>
      <c r="T975" s="51" t="str">
        <f>IF(B975="","",IFERROR(VLOOKUP(SUBSTITUTE(SUBSTITUTE(H975,"~","~~"),"*","~*"),إعدادات_الأنواع!$A$4:$B$40,2,FALSE()),"?"))</f>
        <v/>
      </c>
    </row>
    <row r="976" spans="1:20" ht="15" customHeight="1">
      <c r="A976" s="20" t="str">
        <f>IF(B976="","",IF(T976="?","⚠️ نوع غير معرف",T976&amp;TEXT(COUNTIFS($T$3:T976,T976),"000")))</f>
        <v/>
      </c>
      <c r="B976" s="38"/>
      <c r="C976" s="38"/>
      <c r="D976" s="39"/>
      <c r="E976" s="54"/>
      <c r="F976" s="41" t="str">
        <f t="shared" ca="1" si="60"/>
        <v/>
      </c>
      <c r="G976" s="42"/>
      <c r="H976" s="37"/>
      <c r="I976" s="43"/>
      <c r="J976" s="44" t="str">
        <f t="shared" si="61"/>
        <v/>
      </c>
      <c r="K976" s="45"/>
      <c r="L976" s="46" t="str">
        <f>IF(OR(K976="لم يدفع",B976=""),"",IF(K976="تأمين فقط",0,IF(K976="اشتراك 300",300,IF(F976&lt;14,IFERROR(VLOOKUP(SUBSTITUTE(SUBSTITUTE(H976,"~","~~"),"*","~*"),إعدادات_الأنواع!$A$4:$D$40,3,FALSE()),0),IFERROR(VLOOKUP(SUBSTITUTE(SUBSTITUTE(H976,"~","~~"),"*","~*"),إعدادات_الأنواع!$A$4:$D$40,4,FALSE()),0)))))</f>
        <v/>
      </c>
      <c r="M976" s="47" t="str">
        <f>IF(OR(K976="لم يدفع",B976=""),"",IFERROR(VLOOKUP(SUBSTITUTE(SUBSTITUTE(H976,"~","~~"),"*","~*"),إعدادات_الأنواع!$A$4:$E$40,5,FALSE()),0))</f>
        <v/>
      </c>
      <c r="N976" s="47" t="str">
        <f>IF(OR(K976="لم يدفع",K976="تأمين فقط",K976="اشتراك 300",B976=""),"",IFERROR(VLOOKUP(SUBSTITUTE(SUBSTITUTE(H976,"~","~~"),"*","~*"),إعدادات_الأنواع!$A$4:$F$40,6,FALSE()),0))</f>
        <v/>
      </c>
      <c r="O976" s="55" t="str">
        <f t="shared" si="62"/>
        <v/>
      </c>
      <c r="P976" s="48" t="str">
        <f t="shared" ca="1" si="63"/>
        <v/>
      </c>
      <c r="Q976" s="52"/>
      <c r="R976" s="49"/>
      <c r="S976" s="50" t="str">
        <f>IF(B976="","",COUNTA(التجديد!E976:E976))</f>
        <v/>
      </c>
      <c r="T976" s="51" t="str">
        <f>IF(B976="","",IFERROR(VLOOKUP(SUBSTITUTE(SUBSTITUTE(H976,"~","~~"),"*","~*"),إعدادات_الأنواع!$A$4:$B$40,2,FALSE()),"?"))</f>
        <v/>
      </c>
    </row>
    <row r="977" spans="1:20" ht="15" customHeight="1">
      <c r="A977" s="20" t="str">
        <f>IF(B977="","",IF(T977="?","⚠️ نوع غير معرف",T977&amp;TEXT(COUNTIFS($T$3:T977,T977),"000")))</f>
        <v/>
      </c>
      <c r="B977" s="38"/>
      <c r="C977" s="38"/>
      <c r="D977" s="39"/>
      <c r="E977" s="54"/>
      <c r="F977" s="41" t="str">
        <f t="shared" ca="1" si="60"/>
        <v/>
      </c>
      <c r="G977" s="42"/>
      <c r="H977" s="37"/>
      <c r="I977" s="43"/>
      <c r="J977" s="44" t="str">
        <f t="shared" si="61"/>
        <v/>
      </c>
      <c r="K977" s="45"/>
      <c r="L977" s="46" t="str">
        <f>IF(OR(K977="لم يدفع",B977=""),"",IF(K977="تأمين فقط",0,IF(K977="اشتراك 300",300,IF(F977&lt;14,IFERROR(VLOOKUP(SUBSTITUTE(SUBSTITUTE(H977,"~","~~"),"*","~*"),إعدادات_الأنواع!$A$4:$D$40,3,FALSE()),0),IFERROR(VLOOKUP(SUBSTITUTE(SUBSTITUTE(H977,"~","~~"),"*","~*"),إعدادات_الأنواع!$A$4:$D$40,4,FALSE()),0)))))</f>
        <v/>
      </c>
      <c r="M977" s="47" t="str">
        <f>IF(OR(K977="لم يدفع",B977=""),"",IFERROR(VLOOKUP(SUBSTITUTE(SUBSTITUTE(H977,"~","~~"),"*","~*"),إعدادات_الأنواع!$A$4:$E$40,5,FALSE()),0))</f>
        <v/>
      </c>
      <c r="N977" s="47" t="str">
        <f>IF(OR(K977="لم يدفع",K977="تأمين فقط",K977="اشتراك 300",B977=""),"",IFERROR(VLOOKUP(SUBSTITUTE(SUBSTITUTE(H977,"~","~~"),"*","~*"),إعدادات_الأنواع!$A$4:$F$40,6,FALSE()),0))</f>
        <v/>
      </c>
      <c r="O977" s="55" t="str">
        <f t="shared" si="62"/>
        <v/>
      </c>
      <c r="P977" s="48" t="str">
        <f t="shared" ca="1" si="63"/>
        <v/>
      </c>
      <c r="Q977" s="52"/>
      <c r="R977" s="49"/>
      <c r="S977" s="50" t="str">
        <f>IF(B977="","",COUNTA(التجديد!E977:E977))</f>
        <v/>
      </c>
      <c r="T977" s="51" t="str">
        <f>IF(B977="","",IFERROR(VLOOKUP(SUBSTITUTE(SUBSTITUTE(H977,"~","~~"),"*","~*"),إعدادات_الأنواع!$A$4:$B$40,2,FALSE()),"?"))</f>
        <v/>
      </c>
    </row>
    <row r="978" spans="1:20" ht="15" customHeight="1">
      <c r="A978" s="20" t="str">
        <f>IF(B978="","",IF(T978="?","⚠️ نوع غير معرف",T978&amp;TEXT(COUNTIFS($T$3:T978,T978),"000")))</f>
        <v/>
      </c>
      <c r="B978" s="38"/>
      <c r="C978" s="38"/>
      <c r="D978" s="39"/>
      <c r="E978" s="54"/>
      <c r="F978" s="41" t="str">
        <f t="shared" ca="1" si="60"/>
        <v/>
      </c>
      <c r="G978" s="42"/>
      <c r="H978" s="37"/>
      <c r="I978" s="43"/>
      <c r="J978" s="44" t="str">
        <f t="shared" si="61"/>
        <v/>
      </c>
      <c r="K978" s="45"/>
      <c r="L978" s="46" t="str">
        <f>IF(OR(K978="لم يدفع",B978=""),"",IF(K978="تأمين فقط",0,IF(K978="اشتراك 300",300,IF(F978&lt;14,IFERROR(VLOOKUP(SUBSTITUTE(SUBSTITUTE(H978,"~","~~"),"*","~*"),إعدادات_الأنواع!$A$4:$D$40,3,FALSE()),0),IFERROR(VLOOKUP(SUBSTITUTE(SUBSTITUTE(H978,"~","~~"),"*","~*"),إعدادات_الأنواع!$A$4:$D$40,4,FALSE()),0)))))</f>
        <v/>
      </c>
      <c r="M978" s="47" t="str">
        <f>IF(OR(K978="لم يدفع",B978=""),"",IFERROR(VLOOKUP(SUBSTITUTE(SUBSTITUTE(H978,"~","~~"),"*","~*"),إعدادات_الأنواع!$A$4:$E$40,5,FALSE()),0))</f>
        <v/>
      </c>
      <c r="N978" s="47" t="str">
        <f>IF(OR(K978="لم يدفع",K978="تأمين فقط",K978="اشتراك 300",B978=""),"",IFERROR(VLOOKUP(SUBSTITUTE(SUBSTITUTE(H978,"~","~~"),"*","~*"),إعدادات_الأنواع!$A$4:$F$40,6,FALSE()),0))</f>
        <v/>
      </c>
      <c r="O978" s="55" t="str">
        <f t="shared" si="62"/>
        <v/>
      </c>
      <c r="P978" s="48" t="str">
        <f t="shared" ca="1" si="63"/>
        <v/>
      </c>
      <c r="Q978" s="52"/>
      <c r="R978" s="49"/>
      <c r="S978" s="50" t="str">
        <f>IF(B978="","",COUNTA(التجديد!E978:E978))</f>
        <v/>
      </c>
      <c r="T978" s="51" t="str">
        <f>IF(B978="","",IFERROR(VLOOKUP(SUBSTITUTE(SUBSTITUTE(H978,"~","~~"),"*","~*"),إعدادات_الأنواع!$A$4:$B$40,2,FALSE()),"?"))</f>
        <v/>
      </c>
    </row>
    <row r="979" spans="1:20" ht="15" customHeight="1">
      <c r="A979" s="20" t="str">
        <f>IF(B979="","",IF(T979="?","⚠️ نوع غير معرف",T979&amp;TEXT(COUNTIFS($T$3:T979,T979),"000")))</f>
        <v/>
      </c>
      <c r="B979" s="38"/>
      <c r="C979" s="38"/>
      <c r="D979" s="39"/>
      <c r="E979" s="54"/>
      <c r="F979" s="41" t="str">
        <f t="shared" ca="1" si="60"/>
        <v/>
      </c>
      <c r="G979" s="42"/>
      <c r="H979" s="37"/>
      <c r="I979" s="43"/>
      <c r="J979" s="44" t="str">
        <f t="shared" si="61"/>
        <v/>
      </c>
      <c r="K979" s="45"/>
      <c r="L979" s="46" t="str">
        <f>IF(OR(K979="لم يدفع",B979=""),"",IF(K979="تأمين فقط",0,IF(K979="اشتراك 300",300,IF(F979&lt;14,IFERROR(VLOOKUP(SUBSTITUTE(SUBSTITUTE(H979,"~","~~"),"*","~*"),إعدادات_الأنواع!$A$4:$D$40,3,FALSE()),0),IFERROR(VLOOKUP(SUBSTITUTE(SUBSTITUTE(H979,"~","~~"),"*","~*"),إعدادات_الأنواع!$A$4:$D$40,4,FALSE()),0)))))</f>
        <v/>
      </c>
      <c r="M979" s="47" t="str">
        <f>IF(OR(K979="لم يدفع",B979=""),"",IFERROR(VLOOKUP(SUBSTITUTE(SUBSTITUTE(H979,"~","~~"),"*","~*"),إعدادات_الأنواع!$A$4:$E$40,5,FALSE()),0))</f>
        <v/>
      </c>
      <c r="N979" s="47" t="str">
        <f>IF(OR(K979="لم يدفع",K979="تأمين فقط",K979="اشتراك 300",B979=""),"",IFERROR(VLOOKUP(SUBSTITUTE(SUBSTITUTE(H979,"~","~~"),"*","~*"),إعدادات_الأنواع!$A$4:$F$40,6,FALSE()),0))</f>
        <v/>
      </c>
      <c r="O979" s="55" t="str">
        <f t="shared" si="62"/>
        <v/>
      </c>
      <c r="P979" s="48" t="str">
        <f t="shared" ca="1" si="63"/>
        <v/>
      </c>
      <c r="Q979" s="52"/>
      <c r="R979" s="49"/>
      <c r="S979" s="50" t="str">
        <f>IF(B979="","",COUNTA(التجديد!E979:E979))</f>
        <v/>
      </c>
      <c r="T979" s="51" t="str">
        <f>IF(B979="","",IFERROR(VLOOKUP(SUBSTITUTE(SUBSTITUTE(H979,"~","~~"),"*","~*"),إعدادات_الأنواع!$A$4:$B$40,2,FALSE()),"?"))</f>
        <v/>
      </c>
    </row>
    <row r="980" spans="1:20" ht="15" customHeight="1">
      <c r="A980" s="20" t="str">
        <f>IF(B980="","",IF(T980="?","⚠️ نوع غير معرف",T980&amp;TEXT(COUNTIFS($T$3:T980,T980),"000")))</f>
        <v/>
      </c>
      <c r="B980" s="38"/>
      <c r="C980" s="38"/>
      <c r="D980" s="39"/>
      <c r="E980" s="54"/>
      <c r="F980" s="41" t="str">
        <f t="shared" ca="1" si="60"/>
        <v/>
      </c>
      <c r="G980" s="42"/>
      <c r="H980" s="37"/>
      <c r="I980" s="43"/>
      <c r="J980" s="44" t="str">
        <f t="shared" si="61"/>
        <v/>
      </c>
      <c r="K980" s="45"/>
      <c r="L980" s="46" t="str">
        <f>IF(OR(K980="لم يدفع",B980=""),"",IF(K980="تأمين فقط",0,IF(K980="اشتراك 300",300,IF(F980&lt;14,IFERROR(VLOOKUP(SUBSTITUTE(SUBSTITUTE(H980,"~","~~"),"*","~*"),إعدادات_الأنواع!$A$4:$D$40,3,FALSE()),0),IFERROR(VLOOKUP(SUBSTITUTE(SUBSTITUTE(H980,"~","~~"),"*","~*"),إعدادات_الأنواع!$A$4:$D$40,4,FALSE()),0)))))</f>
        <v/>
      </c>
      <c r="M980" s="47" t="str">
        <f>IF(OR(K980="لم يدفع",B980=""),"",IFERROR(VLOOKUP(SUBSTITUTE(SUBSTITUTE(H980,"~","~~"),"*","~*"),إعدادات_الأنواع!$A$4:$E$40,5,FALSE()),0))</f>
        <v/>
      </c>
      <c r="N980" s="47" t="str">
        <f>IF(OR(K980="لم يدفع",K980="تأمين فقط",K980="اشتراك 300",B980=""),"",IFERROR(VLOOKUP(SUBSTITUTE(SUBSTITUTE(H980,"~","~~"),"*","~*"),إعدادات_الأنواع!$A$4:$F$40,6,FALSE()),0))</f>
        <v/>
      </c>
      <c r="O980" s="55" t="str">
        <f t="shared" si="62"/>
        <v/>
      </c>
      <c r="P980" s="48" t="str">
        <f t="shared" ca="1" si="63"/>
        <v/>
      </c>
      <c r="Q980" s="52"/>
      <c r="R980" s="49"/>
      <c r="S980" s="50" t="str">
        <f>IF(B980="","",COUNTA(التجديد!E980:E980))</f>
        <v/>
      </c>
      <c r="T980" s="51" t="str">
        <f>IF(B980="","",IFERROR(VLOOKUP(SUBSTITUTE(SUBSTITUTE(H980,"~","~~"),"*","~*"),إعدادات_الأنواع!$A$4:$B$40,2,FALSE()),"?"))</f>
        <v/>
      </c>
    </row>
    <row r="981" spans="1:20" ht="15" customHeight="1">
      <c r="A981" s="20" t="str">
        <f>IF(B981="","",IF(T981="?","⚠️ نوع غير معرف",T981&amp;TEXT(COUNTIFS($T$3:T981,T981),"000")))</f>
        <v/>
      </c>
      <c r="B981" s="38"/>
      <c r="C981" s="38"/>
      <c r="D981" s="39"/>
      <c r="E981" s="54"/>
      <c r="F981" s="41" t="str">
        <f t="shared" ca="1" si="60"/>
        <v/>
      </c>
      <c r="G981" s="42"/>
      <c r="H981" s="37"/>
      <c r="I981" s="43"/>
      <c r="J981" s="44" t="str">
        <f t="shared" si="61"/>
        <v/>
      </c>
      <c r="K981" s="45"/>
      <c r="L981" s="46" t="str">
        <f>IF(OR(K981="لم يدفع",B981=""),"",IF(K981="تأمين فقط",0,IF(K981="اشتراك 300",300,IF(F981&lt;14,IFERROR(VLOOKUP(SUBSTITUTE(SUBSTITUTE(H981,"~","~~"),"*","~*"),إعدادات_الأنواع!$A$4:$D$40,3,FALSE()),0),IFERROR(VLOOKUP(SUBSTITUTE(SUBSTITUTE(H981,"~","~~"),"*","~*"),إعدادات_الأنواع!$A$4:$D$40,4,FALSE()),0)))))</f>
        <v/>
      </c>
      <c r="M981" s="47" t="str">
        <f>IF(OR(K981="لم يدفع",B981=""),"",IFERROR(VLOOKUP(SUBSTITUTE(SUBSTITUTE(H981,"~","~~"),"*","~*"),إعدادات_الأنواع!$A$4:$E$40,5,FALSE()),0))</f>
        <v/>
      </c>
      <c r="N981" s="47" t="str">
        <f>IF(OR(K981="لم يدفع",K981="تأمين فقط",K981="اشتراك 300",B981=""),"",IFERROR(VLOOKUP(SUBSTITUTE(SUBSTITUTE(H981,"~","~~"),"*","~*"),إعدادات_الأنواع!$A$4:$F$40,6,FALSE()),0))</f>
        <v/>
      </c>
      <c r="O981" s="55" t="str">
        <f t="shared" si="62"/>
        <v/>
      </c>
      <c r="P981" s="48" t="str">
        <f t="shared" ca="1" si="63"/>
        <v/>
      </c>
      <c r="Q981" s="52"/>
      <c r="R981" s="49"/>
      <c r="S981" s="50" t="str">
        <f>IF(B981="","",COUNTA(التجديد!E981:E981))</f>
        <v/>
      </c>
      <c r="T981" s="51" t="str">
        <f>IF(B981="","",IFERROR(VLOOKUP(SUBSTITUTE(SUBSTITUTE(H981,"~","~~"),"*","~*"),إعدادات_الأنواع!$A$4:$B$40,2,FALSE()),"?"))</f>
        <v/>
      </c>
    </row>
    <row r="982" spans="1:20" ht="15" customHeight="1">
      <c r="A982" s="20" t="str">
        <f>IF(B982="","",IF(T982="?","⚠️ نوع غير معرف",T982&amp;TEXT(COUNTIFS($T$3:T982,T982),"000")))</f>
        <v/>
      </c>
      <c r="B982" s="38"/>
      <c r="C982" s="38"/>
      <c r="D982" s="39"/>
      <c r="E982" s="54"/>
      <c r="F982" s="41" t="str">
        <f t="shared" ca="1" si="60"/>
        <v/>
      </c>
      <c r="G982" s="42"/>
      <c r="H982" s="37"/>
      <c r="I982" s="43"/>
      <c r="J982" s="44" t="str">
        <f t="shared" si="61"/>
        <v/>
      </c>
      <c r="K982" s="45"/>
      <c r="L982" s="46" t="str">
        <f>IF(OR(K982="لم يدفع",B982=""),"",IF(K982="تأمين فقط",0,IF(K982="اشتراك 300",300,IF(F982&lt;14,IFERROR(VLOOKUP(SUBSTITUTE(SUBSTITUTE(H982,"~","~~"),"*","~*"),إعدادات_الأنواع!$A$4:$D$40,3,FALSE()),0),IFERROR(VLOOKUP(SUBSTITUTE(SUBSTITUTE(H982,"~","~~"),"*","~*"),إعدادات_الأنواع!$A$4:$D$40,4,FALSE()),0)))))</f>
        <v/>
      </c>
      <c r="M982" s="47" t="str">
        <f>IF(OR(K982="لم يدفع",B982=""),"",IFERROR(VLOOKUP(SUBSTITUTE(SUBSTITUTE(H982,"~","~~"),"*","~*"),إعدادات_الأنواع!$A$4:$E$40,5,FALSE()),0))</f>
        <v/>
      </c>
      <c r="N982" s="47" t="str">
        <f>IF(OR(K982="لم يدفع",K982="تأمين فقط",K982="اشتراك 300",B982=""),"",IFERROR(VLOOKUP(SUBSTITUTE(SUBSTITUTE(H982,"~","~~"),"*","~*"),إعدادات_الأنواع!$A$4:$F$40,6,FALSE()),0))</f>
        <v/>
      </c>
      <c r="O982" s="55" t="str">
        <f t="shared" si="62"/>
        <v/>
      </c>
      <c r="P982" s="48" t="str">
        <f t="shared" ca="1" si="63"/>
        <v/>
      </c>
      <c r="Q982" s="52"/>
      <c r="R982" s="49"/>
      <c r="S982" s="50" t="str">
        <f>IF(B982="","",COUNTA(التجديد!E982:E982))</f>
        <v/>
      </c>
      <c r="T982" s="51" t="str">
        <f>IF(B982="","",IFERROR(VLOOKUP(SUBSTITUTE(SUBSTITUTE(H982,"~","~~"),"*","~*"),إعدادات_الأنواع!$A$4:$B$40,2,FALSE()),"?"))</f>
        <v/>
      </c>
    </row>
    <row r="983" spans="1:20" ht="15" customHeight="1">
      <c r="A983" s="20" t="str">
        <f>IF(B983="","",IF(T983="?","⚠️ نوع غير معرف",T983&amp;TEXT(COUNTIFS($T$3:T983,T983),"000")))</f>
        <v/>
      </c>
      <c r="B983" s="38"/>
      <c r="C983" s="38"/>
      <c r="D983" s="39"/>
      <c r="E983" s="54"/>
      <c r="F983" s="41" t="str">
        <f t="shared" ca="1" si="60"/>
        <v/>
      </c>
      <c r="G983" s="42"/>
      <c r="H983" s="37"/>
      <c r="I983" s="43"/>
      <c r="J983" s="44" t="str">
        <f t="shared" si="61"/>
        <v/>
      </c>
      <c r="K983" s="45"/>
      <c r="L983" s="46" t="str">
        <f>IF(OR(K983="لم يدفع",B983=""),"",IF(K983="تأمين فقط",0,IF(K983="اشتراك 300",300,IF(F983&lt;14,IFERROR(VLOOKUP(SUBSTITUTE(SUBSTITUTE(H983,"~","~~"),"*","~*"),إعدادات_الأنواع!$A$4:$D$40,3,FALSE()),0),IFERROR(VLOOKUP(SUBSTITUTE(SUBSTITUTE(H983,"~","~~"),"*","~*"),إعدادات_الأنواع!$A$4:$D$40,4,FALSE()),0)))))</f>
        <v/>
      </c>
      <c r="M983" s="47" t="str">
        <f>IF(OR(K983="لم يدفع",B983=""),"",IFERROR(VLOOKUP(SUBSTITUTE(SUBSTITUTE(H983,"~","~~"),"*","~*"),إعدادات_الأنواع!$A$4:$E$40,5,FALSE()),0))</f>
        <v/>
      </c>
      <c r="N983" s="47" t="str">
        <f>IF(OR(K983="لم يدفع",K983="تأمين فقط",K983="اشتراك 300",B983=""),"",IFERROR(VLOOKUP(SUBSTITUTE(SUBSTITUTE(H983,"~","~~"),"*","~*"),إعدادات_الأنواع!$A$4:$F$40,6,FALSE()),0))</f>
        <v/>
      </c>
      <c r="O983" s="55" t="str">
        <f t="shared" si="62"/>
        <v/>
      </c>
      <c r="P983" s="48" t="str">
        <f t="shared" ca="1" si="63"/>
        <v/>
      </c>
      <c r="Q983" s="52"/>
      <c r="R983" s="49"/>
      <c r="S983" s="50" t="str">
        <f>IF(B983="","",COUNTA(التجديد!E983:E983))</f>
        <v/>
      </c>
      <c r="T983" s="51" t="str">
        <f>IF(B983="","",IFERROR(VLOOKUP(SUBSTITUTE(SUBSTITUTE(H983,"~","~~"),"*","~*"),إعدادات_الأنواع!$A$4:$B$40,2,FALSE()),"?"))</f>
        <v/>
      </c>
    </row>
    <row r="984" spans="1:20" ht="15" customHeight="1">
      <c r="A984" s="20" t="str">
        <f>IF(B984="","",IF(T984="?","⚠️ نوع غير معرف",T984&amp;TEXT(COUNTIFS($T$3:T984,T984),"000")))</f>
        <v/>
      </c>
      <c r="B984" s="38"/>
      <c r="C984" s="38"/>
      <c r="D984" s="39"/>
      <c r="E984" s="54"/>
      <c r="F984" s="41" t="str">
        <f t="shared" ca="1" si="60"/>
        <v/>
      </c>
      <c r="G984" s="42"/>
      <c r="H984" s="37"/>
      <c r="I984" s="43"/>
      <c r="J984" s="44" t="str">
        <f t="shared" si="61"/>
        <v/>
      </c>
      <c r="K984" s="45"/>
      <c r="L984" s="46" t="str">
        <f>IF(OR(K984="لم يدفع",B984=""),"",IF(K984="تأمين فقط",0,IF(K984="اشتراك 300",300,IF(F984&lt;14,IFERROR(VLOOKUP(SUBSTITUTE(SUBSTITUTE(H984,"~","~~"),"*","~*"),إعدادات_الأنواع!$A$4:$D$40,3,FALSE()),0),IFERROR(VLOOKUP(SUBSTITUTE(SUBSTITUTE(H984,"~","~~"),"*","~*"),إعدادات_الأنواع!$A$4:$D$40,4,FALSE()),0)))))</f>
        <v/>
      </c>
      <c r="M984" s="47" t="str">
        <f>IF(OR(K984="لم يدفع",B984=""),"",IFERROR(VLOOKUP(SUBSTITUTE(SUBSTITUTE(H984,"~","~~"),"*","~*"),إعدادات_الأنواع!$A$4:$E$40,5,FALSE()),0))</f>
        <v/>
      </c>
      <c r="N984" s="47" t="str">
        <f>IF(OR(K984="لم يدفع",K984="تأمين فقط",K984="اشتراك 300",B984=""),"",IFERROR(VLOOKUP(SUBSTITUTE(SUBSTITUTE(H984,"~","~~"),"*","~*"),إعدادات_الأنواع!$A$4:$F$40,6,FALSE()),0))</f>
        <v/>
      </c>
      <c r="O984" s="55" t="str">
        <f t="shared" si="62"/>
        <v/>
      </c>
      <c r="P984" s="48" t="str">
        <f t="shared" ca="1" si="63"/>
        <v/>
      </c>
      <c r="Q984" s="52"/>
      <c r="R984" s="49"/>
      <c r="S984" s="50" t="str">
        <f>IF(B984="","",COUNTA(التجديد!E984:E984))</f>
        <v/>
      </c>
      <c r="T984" s="51" t="str">
        <f>IF(B984="","",IFERROR(VLOOKUP(SUBSTITUTE(SUBSTITUTE(H984,"~","~~"),"*","~*"),إعدادات_الأنواع!$A$4:$B$40,2,FALSE()),"?"))</f>
        <v/>
      </c>
    </row>
    <row r="985" spans="1:20" ht="15" customHeight="1">
      <c r="A985" s="20" t="str">
        <f>IF(B985="","",IF(T985="?","⚠️ نوع غير معرف",T985&amp;TEXT(COUNTIFS($T$3:T985,T985),"000")))</f>
        <v/>
      </c>
      <c r="B985" s="38"/>
      <c r="C985" s="38"/>
      <c r="D985" s="39"/>
      <c r="E985" s="54"/>
      <c r="F985" s="41" t="str">
        <f t="shared" ca="1" si="60"/>
        <v/>
      </c>
      <c r="G985" s="42"/>
      <c r="H985" s="37"/>
      <c r="I985" s="43"/>
      <c r="J985" s="44" t="str">
        <f t="shared" si="61"/>
        <v/>
      </c>
      <c r="K985" s="45"/>
      <c r="L985" s="46" t="str">
        <f>IF(OR(K985="لم يدفع",B985=""),"",IF(K985="تأمين فقط",0,IF(K985="اشتراك 300",300,IF(F985&lt;14,IFERROR(VLOOKUP(SUBSTITUTE(SUBSTITUTE(H985,"~","~~"),"*","~*"),إعدادات_الأنواع!$A$4:$D$40,3,FALSE()),0),IFERROR(VLOOKUP(SUBSTITUTE(SUBSTITUTE(H985,"~","~~"),"*","~*"),إعدادات_الأنواع!$A$4:$D$40,4,FALSE()),0)))))</f>
        <v/>
      </c>
      <c r="M985" s="47" t="str">
        <f>IF(OR(K985="لم يدفع",B985=""),"",IFERROR(VLOOKUP(SUBSTITUTE(SUBSTITUTE(H985,"~","~~"),"*","~*"),إعدادات_الأنواع!$A$4:$E$40,5,FALSE()),0))</f>
        <v/>
      </c>
      <c r="N985" s="47" t="str">
        <f>IF(OR(K985="لم يدفع",K985="تأمين فقط",K985="اشتراك 300",B985=""),"",IFERROR(VLOOKUP(SUBSTITUTE(SUBSTITUTE(H985,"~","~~"),"*","~*"),إعدادات_الأنواع!$A$4:$F$40,6,FALSE()),0))</f>
        <v/>
      </c>
      <c r="O985" s="55" t="str">
        <f t="shared" si="62"/>
        <v/>
      </c>
      <c r="P985" s="48" t="str">
        <f t="shared" ca="1" si="63"/>
        <v/>
      </c>
      <c r="Q985" s="52"/>
      <c r="R985" s="49"/>
      <c r="S985" s="50" t="str">
        <f>IF(B985="","",COUNTA(التجديد!E985:E985))</f>
        <v/>
      </c>
      <c r="T985" s="51" t="str">
        <f>IF(B985="","",IFERROR(VLOOKUP(SUBSTITUTE(SUBSTITUTE(H985,"~","~~"),"*","~*"),إعدادات_الأنواع!$A$4:$B$40,2,FALSE()),"?"))</f>
        <v/>
      </c>
    </row>
    <row r="986" spans="1:20" ht="15" customHeight="1">
      <c r="A986" s="20" t="str">
        <f>IF(B986="","",IF(T986="?","⚠️ نوع غير معرف",T986&amp;TEXT(COUNTIFS($T$3:T986,T986),"000")))</f>
        <v/>
      </c>
      <c r="B986" s="38"/>
      <c r="C986" s="38"/>
      <c r="D986" s="39"/>
      <c r="E986" s="54"/>
      <c r="F986" s="41" t="str">
        <f t="shared" ca="1" si="60"/>
        <v/>
      </c>
      <c r="G986" s="42"/>
      <c r="H986" s="37"/>
      <c r="I986" s="43"/>
      <c r="J986" s="44" t="str">
        <f t="shared" si="61"/>
        <v/>
      </c>
      <c r="K986" s="45"/>
      <c r="L986" s="46" t="str">
        <f>IF(OR(K986="لم يدفع",B986=""),"",IF(K986="تأمين فقط",0,IF(K986="اشتراك 300",300,IF(F986&lt;14,IFERROR(VLOOKUP(SUBSTITUTE(SUBSTITUTE(H986,"~","~~"),"*","~*"),إعدادات_الأنواع!$A$4:$D$40,3,FALSE()),0),IFERROR(VLOOKUP(SUBSTITUTE(SUBSTITUTE(H986,"~","~~"),"*","~*"),إعدادات_الأنواع!$A$4:$D$40,4,FALSE()),0)))))</f>
        <v/>
      </c>
      <c r="M986" s="47" t="str">
        <f>IF(OR(K986="لم يدفع",B986=""),"",IFERROR(VLOOKUP(SUBSTITUTE(SUBSTITUTE(H986,"~","~~"),"*","~*"),إعدادات_الأنواع!$A$4:$E$40,5,FALSE()),0))</f>
        <v/>
      </c>
      <c r="N986" s="47" t="str">
        <f>IF(OR(K986="لم يدفع",K986="تأمين فقط",K986="اشتراك 300",B986=""),"",IFERROR(VLOOKUP(SUBSTITUTE(SUBSTITUTE(H986,"~","~~"),"*","~*"),إعدادات_الأنواع!$A$4:$F$40,6,FALSE()),0))</f>
        <v/>
      </c>
      <c r="O986" s="55" t="str">
        <f t="shared" si="62"/>
        <v/>
      </c>
      <c r="P986" s="48" t="str">
        <f t="shared" ca="1" si="63"/>
        <v/>
      </c>
      <c r="Q986" s="52"/>
      <c r="R986" s="49"/>
      <c r="S986" s="50" t="str">
        <f>IF(B986="","",COUNTA(التجديد!E986:E986))</f>
        <v/>
      </c>
      <c r="T986" s="51" t="str">
        <f>IF(B986="","",IFERROR(VLOOKUP(SUBSTITUTE(SUBSTITUTE(H986,"~","~~"),"*","~*"),إعدادات_الأنواع!$A$4:$B$40,2,FALSE()),"?"))</f>
        <v/>
      </c>
    </row>
    <row r="987" spans="1:20" ht="15" customHeight="1">
      <c r="A987" s="20" t="str">
        <f>IF(B987="","",IF(T987="?","⚠️ نوع غير معرف",T987&amp;TEXT(COUNTIFS($T$3:T987,T987),"000")))</f>
        <v/>
      </c>
      <c r="B987" s="38"/>
      <c r="C987" s="38"/>
      <c r="D987" s="39"/>
      <c r="E987" s="54"/>
      <c r="F987" s="41" t="str">
        <f t="shared" ca="1" si="60"/>
        <v/>
      </c>
      <c r="G987" s="42"/>
      <c r="H987" s="37"/>
      <c r="I987" s="43"/>
      <c r="J987" s="44" t="str">
        <f t="shared" si="61"/>
        <v/>
      </c>
      <c r="K987" s="45"/>
      <c r="L987" s="46" t="str">
        <f>IF(OR(K987="لم يدفع",B987=""),"",IF(K987="تأمين فقط",0,IF(K987="اشتراك 300",300,IF(F987&lt;14,IFERROR(VLOOKUP(SUBSTITUTE(SUBSTITUTE(H987,"~","~~"),"*","~*"),إعدادات_الأنواع!$A$4:$D$40,3,FALSE()),0),IFERROR(VLOOKUP(SUBSTITUTE(SUBSTITUTE(H987,"~","~~"),"*","~*"),إعدادات_الأنواع!$A$4:$D$40,4,FALSE()),0)))))</f>
        <v/>
      </c>
      <c r="M987" s="47" t="str">
        <f>IF(OR(K987="لم يدفع",B987=""),"",IFERROR(VLOOKUP(SUBSTITUTE(SUBSTITUTE(H987,"~","~~"),"*","~*"),إعدادات_الأنواع!$A$4:$E$40,5,FALSE()),0))</f>
        <v/>
      </c>
      <c r="N987" s="47" t="str">
        <f>IF(OR(K987="لم يدفع",K987="تأمين فقط",K987="اشتراك 300",B987=""),"",IFERROR(VLOOKUP(SUBSTITUTE(SUBSTITUTE(H987,"~","~~"),"*","~*"),إعدادات_الأنواع!$A$4:$F$40,6,FALSE()),0))</f>
        <v/>
      </c>
      <c r="O987" s="55" t="str">
        <f t="shared" si="62"/>
        <v/>
      </c>
      <c r="P987" s="48" t="str">
        <f t="shared" ca="1" si="63"/>
        <v/>
      </c>
      <c r="Q987" s="52"/>
      <c r="R987" s="49"/>
      <c r="S987" s="50" t="str">
        <f>IF(B987="","",COUNTA(التجديد!E987:E987))</f>
        <v/>
      </c>
      <c r="T987" s="51" t="str">
        <f>IF(B987="","",IFERROR(VLOOKUP(SUBSTITUTE(SUBSTITUTE(H987,"~","~~"),"*","~*"),إعدادات_الأنواع!$A$4:$B$40,2,FALSE()),"?"))</f>
        <v/>
      </c>
    </row>
    <row r="988" spans="1:20" ht="15" customHeight="1">
      <c r="A988" s="20" t="str">
        <f>IF(B988="","",IF(T988="?","⚠️ نوع غير معرف",T988&amp;TEXT(COUNTIFS($T$3:T988,T988),"000")))</f>
        <v/>
      </c>
      <c r="B988" s="38"/>
      <c r="C988" s="38"/>
      <c r="D988" s="39"/>
      <c r="E988" s="54"/>
      <c r="F988" s="41" t="str">
        <f t="shared" ca="1" si="60"/>
        <v/>
      </c>
      <c r="G988" s="42"/>
      <c r="H988" s="37"/>
      <c r="I988" s="43"/>
      <c r="J988" s="44" t="str">
        <f t="shared" si="61"/>
        <v/>
      </c>
      <c r="K988" s="45"/>
      <c r="L988" s="46" t="str">
        <f>IF(OR(K988="لم يدفع",B988=""),"",IF(K988="تأمين فقط",0,IF(K988="اشتراك 300",300,IF(F988&lt;14,IFERROR(VLOOKUP(SUBSTITUTE(SUBSTITUTE(H988,"~","~~"),"*","~*"),إعدادات_الأنواع!$A$4:$D$40,3,FALSE()),0),IFERROR(VLOOKUP(SUBSTITUTE(SUBSTITUTE(H988,"~","~~"),"*","~*"),إعدادات_الأنواع!$A$4:$D$40,4,FALSE()),0)))))</f>
        <v/>
      </c>
      <c r="M988" s="47" t="str">
        <f>IF(OR(K988="لم يدفع",B988=""),"",IFERROR(VLOOKUP(SUBSTITUTE(SUBSTITUTE(H988,"~","~~"),"*","~*"),إعدادات_الأنواع!$A$4:$E$40,5,FALSE()),0))</f>
        <v/>
      </c>
      <c r="N988" s="47" t="str">
        <f>IF(OR(K988="لم يدفع",K988="تأمين فقط",K988="اشتراك 300",B988=""),"",IFERROR(VLOOKUP(SUBSTITUTE(SUBSTITUTE(H988,"~","~~"),"*","~*"),إعدادات_الأنواع!$A$4:$F$40,6,FALSE()),0))</f>
        <v/>
      </c>
      <c r="O988" s="55" t="str">
        <f t="shared" si="62"/>
        <v/>
      </c>
      <c r="P988" s="48" t="str">
        <f t="shared" ca="1" si="63"/>
        <v/>
      </c>
      <c r="Q988" s="52"/>
      <c r="R988" s="49"/>
      <c r="S988" s="50" t="str">
        <f>IF(B988="","",COUNTA(التجديد!E988:E988))</f>
        <v/>
      </c>
      <c r="T988" s="51" t="str">
        <f>IF(B988="","",IFERROR(VLOOKUP(SUBSTITUTE(SUBSTITUTE(H988,"~","~~"),"*","~*"),إعدادات_الأنواع!$A$4:$B$40,2,FALSE()),"?"))</f>
        <v/>
      </c>
    </row>
    <row r="989" spans="1:20" ht="15" customHeight="1">
      <c r="A989" s="20" t="str">
        <f>IF(B989="","",IF(T989="?","⚠️ نوع غير معرف",T989&amp;TEXT(COUNTIFS($T$3:T989,T989),"000")))</f>
        <v/>
      </c>
      <c r="B989" s="38"/>
      <c r="C989" s="38"/>
      <c r="D989" s="39"/>
      <c r="E989" s="54"/>
      <c r="F989" s="41" t="str">
        <f t="shared" ca="1" si="60"/>
        <v/>
      </c>
      <c r="G989" s="42"/>
      <c r="H989" s="37"/>
      <c r="I989" s="43"/>
      <c r="J989" s="44" t="str">
        <f t="shared" si="61"/>
        <v/>
      </c>
      <c r="K989" s="45"/>
      <c r="L989" s="46" t="str">
        <f>IF(OR(K989="لم يدفع",B989=""),"",IF(K989="تأمين فقط",0,IF(K989="اشتراك 300",300,IF(F989&lt;14,IFERROR(VLOOKUP(SUBSTITUTE(SUBSTITUTE(H989,"~","~~"),"*","~*"),إعدادات_الأنواع!$A$4:$D$40,3,FALSE()),0),IFERROR(VLOOKUP(SUBSTITUTE(SUBSTITUTE(H989,"~","~~"),"*","~*"),إعدادات_الأنواع!$A$4:$D$40,4,FALSE()),0)))))</f>
        <v/>
      </c>
      <c r="M989" s="47" t="str">
        <f>IF(OR(K989="لم يدفع",B989=""),"",IFERROR(VLOOKUP(SUBSTITUTE(SUBSTITUTE(H989,"~","~~"),"*","~*"),إعدادات_الأنواع!$A$4:$E$40,5,FALSE()),0))</f>
        <v/>
      </c>
      <c r="N989" s="47" t="str">
        <f>IF(OR(K989="لم يدفع",K989="تأمين فقط",K989="اشتراك 300",B989=""),"",IFERROR(VLOOKUP(SUBSTITUTE(SUBSTITUTE(H989,"~","~~"),"*","~*"),إعدادات_الأنواع!$A$4:$F$40,6,FALSE()),0))</f>
        <v/>
      </c>
      <c r="O989" s="55" t="str">
        <f t="shared" si="62"/>
        <v/>
      </c>
      <c r="P989" s="48" t="str">
        <f t="shared" ca="1" si="63"/>
        <v/>
      </c>
      <c r="Q989" s="52"/>
      <c r="R989" s="49"/>
      <c r="S989" s="50" t="str">
        <f>IF(B989="","",COUNTA(التجديد!E989:E989))</f>
        <v/>
      </c>
      <c r="T989" s="51" t="str">
        <f>IF(B989="","",IFERROR(VLOOKUP(SUBSTITUTE(SUBSTITUTE(H989,"~","~~"),"*","~*"),إعدادات_الأنواع!$A$4:$B$40,2,FALSE()),"?"))</f>
        <v/>
      </c>
    </row>
    <row r="990" spans="1:20" ht="15" customHeight="1">
      <c r="A990" s="20" t="str">
        <f>IF(B990="","",IF(T990="?","⚠️ نوع غير معرف",T990&amp;TEXT(COUNTIFS($T$3:T990,T990),"000")))</f>
        <v/>
      </c>
      <c r="B990" s="38"/>
      <c r="C990" s="38"/>
      <c r="D990" s="39"/>
      <c r="E990" s="54"/>
      <c r="F990" s="41" t="str">
        <f t="shared" ca="1" si="60"/>
        <v/>
      </c>
      <c r="G990" s="42"/>
      <c r="H990" s="37"/>
      <c r="I990" s="43"/>
      <c r="J990" s="44" t="str">
        <f t="shared" si="61"/>
        <v/>
      </c>
      <c r="K990" s="45"/>
      <c r="L990" s="46" t="str">
        <f>IF(OR(K990="لم يدفع",B990=""),"",IF(K990="تأمين فقط",0,IF(K990="اشتراك 300",300,IF(F990&lt;14,IFERROR(VLOOKUP(SUBSTITUTE(SUBSTITUTE(H990,"~","~~"),"*","~*"),إعدادات_الأنواع!$A$4:$D$40,3,FALSE()),0),IFERROR(VLOOKUP(SUBSTITUTE(SUBSTITUTE(H990,"~","~~"),"*","~*"),إعدادات_الأنواع!$A$4:$D$40,4,FALSE()),0)))))</f>
        <v/>
      </c>
      <c r="M990" s="47" t="str">
        <f>IF(OR(K990="لم يدفع",B990=""),"",IFERROR(VLOOKUP(SUBSTITUTE(SUBSTITUTE(H990,"~","~~"),"*","~*"),إعدادات_الأنواع!$A$4:$E$40,5,FALSE()),0))</f>
        <v/>
      </c>
      <c r="N990" s="47" t="str">
        <f>IF(OR(K990="لم يدفع",K990="تأمين فقط",K990="اشتراك 300",B990=""),"",IFERROR(VLOOKUP(SUBSTITUTE(SUBSTITUTE(H990,"~","~~"),"*","~*"),إعدادات_الأنواع!$A$4:$F$40,6,FALSE()),0))</f>
        <v/>
      </c>
      <c r="O990" s="55" t="str">
        <f t="shared" si="62"/>
        <v/>
      </c>
      <c r="P990" s="48" t="str">
        <f t="shared" ca="1" si="63"/>
        <v/>
      </c>
      <c r="Q990" s="52"/>
      <c r="R990" s="49"/>
      <c r="S990" s="50" t="str">
        <f>IF(B990="","",COUNTA(التجديد!E990:E990))</f>
        <v/>
      </c>
      <c r="T990" s="51" t="str">
        <f>IF(B990="","",IFERROR(VLOOKUP(SUBSTITUTE(SUBSTITUTE(H990,"~","~~"),"*","~*"),إعدادات_الأنواع!$A$4:$B$40,2,FALSE()),"?"))</f>
        <v/>
      </c>
    </row>
    <row r="991" spans="1:20" ht="15" customHeight="1">
      <c r="A991" s="20" t="str">
        <f>IF(B991="","",IF(T991="?","⚠️ نوع غير معرف",T991&amp;TEXT(COUNTIFS($T$3:T991,T991),"000")))</f>
        <v/>
      </c>
      <c r="B991" s="38"/>
      <c r="C991" s="38"/>
      <c r="D991" s="39"/>
      <c r="E991" s="54"/>
      <c r="F991" s="41" t="str">
        <f t="shared" ca="1" si="60"/>
        <v/>
      </c>
      <c r="G991" s="42"/>
      <c r="H991" s="37"/>
      <c r="I991" s="43"/>
      <c r="J991" s="44" t="str">
        <f t="shared" si="61"/>
        <v/>
      </c>
      <c r="K991" s="45"/>
      <c r="L991" s="46" t="str">
        <f>IF(OR(K991="لم يدفع",B991=""),"",IF(K991="تأمين فقط",0,IF(K991="اشتراك 300",300,IF(F991&lt;14,IFERROR(VLOOKUP(SUBSTITUTE(SUBSTITUTE(H991,"~","~~"),"*","~*"),إعدادات_الأنواع!$A$4:$D$40,3,FALSE()),0),IFERROR(VLOOKUP(SUBSTITUTE(SUBSTITUTE(H991,"~","~~"),"*","~*"),إعدادات_الأنواع!$A$4:$D$40,4,FALSE()),0)))))</f>
        <v/>
      </c>
      <c r="M991" s="47" t="str">
        <f>IF(OR(K991="لم يدفع",B991=""),"",IFERROR(VLOOKUP(SUBSTITUTE(SUBSTITUTE(H991,"~","~~"),"*","~*"),إعدادات_الأنواع!$A$4:$E$40,5,FALSE()),0))</f>
        <v/>
      </c>
      <c r="N991" s="47" t="str">
        <f>IF(OR(K991="لم يدفع",K991="تأمين فقط",K991="اشتراك 300",B991=""),"",IFERROR(VLOOKUP(SUBSTITUTE(SUBSTITUTE(H991,"~","~~"),"*","~*"),إعدادات_الأنواع!$A$4:$F$40,6,FALSE()),0))</f>
        <v/>
      </c>
      <c r="O991" s="55" t="str">
        <f t="shared" si="62"/>
        <v/>
      </c>
      <c r="P991" s="48" t="str">
        <f t="shared" ca="1" si="63"/>
        <v/>
      </c>
      <c r="Q991" s="52"/>
      <c r="R991" s="49"/>
      <c r="S991" s="50" t="str">
        <f>IF(B991="","",COUNTA(التجديد!E991:E991))</f>
        <v/>
      </c>
      <c r="T991" s="51" t="str">
        <f>IF(B991="","",IFERROR(VLOOKUP(SUBSTITUTE(SUBSTITUTE(H991,"~","~~"),"*","~*"),إعدادات_الأنواع!$A$4:$B$40,2,FALSE()),"?"))</f>
        <v/>
      </c>
    </row>
    <row r="992" spans="1:20" ht="15" customHeight="1">
      <c r="A992" s="20" t="str">
        <f>IF(B992="","",IF(T992="?","⚠️ نوع غير معرف",T992&amp;TEXT(COUNTIFS($T$3:T992,T992),"000")))</f>
        <v/>
      </c>
      <c r="B992" s="38"/>
      <c r="C992" s="38"/>
      <c r="D992" s="39"/>
      <c r="E992" s="54"/>
      <c r="F992" s="41" t="str">
        <f t="shared" ca="1" si="60"/>
        <v/>
      </c>
      <c r="G992" s="42"/>
      <c r="H992" s="37"/>
      <c r="I992" s="43"/>
      <c r="J992" s="44" t="str">
        <f t="shared" si="61"/>
        <v/>
      </c>
      <c r="K992" s="45"/>
      <c r="L992" s="46" t="str">
        <f>IF(OR(K992="لم يدفع",B992=""),"",IF(K992="تأمين فقط",0,IF(K992="اشتراك 300",300,IF(F992&lt;14,IFERROR(VLOOKUP(SUBSTITUTE(SUBSTITUTE(H992,"~","~~"),"*","~*"),إعدادات_الأنواع!$A$4:$D$40,3,FALSE()),0),IFERROR(VLOOKUP(SUBSTITUTE(SUBSTITUTE(H992,"~","~~"),"*","~*"),إعدادات_الأنواع!$A$4:$D$40,4,FALSE()),0)))))</f>
        <v/>
      </c>
      <c r="M992" s="47" t="str">
        <f>IF(OR(K992="لم يدفع",B992=""),"",IFERROR(VLOOKUP(SUBSTITUTE(SUBSTITUTE(H992,"~","~~"),"*","~*"),إعدادات_الأنواع!$A$4:$E$40,5,FALSE()),0))</f>
        <v/>
      </c>
      <c r="N992" s="47" t="str">
        <f>IF(OR(K992="لم يدفع",K992="تأمين فقط",K992="اشتراك 300",B992=""),"",IFERROR(VLOOKUP(SUBSTITUTE(SUBSTITUTE(H992,"~","~~"),"*","~*"),إعدادات_الأنواع!$A$4:$F$40,6,FALSE()),0))</f>
        <v/>
      </c>
      <c r="O992" s="55" t="str">
        <f t="shared" si="62"/>
        <v/>
      </c>
      <c r="P992" s="48" t="str">
        <f t="shared" ca="1" si="63"/>
        <v/>
      </c>
      <c r="Q992" s="52"/>
      <c r="R992" s="49"/>
      <c r="S992" s="50" t="str">
        <f>IF(B992="","",COUNTA(التجديد!E992:E992))</f>
        <v/>
      </c>
      <c r="T992" s="51" t="str">
        <f>IF(B992="","",IFERROR(VLOOKUP(SUBSTITUTE(SUBSTITUTE(H992,"~","~~"),"*","~*"),إعدادات_الأنواع!$A$4:$B$40,2,FALSE()),"?"))</f>
        <v/>
      </c>
    </row>
    <row r="993" spans="1:20" ht="15" customHeight="1">
      <c r="A993" s="20" t="str">
        <f>IF(B993="","",IF(T993="?","⚠️ نوع غير معرف",T993&amp;TEXT(COUNTIFS($T$3:T993,T993),"000")))</f>
        <v/>
      </c>
      <c r="B993" s="38"/>
      <c r="C993" s="38"/>
      <c r="D993" s="39"/>
      <c r="E993" s="54"/>
      <c r="F993" s="41" t="str">
        <f t="shared" ca="1" si="60"/>
        <v/>
      </c>
      <c r="G993" s="42"/>
      <c r="H993" s="37"/>
      <c r="I993" s="43"/>
      <c r="J993" s="44" t="str">
        <f t="shared" si="61"/>
        <v/>
      </c>
      <c r="K993" s="45"/>
      <c r="L993" s="46" t="str">
        <f>IF(OR(K993="لم يدفع",B993=""),"",IF(K993="تأمين فقط",0,IF(K993="اشتراك 300",300,IF(F993&lt;14,IFERROR(VLOOKUP(SUBSTITUTE(SUBSTITUTE(H993,"~","~~"),"*","~*"),إعدادات_الأنواع!$A$4:$D$40,3,FALSE()),0),IFERROR(VLOOKUP(SUBSTITUTE(SUBSTITUTE(H993,"~","~~"),"*","~*"),إعدادات_الأنواع!$A$4:$D$40,4,FALSE()),0)))))</f>
        <v/>
      </c>
      <c r="M993" s="47" t="str">
        <f>IF(OR(K993="لم يدفع",B993=""),"",IFERROR(VLOOKUP(SUBSTITUTE(SUBSTITUTE(H993,"~","~~"),"*","~*"),إعدادات_الأنواع!$A$4:$E$40,5,FALSE()),0))</f>
        <v/>
      </c>
      <c r="N993" s="47" t="str">
        <f>IF(OR(K993="لم يدفع",K993="تأمين فقط",K993="اشتراك 300",B993=""),"",IFERROR(VLOOKUP(SUBSTITUTE(SUBSTITUTE(H993,"~","~~"),"*","~*"),إعدادات_الأنواع!$A$4:$F$40,6,FALSE()),0))</f>
        <v/>
      </c>
      <c r="O993" s="55" t="str">
        <f t="shared" si="62"/>
        <v/>
      </c>
      <c r="P993" s="48" t="str">
        <f t="shared" ca="1" si="63"/>
        <v/>
      </c>
      <c r="Q993" s="52"/>
      <c r="R993" s="49"/>
      <c r="S993" s="50" t="str">
        <f>IF(B993="","",COUNTA(التجديد!E993:E993))</f>
        <v/>
      </c>
      <c r="T993" s="51" t="str">
        <f>IF(B993="","",IFERROR(VLOOKUP(SUBSTITUTE(SUBSTITUTE(H993,"~","~~"),"*","~*"),إعدادات_الأنواع!$A$4:$B$40,2,FALSE()),"?"))</f>
        <v/>
      </c>
    </row>
    <row r="994" spans="1:20" ht="15" customHeight="1">
      <c r="A994" s="20" t="str">
        <f>IF(B994="","",IF(T994="?","⚠️ نوع غير معرف",T994&amp;TEXT(COUNTIFS($T$3:T994,T994),"000")))</f>
        <v/>
      </c>
      <c r="B994" s="38"/>
      <c r="C994" s="38"/>
      <c r="D994" s="39"/>
      <c r="E994" s="54"/>
      <c r="F994" s="41" t="str">
        <f t="shared" ca="1" si="60"/>
        <v/>
      </c>
      <c r="G994" s="42"/>
      <c r="H994" s="37"/>
      <c r="I994" s="43"/>
      <c r="J994" s="44" t="str">
        <f t="shared" si="61"/>
        <v/>
      </c>
      <c r="K994" s="45"/>
      <c r="L994" s="46" t="str">
        <f>IF(OR(K994="لم يدفع",B994=""),"",IF(K994="تأمين فقط",0,IF(K994="اشتراك 300",300,IF(F994&lt;14,IFERROR(VLOOKUP(SUBSTITUTE(SUBSTITUTE(H994,"~","~~"),"*","~*"),إعدادات_الأنواع!$A$4:$D$40,3,FALSE()),0),IFERROR(VLOOKUP(SUBSTITUTE(SUBSTITUTE(H994,"~","~~"),"*","~*"),إعدادات_الأنواع!$A$4:$D$40,4,FALSE()),0)))))</f>
        <v/>
      </c>
      <c r="M994" s="47" t="str">
        <f>IF(OR(K994="لم يدفع",B994=""),"",IFERROR(VLOOKUP(SUBSTITUTE(SUBSTITUTE(H994,"~","~~"),"*","~*"),إعدادات_الأنواع!$A$4:$E$40,5,FALSE()),0))</f>
        <v/>
      </c>
      <c r="N994" s="47" t="str">
        <f>IF(OR(K994="لم يدفع",K994="تأمين فقط",K994="اشتراك 300",B994=""),"",IFERROR(VLOOKUP(SUBSTITUTE(SUBSTITUTE(H994,"~","~~"),"*","~*"),إعدادات_الأنواع!$A$4:$F$40,6,FALSE()),0))</f>
        <v/>
      </c>
      <c r="O994" s="55" t="str">
        <f t="shared" si="62"/>
        <v/>
      </c>
      <c r="P994" s="48" t="str">
        <f t="shared" ca="1" si="63"/>
        <v/>
      </c>
      <c r="Q994" s="52"/>
      <c r="R994" s="49"/>
      <c r="S994" s="50" t="str">
        <f>IF(B994="","",COUNTA(التجديد!E994:E994))</f>
        <v/>
      </c>
      <c r="T994" s="51" t="str">
        <f>IF(B994="","",IFERROR(VLOOKUP(SUBSTITUTE(SUBSTITUTE(H994,"~","~~"),"*","~*"),إعدادات_الأنواع!$A$4:$B$40,2,FALSE()),"?"))</f>
        <v/>
      </c>
    </row>
    <row r="995" spans="1:20" ht="15" customHeight="1">
      <c r="A995" s="20" t="str">
        <f>IF(B995="","",IF(T995="?","⚠️ نوع غير معرف",T995&amp;TEXT(COUNTIFS($T$3:T995,T995),"000")))</f>
        <v/>
      </c>
      <c r="B995" s="38"/>
      <c r="C995" s="38"/>
      <c r="D995" s="39"/>
      <c r="E995" s="54"/>
      <c r="F995" s="41" t="str">
        <f t="shared" ca="1" si="60"/>
        <v/>
      </c>
      <c r="G995" s="42"/>
      <c r="H995" s="37"/>
      <c r="I995" s="43"/>
      <c r="J995" s="44" t="str">
        <f t="shared" si="61"/>
        <v/>
      </c>
      <c r="K995" s="45"/>
      <c r="L995" s="46" t="str">
        <f>IF(OR(K995="لم يدفع",B995=""),"",IF(K995="تأمين فقط",0,IF(K995="اشتراك 300",300,IF(F995&lt;14,IFERROR(VLOOKUP(SUBSTITUTE(SUBSTITUTE(H995,"~","~~"),"*","~*"),إعدادات_الأنواع!$A$4:$D$40,3,FALSE()),0),IFERROR(VLOOKUP(SUBSTITUTE(SUBSTITUTE(H995,"~","~~"),"*","~*"),إعدادات_الأنواع!$A$4:$D$40,4,FALSE()),0)))))</f>
        <v/>
      </c>
      <c r="M995" s="47" t="str">
        <f>IF(OR(K995="لم يدفع",B995=""),"",IFERROR(VLOOKUP(SUBSTITUTE(SUBSTITUTE(H995,"~","~~"),"*","~*"),إعدادات_الأنواع!$A$4:$E$40,5,FALSE()),0))</f>
        <v/>
      </c>
      <c r="N995" s="47" t="str">
        <f>IF(OR(K995="لم يدفع",K995="تأمين فقط",K995="اشتراك 300",B995=""),"",IFERROR(VLOOKUP(SUBSTITUTE(SUBSTITUTE(H995,"~","~~"),"*","~*"),إعدادات_الأنواع!$A$4:$F$40,6,FALSE()),0))</f>
        <v/>
      </c>
      <c r="O995" s="55" t="str">
        <f t="shared" si="62"/>
        <v/>
      </c>
      <c r="P995" s="48" t="str">
        <f t="shared" ca="1" si="63"/>
        <v/>
      </c>
      <c r="Q995" s="52"/>
      <c r="R995" s="49"/>
      <c r="S995" s="50" t="str">
        <f>IF(B995="","",COUNTA(التجديد!E995:E995))</f>
        <v/>
      </c>
      <c r="T995" s="51" t="str">
        <f>IF(B995="","",IFERROR(VLOOKUP(SUBSTITUTE(SUBSTITUTE(H995,"~","~~"),"*","~*"),إعدادات_الأنواع!$A$4:$B$40,2,FALSE()),"?"))</f>
        <v/>
      </c>
    </row>
    <row r="996" spans="1:20" ht="15" customHeight="1">
      <c r="A996" s="20" t="str">
        <f>IF(B996="","",IF(T996="?","⚠️ نوع غير معرف",T996&amp;TEXT(COUNTIFS($T$3:T996,T996),"000")))</f>
        <v/>
      </c>
      <c r="B996" s="38"/>
      <c r="C996" s="38"/>
      <c r="D996" s="39"/>
      <c r="E996" s="54"/>
      <c r="F996" s="41" t="str">
        <f t="shared" ca="1" si="60"/>
        <v/>
      </c>
      <c r="G996" s="42"/>
      <c r="H996" s="37"/>
      <c r="I996" s="43"/>
      <c r="J996" s="44" t="str">
        <f t="shared" si="61"/>
        <v/>
      </c>
      <c r="K996" s="45"/>
      <c r="L996" s="46" t="str">
        <f>IF(OR(K996="لم يدفع",B996=""),"",IF(K996="تأمين فقط",0,IF(K996="اشتراك 300",300,IF(F996&lt;14,IFERROR(VLOOKUP(SUBSTITUTE(SUBSTITUTE(H996,"~","~~"),"*","~*"),إعدادات_الأنواع!$A$4:$D$40,3,FALSE()),0),IFERROR(VLOOKUP(SUBSTITUTE(SUBSTITUTE(H996,"~","~~"),"*","~*"),إعدادات_الأنواع!$A$4:$D$40,4,FALSE()),0)))))</f>
        <v/>
      </c>
      <c r="M996" s="47" t="str">
        <f>IF(OR(K996="لم يدفع",B996=""),"",IFERROR(VLOOKUP(SUBSTITUTE(SUBSTITUTE(H996,"~","~~"),"*","~*"),إعدادات_الأنواع!$A$4:$E$40,5,FALSE()),0))</f>
        <v/>
      </c>
      <c r="N996" s="47" t="str">
        <f>IF(OR(K996="لم يدفع",K996="تأمين فقط",K996="اشتراك 300",B996=""),"",IFERROR(VLOOKUP(SUBSTITUTE(SUBSTITUTE(H996,"~","~~"),"*","~*"),إعدادات_الأنواع!$A$4:$F$40,6,FALSE()),0))</f>
        <v/>
      </c>
      <c r="O996" s="55" t="str">
        <f t="shared" si="62"/>
        <v/>
      </c>
      <c r="P996" s="48" t="str">
        <f t="shared" ca="1" si="63"/>
        <v/>
      </c>
      <c r="Q996" s="52"/>
      <c r="R996" s="49"/>
      <c r="S996" s="50" t="str">
        <f>IF(B996="","",COUNTA(التجديد!E996:E996))</f>
        <v/>
      </c>
      <c r="T996" s="51" t="str">
        <f>IF(B996="","",IFERROR(VLOOKUP(SUBSTITUTE(SUBSTITUTE(H996,"~","~~"),"*","~*"),إعدادات_الأنواع!$A$4:$B$40,2,FALSE()),"?"))</f>
        <v/>
      </c>
    </row>
    <row r="997" spans="1:20" ht="15" customHeight="1">
      <c r="A997" s="20" t="str">
        <f>IF(B997="","",IF(T997="?","⚠️ نوع غير معرف",T997&amp;TEXT(COUNTIFS($T$3:T997,T997),"000")))</f>
        <v/>
      </c>
      <c r="B997" s="38"/>
      <c r="C997" s="38"/>
      <c r="D997" s="39"/>
      <c r="E997" s="54"/>
      <c r="F997" s="41" t="str">
        <f t="shared" ca="1" si="60"/>
        <v/>
      </c>
      <c r="G997" s="42"/>
      <c r="H997" s="37"/>
      <c r="I997" s="43"/>
      <c r="J997" s="44" t="str">
        <f t="shared" si="61"/>
        <v/>
      </c>
      <c r="K997" s="45"/>
      <c r="L997" s="46" t="str">
        <f>IF(OR(K997="لم يدفع",B997=""),"",IF(K997="تأمين فقط",0,IF(K997="اشتراك 300",300,IF(F997&lt;14,IFERROR(VLOOKUP(SUBSTITUTE(SUBSTITUTE(H997,"~","~~"),"*","~*"),إعدادات_الأنواع!$A$4:$D$40,3,FALSE()),0),IFERROR(VLOOKUP(SUBSTITUTE(SUBSTITUTE(H997,"~","~~"),"*","~*"),إعدادات_الأنواع!$A$4:$D$40,4,FALSE()),0)))))</f>
        <v/>
      </c>
      <c r="M997" s="47" t="str">
        <f>IF(OR(K997="لم يدفع",B997=""),"",IFERROR(VLOOKUP(SUBSTITUTE(SUBSTITUTE(H997,"~","~~"),"*","~*"),إعدادات_الأنواع!$A$4:$E$40,5,FALSE()),0))</f>
        <v/>
      </c>
      <c r="N997" s="47" t="str">
        <f>IF(OR(K997="لم يدفع",K997="تأمين فقط",K997="اشتراك 300",B997=""),"",IFERROR(VLOOKUP(SUBSTITUTE(SUBSTITUTE(H997,"~","~~"),"*","~*"),إعدادات_الأنواع!$A$4:$F$40,6,FALSE()),0))</f>
        <v/>
      </c>
      <c r="O997" s="55" t="str">
        <f t="shared" si="62"/>
        <v/>
      </c>
      <c r="P997" s="48" t="str">
        <f t="shared" ca="1" si="63"/>
        <v/>
      </c>
      <c r="Q997" s="52"/>
      <c r="R997" s="49"/>
      <c r="S997" s="50" t="str">
        <f>IF(B997="","",COUNTA(التجديد!E997:E997))</f>
        <v/>
      </c>
      <c r="T997" s="51" t="str">
        <f>IF(B997="","",IFERROR(VLOOKUP(SUBSTITUTE(SUBSTITUTE(H997,"~","~~"),"*","~*"),إعدادات_الأنواع!$A$4:$B$40,2,FALSE()),"?"))</f>
        <v/>
      </c>
    </row>
    <row r="998" spans="1:20" ht="15" customHeight="1">
      <c r="A998" s="20" t="str">
        <f>IF(B998="","",IF(T998="?","⚠️ نوع غير معرف",T998&amp;TEXT(COUNTIFS($T$3:T998,T998),"000")))</f>
        <v/>
      </c>
      <c r="B998" s="38"/>
      <c r="C998" s="38"/>
      <c r="D998" s="39"/>
      <c r="E998" s="54"/>
      <c r="F998" s="41" t="str">
        <f t="shared" ca="1" si="60"/>
        <v/>
      </c>
      <c r="G998" s="42"/>
      <c r="H998" s="37"/>
      <c r="I998" s="43"/>
      <c r="J998" s="44" t="str">
        <f t="shared" si="61"/>
        <v/>
      </c>
      <c r="K998" s="45"/>
      <c r="L998" s="46" t="str">
        <f>IF(OR(K998="لم يدفع",B998=""),"",IF(K998="تأمين فقط",0,IF(K998="اشتراك 300",300,IF(F998&lt;14,IFERROR(VLOOKUP(SUBSTITUTE(SUBSTITUTE(H998,"~","~~"),"*","~*"),إعدادات_الأنواع!$A$4:$D$40,3,FALSE()),0),IFERROR(VLOOKUP(SUBSTITUTE(SUBSTITUTE(H998,"~","~~"),"*","~*"),إعدادات_الأنواع!$A$4:$D$40,4,FALSE()),0)))))</f>
        <v/>
      </c>
      <c r="M998" s="47" t="str">
        <f>IF(OR(K998="لم يدفع",B998=""),"",IFERROR(VLOOKUP(SUBSTITUTE(SUBSTITUTE(H998,"~","~~"),"*","~*"),إعدادات_الأنواع!$A$4:$E$40,5,FALSE()),0))</f>
        <v/>
      </c>
      <c r="N998" s="47" t="str">
        <f>IF(OR(K998="لم يدفع",K998="تأمين فقط",K998="اشتراك 300",B998=""),"",IFERROR(VLOOKUP(SUBSTITUTE(SUBSTITUTE(H998,"~","~~"),"*","~*"),إعدادات_الأنواع!$A$4:$F$40,6,FALSE()),0))</f>
        <v/>
      </c>
      <c r="O998" s="55" t="str">
        <f t="shared" si="62"/>
        <v/>
      </c>
      <c r="P998" s="48" t="str">
        <f t="shared" ca="1" si="63"/>
        <v/>
      </c>
      <c r="Q998" s="52"/>
      <c r="R998" s="49"/>
      <c r="S998" s="50" t="str">
        <f>IF(B998="","",COUNTA(التجديد!E998:E998))</f>
        <v/>
      </c>
      <c r="T998" s="51" t="str">
        <f>IF(B998="","",IFERROR(VLOOKUP(SUBSTITUTE(SUBSTITUTE(H998,"~","~~"),"*","~*"),إعدادات_الأنواع!$A$4:$B$40,2,FALSE()),"?"))</f>
        <v/>
      </c>
    </row>
    <row r="999" spans="1:20" ht="15" customHeight="1">
      <c r="A999" s="20" t="str">
        <f>IF(B999="","",IF(T999="?","⚠️ نوع غير معرف",T999&amp;TEXT(COUNTIFS($T$3:T999,T999),"000")))</f>
        <v/>
      </c>
      <c r="B999" s="38"/>
      <c r="C999" s="38"/>
      <c r="D999" s="39"/>
      <c r="E999" s="54"/>
      <c r="F999" s="41" t="str">
        <f t="shared" ca="1" si="60"/>
        <v/>
      </c>
      <c r="G999" s="42"/>
      <c r="H999" s="37"/>
      <c r="I999" s="43"/>
      <c r="J999" s="44" t="str">
        <f t="shared" si="61"/>
        <v/>
      </c>
      <c r="K999" s="45"/>
      <c r="L999" s="46" t="str">
        <f>IF(OR(K999="لم يدفع",B999=""),"",IF(K999="تأمين فقط",0,IF(K999="اشتراك 300",300,IF(F999&lt;14,IFERROR(VLOOKUP(SUBSTITUTE(SUBSTITUTE(H999,"~","~~"),"*","~*"),إعدادات_الأنواع!$A$4:$D$40,3,FALSE()),0),IFERROR(VLOOKUP(SUBSTITUTE(SUBSTITUTE(H999,"~","~~"),"*","~*"),إعدادات_الأنواع!$A$4:$D$40,4,FALSE()),0)))))</f>
        <v/>
      </c>
      <c r="M999" s="47" t="str">
        <f>IF(OR(K999="لم يدفع",B999=""),"",IFERROR(VLOOKUP(SUBSTITUTE(SUBSTITUTE(H999,"~","~~"),"*","~*"),إعدادات_الأنواع!$A$4:$E$40,5,FALSE()),0))</f>
        <v/>
      </c>
      <c r="N999" s="47" t="str">
        <f>IF(OR(K999="لم يدفع",K999="تأمين فقط",K999="اشتراك 300",B999=""),"",IFERROR(VLOOKUP(SUBSTITUTE(SUBSTITUTE(H999,"~","~~"),"*","~*"),إعدادات_الأنواع!$A$4:$F$40,6,FALSE()),0))</f>
        <v/>
      </c>
      <c r="O999" s="55" t="str">
        <f t="shared" si="62"/>
        <v/>
      </c>
      <c r="P999" s="48" t="str">
        <f t="shared" ca="1" si="63"/>
        <v/>
      </c>
      <c r="Q999" s="52"/>
      <c r="R999" s="49"/>
      <c r="S999" s="50" t="str">
        <f>IF(B999="","",COUNTA(التجديد!E999:E999))</f>
        <v/>
      </c>
      <c r="T999" s="51" t="str">
        <f>IF(B999="","",IFERROR(VLOOKUP(SUBSTITUTE(SUBSTITUTE(H999,"~","~~"),"*","~*"),إعدادات_الأنواع!$A$4:$B$40,2,FALSE()),"?"))</f>
        <v/>
      </c>
    </row>
    <row r="1000" spans="1:20" ht="15" customHeight="1">
      <c r="A1000" s="20" t="str">
        <f>IF(B1000="","",IF(T1000="?","⚠️ نوع غير معرف",T1000&amp;TEXT(COUNTIFS($T$3:T1000,T1000),"000")))</f>
        <v/>
      </c>
      <c r="B1000" s="38"/>
      <c r="C1000" s="38"/>
      <c r="D1000" s="39"/>
      <c r="E1000" s="54"/>
      <c r="F1000" s="41" t="str">
        <f t="shared" ca="1" si="60"/>
        <v/>
      </c>
      <c r="G1000" s="42"/>
      <c r="H1000" s="37"/>
      <c r="I1000" s="43"/>
      <c r="J1000" s="44" t="str">
        <f t="shared" si="61"/>
        <v/>
      </c>
      <c r="K1000" s="45"/>
      <c r="L1000" s="46" t="str">
        <f>IF(OR(K1000="لم يدفع",B1000=""),"",IF(K1000="تأمين فقط",0,IF(K1000="اشتراك 300",300,IF(F1000&lt;14,IFERROR(VLOOKUP(SUBSTITUTE(SUBSTITUTE(H1000,"~","~~"),"*","~*"),إعدادات_الأنواع!$A$4:$D$40,3,FALSE()),0),IFERROR(VLOOKUP(SUBSTITUTE(SUBSTITUTE(H1000,"~","~~"),"*","~*"),إعدادات_الأنواع!$A$4:$D$40,4,FALSE()),0)))))</f>
        <v/>
      </c>
      <c r="M1000" s="47" t="str">
        <f>IF(OR(K1000="لم يدفع",B1000=""),"",IFERROR(VLOOKUP(SUBSTITUTE(SUBSTITUTE(H1000,"~","~~"),"*","~*"),إعدادات_الأنواع!$A$4:$E$40,5,FALSE()),0))</f>
        <v/>
      </c>
      <c r="N1000" s="47" t="str">
        <f>IF(OR(K1000="لم يدفع",K1000="تأمين فقط",K1000="اشتراك 300",B1000=""),"",IFERROR(VLOOKUP(SUBSTITUTE(SUBSTITUTE(H1000,"~","~~"),"*","~*"),إعدادات_الأنواع!$A$4:$F$40,6,FALSE()),0))</f>
        <v/>
      </c>
      <c r="O1000" s="55" t="str">
        <f t="shared" si="62"/>
        <v/>
      </c>
      <c r="P1000" s="48" t="str">
        <f t="shared" ca="1" si="63"/>
        <v/>
      </c>
      <c r="Q1000" s="52"/>
      <c r="R1000" s="49"/>
      <c r="S1000" s="50" t="str">
        <f>IF(B1000="","",COUNTA(التجديد!E1000:E1000))</f>
        <v/>
      </c>
      <c r="T1000" s="51" t="str">
        <f>IF(B1000="","",IFERROR(VLOOKUP(SUBSTITUTE(SUBSTITUTE(H1000,"~","~~"),"*","~*"),إعدادات_الأنواع!$A$4:$B$40,2,FALSE()),"?"))</f>
        <v/>
      </c>
    </row>
    <row r="1001" spans="1:20" ht="15" customHeight="1">
      <c r="A1001" s="20" t="str">
        <f>IF(B1001="","",IF(T1001="?","⚠️ نوع غير معرف",T1001&amp;TEXT(COUNTIFS($T$3:T1001,T1001),"000")))</f>
        <v/>
      </c>
      <c r="B1001" s="38"/>
      <c r="C1001" s="38"/>
      <c r="D1001" s="39"/>
      <c r="E1001" s="54"/>
      <c r="F1001" s="41" t="str">
        <f t="shared" ca="1" si="60"/>
        <v/>
      </c>
      <c r="G1001" s="42"/>
      <c r="H1001" s="37"/>
      <c r="I1001" s="43"/>
      <c r="J1001" s="44" t="str">
        <f t="shared" si="61"/>
        <v/>
      </c>
      <c r="K1001" s="45"/>
      <c r="L1001" s="46" t="str">
        <f>IF(OR(K1001="لم يدفع",B1001=""),"",IF(K1001="تأمين فقط",0,IF(K1001="اشتراك 300",300,IF(F1001&lt;14,IFERROR(VLOOKUP(SUBSTITUTE(SUBSTITUTE(H1001,"~","~~"),"*","~*"),إعدادات_الأنواع!$A$4:$D$40,3,FALSE()),0),IFERROR(VLOOKUP(SUBSTITUTE(SUBSTITUTE(H1001,"~","~~"),"*","~*"),إعدادات_الأنواع!$A$4:$D$40,4,FALSE()),0)))))</f>
        <v/>
      </c>
      <c r="M1001" s="47" t="str">
        <f>IF(OR(K1001="لم يدفع",B1001=""),"",IFERROR(VLOOKUP(SUBSTITUTE(SUBSTITUTE(H1001,"~","~~"),"*","~*"),إعدادات_الأنواع!$A$4:$E$40,5,FALSE()),0))</f>
        <v/>
      </c>
      <c r="N1001" s="47" t="str">
        <f>IF(OR(K1001="لم يدفع",K1001="تأمين فقط",K1001="اشتراك 300",B1001=""),"",IFERROR(VLOOKUP(SUBSTITUTE(SUBSTITUTE(H1001,"~","~~"),"*","~*"),إعدادات_الأنواع!$A$4:$F$40,6,FALSE()),0))</f>
        <v/>
      </c>
      <c r="O1001" s="55" t="str">
        <f t="shared" si="62"/>
        <v/>
      </c>
      <c r="P1001" s="48" t="str">
        <f t="shared" ca="1" si="63"/>
        <v/>
      </c>
      <c r="Q1001" s="52"/>
      <c r="R1001" s="49"/>
      <c r="S1001" s="50" t="str">
        <f>IF(B1001="","",COUNTA(التجديد!E1001:E1001))</f>
        <v/>
      </c>
      <c r="T1001" s="51" t="str">
        <f>IF(B1001="","",IFERROR(VLOOKUP(SUBSTITUTE(SUBSTITUTE(H1001,"~","~~"),"*","~*"),إعدادات_الأنواع!$A$4:$B$40,2,FALSE()),"?"))</f>
        <v/>
      </c>
    </row>
    <row r="1002" spans="1:20" ht="15" customHeight="1">
      <c r="A1002" s="20" t="str">
        <f>IF(B1002="","",IF(T1002="?","⚠️ نوع غير معرف",T1002&amp;TEXT(COUNTIFS($T$3:T1002,T1002),"000")))</f>
        <v/>
      </c>
      <c r="B1002" s="38"/>
      <c r="C1002" s="38"/>
      <c r="D1002" s="39"/>
      <c r="E1002" s="54"/>
      <c r="F1002" s="41" t="str">
        <f t="shared" ca="1" si="60"/>
        <v/>
      </c>
      <c r="G1002" s="42"/>
      <c r="H1002" s="37"/>
      <c r="I1002" s="43"/>
      <c r="J1002" s="44" t="str">
        <f t="shared" si="61"/>
        <v/>
      </c>
      <c r="K1002" s="45"/>
      <c r="L1002" s="46" t="str">
        <f>IF(OR(K1002="لم يدفع",B1002=""),"",IF(K1002="تأمين فقط",0,IF(K1002="اشتراك 300",300,IF(F1002&lt;14,IFERROR(VLOOKUP(SUBSTITUTE(SUBSTITUTE(H1002,"~","~~"),"*","~*"),إعدادات_الأنواع!$A$4:$D$40,3,FALSE()),0),IFERROR(VLOOKUP(SUBSTITUTE(SUBSTITUTE(H1002,"~","~~"),"*","~*"),إعدادات_الأنواع!$A$4:$D$40,4,FALSE()),0)))))</f>
        <v/>
      </c>
      <c r="M1002" s="47" t="str">
        <f>IF(OR(K1002="لم يدفع",B1002=""),"",IFERROR(VLOOKUP(SUBSTITUTE(SUBSTITUTE(H1002,"~","~~"),"*","~*"),إعدادات_الأنواع!$A$4:$E$40,5,FALSE()),0))</f>
        <v/>
      </c>
      <c r="N1002" s="47" t="str">
        <f>IF(OR(K1002="لم يدفع",K1002="تأمين فقط",K1002="اشتراك 300",B1002=""),"",IFERROR(VLOOKUP(SUBSTITUTE(SUBSTITUTE(H1002,"~","~~"),"*","~*"),إعدادات_الأنواع!$A$4:$F$40,6,FALSE()),0))</f>
        <v/>
      </c>
      <c r="O1002" s="55" t="str">
        <f t="shared" si="62"/>
        <v/>
      </c>
      <c r="P1002" s="48" t="str">
        <f t="shared" ca="1" si="63"/>
        <v/>
      </c>
      <c r="Q1002" s="52"/>
      <c r="R1002" s="49"/>
      <c r="S1002" s="50" t="str">
        <f>IF(B1002="","",COUNTA(التجديد!E1002:E1002))</f>
        <v/>
      </c>
      <c r="T1002" s="51" t="str">
        <f>IF(B1002="","",IFERROR(VLOOKUP(SUBSTITUTE(SUBSTITUTE(H1002,"~","~~"),"*","~*"),إعدادات_الأنواع!$A$4:$B$40,2,FALSE()),"?"))</f>
        <v/>
      </c>
    </row>
    <row r="1003" spans="1:20" ht="15" customHeight="1">
      <c r="A1003" s="20" t="str">
        <f>IF(B1003="","",IF(T1003="?","⚠️ نوع غير معرف",T1003&amp;TEXT(COUNTIFS($T$3:T1003,T1003),"000")))</f>
        <v/>
      </c>
      <c r="B1003" s="38"/>
      <c r="C1003" s="38"/>
      <c r="D1003" s="39"/>
      <c r="E1003" s="54"/>
      <c r="F1003" s="41" t="str">
        <f t="shared" ca="1" si="60"/>
        <v/>
      </c>
      <c r="G1003" s="42"/>
      <c r="H1003" s="37"/>
      <c r="I1003" s="43"/>
      <c r="J1003" s="44" t="str">
        <f t="shared" si="61"/>
        <v/>
      </c>
      <c r="K1003" s="45"/>
      <c r="L1003" s="46" t="str">
        <f>IF(OR(K1003="لم يدفع",B1003=""),"",IF(K1003="تأمين فقط",0,IF(K1003="اشتراك 300",300,IF(F1003&lt;14,IFERROR(VLOOKUP(SUBSTITUTE(SUBSTITUTE(H1003,"~","~~"),"*","~*"),إعدادات_الأنواع!$A$4:$D$40,3,FALSE()),0),IFERROR(VLOOKUP(SUBSTITUTE(SUBSTITUTE(H1003,"~","~~"),"*","~*"),إعدادات_الأنواع!$A$4:$D$40,4,FALSE()),0)))))</f>
        <v/>
      </c>
      <c r="M1003" s="47" t="str">
        <f>IF(OR(K1003="لم يدفع",B1003=""),"",IFERROR(VLOOKUP(SUBSTITUTE(SUBSTITUTE(H1003,"~","~~"),"*","~*"),إعدادات_الأنواع!$A$4:$E$40,5,FALSE()),0))</f>
        <v/>
      </c>
      <c r="N1003" s="47" t="str">
        <f>IF(OR(K1003="لم يدفع",K1003="تأمين فقط",K1003="اشتراك 300",B1003=""),"",IFERROR(VLOOKUP(SUBSTITUTE(SUBSTITUTE(H1003,"~","~~"),"*","~*"),إعدادات_الأنواع!$A$4:$F$40,6,FALSE()),0))</f>
        <v/>
      </c>
      <c r="O1003" s="55" t="str">
        <f t="shared" si="62"/>
        <v/>
      </c>
      <c r="P1003" s="48" t="str">
        <f t="shared" ca="1" si="63"/>
        <v/>
      </c>
      <c r="Q1003" s="52"/>
      <c r="R1003" s="49"/>
      <c r="S1003" s="50" t="str">
        <f>IF(B1003="","",COUNTA(التجديد!E1003:E1003))</f>
        <v/>
      </c>
      <c r="T1003" s="51" t="str">
        <f>IF(B1003="","",IFERROR(VLOOKUP(SUBSTITUTE(SUBSTITUTE(H1003,"~","~~"),"*","~*"),إعدادات_الأنواع!$A$4:$B$40,2,FALSE()),"?"))</f>
        <v/>
      </c>
    </row>
    <row r="1004" spans="1:20" ht="15" customHeight="1">
      <c r="A1004" s="20" t="str">
        <f>IF(B1004="","",IF(T1004="?","⚠️ نوع غير معرف",T1004&amp;TEXT(COUNTIFS($T$3:T1004,T1004),"000")))</f>
        <v/>
      </c>
      <c r="B1004" s="38"/>
      <c r="C1004" s="38"/>
      <c r="D1004" s="39"/>
      <c r="E1004" s="54"/>
      <c r="F1004" s="41" t="str">
        <f t="shared" ca="1" si="60"/>
        <v/>
      </c>
      <c r="G1004" s="42"/>
      <c r="H1004" s="37"/>
      <c r="I1004" s="43"/>
      <c r="J1004" s="44" t="str">
        <f t="shared" si="61"/>
        <v/>
      </c>
      <c r="K1004" s="45"/>
      <c r="L1004" s="46" t="str">
        <f>IF(OR(K1004="لم يدفع",B1004=""),"",IF(K1004="تأمين فقط",0,IF(K1004="اشتراك 300",300,IF(F1004&lt;14,IFERROR(VLOOKUP(SUBSTITUTE(SUBSTITUTE(H1004,"~","~~"),"*","~*"),إعدادات_الأنواع!$A$4:$D$40,3,FALSE()),0),IFERROR(VLOOKUP(SUBSTITUTE(SUBSTITUTE(H1004,"~","~~"),"*","~*"),إعدادات_الأنواع!$A$4:$D$40,4,FALSE()),0)))))</f>
        <v/>
      </c>
      <c r="M1004" s="47" t="str">
        <f>IF(OR(K1004="لم يدفع",B1004=""),"",IFERROR(VLOOKUP(SUBSTITUTE(SUBSTITUTE(H1004,"~","~~"),"*","~*"),إعدادات_الأنواع!$A$4:$E$40,5,FALSE()),0))</f>
        <v/>
      </c>
      <c r="N1004" s="47" t="str">
        <f>IF(OR(K1004="لم يدفع",K1004="تأمين فقط",K1004="اشتراك 300",B1004=""),"",IFERROR(VLOOKUP(SUBSTITUTE(SUBSTITUTE(H1004,"~","~~"),"*","~*"),إعدادات_الأنواع!$A$4:$F$40,6,FALSE()),0))</f>
        <v/>
      </c>
      <c r="O1004" s="55" t="str">
        <f t="shared" si="62"/>
        <v/>
      </c>
      <c r="P1004" s="48" t="str">
        <f t="shared" ca="1" si="63"/>
        <v/>
      </c>
      <c r="Q1004" s="52"/>
      <c r="R1004" s="49"/>
      <c r="S1004" s="50" t="str">
        <f>IF(B1004="","",COUNTA(التجديد!E1004:E1004))</f>
        <v/>
      </c>
      <c r="T1004" s="51" t="str">
        <f>IF(B1004="","",IFERROR(VLOOKUP(SUBSTITUTE(SUBSTITUTE(H1004,"~","~~"),"*","~*"),إعدادات_الأنواع!$A$4:$B$40,2,FALSE()),"?"))</f>
        <v/>
      </c>
    </row>
    <row r="1005" spans="1:20" ht="15" customHeight="1">
      <c r="A1005" s="20" t="str">
        <f>IF(B1005="","",IF(T1005="?","⚠️ نوع غير معرف",T1005&amp;TEXT(COUNTIFS($T$3:T1005,T1005),"000")))</f>
        <v/>
      </c>
      <c r="B1005" s="38"/>
      <c r="C1005" s="38"/>
      <c r="D1005" s="39"/>
      <c r="E1005" s="54"/>
      <c r="F1005" s="41" t="str">
        <f t="shared" ca="1" si="60"/>
        <v/>
      </c>
      <c r="G1005" s="42"/>
      <c r="H1005" s="37"/>
      <c r="I1005" s="43"/>
      <c r="J1005" s="44" t="str">
        <f t="shared" si="61"/>
        <v/>
      </c>
      <c r="K1005" s="45"/>
      <c r="L1005" s="46" t="str">
        <f>IF(OR(K1005="لم يدفع",B1005=""),"",IF(K1005="تأمين فقط",0,IF(K1005="اشتراك 300",300,IF(F1005&lt;14,IFERROR(VLOOKUP(SUBSTITUTE(SUBSTITUTE(H1005,"~","~~"),"*","~*"),إعدادات_الأنواع!$A$4:$D$40,3,FALSE()),0),IFERROR(VLOOKUP(SUBSTITUTE(SUBSTITUTE(H1005,"~","~~"),"*","~*"),إعدادات_الأنواع!$A$4:$D$40,4,FALSE()),0)))))</f>
        <v/>
      </c>
      <c r="M1005" s="47" t="str">
        <f>IF(OR(K1005="لم يدفع",B1005=""),"",IFERROR(VLOOKUP(SUBSTITUTE(SUBSTITUTE(H1005,"~","~~"),"*","~*"),إعدادات_الأنواع!$A$4:$E$40,5,FALSE()),0))</f>
        <v/>
      </c>
      <c r="N1005" s="47" t="str">
        <f>IF(OR(K1005="لم يدفع",K1005="تأمين فقط",K1005="اشتراك 300",B1005=""),"",IFERROR(VLOOKUP(SUBSTITUTE(SUBSTITUTE(H1005,"~","~~"),"*","~*"),إعدادات_الأنواع!$A$4:$F$40,6,FALSE()),0))</f>
        <v/>
      </c>
      <c r="O1005" s="55" t="str">
        <f t="shared" si="62"/>
        <v/>
      </c>
      <c r="P1005" s="48" t="str">
        <f t="shared" ca="1" si="63"/>
        <v/>
      </c>
      <c r="Q1005" s="52"/>
      <c r="R1005" s="49"/>
      <c r="S1005" s="50" t="str">
        <f>IF(B1005="","",COUNTA(التجديد!E1005:E1005))</f>
        <v/>
      </c>
      <c r="T1005" s="51" t="str">
        <f>IF(B1005="","",IFERROR(VLOOKUP(SUBSTITUTE(SUBSTITUTE(H1005,"~","~~"),"*","~*"),إعدادات_الأنواع!$A$4:$B$40,2,FALSE()),"?"))</f>
        <v/>
      </c>
    </row>
    <row r="1006" spans="1:20" ht="15" customHeight="1">
      <c r="A1006" s="20" t="str">
        <f>IF(B1006="","",IF(T1006="?","⚠️ نوع غير معرف",T1006&amp;TEXT(COUNTIFS($T$3:T1006,T1006),"000")))</f>
        <v/>
      </c>
      <c r="B1006" s="38"/>
      <c r="C1006" s="38"/>
      <c r="D1006" s="39"/>
      <c r="E1006" s="54"/>
      <c r="F1006" s="41" t="str">
        <f t="shared" ca="1" si="60"/>
        <v/>
      </c>
      <c r="G1006" s="42"/>
      <c r="H1006" s="37"/>
      <c r="I1006" s="43"/>
      <c r="J1006" s="44" t="str">
        <f t="shared" si="61"/>
        <v/>
      </c>
      <c r="K1006" s="45"/>
      <c r="L1006" s="46" t="str">
        <f>IF(OR(K1006="لم يدفع",B1006=""),"",IF(K1006="تأمين فقط",0,IF(K1006="اشتراك 300",300,IF(F1006&lt;14,IFERROR(VLOOKUP(SUBSTITUTE(SUBSTITUTE(H1006,"~","~~"),"*","~*"),إعدادات_الأنواع!$A$4:$D$40,3,FALSE()),0),IFERROR(VLOOKUP(SUBSTITUTE(SUBSTITUTE(H1006,"~","~~"),"*","~*"),إعدادات_الأنواع!$A$4:$D$40,4,FALSE()),0)))))</f>
        <v/>
      </c>
      <c r="M1006" s="47" t="str">
        <f>IF(OR(K1006="لم يدفع",B1006=""),"",IFERROR(VLOOKUP(SUBSTITUTE(SUBSTITUTE(H1006,"~","~~"),"*","~*"),إعدادات_الأنواع!$A$4:$E$40,5,FALSE()),0))</f>
        <v/>
      </c>
      <c r="N1006" s="47" t="str">
        <f>IF(OR(K1006="لم يدفع",K1006="تأمين فقط",K1006="اشتراك 300",B1006=""),"",IFERROR(VLOOKUP(SUBSTITUTE(SUBSTITUTE(H1006,"~","~~"),"*","~*"),إعدادات_الأنواع!$A$4:$F$40,6,FALSE()),0))</f>
        <v/>
      </c>
      <c r="O1006" s="55" t="str">
        <f t="shared" si="62"/>
        <v/>
      </c>
      <c r="P1006" s="48" t="str">
        <f t="shared" ca="1" si="63"/>
        <v/>
      </c>
      <c r="Q1006" s="52"/>
      <c r="R1006" s="49"/>
      <c r="S1006" s="50" t="str">
        <f>IF(B1006="","",COUNTA(التجديد!E1006:E1006))</f>
        <v/>
      </c>
      <c r="T1006" s="51" t="str">
        <f>IF(B1006="","",IFERROR(VLOOKUP(SUBSTITUTE(SUBSTITUTE(H1006,"~","~~"),"*","~*"),إعدادات_الأنواع!$A$4:$B$40,2,FALSE()),"?"))</f>
        <v/>
      </c>
    </row>
    <row r="1007" spans="1:20" ht="15" customHeight="1">
      <c r="A1007" s="20" t="str">
        <f>IF(B1007="","",IF(T1007="?","⚠️ نوع غير معرف",T1007&amp;TEXT(COUNTIFS($T$3:T1007,T1007),"000")))</f>
        <v/>
      </c>
      <c r="B1007" s="38"/>
      <c r="C1007" s="38"/>
      <c r="D1007" s="39"/>
      <c r="E1007" s="54"/>
      <c r="F1007" s="41" t="str">
        <f t="shared" ca="1" si="60"/>
        <v/>
      </c>
      <c r="G1007" s="42"/>
      <c r="H1007" s="37"/>
      <c r="I1007" s="43"/>
      <c r="J1007" s="44" t="str">
        <f t="shared" si="61"/>
        <v/>
      </c>
      <c r="K1007" s="45"/>
      <c r="L1007" s="46" t="str">
        <f>IF(OR(K1007="لم يدفع",B1007=""),"",IF(K1007="تأمين فقط",0,IF(K1007="اشتراك 300",300,IF(F1007&lt;14,IFERROR(VLOOKUP(SUBSTITUTE(SUBSTITUTE(H1007,"~","~~"),"*","~*"),إعدادات_الأنواع!$A$4:$D$40,3,FALSE()),0),IFERROR(VLOOKUP(SUBSTITUTE(SUBSTITUTE(H1007,"~","~~"),"*","~*"),إعدادات_الأنواع!$A$4:$D$40,4,FALSE()),0)))))</f>
        <v/>
      </c>
      <c r="M1007" s="47" t="str">
        <f>IF(OR(K1007="لم يدفع",B1007=""),"",IFERROR(VLOOKUP(SUBSTITUTE(SUBSTITUTE(H1007,"~","~~"),"*","~*"),إعدادات_الأنواع!$A$4:$E$40,5,FALSE()),0))</f>
        <v/>
      </c>
      <c r="N1007" s="47" t="str">
        <f>IF(OR(K1007="لم يدفع",K1007="تأمين فقط",K1007="اشتراك 300",B1007=""),"",IFERROR(VLOOKUP(SUBSTITUTE(SUBSTITUTE(H1007,"~","~~"),"*","~*"),إعدادات_الأنواع!$A$4:$F$40,6,FALSE()),0))</f>
        <v/>
      </c>
      <c r="O1007" s="55" t="str">
        <f t="shared" si="62"/>
        <v/>
      </c>
      <c r="P1007" s="48" t="str">
        <f t="shared" ca="1" si="63"/>
        <v/>
      </c>
      <c r="Q1007" s="52"/>
      <c r="R1007" s="49"/>
      <c r="S1007" s="50" t="str">
        <f>IF(B1007="","",COUNTA(التجديد!E1007:E1007))</f>
        <v/>
      </c>
      <c r="T1007" s="51" t="str">
        <f>IF(B1007="","",IFERROR(VLOOKUP(SUBSTITUTE(SUBSTITUTE(H1007,"~","~~"),"*","~*"),إعدادات_الأنواع!$A$4:$B$40,2,FALSE()),"?"))</f>
        <v/>
      </c>
    </row>
    <row r="1008" spans="1:20" ht="15" customHeight="1">
      <c r="A1008" s="20" t="str">
        <f>IF(B1008="","",IF(T1008="?","⚠️ نوع غير معرف",T1008&amp;TEXT(COUNTIFS($T$3:T1008,T1008),"000")))</f>
        <v/>
      </c>
      <c r="B1008" s="38"/>
      <c r="C1008" s="38"/>
      <c r="D1008" s="39"/>
      <c r="E1008" s="54"/>
      <c r="F1008" s="41" t="str">
        <f t="shared" ca="1" si="60"/>
        <v/>
      </c>
      <c r="G1008" s="42"/>
      <c r="H1008" s="37"/>
      <c r="I1008" s="43"/>
      <c r="J1008" s="44" t="str">
        <f t="shared" si="61"/>
        <v/>
      </c>
      <c r="K1008" s="45"/>
      <c r="L1008" s="46" t="str">
        <f>IF(OR(K1008="لم يدفع",B1008=""),"",IF(K1008="تأمين فقط",0,IF(K1008="اشتراك 300",300,IF(F1008&lt;14,IFERROR(VLOOKUP(SUBSTITUTE(SUBSTITUTE(H1008,"~","~~"),"*","~*"),إعدادات_الأنواع!$A$4:$D$40,3,FALSE()),0),IFERROR(VLOOKUP(SUBSTITUTE(SUBSTITUTE(H1008,"~","~~"),"*","~*"),إعدادات_الأنواع!$A$4:$D$40,4,FALSE()),0)))))</f>
        <v/>
      </c>
      <c r="M1008" s="47" t="str">
        <f>IF(OR(K1008="لم يدفع",B1008=""),"",IFERROR(VLOOKUP(SUBSTITUTE(SUBSTITUTE(H1008,"~","~~"),"*","~*"),إعدادات_الأنواع!$A$4:$E$40,5,FALSE()),0))</f>
        <v/>
      </c>
      <c r="N1008" s="47" t="str">
        <f>IF(OR(K1008="لم يدفع",K1008="تأمين فقط",K1008="اشتراك 300",B1008=""),"",IFERROR(VLOOKUP(SUBSTITUTE(SUBSTITUTE(H1008,"~","~~"),"*","~*"),إعدادات_الأنواع!$A$4:$F$40,6,FALSE()),0))</f>
        <v/>
      </c>
      <c r="O1008" s="55" t="str">
        <f t="shared" si="62"/>
        <v/>
      </c>
      <c r="P1008" s="48" t="str">
        <f t="shared" ca="1" si="63"/>
        <v/>
      </c>
      <c r="Q1008" s="52"/>
      <c r="R1008" s="49"/>
      <c r="S1008" s="50" t="str">
        <f>IF(B1008="","",COUNTA(التجديد!E1008:E1008))</f>
        <v/>
      </c>
      <c r="T1008" s="51" t="str">
        <f>IF(B1008="","",IFERROR(VLOOKUP(SUBSTITUTE(SUBSTITUTE(H1008,"~","~~"),"*","~*"),إعدادات_الأنواع!$A$4:$B$40,2,FALSE()),"?"))</f>
        <v/>
      </c>
    </row>
    <row r="1009" spans="1:20" ht="15" customHeight="1">
      <c r="A1009" s="20" t="str">
        <f>IF(B1009="","",IF(T1009="?","⚠️ نوع غير معرف",T1009&amp;TEXT(COUNTIFS($T$3:T1009,T1009),"000")))</f>
        <v/>
      </c>
      <c r="B1009" s="38"/>
      <c r="C1009" s="38"/>
      <c r="D1009" s="39"/>
      <c r="E1009" s="54"/>
      <c r="F1009" s="41" t="str">
        <f t="shared" ca="1" si="60"/>
        <v/>
      </c>
      <c r="G1009" s="42"/>
      <c r="H1009" s="37"/>
      <c r="I1009" s="43"/>
      <c r="J1009" s="44" t="str">
        <f t="shared" si="61"/>
        <v/>
      </c>
      <c r="K1009" s="45"/>
      <c r="L1009" s="46" t="str">
        <f>IF(OR(K1009="لم يدفع",B1009=""),"",IF(K1009="تأمين فقط",0,IF(K1009="اشتراك 300",300,IF(F1009&lt;14,IFERROR(VLOOKUP(SUBSTITUTE(SUBSTITUTE(H1009,"~","~~"),"*","~*"),إعدادات_الأنواع!$A$4:$D$40,3,FALSE()),0),IFERROR(VLOOKUP(SUBSTITUTE(SUBSTITUTE(H1009,"~","~~"),"*","~*"),إعدادات_الأنواع!$A$4:$D$40,4,FALSE()),0)))))</f>
        <v/>
      </c>
      <c r="M1009" s="47" t="str">
        <f>IF(OR(K1009="لم يدفع",B1009=""),"",IFERROR(VLOOKUP(SUBSTITUTE(SUBSTITUTE(H1009,"~","~~"),"*","~*"),إعدادات_الأنواع!$A$4:$E$40,5,FALSE()),0))</f>
        <v/>
      </c>
      <c r="N1009" s="47" t="str">
        <f>IF(OR(K1009="لم يدفع",K1009="تأمين فقط",K1009="اشتراك 300",B1009=""),"",IFERROR(VLOOKUP(SUBSTITUTE(SUBSTITUTE(H1009,"~","~~"),"*","~*"),إعدادات_الأنواع!$A$4:$F$40,6,FALSE()),0))</f>
        <v/>
      </c>
      <c r="O1009" s="55" t="str">
        <f t="shared" si="62"/>
        <v/>
      </c>
      <c r="P1009" s="48" t="str">
        <f t="shared" ca="1" si="63"/>
        <v/>
      </c>
      <c r="Q1009" s="52"/>
      <c r="R1009" s="49"/>
      <c r="S1009" s="50" t="str">
        <f>IF(B1009="","",COUNTA(التجديد!E1009:E1009))</f>
        <v/>
      </c>
      <c r="T1009" s="51" t="str">
        <f>IF(B1009="","",IFERROR(VLOOKUP(SUBSTITUTE(SUBSTITUTE(H1009,"~","~~"),"*","~*"),إعدادات_الأنواع!$A$4:$B$40,2,FALSE()),"?"))</f>
        <v/>
      </c>
    </row>
    <row r="1010" spans="1:20" ht="15" customHeight="1">
      <c r="A1010" s="20" t="str">
        <f>IF(B1010="","",IF(T1010="?","⚠️ نوع غير معرف",T1010&amp;TEXT(COUNTIFS($T$3:T1010,T1010),"000")))</f>
        <v/>
      </c>
      <c r="B1010" s="38"/>
      <c r="C1010" s="38"/>
      <c r="D1010" s="39"/>
      <c r="E1010" s="54"/>
      <c r="F1010" s="41" t="str">
        <f t="shared" ca="1" si="60"/>
        <v/>
      </c>
      <c r="G1010" s="42"/>
      <c r="H1010" s="37"/>
      <c r="I1010" s="43"/>
      <c r="J1010" s="44" t="str">
        <f t="shared" si="61"/>
        <v/>
      </c>
      <c r="K1010" s="45"/>
      <c r="L1010" s="46" t="str">
        <f>IF(OR(K1010="لم يدفع",B1010=""),"",IF(K1010="تأمين فقط",0,IF(K1010="اشتراك 300",300,IF(F1010&lt;14,IFERROR(VLOOKUP(SUBSTITUTE(SUBSTITUTE(H1010,"~","~~"),"*","~*"),إعدادات_الأنواع!$A$4:$D$40,3,FALSE()),0),IFERROR(VLOOKUP(SUBSTITUTE(SUBSTITUTE(H1010,"~","~~"),"*","~*"),إعدادات_الأنواع!$A$4:$D$40,4,FALSE()),0)))))</f>
        <v/>
      </c>
      <c r="M1010" s="47" t="str">
        <f>IF(OR(K1010="لم يدفع",B1010=""),"",IFERROR(VLOOKUP(SUBSTITUTE(SUBSTITUTE(H1010,"~","~~"),"*","~*"),إعدادات_الأنواع!$A$4:$E$40,5,FALSE()),0))</f>
        <v/>
      </c>
      <c r="N1010" s="47" t="str">
        <f>IF(OR(K1010="لم يدفع",K1010="تأمين فقط",K1010="اشتراك 300",B1010=""),"",IFERROR(VLOOKUP(SUBSTITUTE(SUBSTITUTE(H1010,"~","~~"),"*","~*"),إعدادات_الأنواع!$A$4:$F$40,6,FALSE()),0))</f>
        <v/>
      </c>
      <c r="O1010" s="55" t="str">
        <f t="shared" si="62"/>
        <v/>
      </c>
      <c r="P1010" s="48" t="str">
        <f t="shared" ca="1" si="63"/>
        <v/>
      </c>
      <c r="Q1010" s="52"/>
      <c r="R1010" s="49"/>
      <c r="S1010" s="50" t="str">
        <f>IF(B1010="","",COUNTA(التجديد!E1010:E1010))</f>
        <v/>
      </c>
      <c r="T1010" s="51" t="str">
        <f>IF(B1010="","",IFERROR(VLOOKUP(SUBSTITUTE(SUBSTITUTE(H1010,"~","~~"),"*","~*"),إعدادات_الأنواع!$A$4:$B$40,2,FALSE()),"?"))</f>
        <v/>
      </c>
    </row>
    <row r="1011" spans="1:20" ht="15" customHeight="1">
      <c r="A1011" s="20" t="str">
        <f>IF(B1011="","",IF(T1011="?","⚠️ نوع غير معرف",T1011&amp;TEXT(COUNTIFS($T$3:T1011,T1011),"000")))</f>
        <v/>
      </c>
      <c r="B1011" s="38"/>
      <c r="C1011" s="38"/>
      <c r="D1011" s="39"/>
      <c r="E1011" s="54"/>
      <c r="F1011" s="41" t="str">
        <f t="shared" ca="1" si="60"/>
        <v/>
      </c>
      <c r="G1011" s="42"/>
      <c r="H1011" s="37"/>
      <c r="I1011" s="43"/>
      <c r="J1011" s="44" t="str">
        <f t="shared" si="61"/>
        <v/>
      </c>
      <c r="K1011" s="45"/>
      <c r="L1011" s="46" t="str">
        <f>IF(OR(K1011="لم يدفع",B1011=""),"",IF(K1011="تأمين فقط",0,IF(K1011="اشتراك 300",300,IF(F1011&lt;14,IFERROR(VLOOKUP(SUBSTITUTE(SUBSTITUTE(H1011,"~","~~"),"*","~*"),إعدادات_الأنواع!$A$4:$D$40,3,FALSE()),0),IFERROR(VLOOKUP(SUBSTITUTE(SUBSTITUTE(H1011,"~","~~"),"*","~*"),إعدادات_الأنواع!$A$4:$D$40,4,FALSE()),0)))))</f>
        <v/>
      </c>
      <c r="M1011" s="47" t="str">
        <f>IF(OR(K1011="لم يدفع",B1011=""),"",IFERROR(VLOOKUP(SUBSTITUTE(SUBSTITUTE(H1011,"~","~~"),"*","~*"),إعدادات_الأنواع!$A$4:$E$40,5,FALSE()),0))</f>
        <v/>
      </c>
      <c r="N1011" s="47" t="str">
        <f>IF(OR(K1011="لم يدفع",K1011="تأمين فقط",K1011="اشتراك 300",B1011=""),"",IFERROR(VLOOKUP(SUBSTITUTE(SUBSTITUTE(H1011,"~","~~"),"*","~*"),إعدادات_الأنواع!$A$4:$F$40,6,FALSE()),0))</f>
        <v/>
      </c>
      <c r="O1011" s="55" t="str">
        <f t="shared" si="62"/>
        <v/>
      </c>
      <c r="P1011" s="48" t="str">
        <f t="shared" ca="1" si="63"/>
        <v/>
      </c>
      <c r="Q1011" s="52"/>
      <c r="R1011" s="49"/>
      <c r="S1011" s="50" t="str">
        <f>IF(B1011="","",COUNTA(التجديد!E1011:E1011))</f>
        <v/>
      </c>
      <c r="T1011" s="51" t="str">
        <f>IF(B1011="","",IFERROR(VLOOKUP(SUBSTITUTE(SUBSTITUTE(H1011,"~","~~"),"*","~*"),إعدادات_الأنواع!$A$4:$B$40,2,FALSE()),"?"))</f>
        <v/>
      </c>
    </row>
    <row r="1012" spans="1:20" ht="15" customHeight="1">
      <c r="A1012" s="20" t="str">
        <f>IF(B1012="","",IF(T1012="?","⚠️ نوع غير معرف",T1012&amp;TEXT(COUNTIFS($T$3:T1012,T1012),"000")))</f>
        <v/>
      </c>
      <c r="B1012" s="38"/>
      <c r="C1012" s="38"/>
      <c r="D1012" s="39"/>
      <c r="E1012" s="54"/>
      <c r="F1012" s="41" t="str">
        <f t="shared" ca="1" si="60"/>
        <v/>
      </c>
      <c r="G1012" s="42"/>
      <c r="H1012" s="37"/>
      <c r="I1012" s="43"/>
      <c r="J1012" s="44" t="str">
        <f t="shared" si="61"/>
        <v/>
      </c>
      <c r="K1012" s="45"/>
      <c r="L1012" s="46" t="str">
        <f>IF(OR(K1012="لم يدفع",B1012=""),"",IF(K1012="تأمين فقط",0,IF(K1012="اشتراك 300",300,IF(F1012&lt;14,IFERROR(VLOOKUP(SUBSTITUTE(SUBSTITUTE(H1012,"~","~~"),"*","~*"),إعدادات_الأنواع!$A$4:$D$40,3,FALSE()),0),IFERROR(VLOOKUP(SUBSTITUTE(SUBSTITUTE(H1012,"~","~~"),"*","~*"),إعدادات_الأنواع!$A$4:$D$40,4,FALSE()),0)))))</f>
        <v/>
      </c>
      <c r="M1012" s="47" t="str">
        <f>IF(OR(K1012="لم يدفع",B1012=""),"",IFERROR(VLOOKUP(SUBSTITUTE(SUBSTITUTE(H1012,"~","~~"),"*","~*"),إعدادات_الأنواع!$A$4:$E$40,5,FALSE()),0))</f>
        <v/>
      </c>
      <c r="N1012" s="47" t="str">
        <f>IF(OR(K1012="لم يدفع",K1012="تأمين فقط",K1012="اشتراك 300",B1012=""),"",IFERROR(VLOOKUP(SUBSTITUTE(SUBSTITUTE(H1012,"~","~~"),"*","~*"),إعدادات_الأنواع!$A$4:$F$40,6,FALSE()),0))</f>
        <v/>
      </c>
      <c r="O1012" s="55" t="str">
        <f t="shared" si="62"/>
        <v/>
      </c>
      <c r="P1012" s="48" t="str">
        <f t="shared" ca="1" si="63"/>
        <v/>
      </c>
      <c r="Q1012" s="52"/>
      <c r="R1012" s="49"/>
      <c r="S1012" s="50" t="str">
        <f>IF(B1012="","",COUNTA(التجديد!E1012:E1012))</f>
        <v/>
      </c>
      <c r="T1012" s="51" t="str">
        <f>IF(B1012="","",IFERROR(VLOOKUP(SUBSTITUTE(SUBSTITUTE(H1012,"~","~~"),"*","~*"),إعدادات_الأنواع!$A$4:$B$40,2,FALSE()),"?"))</f>
        <v/>
      </c>
    </row>
    <row r="1013" spans="1:20" ht="15" customHeight="1">
      <c r="A1013" s="20" t="str">
        <f>IF(B1013="","",IF(T1013="?","⚠️ نوع غير معرف",T1013&amp;TEXT(COUNTIFS($T$3:T1013,T1013),"000")))</f>
        <v/>
      </c>
      <c r="B1013" s="38"/>
      <c r="C1013" s="38"/>
      <c r="D1013" s="39"/>
      <c r="E1013" s="54"/>
      <c r="F1013" s="41" t="str">
        <f t="shared" ca="1" si="60"/>
        <v/>
      </c>
      <c r="G1013" s="42"/>
      <c r="H1013" s="37"/>
      <c r="I1013" s="43"/>
      <c r="J1013" s="44" t="str">
        <f t="shared" si="61"/>
        <v/>
      </c>
      <c r="K1013" s="45"/>
      <c r="L1013" s="46" t="str">
        <f>IF(OR(K1013="لم يدفع",B1013=""),"",IF(K1013="تأمين فقط",0,IF(K1013="اشتراك 300",300,IF(F1013&lt;14,IFERROR(VLOOKUP(SUBSTITUTE(SUBSTITUTE(H1013,"~","~~"),"*","~*"),إعدادات_الأنواع!$A$4:$D$40,3,FALSE()),0),IFERROR(VLOOKUP(SUBSTITUTE(SUBSTITUTE(H1013,"~","~~"),"*","~*"),إعدادات_الأنواع!$A$4:$D$40,4,FALSE()),0)))))</f>
        <v/>
      </c>
      <c r="M1013" s="47" t="str">
        <f>IF(OR(K1013="لم يدفع",B1013=""),"",IFERROR(VLOOKUP(SUBSTITUTE(SUBSTITUTE(H1013,"~","~~"),"*","~*"),إعدادات_الأنواع!$A$4:$E$40,5,FALSE()),0))</f>
        <v/>
      </c>
      <c r="N1013" s="47" t="str">
        <f>IF(OR(K1013="لم يدفع",K1013="تأمين فقط",K1013="اشتراك 300",B1013=""),"",IFERROR(VLOOKUP(SUBSTITUTE(SUBSTITUTE(H1013,"~","~~"),"*","~*"),إعدادات_الأنواع!$A$4:$F$40,6,FALSE()),0))</f>
        <v/>
      </c>
      <c r="O1013" s="55" t="str">
        <f t="shared" si="62"/>
        <v/>
      </c>
      <c r="P1013" s="48" t="str">
        <f t="shared" ca="1" si="63"/>
        <v/>
      </c>
      <c r="Q1013" s="52"/>
      <c r="R1013" s="49"/>
      <c r="S1013" s="50" t="str">
        <f>IF(B1013="","",COUNTA(التجديد!E1013:E1013))</f>
        <v/>
      </c>
      <c r="T1013" s="51" t="str">
        <f>IF(B1013="","",IFERROR(VLOOKUP(SUBSTITUTE(SUBSTITUTE(H1013,"~","~~"),"*","~*"),إعدادات_الأنواع!$A$4:$B$40,2,FALSE()),"?"))</f>
        <v/>
      </c>
    </row>
    <row r="1014" spans="1:20" ht="15" customHeight="1">
      <c r="A1014" s="20" t="str">
        <f>IF(B1014="","",IF(T1014="?","⚠️ نوع غير معرف",T1014&amp;TEXT(COUNTIFS($T$3:T1014,T1014),"000")))</f>
        <v/>
      </c>
      <c r="B1014" s="38"/>
      <c r="C1014" s="38"/>
      <c r="D1014" s="39"/>
      <c r="E1014" s="54"/>
      <c r="F1014" s="41" t="str">
        <f t="shared" ca="1" si="60"/>
        <v/>
      </c>
      <c r="G1014" s="42"/>
      <c r="H1014" s="37"/>
      <c r="I1014" s="43"/>
      <c r="J1014" s="44" t="str">
        <f t="shared" si="61"/>
        <v/>
      </c>
      <c r="K1014" s="45"/>
      <c r="L1014" s="46" t="str">
        <f>IF(OR(K1014="لم يدفع",B1014=""),"",IF(K1014="تأمين فقط",0,IF(K1014="اشتراك 300",300,IF(F1014&lt;14,IFERROR(VLOOKUP(SUBSTITUTE(SUBSTITUTE(H1014,"~","~~"),"*","~*"),إعدادات_الأنواع!$A$4:$D$40,3,FALSE()),0),IFERROR(VLOOKUP(SUBSTITUTE(SUBSTITUTE(H1014,"~","~~"),"*","~*"),إعدادات_الأنواع!$A$4:$D$40,4,FALSE()),0)))))</f>
        <v/>
      </c>
      <c r="M1014" s="47" t="str">
        <f>IF(OR(K1014="لم يدفع",B1014=""),"",IFERROR(VLOOKUP(SUBSTITUTE(SUBSTITUTE(H1014,"~","~~"),"*","~*"),إعدادات_الأنواع!$A$4:$E$40,5,FALSE()),0))</f>
        <v/>
      </c>
      <c r="N1014" s="47" t="str">
        <f>IF(OR(K1014="لم يدفع",K1014="تأمين فقط",K1014="اشتراك 300",B1014=""),"",IFERROR(VLOOKUP(SUBSTITUTE(SUBSTITUTE(H1014,"~","~~"),"*","~*"),إعدادات_الأنواع!$A$4:$F$40,6,FALSE()),0))</f>
        <v/>
      </c>
      <c r="O1014" s="55" t="str">
        <f t="shared" si="62"/>
        <v/>
      </c>
      <c r="P1014" s="48" t="str">
        <f t="shared" ca="1" si="63"/>
        <v/>
      </c>
      <c r="Q1014" s="52"/>
      <c r="R1014" s="49"/>
      <c r="S1014" s="50" t="str">
        <f>IF(B1014="","",COUNTA(التجديد!E1014:E1014))</f>
        <v/>
      </c>
      <c r="T1014" s="51" t="str">
        <f>IF(B1014="","",IFERROR(VLOOKUP(SUBSTITUTE(SUBSTITUTE(H1014,"~","~~"),"*","~*"),إعدادات_الأنواع!$A$4:$B$40,2,FALSE()),"?"))</f>
        <v/>
      </c>
    </row>
    <row r="1015" spans="1:20" ht="15" customHeight="1">
      <c r="A1015" s="20" t="str">
        <f>IF(B1015="","",IF(T1015="?","⚠️ نوع غير معرف",T1015&amp;TEXT(COUNTIFS($T$3:T1015,T1015),"000")))</f>
        <v/>
      </c>
      <c r="B1015" s="38"/>
      <c r="C1015" s="38"/>
      <c r="D1015" s="39"/>
      <c r="E1015" s="54"/>
      <c r="F1015" s="41" t="str">
        <f t="shared" ca="1" si="60"/>
        <v/>
      </c>
      <c r="G1015" s="42"/>
      <c r="H1015" s="37"/>
      <c r="I1015" s="43"/>
      <c r="J1015" s="44" t="str">
        <f t="shared" si="61"/>
        <v/>
      </c>
      <c r="K1015" s="45"/>
      <c r="L1015" s="46" t="str">
        <f>IF(OR(K1015="لم يدفع",B1015=""),"",IF(K1015="تأمين فقط",0,IF(K1015="اشتراك 300",300,IF(F1015&lt;14,IFERROR(VLOOKUP(SUBSTITUTE(SUBSTITUTE(H1015,"~","~~"),"*","~*"),إعدادات_الأنواع!$A$4:$D$40,3,FALSE()),0),IFERROR(VLOOKUP(SUBSTITUTE(SUBSTITUTE(H1015,"~","~~"),"*","~*"),إعدادات_الأنواع!$A$4:$D$40,4,FALSE()),0)))))</f>
        <v/>
      </c>
      <c r="M1015" s="47" t="str">
        <f>IF(OR(K1015="لم يدفع",B1015=""),"",IFERROR(VLOOKUP(SUBSTITUTE(SUBSTITUTE(H1015,"~","~~"),"*","~*"),إعدادات_الأنواع!$A$4:$E$40,5,FALSE()),0))</f>
        <v/>
      </c>
      <c r="N1015" s="47" t="str">
        <f>IF(OR(K1015="لم يدفع",K1015="تأمين فقط",K1015="اشتراك 300",B1015=""),"",IFERROR(VLOOKUP(SUBSTITUTE(SUBSTITUTE(H1015,"~","~~"),"*","~*"),إعدادات_الأنواع!$A$4:$F$40,6,FALSE()),0))</f>
        <v/>
      </c>
      <c r="O1015" s="55" t="str">
        <f t="shared" si="62"/>
        <v/>
      </c>
      <c r="P1015" s="48" t="str">
        <f t="shared" ca="1" si="63"/>
        <v/>
      </c>
      <c r="Q1015" s="52"/>
      <c r="R1015" s="49"/>
      <c r="S1015" s="50" t="str">
        <f>IF(B1015="","",COUNTA(التجديد!E1015:E1015))</f>
        <v/>
      </c>
      <c r="T1015" s="51" t="str">
        <f>IF(B1015="","",IFERROR(VLOOKUP(SUBSTITUTE(SUBSTITUTE(H1015,"~","~~"),"*","~*"),إعدادات_الأنواع!$A$4:$B$40,2,FALSE()),"?"))</f>
        <v/>
      </c>
    </row>
    <row r="1016" spans="1:20" ht="15" customHeight="1">
      <c r="A1016" s="20" t="str">
        <f>IF(B1016="","",IF(T1016="?","⚠️ نوع غير معرف",T1016&amp;TEXT(COUNTIFS($T$3:T1016,T1016),"000")))</f>
        <v/>
      </c>
      <c r="B1016" s="38"/>
      <c r="C1016" s="38"/>
      <c r="D1016" s="39"/>
      <c r="E1016" s="54"/>
      <c r="F1016" s="41" t="str">
        <f t="shared" ca="1" si="60"/>
        <v/>
      </c>
      <c r="G1016" s="42"/>
      <c r="H1016" s="37"/>
      <c r="I1016" s="43"/>
      <c r="J1016" s="44" t="str">
        <f t="shared" si="61"/>
        <v/>
      </c>
      <c r="K1016" s="45"/>
      <c r="L1016" s="46" t="str">
        <f>IF(OR(K1016="لم يدفع",B1016=""),"",IF(K1016="تأمين فقط",0,IF(K1016="اشتراك 300",300,IF(F1016&lt;14,IFERROR(VLOOKUP(SUBSTITUTE(SUBSTITUTE(H1016,"~","~~"),"*","~*"),إعدادات_الأنواع!$A$4:$D$40,3,FALSE()),0),IFERROR(VLOOKUP(SUBSTITUTE(SUBSTITUTE(H1016,"~","~~"),"*","~*"),إعدادات_الأنواع!$A$4:$D$40,4,FALSE()),0)))))</f>
        <v/>
      </c>
      <c r="M1016" s="47" t="str">
        <f>IF(OR(K1016="لم يدفع",B1016=""),"",IFERROR(VLOOKUP(SUBSTITUTE(SUBSTITUTE(H1016,"~","~~"),"*","~*"),إعدادات_الأنواع!$A$4:$E$40,5,FALSE()),0))</f>
        <v/>
      </c>
      <c r="N1016" s="47" t="str">
        <f>IF(OR(K1016="لم يدفع",K1016="تأمين فقط",K1016="اشتراك 300",B1016=""),"",IFERROR(VLOOKUP(SUBSTITUTE(SUBSTITUTE(H1016,"~","~~"),"*","~*"),إعدادات_الأنواع!$A$4:$F$40,6,FALSE()),0))</f>
        <v/>
      </c>
      <c r="O1016" s="55" t="str">
        <f t="shared" si="62"/>
        <v/>
      </c>
      <c r="P1016" s="48" t="str">
        <f t="shared" ca="1" si="63"/>
        <v/>
      </c>
      <c r="Q1016" s="52"/>
      <c r="R1016" s="49"/>
      <c r="S1016" s="50" t="str">
        <f>IF(B1016="","",COUNTA(التجديد!E1016:E1016))</f>
        <v/>
      </c>
      <c r="T1016" s="51" t="str">
        <f>IF(B1016="","",IFERROR(VLOOKUP(SUBSTITUTE(SUBSTITUTE(H1016,"~","~~"),"*","~*"),إعدادات_الأنواع!$A$4:$B$40,2,FALSE()),"?"))</f>
        <v/>
      </c>
    </row>
    <row r="1017" spans="1:20" ht="15" customHeight="1">
      <c r="A1017" s="20" t="str">
        <f>IF(B1017="","",IF(T1017="?","⚠️ نوع غير معرف",T1017&amp;TEXT(COUNTIFS($T$3:T1017,T1017),"000")))</f>
        <v/>
      </c>
      <c r="B1017" s="38"/>
      <c r="C1017" s="38"/>
      <c r="D1017" s="39"/>
      <c r="E1017" s="54"/>
      <c r="F1017" s="41" t="str">
        <f t="shared" ca="1" si="60"/>
        <v/>
      </c>
      <c r="G1017" s="42"/>
      <c r="H1017" s="37"/>
      <c r="I1017" s="43"/>
      <c r="J1017" s="44" t="str">
        <f t="shared" si="61"/>
        <v/>
      </c>
      <c r="K1017" s="45"/>
      <c r="L1017" s="46" t="str">
        <f>IF(OR(K1017="لم يدفع",B1017=""),"",IF(K1017="تأمين فقط",0,IF(K1017="اشتراك 300",300,IF(F1017&lt;14,IFERROR(VLOOKUP(SUBSTITUTE(SUBSTITUTE(H1017,"~","~~"),"*","~*"),إعدادات_الأنواع!$A$4:$D$40,3,FALSE()),0),IFERROR(VLOOKUP(SUBSTITUTE(SUBSTITUTE(H1017,"~","~~"),"*","~*"),إعدادات_الأنواع!$A$4:$D$40,4,FALSE()),0)))))</f>
        <v/>
      </c>
      <c r="M1017" s="47" t="str">
        <f>IF(OR(K1017="لم يدفع",B1017=""),"",IFERROR(VLOOKUP(SUBSTITUTE(SUBSTITUTE(H1017,"~","~~"),"*","~*"),إعدادات_الأنواع!$A$4:$E$40,5,FALSE()),0))</f>
        <v/>
      </c>
      <c r="N1017" s="47" t="str">
        <f>IF(OR(K1017="لم يدفع",K1017="تأمين فقط",K1017="اشتراك 300",B1017=""),"",IFERROR(VLOOKUP(SUBSTITUTE(SUBSTITUTE(H1017,"~","~~"),"*","~*"),إعدادات_الأنواع!$A$4:$F$40,6,FALSE()),0))</f>
        <v/>
      </c>
      <c r="O1017" s="55" t="str">
        <f t="shared" si="62"/>
        <v/>
      </c>
      <c r="P1017" s="48" t="str">
        <f t="shared" ca="1" si="63"/>
        <v/>
      </c>
      <c r="Q1017" s="52"/>
      <c r="R1017" s="49"/>
      <c r="S1017" s="50" t="str">
        <f>IF(B1017="","",COUNTA(التجديد!E1017:E1017))</f>
        <v/>
      </c>
      <c r="T1017" s="51" t="str">
        <f>IF(B1017="","",IFERROR(VLOOKUP(SUBSTITUTE(SUBSTITUTE(H1017,"~","~~"),"*","~*"),إعدادات_الأنواع!$A$4:$B$40,2,FALSE()),"?"))</f>
        <v/>
      </c>
    </row>
    <row r="1018" spans="1:20" ht="15" customHeight="1">
      <c r="A1018" s="20" t="str">
        <f>IF(B1018="","",IF(T1018="?","⚠️ نوع غير معرف",T1018&amp;TEXT(COUNTIFS($T$3:T1018,T1018),"000")))</f>
        <v/>
      </c>
      <c r="B1018" s="38"/>
      <c r="C1018" s="38"/>
      <c r="D1018" s="39"/>
      <c r="E1018" s="54"/>
      <c r="F1018" s="41" t="str">
        <f t="shared" ca="1" si="60"/>
        <v/>
      </c>
      <c r="G1018" s="42"/>
      <c r="H1018" s="37"/>
      <c r="I1018" s="43"/>
      <c r="J1018" s="44" t="str">
        <f t="shared" si="61"/>
        <v/>
      </c>
      <c r="K1018" s="45"/>
      <c r="L1018" s="46" t="str">
        <f>IF(OR(K1018="لم يدفع",B1018=""),"",IF(K1018="تأمين فقط",0,IF(K1018="اشتراك 300",300,IF(F1018&lt;14,IFERROR(VLOOKUP(SUBSTITUTE(SUBSTITUTE(H1018,"~","~~"),"*","~*"),إعدادات_الأنواع!$A$4:$D$40,3,FALSE()),0),IFERROR(VLOOKUP(SUBSTITUTE(SUBSTITUTE(H1018,"~","~~"),"*","~*"),إعدادات_الأنواع!$A$4:$D$40,4,FALSE()),0)))))</f>
        <v/>
      </c>
      <c r="M1018" s="47" t="str">
        <f>IF(OR(K1018="لم يدفع",B1018=""),"",IFERROR(VLOOKUP(SUBSTITUTE(SUBSTITUTE(H1018,"~","~~"),"*","~*"),إعدادات_الأنواع!$A$4:$E$40,5,FALSE()),0))</f>
        <v/>
      </c>
      <c r="N1018" s="47" t="str">
        <f>IF(OR(K1018="لم يدفع",K1018="تأمين فقط",K1018="اشتراك 300",B1018=""),"",IFERROR(VLOOKUP(SUBSTITUTE(SUBSTITUTE(H1018,"~","~~"),"*","~*"),إعدادات_الأنواع!$A$4:$F$40,6,FALSE()),0))</f>
        <v/>
      </c>
      <c r="O1018" s="55" t="str">
        <f t="shared" si="62"/>
        <v/>
      </c>
      <c r="P1018" s="48" t="str">
        <f t="shared" ca="1" si="63"/>
        <v/>
      </c>
      <c r="Q1018" s="52"/>
      <c r="R1018" s="49"/>
      <c r="S1018" s="50" t="str">
        <f>IF(B1018="","",COUNTA(التجديد!E1018:E1018))</f>
        <v/>
      </c>
      <c r="T1018" s="51" t="str">
        <f>IF(B1018="","",IFERROR(VLOOKUP(SUBSTITUTE(SUBSTITUTE(H1018,"~","~~"),"*","~*"),إعدادات_الأنواع!$A$4:$B$40,2,FALSE()),"?"))</f>
        <v/>
      </c>
    </row>
    <row r="1019" spans="1:20" ht="15" customHeight="1">
      <c r="A1019" s="20" t="str">
        <f>IF(B1019="","",IF(T1019="?","⚠️ نوع غير معرف",T1019&amp;TEXT(COUNTIFS($T$3:T1019,T1019),"000")))</f>
        <v/>
      </c>
      <c r="B1019" s="38"/>
      <c r="C1019" s="38"/>
      <c r="D1019" s="39"/>
      <c r="E1019" s="54"/>
      <c r="F1019" s="41" t="str">
        <f t="shared" ca="1" si="60"/>
        <v/>
      </c>
      <c r="G1019" s="42"/>
      <c r="H1019" s="37"/>
      <c r="I1019" s="43"/>
      <c r="J1019" s="44" t="str">
        <f t="shared" si="61"/>
        <v/>
      </c>
      <c r="K1019" s="45"/>
      <c r="L1019" s="46" t="str">
        <f>IF(OR(K1019="لم يدفع",B1019=""),"",IF(K1019="تأمين فقط",0,IF(K1019="اشتراك 300",300,IF(F1019&lt;14,IFERROR(VLOOKUP(SUBSTITUTE(SUBSTITUTE(H1019,"~","~~"),"*","~*"),إعدادات_الأنواع!$A$4:$D$40,3,FALSE()),0),IFERROR(VLOOKUP(SUBSTITUTE(SUBSTITUTE(H1019,"~","~~"),"*","~*"),إعدادات_الأنواع!$A$4:$D$40,4,FALSE()),0)))))</f>
        <v/>
      </c>
      <c r="M1019" s="47" t="str">
        <f>IF(OR(K1019="لم يدفع",B1019=""),"",IFERROR(VLOOKUP(SUBSTITUTE(SUBSTITUTE(H1019,"~","~~"),"*","~*"),إعدادات_الأنواع!$A$4:$E$40,5,FALSE()),0))</f>
        <v/>
      </c>
      <c r="N1019" s="47" t="str">
        <f>IF(OR(K1019="لم يدفع",K1019="تأمين فقط",K1019="اشتراك 300",B1019=""),"",IFERROR(VLOOKUP(SUBSTITUTE(SUBSTITUTE(H1019,"~","~~"),"*","~*"),إعدادات_الأنواع!$A$4:$F$40,6,FALSE()),0))</f>
        <v/>
      </c>
      <c r="O1019" s="55" t="str">
        <f t="shared" si="62"/>
        <v/>
      </c>
      <c r="P1019" s="48" t="str">
        <f t="shared" ca="1" si="63"/>
        <v/>
      </c>
      <c r="Q1019" s="52"/>
      <c r="R1019" s="49"/>
      <c r="S1019" s="50" t="str">
        <f>IF(B1019="","",COUNTA(التجديد!E1019:E1019))</f>
        <v/>
      </c>
      <c r="T1019" s="51" t="str">
        <f>IF(B1019="","",IFERROR(VLOOKUP(SUBSTITUTE(SUBSTITUTE(H1019,"~","~~"),"*","~*"),إعدادات_الأنواع!$A$4:$B$40,2,FALSE()),"?"))</f>
        <v/>
      </c>
    </row>
    <row r="1020" spans="1:20" ht="15" customHeight="1">
      <c r="A1020" s="20" t="str">
        <f>IF(B1020="","",IF(T1020="?","⚠️ نوع غير معرف",T1020&amp;TEXT(COUNTIFS($T$3:T1020,T1020),"000")))</f>
        <v/>
      </c>
      <c r="B1020" s="38"/>
      <c r="C1020" s="38"/>
      <c r="D1020" s="39"/>
      <c r="E1020" s="54"/>
      <c r="F1020" s="41" t="str">
        <f t="shared" ca="1" si="60"/>
        <v/>
      </c>
      <c r="G1020" s="42"/>
      <c r="H1020" s="37"/>
      <c r="I1020" s="43"/>
      <c r="J1020" s="44" t="str">
        <f t="shared" si="61"/>
        <v/>
      </c>
      <c r="K1020" s="45"/>
      <c r="L1020" s="46" t="str">
        <f>IF(OR(K1020="لم يدفع",B1020=""),"",IF(K1020="تأمين فقط",0,IF(K1020="اشتراك 300",300,IF(F1020&lt;14,IFERROR(VLOOKUP(SUBSTITUTE(SUBSTITUTE(H1020,"~","~~"),"*","~*"),إعدادات_الأنواع!$A$4:$D$40,3,FALSE()),0),IFERROR(VLOOKUP(SUBSTITUTE(SUBSTITUTE(H1020,"~","~~"),"*","~*"),إعدادات_الأنواع!$A$4:$D$40,4,FALSE()),0)))))</f>
        <v/>
      </c>
      <c r="M1020" s="47" t="str">
        <f>IF(OR(K1020="لم يدفع",B1020=""),"",IFERROR(VLOOKUP(SUBSTITUTE(SUBSTITUTE(H1020,"~","~~"),"*","~*"),إعدادات_الأنواع!$A$4:$E$40,5,FALSE()),0))</f>
        <v/>
      </c>
      <c r="N1020" s="47" t="str">
        <f>IF(OR(K1020="لم يدفع",K1020="تأمين فقط",K1020="اشتراك 300",B1020=""),"",IFERROR(VLOOKUP(SUBSTITUTE(SUBSTITUTE(H1020,"~","~~"),"*","~*"),إعدادات_الأنواع!$A$4:$F$40,6,FALSE()),0))</f>
        <v/>
      </c>
      <c r="O1020" s="55" t="str">
        <f t="shared" si="62"/>
        <v/>
      </c>
      <c r="P1020" s="48" t="str">
        <f t="shared" ca="1" si="63"/>
        <v/>
      </c>
      <c r="Q1020" s="52"/>
      <c r="R1020" s="49"/>
      <c r="S1020" s="50" t="str">
        <f>IF(B1020="","",COUNTA(التجديد!E1020:E1020))</f>
        <v/>
      </c>
      <c r="T1020" s="51" t="str">
        <f>IF(B1020="","",IFERROR(VLOOKUP(SUBSTITUTE(SUBSTITUTE(H1020,"~","~~"),"*","~*"),إعدادات_الأنواع!$A$4:$B$40,2,FALSE()),"?"))</f>
        <v/>
      </c>
    </row>
    <row r="1021" spans="1:20" ht="15" customHeight="1">
      <c r="A1021" s="20" t="str">
        <f>IF(B1021="","",IF(T1021="?","⚠️ نوع غير معرف",T1021&amp;TEXT(COUNTIFS($T$3:T1021,T1021),"000")))</f>
        <v/>
      </c>
      <c r="B1021" s="38"/>
      <c r="C1021" s="38"/>
      <c r="D1021" s="39"/>
      <c r="E1021" s="54"/>
      <c r="F1021" s="41" t="str">
        <f t="shared" ca="1" si="60"/>
        <v/>
      </c>
      <c r="G1021" s="42"/>
      <c r="H1021" s="37"/>
      <c r="I1021" s="43"/>
      <c r="J1021" s="44" t="str">
        <f t="shared" si="61"/>
        <v/>
      </c>
      <c r="K1021" s="45"/>
      <c r="L1021" s="46" t="str">
        <f>IF(OR(K1021="لم يدفع",B1021=""),"",IF(K1021="تأمين فقط",0,IF(K1021="اشتراك 300",300,IF(F1021&lt;14,IFERROR(VLOOKUP(SUBSTITUTE(SUBSTITUTE(H1021,"~","~~"),"*","~*"),إعدادات_الأنواع!$A$4:$D$40,3,FALSE()),0),IFERROR(VLOOKUP(SUBSTITUTE(SUBSTITUTE(H1021,"~","~~"),"*","~*"),إعدادات_الأنواع!$A$4:$D$40,4,FALSE()),0)))))</f>
        <v/>
      </c>
      <c r="M1021" s="47" t="str">
        <f>IF(OR(K1021="لم يدفع",B1021=""),"",IFERROR(VLOOKUP(SUBSTITUTE(SUBSTITUTE(H1021,"~","~~"),"*","~*"),إعدادات_الأنواع!$A$4:$E$40,5,FALSE()),0))</f>
        <v/>
      </c>
      <c r="N1021" s="47" t="str">
        <f>IF(OR(K1021="لم يدفع",K1021="تأمين فقط",K1021="اشتراك 300",B1021=""),"",IFERROR(VLOOKUP(SUBSTITUTE(SUBSTITUTE(H1021,"~","~~"),"*","~*"),إعدادات_الأنواع!$A$4:$F$40,6,FALSE()),0))</f>
        <v/>
      </c>
      <c r="O1021" s="55" t="str">
        <f t="shared" si="62"/>
        <v/>
      </c>
      <c r="P1021" s="48" t="str">
        <f t="shared" ca="1" si="63"/>
        <v/>
      </c>
      <c r="Q1021" s="52"/>
      <c r="R1021" s="49"/>
      <c r="S1021" s="50" t="str">
        <f>IF(B1021="","",COUNTA(التجديد!E1021:E1021))</f>
        <v/>
      </c>
      <c r="T1021" s="51" t="str">
        <f>IF(B1021="","",IFERROR(VLOOKUP(SUBSTITUTE(SUBSTITUTE(H1021,"~","~~"),"*","~*"),إعدادات_الأنواع!$A$4:$B$40,2,FALSE()),"?"))</f>
        <v/>
      </c>
    </row>
    <row r="1022" spans="1:20" ht="15" customHeight="1">
      <c r="A1022" s="20" t="str">
        <f>IF(B1022="","",IF(T1022="?","⚠️ نوع غير معرف",T1022&amp;TEXT(COUNTIFS($T$3:T1022,T1022),"000")))</f>
        <v/>
      </c>
      <c r="B1022" s="38"/>
      <c r="C1022" s="38"/>
      <c r="D1022" s="39"/>
      <c r="E1022" s="54"/>
      <c r="F1022" s="41" t="str">
        <f t="shared" ca="1" si="60"/>
        <v/>
      </c>
      <c r="G1022" s="42"/>
      <c r="H1022" s="37"/>
      <c r="I1022" s="43"/>
      <c r="J1022" s="44" t="str">
        <f t="shared" si="61"/>
        <v/>
      </c>
      <c r="K1022" s="45"/>
      <c r="L1022" s="46" t="str">
        <f>IF(OR(K1022="لم يدفع",B1022=""),"",IF(K1022="تأمين فقط",0,IF(K1022="اشتراك 300",300,IF(F1022&lt;14,IFERROR(VLOOKUP(SUBSTITUTE(SUBSTITUTE(H1022,"~","~~"),"*","~*"),إعدادات_الأنواع!$A$4:$D$40,3,FALSE()),0),IFERROR(VLOOKUP(SUBSTITUTE(SUBSTITUTE(H1022,"~","~~"),"*","~*"),إعدادات_الأنواع!$A$4:$D$40,4,FALSE()),0)))))</f>
        <v/>
      </c>
      <c r="M1022" s="47" t="str">
        <f>IF(OR(K1022="لم يدفع",B1022=""),"",IFERROR(VLOOKUP(SUBSTITUTE(SUBSTITUTE(H1022,"~","~~"),"*","~*"),إعدادات_الأنواع!$A$4:$E$40,5,FALSE()),0))</f>
        <v/>
      </c>
      <c r="N1022" s="47" t="str">
        <f>IF(OR(K1022="لم يدفع",K1022="تأمين فقط",K1022="اشتراك 300",B1022=""),"",IFERROR(VLOOKUP(SUBSTITUTE(SUBSTITUTE(H1022,"~","~~"),"*","~*"),إعدادات_الأنواع!$A$4:$F$40,6,FALSE()),0))</f>
        <v/>
      </c>
      <c r="O1022" s="55" t="str">
        <f t="shared" si="62"/>
        <v/>
      </c>
      <c r="P1022" s="48" t="str">
        <f t="shared" ca="1" si="63"/>
        <v/>
      </c>
      <c r="Q1022" s="52"/>
      <c r="R1022" s="49"/>
      <c r="S1022" s="50" t="str">
        <f>IF(B1022="","",COUNTA(التجديد!E1022:E1022))</f>
        <v/>
      </c>
      <c r="T1022" s="51" t="str">
        <f>IF(B1022="","",IFERROR(VLOOKUP(SUBSTITUTE(SUBSTITUTE(H1022,"~","~~"),"*","~*"),إعدادات_الأنواع!$A$4:$B$40,2,FALSE()),"?"))</f>
        <v/>
      </c>
    </row>
    <row r="1023" spans="1:20" ht="15" customHeight="1">
      <c r="A1023" s="20" t="str">
        <f>IF(B1023="","",IF(T1023="?","⚠️ نوع غير معرف",T1023&amp;TEXT(COUNTIFS($T$3:T1023,T1023),"000")))</f>
        <v/>
      </c>
      <c r="B1023" s="38"/>
      <c r="C1023" s="38"/>
      <c r="D1023" s="39"/>
      <c r="E1023" s="54"/>
      <c r="F1023" s="41" t="str">
        <f t="shared" ca="1" si="60"/>
        <v/>
      </c>
      <c r="G1023" s="42"/>
      <c r="H1023" s="37"/>
      <c r="I1023" s="43"/>
      <c r="J1023" s="44" t="str">
        <f t="shared" si="61"/>
        <v/>
      </c>
      <c r="K1023" s="45"/>
      <c r="L1023" s="46" t="str">
        <f>IF(OR(K1023="لم يدفع",B1023=""),"",IF(K1023="تأمين فقط",0,IF(K1023="اشتراك 300",300,IF(F1023&lt;14,IFERROR(VLOOKUP(SUBSTITUTE(SUBSTITUTE(H1023,"~","~~"),"*","~*"),إعدادات_الأنواع!$A$4:$D$40,3,FALSE()),0),IFERROR(VLOOKUP(SUBSTITUTE(SUBSTITUTE(H1023,"~","~~"),"*","~*"),إعدادات_الأنواع!$A$4:$D$40,4,FALSE()),0)))))</f>
        <v/>
      </c>
      <c r="M1023" s="47" t="str">
        <f>IF(OR(K1023="لم يدفع",B1023=""),"",IFERROR(VLOOKUP(SUBSTITUTE(SUBSTITUTE(H1023,"~","~~"),"*","~*"),إعدادات_الأنواع!$A$4:$E$40,5,FALSE()),0))</f>
        <v/>
      </c>
      <c r="N1023" s="47" t="str">
        <f>IF(OR(K1023="لم يدفع",K1023="تأمين فقط",K1023="اشتراك 300",B1023=""),"",IFERROR(VLOOKUP(SUBSTITUTE(SUBSTITUTE(H1023,"~","~~"),"*","~*"),إعدادات_الأنواع!$A$4:$F$40,6,FALSE()),0))</f>
        <v/>
      </c>
      <c r="O1023" s="55" t="str">
        <f t="shared" si="62"/>
        <v/>
      </c>
      <c r="P1023" s="48" t="str">
        <f t="shared" ca="1" si="63"/>
        <v/>
      </c>
      <c r="Q1023" s="52"/>
      <c r="R1023" s="49"/>
      <c r="S1023" s="50" t="str">
        <f>IF(B1023="","",COUNTA(التجديد!E1023:E1023))</f>
        <v/>
      </c>
      <c r="T1023" s="51" t="str">
        <f>IF(B1023="","",IFERROR(VLOOKUP(SUBSTITUTE(SUBSTITUTE(H1023,"~","~~"),"*","~*"),إعدادات_الأنواع!$A$4:$B$40,2,FALSE()),"?"))</f>
        <v/>
      </c>
    </row>
    <row r="1024" spans="1:20" ht="15" customHeight="1">
      <c r="A1024" s="20" t="str">
        <f>IF(B1024="","",IF(T1024="?","⚠️ نوع غير معرف",T1024&amp;TEXT(COUNTIFS($T$3:T1024,T1024),"000")))</f>
        <v/>
      </c>
      <c r="B1024" s="38"/>
      <c r="C1024" s="38"/>
      <c r="D1024" s="39"/>
      <c r="E1024" s="54"/>
      <c r="F1024" s="41" t="str">
        <f t="shared" ca="1" si="60"/>
        <v/>
      </c>
      <c r="G1024" s="42"/>
      <c r="H1024" s="37"/>
      <c r="I1024" s="43"/>
      <c r="J1024" s="44" t="str">
        <f t="shared" si="61"/>
        <v/>
      </c>
      <c r="K1024" s="45"/>
      <c r="L1024" s="46" t="str">
        <f>IF(OR(K1024="لم يدفع",B1024=""),"",IF(K1024="تأمين فقط",0,IF(K1024="اشتراك 300",300,IF(F1024&lt;14,IFERROR(VLOOKUP(SUBSTITUTE(SUBSTITUTE(H1024,"~","~~"),"*","~*"),إعدادات_الأنواع!$A$4:$D$40,3,FALSE()),0),IFERROR(VLOOKUP(SUBSTITUTE(SUBSTITUTE(H1024,"~","~~"),"*","~*"),إعدادات_الأنواع!$A$4:$D$40,4,FALSE()),0)))))</f>
        <v/>
      </c>
      <c r="M1024" s="47" t="str">
        <f>IF(OR(K1024="لم يدفع",B1024=""),"",IFERROR(VLOOKUP(SUBSTITUTE(SUBSTITUTE(H1024,"~","~~"),"*","~*"),إعدادات_الأنواع!$A$4:$E$40,5,FALSE()),0))</f>
        <v/>
      </c>
      <c r="N1024" s="47" t="str">
        <f>IF(OR(K1024="لم يدفع",K1024="تأمين فقط",K1024="اشتراك 300",B1024=""),"",IFERROR(VLOOKUP(SUBSTITUTE(SUBSTITUTE(H1024,"~","~~"),"*","~*"),إعدادات_الأنواع!$A$4:$F$40,6,FALSE()),0))</f>
        <v/>
      </c>
      <c r="O1024" s="55" t="str">
        <f t="shared" si="62"/>
        <v/>
      </c>
      <c r="P1024" s="48" t="str">
        <f t="shared" ca="1" si="63"/>
        <v/>
      </c>
      <c r="Q1024" s="52"/>
      <c r="R1024" s="49"/>
      <c r="S1024" s="50" t="str">
        <f>IF(B1024="","",COUNTA(التجديد!E1024:E1024))</f>
        <v/>
      </c>
      <c r="T1024" s="51" t="str">
        <f>IF(B1024="","",IFERROR(VLOOKUP(SUBSTITUTE(SUBSTITUTE(H1024,"~","~~"),"*","~*"),إعدادات_الأنواع!$A$4:$B$40,2,FALSE()),"?"))</f>
        <v/>
      </c>
    </row>
    <row r="1025" spans="1:20" ht="15" customHeight="1">
      <c r="A1025" s="20" t="str">
        <f>IF(B1025="","",IF(T1025="?","⚠️ نوع غير معرف",T1025&amp;TEXT(COUNTIFS($T$3:T1025,T1025),"000")))</f>
        <v/>
      </c>
      <c r="B1025" s="38"/>
      <c r="C1025" s="38"/>
      <c r="D1025" s="39"/>
      <c r="E1025" s="54"/>
      <c r="F1025" s="41" t="str">
        <f t="shared" ca="1" si="60"/>
        <v/>
      </c>
      <c r="G1025" s="42"/>
      <c r="H1025" s="37"/>
      <c r="I1025" s="43"/>
      <c r="J1025" s="44" t="str">
        <f t="shared" si="61"/>
        <v/>
      </c>
      <c r="K1025" s="45"/>
      <c r="L1025" s="46" t="str">
        <f>IF(OR(K1025="لم يدفع",B1025=""),"",IF(K1025="تأمين فقط",0,IF(K1025="اشتراك 300",300,IF(F1025&lt;14,IFERROR(VLOOKUP(SUBSTITUTE(SUBSTITUTE(H1025,"~","~~"),"*","~*"),إعدادات_الأنواع!$A$4:$D$40,3,FALSE()),0),IFERROR(VLOOKUP(SUBSTITUTE(SUBSTITUTE(H1025,"~","~~"),"*","~*"),إعدادات_الأنواع!$A$4:$D$40,4,FALSE()),0)))))</f>
        <v/>
      </c>
      <c r="M1025" s="47" t="str">
        <f>IF(OR(K1025="لم يدفع",B1025=""),"",IFERROR(VLOOKUP(SUBSTITUTE(SUBSTITUTE(H1025,"~","~~"),"*","~*"),إعدادات_الأنواع!$A$4:$E$40,5,FALSE()),0))</f>
        <v/>
      </c>
      <c r="N1025" s="47" t="str">
        <f>IF(OR(K1025="لم يدفع",K1025="تأمين فقط",K1025="اشتراك 300",B1025=""),"",IFERROR(VLOOKUP(SUBSTITUTE(SUBSTITUTE(H1025,"~","~~"),"*","~*"),إعدادات_الأنواع!$A$4:$F$40,6,FALSE()),0))</f>
        <v/>
      </c>
      <c r="O1025" s="55" t="str">
        <f t="shared" si="62"/>
        <v/>
      </c>
      <c r="P1025" s="48" t="str">
        <f t="shared" ca="1" si="63"/>
        <v/>
      </c>
      <c r="Q1025" s="52"/>
      <c r="R1025" s="49"/>
      <c r="S1025" s="50" t="str">
        <f>IF(B1025="","",COUNTA(التجديد!E1025:E1025))</f>
        <v/>
      </c>
      <c r="T1025" s="51" t="str">
        <f>IF(B1025="","",IFERROR(VLOOKUP(SUBSTITUTE(SUBSTITUTE(H1025,"~","~~"),"*","~*"),إعدادات_الأنواع!$A$4:$B$40,2,FALSE()),"?"))</f>
        <v/>
      </c>
    </row>
    <row r="1026" spans="1:20" ht="15" customHeight="1">
      <c r="A1026" s="20" t="str">
        <f>IF(B1026="","",IF(T1026="?","⚠️ نوع غير معرف",T1026&amp;TEXT(COUNTIFS($T$3:T1026,T1026),"000")))</f>
        <v/>
      </c>
      <c r="B1026" s="38"/>
      <c r="C1026" s="38"/>
      <c r="D1026" s="39"/>
      <c r="E1026" s="54"/>
      <c r="F1026" s="41" t="str">
        <f t="shared" ca="1" si="60"/>
        <v/>
      </c>
      <c r="G1026" s="42"/>
      <c r="H1026" s="37"/>
      <c r="I1026" s="43"/>
      <c r="J1026" s="44" t="str">
        <f t="shared" si="61"/>
        <v/>
      </c>
      <c r="K1026" s="45"/>
      <c r="L1026" s="46" t="str">
        <f>IF(OR(K1026="لم يدفع",B1026=""),"",IF(K1026="تأمين فقط",0,IF(K1026="اشتراك 300",300,IF(F1026&lt;14,IFERROR(VLOOKUP(SUBSTITUTE(SUBSTITUTE(H1026,"~","~~"),"*","~*"),إعدادات_الأنواع!$A$4:$D$40,3,FALSE()),0),IFERROR(VLOOKUP(SUBSTITUTE(SUBSTITUTE(H1026,"~","~~"),"*","~*"),إعدادات_الأنواع!$A$4:$D$40,4,FALSE()),0)))))</f>
        <v/>
      </c>
      <c r="M1026" s="47" t="str">
        <f>IF(OR(K1026="لم يدفع",B1026=""),"",IFERROR(VLOOKUP(SUBSTITUTE(SUBSTITUTE(H1026,"~","~~"),"*","~*"),إعدادات_الأنواع!$A$4:$E$40,5,FALSE()),0))</f>
        <v/>
      </c>
      <c r="N1026" s="47" t="str">
        <f>IF(OR(K1026="لم يدفع",K1026="تأمين فقط",K1026="اشتراك 300",B1026=""),"",IFERROR(VLOOKUP(SUBSTITUTE(SUBSTITUTE(H1026,"~","~~"),"*","~*"),إعدادات_الأنواع!$A$4:$F$40,6,FALSE()),0))</f>
        <v/>
      </c>
      <c r="O1026" s="55" t="str">
        <f t="shared" si="62"/>
        <v/>
      </c>
      <c r="P1026" s="48" t="str">
        <f t="shared" ca="1" si="63"/>
        <v/>
      </c>
      <c r="Q1026" s="52"/>
      <c r="R1026" s="49"/>
      <c r="S1026" s="50" t="str">
        <f>IF(B1026="","",COUNTA(التجديد!E1026:E1026))</f>
        <v/>
      </c>
      <c r="T1026" s="51" t="str">
        <f>IF(B1026="","",IFERROR(VLOOKUP(SUBSTITUTE(SUBSTITUTE(H1026,"~","~~"),"*","~*"),إعدادات_الأنواع!$A$4:$B$40,2,FALSE()),"?"))</f>
        <v/>
      </c>
    </row>
    <row r="1027" spans="1:20" ht="15" customHeight="1">
      <c r="A1027" s="20" t="str">
        <f>IF(B1027="","",IF(T1027="?","⚠️ نوع غير معرف",T1027&amp;TEXT(COUNTIFS($T$3:T1027,T1027),"000")))</f>
        <v/>
      </c>
      <c r="B1027" s="38"/>
      <c r="C1027" s="38"/>
      <c r="D1027" s="39"/>
      <c r="E1027" s="54"/>
      <c r="F1027" s="41" t="str">
        <f t="shared" ref="F1027:F1090" ca="1" si="64">IF(D1027="","",DATEDIF(D1027,TODAY(),"Y"))</f>
        <v/>
      </c>
      <c r="G1027" s="42"/>
      <c r="H1027" s="37"/>
      <c r="I1027" s="43"/>
      <c r="J1027" s="44" t="str">
        <f t="shared" ref="J1027:J1090" si="65">IF(I1027="","",I1027+30)</f>
        <v/>
      </c>
      <c r="K1027" s="45"/>
      <c r="L1027" s="46" t="str">
        <f>IF(OR(K1027="لم يدفع",B1027=""),"",IF(K1027="تأمين فقط",0,IF(K1027="اشتراك 300",300,IF(F1027&lt;14,IFERROR(VLOOKUP(SUBSTITUTE(SUBSTITUTE(H1027,"~","~~"),"*","~*"),إعدادات_الأنواع!$A$4:$D$40,3,FALSE()),0),IFERROR(VLOOKUP(SUBSTITUTE(SUBSTITUTE(H1027,"~","~~"),"*","~*"),إعدادات_الأنواع!$A$4:$D$40,4,FALSE()),0)))))</f>
        <v/>
      </c>
      <c r="M1027" s="47" t="str">
        <f>IF(OR(K1027="لم يدفع",B1027=""),"",IFERROR(VLOOKUP(SUBSTITUTE(SUBSTITUTE(H1027,"~","~~"),"*","~*"),إعدادات_الأنواع!$A$4:$E$40,5,FALSE()),0))</f>
        <v/>
      </c>
      <c r="N1027" s="47" t="str">
        <f>IF(OR(K1027="لم يدفع",K1027="تأمين فقط",K1027="اشتراك 300",B1027=""),"",IFERROR(VLOOKUP(SUBSTITUTE(SUBSTITUTE(H1027,"~","~~"),"*","~*"),إعدادات_الأنواع!$A$4:$F$40,6,FALSE()),0))</f>
        <v/>
      </c>
      <c r="O1027" s="55" t="str">
        <f t="shared" ref="O1027:O1090" si="66">IF(K1027="لم يدفع","",IF(L1027="","",IF(N1027="",L1027+M1027,L1027+M1027)))</f>
        <v/>
      </c>
      <c r="P1027" s="48" t="str">
        <f t="shared" ref="P1027:P1090" ca="1" si="67">IF(B1027="","",IF(K1027="لم يدفع","🔒 مجمدة",IF(J1027="","",IF(J1027&lt;TODAY(),"⛔ منتهي - يتطلب تجديد",IF(J1027-5&lt;=TODAY(),"⚠️ قريب الانتهاء","✅ ساري")))))</f>
        <v/>
      </c>
      <c r="Q1027" s="52"/>
      <c r="R1027" s="49"/>
      <c r="S1027" s="50" t="str">
        <f>IF(B1027="","",COUNTA(التجديد!E1027:E1027))</f>
        <v/>
      </c>
      <c r="T1027" s="51" t="str">
        <f>IF(B1027="","",IFERROR(VLOOKUP(SUBSTITUTE(SUBSTITUTE(H1027,"~","~~"),"*","~*"),إعدادات_الأنواع!$A$4:$B$40,2,FALSE()),"?"))</f>
        <v/>
      </c>
    </row>
    <row r="1028" spans="1:20" ht="15" customHeight="1">
      <c r="A1028" s="20" t="str">
        <f>IF(B1028="","",IF(T1028="?","⚠️ نوع غير معرف",T1028&amp;TEXT(COUNTIFS($T$3:T1028,T1028),"000")))</f>
        <v/>
      </c>
      <c r="B1028" s="38"/>
      <c r="C1028" s="38"/>
      <c r="D1028" s="39"/>
      <c r="E1028" s="54"/>
      <c r="F1028" s="41" t="str">
        <f t="shared" ca="1" si="64"/>
        <v/>
      </c>
      <c r="G1028" s="42"/>
      <c r="H1028" s="37"/>
      <c r="I1028" s="43"/>
      <c r="J1028" s="44" t="str">
        <f t="shared" si="65"/>
        <v/>
      </c>
      <c r="K1028" s="45"/>
      <c r="L1028" s="46" t="str">
        <f>IF(OR(K1028="لم يدفع",B1028=""),"",IF(K1028="تأمين فقط",0,IF(K1028="اشتراك 300",300,IF(F1028&lt;14,IFERROR(VLOOKUP(SUBSTITUTE(SUBSTITUTE(H1028,"~","~~"),"*","~*"),إعدادات_الأنواع!$A$4:$D$40,3,FALSE()),0),IFERROR(VLOOKUP(SUBSTITUTE(SUBSTITUTE(H1028,"~","~~"),"*","~*"),إعدادات_الأنواع!$A$4:$D$40,4,FALSE()),0)))))</f>
        <v/>
      </c>
      <c r="M1028" s="47" t="str">
        <f>IF(OR(K1028="لم يدفع",B1028=""),"",IFERROR(VLOOKUP(SUBSTITUTE(SUBSTITUTE(H1028,"~","~~"),"*","~*"),إعدادات_الأنواع!$A$4:$E$40,5,FALSE()),0))</f>
        <v/>
      </c>
      <c r="N1028" s="47" t="str">
        <f>IF(OR(K1028="لم يدفع",K1028="تأمين فقط",K1028="اشتراك 300",B1028=""),"",IFERROR(VLOOKUP(SUBSTITUTE(SUBSTITUTE(H1028,"~","~~"),"*","~*"),إعدادات_الأنواع!$A$4:$F$40,6,FALSE()),0))</f>
        <v/>
      </c>
      <c r="O1028" s="55" t="str">
        <f t="shared" si="66"/>
        <v/>
      </c>
      <c r="P1028" s="48" t="str">
        <f t="shared" ca="1" si="67"/>
        <v/>
      </c>
      <c r="Q1028" s="52"/>
      <c r="R1028" s="49"/>
      <c r="S1028" s="50" t="str">
        <f>IF(B1028="","",COUNTA(التجديد!E1028:E1028))</f>
        <v/>
      </c>
      <c r="T1028" s="51" t="str">
        <f>IF(B1028="","",IFERROR(VLOOKUP(SUBSTITUTE(SUBSTITUTE(H1028,"~","~~"),"*","~*"),إعدادات_الأنواع!$A$4:$B$40,2,FALSE()),"?"))</f>
        <v/>
      </c>
    </row>
    <row r="1029" spans="1:20" ht="15" customHeight="1">
      <c r="A1029" s="20" t="str">
        <f>IF(B1029="","",IF(T1029="?","⚠️ نوع غير معرف",T1029&amp;TEXT(COUNTIFS($T$3:T1029,T1029),"000")))</f>
        <v/>
      </c>
      <c r="B1029" s="38"/>
      <c r="C1029" s="38"/>
      <c r="D1029" s="39"/>
      <c r="E1029" s="54"/>
      <c r="F1029" s="41" t="str">
        <f t="shared" ca="1" si="64"/>
        <v/>
      </c>
      <c r="G1029" s="42"/>
      <c r="H1029" s="37"/>
      <c r="I1029" s="43"/>
      <c r="J1029" s="44" t="str">
        <f t="shared" si="65"/>
        <v/>
      </c>
      <c r="K1029" s="45"/>
      <c r="L1029" s="46" t="str">
        <f>IF(OR(K1029="لم يدفع",B1029=""),"",IF(K1029="تأمين فقط",0,IF(K1029="اشتراك 300",300,IF(F1029&lt;14,IFERROR(VLOOKUP(SUBSTITUTE(SUBSTITUTE(H1029,"~","~~"),"*","~*"),إعدادات_الأنواع!$A$4:$D$40,3,FALSE()),0),IFERROR(VLOOKUP(SUBSTITUTE(SUBSTITUTE(H1029,"~","~~"),"*","~*"),إعدادات_الأنواع!$A$4:$D$40,4,FALSE()),0)))))</f>
        <v/>
      </c>
      <c r="M1029" s="47" t="str">
        <f>IF(OR(K1029="لم يدفع",B1029=""),"",IFERROR(VLOOKUP(SUBSTITUTE(SUBSTITUTE(H1029,"~","~~"),"*","~*"),إعدادات_الأنواع!$A$4:$E$40,5,FALSE()),0))</f>
        <v/>
      </c>
      <c r="N1029" s="47" t="str">
        <f>IF(OR(K1029="لم يدفع",K1029="تأمين فقط",K1029="اشتراك 300",B1029=""),"",IFERROR(VLOOKUP(SUBSTITUTE(SUBSTITUTE(H1029,"~","~~"),"*","~*"),إعدادات_الأنواع!$A$4:$F$40,6,FALSE()),0))</f>
        <v/>
      </c>
      <c r="O1029" s="55" t="str">
        <f t="shared" si="66"/>
        <v/>
      </c>
      <c r="P1029" s="48" t="str">
        <f t="shared" ca="1" si="67"/>
        <v/>
      </c>
      <c r="Q1029" s="52"/>
      <c r="R1029" s="49"/>
      <c r="S1029" s="50" t="str">
        <f>IF(B1029="","",COUNTA(التجديد!E1029:E1029))</f>
        <v/>
      </c>
      <c r="T1029" s="51" t="str">
        <f>IF(B1029="","",IFERROR(VLOOKUP(SUBSTITUTE(SUBSTITUTE(H1029,"~","~~"),"*","~*"),إعدادات_الأنواع!$A$4:$B$40,2,FALSE()),"?"))</f>
        <v/>
      </c>
    </row>
    <row r="1030" spans="1:20" ht="15" customHeight="1">
      <c r="A1030" s="20" t="str">
        <f>IF(B1030="","",IF(T1030="?","⚠️ نوع غير معرف",T1030&amp;TEXT(COUNTIFS($T$3:T1030,T1030),"000")))</f>
        <v/>
      </c>
      <c r="B1030" s="38"/>
      <c r="C1030" s="38"/>
      <c r="D1030" s="39"/>
      <c r="E1030" s="54"/>
      <c r="F1030" s="41" t="str">
        <f t="shared" ca="1" si="64"/>
        <v/>
      </c>
      <c r="G1030" s="42"/>
      <c r="H1030" s="37"/>
      <c r="I1030" s="43"/>
      <c r="J1030" s="44" t="str">
        <f t="shared" si="65"/>
        <v/>
      </c>
      <c r="K1030" s="45"/>
      <c r="L1030" s="46" t="str">
        <f>IF(OR(K1030="لم يدفع",B1030=""),"",IF(K1030="تأمين فقط",0,IF(K1030="اشتراك 300",300,IF(F1030&lt;14,IFERROR(VLOOKUP(SUBSTITUTE(SUBSTITUTE(H1030,"~","~~"),"*","~*"),إعدادات_الأنواع!$A$4:$D$40,3,FALSE()),0),IFERROR(VLOOKUP(SUBSTITUTE(SUBSTITUTE(H1030,"~","~~"),"*","~*"),إعدادات_الأنواع!$A$4:$D$40,4,FALSE()),0)))))</f>
        <v/>
      </c>
      <c r="M1030" s="47" t="str">
        <f>IF(OR(K1030="لم يدفع",B1030=""),"",IFERROR(VLOOKUP(SUBSTITUTE(SUBSTITUTE(H1030,"~","~~"),"*","~*"),إعدادات_الأنواع!$A$4:$E$40,5,FALSE()),0))</f>
        <v/>
      </c>
      <c r="N1030" s="47" t="str">
        <f>IF(OR(K1030="لم يدفع",K1030="تأمين فقط",K1030="اشتراك 300",B1030=""),"",IFERROR(VLOOKUP(SUBSTITUTE(SUBSTITUTE(H1030,"~","~~"),"*","~*"),إعدادات_الأنواع!$A$4:$F$40,6,FALSE()),0))</f>
        <v/>
      </c>
      <c r="O1030" s="55" t="str">
        <f t="shared" si="66"/>
        <v/>
      </c>
      <c r="P1030" s="48" t="str">
        <f t="shared" ca="1" si="67"/>
        <v/>
      </c>
      <c r="Q1030" s="52"/>
      <c r="R1030" s="49"/>
      <c r="S1030" s="50" t="str">
        <f>IF(B1030="","",COUNTA(التجديد!E1030:E1030))</f>
        <v/>
      </c>
      <c r="T1030" s="51" t="str">
        <f>IF(B1030="","",IFERROR(VLOOKUP(SUBSTITUTE(SUBSTITUTE(H1030,"~","~~"),"*","~*"),إعدادات_الأنواع!$A$4:$B$40,2,FALSE()),"?"))</f>
        <v/>
      </c>
    </row>
    <row r="1031" spans="1:20" ht="15" customHeight="1">
      <c r="A1031" s="20" t="str">
        <f>IF(B1031="","",IF(T1031="?","⚠️ نوع غير معرف",T1031&amp;TEXT(COUNTIFS($T$3:T1031,T1031),"000")))</f>
        <v/>
      </c>
      <c r="B1031" s="38"/>
      <c r="C1031" s="38"/>
      <c r="D1031" s="39"/>
      <c r="E1031" s="54"/>
      <c r="F1031" s="41" t="str">
        <f t="shared" ca="1" si="64"/>
        <v/>
      </c>
      <c r="G1031" s="42"/>
      <c r="H1031" s="37"/>
      <c r="I1031" s="43"/>
      <c r="J1031" s="44" t="str">
        <f t="shared" si="65"/>
        <v/>
      </c>
      <c r="K1031" s="45"/>
      <c r="L1031" s="46" t="str">
        <f>IF(OR(K1031="لم يدفع",B1031=""),"",IF(K1031="تأمين فقط",0,IF(K1031="اشتراك 300",300,IF(F1031&lt;14,IFERROR(VLOOKUP(SUBSTITUTE(SUBSTITUTE(H1031,"~","~~"),"*","~*"),إعدادات_الأنواع!$A$4:$D$40,3,FALSE()),0),IFERROR(VLOOKUP(SUBSTITUTE(SUBSTITUTE(H1031,"~","~~"),"*","~*"),إعدادات_الأنواع!$A$4:$D$40,4,FALSE()),0)))))</f>
        <v/>
      </c>
      <c r="M1031" s="47" t="str">
        <f>IF(OR(K1031="لم يدفع",B1031=""),"",IFERROR(VLOOKUP(SUBSTITUTE(SUBSTITUTE(H1031,"~","~~"),"*","~*"),إعدادات_الأنواع!$A$4:$E$40,5,FALSE()),0))</f>
        <v/>
      </c>
      <c r="N1031" s="47" t="str">
        <f>IF(OR(K1031="لم يدفع",K1031="تأمين فقط",K1031="اشتراك 300",B1031=""),"",IFERROR(VLOOKUP(SUBSTITUTE(SUBSTITUTE(H1031,"~","~~"),"*","~*"),إعدادات_الأنواع!$A$4:$F$40,6,FALSE()),0))</f>
        <v/>
      </c>
      <c r="O1031" s="55" t="str">
        <f t="shared" si="66"/>
        <v/>
      </c>
      <c r="P1031" s="48" t="str">
        <f t="shared" ca="1" si="67"/>
        <v/>
      </c>
      <c r="Q1031" s="52"/>
      <c r="R1031" s="49"/>
      <c r="S1031" s="50" t="str">
        <f>IF(B1031="","",COUNTA(التجديد!E1031:E1031))</f>
        <v/>
      </c>
      <c r="T1031" s="51" t="str">
        <f>IF(B1031="","",IFERROR(VLOOKUP(SUBSTITUTE(SUBSTITUTE(H1031,"~","~~"),"*","~*"),إعدادات_الأنواع!$A$4:$B$40,2,FALSE()),"?"))</f>
        <v/>
      </c>
    </row>
    <row r="1032" spans="1:20" ht="15" customHeight="1">
      <c r="A1032" s="20" t="str">
        <f>IF(B1032="","",IF(T1032="?","⚠️ نوع غير معرف",T1032&amp;TEXT(COUNTIFS($T$3:T1032,T1032),"000")))</f>
        <v/>
      </c>
      <c r="B1032" s="38"/>
      <c r="C1032" s="38"/>
      <c r="D1032" s="39"/>
      <c r="E1032" s="54"/>
      <c r="F1032" s="41" t="str">
        <f t="shared" ca="1" si="64"/>
        <v/>
      </c>
      <c r="G1032" s="42"/>
      <c r="H1032" s="37"/>
      <c r="I1032" s="43"/>
      <c r="J1032" s="44" t="str">
        <f t="shared" si="65"/>
        <v/>
      </c>
      <c r="K1032" s="45"/>
      <c r="L1032" s="46" t="str">
        <f>IF(OR(K1032="لم يدفع",B1032=""),"",IF(K1032="تأمين فقط",0,IF(K1032="اشتراك 300",300,IF(F1032&lt;14,IFERROR(VLOOKUP(SUBSTITUTE(SUBSTITUTE(H1032,"~","~~"),"*","~*"),إعدادات_الأنواع!$A$4:$D$40,3,FALSE()),0),IFERROR(VLOOKUP(SUBSTITUTE(SUBSTITUTE(H1032,"~","~~"),"*","~*"),إعدادات_الأنواع!$A$4:$D$40,4,FALSE()),0)))))</f>
        <v/>
      </c>
      <c r="M1032" s="47" t="str">
        <f>IF(OR(K1032="لم يدفع",B1032=""),"",IFERROR(VLOOKUP(SUBSTITUTE(SUBSTITUTE(H1032,"~","~~"),"*","~*"),إعدادات_الأنواع!$A$4:$E$40,5,FALSE()),0))</f>
        <v/>
      </c>
      <c r="N1032" s="47" t="str">
        <f>IF(OR(K1032="لم يدفع",K1032="تأمين فقط",K1032="اشتراك 300",B1032=""),"",IFERROR(VLOOKUP(SUBSTITUTE(SUBSTITUTE(H1032,"~","~~"),"*","~*"),إعدادات_الأنواع!$A$4:$F$40,6,FALSE()),0))</f>
        <v/>
      </c>
      <c r="O1032" s="55" t="str">
        <f t="shared" si="66"/>
        <v/>
      </c>
      <c r="P1032" s="48" t="str">
        <f t="shared" ca="1" si="67"/>
        <v/>
      </c>
      <c r="Q1032" s="52"/>
      <c r="R1032" s="49"/>
      <c r="S1032" s="50" t="str">
        <f>IF(B1032="","",COUNTA(التجديد!E1032:E1032))</f>
        <v/>
      </c>
      <c r="T1032" s="51" t="str">
        <f>IF(B1032="","",IFERROR(VLOOKUP(SUBSTITUTE(SUBSTITUTE(H1032,"~","~~"),"*","~*"),إعدادات_الأنواع!$A$4:$B$40,2,FALSE()),"?"))</f>
        <v/>
      </c>
    </row>
    <row r="1033" spans="1:20" ht="15" customHeight="1">
      <c r="A1033" s="20" t="str">
        <f>IF(B1033="","",IF(T1033="?","⚠️ نوع غير معرف",T1033&amp;TEXT(COUNTIFS($T$3:T1033,T1033),"000")))</f>
        <v/>
      </c>
      <c r="B1033" s="38"/>
      <c r="C1033" s="38"/>
      <c r="D1033" s="39"/>
      <c r="E1033" s="54"/>
      <c r="F1033" s="41" t="str">
        <f t="shared" ca="1" si="64"/>
        <v/>
      </c>
      <c r="G1033" s="42"/>
      <c r="H1033" s="37"/>
      <c r="I1033" s="43"/>
      <c r="J1033" s="44" t="str">
        <f t="shared" si="65"/>
        <v/>
      </c>
      <c r="K1033" s="45"/>
      <c r="L1033" s="46" t="str">
        <f>IF(OR(K1033="لم يدفع",B1033=""),"",IF(K1033="تأمين فقط",0,IF(K1033="اشتراك 300",300,IF(F1033&lt;14,IFERROR(VLOOKUP(SUBSTITUTE(SUBSTITUTE(H1033,"~","~~"),"*","~*"),إعدادات_الأنواع!$A$4:$D$40,3,FALSE()),0),IFERROR(VLOOKUP(SUBSTITUTE(SUBSTITUTE(H1033,"~","~~"),"*","~*"),إعدادات_الأنواع!$A$4:$D$40,4,FALSE()),0)))))</f>
        <v/>
      </c>
      <c r="M1033" s="47" t="str">
        <f>IF(OR(K1033="لم يدفع",B1033=""),"",IFERROR(VLOOKUP(SUBSTITUTE(SUBSTITUTE(H1033,"~","~~"),"*","~*"),إعدادات_الأنواع!$A$4:$E$40,5,FALSE()),0))</f>
        <v/>
      </c>
      <c r="N1033" s="47" t="str">
        <f>IF(OR(K1033="لم يدفع",K1033="تأمين فقط",K1033="اشتراك 300",B1033=""),"",IFERROR(VLOOKUP(SUBSTITUTE(SUBSTITUTE(H1033,"~","~~"),"*","~*"),إعدادات_الأنواع!$A$4:$F$40,6,FALSE()),0))</f>
        <v/>
      </c>
      <c r="O1033" s="55" t="str">
        <f t="shared" si="66"/>
        <v/>
      </c>
      <c r="P1033" s="48" t="str">
        <f t="shared" ca="1" si="67"/>
        <v/>
      </c>
      <c r="Q1033" s="52"/>
      <c r="R1033" s="49"/>
      <c r="S1033" s="50" t="str">
        <f>IF(B1033="","",COUNTA(التجديد!E1033:E1033))</f>
        <v/>
      </c>
      <c r="T1033" s="51" t="str">
        <f>IF(B1033="","",IFERROR(VLOOKUP(SUBSTITUTE(SUBSTITUTE(H1033,"~","~~"),"*","~*"),إعدادات_الأنواع!$A$4:$B$40,2,FALSE()),"?"))</f>
        <v/>
      </c>
    </row>
    <row r="1034" spans="1:20" ht="15" customHeight="1">
      <c r="A1034" s="20" t="str">
        <f>IF(B1034="","",IF(T1034="?","⚠️ نوع غير معرف",T1034&amp;TEXT(COUNTIFS($T$3:T1034,T1034),"000")))</f>
        <v/>
      </c>
      <c r="B1034" s="38"/>
      <c r="C1034" s="38"/>
      <c r="D1034" s="39"/>
      <c r="E1034" s="54"/>
      <c r="F1034" s="41" t="str">
        <f t="shared" ca="1" si="64"/>
        <v/>
      </c>
      <c r="G1034" s="42"/>
      <c r="H1034" s="37"/>
      <c r="I1034" s="43"/>
      <c r="J1034" s="44" t="str">
        <f t="shared" si="65"/>
        <v/>
      </c>
      <c r="K1034" s="45"/>
      <c r="L1034" s="46" t="str">
        <f>IF(OR(K1034="لم يدفع",B1034=""),"",IF(K1034="تأمين فقط",0,IF(K1034="اشتراك 300",300,IF(F1034&lt;14,IFERROR(VLOOKUP(SUBSTITUTE(SUBSTITUTE(H1034,"~","~~"),"*","~*"),إعدادات_الأنواع!$A$4:$D$40,3,FALSE()),0),IFERROR(VLOOKUP(SUBSTITUTE(SUBSTITUTE(H1034,"~","~~"),"*","~*"),إعدادات_الأنواع!$A$4:$D$40,4,FALSE()),0)))))</f>
        <v/>
      </c>
      <c r="M1034" s="47" t="str">
        <f>IF(OR(K1034="لم يدفع",B1034=""),"",IFERROR(VLOOKUP(SUBSTITUTE(SUBSTITUTE(H1034,"~","~~"),"*","~*"),إعدادات_الأنواع!$A$4:$E$40,5,FALSE()),0))</f>
        <v/>
      </c>
      <c r="N1034" s="47" t="str">
        <f>IF(OR(K1034="لم يدفع",K1034="تأمين فقط",K1034="اشتراك 300",B1034=""),"",IFERROR(VLOOKUP(SUBSTITUTE(SUBSTITUTE(H1034,"~","~~"),"*","~*"),إعدادات_الأنواع!$A$4:$F$40,6,FALSE()),0))</f>
        <v/>
      </c>
      <c r="O1034" s="55" t="str">
        <f t="shared" si="66"/>
        <v/>
      </c>
      <c r="P1034" s="48" t="str">
        <f t="shared" ca="1" si="67"/>
        <v/>
      </c>
      <c r="Q1034" s="52"/>
      <c r="R1034" s="49"/>
      <c r="S1034" s="50" t="str">
        <f>IF(B1034="","",COUNTA(التجديد!E1034:E1034))</f>
        <v/>
      </c>
      <c r="T1034" s="51" t="str">
        <f>IF(B1034="","",IFERROR(VLOOKUP(SUBSTITUTE(SUBSTITUTE(H1034,"~","~~"),"*","~*"),إعدادات_الأنواع!$A$4:$B$40,2,FALSE()),"?"))</f>
        <v/>
      </c>
    </row>
    <row r="1035" spans="1:20" ht="15" customHeight="1">
      <c r="A1035" s="20" t="str">
        <f>IF(B1035="","",IF(T1035="?","⚠️ نوع غير معرف",T1035&amp;TEXT(COUNTIFS($T$3:T1035,T1035),"000")))</f>
        <v/>
      </c>
      <c r="B1035" s="38"/>
      <c r="C1035" s="38"/>
      <c r="D1035" s="39"/>
      <c r="E1035" s="54"/>
      <c r="F1035" s="41" t="str">
        <f t="shared" ca="1" si="64"/>
        <v/>
      </c>
      <c r="G1035" s="42"/>
      <c r="H1035" s="37"/>
      <c r="I1035" s="43"/>
      <c r="J1035" s="44" t="str">
        <f t="shared" si="65"/>
        <v/>
      </c>
      <c r="K1035" s="45"/>
      <c r="L1035" s="46" t="str">
        <f>IF(OR(K1035="لم يدفع",B1035=""),"",IF(K1035="تأمين فقط",0,IF(K1035="اشتراك 300",300,IF(F1035&lt;14,IFERROR(VLOOKUP(SUBSTITUTE(SUBSTITUTE(H1035,"~","~~"),"*","~*"),إعدادات_الأنواع!$A$4:$D$40,3,FALSE()),0),IFERROR(VLOOKUP(SUBSTITUTE(SUBSTITUTE(H1035,"~","~~"),"*","~*"),إعدادات_الأنواع!$A$4:$D$40,4,FALSE()),0)))))</f>
        <v/>
      </c>
      <c r="M1035" s="47" t="str">
        <f>IF(OR(K1035="لم يدفع",B1035=""),"",IFERROR(VLOOKUP(SUBSTITUTE(SUBSTITUTE(H1035,"~","~~"),"*","~*"),إعدادات_الأنواع!$A$4:$E$40,5,FALSE()),0))</f>
        <v/>
      </c>
      <c r="N1035" s="47" t="str">
        <f>IF(OR(K1035="لم يدفع",K1035="تأمين فقط",K1035="اشتراك 300",B1035=""),"",IFERROR(VLOOKUP(SUBSTITUTE(SUBSTITUTE(H1035,"~","~~"),"*","~*"),إعدادات_الأنواع!$A$4:$F$40,6,FALSE()),0))</f>
        <v/>
      </c>
      <c r="O1035" s="55" t="str">
        <f t="shared" si="66"/>
        <v/>
      </c>
      <c r="P1035" s="48" t="str">
        <f t="shared" ca="1" si="67"/>
        <v/>
      </c>
      <c r="Q1035" s="52"/>
      <c r="R1035" s="49"/>
      <c r="S1035" s="50" t="str">
        <f>IF(B1035="","",COUNTA(التجديد!E1035:E1035))</f>
        <v/>
      </c>
      <c r="T1035" s="51" t="str">
        <f>IF(B1035="","",IFERROR(VLOOKUP(SUBSTITUTE(SUBSTITUTE(H1035,"~","~~"),"*","~*"),إعدادات_الأنواع!$A$4:$B$40,2,FALSE()),"?"))</f>
        <v/>
      </c>
    </row>
    <row r="1036" spans="1:20" ht="15" customHeight="1">
      <c r="A1036" s="20" t="str">
        <f>IF(B1036="","",IF(T1036="?","⚠️ نوع غير معرف",T1036&amp;TEXT(COUNTIFS($T$3:T1036,T1036),"000")))</f>
        <v/>
      </c>
      <c r="B1036" s="38"/>
      <c r="C1036" s="38"/>
      <c r="D1036" s="39"/>
      <c r="E1036" s="54"/>
      <c r="F1036" s="41" t="str">
        <f t="shared" ca="1" si="64"/>
        <v/>
      </c>
      <c r="G1036" s="42"/>
      <c r="H1036" s="37"/>
      <c r="I1036" s="43"/>
      <c r="J1036" s="44" t="str">
        <f t="shared" si="65"/>
        <v/>
      </c>
      <c r="K1036" s="45"/>
      <c r="L1036" s="46" t="str">
        <f>IF(OR(K1036="لم يدفع",B1036=""),"",IF(K1036="تأمين فقط",0,IF(K1036="اشتراك 300",300,IF(F1036&lt;14,IFERROR(VLOOKUP(SUBSTITUTE(SUBSTITUTE(H1036,"~","~~"),"*","~*"),إعدادات_الأنواع!$A$4:$D$40,3,FALSE()),0),IFERROR(VLOOKUP(SUBSTITUTE(SUBSTITUTE(H1036,"~","~~"),"*","~*"),إعدادات_الأنواع!$A$4:$D$40,4,FALSE()),0)))))</f>
        <v/>
      </c>
      <c r="M1036" s="47" t="str">
        <f>IF(OR(K1036="لم يدفع",B1036=""),"",IFERROR(VLOOKUP(SUBSTITUTE(SUBSTITUTE(H1036,"~","~~"),"*","~*"),إعدادات_الأنواع!$A$4:$E$40,5,FALSE()),0))</f>
        <v/>
      </c>
      <c r="N1036" s="47" t="str">
        <f>IF(OR(K1036="لم يدفع",K1036="تأمين فقط",K1036="اشتراك 300",B1036=""),"",IFERROR(VLOOKUP(SUBSTITUTE(SUBSTITUTE(H1036,"~","~~"),"*","~*"),إعدادات_الأنواع!$A$4:$F$40,6,FALSE()),0))</f>
        <v/>
      </c>
      <c r="O1036" s="55" t="str">
        <f t="shared" si="66"/>
        <v/>
      </c>
      <c r="P1036" s="48" t="str">
        <f t="shared" ca="1" si="67"/>
        <v/>
      </c>
      <c r="Q1036" s="52"/>
      <c r="R1036" s="49"/>
      <c r="S1036" s="50" t="str">
        <f>IF(B1036="","",COUNTA(التجديد!E1036:E1036))</f>
        <v/>
      </c>
      <c r="T1036" s="51" t="str">
        <f>IF(B1036="","",IFERROR(VLOOKUP(SUBSTITUTE(SUBSTITUTE(H1036,"~","~~"),"*","~*"),إعدادات_الأنواع!$A$4:$B$40,2,FALSE()),"?"))</f>
        <v/>
      </c>
    </row>
    <row r="1037" spans="1:20" ht="15" customHeight="1">
      <c r="A1037" s="20" t="str">
        <f>IF(B1037="","",IF(T1037="?","⚠️ نوع غير معرف",T1037&amp;TEXT(COUNTIFS($T$3:T1037,T1037),"000")))</f>
        <v/>
      </c>
      <c r="B1037" s="38"/>
      <c r="C1037" s="38"/>
      <c r="D1037" s="39"/>
      <c r="E1037" s="54"/>
      <c r="F1037" s="41" t="str">
        <f t="shared" ca="1" si="64"/>
        <v/>
      </c>
      <c r="G1037" s="42"/>
      <c r="H1037" s="37"/>
      <c r="I1037" s="43"/>
      <c r="J1037" s="44" t="str">
        <f t="shared" si="65"/>
        <v/>
      </c>
      <c r="K1037" s="45"/>
      <c r="L1037" s="46" t="str">
        <f>IF(OR(K1037="لم يدفع",B1037=""),"",IF(K1037="تأمين فقط",0,IF(K1037="اشتراك 300",300,IF(F1037&lt;14,IFERROR(VLOOKUP(SUBSTITUTE(SUBSTITUTE(H1037,"~","~~"),"*","~*"),إعدادات_الأنواع!$A$4:$D$40,3,FALSE()),0),IFERROR(VLOOKUP(SUBSTITUTE(SUBSTITUTE(H1037,"~","~~"),"*","~*"),إعدادات_الأنواع!$A$4:$D$40,4,FALSE()),0)))))</f>
        <v/>
      </c>
      <c r="M1037" s="47" t="str">
        <f>IF(OR(K1037="لم يدفع",B1037=""),"",IFERROR(VLOOKUP(SUBSTITUTE(SUBSTITUTE(H1037,"~","~~"),"*","~*"),إعدادات_الأنواع!$A$4:$E$40,5,FALSE()),0))</f>
        <v/>
      </c>
      <c r="N1037" s="47" t="str">
        <f>IF(OR(K1037="لم يدفع",K1037="تأمين فقط",K1037="اشتراك 300",B1037=""),"",IFERROR(VLOOKUP(SUBSTITUTE(SUBSTITUTE(H1037,"~","~~"),"*","~*"),إعدادات_الأنواع!$A$4:$F$40,6,FALSE()),0))</f>
        <v/>
      </c>
      <c r="O1037" s="55" t="str">
        <f t="shared" si="66"/>
        <v/>
      </c>
      <c r="P1037" s="48" t="str">
        <f t="shared" ca="1" si="67"/>
        <v/>
      </c>
      <c r="Q1037" s="52"/>
      <c r="R1037" s="49"/>
      <c r="S1037" s="50" t="str">
        <f>IF(B1037="","",COUNTA(التجديد!E1037:E1037))</f>
        <v/>
      </c>
      <c r="T1037" s="51" t="str">
        <f>IF(B1037="","",IFERROR(VLOOKUP(SUBSTITUTE(SUBSTITUTE(H1037,"~","~~"),"*","~*"),إعدادات_الأنواع!$A$4:$B$40,2,FALSE()),"?"))</f>
        <v/>
      </c>
    </row>
    <row r="1038" spans="1:20" ht="15" customHeight="1">
      <c r="A1038" s="20" t="str">
        <f>IF(B1038="","",IF(T1038="?","⚠️ نوع غير معرف",T1038&amp;TEXT(COUNTIFS($T$3:T1038,T1038),"000")))</f>
        <v/>
      </c>
      <c r="B1038" s="38"/>
      <c r="C1038" s="38"/>
      <c r="D1038" s="39"/>
      <c r="E1038" s="54"/>
      <c r="F1038" s="41" t="str">
        <f t="shared" ca="1" si="64"/>
        <v/>
      </c>
      <c r="G1038" s="42"/>
      <c r="H1038" s="37"/>
      <c r="I1038" s="43"/>
      <c r="J1038" s="44" t="str">
        <f t="shared" si="65"/>
        <v/>
      </c>
      <c r="K1038" s="45"/>
      <c r="L1038" s="46" t="str">
        <f>IF(OR(K1038="لم يدفع",B1038=""),"",IF(K1038="تأمين فقط",0,IF(K1038="اشتراك 300",300,IF(F1038&lt;14,IFERROR(VLOOKUP(SUBSTITUTE(SUBSTITUTE(H1038,"~","~~"),"*","~*"),إعدادات_الأنواع!$A$4:$D$40,3,FALSE()),0),IFERROR(VLOOKUP(SUBSTITUTE(SUBSTITUTE(H1038,"~","~~"),"*","~*"),إعدادات_الأنواع!$A$4:$D$40,4,FALSE()),0)))))</f>
        <v/>
      </c>
      <c r="M1038" s="47" t="str">
        <f>IF(OR(K1038="لم يدفع",B1038=""),"",IFERROR(VLOOKUP(SUBSTITUTE(SUBSTITUTE(H1038,"~","~~"),"*","~*"),إعدادات_الأنواع!$A$4:$E$40,5,FALSE()),0))</f>
        <v/>
      </c>
      <c r="N1038" s="47" t="str">
        <f>IF(OR(K1038="لم يدفع",K1038="تأمين فقط",K1038="اشتراك 300",B1038=""),"",IFERROR(VLOOKUP(SUBSTITUTE(SUBSTITUTE(H1038,"~","~~"),"*","~*"),إعدادات_الأنواع!$A$4:$F$40,6,FALSE()),0))</f>
        <v/>
      </c>
      <c r="O1038" s="55" t="str">
        <f t="shared" si="66"/>
        <v/>
      </c>
      <c r="P1038" s="48" t="str">
        <f t="shared" ca="1" si="67"/>
        <v/>
      </c>
      <c r="Q1038" s="52"/>
      <c r="R1038" s="49"/>
      <c r="S1038" s="50" t="str">
        <f>IF(B1038="","",COUNTA(التجديد!E1038:E1038))</f>
        <v/>
      </c>
      <c r="T1038" s="51" t="str">
        <f>IF(B1038="","",IFERROR(VLOOKUP(SUBSTITUTE(SUBSTITUTE(H1038,"~","~~"),"*","~*"),إعدادات_الأنواع!$A$4:$B$40,2,FALSE()),"?"))</f>
        <v/>
      </c>
    </row>
    <row r="1039" spans="1:20" ht="15" customHeight="1">
      <c r="A1039" s="20" t="str">
        <f>IF(B1039="","",IF(T1039="?","⚠️ نوع غير معرف",T1039&amp;TEXT(COUNTIFS($T$3:T1039,T1039),"000")))</f>
        <v/>
      </c>
      <c r="B1039" s="38"/>
      <c r="C1039" s="38"/>
      <c r="D1039" s="39"/>
      <c r="E1039" s="54"/>
      <c r="F1039" s="41" t="str">
        <f t="shared" ca="1" si="64"/>
        <v/>
      </c>
      <c r="G1039" s="42"/>
      <c r="H1039" s="37"/>
      <c r="I1039" s="43"/>
      <c r="J1039" s="44" t="str">
        <f t="shared" si="65"/>
        <v/>
      </c>
      <c r="K1039" s="45"/>
      <c r="L1039" s="46" t="str">
        <f>IF(OR(K1039="لم يدفع",B1039=""),"",IF(K1039="تأمين فقط",0,IF(K1039="اشتراك 300",300,IF(F1039&lt;14,IFERROR(VLOOKUP(SUBSTITUTE(SUBSTITUTE(H1039,"~","~~"),"*","~*"),إعدادات_الأنواع!$A$4:$D$40,3,FALSE()),0),IFERROR(VLOOKUP(SUBSTITUTE(SUBSTITUTE(H1039,"~","~~"),"*","~*"),إعدادات_الأنواع!$A$4:$D$40,4,FALSE()),0)))))</f>
        <v/>
      </c>
      <c r="M1039" s="47" t="str">
        <f>IF(OR(K1039="لم يدفع",B1039=""),"",IFERROR(VLOOKUP(SUBSTITUTE(SUBSTITUTE(H1039,"~","~~"),"*","~*"),إعدادات_الأنواع!$A$4:$E$40,5,FALSE()),0))</f>
        <v/>
      </c>
      <c r="N1039" s="47" t="str">
        <f>IF(OR(K1039="لم يدفع",K1039="تأمين فقط",K1039="اشتراك 300",B1039=""),"",IFERROR(VLOOKUP(SUBSTITUTE(SUBSTITUTE(H1039,"~","~~"),"*","~*"),إعدادات_الأنواع!$A$4:$F$40,6,FALSE()),0))</f>
        <v/>
      </c>
      <c r="O1039" s="55" t="str">
        <f t="shared" si="66"/>
        <v/>
      </c>
      <c r="P1039" s="48" t="str">
        <f t="shared" ca="1" si="67"/>
        <v/>
      </c>
      <c r="Q1039" s="52"/>
      <c r="R1039" s="49"/>
      <c r="S1039" s="50" t="str">
        <f>IF(B1039="","",COUNTA(التجديد!E1039:E1039))</f>
        <v/>
      </c>
      <c r="T1039" s="51" t="str">
        <f>IF(B1039="","",IFERROR(VLOOKUP(SUBSTITUTE(SUBSTITUTE(H1039,"~","~~"),"*","~*"),إعدادات_الأنواع!$A$4:$B$40,2,FALSE()),"?"))</f>
        <v/>
      </c>
    </row>
    <row r="1040" spans="1:20" ht="15" customHeight="1">
      <c r="A1040" s="20" t="str">
        <f>IF(B1040="","",IF(T1040="?","⚠️ نوع غير معرف",T1040&amp;TEXT(COUNTIFS($T$3:T1040,T1040),"000")))</f>
        <v/>
      </c>
      <c r="B1040" s="38"/>
      <c r="C1040" s="38"/>
      <c r="D1040" s="39"/>
      <c r="E1040" s="54"/>
      <c r="F1040" s="41" t="str">
        <f t="shared" ca="1" si="64"/>
        <v/>
      </c>
      <c r="G1040" s="42"/>
      <c r="H1040" s="37"/>
      <c r="I1040" s="43"/>
      <c r="J1040" s="44" t="str">
        <f t="shared" si="65"/>
        <v/>
      </c>
      <c r="K1040" s="45"/>
      <c r="L1040" s="46" t="str">
        <f>IF(OR(K1040="لم يدفع",B1040=""),"",IF(K1040="تأمين فقط",0,IF(K1040="اشتراك 300",300,IF(F1040&lt;14,IFERROR(VLOOKUP(SUBSTITUTE(SUBSTITUTE(H1040,"~","~~"),"*","~*"),إعدادات_الأنواع!$A$4:$D$40,3,FALSE()),0),IFERROR(VLOOKUP(SUBSTITUTE(SUBSTITUTE(H1040,"~","~~"),"*","~*"),إعدادات_الأنواع!$A$4:$D$40,4,FALSE()),0)))))</f>
        <v/>
      </c>
      <c r="M1040" s="47" t="str">
        <f>IF(OR(K1040="لم يدفع",B1040=""),"",IFERROR(VLOOKUP(SUBSTITUTE(SUBSTITUTE(H1040,"~","~~"),"*","~*"),إعدادات_الأنواع!$A$4:$E$40,5,FALSE()),0))</f>
        <v/>
      </c>
      <c r="N1040" s="47" t="str">
        <f>IF(OR(K1040="لم يدفع",K1040="تأمين فقط",K1040="اشتراك 300",B1040=""),"",IFERROR(VLOOKUP(SUBSTITUTE(SUBSTITUTE(H1040,"~","~~"),"*","~*"),إعدادات_الأنواع!$A$4:$F$40,6,FALSE()),0))</f>
        <v/>
      </c>
      <c r="O1040" s="55" t="str">
        <f t="shared" si="66"/>
        <v/>
      </c>
      <c r="P1040" s="48" t="str">
        <f t="shared" ca="1" si="67"/>
        <v/>
      </c>
      <c r="Q1040" s="52"/>
      <c r="R1040" s="49"/>
      <c r="S1040" s="50" t="str">
        <f>IF(B1040="","",COUNTA(التجديد!E1040:E1040))</f>
        <v/>
      </c>
      <c r="T1040" s="51" t="str">
        <f>IF(B1040="","",IFERROR(VLOOKUP(SUBSTITUTE(SUBSTITUTE(H1040,"~","~~"),"*","~*"),إعدادات_الأنواع!$A$4:$B$40,2,FALSE()),"?"))</f>
        <v/>
      </c>
    </row>
    <row r="1041" spans="1:20" ht="15" customHeight="1">
      <c r="A1041" s="20" t="str">
        <f>IF(B1041="","",IF(T1041="?","⚠️ نوع غير معرف",T1041&amp;TEXT(COUNTIFS($T$3:T1041,T1041),"000")))</f>
        <v/>
      </c>
      <c r="B1041" s="38"/>
      <c r="C1041" s="38"/>
      <c r="D1041" s="39"/>
      <c r="E1041" s="54"/>
      <c r="F1041" s="41" t="str">
        <f t="shared" ca="1" si="64"/>
        <v/>
      </c>
      <c r="G1041" s="42"/>
      <c r="H1041" s="37"/>
      <c r="I1041" s="43"/>
      <c r="J1041" s="44" t="str">
        <f t="shared" si="65"/>
        <v/>
      </c>
      <c r="K1041" s="45"/>
      <c r="L1041" s="46" t="str">
        <f>IF(OR(K1041="لم يدفع",B1041=""),"",IF(K1041="تأمين فقط",0,IF(K1041="اشتراك 300",300,IF(F1041&lt;14,IFERROR(VLOOKUP(SUBSTITUTE(SUBSTITUTE(H1041,"~","~~"),"*","~*"),إعدادات_الأنواع!$A$4:$D$40,3,FALSE()),0),IFERROR(VLOOKUP(SUBSTITUTE(SUBSTITUTE(H1041,"~","~~"),"*","~*"),إعدادات_الأنواع!$A$4:$D$40,4,FALSE()),0)))))</f>
        <v/>
      </c>
      <c r="M1041" s="47" t="str">
        <f>IF(OR(K1041="لم يدفع",B1041=""),"",IFERROR(VLOOKUP(SUBSTITUTE(SUBSTITUTE(H1041,"~","~~"),"*","~*"),إعدادات_الأنواع!$A$4:$E$40,5,FALSE()),0))</f>
        <v/>
      </c>
      <c r="N1041" s="47" t="str">
        <f>IF(OR(K1041="لم يدفع",K1041="تأمين فقط",K1041="اشتراك 300",B1041=""),"",IFERROR(VLOOKUP(SUBSTITUTE(SUBSTITUTE(H1041,"~","~~"),"*","~*"),إعدادات_الأنواع!$A$4:$F$40,6,FALSE()),0))</f>
        <v/>
      </c>
      <c r="O1041" s="55" t="str">
        <f t="shared" si="66"/>
        <v/>
      </c>
      <c r="P1041" s="48" t="str">
        <f t="shared" ca="1" si="67"/>
        <v/>
      </c>
      <c r="Q1041" s="52"/>
      <c r="R1041" s="49"/>
      <c r="S1041" s="50" t="str">
        <f>IF(B1041="","",COUNTA(التجديد!E1041:E1041))</f>
        <v/>
      </c>
      <c r="T1041" s="51" t="str">
        <f>IF(B1041="","",IFERROR(VLOOKUP(SUBSTITUTE(SUBSTITUTE(H1041,"~","~~"),"*","~*"),إعدادات_الأنواع!$A$4:$B$40,2,FALSE()),"?"))</f>
        <v/>
      </c>
    </row>
    <row r="1042" spans="1:20" ht="15" customHeight="1">
      <c r="A1042" s="20" t="str">
        <f>IF(B1042="","",IF(T1042="?","⚠️ نوع غير معرف",T1042&amp;TEXT(COUNTIFS($T$3:T1042,T1042),"000")))</f>
        <v/>
      </c>
      <c r="B1042" s="38"/>
      <c r="C1042" s="38"/>
      <c r="D1042" s="39"/>
      <c r="E1042" s="54"/>
      <c r="F1042" s="41" t="str">
        <f t="shared" ca="1" si="64"/>
        <v/>
      </c>
      <c r="G1042" s="42"/>
      <c r="H1042" s="37"/>
      <c r="I1042" s="43"/>
      <c r="J1042" s="44" t="str">
        <f t="shared" si="65"/>
        <v/>
      </c>
      <c r="K1042" s="45"/>
      <c r="L1042" s="46" t="str">
        <f>IF(OR(K1042="لم يدفع",B1042=""),"",IF(K1042="تأمين فقط",0,IF(K1042="اشتراك 300",300,IF(F1042&lt;14,IFERROR(VLOOKUP(SUBSTITUTE(SUBSTITUTE(H1042,"~","~~"),"*","~*"),إعدادات_الأنواع!$A$4:$D$40,3,FALSE()),0),IFERROR(VLOOKUP(SUBSTITUTE(SUBSTITUTE(H1042,"~","~~"),"*","~*"),إعدادات_الأنواع!$A$4:$D$40,4,FALSE()),0)))))</f>
        <v/>
      </c>
      <c r="M1042" s="47" t="str">
        <f>IF(OR(K1042="لم يدفع",B1042=""),"",IFERROR(VLOOKUP(SUBSTITUTE(SUBSTITUTE(H1042,"~","~~"),"*","~*"),إعدادات_الأنواع!$A$4:$E$40,5,FALSE()),0))</f>
        <v/>
      </c>
      <c r="N1042" s="47" t="str">
        <f>IF(OR(K1042="لم يدفع",K1042="تأمين فقط",K1042="اشتراك 300",B1042=""),"",IFERROR(VLOOKUP(SUBSTITUTE(SUBSTITUTE(H1042,"~","~~"),"*","~*"),إعدادات_الأنواع!$A$4:$F$40,6,FALSE()),0))</f>
        <v/>
      </c>
      <c r="O1042" s="55" t="str">
        <f t="shared" si="66"/>
        <v/>
      </c>
      <c r="P1042" s="48" t="str">
        <f t="shared" ca="1" si="67"/>
        <v/>
      </c>
      <c r="Q1042" s="52"/>
      <c r="R1042" s="49"/>
      <c r="S1042" s="50" t="str">
        <f>IF(B1042="","",COUNTA(التجديد!E1042:E1042))</f>
        <v/>
      </c>
      <c r="T1042" s="51" t="str">
        <f>IF(B1042="","",IFERROR(VLOOKUP(SUBSTITUTE(SUBSTITUTE(H1042,"~","~~"),"*","~*"),إعدادات_الأنواع!$A$4:$B$40,2,FALSE()),"?"))</f>
        <v/>
      </c>
    </row>
    <row r="1043" spans="1:20" ht="15" customHeight="1">
      <c r="A1043" s="20" t="str">
        <f>IF(B1043="","",IF(T1043="?","⚠️ نوع غير معرف",T1043&amp;TEXT(COUNTIFS($T$3:T1043,T1043),"000")))</f>
        <v/>
      </c>
      <c r="B1043" s="38"/>
      <c r="C1043" s="38"/>
      <c r="D1043" s="39"/>
      <c r="E1043" s="54"/>
      <c r="F1043" s="41" t="str">
        <f t="shared" ca="1" si="64"/>
        <v/>
      </c>
      <c r="G1043" s="42"/>
      <c r="H1043" s="37"/>
      <c r="I1043" s="43"/>
      <c r="J1043" s="44" t="str">
        <f t="shared" si="65"/>
        <v/>
      </c>
      <c r="K1043" s="45"/>
      <c r="L1043" s="46" t="str">
        <f>IF(OR(K1043="لم يدفع",B1043=""),"",IF(K1043="تأمين فقط",0,IF(K1043="اشتراك 300",300,IF(F1043&lt;14,IFERROR(VLOOKUP(SUBSTITUTE(SUBSTITUTE(H1043,"~","~~"),"*","~*"),إعدادات_الأنواع!$A$4:$D$40,3,FALSE()),0),IFERROR(VLOOKUP(SUBSTITUTE(SUBSTITUTE(H1043,"~","~~"),"*","~*"),إعدادات_الأنواع!$A$4:$D$40,4,FALSE()),0)))))</f>
        <v/>
      </c>
      <c r="M1043" s="47" t="str">
        <f>IF(OR(K1043="لم يدفع",B1043=""),"",IFERROR(VLOOKUP(SUBSTITUTE(SUBSTITUTE(H1043,"~","~~"),"*","~*"),إعدادات_الأنواع!$A$4:$E$40,5,FALSE()),0))</f>
        <v/>
      </c>
      <c r="N1043" s="47" t="str">
        <f>IF(OR(K1043="لم يدفع",K1043="تأمين فقط",K1043="اشتراك 300",B1043=""),"",IFERROR(VLOOKUP(SUBSTITUTE(SUBSTITUTE(H1043,"~","~~"),"*","~*"),إعدادات_الأنواع!$A$4:$F$40,6,FALSE()),0))</f>
        <v/>
      </c>
      <c r="O1043" s="55" t="str">
        <f t="shared" si="66"/>
        <v/>
      </c>
      <c r="P1043" s="48" t="str">
        <f t="shared" ca="1" si="67"/>
        <v/>
      </c>
      <c r="Q1043" s="52"/>
      <c r="R1043" s="49"/>
      <c r="S1043" s="50" t="str">
        <f>IF(B1043="","",COUNTA(التجديد!E1043:E1043))</f>
        <v/>
      </c>
      <c r="T1043" s="51" t="str">
        <f>IF(B1043="","",IFERROR(VLOOKUP(SUBSTITUTE(SUBSTITUTE(H1043,"~","~~"),"*","~*"),إعدادات_الأنواع!$A$4:$B$40,2,FALSE()),"?"))</f>
        <v/>
      </c>
    </row>
    <row r="1044" spans="1:20" ht="15" customHeight="1">
      <c r="A1044" s="20" t="str">
        <f>IF(B1044="","",IF(T1044="?","⚠️ نوع غير معرف",T1044&amp;TEXT(COUNTIFS($T$3:T1044,T1044),"000")))</f>
        <v/>
      </c>
      <c r="B1044" s="38"/>
      <c r="C1044" s="38"/>
      <c r="D1044" s="39"/>
      <c r="E1044" s="54"/>
      <c r="F1044" s="41" t="str">
        <f t="shared" ca="1" si="64"/>
        <v/>
      </c>
      <c r="G1044" s="42"/>
      <c r="H1044" s="37"/>
      <c r="I1044" s="43"/>
      <c r="J1044" s="44" t="str">
        <f t="shared" si="65"/>
        <v/>
      </c>
      <c r="K1044" s="45"/>
      <c r="L1044" s="46" t="str">
        <f>IF(OR(K1044="لم يدفع",B1044=""),"",IF(K1044="تأمين فقط",0,IF(K1044="اشتراك 300",300,IF(F1044&lt;14,IFERROR(VLOOKUP(SUBSTITUTE(SUBSTITUTE(H1044,"~","~~"),"*","~*"),إعدادات_الأنواع!$A$4:$D$40,3,FALSE()),0),IFERROR(VLOOKUP(SUBSTITUTE(SUBSTITUTE(H1044,"~","~~"),"*","~*"),إعدادات_الأنواع!$A$4:$D$40,4,FALSE()),0)))))</f>
        <v/>
      </c>
      <c r="M1044" s="47" t="str">
        <f>IF(OR(K1044="لم يدفع",B1044=""),"",IFERROR(VLOOKUP(SUBSTITUTE(SUBSTITUTE(H1044,"~","~~"),"*","~*"),إعدادات_الأنواع!$A$4:$E$40,5,FALSE()),0))</f>
        <v/>
      </c>
      <c r="N1044" s="47" t="str">
        <f>IF(OR(K1044="لم يدفع",K1044="تأمين فقط",K1044="اشتراك 300",B1044=""),"",IFERROR(VLOOKUP(SUBSTITUTE(SUBSTITUTE(H1044,"~","~~"),"*","~*"),إعدادات_الأنواع!$A$4:$F$40,6,FALSE()),0))</f>
        <v/>
      </c>
      <c r="O1044" s="55" t="str">
        <f t="shared" si="66"/>
        <v/>
      </c>
      <c r="P1044" s="48" t="str">
        <f t="shared" ca="1" si="67"/>
        <v/>
      </c>
      <c r="Q1044" s="52"/>
      <c r="R1044" s="49"/>
      <c r="S1044" s="50" t="str">
        <f>IF(B1044="","",COUNTA(التجديد!E1044:E1044))</f>
        <v/>
      </c>
      <c r="T1044" s="51" t="str">
        <f>IF(B1044="","",IFERROR(VLOOKUP(SUBSTITUTE(SUBSTITUTE(H1044,"~","~~"),"*","~*"),إعدادات_الأنواع!$A$4:$B$40,2,FALSE()),"?"))</f>
        <v/>
      </c>
    </row>
    <row r="1045" spans="1:20" ht="15" customHeight="1">
      <c r="A1045" s="20" t="str">
        <f>IF(B1045="","",IF(T1045="?","⚠️ نوع غير معرف",T1045&amp;TEXT(COUNTIFS($T$3:T1045,T1045),"000")))</f>
        <v/>
      </c>
      <c r="B1045" s="38"/>
      <c r="C1045" s="38"/>
      <c r="D1045" s="39"/>
      <c r="E1045" s="54"/>
      <c r="F1045" s="41" t="str">
        <f t="shared" ca="1" si="64"/>
        <v/>
      </c>
      <c r="G1045" s="42"/>
      <c r="H1045" s="37"/>
      <c r="I1045" s="43"/>
      <c r="J1045" s="44" t="str">
        <f t="shared" si="65"/>
        <v/>
      </c>
      <c r="K1045" s="45"/>
      <c r="L1045" s="46" t="str">
        <f>IF(OR(K1045="لم يدفع",B1045=""),"",IF(K1045="تأمين فقط",0,IF(K1045="اشتراك 300",300,IF(F1045&lt;14,IFERROR(VLOOKUP(SUBSTITUTE(SUBSTITUTE(H1045,"~","~~"),"*","~*"),إعدادات_الأنواع!$A$4:$D$40,3,FALSE()),0),IFERROR(VLOOKUP(SUBSTITUTE(SUBSTITUTE(H1045,"~","~~"),"*","~*"),إعدادات_الأنواع!$A$4:$D$40,4,FALSE()),0)))))</f>
        <v/>
      </c>
      <c r="M1045" s="47" t="str">
        <f>IF(OR(K1045="لم يدفع",B1045=""),"",IFERROR(VLOOKUP(SUBSTITUTE(SUBSTITUTE(H1045,"~","~~"),"*","~*"),إعدادات_الأنواع!$A$4:$E$40,5,FALSE()),0))</f>
        <v/>
      </c>
      <c r="N1045" s="47" t="str">
        <f>IF(OR(K1045="لم يدفع",K1045="تأمين فقط",K1045="اشتراك 300",B1045=""),"",IFERROR(VLOOKUP(SUBSTITUTE(SUBSTITUTE(H1045,"~","~~"),"*","~*"),إعدادات_الأنواع!$A$4:$F$40,6,FALSE()),0))</f>
        <v/>
      </c>
      <c r="O1045" s="55" t="str">
        <f t="shared" si="66"/>
        <v/>
      </c>
      <c r="P1045" s="48" t="str">
        <f t="shared" ca="1" si="67"/>
        <v/>
      </c>
      <c r="Q1045" s="52"/>
      <c r="R1045" s="49"/>
      <c r="S1045" s="50" t="str">
        <f>IF(B1045="","",COUNTA(التجديد!E1045:E1045))</f>
        <v/>
      </c>
      <c r="T1045" s="51" t="str">
        <f>IF(B1045="","",IFERROR(VLOOKUP(SUBSTITUTE(SUBSTITUTE(H1045,"~","~~"),"*","~*"),إعدادات_الأنواع!$A$4:$B$40,2,FALSE()),"?"))</f>
        <v/>
      </c>
    </row>
    <row r="1046" spans="1:20" ht="15" customHeight="1">
      <c r="A1046" s="20" t="str">
        <f>IF(B1046="","",IF(T1046="?","⚠️ نوع غير معرف",T1046&amp;TEXT(COUNTIFS($T$3:T1046,T1046),"000")))</f>
        <v/>
      </c>
      <c r="B1046" s="38"/>
      <c r="C1046" s="38"/>
      <c r="D1046" s="39"/>
      <c r="E1046" s="54"/>
      <c r="F1046" s="41" t="str">
        <f t="shared" ca="1" si="64"/>
        <v/>
      </c>
      <c r="G1046" s="42"/>
      <c r="H1046" s="37"/>
      <c r="I1046" s="43"/>
      <c r="J1046" s="44" t="str">
        <f t="shared" si="65"/>
        <v/>
      </c>
      <c r="K1046" s="45"/>
      <c r="L1046" s="46" t="str">
        <f>IF(OR(K1046="لم يدفع",B1046=""),"",IF(K1046="تأمين فقط",0,IF(K1046="اشتراك 300",300,IF(F1046&lt;14,IFERROR(VLOOKUP(SUBSTITUTE(SUBSTITUTE(H1046,"~","~~"),"*","~*"),إعدادات_الأنواع!$A$4:$D$40,3,FALSE()),0),IFERROR(VLOOKUP(SUBSTITUTE(SUBSTITUTE(H1046,"~","~~"),"*","~*"),إعدادات_الأنواع!$A$4:$D$40,4,FALSE()),0)))))</f>
        <v/>
      </c>
      <c r="M1046" s="47" t="str">
        <f>IF(OR(K1046="لم يدفع",B1046=""),"",IFERROR(VLOOKUP(SUBSTITUTE(SUBSTITUTE(H1046,"~","~~"),"*","~*"),إعدادات_الأنواع!$A$4:$E$40,5,FALSE()),0))</f>
        <v/>
      </c>
      <c r="N1046" s="47" t="str">
        <f>IF(OR(K1046="لم يدفع",K1046="تأمين فقط",K1046="اشتراك 300",B1046=""),"",IFERROR(VLOOKUP(SUBSTITUTE(SUBSTITUTE(H1046,"~","~~"),"*","~*"),إعدادات_الأنواع!$A$4:$F$40,6,FALSE()),0))</f>
        <v/>
      </c>
      <c r="O1046" s="55" t="str">
        <f t="shared" si="66"/>
        <v/>
      </c>
      <c r="P1046" s="48" t="str">
        <f t="shared" ca="1" si="67"/>
        <v/>
      </c>
      <c r="Q1046" s="52"/>
      <c r="R1046" s="49"/>
      <c r="S1046" s="50" t="str">
        <f>IF(B1046="","",COUNTA(التجديد!E1046:E1046))</f>
        <v/>
      </c>
      <c r="T1046" s="51" t="str">
        <f>IF(B1046="","",IFERROR(VLOOKUP(SUBSTITUTE(SUBSTITUTE(H1046,"~","~~"),"*","~*"),إعدادات_الأنواع!$A$4:$B$40,2,FALSE()),"?"))</f>
        <v/>
      </c>
    </row>
    <row r="1047" spans="1:20" ht="15" customHeight="1">
      <c r="A1047" s="20" t="str">
        <f>IF(B1047="","",IF(T1047="?","⚠️ نوع غير معرف",T1047&amp;TEXT(COUNTIFS($T$3:T1047,T1047),"000")))</f>
        <v/>
      </c>
      <c r="B1047" s="38"/>
      <c r="C1047" s="38"/>
      <c r="D1047" s="39"/>
      <c r="E1047" s="54"/>
      <c r="F1047" s="41" t="str">
        <f t="shared" ca="1" si="64"/>
        <v/>
      </c>
      <c r="G1047" s="42"/>
      <c r="H1047" s="37"/>
      <c r="I1047" s="43"/>
      <c r="J1047" s="44" t="str">
        <f t="shared" si="65"/>
        <v/>
      </c>
      <c r="K1047" s="45"/>
      <c r="L1047" s="46" t="str">
        <f>IF(OR(K1047="لم يدفع",B1047=""),"",IF(K1047="تأمين فقط",0,IF(K1047="اشتراك 300",300,IF(F1047&lt;14,IFERROR(VLOOKUP(SUBSTITUTE(SUBSTITUTE(H1047,"~","~~"),"*","~*"),إعدادات_الأنواع!$A$4:$D$40,3,FALSE()),0),IFERROR(VLOOKUP(SUBSTITUTE(SUBSTITUTE(H1047,"~","~~"),"*","~*"),إعدادات_الأنواع!$A$4:$D$40,4,FALSE()),0)))))</f>
        <v/>
      </c>
      <c r="M1047" s="47" t="str">
        <f>IF(OR(K1047="لم يدفع",B1047=""),"",IFERROR(VLOOKUP(SUBSTITUTE(SUBSTITUTE(H1047,"~","~~"),"*","~*"),إعدادات_الأنواع!$A$4:$E$40,5,FALSE()),0))</f>
        <v/>
      </c>
      <c r="N1047" s="47" t="str">
        <f>IF(OR(K1047="لم يدفع",K1047="تأمين فقط",K1047="اشتراك 300",B1047=""),"",IFERROR(VLOOKUP(SUBSTITUTE(SUBSTITUTE(H1047,"~","~~"),"*","~*"),إعدادات_الأنواع!$A$4:$F$40,6,FALSE()),0))</f>
        <v/>
      </c>
      <c r="O1047" s="55" t="str">
        <f t="shared" si="66"/>
        <v/>
      </c>
      <c r="P1047" s="48" t="str">
        <f t="shared" ca="1" si="67"/>
        <v/>
      </c>
      <c r="Q1047" s="52"/>
      <c r="R1047" s="49"/>
      <c r="S1047" s="50" t="str">
        <f>IF(B1047="","",COUNTA(التجديد!E1047:E1047))</f>
        <v/>
      </c>
      <c r="T1047" s="51" t="str">
        <f>IF(B1047="","",IFERROR(VLOOKUP(SUBSTITUTE(SUBSTITUTE(H1047,"~","~~"),"*","~*"),إعدادات_الأنواع!$A$4:$B$40,2,FALSE()),"?"))</f>
        <v/>
      </c>
    </row>
    <row r="1048" spans="1:20" ht="15" customHeight="1">
      <c r="A1048" s="20" t="str">
        <f>IF(B1048="","",IF(T1048="?","⚠️ نوع غير معرف",T1048&amp;TEXT(COUNTIFS($T$3:T1048,T1048),"000")))</f>
        <v/>
      </c>
      <c r="B1048" s="38"/>
      <c r="C1048" s="38"/>
      <c r="D1048" s="39"/>
      <c r="E1048" s="54"/>
      <c r="F1048" s="41" t="str">
        <f t="shared" ca="1" si="64"/>
        <v/>
      </c>
      <c r="G1048" s="42"/>
      <c r="H1048" s="37"/>
      <c r="I1048" s="43"/>
      <c r="J1048" s="44" t="str">
        <f t="shared" si="65"/>
        <v/>
      </c>
      <c r="K1048" s="45"/>
      <c r="L1048" s="46" t="str">
        <f>IF(OR(K1048="لم يدفع",B1048=""),"",IF(K1048="تأمين فقط",0,IF(K1048="اشتراك 300",300,IF(F1048&lt;14,IFERROR(VLOOKUP(SUBSTITUTE(SUBSTITUTE(H1048,"~","~~"),"*","~*"),إعدادات_الأنواع!$A$4:$D$40,3,FALSE()),0),IFERROR(VLOOKUP(SUBSTITUTE(SUBSTITUTE(H1048,"~","~~"),"*","~*"),إعدادات_الأنواع!$A$4:$D$40,4,FALSE()),0)))))</f>
        <v/>
      </c>
      <c r="M1048" s="47" t="str">
        <f>IF(OR(K1048="لم يدفع",B1048=""),"",IFERROR(VLOOKUP(SUBSTITUTE(SUBSTITUTE(H1048,"~","~~"),"*","~*"),إعدادات_الأنواع!$A$4:$E$40,5,FALSE()),0))</f>
        <v/>
      </c>
      <c r="N1048" s="47" t="str">
        <f>IF(OR(K1048="لم يدفع",K1048="تأمين فقط",K1048="اشتراك 300",B1048=""),"",IFERROR(VLOOKUP(SUBSTITUTE(SUBSTITUTE(H1048,"~","~~"),"*","~*"),إعدادات_الأنواع!$A$4:$F$40,6,FALSE()),0))</f>
        <v/>
      </c>
      <c r="O1048" s="55" t="str">
        <f t="shared" si="66"/>
        <v/>
      </c>
      <c r="P1048" s="48" t="str">
        <f t="shared" ca="1" si="67"/>
        <v/>
      </c>
      <c r="Q1048" s="52"/>
      <c r="R1048" s="49"/>
      <c r="S1048" s="50" t="str">
        <f>IF(B1048="","",COUNTA(التجديد!E1048:E1048))</f>
        <v/>
      </c>
      <c r="T1048" s="51" t="str">
        <f>IF(B1048="","",IFERROR(VLOOKUP(SUBSTITUTE(SUBSTITUTE(H1048,"~","~~"),"*","~*"),إعدادات_الأنواع!$A$4:$B$40,2,FALSE()),"?"))</f>
        <v/>
      </c>
    </row>
    <row r="1049" spans="1:20" ht="15" customHeight="1">
      <c r="A1049" s="20" t="str">
        <f>IF(B1049="","",IF(T1049="?","⚠️ نوع غير معرف",T1049&amp;TEXT(COUNTIFS($T$3:T1049,T1049),"000")))</f>
        <v/>
      </c>
      <c r="B1049" s="38"/>
      <c r="C1049" s="38"/>
      <c r="D1049" s="39"/>
      <c r="E1049" s="54"/>
      <c r="F1049" s="41" t="str">
        <f t="shared" ca="1" si="64"/>
        <v/>
      </c>
      <c r="G1049" s="42"/>
      <c r="H1049" s="37"/>
      <c r="I1049" s="43"/>
      <c r="J1049" s="44" t="str">
        <f t="shared" si="65"/>
        <v/>
      </c>
      <c r="K1049" s="45"/>
      <c r="L1049" s="46" t="str">
        <f>IF(OR(K1049="لم يدفع",B1049=""),"",IF(K1049="تأمين فقط",0,IF(K1049="اشتراك 300",300,IF(F1049&lt;14,IFERROR(VLOOKUP(SUBSTITUTE(SUBSTITUTE(H1049,"~","~~"),"*","~*"),إعدادات_الأنواع!$A$4:$D$40,3,FALSE()),0),IFERROR(VLOOKUP(SUBSTITUTE(SUBSTITUTE(H1049,"~","~~"),"*","~*"),إعدادات_الأنواع!$A$4:$D$40,4,FALSE()),0)))))</f>
        <v/>
      </c>
      <c r="M1049" s="47" t="str">
        <f>IF(OR(K1049="لم يدفع",B1049=""),"",IFERROR(VLOOKUP(SUBSTITUTE(SUBSTITUTE(H1049,"~","~~"),"*","~*"),إعدادات_الأنواع!$A$4:$E$40,5,FALSE()),0))</f>
        <v/>
      </c>
      <c r="N1049" s="47" t="str">
        <f>IF(OR(K1049="لم يدفع",K1049="تأمين فقط",K1049="اشتراك 300",B1049=""),"",IFERROR(VLOOKUP(SUBSTITUTE(SUBSTITUTE(H1049,"~","~~"),"*","~*"),إعدادات_الأنواع!$A$4:$F$40,6,FALSE()),0))</f>
        <v/>
      </c>
      <c r="O1049" s="55" t="str">
        <f t="shared" si="66"/>
        <v/>
      </c>
      <c r="P1049" s="48" t="str">
        <f t="shared" ca="1" si="67"/>
        <v/>
      </c>
      <c r="Q1049" s="52"/>
      <c r="R1049" s="49"/>
      <c r="S1049" s="50" t="str">
        <f>IF(B1049="","",COUNTA(التجديد!E1049:E1049))</f>
        <v/>
      </c>
      <c r="T1049" s="51" t="str">
        <f>IF(B1049="","",IFERROR(VLOOKUP(SUBSTITUTE(SUBSTITUTE(H1049,"~","~~"),"*","~*"),إعدادات_الأنواع!$A$4:$B$40,2,FALSE()),"?"))</f>
        <v/>
      </c>
    </row>
    <row r="1050" spans="1:20" ht="15" customHeight="1">
      <c r="A1050" s="20" t="str">
        <f>IF(B1050="","",IF(T1050="?","⚠️ نوع غير معرف",T1050&amp;TEXT(COUNTIFS($T$3:T1050,T1050),"000")))</f>
        <v/>
      </c>
      <c r="B1050" s="38"/>
      <c r="C1050" s="38"/>
      <c r="D1050" s="39"/>
      <c r="E1050" s="54"/>
      <c r="F1050" s="41" t="str">
        <f t="shared" ca="1" si="64"/>
        <v/>
      </c>
      <c r="G1050" s="42"/>
      <c r="H1050" s="37"/>
      <c r="I1050" s="43"/>
      <c r="J1050" s="44" t="str">
        <f t="shared" si="65"/>
        <v/>
      </c>
      <c r="K1050" s="45"/>
      <c r="L1050" s="46" t="str">
        <f>IF(OR(K1050="لم يدفع",B1050=""),"",IF(K1050="تأمين فقط",0,IF(K1050="اشتراك 300",300,IF(F1050&lt;14,IFERROR(VLOOKUP(SUBSTITUTE(SUBSTITUTE(H1050,"~","~~"),"*","~*"),إعدادات_الأنواع!$A$4:$D$40,3,FALSE()),0),IFERROR(VLOOKUP(SUBSTITUTE(SUBSTITUTE(H1050,"~","~~"),"*","~*"),إعدادات_الأنواع!$A$4:$D$40,4,FALSE()),0)))))</f>
        <v/>
      </c>
      <c r="M1050" s="47" t="str">
        <f>IF(OR(K1050="لم يدفع",B1050=""),"",IFERROR(VLOOKUP(SUBSTITUTE(SUBSTITUTE(H1050,"~","~~"),"*","~*"),إعدادات_الأنواع!$A$4:$E$40,5,FALSE()),0))</f>
        <v/>
      </c>
      <c r="N1050" s="47" t="str">
        <f>IF(OR(K1050="لم يدفع",K1050="تأمين فقط",K1050="اشتراك 300",B1050=""),"",IFERROR(VLOOKUP(SUBSTITUTE(SUBSTITUTE(H1050,"~","~~"),"*","~*"),إعدادات_الأنواع!$A$4:$F$40,6,FALSE()),0))</f>
        <v/>
      </c>
      <c r="O1050" s="55" t="str">
        <f t="shared" si="66"/>
        <v/>
      </c>
      <c r="P1050" s="48" t="str">
        <f t="shared" ca="1" si="67"/>
        <v/>
      </c>
      <c r="Q1050" s="52"/>
      <c r="R1050" s="49"/>
      <c r="S1050" s="50" t="str">
        <f>IF(B1050="","",COUNTA(التجديد!E1050:E1050))</f>
        <v/>
      </c>
      <c r="T1050" s="51" t="str">
        <f>IF(B1050="","",IFERROR(VLOOKUP(SUBSTITUTE(SUBSTITUTE(H1050,"~","~~"),"*","~*"),إعدادات_الأنواع!$A$4:$B$40,2,FALSE()),"?"))</f>
        <v/>
      </c>
    </row>
    <row r="1051" spans="1:20" ht="15" customHeight="1">
      <c r="A1051" s="20" t="str">
        <f>IF(B1051="","",IF(T1051="?","⚠️ نوع غير معرف",T1051&amp;TEXT(COUNTIFS($T$3:T1051,T1051),"000")))</f>
        <v/>
      </c>
      <c r="B1051" s="38"/>
      <c r="C1051" s="38"/>
      <c r="D1051" s="39"/>
      <c r="E1051" s="54"/>
      <c r="F1051" s="41" t="str">
        <f t="shared" ca="1" si="64"/>
        <v/>
      </c>
      <c r="G1051" s="42"/>
      <c r="H1051" s="37"/>
      <c r="I1051" s="43"/>
      <c r="J1051" s="44" t="str">
        <f t="shared" si="65"/>
        <v/>
      </c>
      <c r="K1051" s="45"/>
      <c r="L1051" s="46" t="str">
        <f>IF(OR(K1051="لم يدفع",B1051=""),"",IF(K1051="تأمين فقط",0,IF(K1051="اشتراك 300",300,IF(F1051&lt;14,IFERROR(VLOOKUP(SUBSTITUTE(SUBSTITUTE(H1051,"~","~~"),"*","~*"),إعدادات_الأنواع!$A$4:$D$40,3,FALSE()),0),IFERROR(VLOOKUP(SUBSTITUTE(SUBSTITUTE(H1051,"~","~~"),"*","~*"),إعدادات_الأنواع!$A$4:$D$40,4,FALSE()),0)))))</f>
        <v/>
      </c>
      <c r="M1051" s="47" t="str">
        <f>IF(OR(K1051="لم يدفع",B1051=""),"",IFERROR(VLOOKUP(SUBSTITUTE(SUBSTITUTE(H1051,"~","~~"),"*","~*"),إعدادات_الأنواع!$A$4:$E$40,5,FALSE()),0))</f>
        <v/>
      </c>
      <c r="N1051" s="47" t="str">
        <f>IF(OR(K1051="لم يدفع",K1051="تأمين فقط",K1051="اشتراك 300",B1051=""),"",IFERROR(VLOOKUP(SUBSTITUTE(SUBSTITUTE(H1051,"~","~~"),"*","~*"),إعدادات_الأنواع!$A$4:$F$40,6,FALSE()),0))</f>
        <v/>
      </c>
      <c r="O1051" s="55" t="str">
        <f t="shared" si="66"/>
        <v/>
      </c>
      <c r="P1051" s="48" t="str">
        <f t="shared" ca="1" si="67"/>
        <v/>
      </c>
      <c r="Q1051" s="52"/>
      <c r="R1051" s="49"/>
      <c r="S1051" s="50" t="str">
        <f>IF(B1051="","",COUNTA(التجديد!E1051:E1051))</f>
        <v/>
      </c>
      <c r="T1051" s="51" t="str">
        <f>IF(B1051="","",IFERROR(VLOOKUP(SUBSTITUTE(SUBSTITUTE(H1051,"~","~~"),"*","~*"),إعدادات_الأنواع!$A$4:$B$40,2,FALSE()),"?"))</f>
        <v/>
      </c>
    </row>
    <row r="1052" spans="1:20" ht="15" customHeight="1">
      <c r="A1052" s="20" t="str">
        <f>IF(B1052="","",IF(T1052="?","⚠️ نوع غير معرف",T1052&amp;TEXT(COUNTIFS($T$3:T1052,T1052),"000")))</f>
        <v/>
      </c>
      <c r="B1052" s="38"/>
      <c r="C1052" s="38"/>
      <c r="D1052" s="39"/>
      <c r="E1052" s="54"/>
      <c r="F1052" s="41" t="str">
        <f t="shared" ca="1" si="64"/>
        <v/>
      </c>
      <c r="G1052" s="42"/>
      <c r="H1052" s="37"/>
      <c r="I1052" s="43"/>
      <c r="J1052" s="44" t="str">
        <f t="shared" si="65"/>
        <v/>
      </c>
      <c r="K1052" s="45"/>
      <c r="L1052" s="46" t="str">
        <f>IF(OR(K1052="لم يدفع",B1052=""),"",IF(K1052="تأمين فقط",0,IF(K1052="اشتراك 300",300,IF(F1052&lt;14,IFERROR(VLOOKUP(SUBSTITUTE(SUBSTITUTE(H1052,"~","~~"),"*","~*"),إعدادات_الأنواع!$A$4:$D$40,3,FALSE()),0),IFERROR(VLOOKUP(SUBSTITUTE(SUBSTITUTE(H1052,"~","~~"),"*","~*"),إعدادات_الأنواع!$A$4:$D$40,4,FALSE()),0)))))</f>
        <v/>
      </c>
      <c r="M1052" s="47" t="str">
        <f>IF(OR(K1052="لم يدفع",B1052=""),"",IFERROR(VLOOKUP(SUBSTITUTE(SUBSTITUTE(H1052,"~","~~"),"*","~*"),إعدادات_الأنواع!$A$4:$E$40,5,FALSE()),0))</f>
        <v/>
      </c>
      <c r="N1052" s="47" t="str">
        <f>IF(OR(K1052="لم يدفع",K1052="تأمين فقط",K1052="اشتراك 300",B1052=""),"",IFERROR(VLOOKUP(SUBSTITUTE(SUBSTITUTE(H1052,"~","~~"),"*","~*"),إعدادات_الأنواع!$A$4:$F$40,6,FALSE()),0))</f>
        <v/>
      </c>
      <c r="O1052" s="55" t="str">
        <f t="shared" si="66"/>
        <v/>
      </c>
      <c r="P1052" s="48" t="str">
        <f t="shared" ca="1" si="67"/>
        <v/>
      </c>
      <c r="Q1052" s="52"/>
      <c r="R1052" s="49"/>
      <c r="S1052" s="50" t="str">
        <f>IF(B1052="","",COUNTA(التجديد!E1052:E1052))</f>
        <v/>
      </c>
      <c r="T1052" s="51" t="str">
        <f>IF(B1052="","",IFERROR(VLOOKUP(SUBSTITUTE(SUBSTITUTE(H1052,"~","~~"),"*","~*"),إعدادات_الأنواع!$A$4:$B$40,2,FALSE()),"?"))</f>
        <v/>
      </c>
    </row>
    <row r="1053" spans="1:20" ht="15" customHeight="1">
      <c r="A1053" s="20" t="str">
        <f>IF(B1053="","",IF(T1053="?","⚠️ نوع غير معرف",T1053&amp;TEXT(COUNTIFS($T$3:T1053,T1053),"000")))</f>
        <v/>
      </c>
      <c r="B1053" s="38"/>
      <c r="C1053" s="38"/>
      <c r="D1053" s="39"/>
      <c r="E1053" s="54"/>
      <c r="F1053" s="41" t="str">
        <f t="shared" ca="1" si="64"/>
        <v/>
      </c>
      <c r="G1053" s="42"/>
      <c r="H1053" s="37"/>
      <c r="I1053" s="43"/>
      <c r="J1053" s="44" t="str">
        <f t="shared" si="65"/>
        <v/>
      </c>
      <c r="K1053" s="45"/>
      <c r="L1053" s="46" t="str">
        <f>IF(OR(K1053="لم يدفع",B1053=""),"",IF(K1053="تأمين فقط",0,IF(K1053="اشتراك 300",300,IF(F1053&lt;14,IFERROR(VLOOKUP(SUBSTITUTE(SUBSTITUTE(H1053,"~","~~"),"*","~*"),إعدادات_الأنواع!$A$4:$D$40,3,FALSE()),0),IFERROR(VLOOKUP(SUBSTITUTE(SUBSTITUTE(H1053,"~","~~"),"*","~*"),إعدادات_الأنواع!$A$4:$D$40,4,FALSE()),0)))))</f>
        <v/>
      </c>
      <c r="M1053" s="47" t="str">
        <f>IF(OR(K1053="لم يدفع",B1053=""),"",IFERROR(VLOOKUP(SUBSTITUTE(SUBSTITUTE(H1053,"~","~~"),"*","~*"),إعدادات_الأنواع!$A$4:$E$40,5,FALSE()),0))</f>
        <v/>
      </c>
      <c r="N1053" s="47" t="str">
        <f>IF(OR(K1053="لم يدفع",K1053="تأمين فقط",K1053="اشتراك 300",B1053=""),"",IFERROR(VLOOKUP(SUBSTITUTE(SUBSTITUTE(H1053,"~","~~"),"*","~*"),إعدادات_الأنواع!$A$4:$F$40,6,FALSE()),0))</f>
        <v/>
      </c>
      <c r="O1053" s="55" t="str">
        <f t="shared" si="66"/>
        <v/>
      </c>
      <c r="P1053" s="48" t="str">
        <f t="shared" ca="1" si="67"/>
        <v/>
      </c>
      <c r="Q1053" s="52"/>
      <c r="R1053" s="49"/>
      <c r="S1053" s="50" t="str">
        <f>IF(B1053="","",COUNTA(التجديد!E1053:E1053))</f>
        <v/>
      </c>
      <c r="T1053" s="51" t="str">
        <f>IF(B1053="","",IFERROR(VLOOKUP(SUBSTITUTE(SUBSTITUTE(H1053,"~","~~"),"*","~*"),إعدادات_الأنواع!$A$4:$B$40,2,FALSE()),"?"))</f>
        <v/>
      </c>
    </row>
    <row r="1054" spans="1:20" ht="15" customHeight="1">
      <c r="A1054" s="20" t="str">
        <f>IF(B1054="","",IF(T1054="?","⚠️ نوع غير معرف",T1054&amp;TEXT(COUNTIFS($T$3:T1054,T1054),"000")))</f>
        <v/>
      </c>
      <c r="B1054" s="38"/>
      <c r="C1054" s="38"/>
      <c r="D1054" s="39"/>
      <c r="E1054" s="54"/>
      <c r="F1054" s="41" t="str">
        <f t="shared" ca="1" si="64"/>
        <v/>
      </c>
      <c r="G1054" s="42"/>
      <c r="H1054" s="37"/>
      <c r="I1054" s="43"/>
      <c r="J1054" s="44" t="str">
        <f t="shared" si="65"/>
        <v/>
      </c>
      <c r="K1054" s="45"/>
      <c r="L1054" s="46" t="str">
        <f>IF(OR(K1054="لم يدفع",B1054=""),"",IF(K1054="تأمين فقط",0,IF(K1054="اشتراك 300",300,IF(F1054&lt;14,IFERROR(VLOOKUP(SUBSTITUTE(SUBSTITUTE(H1054,"~","~~"),"*","~*"),إعدادات_الأنواع!$A$4:$D$40,3,FALSE()),0),IFERROR(VLOOKUP(SUBSTITUTE(SUBSTITUTE(H1054,"~","~~"),"*","~*"),إعدادات_الأنواع!$A$4:$D$40,4,FALSE()),0)))))</f>
        <v/>
      </c>
      <c r="M1054" s="47" t="str">
        <f>IF(OR(K1054="لم يدفع",B1054=""),"",IFERROR(VLOOKUP(SUBSTITUTE(SUBSTITUTE(H1054,"~","~~"),"*","~*"),إعدادات_الأنواع!$A$4:$E$40,5,FALSE()),0))</f>
        <v/>
      </c>
      <c r="N1054" s="47" t="str">
        <f>IF(OR(K1054="لم يدفع",K1054="تأمين فقط",K1054="اشتراك 300",B1054=""),"",IFERROR(VLOOKUP(SUBSTITUTE(SUBSTITUTE(H1054,"~","~~"),"*","~*"),إعدادات_الأنواع!$A$4:$F$40,6,FALSE()),0))</f>
        <v/>
      </c>
      <c r="O1054" s="55" t="str">
        <f t="shared" si="66"/>
        <v/>
      </c>
      <c r="P1054" s="48" t="str">
        <f t="shared" ca="1" si="67"/>
        <v/>
      </c>
      <c r="Q1054" s="52"/>
      <c r="R1054" s="49"/>
      <c r="S1054" s="50" t="str">
        <f>IF(B1054="","",COUNTA(التجديد!E1054:E1054))</f>
        <v/>
      </c>
      <c r="T1054" s="51" t="str">
        <f>IF(B1054="","",IFERROR(VLOOKUP(SUBSTITUTE(SUBSTITUTE(H1054,"~","~~"),"*","~*"),إعدادات_الأنواع!$A$4:$B$40,2,FALSE()),"?"))</f>
        <v/>
      </c>
    </row>
    <row r="1055" spans="1:20" ht="15" customHeight="1">
      <c r="A1055" s="20" t="str">
        <f>IF(B1055="","",IF(T1055="?","⚠️ نوع غير معرف",T1055&amp;TEXT(COUNTIFS($T$3:T1055,T1055),"000")))</f>
        <v/>
      </c>
      <c r="B1055" s="38"/>
      <c r="C1055" s="38"/>
      <c r="D1055" s="39"/>
      <c r="E1055" s="54"/>
      <c r="F1055" s="41" t="str">
        <f t="shared" ca="1" si="64"/>
        <v/>
      </c>
      <c r="G1055" s="42"/>
      <c r="H1055" s="37"/>
      <c r="I1055" s="43"/>
      <c r="J1055" s="44" t="str">
        <f t="shared" si="65"/>
        <v/>
      </c>
      <c r="K1055" s="45"/>
      <c r="L1055" s="46" t="str">
        <f>IF(OR(K1055="لم يدفع",B1055=""),"",IF(K1055="تأمين فقط",0,IF(K1055="اشتراك 300",300,IF(F1055&lt;14,IFERROR(VLOOKUP(SUBSTITUTE(SUBSTITUTE(H1055,"~","~~"),"*","~*"),إعدادات_الأنواع!$A$4:$D$40,3,FALSE()),0),IFERROR(VLOOKUP(SUBSTITUTE(SUBSTITUTE(H1055,"~","~~"),"*","~*"),إعدادات_الأنواع!$A$4:$D$40,4,FALSE()),0)))))</f>
        <v/>
      </c>
      <c r="M1055" s="47" t="str">
        <f>IF(OR(K1055="لم يدفع",B1055=""),"",IFERROR(VLOOKUP(SUBSTITUTE(SUBSTITUTE(H1055,"~","~~"),"*","~*"),إعدادات_الأنواع!$A$4:$E$40,5,FALSE()),0))</f>
        <v/>
      </c>
      <c r="N1055" s="47" t="str">
        <f>IF(OR(K1055="لم يدفع",K1055="تأمين فقط",K1055="اشتراك 300",B1055=""),"",IFERROR(VLOOKUP(SUBSTITUTE(SUBSTITUTE(H1055,"~","~~"),"*","~*"),إعدادات_الأنواع!$A$4:$F$40,6,FALSE()),0))</f>
        <v/>
      </c>
      <c r="O1055" s="55" t="str">
        <f t="shared" si="66"/>
        <v/>
      </c>
      <c r="P1055" s="48" t="str">
        <f t="shared" ca="1" si="67"/>
        <v/>
      </c>
      <c r="Q1055" s="52"/>
      <c r="R1055" s="49"/>
      <c r="S1055" s="50" t="str">
        <f>IF(B1055="","",COUNTA(التجديد!E1055:E1055))</f>
        <v/>
      </c>
      <c r="T1055" s="51" t="str">
        <f>IF(B1055="","",IFERROR(VLOOKUP(SUBSTITUTE(SUBSTITUTE(H1055,"~","~~"),"*","~*"),إعدادات_الأنواع!$A$4:$B$40,2,FALSE()),"?"))</f>
        <v/>
      </c>
    </row>
    <row r="1056" spans="1:20" ht="15" customHeight="1">
      <c r="A1056" s="20" t="str">
        <f>IF(B1056="","",IF(T1056="?","⚠️ نوع غير معرف",T1056&amp;TEXT(COUNTIFS($T$3:T1056,T1056),"000")))</f>
        <v/>
      </c>
      <c r="B1056" s="38"/>
      <c r="C1056" s="38"/>
      <c r="D1056" s="39"/>
      <c r="E1056" s="54"/>
      <c r="F1056" s="41" t="str">
        <f t="shared" ca="1" si="64"/>
        <v/>
      </c>
      <c r="G1056" s="42"/>
      <c r="H1056" s="37"/>
      <c r="I1056" s="43"/>
      <c r="J1056" s="44" t="str">
        <f t="shared" si="65"/>
        <v/>
      </c>
      <c r="K1056" s="45"/>
      <c r="L1056" s="46" t="str">
        <f>IF(OR(K1056="لم يدفع",B1056=""),"",IF(K1056="تأمين فقط",0,IF(K1056="اشتراك 300",300,IF(F1056&lt;14,IFERROR(VLOOKUP(SUBSTITUTE(SUBSTITUTE(H1056,"~","~~"),"*","~*"),إعدادات_الأنواع!$A$4:$D$40,3,FALSE()),0),IFERROR(VLOOKUP(SUBSTITUTE(SUBSTITUTE(H1056,"~","~~"),"*","~*"),إعدادات_الأنواع!$A$4:$D$40,4,FALSE()),0)))))</f>
        <v/>
      </c>
      <c r="M1056" s="47" t="str">
        <f>IF(OR(K1056="لم يدفع",B1056=""),"",IFERROR(VLOOKUP(SUBSTITUTE(SUBSTITUTE(H1056,"~","~~"),"*","~*"),إعدادات_الأنواع!$A$4:$E$40,5,FALSE()),0))</f>
        <v/>
      </c>
      <c r="N1056" s="47" t="str">
        <f>IF(OR(K1056="لم يدفع",K1056="تأمين فقط",K1056="اشتراك 300",B1056=""),"",IFERROR(VLOOKUP(SUBSTITUTE(SUBSTITUTE(H1056,"~","~~"),"*","~*"),إعدادات_الأنواع!$A$4:$F$40,6,FALSE()),0))</f>
        <v/>
      </c>
      <c r="O1056" s="55" t="str">
        <f t="shared" si="66"/>
        <v/>
      </c>
      <c r="P1056" s="48" t="str">
        <f t="shared" ca="1" si="67"/>
        <v/>
      </c>
      <c r="Q1056" s="52"/>
      <c r="R1056" s="49"/>
      <c r="S1056" s="50" t="str">
        <f>IF(B1056="","",COUNTA(التجديد!E1056:E1056))</f>
        <v/>
      </c>
      <c r="T1056" s="51" t="str">
        <f>IF(B1056="","",IFERROR(VLOOKUP(SUBSTITUTE(SUBSTITUTE(H1056,"~","~~"),"*","~*"),إعدادات_الأنواع!$A$4:$B$40,2,FALSE()),"?"))</f>
        <v/>
      </c>
    </row>
    <row r="1057" spans="1:20" ht="15" customHeight="1">
      <c r="A1057" s="20" t="str">
        <f>IF(B1057="","",IF(T1057="?","⚠️ نوع غير معرف",T1057&amp;TEXT(COUNTIFS($T$3:T1057,T1057),"000")))</f>
        <v/>
      </c>
      <c r="B1057" s="38"/>
      <c r="C1057" s="38"/>
      <c r="D1057" s="39"/>
      <c r="E1057" s="54"/>
      <c r="F1057" s="41" t="str">
        <f t="shared" ca="1" si="64"/>
        <v/>
      </c>
      <c r="G1057" s="42"/>
      <c r="H1057" s="37"/>
      <c r="I1057" s="43"/>
      <c r="J1057" s="44" t="str">
        <f t="shared" si="65"/>
        <v/>
      </c>
      <c r="K1057" s="45"/>
      <c r="L1057" s="46" t="str">
        <f>IF(OR(K1057="لم يدفع",B1057=""),"",IF(K1057="تأمين فقط",0,IF(K1057="اشتراك 300",300,IF(F1057&lt;14,IFERROR(VLOOKUP(SUBSTITUTE(SUBSTITUTE(H1057,"~","~~"),"*","~*"),إعدادات_الأنواع!$A$4:$D$40,3,FALSE()),0),IFERROR(VLOOKUP(SUBSTITUTE(SUBSTITUTE(H1057,"~","~~"),"*","~*"),إعدادات_الأنواع!$A$4:$D$40,4,FALSE()),0)))))</f>
        <v/>
      </c>
      <c r="M1057" s="47" t="str">
        <f>IF(OR(K1057="لم يدفع",B1057=""),"",IFERROR(VLOOKUP(SUBSTITUTE(SUBSTITUTE(H1057,"~","~~"),"*","~*"),إعدادات_الأنواع!$A$4:$E$40,5,FALSE()),0))</f>
        <v/>
      </c>
      <c r="N1057" s="47" t="str">
        <f>IF(OR(K1057="لم يدفع",K1057="تأمين فقط",K1057="اشتراك 300",B1057=""),"",IFERROR(VLOOKUP(SUBSTITUTE(SUBSTITUTE(H1057,"~","~~"),"*","~*"),إعدادات_الأنواع!$A$4:$F$40,6,FALSE()),0))</f>
        <v/>
      </c>
      <c r="O1057" s="55" t="str">
        <f t="shared" si="66"/>
        <v/>
      </c>
      <c r="P1057" s="48" t="str">
        <f t="shared" ca="1" si="67"/>
        <v/>
      </c>
      <c r="Q1057" s="52"/>
      <c r="R1057" s="49"/>
      <c r="S1057" s="50" t="str">
        <f>IF(B1057="","",COUNTA(التجديد!E1057:E1057))</f>
        <v/>
      </c>
      <c r="T1057" s="51" t="str">
        <f>IF(B1057="","",IFERROR(VLOOKUP(SUBSTITUTE(SUBSTITUTE(H1057,"~","~~"),"*","~*"),إعدادات_الأنواع!$A$4:$B$40,2,FALSE()),"?"))</f>
        <v/>
      </c>
    </row>
    <row r="1058" spans="1:20" ht="15" customHeight="1">
      <c r="A1058" s="20" t="str">
        <f>IF(B1058="","",IF(T1058="?","⚠️ نوع غير معرف",T1058&amp;TEXT(COUNTIFS($T$3:T1058,T1058),"000")))</f>
        <v/>
      </c>
      <c r="B1058" s="38"/>
      <c r="C1058" s="38"/>
      <c r="D1058" s="39"/>
      <c r="E1058" s="54"/>
      <c r="F1058" s="41" t="str">
        <f t="shared" ca="1" si="64"/>
        <v/>
      </c>
      <c r="G1058" s="42"/>
      <c r="H1058" s="37"/>
      <c r="I1058" s="43"/>
      <c r="J1058" s="44" t="str">
        <f t="shared" si="65"/>
        <v/>
      </c>
      <c r="K1058" s="45"/>
      <c r="L1058" s="46" t="str">
        <f>IF(OR(K1058="لم يدفع",B1058=""),"",IF(K1058="تأمين فقط",0,IF(K1058="اشتراك 300",300,IF(F1058&lt;14,IFERROR(VLOOKUP(SUBSTITUTE(SUBSTITUTE(H1058,"~","~~"),"*","~*"),إعدادات_الأنواع!$A$4:$D$40,3,FALSE()),0),IFERROR(VLOOKUP(SUBSTITUTE(SUBSTITUTE(H1058,"~","~~"),"*","~*"),إعدادات_الأنواع!$A$4:$D$40,4,FALSE()),0)))))</f>
        <v/>
      </c>
      <c r="M1058" s="47" t="str">
        <f>IF(OR(K1058="لم يدفع",B1058=""),"",IFERROR(VLOOKUP(SUBSTITUTE(SUBSTITUTE(H1058,"~","~~"),"*","~*"),إعدادات_الأنواع!$A$4:$E$40,5,FALSE()),0))</f>
        <v/>
      </c>
      <c r="N1058" s="47" t="str">
        <f>IF(OR(K1058="لم يدفع",K1058="تأمين فقط",K1058="اشتراك 300",B1058=""),"",IFERROR(VLOOKUP(SUBSTITUTE(SUBSTITUTE(H1058,"~","~~"),"*","~*"),إعدادات_الأنواع!$A$4:$F$40,6,FALSE()),0))</f>
        <v/>
      </c>
      <c r="O1058" s="55" t="str">
        <f t="shared" si="66"/>
        <v/>
      </c>
      <c r="P1058" s="48" t="str">
        <f t="shared" ca="1" si="67"/>
        <v/>
      </c>
      <c r="Q1058" s="52"/>
      <c r="R1058" s="49"/>
      <c r="S1058" s="50" t="str">
        <f>IF(B1058="","",COUNTA(التجديد!E1058:E1058))</f>
        <v/>
      </c>
      <c r="T1058" s="51" t="str">
        <f>IF(B1058="","",IFERROR(VLOOKUP(SUBSTITUTE(SUBSTITUTE(H1058,"~","~~"),"*","~*"),إعدادات_الأنواع!$A$4:$B$40,2,FALSE()),"?"))</f>
        <v/>
      </c>
    </row>
    <row r="1059" spans="1:20" ht="15" customHeight="1">
      <c r="A1059" s="20" t="str">
        <f>IF(B1059="","",IF(T1059="?","⚠️ نوع غير معرف",T1059&amp;TEXT(COUNTIFS($T$3:T1059,T1059),"000")))</f>
        <v/>
      </c>
      <c r="B1059" s="38"/>
      <c r="C1059" s="38"/>
      <c r="D1059" s="39"/>
      <c r="E1059" s="54"/>
      <c r="F1059" s="41" t="str">
        <f t="shared" ca="1" si="64"/>
        <v/>
      </c>
      <c r="G1059" s="42"/>
      <c r="H1059" s="37"/>
      <c r="I1059" s="43"/>
      <c r="J1059" s="44" t="str">
        <f t="shared" si="65"/>
        <v/>
      </c>
      <c r="K1059" s="45"/>
      <c r="L1059" s="46" t="str">
        <f>IF(OR(K1059="لم يدفع",B1059=""),"",IF(K1059="تأمين فقط",0,IF(K1059="اشتراك 300",300,IF(F1059&lt;14,IFERROR(VLOOKUP(SUBSTITUTE(SUBSTITUTE(H1059,"~","~~"),"*","~*"),إعدادات_الأنواع!$A$4:$D$40,3,FALSE()),0),IFERROR(VLOOKUP(SUBSTITUTE(SUBSTITUTE(H1059,"~","~~"),"*","~*"),إعدادات_الأنواع!$A$4:$D$40,4,FALSE()),0)))))</f>
        <v/>
      </c>
      <c r="M1059" s="47" t="str">
        <f>IF(OR(K1059="لم يدفع",B1059=""),"",IFERROR(VLOOKUP(SUBSTITUTE(SUBSTITUTE(H1059,"~","~~"),"*","~*"),إعدادات_الأنواع!$A$4:$E$40,5,FALSE()),0))</f>
        <v/>
      </c>
      <c r="N1059" s="47" t="str">
        <f>IF(OR(K1059="لم يدفع",K1059="تأمين فقط",K1059="اشتراك 300",B1059=""),"",IFERROR(VLOOKUP(SUBSTITUTE(SUBSTITUTE(H1059,"~","~~"),"*","~*"),إعدادات_الأنواع!$A$4:$F$40,6,FALSE()),0))</f>
        <v/>
      </c>
      <c r="O1059" s="55" t="str">
        <f t="shared" si="66"/>
        <v/>
      </c>
      <c r="P1059" s="48" t="str">
        <f t="shared" ca="1" si="67"/>
        <v/>
      </c>
      <c r="Q1059" s="52"/>
      <c r="R1059" s="49"/>
      <c r="S1059" s="50" t="str">
        <f>IF(B1059="","",COUNTA(التجديد!E1059:E1059))</f>
        <v/>
      </c>
      <c r="T1059" s="51" t="str">
        <f>IF(B1059="","",IFERROR(VLOOKUP(SUBSTITUTE(SUBSTITUTE(H1059,"~","~~"),"*","~*"),إعدادات_الأنواع!$A$4:$B$40,2,FALSE()),"?"))</f>
        <v/>
      </c>
    </row>
    <row r="1060" spans="1:20" ht="15" customHeight="1">
      <c r="A1060" s="20" t="str">
        <f>IF(B1060="","",IF(T1060="?","⚠️ نوع غير معرف",T1060&amp;TEXT(COUNTIFS($T$3:T1060,T1060),"000")))</f>
        <v/>
      </c>
      <c r="B1060" s="38"/>
      <c r="C1060" s="38"/>
      <c r="D1060" s="39"/>
      <c r="E1060" s="54"/>
      <c r="F1060" s="41" t="str">
        <f t="shared" ca="1" si="64"/>
        <v/>
      </c>
      <c r="G1060" s="42"/>
      <c r="H1060" s="37"/>
      <c r="I1060" s="43"/>
      <c r="J1060" s="44" t="str">
        <f t="shared" si="65"/>
        <v/>
      </c>
      <c r="K1060" s="45"/>
      <c r="L1060" s="46" t="str">
        <f>IF(OR(K1060="لم يدفع",B1060=""),"",IF(K1060="تأمين فقط",0,IF(K1060="اشتراك 300",300,IF(F1060&lt;14,IFERROR(VLOOKUP(SUBSTITUTE(SUBSTITUTE(H1060,"~","~~"),"*","~*"),إعدادات_الأنواع!$A$4:$D$40,3,FALSE()),0),IFERROR(VLOOKUP(SUBSTITUTE(SUBSTITUTE(H1060,"~","~~"),"*","~*"),إعدادات_الأنواع!$A$4:$D$40,4,FALSE()),0)))))</f>
        <v/>
      </c>
      <c r="M1060" s="47" t="str">
        <f>IF(OR(K1060="لم يدفع",B1060=""),"",IFERROR(VLOOKUP(SUBSTITUTE(SUBSTITUTE(H1060,"~","~~"),"*","~*"),إعدادات_الأنواع!$A$4:$E$40,5,FALSE()),0))</f>
        <v/>
      </c>
      <c r="N1060" s="47" t="str">
        <f>IF(OR(K1060="لم يدفع",K1060="تأمين فقط",K1060="اشتراك 300",B1060=""),"",IFERROR(VLOOKUP(SUBSTITUTE(SUBSTITUTE(H1060,"~","~~"),"*","~*"),إعدادات_الأنواع!$A$4:$F$40,6,FALSE()),0))</f>
        <v/>
      </c>
      <c r="O1060" s="55" t="str">
        <f t="shared" si="66"/>
        <v/>
      </c>
      <c r="P1060" s="48" t="str">
        <f t="shared" ca="1" si="67"/>
        <v/>
      </c>
      <c r="Q1060" s="52"/>
      <c r="R1060" s="49"/>
      <c r="S1060" s="50" t="str">
        <f>IF(B1060="","",COUNTA(التجديد!E1060:E1060))</f>
        <v/>
      </c>
      <c r="T1060" s="51" t="str">
        <f>IF(B1060="","",IFERROR(VLOOKUP(SUBSTITUTE(SUBSTITUTE(H1060,"~","~~"),"*","~*"),إعدادات_الأنواع!$A$4:$B$40,2,FALSE()),"?"))</f>
        <v/>
      </c>
    </row>
    <row r="1061" spans="1:20" ht="15" customHeight="1">
      <c r="A1061" s="20" t="str">
        <f>IF(B1061="","",IF(T1061="?","⚠️ نوع غير معرف",T1061&amp;TEXT(COUNTIFS($T$3:T1061,T1061),"000")))</f>
        <v/>
      </c>
      <c r="B1061" s="38"/>
      <c r="C1061" s="38"/>
      <c r="D1061" s="39"/>
      <c r="E1061" s="54"/>
      <c r="F1061" s="41" t="str">
        <f t="shared" ca="1" si="64"/>
        <v/>
      </c>
      <c r="G1061" s="42"/>
      <c r="H1061" s="37"/>
      <c r="I1061" s="43"/>
      <c r="J1061" s="44" t="str">
        <f t="shared" si="65"/>
        <v/>
      </c>
      <c r="K1061" s="45"/>
      <c r="L1061" s="46" t="str">
        <f>IF(OR(K1061="لم يدفع",B1061=""),"",IF(K1061="تأمين فقط",0,IF(K1061="اشتراك 300",300,IF(F1061&lt;14,IFERROR(VLOOKUP(SUBSTITUTE(SUBSTITUTE(H1061,"~","~~"),"*","~*"),إعدادات_الأنواع!$A$4:$D$40,3,FALSE()),0),IFERROR(VLOOKUP(SUBSTITUTE(SUBSTITUTE(H1061,"~","~~"),"*","~*"),إعدادات_الأنواع!$A$4:$D$40,4,FALSE()),0)))))</f>
        <v/>
      </c>
      <c r="M1061" s="47" t="str">
        <f>IF(OR(K1061="لم يدفع",B1061=""),"",IFERROR(VLOOKUP(SUBSTITUTE(SUBSTITUTE(H1061,"~","~~"),"*","~*"),إعدادات_الأنواع!$A$4:$E$40,5,FALSE()),0))</f>
        <v/>
      </c>
      <c r="N1061" s="47" t="str">
        <f>IF(OR(K1061="لم يدفع",K1061="تأمين فقط",K1061="اشتراك 300",B1061=""),"",IFERROR(VLOOKUP(SUBSTITUTE(SUBSTITUTE(H1061,"~","~~"),"*","~*"),إعدادات_الأنواع!$A$4:$F$40,6,FALSE()),0))</f>
        <v/>
      </c>
      <c r="O1061" s="55" t="str">
        <f t="shared" si="66"/>
        <v/>
      </c>
      <c r="P1061" s="48" t="str">
        <f t="shared" ca="1" si="67"/>
        <v/>
      </c>
      <c r="Q1061" s="52"/>
      <c r="R1061" s="49"/>
      <c r="S1061" s="50" t="str">
        <f>IF(B1061="","",COUNTA(التجديد!E1061:E1061))</f>
        <v/>
      </c>
      <c r="T1061" s="51" t="str">
        <f>IF(B1061="","",IFERROR(VLOOKUP(SUBSTITUTE(SUBSTITUTE(H1061,"~","~~"),"*","~*"),إعدادات_الأنواع!$A$4:$B$40,2,FALSE()),"?"))</f>
        <v/>
      </c>
    </row>
    <row r="1062" spans="1:20" ht="15" customHeight="1">
      <c r="A1062" s="20" t="str">
        <f>IF(B1062="","",IF(T1062="?","⚠️ نوع غير معرف",T1062&amp;TEXT(COUNTIFS($T$3:T1062,T1062),"000")))</f>
        <v/>
      </c>
      <c r="B1062" s="38"/>
      <c r="C1062" s="38"/>
      <c r="D1062" s="39"/>
      <c r="E1062" s="54"/>
      <c r="F1062" s="41" t="str">
        <f t="shared" ca="1" si="64"/>
        <v/>
      </c>
      <c r="G1062" s="42"/>
      <c r="H1062" s="37"/>
      <c r="I1062" s="43"/>
      <c r="J1062" s="44" t="str">
        <f t="shared" si="65"/>
        <v/>
      </c>
      <c r="K1062" s="45"/>
      <c r="L1062" s="46" t="str">
        <f>IF(OR(K1062="لم يدفع",B1062=""),"",IF(K1062="تأمين فقط",0,IF(K1062="اشتراك 300",300,IF(F1062&lt;14,IFERROR(VLOOKUP(SUBSTITUTE(SUBSTITUTE(H1062,"~","~~"),"*","~*"),إعدادات_الأنواع!$A$4:$D$40,3,FALSE()),0),IFERROR(VLOOKUP(SUBSTITUTE(SUBSTITUTE(H1062,"~","~~"),"*","~*"),إعدادات_الأنواع!$A$4:$D$40,4,FALSE()),0)))))</f>
        <v/>
      </c>
      <c r="M1062" s="47" t="str">
        <f>IF(OR(K1062="لم يدفع",B1062=""),"",IFERROR(VLOOKUP(SUBSTITUTE(SUBSTITUTE(H1062,"~","~~"),"*","~*"),إعدادات_الأنواع!$A$4:$E$40,5,FALSE()),0))</f>
        <v/>
      </c>
      <c r="N1062" s="47" t="str">
        <f>IF(OR(K1062="لم يدفع",K1062="تأمين فقط",K1062="اشتراك 300",B1062=""),"",IFERROR(VLOOKUP(SUBSTITUTE(SUBSTITUTE(H1062,"~","~~"),"*","~*"),إعدادات_الأنواع!$A$4:$F$40,6,FALSE()),0))</f>
        <v/>
      </c>
      <c r="O1062" s="55" t="str">
        <f t="shared" si="66"/>
        <v/>
      </c>
      <c r="P1062" s="48" t="str">
        <f t="shared" ca="1" si="67"/>
        <v/>
      </c>
      <c r="Q1062" s="52"/>
      <c r="R1062" s="49"/>
      <c r="S1062" s="50" t="str">
        <f>IF(B1062="","",COUNTA(التجديد!E1062:E1062))</f>
        <v/>
      </c>
      <c r="T1062" s="51" t="str">
        <f>IF(B1062="","",IFERROR(VLOOKUP(SUBSTITUTE(SUBSTITUTE(H1062,"~","~~"),"*","~*"),إعدادات_الأنواع!$A$4:$B$40,2,FALSE()),"?"))</f>
        <v/>
      </c>
    </row>
    <row r="1063" spans="1:20" ht="15" customHeight="1">
      <c r="A1063" s="20" t="str">
        <f>IF(B1063="","",IF(T1063="?","⚠️ نوع غير معرف",T1063&amp;TEXT(COUNTIFS($T$3:T1063,T1063),"000")))</f>
        <v/>
      </c>
      <c r="B1063" s="38"/>
      <c r="C1063" s="38"/>
      <c r="D1063" s="39"/>
      <c r="E1063" s="54"/>
      <c r="F1063" s="41" t="str">
        <f t="shared" ca="1" si="64"/>
        <v/>
      </c>
      <c r="G1063" s="42"/>
      <c r="H1063" s="37"/>
      <c r="I1063" s="43"/>
      <c r="J1063" s="44" t="str">
        <f t="shared" si="65"/>
        <v/>
      </c>
      <c r="K1063" s="45"/>
      <c r="L1063" s="46" t="str">
        <f>IF(OR(K1063="لم يدفع",B1063=""),"",IF(K1063="تأمين فقط",0,IF(K1063="اشتراك 300",300,IF(F1063&lt;14,IFERROR(VLOOKUP(SUBSTITUTE(SUBSTITUTE(H1063,"~","~~"),"*","~*"),إعدادات_الأنواع!$A$4:$D$40,3,FALSE()),0),IFERROR(VLOOKUP(SUBSTITUTE(SUBSTITUTE(H1063,"~","~~"),"*","~*"),إعدادات_الأنواع!$A$4:$D$40,4,FALSE()),0)))))</f>
        <v/>
      </c>
      <c r="M1063" s="47" t="str">
        <f>IF(OR(K1063="لم يدفع",B1063=""),"",IFERROR(VLOOKUP(SUBSTITUTE(SUBSTITUTE(H1063,"~","~~"),"*","~*"),إعدادات_الأنواع!$A$4:$E$40,5,FALSE()),0))</f>
        <v/>
      </c>
      <c r="N1063" s="47" t="str">
        <f>IF(OR(K1063="لم يدفع",K1063="تأمين فقط",K1063="اشتراك 300",B1063=""),"",IFERROR(VLOOKUP(SUBSTITUTE(SUBSTITUTE(H1063,"~","~~"),"*","~*"),إعدادات_الأنواع!$A$4:$F$40,6,FALSE()),0))</f>
        <v/>
      </c>
      <c r="O1063" s="55" t="str">
        <f t="shared" si="66"/>
        <v/>
      </c>
      <c r="P1063" s="48" t="str">
        <f t="shared" ca="1" si="67"/>
        <v/>
      </c>
      <c r="Q1063" s="52"/>
      <c r="R1063" s="49"/>
      <c r="S1063" s="50" t="str">
        <f>IF(B1063="","",COUNTA(التجديد!E1063:E1063))</f>
        <v/>
      </c>
      <c r="T1063" s="51" t="str">
        <f>IF(B1063="","",IFERROR(VLOOKUP(SUBSTITUTE(SUBSTITUTE(H1063,"~","~~"),"*","~*"),إعدادات_الأنواع!$A$4:$B$40,2,FALSE()),"?"))</f>
        <v/>
      </c>
    </row>
    <row r="1064" spans="1:20" ht="15" customHeight="1">
      <c r="A1064" s="20" t="str">
        <f>IF(B1064="","",IF(T1064="?","⚠️ نوع غير معرف",T1064&amp;TEXT(COUNTIFS($T$3:T1064,T1064),"000")))</f>
        <v/>
      </c>
      <c r="B1064" s="38"/>
      <c r="C1064" s="38"/>
      <c r="D1064" s="39"/>
      <c r="E1064" s="54"/>
      <c r="F1064" s="41" t="str">
        <f t="shared" ca="1" si="64"/>
        <v/>
      </c>
      <c r="G1064" s="42"/>
      <c r="H1064" s="37"/>
      <c r="I1064" s="43"/>
      <c r="J1064" s="44" t="str">
        <f t="shared" si="65"/>
        <v/>
      </c>
      <c r="K1064" s="45"/>
      <c r="L1064" s="46" t="str">
        <f>IF(OR(K1064="لم يدفع",B1064=""),"",IF(K1064="تأمين فقط",0,IF(K1064="اشتراك 300",300,IF(F1064&lt;14,IFERROR(VLOOKUP(SUBSTITUTE(SUBSTITUTE(H1064,"~","~~"),"*","~*"),إعدادات_الأنواع!$A$4:$D$40,3,FALSE()),0),IFERROR(VLOOKUP(SUBSTITUTE(SUBSTITUTE(H1064,"~","~~"),"*","~*"),إعدادات_الأنواع!$A$4:$D$40,4,FALSE()),0)))))</f>
        <v/>
      </c>
      <c r="M1064" s="47" t="str">
        <f>IF(OR(K1064="لم يدفع",B1064=""),"",IFERROR(VLOOKUP(SUBSTITUTE(SUBSTITUTE(H1064,"~","~~"),"*","~*"),إعدادات_الأنواع!$A$4:$E$40,5,FALSE()),0))</f>
        <v/>
      </c>
      <c r="N1064" s="47" t="str">
        <f>IF(OR(K1064="لم يدفع",K1064="تأمين فقط",K1064="اشتراك 300",B1064=""),"",IFERROR(VLOOKUP(SUBSTITUTE(SUBSTITUTE(H1064,"~","~~"),"*","~*"),إعدادات_الأنواع!$A$4:$F$40,6,FALSE()),0))</f>
        <v/>
      </c>
      <c r="O1064" s="55" t="str">
        <f t="shared" si="66"/>
        <v/>
      </c>
      <c r="P1064" s="48" t="str">
        <f t="shared" ca="1" si="67"/>
        <v/>
      </c>
      <c r="Q1064" s="52"/>
      <c r="R1064" s="49"/>
      <c r="S1064" s="50" t="str">
        <f>IF(B1064="","",COUNTA(التجديد!E1064:E1064))</f>
        <v/>
      </c>
      <c r="T1064" s="51" t="str">
        <f>IF(B1064="","",IFERROR(VLOOKUP(SUBSTITUTE(SUBSTITUTE(H1064,"~","~~"),"*","~*"),إعدادات_الأنواع!$A$4:$B$40,2,FALSE()),"?"))</f>
        <v/>
      </c>
    </row>
    <row r="1065" spans="1:20" ht="15" customHeight="1">
      <c r="A1065" s="20" t="str">
        <f>IF(B1065="","",IF(T1065="?","⚠️ نوع غير معرف",T1065&amp;TEXT(COUNTIFS($T$3:T1065,T1065),"000")))</f>
        <v/>
      </c>
      <c r="B1065" s="38"/>
      <c r="C1065" s="38"/>
      <c r="D1065" s="39"/>
      <c r="E1065" s="54"/>
      <c r="F1065" s="41" t="str">
        <f t="shared" ca="1" si="64"/>
        <v/>
      </c>
      <c r="G1065" s="42"/>
      <c r="H1065" s="37"/>
      <c r="I1065" s="43"/>
      <c r="J1065" s="44" t="str">
        <f t="shared" si="65"/>
        <v/>
      </c>
      <c r="K1065" s="45"/>
      <c r="L1065" s="46" t="str">
        <f>IF(OR(K1065="لم يدفع",B1065=""),"",IF(K1065="تأمين فقط",0,IF(K1065="اشتراك 300",300,IF(F1065&lt;14,IFERROR(VLOOKUP(SUBSTITUTE(SUBSTITUTE(H1065,"~","~~"),"*","~*"),إعدادات_الأنواع!$A$4:$D$40,3,FALSE()),0),IFERROR(VLOOKUP(SUBSTITUTE(SUBSTITUTE(H1065,"~","~~"),"*","~*"),إعدادات_الأنواع!$A$4:$D$40,4,FALSE()),0)))))</f>
        <v/>
      </c>
      <c r="M1065" s="47" t="str">
        <f>IF(OR(K1065="لم يدفع",B1065=""),"",IFERROR(VLOOKUP(SUBSTITUTE(SUBSTITUTE(H1065,"~","~~"),"*","~*"),إعدادات_الأنواع!$A$4:$E$40,5,FALSE()),0))</f>
        <v/>
      </c>
      <c r="N1065" s="47" t="str">
        <f>IF(OR(K1065="لم يدفع",K1065="تأمين فقط",K1065="اشتراك 300",B1065=""),"",IFERROR(VLOOKUP(SUBSTITUTE(SUBSTITUTE(H1065,"~","~~"),"*","~*"),إعدادات_الأنواع!$A$4:$F$40,6,FALSE()),0))</f>
        <v/>
      </c>
      <c r="O1065" s="55" t="str">
        <f t="shared" si="66"/>
        <v/>
      </c>
      <c r="P1065" s="48" t="str">
        <f t="shared" ca="1" si="67"/>
        <v/>
      </c>
      <c r="Q1065" s="52"/>
      <c r="R1065" s="49"/>
      <c r="S1065" s="50" t="str">
        <f>IF(B1065="","",COUNTA(التجديد!E1065:E1065))</f>
        <v/>
      </c>
      <c r="T1065" s="51" t="str">
        <f>IF(B1065="","",IFERROR(VLOOKUP(SUBSTITUTE(SUBSTITUTE(H1065,"~","~~"),"*","~*"),إعدادات_الأنواع!$A$4:$B$40,2,FALSE()),"?"))</f>
        <v/>
      </c>
    </row>
    <row r="1066" spans="1:20" ht="15" customHeight="1">
      <c r="A1066" s="20" t="str">
        <f>IF(B1066="","",IF(T1066="?","⚠️ نوع غير معرف",T1066&amp;TEXT(COUNTIFS($T$3:T1066,T1066),"000")))</f>
        <v/>
      </c>
      <c r="B1066" s="38"/>
      <c r="C1066" s="38"/>
      <c r="D1066" s="39"/>
      <c r="E1066" s="54"/>
      <c r="F1066" s="41" t="str">
        <f t="shared" ca="1" si="64"/>
        <v/>
      </c>
      <c r="G1066" s="42"/>
      <c r="H1066" s="37"/>
      <c r="I1066" s="43"/>
      <c r="J1066" s="44" t="str">
        <f t="shared" si="65"/>
        <v/>
      </c>
      <c r="K1066" s="45"/>
      <c r="L1066" s="46" t="str">
        <f>IF(OR(K1066="لم يدفع",B1066=""),"",IF(K1066="تأمين فقط",0,IF(K1066="اشتراك 300",300,IF(F1066&lt;14,IFERROR(VLOOKUP(SUBSTITUTE(SUBSTITUTE(H1066,"~","~~"),"*","~*"),إعدادات_الأنواع!$A$4:$D$40,3,FALSE()),0),IFERROR(VLOOKUP(SUBSTITUTE(SUBSTITUTE(H1066,"~","~~"),"*","~*"),إعدادات_الأنواع!$A$4:$D$40,4,FALSE()),0)))))</f>
        <v/>
      </c>
      <c r="M1066" s="47" t="str">
        <f>IF(OR(K1066="لم يدفع",B1066=""),"",IFERROR(VLOOKUP(SUBSTITUTE(SUBSTITUTE(H1066,"~","~~"),"*","~*"),إعدادات_الأنواع!$A$4:$E$40,5,FALSE()),0))</f>
        <v/>
      </c>
      <c r="N1066" s="47" t="str">
        <f>IF(OR(K1066="لم يدفع",K1066="تأمين فقط",K1066="اشتراك 300",B1066=""),"",IFERROR(VLOOKUP(SUBSTITUTE(SUBSTITUTE(H1066,"~","~~"),"*","~*"),إعدادات_الأنواع!$A$4:$F$40,6,FALSE()),0))</f>
        <v/>
      </c>
      <c r="O1066" s="55" t="str">
        <f t="shared" si="66"/>
        <v/>
      </c>
      <c r="P1066" s="48" t="str">
        <f t="shared" ca="1" si="67"/>
        <v/>
      </c>
      <c r="Q1066" s="52"/>
      <c r="R1066" s="49"/>
      <c r="S1066" s="50" t="str">
        <f>IF(B1066="","",COUNTA(التجديد!E1066:E1066))</f>
        <v/>
      </c>
      <c r="T1066" s="51" t="str">
        <f>IF(B1066="","",IFERROR(VLOOKUP(SUBSTITUTE(SUBSTITUTE(H1066,"~","~~"),"*","~*"),إعدادات_الأنواع!$A$4:$B$40,2,FALSE()),"?"))</f>
        <v/>
      </c>
    </row>
    <row r="1067" spans="1:20" ht="15" customHeight="1">
      <c r="A1067" s="20" t="str">
        <f>IF(B1067="","",IF(T1067="?","⚠️ نوع غير معرف",T1067&amp;TEXT(COUNTIFS($T$3:T1067,T1067),"000")))</f>
        <v/>
      </c>
      <c r="B1067" s="38"/>
      <c r="C1067" s="38"/>
      <c r="D1067" s="39"/>
      <c r="E1067" s="54"/>
      <c r="F1067" s="41" t="str">
        <f t="shared" ca="1" si="64"/>
        <v/>
      </c>
      <c r="G1067" s="42"/>
      <c r="H1067" s="37"/>
      <c r="I1067" s="43"/>
      <c r="J1067" s="44" t="str">
        <f t="shared" si="65"/>
        <v/>
      </c>
      <c r="K1067" s="45"/>
      <c r="L1067" s="46" t="str">
        <f>IF(OR(K1067="لم يدفع",B1067=""),"",IF(K1067="تأمين فقط",0,IF(K1067="اشتراك 300",300,IF(F1067&lt;14,IFERROR(VLOOKUP(SUBSTITUTE(SUBSTITUTE(H1067,"~","~~"),"*","~*"),إعدادات_الأنواع!$A$4:$D$40,3,FALSE()),0),IFERROR(VLOOKUP(SUBSTITUTE(SUBSTITUTE(H1067,"~","~~"),"*","~*"),إعدادات_الأنواع!$A$4:$D$40,4,FALSE()),0)))))</f>
        <v/>
      </c>
      <c r="M1067" s="47" t="str">
        <f>IF(OR(K1067="لم يدفع",B1067=""),"",IFERROR(VLOOKUP(SUBSTITUTE(SUBSTITUTE(H1067,"~","~~"),"*","~*"),إعدادات_الأنواع!$A$4:$E$40,5,FALSE()),0))</f>
        <v/>
      </c>
      <c r="N1067" s="47" t="str">
        <f>IF(OR(K1067="لم يدفع",K1067="تأمين فقط",K1067="اشتراك 300",B1067=""),"",IFERROR(VLOOKUP(SUBSTITUTE(SUBSTITUTE(H1067,"~","~~"),"*","~*"),إعدادات_الأنواع!$A$4:$F$40,6,FALSE()),0))</f>
        <v/>
      </c>
      <c r="O1067" s="55" t="str">
        <f t="shared" si="66"/>
        <v/>
      </c>
      <c r="P1067" s="48" t="str">
        <f t="shared" ca="1" si="67"/>
        <v/>
      </c>
      <c r="Q1067" s="52"/>
      <c r="R1067" s="49"/>
      <c r="S1067" s="50" t="str">
        <f>IF(B1067="","",COUNTA(التجديد!E1067:E1067))</f>
        <v/>
      </c>
      <c r="T1067" s="51" t="str">
        <f>IF(B1067="","",IFERROR(VLOOKUP(SUBSTITUTE(SUBSTITUTE(H1067,"~","~~"),"*","~*"),إعدادات_الأنواع!$A$4:$B$40,2,FALSE()),"?"))</f>
        <v/>
      </c>
    </row>
    <row r="1068" spans="1:20" ht="15" customHeight="1">
      <c r="A1068" s="20" t="str">
        <f>IF(B1068="","",IF(T1068="?","⚠️ نوع غير معرف",T1068&amp;TEXT(COUNTIFS($T$3:T1068,T1068),"000")))</f>
        <v/>
      </c>
      <c r="B1068" s="38"/>
      <c r="C1068" s="38"/>
      <c r="D1068" s="39"/>
      <c r="E1068" s="54"/>
      <c r="F1068" s="41" t="str">
        <f t="shared" ca="1" si="64"/>
        <v/>
      </c>
      <c r="G1068" s="42"/>
      <c r="H1068" s="37"/>
      <c r="I1068" s="43"/>
      <c r="J1068" s="44" t="str">
        <f t="shared" si="65"/>
        <v/>
      </c>
      <c r="K1068" s="45"/>
      <c r="L1068" s="46" t="str">
        <f>IF(OR(K1068="لم يدفع",B1068=""),"",IF(K1068="تأمين فقط",0,IF(K1068="اشتراك 300",300,IF(F1068&lt;14,IFERROR(VLOOKUP(SUBSTITUTE(SUBSTITUTE(H1068,"~","~~"),"*","~*"),إعدادات_الأنواع!$A$4:$D$40,3,FALSE()),0),IFERROR(VLOOKUP(SUBSTITUTE(SUBSTITUTE(H1068,"~","~~"),"*","~*"),إعدادات_الأنواع!$A$4:$D$40,4,FALSE()),0)))))</f>
        <v/>
      </c>
      <c r="M1068" s="47" t="str">
        <f>IF(OR(K1068="لم يدفع",B1068=""),"",IFERROR(VLOOKUP(SUBSTITUTE(SUBSTITUTE(H1068,"~","~~"),"*","~*"),إعدادات_الأنواع!$A$4:$E$40,5,FALSE()),0))</f>
        <v/>
      </c>
      <c r="N1068" s="47" t="str">
        <f>IF(OR(K1068="لم يدفع",K1068="تأمين فقط",K1068="اشتراك 300",B1068=""),"",IFERROR(VLOOKUP(SUBSTITUTE(SUBSTITUTE(H1068,"~","~~"),"*","~*"),إعدادات_الأنواع!$A$4:$F$40,6,FALSE()),0))</f>
        <v/>
      </c>
      <c r="O1068" s="55" t="str">
        <f t="shared" si="66"/>
        <v/>
      </c>
      <c r="P1068" s="48" t="str">
        <f t="shared" ca="1" si="67"/>
        <v/>
      </c>
      <c r="Q1068" s="52"/>
      <c r="R1068" s="49"/>
      <c r="S1068" s="50" t="str">
        <f>IF(B1068="","",COUNTA(التجديد!E1068:E1068))</f>
        <v/>
      </c>
      <c r="T1068" s="51" t="str">
        <f>IF(B1068="","",IFERROR(VLOOKUP(SUBSTITUTE(SUBSTITUTE(H1068,"~","~~"),"*","~*"),إعدادات_الأنواع!$A$4:$B$40,2,FALSE()),"?"))</f>
        <v/>
      </c>
    </row>
    <row r="1069" spans="1:20" ht="15" customHeight="1">
      <c r="A1069" s="20" t="str">
        <f>IF(B1069="","",IF(T1069="?","⚠️ نوع غير معرف",T1069&amp;TEXT(COUNTIFS($T$3:T1069,T1069),"000")))</f>
        <v/>
      </c>
      <c r="B1069" s="38"/>
      <c r="C1069" s="38"/>
      <c r="D1069" s="39"/>
      <c r="E1069" s="54"/>
      <c r="F1069" s="41" t="str">
        <f t="shared" ca="1" si="64"/>
        <v/>
      </c>
      <c r="G1069" s="42"/>
      <c r="H1069" s="37"/>
      <c r="I1069" s="43"/>
      <c r="J1069" s="44" t="str">
        <f t="shared" si="65"/>
        <v/>
      </c>
      <c r="K1069" s="45"/>
      <c r="L1069" s="46" t="str">
        <f>IF(OR(K1069="لم يدفع",B1069=""),"",IF(K1069="تأمين فقط",0,IF(K1069="اشتراك 300",300,IF(F1069&lt;14,IFERROR(VLOOKUP(SUBSTITUTE(SUBSTITUTE(H1069,"~","~~"),"*","~*"),إعدادات_الأنواع!$A$4:$D$40,3,FALSE()),0),IFERROR(VLOOKUP(SUBSTITUTE(SUBSTITUTE(H1069,"~","~~"),"*","~*"),إعدادات_الأنواع!$A$4:$D$40,4,FALSE()),0)))))</f>
        <v/>
      </c>
      <c r="M1069" s="47" t="str">
        <f>IF(OR(K1069="لم يدفع",B1069=""),"",IFERROR(VLOOKUP(SUBSTITUTE(SUBSTITUTE(H1069,"~","~~"),"*","~*"),إعدادات_الأنواع!$A$4:$E$40,5,FALSE()),0))</f>
        <v/>
      </c>
      <c r="N1069" s="47" t="str">
        <f>IF(OR(K1069="لم يدفع",K1069="تأمين فقط",K1069="اشتراك 300",B1069=""),"",IFERROR(VLOOKUP(SUBSTITUTE(SUBSTITUTE(H1069,"~","~~"),"*","~*"),إعدادات_الأنواع!$A$4:$F$40,6,FALSE()),0))</f>
        <v/>
      </c>
      <c r="O1069" s="55" t="str">
        <f t="shared" si="66"/>
        <v/>
      </c>
      <c r="P1069" s="48" t="str">
        <f t="shared" ca="1" si="67"/>
        <v/>
      </c>
      <c r="Q1069" s="52"/>
      <c r="R1069" s="49"/>
      <c r="S1069" s="50" t="str">
        <f>IF(B1069="","",COUNTA(التجديد!E1069:E1069))</f>
        <v/>
      </c>
      <c r="T1069" s="51" t="str">
        <f>IF(B1069="","",IFERROR(VLOOKUP(SUBSTITUTE(SUBSTITUTE(H1069,"~","~~"),"*","~*"),إعدادات_الأنواع!$A$4:$B$40,2,FALSE()),"?"))</f>
        <v/>
      </c>
    </row>
    <row r="1070" spans="1:20" ht="15" customHeight="1">
      <c r="A1070" s="20" t="str">
        <f>IF(B1070="","",IF(T1070="?","⚠️ نوع غير معرف",T1070&amp;TEXT(COUNTIFS($T$3:T1070,T1070),"000")))</f>
        <v/>
      </c>
      <c r="B1070" s="38"/>
      <c r="C1070" s="38"/>
      <c r="D1070" s="39"/>
      <c r="E1070" s="54"/>
      <c r="F1070" s="41" t="str">
        <f t="shared" ca="1" si="64"/>
        <v/>
      </c>
      <c r="G1070" s="42"/>
      <c r="H1070" s="37"/>
      <c r="I1070" s="43"/>
      <c r="J1070" s="44" t="str">
        <f t="shared" si="65"/>
        <v/>
      </c>
      <c r="K1070" s="45"/>
      <c r="L1070" s="46" t="str">
        <f>IF(OR(K1070="لم يدفع",B1070=""),"",IF(K1070="تأمين فقط",0,IF(K1070="اشتراك 300",300,IF(F1070&lt;14,IFERROR(VLOOKUP(SUBSTITUTE(SUBSTITUTE(H1070,"~","~~"),"*","~*"),إعدادات_الأنواع!$A$4:$D$40,3,FALSE()),0),IFERROR(VLOOKUP(SUBSTITUTE(SUBSTITUTE(H1070,"~","~~"),"*","~*"),إعدادات_الأنواع!$A$4:$D$40,4,FALSE()),0)))))</f>
        <v/>
      </c>
      <c r="M1070" s="47" t="str">
        <f>IF(OR(K1070="لم يدفع",B1070=""),"",IFERROR(VLOOKUP(SUBSTITUTE(SUBSTITUTE(H1070,"~","~~"),"*","~*"),إعدادات_الأنواع!$A$4:$E$40,5,FALSE()),0))</f>
        <v/>
      </c>
      <c r="N1070" s="47" t="str">
        <f>IF(OR(K1070="لم يدفع",K1070="تأمين فقط",K1070="اشتراك 300",B1070=""),"",IFERROR(VLOOKUP(SUBSTITUTE(SUBSTITUTE(H1070,"~","~~"),"*","~*"),إعدادات_الأنواع!$A$4:$F$40,6,FALSE()),0))</f>
        <v/>
      </c>
      <c r="O1070" s="55" t="str">
        <f t="shared" si="66"/>
        <v/>
      </c>
      <c r="P1070" s="48" t="str">
        <f t="shared" ca="1" si="67"/>
        <v/>
      </c>
      <c r="Q1070" s="52"/>
      <c r="R1070" s="49"/>
      <c r="S1070" s="50" t="str">
        <f>IF(B1070="","",COUNTA(التجديد!E1070:E1070))</f>
        <v/>
      </c>
      <c r="T1070" s="51" t="str">
        <f>IF(B1070="","",IFERROR(VLOOKUP(SUBSTITUTE(SUBSTITUTE(H1070,"~","~~"),"*","~*"),إعدادات_الأنواع!$A$4:$B$40,2,FALSE()),"?"))</f>
        <v/>
      </c>
    </row>
    <row r="1071" spans="1:20" ht="15" customHeight="1">
      <c r="A1071" s="20" t="str">
        <f>IF(B1071="","",IF(T1071="?","⚠️ نوع غير معرف",T1071&amp;TEXT(COUNTIFS($T$3:T1071,T1071),"000")))</f>
        <v/>
      </c>
      <c r="B1071" s="38"/>
      <c r="C1071" s="38"/>
      <c r="D1071" s="39"/>
      <c r="E1071" s="54"/>
      <c r="F1071" s="41" t="str">
        <f t="shared" ca="1" si="64"/>
        <v/>
      </c>
      <c r="G1071" s="42"/>
      <c r="H1071" s="37"/>
      <c r="I1071" s="43"/>
      <c r="J1071" s="44" t="str">
        <f t="shared" si="65"/>
        <v/>
      </c>
      <c r="K1071" s="45"/>
      <c r="L1071" s="46" t="str">
        <f>IF(OR(K1071="لم يدفع",B1071=""),"",IF(K1071="تأمين فقط",0,IF(K1071="اشتراك 300",300,IF(F1071&lt;14,IFERROR(VLOOKUP(SUBSTITUTE(SUBSTITUTE(H1071,"~","~~"),"*","~*"),إعدادات_الأنواع!$A$4:$D$40,3,FALSE()),0),IFERROR(VLOOKUP(SUBSTITUTE(SUBSTITUTE(H1071,"~","~~"),"*","~*"),إعدادات_الأنواع!$A$4:$D$40,4,FALSE()),0)))))</f>
        <v/>
      </c>
      <c r="M1071" s="47" t="str">
        <f>IF(OR(K1071="لم يدفع",B1071=""),"",IFERROR(VLOOKUP(SUBSTITUTE(SUBSTITUTE(H1071,"~","~~"),"*","~*"),إعدادات_الأنواع!$A$4:$E$40,5,FALSE()),0))</f>
        <v/>
      </c>
      <c r="N1071" s="47" t="str">
        <f>IF(OR(K1071="لم يدفع",K1071="تأمين فقط",K1071="اشتراك 300",B1071=""),"",IFERROR(VLOOKUP(SUBSTITUTE(SUBSTITUTE(H1071,"~","~~"),"*","~*"),إعدادات_الأنواع!$A$4:$F$40,6,FALSE()),0))</f>
        <v/>
      </c>
      <c r="O1071" s="55" t="str">
        <f t="shared" si="66"/>
        <v/>
      </c>
      <c r="P1071" s="48" t="str">
        <f t="shared" ca="1" si="67"/>
        <v/>
      </c>
      <c r="Q1071" s="52"/>
      <c r="R1071" s="49"/>
      <c r="S1071" s="50" t="str">
        <f>IF(B1071="","",COUNTA(التجديد!E1071:E1071))</f>
        <v/>
      </c>
      <c r="T1071" s="51" t="str">
        <f>IF(B1071="","",IFERROR(VLOOKUP(SUBSTITUTE(SUBSTITUTE(H1071,"~","~~"),"*","~*"),إعدادات_الأنواع!$A$4:$B$40,2,FALSE()),"?"))</f>
        <v/>
      </c>
    </row>
    <row r="1072" spans="1:20" ht="15" customHeight="1">
      <c r="A1072" s="20" t="str">
        <f>IF(B1072="","",IF(T1072="?","⚠️ نوع غير معرف",T1072&amp;TEXT(COUNTIFS($T$3:T1072,T1072),"000")))</f>
        <v/>
      </c>
      <c r="B1072" s="38"/>
      <c r="C1072" s="38"/>
      <c r="D1072" s="39"/>
      <c r="E1072" s="54"/>
      <c r="F1072" s="41" t="str">
        <f t="shared" ca="1" si="64"/>
        <v/>
      </c>
      <c r="G1072" s="42"/>
      <c r="H1072" s="37"/>
      <c r="I1072" s="43"/>
      <c r="J1072" s="44" t="str">
        <f t="shared" si="65"/>
        <v/>
      </c>
      <c r="K1072" s="45"/>
      <c r="L1072" s="46" t="str">
        <f>IF(OR(K1072="لم يدفع",B1072=""),"",IF(K1072="تأمين فقط",0,IF(K1072="اشتراك 300",300,IF(F1072&lt;14,IFERROR(VLOOKUP(SUBSTITUTE(SUBSTITUTE(H1072,"~","~~"),"*","~*"),إعدادات_الأنواع!$A$4:$D$40,3,FALSE()),0),IFERROR(VLOOKUP(SUBSTITUTE(SUBSTITUTE(H1072,"~","~~"),"*","~*"),إعدادات_الأنواع!$A$4:$D$40,4,FALSE()),0)))))</f>
        <v/>
      </c>
      <c r="M1072" s="47" t="str">
        <f>IF(OR(K1072="لم يدفع",B1072=""),"",IFERROR(VLOOKUP(SUBSTITUTE(SUBSTITUTE(H1072,"~","~~"),"*","~*"),إعدادات_الأنواع!$A$4:$E$40,5,FALSE()),0))</f>
        <v/>
      </c>
      <c r="N1072" s="47" t="str">
        <f>IF(OR(K1072="لم يدفع",K1072="تأمين فقط",K1072="اشتراك 300",B1072=""),"",IFERROR(VLOOKUP(SUBSTITUTE(SUBSTITUTE(H1072,"~","~~"),"*","~*"),إعدادات_الأنواع!$A$4:$F$40,6,FALSE()),0))</f>
        <v/>
      </c>
      <c r="O1072" s="55" t="str">
        <f t="shared" si="66"/>
        <v/>
      </c>
      <c r="P1072" s="48" t="str">
        <f t="shared" ca="1" si="67"/>
        <v/>
      </c>
      <c r="Q1072" s="52"/>
      <c r="R1072" s="49"/>
      <c r="S1072" s="50" t="str">
        <f>IF(B1072="","",COUNTA(التجديد!E1072:E1072))</f>
        <v/>
      </c>
      <c r="T1072" s="51" t="str">
        <f>IF(B1072="","",IFERROR(VLOOKUP(SUBSTITUTE(SUBSTITUTE(H1072,"~","~~"),"*","~*"),إعدادات_الأنواع!$A$4:$B$40,2,FALSE()),"?"))</f>
        <v/>
      </c>
    </row>
    <row r="1073" spans="1:20" ht="15" customHeight="1">
      <c r="A1073" s="20" t="str">
        <f>IF(B1073="","",IF(T1073="?","⚠️ نوع غير معرف",T1073&amp;TEXT(COUNTIFS($T$3:T1073,T1073),"000")))</f>
        <v/>
      </c>
      <c r="B1073" s="38"/>
      <c r="C1073" s="38"/>
      <c r="D1073" s="39"/>
      <c r="E1073" s="54"/>
      <c r="F1073" s="41" t="str">
        <f t="shared" ca="1" si="64"/>
        <v/>
      </c>
      <c r="G1073" s="42"/>
      <c r="H1073" s="37"/>
      <c r="I1073" s="43"/>
      <c r="J1073" s="44" t="str">
        <f t="shared" si="65"/>
        <v/>
      </c>
      <c r="K1073" s="45"/>
      <c r="L1073" s="46" t="str">
        <f>IF(OR(K1073="لم يدفع",B1073=""),"",IF(K1073="تأمين فقط",0,IF(K1073="اشتراك 300",300,IF(F1073&lt;14,IFERROR(VLOOKUP(SUBSTITUTE(SUBSTITUTE(H1073,"~","~~"),"*","~*"),إعدادات_الأنواع!$A$4:$D$40,3,FALSE()),0),IFERROR(VLOOKUP(SUBSTITUTE(SUBSTITUTE(H1073,"~","~~"),"*","~*"),إعدادات_الأنواع!$A$4:$D$40,4,FALSE()),0)))))</f>
        <v/>
      </c>
      <c r="M1073" s="47" t="str">
        <f>IF(OR(K1073="لم يدفع",B1073=""),"",IFERROR(VLOOKUP(SUBSTITUTE(SUBSTITUTE(H1073,"~","~~"),"*","~*"),إعدادات_الأنواع!$A$4:$E$40,5,FALSE()),0))</f>
        <v/>
      </c>
      <c r="N1073" s="47" t="str">
        <f>IF(OR(K1073="لم يدفع",K1073="تأمين فقط",K1073="اشتراك 300",B1073=""),"",IFERROR(VLOOKUP(SUBSTITUTE(SUBSTITUTE(H1073,"~","~~"),"*","~*"),إعدادات_الأنواع!$A$4:$F$40,6,FALSE()),0))</f>
        <v/>
      </c>
      <c r="O1073" s="55" t="str">
        <f t="shared" si="66"/>
        <v/>
      </c>
      <c r="P1073" s="48" t="str">
        <f t="shared" ca="1" si="67"/>
        <v/>
      </c>
      <c r="Q1073" s="52"/>
      <c r="R1073" s="49"/>
      <c r="S1073" s="50" t="str">
        <f>IF(B1073="","",COUNTA(التجديد!E1073:E1073))</f>
        <v/>
      </c>
      <c r="T1073" s="51" t="str">
        <f>IF(B1073="","",IFERROR(VLOOKUP(SUBSTITUTE(SUBSTITUTE(H1073,"~","~~"),"*","~*"),إعدادات_الأنواع!$A$4:$B$40,2,FALSE()),"?"))</f>
        <v/>
      </c>
    </row>
    <row r="1074" spans="1:20" ht="15" customHeight="1">
      <c r="A1074" s="20" t="str">
        <f>IF(B1074="","",IF(T1074="?","⚠️ نوع غير معرف",T1074&amp;TEXT(COUNTIFS($T$3:T1074,T1074),"000")))</f>
        <v/>
      </c>
      <c r="B1074" s="38"/>
      <c r="C1074" s="38"/>
      <c r="D1074" s="39"/>
      <c r="E1074" s="54"/>
      <c r="F1074" s="41" t="str">
        <f t="shared" ca="1" si="64"/>
        <v/>
      </c>
      <c r="G1074" s="42"/>
      <c r="H1074" s="37"/>
      <c r="I1074" s="43"/>
      <c r="J1074" s="44" t="str">
        <f t="shared" si="65"/>
        <v/>
      </c>
      <c r="K1074" s="45"/>
      <c r="L1074" s="46" t="str">
        <f>IF(OR(K1074="لم يدفع",B1074=""),"",IF(K1074="تأمين فقط",0,IF(K1074="اشتراك 300",300,IF(F1074&lt;14,IFERROR(VLOOKUP(SUBSTITUTE(SUBSTITUTE(H1074,"~","~~"),"*","~*"),إعدادات_الأنواع!$A$4:$D$40,3,FALSE()),0),IFERROR(VLOOKUP(SUBSTITUTE(SUBSTITUTE(H1074,"~","~~"),"*","~*"),إعدادات_الأنواع!$A$4:$D$40,4,FALSE()),0)))))</f>
        <v/>
      </c>
      <c r="M1074" s="47" t="str">
        <f>IF(OR(K1074="لم يدفع",B1074=""),"",IFERROR(VLOOKUP(SUBSTITUTE(SUBSTITUTE(H1074,"~","~~"),"*","~*"),إعدادات_الأنواع!$A$4:$E$40,5,FALSE()),0))</f>
        <v/>
      </c>
      <c r="N1074" s="47" t="str">
        <f>IF(OR(K1074="لم يدفع",K1074="تأمين فقط",K1074="اشتراك 300",B1074=""),"",IFERROR(VLOOKUP(SUBSTITUTE(SUBSTITUTE(H1074,"~","~~"),"*","~*"),إعدادات_الأنواع!$A$4:$F$40,6,FALSE()),0))</f>
        <v/>
      </c>
      <c r="O1074" s="55" t="str">
        <f t="shared" si="66"/>
        <v/>
      </c>
      <c r="P1074" s="48" t="str">
        <f t="shared" ca="1" si="67"/>
        <v/>
      </c>
      <c r="Q1074" s="52"/>
      <c r="R1074" s="49"/>
      <c r="S1074" s="50" t="str">
        <f>IF(B1074="","",COUNTA(التجديد!E1074:E1074))</f>
        <v/>
      </c>
      <c r="T1074" s="51" t="str">
        <f>IF(B1074="","",IFERROR(VLOOKUP(SUBSTITUTE(SUBSTITUTE(H1074,"~","~~"),"*","~*"),إعدادات_الأنواع!$A$4:$B$40,2,FALSE()),"?"))</f>
        <v/>
      </c>
    </row>
    <row r="1075" spans="1:20" ht="15" customHeight="1">
      <c r="A1075" s="20" t="str">
        <f>IF(B1075="","",IF(T1075="?","⚠️ نوع غير معرف",T1075&amp;TEXT(COUNTIFS($T$3:T1075,T1075),"000")))</f>
        <v/>
      </c>
      <c r="B1075" s="38"/>
      <c r="C1075" s="38"/>
      <c r="D1075" s="39"/>
      <c r="E1075" s="54"/>
      <c r="F1075" s="41" t="str">
        <f t="shared" ca="1" si="64"/>
        <v/>
      </c>
      <c r="G1075" s="42"/>
      <c r="H1075" s="37"/>
      <c r="I1075" s="43"/>
      <c r="J1075" s="44" t="str">
        <f t="shared" si="65"/>
        <v/>
      </c>
      <c r="K1075" s="45"/>
      <c r="L1075" s="46" t="str">
        <f>IF(OR(K1075="لم يدفع",B1075=""),"",IF(K1075="تأمين فقط",0,IF(K1075="اشتراك 300",300,IF(F1075&lt;14,IFERROR(VLOOKUP(SUBSTITUTE(SUBSTITUTE(H1075,"~","~~"),"*","~*"),إعدادات_الأنواع!$A$4:$D$40,3,FALSE()),0),IFERROR(VLOOKUP(SUBSTITUTE(SUBSTITUTE(H1075,"~","~~"),"*","~*"),إعدادات_الأنواع!$A$4:$D$40,4,FALSE()),0)))))</f>
        <v/>
      </c>
      <c r="M1075" s="47" t="str">
        <f>IF(OR(K1075="لم يدفع",B1075=""),"",IFERROR(VLOOKUP(SUBSTITUTE(SUBSTITUTE(H1075,"~","~~"),"*","~*"),إعدادات_الأنواع!$A$4:$E$40,5,FALSE()),0))</f>
        <v/>
      </c>
      <c r="N1075" s="47" t="str">
        <f>IF(OR(K1075="لم يدفع",K1075="تأمين فقط",K1075="اشتراك 300",B1075=""),"",IFERROR(VLOOKUP(SUBSTITUTE(SUBSTITUTE(H1075,"~","~~"),"*","~*"),إعدادات_الأنواع!$A$4:$F$40,6,FALSE()),0))</f>
        <v/>
      </c>
      <c r="O1075" s="55" t="str">
        <f t="shared" si="66"/>
        <v/>
      </c>
      <c r="P1075" s="48" t="str">
        <f t="shared" ca="1" si="67"/>
        <v/>
      </c>
      <c r="Q1075" s="52"/>
      <c r="R1075" s="49"/>
      <c r="S1075" s="50" t="str">
        <f>IF(B1075="","",COUNTA(التجديد!E1075:E1075))</f>
        <v/>
      </c>
      <c r="T1075" s="51" t="str">
        <f>IF(B1075="","",IFERROR(VLOOKUP(SUBSTITUTE(SUBSTITUTE(H1075,"~","~~"),"*","~*"),إعدادات_الأنواع!$A$4:$B$40,2,FALSE()),"?"))</f>
        <v/>
      </c>
    </row>
    <row r="1076" spans="1:20" ht="15" customHeight="1">
      <c r="A1076" s="20" t="str">
        <f>IF(B1076="","",IF(T1076="?","⚠️ نوع غير معرف",T1076&amp;TEXT(COUNTIFS($T$3:T1076,T1076),"000")))</f>
        <v/>
      </c>
      <c r="B1076" s="38"/>
      <c r="C1076" s="38"/>
      <c r="D1076" s="39"/>
      <c r="E1076" s="54"/>
      <c r="F1076" s="41" t="str">
        <f t="shared" ca="1" si="64"/>
        <v/>
      </c>
      <c r="G1076" s="42"/>
      <c r="H1076" s="37"/>
      <c r="I1076" s="43"/>
      <c r="J1076" s="44" t="str">
        <f t="shared" si="65"/>
        <v/>
      </c>
      <c r="K1076" s="45"/>
      <c r="L1076" s="46" t="str">
        <f>IF(OR(K1076="لم يدفع",B1076=""),"",IF(K1076="تأمين فقط",0,IF(K1076="اشتراك 300",300,IF(F1076&lt;14,IFERROR(VLOOKUP(SUBSTITUTE(SUBSTITUTE(H1076,"~","~~"),"*","~*"),إعدادات_الأنواع!$A$4:$D$40,3,FALSE()),0),IFERROR(VLOOKUP(SUBSTITUTE(SUBSTITUTE(H1076,"~","~~"),"*","~*"),إعدادات_الأنواع!$A$4:$D$40,4,FALSE()),0)))))</f>
        <v/>
      </c>
      <c r="M1076" s="47" t="str">
        <f>IF(OR(K1076="لم يدفع",B1076=""),"",IFERROR(VLOOKUP(SUBSTITUTE(SUBSTITUTE(H1076,"~","~~"),"*","~*"),إعدادات_الأنواع!$A$4:$E$40,5,FALSE()),0))</f>
        <v/>
      </c>
      <c r="N1076" s="47" t="str">
        <f>IF(OR(K1076="لم يدفع",K1076="تأمين فقط",K1076="اشتراك 300",B1076=""),"",IFERROR(VLOOKUP(SUBSTITUTE(SUBSTITUTE(H1076,"~","~~"),"*","~*"),إعدادات_الأنواع!$A$4:$F$40,6,FALSE()),0))</f>
        <v/>
      </c>
      <c r="O1076" s="55" t="str">
        <f t="shared" si="66"/>
        <v/>
      </c>
      <c r="P1076" s="48" t="str">
        <f t="shared" ca="1" si="67"/>
        <v/>
      </c>
      <c r="Q1076" s="52"/>
      <c r="R1076" s="49"/>
      <c r="S1076" s="50" t="str">
        <f>IF(B1076="","",COUNTA(التجديد!E1076:E1076))</f>
        <v/>
      </c>
      <c r="T1076" s="51" t="str">
        <f>IF(B1076="","",IFERROR(VLOOKUP(SUBSTITUTE(SUBSTITUTE(H1076,"~","~~"),"*","~*"),إعدادات_الأنواع!$A$4:$B$40,2,FALSE()),"?"))</f>
        <v/>
      </c>
    </row>
    <row r="1077" spans="1:20" ht="15" customHeight="1">
      <c r="A1077" s="20" t="str">
        <f>IF(B1077="","",IF(T1077="?","⚠️ نوع غير معرف",T1077&amp;TEXT(COUNTIFS($T$3:T1077,T1077),"000")))</f>
        <v/>
      </c>
      <c r="B1077" s="38"/>
      <c r="C1077" s="38"/>
      <c r="D1077" s="39"/>
      <c r="E1077" s="54"/>
      <c r="F1077" s="41" t="str">
        <f t="shared" ca="1" si="64"/>
        <v/>
      </c>
      <c r="G1077" s="42"/>
      <c r="H1077" s="37"/>
      <c r="I1077" s="43"/>
      <c r="J1077" s="44" t="str">
        <f t="shared" si="65"/>
        <v/>
      </c>
      <c r="K1077" s="45"/>
      <c r="L1077" s="46" t="str">
        <f>IF(OR(K1077="لم يدفع",B1077=""),"",IF(K1077="تأمين فقط",0,IF(K1077="اشتراك 300",300,IF(F1077&lt;14,IFERROR(VLOOKUP(SUBSTITUTE(SUBSTITUTE(H1077,"~","~~"),"*","~*"),إعدادات_الأنواع!$A$4:$D$40,3,FALSE()),0),IFERROR(VLOOKUP(SUBSTITUTE(SUBSTITUTE(H1077,"~","~~"),"*","~*"),إعدادات_الأنواع!$A$4:$D$40,4,FALSE()),0)))))</f>
        <v/>
      </c>
      <c r="M1077" s="47" t="str">
        <f>IF(OR(K1077="لم يدفع",B1077=""),"",IFERROR(VLOOKUP(SUBSTITUTE(SUBSTITUTE(H1077,"~","~~"),"*","~*"),إعدادات_الأنواع!$A$4:$E$40,5,FALSE()),0))</f>
        <v/>
      </c>
      <c r="N1077" s="47" t="str">
        <f>IF(OR(K1077="لم يدفع",K1077="تأمين فقط",K1077="اشتراك 300",B1077=""),"",IFERROR(VLOOKUP(SUBSTITUTE(SUBSTITUTE(H1077,"~","~~"),"*","~*"),إعدادات_الأنواع!$A$4:$F$40,6,FALSE()),0))</f>
        <v/>
      </c>
      <c r="O1077" s="55" t="str">
        <f t="shared" si="66"/>
        <v/>
      </c>
      <c r="P1077" s="48" t="str">
        <f t="shared" ca="1" si="67"/>
        <v/>
      </c>
      <c r="Q1077" s="52"/>
      <c r="R1077" s="49"/>
      <c r="S1077" s="50" t="str">
        <f>IF(B1077="","",COUNTA(التجديد!E1077:E1077))</f>
        <v/>
      </c>
      <c r="T1077" s="51" t="str">
        <f>IF(B1077="","",IFERROR(VLOOKUP(SUBSTITUTE(SUBSTITUTE(H1077,"~","~~"),"*","~*"),إعدادات_الأنواع!$A$4:$B$40,2,FALSE()),"?"))</f>
        <v/>
      </c>
    </row>
    <row r="1078" spans="1:20" ht="15" customHeight="1">
      <c r="A1078" s="20" t="str">
        <f>IF(B1078="","",IF(T1078="?","⚠️ نوع غير معرف",T1078&amp;TEXT(COUNTIFS($T$3:T1078,T1078),"000")))</f>
        <v/>
      </c>
      <c r="B1078" s="38"/>
      <c r="C1078" s="38"/>
      <c r="D1078" s="39"/>
      <c r="E1078" s="54"/>
      <c r="F1078" s="41" t="str">
        <f t="shared" ca="1" si="64"/>
        <v/>
      </c>
      <c r="G1078" s="42"/>
      <c r="H1078" s="37"/>
      <c r="I1078" s="43"/>
      <c r="J1078" s="44" t="str">
        <f t="shared" si="65"/>
        <v/>
      </c>
      <c r="K1078" s="45"/>
      <c r="L1078" s="46" t="str">
        <f>IF(OR(K1078="لم يدفع",B1078=""),"",IF(K1078="تأمين فقط",0,IF(K1078="اشتراك 300",300,IF(F1078&lt;14,IFERROR(VLOOKUP(SUBSTITUTE(SUBSTITUTE(H1078,"~","~~"),"*","~*"),إعدادات_الأنواع!$A$4:$D$40,3,FALSE()),0),IFERROR(VLOOKUP(SUBSTITUTE(SUBSTITUTE(H1078,"~","~~"),"*","~*"),إعدادات_الأنواع!$A$4:$D$40,4,FALSE()),0)))))</f>
        <v/>
      </c>
      <c r="M1078" s="47" t="str">
        <f>IF(OR(K1078="لم يدفع",B1078=""),"",IFERROR(VLOOKUP(SUBSTITUTE(SUBSTITUTE(H1078,"~","~~"),"*","~*"),إعدادات_الأنواع!$A$4:$E$40,5,FALSE()),0))</f>
        <v/>
      </c>
      <c r="N1078" s="47" t="str">
        <f>IF(OR(K1078="لم يدفع",K1078="تأمين فقط",K1078="اشتراك 300",B1078=""),"",IFERROR(VLOOKUP(SUBSTITUTE(SUBSTITUTE(H1078,"~","~~"),"*","~*"),إعدادات_الأنواع!$A$4:$F$40,6,FALSE()),0))</f>
        <v/>
      </c>
      <c r="O1078" s="55" t="str">
        <f t="shared" si="66"/>
        <v/>
      </c>
      <c r="P1078" s="48" t="str">
        <f t="shared" ca="1" si="67"/>
        <v/>
      </c>
      <c r="Q1078" s="52"/>
      <c r="R1078" s="49"/>
      <c r="S1078" s="50" t="str">
        <f>IF(B1078="","",COUNTA(التجديد!E1078:E1078))</f>
        <v/>
      </c>
      <c r="T1078" s="51" t="str">
        <f>IF(B1078="","",IFERROR(VLOOKUP(SUBSTITUTE(SUBSTITUTE(H1078,"~","~~"),"*","~*"),إعدادات_الأنواع!$A$4:$B$40,2,FALSE()),"?"))</f>
        <v/>
      </c>
    </row>
    <row r="1079" spans="1:20" ht="15" customHeight="1">
      <c r="A1079" s="20" t="str">
        <f>IF(B1079="","",IF(T1079="?","⚠️ نوع غير معرف",T1079&amp;TEXT(COUNTIFS($T$3:T1079,T1079),"000")))</f>
        <v/>
      </c>
      <c r="B1079" s="38"/>
      <c r="C1079" s="38"/>
      <c r="D1079" s="39"/>
      <c r="E1079" s="54"/>
      <c r="F1079" s="41" t="str">
        <f t="shared" ca="1" si="64"/>
        <v/>
      </c>
      <c r="G1079" s="42"/>
      <c r="H1079" s="37"/>
      <c r="I1079" s="43"/>
      <c r="J1079" s="44" t="str">
        <f t="shared" si="65"/>
        <v/>
      </c>
      <c r="K1079" s="45"/>
      <c r="L1079" s="46" t="str">
        <f>IF(OR(K1079="لم يدفع",B1079=""),"",IF(K1079="تأمين فقط",0,IF(K1079="اشتراك 300",300,IF(F1079&lt;14,IFERROR(VLOOKUP(SUBSTITUTE(SUBSTITUTE(H1079,"~","~~"),"*","~*"),إعدادات_الأنواع!$A$4:$D$40,3,FALSE()),0),IFERROR(VLOOKUP(SUBSTITUTE(SUBSTITUTE(H1079,"~","~~"),"*","~*"),إعدادات_الأنواع!$A$4:$D$40,4,FALSE()),0)))))</f>
        <v/>
      </c>
      <c r="M1079" s="47" t="str">
        <f>IF(OR(K1079="لم يدفع",B1079=""),"",IFERROR(VLOOKUP(SUBSTITUTE(SUBSTITUTE(H1079,"~","~~"),"*","~*"),إعدادات_الأنواع!$A$4:$E$40,5,FALSE()),0))</f>
        <v/>
      </c>
      <c r="N1079" s="47" t="str">
        <f>IF(OR(K1079="لم يدفع",K1079="تأمين فقط",K1079="اشتراك 300",B1079=""),"",IFERROR(VLOOKUP(SUBSTITUTE(SUBSTITUTE(H1079,"~","~~"),"*","~*"),إعدادات_الأنواع!$A$4:$F$40,6,FALSE()),0))</f>
        <v/>
      </c>
      <c r="O1079" s="55" t="str">
        <f t="shared" si="66"/>
        <v/>
      </c>
      <c r="P1079" s="48" t="str">
        <f t="shared" ca="1" si="67"/>
        <v/>
      </c>
      <c r="Q1079" s="52"/>
      <c r="R1079" s="49"/>
      <c r="S1079" s="50" t="str">
        <f>IF(B1079="","",COUNTA(التجديد!E1079:E1079))</f>
        <v/>
      </c>
      <c r="T1079" s="51" t="str">
        <f>IF(B1079="","",IFERROR(VLOOKUP(SUBSTITUTE(SUBSTITUTE(H1079,"~","~~"),"*","~*"),إعدادات_الأنواع!$A$4:$B$40,2,FALSE()),"?"))</f>
        <v/>
      </c>
    </row>
    <row r="1080" spans="1:20" ht="15" customHeight="1">
      <c r="A1080" s="20" t="str">
        <f>IF(B1080="","",IF(T1080="?","⚠️ نوع غير معرف",T1080&amp;TEXT(COUNTIFS($T$3:T1080,T1080),"000")))</f>
        <v/>
      </c>
      <c r="B1080" s="38"/>
      <c r="C1080" s="38"/>
      <c r="D1080" s="39"/>
      <c r="E1080" s="54"/>
      <c r="F1080" s="41" t="str">
        <f t="shared" ca="1" si="64"/>
        <v/>
      </c>
      <c r="G1080" s="42"/>
      <c r="H1080" s="37"/>
      <c r="I1080" s="43"/>
      <c r="J1080" s="44" t="str">
        <f t="shared" si="65"/>
        <v/>
      </c>
      <c r="K1080" s="45"/>
      <c r="L1080" s="46" t="str">
        <f>IF(OR(K1080="لم يدفع",B1080=""),"",IF(K1080="تأمين فقط",0,IF(K1080="اشتراك 300",300,IF(F1080&lt;14,IFERROR(VLOOKUP(SUBSTITUTE(SUBSTITUTE(H1080,"~","~~"),"*","~*"),إعدادات_الأنواع!$A$4:$D$40,3,FALSE()),0),IFERROR(VLOOKUP(SUBSTITUTE(SUBSTITUTE(H1080,"~","~~"),"*","~*"),إعدادات_الأنواع!$A$4:$D$40,4,FALSE()),0)))))</f>
        <v/>
      </c>
      <c r="M1080" s="47" t="str">
        <f>IF(OR(K1080="لم يدفع",B1080=""),"",IFERROR(VLOOKUP(SUBSTITUTE(SUBSTITUTE(H1080,"~","~~"),"*","~*"),إعدادات_الأنواع!$A$4:$E$40,5,FALSE()),0))</f>
        <v/>
      </c>
      <c r="N1080" s="47" t="str">
        <f>IF(OR(K1080="لم يدفع",K1080="تأمين فقط",K1080="اشتراك 300",B1080=""),"",IFERROR(VLOOKUP(SUBSTITUTE(SUBSTITUTE(H1080,"~","~~"),"*","~*"),إعدادات_الأنواع!$A$4:$F$40,6,FALSE()),0))</f>
        <v/>
      </c>
      <c r="O1080" s="55" t="str">
        <f t="shared" si="66"/>
        <v/>
      </c>
      <c r="P1080" s="48" t="str">
        <f t="shared" ca="1" si="67"/>
        <v/>
      </c>
      <c r="Q1080" s="52"/>
      <c r="R1080" s="49"/>
      <c r="S1080" s="50" t="str">
        <f>IF(B1080="","",COUNTA(التجديد!E1080:E1080))</f>
        <v/>
      </c>
      <c r="T1080" s="51" t="str">
        <f>IF(B1080="","",IFERROR(VLOOKUP(SUBSTITUTE(SUBSTITUTE(H1080,"~","~~"),"*","~*"),إعدادات_الأنواع!$A$4:$B$40,2,FALSE()),"?"))</f>
        <v/>
      </c>
    </row>
    <row r="1081" spans="1:20" ht="15" customHeight="1">
      <c r="A1081" s="20" t="str">
        <f>IF(B1081="","",IF(T1081="?","⚠️ نوع غير معرف",T1081&amp;TEXT(COUNTIFS($T$3:T1081,T1081),"000")))</f>
        <v/>
      </c>
      <c r="B1081" s="38"/>
      <c r="C1081" s="38"/>
      <c r="D1081" s="39"/>
      <c r="E1081" s="54"/>
      <c r="F1081" s="41" t="str">
        <f t="shared" ca="1" si="64"/>
        <v/>
      </c>
      <c r="G1081" s="42"/>
      <c r="H1081" s="37"/>
      <c r="I1081" s="43"/>
      <c r="J1081" s="44" t="str">
        <f t="shared" si="65"/>
        <v/>
      </c>
      <c r="K1081" s="45"/>
      <c r="L1081" s="46" t="str">
        <f>IF(OR(K1081="لم يدفع",B1081=""),"",IF(K1081="تأمين فقط",0,IF(K1081="اشتراك 300",300,IF(F1081&lt;14,IFERROR(VLOOKUP(SUBSTITUTE(SUBSTITUTE(H1081,"~","~~"),"*","~*"),إعدادات_الأنواع!$A$4:$D$40,3,FALSE()),0),IFERROR(VLOOKUP(SUBSTITUTE(SUBSTITUTE(H1081,"~","~~"),"*","~*"),إعدادات_الأنواع!$A$4:$D$40,4,FALSE()),0)))))</f>
        <v/>
      </c>
      <c r="M1081" s="47" t="str">
        <f>IF(OR(K1081="لم يدفع",B1081=""),"",IFERROR(VLOOKUP(SUBSTITUTE(SUBSTITUTE(H1081,"~","~~"),"*","~*"),إعدادات_الأنواع!$A$4:$E$40,5,FALSE()),0))</f>
        <v/>
      </c>
      <c r="N1081" s="47" t="str">
        <f>IF(OR(K1081="لم يدفع",K1081="تأمين فقط",K1081="اشتراك 300",B1081=""),"",IFERROR(VLOOKUP(SUBSTITUTE(SUBSTITUTE(H1081,"~","~~"),"*","~*"),إعدادات_الأنواع!$A$4:$F$40,6,FALSE()),0))</f>
        <v/>
      </c>
      <c r="O1081" s="55" t="str">
        <f t="shared" si="66"/>
        <v/>
      </c>
      <c r="P1081" s="48" t="str">
        <f t="shared" ca="1" si="67"/>
        <v/>
      </c>
      <c r="Q1081" s="52"/>
      <c r="R1081" s="49"/>
      <c r="S1081" s="50" t="str">
        <f>IF(B1081="","",COUNTA(التجديد!E1081:E1081))</f>
        <v/>
      </c>
      <c r="T1081" s="51" t="str">
        <f>IF(B1081="","",IFERROR(VLOOKUP(SUBSTITUTE(SUBSTITUTE(H1081,"~","~~"),"*","~*"),إعدادات_الأنواع!$A$4:$B$40,2,FALSE()),"?"))</f>
        <v/>
      </c>
    </row>
    <row r="1082" spans="1:20" ht="15" customHeight="1">
      <c r="A1082" s="20" t="str">
        <f>IF(B1082="","",IF(T1082="?","⚠️ نوع غير معرف",T1082&amp;TEXT(COUNTIFS($T$3:T1082,T1082),"000")))</f>
        <v/>
      </c>
      <c r="B1082" s="38"/>
      <c r="C1082" s="38"/>
      <c r="D1082" s="39"/>
      <c r="E1082" s="54"/>
      <c r="F1082" s="41" t="str">
        <f t="shared" ca="1" si="64"/>
        <v/>
      </c>
      <c r="G1082" s="42"/>
      <c r="H1082" s="37"/>
      <c r="I1082" s="43"/>
      <c r="J1082" s="44" t="str">
        <f t="shared" si="65"/>
        <v/>
      </c>
      <c r="K1082" s="45"/>
      <c r="L1082" s="46" t="str">
        <f>IF(OR(K1082="لم يدفع",B1082=""),"",IF(K1082="تأمين فقط",0,IF(K1082="اشتراك 300",300,IF(F1082&lt;14,IFERROR(VLOOKUP(SUBSTITUTE(SUBSTITUTE(H1082,"~","~~"),"*","~*"),إعدادات_الأنواع!$A$4:$D$40,3,FALSE()),0),IFERROR(VLOOKUP(SUBSTITUTE(SUBSTITUTE(H1082,"~","~~"),"*","~*"),إعدادات_الأنواع!$A$4:$D$40,4,FALSE()),0)))))</f>
        <v/>
      </c>
      <c r="M1082" s="47" t="str">
        <f>IF(OR(K1082="لم يدفع",B1082=""),"",IFERROR(VLOOKUP(SUBSTITUTE(SUBSTITUTE(H1082,"~","~~"),"*","~*"),إعدادات_الأنواع!$A$4:$E$40,5,FALSE()),0))</f>
        <v/>
      </c>
      <c r="N1082" s="47" t="str">
        <f>IF(OR(K1082="لم يدفع",K1082="تأمين فقط",K1082="اشتراك 300",B1082=""),"",IFERROR(VLOOKUP(SUBSTITUTE(SUBSTITUTE(H1082,"~","~~"),"*","~*"),إعدادات_الأنواع!$A$4:$F$40,6,FALSE()),0))</f>
        <v/>
      </c>
      <c r="O1082" s="55" t="str">
        <f t="shared" si="66"/>
        <v/>
      </c>
      <c r="P1082" s="48" t="str">
        <f t="shared" ca="1" si="67"/>
        <v/>
      </c>
      <c r="Q1082" s="52"/>
      <c r="R1082" s="49"/>
      <c r="S1082" s="50" t="str">
        <f>IF(B1082="","",COUNTA(التجديد!E1082:E1082))</f>
        <v/>
      </c>
      <c r="T1082" s="51" t="str">
        <f>IF(B1082="","",IFERROR(VLOOKUP(SUBSTITUTE(SUBSTITUTE(H1082,"~","~~"),"*","~*"),إعدادات_الأنواع!$A$4:$B$40,2,FALSE()),"?"))</f>
        <v/>
      </c>
    </row>
    <row r="1083" spans="1:20" ht="15" customHeight="1">
      <c r="A1083" s="20" t="str">
        <f>IF(B1083="","",IF(T1083="?","⚠️ نوع غير معرف",T1083&amp;TEXT(COUNTIFS($T$3:T1083,T1083),"000")))</f>
        <v/>
      </c>
      <c r="B1083" s="38"/>
      <c r="C1083" s="38"/>
      <c r="D1083" s="39"/>
      <c r="E1083" s="54"/>
      <c r="F1083" s="41" t="str">
        <f t="shared" ca="1" si="64"/>
        <v/>
      </c>
      <c r="G1083" s="42"/>
      <c r="H1083" s="37"/>
      <c r="I1083" s="43"/>
      <c r="J1083" s="44" t="str">
        <f t="shared" si="65"/>
        <v/>
      </c>
      <c r="K1083" s="45"/>
      <c r="L1083" s="46" t="str">
        <f>IF(OR(K1083="لم يدفع",B1083=""),"",IF(K1083="تأمين فقط",0,IF(K1083="اشتراك 300",300,IF(F1083&lt;14,IFERROR(VLOOKUP(SUBSTITUTE(SUBSTITUTE(H1083,"~","~~"),"*","~*"),إعدادات_الأنواع!$A$4:$D$40,3,FALSE()),0),IFERROR(VLOOKUP(SUBSTITUTE(SUBSTITUTE(H1083,"~","~~"),"*","~*"),إعدادات_الأنواع!$A$4:$D$40,4,FALSE()),0)))))</f>
        <v/>
      </c>
      <c r="M1083" s="47" t="str">
        <f>IF(OR(K1083="لم يدفع",B1083=""),"",IFERROR(VLOOKUP(SUBSTITUTE(SUBSTITUTE(H1083,"~","~~"),"*","~*"),إعدادات_الأنواع!$A$4:$E$40,5,FALSE()),0))</f>
        <v/>
      </c>
      <c r="N1083" s="47" t="str">
        <f>IF(OR(K1083="لم يدفع",K1083="تأمين فقط",K1083="اشتراك 300",B1083=""),"",IFERROR(VLOOKUP(SUBSTITUTE(SUBSTITUTE(H1083,"~","~~"),"*","~*"),إعدادات_الأنواع!$A$4:$F$40,6,FALSE()),0))</f>
        <v/>
      </c>
      <c r="O1083" s="55" t="str">
        <f t="shared" si="66"/>
        <v/>
      </c>
      <c r="P1083" s="48" t="str">
        <f t="shared" ca="1" si="67"/>
        <v/>
      </c>
      <c r="Q1083" s="52"/>
      <c r="R1083" s="49"/>
      <c r="S1083" s="50" t="str">
        <f>IF(B1083="","",COUNTA(التجديد!E1083:E1083))</f>
        <v/>
      </c>
      <c r="T1083" s="51" t="str">
        <f>IF(B1083="","",IFERROR(VLOOKUP(SUBSTITUTE(SUBSTITUTE(H1083,"~","~~"),"*","~*"),إعدادات_الأنواع!$A$4:$B$40,2,FALSE()),"?"))</f>
        <v/>
      </c>
    </row>
    <row r="1084" spans="1:20" ht="15" customHeight="1">
      <c r="A1084" s="20" t="str">
        <f>IF(B1084="","",IF(T1084="?","⚠️ نوع غير معرف",T1084&amp;TEXT(COUNTIFS($T$3:T1084,T1084),"000")))</f>
        <v/>
      </c>
      <c r="B1084" s="38"/>
      <c r="C1084" s="38"/>
      <c r="D1084" s="39"/>
      <c r="E1084" s="54"/>
      <c r="F1084" s="41" t="str">
        <f t="shared" ca="1" si="64"/>
        <v/>
      </c>
      <c r="G1084" s="42"/>
      <c r="H1084" s="37"/>
      <c r="I1084" s="43"/>
      <c r="J1084" s="44" t="str">
        <f t="shared" si="65"/>
        <v/>
      </c>
      <c r="K1084" s="45"/>
      <c r="L1084" s="46" t="str">
        <f>IF(OR(K1084="لم يدفع",B1084=""),"",IF(K1084="تأمين فقط",0,IF(K1084="اشتراك 300",300,IF(F1084&lt;14,IFERROR(VLOOKUP(SUBSTITUTE(SUBSTITUTE(H1084,"~","~~"),"*","~*"),إعدادات_الأنواع!$A$4:$D$40,3,FALSE()),0),IFERROR(VLOOKUP(SUBSTITUTE(SUBSTITUTE(H1084,"~","~~"),"*","~*"),إعدادات_الأنواع!$A$4:$D$40,4,FALSE()),0)))))</f>
        <v/>
      </c>
      <c r="M1084" s="47" t="str">
        <f>IF(OR(K1084="لم يدفع",B1084=""),"",IFERROR(VLOOKUP(SUBSTITUTE(SUBSTITUTE(H1084,"~","~~"),"*","~*"),إعدادات_الأنواع!$A$4:$E$40,5,FALSE()),0))</f>
        <v/>
      </c>
      <c r="N1084" s="47" t="str">
        <f>IF(OR(K1084="لم يدفع",K1084="تأمين فقط",K1084="اشتراك 300",B1084=""),"",IFERROR(VLOOKUP(SUBSTITUTE(SUBSTITUTE(H1084,"~","~~"),"*","~*"),إعدادات_الأنواع!$A$4:$F$40,6,FALSE()),0))</f>
        <v/>
      </c>
      <c r="O1084" s="55" t="str">
        <f t="shared" si="66"/>
        <v/>
      </c>
      <c r="P1084" s="48" t="str">
        <f t="shared" ca="1" si="67"/>
        <v/>
      </c>
      <c r="Q1084" s="52"/>
      <c r="R1084" s="49"/>
      <c r="S1084" s="50" t="str">
        <f>IF(B1084="","",COUNTA(التجديد!E1084:E1084))</f>
        <v/>
      </c>
      <c r="T1084" s="51" t="str">
        <f>IF(B1084="","",IFERROR(VLOOKUP(SUBSTITUTE(SUBSTITUTE(H1084,"~","~~"),"*","~*"),إعدادات_الأنواع!$A$4:$B$40,2,FALSE()),"?"))</f>
        <v/>
      </c>
    </row>
    <row r="1085" spans="1:20" ht="15" customHeight="1">
      <c r="A1085" s="20" t="str">
        <f>IF(B1085="","",IF(T1085="?","⚠️ نوع غير معرف",T1085&amp;TEXT(COUNTIFS($T$3:T1085,T1085),"000")))</f>
        <v/>
      </c>
      <c r="B1085" s="38"/>
      <c r="C1085" s="38"/>
      <c r="D1085" s="39"/>
      <c r="E1085" s="54"/>
      <c r="F1085" s="41" t="str">
        <f t="shared" ca="1" si="64"/>
        <v/>
      </c>
      <c r="G1085" s="42"/>
      <c r="H1085" s="37"/>
      <c r="I1085" s="43"/>
      <c r="J1085" s="44" t="str">
        <f t="shared" si="65"/>
        <v/>
      </c>
      <c r="K1085" s="45"/>
      <c r="L1085" s="46" t="str">
        <f>IF(OR(K1085="لم يدفع",B1085=""),"",IF(K1085="تأمين فقط",0,IF(K1085="اشتراك 300",300,IF(F1085&lt;14,IFERROR(VLOOKUP(SUBSTITUTE(SUBSTITUTE(H1085,"~","~~"),"*","~*"),إعدادات_الأنواع!$A$4:$D$40,3,FALSE()),0),IFERROR(VLOOKUP(SUBSTITUTE(SUBSTITUTE(H1085,"~","~~"),"*","~*"),إعدادات_الأنواع!$A$4:$D$40,4,FALSE()),0)))))</f>
        <v/>
      </c>
      <c r="M1085" s="47" t="str">
        <f>IF(OR(K1085="لم يدفع",B1085=""),"",IFERROR(VLOOKUP(SUBSTITUTE(SUBSTITUTE(H1085,"~","~~"),"*","~*"),إعدادات_الأنواع!$A$4:$E$40,5,FALSE()),0))</f>
        <v/>
      </c>
      <c r="N1085" s="47" t="str">
        <f>IF(OR(K1085="لم يدفع",K1085="تأمين فقط",K1085="اشتراك 300",B1085=""),"",IFERROR(VLOOKUP(SUBSTITUTE(SUBSTITUTE(H1085,"~","~~"),"*","~*"),إعدادات_الأنواع!$A$4:$F$40,6,FALSE()),0))</f>
        <v/>
      </c>
      <c r="O1085" s="55" t="str">
        <f t="shared" si="66"/>
        <v/>
      </c>
      <c r="P1085" s="48" t="str">
        <f t="shared" ca="1" si="67"/>
        <v/>
      </c>
      <c r="Q1085" s="52"/>
      <c r="R1085" s="49"/>
      <c r="S1085" s="50" t="str">
        <f>IF(B1085="","",COUNTA(التجديد!E1085:E1085))</f>
        <v/>
      </c>
      <c r="T1085" s="51" t="str">
        <f>IF(B1085="","",IFERROR(VLOOKUP(SUBSTITUTE(SUBSTITUTE(H1085,"~","~~"),"*","~*"),إعدادات_الأنواع!$A$4:$B$40,2,FALSE()),"?"))</f>
        <v/>
      </c>
    </row>
    <row r="1086" spans="1:20" ht="15" customHeight="1">
      <c r="A1086" s="20" t="str">
        <f>IF(B1086="","",IF(T1086="?","⚠️ نوع غير معرف",T1086&amp;TEXT(COUNTIFS($T$3:T1086,T1086),"000")))</f>
        <v/>
      </c>
      <c r="B1086" s="38"/>
      <c r="C1086" s="38"/>
      <c r="D1086" s="39"/>
      <c r="E1086" s="54"/>
      <c r="F1086" s="41" t="str">
        <f t="shared" ca="1" si="64"/>
        <v/>
      </c>
      <c r="G1086" s="42"/>
      <c r="H1086" s="37"/>
      <c r="I1086" s="43"/>
      <c r="J1086" s="44" t="str">
        <f t="shared" si="65"/>
        <v/>
      </c>
      <c r="K1086" s="45"/>
      <c r="L1086" s="46" t="str">
        <f>IF(OR(K1086="لم يدفع",B1086=""),"",IF(K1086="تأمين فقط",0,IF(K1086="اشتراك 300",300,IF(F1086&lt;14,IFERROR(VLOOKUP(SUBSTITUTE(SUBSTITUTE(H1086,"~","~~"),"*","~*"),إعدادات_الأنواع!$A$4:$D$40,3,FALSE()),0),IFERROR(VLOOKUP(SUBSTITUTE(SUBSTITUTE(H1086,"~","~~"),"*","~*"),إعدادات_الأنواع!$A$4:$D$40,4,FALSE()),0)))))</f>
        <v/>
      </c>
      <c r="M1086" s="47" t="str">
        <f>IF(OR(K1086="لم يدفع",B1086=""),"",IFERROR(VLOOKUP(SUBSTITUTE(SUBSTITUTE(H1086,"~","~~"),"*","~*"),إعدادات_الأنواع!$A$4:$E$40,5,FALSE()),0))</f>
        <v/>
      </c>
      <c r="N1086" s="47" t="str">
        <f>IF(OR(K1086="لم يدفع",K1086="تأمين فقط",K1086="اشتراك 300",B1086=""),"",IFERROR(VLOOKUP(SUBSTITUTE(SUBSTITUTE(H1086,"~","~~"),"*","~*"),إعدادات_الأنواع!$A$4:$F$40,6,FALSE()),0))</f>
        <v/>
      </c>
      <c r="O1086" s="55" t="str">
        <f t="shared" si="66"/>
        <v/>
      </c>
      <c r="P1086" s="48" t="str">
        <f t="shared" ca="1" si="67"/>
        <v/>
      </c>
      <c r="Q1086" s="52"/>
      <c r="R1086" s="49"/>
      <c r="S1086" s="50" t="str">
        <f>IF(B1086="","",COUNTA(التجديد!E1086:E1086))</f>
        <v/>
      </c>
      <c r="T1086" s="51" t="str">
        <f>IF(B1086="","",IFERROR(VLOOKUP(SUBSTITUTE(SUBSTITUTE(H1086,"~","~~"),"*","~*"),إعدادات_الأنواع!$A$4:$B$40,2,FALSE()),"?"))</f>
        <v/>
      </c>
    </row>
    <row r="1087" spans="1:20" ht="15" customHeight="1">
      <c r="A1087" s="20" t="str">
        <f>IF(B1087="","",IF(T1087="?","⚠️ نوع غير معرف",T1087&amp;TEXT(COUNTIFS($T$3:T1087,T1087),"000")))</f>
        <v/>
      </c>
      <c r="B1087" s="38"/>
      <c r="C1087" s="38"/>
      <c r="D1087" s="39"/>
      <c r="E1087" s="54"/>
      <c r="F1087" s="41" t="str">
        <f t="shared" ca="1" si="64"/>
        <v/>
      </c>
      <c r="G1087" s="42"/>
      <c r="H1087" s="37"/>
      <c r="I1087" s="43"/>
      <c r="J1087" s="44" t="str">
        <f t="shared" si="65"/>
        <v/>
      </c>
      <c r="K1087" s="45"/>
      <c r="L1087" s="46" t="str">
        <f>IF(OR(K1087="لم يدفع",B1087=""),"",IF(K1087="تأمين فقط",0,IF(K1087="اشتراك 300",300,IF(F1087&lt;14,IFERROR(VLOOKUP(SUBSTITUTE(SUBSTITUTE(H1087,"~","~~"),"*","~*"),إعدادات_الأنواع!$A$4:$D$40,3,FALSE()),0),IFERROR(VLOOKUP(SUBSTITUTE(SUBSTITUTE(H1087,"~","~~"),"*","~*"),إعدادات_الأنواع!$A$4:$D$40,4,FALSE()),0)))))</f>
        <v/>
      </c>
      <c r="M1087" s="47" t="str">
        <f>IF(OR(K1087="لم يدفع",B1087=""),"",IFERROR(VLOOKUP(SUBSTITUTE(SUBSTITUTE(H1087,"~","~~"),"*","~*"),إعدادات_الأنواع!$A$4:$E$40,5,FALSE()),0))</f>
        <v/>
      </c>
      <c r="N1087" s="47" t="str">
        <f>IF(OR(K1087="لم يدفع",K1087="تأمين فقط",K1087="اشتراك 300",B1087=""),"",IFERROR(VLOOKUP(SUBSTITUTE(SUBSTITUTE(H1087,"~","~~"),"*","~*"),إعدادات_الأنواع!$A$4:$F$40,6,FALSE()),0))</f>
        <v/>
      </c>
      <c r="O1087" s="55" t="str">
        <f t="shared" si="66"/>
        <v/>
      </c>
      <c r="P1087" s="48" t="str">
        <f t="shared" ca="1" si="67"/>
        <v/>
      </c>
      <c r="Q1087" s="52"/>
      <c r="R1087" s="49"/>
      <c r="S1087" s="50" t="str">
        <f>IF(B1087="","",COUNTA(التجديد!E1087:E1087))</f>
        <v/>
      </c>
      <c r="T1087" s="51" t="str">
        <f>IF(B1087="","",IFERROR(VLOOKUP(SUBSTITUTE(SUBSTITUTE(H1087,"~","~~"),"*","~*"),إعدادات_الأنواع!$A$4:$B$40,2,FALSE()),"?"))</f>
        <v/>
      </c>
    </row>
    <row r="1088" spans="1:20" ht="15" customHeight="1">
      <c r="A1088" s="20" t="str">
        <f>IF(B1088="","",IF(T1088="?","⚠️ نوع غير معرف",T1088&amp;TEXT(COUNTIFS($T$3:T1088,T1088),"000")))</f>
        <v/>
      </c>
      <c r="B1088" s="38"/>
      <c r="C1088" s="38"/>
      <c r="D1088" s="39"/>
      <c r="E1088" s="54"/>
      <c r="F1088" s="41" t="str">
        <f t="shared" ca="1" si="64"/>
        <v/>
      </c>
      <c r="G1088" s="42"/>
      <c r="H1088" s="37"/>
      <c r="I1088" s="43"/>
      <c r="J1088" s="44" t="str">
        <f t="shared" si="65"/>
        <v/>
      </c>
      <c r="K1088" s="45"/>
      <c r="L1088" s="46" t="str">
        <f>IF(OR(K1088="لم يدفع",B1088=""),"",IF(K1088="تأمين فقط",0,IF(K1088="اشتراك 300",300,IF(F1088&lt;14,IFERROR(VLOOKUP(SUBSTITUTE(SUBSTITUTE(H1088,"~","~~"),"*","~*"),إعدادات_الأنواع!$A$4:$D$40,3,FALSE()),0),IFERROR(VLOOKUP(SUBSTITUTE(SUBSTITUTE(H1088,"~","~~"),"*","~*"),إعدادات_الأنواع!$A$4:$D$40,4,FALSE()),0)))))</f>
        <v/>
      </c>
      <c r="M1088" s="47" t="str">
        <f>IF(OR(K1088="لم يدفع",B1088=""),"",IFERROR(VLOOKUP(SUBSTITUTE(SUBSTITUTE(H1088,"~","~~"),"*","~*"),إعدادات_الأنواع!$A$4:$E$40,5,FALSE()),0))</f>
        <v/>
      </c>
      <c r="N1088" s="47" t="str">
        <f>IF(OR(K1088="لم يدفع",K1088="تأمين فقط",K1088="اشتراك 300",B1088=""),"",IFERROR(VLOOKUP(SUBSTITUTE(SUBSTITUTE(H1088,"~","~~"),"*","~*"),إعدادات_الأنواع!$A$4:$F$40,6,FALSE()),0))</f>
        <v/>
      </c>
      <c r="O1088" s="55" t="str">
        <f t="shared" si="66"/>
        <v/>
      </c>
      <c r="P1088" s="48" t="str">
        <f t="shared" ca="1" si="67"/>
        <v/>
      </c>
      <c r="Q1088" s="52"/>
      <c r="R1088" s="49"/>
      <c r="S1088" s="50" t="str">
        <f>IF(B1088="","",COUNTA(التجديد!E1088:E1088))</f>
        <v/>
      </c>
      <c r="T1088" s="51" t="str">
        <f>IF(B1088="","",IFERROR(VLOOKUP(SUBSTITUTE(SUBSTITUTE(H1088,"~","~~"),"*","~*"),إعدادات_الأنواع!$A$4:$B$40,2,FALSE()),"?"))</f>
        <v/>
      </c>
    </row>
    <row r="1089" spans="1:20" ht="15" customHeight="1">
      <c r="A1089" s="20" t="str">
        <f>IF(B1089="","",IF(T1089="?","⚠️ نوع غير معرف",T1089&amp;TEXT(COUNTIFS($T$3:T1089,T1089),"000")))</f>
        <v/>
      </c>
      <c r="B1089" s="38"/>
      <c r="C1089" s="38"/>
      <c r="D1089" s="39"/>
      <c r="E1089" s="54"/>
      <c r="F1089" s="41" t="str">
        <f t="shared" ca="1" si="64"/>
        <v/>
      </c>
      <c r="G1089" s="42"/>
      <c r="H1089" s="37"/>
      <c r="I1089" s="43"/>
      <c r="J1089" s="44" t="str">
        <f t="shared" si="65"/>
        <v/>
      </c>
      <c r="K1089" s="45"/>
      <c r="L1089" s="46" t="str">
        <f>IF(OR(K1089="لم يدفع",B1089=""),"",IF(K1089="تأمين فقط",0,IF(K1089="اشتراك 300",300,IF(F1089&lt;14,IFERROR(VLOOKUP(SUBSTITUTE(SUBSTITUTE(H1089,"~","~~"),"*","~*"),إعدادات_الأنواع!$A$4:$D$40,3,FALSE()),0),IFERROR(VLOOKUP(SUBSTITUTE(SUBSTITUTE(H1089,"~","~~"),"*","~*"),إعدادات_الأنواع!$A$4:$D$40,4,FALSE()),0)))))</f>
        <v/>
      </c>
      <c r="M1089" s="47" t="str">
        <f>IF(OR(K1089="لم يدفع",B1089=""),"",IFERROR(VLOOKUP(SUBSTITUTE(SUBSTITUTE(H1089,"~","~~"),"*","~*"),إعدادات_الأنواع!$A$4:$E$40,5,FALSE()),0))</f>
        <v/>
      </c>
      <c r="N1089" s="47" t="str">
        <f>IF(OR(K1089="لم يدفع",K1089="تأمين فقط",K1089="اشتراك 300",B1089=""),"",IFERROR(VLOOKUP(SUBSTITUTE(SUBSTITUTE(H1089,"~","~~"),"*","~*"),إعدادات_الأنواع!$A$4:$F$40,6,FALSE()),0))</f>
        <v/>
      </c>
      <c r="O1089" s="55" t="str">
        <f t="shared" si="66"/>
        <v/>
      </c>
      <c r="P1089" s="48" t="str">
        <f t="shared" ca="1" si="67"/>
        <v/>
      </c>
      <c r="Q1089" s="52"/>
      <c r="R1089" s="49"/>
      <c r="S1089" s="50" t="str">
        <f>IF(B1089="","",COUNTA(التجديد!E1089:E1089))</f>
        <v/>
      </c>
      <c r="T1089" s="51" t="str">
        <f>IF(B1089="","",IFERROR(VLOOKUP(SUBSTITUTE(SUBSTITUTE(H1089,"~","~~"),"*","~*"),إعدادات_الأنواع!$A$4:$B$40,2,FALSE()),"?"))</f>
        <v/>
      </c>
    </row>
    <row r="1090" spans="1:20" ht="15" customHeight="1">
      <c r="A1090" s="20" t="str">
        <f>IF(B1090="","",IF(T1090="?","⚠️ نوع غير معرف",T1090&amp;TEXT(COUNTIFS($T$3:T1090,T1090),"000")))</f>
        <v/>
      </c>
      <c r="B1090" s="38"/>
      <c r="C1090" s="38"/>
      <c r="D1090" s="39"/>
      <c r="E1090" s="54"/>
      <c r="F1090" s="41" t="str">
        <f t="shared" ca="1" si="64"/>
        <v/>
      </c>
      <c r="G1090" s="42"/>
      <c r="H1090" s="37"/>
      <c r="I1090" s="43"/>
      <c r="J1090" s="44" t="str">
        <f t="shared" si="65"/>
        <v/>
      </c>
      <c r="K1090" s="45"/>
      <c r="L1090" s="46" t="str">
        <f>IF(OR(K1090="لم يدفع",B1090=""),"",IF(K1090="تأمين فقط",0,IF(K1090="اشتراك 300",300,IF(F1090&lt;14,IFERROR(VLOOKUP(SUBSTITUTE(SUBSTITUTE(H1090,"~","~~"),"*","~*"),إعدادات_الأنواع!$A$4:$D$40,3,FALSE()),0),IFERROR(VLOOKUP(SUBSTITUTE(SUBSTITUTE(H1090,"~","~~"),"*","~*"),إعدادات_الأنواع!$A$4:$D$40,4,FALSE()),0)))))</f>
        <v/>
      </c>
      <c r="M1090" s="47" t="str">
        <f>IF(OR(K1090="لم يدفع",B1090=""),"",IFERROR(VLOOKUP(SUBSTITUTE(SUBSTITUTE(H1090,"~","~~"),"*","~*"),إعدادات_الأنواع!$A$4:$E$40,5,FALSE()),0))</f>
        <v/>
      </c>
      <c r="N1090" s="47" t="str">
        <f>IF(OR(K1090="لم يدفع",K1090="تأمين فقط",K1090="اشتراك 300",B1090=""),"",IFERROR(VLOOKUP(SUBSTITUTE(SUBSTITUTE(H1090,"~","~~"),"*","~*"),إعدادات_الأنواع!$A$4:$F$40,6,FALSE()),0))</f>
        <v/>
      </c>
      <c r="O1090" s="55" t="str">
        <f t="shared" si="66"/>
        <v/>
      </c>
      <c r="P1090" s="48" t="str">
        <f t="shared" ca="1" si="67"/>
        <v/>
      </c>
      <c r="Q1090" s="52"/>
      <c r="R1090" s="49"/>
      <c r="S1090" s="50" t="str">
        <f>IF(B1090="","",COUNTA(التجديد!E1090:E1090))</f>
        <v/>
      </c>
      <c r="T1090" s="51" t="str">
        <f>IF(B1090="","",IFERROR(VLOOKUP(SUBSTITUTE(SUBSTITUTE(H1090,"~","~~"),"*","~*"),إعدادات_الأنواع!$A$4:$B$40,2,FALSE()),"?"))</f>
        <v/>
      </c>
    </row>
    <row r="1091" spans="1:20" ht="15" customHeight="1">
      <c r="A1091" s="20" t="str">
        <f>IF(B1091="","",IF(T1091="?","⚠️ نوع غير معرف",T1091&amp;TEXT(COUNTIFS($T$3:T1091,T1091),"000")))</f>
        <v/>
      </c>
      <c r="B1091" s="38"/>
      <c r="C1091" s="38"/>
      <c r="D1091" s="39"/>
      <c r="E1091" s="54"/>
      <c r="F1091" s="41" t="str">
        <f t="shared" ref="F1091:F1154" ca="1" si="68">IF(D1091="","",DATEDIF(D1091,TODAY(),"Y"))</f>
        <v/>
      </c>
      <c r="G1091" s="42"/>
      <c r="H1091" s="37"/>
      <c r="I1091" s="43"/>
      <c r="J1091" s="44" t="str">
        <f t="shared" ref="J1091:J1154" si="69">IF(I1091="","",I1091+30)</f>
        <v/>
      </c>
      <c r="K1091" s="45"/>
      <c r="L1091" s="46" t="str">
        <f>IF(OR(K1091="لم يدفع",B1091=""),"",IF(K1091="تأمين فقط",0,IF(K1091="اشتراك 300",300,IF(F1091&lt;14,IFERROR(VLOOKUP(SUBSTITUTE(SUBSTITUTE(H1091,"~","~~"),"*","~*"),إعدادات_الأنواع!$A$4:$D$40,3,FALSE()),0),IFERROR(VLOOKUP(SUBSTITUTE(SUBSTITUTE(H1091,"~","~~"),"*","~*"),إعدادات_الأنواع!$A$4:$D$40,4,FALSE()),0)))))</f>
        <v/>
      </c>
      <c r="M1091" s="47" t="str">
        <f>IF(OR(K1091="لم يدفع",B1091=""),"",IFERROR(VLOOKUP(SUBSTITUTE(SUBSTITUTE(H1091,"~","~~"),"*","~*"),إعدادات_الأنواع!$A$4:$E$40,5,FALSE()),0))</f>
        <v/>
      </c>
      <c r="N1091" s="47" t="str">
        <f>IF(OR(K1091="لم يدفع",K1091="تأمين فقط",K1091="اشتراك 300",B1091=""),"",IFERROR(VLOOKUP(SUBSTITUTE(SUBSTITUTE(H1091,"~","~~"),"*","~*"),إعدادات_الأنواع!$A$4:$F$40,6,FALSE()),0))</f>
        <v/>
      </c>
      <c r="O1091" s="55" t="str">
        <f t="shared" ref="O1091:O1154" si="70">IF(K1091="لم يدفع","",IF(L1091="","",IF(N1091="",L1091+M1091,L1091+M1091)))</f>
        <v/>
      </c>
      <c r="P1091" s="48" t="str">
        <f t="shared" ref="P1091:P1154" ca="1" si="71">IF(B1091="","",IF(K1091="لم يدفع","🔒 مجمدة",IF(J1091="","",IF(J1091&lt;TODAY(),"⛔ منتهي - يتطلب تجديد",IF(J1091-5&lt;=TODAY(),"⚠️ قريب الانتهاء","✅ ساري")))))</f>
        <v/>
      </c>
      <c r="Q1091" s="52"/>
      <c r="R1091" s="49"/>
      <c r="S1091" s="50" t="str">
        <f>IF(B1091="","",COUNTA(التجديد!E1091:E1091))</f>
        <v/>
      </c>
      <c r="T1091" s="51" t="str">
        <f>IF(B1091="","",IFERROR(VLOOKUP(SUBSTITUTE(SUBSTITUTE(H1091,"~","~~"),"*","~*"),إعدادات_الأنواع!$A$4:$B$40,2,FALSE()),"?"))</f>
        <v/>
      </c>
    </row>
    <row r="1092" spans="1:20" ht="15" customHeight="1">
      <c r="A1092" s="20" t="str">
        <f>IF(B1092="","",IF(T1092="?","⚠️ نوع غير معرف",T1092&amp;TEXT(COUNTIFS($T$3:T1092,T1092),"000")))</f>
        <v/>
      </c>
      <c r="B1092" s="38"/>
      <c r="C1092" s="38"/>
      <c r="D1092" s="39"/>
      <c r="E1092" s="54"/>
      <c r="F1092" s="41" t="str">
        <f t="shared" ca="1" si="68"/>
        <v/>
      </c>
      <c r="G1092" s="42"/>
      <c r="H1092" s="37"/>
      <c r="I1092" s="43"/>
      <c r="J1092" s="44" t="str">
        <f t="shared" si="69"/>
        <v/>
      </c>
      <c r="K1092" s="45"/>
      <c r="L1092" s="46" t="str">
        <f>IF(OR(K1092="لم يدفع",B1092=""),"",IF(K1092="تأمين فقط",0,IF(K1092="اشتراك 300",300,IF(F1092&lt;14,IFERROR(VLOOKUP(SUBSTITUTE(SUBSTITUTE(H1092,"~","~~"),"*","~*"),إعدادات_الأنواع!$A$4:$D$40,3,FALSE()),0),IFERROR(VLOOKUP(SUBSTITUTE(SUBSTITUTE(H1092,"~","~~"),"*","~*"),إعدادات_الأنواع!$A$4:$D$40,4,FALSE()),0)))))</f>
        <v/>
      </c>
      <c r="M1092" s="47" t="str">
        <f>IF(OR(K1092="لم يدفع",B1092=""),"",IFERROR(VLOOKUP(SUBSTITUTE(SUBSTITUTE(H1092,"~","~~"),"*","~*"),إعدادات_الأنواع!$A$4:$E$40,5,FALSE()),0))</f>
        <v/>
      </c>
      <c r="N1092" s="47" t="str">
        <f>IF(OR(K1092="لم يدفع",K1092="تأمين فقط",K1092="اشتراك 300",B1092=""),"",IFERROR(VLOOKUP(SUBSTITUTE(SUBSTITUTE(H1092,"~","~~"),"*","~*"),إعدادات_الأنواع!$A$4:$F$40,6,FALSE()),0))</f>
        <v/>
      </c>
      <c r="O1092" s="55" t="str">
        <f t="shared" si="70"/>
        <v/>
      </c>
      <c r="P1092" s="48" t="str">
        <f t="shared" ca="1" si="71"/>
        <v/>
      </c>
      <c r="Q1092" s="52"/>
      <c r="R1092" s="49"/>
      <c r="S1092" s="50" t="str">
        <f>IF(B1092="","",COUNTA(التجديد!E1092:E1092))</f>
        <v/>
      </c>
      <c r="T1092" s="51" t="str">
        <f>IF(B1092="","",IFERROR(VLOOKUP(SUBSTITUTE(SUBSTITUTE(H1092,"~","~~"),"*","~*"),إعدادات_الأنواع!$A$4:$B$40,2,FALSE()),"?"))</f>
        <v/>
      </c>
    </row>
    <row r="1093" spans="1:20" ht="15" customHeight="1">
      <c r="A1093" s="20" t="str">
        <f>IF(B1093="","",IF(T1093="?","⚠️ نوع غير معرف",T1093&amp;TEXT(COUNTIFS($T$3:T1093,T1093),"000")))</f>
        <v/>
      </c>
      <c r="B1093" s="38"/>
      <c r="C1093" s="38"/>
      <c r="D1093" s="39"/>
      <c r="E1093" s="54"/>
      <c r="F1093" s="41" t="str">
        <f t="shared" ca="1" si="68"/>
        <v/>
      </c>
      <c r="G1093" s="42"/>
      <c r="H1093" s="37"/>
      <c r="I1093" s="43"/>
      <c r="J1093" s="44" t="str">
        <f t="shared" si="69"/>
        <v/>
      </c>
      <c r="K1093" s="45"/>
      <c r="L1093" s="46" t="str">
        <f>IF(OR(K1093="لم يدفع",B1093=""),"",IF(K1093="تأمين فقط",0,IF(K1093="اشتراك 300",300,IF(F1093&lt;14,IFERROR(VLOOKUP(SUBSTITUTE(SUBSTITUTE(H1093,"~","~~"),"*","~*"),إعدادات_الأنواع!$A$4:$D$40,3,FALSE()),0),IFERROR(VLOOKUP(SUBSTITUTE(SUBSTITUTE(H1093,"~","~~"),"*","~*"),إعدادات_الأنواع!$A$4:$D$40,4,FALSE()),0)))))</f>
        <v/>
      </c>
      <c r="M1093" s="47" t="str">
        <f>IF(OR(K1093="لم يدفع",B1093=""),"",IFERROR(VLOOKUP(SUBSTITUTE(SUBSTITUTE(H1093,"~","~~"),"*","~*"),إعدادات_الأنواع!$A$4:$E$40,5,FALSE()),0))</f>
        <v/>
      </c>
      <c r="N1093" s="47" t="str">
        <f>IF(OR(K1093="لم يدفع",K1093="تأمين فقط",K1093="اشتراك 300",B1093=""),"",IFERROR(VLOOKUP(SUBSTITUTE(SUBSTITUTE(H1093,"~","~~"),"*","~*"),إعدادات_الأنواع!$A$4:$F$40,6,FALSE()),0))</f>
        <v/>
      </c>
      <c r="O1093" s="55" t="str">
        <f t="shared" si="70"/>
        <v/>
      </c>
      <c r="P1093" s="48" t="str">
        <f t="shared" ca="1" si="71"/>
        <v/>
      </c>
      <c r="Q1093" s="52"/>
      <c r="R1093" s="49"/>
      <c r="S1093" s="50" t="str">
        <f>IF(B1093="","",COUNTA(التجديد!E1093:E1093))</f>
        <v/>
      </c>
      <c r="T1093" s="51" t="str">
        <f>IF(B1093="","",IFERROR(VLOOKUP(SUBSTITUTE(SUBSTITUTE(H1093,"~","~~"),"*","~*"),إعدادات_الأنواع!$A$4:$B$40,2,FALSE()),"?"))</f>
        <v/>
      </c>
    </row>
    <row r="1094" spans="1:20" ht="15" customHeight="1">
      <c r="A1094" s="20" t="str">
        <f>IF(B1094="","",IF(T1094="?","⚠️ نوع غير معرف",T1094&amp;TEXT(COUNTIFS($T$3:T1094,T1094),"000")))</f>
        <v/>
      </c>
      <c r="B1094" s="38"/>
      <c r="C1094" s="38"/>
      <c r="D1094" s="39"/>
      <c r="E1094" s="54"/>
      <c r="F1094" s="41" t="str">
        <f t="shared" ca="1" si="68"/>
        <v/>
      </c>
      <c r="G1094" s="42"/>
      <c r="H1094" s="37"/>
      <c r="I1094" s="43"/>
      <c r="J1094" s="44" t="str">
        <f t="shared" si="69"/>
        <v/>
      </c>
      <c r="K1094" s="45"/>
      <c r="L1094" s="46" t="str">
        <f>IF(OR(K1094="لم يدفع",B1094=""),"",IF(K1094="تأمين فقط",0,IF(K1094="اشتراك 300",300,IF(F1094&lt;14,IFERROR(VLOOKUP(SUBSTITUTE(SUBSTITUTE(H1094,"~","~~"),"*","~*"),إعدادات_الأنواع!$A$4:$D$40,3,FALSE()),0),IFERROR(VLOOKUP(SUBSTITUTE(SUBSTITUTE(H1094,"~","~~"),"*","~*"),إعدادات_الأنواع!$A$4:$D$40,4,FALSE()),0)))))</f>
        <v/>
      </c>
      <c r="M1094" s="47" t="str">
        <f>IF(OR(K1094="لم يدفع",B1094=""),"",IFERROR(VLOOKUP(SUBSTITUTE(SUBSTITUTE(H1094,"~","~~"),"*","~*"),إعدادات_الأنواع!$A$4:$E$40,5,FALSE()),0))</f>
        <v/>
      </c>
      <c r="N1094" s="47" t="str">
        <f>IF(OR(K1094="لم يدفع",K1094="تأمين فقط",K1094="اشتراك 300",B1094=""),"",IFERROR(VLOOKUP(SUBSTITUTE(SUBSTITUTE(H1094,"~","~~"),"*","~*"),إعدادات_الأنواع!$A$4:$F$40,6,FALSE()),0))</f>
        <v/>
      </c>
      <c r="O1094" s="55" t="str">
        <f t="shared" si="70"/>
        <v/>
      </c>
      <c r="P1094" s="48" t="str">
        <f t="shared" ca="1" si="71"/>
        <v/>
      </c>
      <c r="Q1094" s="52"/>
      <c r="R1094" s="49"/>
      <c r="S1094" s="50" t="str">
        <f>IF(B1094="","",COUNTA(التجديد!E1094:E1094))</f>
        <v/>
      </c>
      <c r="T1094" s="51" t="str">
        <f>IF(B1094="","",IFERROR(VLOOKUP(SUBSTITUTE(SUBSTITUTE(H1094,"~","~~"),"*","~*"),إعدادات_الأنواع!$A$4:$B$40,2,FALSE()),"?"))</f>
        <v/>
      </c>
    </row>
    <row r="1095" spans="1:20" ht="15" customHeight="1">
      <c r="A1095" s="20" t="str">
        <f>IF(B1095="","",IF(T1095="?","⚠️ نوع غير معرف",T1095&amp;TEXT(COUNTIFS($T$3:T1095,T1095),"000")))</f>
        <v/>
      </c>
      <c r="B1095" s="38"/>
      <c r="C1095" s="38"/>
      <c r="D1095" s="39"/>
      <c r="E1095" s="54"/>
      <c r="F1095" s="41" t="str">
        <f t="shared" ca="1" si="68"/>
        <v/>
      </c>
      <c r="G1095" s="42"/>
      <c r="H1095" s="37"/>
      <c r="I1095" s="43"/>
      <c r="J1095" s="44" t="str">
        <f t="shared" si="69"/>
        <v/>
      </c>
      <c r="K1095" s="45"/>
      <c r="L1095" s="46" t="str">
        <f>IF(OR(K1095="لم يدفع",B1095=""),"",IF(K1095="تأمين فقط",0,IF(K1095="اشتراك 300",300,IF(F1095&lt;14,IFERROR(VLOOKUP(SUBSTITUTE(SUBSTITUTE(H1095,"~","~~"),"*","~*"),إعدادات_الأنواع!$A$4:$D$40,3,FALSE()),0),IFERROR(VLOOKUP(SUBSTITUTE(SUBSTITUTE(H1095,"~","~~"),"*","~*"),إعدادات_الأنواع!$A$4:$D$40,4,FALSE()),0)))))</f>
        <v/>
      </c>
      <c r="M1095" s="47" t="str">
        <f>IF(OR(K1095="لم يدفع",B1095=""),"",IFERROR(VLOOKUP(SUBSTITUTE(SUBSTITUTE(H1095,"~","~~"),"*","~*"),إعدادات_الأنواع!$A$4:$E$40,5,FALSE()),0))</f>
        <v/>
      </c>
      <c r="N1095" s="47" t="str">
        <f>IF(OR(K1095="لم يدفع",K1095="تأمين فقط",K1095="اشتراك 300",B1095=""),"",IFERROR(VLOOKUP(SUBSTITUTE(SUBSTITUTE(H1095,"~","~~"),"*","~*"),إعدادات_الأنواع!$A$4:$F$40,6,FALSE()),0))</f>
        <v/>
      </c>
      <c r="O1095" s="55" t="str">
        <f t="shared" si="70"/>
        <v/>
      </c>
      <c r="P1095" s="48" t="str">
        <f t="shared" ca="1" si="71"/>
        <v/>
      </c>
      <c r="Q1095" s="52"/>
      <c r="R1095" s="49"/>
      <c r="S1095" s="50" t="str">
        <f>IF(B1095="","",COUNTA(التجديد!E1095:E1095))</f>
        <v/>
      </c>
      <c r="T1095" s="51" t="str">
        <f>IF(B1095="","",IFERROR(VLOOKUP(SUBSTITUTE(SUBSTITUTE(H1095,"~","~~"),"*","~*"),إعدادات_الأنواع!$A$4:$B$40,2,FALSE()),"?"))</f>
        <v/>
      </c>
    </row>
    <row r="1096" spans="1:20" ht="15" customHeight="1">
      <c r="A1096" s="20" t="str">
        <f>IF(B1096="","",IF(T1096="?","⚠️ نوع غير معرف",T1096&amp;TEXT(COUNTIFS($T$3:T1096,T1096),"000")))</f>
        <v/>
      </c>
      <c r="B1096" s="38"/>
      <c r="C1096" s="38"/>
      <c r="D1096" s="39"/>
      <c r="E1096" s="54"/>
      <c r="F1096" s="41" t="str">
        <f t="shared" ca="1" si="68"/>
        <v/>
      </c>
      <c r="G1096" s="42"/>
      <c r="H1096" s="37"/>
      <c r="I1096" s="43"/>
      <c r="J1096" s="44" t="str">
        <f t="shared" si="69"/>
        <v/>
      </c>
      <c r="K1096" s="45"/>
      <c r="L1096" s="46" t="str">
        <f>IF(OR(K1096="لم يدفع",B1096=""),"",IF(K1096="تأمين فقط",0,IF(K1096="اشتراك 300",300,IF(F1096&lt;14,IFERROR(VLOOKUP(SUBSTITUTE(SUBSTITUTE(H1096,"~","~~"),"*","~*"),إعدادات_الأنواع!$A$4:$D$40,3,FALSE()),0),IFERROR(VLOOKUP(SUBSTITUTE(SUBSTITUTE(H1096,"~","~~"),"*","~*"),إعدادات_الأنواع!$A$4:$D$40,4,FALSE()),0)))))</f>
        <v/>
      </c>
      <c r="M1096" s="47" t="str">
        <f>IF(OR(K1096="لم يدفع",B1096=""),"",IFERROR(VLOOKUP(SUBSTITUTE(SUBSTITUTE(H1096,"~","~~"),"*","~*"),إعدادات_الأنواع!$A$4:$E$40,5,FALSE()),0))</f>
        <v/>
      </c>
      <c r="N1096" s="47" t="str">
        <f>IF(OR(K1096="لم يدفع",K1096="تأمين فقط",K1096="اشتراك 300",B1096=""),"",IFERROR(VLOOKUP(SUBSTITUTE(SUBSTITUTE(H1096,"~","~~"),"*","~*"),إعدادات_الأنواع!$A$4:$F$40,6,FALSE()),0))</f>
        <v/>
      </c>
      <c r="O1096" s="55" t="str">
        <f t="shared" si="70"/>
        <v/>
      </c>
      <c r="P1096" s="48" t="str">
        <f t="shared" ca="1" si="71"/>
        <v/>
      </c>
      <c r="Q1096" s="52"/>
      <c r="R1096" s="49"/>
      <c r="S1096" s="50" t="str">
        <f>IF(B1096="","",COUNTA(التجديد!E1096:E1096))</f>
        <v/>
      </c>
      <c r="T1096" s="51" t="str">
        <f>IF(B1096="","",IFERROR(VLOOKUP(SUBSTITUTE(SUBSTITUTE(H1096,"~","~~"),"*","~*"),إعدادات_الأنواع!$A$4:$B$40,2,FALSE()),"?"))</f>
        <v/>
      </c>
    </row>
    <row r="1097" spans="1:20" ht="15" customHeight="1">
      <c r="A1097" s="20" t="str">
        <f>IF(B1097="","",IF(T1097="?","⚠️ نوع غير معرف",T1097&amp;TEXT(COUNTIFS($T$3:T1097,T1097),"000")))</f>
        <v/>
      </c>
      <c r="B1097" s="38"/>
      <c r="C1097" s="38"/>
      <c r="D1097" s="39"/>
      <c r="E1097" s="54"/>
      <c r="F1097" s="41" t="str">
        <f t="shared" ca="1" si="68"/>
        <v/>
      </c>
      <c r="G1097" s="42"/>
      <c r="H1097" s="37"/>
      <c r="I1097" s="43"/>
      <c r="J1097" s="44" t="str">
        <f t="shared" si="69"/>
        <v/>
      </c>
      <c r="K1097" s="45"/>
      <c r="L1097" s="46" t="str">
        <f>IF(OR(K1097="لم يدفع",B1097=""),"",IF(K1097="تأمين فقط",0,IF(K1097="اشتراك 300",300,IF(F1097&lt;14,IFERROR(VLOOKUP(SUBSTITUTE(SUBSTITUTE(H1097,"~","~~"),"*","~*"),إعدادات_الأنواع!$A$4:$D$40,3,FALSE()),0),IFERROR(VLOOKUP(SUBSTITUTE(SUBSTITUTE(H1097,"~","~~"),"*","~*"),إعدادات_الأنواع!$A$4:$D$40,4,FALSE()),0)))))</f>
        <v/>
      </c>
      <c r="M1097" s="47" t="str">
        <f>IF(OR(K1097="لم يدفع",B1097=""),"",IFERROR(VLOOKUP(SUBSTITUTE(SUBSTITUTE(H1097,"~","~~"),"*","~*"),إعدادات_الأنواع!$A$4:$E$40,5,FALSE()),0))</f>
        <v/>
      </c>
      <c r="N1097" s="47" t="str">
        <f>IF(OR(K1097="لم يدفع",K1097="تأمين فقط",K1097="اشتراك 300",B1097=""),"",IFERROR(VLOOKUP(SUBSTITUTE(SUBSTITUTE(H1097,"~","~~"),"*","~*"),إعدادات_الأنواع!$A$4:$F$40,6,FALSE()),0))</f>
        <v/>
      </c>
      <c r="O1097" s="55" t="str">
        <f t="shared" si="70"/>
        <v/>
      </c>
      <c r="P1097" s="48" t="str">
        <f t="shared" ca="1" si="71"/>
        <v/>
      </c>
      <c r="Q1097" s="52"/>
      <c r="R1097" s="49"/>
      <c r="S1097" s="50" t="str">
        <f>IF(B1097="","",COUNTA(التجديد!E1097:E1097))</f>
        <v/>
      </c>
      <c r="T1097" s="51" t="str">
        <f>IF(B1097="","",IFERROR(VLOOKUP(SUBSTITUTE(SUBSTITUTE(H1097,"~","~~"),"*","~*"),إعدادات_الأنواع!$A$4:$B$40,2,FALSE()),"?"))</f>
        <v/>
      </c>
    </row>
    <row r="1098" spans="1:20" ht="15" customHeight="1">
      <c r="A1098" s="20" t="str">
        <f>IF(B1098="","",IF(T1098="?","⚠️ نوع غير معرف",T1098&amp;TEXT(COUNTIFS($T$3:T1098,T1098),"000")))</f>
        <v/>
      </c>
      <c r="B1098" s="38"/>
      <c r="C1098" s="38"/>
      <c r="D1098" s="39"/>
      <c r="E1098" s="54"/>
      <c r="F1098" s="41" t="str">
        <f t="shared" ca="1" si="68"/>
        <v/>
      </c>
      <c r="G1098" s="42"/>
      <c r="H1098" s="37"/>
      <c r="I1098" s="43"/>
      <c r="J1098" s="44" t="str">
        <f t="shared" si="69"/>
        <v/>
      </c>
      <c r="K1098" s="45"/>
      <c r="L1098" s="46" t="str">
        <f>IF(OR(K1098="لم يدفع",B1098=""),"",IF(K1098="تأمين فقط",0,IF(K1098="اشتراك 300",300,IF(F1098&lt;14,IFERROR(VLOOKUP(SUBSTITUTE(SUBSTITUTE(H1098,"~","~~"),"*","~*"),إعدادات_الأنواع!$A$4:$D$40,3,FALSE()),0),IFERROR(VLOOKUP(SUBSTITUTE(SUBSTITUTE(H1098,"~","~~"),"*","~*"),إعدادات_الأنواع!$A$4:$D$40,4,FALSE()),0)))))</f>
        <v/>
      </c>
      <c r="M1098" s="47" t="str">
        <f>IF(OR(K1098="لم يدفع",B1098=""),"",IFERROR(VLOOKUP(SUBSTITUTE(SUBSTITUTE(H1098,"~","~~"),"*","~*"),إعدادات_الأنواع!$A$4:$E$40,5,FALSE()),0))</f>
        <v/>
      </c>
      <c r="N1098" s="47" t="str">
        <f>IF(OR(K1098="لم يدفع",K1098="تأمين فقط",K1098="اشتراك 300",B1098=""),"",IFERROR(VLOOKUP(SUBSTITUTE(SUBSTITUTE(H1098,"~","~~"),"*","~*"),إعدادات_الأنواع!$A$4:$F$40,6,FALSE()),0))</f>
        <v/>
      </c>
      <c r="O1098" s="55" t="str">
        <f t="shared" si="70"/>
        <v/>
      </c>
      <c r="P1098" s="48" t="str">
        <f t="shared" ca="1" si="71"/>
        <v/>
      </c>
      <c r="Q1098" s="52"/>
      <c r="R1098" s="49"/>
      <c r="S1098" s="50" t="str">
        <f>IF(B1098="","",COUNTA(التجديد!E1098:E1098))</f>
        <v/>
      </c>
      <c r="T1098" s="51" t="str">
        <f>IF(B1098="","",IFERROR(VLOOKUP(SUBSTITUTE(SUBSTITUTE(H1098,"~","~~"),"*","~*"),إعدادات_الأنواع!$A$4:$B$40,2,FALSE()),"?"))</f>
        <v/>
      </c>
    </row>
    <row r="1099" spans="1:20" ht="15" customHeight="1">
      <c r="A1099" s="20" t="str">
        <f>IF(B1099="","",IF(T1099="?","⚠️ نوع غير معرف",T1099&amp;TEXT(COUNTIFS($T$3:T1099,T1099),"000")))</f>
        <v/>
      </c>
      <c r="B1099" s="38"/>
      <c r="C1099" s="38"/>
      <c r="D1099" s="39"/>
      <c r="E1099" s="54"/>
      <c r="F1099" s="41" t="str">
        <f t="shared" ca="1" si="68"/>
        <v/>
      </c>
      <c r="G1099" s="42"/>
      <c r="H1099" s="37"/>
      <c r="I1099" s="43"/>
      <c r="J1099" s="44" t="str">
        <f t="shared" si="69"/>
        <v/>
      </c>
      <c r="K1099" s="45"/>
      <c r="L1099" s="46" t="str">
        <f>IF(OR(K1099="لم يدفع",B1099=""),"",IF(K1099="تأمين فقط",0,IF(K1099="اشتراك 300",300,IF(F1099&lt;14,IFERROR(VLOOKUP(SUBSTITUTE(SUBSTITUTE(H1099,"~","~~"),"*","~*"),إعدادات_الأنواع!$A$4:$D$40,3,FALSE()),0),IFERROR(VLOOKUP(SUBSTITUTE(SUBSTITUTE(H1099,"~","~~"),"*","~*"),إعدادات_الأنواع!$A$4:$D$40,4,FALSE()),0)))))</f>
        <v/>
      </c>
      <c r="M1099" s="47" t="str">
        <f>IF(OR(K1099="لم يدفع",B1099=""),"",IFERROR(VLOOKUP(SUBSTITUTE(SUBSTITUTE(H1099,"~","~~"),"*","~*"),إعدادات_الأنواع!$A$4:$E$40,5,FALSE()),0))</f>
        <v/>
      </c>
      <c r="N1099" s="47" t="str">
        <f>IF(OR(K1099="لم يدفع",K1099="تأمين فقط",K1099="اشتراك 300",B1099=""),"",IFERROR(VLOOKUP(SUBSTITUTE(SUBSTITUTE(H1099,"~","~~"),"*","~*"),إعدادات_الأنواع!$A$4:$F$40,6,FALSE()),0))</f>
        <v/>
      </c>
      <c r="O1099" s="55" t="str">
        <f t="shared" si="70"/>
        <v/>
      </c>
      <c r="P1099" s="48" t="str">
        <f t="shared" ca="1" si="71"/>
        <v/>
      </c>
      <c r="Q1099" s="52"/>
      <c r="R1099" s="49"/>
      <c r="S1099" s="50" t="str">
        <f>IF(B1099="","",COUNTA(التجديد!E1099:E1099))</f>
        <v/>
      </c>
      <c r="T1099" s="51" t="str">
        <f>IF(B1099="","",IFERROR(VLOOKUP(SUBSTITUTE(SUBSTITUTE(H1099,"~","~~"),"*","~*"),إعدادات_الأنواع!$A$4:$B$40,2,FALSE()),"?"))</f>
        <v/>
      </c>
    </row>
    <row r="1100" spans="1:20" ht="15" customHeight="1">
      <c r="A1100" s="20" t="str">
        <f>IF(B1100="","",IF(T1100="?","⚠️ نوع غير معرف",T1100&amp;TEXT(COUNTIFS($T$3:T1100,T1100),"000")))</f>
        <v/>
      </c>
      <c r="B1100" s="38"/>
      <c r="C1100" s="38"/>
      <c r="D1100" s="39"/>
      <c r="E1100" s="54"/>
      <c r="F1100" s="41" t="str">
        <f t="shared" ca="1" si="68"/>
        <v/>
      </c>
      <c r="G1100" s="42"/>
      <c r="H1100" s="37"/>
      <c r="I1100" s="43"/>
      <c r="J1100" s="44" t="str">
        <f t="shared" si="69"/>
        <v/>
      </c>
      <c r="K1100" s="45"/>
      <c r="L1100" s="46" t="str">
        <f>IF(OR(K1100="لم يدفع",B1100=""),"",IF(K1100="تأمين فقط",0,IF(K1100="اشتراك 300",300,IF(F1100&lt;14,IFERROR(VLOOKUP(SUBSTITUTE(SUBSTITUTE(H1100,"~","~~"),"*","~*"),إعدادات_الأنواع!$A$4:$D$40,3,FALSE()),0),IFERROR(VLOOKUP(SUBSTITUTE(SUBSTITUTE(H1100,"~","~~"),"*","~*"),إعدادات_الأنواع!$A$4:$D$40,4,FALSE()),0)))))</f>
        <v/>
      </c>
      <c r="M1100" s="47" t="str">
        <f>IF(OR(K1100="لم يدفع",B1100=""),"",IFERROR(VLOOKUP(SUBSTITUTE(SUBSTITUTE(H1100,"~","~~"),"*","~*"),إعدادات_الأنواع!$A$4:$E$40,5,FALSE()),0))</f>
        <v/>
      </c>
      <c r="N1100" s="47" t="str">
        <f>IF(OR(K1100="لم يدفع",K1100="تأمين فقط",K1100="اشتراك 300",B1100=""),"",IFERROR(VLOOKUP(SUBSTITUTE(SUBSTITUTE(H1100,"~","~~"),"*","~*"),إعدادات_الأنواع!$A$4:$F$40,6,FALSE()),0))</f>
        <v/>
      </c>
      <c r="O1100" s="55" t="str">
        <f t="shared" si="70"/>
        <v/>
      </c>
      <c r="P1100" s="48" t="str">
        <f t="shared" ca="1" si="71"/>
        <v/>
      </c>
      <c r="Q1100" s="52"/>
      <c r="R1100" s="49"/>
      <c r="S1100" s="50" t="str">
        <f>IF(B1100="","",COUNTA(التجديد!E1100:E1100))</f>
        <v/>
      </c>
      <c r="T1100" s="51" t="str">
        <f>IF(B1100="","",IFERROR(VLOOKUP(SUBSTITUTE(SUBSTITUTE(H1100,"~","~~"),"*","~*"),إعدادات_الأنواع!$A$4:$B$40,2,FALSE()),"?"))</f>
        <v/>
      </c>
    </row>
    <row r="1101" spans="1:20" ht="15" customHeight="1">
      <c r="A1101" s="20" t="str">
        <f>IF(B1101="","",IF(T1101="?","⚠️ نوع غير معرف",T1101&amp;TEXT(COUNTIFS($T$3:T1101,T1101),"000")))</f>
        <v/>
      </c>
      <c r="B1101" s="38"/>
      <c r="C1101" s="38"/>
      <c r="D1101" s="39"/>
      <c r="E1101" s="54"/>
      <c r="F1101" s="41" t="str">
        <f t="shared" ca="1" si="68"/>
        <v/>
      </c>
      <c r="G1101" s="42"/>
      <c r="H1101" s="37"/>
      <c r="I1101" s="43"/>
      <c r="J1101" s="44" t="str">
        <f t="shared" si="69"/>
        <v/>
      </c>
      <c r="K1101" s="45"/>
      <c r="L1101" s="46" t="str">
        <f>IF(OR(K1101="لم يدفع",B1101=""),"",IF(K1101="تأمين فقط",0,IF(K1101="اشتراك 300",300,IF(F1101&lt;14,IFERROR(VLOOKUP(SUBSTITUTE(SUBSTITUTE(H1101,"~","~~"),"*","~*"),إعدادات_الأنواع!$A$4:$D$40,3,FALSE()),0),IFERROR(VLOOKUP(SUBSTITUTE(SUBSTITUTE(H1101,"~","~~"),"*","~*"),إعدادات_الأنواع!$A$4:$D$40,4,FALSE()),0)))))</f>
        <v/>
      </c>
      <c r="M1101" s="47" t="str">
        <f>IF(OR(K1101="لم يدفع",B1101=""),"",IFERROR(VLOOKUP(SUBSTITUTE(SUBSTITUTE(H1101,"~","~~"),"*","~*"),إعدادات_الأنواع!$A$4:$E$40,5,FALSE()),0))</f>
        <v/>
      </c>
      <c r="N1101" s="47" t="str">
        <f>IF(OR(K1101="لم يدفع",K1101="تأمين فقط",K1101="اشتراك 300",B1101=""),"",IFERROR(VLOOKUP(SUBSTITUTE(SUBSTITUTE(H1101,"~","~~"),"*","~*"),إعدادات_الأنواع!$A$4:$F$40,6,FALSE()),0))</f>
        <v/>
      </c>
      <c r="O1101" s="55" t="str">
        <f t="shared" si="70"/>
        <v/>
      </c>
      <c r="P1101" s="48" t="str">
        <f t="shared" ca="1" si="71"/>
        <v/>
      </c>
      <c r="Q1101" s="52"/>
      <c r="R1101" s="49"/>
      <c r="S1101" s="50" t="str">
        <f>IF(B1101="","",COUNTA(التجديد!E1101:E1101))</f>
        <v/>
      </c>
      <c r="T1101" s="51" t="str">
        <f>IF(B1101="","",IFERROR(VLOOKUP(SUBSTITUTE(SUBSTITUTE(H1101,"~","~~"),"*","~*"),إعدادات_الأنواع!$A$4:$B$40,2,FALSE()),"?"))</f>
        <v/>
      </c>
    </row>
    <row r="1102" spans="1:20" ht="15" customHeight="1">
      <c r="A1102" s="20" t="str">
        <f>IF(B1102="","",IF(T1102="?","⚠️ نوع غير معرف",T1102&amp;TEXT(COUNTIFS($T$3:T1102,T1102),"000")))</f>
        <v/>
      </c>
      <c r="B1102" s="38"/>
      <c r="C1102" s="38"/>
      <c r="D1102" s="39"/>
      <c r="E1102" s="54"/>
      <c r="F1102" s="41" t="str">
        <f t="shared" ca="1" si="68"/>
        <v/>
      </c>
      <c r="G1102" s="42"/>
      <c r="H1102" s="37"/>
      <c r="I1102" s="43"/>
      <c r="J1102" s="44" t="str">
        <f t="shared" si="69"/>
        <v/>
      </c>
      <c r="K1102" s="45"/>
      <c r="L1102" s="46" t="str">
        <f>IF(OR(K1102="لم يدفع",B1102=""),"",IF(K1102="تأمين فقط",0,IF(K1102="اشتراك 300",300,IF(F1102&lt;14,IFERROR(VLOOKUP(SUBSTITUTE(SUBSTITUTE(H1102,"~","~~"),"*","~*"),إعدادات_الأنواع!$A$4:$D$40,3,FALSE()),0),IFERROR(VLOOKUP(SUBSTITUTE(SUBSTITUTE(H1102,"~","~~"),"*","~*"),إعدادات_الأنواع!$A$4:$D$40,4,FALSE()),0)))))</f>
        <v/>
      </c>
      <c r="M1102" s="47" t="str">
        <f>IF(OR(K1102="لم يدفع",B1102=""),"",IFERROR(VLOOKUP(SUBSTITUTE(SUBSTITUTE(H1102,"~","~~"),"*","~*"),إعدادات_الأنواع!$A$4:$E$40,5,FALSE()),0))</f>
        <v/>
      </c>
      <c r="N1102" s="47" t="str">
        <f>IF(OR(K1102="لم يدفع",K1102="تأمين فقط",K1102="اشتراك 300",B1102=""),"",IFERROR(VLOOKUP(SUBSTITUTE(SUBSTITUTE(H1102,"~","~~"),"*","~*"),إعدادات_الأنواع!$A$4:$F$40,6,FALSE()),0))</f>
        <v/>
      </c>
      <c r="O1102" s="55" t="str">
        <f t="shared" si="70"/>
        <v/>
      </c>
      <c r="P1102" s="48" t="str">
        <f t="shared" ca="1" si="71"/>
        <v/>
      </c>
      <c r="Q1102" s="52"/>
      <c r="R1102" s="49"/>
      <c r="S1102" s="50" t="str">
        <f>IF(B1102="","",COUNTA(التجديد!E1102:E1102))</f>
        <v/>
      </c>
      <c r="T1102" s="51" t="str">
        <f>IF(B1102="","",IFERROR(VLOOKUP(SUBSTITUTE(SUBSTITUTE(H1102,"~","~~"),"*","~*"),إعدادات_الأنواع!$A$4:$B$40,2,FALSE()),"?"))</f>
        <v/>
      </c>
    </row>
    <row r="1103" spans="1:20" ht="15" customHeight="1">
      <c r="A1103" s="20" t="str">
        <f>IF(B1103="","",IF(T1103="?","⚠️ نوع غير معرف",T1103&amp;TEXT(COUNTIFS($T$3:T1103,T1103),"000")))</f>
        <v/>
      </c>
      <c r="B1103" s="38"/>
      <c r="C1103" s="38"/>
      <c r="D1103" s="39"/>
      <c r="E1103" s="54"/>
      <c r="F1103" s="41" t="str">
        <f t="shared" ca="1" si="68"/>
        <v/>
      </c>
      <c r="G1103" s="42"/>
      <c r="H1103" s="37"/>
      <c r="I1103" s="43"/>
      <c r="J1103" s="44" t="str">
        <f t="shared" si="69"/>
        <v/>
      </c>
      <c r="K1103" s="45"/>
      <c r="L1103" s="46" t="str">
        <f>IF(OR(K1103="لم يدفع",B1103=""),"",IF(K1103="تأمين فقط",0,IF(K1103="اشتراك 300",300,IF(F1103&lt;14,IFERROR(VLOOKUP(SUBSTITUTE(SUBSTITUTE(H1103,"~","~~"),"*","~*"),إعدادات_الأنواع!$A$4:$D$40,3,FALSE()),0),IFERROR(VLOOKUP(SUBSTITUTE(SUBSTITUTE(H1103,"~","~~"),"*","~*"),إعدادات_الأنواع!$A$4:$D$40,4,FALSE()),0)))))</f>
        <v/>
      </c>
      <c r="M1103" s="47" t="str">
        <f>IF(OR(K1103="لم يدفع",B1103=""),"",IFERROR(VLOOKUP(SUBSTITUTE(SUBSTITUTE(H1103,"~","~~"),"*","~*"),إعدادات_الأنواع!$A$4:$E$40,5,FALSE()),0))</f>
        <v/>
      </c>
      <c r="N1103" s="47" t="str">
        <f>IF(OR(K1103="لم يدفع",K1103="تأمين فقط",K1103="اشتراك 300",B1103=""),"",IFERROR(VLOOKUP(SUBSTITUTE(SUBSTITUTE(H1103,"~","~~"),"*","~*"),إعدادات_الأنواع!$A$4:$F$40,6,FALSE()),0))</f>
        <v/>
      </c>
      <c r="O1103" s="55" t="str">
        <f t="shared" si="70"/>
        <v/>
      </c>
      <c r="P1103" s="48" t="str">
        <f t="shared" ca="1" si="71"/>
        <v/>
      </c>
      <c r="Q1103" s="52"/>
      <c r="R1103" s="49"/>
      <c r="S1103" s="50" t="str">
        <f>IF(B1103="","",COUNTA(التجديد!E1103:E1103))</f>
        <v/>
      </c>
      <c r="T1103" s="51" t="str">
        <f>IF(B1103="","",IFERROR(VLOOKUP(SUBSTITUTE(SUBSTITUTE(H1103,"~","~~"),"*","~*"),إعدادات_الأنواع!$A$4:$B$40,2,FALSE()),"?"))</f>
        <v/>
      </c>
    </row>
    <row r="1104" spans="1:20" ht="15" customHeight="1">
      <c r="A1104" s="20" t="str">
        <f>IF(B1104="","",IF(T1104="?","⚠️ نوع غير معرف",T1104&amp;TEXT(COUNTIFS($T$3:T1104,T1104),"000")))</f>
        <v/>
      </c>
      <c r="B1104" s="38"/>
      <c r="C1104" s="38"/>
      <c r="D1104" s="39"/>
      <c r="E1104" s="54"/>
      <c r="F1104" s="41" t="str">
        <f t="shared" ca="1" si="68"/>
        <v/>
      </c>
      <c r="G1104" s="42"/>
      <c r="H1104" s="37"/>
      <c r="I1104" s="43"/>
      <c r="J1104" s="44" t="str">
        <f t="shared" si="69"/>
        <v/>
      </c>
      <c r="K1104" s="45"/>
      <c r="L1104" s="46" t="str">
        <f>IF(OR(K1104="لم يدفع",B1104=""),"",IF(K1104="تأمين فقط",0,IF(K1104="اشتراك 300",300,IF(F1104&lt;14,IFERROR(VLOOKUP(SUBSTITUTE(SUBSTITUTE(H1104,"~","~~"),"*","~*"),إعدادات_الأنواع!$A$4:$D$40,3,FALSE()),0),IFERROR(VLOOKUP(SUBSTITUTE(SUBSTITUTE(H1104,"~","~~"),"*","~*"),إعدادات_الأنواع!$A$4:$D$40,4,FALSE()),0)))))</f>
        <v/>
      </c>
      <c r="M1104" s="47" t="str">
        <f>IF(OR(K1104="لم يدفع",B1104=""),"",IFERROR(VLOOKUP(SUBSTITUTE(SUBSTITUTE(H1104,"~","~~"),"*","~*"),إعدادات_الأنواع!$A$4:$E$40,5,FALSE()),0))</f>
        <v/>
      </c>
      <c r="N1104" s="47" t="str">
        <f>IF(OR(K1104="لم يدفع",K1104="تأمين فقط",K1104="اشتراك 300",B1104=""),"",IFERROR(VLOOKUP(SUBSTITUTE(SUBSTITUTE(H1104,"~","~~"),"*","~*"),إعدادات_الأنواع!$A$4:$F$40,6,FALSE()),0))</f>
        <v/>
      </c>
      <c r="O1104" s="55" t="str">
        <f t="shared" si="70"/>
        <v/>
      </c>
      <c r="P1104" s="48" t="str">
        <f t="shared" ca="1" si="71"/>
        <v/>
      </c>
      <c r="Q1104" s="52"/>
      <c r="R1104" s="49"/>
      <c r="S1104" s="50" t="str">
        <f>IF(B1104="","",COUNTA(التجديد!E1104:E1104))</f>
        <v/>
      </c>
      <c r="T1104" s="51" t="str">
        <f>IF(B1104="","",IFERROR(VLOOKUP(SUBSTITUTE(SUBSTITUTE(H1104,"~","~~"),"*","~*"),إعدادات_الأنواع!$A$4:$B$40,2,FALSE()),"?"))</f>
        <v/>
      </c>
    </row>
    <row r="1105" spans="1:20" ht="15" customHeight="1">
      <c r="A1105" s="20" t="str">
        <f>IF(B1105="","",IF(T1105="?","⚠️ نوع غير معرف",T1105&amp;TEXT(COUNTIFS($T$3:T1105,T1105),"000")))</f>
        <v/>
      </c>
      <c r="B1105" s="38"/>
      <c r="C1105" s="38"/>
      <c r="D1105" s="39"/>
      <c r="E1105" s="54"/>
      <c r="F1105" s="41" t="str">
        <f t="shared" ca="1" si="68"/>
        <v/>
      </c>
      <c r="G1105" s="42"/>
      <c r="H1105" s="37"/>
      <c r="I1105" s="43"/>
      <c r="J1105" s="44" t="str">
        <f t="shared" si="69"/>
        <v/>
      </c>
      <c r="K1105" s="45"/>
      <c r="L1105" s="46" t="str">
        <f>IF(OR(K1105="لم يدفع",B1105=""),"",IF(K1105="تأمين فقط",0,IF(K1105="اشتراك 300",300,IF(F1105&lt;14,IFERROR(VLOOKUP(SUBSTITUTE(SUBSTITUTE(H1105,"~","~~"),"*","~*"),إعدادات_الأنواع!$A$4:$D$40,3,FALSE()),0),IFERROR(VLOOKUP(SUBSTITUTE(SUBSTITUTE(H1105,"~","~~"),"*","~*"),إعدادات_الأنواع!$A$4:$D$40,4,FALSE()),0)))))</f>
        <v/>
      </c>
      <c r="M1105" s="47" t="str">
        <f>IF(OR(K1105="لم يدفع",B1105=""),"",IFERROR(VLOOKUP(SUBSTITUTE(SUBSTITUTE(H1105,"~","~~"),"*","~*"),إعدادات_الأنواع!$A$4:$E$40,5,FALSE()),0))</f>
        <v/>
      </c>
      <c r="N1105" s="47" t="str">
        <f>IF(OR(K1105="لم يدفع",K1105="تأمين فقط",K1105="اشتراك 300",B1105=""),"",IFERROR(VLOOKUP(SUBSTITUTE(SUBSTITUTE(H1105,"~","~~"),"*","~*"),إعدادات_الأنواع!$A$4:$F$40,6,FALSE()),0))</f>
        <v/>
      </c>
      <c r="O1105" s="55" t="str">
        <f t="shared" si="70"/>
        <v/>
      </c>
      <c r="P1105" s="48" t="str">
        <f t="shared" ca="1" si="71"/>
        <v/>
      </c>
      <c r="Q1105" s="52"/>
      <c r="R1105" s="49"/>
      <c r="S1105" s="50" t="str">
        <f>IF(B1105="","",COUNTA(التجديد!E1105:E1105))</f>
        <v/>
      </c>
      <c r="T1105" s="51" t="str">
        <f>IF(B1105="","",IFERROR(VLOOKUP(SUBSTITUTE(SUBSTITUTE(H1105,"~","~~"),"*","~*"),إعدادات_الأنواع!$A$4:$B$40,2,FALSE()),"?"))</f>
        <v/>
      </c>
    </row>
    <row r="1106" spans="1:20" ht="15" customHeight="1">
      <c r="A1106" s="20" t="str">
        <f>IF(B1106="","",IF(T1106="?","⚠️ نوع غير معرف",T1106&amp;TEXT(COUNTIFS($T$3:T1106,T1106),"000")))</f>
        <v/>
      </c>
      <c r="B1106" s="38"/>
      <c r="C1106" s="38"/>
      <c r="D1106" s="39"/>
      <c r="E1106" s="54"/>
      <c r="F1106" s="41" t="str">
        <f t="shared" ca="1" si="68"/>
        <v/>
      </c>
      <c r="G1106" s="42"/>
      <c r="H1106" s="37"/>
      <c r="I1106" s="43"/>
      <c r="J1106" s="44" t="str">
        <f t="shared" si="69"/>
        <v/>
      </c>
      <c r="K1106" s="45"/>
      <c r="L1106" s="46" t="str">
        <f>IF(OR(K1106="لم يدفع",B1106=""),"",IF(K1106="تأمين فقط",0,IF(K1106="اشتراك 300",300,IF(F1106&lt;14,IFERROR(VLOOKUP(SUBSTITUTE(SUBSTITUTE(H1106,"~","~~"),"*","~*"),إعدادات_الأنواع!$A$4:$D$40,3,FALSE()),0),IFERROR(VLOOKUP(SUBSTITUTE(SUBSTITUTE(H1106,"~","~~"),"*","~*"),إعدادات_الأنواع!$A$4:$D$40,4,FALSE()),0)))))</f>
        <v/>
      </c>
      <c r="M1106" s="47" t="str">
        <f>IF(OR(K1106="لم يدفع",B1106=""),"",IFERROR(VLOOKUP(SUBSTITUTE(SUBSTITUTE(H1106,"~","~~"),"*","~*"),إعدادات_الأنواع!$A$4:$E$40,5,FALSE()),0))</f>
        <v/>
      </c>
      <c r="N1106" s="47" t="str">
        <f>IF(OR(K1106="لم يدفع",K1106="تأمين فقط",K1106="اشتراك 300",B1106=""),"",IFERROR(VLOOKUP(SUBSTITUTE(SUBSTITUTE(H1106,"~","~~"),"*","~*"),إعدادات_الأنواع!$A$4:$F$40,6,FALSE()),0))</f>
        <v/>
      </c>
      <c r="O1106" s="55" t="str">
        <f t="shared" si="70"/>
        <v/>
      </c>
      <c r="P1106" s="48" t="str">
        <f t="shared" ca="1" si="71"/>
        <v/>
      </c>
      <c r="Q1106" s="52"/>
      <c r="R1106" s="49"/>
      <c r="S1106" s="50" t="str">
        <f>IF(B1106="","",COUNTA(التجديد!E1106:E1106))</f>
        <v/>
      </c>
      <c r="T1106" s="51" t="str">
        <f>IF(B1106="","",IFERROR(VLOOKUP(SUBSTITUTE(SUBSTITUTE(H1106,"~","~~"),"*","~*"),إعدادات_الأنواع!$A$4:$B$40,2,FALSE()),"?"))</f>
        <v/>
      </c>
    </row>
    <row r="1107" spans="1:20" ht="15" customHeight="1">
      <c r="A1107" s="20" t="str">
        <f>IF(B1107="","",IF(T1107="?","⚠️ نوع غير معرف",T1107&amp;TEXT(COUNTIFS($T$3:T1107,T1107),"000")))</f>
        <v/>
      </c>
      <c r="B1107" s="38"/>
      <c r="C1107" s="38"/>
      <c r="D1107" s="39"/>
      <c r="E1107" s="54"/>
      <c r="F1107" s="41" t="str">
        <f t="shared" ca="1" si="68"/>
        <v/>
      </c>
      <c r="G1107" s="42"/>
      <c r="H1107" s="37"/>
      <c r="I1107" s="43"/>
      <c r="J1107" s="44" t="str">
        <f t="shared" si="69"/>
        <v/>
      </c>
      <c r="K1107" s="45"/>
      <c r="L1107" s="46" t="str">
        <f>IF(OR(K1107="لم يدفع",B1107=""),"",IF(K1107="تأمين فقط",0,IF(K1107="اشتراك 300",300,IF(F1107&lt;14,IFERROR(VLOOKUP(SUBSTITUTE(SUBSTITUTE(H1107,"~","~~"),"*","~*"),إعدادات_الأنواع!$A$4:$D$40,3,FALSE()),0),IFERROR(VLOOKUP(SUBSTITUTE(SUBSTITUTE(H1107,"~","~~"),"*","~*"),إعدادات_الأنواع!$A$4:$D$40,4,FALSE()),0)))))</f>
        <v/>
      </c>
      <c r="M1107" s="47" t="str">
        <f>IF(OR(K1107="لم يدفع",B1107=""),"",IFERROR(VLOOKUP(SUBSTITUTE(SUBSTITUTE(H1107,"~","~~"),"*","~*"),إعدادات_الأنواع!$A$4:$E$40,5,FALSE()),0))</f>
        <v/>
      </c>
      <c r="N1107" s="47" t="str">
        <f>IF(OR(K1107="لم يدفع",K1107="تأمين فقط",K1107="اشتراك 300",B1107=""),"",IFERROR(VLOOKUP(SUBSTITUTE(SUBSTITUTE(H1107,"~","~~"),"*","~*"),إعدادات_الأنواع!$A$4:$F$40,6,FALSE()),0))</f>
        <v/>
      </c>
      <c r="O1107" s="55" t="str">
        <f t="shared" si="70"/>
        <v/>
      </c>
      <c r="P1107" s="48" t="str">
        <f t="shared" ca="1" si="71"/>
        <v/>
      </c>
      <c r="Q1107" s="52"/>
      <c r="R1107" s="49"/>
      <c r="S1107" s="50" t="str">
        <f>IF(B1107="","",COUNTA(التجديد!E1107:E1107))</f>
        <v/>
      </c>
      <c r="T1107" s="51" t="str">
        <f>IF(B1107="","",IFERROR(VLOOKUP(SUBSTITUTE(SUBSTITUTE(H1107,"~","~~"),"*","~*"),إعدادات_الأنواع!$A$4:$B$40,2,FALSE()),"?"))</f>
        <v/>
      </c>
    </row>
    <row r="1108" spans="1:20" ht="15" customHeight="1">
      <c r="A1108" s="20" t="str">
        <f>IF(B1108="","",IF(T1108="?","⚠️ نوع غير معرف",T1108&amp;TEXT(COUNTIFS($T$3:T1108,T1108),"000")))</f>
        <v/>
      </c>
      <c r="B1108" s="38"/>
      <c r="C1108" s="38"/>
      <c r="D1108" s="39"/>
      <c r="E1108" s="54"/>
      <c r="F1108" s="41" t="str">
        <f t="shared" ca="1" si="68"/>
        <v/>
      </c>
      <c r="G1108" s="42"/>
      <c r="H1108" s="37"/>
      <c r="I1108" s="43"/>
      <c r="J1108" s="44" t="str">
        <f t="shared" si="69"/>
        <v/>
      </c>
      <c r="K1108" s="45"/>
      <c r="L1108" s="46" t="str">
        <f>IF(OR(K1108="لم يدفع",B1108=""),"",IF(K1108="تأمين فقط",0,IF(K1108="اشتراك 300",300,IF(F1108&lt;14,IFERROR(VLOOKUP(SUBSTITUTE(SUBSTITUTE(H1108,"~","~~"),"*","~*"),إعدادات_الأنواع!$A$4:$D$40,3,FALSE()),0),IFERROR(VLOOKUP(SUBSTITUTE(SUBSTITUTE(H1108,"~","~~"),"*","~*"),إعدادات_الأنواع!$A$4:$D$40,4,FALSE()),0)))))</f>
        <v/>
      </c>
      <c r="M1108" s="47" t="str">
        <f>IF(OR(K1108="لم يدفع",B1108=""),"",IFERROR(VLOOKUP(SUBSTITUTE(SUBSTITUTE(H1108,"~","~~"),"*","~*"),إعدادات_الأنواع!$A$4:$E$40,5,FALSE()),0))</f>
        <v/>
      </c>
      <c r="N1108" s="47" t="str">
        <f>IF(OR(K1108="لم يدفع",K1108="تأمين فقط",K1108="اشتراك 300",B1108=""),"",IFERROR(VLOOKUP(SUBSTITUTE(SUBSTITUTE(H1108,"~","~~"),"*","~*"),إعدادات_الأنواع!$A$4:$F$40,6,FALSE()),0))</f>
        <v/>
      </c>
      <c r="O1108" s="55" t="str">
        <f t="shared" si="70"/>
        <v/>
      </c>
      <c r="P1108" s="48" t="str">
        <f t="shared" ca="1" si="71"/>
        <v/>
      </c>
      <c r="Q1108" s="52"/>
      <c r="R1108" s="49"/>
      <c r="S1108" s="50" t="str">
        <f>IF(B1108="","",COUNTA(التجديد!E1108:E1108))</f>
        <v/>
      </c>
      <c r="T1108" s="51" t="str">
        <f>IF(B1108="","",IFERROR(VLOOKUP(SUBSTITUTE(SUBSTITUTE(H1108,"~","~~"),"*","~*"),إعدادات_الأنواع!$A$4:$B$40,2,FALSE()),"?"))</f>
        <v/>
      </c>
    </row>
    <row r="1109" spans="1:20" ht="15" customHeight="1">
      <c r="A1109" s="20" t="str">
        <f>IF(B1109="","",IF(T1109="?","⚠️ نوع غير معرف",T1109&amp;TEXT(COUNTIFS($T$3:T1109,T1109),"000")))</f>
        <v/>
      </c>
      <c r="B1109" s="38"/>
      <c r="C1109" s="38"/>
      <c r="D1109" s="39"/>
      <c r="E1109" s="54"/>
      <c r="F1109" s="41" t="str">
        <f t="shared" ca="1" si="68"/>
        <v/>
      </c>
      <c r="G1109" s="42"/>
      <c r="H1109" s="37"/>
      <c r="I1109" s="43"/>
      <c r="J1109" s="44" t="str">
        <f t="shared" si="69"/>
        <v/>
      </c>
      <c r="K1109" s="45"/>
      <c r="L1109" s="46" t="str">
        <f>IF(OR(K1109="لم يدفع",B1109=""),"",IF(K1109="تأمين فقط",0,IF(K1109="اشتراك 300",300,IF(F1109&lt;14,IFERROR(VLOOKUP(SUBSTITUTE(SUBSTITUTE(H1109,"~","~~"),"*","~*"),إعدادات_الأنواع!$A$4:$D$40,3,FALSE()),0),IFERROR(VLOOKUP(SUBSTITUTE(SUBSTITUTE(H1109,"~","~~"),"*","~*"),إعدادات_الأنواع!$A$4:$D$40,4,FALSE()),0)))))</f>
        <v/>
      </c>
      <c r="M1109" s="47" t="str">
        <f>IF(OR(K1109="لم يدفع",B1109=""),"",IFERROR(VLOOKUP(SUBSTITUTE(SUBSTITUTE(H1109,"~","~~"),"*","~*"),إعدادات_الأنواع!$A$4:$E$40,5,FALSE()),0))</f>
        <v/>
      </c>
      <c r="N1109" s="47" t="str">
        <f>IF(OR(K1109="لم يدفع",K1109="تأمين فقط",K1109="اشتراك 300",B1109=""),"",IFERROR(VLOOKUP(SUBSTITUTE(SUBSTITUTE(H1109,"~","~~"),"*","~*"),إعدادات_الأنواع!$A$4:$F$40,6,FALSE()),0))</f>
        <v/>
      </c>
      <c r="O1109" s="55" t="str">
        <f t="shared" si="70"/>
        <v/>
      </c>
      <c r="P1109" s="48" t="str">
        <f t="shared" ca="1" si="71"/>
        <v/>
      </c>
      <c r="Q1109" s="52"/>
      <c r="R1109" s="49"/>
      <c r="S1109" s="50" t="str">
        <f>IF(B1109="","",COUNTA(التجديد!E1109:E1109))</f>
        <v/>
      </c>
      <c r="T1109" s="51" t="str">
        <f>IF(B1109="","",IFERROR(VLOOKUP(SUBSTITUTE(SUBSTITUTE(H1109,"~","~~"),"*","~*"),إعدادات_الأنواع!$A$4:$B$40,2,FALSE()),"?"))</f>
        <v/>
      </c>
    </row>
    <row r="1110" spans="1:20" ht="15" customHeight="1">
      <c r="A1110" s="20" t="str">
        <f>IF(B1110="","",IF(T1110="?","⚠️ نوع غير معرف",T1110&amp;TEXT(COUNTIFS($T$3:T1110,T1110),"000")))</f>
        <v/>
      </c>
      <c r="B1110" s="38"/>
      <c r="C1110" s="38"/>
      <c r="D1110" s="39"/>
      <c r="E1110" s="54"/>
      <c r="F1110" s="41" t="str">
        <f t="shared" ca="1" si="68"/>
        <v/>
      </c>
      <c r="G1110" s="42"/>
      <c r="H1110" s="37"/>
      <c r="I1110" s="43"/>
      <c r="J1110" s="44" t="str">
        <f t="shared" si="69"/>
        <v/>
      </c>
      <c r="K1110" s="45"/>
      <c r="L1110" s="46" t="str">
        <f>IF(OR(K1110="لم يدفع",B1110=""),"",IF(K1110="تأمين فقط",0,IF(K1110="اشتراك 300",300,IF(F1110&lt;14,IFERROR(VLOOKUP(SUBSTITUTE(SUBSTITUTE(H1110,"~","~~"),"*","~*"),إعدادات_الأنواع!$A$4:$D$40,3,FALSE()),0),IFERROR(VLOOKUP(SUBSTITUTE(SUBSTITUTE(H1110,"~","~~"),"*","~*"),إعدادات_الأنواع!$A$4:$D$40,4,FALSE()),0)))))</f>
        <v/>
      </c>
      <c r="M1110" s="47" t="str">
        <f>IF(OR(K1110="لم يدفع",B1110=""),"",IFERROR(VLOOKUP(SUBSTITUTE(SUBSTITUTE(H1110,"~","~~"),"*","~*"),إعدادات_الأنواع!$A$4:$E$40,5,FALSE()),0))</f>
        <v/>
      </c>
      <c r="N1110" s="47" t="str">
        <f>IF(OR(K1110="لم يدفع",K1110="تأمين فقط",K1110="اشتراك 300",B1110=""),"",IFERROR(VLOOKUP(SUBSTITUTE(SUBSTITUTE(H1110,"~","~~"),"*","~*"),إعدادات_الأنواع!$A$4:$F$40,6,FALSE()),0))</f>
        <v/>
      </c>
      <c r="O1110" s="55" t="str">
        <f t="shared" si="70"/>
        <v/>
      </c>
      <c r="P1110" s="48" t="str">
        <f t="shared" ca="1" si="71"/>
        <v/>
      </c>
      <c r="Q1110" s="52"/>
      <c r="R1110" s="49"/>
      <c r="S1110" s="50" t="str">
        <f>IF(B1110="","",COUNTA(التجديد!E1110:E1110))</f>
        <v/>
      </c>
      <c r="T1110" s="51" t="str">
        <f>IF(B1110="","",IFERROR(VLOOKUP(SUBSTITUTE(SUBSTITUTE(H1110,"~","~~"),"*","~*"),إعدادات_الأنواع!$A$4:$B$40,2,FALSE()),"?"))</f>
        <v/>
      </c>
    </row>
    <row r="1111" spans="1:20" ht="15" customHeight="1">
      <c r="A1111" s="20" t="str">
        <f>IF(B1111="","",IF(T1111="?","⚠️ نوع غير معرف",T1111&amp;TEXT(COUNTIFS($T$3:T1111,T1111),"000")))</f>
        <v/>
      </c>
      <c r="B1111" s="38"/>
      <c r="C1111" s="38"/>
      <c r="D1111" s="39"/>
      <c r="E1111" s="54"/>
      <c r="F1111" s="41" t="str">
        <f t="shared" ca="1" si="68"/>
        <v/>
      </c>
      <c r="G1111" s="42"/>
      <c r="H1111" s="37"/>
      <c r="I1111" s="43"/>
      <c r="J1111" s="44" t="str">
        <f t="shared" si="69"/>
        <v/>
      </c>
      <c r="K1111" s="45"/>
      <c r="L1111" s="46" t="str">
        <f>IF(OR(K1111="لم يدفع",B1111=""),"",IF(K1111="تأمين فقط",0,IF(K1111="اشتراك 300",300,IF(F1111&lt;14,IFERROR(VLOOKUP(SUBSTITUTE(SUBSTITUTE(H1111,"~","~~"),"*","~*"),إعدادات_الأنواع!$A$4:$D$40,3,FALSE()),0),IFERROR(VLOOKUP(SUBSTITUTE(SUBSTITUTE(H1111,"~","~~"),"*","~*"),إعدادات_الأنواع!$A$4:$D$40,4,FALSE()),0)))))</f>
        <v/>
      </c>
      <c r="M1111" s="47" t="str">
        <f>IF(OR(K1111="لم يدفع",B1111=""),"",IFERROR(VLOOKUP(SUBSTITUTE(SUBSTITUTE(H1111,"~","~~"),"*","~*"),إعدادات_الأنواع!$A$4:$E$40,5,FALSE()),0))</f>
        <v/>
      </c>
      <c r="N1111" s="47" t="str">
        <f>IF(OR(K1111="لم يدفع",K1111="تأمين فقط",K1111="اشتراك 300",B1111=""),"",IFERROR(VLOOKUP(SUBSTITUTE(SUBSTITUTE(H1111,"~","~~"),"*","~*"),إعدادات_الأنواع!$A$4:$F$40,6,FALSE()),0))</f>
        <v/>
      </c>
      <c r="O1111" s="55" t="str">
        <f t="shared" si="70"/>
        <v/>
      </c>
      <c r="P1111" s="48" t="str">
        <f t="shared" ca="1" si="71"/>
        <v/>
      </c>
      <c r="Q1111" s="52"/>
      <c r="R1111" s="49"/>
      <c r="S1111" s="50" t="str">
        <f>IF(B1111="","",COUNTA(التجديد!E1111:E1111))</f>
        <v/>
      </c>
      <c r="T1111" s="51" t="str">
        <f>IF(B1111="","",IFERROR(VLOOKUP(SUBSTITUTE(SUBSTITUTE(H1111,"~","~~"),"*","~*"),إعدادات_الأنواع!$A$4:$B$40,2,FALSE()),"?"))</f>
        <v/>
      </c>
    </row>
    <row r="1112" spans="1:20" ht="15" customHeight="1">
      <c r="A1112" s="20" t="str">
        <f>IF(B1112="","",IF(T1112="?","⚠️ نوع غير معرف",T1112&amp;TEXT(COUNTIFS($T$3:T1112,T1112),"000")))</f>
        <v/>
      </c>
      <c r="B1112" s="38"/>
      <c r="C1112" s="38"/>
      <c r="D1112" s="39"/>
      <c r="E1112" s="54"/>
      <c r="F1112" s="41" t="str">
        <f t="shared" ca="1" si="68"/>
        <v/>
      </c>
      <c r="G1112" s="42"/>
      <c r="H1112" s="37"/>
      <c r="I1112" s="43"/>
      <c r="J1112" s="44" t="str">
        <f t="shared" si="69"/>
        <v/>
      </c>
      <c r="K1112" s="45"/>
      <c r="L1112" s="46" t="str">
        <f>IF(OR(K1112="لم يدفع",B1112=""),"",IF(K1112="تأمين فقط",0,IF(K1112="اشتراك 300",300,IF(F1112&lt;14,IFERROR(VLOOKUP(SUBSTITUTE(SUBSTITUTE(H1112,"~","~~"),"*","~*"),إعدادات_الأنواع!$A$4:$D$40,3,FALSE()),0),IFERROR(VLOOKUP(SUBSTITUTE(SUBSTITUTE(H1112,"~","~~"),"*","~*"),إعدادات_الأنواع!$A$4:$D$40,4,FALSE()),0)))))</f>
        <v/>
      </c>
      <c r="M1112" s="47" t="str">
        <f>IF(OR(K1112="لم يدفع",B1112=""),"",IFERROR(VLOOKUP(SUBSTITUTE(SUBSTITUTE(H1112,"~","~~"),"*","~*"),إعدادات_الأنواع!$A$4:$E$40,5,FALSE()),0))</f>
        <v/>
      </c>
      <c r="N1112" s="47" t="str">
        <f>IF(OR(K1112="لم يدفع",K1112="تأمين فقط",K1112="اشتراك 300",B1112=""),"",IFERROR(VLOOKUP(SUBSTITUTE(SUBSTITUTE(H1112,"~","~~"),"*","~*"),إعدادات_الأنواع!$A$4:$F$40,6,FALSE()),0))</f>
        <v/>
      </c>
      <c r="O1112" s="55" t="str">
        <f t="shared" si="70"/>
        <v/>
      </c>
      <c r="P1112" s="48" t="str">
        <f t="shared" ca="1" si="71"/>
        <v/>
      </c>
      <c r="Q1112" s="52"/>
      <c r="R1112" s="49"/>
      <c r="S1112" s="50" t="str">
        <f>IF(B1112="","",COUNTA(التجديد!E1112:E1112))</f>
        <v/>
      </c>
      <c r="T1112" s="51" t="str">
        <f>IF(B1112="","",IFERROR(VLOOKUP(SUBSTITUTE(SUBSTITUTE(H1112,"~","~~"),"*","~*"),إعدادات_الأنواع!$A$4:$B$40,2,FALSE()),"?"))</f>
        <v/>
      </c>
    </row>
    <row r="1113" spans="1:20" ht="15" customHeight="1">
      <c r="A1113" s="20" t="str">
        <f>IF(B1113="","",IF(T1113="?","⚠️ نوع غير معرف",T1113&amp;TEXT(COUNTIFS($T$3:T1113,T1113),"000")))</f>
        <v/>
      </c>
      <c r="B1113" s="38"/>
      <c r="C1113" s="38"/>
      <c r="D1113" s="39"/>
      <c r="E1113" s="54"/>
      <c r="F1113" s="41" t="str">
        <f t="shared" ca="1" si="68"/>
        <v/>
      </c>
      <c r="G1113" s="42"/>
      <c r="H1113" s="37"/>
      <c r="I1113" s="43"/>
      <c r="J1113" s="44" t="str">
        <f t="shared" si="69"/>
        <v/>
      </c>
      <c r="K1113" s="45"/>
      <c r="L1113" s="46" t="str">
        <f>IF(OR(K1113="لم يدفع",B1113=""),"",IF(K1113="تأمين فقط",0,IF(K1113="اشتراك 300",300,IF(F1113&lt;14,IFERROR(VLOOKUP(SUBSTITUTE(SUBSTITUTE(H1113,"~","~~"),"*","~*"),إعدادات_الأنواع!$A$4:$D$40,3,FALSE()),0),IFERROR(VLOOKUP(SUBSTITUTE(SUBSTITUTE(H1113,"~","~~"),"*","~*"),إعدادات_الأنواع!$A$4:$D$40,4,FALSE()),0)))))</f>
        <v/>
      </c>
      <c r="M1113" s="47" t="str">
        <f>IF(OR(K1113="لم يدفع",B1113=""),"",IFERROR(VLOOKUP(SUBSTITUTE(SUBSTITUTE(H1113,"~","~~"),"*","~*"),إعدادات_الأنواع!$A$4:$E$40,5,FALSE()),0))</f>
        <v/>
      </c>
      <c r="N1113" s="47" t="str">
        <f>IF(OR(K1113="لم يدفع",K1113="تأمين فقط",K1113="اشتراك 300",B1113=""),"",IFERROR(VLOOKUP(SUBSTITUTE(SUBSTITUTE(H1113,"~","~~"),"*","~*"),إعدادات_الأنواع!$A$4:$F$40,6,FALSE()),0))</f>
        <v/>
      </c>
      <c r="O1113" s="55" t="str">
        <f t="shared" si="70"/>
        <v/>
      </c>
      <c r="P1113" s="48" t="str">
        <f t="shared" ca="1" si="71"/>
        <v/>
      </c>
      <c r="Q1113" s="52"/>
      <c r="R1113" s="49"/>
      <c r="S1113" s="50" t="str">
        <f>IF(B1113="","",COUNTA(التجديد!E1113:E1113))</f>
        <v/>
      </c>
      <c r="T1113" s="51" t="str">
        <f>IF(B1113="","",IFERROR(VLOOKUP(SUBSTITUTE(SUBSTITUTE(H1113,"~","~~"),"*","~*"),إعدادات_الأنواع!$A$4:$B$40,2,FALSE()),"?"))</f>
        <v/>
      </c>
    </row>
    <row r="1114" spans="1:20" ht="15" customHeight="1">
      <c r="A1114" s="20" t="str">
        <f>IF(B1114="","",IF(T1114="?","⚠️ نوع غير معرف",T1114&amp;TEXT(COUNTIFS($T$3:T1114,T1114),"000")))</f>
        <v/>
      </c>
      <c r="B1114" s="38"/>
      <c r="C1114" s="38"/>
      <c r="D1114" s="39"/>
      <c r="E1114" s="54"/>
      <c r="F1114" s="41" t="str">
        <f t="shared" ca="1" si="68"/>
        <v/>
      </c>
      <c r="G1114" s="42"/>
      <c r="H1114" s="37"/>
      <c r="I1114" s="43"/>
      <c r="J1114" s="44" t="str">
        <f t="shared" si="69"/>
        <v/>
      </c>
      <c r="K1114" s="45"/>
      <c r="L1114" s="46" t="str">
        <f>IF(OR(K1114="لم يدفع",B1114=""),"",IF(K1114="تأمين فقط",0,IF(K1114="اشتراك 300",300,IF(F1114&lt;14,IFERROR(VLOOKUP(SUBSTITUTE(SUBSTITUTE(H1114,"~","~~"),"*","~*"),إعدادات_الأنواع!$A$4:$D$40,3,FALSE()),0),IFERROR(VLOOKUP(SUBSTITUTE(SUBSTITUTE(H1114,"~","~~"),"*","~*"),إعدادات_الأنواع!$A$4:$D$40,4,FALSE()),0)))))</f>
        <v/>
      </c>
      <c r="M1114" s="47" t="str">
        <f>IF(OR(K1114="لم يدفع",B1114=""),"",IFERROR(VLOOKUP(SUBSTITUTE(SUBSTITUTE(H1114,"~","~~"),"*","~*"),إعدادات_الأنواع!$A$4:$E$40,5,FALSE()),0))</f>
        <v/>
      </c>
      <c r="N1114" s="47" t="str">
        <f>IF(OR(K1114="لم يدفع",K1114="تأمين فقط",K1114="اشتراك 300",B1114=""),"",IFERROR(VLOOKUP(SUBSTITUTE(SUBSTITUTE(H1114,"~","~~"),"*","~*"),إعدادات_الأنواع!$A$4:$F$40,6,FALSE()),0))</f>
        <v/>
      </c>
      <c r="O1114" s="55" t="str">
        <f t="shared" si="70"/>
        <v/>
      </c>
      <c r="P1114" s="48" t="str">
        <f t="shared" ca="1" si="71"/>
        <v/>
      </c>
      <c r="Q1114" s="52"/>
      <c r="R1114" s="49"/>
      <c r="S1114" s="50" t="str">
        <f>IF(B1114="","",COUNTA(التجديد!E1114:E1114))</f>
        <v/>
      </c>
      <c r="T1114" s="51" t="str">
        <f>IF(B1114="","",IFERROR(VLOOKUP(SUBSTITUTE(SUBSTITUTE(H1114,"~","~~"),"*","~*"),إعدادات_الأنواع!$A$4:$B$40,2,FALSE()),"?"))</f>
        <v/>
      </c>
    </row>
    <row r="1115" spans="1:20" ht="15" customHeight="1">
      <c r="A1115" s="20" t="str">
        <f>IF(B1115="","",IF(T1115="?","⚠️ نوع غير معرف",T1115&amp;TEXT(COUNTIFS($T$3:T1115,T1115),"000")))</f>
        <v/>
      </c>
      <c r="B1115" s="38"/>
      <c r="C1115" s="38"/>
      <c r="D1115" s="39"/>
      <c r="E1115" s="54"/>
      <c r="F1115" s="41" t="str">
        <f t="shared" ca="1" si="68"/>
        <v/>
      </c>
      <c r="G1115" s="42"/>
      <c r="H1115" s="37"/>
      <c r="I1115" s="43"/>
      <c r="J1115" s="44" t="str">
        <f t="shared" si="69"/>
        <v/>
      </c>
      <c r="K1115" s="45"/>
      <c r="L1115" s="46" t="str">
        <f>IF(OR(K1115="لم يدفع",B1115=""),"",IF(K1115="تأمين فقط",0,IF(K1115="اشتراك 300",300,IF(F1115&lt;14,IFERROR(VLOOKUP(SUBSTITUTE(SUBSTITUTE(H1115,"~","~~"),"*","~*"),إعدادات_الأنواع!$A$4:$D$40,3,FALSE()),0),IFERROR(VLOOKUP(SUBSTITUTE(SUBSTITUTE(H1115,"~","~~"),"*","~*"),إعدادات_الأنواع!$A$4:$D$40,4,FALSE()),0)))))</f>
        <v/>
      </c>
      <c r="M1115" s="47" t="str">
        <f>IF(OR(K1115="لم يدفع",B1115=""),"",IFERROR(VLOOKUP(SUBSTITUTE(SUBSTITUTE(H1115,"~","~~"),"*","~*"),إعدادات_الأنواع!$A$4:$E$40,5,FALSE()),0))</f>
        <v/>
      </c>
      <c r="N1115" s="47" t="str">
        <f>IF(OR(K1115="لم يدفع",K1115="تأمين فقط",K1115="اشتراك 300",B1115=""),"",IFERROR(VLOOKUP(SUBSTITUTE(SUBSTITUTE(H1115,"~","~~"),"*","~*"),إعدادات_الأنواع!$A$4:$F$40,6,FALSE()),0))</f>
        <v/>
      </c>
      <c r="O1115" s="55" t="str">
        <f t="shared" si="70"/>
        <v/>
      </c>
      <c r="P1115" s="48" t="str">
        <f t="shared" ca="1" si="71"/>
        <v/>
      </c>
      <c r="Q1115" s="52"/>
      <c r="R1115" s="49"/>
      <c r="S1115" s="50" t="str">
        <f>IF(B1115="","",COUNTA(التجديد!E1115:E1115))</f>
        <v/>
      </c>
      <c r="T1115" s="51" t="str">
        <f>IF(B1115="","",IFERROR(VLOOKUP(SUBSTITUTE(SUBSTITUTE(H1115,"~","~~"),"*","~*"),إعدادات_الأنواع!$A$4:$B$40,2,FALSE()),"?"))</f>
        <v/>
      </c>
    </row>
    <row r="1116" spans="1:20" ht="15" customHeight="1">
      <c r="A1116" s="20" t="str">
        <f>IF(B1116="","",IF(T1116="?","⚠️ نوع غير معرف",T1116&amp;TEXT(COUNTIFS($T$3:T1116,T1116),"000")))</f>
        <v/>
      </c>
      <c r="B1116" s="38"/>
      <c r="C1116" s="38"/>
      <c r="D1116" s="39"/>
      <c r="E1116" s="54"/>
      <c r="F1116" s="41" t="str">
        <f t="shared" ca="1" si="68"/>
        <v/>
      </c>
      <c r="G1116" s="42"/>
      <c r="H1116" s="37"/>
      <c r="I1116" s="43"/>
      <c r="J1116" s="44" t="str">
        <f t="shared" si="69"/>
        <v/>
      </c>
      <c r="K1116" s="45"/>
      <c r="L1116" s="46" t="str">
        <f>IF(OR(K1116="لم يدفع",B1116=""),"",IF(K1116="تأمين فقط",0,IF(K1116="اشتراك 300",300,IF(F1116&lt;14,IFERROR(VLOOKUP(SUBSTITUTE(SUBSTITUTE(H1116,"~","~~"),"*","~*"),إعدادات_الأنواع!$A$4:$D$40,3,FALSE()),0),IFERROR(VLOOKUP(SUBSTITUTE(SUBSTITUTE(H1116,"~","~~"),"*","~*"),إعدادات_الأنواع!$A$4:$D$40,4,FALSE()),0)))))</f>
        <v/>
      </c>
      <c r="M1116" s="47" t="str">
        <f>IF(OR(K1116="لم يدفع",B1116=""),"",IFERROR(VLOOKUP(SUBSTITUTE(SUBSTITUTE(H1116,"~","~~"),"*","~*"),إعدادات_الأنواع!$A$4:$E$40,5,FALSE()),0))</f>
        <v/>
      </c>
      <c r="N1116" s="47" t="str">
        <f>IF(OR(K1116="لم يدفع",K1116="تأمين فقط",K1116="اشتراك 300",B1116=""),"",IFERROR(VLOOKUP(SUBSTITUTE(SUBSTITUTE(H1116,"~","~~"),"*","~*"),إعدادات_الأنواع!$A$4:$F$40,6,FALSE()),0))</f>
        <v/>
      </c>
      <c r="O1116" s="55" t="str">
        <f t="shared" si="70"/>
        <v/>
      </c>
      <c r="P1116" s="48" t="str">
        <f t="shared" ca="1" si="71"/>
        <v/>
      </c>
      <c r="Q1116" s="52"/>
      <c r="R1116" s="49"/>
      <c r="S1116" s="50" t="str">
        <f>IF(B1116="","",COUNTA(التجديد!E1116:E1116))</f>
        <v/>
      </c>
      <c r="T1116" s="51" t="str">
        <f>IF(B1116="","",IFERROR(VLOOKUP(SUBSTITUTE(SUBSTITUTE(H1116,"~","~~"),"*","~*"),إعدادات_الأنواع!$A$4:$B$40,2,FALSE()),"?"))</f>
        <v/>
      </c>
    </row>
    <row r="1117" spans="1:20" ht="15" customHeight="1">
      <c r="A1117" s="20" t="str">
        <f>IF(B1117="","",IF(T1117="?","⚠️ نوع غير معرف",T1117&amp;TEXT(COUNTIFS($T$3:T1117,T1117),"000")))</f>
        <v/>
      </c>
      <c r="B1117" s="38"/>
      <c r="C1117" s="38"/>
      <c r="D1117" s="39"/>
      <c r="E1117" s="54"/>
      <c r="F1117" s="41" t="str">
        <f t="shared" ca="1" si="68"/>
        <v/>
      </c>
      <c r="G1117" s="42"/>
      <c r="H1117" s="37"/>
      <c r="I1117" s="43"/>
      <c r="J1117" s="44" t="str">
        <f t="shared" si="69"/>
        <v/>
      </c>
      <c r="K1117" s="45"/>
      <c r="L1117" s="46" t="str">
        <f>IF(OR(K1117="لم يدفع",B1117=""),"",IF(K1117="تأمين فقط",0,IF(K1117="اشتراك 300",300,IF(F1117&lt;14,IFERROR(VLOOKUP(SUBSTITUTE(SUBSTITUTE(H1117,"~","~~"),"*","~*"),إعدادات_الأنواع!$A$4:$D$40,3,FALSE()),0),IFERROR(VLOOKUP(SUBSTITUTE(SUBSTITUTE(H1117,"~","~~"),"*","~*"),إعدادات_الأنواع!$A$4:$D$40,4,FALSE()),0)))))</f>
        <v/>
      </c>
      <c r="M1117" s="47" t="str">
        <f>IF(OR(K1117="لم يدفع",B1117=""),"",IFERROR(VLOOKUP(SUBSTITUTE(SUBSTITUTE(H1117,"~","~~"),"*","~*"),إعدادات_الأنواع!$A$4:$E$40,5,FALSE()),0))</f>
        <v/>
      </c>
      <c r="N1117" s="47" t="str">
        <f>IF(OR(K1117="لم يدفع",K1117="تأمين فقط",K1117="اشتراك 300",B1117=""),"",IFERROR(VLOOKUP(SUBSTITUTE(SUBSTITUTE(H1117,"~","~~"),"*","~*"),إعدادات_الأنواع!$A$4:$F$40,6,FALSE()),0))</f>
        <v/>
      </c>
      <c r="O1117" s="55" t="str">
        <f t="shared" si="70"/>
        <v/>
      </c>
      <c r="P1117" s="48" t="str">
        <f t="shared" ca="1" si="71"/>
        <v/>
      </c>
      <c r="Q1117" s="52"/>
      <c r="R1117" s="49"/>
      <c r="S1117" s="50" t="str">
        <f>IF(B1117="","",COUNTA(التجديد!E1117:E1117))</f>
        <v/>
      </c>
      <c r="T1117" s="51" t="str">
        <f>IF(B1117="","",IFERROR(VLOOKUP(SUBSTITUTE(SUBSTITUTE(H1117,"~","~~"),"*","~*"),إعدادات_الأنواع!$A$4:$B$40,2,FALSE()),"?"))</f>
        <v/>
      </c>
    </row>
    <row r="1118" spans="1:20" ht="15" customHeight="1">
      <c r="A1118" s="20" t="str">
        <f>IF(B1118="","",IF(T1118="?","⚠️ نوع غير معرف",T1118&amp;TEXT(COUNTIFS($T$3:T1118,T1118),"000")))</f>
        <v/>
      </c>
      <c r="B1118" s="38"/>
      <c r="C1118" s="38"/>
      <c r="D1118" s="39"/>
      <c r="E1118" s="54"/>
      <c r="F1118" s="41" t="str">
        <f t="shared" ca="1" si="68"/>
        <v/>
      </c>
      <c r="G1118" s="42"/>
      <c r="H1118" s="37"/>
      <c r="I1118" s="43"/>
      <c r="J1118" s="44" t="str">
        <f t="shared" si="69"/>
        <v/>
      </c>
      <c r="K1118" s="45"/>
      <c r="L1118" s="46" t="str">
        <f>IF(OR(K1118="لم يدفع",B1118=""),"",IF(K1118="تأمين فقط",0,IF(K1118="اشتراك 300",300,IF(F1118&lt;14,IFERROR(VLOOKUP(SUBSTITUTE(SUBSTITUTE(H1118,"~","~~"),"*","~*"),إعدادات_الأنواع!$A$4:$D$40,3,FALSE()),0),IFERROR(VLOOKUP(SUBSTITUTE(SUBSTITUTE(H1118,"~","~~"),"*","~*"),إعدادات_الأنواع!$A$4:$D$40,4,FALSE()),0)))))</f>
        <v/>
      </c>
      <c r="M1118" s="47" t="str">
        <f>IF(OR(K1118="لم يدفع",B1118=""),"",IFERROR(VLOOKUP(SUBSTITUTE(SUBSTITUTE(H1118,"~","~~"),"*","~*"),إعدادات_الأنواع!$A$4:$E$40,5,FALSE()),0))</f>
        <v/>
      </c>
      <c r="N1118" s="47" t="str">
        <f>IF(OR(K1118="لم يدفع",K1118="تأمين فقط",K1118="اشتراك 300",B1118=""),"",IFERROR(VLOOKUP(SUBSTITUTE(SUBSTITUTE(H1118,"~","~~"),"*","~*"),إعدادات_الأنواع!$A$4:$F$40,6,FALSE()),0))</f>
        <v/>
      </c>
      <c r="O1118" s="55" t="str">
        <f t="shared" si="70"/>
        <v/>
      </c>
      <c r="P1118" s="48" t="str">
        <f t="shared" ca="1" si="71"/>
        <v/>
      </c>
      <c r="Q1118" s="52"/>
      <c r="R1118" s="49"/>
      <c r="S1118" s="50" t="str">
        <f>IF(B1118="","",COUNTA(التجديد!E1118:E1118))</f>
        <v/>
      </c>
      <c r="T1118" s="51" t="str">
        <f>IF(B1118="","",IFERROR(VLOOKUP(SUBSTITUTE(SUBSTITUTE(H1118,"~","~~"),"*","~*"),إعدادات_الأنواع!$A$4:$B$40,2,FALSE()),"?"))</f>
        <v/>
      </c>
    </row>
    <row r="1119" spans="1:20" ht="15" customHeight="1">
      <c r="A1119" s="20" t="str">
        <f>IF(B1119="","",IF(T1119="?","⚠️ نوع غير معرف",T1119&amp;TEXT(COUNTIFS($T$3:T1119,T1119),"000")))</f>
        <v/>
      </c>
      <c r="B1119" s="38"/>
      <c r="C1119" s="38"/>
      <c r="D1119" s="39"/>
      <c r="E1119" s="54"/>
      <c r="F1119" s="41" t="str">
        <f t="shared" ca="1" si="68"/>
        <v/>
      </c>
      <c r="G1119" s="42"/>
      <c r="H1119" s="37"/>
      <c r="I1119" s="43"/>
      <c r="J1119" s="44" t="str">
        <f t="shared" si="69"/>
        <v/>
      </c>
      <c r="K1119" s="45"/>
      <c r="L1119" s="46" t="str">
        <f>IF(OR(K1119="لم يدفع",B1119=""),"",IF(K1119="تأمين فقط",0,IF(K1119="اشتراك 300",300,IF(F1119&lt;14,IFERROR(VLOOKUP(SUBSTITUTE(SUBSTITUTE(H1119,"~","~~"),"*","~*"),إعدادات_الأنواع!$A$4:$D$40,3,FALSE()),0),IFERROR(VLOOKUP(SUBSTITUTE(SUBSTITUTE(H1119,"~","~~"),"*","~*"),إعدادات_الأنواع!$A$4:$D$40,4,FALSE()),0)))))</f>
        <v/>
      </c>
      <c r="M1119" s="47" t="str">
        <f>IF(OR(K1119="لم يدفع",B1119=""),"",IFERROR(VLOOKUP(SUBSTITUTE(SUBSTITUTE(H1119,"~","~~"),"*","~*"),إعدادات_الأنواع!$A$4:$E$40,5,FALSE()),0))</f>
        <v/>
      </c>
      <c r="N1119" s="47" t="str">
        <f>IF(OR(K1119="لم يدفع",K1119="تأمين فقط",K1119="اشتراك 300",B1119=""),"",IFERROR(VLOOKUP(SUBSTITUTE(SUBSTITUTE(H1119,"~","~~"),"*","~*"),إعدادات_الأنواع!$A$4:$F$40,6,FALSE()),0))</f>
        <v/>
      </c>
      <c r="O1119" s="55" t="str">
        <f t="shared" si="70"/>
        <v/>
      </c>
      <c r="P1119" s="48" t="str">
        <f t="shared" ca="1" si="71"/>
        <v/>
      </c>
      <c r="Q1119" s="52"/>
      <c r="R1119" s="49"/>
      <c r="S1119" s="50" t="str">
        <f>IF(B1119="","",COUNTA(التجديد!E1119:E1119))</f>
        <v/>
      </c>
      <c r="T1119" s="51" t="str">
        <f>IF(B1119="","",IFERROR(VLOOKUP(SUBSTITUTE(SUBSTITUTE(H1119,"~","~~"),"*","~*"),إعدادات_الأنواع!$A$4:$B$40,2,FALSE()),"?"))</f>
        <v/>
      </c>
    </row>
    <row r="1120" spans="1:20" ht="15" customHeight="1">
      <c r="A1120" s="20" t="str">
        <f>IF(B1120="","",IF(T1120="?","⚠️ نوع غير معرف",T1120&amp;TEXT(COUNTIFS($T$3:T1120,T1120),"000")))</f>
        <v/>
      </c>
      <c r="B1120" s="38"/>
      <c r="C1120" s="38"/>
      <c r="D1120" s="39"/>
      <c r="E1120" s="54"/>
      <c r="F1120" s="41" t="str">
        <f t="shared" ca="1" si="68"/>
        <v/>
      </c>
      <c r="G1120" s="42"/>
      <c r="H1120" s="37"/>
      <c r="I1120" s="43"/>
      <c r="J1120" s="44" t="str">
        <f t="shared" si="69"/>
        <v/>
      </c>
      <c r="K1120" s="45"/>
      <c r="L1120" s="46" t="str">
        <f>IF(OR(K1120="لم يدفع",B1120=""),"",IF(K1120="تأمين فقط",0,IF(K1120="اشتراك 300",300,IF(F1120&lt;14,IFERROR(VLOOKUP(SUBSTITUTE(SUBSTITUTE(H1120,"~","~~"),"*","~*"),إعدادات_الأنواع!$A$4:$D$40,3,FALSE()),0),IFERROR(VLOOKUP(SUBSTITUTE(SUBSTITUTE(H1120,"~","~~"),"*","~*"),إعدادات_الأنواع!$A$4:$D$40,4,FALSE()),0)))))</f>
        <v/>
      </c>
      <c r="M1120" s="47" t="str">
        <f>IF(OR(K1120="لم يدفع",B1120=""),"",IFERROR(VLOOKUP(SUBSTITUTE(SUBSTITUTE(H1120,"~","~~"),"*","~*"),إعدادات_الأنواع!$A$4:$E$40,5,FALSE()),0))</f>
        <v/>
      </c>
      <c r="N1120" s="47" t="str">
        <f>IF(OR(K1120="لم يدفع",K1120="تأمين فقط",K1120="اشتراك 300",B1120=""),"",IFERROR(VLOOKUP(SUBSTITUTE(SUBSTITUTE(H1120,"~","~~"),"*","~*"),إعدادات_الأنواع!$A$4:$F$40,6,FALSE()),0))</f>
        <v/>
      </c>
      <c r="O1120" s="55" t="str">
        <f t="shared" si="70"/>
        <v/>
      </c>
      <c r="P1120" s="48" t="str">
        <f t="shared" ca="1" si="71"/>
        <v/>
      </c>
      <c r="Q1120" s="52"/>
      <c r="R1120" s="49"/>
      <c r="S1120" s="50" t="str">
        <f>IF(B1120="","",COUNTA(التجديد!E1120:E1120))</f>
        <v/>
      </c>
      <c r="T1120" s="51" t="str">
        <f>IF(B1120="","",IFERROR(VLOOKUP(SUBSTITUTE(SUBSTITUTE(H1120,"~","~~"),"*","~*"),إعدادات_الأنواع!$A$4:$B$40,2,FALSE()),"?"))</f>
        <v/>
      </c>
    </row>
    <row r="1121" spans="1:20" ht="15" customHeight="1">
      <c r="A1121" s="20" t="str">
        <f>IF(B1121="","",IF(T1121="?","⚠️ نوع غير معرف",T1121&amp;TEXT(COUNTIFS($T$3:T1121,T1121),"000")))</f>
        <v/>
      </c>
      <c r="B1121" s="38"/>
      <c r="C1121" s="38"/>
      <c r="D1121" s="39"/>
      <c r="E1121" s="54"/>
      <c r="F1121" s="41" t="str">
        <f t="shared" ca="1" si="68"/>
        <v/>
      </c>
      <c r="G1121" s="42"/>
      <c r="H1121" s="37"/>
      <c r="I1121" s="43"/>
      <c r="J1121" s="44" t="str">
        <f t="shared" si="69"/>
        <v/>
      </c>
      <c r="K1121" s="45"/>
      <c r="L1121" s="46" t="str">
        <f>IF(OR(K1121="لم يدفع",B1121=""),"",IF(K1121="تأمين فقط",0,IF(K1121="اشتراك 300",300,IF(F1121&lt;14,IFERROR(VLOOKUP(SUBSTITUTE(SUBSTITUTE(H1121,"~","~~"),"*","~*"),إعدادات_الأنواع!$A$4:$D$40,3,FALSE()),0),IFERROR(VLOOKUP(SUBSTITUTE(SUBSTITUTE(H1121,"~","~~"),"*","~*"),إعدادات_الأنواع!$A$4:$D$40,4,FALSE()),0)))))</f>
        <v/>
      </c>
      <c r="M1121" s="47" t="str">
        <f>IF(OR(K1121="لم يدفع",B1121=""),"",IFERROR(VLOOKUP(SUBSTITUTE(SUBSTITUTE(H1121,"~","~~"),"*","~*"),إعدادات_الأنواع!$A$4:$E$40,5,FALSE()),0))</f>
        <v/>
      </c>
      <c r="N1121" s="47" t="str">
        <f>IF(OR(K1121="لم يدفع",K1121="تأمين فقط",K1121="اشتراك 300",B1121=""),"",IFERROR(VLOOKUP(SUBSTITUTE(SUBSTITUTE(H1121,"~","~~"),"*","~*"),إعدادات_الأنواع!$A$4:$F$40,6,FALSE()),0))</f>
        <v/>
      </c>
      <c r="O1121" s="55" t="str">
        <f t="shared" si="70"/>
        <v/>
      </c>
      <c r="P1121" s="48" t="str">
        <f t="shared" ca="1" si="71"/>
        <v/>
      </c>
      <c r="Q1121" s="52"/>
      <c r="R1121" s="49"/>
      <c r="S1121" s="50" t="str">
        <f>IF(B1121="","",COUNTA(التجديد!E1121:E1121))</f>
        <v/>
      </c>
      <c r="T1121" s="51" t="str">
        <f>IF(B1121="","",IFERROR(VLOOKUP(SUBSTITUTE(SUBSTITUTE(H1121,"~","~~"),"*","~*"),إعدادات_الأنواع!$A$4:$B$40,2,FALSE()),"?"))</f>
        <v/>
      </c>
    </row>
    <row r="1122" spans="1:20" ht="15" customHeight="1">
      <c r="A1122" s="20" t="str">
        <f>IF(B1122="","",IF(T1122="?","⚠️ نوع غير معرف",T1122&amp;TEXT(COUNTIFS($T$3:T1122,T1122),"000")))</f>
        <v/>
      </c>
      <c r="B1122" s="38"/>
      <c r="C1122" s="38"/>
      <c r="D1122" s="39"/>
      <c r="E1122" s="54"/>
      <c r="F1122" s="41" t="str">
        <f t="shared" ca="1" si="68"/>
        <v/>
      </c>
      <c r="G1122" s="42"/>
      <c r="H1122" s="37"/>
      <c r="I1122" s="43"/>
      <c r="J1122" s="44" t="str">
        <f t="shared" si="69"/>
        <v/>
      </c>
      <c r="K1122" s="45"/>
      <c r="L1122" s="46" t="str">
        <f>IF(OR(K1122="لم يدفع",B1122=""),"",IF(K1122="تأمين فقط",0,IF(K1122="اشتراك 300",300,IF(F1122&lt;14,IFERROR(VLOOKUP(SUBSTITUTE(SUBSTITUTE(H1122,"~","~~"),"*","~*"),إعدادات_الأنواع!$A$4:$D$40,3,FALSE()),0),IFERROR(VLOOKUP(SUBSTITUTE(SUBSTITUTE(H1122,"~","~~"),"*","~*"),إعدادات_الأنواع!$A$4:$D$40,4,FALSE()),0)))))</f>
        <v/>
      </c>
      <c r="M1122" s="47" t="str">
        <f>IF(OR(K1122="لم يدفع",B1122=""),"",IFERROR(VLOOKUP(SUBSTITUTE(SUBSTITUTE(H1122,"~","~~"),"*","~*"),إعدادات_الأنواع!$A$4:$E$40,5,FALSE()),0))</f>
        <v/>
      </c>
      <c r="N1122" s="47" t="str">
        <f>IF(OR(K1122="لم يدفع",K1122="تأمين فقط",K1122="اشتراك 300",B1122=""),"",IFERROR(VLOOKUP(SUBSTITUTE(SUBSTITUTE(H1122,"~","~~"),"*","~*"),إعدادات_الأنواع!$A$4:$F$40,6,FALSE()),0))</f>
        <v/>
      </c>
      <c r="O1122" s="55" t="str">
        <f t="shared" si="70"/>
        <v/>
      </c>
      <c r="P1122" s="48" t="str">
        <f t="shared" ca="1" si="71"/>
        <v/>
      </c>
      <c r="Q1122" s="52"/>
      <c r="R1122" s="49"/>
      <c r="S1122" s="50" t="str">
        <f>IF(B1122="","",COUNTA(التجديد!E1122:E1122))</f>
        <v/>
      </c>
      <c r="T1122" s="51" t="str">
        <f>IF(B1122="","",IFERROR(VLOOKUP(SUBSTITUTE(SUBSTITUTE(H1122,"~","~~"),"*","~*"),إعدادات_الأنواع!$A$4:$B$40,2,FALSE()),"?"))</f>
        <v/>
      </c>
    </row>
    <row r="1123" spans="1:20" ht="15" customHeight="1">
      <c r="A1123" s="20" t="str">
        <f>IF(B1123="","",IF(T1123="?","⚠️ نوع غير معرف",T1123&amp;TEXT(COUNTIFS($T$3:T1123,T1123),"000")))</f>
        <v/>
      </c>
      <c r="B1123" s="38"/>
      <c r="C1123" s="38"/>
      <c r="D1123" s="39"/>
      <c r="E1123" s="54"/>
      <c r="F1123" s="41" t="str">
        <f t="shared" ca="1" si="68"/>
        <v/>
      </c>
      <c r="G1123" s="42"/>
      <c r="H1123" s="37"/>
      <c r="I1123" s="43"/>
      <c r="J1123" s="44" t="str">
        <f t="shared" si="69"/>
        <v/>
      </c>
      <c r="K1123" s="45"/>
      <c r="L1123" s="46" t="str">
        <f>IF(OR(K1123="لم يدفع",B1123=""),"",IF(K1123="تأمين فقط",0,IF(K1123="اشتراك 300",300,IF(F1123&lt;14,IFERROR(VLOOKUP(SUBSTITUTE(SUBSTITUTE(H1123,"~","~~"),"*","~*"),إعدادات_الأنواع!$A$4:$D$40,3,FALSE()),0),IFERROR(VLOOKUP(SUBSTITUTE(SUBSTITUTE(H1123,"~","~~"),"*","~*"),إعدادات_الأنواع!$A$4:$D$40,4,FALSE()),0)))))</f>
        <v/>
      </c>
      <c r="M1123" s="47" t="str">
        <f>IF(OR(K1123="لم يدفع",B1123=""),"",IFERROR(VLOOKUP(SUBSTITUTE(SUBSTITUTE(H1123,"~","~~"),"*","~*"),إعدادات_الأنواع!$A$4:$E$40,5,FALSE()),0))</f>
        <v/>
      </c>
      <c r="N1123" s="47" t="str">
        <f>IF(OR(K1123="لم يدفع",K1123="تأمين فقط",K1123="اشتراك 300",B1123=""),"",IFERROR(VLOOKUP(SUBSTITUTE(SUBSTITUTE(H1123,"~","~~"),"*","~*"),إعدادات_الأنواع!$A$4:$F$40,6,FALSE()),0))</f>
        <v/>
      </c>
      <c r="O1123" s="55" t="str">
        <f t="shared" si="70"/>
        <v/>
      </c>
      <c r="P1123" s="48" t="str">
        <f t="shared" ca="1" si="71"/>
        <v/>
      </c>
      <c r="Q1123" s="52"/>
      <c r="R1123" s="49"/>
      <c r="S1123" s="50" t="str">
        <f>IF(B1123="","",COUNTA(التجديد!E1123:E1123))</f>
        <v/>
      </c>
      <c r="T1123" s="51" t="str">
        <f>IF(B1123="","",IFERROR(VLOOKUP(SUBSTITUTE(SUBSTITUTE(H1123,"~","~~"),"*","~*"),إعدادات_الأنواع!$A$4:$B$40,2,FALSE()),"?"))</f>
        <v/>
      </c>
    </row>
    <row r="1124" spans="1:20" ht="15" customHeight="1">
      <c r="A1124" s="20" t="str">
        <f>IF(B1124="","",IF(T1124="?","⚠️ نوع غير معرف",T1124&amp;TEXT(COUNTIFS($T$3:T1124,T1124),"000")))</f>
        <v/>
      </c>
      <c r="B1124" s="38"/>
      <c r="C1124" s="38"/>
      <c r="D1124" s="39"/>
      <c r="E1124" s="54"/>
      <c r="F1124" s="41" t="str">
        <f t="shared" ca="1" si="68"/>
        <v/>
      </c>
      <c r="G1124" s="42"/>
      <c r="H1124" s="37"/>
      <c r="I1124" s="43"/>
      <c r="J1124" s="44" t="str">
        <f t="shared" si="69"/>
        <v/>
      </c>
      <c r="K1124" s="45"/>
      <c r="L1124" s="46" t="str">
        <f>IF(OR(K1124="لم يدفع",B1124=""),"",IF(K1124="تأمين فقط",0,IF(K1124="اشتراك 300",300,IF(F1124&lt;14,IFERROR(VLOOKUP(SUBSTITUTE(SUBSTITUTE(H1124,"~","~~"),"*","~*"),إعدادات_الأنواع!$A$4:$D$40,3,FALSE()),0),IFERROR(VLOOKUP(SUBSTITUTE(SUBSTITUTE(H1124,"~","~~"),"*","~*"),إعدادات_الأنواع!$A$4:$D$40,4,FALSE()),0)))))</f>
        <v/>
      </c>
      <c r="M1124" s="47" t="str">
        <f>IF(OR(K1124="لم يدفع",B1124=""),"",IFERROR(VLOOKUP(SUBSTITUTE(SUBSTITUTE(H1124,"~","~~"),"*","~*"),إعدادات_الأنواع!$A$4:$E$40,5,FALSE()),0))</f>
        <v/>
      </c>
      <c r="N1124" s="47" t="str">
        <f>IF(OR(K1124="لم يدفع",K1124="تأمين فقط",K1124="اشتراك 300",B1124=""),"",IFERROR(VLOOKUP(SUBSTITUTE(SUBSTITUTE(H1124,"~","~~"),"*","~*"),إعدادات_الأنواع!$A$4:$F$40,6,FALSE()),0))</f>
        <v/>
      </c>
      <c r="O1124" s="55" t="str">
        <f t="shared" si="70"/>
        <v/>
      </c>
      <c r="P1124" s="48" t="str">
        <f t="shared" ca="1" si="71"/>
        <v/>
      </c>
      <c r="Q1124" s="52"/>
      <c r="R1124" s="49"/>
      <c r="S1124" s="50" t="str">
        <f>IF(B1124="","",COUNTA(التجديد!E1124:E1124))</f>
        <v/>
      </c>
      <c r="T1124" s="51" t="str">
        <f>IF(B1124="","",IFERROR(VLOOKUP(SUBSTITUTE(SUBSTITUTE(H1124,"~","~~"),"*","~*"),إعدادات_الأنواع!$A$4:$B$40,2,FALSE()),"?"))</f>
        <v/>
      </c>
    </row>
    <row r="1125" spans="1:20" ht="15" customHeight="1">
      <c r="A1125" s="20" t="str">
        <f>IF(B1125="","",IF(T1125="?","⚠️ نوع غير معرف",T1125&amp;TEXT(COUNTIFS($T$3:T1125,T1125),"000")))</f>
        <v/>
      </c>
      <c r="B1125" s="38"/>
      <c r="C1125" s="38"/>
      <c r="D1125" s="39"/>
      <c r="E1125" s="54"/>
      <c r="F1125" s="41" t="str">
        <f t="shared" ca="1" si="68"/>
        <v/>
      </c>
      <c r="G1125" s="42"/>
      <c r="H1125" s="37"/>
      <c r="I1125" s="43"/>
      <c r="J1125" s="44" t="str">
        <f t="shared" si="69"/>
        <v/>
      </c>
      <c r="K1125" s="45"/>
      <c r="L1125" s="46" t="str">
        <f>IF(OR(K1125="لم يدفع",B1125=""),"",IF(K1125="تأمين فقط",0,IF(K1125="اشتراك 300",300,IF(F1125&lt;14,IFERROR(VLOOKUP(SUBSTITUTE(SUBSTITUTE(H1125,"~","~~"),"*","~*"),إعدادات_الأنواع!$A$4:$D$40,3,FALSE()),0),IFERROR(VLOOKUP(SUBSTITUTE(SUBSTITUTE(H1125,"~","~~"),"*","~*"),إعدادات_الأنواع!$A$4:$D$40,4,FALSE()),0)))))</f>
        <v/>
      </c>
      <c r="M1125" s="47" t="str">
        <f>IF(OR(K1125="لم يدفع",B1125=""),"",IFERROR(VLOOKUP(SUBSTITUTE(SUBSTITUTE(H1125,"~","~~"),"*","~*"),إعدادات_الأنواع!$A$4:$E$40,5,FALSE()),0))</f>
        <v/>
      </c>
      <c r="N1125" s="47" t="str">
        <f>IF(OR(K1125="لم يدفع",K1125="تأمين فقط",K1125="اشتراك 300",B1125=""),"",IFERROR(VLOOKUP(SUBSTITUTE(SUBSTITUTE(H1125,"~","~~"),"*","~*"),إعدادات_الأنواع!$A$4:$F$40,6,FALSE()),0))</f>
        <v/>
      </c>
      <c r="O1125" s="55" t="str">
        <f t="shared" si="70"/>
        <v/>
      </c>
      <c r="P1125" s="48" t="str">
        <f t="shared" ca="1" si="71"/>
        <v/>
      </c>
      <c r="Q1125" s="52"/>
      <c r="R1125" s="49"/>
      <c r="S1125" s="50" t="str">
        <f>IF(B1125="","",COUNTA(التجديد!E1125:E1125))</f>
        <v/>
      </c>
      <c r="T1125" s="51" t="str">
        <f>IF(B1125="","",IFERROR(VLOOKUP(SUBSTITUTE(SUBSTITUTE(H1125,"~","~~"),"*","~*"),إعدادات_الأنواع!$A$4:$B$40,2,FALSE()),"?"))</f>
        <v/>
      </c>
    </row>
    <row r="1126" spans="1:20" ht="15" customHeight="1">
      <c r="A1126" s="20" t="str">
        <f>IF(B1126="","",IF(T1126="?","⚠️ نوع غير معرف",T1126&amp;TEXT(COUNTIFS($T$3:T1126,T1126),"000")))</f>
        <v/>
      </c>
      <c r="B1126" s="38"/>
      <c r="C1126" s="38"/>
      <c r="D1126" s="39"/>
      <c r="E1126" s="54"/>
      <c r="F1126" s="41" t="str">
        <f t="shared" ca="1" si="68"/>
        <v/>
      </c>
      <c r="G1126" s="42"/>
      <c r="H1126" s="37"/>
      <c r="I1126" s="43"/>
      <c r="J1126" s="44" t="str">
        <f t="shared" si="69"/>
        <v/>
      </c>
      <c r="K1126" s="45"/>
      <c r="L1126" s="46" t="str">
        <f>IF(OR(K1126="لم يدفع",B1126=""),"",IF(K1126="تأمين فقط",0,IF(K1126="اشتراك 300",300,IF(F1126&lt;14,IFERROR(VLOOKUP(SUBSTITUTE(SUBSTITUTE(H1126,"~","~~"),"*","~*"),إعدادات_الأنواع!$A$4:$D$40,3,FALSE()),0),IFERROR(VLOOKUP(SUBSTITUTE(SUBSTITUTE(H1126,"~","~~"),"*","~*"),إعدادات_الأنواع!$A$4:$D$40,4,FALSE()),0)))))</f>
        <v/>
      </c>
      <c r="M1126" s="47" t="str">
        <f>IF(OR(K1126="لم يدفع",B1126=""),"",IFERROR(VLOOKUP(SUBSTITUTE(SUBSTITUTE(H1126,"~","~~"),"*","~*"),إعدادات_الأنواع!$A$4:$E$40,5,FALSE()),0))</f>
        <v/>
      </c>
      <c r="N1126" s="47" t="str">
        <f>IF(OR(K1126="لم يدفع",K1126="تأمين فقط",K1126="اشتراك 300",B1126=""),"",IFERROR(VLOOKUP(SUBSTITUTE(SUBSTITUTE(H1126,"~","~~"),"*","~*"),إعدادات_الأنواع!$A$4:$F$40,6,FALSE()),0))</f>
        <v/>
      </c>
      <c r="O1126" s="55" t="str">
        <f t="shared" si="70"/>
        <v/>
      </c>
      <c r="P1126" s="48" t="str">
        <f t="shared" ca="1" si="71"/>
        <v/>
      </c>
      <c r="Q1126" s="52"/>
      <c r="R1126" s="49"/>
      <c r="S1126" s="50" t="str">
        <f>IF(B1126="","",COUNTA(التجديد!E1126:E1126))</f>
        <v/>
      </c>
      <c r="T1126" s="51" t="str">
        <f>IF(B1126="","",IFERROR(VLOOKUP(SUBSTITUTE(SUBSTITUTE(H1126,"~","~~"),"*","~*"),إعدادات_الأنواع!$A$4:$B$40,2,FALSE()),"?"))</f>
        <v/>
      </c>
    </row>
    <row r="1127" spans="1:20" ht="15" customHeight="1">
      <c r="A1127" s="20" t="str">
        <f>IF(B1127="","",IF(T1127="?","⚠️ نوع غير معرف",T1127&amp;TEXT(COUNTIFS($T$3:T1127,T1127),"000")))</f>
        <v/>
      </c>
      <c r="B1127" s="38"/>
      <c r="C1127" s="38"/>
      <c r="D1127" s="39"/>
      <c r="E1127" s="54"/>
      <c r="F1127" s="41" t="str">
        <f t="shared" ca="1" si="68"/>
        <v/>
      </c>
      <c r="G1127" s="42"/>
      <c r="H1127" s="37"/>
      <c r="I1127" s="43"/>
      <c r="J1127" s="44" t="str">
        <f t="shared" si="69"/>
        <v/>
      </c>
      <c r="K1127" s="45"/>
      <c r="L1127" s="46" t="str">
        <f>IF(OR(K1127="لم يدفع",B1127=""),"",IF(K1127="تأمين فقط",0,IF(K1127="اشتراك 300",300,IF(F1127&lt;14,IFERROR(VLOOKUP(SUBSTITUTE(SUBSTITUTE(H1127,"~","~~"),"*","~*"),إعدادات_الأنواع!$A$4:$D$40,3,FALSE()),0),IFERROR(VLOOKUP(SUBSTITUTE(SUBSTITUTE(H1127,"~","~~"),"*","~*"),إعدادات_الأنواع!$A$4:$D$40,4,FALSE()),0)))))</f>
        <v/>
      </c>
      <c r="M1127" s="47" t="str">
        <f>IF(OR(K1127="لم يدفع",B1127=""),"",IFERROR(VLOOKUP(SUBSTITUTE(SUBSTITUTE(H1127,"~","~~"),"*","~*"),إعدادات_الأنواع!$A$4:$E$40,5,FALSE()),0))</f>
        <v/>
      </c>
      <c r="N1127" s="47" t="str">
        <f>IF(OR(K1127="لم يدفع",K1127="تأمين فقط",K1127="اشتراك 300",B1127=""),"",IFERROR(VLOOKUP(SUBSTITUTE(SUBSTITUTE(H1127,"~","~~"),"*","~*"),إعدادات_الأنواع!$A$4:$F$40,6,FALSE()),0))</f>
        <v/>
      </c>
      <c r="O1127" s="55" t="str">
        <f t="shared" si="70"/>
        <v/>
      </c>
      <c r="P1127" s="48" t="str">
        <f t="shared" ca="1" si="71"/>
        <v/>
      </c>
      <c r="Q1127" s="52"/>
      <c r="R1127" s="49"/>
      <c r="S1127" s="50" t="str">
        <f>IF(B1127="","",COUNTA(التجديد!E1127:E1127))</f>
        <v/>
      </c>
      <c r="T1127" s="51" t="str">
        <f>IF(B1127="","",IFERROR(VLOOKUP(SUBSTITUTE(SUBSTITUTE(H1127,"~","~~"),"*","~*"),إعدادات_الأنواع!$A$4:$B$40,2,FALSE()),"?"))</f>
        <v/>
      </c>
    </row>
    <row r="1128" spans="1:20" ht="15" customHeight="1">
      <c r="A1128" s="20" t="str">
        <f>IF(B1128="","",IF(T1128="?","⚠️ نوع غير معرف",T1128&amp;TEXT(COUNTIFS($T$3:T1128,T1128),"000")))</f>
        <v/>
      </c>
      <c r="B1128" s="38"/>
      <c r="C1128" s="38"/>
      <c r="D1128" s="39"/>
      <c r="E1128" s="54"/>
      <c r="F1128" s="41" t="str">
        <f t="shared" ca="1" si="68"/>
        <v/>
      </c>
      <c r="G1128" s="42"/>
      <c r="H1128" s="37"/>
      <c r="I1128" s="43"/>
      <c r="J1128" s="44" t="str">
        <f t="shared" si="69"/>
        <v/>
      </c>
      <c r="K1128" s="45"/>
      <c r="L1128" s="46" t="str">
        <f>IF(OR(K1128="لم يدفع",B1128=""),"",IF(K1128="تأمين فقط",0,IF(K1128="اشتراك 300",300,IF(F1128&lt;14,IFERROR(VLOOKUP(SUBSTITUTE(SUBSTITUTE(H1128,"~","~~"),"*","~*"),إعدادات_الأنواع!$A$4:$D$40,3,FALSE()),0),IFERROR(VLOOKUP(SUBSTITUTE(SUBSTITUTE(H1128,"~","~~"),"*","~*"),إعدادات_الأنواع!$A$4:$D$40,4,FALSE()),0)))))</f>
        <v/>
      </c>
      <c r="M1128" s="47" t="str">
        <f>IF(OR(K1128="لم يدفع",B1128=""),"",IFERROR(VLOOKUP(SUBSTITUTE(SUBSTITUTE(H1128,"~","~~"),"*","~*"),إعدادات_الأنواع!$A$4:$E$40,5,FALSE()),0))</f>
        <v/>
      </c>
      <c r="N1128" s="47" t="str">
        <f>IF(OR(K1128="لم يدفع",K1128="تأمين فقط",K1128="اشتراك 300",B1128=""),"",IFERROR(VLOOKUP(SUBSTITUTE(SUBSTITUTE(H1128,"~","~~"),"*","~*"),إعدادات_الأنواع!$A$4:$F$40,6,FALSE()),0))</f>
        <v/>
      </c>
      <c r="O1128" s="55" t="str">
        <f t="shared" si="70"/>
        <v/>
      </c>
      <c r="P1128" s="48" t="str">
        <f t="shared" ca="1" si="71"/>
        <v/>
      </c>
      <c r="Q1128" s="52"/>
      <c r="R1128" s="49"/>
      <c r="S1128" s="50" t="str">
        <f>IF(B1128="","",COUNTA(التجديد!E1128:E1128))</f>
        <v/>
      </c>
      <c r="T1128" s="51" t="str">
        <f>IF(B1128="","",IFERROR(VLOOKUP(SUBSTITUTE(SUBSTITUTE(H1128,"~","~~"),"*","~*"),إعدادات_الأنواع!$A$4:$B$40,2,FALSE()),"?"))</f>
        <v/>
      </c>
    </row>
    <row r="1129" spans="1:20" ht="15" customHeight="1">
      <c r="A1129" s="20" t="str">
        <f>IF(B1129="","",IF(T1129="?","⚠️ نوع غير معرف",T1129&amp;TEXT(COUNTIFS($T$3:T1129,T1129),"000")))</f>
        <v/>
      </c>
      <c r="B1129" s="38"/>
      <c r="C1129" s="38"/>
      <c r="D1129" s="39"/>
      <c r="E1129" s="54"/>
      <c r="F1129" s="41" t="str">
        <f t="shared" ca="1" si="68"/>
        <v/>
      </c>
      <c r="G1129" s="42"/>
      <c r="H1129" s="37"/>
      <c r="I1129" s="43"/>
      <c r="J1129" s="44" t="str">
        <f t="shared" si="69"/>
        <v/>
      </c>
      <c r="K1129" s="45"/>
      <c r="L1129" s="46" t="str">
        <f>IF(OR(K1129="لم يدفع",B1129=""),"",IF(K1129="تأمين فقط",0,IF(K1129="اشتراك 300",300,IF(F1129&lt;14,IFERROR(VLOOKUP(SUBSTITUTE(SUBSTITUTE(H1129,"~","~~"),"*","~*"),إعدادات_الأنواع!$A$4:$D$40,3,FALSE()),0),IFERROR(VLOOKUP(SUBSTITUTE(SUBSTITUTE(H1129,"~","~~"),"*","~*"),إعدادات_الأنواع!$A$4:$D$40,4,FALSE()),0)))))</f>
        <v/>
      </c>
      <c r="M1129" s="47" t="str">
        <f>IF(OR(K1129="لم يدفع",B1129=""),"",IFERROR(VLOOKUP(SUBSTITUTE(SUBSTITUTE(H1129,"~","~~"),"*","~*"),إعدادات_الأنواع!$A$4:$E$40,5,FALSE()),0))</f>
        <v/>
      </c>
      <c r="N1129" s="47" t="str">
        <f>IF(OR(K1129="لم يدفع",K1129="تأمين فقط",K1129="اشتراك 300",B1129=""),"",IFERROR(VLOOKUP(SUBSTITUTE(SUBSTITUTE(H1129,"~","~~"),"*","~*"),إعدادات_الأنواع!$A$4:$F$40,6,FALSE()),0))</f>
        <v/>
      </c>
      <c r="O1129" s="55" t="str">
        <f t="shared" si="70"/>
        <v/>
      </c>
      <c r="P1129" s="48" t="str">
        <f t="shared" ca="1" si="71"/>
        <v/>
      </c>
      <c r="Q1129" s="52"/>
      <c r="R1129" s="49"/>
      <c r="S1129" s="50" t="str">
        <f>IF(B1129="","",COUNTA(التجديد!E1129:E1129))</f>
        <v/>
      </c>
      <c r="T1129" s="51" t="str">
        <f>IF(B1129="","",IFERROR(VLOOKUP(SUBSTITUTE(SUBSTITUTE(H1129,"~","~~"),"*","~*"),إعدادات_الأنواع!$A$4:$B$40,2,FALSE()),"?"))</f>
        <v/>
      </c>
    </row>
    <row r="1130" spans="1:20" ht="15" customHeight="1">
      <c r="A1130" s="20" t="str">
        <f>IF(B1130="","",IF(T1130="?","⚠️ نوع غير معرف",T1130&amp;TEXT(COUNTIFS($T$3:T1130,T1130),"000")))</f>
        <v/>
      </c>
      <c r="B1130" s="38"/>
      <c r="C1130" s="38"/>
      <c r="D1130" s="39"/>
      <c r="E1130" s="54"/>
      <c r="F1130" s="41" t="str">
        <f t="shared" ca="1" si="68"/>
        <v/>
      </c>
      <c r="G1130" s="42"/>
      <c r="H1130" s="37"/>
      <c r="I1130" s="43"/>
      <c r="J1130" s="44" t="str">
        <f t="shared" si="69"/>
        <v/>
      </c>
      <c r="K1130" s="45"/>
      <c r="L1130" s="46" t="str">
        <f>IF(OR(K1130="لم يدفع",B1130=""),"",IF(K1130="تأمين فقط",0,IF(K1130="اشتراك 300",300,IF(F1130&lt;14,IFERROR(VLOOKUP(SUBSTITUTE(SUBSTITUTE(H1130,"~","~~"),"*","~*"),إعدادات_الأنواع!$A$4:$D$40,3,FALSE()),0),IFERROR(VLOOKUP(SUBSTITUTE(SUBSTITUTE(H1130,"~","~~"),"*","~*"),إعدادات_الأنواع!$A$4:$D$40,4,FALSE()),0)))))</f>
        <v/>
      </c>
      <c r="M1130" s="47" t="str">
        <f>IF(OR(K1130="لم يدفع",B1130=""),"",IFERROR(VLOOKUP(SUBSTITUTE(SUBSTITUTE(H1130,"~","~~"),"*","~*"),إعدادات_الأنواع!$A$4:$E$40,5,FALSE()),0))</f>
        <v/>
      </c>
      <c r="N1130" s="47" t="str">
        <f>IF(OR(K1130="لم يدفع",K1130="تأمين فقط",K1130="اشتراك 300",B1130=""),"",IFERROR(VLOOKUP(SUBSTITUTE(SUBSTITUTE(H1130,"~","~~"),"*","~*"),إعدادات_الأنواع!$A$4:$F$40,6,FALSE()),0))</f>
        <v/>
      </c>
      <c r="O1130" s="55" t="str">
        <f t="shared" si="70"/>
        <v/>
      </c>
      <c r="P1130" s="48" t="str">
        <f t="shared" ca="1" si="71"/>
        <v/>
      </c>
      <c r="Q1130" s="52"/>
      <c r="R1130" s="49"/>
      <c r="S1130" s="50" t="str">
        <f>IF(B1130="","",COUNTA(التجديد!E1130:E1130))</f>
        <v/>
      </c>
      <c r="T1130" s="51" t="str">
        <f>IF(B1130="","",IFERROR(VLOOKUP(SUBSTITUTE(SUBSTITUTE(H1130,"~","~~"),"*","~*"),إعدادات_الأنواع!$A$4:$B$40,2,FALSE()),"?"))</f>
        <v/>
      </c>
    </row>
    <row r="1131" spans="1:20" ht="15" customHeight="1">
      <c r="A1131" s="20" t="str">
        <f>IF(B1131="","",IF(T1131="?","⚠️ نوع غير معرف",T1131&amp;TEXT(COUNTIFS($T$3:T1131,T1131),"000")))</f>
        <v/>
      </c>
      <c r="B1131" s="38"/>
      <c r="C1131" s="38"/>
      <c r="D1131" s="39"/>
      <c r="E1131" s="54"/>
      <c r="F1131" s="41" t="str">
        <f t="shared" ca="1" si="68"/>
        <v/>
      </c>
      <c r="G1131" s="42"/>
      <c r="H1131" s="37"/>
      <c r="I1131" s="43"/>
      <c r="J1131" s="44" t="str">
        <f t="shared" si="69"/>
        <v/>
      </c>
      <c r="K1131" s="45"/>
      <c r="L1131" s="46" t="str">
        <f>IF(OR(K1131="لم يدفع",B1131=""),"",IF(K1131="تأمين فقط",0,IF(K1131="اشتراك 300",300,IF(F1131&lt;14,IFERROR(VLOOKUP(SUBSTITUTE(SUBSTITUTE(H1131,"~","~~"),"*","~*"),إعدادات_الأنواع!$A$4:$D$40,3,FALSE()),0),IFERROR(VLOOKUP(SUBSTITUTE(SUBSTITUTE(H1131,"~","~~"),"*","~*"),إعدادات_الأنواع!$A$4:$D$40,4,FALSE()),0)))))</f>
        <v/>
      </c>
      <c r="M1131" s="47" t="str">
        <f>IF(OR(K1131="لم يدفع",B1131=""),"",IFERROR(VLOOKUP(SUBSTITUTE(SUBSTITUTE(H1131,"~","~~"),"*","~*"),إعدادات_الأنواع!$A$4:$E$40,5,FALSE()),0))</f>
        <v/>
      </c>
      <c r="N1131" s="47" t="str">
        <f>IF(OR(K1131="لم يدفع",K1131="تأمين فقط",K1131="اشتراك 300",B1131=""),"",IFERROR(VLOOKUP(SUBSTITUTE(SUBSTITUTE(H1131,"~","~~"),"*","~*"),إعدادات_الأنواع!$A$4:$F$40,6,FALSE()),0))</f>
        <v/>
      </c>
      <c r="O1131" s="55" t="str">
        <f t="shared" si="70"/>
        <v/>
      </c>
      <c r="P1131" s="48" t="str">
        <f t="shared" ca="1" si="71"/>
        <v/>
      </c>
      <c r="Q1131" s="52"/>
      <c r="R1131" s="49"/>
      <c r="S1131" s="50" t="str">
        <f>IF(B1131="","",COUNTA(التجديد!E1131:E1131))</f>
        <v/>
      </c>
      <c r="T1131" s="51" t="str">
        <f>IF(B1131="","",IFERROR(VLOOKUP(SUBSTITUTE(SUBSTITUTE(H1131,"~","~~"),"*","~*"),إعدادات_الأنواع!$A$4:$B$40,2,FALSE()),"?"))</f>
        <v/>
      </c>
    </row>
    <row r="1132" spans="1:20" ht="15" customHeight="1">
      <c r="A1132" s="20" t="str">
        <f>IF(B1132="","",IF(T1132="?","⚠️ نوع غير معرف",T1132&amp;TEXT(COUNTIFS($T$3:T1132,T1132),"000")))</f>
        <v/>
      </c>
      <c r="B1132" s="38"/>
      <c r="C1132" s="38"/>
      <c r="D1132" s="39"/>
      <c r="E1132" s="54"/>
      <c r="F1132" s="41" t="str">
        <f t="shared" ca="1" si="68"/>
        <v/>
      </c>
      <c r="G1132" s="42"/>
      <c r="H1132" s="37"/>
      <c r="I1132" s="43"/>
      <c r="J1132" s="44" t="str">
        <f t="shared" si="69"/>
        <v/>
      </c>
      <c r="K1132" s="45"/>
      <c r="L1132" s="46" t="str">
        <f>IF(OR(K1132="لم يدفع",B1132=""),"",IF(K1132="تأمين فقط",0,IF(K1132="اشتراك 300",300,IF(F1132&lt;14,IFERROR(VLOOKUP(SUBSTITUTE(SUBSTITUTE(H1132,"~","~~"),"*","~*"),إعدادات_الأنواع!$A$4:$D$40,3,FALSE()),0),IFERROR(VLOOKUP(SUBSTITUTE(SUBSTITUTE(H1132,"~","~~"),"*","~*"),إعدادات_الأنواع!$A$4:$D$40,4,FALSE()),0)))))</f>
        <v/>
      </c>
      <c r="M1132" s="47" t="str">
        <f>IF(OR(K1132="لم يدفع",B1132=""),"",IFERROR(VLOOKUP(SUBSTITUTE(SUBSTITUTE(H1132,"~","~~"),"*","~*"),إعدادات_الأنواع!$A$4:$E$40,5,FALSE()),0))</f>
        <v/>
      </c>
      <c r="N1132" s="47" t="str">
        <f>IF(OR(K1132="لم يدفع",K1132="تأمين فقط",K1132="اشتراك 300",B1132=""),"",IFERROR(VLOOKUP(SUBSTITUTE(SUBSTITUTE(H1132,"~","~~"),"*","~*"),إعدادات_الأنواع!$A$4:$F$40,6,FALSE()),0))</f>
        <v/>
      </c>
      <c r="O1132" s="55" t="str">
        <f t="shared" si="70"/>
        <v/>
      </c>
      <c r="P1132" s="48" t="str">
        <f t="shared" ca="1" si="71"/>
        <v/>
      </c>
      <c r="Q1132" s="52"/>
      <c r="R1132" s="49"/>
      <c r="S1132" s="50" t="str">
        <f>IF(B1132="","",COUNTA(التجديد!E1132:E1132))</f>
        <v/>
      </c>
      <c r="T1132" s="51" t="str">
        <f>IF(B1132="","",IFERROR(VLOOKUP(SUBSTITUTE(SUBSTITUTE(H1132,"~","~~"),"*","~*"),إعدادات_الأنواع!$A$4:$B$40,2,FALSE()),"?"))</f>
        <v/>
      </c>
    </row>
    <row r="1133" spans="1:20" ht="15" customHeight="1">
      <c r="A1133" s="20" t="str">
        <f>IF(B1133="","",IF(T1133="?","⚠️ نوع غير معرف",T1133&amp;TEXT(COUNTIFS($T$3:T1133,T1133),"000")))</f>
        <v/>
      </c>
      <c r="B1133" s="38"/>
      <c r="C1133" s="38"/>
      <c r="D1133" s="39"/>
      <c r="E1133" s="54"/>
      <c r="F1133" s="41" t="str">
        <f t="shared" ca="1" si="68"/>
        <v/>
      </c>
      <c r="G1133" s="42"/>
      <c r="H1133" s="37"/>
      <c r="I1133" s="43"/>
      <c r="J1133" s="44" t="str">
        <f t="shared" si="69"/>
        <v/>
      </c>
      <c r="K1133" s="45"/>
      <c r="L1133" s="46" t="str">
        <f>IF(OR(K1133="لم يدفع",B1133=""),"",IF(K1133="تأمين فقط",0,IF(K1133="اشتراك 300",300,IF(F1133&lt;14,IFERROR(VLOOKUP(SUBSTITUTE(SUBSTITUTE(H1133,"~","~~"),"*","~*"),إعدادات_الأنواع!$A$4:$D$40,3,FALSE()),0),IFERROR(VLOOKUP(SUBSTITUTE(SUBSTITUTE(H1133,"~","~~"),"*","~*"),إعدادات_الأنواع!$A$4:$D$40,4,FALSE()),0)))))</f>
        <v/>
      </c>
      <c r="M1133" s="47" t="str">
        <f>IF(OR(K1133="لم يدفع",B1133=""),"",IFERROR(VLOOKUP(SUBSTITUTE(SUBSTITUTE(H1133,"~","~~"),"*","~*"),إعدادات_الأنواع!$A$4:$E$40,5,FALSE()),0))</f>
        <v/>
      </c>
      <c r="N1133" s="47" t="str">
        <f>IF(OR(K1133="لم يدفع",K1133="تأمين فقط",K1133="اشتراك 300",B1133=""),"",IFERROR(VLOOKUP(SUBSTITUTE(SUBSTITUTE(H1133,"~","~~"),"*","~*"),إعدادات_الأنواع!$A$4:$F$40,6,FALSE()),0))</f>
        <v/>
      </c>
      <c r="O1133" s="55" t="str">
        <f t="shared" si="70"/>
        <v/>
      </c>
      <c r="P1133" s="48" t="str">
        <f t="shared" ca="1" si="71"/>
        <v/>
      </c>
      <c r="Q1133" s="52"/>
      <c r="R1133" s="49"/>
      <c r="S1133" s="50" t="str">
        <f>IF(B1133="","",COUNTA(التجديد!E1133:E1133))</f>
        <v/>
      </c>
      <c r="T1133" s="51" t="str">
        <f>IF(B1133="","",IFERROR(VLOOKUP(SUBSTITUTE(SUBSTITUTE(H1133,"~","~~"),"*","~*"),إعدادات_الأنواع!$A$4:$B$40,2,FALSE()),"?"))</f>
        <v/>
      </c>
    </row>
    <row r="1134" spans="1:20" ht="15" customHeight="1">
      <c r="A1134" s="20" t="str">
        <f>IF(B1134="","",IF(T1134="?","⚠️ نوع غير معرف",T1134&amp;TEXT(COUNTIFS($T$3:T1134,T1134),"000")))</f>
        <v/>
      </c>
      <c r="B1134" s="38"/>
      <c r="C1134" s="38"/>
      <c r="D1134" s="39"/>
      <c r="E1134" s="54"/>
      <c r="F1134" s="41" t="str">
        <f t="shared" ca="1" si="68"/>
        <v/>
      </c>
      <c r="G1134" s="42"/>
      <c r="H1134" s="37"/>
      <c r="I1134" s="43"/>
      <c r="J1134" s="44" t="str">
        <f t="shared" si="69"/>
        <v/>
      </c>
      <c r="K1134" s="45"/>
      <c r="L1134" s="46" t="str">
        <f>IF(OR(K1134="لم يدفع",B1134=""),"",IF(K1134="تأمين فقط",0,IF(K1134="اشتراك 300",300,IF(F1134&lt;14,IFERROR(VLOOKUP(SUBSTITUTE(SUBSTITUTE(H1134,"~","~~"),"*","~*"),إعدادات_الأنواع!$A$4:$D$40,3,FALSE()),0),IFERROR(VLOOKUP(SUBSTITUTE(SUBSTITUTE(H1134,"~","~~"),"*","~*"),إعدادات_الأنواع!$A$4:$D$40,4,FALSE()),0)))))</f>
        <v/>
      </c>
      <c r="M1134" s="47" t="str">
        <f>IF(OR(K1134="لم يدفع",B1134=""),"",IFERROR(VLOOKUP(SUBSTITUTE(SUBSTITUTE(H1134,"~","~~"),"*","~*"),إعدادات_الأنواع!$A$4:$E$40,5,FALSE()),0))</f>
        <v/>
      </c>
      <c r="N1134" s="47" t="str">
        <f>IF(OR(K1134="لم يدفع",K1134="تأمين فقط",K1134="اشتراك 300",B1134=""),"",IFERROR(VLOOKUP(SUBSTITUTE(SUBSTITUTE(H1134,"~","~~"),"*","~*"),إعدادات_الأنواع!$A$4:$F$40,6,FALSE()),0))</f>
        <v/>
      </c>
      <c r="O1134" s="55" t="str">
        <f t="shared" si="70"/>
        <v/>
      </c>
      <c r="P1134" s="48" t="str">
        <f t="shared" ca="1" si="71"/>
        <v/>
      </c>
      <c r="Q1134" s="52"/>
      <c r="R1134" s="49"/>
      <c r="S1134" s="50" t="str">
        <f>IF(B1134="","",COUNTA(التجديد!E1134:E1134))</f>
        <v/>
      </c>
      <c r="T1134" s="51" t="str">
        <f>IF(B1134="","",IFERROR(VLOOKUP(SUBSTITUTE(SUBSTITUTE(H1134,"~","~~"),"*","~*"),إعدادات_الأنواع!$A$4:$B$40,2,FALSE()),"?"))</f>
        <v/>
      </c>
    </row>
    <row r="1135" spans="1:20" ht="15" customHeight="1">
      <c r="A1135" s="20" t="str">
        <f>IF(B1135="","",IF(T1135="?","⚠️ نوع غير معرف",T1135&amp;TEXT(COUNTIFS($T$3:T1135,T1135),"000")))</f>
        <v/>
      </c>
      <c r="B1135" s="38"/>
      <c r="C1135" s="38"/>
      <c r="D1135" s="39"/>
      <c r="E1135" s="54"/>
      <c r="F1135" s="41" t="str">
        <f t="shared" ca="1" si="68"/>
        <v/>
      </c>
      <c r="G1135" s="42"/>
      <c r="H1135" s="37"/>
      <c r="I1135" s="43"/>
      <c r="J1135" s="44" t="str">
        <f t="shared" si="69"/>
        <v/>
      </c>
      <c r="K1135" s="45"/>
      <c r="L1135" s="46" t="str">
        <f>IF(OR(K1135="لم يدفع",B1135=""),"",IF(K1135="تأمين فقط",0,IF(K1135="اشتراك 300",300,IF(F1135&lt;14,IFERROR(VLOOKUP(SUBSTITUTE(SUBSTITUTE(H1135,"~","~~"),"*","~*"),إعدادات_الأنواع!$A$4:$D$40,3,FALSE()),0),IFERROR(VLOOKUP(SUBSTITUTE(SUBSTITUTE(H1135,"~","~~"),"*","~*"),إعدادات_الأنواع!$A$4:$D$40,4,FALSE()),0)))))</f>
        <v/>
      </c>
      <c r="M1135" s="47" t="str">
        <f>IF(OR(K1135="لم يدفع",B1135=""),"",IFERROR(VLOOKUP(SUBSTITUTE(SUBSTITUTE(H1135,"~","~~"),"*","~*"),إعدادات_الأنواع!$A$4:$E$40,5,FALSE()),0))</f>
        <v/>
      </c>
      <c r="N1135" s="47" t="str">
        <f>IF(OR(K1135="لم يدفع",K1135="تأمين فقط",K1135="اشتراك 300",B1135=""),"",IFERROR(VLOOKUP(SUBSTITUTE(SUBSTITUTE(H1135,"~","~~"),"*","~*"),إعدادات_الأنواع!$A$4:$F$40,6,FALSE()),0))</f>
        <v/>
      </c>
      <c r="O1135" s="55" t="str">
        <f t="shared" si="70"/>
        <v/>
      </c>
      <c r="P1135" s="48" t="str">
        <f t="shared" ca="1" si="71"/>
        <v/>
      </c>
      <c r="Q1135" s="52"/>
      <c r="R1135" s="49"/>
      <c r="S1135" s="50" t="str">
        <f>IF(B1135="","",COUNTA(التجديد!E1135:E1135))</f>
        <v/>
      </c>
      <c r="T1135" s="51" t="str">
        <f>IF(B1135="","",IFERROR(VLOOKUP(SUBSTITUTE(SUBSTITUTE(H1135,"~","~~"),"*","~*"),إعدادات_الأنواع!$A$4:$B$40,2,FALSE()),"?"))</f>
        <v/>
      </c>
    </row>
    <row r="1136" spans="1:20" ht="15" customHeight="1">
      <c r="A1136" s="20" t="str">
        <f>IF(B1136="","",IF(T1136="?","⚠️ نوع غير معرف",T1136&amp;TEXT(COUNTIFS($T$3:T1136,T1136),"000")))</f>
        <v/>
      </c>
      <c r="B1136" s="38"/>
      <c r="C1136" s="38"/>
      <c r="D1136" s="39"/>
      <c r="E1136" s="54"/>
      <c r="F1136" s="41" t="str">
        <f t="shared" ca="1" si="68"/>
        <v/>
      </c>
      <c r="G1136" s="42"/>
      <c r="H1136" s="37"/>
      <c r="I1136" s="43"/>
      <c r="J1136" s="44" t="str">
        <f t="shared" si="69"/>
        <v/>
      </c>
      <c r="K1136" s="45"/>
      <c r="L1136" s="46" t="str">
        <f>IF(OR(K1136="لم يدفع",B1136=""),"",IF(K1136="تأمين فقط",0,IF(K1136="اشتراك 300",300,IF(F1136&lt;14,IFERROR(VLOOKUP(SUBSTITUTE(SUBSTITUTE(H1136,"~","~~"),"*","~*"),إعدادات_الأنواع!$A$4:$D$40,3,FALSE()),0),IFERROR(VLOOKUP(SUBSTITUTE(SUBSTITUTE(H1136,"~","~~"),"*","~*"),إعدادات_الأنواع!$A$4:$D$40,4,FALSE()),0)))))</f>
        <v/>
      </c>
      <c r="M1136" s="47" t="str">
        <f>IF(OR(K1136="لم يدفع",B1136=""),"",IFERROR(VLOOKUP(SUBSTITUTE(SUBSTITUTE(H1136,"~","~~"),"*","~*"),إعدادات_الأنواع!$A$4:$E$40,5,FALSE()),0))</f>
        <v/>
      </c>
      <c r="N1136" s="47" t="str">
        <f>IF(OR(K1136="لم يدفع",K1136="تأمين فقط",K1136="اشتراك 300",B1136=""),"",IFERROR(VLOOKUP(SUBSTITUTE(SUBSTITUTE(H1136,"~","~~"),"*","~*"),إعدادات_الأنواع!$A$4:$F$40,6,FALSE()),0))</f>
        <v/>
      </c>
      <c r="O1136" s="55" t="str">
        <f t="shared" si="70"/>
        <v/>
      </c>
      <c r="P1136" s="48" t="str">
        <f t="shared" ca="1" si="71"/>
        <v/>
      </c>
      <c r="Q1136" s="52"/>
      <c r="R1136" s="49"/>
      <c r="S1136" s="50" t="str">
        <f>IF(B1136="","",COUNTA(التجديد!E1136:E1136))</f>
        <v/>
      </c>
      <c r="T1136" s="51" t="str">
        <f>IF(B1136="","",IFERROR(VLOOKUP(SUBSTITUTE(SUBSTITUTE(H1136,"~","~~"),"*","~*"),إعدادات_الأنواع!$A$4:$B$40,2,FALSE()),"?"))</f>
        <v/>
      </c>
    </row>
    <row r="1137" spans="1:20" ht="15" customHeight="1">
      <c r="A1137" s="20" t="str">
        <f>IF(B1137="","",IF(T1137="?","⚠️ نوع غير معرف",T1137&amp;TEXT(COUNTIFS($T$3:T1137,T1137),"000")))</f>
        <v/>
      </c>
      <c r="B1137" s="38"/>
      <c r="C1137" s="38"/>
      <c r="D1137" s="39"/>
      <c r="E1137" s="54"/>
      <c r="F1137" s="41" t="str">
        <f t="shared" ca="1" si="68"/>
        <v/>
      </c>
      <c r="G1137" s="42"/>
      <c r="H1137" s="37"/>
      <c r="I1137" s="43"/>
      <c r="J1137" s="44" t="str">
        <f t="shared" si="69"/>
        <v/>
      </c>
      <c r="K1137" s="45"/>
      <c r="L1137" s="46" t="str">
        <f>IF(OR(K1137="لم يدفع",B1137=""),"",IF(K1137="تأمين فقط",0,IF(K1137="اشتراك 300",300,IF(F1137&lt;14,IFERROR(VLOOKUP(SUBSTITUTE(SUBSTITUTE(H1137,"~","~~"),"*","~*"),إعدادات_الأنواع!$A$4:$D$40,3,FALSE()),0),IFERROR(VLOOKUP(SUBSTITUTE(SUBSTITUTE(H1137,"~","~~"),"*","~*"),إعدادات_الأنواع!$A$4:$D$40,4,FALSE()),0)))))</f>
        <v/>
      </c>
      <c r="M1137" s="47" t="str">
        <f>IF(OR(K1137="لم يدفع",B1137=""),"",IFERROR(VLOOKUP(SUBSTITUTE(SUBSTITUTE(H1137,"~","~~"),"*","~*"),إعدادات_الأنواع!$A$4:$E$40,5,FALSE()),0))</f>
        <v/>
      </c>
      <c r="N1137" s="47" t="str">
        <f>IF(OR(K1137="لم يدفع",K1137="تأمين فقط",K1137="اشتراك 300",B1137=""),"",IFERROR(VLOOKUP(SUBSTITUTE(SUBSTITUTE(H1137,"~","~~"),"*","~*"),إعدادات_الأنواع!$A$4:$F$40,6,FALSE()),0))</f>
        <v/>
      </c>
      <c r="O1137" s="55" t="str">
        <f t="shared" si="70"/>
        <v/>
      </c>
      <c r="P1137" s="48" t="str">
        <f t="shared" ca="1" si="71"/>
        <v/>
      </c>
      <c r="Q1137" s="52"/>
      <c r="R1137" s="49"/>
      <c r="S1137" s="50" t="str">
        <f>IF(B1137="","",COUNTA(التجديد!E1137:E1137))</f>
        <v/>
      </c>
      <c r="T1137" s="51" t="str">
        <f>IF(B1137="","",IFERROR(VLOOKUP(SUBSTITUTE(SUBSTITUTE(H1137,"~","~~"),"*","~*"),إعدادات_الأنواع!$A$4:$B$40,2,FALSE()),"?"))</f>
        <v/>
      </c>
    </row>
    <row r="1138" spans="1:20" ht="15" customHeight="1">
      <c r="A1138" s="20" t="str">
        <f>IF(B1138="","",IF(T1138="?","⚠️ نوع غير معرف",T1138&amp;TEXT(COUNTIFS($T$3:T1138,T1138),"000")))</f>
        <v/>
      </c>
      <c r="B1138" s="38"/>
      <c r="C1138" s="38"/>
      <c r="D1138" s="39"/>
      <c r="E1138" s="54"/>
      <c r="F1138" s="41" t="str">
        <f t="shared" ca="1" si="68"/>
        <v/>
      </c>
      <c r="G1138" s="42"/>
      <c r="H1138" s="37"/>
      <c r="I1138" s="43"/>
      <c r="J1138" s="44" t="str">
        <f t="shared" si="69"/>
        <v/>
      </c>
      <c r="K1138" s="45"/>
      <c r="L1138" s="46" t="str">
        <f>IF(OR(K1138="لم يدفع",B1138=""),"",IF(K1138="تأمين فقط",0,IF(K1138="اشتراك 300",300,IF(F1138&lt;14,IFERROR(VLOOKUP(SUBSTITUTE(SUBSTITUTE(H1138,"~","~~"),"*","~*"),إعدادات_الأنواع!$A$4:$D$40,3,FALSE()),0),IFERROR(VLOOKUP(SUBSTITUTE(SUBSTITUTE(H1138,"~","~~"),"*","~*"),إعدادات_الأنواع!$A$4:$D$40,4,FALSE()),0)))))</f>
        <v/>
      </c>
      <c r="M1138" s="47" t="str">
        <f>IF(OR(K1138="لم يدفع",B1138=""),"",IFERROR(VLOOKUP(SUBSTITUTE(SUBSTITUTE(H1138,"~","~~"),"*","~*"),إعدادات_الأنواع!$A$4:$E$40,5,FALSE()),0))</f>
        <v/>
      </c>
      <c r="N1138" s="47" t="str">
        <f>IF(OR(K1138="لم يدفع",K1138="تأمين فقط",K1138="اشتراك 300",B1138=""),"",IFERROR(VLOOKUP(SUBSTITUTE(SUBSTITUTE(H1138,"~","~~"),"*","~*"),إعدادات_الأنواع!$A$4:$F$40,6,FALSE()),0))</f>
        <v/>
      </c>
      <c r="O1138" s="55" t="str">
        <f t="shared" si="70"/>
        <v/>
      </c>
      <c r="P1138" s="48" t="str">
        <f t="shared" ca="1" si="71"/>
        <v/>
      </c>
      <c r="Q1138" s="52"/>
      <c r="R1138" s="49"/>
      <c r="S1138" s="50" t="str">
        <f>IF(B1138="","",COUNTA(التجديد!E1138:E1138))</f>
        <v/>
      </c>
      <c r="T1138" s="51" t="str">
        <f>IF(B1138="","",IFERROR(VLOOKUP(SUBSTITUTE(SUBSTITUTE(H1138,"~","~~"),"*","~*"),إعدادات_الأنواع!$A$4:$B$40,2,FALSE()),"?"))</f>
        <v/>
      </c>
    </row>
    <row r="1139" spans="1:20" ht="15" customHeight="1">
      <c r="A1139" s="20" t="str">
        <f>IF(B1139="","",IF(T1139="?","⚠️ نوع غير معرف",T1139&amp;TEXT(COUNTIFS($T$3:T1139,T1139),"000")))</f>
        <v/>
      </c>
      <c r="B1139" s="38"/>
      <c r="C1139" s="38"/>
      <c r="D1139" s="39"/>
      <c r="E1139" s="54"/>
      <c r="F1139" s="41" t="str">
        <f t="shared" ca="1" si="68"/>
        <v/>
      </c>
      <c r="G1139" s="42"/>
      <c r="H1139" s="37"/>
      <c r="I1139" s="43"/>
      <c r="J1139" s="44" t="str">
        <f t="shared" si="69"/>
        <v/>
      </c>
      <c r="K1139" s="45"/>
      <c r="L1139" s="46" t="str">
        <f>IF(OR(K1139="لم يدفع",B1139=""),"",IF(K1139="تأمين فقط",0,IF(K1139="اشتراك 300",300,IF(F1139&lt;14,IFERROR(VLOOKUP(SUBSTITUTE(SUBSTITUTE(H1139,"~","~~"),"*","~*"),إعدادات_الأنواع!$A$4:$D$40,3,FALSE()),0),IFERROR(VLOOKUP(SUBSTITUTE(SUBSTITUTE(H1139,"~","~~"),"*","~*"),إعدادات_الأنواع!$A$4:$D$40,4,FALSE()),0)))))</f>
        <v/>
      </c>
      <c r="M1139" s="47" t="str">
        <f>IF(OR(K1139="لم يدفع",B1139=""),"",IFERROR(VLOOKUP(SUBSTITUTE(SUBSTITUTE(H1139,"~","~~"),"*","~*"),إعدادات_الأنواع!$A$4:$E$40,5,FALSE()),0))</f>
        <v/>
      </c>
      <c r="N1139" s="47" t="str">
        <f>IF(OR(K1139="لم يدفع",K1139="تأمين فقط",K1139="اشتراك 300",B1139=""),"",IFERROR(VLOOKUP(SUBSTITUTE(SUBSTITUTE(H1139,"~","~~"),"*","~*"),إعدادات_الأنواع!$A$4:$F$40,6,FALSE()),0))</f>
        <v/>
      </c>
      <c r="O1139" s="55" t="str">
        <f t="shared" si="70"/>
        <v/>
      </c>
      <c r="P1139" s="48" t="str">
        <f t="shared" ca="1" si="71"/>
        <v/>
      </c>
      <c r="Q1139" s="52"/>
      <c r="R1139" s="49"/>
      <c r="S1139" s="50" t="str">
        <f>IF(B1139="","",COUNTA(التجديد!E1139:E1139))</f>
        <v/>
      </c>
      <c r="T1139" s="51" t="str">
        <f>IF(B1139="","",IFERROR(VLOOKUP(SUBSTITUTE(SUBSTITUTE(H1139,"~","~~"),"*","~*"),إعدادات_الأنواع!$A$4:$B$40,2,FALSE()),"?"))</f>
        <v/>
      </c>
    </row>
    <row r="1140" spans="1:20" ht="15" customHeight="1">
      <c r="A1140" s="20" t="str">
        <f>IF(B1140="","",IF(T1140="?","⚠️ نوع غير معرف",T1140&amp;TEXT(COUNTIFS($T$3:T1140,T1140),"000")))</f>
        <v/>
      </c>
      <c r="B1140" s="38"/>
      <c r="C1140" s="38"/>
      <c r="D1140" s="39"/>
      <c r="E1140" s="54"/>
      <c r="F1140" s="41" t="str">
        <f t="shared" ca="1" si="68"/>
        <v/>
      </c>
      <c r="G1140" s="42"/>
      <c r="H1140" s="37"/>
      <c r="I1140" s="43"/>
      <c r="J1140" s="44" t="str">
        <f t="shared" si="69"/>
        <v/>
      </c>
      <c r="K1140" s="45"/>
      <c r="L1140" s="46" t="str">
        <f>IF(OR(K1140="لم يدفع",B1140=""),"",IF(K1140="تأمين فقط",0,IF(K1140="اشتراك 300",300,IF(F1140&lt;14,IFERROR(VLOOKUP(SUBSTITUTE(SUBSTITUTE(H1140,"~","~~"),"*","~*"),إعدادات_الأنواع!$A$4:$D$40,3,FALSE()),0),IFERROR(VLOOKUP(SUBSTITUTE(SUBSTITUTE(H1140,"~","~~"),"*","~*"),إعدادات_الأنواع!$A$4:$D$40,4,FALSE()),0)))))</f>
        <v/>
      </c>
      <c r="M1140" s="47" t="str">
        <f>IF(OR(K1140="لم يدفع",B1140=""),"",IFERROR(VLOOKUP(SUBSTITUTE(SUBSTITUTE(H1140,"~","~~"),"*","~*"),إعدادات_الأنواع!$A$4:$E$40,5,FALSE()),0))</f>
        <v/>
      </c>
      <c r="N1140" s="47" t="str">
        <f>IF(OR(K1140="لم يدفع",K1140="تأمين فقط",K1140="اشتراك 300",B1140=""),"",IFERROR(VLOOKUP(SUBSTITUTE(SUBSTITUTE(H1140,"~","~~"),"*","~*"),إعدادات_الأنواع!$A$4:$F$40,6,FALSE()),0))</f>
        <v/>
      </c>
      <c r="O1140" s="55" t="str">
        <f t="shared" si="70"/>
        <v/>
      </c>
      <c r="P1140" s="48" t="str">
        <f t="shared" ca="1" si="71"/>
        <v/>
      </c>
      <c r="Q1140" s="52"/>
      <c r="R1140" s="49"/>
      <c r="S1140" s="50" t="str">
        <f>IF(B1140="","",COUNTA(التجديد!E1140:E1140))</f>
        <v/>
      </c>
      <c r="T1140" s="51" t="str">
        <f>IF(B1140="","",IFERROR(VLOOKUP(SUBSTITUTE(SUBSTITUTE(H1140,"~","~~"),"*","~*"),إعدادات_الأنواع!$A$4:$B$40,2,FALSE()),"?"))</f>
        <v/>
      </c>
    </row>
    <row r="1141" spans="1:20" ht="15" customHeight="1">
      <c r="A1141" s="20" t="str">
        <f>IF(B1141="","",IF(T1141="?","⚠️ نوع غير معرف",T1141&amp;TEXT(COUNTIFS($T$3:T1141,T1141),"000")))</f>
        <v/>
      </c>
      <c r="B1141" s="38"/>
      <c r="C1141" s="38"/>
      <c r="D1141" s="39"/>
      <c r="E1141" s="54"/>
      <c r="F1141" s="41" t="str">
        <f t="shared" ca="1" si="68"/>
        <v/>
      </c>
      <c r="G1141" s="42"/>
      <c r="H1141" s="37"/>
      <c r="I1141" s="43"/>
      <c r="J1141" s="44" t="str">
        <f t="shared" si="69"/>
        <v/>
      </c>
      <c r="K1141" s="45"/>
      <c r="L1141" s="46" t="str">
        <f>IF(OR(K1141="لم يدفع",B1141=""),"",IF(K1141="تأمين فقط",0,IF(K1141="اشتراك 300",300,IF(F1141&lt;14,IFERROR(VLOOKUP(SUBSTITUTE(SUBSTITUTE(H1141,"~","~~"),"*","~*"),إعدادات_الأنواع!$A$4:$D$40,3,FALSE()),0),IFERROR(VLOOKUP(SUBSTITUTE(SUBSTITUTE(H1141,"~","~~"),"*","~*"),إعدادات_الأنواع!$A$4:$D$40,4,FALSE()),0)))))</f>
        <v/>
      </c>
      <c r="M1141" s="47" t="str">
        <f>IF(OR(K1141="لم يدفع",B1141=""),"",IFERROR(VLOOKUP(SUBSTITUTE(SUBSTITUTE(H1141,"~","~~"),"*","~*"),إعدادات_الأنواع!$A$4:$E$40,5,FALSE()),0))</f>
        <v/>
      </c>
      <c r="N1141" s="47" t="str">
        <f>IF(OR(K1141="لم يدفع",K1141="تأمين فقط",K1141="اشتراك 300",B1141=""),"",IFERROR(VLOOKUP(SUBSTITUTE(SUBSTITUTE(H1141,"~","~~"),"*","~*"),إعدادات_الأنواع!$A$4:$F$40,6,FALSE()),0))</f>
        <v/>
      </c>
      <c r="O1141" s="55" t="str">
        <f t="shared" si="70"/>
        <v/>
      </c>
      <c r="P1141" s="48" t="str">
        <f t="shared" ca="1" si="71"/>
        <v/>
      </c>
      <c r="Q1141" s="52"/>
      <c r="R1141" s="49"/>
      <c r="S1141" s="50" t="str">
        <f>IF(B1141="","",COUNTA(التجديد!E1141:E1141))</f>
        <v/>
      </c>
      <c r="T1141" s="51" t="str">
        <f>IF(B1141="","",IFERROR(VLOOKUP(SUBSTITUTE(SUBSTITUTE(H1141,"~","~~"),"*","~*"),إعدادات_الأنواع!$A$4:$B$40,2,FALSE()),"?"))</f>
        <v/>
      </c>
    </row>
    <row r="1142" spans="1:20" ht="15" customHeight="1">
      <c r="A1142" s="20" t="str">
        <f>IF(B1142="","",IF(T1142="?","⚠️ نوع غير معرف",T1142&amp;TEXT(COUNTIFS($T$3:T1142,T1142),"000")))</f>
        <v/>
      </c>
      <c r="B1142" s="38"/>
      <c r="C1142" s="38"/>
      <c r="D1142" s="39"/>
      <c r="E1142" s="54"/>
      <c r="F1142" s="41" t="str">
        <f t="shared" ca="1" si="68"/>
        <v/>
      </c>
      <c r="G1142" s="42"/>
      <c r="H1142" s="37"/>
      <c r="I1142" s="43"/>
      <c r="J1142" s="44" t="str">
        <f t="shared" si="69"/>
        <v/>
      </c>
      <c r="K1142" s="45"/>
      <c r="L1142" s="46" t="str">
        <f>IF(OR(K1142="لم يدفع",B1142=""),"",IF(K1142="تأمين فقط",0,IF(K1142="اشتراك 300",300,IF(F1142&lt;14,IFERROR(VLOOKUP(SUBSTITUTE(SUBSTITUTE(H1142,"~","~~"),"*","~*"),إعدادات_الأنواع!$A$4:$D$40,3,FALSE()),0),IFERROR(VLOOKUP(SUBSTITUTE(SUBSTITUTE(H1142,"~","~~"),"*","~*"),إعدادات_الأنواع!$A$4:$D$40,4,FALSE()),0)))))</f>
        <v/>
      </c>
      <c r="M1142" s="47" t="str">
        <f>IF(OR(K1142="لم يدفع",B1142=""),"",IFERROR(VLOOKUP(SUBSTITUTE(SUBSTITUTE(H1142,"~","~~"),"*","~*"),إعدادات_الأنواع!$A$4:$E$40,5,FALSE()),0))</f>
        <v/>
      </c>
      <c r="N1142" s="47" t="str">
        <f>IF(OR(K1142="لم يدفع",K1142="تأمين فقط",K1142="اشتراك 300",B1142=""),"",IFERROR(VLOOKUP(SUBSTITUTE(SUBSTITUTE(H1142,"~","~~"),"*","~*"),إعدادات_الأنواع!$A$4:$F$40,6,FALSE()),0))</f>
        <v/>
      </c>
      <c r="O1142" s="55" t="str">
        <f t="shared" si="70"/>
        <v/>
      </c>
      <c r="P1142" s="48" t="str">
        <f t="shared" ca="1" si="71"/>
        <v/>
      </c>
      <c r="Q1142" s="52"/>
      <c r="R1142" s="49"/>
      <c r="S1142" s="50" t="str">
        <f>IF(B1142="","",COUNTA(التجديد!E1142:E1142))</f>
        <v/>
      </c>
      <c r="T1142" s="51" t="str">
        <f>IF(B1142="","",IFERROR(VLOOKUP(SUBSTITUTE(SUBSTITUTE(H1142,"~","~~"),"*","~*"),إعدادات_الأنواع!$A$4:$B$40,2,FALSE()),"?"))</f>
        <v/>
      </c>
    </row>
    <row r="1143" spans="1:20" ht="15" customHeight="1">
      <c r="A1143" s="20" t="str">
        <f>IF(B1143="","",IF(T1143="?","⚠️ نوع غير معرف",T1143&amp;TEXT(COUNTIFS($T$3:T1143,T1143),"000")))</f>
        <v/>
      </c>
      <c r="B1143" s="38"/>
      <c r="C1143" s="38"/>
      <c r="D1143" s="39"/>
      <c r="E1143" s="54"/>
      <c r="F1143" s="41" t="str">
        <f t="shared" ca="1" si="68"/>
        <v/>
      </c>
      <c r="G1143" s="42"/>
      <c r="H1143" s="37"/>
      <c r="I1143" s="43"/>
      <c r="J1143" s="44" t="str">
        <f t="shared" si="69"/>
        <v/>
      </c>
      <c r="K1143" s="45"/>
      <c r="L1143" s="46" t="str">
        <f>IF(OR(K1143="لم يدفع",B1143=""),"",IF(K1143="تأمين فقط",0,IF(K1143="اشتراك 300",300,IF(F1143&lt;14,IFERROR(VLOOKUP(SUBSTITUTE(SUBSTITUTE(H1143,"~","~~"),"*","~*"),إعدادات_الأنواع!$A$4:$D$40,3,FALSE()),0),IFERROR(VLOOKUP(SUBSTITUTE(SUBSTITUTE(H1143,"~","~~"),"*","~*"),إعدادات_الأنواع!$A$4:$D$40,4,FALSE()),0)))))</f>
        <v/>
      </c>
      <c r="M1143" s="47" t="str">
        <f>IF(OR(K1143="لم يدفع",B1143=""),"",IFERROR(VLOOKUP(SUBSTITUTE(SUBSTITUTE(H1143,"~","~~"),"*","~*"),إعدادات_الأنواع!$A$4:$E$40,5,FALSE()),0))</f>
        <v/>
      </c>
      <c r="N1143" s="47" t="str">
        <f>IF(OR(K1143="لم يدفع",K1143="تأمين فقط",K1143="اشتراك 300",B1143=""),"",IFERROR(VLOOKUP(SUBSTITUTE(SUBSTITUTE(H1143,"~","~~"),"*","~*"),إعدادات_الأنواع!$A$4:$F$40,6,FALSE()),0))</f>
        <v/>
      </c>
      <c r="O1143" s="55" t="str">
        <f t="shared" si="70"/>
        <v/>
      </c>
      <c r="P1143" s="48" t="str">
        <f t="shared" ca="1" si="71"/>
        <v/>
      </c>
      <c r="Q1143" s="52"/>
      <c r="R1143" s="49"/>
      <c r="S1143" s="50" t="str">
        <f>IF(B1143="","",COUNTA(التجديد!E1143:E1143))</f>
        <v/>
      </c>
      <c r="T1143" s="51" t="str">
        <f>IF(B1143="","",IFERROR(VLOOKUP(SUBSTITUTE(SUBSTITUTE(H1143,"~","~~"),"*","~*"),إعدادات_الأنواع!$A$4:$B$40,2,FALSE()),"?"))</f>
        <v/>
      </c>
    </row>
    <row r="1144" spans="1:20" ht="15" customHeight="1">
      <c r="A1144" s="20" t="str">
        <f>IF(B1144="","",IF(T1144="?","⚠️ نوع غير معرف",T1144&amp;TEXT(COUNTIFS($T$3:T1144,T1144),"000")))</f>
        <v/>
      </c>
      <c r="B1144" s="38"/>
      <c r="C1144" s="38"/>
      <c r="D1144" s="39"/>
      <c r="E1144" s="54"/>
      <c r="F1144" s="41" t="str">
        <f t="shared" ca="1" si="68"/>
        <v/>
      </c>
      <c r="G1144" s="42"/>
      <c r="H1144" s="37"/>
      <c r="I1144" s="43"/>
      <c r="J1144" s="44" t="str">
        <f t="shared" si="69"/>
        <v/>
      </c>
      <c r="K1144" s="45"/>
      <c r="L1144" s="46" t="str">
        <f>IF(OR(K1144="لم يدفع",B1144=""),"",IF(K1144="تأمين فقط",0,IF(K1144="اشتراك 300",300,IF(F1144&lt;14,IFERROR(VLOOKUP(SUBSTITUTE(SUBSTITUTE(H1144,"~","~~"),"*","~*"),إعدادات_الأنواع!$A$4:$D$40,3,FALSE()),0),IFERROR(VLOOKUP(SUBSTITUTE(SUBSTITUTE(H1144,"~","~~"),"*","~*"),إعدادات_الأنواع!$A$4:$D$40,4,FALSE()),0)))))</f>
        <v/>
      </c>
      <c r="M1144" s="47" t="str">
        <f>IF(OR(K1144="لم يدفع",B1144=""),"",IFERROR(VLOOKUP(SUBSTITUTE(SUBSTITUTE(H1144,"~","~~"),"*","~*"),إعدادات_الأنواع!$A$4:$E$40,5,FALSE()),0))</f>
        <v/>
      </c>
      <c r="N1144" s="47" t="str">
        <f>IF(OR(K1144="لم يدفع",K1144="تأمين فقط",K1144="اشتراك 300",B1144=""),"",IFERROR(VLOOKUP(SUBSTITUTE(SUBSTITUTE(H1144,"~","~~"),"*","~*"),إعدادات_الأنواع!$A$4:$F$40,6,FALSE()),0))</f>
        <v/>
      </c>
      <c r="O1144" s="55" t="str">
        <f t="shared" si="70"/>
        <v/>
      </c>
      <c r="P1144" s="48" t="str">
        <f t="shared" ca="1" si="71"/>
        <v/>
      </c>
      <c r="Q1144" s="52"/>
      <c r="R1144" s="49"/>
      <c r="S1144" s="50" t="str">
        <f>IF(B1144="","",COUNTA(التجديد!E1144:E1144))</f>
        <v/>
      </c>
      <c r="T1144" s="51" t="str">
        <f>IF(B1144="","",IFERROR(VLOOKUP(SUBSTITUTE(SUBSTITUTE(H1144,"~","~~"),"*","~*"),إعدادات_الأنواع!$A$4:$B$40,2,FALSE()),"?"))</f>
        <v/>
      </c>
    </row>
    <row r="1145" spans="1:20" ht="15" customHeight="1">
      <c r="A1145" s="20" t="str">
        <f>IF(B1145="","",IF(T1145="?","⚠️ نوع غير معرف",T1145&amp;TEXT(COUNTIFS($T$3:T1145,T1145),"000")))</f>
        <v/>
      </c>
      <c r="B1145" s="38"/>
      <c r="C1145" s="38"/>
      <c r="D1145" s="39"/>
      <c r="E1145" s="54"/>
      <c r="F1145" s="41" t="str">
        <f t="shared" ca="1" si="68"/>
        <v/>
      </c>
      <c r="G1145" s="42"/>
      <c r="H1145" s="37"/>
      <c r="I1145" s="43"/>
      <c r="J1145" s="44" t="str">
        <f t="shared" si="69"/>
        <v/>
      </c>
      <c r="K1145" s="45"/>
      <c r="L1145" s="46" t="str">
        <f>IF(OR(K1145="لم يدفع",B1145=""),"",IF(K1145="تأمين فقط",0,IF(K1145="اشتراك 300",300,IF(F1145&lt;14,IFERROR(VLOOKUP(SUBSTITUTE(SUBSTITUTE(H1145,"~","~~"),"*","~*"),إعدادات_الأنواع!$A$4:$D$40,3,FALSE()),0),IFERROR(VLOOKUP(SUBSTITUTE(SUBSTITUTE(H1145,"~","~~"),"*","~*"),إعدادات_الأنواع!$A$4:$D$40,4,FALSE()),0)))))</f>
        <v/>
      </c>
      <c r="M1145" s="47" t="str">
        <f>IF(OR(K1145="لم يدفع",B1145=""),"",IFERROR(VLOOKUP(SUBSTITUTE(SUBSTITUTE(H1145,"~","~~"),"*","~*"),إعدادات_الأنواع!$A$4:$E$40,5,FALSE()),0))</f>
        <v/>
      </c>
      <c r="N1145" s="47" t="str">
        <f>IF(OR(K1145="لم يدفع",K1145="تأمين فقط",K1145="اشتراك 300",B1145=""),"",IFERROR(VLOOKUP(SUBSTITUTE(SUBSTITUTE(H1145,"~","~~"),"*","~*"),إعدادات_الأنواع!$A$4:$F$40,6,FALSE()),0))</f>
        <v/>
      </c>
      <c r="O1145" s="55" t="str">
        <f t="shared" si="70"/>
        <v/>
      </c>
      <c r="P1145" s="48" t="str">
        <f t="shared" ca="1" si="71"/>
        <v/>
      </c>
      <c r="Q1145" s="52"/>
      <c r="R1145" s="49"/>
      <c r="S1145" s="50" t="str">
        <f>IF(B1145="","",COUNTA(التجديد!E1145:E1145))</f>
        <v/>
      </c>
      <c r="T1145" s="51" t="str">
        <f>IF(B1145="","",IFERROR(VLOOKUP(SUBSTITUTE(SUBSTITUTE(H1145,"~","~~"),"*","~*"),إعدادات_الأنواع!$A$4:$B$40,2,FALSE()),"?"))</f>
        <v/>
      </c>
    </row>
    <row r="1146" spans="1:20" ht="15" customHeight="1">
      <c r="A1146" s="20" t="str">
        <f>IF(B1146="","",IF(T1146="?","⚠️ نوع غير معرف",T1146&amp;TEXT(COUNTIFS($T$3:T1146,T1146),"000")))</f>
        <v/>
      </c>
      <c r="B1146" s="38"/>
      <c r="C1146" s="38"/>
      <c r="D1146" s="39"/>
      <c r="E1146" s="54"/>
      <c r="F1146" s="41" t="str">
        <f t="shared" ca="1" si="68"/>
        <v/>
      </c>
      <c r="G1146" s="42"/>
      <c r="H1146" s="37"/>
      <c r="I1146" s="43"/>
      <c r="J1146" s="44" t="str">
        <f t="shared" si="69"/>
        <v/>
      </c>
      <c r="K1146" s="45"/>
      <c r="L1146" s="46" t="str">
        <f>IF(OR(K1146="لم يدفع",B1146=""),"",IF(K1146="تأمين فقط",0,IF(K1146="اشتراك 300",300,IF(F1146&lt;14,IFERROR(VLOOKUP(SUBSTITUTE(SUBSTITUTE(H1146,"~","~~"),"*","~*"),إعدادات_الأنواع!$A$4:$D$40,3,FALSE()),0),IFERROR(VLOOKUP(SUBSTITUTE(SUBSTITUTE(H1146,"~","~~"),"*","~*"),إعدادات_الأنواع!$A$4:$D$40,4,FALSE()),0)))))</f>
        <v/>
      </c>
      <c r="M1146" s="47" t="str">
        <f>IF(OR(K1146="لم يدفع",B1146=""),"",IFERROR(VLOOKUP(SUBSTITUTE(SUBSTITUTE(H1146,"~","~~"),"*","~*"),إعدادات_الأنواع!$A$4:$E$40,5,FALSE()),0))</f>
        <v/>
      </c>
      <c r="N1146" s="47" t="str">
        <f>IF(OR(K1146="لم يدفع",K1146="تأمين فقط",K1146="اشتراك 300",B1146=""),"",IFERROR(VLOOKUP(SUBSTITUTE(SUBSTITUTE(H1146,"~","~~"),"*","~*"),إعدادات_الأنواع!$A$4:$F$40,6,FALSE()),0))</f>
        <v/>
      </c>
      <c r="O1146" s="55" t="str">
        <f t="shared" si="70"/>
        <v/>
      </c>
      <c r="P1146" s="48" t="str">
        <f t="shared" ca="1" si="71"/>
        <v/>
      </c>
      <c r="Q1146" s="52"/>
      <c r="R1146" s="49"/>
      <c r="S1146" s="50" t="str">
        <f>IF(B1146="","",COUNTA(التجديد!E1146:E1146))</f>
        <v/>
      </c>
      <c r="T1146" s="51" t="str">
        <f>IF(B1146="","",IFERROR(VLOOKUP(SUBSTITUTE(SUBSTITUTE(H1146,"~","~~"),"*","~*"),إعدادات_الأنواع!$A$4:$B$40,2,FALSE()),"?"))</f>
        <v/>
      </c>
    </row>
    <row r="1147" spans="1:20" ht="15" customHeight="1">
      <c r="A1147" s="20" t="str">
        <f>IF(B1147="","",IF(T1147="?","⚠️ نوع غير معرف",T1147&amp;TEXT(COUNTIFS($T$3:T1147,T1147),"000")))</f>
        <v/>
      </c>
      <c r="B1147" s="38"/>
      <c r="C1147" s="38"/>
      <c r="D1147" s="39"/>
      <c r="E1147" s="54"/>
      <c r="F1147" s="41" t="str">
        <f t="shared" ca="1" si="68"/>
        <v/>
      </c>
      <c r="G1147" s="42"/>
      <c r="H1147" s="37"/>
      <c r="I1147" s="43"/>
      <c r="J1147" s="44" t="str">
        <f t="shared" si="69"/>
        <v/>
      </c>
      <c r="K1147" s="45"/>
      <c r="L1147" s="46" t="str">
        <f>IF(OR(K1147="لم يدفع",B1147=""),"",IF(K1147="تأمين فقط",0,IF(K1147="اشتراك 300",300,IF(F1147&lt;14,IFERROR(VLOOKUP(SUBSTITUTE(SUBSTITUTE(H1147,"~","~~"),"*","~*"),إعدادات_الأنواع!$A$4:$D$40,3,FALSE()),0),IFERROR(VLOOKUP(SUBSTITUTE(SUBSTITUTE(H1147,"~","~~"),"*","~*"),إعدادات_الأنواع!$A$4:$D$40,4,FALSE()),0)))))</f>
        <v/>
      </c>
      <c r="M1147" s="47" t="str">
        <f>IF(OR(K1147="لم يدفع",B1147=""),"",IFERROR(VLOOKUP(SUBSTITUTE(SUBSTITUTE(H1147,"~","~~"),"*","~*"),إعدادات_الأنواع!$A$4:$E$40,5,FALSE()),0))</f>
        <v/>
      </c>
      <c r="N1147" s="47" t="str">
        <f>IF(OR(K1147="لم يدفع",K1147="تأمين فقط",K1147="اشتراك 300",B1147=""),"",IFERROR(VLOOKUP(SUBSTITUTE(SUBSTITUTE(H1147,"~","~~"),"*","~*"),إعدادات_الأنواع!$A$4:$F$40,6,FALSE()),0))</f>
        <v/>
      </c>
      <c r="O1147" s="55" t="str">
        <f t="shared" si="70"/>
        <v/>
      </c>
      <c r="P1147" s="48" t="str">
        <f t="shared" ca="1" si="71"/>
        <v/>
      </c>
      <c r="Q1147" s="52"/>
      <c r="R1147" s="49"/>
      <c r="S1147" s="50" t="str">
        <f>IF(B1147="","",COUNTA(التجديد!E1147:E1147))</f>
        <v/>
      </c>
      <c r="T1147" s="51" t="str">
        <f>IF(B1147="","",IFERROR(VLOOKUP(SUBSTITUTE(SUBSTITUTE(H1147,"~","~~"),"*","~*"),إعدادات_الأنواع!$A$4:$B$40,2,FALSE()),"?"))</f>
        <v/>
      </c>
    </row>
    <row r="1148" spans="1:20" ht="15" customHeight="1">
      <c r="A1148" s="20" t="str">
        <f>IF(B1148="","",IF(T1148="?","⚠️ نوع غير معرف",T1148&amp;TEXT(COUNTIFS($T$3:T1148,T1148),"000")))</f>
        <v/>
      </c>
      <c r="B1148" s="38"/>
      <c r="C1148" s="38"/>
      <c r="D1148" s="39"/>
      <c r="E1148" s="54"/>
      <c r="F1148" s="41" t="str">
        <f t="shared" ca="1" si="68"/>
        <v/>
      </c>
      <c r="G1148" s="42"/>
      <c r="H1148" s="37"/>
      <c r="I1148" s="43"/>
      <c r="J1148" s="44" t="str">
        <f t="shared" si="69"/>
        <v/>
      </c>
      <c r="K1148" s="45"/>
      <c r="L1148" s="46" t="str">
        <f>IF(OR(K1148="لم يدفع",B1148=""),"",IF(K1148="تأمين فقط",0,IF(K1148="اشتراك 300",300,IF(F1148&lt;14,IFERROR(VLOOKUP(SUBSTITUTE(SUBSTITUTE(H1148,"~","~~"),"*","~*"),إعدادات_الأنواع!$A$4:$D$40,3,FALSE()),0),IFERROR(VLOOKUP(SUBSTITUTE(SUBSTITUTE(H1148,"~","~~"),"*","~*"),إعدادات_الأنواع!$A$4:$D$40,4,FALSE()),0)))))</f>
        <v/>
      </c>
      <c r="M1148" s="47" t="str">
        <f>IF(OR(K1148="لم يدفع",B1148=""),"",IFERROR(VLOOKUP(SUBSTITUTE(SUBSTITUTE(H1148,"~","~~"),"*","~*"),إعدادات_الأنواع!$A$4:$E$40,5,FALSE()),0))</f>
        <v/>
      </c>
      <c r="N1148" s="47" t="str">
        <f>IF(OR(K1148="لم يدفع",K1148="تأمين فقط",K1148="اشتراك 300",B1148=""),"",IFERROR(VLOOKUP(SUBSTITUTE(SUBSTITUTE(H1148,"~","~~"),"*","~*"),إعدادات_الأنواع!$A$4:$F$40,6,FALSE()),0))</f>
        <v/>
      </c>
      <c r="O1148" s="55" t="str">
        <f t="shared" si="70"/>
        <v/>
      </c>
      <c r="P1148" s="48" t="str">
        <f t="shared" ca="1" si="71"/>
        <v/>
      </c>
      <c r="Q1148" s="52"/>
      <c r="R1148" s="49"/>
      <c r="S1148" s="50" t="str">
        <f>IF(B1148="","",COUNTA(التجديد!E1148:E1148))</f>
        <v/>
      </c>
      <c r="T1148" s="51" t="str">
        <f>IF(B1148="","",IFERROR(VLOOKUP(SUBSTITUTE(SUBSTITUTE(H1148,"~","~~"),"*","~*"),إعدادات_الأنواع!$A$4:$B$40,2,FALSE()),"?"))</f>
        <v/>
      </c>
    </row>
    <row r="1149" spans="1:20" ht="15" customHeight="1">
      <c r="A1149" s="20" t="str">
        <f>IF(B1149="","",IF(T1149="?","⚠️ نوع غير معرف",T1149&amp;TEXT(COUNTIFS($T$3:T1149,T1149),"000")))</f>
        <v/>
      </c>
      <c r="B1149" s="38"/>
      <c r="C1149" s="38"/>
      <c r="D1149" s="39"/>
      <c r="E1149" s="54"/>
      <c r="F1149" s="41" t="str">
        <f t="shared" ca="1" si="68"/>
        <v/>
      </c>
      <c r="G1149" s="42"/>
      <c r="H1149" s="37"/>
      <c r="I1149" s="43"/>
      <c r="J1149" s="44" t="str">
        <f t="shared" si="69"/>
        <v/>
      </c>
      <c r="K1149" s="45"/>
      <c r="L1149" s="46" t="str">
        <f>IF(OR(K1149="لم يدفع",B1149=""),"",IF(K1149="تأمين فقط",0,IF(K1149="اشتراك 300",300,IF(F1149&lt;14,IFERROR(VLOOKUP(SUBSTITUTE(SUBSTITUTE(H1149,"~","~~"),"*","~*"),إعدادات_الأنواع!$A$4:$D$40,3,FALSE()),0),IFERROR(VLOOKUP(SUBSTITUTE(SUBSTITUTE(H1149,"~","~~"),"*","~*"),إعدادات_الأنواع!$A$4:$D$40,4,FALSE()),0)))))</f>
        <v/>
      </c>
      <c r="M1149" s="47" t="str">
        <f>IF(OR(K1149="لم يدفع",B1149=""),"",IFERROR(VLOOKUP(SUBSTITUTE(SUBSTITUTE(H1149,"~","~~"),"*","~*"),إعدادات_الأنواع!$A$4:$E$40,5,FALSE()),0))</f>
        <v/>
      </c>
      <c r="N1149" s="47" t="str">
        <f>IF(OR(K1149="لم يدفع",K1149="تأمين فقط",K1149="اشتراك 300",B1149=""),"",IFERROR(VLOOKUP(SUBSTITUTE(SUBSTITUTE(H1149,"~","~~"),"*","~*"),إعدادات_الأنواع!$A$4:$F$40,6,FALSE()),0))</f>
        <v/>
      </c>
      <c r="O1149" s="55" t="str">
        <f t="shared" si="70"/>
        <v/>
      </c>
      <c r="P1149" s="48" t="str">
        <f t="shared" ca="1" si="71"/>
        <v/>
      </c>
      <c r="Q1149" s="52"/>
      <c r="R1149" s="49"/>
      <c r="S1149" s="50" t="str">
        <f>IF(B1149="","",COUNTA(التجديد!E1149:E1149))</f>
        <v/>
      </c>
      <c r="T1149" s="51" t="str">
        <f>IF(B1149="","",IFERROR(VLOOKUP(SUBSTITUTE(SUBSTITUTE(H1149,"~","~~"),"*","~*"),إعدادات_الأنواع!$A$4:$B$40,2,FALSE()),"?"))</f>
        <v/>
      </c>
    </row>
    <row r="1150" spans="1:20" ht="15" customHeight="1">
      <c r="A1150" s="20" t="str">
        <f>IF(B1150="","",IF(T1150="?","⚠️ نوع غير معرف",T1150&amp;TEXT(COUNTIFS($T$3:T1150,T1150),"000")))</f>
        <v/>
      </c>
      <c r="B1150" s="38"/>
      <c r="C1150" s="38"/>
      <c r="D1150" s="39"/>
      <c r="E1150" s="54"/>
      <c r="F1150" s="41" t="str">
        <f t="shared" ca="1" si="68"/>
        <v/>
      </c>
      <c r="G1150" s="42"/>
      <c r="H1150" s="37"/>
      <c r="I1150" s="43"/>
      <c r="J1150" s="44" t="str">
        <f t="shared" si="69"/>
        <v/>
      </c>
      <c r="K1150" s="45"/>
      <c r="L1150" s="46" t="str">
        <f>IF(OR(K1150="لم يدفع",B1150=""),"",IF(K1150="تأمين فقط",0,IF(K1150="اشتراك 300",300,IF(F1150&lt;14,IFERROR(VLOOKUP(SUBSTITUTE(SUBSTITUTE(H1150,"~","~~"),"*","~*"),إعدادات_الأنواع!$A$4:$D$40,3,FALSE()),0),IFERROR(VLOOKUP(SUBSTITUTE(SUBSTITUTE(H1150,"~","~~"),"*","~*"),إعدادات_الأنواع!$A$4:$D$40,4,FALSE()),0)))))</f>
        <v/>
      </c>
      <c r="M1150" s="47" t="str">
        <f>IF(OR(K1150="لم يدفع",B1150=""),"",IFERROR(VLOOKUP(SUBSTITUTE(SUBSTITUTE(H1150,"~","~~"),"*","~*"),إعدادات_الأنواع!$A$4:$E$40,5,FALSE()),0))</f>
        <v/>
      </c>
      <c r="N1150" s="47" t="str">
        <f>IF(OR(K1150="لم يدفع",K1150="تأمين فقط",K1150="اشتراك 300",B1150=""),"",IFERROR(VLOOKUP(SUBSTITUTE(SUBSTITUTE(H1150,"~","~~"),"*","~*"),إعدادات_الأنواع!$A$4:$F$40,6,FALSE()),0))</f>
        <v/>
      </c>
      <c r="O1150" s="55" t="str">
        <f t="shared" si="70"/>
        <v/>
      </c>
      <c r="P1150" s="48" t="str">
        <f t="shared" ca="1" si="71"/>
        <v/>
      </c>
      <c r="Q1150" s="52"/>
      <c r="R1150" s="49"/>
      <c r="S1150" s="50" t="str">
        <f>IF(B1150="","",COUNTA(التجديد!E1150:E1150))</f>
        <v/>
      </c>
      <c r="T1150" s="51" t="str">
        <f>IF(B1150="","",IFERROR(VLOOKUP(SUBSTITUTE(SUBSTITUTE(H1150,"~","~~"),"*","~*"),إعدادات_الأنواع!$A$4:$B$40,2,FALSE()),"?"))</f>
        <v/>
      </c>
    </row>
    <row r="1151" spans="1:20" ht="15" customHeight="1">
      <c r="A1151" s="20" t="str">
        <f>IF(B1151="","",IF(T1151="?","⚠️ نوع غير معرف",T1151&amp;TEXT(COUNTIFS($T$3:T1151,T1151),"000")))</f>
        <v/>
      </c>
      <c r="B1151" s="38"/>
      <c r="C1151" s="38"/>
      <c r="D1151" s="39"/>
      <c r="E1151" s="54"/>
      <c r="F1151" s="41" t="str">
        <f t="shared" ca="1" si="68"/>
        <v/>
      </c>
      <c r="G1151" s="42"/>
      <c r="H1151" s="37"/>
      <c r="I1151" s="43"/>
      <c r="J1151" s="44" t="str">
        <f t="shared" si="69"/>
        <v/>
      </c>
      <c r="K1151" s="45"/>
      <c r="L1151" s="46" t="str">
        <f>IF(OR(K1151="لم يدفع",B1151=""),"",IF(K1151="تأمين فقط",0,IF(K1151="اشتراك 300",300,IF(F1151&lt;14,IFERROR(VLOOKUP(SUBSTITUTE(SUBSTITUTE(H1151,"~","~~"),"*","~*"),إعدادات_الأنواع!$A$4:$D$40,3,FALSE()),0),IFERROR(VLOOKUP(SUBSTITUTE(SUBSTITUTE(H1151,"~","~~"),"*","~*"),إعدادات_الأنواع!$A$4:$D$40,4,FALSE()),0)))))</f>
        <v/>
      </c>
      <c r="M1151" s="47" t="str">
        <f>IF(OR(K1151="لم يدفع",B1151=""),"",IFERROR(VLOOKUP(SUBSTITUTE(SUBSTITUTE(H1151,"~","~~"),"*","~*"),إعدادات_الأنواع!$A$4:$E$40,5,FALSE()),0))</f>
        <v/>
      </c>
      <c r="N1151" s="47" t="str">
        <f>IF(OR(K1151="لم يدفع",K1151="تأمين فقط",K1151="اشتراك 300",B1151=""),"",IFERROR(VLOOKUP(SUBSTITUTE(SUBSTITUTE(H1151,"~","~~"),"*","~*"),إعدادات_الأنواع!$A$4:$F$40,6,FALSE()),0))</f>
        <v/>
      </c>
      <c r="O1151" s="55" t="str">
        <f t="shared" si="70"/>
        <v/>
      </c>
      <c r="P1151" s="48" t="str">
        <f t="shared" ca="1" si="71"/>
        <v/>
      </c>
      <c r="Q1151" s="52"/>
      <c r="R1151" s="49"/>
      <c r="S1151" s="50" t="str">
        <f>IF(B1151="","",COUNTA(التجديد!E1151:E1151))</f>
        <v/>
      </c>
      <c r="T1151" s="51" t="str">
        <f>IF(B1151="","",IFERROR(VLOOKUP(SUBSTITUTE(SUBSTITUTE(H1151,"~","~~"),"*","~*"),إعدادات_الأنواع!$A$4:$B$40,2,FALSE()),"?"))</f>
        <v/>
      </c>
    </row>
    <row r="1152" spans="1:20" ht="15" customHeight="1">
      <c r="A1152" s="20" t="str">
        <f>IF(B1152="","",IF(T1152="?","⚠️ نوع غير معرف",T1152&amp;TEXT(COUNTIFS($T$3:T1152,T1152),"000")))</f>
        <v/>
      </c>
      <c r="B1152" s="38"/>
      <c r="C1152" s="38"/>
      <c r="D1152" s="39"/>
      <c r="E1152" s="54"/>
      <c r="F1152" s="41" t="str">
        <f t="shared" ca="1" si="68"/>
        <v/>
      </c>
      <c r="G1152" s="42"/>
      <c r="H1152" s="37"/>
      <c r="I1152" s="43"/>
      <c r="J1152" s="44" t="str">
        <f t="shared" si="69"/>
        <v/>
      </c>
      <c r="K1152" s="45"/>
      <c r="L1152" s="46" t="str">
        <f>IF(OR(K1152="لم يدفع",B1152=""),"",IF(K1152="تأمين فقط",0,IF(K1152="اشتراك 300",300,IF(F1152&lt;14,IFERROR(VLOOKUP(SUBSTITUTE(SUBSTITUTE(H1152,"~","~~"),"*","~*"),إعدادات_الأنواع!$A$4:$D$40,3,FALSE()),0),IFERROR(VLOOKUP(SUBSTITUTE(SUBSTITUTE(H1152,"~","~~"),"*","~*"),إعدادات_الأنواع!$A$4:$D$40,4,FALSE()),0)))))</f>
        <v/>
      </c>
      <c r="M1152" s="47" t="str">
        <f>IF(OR(K1152="لم يدفع",B1152=""),"",IFERROR(VLOOKUP(SUBSTITUTE(SUBSTITUTE(H1152,"~","~~"),"*","~*"),إعدادات_الأنواع!$A$4:$E$40,5,FALSE()),0))</f>
        <v/>
      </c>
      <c r="N1152" s="47" t="str">
        <f>IF(OR(K1152="لم يدفع",K1152="تأمين فقط",K1152="اشتراك 300",B1152=""),"",IFERROR(VLOOKUP(SUBSTITUTE(SUBSTITUTE(H1152,"~","~~"),"*","~*"),إعدادات_الأنواع!$A$4:$F$40,6,FALSE()),0))</f>
        <v/>
      </c>
      <c r="O1152" s="55" t="str">
        <f t="shared" si="70"/>
        <v/>
      </c>
      <c r="P1152" s="48" t="str">
        <f t="shared" ca="1" si="71"/>
        <v/>
      </c>
      <c r="Q1152" s="52"/>
      <c r="R1152" s="49"/>
      <c r="S1152" s="50" t="str">
        <f>IF(B1152="","",COUNTA(التجديد!E1152:E1152))</f>
        <v/>
      </c>
      <c r="T1152" s="51" t="str">
        <f>IF(B1152="","",IFERROR(VLOOKUP(SUBSTITUTE(SUBSTITUTE(H1152,"~","~~"),"*","~*"),إعدادات_الأنواع!$A$4:$B$40,2,FALSE()),"?"))</f>
        <v/>
      </c>
    </row>
    <row r="1153" spans="1:20" ht="15" customHeight="1">
      <c r="A1153" s="20" t="str">
        <f>IF(B1153="","",IF(T1153="?","⚠️ نوع غير معرف",T1153&amp;TEXT(COUNTIFS($T$3:T1153,T1153),"000")))</f>
        <v/>
      </c>
      <c r="B1153" s="38"/>
      <c r="C1153" s="38"/>
      <c r="D1153" s="39"/>
      <c r="E1153" s="54"/>
      <c r="F1153" s="41" t="str">
        <f t="shared" ca="1" si="68"/>
        <v/>
      </c>
      <c r="G1153" s="42"/>
      <c r="H1153" s="37"/>
      <c r="I1153" s="43"/>
      <c r="J1153" s="44" t="str">
        <f t="shared" si="69"/>
        <v/>
      </c>
      <c r="K1153" s="45"/>
      <c r="L1153" s="46" t="str">
        <f>IF(OR(K1153="لم يدفع",B1153=""),"",IF(K1153="تأمين فقط",0,IF(K1153="اشتراك 300",300,IF(F1153&lt;14,IFERROR(VLOOKUP(SUBSTITUTE(SUBSTITUTE(H1153,"~","~~"),"*","~*"),إعدادات_الأنواع!$A$4:$D$40,3,FALSE()),0),IFERROR(VLOOKUP(SUBSTITUTE(SUBSTITUTE(H1153,"~","~~"),"*","~*"),إعدادات_الأنواع!$A$4:$D$40,4,FALSE()),0)))))</f>
        <v/>
      </c>
      <c r="M1153" s="47" t="str">
        <f>IF(OR(K1153="لم يدفع",B1153=""),"",IFERROR(VLOOKUP(SUBSTITUTE(SUBSTITUTE(H1153,"~","~~"),"*","~*"),إعدادات_الأنواع!$A$4:$E$40,5,FALSE()),0))</f>
        <v/>
      </c>
      <c r="N1153" s="47" t="str">
        <f>IF(OR(K1153="لم يدفع",K1153="تأمين فقط",K1153="اشتراك 300",B1153=""),"",IFERROR(VLOOKUP(SUBSTITUTE(SUBSTITUTE(H1153,"~","~~"),"*","~*"),إعدادات_الأنواع!$A$4:$F$40,6,FALSE()),0))</f>
        <v/>
      </c>
      <c r="O1153" s="55" t="str">
        <f t="shared" si="70"/>
        <v/>
      </c>
      <c r="P1153" s="48" t="str">
        <f t="shared" ca="1" si="71"/>
        <v/>
      </c>
      <c r="Q1153" s="52"/>
      <c r="R1153" s="49"/>
      <c r="S1153" s="50" t="str">
        <f>IF(B1153="","",COUNTA(التجديد!E1153:E1153))</f>
        <v/>
      </c>
      <c r="T1153" s="51" t="str">
        <f>IF(B1153="","",IFERROR(VLOOKUP(SUBSTITUTE(SUBSTITUTE(H1153,"~","~~"),"*","~*"),إعدادات_الأنواع!$A$4:$B$40,2,FALSE()),"?"))</f>
        <v/>
      </c>
    </row>
    <row r="1154" spans="1:20" ht="15" customHeight="1">
      <c r="A1154" s="20" t="str">
        <f>IF(B1154="","",IF(T1154="?","⚠️ نوع غير معرف",T1154&amp;TEXT(COUNTIFS($T$3:T1154,T1154),"000")))</f>
        <v/>
      </c>
      <c r="B1154" s="38"/>
      <c r="C1154" s="38"/>
      <c r="D1154" s="39"/>
      <c r="E1154" s="54"/>
      <c r="F1154" s="41" t="str">
        <f t="shared" ca="1" si="68"/>
        <v/>
      </c>
      <c r="G1154" s="42"/>
      <c r="H1154" s="37"/>
      <c r="I1154" s="43"/>
      <c r="J1154" s="44" t="str">
        <f t="shared" si="69"/>
        <v/>
      </c>
      <c r="K1154" s="45"/>
      <c r="L1154" s="46" t="str">
        <f>IF(OR(K1154="لم يدفع",B1154=""),"",IF(K1154="تأمين فقط",0,IF(K1154="اشتراك 300",300,IF(F1154&lt;14,IFERROR(VLOOKUP(SUBSTITUTE(SUBSTITUTE(H1154,"~","~~"),"*","~*"),إعدادات_الأنواع!$A$4:$D$40,3,FALSE()),0),IFERROR(VLOOKUP(SUBSTITUTE(SUBSTITUTE(H1154,"~","~~"),"*","~*"),إعدادات_الأنواع!$A$4:$D$40,4,FALSE()),0)))))</f>
        <v/>
      </c>
      <c r="M1154" s="47" t="str">
        <f>IF(OR(K1154="لم يدفع",B1154=""),"",IFERROR(VLOOKUP(SUBSTITUTE(SUBSTITUTE(H1154,"~","~~"),"*","~*"),إعدادات_الأنواع!$A$4:$E$40,5,FALSE()),0))</f>
        <v/>
      </c>
      <c r="N1154" s="47" t="str">
        <f>IF(OR(K1154="لم يدفع",K1154="تأمين فقط",K1154="اشتراك 300",B1154=""),"",IFERROR(VLOOKUP(SUBSTITUTE(SUBSTITUTE(H1154,"~","~~"),"*","~*"),إعدادات_الأنواع!$A$4:$F$40,6,FALSE()),0))</f>
        <v/>
      </c>
      <c r="O1154" s="55" t="str">
        <f t="shared" si="70"/>
        <v/>
      </c>
      <c r="P1154" s="48" t="str">
        <f t="shared" ca="1" si="71"/>
        <v/>
      </c>
      <c r="Q1154" s="52"/>
      <c r="R1154" s="49"/>
      <c r="S1154" s="50" t="str">
        <f>IF(B1154="","",COUNTA(التجديد!E1154:E1154))</f>
        <v/>
      </c>
      <c r="T1154" s="51" t="str">
        <f>IF(B1154="","",IFERROR(VLOOKUP(SUBSTITUTE(SUBSTITUTE(H1154,"~","~~"),"*","~*"),إعدادات_الأنواع!$A$4:$B$40,2,FALSE()),"?"))</f>
        <v/>
      </c>
    </row>
    <row r="1155" spans="1:20" ht="15" customHeight="1">
      <c r="A1155" s="20" t="str">
        <f>IF(B1155="","",IF(T1155="?","⚠️ نوع غير معرف",T1155&amp;TEXT(COUNTIFS($T$3:T1155,T1155),"000")))</f>
        <v/>
      </c>
      <c r="B1155" s="38"/>
      <c r="C1155" s="38"/>
      <c r="D1155" s="39"/>
      <c r="E1155" s="54"/>
      <c r="F1155" s="41" t="str">
        <f t="shared" ref="F1155:F1218" ca="1" si="72">IF(D1155="","",DATEDIF(D1155,TODAY(),"Y"))</f>
        <v/>
      </c>
      <c r="G1155" s="42"/>
      <c r="H1155" s="37"/>
      <c r="I1155" s="43"/>
      <c r="J1155" s="44" t="str">
        <f t="shared" ref="J1155:J1218" si="73">IF(I1155="","",I1155+30)</f>
        <v/>
      </c>
      <c r="K1155" s="45"/>
      <c r="L1155" s="46" t="str">
        <f>IF(OR(K1155="لم يدفع",B1155=""),"",IF(K1155="تأمين فقط",0,IF(K1155="اشتراك 300",300,IF(F1155&lt;14,IFERROR(VLOOKUP(SUBSTITUTE(SUBSTITUTE(H1155,"~","~~"),"*","~*"),إعدادات_الأنواع!$A$4:$D$40,3,FALSE()),0),IFERROR(VLOOKUP(SUBSTITUTE(SUBSTITUTE(H1155,"~","~~"),"*","~*"),إعدادات_الأنواع!$A$4:$D$40,4,FALSE()),0)))))</f>
        <v/>
      </c>
      <c r="M1155" s="47" t="str">
        <f>IF(OR(K1155="لم يدفع",B1155=""),"",IFERROR(VLOOKUP(SUBSTITUTE(SUBSTITUTE(H1155,"~","~~"),"*","~*"),إعدادات_الأنواع!$A$4:$E$40,5,FALSE()),0))</f>
        <v/>
      </c>
      <c r="N1155" s="47" t="str">
        <f>IF(OR(K1155="لم يدفع",K1155="تأمين فقط",K1155="اشتراك 300",B1155=""),"",IFERROR(VLOOKUP(SUBSTITUTE(SUBSTITUTE(H1155,"~","~~"),"*","~*"),إعدادات_الأنواع!$A$4:$F$40,6,FALSE()),0))</f>
        <v/>
      </c>
      <c r="O1155" s="55" t="str">
        <f t="shared" ref="O1155:O1218" si="74">IF(K1155="لم يدفع","",IF(L1155="","",IF(N1155="",L1155+M1155,L1155+M1155)))</f>
        <v/>
      </c>
      <c r="P1155" s="48" t="str">
        <f t="shared" ref="P1155:P1218" ca="1" si="75">IF(B1155="","",IF(K1155="لم يدفع","🔒 مجمدة",IF(J1155="","",IF(J1155&lt;TODAY(),"⛔ منتهي - يتطلب تجديد",IF(J1155-5&lt;=TODAY(),"⚠️ قريب الانتهاء","✅ ساري")))))</f>
        <v/>
      </c>
      <c r="Q1155" s="52"/>
      <c r="R1155" s="49"/>
      <c r="S1155" s="50" t="str">
        <f>IF(B1155="","",COUNTA(التجديد!E1155:E1155))</f>
        <v/>
      </c>
      <c r="T1155" s="51" t="str">
        <f>IF(B1155="","",IFERROR(VLOOKUP(SUBSTITUTE(SUBSTITUTE(H1155,"~","~~"),"*","~*"),إعدادات_الأنواع!$A$4:$B$40,2,FALSE()),"?"))</f>
        <v/>
      </c>
    </row>
    <row r="1156" spans="1:20" ht="15" customHeight="1">
      <c r="A1156" s="20" t="str">
        <f>IF(B1156="","",IF(T1156="?","⚠️ نوع غير معرف",T1156&amp;TEXT(COUNTIFS($T$3:T1156,T1156),"000")))</f>
        <v/>
      </c>
      <c r="B1156" s="38"/>
      <c r="C1156" s="38"/>
      <c r="D1156" s="39"/>
      <c r="E1156" s="54"/>
      <c r="F1156" s="41" t="str">
        <f t="shared" ca="1" si="72"/>
        <v/>
      </c>
      <c r="G1156" s="42"/>
      <c r="H1156" s="37"/>
      <c r="I1156" s="43"/>
      <c r="J1156" s="44" t="str">
        <f t="shared" si="73"/>
        <v/>
      </c>
      <c r="K1156" s="45"/>
      <c r="L1156" s="46" t="str">
        <f>IF(OR(K1156="لم يدفع",B1156=""),"",IF(K1156="تأمين فقط",0,IF(K1156="اشتراك 300",300,IF(F1156&lt;14,IFERROR(VLOOKUP(SUBSTITUTE(SUBSTITUTE(H1156,"~","~~"),"*","~*"),إعدادات_الأنواع!$A$4:$D$40,3,FALSE()),0),IFERROR(VLOOKUP(SUBSTITUTE(SUBSTITUTE(H1156,"~","~~"),"*","~*"),إعدادات_الأنواع!$A$4:$D$40,4,FALSE()),0)))))</f>
        <v/>
      </c>
      <c r="M1156" s="47" t="str">
        <f>IF(OR(K1156="لم يدفع",B1156=""),"",IFERROR(VLOOKUP(SUBSTITUTE(SUBSTITUTE(H1156,"~","~~"),"*","~*"),إعدادات_الأنواع!$A$4:$E$40,5,FALSE()),0))</f>
        <v/>
      </c>
      <c r="N1156" s="47" t="str">
        <f>IF(OR(K1156="لم يدفع",K1156="تأمين فقط",K1156="اشتراك 300",B1156=""),"",IFERROR(VLOOKUP(SUBSTITUTE(SUBSTITUTE(H1156,"~","~~"),"*","~*"),إعدادات_الأنواع!$A$4:$F$40,6,FALSE()),0))</f>
        <v/>
      </c>
      <c r="O1156" s="55" t="str">
        <f t="shared" si="74"/>
        <v/>
      </c>
      <c r="P1156" s="48" t="str">
        <f t="shared" ca="1" si="75"/>
        <v/>
      </c>
      <c r="Q1156" s="52"/>
      <c r="R1156" s="49"/>
      <c r="S1156" s="50" t="str">
        <f>IF(B1156="","",COUNTA(التجديد!E1156:E1156))</f>
        <v/>
      </c>
      <c r="T1156" s="51" t="str">
        <f>IF(B1156="","",IFERROR(VLOOKUP(SUBSTITUTE(SUBSTITUTE(H1156,"~","~~"),"*","~*"),إعدادات_الأنواع!$A$4:$B$40,2,FALSE()),"?"))</f>
        <v/>
      </c>
    </row>
    <row r="1157" spans="1:20" ht="15" customHeight="1">
      <c r="A1157" s="20" t="str">
        <f>IF(B1157="","",IF(T1157="?","⚠️ نوع غير معرف",T1157&amp;TEXT(COUNTIFS($T$3:T1157,T1157),"000")))</f>
        <v/>
      </c>
      <c r="B1157" s="38"/>
      <c r="C1157" s="38"/>
      <c r="D1157" s="39"/>
      <c r="E1157" s="54"/>
      <c r="F1157" s="41" t="str">
        <f t="shared" ca="1" si="72"/>
        <v/>
      </c>
      <c r="G1157" s="42"/>
      <c r="H1157" s="37"/>
      <c r="I1157" s="43"/>
      <c r="J1157" s="44" t="str">
        <f t="shared" si="73"/>
        <v/>
      </c>
      <c r="K1157" s="45"/>
      <c r="L1157" s="46" t="str">
        <f>IF(OR(K1157="لم يدفع",B1157=""),"",IF(K1157="تأمين فقط",0,IF(K1157="اشتراك 300",300,IF(F1157&lt;14,IFERROR(VLOOKUP(SUBSTITUTE(SUBSTITUTE(H1157,"~","~~"),"*","~*"),إعدادات_الأنواع!$A$4:$D$40,3,FALSE()),0),IFERROR(VLOOKUP(SUBSTITUTE(SUBSTITUTE(H1157,"~","~~"),"*","~*"),إعدادات_الأنواع!$A$4:$D$40,4,FALSE()),0)))))</f>
        <v/>
      </c>
      <c r="M1157" s="47" t="str">
        <f>IF(OR(K1157="لم يدفع",B1157=""),"",IFERROR(VLOOKUP(SUBSTITUTE(SUBSTITUTE(H1157,"~","~~"),"*","~*"),إعدادات_الأنواع!$A$4:$E$40,5,FALSE()),0))</f>
        <v/>
      </c>
      <c r="N1157" s="47" t="str">
        <f>IF(OR(K1157="لم يدفع",K1157="تأمين فقط",K1157="اشتراك 300",B1157=""),"",IFERROR(VLOOKUP(SUBSTITUTE(SUBSTITUTE(H1157,"~","~~"),"*","~*"),إعدادات_الأنواع!$A$4:$F$40,6,FALSE()),0))</f>
        <v/>
      </c>
      <c r="O1157" s="55" t="str">
        <f t="shared" si="74"/>
        <v/>
      </c>
      <c r="P1157" s="48" t="str">
        <f t="shared" ca="1" si="75"/>
        <v/>
      </c>
      <c r="Q1157" s="52"/>
      <c r="R1157" s="49"/>
      <c r="S1157" s="50" t="str">
        <f>IF(B1157="","",COUNTA(التجديد!E1157:E1157))</f>
        <v/>
      </c>
      <c r="T1157" s="51" t="str">
        <f>IF(B1157="","",IFERROR(VLOOKUP(SUBSTITUTE(SUBSTITUTE(H1157,"~","~~"),"*","~*"),إعدادات_الأنواع!$A$4:$B$40,2,FALSE()),"?"))</f>
        <v/>
      </c>
    </row>
    <row r="1158" spans="1:20" ht="15" customHeight="1">
      <c r="A1158" s="20" t="str">
        <f>IF(B1158="","",IF(T1158="?","⚠️ نوع غير معرف",T1158&amp;TEXT(COUNTIFS($T$3:T1158,T1158),"000")))</f>
        <v/>
      </c>
      <c r="B1158" s="38"/>
      <c r="C1158" s="38"/>
      <c r="D1158" s="39"/>
      <c r="E1158" s="54"/>
      <c r="F1158" s="41" t="str">
        <f t="shared" ca="1" si="72"/>
        <v/>
      </c>
      <c r="G1158" s="42"/>
      <c r="H1158" s="37"/>
      <c r="I1158" s="43"/>
      <c r="J1158" s="44" t="str">
        <f t="shared" si="73"/>
        <v/>
      </c>
      <c r="K1158" s="45"/>
      <c r="L1158" s="46" t="str">
        <f>IF(OR(K1158="لم يدفع",B1158=""),"",IF(K1158="تأمين فقط",0,IF(K1158="اشتراك 300",300,IF(F1158&lt;14,IFERROR(VLOOKUP(SUBSTITUTE(SUBSTITUTE(H1158,"~","~~"),"*","~*"),إعدادات_الأنواع!$A$4:$D$40,3,FALSE()),0),IFERROR(VLOOKUP(SUBSTITUTE(SUBSTITUTE(H1158,"~","~~"),"*","~*"),إعدادات_الأنواع!$A$4:$D$40,4,FALSE()),0)))))</f>
        <v/>
      </c>
      <c r="M1158" s="47" t="str">
        <f>IF(OR(K1158="لم يدفع",B1158=""),"",IFERROR(VLOOKUP(SUBSTITUTE(SUBSTITUTE(H1158,"~","~~"),"*","~*"),إعدادات_الأنواع!$A$4:$E$40,5,FALSE()),0))</f>
        <v/>
      </c>
      <c r="N1158" s="47" t="str">
        <f>IF(OR(K1158="لم يدفع",K1158="تأمين فقط",K1158="اشتراك 300",B1158=""),"",IFERROR(VLOOKUP(SUBSTITUTE(SUBSTITUTE(H1158,"~","~~"),"*","~*"),إعدادات_الأنواع!$A$4:$F$40,6,FALSE()),0))</f>
        <v/>
      </c>
      <c r="O1158" s="55" t="str">
        <f t="shared" si="74"/>
        <v/>
      </c>
      <c r="P1158" s="48" t="str">
        <f t="shared" ca="1" si="75"/>
        <v/>
      </c>
      <c r="Q1158" s="52"/>
      <c r="R1158" s="49"/>
      <c r="S1158" s="50" t="str">
        <f>IF(B1158="","",COUNTA(التجديد!E1158:E1158))</f>
        <v/>
      </c>
      <c r="T1158" s="51" t="str">
        <f>IF(B1158="","",IFERROR(VLOOKUP(SUBSTITUTE(SUBSTITUTE(H1158,"~","~~"),"*","~*"),إعدادات_الأنواع!$A$4:$B$40,2,FALSE()),"?"))</f>
        <v/>
      </c>
    </row>
    <row r="1159" spans="1:20" ht="15" customHeight="1">
      <c r="A1159" s="20" t="str">
        <f>IF(B1159="","",IF(T1159="?","⚠️ نوع غير معرف",T1159&amp;TEXT(COUNTIFS($T$3:T1159,T1159),"000")))</f>
        <v/>
      </c>
      <c r="B1159" s="38"/>
      <c r="C1159" s="38"/>
      <c r="D1159" s="39"/>
      <c r="E1159" s="54"/>
      <c r="F1159" s="41" t="str">
        <f t="shared" ca="1" si="72"/>
        <v/>
      </c>
      <c r="G1159" s="42"/>
      <c r="H1159" s="37"/>
      <c r="I1159" s="43"/>
      <c r="J1159" s="44" t="str">
        <f t="shared" si="73"/>
        <v/>
      </c>
      <c r="K1159" s="45"/>
      <c r="L1159" s="46" t="str">
        <f>IF(OR(K1159="لم يدفع",B1159=""),"",IF(K1159="تأمين فقط",0,IF(K1159="اشتراك 300",300,IF(F1159&lt;14,IFERROR(VLOOKUP(SUBSTITUTE(SUBSTITUTE(H1159,"~","~~"),"*","~*"),إعدادات_الأنواع!$A$4:$D$40,3,FALSE()),0),IFERROR(VLOOKUP(SUBSTITUTE(SUBSTITUTE(H1159,"~","~~"),"*","~*"),إعدادات_الأنواع!$A$4:$D$40,4,FALSE()),0)))))</f>
        <v/>
      </c>
      <c r="M1159" s="47" t="str">
        <f>IF(OR(K1159="لم يدفع",B1159=""),"",IFERROR(VLOOKUP(SUBSTITUTE(SUBSTITUTE(H1159,"~","~~"),"*","~*"),إعدادات_الأنواع!$A$4:$E$40,5,FALSE()),0))</f>
        <v/>
      </c>
      <c r="N1159" s="47" t="str">
        <f>IF(OR(K1159="لم يدفع",K1159="تأمين فقط",K1159="اشتراك 300",B1159=""),"",IFERROR(VLOOKUP(SUBSTITUTE(SUBSTITUTE(H1159,"~","~~"),"*","~*"),إعدادات_الأنواع!$A$4:$F$40,6,FALSE()),0))</f>
        <v/>
      </c>
      <c r="O1159" s="55" t="str">
        <f t="shared" si="74"/>
        <v/>
      </c>
      <c r="P1159" s="48" t="str">
        <f t="shared" ca="1" si="75"/>
        <v/>
      </c>
      <c r="Q1159" s="52"/>
      <c r="R1159" s="49"/>
      <c r="S1159" s="50" t="str">
        <f>IF(B1159="","",COUNTA(التجديد!E1159:E1159))</f>
        <v/>
      </c>
      <c r="T1159" s="51" t="str">
        <f>IF(B1159="","",IFERROR(VLOOKUP(SUBSTITUTE(SUBSTITUTE(H1159,"~","~~"),"*","~*"),إعدادات_الأنواع!$A$4:$B$40,2,FALSE()),"?"))</f>
        <v/>
      </c>
    </row>
    <row r="1160" spans="1:20" ht="15" customHeight="1">
      <c r="A1160" s="20" t="str">
        <f>IF(B1160="","",IF(T1160="?","⚠️ نوع غير معرف",T1160&amp;TEXT(COUNTIFS($T$3:T1160,T1160),"000")))</f>
        <v/>
      </c>
      <c r="B1160" s="38"/>
      <c r="C1160" s="38"/>
      <c r="D1160" s="39"/>
      <c r="E1160" s="54"/>
      <c r="F1160" s="41" t="str">
        <f t="shared" ca="1" si="72"/>
        <v/>
      </c>
      <c r="G1160" s="42"/>
      <c r="H1160" s="37"/>
      <c r="I1160" s="43"/>
      <c r="J1160" s="44" t="str">
        <f t="shared" si="73"/>
        <v/>
      </c>
      <c r="K1160" s="45"/>
      <c r="L1160" s="46" t="str">
        <f>IF(OR(K1160="لم يدفع",B1160=""),"",IF(K1160="تأمين فقط",0,IF(K1160="اشتراك 300",300,IF(F1160&lt;14,IFERROR(VLOOKUP(SUBSTITUTE(SUBSTITUTE(H1160,"~","~~"),"*","~*"),إعدادات_الأنواع!$A$4:$D$40,3,FALSE()),0),IFERROR(VLOOKUP(SUBSTITUTE(SUBSTITUTE(H1160,"~","~~"),"*","~*"),إعدادات_الأنواع!$A$4:$D$40,4,FALSE()),0)))))</f>
        <v/>
      </c>
      <c r="M1160" s="47" t="str">
        <f>IF(OR(K1160="لم يدفع",B1160=""),"",IFERROR(VLOOKUP(SUBSTITUTE(SUBSTITUTE(H1160,"~","~~"),"*","~*"),إعدادات_الأنواع!$A$4:$E$40,5,FALSE()),0))</f>
        <v/>
      </c>
      <c r="N1160" s="47" t="str">
        <f>IF(OR(K1160="لم يدفع",K1160="تأمين فقط",K1160="اشتراك 300",B1160=""),"",IFERROR(VLOOKUP(SUBSTITUTE(SUBSTITUTE(H1160,"~","~~"),"*","~*"),إعدادات_الأنواع!$A$4:$F$40,6,FALSE()),0))</f>
        <v/>
      </c>
      <c r="O1160" s="55" t="str">
        <f t="shared" si="74"/>
        <v/>
      </c>
      <c r="P1160" s="48" t="str">
        <f t="shared" ca="1" si="75"/>
        <v/>
      </c>
      <c r="Q1160" s="52"/>
      <c r="R1160" s="49"/>
      <c r="S1160" s="50" t="str">
        <f>IF(B1160="","",COUNTA(التجديد!E1160:E1160))</f>
        <v/>
      </c>
      <c r="T1160" s="51" t="str">
        <f>IF(B1160="","",IFERROR(VLOOKUP(SUBSTITUTE(SUBSTITUTE(H1160,"~","~~"),"*","~*"),إعدادات_الأنواع!$A$4:$B$40,2,FALSE()),"?"))</f>
        <v/>
      </c>
    </row>
    <row r="1161" spans="1:20" ht="15" customHeight="1">
      <c r="A1161" s="20" t="str">
        <f>IF(B1161="","",IF(T1161="?","⚠️ نوع غير معرف",T1161&amp;TEXT(COUNTIFS($T$3:T1161,T1161),"000")))</f>
        <v/>
      </c>
      <c r="B1161" s="38"/>
      <c r="C1161" s="38"/>
      <c r="D1161" s="39"/>
      <c r="E1161" s="54"/>
      <c r="F1161" s="41" t="str">
        <f t="shared" ca="1" si="72"/>
        <v/>
      </c>
      <c r="G1161" s="42"/>
      <c r="H1161" s="37"/>
      <c r="I1161" s="43"/>
      <c r="J1161" s="44" t="str">
        <f t="shared" si="73"/>
        <v/>
      </c>
      <c r="K1161" s="45"/>
      <c r="L1161" s="46" t="str">
        <f>IF(OR(K1161="لم يدفع",B1161=""),"",IF(K1161="تأمين فقط",0,IF(K1161="اشتراك 300",300,IF(F1161&lt;14,IFERROR(VLOOKUP(SUBSTITUTE(SUBSTITUTE(H1161,"~","~~"),"*","~*"),إعدادات_الأنواع!$A$4:$D$40,3,FALSE()),0),IFERROR(VLOOKUP(SUBSTITUTE(SUBSTITUTE(H1161,"~","~~"),"*","~*"),إعدادات_الأنواع!$A$4:$D$40,4,FALSE()),0)))))</f>
        <v/>
      </c>
      <c r="M1161" s="47" t="str">
        <f>IF(OR(K1161="لم يدفع",B1161=""),"",IFERROR(VLOOKUP(SUBSTITUTE(SUBSTITUTE(H1161,"~","~~"),"*","~*"),إعدادات_الأنواع!$A$4:$E$40,5,FALSE()),0))</f>
        <v/>
      </c>
      <c r="N1161" s="47" t="str">
        <f>IF(OR(K1161="لم يدفع",K1161="تأمين فقط",K1161="اشتراك 300",B1161=""),"",IFERROR(VLOOKUP(SUBSTITUTE(SUBSTITUTE(H1161,"~","~~"),"*","~*"),إعدادات_الأنواع!$A$4:$F$40,6,FALSE()),0))</f>
        <v/>
      </c>
      <c r="O1161" s="55" t="str">
        <f t="shared" si="74"/>
        <v/>
      </c>
      <c r="P1161" s="48" t="str">
        <f t="shared" ca="1" si="75"/>
        <v/>
      </c>
      <c r="Q1161" s="52"/>
      <c r="R1161" s="49"/>
      <c r="S1161" s="50" t="str">
        <f>IF(B1161="","",COUNTA(التجديد!E1161:E1161))</f>
        <v/>
      </c>
      <c r="T1161" s="51" t="str">
        <f>IF(B1161="","",IFERROR(VLOOKUP(SUBSTITUTE(SUBSTITUTE(H1161,"~","~~"),"*","~*"),إعدادات_الأنواع!$A$4:$B$40,2,FALSE()),"?"))</f>
        <v/>
      </c>
    </row>
    <row r="1162" spans="1:20" ht="15" customHeight="1">
      <c r="A1162" s="20" t="str">
        <f>IF(B1162="","",IF(T1162="?","⚠️ نوع غير معرف",T1162&amp;TEXT(COUNTIFS($T$3:T1162,T1162),"000")))</f>
        <v/>
      </c>
      <c r="B1162" s="38"/>
      <c r="C1162" s="38"/>
      <c r="D1162" s="39"/>
      <c r="E1162" s="54"/>
      <c r="F1162" s="41" t="str">
        <f t="shared" ca="1" si="72"/>
        <v/>
      </c>
      <c r="G1162" s="42"/>
      <c r="H1162" s="37"/>
      <c r="I1162" s="43"/>
      <c r="J1162" s="44" t="str">
        <f t="shared" si="73"/>
        <v/>
      </c>
      <c r="K1162" s="45"/>
      <c r="L1162" s="46" t="str">
        <f>IF(OR(K1162="لم يدفع",B1162=""),"",IF(K1162="تأمين فقط",0,IF(K1162="اشتراك 300",300,IF(F1162&lt;14,IFERROR(VLOOKUP(SUBSTITUTE(SUBSTITUTE(H1162,"~","~~"),"*","~*"),إعدادات_الأنواع!$A$4:$D$40,3,FALSE()),0),IFERROR(VLOOKUP(SUBSTITUTE(SUBSTITUTE(H1162,"~","~~"),"*","~*"),إعدادات_الأنواع!$A$4:$D$40,4,FALSE()),0)))))</f>
        <v/>
      </c>
      <c r="M1162" s="47" t="str">
        <f>IF(OR(K1162="لم يدفع",B1162=""),"",IFERROR(VLOOKUP(SUBSTITUTE(SUBSTITUTE(H1162,"~","~~"),"*","~*"),إعدادات_الأنواع!$A$4:$E$40,5,FALSE()),0))</f>
        <v/>
      </c>
      <c r="N1162" s="47" t="str">
        <f>IF(OR(K1162="لم يدفع",K1162="تأمين فقط",K1162="اشتراك 300",B1162=""),"",IFERROR(VLOOKUP(SUBSTITUTE(SUBSTITUTE(H1162,"~","~~"),"*","~*"),إعدادات_الأنواع!$A$4:$F$40,6,FALSE()),0))</f>
        <v/>
      </c>
      <c r="O1162" s="55" t="str">
        <f t="shared" si="74"/>
        <v/>
      </c>
      <c r="P1162" s="48" t="str">
        <f t="shared" ca="1" si="75"/>
        <v/>
      </c>
      <c r="Q1162" s="52"/>
      <c r="R1162" s="49"/>
      <c r="S1162" s="50" t="str">
        <f>IF(B1162="","",COUNTA(التجديد!E1162:E1162))</f>
        <v/>
      </c>
      <c r="T1162" s="51" t="str">
        <f>IF(B1162="","",IFERROR(VLOOKUP(SUBSTITUTE(SUBSTITUTE(H1162,"~","~~"),"*","~*"),إعدادات_الأنواع!$A$4:$B$40,2,FALSE()),"?"))</f>
        <v/>
      </c>
    </row>
    <row r="1163" spans="1:20" ht="15" customHeight="1">
      <c r="A1163" s="20" t="str">
        <f>IF(B1163="","",IF(T1163="?","⚠️ نوع غير معرف",T1163&amp;TEXT(COUNTIFS($T$3:T1163,T1163),"000")))</f>
        <v/>
      </c>
      <c r="B1163" s="38"/>
      <c r="C1163" s="38"/>
      <c r="D1163" s="39"/>
      <c r="E1163" s="54"/>
      <c r="F1163" s="41" t="str">
        <f t="shared" ca="1" si="72"/>
        <v/>
      </c>
      <c r="G1163" s="42"/>
      <c r="H1163" s="37"/>
      <c r="I1163" s="43"/>
      <c r="J1163" s="44" t="str">
        <f t="shared" si="73"/>
        <v/>
      </c>
      <c r="K1163" s="45"/>
      <c r="L1163" s="46" t="str">
        <f>IF(OR(K1163="لم يدفع",B1163=""),"",IF(K1163="تأمين فقط",0,IF(K1163="اشتراك 300",300,IF(F1163&lt;14,IFERROR(VLOOKUP(SUBSTITUTE(SUBSTITUTE(H1163,"~","~~"),"*","~*"),إعدادات_الأنواع!$A$4:$D$40,3,FALSE()),0),IFERROR(VLOOKUP(SUBSTITUTE(SUBSTITUTE(H1163,"~","~~"),"*","~*"),إعدادات_الأنواع!$A$4:$D$40,4,FALSE()),0)))))</f>
        <v/>
      </c>
      <c r="M1163" s="47" t="str">
        <f>IF(OR(K1163="لم يدفع",B1163=""),"",IFERROR(VLOOKUP(SUBSTITUTE(SUBSTITUTE(H1163,"~","~~"),"*","~*"),إعدادات_الأنواع!$A$4:$E$40,5,FALSE()),0))</f>
        <v/>
      </c>
      <c r="N1163" s="47" t="str">
        <f>IF(OR(K1163="لم يدفع",K1163="تأمين فقط",K1163="اشتراك 300",B1163=""),"",IFERROR(VLOOKUP(SUBSTITUTE(SUBSTITUTE(H1163,"~","~~"),"*","~*"),إعدادات_الأنواع!$A$4:$F$40,6,FALSE()),0))</f>
        <v/>
      </c>
      <c r="O1163" s="55" t="str">
        <f t="shared" si="74"/>
        <v/>
      </c>
      <c r="P1163" s="48" t="str">
        <f t="shared" ca="1" si="75"/>
        <v/>
      </c>
      <c r="Q1163" s="52"/>
      <c r="R1163" s="49"/>
      <c r="S1163" s="50" t="str">
        <f>IF(B1163="","",COUNTA(التجديد!E1163:E1163))</f>
        <v/>
      </c>
      <c r="T1163" s="51" t="str">
        <f>IF(B1163="","",IFERROR(VLOOKUP(SUBSTITUTE(SUBSTITUTE(H1163,"~","~~"),"*","~*"),إعدادات_الأنواع!$A$4:$B$40,2,FALSE()),"?"))</f>
        <v/>
      </c>
    </row>
    <row r="1164" spans="1:20" ht="15" customHeight="1">
      <c r="A1164" s="20" t="str">
        <f>IF(B1164="","",IF(T1164="?","⚠️ نوع غير معرف",T1164&amp;TEXT(COUNTIFS($T$3:T1164,T1164),"000")))</f>
        <v/>
      </c>
      <c r="B1164" s="38"/>
      <c r="C1164" s="38"/>
      <c r="D1164" s="39"/>
      <c r="E1164" s="54"/>
      <c r="F1164" s="41" t="str">
        <f t="shared" ca="1" si="72"/>
        <v/>
      </c>
      <c r="G1164" s="42"/>
      <c r="H1164" s="37"/>
      <c r="I1164" s="43"/>
      <c r="J1164" s="44" t="str">
        <f t="shared" si="73"/>
        <v/>
      </c>
      <c r="K1164" s="45"/>
      <c r="L1164" s="46" t="str">
        <f>IF(OR(K1164="لم يدفع",B1164=""),"",IF(K1164="تأمين فقط",0,IF(K1164="اشتراك 300",300,IF(F1164&lt;14,IFERROR(VLOOKUP(SUBSTITUTE(SUBSTITUTE(H1164,"~","~~"),"*","~*"),إعدادات_الأنواع!$A$4:$D$40,3,FALSE()),0),IFERROR(VLOOKUP(SUBSTITUTE(SUBSTITUTE(H1164,"~","~~"),"*","~*"),إعدادات_الأنواع!$A$4:$D$40,4,FALSE()),0)))))</f>
        <v/>
      </c>
      <c r="M1164" s="47" t="str">
        <f>IF(OR(K1164="لم يدفع",B1164=""),"",IFERROR(VLOOKUP(SUBSTITUTE(SUBSTITUTE(H1164,"~","~~"),"*","~*"),إعدادات_الأنواع!$A$4:$E$40,5,FALSE()),0))</f>
        <v/>
      </c>
      <c r="N1164" s="47" t="str">
        <f>IF(OR(K1164="لم يدفع",K1164="تأمين فقط",K1164="اشتراك 300",B1164=""),"",IFERROR(VLOOKUP(SUBSTITUTE(SUBSTITUTE(H1164,"~","~~"),"*","~*"),إعدادات_الأنواع!$A$4:$F$40,6,FALSE()),0))</f>
        <v/>
      </c>
      <c r="O1164" s="55" t="str">
        <f t="shared" si="74"/>
        <v/>
      </c>
      <c r="P1164" s="48" t="str">
        <f t="shared" ca="1" si="75"/>
        <v/>
      </c>
      <c r="Q1164" s="52"/>
      <c r="R1164" s="49"/>
      <c r="S1164" s="50" t="str">
        <f>IF(B1164="","",COUNTA(التجديد!E1164:E1164))</f>
        <v/>
      </c>
      <c r="T1164" s="51" t="str">
        <f>IF(B1164="","",IFERROR(VLOOKUP(SUBSTITUTE(SUBSTITUTE(H1164,"~","~~"),"*","~*"),إعدادات_الأنواع!$A$4:$B$40,2,FALSE()),"?"))</f>
        <v/>
      </c>
    </row>
    <row r="1165" spans="1:20" ht="15" customHeight="1">
      <c r="A1165" s="20" t="str">
        <f>IF(B1165="","",IF(T1165="?","⚠️ نوع غير معرف",T1165&amp;TEXT(COUNTIFS($T$3:T1165,T1165),"000")))</f>
        <v/>
      </c>
      <c r="B1165" s="38"/>
      <c r="C1165" s="38"/>
      <c r="D1165" s="39"/>
      <c r="E1165" s="54"/>
      <c r="F1165" s="41" t="str">
        <f t="shared" ca="1" si="72"/>
        <v/>
      </c>
      <c r="G1165" s="42"/>
      <c r="H1165" s="37"/>
      <c r="I1165" s="43"/>
      <c r="J1165" s="44" t="str">
        <f t="shared" si="73"/>
        <v/>
      </c>
      <c r="K1165" s="45"/>
      <c r="L1165" s="46" t="str">
        <f>IF(OR(K1165="لم يدفع",B1165=""),"",IF(K1165="تأمين فقط",0,IF(K1165="اشتراك 300",300,IF(F1165&lt;14,IFERROR(VLOOKUP(SUBSTITUTE(SUBSTITUTE(H1165,"~","~~"),"*","~*"),إعدادات_الأنواع!$A$4:$D$40,3,FALSE()),0),IFERROR(VLOOKUP(SUBSTITUTE(SUBSTITUTE(H1165,"~","~~"),"*","~*"),إعدادات_الأنواع!$A$4:$D$40,4,FALSE()),0)))))</f>
        <v/>
      </c>
      <c r="M1165" s="47" t="str">
        <f>IF(OR(K1165="لم يدفع",B1165=""),"",IFERROR(VLOOKUP(SUBSTITUTE(SUBSTITUTE(H1165,"~","~~"),"*","~*"),إعدادات_الأنواع!$A$4:$E$40,5,FALSE()),0))</f>
        <v/>
      </c>
      <c r="N1165" s="47" t="str">
        <f>IF(OR(K1165="لم يدفع",K1165="تأمين فقط",K1165="اشتراك 300",B1165=""),"",IFERROR(VLOOKUP(SUBSTITUTE(SUBSTITUTE(H1165,"~","~~"),"*","~*"),إعدادات_الأنواع!$A$4:$F$40,6,FALSE()),0))</f>
        <v/>
      </c>
      <c r="O1165" s="55" t="str">
        <f t="shared" si="74"/>
        <v/>
      </c>
      <c r="P1165" s="48" t="str">
        <f t="shared" ca="1" si="75"/>
        <v/>
      </c>
      <c r="Q1165" s="52"/>
      <c r="R1165" s="49"/>
      <c r="S1165" s="50" t="str">
        <f>IF(B1165="","",COUNTA(التجديد!E1165:E1165))</f>
        <v/>
      </c>
      <c r="T1165" s="51" t="str">
        <f>IF(B1165="","",IFERROR(VLOOKUP(SUBSTITUTE(SUBSTITUTE(H1165,"~","~~"),"*","~*"),إعدادات_الأنواع!$A$4:$B$40,2,FALSE()),"?"))</f>
        <v/>
      </c>
    </row>
    <row r="1166" spans="1:20" ht="15" customHeight="1">
      <c r="A1166" s="20" t="str">
        <f>IF(B1166="","",IF(T1166="?","⚠️ نوع غير معرف",T1166&amp;TEXT(COUNTIFS($T$3:T1166,T1166),"000")))</f>
        <v/>
      </c>
      <c r="B1166" s="38"/>
      <c r="C1166" s="38"/>
      <c r="D1166" s="39"/>
      <c r="E1166" s="54"/>
      <c r="F1166" s="41" t="str">
        <f t="shared" ca="1" si="72"/>
        <v/>
      </c>
      <c r="G1166" s="42"/>
      <c r="H1166" s="37"/>
      <c r="I1166" s="43"/>
      <c r="J1166" s="44" t="str">
        <f t="shared" si="73"/>
        <v/>
      </c>
      <c r="K1166" s="45"/>
      <c r="L1166" s="46" t="str">
        <f>IF(OR(K1166="لم يدفع",B1166=""),"",IF(K1166="تأمين فقط",0,IF(K1166="اشتراك 300",300,IF(F1166&lt;14,IFERROR(VLOOKUP(SUBSTITUTE(SUBSTITUTE(H1166,"~","~~"),"*","~*"),إعدادات_الأنواع!$A$4:$D$40,3,FALSE()),0),IFERROR(VLOOKUP(SUBSTITUTE(SUBSTITUTE(H1166,"~","~~"),"*","~*"),إعدادات_الأنواع!$A$4:$D$40,4,FALSE()),0)))))</f>
        <v/>
      </c>
      <c r="M1166" s="47" t="str">
        <f>IF(OR(K1166="لم يدفع",B1166=""),"",IFERROR(VLOOKUP(SUBSTITUTE(SUBSTITUTE(H1166,"~","~~"),"*","~*"),إعدادات_الأنواع!$A$4:$E$40,5,FALSE()),0))</f>
        <v/>
      </c>
      <c r="N1166" s="47" t="str">
        <f>IF(OR(K1166="لم يدفع",K1166="تأمين فقط",K1166="اشتراك 300",B1166=""),"",IFERROR(VLOOKUP(SUBSTITUTE(SUBSTITUTE(H1166,"~","~~"),"*","~*"),إعدادات_الأنواع!$A$4:$F$40,6,FALSE()),0))</f>
        <v/>
      </c>
      <c r="O1166" s="55" t="str">
        <f t="shared" si="74"/>
        <v/>
      </c>
      <c r="P1166" s="48" t="str">
        <f t="shared" ca="1" si="75"/>
        <v/>
      </c>
      <c r="Q1166" s="52"/>
      <c r="R1166" s="49"/>
      <c r="S1166" s="50" t="str">
        <f>IF(B1166="","",COUNTA(التجديد!E1166:E1166))</f>
        <v/>
      </c>
      <c r="T1166" s="51" t="str">
        <f>IF(B1166="","",IFERROR(VLOOKUP(SUBSTITUTE(SUBSTITUTE(H1166,"~","~~"),"*","~*"),إعدادات_الأنواع!$A$4:$B$40,2,FALSE()),"?"))</f>
        <v/>
      </c>
    </row>
    <row r="1167" spans="1:20" ht="15" customHeight="1">
      <c r="A1167" s="20" t="str">
        <f>IF(B1167="","",IF(T1167="?","⚠️ نوع غير معرف",T1167&amp;TEXT(COUNTIFS($T$3:T1167,T1167),"000")))</f>
        <v/>
      </c>
      <c r="B1167" s="38"/>
      <c r="C1167" s="38"/>
      <c r="D1167" s="39"/>
      <c r="E1167" s="54"/>
      <c r="F1167" s="41" t="str">
        <f t="shared" ca="1" si="72"/>
        <v/>
      </c>
      <c r="G1167" s="42"/>
      <c r="H1167" s="37"/>
      <c r="I1167" s="43"/>
      <c r="J1167" s="44" t="str">
        <f t="shared" si="73"/>
        <v/>
      </c>
      <c r="K1167" s="45"/>
      <c r="L1167" s="46" t="str">
        <f>IF(OR(K1167="لم يدفع",B1167=""),"",IF(K1167="تأمين فقط",0,IF(K1167="اشتراك 300",300,IF(F1167&lt;14,IFERROR(VLOOKUP(SUBSTITUTE(SUBSTITUTE(H1167,"~","~~"),"*","~*"),إعدادات_الأنواع!$A$4:$D$40,3,FALSE()),0),IFERROR(VLOOKUP(SUBSTITUTE(SUBSTITUTE(H1167,"~","~~"),"*","~*"),إعدادات_الأنواع!$A$4:$D$40,4,FALSE()),0)))))</f>
        <v/>
      </c>
      <c r="M1167" s="47" t="str">
        <f>IF(OR(K1167="لم يدفع",B1167=""),"",IFERROR(VLOOKUP(SUBSTITUTE(SUBSTITUTE(H1167,"~","~~"),"*","~*"),إعدادات_الأنواع!$A$4:$E$40,5,FALSE()),0))</f>
        <v/>
      </c>
      <c r="N1167" s="47" t="str">
        <f>IF(OR(K1167="لم يدفع",K1167="تأمين فقط",K1167="اشتراك 300",B1167=""),"",IFERROR(VLOOKUP(SUBSTITUTE(SUBSTITUTE(H1167,"~","~~"),"*","~*"),إعدادات_الأنواع!$A$4:$F$40,6,FALSE()),0))</f>
        <v/>
      </c>
      <c r="O1167" s="55" t="str">
        <f t="shared" si="74"/>
        <v/>
      </c>
      <c r="P1167" s="48" t="str">
        <f t="shared" ca="1" si="75"/>
        <v/>
      </c>
      <c r="Q1167" s="52"/>
      <c r="R1167" s="49"/>
      <c r="S1167" s="50" t="str">
        <f>IF(B1167="","",COUNTA(التجديد!E1167:E1167))</f>
        <v/>
      </c>
      <c r="T1167" s="51" t="str">
        <f>IF(B1167="","",IFERROR(VLOOKUP(SUBSTITUTE(SUBSTITUTE(H1167,"~","~~"),"*","~*"),إعدادات_الأنواع!$A$4:$B$40,2,FALSE()),"?"))</f>
        <v/>
      </c>
    </row>
    <row r="1168" spans="1:20" ht="15" customHeight="1">
      <c r="A1168" s="20" t="str">
        <f>IF(B1168="","",IF(T1168="?","⚠️ نوع غير معرف",T1168&amp;TEXT(COUNTIFS($T$3:T1168,T1168),"000")))</f>
        <v/>
      </c>
      <c r="B1168" s="38"/>
      <c r="C1168" s="38"/>
      <c r="D1168" s="39"/>
      <c r="E1168" s="54"/>
      <c r="F1168" s="41" t="str">
        <f t="shared" ca="1" si="72"/>
        <v/>
      </c>
      <c r="G1168" s="42"/>
      <c r="H1168" s="37"/>
      <c r="I1168" s="43"/>
      <c r="J1168" s="44" t="str">
        <f t="shared" si="73"/>
        <v/>
      </c>
      <c r="K1168" s="45"/>
      <c r="L1168" s="46" t="str">
        <f>IF(OR(K1168="لم يدفع",B1168=""),"",IF(K1168="تأمين فقط",0,IF(K1168="اشتراك 300",300,IF(F1168&lt;14,IFERROR(VLOOKUP(SUBSTITUTE(SUBSTITUTE(H1168,"~","~~"),"*","~*"),إعدادات_الأنواع!$A$4:$D$40,3,FALSE()),0),IFERROR(VLOOKUP(SUBSTITUTE(SUBSTITUTE(H1168,"~","~~"),"*","~*"),إعدادات_الأنواع!$A$4:$D$40,4,FALSE()),0)))))</f>
        <v/>
      </c>
      <c r="M1168" s="47" t="str">
        <f>IF(OR(K1168="لم يدفع",B1168=""),"",IFERROR(VLOOKUP(SUBSTITUTE(SUBSTITUTE(H1168,"~","~~"),"*","~*"),إعدادات_الأنواع!$A$4:$E$40,5,FALSE()),0))</f>
        <v/>
      </c>
      <c r="N1168" s="47" t="str">
        <f>IF(OR(K1168="لم يدفع",K1168="تأمين فقط",K1168="اشتراك 300",B1168=""),"",IFERROR(VLOOKUP(SUBSTITUTE(SUBSTITUTE(H1168,"~","~~"),"*","~*"),إعدادات_الأنواع!$A$4:$F$40,6,FALSE()),0))</f>
        <v/>
      </c>
      <c r="O1168" s="55" t="str">
        <f t="shared" si="74"/>
        <v/>
      </c>
      <c r="P1168" s="48" t="str">
        <f t="shared" ca="1" si="75"/>
        <v/>
      </c>
      <c r="Q1168" s="52"/>
      <c r="R1168" s="49"/>
      <c r="S1168" s="50" t="str">
        <f>IF(B1168="","",COUNTA(التجديد!E1168:E1168))</f>
        <v/>
      </c>
      <c r="T1168" s="51" t="str">
        <f>IF(B1168="","",IFERROR(VLOOKUP(SUBSTITUTE(SUBSTITUTE(H1168,"~","~~"),"*","~*"),إعدادات_الأنواع!$A$4:$B$40,2,FALSE()),"?"))</f>
        <v/>
      </c>
    </row>
    <row r="1169" spans="1:20" ht="15" customHeight="1">
      <c r="A1169" s="20" t="str">
        <f>IF(B1169="","",IF(T1169="?","⚠️ نوع غير معرف",T1169&amp;TEXT(COUNTIFS($T$3:T1169,T1169),"000")))</f>
        <v/>
      </c>
      <c r="B1169" s="38"/>
      <c r="C1169" s="38"/>
      <c r="D1169" s="39"/>
      <c r="E1169" s="54"/>
      <c r="F1169" s="41" t="str">
        <f t="shared" ca="1" si="72"/>
        <v/>
      </c>
      <c r="G1169" s="42"/>
      <c r="H1169" s="37"/>
      <c r="I1169" s="43"/>
      <c r="J1169" s="44" t="str">
        <f t="shared" si="73"/>
        <v/>
      </c>
      <c r="K1169" s="45"/>
      <c r="L1169" s="46" t="str">
        <f>IF(OR(K1169="لم يدفع",B1169=""),"",IF(K1169="تأمين فقط",0,IF(K1169="اشتراك 300",300,IF(F1169&lt;14,IFERROR(VLOOKUP(SUBSTITUTE(SUBSTITUTE(H1169,"~","~~"),"*","~*"),إعدادات_الأنواع!$A$4:$D$40,3,FALSE()),0),IFERROR(VLOOKUP(SUBSTITUTE(SUBSTITUTE(H1169,"~","~~"),"*","~*"),إعدادات_الأنواع!$A$4:$D$40,4,FALSE()),0)))))</f>
        <v/>
      </c>
      <c r="M1169" s="47" t="str">
        <f>IF(OR(K1169="لم يدفع",B1169=""),"",IFERROR(VLOOKUP(SUBSTITUTE(SUBSTITUTE(H1169,"~","~~"),"*","~*"),إعدادات_الأنواع!$A$4:$E$40,5,FALSE()),0))</f>
        <v/>
      </c>
      <c r="N1169" s="47" t="str">
        <f>IF(OR(K1169="لم يدفع",K1169="تأمين فقط",K1169="اشتراك 300",B1169=""),"",IFERROR(VLOOKUP(SUBSTITUTE(SUBSTITUTE(H1169,"~","~~"),"*","~*"),إعدادات_الأنواع!$A$4:$F$40,6,FALSE()),0))</f>
        <v/>
      </c>
      <c r="O1169" s="55" t="str">
        <f t="shared" si="74"/>
        <v/>
      </c>
      <c r="P1169" s="48" t="str">
        <f t="shared" ca="1" si="75"/>
        <v/>
      </c>
      <c r="Q1169" s="52"/>
      <c r="R1169" s="49"/>
      <c r="S1169" s="50" t="str">
        <f>IF(B1169="","",COUNTA(التجديد!E1169:E1169))</f>
        <v/>
      </c>
      <c r="T1169" s="51" t="str">
        <f>IF(B1169="","",IFERROR(VLOOKUP(SUBSTITUTE(SUBSTITUTE(H1169,"~","~~"),"*","~*"),إعدادات_الأنواع!$A$4:$B$40,2,FALSE()),"?"))</f>
        <v/>
      </c>
    </row>
    <row r="1170" spans="1:20" ht="15" customHeight="1">
      <c r="A1170" s="20" t="str">
        <f>IF(B1170="","",IF(T1170="?","⚠️ نوع غير معرف",T1170&amp;TEXT(COUNTIFS($T$3:T1170,T1170),"000")))</f>
        <v/>
      </c>
      <c r="B1170" s="38"/>
      <c r="C1170" s="38"/>
      <c r="D1170" s="39"/>
      <c r="E1170" s="54"/>
      <c r="F1170" s="41" t="str">
        <f t="shared" ca="1" si="72"/>
        <v/>
      </c>
      <c r="G1170" s="42"/>
      <c r="H1170" s="37"/>
      <c r="I1170" s="43"/>
      <c r="J1170" s="44" t="str">
        <f t="shared" si="73"/>
        <v/>
      </c>
      <c r="K1170" s="45"/>
      <c r="L1170" s="46" t="str">
        <f>IF(OR(K1170="لم يدفع",B1170=""),"",IF(K1170="تأمين فقط",0,IF(K1170="اشتراك 300",300,IF(F1170&lt;14,IFERROR(VLOOKUP(SUBSTITUTE(SUBSTITUTE(H1170,"~","~~"),"*","~*"),إعدادات_الأنواع!$A$4:$D$40,3,FALSE()),0),IFERROR(VLOOKUP(SUBSTITUTE(SUBSTITUTE(H1170,"~","~~"),"*","~*"),إعدادات_الأنواع!$A$4:$D$40,4,FALSE()),0)))))</f>
        <v/>
      </c>
      <c r="M1170" s="47" t="str">
        <f>IF(OR(K1170="لم يدفع",B1170=""),"",IFERROR(VLOOKUP(SUBSTITUTE(SUBSTITUTE(H1170,"~","~~"),"*","~*"),إعدادات_الأنواع!$A$4:$E$40,5,FALSE()),0))</f>
        <v/>
      </c>
      <c r="N1170" s="47" t="str">
        <f>IF(OR(K1170="لم يدفع",K1170="تأمين فقط",K1170="اشتراك 300",B1170=""),"",IFERROR(VLOOKUP(SUBSTITUTE(SUBSTITUTE(H1170,"~","~~"),"*","~*"),إعدادات_الأنواع!$A$4:$F$40,6,FALSE()),0))</f>
        <v/>
      </c>
      <c r="O1170" s="55" t="str">
        <f t="shared" si="74"/>
        <v/>
      </c>
      <c r="P1170" s="48" t="str">
        <f t="shared" ca="1" si="75"/>
        <v/>
      </c>
      <c r="Q1170" s="52"/>
      <c r="R1170" s="49"/>
      <c r="S1170" s="50" t="str">
        <f>IF(B1170="","",COUNTA(التجديد!E1170:E1170))</f>
        <v/>
      </c>
      <c r="T1170" s="51" t="str">
        <f>IF(B1170="","",IFERROR(VLOOKUP(SUBSTITUTE(SUBSTITUTE(H1170,"~","~~"),"*","~*"),إعدادات_الأنواع!$A$4:$B$40,2,FALSE()),"?"))</f>
        <v/>
      </c>
    </row>
    <row r="1171" spans="1:20" ht="15" customHeight="1">
      <c r="A1171" s="20" t="str">
        <f>IF(B1171="","",IF(T1171="?","⚠️ نوع غير معرف",T1171&amp;TEXT(COUNTIFS($T$3:T1171,T1171),"000")))</f>
        <v/>
      </c>
      <c r="B1171" s="38"/>
      <c r="C1171" s="38"/>
      <c r="D1171" s="39"/>
      <c r="E1171" s="54"/>
      <c r="F1171" s="41" t="str">
        <f t="shared" ca="1" si="72"/>
        <v/>
      </c>
      <c r="G1171" s="42"/>
      <c r="H1171" s="37"/>
      <c r="I1171" s="43"/>
      <c r="J1171" s="44" t="str">
        <f t="shared" si="73"/>
        <v/>
      </c>
      <c r="K1171" s="45"/>
      <c r="L1171" s="46" t="str">
        <f>IF(OR(K1171="لم يدفع",B1171=""),"",IF(K1171="تأمين فقط",0,IF(K1171="اشتراك 300",300,IF(F1171&lt;14,IFERROR(VLOOKUP(SUBSTITUTE(SUBSTITUTE(H1171,"~","~~"),"*","~*"),إعدادات_الأنواع!$A$4:$D$40,3,FALSE()),0),IFERROR(VLOOKUP(SUBSTITUTE(SUBSTITUTE(H1171,"~","~~"),"*","~*"),إعدادات_الأنواع!$A$4:$D$40,4,FALSE()),0)))))</f>
        <v/>
      </c>
      <c r="M1171" s="47" t="str">
        <f>IF(OR(K1171="لم يدفع",B1171=""),"",IFERROR(VLOOKUP(SUBSTITUTE(SUBSTITUTE(H1171,"~","~~"),"*","~*"),إعدادات_الأنواع!$A$4:$E$40,5,FALSE()),0))</f>
        <v/>
      </c>
      <c r="N1171" s="47" t="str">
        <f>IF(OR(K1171="لم يدفع",K1171="تأمين فقط",K1171="اشتراك 300",B1171=""),"",IFERROR(VLOOKUP(SUBSTITUTE(SUBSTITUTE(H1171,"~","~~"),"*","~*"),إعدادات_الأنواع!$A$4:$F$40,6,FALSE()),0))</f>
        <v/>
      </c>
      <c r="O1171" s="55" t="str">
        <f t="shared" si="74"/>
        <v/>
      </c>
      <c r="P1171" s="48" t="str">
        <f t="shared" ca="1" si="75"/>
        <v/>
      </c>
      <c r="Q1171" s="52"/>
      <c r="R1171" s="49"/>
      <c r="S1171" s="50" t="str">
        <f>IF(B1171="","",COUNTA(التجديد!E1171:E1171))</f>
        <v/>
      </c>
      <c r="T1171" s="51" t="str">
        <f>IF(B1171="","",IFERROR(VLOOKUP(SUBSTITUTE(SUBSTITUTE(H1171,"~","~~"),"*","~*"),إعدادات_الأنواع!$A$4:$B$40,2,FALSE()),"?"))</f>
        <v/>
      </c>
    </row>
    <row r="1172" spans="1:20" ht="15" customHeight="1">
      <c r="A1172" s="20" t="str">
        <f>IF(B1172="","",IF(T1172="?","⚠️ نوع غير معرف",T1172&amp;TEXT(COUNTIFS($T$3:T1172,T1172),"000")))</f>
        <v/>
      </c>
      <c r="B1172" s="38"/>
      <c r="C1172" s="38"/>
      <c r="D1172" s="39"/>
      <c r="E1172" s="54"/>
      <c r="F1172" s="41" t="str">
        <f t="shared" ca="1" si="72"/>
        <v/>
      </c>
      <c r="G1172" s="42"/>
      <c r="H1172" s="37"/>
      <c r="I1172" s="43"/>
      <c r="J1172" s="44" t="str">
        <f t="shared" si="73"/>
        <v/>
      </c>
      <c r="K1172" s="45"/>
      <c r="L1172" s="46" t="str">
        <f>IF(OR(K1172="لم يدفع",B1172=""),"",IF(K1172="تأمين فقط",0,IF(K1172="اشتراك 300",300,IF(F1172&lt;14,IFERROR(VLOOKUP(SUBSTITUTE(SUBSTITUTE(H1172,"~","~~"),"*","~*"),إعدادات_الأنواع!$A$4:$D$40,3,FALSE()),0),IFERROR(VLOOKUP(SUBSTITUTE(SUBSTITUTE(H1172,"~","~~"),"*","~*"),إعدادات_الأنواع!$A$4:$D$40,4,FALSE()),0)))))</f>
        <v/>
      </c>
      <c r="M1172" s="47" t="str">
        <f>IF(OR(K1172="لم يدفع",B1172=""),"",IFERROR(VLOOKUP(SUBSTITUTE(SUBSTITUTE(H1172,"~","~~"),"*","~*"),إعدادات_الأنواع!$A$4:$E$40,5,FALSE()),0))</f>
        <v/>
      </c>
      <c r="N1172" s="47" t="str">
        <f>IF(OR(K1172="لم يدفع",K1172="تأمين فقط",K1172="اشتراك 300",B1172=""),"",IFERROR(VLOOKUP(SUBSTITUTE(SUBSTITUTE(H1172,"~","~~"),"*","~*"),إعدادات_الأنواع!$A$4:$F$40,6,FALSE()),0))</f>
        <v/>
      </c>
      <c r="O1172" s="55" t="str">
        <f t="shared" si="74"/>
        <v/>
      </c>
      <c r="P1172" s="48" t="str">
        <f t="shared" ca="1" si="75"/>
        <v/>
      </c>
      <c r="Q1172" s="52"/>
      <c r="R1172" s="49"/>
      <c r="S1172" s="50" t="str">
        <f>IF(B1172="","",COUNTA(التجديد!E1172:E1172))</f>
        <v/>
      </c>
      <c r="T1172" s="51" t="str">
        <f>IF(B1172="","",IFERROR(VLOOKUP(SUBSTITUTE(SUBSTITUTE(H1172,"~","~~"),"*","~*"),إعدادات_الأنواع!$A$4:$B$40,2,FALSE()),"?"))</f>
        <v/>
      </c>
    </row>
    <row r="1173" spans="1:20" ht="15" customHeight="1">
      <c r="A1173" s="20" t="str">
        <f>IF(B1173="","",IF(T1173="?","⚠️ نوع غير معرف",T1173&amp;TEXT(COUNTIFS($T$3:T1173,T1173),"000")))</f>
        <v/>
      </c>
      <c r="B1173" s="38"/>
      <c r="C1173" s="38"/>
      <c r="D1173" s="39"/>
      <c r="E1173" s="54"/>
      <c r="F1173" s="41" t="str">
        <f t="shared" ca="1" si="72"/>
        <v/>
      </c>
      <c r="G1173" s="42"/>
      <c r="H1173" s="37"/>
      <c r="I1173" s="43"/>
      <c r="J1173" s="44" t="str">
        <f t="shared" si="73"/>
        <v/>
      </c>
      <c r="K1173" s="45"/>
      <c r="L1173" s="46" t="str">
        <f>IF(OR(K1173="لم يدفع",B1173=""),"",IF(K1173="تأمين فقط",0,IF(K1173="اشتراك 300",300,IF(F1173&lt;14,IFERROR(VLOOKUP(SUBSTITUTE(SUBSTITUTE(H1173,"~","~~"),"*","~*"),إعدادات_الأنواع!$A$4:$D$40,3,FALSE()),0),IFERROR(VLOOKUP(SUBSTITUTE(SUBSTITUTE(H1173,"~","~~"),"*","~*"),إعدادات_الأنواع!$A$4:$D$40,4,FALSE()),0)))))</f>
        <v/>
      </c>
      <c r="M1173" s="47" t="str">
        <f>IF(OR(K1173="لم يدفع",B1173=""),"",IFERROR(VLOOKUP(SUBSTITUTE(SUBSTITUTE(H1173,"~","~~"),"*","~*"),إعدادات_الأنواع!$A$4:$E$40,5,FALSE()),0))</f>
        <v/>
      </c>
      <c r="N1173" s="47" t="str">
        <f>IF(OR(K1173="لم يدفع",K1173="تأمين فقط",K1173="اشتراك 300",B1173=""),"",IFERROR(VLOOKUP(SUBSTITUTE(SUBSTITUTE(H1173,"~","~~"),"*","~*"),إعدادات_الأنواع!$A$4:$F$40,6,FALSE()),0))</f>
        <v/>
      </c>
      <c r="O1173" s="55" t="str">
        <f t="shared" si="74"/>
        <v/>
      </c>
      <c r="P1173" s="48" t="str">
        <f t="shared" ca="1" si="75"/>
        <v/>
      </c>
      <c r="Q1173" s="52"/>
      <c r="R1173" s="49"/>
      <c r="S1173" s="50" t="str">
        <f>IF(B1173="","",COUNTA(التجديد!E1173:E1173))</f>
        <v/>
      </c>
      <c r="T1173" s="51" t="str">
        <f>IF(B1173="","",IFERROR(VLOOKUP(SUBSTITUTE(SUBSTITUTE(H1173,"~","~~"),"*","~*"),إعدادات_الأنواع!$A$4:$B$40,2,FALSE()),"?"))</f>
        <v/>
      </c>
    </row>
    <row r="1174" spans="1:20" ht="15" customHeight="1">
      <c r="A1174" s="20" t="str">
        <f>IF(B1174="","",IF(T1174="?","⚠️ نوع غير معرف",T1174&amp;TEXT(COUNTIFS($T$3:T1174,T1174),"000")))</f>
        <v/>
      </c>
      <c r="B1174" s="38"/>
      <c r="C1174" s="38"/>
      <c r="D1174" s="39"/>
      <c r="E1174" s="54"/>
      <c r="F1174" s="41" t="str">
        <f t="shared" ca="1" si="72"/>
        <v/>
      </c>
      <c r="G1174" s="42"/>
      <c r="H1174" s="37"/>
      <c r="I1174" s="43"/>
      <c r="J1174" s="44" t="str">
        <f t="shared" si="73"/>
        <v/>
      </c>
      <c r="K1174" s="45"/>
      <c r="L1174" s="46" t="str">
        <f>IF(OR(K1174="لم يدفع",B1174=""),"",IF(K1174="تأمين فقط",0,IF(K1174="اشتراك 300",300,IF(F1174&lt;14,IFERROR(VLOOKUP(SUBSTITUTE(SUBSTITUTE(H1174,"~","~~"),"*","~*"),إعدادات_الأنواع!$A$4:$D$40,3,FALSE()),0),IFERROR(VLOOKUP(SUBSTITUTE(SUBSTITUTE(H1174,"~","~~"),"*","~*"),إعدادات_الأنواع!$A$4:$D$40,4,FALSE()),0)))))</f>
        <v/>
      </c>
      <c r="M1174" s="47" t="str">
        <f>IF(OR(K1174="لم يدفع",B1174=""),"",IFERROR(VLOOKUP(SUBSTITUTE(SUBSTITUTE(H1174,"~","~~"),"*","~*"),إعدادات_الأنواع!$A$4:$E$40,5,FALSE()),0))</f>
        <v/>
      </c>
      <c r="N1174" s="47" t="str">
        <f>IF(OR(K1174="لم يدفع",K1174="تأمين فقط",K1174="اشتراك 300",B1174=""),"",IFERROR(VLOOKUP(SUBSTITUTE(SUBSTITUTE(H1174,"~","~~"),"*","~*"),إعدادات_الأنواع!$A$4:$F$40,6,FALSE()),0))</f>
        <v/>
      </c>
      <c r="O1174" s="55" t="str">
        <f t="shared" si="74"/>
        <v/>
      </c>
      <c r="P1174" s="48" t="str">
        <f t="shared" ca="1" si="75"/>
        <v/>
      </c>
      <c r="Q1174" s="52"/>
      <c r="R1174" s="49"/>
      <c r="S1174" s="50" t="str">
        <f>IF(B1174="","",COUNTA(التجديد!E1174:E1174))</f>
        <v/>
      </c>
      <c r="T1174" s="51" t="str">
        <f>IF(B1174="","",IFERROR(VLOOKUP(SUBSTITUTE(SUBSTITUTE(H1174,"~","~~"),"*","~*"),إعدادات_الأنواع!$A$4:$B$40,2,FALSE()),"?"))</f>
        <v/>
      </c>
    </row>
    <row r="1175" spans="1:20" ht="15" customHeight="1">
      <c r="A1175" s="20" t="str">
        <f>IF(B1175="","",IF(T1175="?","⚠️ نوع غير معرف",T1175&amp;TEXT(COUNTIFS($T$3:T1175,T1175),"000")))</f>
        <v/>
      </c>
      <c r="B1175" s="38"/>
      <c r="C1175" s="38"/>
      <c r="D1175" s="39"/>
      <c r="E1175" s="54"/>
      <c r="F1175" s="41" t="str">
        <f t="shared" ca="1" si="72"/>
        <v/>
      </c>
      <c r="G1175" s="42"/>
      <c r="H1175" s="37"/>
      <c r="I1175" s="43"/>
      <c r="J1175" s="44" t="str">
        <f t="shared" si="73"/>
        <v/>
      </c>
      <c r="K1175" s="45"/>
      <c r="L1175" s="46" t="str">
        <f>IF(OR(K1175="لم يدفع",B1175=""),"",IF(K1175="تأمين فقط",0,IF(K1175="اشتراك 300",300,IF(F1175&lt;14,IFERROR(VLOOKUP(SUBSTITUTE(SUBSTITUTE(H1175,"~","~~"),"*","~*"),إعدادات_الأنواع!$A$4:$D$40,3,FALSE()),0),IFERROR(VLOOKUP(SUBSTITUTE(SUBSTITUTE(H1175,"~","~~"),"*","~*"),إعدادات_الأنواع!$A$4:$D$40,4,FALSE()),0)))))</f>
        <v/>
      </c>
      <c r="M1175" s="47" t="str">
        <f>IF(OR(K1175="لم يدفع",B1175=""),"",IFERROR(VLOOKUP(SUBSTITUTE(SUBSTITUTE(H1175,"~","~~"),"*","~*"),إعدادات_الأنواع!$A$4:$E$40,5,FALSE()),0))</f>
        <v/>
      </c>
      <c r="N1175" s="47" t="str">
        <f>IF(OR(K1175="لم يدفع",K1175="تأمين فقط",K1175="اشتراك 300",B1175=""),"",IFERROR(VLOOKUP(SUBSTITUTE(SUBSTITUTE(H1175,"~","~~"),"*","~*"),إعدادات_الأنواع!$A$4:$F$40,6,FALSE()),0))</f>
        <v/>
      </c>
      <c r="O1175" s="55" t="str">
        <f t="shared" si="74"/>
        <v/>
      </c>
      <c r="P1175" s="48" t="str">
        <f t="shared" ca="1" si="75"/>
        <v/>
      </c>
      <c r="Q1175" s="52"/>
      <c r="R1175" s="49"/>
      <c r="S1175" s="50" t="str">
        <f>IF(B1175="","",COUNTA(التجديد!E1175:E1175))</f>
        <v/>
      </c>
      <c r="T1175" s="51" t="str">
        <f>IF(B1175="","",IFERROR(VLOOKUP(SUBSTITUTE(SUBSTITUTE(H1175,"~","~~"),"*","~*"),إعدادات_الأنواع!$A$4:$B$40,2,FALSE()),"?"))</f>
        <v/>
      </c>
    </row>
    <row r="1176" spans="1:20" ht="15" customHeight="1">
      <c r="A1176" s="20" t="str">
        <f>IF(B1176="","",IF(T1176="?","⚠️ نوع غير معرف",T1176&amp;TEXT(COUNTIFS($T$3:T1176,T1176),"000")))</f>
        <v/>
      </c>
      <c r="B1176" s="38"/>
      <c r="C1176" s="38"/>
      <c r="D1176" s="39"/>
      <c r="E1176" s="54"/>
      <c r="F1176" s="41" t="str">
        <f t="shared" ca="1" si="72"/>
        <v/>
      </c>
      <c r="G1176" s="42"/>
      <c r="H1176" s="37"/>
      <c r="I1176" s="43"/>
      <c r="J1176" s="44" t="str">
        <f t="shared" si="73"/>
        <v/>
      </c>
      <c r="K1176" s="45"/>
      <c r="L1176" s="46" t="str">
        <f>IF(OR(K1176="لم يدفع",B1176=""),"",IF(K1176="تأمين فقط",0,IF(K1176="اشتراك 300",300,IF(F1176&lt;14,IFERROR(VLOOKUP(SUBSTITUTE(SUBSTITUTE(H1176,"~","~~"),"*","~*"),إعدادات_الأنواع!$A$4:$D$40,3,FALSE()),0),IFERROR(VLOOKUP(SUBSTITUTE(SUBSTITUTE(H1176,"~","~~"),"*","~*"),إعدادات_الأنواع!$A$4:$D$40,4,FALSE()),0)))))</f>
        <v/>
      </c>
      <c r="M1176" s="47" t="str">
        <f>IF(OR(K1176="لم يدفع",B1176=""),"",IFERROR(VLOOKUP(SUBSTITUTE(SUBSTITUTE(H1176,"~","~~"),"*","~*"),إعدادات_الأنواع!$A$4:$E$40,5,FALSE()),0))</f>
        <v/>
      </c>
      <c r="N1176" s="47" t="str">
        <f>IF(OR(K1176="لم يدفع",K1176="تأمين فقط",K1176="اشتراك 300",B1176=""),"",IFERROR(VLOOKUP(SUBSTITUTE(SUBSTITUTE(H1176,"~","~~"),"*","~*"),إعدادات_الأنواع!$A$4:$F$40,6,FALSE()),0))</f>
        <v/>
      </c>
      <c r="O1176" s="55" t="str">
        <f t="shared" si="74"/>
        <v/>
      </c>
      <c r="P1176" s="48" t="str">
        <f t="shared" ca="1" si="75"/>
        <v/>
      </c>
      <c r="Q1176" s="52"/>
      <c r="R1176" s="49"/>
      <c r="S1176" s="50" t="str">
        <f>IF(B1176="","",COUNTA(التجديد!E1176:E1176))</f>
        <v/>
      </c>
      <c r="T1176" s="51" t="str">
        <f>IF(B1176="","",IFERROR(VLOOKUP(SUBSTITUTE(SUBSTITUTE(H1176,"~","~~"),"*","~*"),إعدادات_الأنواع!$A$4:$B$40,2,FALSE()),"?"))</f>
        <v/>
      </c>
    </row>
    <row r="1177" spans="1:20" ht="15" customHeight="1">
      <c r="A1177" s="20" t="str">
        <f>IF(B1177="","",IF(T1177="?","⚠️ نوع غير معرف",T1177&amp;TEXT(COUNTIFS($T$3:T1177,T1177),"000")))</f>
        <v/>
      </c>
      <c r="B1177" s="38"/>
      <c r="C1177" s="38"/>
      <c r="D1177" s="39"/>
      <c r="E1177" s="54"/>
      <c r="F1177" s="41" t="str">
        <f t="shared" ca="1" si="72"/>
        <v/>
      </c>
      <c r="G1177" s="42"/>
      <c r="H1177" s="37"/>
      <c r="I1177" s="43"/>
      <c r="J1177" s="44" t="str">
        <f t="shared" si="73"/>
        <v/>
      </c>
      <c r="K1177" s="45"/>
      <c r="L1177" s="46" t="str">
        <f>IF(OR(K1177="لم يدفع",B1177=""),"",IF(K1177="تأمين فقط",0,IF(K1177="اشتراك 300",300,IF(F1177&lt;14,IFERROR(VLOOKUP(SUBSTITUTE(SUBSTITUTE(H1177,"~","~~"),"*","~*"),إعدادات_الأنواع!$A$4:$D$40,3,FALSE()),0),IFERROR(VLOOKUP(SUBSTITUTE(SUBSTITUTE(H1177,"~","~~"),"*","~*"),إعدادات_الأنواع!$A$4:$D$40,4,FALSE()),0)))))</f>
        <v/>
      </c>
      <c r="M1177" s="47" t="str">
        <f>IF(OR(K1177="لم يدفع",B1177=""),"",IFERROR(VLOOKUP(SUBSTITUTE(SUBSTITUTE(H1177,"~","~~"),"*","~*"),إعدادات_الأنواع!$A$4:$E$40,5,FALSE()),0))</f>
        <v/>
      </c>
      <c r="N1177" s="47" t="str">
        <f>IF(OR(K1177="لم يدفع",K1177="تأمين فقط",K1177="اشتراك 300",B1177=""),"",IFERROR(VLOOKUP(SUBSTITUTE(SUBSTITUTE(H1177,"~","~~"),"*","~*"),إعدادات_الأنواع!$A$4:$F$40,6,FALSE()),0))</f>
        <v/>
      </c>
      <c r="O1177" s="55" t="str">
        <f t="shared" si="74"/>
        <v/>
      </c>
      <c r="P1177" s="48" t="str">
        <f t="shared" ca="1" si="75"/>
        <v/>
      </c>
      <c r="Q1177" s="52"/>
      <c r="R1177" s="49"/>
      <c r="S1177" s="50" t="str">
        <f>IF(B1177="","",COUNTA(التجديد!E1177:E1177))</f>
        <v/>
      </c>
      <c r="T1177" s="51" t="str">
        <f>IF(B1177="","",IFERROR(VLOOKUP(SUBSTITUTE(SUBSTITUTE(H1177,"~","~~"),"*","~*"),إعدادات_الأنواع!$A$4:$B$40,2,FALSE()),"?"))</f>
        <v/>
      </c>
    </row>
    <row r="1178" spans="1:20" ht="15" customHeight="1">
      <c r="A1178" s="20" t="str">
        <f>IF(B1178="","",IF(T1178="?","⚠️ نوع غير معرف",T1178&amp;TEXT(COUNTIFS($T$3:T1178,T1178),"000")))</f>
        <v/>
      </c>
      <c r="B1178" s="38"/>
      <c r="C1178" s="38"/>
      <c r="D1178" s="39"/>
      <c r="E1178" s="54"/>
      <c r="F1178" s="41" t="str">
        <f t="shared" ca="1" si="72"/>
        <v/>
      </c>
      <c r="G1178" s="42"/>
      <c r="H1178" s="37"/>
      <c r="I1178" s="43"/>
      <c r="J1178" s="44" t="str">
        <f t="shared" si="73"/>
        <v/>
      </c>
      <c r="K1178" s="45"/>
      <c r="L1178" s="46" t="str">
        <f>IF(OR(K1178="لم يدفع",B1178=""),"",IF(K1178="تأمين فقط",0,IF(K1178="اشتراك 300",300,IF(F1178&lt;14,IFERROR(VLOOKUP(SUBSTITUTE(SUBSTITUTE(H1178,"~","~~"),"*","~*"),إعدادات_الأنواع!$A$4:$D$40,3,FALSE()),0),IFERROR(VLOOKUP(SUBSTITUTE(SUBSTITUTE(H1178,"~","~~"),"*","~*"),إعدادات_الأنواع!$A$4:$D$40,4,FALSE()),0)))))</f>
        <v/>
      </c>
      <c r="M1178" s="47" t="str">
        <f>IF(OR(K1178="لم يدفع",B1178=""),"",IFERROR(VLOOKUP(SUBSTITUTE(SUBSTITUTE(H1178,"~","~~"),"*","~*"),إعدادات_الأنواع!$A$4:$E$40,5,FALSE()),0))</f>
        <v/>
      </c>
      <c r="N1178" s="47" t="str">
        <f>IF(OR(K1178="لم يدفع",K1178="تأمين فقط",K1178="اشتراك 300",B1178=""),"",IFERROR(VLOOKUP(SUBSTITUTE(SUBSTITUTE(H1178,"~","~~"),"*","~*"),إعدادات_الأنواع!$A$4:$F$40,6,FALSE()),0))</f>
        <v/>
      </c>
      <c r="O1178" s="55" t="str">
        <f t="shared" si="74"/>
        <v/>
      </c>
      <c r="P1178" s="48" t="str">
        <f t="shared" ca="1" si="75"/>
        <v/>
      </c>
      <c r="Q1178" s="52"/>
      <c r="R1178" s="49"/>
      <c r="S1178" s="50" t="str">
        <f>IF(B1178="","",COUNTA(التجديد!E1178:E1178))</f>
        <v/>
      </c>
      <c r="T1178" s="51" t="str">
        <f>IF(B1178="","",IFERROR(VLOOKUP(SUBSTITUTE(SUBSTITUTE(H1178,"~","~~"),"*","~*"),إعدادات_الأنواع!$A$4:$B$40,2,FALSE()),"?"))</f>
        <v/>
      </c>
    </row>
    <row r="1179" spans="1:20" ht="15" customHeight="1">
      <c r="A1179" s="20" t="str">
        <f>IF(B1179="","",IF(T1179="?","⚠️ نوع غير معرف",T1179&amp;TEXT(COUNTIFS($T$3:T1179,T1179),"000")))</f>
        <v/>
      </c>
      <c r="B1179" s="38"/>
      <c r="C1179" s="38"/>
      <c r="D1179" s="39"/>
      <c r="E1179" s="54"/>
      <c r="F1179" s="41" t="str">
        <f t="shared" ca="1" si="72"/>
        <v/>
      </c>
      <c r="G1179" s="42"/>
      <c r="H1179" s="37"/>
      <c r="I1179" s="43"/>
      <c r="J1179" s="44" t="str">
        <f t="shared" si="73"/>
        <v/>
      </c>
      <c r="K1179" s="45"/>
      <c r="L1179" s="46" t="str">
        <f>IF(OR(K1179="لم يدفع",B1179=""),"",IF(K1179="تأمين فقط",0,IF(K1179="اشتراك 300",300,IF(F1179&lt;14,IFERROR(VLOOKUP(SUBSTITUTE(SUBSTITUTE(H1179,"~","~~"),"*","~*"),إعدادات_الأنواع!$A$4:$D$40,3,FALSE()),0),IFERROR(VLOOKUP(SUBSTITUTE(SUBSTITUTE(H1179,"~","~~"),"*","~*"),إعدادات_الأنواع!$A$4:$D$40,4,FALSE()),0)))))</f>
        <v/>
      </c>
      <c r="M1179" s="47" t="str">
        <f>IF(OR(K1179="لم يدفع",B1179=""),"",IFERROR(VLOOKUP(SUBSTITUTE(SUBSTITUTE(H1179,"~","~~"),"*","~*"),إعدادات_الأنواع!$A$4:$E$40,5,FALSE()),0))</f>
        <v/>
      </c>
      <c r="N1179" s="47" t="str">
        <f>IF(OR(K1179="لم يدفع",K1179="تأمين فقط",K1179="اشتراك 300",B1179=""),"",IFERROR(VLOOKUP(SUBSTITUTE(SUBSTITUTE(H1179,"~","~~"),"*","~*"),إعدادات_الأنواع!$A$4:$F$40,6,FALSE()),0))</f>
        <v/>
      </c>
      <c r="O1179" s="55" t="str">
        <f t="shared" si="74"/>
        <v/>
      </c>
      <c r="P1179" s="48" t="str">
        <f t="shared" ca="1" si="75"/>
        <v/>
      </c>
      <c r="Q1179" s="52"/>
      <c r="R1179" s="49"/>
      <c r="S1179" s="50" t="str">
        <f>IF(B1179="","",COUNTA(التجديد!E1179:E1179))</f>
        <v/>
      </c>
      <c r="T1179" s="51" t="str">
        <f>IF(B1179="","",IFERROR(VLOOKUP(SUBSTITUTE(SUBSTITUTE(H1179,"~","~~"),"*","~*"),إعدادات_الأنواع!$A$4:$B$40,2,FALSE()),"?"))</f>
        <v/>
      </c>
    </row>
    <row r="1180" spans="1:20" ht="15" customHeight="1">
      <c r="A1180" s="20" t="str">
        <f>IF(B1180="","",IF(T1180="?","⚠️ نوع غير معرف",T1180&amp;TEXT(COUNTIFS($T$3:T1180,T1180),"000")))</f>
        <v/>
      </c>
      <c r="B1180" s="38"/>
      <c r="C1180" s="38"/>
      <c r="D1180" s="39"/>
      <c r="E1180" s="54"/>
      <c r="F1180" s="41" t="str">
        <f t="shared" ca="1" si="72"/>
        <v/>
      </c>
      <c r="G1180" s="42"/>
      <c r="H1180" s="37"/>
      <c r="I1180" s="43"/>
      <c r="J1180" s="44" t="str">
        <f t="shared" si="73"/>
        <v/>
      </c>
      <c r="K1180" s="45"/>
      <c r="L1180" s="46" t="str">
        <f>IF(OR(K1180="لم يدفع",B1180=""),"",IF(K1180="تأمين فقط",0,IF(K1180="اشتراك 300",300,IF(F1180&lt;14,IFERROR(VLOOKUP(SUBSTITUTE(SUBSTITUTE(H1180,"~","~~"),"*","~*"),إعدادات_الأنواع!$A$4:$D$40,3,FALSE()),0),IFERROR(VLOOKUP(SUBSTITUTE(SUBSTITUTE(H1180,"~","~~"),"*","~*"),إعدادات_الأنواع!$A$4:$D$40,4,FALSE()),0)))))</f>
        <v/>
      </c>
      <c r="M1180" s="47" t="str">
        <f>IF(OR(K1180="لم يدفع",B1180=""),"",IFERROR(VLOOKUP(SUBSTITUTE(SUBSTITUTE(H1180,"~","~~"),"*","~*"),إعدادات_الأنواع!$A$4:$E$40,5,FALSE()),0))</f>
        <v/>
      </c>
      <c r="N1180" s="47" t="str">
        <f>IF(OR(K1180="لم يدفع",K1180="تأمين فقط",K1180="اشتراك 300",B1180=""),"",IFERROR(VLOOKUP(SUBSTITUTE(SUBSTITUTE(H1180,"~","~~"),"*","~*"),إعدادات_الأنواع!$A$4:$F$40,6,FALSE()),0))</f>
        <v/>
      </c>
      <c r="O1180" s="55" t="str">
        <f t="shared" si="74"/>
        <v/>
      </c>
      <c r="P1180" s="48" t="str">
        <f t="shared" ca="1" si="75"/>
        <v/>
      </c>
      <c r="Q1180" s="52"/>
      <c r="R1180" s="49"/>
      <c r="S1180" s="50" t="str">
        <f>IF(B1180="","",COUNTA(التجديد!E1180:E1180))</f>
        <v/>
      </c>
      <c r="T1180" s="51" t="str">
        <f>IF(B1180="","",IFERROR(VLOOKUP(SUBSTITUTE(SUBSTITUTE(H1180,"~","~~"),"*","~*"),إعدادات_الأنواع!$A$4:$B$40,2,FALSE()),"?"))</f>
        <v/>
      </c>
    </row>
    <row r="1181" spans="1:20" ht="15" customHeight="1">
      <c r="A1181" s="20" t="str">
        <f>IF(B1181="","",IF(T1181="?","⚠️ نوع غير معرف",T1181&amp;TEXT(COUNTIFS($T$3:T1181,T1181),"000")))</f>
        <v/>
      </c>
      <c r="B1181" s="38"/>
      <c r="C1181" s="38"/>
      <c r="D1181" s="39"/>
      <c r="E1181" s="54"/>
      <c r="F1181" s="41" t="str">
        <f t="shared" ca="1" si="72"/>
        <v/>
      </c>
      <c r="G1181" s="42"/>
      <c r="H1181" s="37"/>
      <c r="I1181" s="43"/>
      <c r="J1181" s="44" t="str">
        <f t="shared" si="73"/>
        <v/>
      </c>
      <c r="K1181" s="45"/>
      <c r="L1181" s="46" t="str">
        <f>IF(OR(K1181="لم يدفع",B1181=""),"",IF(K1181="تأمين فقط",0,IF(K1181="اشتراك 300",300,IF(F1181&lt;14,IFERROR(VLOOKUP(SUBSTITUTE(SUBSTITUTE(H1181,"~","~~"),"*","~*"),إعدادات_الأنواع!$A$4:$D$40,3,FALSE()),0),IFERROR(VLOOKUP(SUBSTITUTE(SUBSTITUTE(H1181,"~","~~"),"*","~*"),إعدادات_الأنواع!$A$4:$D$40,4,FALSE()),0)))))</f>
        <v/>
      </c>
      <c r="M1181" s="47" t="str">
        <f>IF(OR(K1181="لم يدفع",B1181=""),"",IFERROR(VLOOKUP(SUBSTITUTE(SUBSTITUTE(H1181,"~","~~"),"*","~*"),إعدادات_الأنواع!$A$4:$E$40,5,FALSE()),0))</f>
        <v/>
      </c>
      <c r="N1181" s="47" t="str">
        <f>IF(OR(K1181="لم يدفع",K1181="تأمين فقط",K1181="اشتراك 300",B1181=""),"",IFERROR(VLOOKUP(SUBSTITUTE(SUBSTITUTE(H1181,"~","~~"),"*","~*"),إعدادات_الأنواع!$A$4:$F$40,6,FALSE()),0))</f>
        <v/>
      </c>
      <c r="O1181" s="55" t="str">
        <f t="shared" si="74"/>
        <v/>
      </c>
      <c r="P1181" s="48" t="str">
        <f t="shared" ca="1" si="75"/>
        <v/>
      </c>
      <c r="Q1181" s="52"/>
      <c r="R1181" s="49"/>
      <c r="S1181" s="50" t="str">
        <f>IF(B1181="","",COUNTA(التجديد!E1181:E1181))</f>
        <v/>
      </c>
      <c r="T1181" s="51" t="str">
        <f>IF(B1181="","",IFERROR(VLOOKUP(SUBSTITUTE(SUBSTITUTE(H1181,"~","~~"),"*","~*"),إعدادات_الأنواع!$A$4:$B$40,2,FALSE()),"?"))</f>
        <v/>
      </c>
    </row>
    <row r="1182" spans="1:20" ht="15" customHeight="1">
      <c r="A1182" s="20" t="str">
        <f>IF(B1182="","",IF(T1182="?","⚠️ نوع غير معرف",T1182&amp;TEXT(COUNTIFS($T$3:T1182,T1182),"000")))</f>
        <v/>
      </c>
      <c r="B1182" s="38"/>
      <c r="C1182" s="38"/>
      <c r="D1182" s="39"/>
      <c r="E1182" s="54"/>
      <c r="F1182" s="41" t="str">
        <f t="shared" ca="1" si="72"/>
        <v/>
      </c>
      <c r="G1182" s="42"/>
      <c r="H1182" s="37"/>
      <c r="I1182" s="43"/>
      <c r="J1182" s="44" t="str">
        <f t="shared" si="73"/>
        <v/>
      </c>
      <c r="K1182" s="45"/>
      <c r="L1182" s="46" t="str">
        <f>IF(OR(K1182="لم يدفع",B1182=""),"",IF(K1182="تأمين فقط",0,IF(K1182="اشتراك 300",300,IF(F1182&lt;14,IFERROR(VLOOKUP(SUBSTITUTE(SUBSTITUTE(H1182,"~","~~"),"*","~*"),إعدادات_الأنواع!$A$4:$D$40,3,FALSE()),0),IFERROR(VLOOKUP(SUBSTITUTE(SUBSTITUTE(H1182,"~","~~"),"*","~*"),إعدادات_الأنواع!$A$4:$D$40,4,FALSE()),0)))))</f>
        <v/>
      </c>
      <c r="M1182" s="47" t="str">
        <f>IF(OR(K1182="لم يدفع",B1182=""),"",IFERROR(VLOOKUP(SUBSTITUTE(SUBSTITUTE(H1182,"~","~~"),"*","~*"),إعدادات_الأنواع!$A$4:$E$40,5,FALSE()),0))</f>
        <v/>
      </c>
      <c r="N1182" s="47" t="str">
        <f>IF(OR(K1182="لم يدفع",K1182="تأمين فقط",K1182="اشتراك 300",B1182=""),"",IFERROR(VLOOKUP(SUBSTITUTE(SUBSTITUTE(H1182,"~","~~"),"*","~*"),إعدادات_الأنواع!$A$4:$F$40,6,FALSE()),0))</f>
        <v/>
      </c>
      <c r="O1182" s="55" t="str">
        <f t="shared" si="74"/>
        <v/>
      </c>
      <c r="P1182" s="48" t="str">
        <f t="shared" ca="1" si="75"/>
        <v/>
      </c>
      <c r="Q1182" s="52"/>
      <c r="R1182" s="49"/>
      <c r="S1182" s="50" t="str">
        <f>IF(B1182="","",COUNTA(التجديد!E1182:E1182))</f>
        <v/>
      </c>
      <c r="T1182" s="51" t="str">
        <f>IF(B1182="","",IFERROR(VLOOKUP(SUBSTITUTE(SUBSTITUTE(H1182,"~","~~"),"*","~*"),إعدادات_الأنواع!$A$4:$B$40,2,FALSE()),"?"))</f>
        <v/>
      </c>
    </row>
    <row r="1183" spans="1:20" ht="15" customHeight="1">
      <c r="A1183" s="20" t="str">
        <f>IF(B1183="","",IF(T1183="?","⚠️ نوع غير معرف",T1183&amp;TEXT(COUNTIFS($T$3:T1183,T1183),"000")))</f>
        <v/>
      </c>
      <c r="B1183" s="38"/>
      <c r="C1183" s="38"/>
      <c r="D1183" s="39"/>
      <c r="E1183" s="54"/>
      <c r="F1183" s="41" t="str">
        <f t="shared" ca="1" si="72"/>
        <v/>
      </c>
      <c r="G1183" s="42"/>
      <c r="H1183" s="37"/>
      <c r="I1183" s="43"/>
      <c r="J1183" s="44" t="str">
        <f t="shared" si="73"/>
        <v/>
      </c>
      <c r="K1183" s="45"/>
      <c r="L1183" s="46" t="str">
        <f>IF(OR(K1183="لم يدفع",B1183=""),"",IF(K1183="تأمين فقط",0,IF(K1183="اشتراك 300",300,IF(F1183&lt;14,IFERROR(VLOOKUP(SUBSTITUTE(SUBSTITUTE(H1183,"~","~~"),"*","~*"),إعدادات_الأنواع!$A$4:$D$40,3,FALSE()),0),IFERROR(VLOOKUP(SUBSTITUTE(SUBSTITUTE(H1183,"~","~~"),"*","~*"),إعدادات_الأنواع!$A$4:$D$40,4,FALSE()),0)))))</f>
        <v/>
      </c>
      <c r="M1183" s="47" t="str">
        <f>IF(OR(K1183="لم يدفع",B1183=""),"",IFERROR(VLOOKUP(SUBSTITUTE(SUBSTITUTE(H1183,"~","~~"),"*","~*"),إعدادات_الأنواع!$A$4:$E$40,5,FALSE()),0))</f>
        <v/>
      </c>
      <c r="N1183" s="47" t="str">
        <f>IF(OR(K1183="لم يدفع",K1183="تأمين فقط",K1183="اشتراك 300",B1183=""),"",IFERROR(VLOOKUP(SUBSTITUTE(SUBSTITUTE(H1183,"~","~~"),"*","~*"),إعدادات_الأنواع!$A$4:$F$40,6,FALSE()),0))</f>
        <v/>
      </c>
      <c r="O1183" s="55" t="str">
        <f t="shared" si="74"/>
        <v/>
      </c>
      <c r="P1183" s="48" t="str">
        <f t="shared" ca="1" si="75"/>
        <v/>
      </c>
      <c r="Q1183" s="52"/>
      <c r="R1183" s="49"/>
      <c r="S1183" s="50" t="str">
        <f>IF(B1183="","",COUNTA(التجديد!E1183:E1183))</f>
        <v/>
      </c>
      <c r="T1183" s="51" t="str">
        <f>IF(B1183="","",IFERROR(VLOOKUP(SUBSTITUTE(SUBSTITUTE(H1183,"~","~~"),"*","~*"),إعدادات_الأنواع!$A$4:$B$40,2,FALSE()),"?"))</f>
        <v/>
      </c>
    </row>
    <row r="1184" spans="1:20" ht="15" customHeight="1">
      <c r="A1184" s="20" t="str">
        <f>IF(B1184="","",IF(T1184="?","⚠️ نوع غير معرف",T1184&amp;TEXT(COUNTIFS($T$3:T1184,T1184),"000")))</f>
        <v/>
      </c>
      <c r="B1184" s="38"/>
      <c r="C1184" s="38"/>
      <c r="D1184" s="39"/>
      <c r="E1184" s="54"/>
      <c r="F1184" s="41" t="str">
        <f t="shared" ca="1" si="72"/>
        <v/>
      </c>
      <c r="G1184" s="42"/>
      <c r="H1184" s="37"/>
      <c r="I1184" s="43"/>
      <c r="J1184" s="44" t="str">
        <f t="shared" si="73"/>
        <v/>
      </c>
      <c r="K1184" s="45"/>
      <c r="L1184" s="46" t="str">
        <f>IF(OR(K1184="لم يدفع",B1184=""),"",IF(K1184="تأمين فقط",0,IF(K1184="اشتراك 300",300,IF(F1184&lt;14,IFERROR(VLOOKUP(SUBSTITUTE(SUBSTITUTE(H1184,"~","~~"),"*","~*"),إعدادات_الأنواع!$A$4:$D$40,3,FALSE()),0),IFERROR(VLOOKUP(SUBSTITUTE(SUBSTITUTE(H1184,"~","~~"),"*","~*"),إعدادات_الأنواع!$A$4:$D$40,4,FALSE()),0)))))</f>
        <v/>
      </c>
      <c r="M1184" s="47" t="str">
        <f>IF(OR(K1184="لم يدفع",B1184=""),"",IFERROR(VLOOKUP(SUBSTITUTE(SUBSTITUTE(H1184,"~","~~"),"*","~*"),إعدادات_الأنواع!$A$4:$E$40,5,FALSE()),0))</f>
        <v/>
      </c>
      <c r="N1184" s="47" t="str">
        <f>IF(OR(K1184="لم يدفع",K1184="تأمين فقط",K1184="اشتراك 300",B1184=""),"",IFERROR(VLOOKUP(SUBSTITUTE(SUBSTITUTE(H1184,"~","~~"),"*","~*"),إعدادات_الأنواع!$A$4:$F$40,6,FALSE()),0))</f>
        <v/>
      </c>
      <c r="O1184" s="55" t="str">
        <f t="shared" si="74"/>
        <v/>
      </c>
      <c r="P1184" s="48" t="str">
        <f t="shared" ca="1" si="75"/>
        <v/>
      </c>
      <c r="Q1184" s="52"/>
      <c r="R1184" s="49"/>
      <c r="S1184" s="50" t="str">
        <f>IF(B1184="","",COUNTA(التجديد!E1184:E1184))</f>
        <v/>
      </c>
      <c r="T1184" s="51" t="str">
        <f>IF(B1184="","",IFERROR(VLOOKUP(SUBSTITUTE(SUBSTITUTE(H1184,"~","~~"),"*","~*"),إعدادات_الأنواع!$A$4:$B$40,2,FALSE()),"?"))</f>
        <v/>
      </c>
    </row>
    <row r="1185" spans="1:20" ht="15" customHeight="1">
      <c r="A1185" s="20" t="str">
        <f>IF(B1185="","",IF(T1185="?","⚠️ نوع غير معرف",T1185&amp;TEXT(COUNTIFS($T$3:T1185,T1185),"000")))</f>
        <v/>
      </c>
      <c r="B1185" s="38"/>
      <c r="C1185" s="38"/>
      <c r="D1185" s="39"/>
      <c r="E1185" s="54"/>
      <c r="F1185" s="41" t="str">
        <f t="shared" ca="1" si="72"/>
        <v/>
      </c>
      <c r="G1185" s="42"/>
      <c r="H1185" s="37"/>
      <c r="I1185" s="43"/>
      <c r="J1185" s="44" t="str">
        <f t="shared" si="73"/>
        <v/>
      </c>
      <c r="K1185" s="45"/>
      <c r="L1185" s="46" t="str">
        <f>IF(OR(K1185="لم يدفع",B1185=""),"",IF(K1185="تأمين فقط",0,IF(K1185="اشتراك 300",300,IF(F1185&lt;14,IFERROR(VLOOKUP(SUBSTITUTE(SUBSTITUTE(H1185,"~","~~"),"*","~*"),إعدادات_الأنواع!$A$4:$D$40,3,FALSE()),0),IFERROR(VLOOKUP(SUBSTITUTE(SUBSTITUTE(H1185,"~","~~"),"*","~*"),إعدادات_الأنواع!$A$4:$D$40,4,FALSE()),0)))))</f>
        <v/>
      </c>
      <c r="M1185" s="47" t="str">
        <f>IF(OR(K1185="لم يدفع",B1185=""),"",IFERROR(VLOOKUP(SUBSTITUTE(SUBSTITUTE(H1185,"~","~~"),"*","~*"),إعدادات_الأنواع!$A$4:$E$40,5,FALSE()),0))</f>
        <v/>
      </c>
      <c r="N1185" s="47" t="str">
        <f>IF(OR(K1185="لم يدفع",K1185="تأمين فقط",K1185="اشتراك 300",B1185=""),"",IFERROR(VLOOKUP(SUBSTITUTE(SUBSTITUTE(H1185,"~","~~"),"*","~*"),إعدادات_الأنواع!$A$4:$F$40,6,FALSE()),0))</f>
        <v/>
      </c>
      <c r="O1185" s="55" t="str">
        <f t="shared" si="74"/>
        <v/>
      </c>
      <c r="P1185" s="48" t="str">
        <f t="shared" ca="1" si="75"/>
        <v/>
      </c>
      <c r="Q1185" s="52"/>
      <c r="R1185" s="49"/>
      <c r="S1185" s="50" t="str">
        <f>IF(B1185="","",COUNTA(التجديد!E1185:E1185))</f>
        <v/>
      </c>
      <c r="T1185" s="51" t="str">
        <f>IF(B1185="","",IFERROR(VLOOKUP(SUBSTITUTE(SUBSTITUTE(H1185,"~","~~"),"*","~*"),إعدادات_الأنواع!$A$4:$B$40,2,FALSE()),"?"))</f>
        <v/>
      </c>
    </row>
    <row r="1186" spans="1:20" ht="15" customHeight="1">
      <c r="A1186" s="20" t="str">
        <f>IF(B1186="","",IF(T1186="?","⚠️ نوع غير معرف",T1186&amp;TEXT(COUNTIFS($T$3:T1186,T1186),"000")))</f>
        <v/>
      </c>
      <c r="B1186" s="38"/>
      <c r="C1186" s="38"/>
      <c r="D1186" s="39"/>
      <c r="E1186" s="54"/>
      <c r="F1186" s="41" t="str">
        <f t="shared" ca="1" si="72"/>
        <v/>
      </c>
      <c r="G1186" s="42"/>
      <c r="H1186" s="37"/>
      <c r="I1186" s="43"/>
      <c r="J1186" s="44" t="str">
        <f t="shared" si="73"/>
        <v/>
      </c>
      <c r="K1186" s="45"/>
      <c r="L1186" s="46" t="str">
        <f>IF(OR(K1186="لم يدفع",B1186=""),"",IF(K1186="تأمين فقط",0,IF(K1186="اشتراك 300",300,IF(F1186&lt;14,IFERROR(VLOOKUP(SUBSTITUTE(SUBSTITUTE(H1186,"~","~~"),"*","~*"),إعدادات_الأنواع!$A$4:$D$40,3,FALSE()),0),IFERROR(VLOOKUP(SUBSTITUTE(SUBSTITUTE(H1186,"~","~~"),"*","~*"),إعدادات_الأنواع!$A$4:$D$40,4,FALSE()),0)))))</f>
        <v/>
      </c>
      <c r="M1186" s="47" t="str">
        <f>IF(OR(K1186="لم يدفع",B1186=""),"",IFERROR(VLOOKUP(SUBSTITUTE(SUBSTITUTE(H1186,"~","~~"),"*","~*"),إعدادات_الأنواع!$A$4:$E$40,5,FALSE()),0))</f>
        <v/>
      </c>
      <c r="N1186" s="47" t="str">
        <f>IF(OR(K1186="لم يدفع",K1186="تأمين فقط",K1186="اشتراك 300",B1186=""),"",IFERROR(VLOOKUP(SUBSTITUTE(SUBSTITUTE(H1186,"~","~~"),"*","~*"),إعدادات_الأنواع!$A$4:$F$40,6,FALSE()),0))</f>
        <v/>
      </c>
      <c r="O1186" s="55" t="str">
        <f t="shared" si="74"/>
        <v/>
      </c>
      <c r="P1186" s="48" t="str">
        <f t="shared" ca="1" si="75"/>
        <v/>
      </c>
      <c r="Q1186" s="52"/>
      <c r="R1186" s="49"/>
      <c r="S1186" s="50" t="str">
        <f>IF(B1186="","",COUNTA(التجديد!E1186:E1186))</f>
        <v/>
      </c>
      <c r="T1186" s="51" t="str">
        <f>IF(B1186="","",IFERROR(VLOOKUP(SUBSTITUTE(SUBSTITUTE(H1186,"~","~~"),"*","~*"),إعدادات_الأنواع!$A$4:$B$40,2,FALSE()),"?"))</f>
        <v/>
      </c>
    </row>
    <row r="1187" spans="1:20" ht="15" customHeight="1">
      <c r="A1187" s="20" t="str">
        <f>IF(B1187="","",IF(T1187="?","⚠️ نوع غير معرف",T1187&amp;TEXT(COUNTIFS($T$3:T1187,T1187),"000")))</f>
        <v/>
      </c>
      <c r="B1187" s="38"/>
      <c r="C1187" s="38"/>
      <c r="D1187" s="39"/>
      <c r="E1187" s="54"/>
      <c r="F1187" s="41" t="str">
        <f t="shared" ca="1" si="72"/>
        <v/>
      </c>
      <c r="G1187" s="42"/>
      <c r="H1187" s="37"/>
      <c r="I1187" s="43"/>
      <c r="J1187" s="44" t="str">
        <f t="shared" si="73"/>
        <v/>
      </c>
      <c r="K1187" s="45"/>
      <c r="L1187" s="46" t="str">
        <f>IF(OR(K1187="لم يدفع",B1187=""),"",IF(K1187="تأمين فقط",0,IF(K1187="اشتراك 300",300,IF(F1187&lt;14,IFERROR(VLOOKUP(SUBSTITUTE(SUBSTITUTE(H1187,"~","~~"),"*","~*"),إعدادات_الأنواع!$A$4:$D$40,3,FALSE()),0),IFERROR(VLOOKUP(SUBSTITUTE(SUBSTITUTE(H1187,"~","~~"),"*","~*"),إعدادات_الأنواع!$A$4:$D$40,4,FALSE()),0)))))</f>
        <v/>
      </c>
      <c r="M1187" s="47" t="str">
        <f>IF(OR(K1187="لم يدفع",B1187=""),"",IFERROR(VLOOKUP(SUBSTITUTE(SUBSTITUTE(H1187,"~","~~"),"*","~*"),إعدادات_الأنواع!$A$4:$E$40,5,FALSE()),0))</f>
        <v/>
      </c>
      <c r="N1187" s="47" t="str">
        <f>IF(OR(K1187="لم يدفع",K1187="تأمين فقط",K1187="اشتراك 300",B1187=""),"",IFERROR(VLOOKUP(SUBSTITUTE(SUBSTITUTE(H1187,"~","~~"),"*","~*"),إعدادات_الأنواع!$A$4:$F$40,6,FALSE()),0))</f>
        <v/>
      </c>
      <c r="O1187" s="55" t="str">
        <f t="shared" si="74"/>
        <v/>
      </c>
      <c r="P1187" s="48" t="str">
        <f t="shared" ca="1" si="75"/>
        <v/>
      </c>
      <c r="Q1187" s="52"/>
      <c r="R1187" s="49"/>
      <c r="S1187" s="50" t="str">
        <f>IF(B1187="","",COUNTA(التجديد!E1187:E1187))</f>
        <v/>
      </c>
      <c r="T1187" s="51" t="str">
        <f>IF(B1187="","",IFERROR(VLOOKUP(SUBSTITUTE(SUBSTITUTE(H1187,"~","~~"),"*","~*"),إعدادات_الأنواع!$A$4:$B$40,2,FALSE()),"?"))</f>
        <v/>
      </c>
    </row>
    <row r="1188" spans="1:20" ht="15" customHeight="1">
      <c r="A1188" s="20" t="str">
        <f>IF(B1188="","",IF(T1188="?","⚠️ نوع غير معرف",T1188&amp;TEXT(COUNTIFS($T$3:T1188,T1188),"000")))</f>
        <v/>
      </c>
      <c r="B1188" s="38"/>
      <c r="C1188" s="38"/>
      <c r="D1188" s="39"/>
      <c r="E1188" s="54"/>
      <c r="F1188" s="41" t="str">
        <f t="shared" ca="1" si="72"/>
        <v/>
      </c>
      <c r="G1188" s="42"/>
      <c r="H1188" s="37"/>
      <c r="I1188" s="43"/>
      <c r="J1188" s="44" t="str">
        <f t="shared" si="73"/>
        <v/>
      </c>
      <c r="K1188" s="45"/>
      <c r="L1188" s="46" t="str">
        <f>IF(OR(K1188="لم يدفع",B1188=""),"",IF(K1188="تأمين فقط",0,IF(K1188="اشتراك 300",300,IF(F1188&lt;14,IFERROR(VLOOKUP(SUBSTITUTE(SUBSTITUTE(H1188,"~","~~"),"*","~*"),إعدادات_الأنواع!$A$4:$D$40,3,FALSE()),0),IFERROR(VLOOKUP(SUBSTITUTE(SUBSTITUTE(H1188,"~","~~"),"*","~*"),إعدادات_الأنواع!$A$4:$D$40,4,FALSE()),0)))))</f>
        <v/>
      </c>
      <c r="M1188" s="47" t="str">
        <f>IF(OR(K1188="لم يدفع",B1188=""),"",IFERROR(VLOOKUP(SUBSTITUTE(SUBSTITUTE(H1188,"~","~~"),"*","~*"),إعدادات_الأنواع!$A$4:$E$40,5,FALSE()),0))</f>
        <v/>
      </c>
      <c r="N1188" s="47" t="str">
        <f>IF(OR(K1188="لم يدفع",K1188="تأمين فقط",K1188="اشتراك 300",B1188=""),"",IFERROR(VLOOKUP(SUBSTITUTE(SUBSTITUTE(H1188,"~","~~"),"*","~*"),إعدادات_الأنواع!$A$4:$F$40,6,FALSE()),0))</f>
        <v/>
      </c>
      <c r="O1188" s="55" t="str">
        <f t="shared" si="74"/>
        <v/>
      </c>
      <c r="P1188" s="48" t="str">
        <f t="shared" ca="1" si="75"/>
        <v/>
      </c>
      <c r="Q1188" s="52"/>
      <c r="R1188" s="49"/>
      <c r="S1188" s="50" t="str">
        <f>IF(B1188="","",COUNTA(التجديد!E1188:E1188))</f>
        <v/>
      </c>
      <c r="T1188" s="51" t="str">
        <f>IF(B1188="","",IFERROR(VLOOKUP(SUBSTITUTE(SUBSTITUTE(H1188,"~","~~"),"*","~*"),إعدادات_الأنواع!$A$4:$B$40,2,FALSE()),"?"))</f>
        <v/>
      </c>
    </row>
    <row r="1189" spans="1:20" ht="15" customHeight="1">
      <c r="A1189" s="20" t="str">
        <f>IF(B1189="","",IF(T1189="?","⚠️ نوع غير معرف",T1189&amp;TEXT(COUNTIFS($T$3:T1189,T1189),"000")))</f>
        <v/>
      </c>
      <c r="B1189" s="38"/>
      <c r="C1189" s="38"/>
      <c r="D1189" s="39"/>
      <c r="E1189" s="54"/>
      <c r="F1189" s="41" t="str">
        <f t="shared" ca="1" si="72"/>
        <v/>
      </c>
      <c r="G1189" s="42"/>
      <c r="H1189" s="37"/>
      <c r="I1189" s="43"/>
      <c r="J1189" s="44" t="str">
        <f t="shared" si="73"/>
        <v/>
      </c>
      <c r="K1189" s="45"/>
      <c r="L1189" s="46" t="str">
        <f>IF(OR(K1189="لم يدفع",B1189=""),"",IF(K1189="تأمين فقط",0,IF(K1189="اشتراك 300",300,IF(F1189&lt;14,IFERROR(VLOOKUP(SUBSTITUTE(SUBSTITUTE(H1189,"~","~~"),"*","~*"),إعدادات_الأنواع!$A$4:$D$40,3,FALSE()),0),IFERROR(VLOOKUP(SUBSTITUTE(SUBSTITUTE(H1189,"~","~~"),"*","~*"),إعدادات_الأنواع!$A$4:$D$40,4,FALSE()),0)))))</f>
        <v/>
      </c>
      <c r="M1189" s="47" t="str">
        <f>IF(OR(K1189="لم يدفع",B1189=""),"",IFERROR(VLOOKUP(SUBSTITUTE(SUBSTITUTE(H1189,"~","~~"),"*","~*"),إعدادات_الأنواع!$A$4:$E$40,5,FALSE()),0))</f>
        <v/>
      </c>
      <c r="N1189" s="47" t="str">
        <f>IF(OR(K1189="لم يدفع",K1189="تأمين فقط",K1189="اشتراك 300",B1189=""),"",IFERROR(VLOOKUP(SUBSTITUTE(SUBSTITUTE(H1189,"~","~~"),"*","~*"),إعدادات_الأنواع!$A$4:$F$40,6,FALSE()),0))</f>
        <v/>
      </c>
      <c r="O1189" s="55" t="str">
        <f t="shared" si="74"/>
        <v/>
      </c>
      <c r="P1189" s="48" t="str">
        <f t="shared" ca="1" si="75"/>
        <v/>
      </c>
      <c r="Q1189" s="52"/>
      <c r="R1189" s="49"/>
      <c r="S1189" s="50" t="str">
        <f>IF(B1189="","",COUNTA(التجديد!E1189:E1189))</f>
        <v/>
      </c>
      <c r="T1189" s="51" t="str">
        <f>IF(B1189="","",IFERROR(VLOOKUP(SUBSTITUTE(SUBSTITUTE(H1189,"~","~~"),"*","~*"),إعدادات_الأنواع!$A$4:$B$40,2,FALSE()),"?"))</f>
        <v/>
      </c>
    </row>
    <row r="1190" spans="1:20" ht="15" customHeight="1">
      <c r="A1190" s="20" t="str">
        <f>IF(B1190="","",IF(T1190="?","⚠️ نوع غير معرف",T1190&amp;TEXT(COUNTIFS($T$3:T1190,T1190),"000")))</f>
        <v/>
      </c>
      <c r="B1190" s="38"/>
      <c r="C1190" s="38"/>
      <c r="D1190" s="39"/>
      <c r="E1190" s="54"/>
      <c r="F1190" s="41" t="str">
        <f t="shared" ca="1" si="72"/>
        <v/>
      </c>
      <c r="G1190" s="42"/>
      <c r="H1190" s="37"/>
      <c r="I1190" s="43"/>
      <c r="J1190" s="44" t="str">
        <f t="shared" si="73"/>
        <v/>
      </c>
      <c r="K1190" s="45"/>
      <c r="L1190" s="46" t="str">
        <f>IF(OR(K1190="لم يدفع",B1190=""),"",IF(K1190="تأمين فقط",0,IF(K1190="اشتراك 300",300,IF(F1190&lt;14,IFERROR(VLOOKUP(SUBSTITUTE(SUBSTITUTE(H1190,"~","~~"),"*","~*"),إعدادات_الأنواع!$A$4:$D$40,3,FALSE()),0),IFERROR(VLOOKUP(SUBSTITUTE(SUBSTITUTE(H1190,"~","~~"),"*","~*"),إعدادات_الأنواع!$A$4:$D$40,4,FALSE()),0)))))</f>
        <v/>
      </c>
      <c r="M1190" s="47" t="str">
        <f>IF(OR(K1190="لم يدفع",B1190=""),"",IFERROR(VLOOKUP(SUBSTITUTE(SUBSTITUTE(H1190,"~","~~"),"*","~*"),إعدادات_الأنواع!$A$4:$E$40,5,FALSE()),0))</f>
        <v/>
      </c>
      <c r="N1190" s="47" t="str">
        <f>IF(OR(K1190="لم يدفع",K1190="تأمين فقط",K1190="اشتراك 300",B1190=""),"",IFERROR(VLOOKUP(SUBSTITUTE(SUBSTITUTE(H1190,"~","~~"),"*","~*"),إعدادات_الأنواع!$A$4:$F$40,6,FALSE()),0))</f>
        <v/>
      </c>
      <c r="O1190" s="55" t="str">
        <f t="shared" si="74"/>
        <v/>
      </c>
      <c r="P1190" s="48" t="str">
        <f t="shared" ca="1" si="75"/>
        <v/>
      </c>
      <c r="Q1190" s="52"/>
      <c r="R1190" s="49"/>
      <c r="S1190" s="50" t="str">
        <f>IF(B1190="","",COUNTA(التجديد!E1190:E1190))</f>
        <v/>
      </c>
      <c r="T1190" s="51" t="str">
        <f>IF(B1190="","",IFERROR(VLOOKUP(SUBSTITUTE(SUBSTITUTE(H1190,"~","~~"),"*","~*"),إعدادات_الأنواع!$A$4:$B$40,2,FALSE()),"?"))</f>
        <v/>
      </c>
    </row>
    <row r="1191" spans="1:20" ht="15" customHeight="1">
      <c r="A1191" s="20" t="str">
        <f>IF(B1191="","",IF(T1191="?","⚠️ نوع غير معرف",T1191&amp;TEXT(COUNTIFS($T$3:T1191,T1191),"000")))</f>
        <v/>
      </c>
      <c r="B1191" s="38"/>
      <c r="C1191" s="38"/>
      <c r="D1191" s="39"/>
      <c r="E1191" s="54"/>
      <c r="F1191" s="41" t="str">
        <f t="shared" ca="1" si="72"/>
        <v/>
      </c>
      <c r="G1191" s="42"/>
      <c r="H1191" s="37"/>
      <c r="I1191" s="43"/>
      <c r="J1191" s="44" t="str">
        <f t="shared" si="73"/>
        <v/>
      </c>
      <c r="K1191" s="45"/>
      <c r="L1191" s="46" t="str">
        <f>IF(OR(K1191="لم يدفع",B1191=""),"",IF(K1191="تأمين فقط",0,IF(K1191="اشتراك 300",300,IF(F1191&lt;14,IFERROR(VLOOKUP(SUBSTITUTE(SUBSTITUTE(H1191,"~","~~"),"*","~*"),إعدادات_الأنواع!$A$4:$D$40,3,FALSE()),0),IFERROR(VLOOKUP(SUBSTITUTE(SUBSTITUTE(H1191,"~","~~"),"*","~*"),إعدادات_الأنواع!$A$4:$D$40,4,FALSE()),0)))))</f>
        <v/>
      </c>
      <c r="M1191" s="47" t="str">
        <f>IF(OR(K1191="لم يدفع",B1191=""),"",IFERROR(VLOOKUP(SUBSTITUTE(SUBSTITUTE(H1191,"~","~~"),"*","~*"),إعدادات_الأنواع!$A$4:$E$40,5,FALSE()),0))</f>
        <v/>
      </c>
      <c r="N1191" s="47" t="str">
        <f>IF(OR(K1191="لم يدفع",K1191="تأمين فقط",K1191="اشتراك 300",B1191=""),"",IFERROR(VLOOKUP(SUBSTITUTE(SUBSTITUTE(H1191,"~","~~"),"*","~*"),إعدادات_الأنواع!$A$4:$F$40,6,FALSE()),0))</f>
        <v/>
      </c>
      <c r="O1191" s="55" t="str">
        <f t="shared" si="74"/>
        <v/>
      </c>
      <c r="P1191" s="48" t="str">
        <f t="shared" ca="1" si="75"/>
        <v/>
      </c>
      <c r="Q1191" s="52"/>
      <c r="R1191" s="49"/>
      <c r="S1191" s="50" t="str">
        <f>IF(B1191="","",COUNTA(التجديد!E1191:E1191))</f>
        <v/>
      </c>
      <c r="T1191" s="51" t="str">
        <f>IF(B1191="","",IFERROR(VLOOKUP(SUBSTITUTE(SUBSTITUTE(H1191,"~","~~"),"*","~*"),إعدادات_الأنواع!$A$4:$B$40,2,FALSE()),"?"))</f>
        <v/>
      </c>
    </row>
    <row r="1192" spans="1:20" ht="15" customHeight="1">
      <c r="A1192" s="20" t="str">
        <f>IF(B1192="","",IF(T1192="?","⚠️ نوع غير معرف",T1192&amp;TEXT(COUNTIFS($T$3:T1192,T1192),"000")))</f>
        <v/>
      </c>
      <c r="B1192" s="38"/>
      <c r="C1192" s="38"/>
      <c r="D1192" s="39"/>
      <c r="E1192" s="54"/>
      <c r="F1192" s="41" t="str">
        <f t="shared" ca="1" si="72"/>
        <v/>
      </c>
      <c r="G1192" s="42"/>
      <c r="H1192" s="37"/>
      <c r="I1192" s="43"/>
      <c r="J1192" s="44" t="str">
        <f t="shared" si="73"/>
        <v/>
      </c>
      <c r="K1192" s="45"/>
      <c r="L1192" s="46" t="str">
        <f>IF(OR(K1192="لم يدفع",B1192=""),"",IF(K1192="تأمين فقط",0,IF(K1192="اشتراك 300",300,IF(F1192&lt;14,IFERROR(VLOOKUP(SUBSTITUTE(SUBSTITUTE(H1192,"~","~~"),"*","~*"),إعدادات_الأنواع!$A$4:$D$40,3,FALSE()),0),IFERROR(VLOOKUP(SUBSTITUTE(SUBSTITUTE(H1192,"~","~~"),"*","~*"),إعدادات_الأنواع!$A$4:$D$40,4,FALSE()),0)))))</f>
        <v/>
      </c>
      <c r="M1192" s="47" t="str">
        <f>IF(OR(K1192="لم يدفع",B1192=""),"",IFERROR(VLOOKUP(SUBSTITUTE(SUBSTITUTE(H1192,"~","~~"),"*","~*"),إعدادات_الأنواع!$A$4:$E$40,5,FALSE()),0))</f>
        <v/>
      </c>
      <c r="N1192" s="47" t="str">
        <f>IF(OR(K1192="لم يدفع",K1192="تأمين فقط",K1192="اشتراك 300",B1192=""),"",IFERROR(VLOOKUP(SUBSTITUTE(SUBSTITUTE(H1192,"~","~~"),"*","~*"),إعدادات_الأنواع!$A$4:$F$40,6,FALSE()),0))</f>
        <v/>
      </c>
      <c r="O1192" s="55" t="str">
        <f t="shared" si="74"/>
        <v/>
      </c>
      <c r="P1192" s="48" t="str">
        <f t="shared" ca="1" si="75"/>
        <v/>
      </c>
      <c r="Q1192" s="52"/>
      <c r="R1192" s="49"/>
      <c r="S1192" s="50" t="str">
        <f>IF(B1192="","",COUNTA(التجديد!E1192:E1192))</f>
        <v/>
      </c>
      <c r="T1192" s="51" t="str">
        <f>IF(B1192="","",IFERROR(VLOOKUP(SUBSTITUTE(SUBSTITUTE(H1192,"~","~~"),"*","~*"),إعدادات_الأنواع!$A$4:$B$40,2,FALSE()),"?"))</f>
        <v/>
      </c>
    </row>
    <row r="1193" spans="1:20" ht="15" customHeight="1">
      <c r="A1193" s="20" t="str">
        <f>IF(B1193="","",IF(T1193="?","⚠️ نوع غير معرف",T1193&amp;TEXT(COUNTIFS($T$3:T1193,T1193),"000")))</f>
        <v/>
      </c>
      <c r="B1193" s="38"/>
      <c r="C1193" s="38"/>
      <c r="D1193" s="39"/>
      <c r="E1193" s="54"/>
      <c r="F1193" s="41" t="str">
        <f t="shared" ca="1" si="72"/>
        <v/>
      </c>
      <c r="G1193" s="42"/>
      <c r="H1193" s="37"/>
      <c r="I1193" s="43"/>
      <c r="J1193" s="44" t="str">
        <f t="shared" si="73"/>
        <v/>
      </c>
      <c r="K1193" s="45"/>
      <c r="L1193" s="46" t="str">
        <f>IF(OR(K1193="لم يدفع",B1193=""),"",IF(K1193="تأمين فقط",0,IF(K1193="اشتراك 300",300,IF(F1193&lt;14,IFERROR(VLOOKUP(SUBSTITUTE(SUBSTITUTE(H1193,"~","~~"),"*","~*"),إعدادات_الأنواع!$A$4:$D$40,3,FALSE()),0),IFERROR(VLOOKUP(SUBSTITUTE(SUBSTITUTE(H1193,"~","~~"),"*","~*"),إعدادات_الأنواع!$A$4:$D$40,4,FALSE()),0)))))</f>
        <v/>
      </c>
      <c r="M1193" s="47" t="str">
        <f>IF(OR(K1193="لم يدفع",B1193=""),"",IFERROR(VLOOKUP(SUBSTITUTE(SUBSTITUTE(H1193,"~","~~"),"*","~*"),إعدادات_الأنواع!$A$4:$E$40,5,FALSE()),0))</f>
        <v/>
      </c>
      <c r="N1193" s="47" t="str">
        <f>IF(OR(K1193="لم يدفع",K1193="تأمين فقط",K1193="اشتراك 300",B1193=""),"",IFERROR(VLOOKUP(SUBSTITUTE(SUBSTITUTE(H1193,"~","~~"),"*","~*"),إعدادات_الأنواع!$A$4:$F$40,6,FALSE()),0))</f>
        <v/>
      </c>
      <c r="O1193" s="55" t="str">
        <f t="shared" si="74"/>
        <v/>
      </c>
      <c r="P1193" s="48" t="str">
        <f t="shared" ca="1" si="75"/>
        <v/>
      </c>
      <c r="Q1193" s="52"/>
      <c r="R1193" s="49"/>
      <c r="S1193" s="50" t="str">
        <f>IF(B1193="","",COUNTA(التجديد!E1193:E1193))</f>
        <v/>
      </c>
      <c r="T1193" s="51" t="str">
        <f>IF(B1193="","",IFERROR(VLOOKUP(SUBSTITUTE(SUBSTITUTE(H1193,"~","~~"),"*","~*"),إعدادات_الأنواع!$A$4:$B$40,2,FALSE()),"?"))</f>
        <v/>
      </c>
    </row>
    <row r="1194" spans="1:20" ht="15" customHeight="1">
      <c r="A1194" s="20" t="str">
        <f>IF(B1194="","",IF(T1194="?","⚠️ نوع غير معرف",T1194&amp;TEXT(COUNTIFS($T$3:T1194,T1194),"000")))</f>
        <v/>
      </c>
      <c r="B1194" s="38"/>
      <c r="C1194" s="38"/>
      <c r="D1194" s="39"/>
      <c r="E1194" s="54"/>
      <c r="F1194" s="41" t="str">
        <f t="shared" ca="1" si="72"/>
        <v/>
      </c>
      <c r="G1194" s="42"/>
      <c r="H1194" s="37"/>
      <c r="I1194" s="43"/>
      <c r="J1194" s="44" t="str">
        <f t="shared" si="73"/>
        <v/>
      </c>
      <c r="K1194" s="45"/>
      <c r="L1194" s="46" t="str">
        <f>IF(OR(K1194="لم يدفع",B1194=""),"",IF(K1194="تأمين فقط",0,IF(K1194="اشتراك 300",300,IF(F1194&lt;14,IFERROR(VLOOKUP(SUBSTITUTE(SUBSTITUTE(H1194,"~","~~"),"*","~*"),إعدادات_الأنواع!$A$4:$D$40,3,FALSE()),0),IFERROR(VLOOKUP(SUBSTITUTE(SUBSTITUTE(H1194,"~","~~"),"*","~*"),إعدادات_الأنواع!$A$4:$D$40,4,FALSE()),0)))))</f>
        <v/>
      </c>
      <c r="M1194" s="47" t="str">
        <f>IF(OR(K1194="لم يدفع",B1194=""),"",IFERROR(VLOOKUP(SUBSTITUTE(SUBSTITUTE(H1194,"~","~~"),"*","~*"),إعدادات_الأنواع!$A$4:$E$40,5,FALSE()),0))</f>
        <v/>
      </c>
      <c r="N1194" s="47" t="str">
        <f>IF(OR(K1194="لم يدفع",K1194="تأمين فقط",K1194="اشتراك 300",B1194=""),"",IFERROR(VLOOKUP(SUBSTITUTE(SUBSTITUTE(H1194,"~","~~"),"*","~*"),إعدادات_الأنواع!$A$4:$F$40,6,FALSE()),0))</f>
        <v/>
      </c>
      <c r="O1194" s="55" t="str">
        <f t="shared" si="74"/>
        <v/>
      </c>
      <c r="P1194" s="48" t="str">
        <f t="shared" ca="1" si="75"/>
        <v/>
      </c>
      <c r="Q1194" s="52"/>
      <c r="R1194" s="49"/>
      <c r="S1194" s="50" t="str">
        <f>IF(B1194="","",COUNTA(التجديد!E1194:E1194))</f>
        <v/>
      </c>
      <c r="T1194" s="51" t="str">
        <f>IF(B1194="","",IFERROR(VLOOKUP(SUBSTITUTE(SUBSTITUTE(H1194,"~","~~"),"*","~*"),إعدادات_الأنواع!$A$4:$B$40,2,FALSE()),"?"))</f>
        <v/>
      </c>
    </row>
    <row r="1195" spans="1:20" ht="15" customHeight="1">
      <c r="A1195" s="20" t="str">
        <f>IF(B1195="","",IF(T1195="?","⚠️ نوع غير معرف",T1195&amp;TEXT(COUNTIFS($T$3:T1195,T1195),"000")))</f>
        <v/>
      </c>
      <c r="B1195" s="38"/>
      <c r="C1195" s="38"/>
      <c r="D1195" s="39"/>
      <c r="E1195" s="54"/>
      <c r="F1195" s="41" t="str">
        <f t="shared" ca="1" si="72"/>
        <v/>
      </c>
      <c r="G1195" s="42"/>
      <c r="H1195" s="37"/>
      <c r="I1195" s="43"/>
      <c r="J1195" s="44" t="str">
        <f t="shared" si="73"/>
        <v/>
      </c>
      <c r="K1195" s="45"/>
      <c r="L1195" s="46" t="str">
        <f>IF(OR(K1195="لم يدفع",B1195=""),"",IF(K1195="تأمين فقط",0,IF(K1195="اشتراك 300",300,IF(F1195&lt;14,IFERROR(VLOOKUP(SUBSTITUTE(SUBSTITUTE(H1195,"~","~~"),"*","~*"),إعدادات_الأنواع!$A$4:$D$40,3,FALSE()),0),IFERROR(VLOOKUP(SUBSTITUTE(SUBSTITUTE(H1195,"~","~~"),"*","~*"),إعدادات_الأنواع!$A$4:$D$40,4,FALSE()),0)))))</f>
        <v/>
      </c>
      <c r="M1195" s="47" t="str">
        <f>IF(OR(K1195="لم يدفع",B1195=""),"",IFERROR(VLOOKUP(SUBSTITUTE(SUBSTITUTE(H1195,"~","~~"),"*","~*"),إعدادات_الأنواع!$A$4:$E$40,5,FALSE()),0))</f>
        <v/>
      </c>
      <c r="N1195" s="47" t="str">
        <f>IF(OR(K1195="لم يدفع",K1195="تأمين فقط",K1195="اشتراك 300",B1195=""),"",IFERROR(VLOOKUP(SUBSTITUTE(SUBSTITUTE(H1195,"~","~~"),"*","~*"),إعدادات_الأنواع!$A$4:$F$40,6,FALSE()),0))</f>
        <v/>
      </c>
      <c r="O1195" s="55" t="str">
        <f t="shared" si="74"/>
        <v/>
      </c>
      <c r="P1195" s="48" t="str">
        <f t="shared" ca="1" si="75"/>
        <v/>
      </c>
      <c r="Q1195" s="52"/>
      <c r="R1195" s="49"/>
      <c r="S1195" s="50" t="str">
        <f>IF(B1195="","",COUNTA(التجديد!E1195:E1195))</f>
        <v/>
      </c>
      <c r="T1195" s="51" t="str">
        <f>IF(B1195="","",IFERROR(VLOOKUP(SUBSTITUTE(SUBSTITUTE(H1195,"~","~~"),"*","~*"),إعدادات_الأنواع!$A$4:$B$40,2,FALSE()),"?"))</f>
        <v/>
      </c>
    </row>
    <row r="1196" spans="1:20" ht="15" customHeight="1">
      <c r="A1196" s="20" t="str">
        <f>IF(B1196="","",IF(T1196="?","⚠️ نوع غير معرف",T1196&amp;TEXT(COUNTIFS($T$3:T1196,T1196),"000")))</f>
        <v/>
      </c>
      <c r="B1196" s="38"/>
      <c r="C1196" s="38"/>
      <c r="D1196" s="39"/>
      <c r="E1196" s="54"/>
      <c r="F1196" s="41" t="str">
        <f t="shared" ca="1" si="72"/>
        <v/>
      </c>
      <c r="G1196" s="42"/>
      <c r="H1196" s="37"/>
      <c r="I1196" s="43"/>
      <c r="J1196" s="44" t="str">
        <f t="shared" si="73"/>
        <v/>
      </c>
      <c r="K1196" s="45"/>
      <c r="L1196" s="46" t="str">
        <f>IF(OR(K1196="لم يدفع",B1196=""),"",IF(K1196="تأمين فقط",0,IF(K1196="اشتراك 300",300,IF(F1196&lt;14,IFERROR(VLOOKUP(SUBSTITUTE(SUBSTITUTE(H1196,"~","~~"),"*","~*"),إعدادات_الأنواع!$A$4:$D$40,3,FALSE()),0),IFERROR(VLOOKUP(SUBSTITUTE(SUBSTITUTE(H1196,"~","~~"),"*","~*"),إعدادات_الأنواع!$A$4:$D$40,4,FALSE()),0)))))</f>
        <v/>
      </c>
      <c r="M1196" s="47" t="str">
        <f>IF(OR(K1196="لم يدفع",B1196=""),"",IFERROR(VLOOKUP(SUBSTITUTE(SUBSTITUTE(H1196,"~","~~"),"*","~*"),إعدادات_الأنواع!$A$4:$E$40,5,FALSE()),0))</f>
        <v/>
      </c>
      <c r="N1196" s="47" t="str">
        <f>IF(OR(K1196="لم يدفع",K1196="تأمين فقط",K1196="اشتراك 300",B1196=""),"",IFERROR(VLOOKUP(SUBSTITUTE(SUBSTITUTE(H1196,"~","~~"),"*","~*"),إعدادات_الأنواع!$A$4:$F$40,6,FALSE()),0))</f>
        <v/>
      </c>
      <c r="O1196" s="55" t="str">
        <f t="shared" si="74"/>
        <v/>
      </c>
      <c r="P1196" s="48" t="str">
        <f t="shared" ca="1" si="75"/>
        <v/>
      </c>
      <c r="Q1196" s="52"/>
      <c r="R1196" s="49"/>
      <c r="S1196" s="50" t="str">
        <f>IF(B1196="","",COUNTA(التجديد!E1196:E1196))</f>
        <v/>
      </c>
      <c r="T1196" s="51" t="str">
        <f>IF(B1196="","",IFERROR(VLOOKUP(SUBSTITUTE(SUBSTITUTE(H1196,"~","~~"),"*","~*"),إعدادات_الأنواع!$A$4:$B$40,2,FALSE()),"?"))</f>
        <v/>
      </c>
    </row>
    <row r="1197" spans="1:20" ht="15" customHeight="1">
      <c r="A1197" s="20" t="str">
        <f>IF(B1197="","",IF(T1197="?","⚠️ نوع غير معرف",T1197&amp;TEXT(COUNTIFS($T$3:T1197,T1197),"000")))</f>
        <v/>
      </c>
      <c r="B1197" s="38"/>
      <c r="C1197" s="38"/>
      <c r="D1197" s="39"/>
      <c r="E1197" s="54"/>
      <c r="F1197" s="41" t="str">
        <f t="shared" ca="1" si="72"/>
        <v/>
      </c>
      <c r="G1197" s="42"/>
      <c r="H1197" s="37"/>
      <c r="I1197" s="43"/>
      <c r="J1197" s="44" t="str">
        <f t="shared" si="73"/>
        <v/>
      </c>
      <c r="K1197" s="45"/>
      <c r="L1197" s="46" t="str">
        <f>IF(OR(K1197="لم يدفع",B1197=""),"",IF(K1197="تأمين فقط",0,IF(K1197="اشتراك 300",300,IF(F1197&lt;14,IFERROR(VLOOKUP(SUBSTITUTE(SUBSTITUTE(H1197,"~","~~"),"*","~*"),إعدادات_الأنواع!$A$4:$D$40,3,FALSE()),0),IFERROR(VLOOKUP(SUBSTITUTE(SUBSTITUTE(H1197,"~","~~"),"*","~*"),إعدادات_الأنواع!$A$4:$D$40,4,FALSE()),0)))))</f>
        <v/>
      </c>
      <c r="M1197" s="47" t="str">
        <f>IF(OR(K1197="لم يدفع",B1197=""),"",IFERROR(VLOOKUP(SUBSTITUTE(SUBSTITUTE(H1197,"~","~~"),"*","~*"),إعدادات_الأنواع!$A$4:$E$40,5,FALSE()),0))</f>
        <v/>
      </c>
      <c r="N1197" s="47" t="str">
        <f>IF(OR(K1197="لم يدفع",K1197="تأمين فقط",K1197="اشتراك 300",B1197=""),"",IFERROR(VLOOKUP(SUBSTITUTE(SUBSTITUTE(H1197,"~","~~"),"*","~*"),إعدادات_الأنواع!$A$4:$F$40,6,FALSE()),0))</f>
        <v/>
      </c>
      <c r="O1197" s="55" t="str">
        <f t="shared" si="74"/>
        <v/>
      </c>
      <c r="P1197" s="48" t="str">
        <f t="shared" ca="1" si="75"/>
        <v/>
      </c>
      <c r="Q1197" s="52"/>
      <c r="R1197" s="49"/>
      <c r="S1197" s="50" t="str">
        <f>IF(B1197="","",COUNTA(التجديد!E1197:E1197))</f>
        <v/>
      </c>
      <c r="T1197" s="51" t="str">
        <f>IF(B1197="","",IFERROR(VLOOKUP(SUBSTITUTE(SUBSTITUTE(H1197,"~","~~"),"*","~*"),إعدادات_الأنواع!$A$4:$B$40,2,FALSE()),"?"))</f>
        <v/>
      </c>
    </row>
    <row r="1198" spans="1:20" ht="15" customHeight="1">
      <c r="A1198" s="20" t="str">
        <f>IF(B1198="","",IF(T1198="?","⚠️ نوع غير معرف",T1198&amp;TEXT(COUNTIFS($T$3:T1198,T1198),"000")))</f>
        <v/>
      </c>
      <c r="B1198" s="38"/>
      <c r="C1198" s="38"/>
      <c r="D1198" s="39"/>
      <c r="E1198" s="54"/>
      <c r="F1198" s="41" t="str">
        <f t="shared" ca="1" si="72"/>
        <v/>
      </c>
      <c r="G1198" s="42"/>
      <c r="H1198" s="37"/>
      <c r="I1198" s="43"/>
      <c r="J1198" s="44" t="str">
        <f t="shared" si="73"/>
        <v/>
      </c>
      <c r="K1198" s="45"/>
      <c r="L1198" s="46" t="str">
        <f>IF(OR(K1198="لم يدفع",B1198=""),"",IF(K1198="تأمين فقط",0,IF(K1198="اشتراك 300",300,IF(F1198&lt;14,IFERROR(VLOOKUP(SUBSTITUTE(SUBSTITUTE(H1198,"~","~~"),"*","~*"),إعدادات_الأنواع!$A$4:$D$40,3,FALSE()),0),IFERROR(VLOOKUP(SUBSTITUTE(SUBSTITUTE(H1198,"~","~~"),"*","~*"),إعدادات_الأنواع!$A$4:$D$40,4,FALSE()),0)))))</f>
        <v/>
      </c>
      <c r="M1198" s="47" t="str">
        <f>IF(OR(K1198="لم يدفع",B1198=""),"",IFERROR(VLOOKUP(SUBSTITUTE(SUBSTITUTE(H1198,"~","~~"),"*","~*"),إعدادات_الأنواع!$A$4:$E$40,5,FALSE()),0))</f>
        <v/>
      </c>
      <c r="N1198" s="47" t="str">
        <f>IF(OR(K1198="لم يدفع",K1198="تأمين فقط",K1198="اشتراك 300",B1198=""),"",IFERROR(VLOOKUP(SUBSTITUTE(SUBSTITUTE(H1198,"~","~~"),"*","~*"),إعدادات_الأنواع!$A$4:$F$40,6,FALSE()),0))</f>
        <v/>
      </c>
      <c r="O1198" s="55" t="str">
        <f t="shared" si="74"/>
        <v/>
      </c>
      <c r="P1198" s="48" t="str">
        <f t="shared" ca="1" si="75"/>
        <v/>
      </c>
      <c r="Q1198" s="52"/>
      <c r="R1198" s="49"/>
      <c r="S1198" s="50" t="str">
        <f>IF(B1198="","",COUNTA(التجديد!E1198:E1198))</f>
        <v/>
      </c>
      <c r="T1198" s="51" t="str">
        <f>IF(B1198="","",IFERROR(VLOOKUP(SUBSTITUTE(SUBSTITUTE(H1198,"~","~~"),"*","~*"),إعدادات_الأنواع!$A$4:$B$40,2,FALSE()),"?"))</f>
        <v/>
      </c>
    </row>
    <row r="1199" spans="1:20" ht="15" customHeight="1">
      <c r="A1199" s="20" t="str">
        <f>IF(B1199="","",IF(T1199="?","⚠️ نوع غير معرف",T1199&amp;TEXT(COUNTIFS($T$3:T1199,T1199),"000")))</f>
        <v/>
      </c>
      <c r="B1199" s="38"/>
      <c r="C1199" s="38"/>
      <c r="D1199" s="39"/>
      <c r="E1199" s="54"/>
      <c r="F1199" s="41" t="str">
        <f t="shared" ca="1" si="72"/>
        <v/>
      </c>
      <c r="G1199" s="42"/>
      <c r="H1199" s="37"/>
      <c r="I1199" s="43"/>
      <c r="J1199" s="44" t="str">
        <f t="shared" si="73"/>
        <v/>
      </c>
      <c r="K1199" s="45"/>
      <c r="L1199" s="46" t="str">
        <f>IF(OR(K1199="لم يدفع",B1199=""),"",IF(K1199="تأمين فقط",0,IF(K1199="اشتراك 300",300,IF(F1199&lt;14,IFERROR(VLOOKUP(SUBSTITUTE(SUBSTITUTE(H1199,"~","~~"),"*","~*"),إعدادات_الأنواع!$A$4:$D$40,3,FALSE()),0),IFERROR(VLOOKUP(SUBSTITUTE(SUBSTITUTE(H1199,"~","~~"),"*","~*"),إعدادات_الأنواع!$A$4:$D$40,4,FALSE()),0)))))</f>
        <v/>
      </c>
      <c r="M1199" s="47" t="str">
        <f>IF(OR(K1199="لم يدفع",B1199=""),"",IFERROR(VLOOKUP(SUBSTITUTE(SUBSTITUTE(H1199,"~","~~"),"*","~*"),إعدادات_الأنواع!$A$4:$E$40,5,FALSE()),0))</f>
        <v/>
      </c>
      <c r="N1199" s="47" t="str">
        <f>IF(OR(K1199="لم يدفع",K1199="تأمين فقط",K1199="اشتراك 300",B1199=""),"",IFERROR(VLOOKUP(SUBSTITUTE(SUBSTITUTE(H1199,"~","~~"),"*","~*"),إعدادات_الأنواع!$A$4:$F$40,6,FALSE()),0))</f>
        <v/>
      </c>
      <c r="O1199" s="55" t="str">
        <f t="shared" si="74"/>
        <v/>
      </c>
      <c r="P1199" s="48" t="str">
        <f t="shared" ca="1" si="75"/>
        <v/>
      </c>
      <c r="Q1199" s="52"/>
      <c r="R1199" s="49"/>
      <c r="S1199" s="50" t="str">
        <f>IF(B1199="","",COUNTA(التجديد!E1199:E1199))</f>
        <v/>
      </c>
      <c r="T1199" s="51" t="str">
        <f>IF(B1199="","",IFERROR(VLOOKUP(SUBSTITUTE(SUBSTITUTE(H1199,"~","~~"),"*","~*"),إعدادات_الأنواع!$A$4:$B$40,2,FALSE()),"?"))</f>
        <v/>
      </c>
    </row>
    <row r="1200" spans="1:20" ht="15" customHeight="1">
      <c r="A1200" s="20" t="str">
        <f>IF(B1200="","",IF(T1200="?","⚠️ نوع غير معرف",T1200&amp;TEXT(COUNTIFS($T$3:T1200,T1200),"000")))</f>
        <v/>
      </c>
      <c r="B1200" s="38"/>
      <c r="C1200" s="38"/>
      <c r="D1200" s="39"/>
      <c r="E1200" s="54"/>
      <c r="F1200" s="41" t="str">
        <f t="shared" ca="1" si="72"/>
        <v/>
      </c>
      <c r="G1200" s="42"/>
      <c r="H1200" s="37"/>
      <c r="I1200" s="43"/>
      <c r="J1200" s="44" t="str">
        <f t="shared" si="73"/>
        <v/>
      </c>
      <c r="K1200" s="45"/>
      <c r="L1200" s="46" t="str">
        <f>IF(OR(K1200="لم يدفع",B1200=""),"",IF(K1200="تأمين فقط",0,IF(K1200="اشتراك 300",300,IF(F1200&lt;14,IFERROR(VLOOKUP(SUBSTITUTE(SUBSTITUTE(H1200,"~","~~"),"*","~*"),إعدادات_الأنواع!$A$4:$D$40,3,FALSE()),0),IFERROR(VLOOKUP(SUBSTITUTE(SUBSTITUTE(H1200,"~","~~"),"*","~*"),إعدادات_الأنواع!$A$4:$D$40,4,FALSE()),0)))))</f>
        <v/>
      </c>
      <c r="M1200" s="47" t="str">
        <f>IF(OR(K1200="لم يدفع",B1200=""),"",IFERROR(VLOOKUP(SUBSTITUTE(SUBSTITUTE(H1200,"~","~~"),"*","~*"),إعدادات_الأنواع!$A$4:$E$40,5,FALSE()),0))</f>
        <v/>
      </c>
      <c r="N1200" s="47" t="str">
        <f>IF(OR(K1200="لم يدفع",K1200="تأمين فقط",K1200="اشتراك 300",B1200=""),"",IFERROR(VLOOKUP(SUBSTITUTE(SUBSTITUTE(H1200,"~","~~"),"*","~*"),إعدادات_الأنواع!$A$4:$F$40,6,FALSE()),0))</f>
        <v/>
      </c>
      <c r="O1200" s="55" t="str">
        <f t="shared" si="74"/>
        <v/>
      </c>
      <c r="P1200" s="48" t="str">
        <f t="shared" ca="1" si="75"/>
        <v/>
      </c>
      <c r="Q1200" s="52"/>
      <c r="R1200" s="49"/>
      <c r="S1200" s="50" t="str">
        <f>IF(B1200="","",COUNTA(التجديد!E1200:E1200))</f>
        <v/>
      </c>
      <c r="T1200" s="51" t="str">
        <f>IF(B1200="","",IFERROR(VLOOKUP(SUBSTITUTE(SUBSTITUTE(H1200,"~","~~"),"*","~*"),إعدادات_الأنواع!$A$4:$B$40,2,FALSE()),"?"))</f>
        <v/>
      </c>
    </row>
    <row r="1201" spans="1:20" ht="15" customHeight="1">
      <c r="A1201" s="20" t="str">
        <f>IF(B1201="","",IF(T1201="?","⚠️ نوع غير معرف",T1201&amp;TEXT(COUNTIFS($T$3:T1201,T1201),"000")))</f>
        <v/>
      </c>
      <c r="B1201" s="38"/>
      <c r="C1201" s="38"/>
      <c r="D1201" s="39"/>
      <c r="E1201" s="54"/>
      <c r="F1201" s="41" t="str">
        <f t="shared" ca="1" si="72"/>
        <v/>
      </c>
      <c r="G1201" s="42"/>
      <c r="H1201" s="37"/>
      <c r="I1201" s="43"/>
      <c r="J1201" s="44" t="str">
        <f t="shared" si="73"/>
        <v/>
      </c>
      <c r="K1201" s="45"/>
      <c r="L1201" s="46" t="str">
        <f>IF(OR(K1201="لم يدفع",B1201=""),"",IF(K1201="تأمين فقط",0,IF(K1201="اشتراك 300",300,IF(F1201&lt;14,IFERROR(VLOOKUP(SUBSTITUTE(SUBSTITUTE(H1201,"~","~~"),"*","~*"),إعدادات_الأنواع!$A$4:$D$40,3,FALSE()),0),IFERROR(VLOOKUP(SUBSTITUTE(SUBSTITUTE(H1201,"~","~~"),"*","~*"),إعدادات_الأنواع!$A$4:$D$40,4,FALSE()),0)))))</f>
        <v/>
      </c>
      <c r="M1201" s="47" t="str">
        <f>IF(OR(K1201="لم يدفع",B1201=""),"",IFERROR(VLOOKUP(SUBSTITUTE(SUBSTITUTE(H1201,"~","~~"),"*","~*"),إعدادات_الأنواع!$A$4:$E$40,5,FALSE()),0))</f>
        <v/>
      </c>
      <c r="N1201" s="47" t="str">
        <f>IF(OR(K1201="لم يدفع",K1201="تأمين فقط",K1201="اشتراك 300",B1201=""),"",IFERROR(VLOOKUP(SUBSTITUTE(SUBSTITUTE(H1201,"~","~~"),"*","~*"),إعدادات_الأنواع!$A$4:$F$40,6,FALSE()),0))</f>
        <v/>
      </c>
      <c r="O1201" s="55" t="str">
        <f t="shared" si="74"/>
        <v/>
      </c>
      <c r="P1201" s="48" t="str">
        <f t="shared" ca="1" si="75"/>
        <v/>
      </c>
      <c r="Q1201" s="52"/>
      <c r="R1201" s="49"/>
      <c r="S1201" s="50" t="str">
        <f>IF(B1201="","",COUNTA(التجديد!E1201:E1201))</f>
        <v/>
      </c>
      <c r="T1201" s="51" t="str">
        <f>IF(B1201="","",IFERROR(VLOOKUP(SUBSTITUTE(SUBSTITUTE(H1201,"~","~~"),"*","~*"),إعدادات_الأنواع!$A$4:$B$40,2,FALSE()),"?"))</f>
        <v/>
      </c>
    </row>
    <row r="1202" spans="1:20" ht="15" customHeight="1">
      <c r="A1202" s="20" t="str">
        <f>IF(B1202="","",IF(T1202="?","⚠️ نوع غير معرف",T1202&amp;TEXT(COUNTIFS($T$3:T1202,T1202),"000")))</f>
        <v/>
      </c>
      <c r="B1202" s="38"/>
      <c r="C1202" s="38"/>
      <c r="D1202" s="39"/>
      <c r="E1202" s="54"/>
      <c r="F1202" s="41" t="str">
        <f t="shared" ca="1" si="72"/>
        <v/>
      </c>
      <c r="G1202" s="42"/>
      <c r="H1202" s="37"/>
      <c r="I1202" s="43"/>
      <c r="J1202" s="44" t="str">
        <f t="shared" si="73"/>
        <v/>
      </c>
      <c r="K1202" s="45"/>
      <c r="L1202" s="46" t="str">
        <f>IF(OR(K1202="لم يدفع",B1202=""),"",IF(K1202="تأمين فقط",0,IF(K1202="اشتراك 300",300,IF(F1202&lt;14,IFERROR(VLOOKUP(SUBSTITUTE(SUBSTITUTE(H1202,"~","~~"),"*","~*"),إعدادات_الأنواع!$A$4:$D$40,3,FALSE()),0),IFERROR(VLOOKUP(SUBSTITUTE(SUBSTITUTE(H1202,"~","~~"),"*","~*"),إعدادات_الأنواع!$A$4:$D$40,4,FALSE()),0)))))</f>
        <v/>
      </c>
      <c r="M1202" s="47" t="str">
        <f>IF(OR(K1202="لم يدفع",B1202=""),"",IFERROR(VLOOKUP(SUBSTITUTE(SUBSTITUTE(H1202,"~","~~"),"*","~*"),إعدادات_الأنواع!$A$4:$E$40,5,FALSE()),0))</f>
        <v/>
      </c>
      <c r="N1202" s="47" t="str">
        <f>IF(OR(K1202="لم يدفع",K1202="تأمين فقط",K1202="اشتراك 300",B1202=""),"",IFERROR(VLOOKUP(SUBSTITUTE(SUBSTITUTE(H1202,"~","~~"),"*","~*"),إعدادات_الأنواع!$A$4:$F$40,6,FALSE()),0))</f>
        <v/>
      </c>
      <c r="O1202" s="55" t="str">
        <f t="shared" si="74"/>
        <v/>
      </c>
      <c r="P1202" s="48" t="str">
        <f t="shared" ca="1" si="75"/>
        <v/>
      </c>
      <c r="Q1202" s="52"/>
      <c r="R1202" s="49"/>
      <c r="S1202" s="50" t="str">
        <f>IF(B1202="","",COUNTA(التجديد!E1202:E1202))</f>
        <v/>
      </c>
      <c r="T1202" s="51" t="str">
        <f>IF(B1202="","",IFERROR(VLOOKUP(SUBSTITUTE(SUBSTITUTE(H1202,"~","~~"),"*","~*"),إعدادات_الأنواع!$A$4:$B$40,2,FALSE()),"?"))</f>
        <v/>
      </c>
    </row>
    <row r="1203" spans="1:20" ht="15" customHeight="1">
      <c r="A1203" s="20" t="str">
        <f>IF(B1203="","",IF(T1203="?","⚠️ نوع غير معرف",T1203&amp;TEXT(COUNTIFS($T$3:T1203,T1203),"000")))</f>
        <v/>
      </c>
      <c r="B1203" s="38"/>
      <c r="C1203" s="38"/>
      <c r="D1203" s="39"/>
      <c r="E1203" s="54"/>
      <c r="F1203" s="41" t="str">
        <f t="shared" ca="1" si="72"/>
        <v/>
      </c>
      <c r="G1203" s="42"/>
      <c r="H1203" s="37"/>
      <c r="I1203" s="43"/>
      <c r="J1203" s="44" t="str">
        <f t="shared" si="73"/>
        <v/>
      </c>
      <c r="K1203" s="45"/>
      <c r="L1203" s="46" t="str">
        <f>IF(OR(K1203="لم يدفع",B1203=""),"",IF(K1203="تأمين فقط",0,IF(K1203="اشتراك 300",300,IF(F1203&lt;14,IFERROR(VLOOKUP(SUBSTITUTE(SUBSTITUTE(H1203,"~","~~"),"*","~*"),إعدادات_الأنواع!$A$4:$D$40,3,FALSE()),0),IFERROR(VLOOKUP(SUBSTITUTE(SUBSTITUTE(H1203,"~","~~"),"*","~*"),إعدادات_الأنواع!$A$4:$D$40,4,FALSE()),0)))))</f>
        <v/>
      </c>
      <c r="M1203" s="47" t="str">
        <f>IF(OR(K1203="لم يدفع",B1203=""),"",IFERROR(VLOOKUP(SUBSTITUTE(SUBSTITUTE(H1203,"~","~~"),"*","~*"),إعدادات_الأنواع!$A$4:$E$40,5,FALSE()),0))</f>
        <v/>
      </c>
      <c r="N1203" s="47" t="str">
        <f>IF(OR(K1203="لم يدفع",K1203="تأمين فقط",K1203="اشتراك 300",B1203=""),"",IFERROR(VLOOKUP(SUBSTITUTE(SUBSTITUTE(H1203,"~","~~"),"*","~*"),إعدادات_الأنواع!$A$4:$F$40,6,FALSE()),0))</f>
        <v/>
      </c>
      <c r="O1203" s="55" t="str">
        <f t="shared" si="74"/>
        <v/>
      </c>
      <c r="P1203" s="48" t="str">
        <f t="shared" ca="1" si="75"/>
        <v/>
      </c>
      <c r="Q1203" s="52"/>
      <c r="R1203" s="49"/>
      <c r="S1203" s="50" t="str">
        <f>IF(B1203="","",COUNTA(التجديد!E1203:E1203))</f>
        <v/>
      </c>
      <c r="T1203" s="51" t="str">
        <f>IF(B1203="","",IFERROR(VLOOKUP(SUBSTITUTE(SUBSTITUTE(H1203,"~","~~"),"*","~*"),إعدادات_الأنواع!$A$4:$B$40,2,FALSE()),"?"))</f>
        <v/>
      </c>
    </row>
    <row r="1204" spans="1:20" ht="15" customHeight="1">
      <c r="A1204" s="20" t="str">
        <f>IF(B1204="","",IF(T1204="?","⚠️ نوع غير معرف",T1204&amp;TEXT(COUNTIFS($T$3:T1204,T1204),"000")))</f>
        <v/>
      </c>
      <c r="B1204" s="38"/>
      <c r="C1204" s="38"/>
      <c r="D1204" s="39"/>
      <c r="E1204" s="54"/>
      <c r="F1204" s="41" t="str">
        <f t="shared" ca="1" si="72"/>
        <v/>
      </c>
      <c r="G1204" s="42"/>
      <c r="H1204" s="37"/>
      <c r="I1204" s="43"/>
      <c r="J1204" s="44" t="str">
        <f t="shared" si="73"/>
        <v/>
      </c>
      <c r="K1204" s="45"/>
      <c r="L1204" s="46" t="str">
        <f>IF(OR(K1204="لم يدفع",B1204=""),"",IF(K1204="تأمين فقط",0,IF(K1204="اشتراك 300",300,IF(F1204&lt;14,IFERROR(VLOOKUP(SUBSTITUTE(SUBSTITUTE(H1204,"~","~~"),"*","~*"),إعدادات_الأنواع!$A$4:$D$40,3,FALSE()),0),IFERROR(VLOOKUP(SUBSTITUTE(SUBSTITUTE(H1204,"~","~~"),"*","~*"),إعدادات_الأنواع!$A$4:$D$40,4,FALSE()),0)))))</f>
        <v/>
      </c>
      <c r="M1204" s="47" t="str">
        <f>IF(OR(K1204="لم يدفع",B1204=""),"",IFERROR(VLOOKUP(SUBSTITUTE(SUBSTITUTE(H1204,"~","~~"),"*","~*"),إعدادات_الأنواع!$A$4:$E$40,5,FALSE()),0))</f>
        <v/>
      </c>
      <c r="N1204" s="47" t="str">
        <f>IF(OR(K1204="لم يدفع",K1204="تأمين فقط",K1204="اشتراك 300",B1204=""),"",IFERROR(VLOOKUP(SUBSTITUTE(SUBSTITUTE(H1204,"~","~~"),"*","~*"),إعدادات_الأنواع!$A$4:$F$40,6,FALSE()),0))</f>
        <v/>
      </c>
      <c r="O1204" s="55" t="str">
        <f t="shared" si="74"/>
        <v/>
      </c>
      <c r="P1204" s="48" t="str">
        <f t="shared" ca="1" si="75"/>
        <v/>
      </c>
      <c r="Q1204" s="52"/>
      <c r="R1204" s="49"/>
      <c r="S1204" s="50" t="str">
        <f>IF(B1204="","",COUNTA(التجديد!E1204:E1204))</f>
        <v/>
      </c>
      <c r="T1204" s="51" t="str">
        <f>IF(B1204="","",IFERROR(VLOOKUP(SUBSTITUTE(SUBSTITUTE(H1204,"~","~~"),"*","~*"),إعدادات_الأنواع!$A$4:$B$40,2,FALSE()),"?"))</f>
        <v/>
      </c>
    </row>
    <row r="1205" spans="1:20" ht="15" customHeight="1">
      <c r="A1205" s="20" t="str">
        <f>IF(B1205="","",IF(T1205="?","⚠️ نوع غير معرف",T1205&amp;TEXT(COUNTIFS($T$3:T1205,T1205),"000")))</f>
        <v/>
      </c>
      <c r="B1205" s="38"/>
      <c r="C1205" s="38"/>
      <c r="D1205" s="39"/>
      <c r="E1205" s="54"/>
      <c r="F1205" s="41" t="str">
        <f t="shared" ca="1" si="72"/>
        <v/>
      </c>
      <c r="G1205" s="42"/>
      <c r="H1205" s="37"/>
      <c r="I1205" s="43"/>
      <c r="J1205" s="44" t="str">
        <f t="shared" si="73"/>
        <v/>
      </c>
      <c r="K1205" s="45"/>
      <c r="L1205" s="46" t="str">
        <f>IF(OR(K1205="لم يدفع",B1205=""),"",IF(K1205="تأمين فقط",0,IF(K1205="اشتراك 300",300,IF(F1205&lt;14,IFERROR(VLOOKUP(SUBSTITUTE(SUBSTITUTE(H1205,"~","~~"),"*","~*"),إعدادات_الأنواع!$A$4:$D$40,3,FALSE()),0),IFERROR(VLOOKUP(SUBSTITUTE(SUBSTITUTE(H1205,"~","~~"),"*","~*"),إعدادات_الأنواع!$A$4:$D$40,4,FALSE()),0)))))</f>
        <v/>
      </c>
      <c r="M1205" s="47" t="str">
        <f>IF(OR(K1205="لم يدفع",B1205=""),"",IFERROR(VLOOKUP(SUBSTITUTE(SUBSTITUTE(H1205,"~","~~"),"*","~*"),إعدادات_الأنواع!$A$4:$E$40,5,FALSE()),0))</f>
        <v/>
      </c>
      <c r="N1205" s="47" t="str">
        <f>IF(OR(K1205="لم يدفع",K1205="تأمين فقط",K1205="اشتراك 300",B1205=""),"",IFERROR(VLOOKUP(SUBSTITUTE(SUBSTITUTE(H1205,"~","~~"),"*","~*"),إعدادات_الأنواع!$A$4:$F$40,6,FALSE()),0))</f>
        <v/>
      </c>
      <c r="O1205" s="55" t="str">
        <f t="shared" si="74"/>
        <v/>
      </c>
      <c r="P1205" s="48" t="str">
        <f t="shared" ca="1" si="75"/>
        <v/>
      </c>
      <c r="Q1205" s="52"/>
      <c r="R1205" s="49"/>
      <c r="S1205" s="50" t="str">
        <f>IF(B1205="","",COUNTA(التجديد!E1205:E1205))</f>
        <v/>
      </c>
      <c r="T1205" s="51" t="str">
        <f>IF(B1205="","",IFERROR(VLOOKUP(SUBSTITUTE(SUBSTITUTE(H1205,"~","~~"),"*","~*"),إعدادات_الأنواع!$A$4:$B$40,2,FALSE()),"?"))</f>
        <v/>
      </c>
    </row>
    <row r="1206" spans="1:20" ht="15" customHeight="1">
      <c r="A1206" s="20" t="str">
        <f>IF(B1206="","",IF(T1206="?","⚠️ نوع غير معرف",T1206&amp;TEXT(COUNTIFS($T$3:T1206,T1206),"000")))</f>
        <v/>
      </c>
      <c r="B1206" s="38"/>
      <c r="C1206" s="38"/>
      <c r="D1206" s="39"/>
      <c r="E1206" s="54"/>
      <c r="F1206" s="41" t="str">
        <f t="shared" ca="1" si="72"/>
        <v/>
      </c>
      <c r="G1206" s="42"/>
      <c r="H1206" s="37"/>
      <c r="I1206" s="43"/>
      <c r="J1206" s="44" t="str">
        <f t="shared" si="73"/>
        <v/>
      </c>
      <c r="K1206" s="45"/>
      <c r="L1206" s="46" t="str">
        <f>IF(OR(K1206="لم يدفع",B1206=""),"",IF(K1206="تأمين فقط",0,IF(K1206="اشتراك 300",300,IF(F1206&lt;14,IFERROR(VLOOKUP(SUBSTITUTE(SUBSTITUTE(H1206,"~","~~"),"*","~*"),إعدادات_الأنواع!$A$4:$D$40,3,FALSE()),0),IFERROR(VLOOKUP(SUBSTITUTE(SUBSTITUTE(H1206,"~","~~"),"*","~*"),إعدادات_الأنواع!$A$4:$D$40,4,FALSE()),0)))))</f>
        <v/>
      </c>
      <c r="M1206" s="47" t="str">
        <f>IF(OR(K1206="لم يدفع",B1206=""),"",IFERROR(VLOOKUP(SUBSTITUTE(SUBSTITUTE(H1206,"~","~~"),"*","~*"),إعدادات_الأنواع!$A$4:$E$40,5,FALSE()),0))</f>
        <v/>
      </c>
      <c r="N1206" s="47" t="str">
        <f>IF(OR(K1206="لم يدفع",K1206="تأمين فقط",K1206="اشتراك 300",B1206=""),"",IFERROR(VLOOKUP(SUBSTITUTE(SUBSTITUTE(H1206,"~","~~"),"*","~*"),إعدادات_الأنواع!$A$4:$F$40,6,FALSE()),0))</f>
        <v/>
      </c>
      <c r="O1206" s="55" t="str">
        <f t="shared" si="74"/>
        <v/>
      </c>
      <c r="P1206" s="48" t="str">
        <f t="shared" ca="1" si="75"/>
        <v/>
      </c>
      <c r="Q1206" s="52"/>
      <c r="R1206" s="49"/>
      <c r="S1206" s="50" t="str">
        <f>IF(B1206="","",COUNTA(التجديد!E1206:E1206))</f>
        <v/>
      </c>
      <c r="T1206" s="51" t="str">
        <f>IF(B1206="","",IFERROR(VLOOKUP(SUBSTITUTE(SUBSTITUTE(H1206,"~","~~"),"*","~*"),إعدادات_الأنواع!$A$4:$B$40,2,FALSE()),"?"))</f>
        <v/>
      </c>
    </row>
    <row r="1207" spans="1:20" ht="15" customHeight="1">
      <c r="A1207" s="20" t="str">
        <f>IF(B1207="","",IF(T1207="?","⚠️ نوع غير معرف",T1207&amp;TEXT(COUNTIFS($T$3:T1207,T1207),"000")))</f>
        <v/>
      </c>
      <c r="B1207" s="38"/>
      <c r="C1207" s="38"/>
      <c r="D1207" s="39"/>
      <c r="E1207" s="54"/>
      <c r="F1207" s="41" t="str">
        <f t="shared" ca="1" si="72"/>
        <v/>
      </c>
      <c r="G1207" s="42"/>
      <c r="H1207" s="37"/>
      <c r="I1207" s="43"/>
      <c r="J1207" s="44" t="str">
        <f t="shared" si="73"/>
        <v/>
      </c>
      <c r="K1207" s="45"/>
      <c r="L1207" s="46" t="str">
        <f>IF(OR(K1207="لم يدفع",B1207=""),"",IF(K1207="تأمين فقط",0,IF(K1207="اشتراك 300",300,IF(F1207&lt;14,IFERROR(VLOOKUP(SUBSTITUTE(SUBSTITUTE(H1207,"~","~~"),"*","~*"),إعدادات_الأنواع!$A$4:$D$40,3,FALSE()),0),IFERROR(VLOOKUP(SUBSTITUTE(SUBSTITUTE(H1207,"~","~~"),"*","~*"),إعدادات_الأنواع!$A$4:$D$40,4,FALSE()),0)))))</f>
        <v/>
      </c>
      <c r="M1207" s="47" t="str">
        <f>IF(OR(K1207="لم يدفع",B1207=""),"",IFERROR(VLOOKUP(SUBSTITUTE(SUBSTITUTE(H1207,"~","~~"),"*","~*"),إعدادات_الأنواع!$A$4:$E$40,5,FALSE()),0))</f>
        <v/>
      </c>
      <c r="N1207" s="47" t="str">
        <f>IF(OR(K1207="لم يدفع",K1207="تأمين فقط",K1207="اشتراك 300",B1207=""),"",IFERROR(VLOOKUP(SUBSTITUTE(SUBSTITUTE(H1207,"~","~~"),"*","~*"),إعدادات_الأنواع!$A$4:$F$40,6,FALSE()),0))</f>
        <v/>
      </c>
      <c r="O1207" s="55" t="str">
        <f t="shared" si="74"/>
        <v/>
      </c>
      <c r="P1207" s="48" t="str">
        <f t="shared" ca="1" si="75"/>
        <v/>
      </c>
      <c r="Q1207" s="52"/>
      <c r="R1207" s="49"/>
      <c r="S1207" s="50" t="str">
        <f>IF(B1207="","",COUNTA(التجديد!E1207:E1207))</f>
        <v/>
      </c>
      <c r="T1207" s="51" t="str">
        <f>IF(B1207="","",IFERROR(VLOOKUP(SUBSTITUTE(SUBSTITUTE(H1207,"~","~~"),"*","~*"),إعدادات_الأنواع!$A$4:$B$40,2,FALSE()),"?"))</f>
        <v/>
      </c>
    </row>
    <row r="1208" spans="1:20" ht="15" customHeight="1">
      <c r="A1208" s="20" t="str">
        <f>IF(B1208="","",IF(T1208="?","⚠️ نوع غير معرف",T1208&amp;TEXT(COUNTIFS($T$3:T1208,T1208),"000")))</f>
        <v/>
      </c>
      <c r="B1208" s="38"/>
      <c r="C1208" s="38"/>
      <c r="D1208" s="39"/>
      <c r="E1208" s="54"/>
      <c r="F1208" s="41" t="str">
        <f t="shared" ca="1" si="72"/>
        <v/>
      </c>
      <c r="G1208" s="42"/>
      <c r="H1208" s="37"/>
      <c r="I1208" s="43"/>
      <c r="J1208" s="44" t="str">
        <f t="shared" si="73"/>
        <v/>
      </c>
      <c r="K1208" s="45"/>
      <c r="L1208" s="46" t="str">
        <f>IF(OR(K1208="لم يدفع",B1208=""),"",IF(K1208="تأمين فقط",0,IF(K1208="اشتراك 300",300,IF(F1208&lt;14,IFERROR(VLOOKUP(SUBSTITUTE(SUBSTITUTE(H1208,"~","~~"),"*","~*"),إعدادات_الأنواع!$A$4:$D$40,3,FALSE()),0),IFERROR(VLOOKUP(SUBSTITUTE(SUBSTITUTE(H1208,"~","~~"),"*","~*"),إعدادات_الأنواع!$A$4:$D$40,4,FALSE()),0)))))</f>
        <v/>
      </c>
      <c r="M1208" s="47" t="str">
        <f>IF(OR(K1208="لم يدفع",B1208=""),"",IFERROR(VLOOKUP(SUBSTITUTE(SUBSTITUTE(H1208,"~","~~"),"*","~*"),إعدادات_الأنواع!$A$4:$E$40,5,FALSE()),0))</f>
        <v/>
      </c>
      <c r="N1208" s="47" t="str">
        <f>IF(OR(K1208="لم يدفع",K1208="تأمين فقط",K1208="اشتراك 300",B1208=""),"",IFERROR(VLOOKUP(SUBSTITUTE(SUBSTITUTE(H1208,"~","~~"),"*","~*"),إعدادات_الأنواع!$A$4:$F$40,6,FALSE()),0))</f>
        <v/>
      </c>
      <c r="O1208" s="55" t="str">
        <f t="shared" si="74"/>
        <v/>
      </c>
      <c r="P1208" s="48" t="str">
        <f t="shared" ca="1" si="75"/>
        <v/>
      </c>
      <c r="Q1208" s="52"/>
      <c r="R1208" s="49"/>
      <c r="S1208" s="50" t="str">
        <f>IF(B1208="","",COUNTA(التجديد!E1208:E1208))</f>
        <v/>
      </c>
      <c r="T1208" s="51" t="str">
        <f>IF(B1208="","",IFERROR(VLOOKUP(SUBSTITUTE(SUBSTITUTE(H1208,"~","~~"),"*","~*"),إعدادات_الأنواع!$A$4:$B$40,2,FALSE()),"?"))</f>
        <v/>
      </c>
    </row>
    <row r="1209" spans="1:20" ht="15" customHeight="1">
      <c r="A1209" s="20" t="str">
        <f>IF(B1209="","",IF(T1209="?","⚠️ نوع غير معرف",T1209&amp;TEXT(COUNTIFS($T$3:T1209,T1209),"000")))</f>
        <v/>
      </c>
      <c r="B1209" s="38"/>
      <c r="C1209" s="38"/>
      <c r="D1209" s="39"/>
      <c r="E1209" s="54"/>
      <c r="F1209" s="41" t="str">
        <f t="shared" ca="1" si="72"/>
        <v/>
      </c>
      <c r="G1209" s="42"/>
      <c r="H1209" s="37"/>
      <c r="I1209" s="43"/>
      <c r="J1209" s="44" t="str">
        <f t="shared" si="73"/>
        <v/>
      </c>
      <c r="K1209" s="45"/>
      <c r="L1209" s="46" t="str">
        <f>IF(OR(K1209="لم يدفع",B1209=""),"",IF(K1209="تأمين فقط",0,IF(K1209="اشتراك 300",300,IF(F1209&lt;14,IFERROR(VLOOKUP(SUBSTITUTE(SUBSTITUTE(H1209,"~","~~"),"*","~*"),إعدادات_الأنواع!$A$4:$D$40,3,FALSE()),0),IFERROR(VLOOKUP(SUBSTITUTE(SUBSTITUTE(H1209,"~","~~"),"*","~*"),إعدادات_الأنواع!$A$4:$D$40,4,FALSE()),0)))))</f>
        <v/>
      </c>
      <c r="M1209" s="47" t="str">
        <f>IF(OR(K1209="لم يدفع",B1209=""),"",IFERROR(VLOOKUP(SUBSTITUTE(SUBSTITUTE(H1209,"~","~~"),"*","~*"),إعدادات_الأنواع!$A$4:$E$40,5,FALSE()),0))</f>
        <v/>
      </c>
      <c r="N1209" s="47" t="str">
        <f>IF(OR(K1209="لم يدفع",K1209="تأمين فقط",K1209="اشتراك 300",B1209=""),"",IFERROR(VLOOKUP(SUBSTITUTE(SUBSTITUTE(H1209,"~","~~"),"*","~*"),إعدادات_الأنواع!$A$4:$F$40,6,FALSE()),0))</f>
        <v/>
      </c>
      <c r="O1209" s="55" t="str">
        <f t="shared" si="74"/>
        <v/>
      </c>
      <c r="P1209" s="48" t="str">
        <f t="shared" ca="1" si="75"/>
        <v/>
      </c>
      <c r="Q1209" s="52"/>
      <c r="R1209" s="49"/>
      <c r="S1209" s="50" t="str">
        <f>IF(B1209="","",COUNTA(التجديد!E1209:E1209))</f>
        <v/>
      </c>
      <c r="T1209" s="51" t="str">
        <f>IF(B1209="","",IFERROR(VLOOKUP(SUBSTITUTE(SUBSTITUTE(H1209,"~","~~"),"*","~*"),إعدادات_الأنواع!$A$4:$B$40,2,FALSE()),"?"))</f>
        <v/>
      </c>
    </row>
    <row r="1210" spans="1:20" ht="15" customHeight="1">
      <c r="A1210" s="20" t="str">
        <f>IF(B1210="","",IF(T1210="?","⚠️ نوع غير معرف",T1210&amp;TEXT(COUNTIFS($T$3:T1210,T1210),"000")))</f>
        <v/>
      </c>
      <c r="B1210" s="38"/>
      <c r="C1210" s="38"/>
      <c r="D1210" s="39"/>
      <c r="E1210" s="54"/>
      <c r="F1210" s="41" t="str">
        <f t="shared" ca="1" si="72"/>
        <v/>
      </c>
      <c r="G1210" s="42"/>
      <c r="H1210" s="37"/>
      <c r="I1210" s="43"/>
      <c r="J1210" s="44" t="str">
        <f t="shared" si="73"/>
        <v/>
      </c>
      <c r="K1210" s="45"/>
      <c r="L1210" s="46" t="str">
        <f>IF(OR(K1210="لم يدفع",B1210=""),"",IF(K1210="تأمين فقط",0,IF(K1210="اشتراك 300",300,IF(F1210&lt;14,IFERROR(VLOOKUP(SUBSTITUTE(SUBSTITUTE(H1210,"~","~~"),"*","~*"),إعدادات_الأنواع!$A$4:$D$40,3,FALSE()),0),IFERROR(VLOOKUP(SUBSTITUTE(SUBSTITUTE(H1210,"~","~~"),"*","~*"),إعدادات_الأنواع!$A$4:$D$40,4,FALSE()),0)))))</f>
        <v/>
      </c>
      <c r="M1210" s="47" t="str">
        <f>IF(OR(K1210="لم يدفع",B1210=""),"",IFERROR(VLOOKUP(SUBSTITUTE(SUBSTITUTE(H1210,"~","~~"),"*","~*"),إعدادات_الأنواع!$A$4:$E$40,5,FALSE()),0))</f>
        <v/>
      </c>
      <c r="N1210" s="47" t="str">
        <f>IF(OR(K1210="لم يدفع",K1210="تأمين فقط",K1210="اشتراك 300",B1210=""),"",IFERROR(VLOOKUP(SUBSTITUTE(SUBSTITUTE(H1210,"~","~~"),"*","~*"),إعدادات_الأنواع!$A$4:$F$40,6,FALSE()),0))</f>
        <v/>
      </c>
      <c r="O1210" s="55" t="str">
        <f t="shared" si="74"/>
        <v/>
      </c>
      <c r="P1210" s="48" t="str">
        <f t="shared" ca="1" si="75"/>
        <v/>
      </c>
      <c r="Q1210" s="52"/>
      <c r="R1210" s="49"/>
      <c r="S1210" s="50" t="str">
        <f>IF(B1210="","",COUNTA(التجديد!E1210:E1210))</f>
        <v/>
      </c>
      <c r="T1210" s="51" t="str">
        <f>IF(B1210="","",IFERROR(VLOOKUP(SUBSTITUTE(SUBSTITUTE(H1210,"~","~~"),"*","~*"),إعدادات_الأنواع!$A$4:$B$40,2,FALSE()),"?"))</f>
        <v/>
      </c>
    </row>
    <row r="1211" spans="1:20" ht="15" customHeight="1">
      <c r="A1211" s="20" t="str">
        <f>IF(B1211="","",IF(T1211="?","⚠️ نوع غير معرف",T1211&amp;TEXT(COUNTIFS($T$3:T1211,T1211),"000")))</f>
        <v/>
      </c>
      <c r="B1211" s="38"/>
      <c r="C1211" s="38"/>
      <c r="D1211" s="39"/>
      <c r="E1211" s="54"/>
      <c r="F1211" s="41" t="str">
        <f t="shared" ca="1" si="72"/>
        <v/>
      </c>
      <c r="G1211" s="42"/>
      <c r="H1211" s="37"/>
      <c r="I1211" s="43"/>
      <c r="J1211" s="44" t="str">
        <f t="shared" si="73"/>
        <v/>
      </c>
      <c r="K1211" s="45"/>
      <c r="L1211" s="46" t="str">
        <f>IF(OR(K1211="لم يدفع",B1211=""),"",IF(K1211="تأمين فقط",0,IF(K1211="اشتراك 300",300,IF(F1211&lt;14,IFERROR(VLOOKUP(SUBSTITUTE(SUBSTITUTE(H1211,"~","~~"),"*","~*"),إعدادات_الأنواع!$A$4:$D$40,3,FALSE()),0),IFERROR(VLOOKUP(SUBSTITUTE(SUBSTITUTE(H1211,"~","~~"),"*","~*"),إعدادات_الأنواع!$A$4:$D$40,4,FALSE()),0)))))</f>
        <v/>
      </c>
      <c r="M1211" s="47" t="str">
        <f>IF(OR(K1211="لم يدفع",B1211=""),"",IFERROR(VLOOKUP(SUBSTITUTE(SUBSTITUTE(H1211,"~","~~"),"*","~*"),إعدادات_الأنواع!$A$4:$E$40,5,FALSE()),0))</f>
        <v/>
      </c>
      <c r="N1211" s="47" t="str">
        <f>IF(OR(K1211="لم يدفع",K1211="تأمين فقط",K1211="اشتراك 300",B1211=""),"",IFERROR(VLOOKUP(SUBSTITUTE(SUBSTITUTE(H1211,"~","~~"),"*","~*"),إعدادات_الأنواع!$A$4:$F$40,6,FALSE()),0))</f>
        <v/>
      </c>
      <c r="O1211" s="55" t="str">
        <f t="shared" si="74"/>
        <v/>
      </c>
      <c r="P1211" s="48" t="str">
        <f t="shared" ca="1" si="75"/>
        <v/>
      </c>
      <c r="Q1211" s="52"/>
      <c r="R1211" s="49"/>
      <c r="S1211" s="50" t="str">
        <f>IF(B1211="","",COUNTA(التجديد!E1211:E1211))</f>
        <v/>
      </c>
      <c r="T1211" s="51" t="str">
        <f>IF(B1211="","",IFERROR(VLOOKUP(SUBSTITUTE(SUBSTITUTE(H1211,"~","~~"),"*","~*"),إعدادات_الأنواع!$A$4:$B$40,2,FALSE()),"?"))</f>
        <v/>
      </c>
    </row>
    <row r="1212" spans="1:20" ht="15" customHeight="1">
      <c r="A1212" s="20" t="str">
        <f>IF(B1212="","",IF(T1212="?","⚠️ نوع غير معرف",T1212&amp;TEXT(COUNTIFS($T$3:T1212,T1212),"000")))</f>
        <v/>
      </c>
      <c r="B1212" s="38"/>
      <c r="C1212" s="38"/>
      <c r="D1212" s="39"/>
      <c r="E1212" s="54"/>
      <c r="F1212" s="41" t="str">
        <f t="shared" ca="1" si="72"/>
        <v/>
      </c>
      <c r="G1212" s="42"/>
      <c r="H1212" s="37"/>
      <c r="I1212" s="43"/>
      <c r="J1212" s="44" t="str">
        <f t="shared" si="73"/>
        <v/>
      </c>
      <c r="K1212" s="45"/>
      <c r="L1212" s="46" t="str">
        <f>IF(OR(K1212="لم يدفع",B1212=""),"",IF(K1212="تأمين فقط",0,IF(K1212="اشتراك 300",300,IF(F1212&lt;14,IFERROR(VLOOKUP(SUBSTITUTE(SUBSTITUTE(H1212,"~","~~"),"*","~*"),إعدادات_الأنواع!$A$4:$D$40,3,FALSE()),0),IFERROR(VLOOKUP(SUBSTITUTE(SUBSTITUTE(H1212,"~","~~"),"*","~*"),إعدادات_الأنواع!$A$4:$D$40,4,FALSE()),0)))))</f>
        <v/>
      </c>
      <c r="M1212" s="47" t="str">
        <f>IF(OR(K1212="لم يدفع",B1212=""),"",IFERROR(VLOOKUP(SUBSTITUTE(SUBSTITUTE(H1212,"~","~~"),"*","~*"),إعدادات_الأنواع!$A$4:$E$40,5,FALSE()),0))</f>
        <v/>
      </c>
      <c r="N1212" s="47" t="str">
        <f>IF(OR(K1212="لم يدفع",K1212="تأمين فقط",K1212="اشتراك 300",B1212=""),"",IFERROR(VLOOKUP(SUBSTITUTE(SUBSTITUTE(H1212,"~","~~"),"*","~*"),إعدادات_الأنواع!$A$4:$F$40,6,FALSE()),0))</f>
        <v/>
      </c>
      <c r="O1212" s="55" t="str">
        <f t="shared" si="74"/>
        <v/>
      </c>
      <c r="P1212" s="48" t="str">
        <f t="shared" ca="1" si="75"/>
        <v/>
      </c>
      <c r="Q1212" s="52"/>
      <c r="R1212" s="49"/>
      <c r="S1212" s="50" t="str">
        <f>IF(B1212="","",COUNTA(التجديد!E1212:E1212))</f>
        <v/>
      </c>
      <c r="T1212" s="51" t="str">
        <f>IF(B1212="","",IFERROR(VLOOKUP(SUBSTITUTE(SUBSTITUTE(H1212,"~","~~"),"*","~*"),إعدادات_الأنواع!$A$4:$B$40,2,FALSE()),"?"))</f>
        <v/>
      </c>
    </row>
    <row r="1213" spans="1:20" ht="15" customHeight="1">
      <c r="A1213" s="20" t="str">
        <f>IF(B1213="","",IF(T1213="?","⚠️ نوع غير معرف",T1213&amp;TEXT(COUNTIFS($T$3:T1213,T1213),"000")))</f>
        <v/>
      </c>
      <c r="B1213" s="38"/>
      <c r="C1213" s="38"/>
      <c r="D1213" s="39"/>
      <c r="E1213" s="54"/>
      <c r="F1213" s="41" t="str">
        <f t="shared" ca="1" si="72"/>
        <v/>
      </c>
      <c r="G1213" s="42"/>
      <c r="H1213" s="37"/>
      <c r="I1213" s="43"/>
      <c r="J1213" s="44" t="str">
        <f t="shared" si="73"/>
        <v/>
      </c>
      <c r="K1213" s="45"/>
      <c r="L1213" s="46" t="str">
        <f>IF(OR(K1213="لم يدفع",B1213=""),"",IF(K1213="تأمين فقط",0,IF(K1213="اشتراك 300",300,IF(F1213&lt;14,IFERROR(VLOOKUP(SUBSTITUTE(SUBSTITUTE(H1213,"~","~~"),"*","~*"),إعدادات_الأنواع!$A$4:$D$40,3,FALSE()),0),IFERROR(VLOOKUP(SUBSTITUTE(SUBSTITUTE(H1213,"~","~~"),"*","~*"),إعدادات_الأنواع!$A$4:$D$40,4,FALSE()),0)))))</f>
        <v/>
      </c>
      <c r="M1213" s="47" t="str">
        <f>IF(OR(K1213="لم يدفع",B1213=""),"",IFERROR(VLOOKUP(SUBSTITUTE(SUBSTITUTE(H1213,"~","~~"),"*","~*"),إعدادات_الأنواع!$A$4:$E$40,5,FALSE()),0))</f>
        <v/>
      </c>
      <c r="N1213" s="47" t="str">
        <f>IF(OR(K1213="لم يدفع",K1213="تأمين فقط",K1213="اشتراك 300",B1213=""),"",IFERROR(VLOOKUP(SUBSTITUTE(SUBSTITUTE(H1213,"~","~~"),"*","~*"),إعدادات_الأنواع!$A$4:$F$40,6,FALSE()),0))</f>
        <v/>
      </c>
      <c r="O1213" s="55" t="str">
        <f t="shared" si="74"/>
        <v/>
      </c>
      <c r="P1213" s="48" t="str">
        <f t="shared" ca="1" si="75"/>
        <v/>
      </c>
      <c r="Q1213" s="52"/>
      <c r="R1213" s="49"/>
      <c r="S1213" s="50" t="str">
        <f>IF(B1213="","",COUNTA(التجديد!E1213:E1213))</f>
        <v/>
      </c>
      <c r="T1213" s="51" t="str">
        <f>IF(B1213="","",IFERROR(VLOOKUP(SUBSTITUTE(SUBSTITUTE(H1213,"~","~~"),"*","~*"),إعدادات_الأنواع!$A$4:$B$40,2,FALSE()),"?"))</f>
        <v/>
      </c>
    </row>
    <row r="1214" spans="1:20" ht="15" customHeight="1">
      <c r="A1214" s="20" t="str">
        <f>IF(B1214="","",IF(T1214="?","⚠️ نوع غير معرف",T1214&amp;TEXT(COUNTIFS($T$3:T1214,T1214),"000")))</f>
        <v/>
      </c>
      <c r="B1214" s="38"/>
      <c r="C1214" s="38"/>
      <c r="D1214" s="39"/>
      <c r="E1214" s="54"/>
      <c r="F1214" s="41" t="str">
        <f t="shared" ca="1" si="72"/>
        <v/>
      </c>
      <c r="G1214" s="42"/>
      <c r="H1214" s="37"/>
      <c r="I1214" s="43"/>
      <c r="J1214" s="44" t="str">
        <f t="shared" si="73"/>
        <v/>
      </c>
      <c r="K1214" s="45"/>
      <c r="L1214" s="46" t="str">
        <f>IF(OR(K1214="لم يدفع",B1214=""),"",IF(K1214="تأمين فقط",0,IF(K1214="اشتراك 300",300,IF(F1214&lt;14,IFERROR(VLOOKUP(SUBSTITUTE(SUBSTITUTE(H1214,"~","~~"),"*","~*"),إعدادات_الأنواع!$A$4:$D$40,3,FALSE()),0),IFERROR(VLOOKUP(SUBSTITUTE(SUBSTITUTE(H1214,"~","~~"),"*","~*"),إعدادات_الأنواع!$A$4:$D$40,4,FALSE()),0)))))</f>
        <v/>
      </c>
      <c r="M1214" s="47" t="str">
        <f>IF(OR(K1214="لم يدفع",B1214=""),"",IFERROR(VLOOKUP(SUBSTITUTE(SUBSTITUTE(H1214,"~","~~"),"*","~*"),إعدادات_الأنواع!$A$4:$E$40,5,FALSE()),0))</f>
        <v/>
      </c>
      <c r="N1214" s="47" t="str">
        <f>IF(OR(K1214="لم يدفع",K1214="تأمين فقط",K1214="اشتراك 300",B1214=""),"",IFERROR(VLOOKUP(SUBSTITUTE(SUBSTITUTE(H1214,"~","~~"),"*","~*"),إعدادات_الأنواع!$A$4:$F$40,6,FALSE()),0))</f>
        <v/>
      </c>
      <c r="O1214" s="55" t="str">
        <f t="shared" si="74"/>
        <v/>
      </c>
      <c r="P1214" s="48" t="str">
        <f t="shared" ca="1" si="75"/>
        <v/>
      </c>
      <c r="Q1214" s="52"/>
      <c r="R1214" s="49"/>
      <c r="S1214" s="50" t="str">
        <f>IF(B1214="","",COUNTA(التجديد!E1214:E1214))</f>
        <v/>
      </c>
      <c r="T1214" s="51" t="str">
        <f>IF(B1214="","",IFERROR(VLOOKUP(SUBSTITUTE(SUBSTITUTE(H1214,"~","~~"),"*","~*"),إعدادات_الأنواع!$A$4:$B$40,2,FALSE()),"?"))</f>
        <v/>
      </c>
    </row>
    <row r="1215" spans="1:20" ht="15" customHeight="1">
      <c r="A1215" s="20" t="str">
        <f>IF(B1215="","",IF(T1215="?","⚠️ نوع غير معرف",T1215&amp;TEXT(COUNTIFS($T$3:T1215,T1215),"000")))</f>
        <v/>
      </c>
      <c r="B1215" s="38"/>
      <c r="C1215" s="38"/>
      <c r="D1215" s="39"/>
      <c r="E1215" s="54"/>
      <c r="F1215" s="41" t="str">
        <f t="shared" ca="1" si="72"/>
        <v/>
      </c>
      <c r="G1215" s="42"/>
      <c r="H1215" s="37"/>
      <c r="I1215" s="43"/>
      <c r="J1215" s="44" t="str">
        <f t="shared" si="73"/>
        <v/>
      </c>
      <c r="K1215" s="45"/>
      <c r="L1215" s="46" t="str">
        <f>IF(OR(K1215="لم يدفع",B1215=""),"",IF(K1215="تأمين فقط",0,IF(K1215="اشتراك 300",300,IF(F1215&lt;14,IFERROR(VLOOKUP(SUBSTITUTE(SUBSTITUTE(H1215,"~","~~"),"*","~*"),إعدادات_الأنواع!$A$4:$D$40,3,FALSE()),0),IFERROR(VLOOKUP(SUBSTITUTE(SUBSTITUTE(H1215,"~","~~"),"*","~*"),إعدادات_الأنواع!$A$4:$D$40,4,FALSE()),0)))))</f>
        <v/>
      </c>
      <c r="M1215" s="47" t="str">
        <f>IF(OR(K1215="لم يدفع",B1215=""),"",IFERROR(VLOOKUP(SUBSTITUTE(SUBSTITUTE(H1215,"~","~~"),"*","~*"),إعدادات_الأنواع!$A$4:$E$40,5,FALSE()),0))</f>
        <v/>
      </c>
      <c r="N1215" s="47" t="str">
        <f>IF(OR(K1215="لم يدفع",K1215="تأمين فقط",K1215="اشتراك 300",B1215=""),"",IFERROR(VLOOKUP(SUBSTITUTE(SUBSTITUTE(H1215,"~","~~"),"*","~*"),إعدادات_الأنواع!$A$4:$F$40,6,FALSE()),0))</f>
        <v/>
      </c>
      <c r="O1215" s="55" t="str">
        <f t="shared" si="74"/>
        <v/>
      </c>
      <c r="P1215" s="48" t="str">
        <f t="shared" ca="1" si="75"/>
        <v/>
      </c>
      <c r="Q1215" s="52"/>
      <c r="R1215" s="49"/>
      <c r="S1215" s="50" t="str">
        <f>IF(B1215="","",COUNTA(التجديد!E1215:E1215))</f>
        <v/>
      </c>
      <c r="T1215" s="51" t="str">
        <f>IF(B1215="","",IFERROR(VLOOKUP(SUBSTITUTE(SUBSTITUTE(H1215,"~","~~"),"*","~*"),إعدادات_الأنواع!$A$4:$B$40,2,FALSE()),"?"))</f>
        <v/>
      </c>
    </row>
    <row r="1216" spans="1:20" ht="15" customHeight="1">
      <c r="A1216" s="20" t="str">
        <f>IF(B1216="","",IF(T1216="?","⚠️ نوع غير معرف",T1216&amp;TEXT(COUNTIFS($T$3:T1216,T1216),"000")))</f>
        <v/>
      </c>
      <c r="B1216" s="38"/>
      <c r="C1216" s="38"/>
      <c r="D1216" s="39"/>
      <c r="E1216" s="54"/>
      <c r="F1216" s="41" t="str">
        <f t="shared" ca="1" si="72"/>
        <v/>
      </c>
      <c r="G1216" s="42"/>
      <c r="H1216" s="37"/>
      <c r="I1216" s="43"/>
      <c r="J1216" s="44" t="str">
        <f t="shared" si="73"/>
        <v/>
      </c>
      <c r="K1216" s="45"/>
      <c r="L1216" s="46" t="str">
        <f>IF(OR(K1216="لم يدفع",B1216=""),"",IF(K1216="تأمين فقط",0,IF(K1216="اشتراك 300",300,IF(F1216&lt;14,IFERROR(VLOOKUP(SUBSTITUTE(SUBSTITUTE(H1216,"~","~~"),"*","~*"),إعدادات_الأنواع!$A$4:$D$40,3,FALSE()),0),IFERROR(VLOOKUP(SUBSTITUTE(SUBSTITUTE(H1216,"~","~~"),"*","~*"),إعدادات_الأنواع!$A$4:$D$40,4,FALSE()),0)))))</f>
        <v/>
      </c>
      <c r="M1216" s="47" t="str">
        <f>IF(OR(K1216="لم يدفع",B1216=""),"",IFERROR(VLOOKUP(SUBSTITUTE(SUBSTITUTE(H1216,"~","~~"),"*","~*"),إعدادات_الأنواع!$A$4:$E$40,5,FALSE()),0))</f>
        <v/>
      </c>
      <c r="N1216" s="47" t="str">
        <f>IF(OR(K1216="لم يدفع",K1216="تأمين فقط",K1216="اشتراك 300",B1216=""),"",IFERROR(VLOOKUP(SUBSTITUTE(SUBSTITUTE(H1216,"~","~~"),"*","~*"),إعدادات_الأنواع!$A$4:$F$40,6,FALSE()),0))</f>
        <v/>
      </c>
      <c r="O1216" s="55" t="str">
        <f t="shared" si="74"/>
        <v/>
      </c>
      <c r="P1216" s="48" t="str">
        <f t="shared" ca="1" si="75"/>
        <v/>
      </c>
      <c r="Q1216" s="52"/>
      <c r="R1216" s="49"/>
      <c r="S1216" s="50" t="str">
        <f>IF(B1216="","",COUNTA(التجديد!E1216:E1216))</f>
        <v/>
      </c>
      <c r="T1216" s="51" t="str">
        <f>IF(B1216="","",IFERROR(VLOOKUP(SUBSTITUTE(SUBSTITUTE(H1216,"~","~~"),"*","~*"),إعدادات_الأنواع!$A$4:$B$40,2,FALSE()),"?"))</f>
        <v/>
      </c>
    </row>
    <row r="1217" spans="1:20" ht="15" customHeight="1">
      <c r="A1217" s="20" t="str">
        <f>IF(B1217="","",IF(T1217="?","⚠️ نوع غير معرف",T1217&amp;TEXT(COUNTIFS($T$3:T1217,T1217),"000")))</f>
        <v/>
      </c>
      <c r="B1217" s="38"/>
      <c r="C1217" s="38"/>
      <c r="D1217" s="39"/>
      <c r="E1217" s="54"/>
      <c r="F1217" s="41" t="str">
        <f t="shared" ca="1" si="72"/>
        <v/>
      </c>
      <c r="G1217" s="42"/>
      <c r="H1217" s="37"/>
      <c r="I1217" s="43"/>
      <c r="J1217" s="44" t="str">
        <f t="shared" si="73"/>
        <v/>
      </c>
      <c r="K1217" s="45"/>
      <c r="L1217" s="46" t="str">
        <f>IF(OR(K1217="لم يدفع",B1217=""),"",IF(K1217="تأمين فقط",0,IF(K1217="اشتراك 300",300,IF(F1217&lt;14,IFERROR(VLOOKUP(SUBSTITUTE(SUBSTITUTE(H1217,"~","~~"),"*","~*"),إعدادات_الأنواع!$A$4:$D$40,3,FALSE()),0),IFERROR(VLOOKUP(SUBSTITUTE(SUBSTITUTE(H1217,"~","~~"),"*","~*"),إعدادات_الأنواع!$A$4:$D$40,4,FALSE()),0)))))</f>
        <v/>
      </c>
      <c r="M1217" s="47" t="str">
        <f>IF(OR(K1217="لم يدفع",B1217=""),"",IFERROR(VLOOKUP(SUBSTITUTE(SUBSTITUTE(H1217,"~","~~"),"*","~*"),إعدادات_الأنواع!$A$4:$E$40,5,FALSE()),0))</f>
        <v/>
      </c>
      <c r="N1217" s="47" t="str">
        <f>IF(OR(K1217="لم يدفع",K1217="تأمين فقط",K1217="اشتراك 300",B1217=""),"",IFERROR(VLOOKUP(SUBSTITUTE(SUBSTITUTE(H1217,"~","~~"),"*","~*"),إعدادات_الأنواع!$A$4:$F$40,6,FALSE()),0))</f>
        <v/>
      </c>
      <c r="O1217" s="55" t="str">
        <f t="shared" si="74"/>
        <v/>
      </c>
      <c r="P1217" s="48" t="str">
        <f t="shared" ca="1" si="75"/>
        <v/>
      </c>
      <c r="Q1217" s="52"/>
      <c r="R1217" s="49"/>
      <c r="S1217" s="50" t="str">
        <f>IF(B1217="","",COUNTA(التجديد!E1217:E1217))</f>
        <v/>
      </c>
      <c r="T1217" s="51" t="str">
        <f>IF(B1217="","",IFERROR(VLOOKUP(SUBSTITUTE(SUBSTITUTE(H1217,"~","~~"),"*","~*"),إعدادات_الأنواع!$A$4:$B$40,2,FALSE()),"?"))</f>
        <v/>
      </c>
    </row>
    <row r="1218" spans="1:20" ht="15" customHeight="1">
      <c r="A1218" s="20" t="str">
        <f>IF(B1218="","",IF(T1218="?","⚠️ نوع غير معرف",T1218&amp;TEXT(COUNTIFS($T$3:T1218,T1218),"000")))</f>
        <v/>
      </c>
      <c r="B1218" s="38"/>
      <c r="C1218" s="38"/>
      <c r="D1218" s="39"/>
      <c r="E1218" s="54"/>
      <c r="F1218" s="41" t="str">
        <f t="shared" ca="1" si="72"/>
        <v/>
      </c>
      <c r="G1218" s="42"/>
      <c r="H1218" s="37"/>
      <c r="I1218" s="43"/>
      <c r="J1218" s="44" t="str">
        <f t="shared" si="73"/>
        <v/>
      </c>
      <c r="K1218" s="45"/>
      <c r="L1218" s="46" t="str">
        <f>IF(OR(K1218="لم يدفع",B1218=""),"",IF(K1218="تأمين فقط",0,IF(K1218="اشتراك 300",300,IF(F1218&lt;14,IFERROR(VLOOKUP(SUBSTITUTE(SUBSTITUTE(H1218,"~","~~"),"*","~*"),إعدادات_الأنواع!$A$4:$D$40,3,FALSE()),0),IFERROR(VLOOKUP(SUBSTITUTE(SUBSTITUTE(H1218,"~","~~"),"*","~*"),إعدادات_الأنواع!$A$4:$D$40,4,FALSE()),0)))))</f>
        <v/>
      </c>
      <c r="M1218" s="47" t="str">
        <f>IF(OR(K1218="لم يدفع",B1218=""),"",IFERROR(VLOOKUP(SUBSTITUTE(SUBSTITUTE(H1218,"~","~~"),"*","~*"),إعدادات_الأنواع!$A$4:$E$40,5,FALSE()),0))</f>
        <v/>
      </c>
      <c r="N1218" s="47" t="str">
        <f>IF(OR(K1218="لم يدفع",K1218="تأمين فقط",K1218="اشتراك 300",B1218=""),"",IFERROR(VLOOKUP(SUBSTITUTE(SUBSTITUTE(H1218,"~","~~"),"*","~*"),إعدادات_الأنواع!$A$4:$F$40,6,FALSE()),0))</f>
        <v/>
      </c>
      <c r="O1218" s="55" t="str">
        <f t="shared" si="74"/>
        <v/>
      </c>
      <c r="P1218" s="48" t="str">
        <f t="shared" ca="1" si="75"/>
        <v/>
      </c>
      <c r="Q1218" s="52"/>
      <c r="R1218" s="49"/>
      <c r="S1218" s="50" t="str">
        <f>IF(B1218="","",COUNTA(التجديد!E1218:E1218))</f>
        <v/>
      </c>
      <c r="T1218" s="51" t="str">
        <f>IF(B1218="","",IFERROR(VLOOKUP(SUBSTITUTE(SUBSTITUTE(H1218,"~","~~"),"*","~*"),إعدادات_الأنواع!$A$4:$B$40,2,FALSE()),"?"))</f>
        <v/>
      </c>
    </row>
    <row r="1219" spans="1:20" ht="15" customHeight="1">
      <c r="A1219" s="20" t="str">
        <f>IF(B1219="","",IF(T1219="?","⚠️ نوع غير معرف",T1219&amp;TEXT(COUNTIFS($T$3:T1219,T1219),"000")))</f>
        <v/>
      </c>
      <c r="B1219" s="38"/>
      <c r="C1219" s="38"/>
      <c r="D1219" s="39"/>
      <c r="E1219" s="54"/>
      <c r="F1219" s="41" t="str">
        <f t="shared" ref="F1219:F1282" ca="1" si="76">IF(D1219="","",DATEDIF(D1219,TODAY(),"Y"))</f>
        <v/>
      </c>
      <c r="G1219" s="42"/>
      <c r="H1219" s="37"/>
      <c r="I1219" s="43"/>
      <c r="J1219" s="44" t="str">
        <f t="shared" ref="J1219:J1282" si="77">IF(I1219="","",I1219+30)</f>
        <v/>
      </c>
      <c r="K1219" s="45"/>
      <c r="L1219" s="46" t="str">
        <f>IF(OR(K1219="لم يدفع",B1219=""),"",IF(K1219="تأمين فقط",0,IF(K1219="اشتراك 300",300,IF(F1219&lt;14,IFERROR(VLOOKUP(SUBSTITUTE(SUBSTITUTE(H1219,"~","~~"),"*","~*"),إعدادات_الأنواع!$A$4:$D$40,3,FALSE()),0),IFERROR(VLOOKUP(SUBSTITUTE(SUBSTITUTE(H1219,"~","~~"),"*","~*"),إعدادات_الأنواع!$A$4:$D$40,4,FALSE()),0)))))</f>
        <v/>
      </c>
      <c r="M1219" s="47" t="str">
        <f>IF(OR(K1219="لم يدفع",B1219=""),"",IFERROR(VLOOKUP(SUBSTITUTE(SUBSTITUTE(H1219,"~","~~"),"*","~*"),إعدادات_الأنواع!$A$4:$E$40,5,FALSE()),0))</f>
        <v/>
      </c>
      <c r="N1219" s="47" t="str">
        <f>IF(OR(K1219="لم يدفع",K1219="تأمين فقط",K1219="اشتراك 300",B1219=""),"",IFERROR(VLOOKUP(SUBSTITUTE(SUBSTITUTE(H1219,"~","~~"),"*","~*"),إعدادات_الأنواع!$A$4:$F$40,6,FALSE()),0))</f>
        <v/>
      </c>
      <c r="O1219" s="55" t="str">
        <f t="shared" ref="O1219:O1282" si="78">IF(K1219="لم يدفع","",IF(L1219="","",IF(N1219="",L1219+M1219,L1219+M1219)))</f>
        <v/>
      </c>
      <c r="P1219" s="48" t="str">
        <f t="shared" ref="P1219:P1282" ca="1" si="79">IF(B1219="","",IF(K1219="لم يدفع","🔒 مجمدة",IF(J1219="","",IF(J1219&lt;TODAY(),"⛔ منتهي - يتطلب تجديد",IF(J1219-5&lt;=TODAY(),"⚠️ قريب الانتهاء","✅ ساري")))))</f>
        <v/>
      </c>
      <c r="Q1219" s="52"/>
      <c r="R1219" s="49"/>
      <c r="S1219" s="50" t="str">
        <f>IF(B1219="","",COUNTA(التجديد!E1219:E1219))</f>
        <v/>
      </c>
      <c r="T1219" s="51" t="str">
        <f>IF(B1219="","",IFERROR(VLOOKUP(SUBSTITUTE(SUBSTITUTE(H1219,"~","~~"),"*","~*"),إعدادات_الأنواع!$A$4:$B$40,2,FALSE()),"?"))</f>
        <v/>
      </c>
    </row>
    <row r="1220" spans="1:20" ht="15" customHeight="1">
      <c r="A1220" s="20" t="str">
        <f>IF(B1220="","",IF(T1220="?","⚠️ نوع غير معرف",T1220&amp;TEXT(COUNTIFS($T$3:T1220,T1220),"000")))</f>
        <v/>
      </c>
      <c r="B1220" s="38"/>
      <c r="C1220" s="38"/>
      <c r="D1220" s="39"/>
      <c r="E1220" s="54"/>
      <c r="F1220" s="41" t="str">
        <f t="shared" ca="1" si="76"/>
        <v/>
      </c>
      <c r="G1220" s="42"/>
      <c r="H1220" s="37"/>
      <c r="I1220" s="43"/>
      <c r="J1220" s="44" t="str">
        <f t="shared" si="77"/>
        <v/>
      </c>
      <c r="K1220" s="45"/>
      <c r="L1220" s="46" t="str">
        <f>IF(OR(K1220="لم يدفع",B1220=""),"",IF(K1220="تأمين فقط",0,IF(K1220="اشتراك 300",300,IF(F1220&lt;14,IFERROR(VLOOKUP(SUBSTITUTE(SUBSTITUTE(H1220,"~","~~"),"*","~*"),إعدادات_الأنواع!$A$4:$D$40,3,FALSE()),0),IFERROR(VLOOKUP(SUBSTITUTE(SUBSTITUTE(H1220,"~","~~"),"*","~*"),إعدادات_الأنواع!$A$4:$D$40,4,FALSE()),0)))))</f>
        <v/>
      </c>
      <c r="M1220" s="47" t="str">
        <f>IF(OR(K1220="لم يدفع",B1220=""),"",IFERROR(VLOOKUP(SUBSTITUTE(SUBSTITUTE(H1220,"~","~~"),"*","~*"),إعدادات_الأنواع!$A$4:$E$40,5,FALSE()),0))</f>
        <v/>
      </c>
      <c r="N1220" s="47" t="str">
        <f>IF(OR(K1220="لم يدفع",K1220="تأمين فقط",K1220="اشتراك 300",B1220=""),"",IFERROR(VLOOKUP(SUBSTITUTE(SUBSTITUTE(H1220,"~","~~"),"*","~*"),إعدادات_الأنواع!$A$4:$F$40,6,FALSE()),0))</f>
        <v/>
      </c>
      <c r="O1220" s="55" t="str">
        <f t="shared" si="78"/>
        <v/>
      </c>
      <c r="P1220" s="48" t="str">
        <f t="shared" ca="1" si="79"/>
        <v/>
      </c>
      <c r="Q1220" s="52"/>
      <c r="R1220" s="49"/>
      <c r="S1220" s="50" t="str">
        <f>IF(B1220="","",COUNTA(التجديد!E1220:E1220))</f>
        <v/>
      </c>
      <c r="T1220" s="51" t="str">
        <f>IF(B1220="","",IFERROR(VLOOKUP(SUBSTITUTE(SUBSTITUTE(H1220,"~","~~"),"*","~*"),إعدادات_الأنواع!$A$4:$B$40,2,FALSE()),"?"))</f>
        <v/>
      </c>
    </row>
    <row r="1221" spans="1:20" ht="15" customHeight="1">
      <c r="A1221" s="20" t="str">
        <f>IF(B1221="","",IF(T1221="?","⚠️ نوع غير معرف",T1221&amp;TEXT(COUNTIFS($T$3:T1221,T1221),"000")))</f>
        <v/>
      </c>
      <c r="B1221" s="38"/>
      <c r="C1221" s="38"/>
      <c r="D1221" s="39"/>
      <c r="E1221" s="54"/>
      <c r="F1221" s="41" t="str">
        <f t="shared" ca="1" si="76"/>
        <v/>
      </c>
      <c r="G1221" s="42"/>
      <c r="H1221" s="37"/>
      <c r="I1221" s="43"/>
      <c r="J1221" s="44" t="str">
        <f t="shared" si="77"/>
        <v/>
      </c>
      <c r="K1221" s="45"/>
      <c r="L1221" s="46" t="str">
        <f>IF(OR(K1221="لم يدفع",B1221=""),"",IF(K1221="تأمين فقط",0,IF(K1221="اشتراك 300",300,IF(F1221&lt;14,IFERROR(VLOOKUP(SUBSTITUTE(SUBSTITUTE(H1221,"~","~~"),"*","~*"),إعدادات_الأنواع!$A$4:$D$40,3,FALSE()),0),IFERROR(VLOOKUP(SUBSTITUTE(SUBSTITUTE(H1221,"~","~~"),"*","~*"),إعدادات_الأنواع!$A$4:$D$40,4,FALSE()),0)))))</f>
        <v/>
      </c>
      <c r="M1221" s="47" t="str">
        <f>IF(OR(K1221="لم يدفع",B1221=""),"",IFERROR(VLOOKUP(SUBSTITUTE(SUBSTITUTE(H1221,"~","~~"),"*","~*"),إعدادات_الأنواع!$A$4:$E$40,5,FALSE()),0))</f>
        <v/>
      </c>
      <c r="N1221" s="47" t="str">
        <f>IF(OR(K1221="لم يدفع",K1221="تأمين فقط",K1221="اشتراك 300",B1221=""),"",IFERROR(VLOOKUP(SUBSTITUTE(SUBSTITUTE(H1221,"~","~~"),"*","~*"),إعدادات_الأنواع!$A$4:$F$40,6,FALSE()),0))</f>
        <v/>
      </c>
      <c r="O1221" s="55" t="str">
        <f t="shared" si="78"/>
        <v/>
      </c>
      <c r="P1221" s="48" t="str">
        <f t="shared" ca="1" si="79"/>
        <v/>
      </c>
      <c r="Q1221" s="52"/>
      <c r="R1221" s="49"/>
      <c r="S1221" s="50" t="str">
        <f>IF(B1221="","",COUNTA(التجديد!E1221:E1221))</f>
        <v/>
      </c>
      <c r="T1221" s="51" t="str">
        <f>IF(B1221="","",IFERROR(VLOOKUP(SUBSTITUTE(SUBSTITUTE(H1221,"~","~~"),"*","~*"),إعدادات_الأنواع!$A$4:$B$40,2,FALSE()),"?"))</f>
        <v/>
      </c>
    </row>
    <row r="1222" spans="1:20" ht="15" customHeight="1">
      <c r="A1222" s="20" t="str">
        <f>IF(B1222="","",IF(T1222="?","⚠️ نوع غير معرف",T1222&amp;TEXT(COUNTIFS($T$3:T1222,T1222),"000")))</f>
        <v/>
      </c>
      <c r="B1222" s="38"/>
      <c r="C1222" s="38"/>
      <c r="D1222" s="39"/>
      <c r="E1222" s="54"/>
      <c r="F1222" s="41" t="str">
        <f t="shared" ca="1" si="76"/>
        <v/>
      </c>
      <c r="G1222" s="42"/>
      <c r="H1222" s="37"/>
      <c r="I1222" s="43"/>
      <c r="J1222" s="44" t="str">
        <f t="shared" si="77"/>
        <v/>
      </c>
      <c r="K1222" s="45"/>
      <c r="L1222" s="46" t="str">
        <f>IF(OR(K1222="لم يدفع",B1222=""),"",IF(K1222="تأمين فقط",0,IF(K1222="اشتراك 300",300,IF(F1222&lt;14,IFERROR(VLOOKUP(SUBSTITUTE(SUBSTITUTE(H1222,"~","~~"),"*","~*"),إعدادات_الأنواع!$A$4:$D$40,3,FALSE()),0),IFERROR(VLOOKUP(SUBSTITUTE(SUBSTITUTE(H1222,"~","~~"),"*","~*"),إعدادات_الأنواع!$A$4:$D$40,4,FALSE()),0)))))</f>
        <v/>
      </c>
      <c r="M1222" s="47" t="str">
        <f>IF(OR(K1222="لم يدفع",B1222=""),"",IFERROR(VLOOKUP(SUBSTITUTE(SUBSTITUTE(H1222,"~","~~"),"*","~*"),إعدادات_الأنواع!$A$4:$E$40,5,FALSE()),0))</f>
        <v/>
      </c>
      <c r="N1222" s="47" t="str">
        <f>IF(OR(K1222="لم يدفع",K1222="تأمين فقط",K1222="اشتراك 300",B1222=""),"",IFERROR(VLOOKUP(SUBSTITUTE(SUBSTITUTE(H1222,"~","~~"),"*","~*"),إعدادات_الأنواع!$A$4:$F$40,6,FALSE()),0))</f>
        <v/>
      </c>
      <c r="O1222" s="55" t="str">
        <f t="shared" si="78"/>
        <v/>
      </c>
      <c r="P1222" s="48" t="str">
        <f t="shared" ca="1" si="79"/>
        <v/>
      </c>
      <c r="Q1222" s="52"/>
      <c r="R1222" s="49"/>
      <c r="S1222" s="50" t="str">
        <f>IF(B1222="","",COUNTA(التجديد!E1222:E1222))</f>
        <v/>
      </c>
      <c r="T1222" s="51" t="str">
        <f>IF(B1222="","",IFERROR(VLOOKUP(SUBSTITUTE(SUBSTITUTE(H1222,"~","~~"),"*","~*"),إعدادات_الأنواع!$A$4:$B$40,2,FALSE()),"?"))</f>
        <v/>
      </c>
    </row>
    <row r="1223" spans="1:20" ht="15" customHeight="1">
      <c r="A1223" s="20" t="str">
        <f>IF(B1223="","",IF(T1223="?","⚠️ نوع غير معرف",T1223&amp;TEXT(COUNTIFS($T$3:T1223,T1223),"000")))</f>
        <v/>
      </c>
      <c r="B1223" s="38"/>
      <c r="C1223" s="38"/>
      <c r="D1223" s="39"/>
      <c r="E1223" s="54"/>
      <c r="F1223" s="41" t="str">
        <f t="shared" ca="1" si="76"/>
        <v/>
      </c>
      <c r="G1223" s="42"/>
      <c r="H1223" s="37"/>
      <c r="I1223" s="43"/>
      <c r="J1223" s="44" t="str">
        <f t="shared" si="77"/>
        <v/>
      </c>
      <c r="K1223" s="45"/>
      <c r="L1223" s="46" t="str">
        <f>IF(OR(K1223="لم يدفع",B1223=""),"",IF(K1223="تأمين فقط",0,IF(K1223="اشتراك 300",300,IF(F1223&lt;14,IFERROR(VLOOKUP(SUBSTITUTE(SUBSTITUTE(H1223,"~","~~"),"*","~*"),إعدادات_الأنواع!$A$4:$D$40,3,FALSE()),0),IFERROR(VLOOKUP(SUBSTITUTE(SUBSTITUTE(H1223,"~","~~"),"*","~*"),إعدادات_الأنواع!$A$4:$D$40,4,FALSE()),0)))))</f>
        <v/>
      </c>
      <c r="M1223" s="47" t="str">
        <f>IF(OR(K1223="لم يدفع",B1223=""),"",IFERROR(VLOOKUP(SUBSTITUTE(SUBSTITUTE(H1223,"~","~~"),"*","~*"),إعدادات_الأنواع!$A$4:$E$40,5,FALSE()),0))</f>
        <v/>
      </c>
      <c r="N1223" s="47" t="str">
        <f>IF(OR(K1223="لم يدفع",K1223="تأمين فقط",K1223="اشتراك 300",B1223=""),"",IFERROR(VLOOKUP(SUBSTITUTE(SUBSTITUTE(H1223,"~","~~"),"*","~*"),إعدادات_الأنواع!$A$4:$F$40,6,FALSE()),0))</f>
        <v/>
      </c>
      <c r="O1223" s="55" t="str">
        <f t="shared" si="78"/>
        <v/>
      </c>
      <c r="P1223" s="48" t="str">
        <f t="shared" ca="1" si="79"/>
        <v/>
      </c>
      <c r="Q1223" s="52"/>
      <c r="R1223" s="49"/>
      <c r="S1223" s="50" t="str">
        <f>IF(B1223="","",COUNTA(التجديد!E1223:E1223))</f>
        <v/>
      </c>
      <c r="T1223" s="51" t="str">
        <f>IF(B1223="","",IFERROR(VLOOKUP(SUBSTITUTE(SUBSTITUTE(H1223,"~","~~"),"*","~*"),إعدادات_الأنواع!$A$4:$B$40,2,FALSE()),"?"))</f>
        <v/>
      </c>
    </row>
    <row r="1224" spans="1:20" ht="15" customHeight="1">
      <c r="A1224" s="20" t="str">
        <f>IF(B1224="","",IF(T1224="?","⚠️ نوع غير معرف",T1224&amp;TEXT(COUNTIFS($T$3:T1224,T1224),"000")))</f>
        <v/>
      </c>
      <c r="B1224" s="38"/>
      <c r="C1224" s="38"/>
      <c r="D1224" s="39"/>
      <c r="E1224" s="54"/>
      <c r="F1224" s="41" t="str">
        <f t="shared" ca="1" si="76"/>
        <v/>
      </c>
      <c r="G1224" s="42"/>
      <c r="H1224" s="37"/>
      <c r="I1224" s="43"/>
      <c r="J1224" s="44" t="str">
        <f t="shared" si="77"/>
        <v/>
      </c>
      <c r="K1224" s="45"/>
      <c r="L1224" s="46" t="str">
        <f>IF(OR(K1224="لم يدفع",B1224=""),"",IF(K1224="تأمين فقط",0,IF(K1224="اشتراك 300",300,IF(F1224&lt;14,IFERROR(VLOOKUP(SUBSTITUTE(SUBSTITUTE(H1224,"~","~~"),"*","~*"),إعدادات_الأنواع!$A$4:$D$40,3,FALSE()),0),IFERROR(VLOOKUP(SUBSTITUTE(SUBSTITUTE(H1224,"~","~~"),"*","~*"),إعدادات_الأنواع!$A$4:$D$40,4,FALSE()),0)))))</f>
        <v/>
      </c>
      <c r="M1224" s="47" t="str">
        <f>IF(OR(K1224="لم يدفع",B1224=""),"",IFERROR(VLOOKUP(SUBSTITUTE(SUBSTITUTE(H1224,"~","~~"),"*","~*"),إعدادات_الأنواع!$A$4:$E$40,5,FALSE()),0))</f>
        <v/>
      </c>
      <c r="N1224" s="47" t="str">
        <f>IF(OR(K1224="لم يدفع",K1224="تأمين فقط",K1224="اشتراك 300",B1224=""),"",IFERROR(VLOOKUP(SUBSTITUTE(SUBSTITUTE(H1224,"~","~~"),"*","~*"),إعدادات_الأنواع!$A$4:$F$40,6,FALSE()),0))</f>
        <v/>
      </c>
      <c r="O1224" s="55" t="str">
        <f t="shared" si="78"/>
        <v/>
      </c>
      <c r="P1224" s="48" t="str">
        <f t="shared" ca="1" si="79"/>
        <v/>
      </c>
      <c r="Q1224" s="52"/>
      <c r="R1224" s="49"/>
      <c r="S1224" s="50" t="str">
        <f>IF(B1224="","",COUNTA(التجديد!E1224:E1224))</f>
        <v/>
      </c>
      <c r="T1224" s="51" t="str">
        <f>IF(B1224="","",IFERROR(VLOOKUP(SUBSTITUTE(SUBSTITUTE(H1224,"~","~~"),"*","~*"),إعدادات_الأنواع!$A$4:$B$40,2,FALSE()),"?"))</f>
        <v/>
      </c>
    </row>
    <row r="1225" spans="1:20" ht="15" customHeight="1">
      <c r="A1225" s="20" t="str">
        <f>IF(B1225="","",IF(T1225="?","⚠️ نوع غير معرف",T1225&amp;TEXT(COUNTIFS($T$3:T1225,T1225),"000")))</f>
        <v/>
      </c>
      <c r="B1225" s="38"/>
      <c r="C1225" s="38"/>
      <c r="D1225" s="39"/>
      <c r="E1225" s="54"/>
      <c r="F1225" s="41" t="str">
        <f t="shared" ca="1" si="76"/>
        <v/>
      </c>
      <c r="G1225" s="42"/>
      <c r="H1225" s="37"/>
      <c r="I1225" s="43"/>
      <c r="J1225" s="44" t="str">
        <f t="shared" si="77"/>
        <v/>
      </c>
      <c r="K1225" s="45"/>
      <c r="L1225" s="46" t="str">
        <f>IF(OR(K1225="لم يدفع",B1225=""),"",IF(K1225="تأمين فقط",0,IF(K1225="اشتراك 300",300,IF(F1225&lt;14,IFERROR(VLOOKUP(SUBSTITUTE(SUBSTITUTE(H1225,"~","~~"),"*","~*"),إعدادات_الأنواع!$A$4:$D$40,3,FALSE()),0),IFERROR(VLOOKUP(SUBSTITUTE(SUBSTITUTE(H1225,"~","~~"),"*","~*"),إعدادات_الأنواع!$A$4:$D$40,4,FALSE()),0)))))</f>
        <v/>
      </c>
      <c r="M1225" s="47" t="str">
        <f>IF(OR(K1225="لم يدفع",B1225=""),"",IFERROR(VLOOKUP(SUBSTITUTE(SUBSTITUTE(H1225,"~","~~"),"*","~*"),إعدادات_الأنواع!$A$4:$E$40,5,FALSE()),0))</f>
        <v/>
      </c>
      <c r="N1225" s="47" t="str">
        <f>IF(OR(K1225="لم يدفع",K1225="تأمين فقط",K1225="اشتراك 300",B1225=""),"",IFERROR(VLOOKUP(SUBSTITUTE(SUBSTITUTE(H1225,"~","~~"),"*","~*"),إعدادات_الأنواع!$A$4:$F$40,6,FALSE()),0))</f>
        <v/>
      </c>
      <c r="O1225" s="55" t="str">
        <f t="shared" si="78"/>
        <v/>
      </c>
      <c r="P1225" s="48" t="str">
        <f t="shared" ca="1" si="79"/>
        <v/>
      </c>
      <c r="Q1225" s="52"/>
      <c r="R1225" s="49"/>
      <c r="S1225" s="50" t="str">
        <f>IF(B1225="","",COUNTA(التجديد!E1225:E1225))</f>
        <v/>
      </c>
      <c r="T1225" s="51" t="str">
        <f>IF(B1225="","",IFERROR(VLOOKUP(SUBSTITUTE(SUBSTITUTE(H1225,"~","~~"),"*","~*"),إعدادات_الأنواع!$A$4:$B$40,2,FALSE()),"?"))</f>
        <v/>
      </c>
    </row>
    <row r="1226" spans="1:20" ht="15" customHeight="1">
      <c r="A1226" s="20" t="str">
        <f>IF(B1226="","",IF(T1226="?","⚠️ نوع غير معرف",T1226&amp;TEXT(COUNTIFS($T$3:T1226,T1226),"000")))</f>
        <v/>
      </c>
      <c r="B1226" s="38"/>
      <c r="C1226" s="38"/>
      <c r="D1226" s="39"/>
      <c r="E1226" s="54"/>
      <c r="F1226" s="41" t="str">
        <f t="shared" ca="1" si="76"/>
        <v/>
      </c>
      <c r="G1226" s="42"/>
      <c r="H1226" s="37"/>
      <c r="I1226" s="43"/>
      <c r="J1226" s="44" t="str">
        <f t="shared" si="77"/>
        <v/>
      </c>
      <c r="K1226" s="45"/>
      <c r="L1226" s="46" t="str">
        <f>IF(OR(K1226="لم يدفع",B1226=""),"",IF(K1226="تأمين فقط",0,IF(K1226="اشتراك 300",300,IF(F1226&lt;14,IFERROR(VLOOKUP(SUBSTITUTE(SUBSTITUTE(H1226,"~","~~"),"*","~*"),إعدادات_الأنواع!$A$4:$D$40,3,FALSE()),0),IFERROR(VLOOKUP(SUBSTITUTE(SUBSTITUTE(H1226,"~","~~"),"*","~*"),إعدادات_الأنواع!$A$4:$D$40,4,FALSE()),0)))))</f>
        <v/>
      </c>
      <c r="M1226" s="47" t="str">
        <f>IF(OR(K1226="لم يدفع",B1226=""),"",IFERROR(VLOOKUP(SUBSTITUTE(SUBSTITUTE(H1226,"~","~~"),"*","~*"),إعدادات_الأنواع!$A$4:$E$40,5,FALSE()),0))</f>
        <v/>
      </c>
      <c r="N1226" s="47" t="str">
        <f>IF(OR(K1226="لم يدفع",K1226="تأمين فقط",K1226="اشتراك 300",B1226=""),"",IFERROR(VLOOKUP(SUBSTITUTE(SUBSTITUTE(H1226,"~","~~"),"*","~*"),إعدادات_الأنواع!$A$4:$F$40,6,FALSE()),0))</f>
        <v/>
      </c>
      <c r="O1226" s="55" t="str">
        <f t="shared" si="78"/>
        <v/>
      </c>
      <c r="P1226" s="48" t="str">
        <f t="shared" ca="1" si="79"/>
        <v/>
      </c>
      <c r="Q1226" s="52"/>
      <c r="R1226" s="49"/>
      <c r="S1226" s="50" t="str">
        <f>IF(B1226="","",COUNTA(التجديد!E1226:E1226))</f>
        <v/>
      </c>
      <c r="T1226" s="51" t="str">
        <f>IF(B1226="","",IFERROR(VLOOKUP(SUBSTITUTE(SUBSTITUTE(H1226,"~","~~"),"*","~*"),إعدادات_الأنواع!$A$4:$B$40,2,FALSE()),"?"))</f>
        <v/>
      </c>
    </row>
    <row r="1227" spans="1:20" ht="15" customHeight="1">
      <c r="A1227" s="20" t="str">
        <f>IF(B1227="","",IF(T1227="?","⚠️ نوع غير معرف",T1227&amp;TEXT(COUNTIFS($T$3:T1227,T1227),"000")))</f>
        <v/>
      </c>
      <c r="B1227" s="38"/>
      <c r="C1227" s="38"/>
      <c r="D1227" s="39"/>
      <c r="E1227" s="54"/>
      <c r="F1227" s="41" t="str">
        <f t="shared" ca="1" si="76"/>
        <v/>
      </c>
      <c r="G1227" s="42"/>
      <c r="H1227" s="37"/>
      <c r="I1227" s="43"/>
      <c r="J1227" s="44" t="str">
        <f t="shared" si="77"/>
        <v/>
      </c>
      <c r="K1227" s="45"/>
      <c r="L1227" s="46" t="str">
        <f>IF(OR(K1227="لم يدفع",B1227=""),"",IF(K1227="تأمين فقط",0,IF(K1227="اشتراك 300",300,IF(F1227&lt;14,IFERROR(VLOOKUP(SUBSTITUTE(SUBSTITUTE(H1227,"~","~~"),"*","~*"),إعدادات_الأنواع!$A$4:$D$40,3,FALSE()),0),IFERROR(VLOOKUP(SUBSTITUTE(SUBSTITUTE(H1227,"~","~~"),"*","~*"),إعدادات_الأنواع!$A$4:$D$40,4,FALSE()),0)))))</f>
        <v/>
      </c>
      <c r="M1227" s="47" t="str">
        <f>IF(OR(K1227="لم يدفع",B1227=""),"",IFERROR(VLOOKUP(SUBSTITUTE(SUBSTITUTE(H1227,"~","~~"),"*","~*"),إعدادات_الأنواع!$A$4:$E$40,5,FALSE()),0))</f>
        <v/>
      </c>
      <c r="N1227" s="47" t="str">
        <f>IF(OR(K1227="لم يدفع",K1227="تأمين فقط",K1227="اشتراك 300",B1227=""),"",IFERROR(VLOOKUP(SUBSTITUTE(SUBSTITUTE(H1227,"~","~~"),"*","~*"),إعدادات_الأنواع!$A$4:$F$40,6,FALSE()),0))</f>
        <v/>
      </c>
      <c r="O1227" s="55" t="str">
        <f t="shared" si="78"/>
        <v/>
      </c>
      <c r="P1227" s="48" t="str">
        <f t="shared" ca="1" si="79"/>
        <v/>
      </c>
      <c r="Q1227" s="52"/>
      <c r="R1227" s="49"/>
      <c r="S1227" s="50" t="str">
        <f>IF(B1227="","",COUNTA(التجديد!E1227:E1227))</f>
        <v/>
      </c>
      <c r="T1227" s="51" t="str">
        <f>IF(B1227="","",IFERROR(VLOOKUP(SUBSTITUTE(SUBSTITUTE(H1227,"~","~~"),"*","~*"),إعدادات_الأنواع!$A$4:$B$40,2,FALSE()),"?"))</f>
        <v/>
      </c>
    </row>
    <row r="1228" spans="1:20" ht="15" customHeight="1">
      <c r="A1228" s="20" t="str">
        <f>IF(B1228="","",IF(T1228="?","⚠️ نوع غير معرف",T1228&amp;TEXT(COUNTIFS($T$3:T1228,T1228),"000")))</f>
        <v/>
      </c>
      <c r="B1228" s="38"/>
      <c r="C1228" s="38"/>
      <c r="D1228" s="39"/>
      <c r="E1228" s="54"/>
      <c r="F1228" s="41" t="str">
        <f t="shared" ca="1" si="76"/>
        <v/>
      </c>
      <c r="G1228" s="42"/>
      <c r="H1228" s="37"/>
      <c r="I1228" s="43"/>
      <c r="J1228" s="44" t="str">
        <f t="shared" si="77"/>
        <v/>
      </c>
      <c r="K1228" s="45"/>
      <c r="L1228" s="46" t="str">
        <f>IF(OR(K1228="لم يدفع",B1228=""),"",IF(K1228="تأمين فقط",0,IF(K1228="اشتراك 300",300,IF(F1228&lt;14,IFERROR(VLOOKUP(SUBSTITUTE(SUBSTITUTE(H1228,"~","~~"),"*","~*"),إعدادات_الأنواع!$A$4:$D$40,3,FALSE()),0),IFERROR(VLOOKUP(SUBSTITUTE(SUBSTITUTE(H1228,"~","~~"),"*","~*"),إعدادات_الأنواع!$A$4:$D$40,4,FALSE()),0)))))</f>
        <v/>
      </c>
      <c r="M1228" s="47" t="str">
        <f>IF(OR(K1228="لم يدفع",B1228=""),"",IFERROR(VLOOKUP(SUBSTITUTE(SUBSTITUTE(H1228,"~","~~"),"*","~*"),إعدادات_الأنواع!$A$4:$E$40,5,FALSE()),0))</f>
        <v/>
      </c>
      <c r="N1228" s="47" t="str">
        <f>IF(OR(K1228="لم يدفع",K1228="تأمين فقط",K1228="اشتراك 300",B1228=""),"",IFERROR(VLOOKUP(SUBSTITUTE(SUBSTITUTE(H1228,"~","~~"),"*","~*"),إعدادات_الأنواع!$A$4:$F$40,6,FALSE()),0))</f>
        <v/>
      </c>
      <c r="O1228" s="55" t="str">
        <f t="shared" si="78"/>
        <v/>
      </c>
      <c r="P1228" s="48" t="str">
        <f t="shared" ca="1" si="79"/>
        <v/>
      </c>
      <c r="Q1228" s="52"/>
      <c r="R1228" s="49"/>
      <c r="S1228" s="50" t="str">
        <f>IF(B1228="","",COUNTA(التجديد!E1228:E1228))</f>
        <v/>
      </c>
      <c r="T1228" s="51" t="str">
        <f>IF(B1228="","",IFERROR(VLOOKUP(SUBSTITUTE(SUBSTITUTE(H1228,"~","~~"),"*","~*"),إعدادات_الأنواع!$A$4:$B$40,2,FALSE()),"?"))</f>
        <v/>
      </c>
    </row>
    <row r="1229" spans="1:20" ht="15" customHeight="1">
      <c r="A1229" s="20" t="str">
        <f>IF(B1229="","",IF(T1229="?","⚠️ نوع غير معرف",T1229&amp;TEXT(COUNTIFS($T$3:T1229,T1229),"000")))</f>
        <v/>
      </c>
      <c r="B1229" s="38"/>
      <c r="C1229" s="38"/>
      <c r="D1229" s="39"/>
      <c r="E1229" s="54"/>
      <c r="F1229" s="41" t="str">
        <f t="shared" ca="1" si="76"/>
        <v/>
      </c>
      <c r="G1229" s="42"/>
      <c r="H1229" s="37"/>
      <c r="I1229" s="43"/>
      <c r="J1229" s="44" t="str">
        <f t="shared" si="77"/>
        <v/>
      </c>
      <c r="K1229" s="45"/>
      <c r="L1229" s="46" t="str">
        <f>IF(OR(K1229="لم يدفع",B1229=""),"",IF(K1229="تأمين فقط",0,IF(K1229="اشتراك 300",300,IF(F1229&lt;14,IFERROR(VLOOKUP(SUBSTITUTE(SUBSTITUTE(H1229,"~","~~"),"*","~*"),إعدادات_الأنواع!$A$4:$D$40,3,FALSE()),0),IFERROR(VLOOKUP(SUBSTITUTE(SUBSTITUTE(H1229,"~","~~"),"*","~*"),إعدادات_الأنواع!$A$4:$D$40,4,FALSE()),0)))))</f>
        <v/>
      </c>
      <c r="M1229" s="47" t="str">
        <f>IF(OR(K1229="لم يدفع",B1229=""),"",IFERROR(VLOOKUP(SUBSTITUTE(SUBSTITUTE(H1229,"~","~~"),"*","~*"),إعدادات_الأنواع!$A$4:$E$40,5,FALSE()),0))</f>
        <v/>
      </c>
      <c r="N1229" s="47" t="str">
        <f>IF(OR(K1229="لم يدفع",K1229="تأمين فقط",K1229="اشتراك 300",B1229=""),"",IFERROR(VLOOKUP(SUBSTITUTE(SUBSTITUTE(H1229,"~","~~"),"*","~*"),إعدادات_الأنواع!$A$4:$F$40,6,FALSE()),0))</f>
        <v/>
      </c>
      <c r="O1229" s="55" t="str">
        <f t="shared" si="78"/>
        <v/>
      </c>
      <c r="P1229" s="48" t="str">
        <f t="shared" ca="1" si="79"/>
        <v/>
      </c>
      <c r="Q1229" s="52"/>
      <c r="R1229" s="49"/>
      <c r="S1229" s="50" t="str">
        <f>IF(B1229="","",COUNTA(التجديد!E1229:E1229))</f>
        <v/>
      </c>
      <c r="T1229" s="51" t="str">
        <f>IF(B1229="","",IFERROR(VLOOKUP(SUBSTITUTE(SUBSTITUTE(H1229,"~","~~"),"*","~*"),إعدادات_الأنواع!$A$4:$B$40,2,FALSE()),"?"))</f>
        <v/>
      </c>
    </row>
    <row r="1230" spans="1:20" ht="15" customHeight="1">
      <c r="A1230" s="20" t="str">
        <f>IF(B1230="","",IF(T1230="?","⚠️ نوع غير معرف",T1230&amp;TEXT(COUNTIFS($T$3:T1230,T1230),"000")))</f>
        <v/>
      </c>
      <c r="B1230" s="38"/>
      <c r="C1230" s="38"/>
      <c r="D1230" s="39"/>
      <c r="E1230" s="54"/>
      <c r="F1230" s="41" t="str">
        <f t="shared" ca="1" si="76"/>
        <v/>
      </c>
      <c r="G1230" s="42"/>
      <c r="H1230" s="37"/>
      <c r="I1230" s="43"/>
      <c r="J1230" s="44" t="str">
        <f t="shared" si="77"/>
        <v/>
      </c>
      <c r="K1230" s="45"/>
      <c r="L1230" s="46" t="str">
        <f>IF(OR(K1230="لم يدفع",B1230=""),"",IF(K1230="تأمين فقط",0,IF(K1230="اشتراك 300",300,IF(F1230&lt;14,IFERROR(VLOOKUP(SUBSTITUTE(SUBSTITUTE(H1230,"~","~~"),"*","~*"),إعدادات_الأنواع!$A$4:$D$40,3,FALSE()),0),IFERROR(VLOOKUP(SUBSTITUTE(SUBSTITUTE(H1230,"~","~~"),"*","~*"),إعدادات_الأنواع!$A$4:$D$40,4,FALSE()),0)))))</f>
        <v/>
      </c>
      <c r="M1230" s="47" t="str">
        <f>IF(OR(K1230="لم يدفع",B1230=""),"",IFERROR(VLOOKUP(SUBSTITUTE(SUBSTITUTE(H1230,"~","~~"),"*","~*"),إعدادات_الأنواع!$A$4:$E$40,5,FALSE()),0))</f>
        <v/>
      </c>
      <c r="N1230" s="47" t="str">
        <f>IF(OR(K1230="لم يدفع",K1230="تأمين فقط",K1230="اشتراك 300",B1230=""),"",IFERROR(VLOOKUP(SUBSTITUTE(SUBSTITUTE(H1230,"~","~~"),"*","~*"),إعدادات_الأنواع!$A$4:$F$40,6,FALSE()),0))</f>
        <v/>
      </c>
      <c r="O1230" s="55" t="str">
        <f t="shared" si="78"/>
        <v/>
      </c>
      <c r="P1230" s="48" t="str">
        <f t="shared" ca="1" si="79"/>
        <v/>
      </c>
      <c r="Q1230" s="52"/>
      <c r="R1230" s="49"/>
      <c r="S1230" s="50" t="str">
        <f>IF(B1230="","",COUNTA(التجديد!E1230:E1230))</f>
        <v/>
      </c>
      <c r="T1230" s="51" t="str">
        <f>IF(B1230="","",IFERROR(VLOOKUP(SUBSTITUTE(SUBSTITUTE(H1230,"~","~~"),"*","~*"),إعدادات_الأنواع!$A$4:$B$40,2,FALSE()),"?"))</f>
        <v/>
      </c>
    </row>
    <row r="1231" spans="1:20" ht="15" customHeight="1">
      <c r="A1231" s="20" t="str">
        <f>IF(B1231="","",IF(T1231="?","⚠️ نوع غير معرف",T1231&amp;TEXT(COUNTIFS($T$3:T1231,T1231),"000")))</f>
        <v/>
      </c>
      <c r="B1231" s="38"/>
      <c r="C1231" s="38"/>
      <c r="D1231" s="39"/>
      <c r="E1231" s="54"/>
      <c r="F1231" s="41" t="str">
        <f t="shared" ca="1" si="76"/>
        <v/>
      </c>
      <c r="G1231" s="42"/>
      <c r="H1231" s="37"/>
      <c r="I1231" s="43"/>
      <c r="J1231" s="44" t="str">
        <f t="shared" si="77"/>
        <v/>
      </c>
      <c r="K1231" s="45"/>
      <c r="L1231" s="46" t="str">
        <f>IF(OR(K1231="لم يدفع",B1231=""),"",IF(K1231="تأمين فقط",0,IF(K1231="اشتراك 300",300,IF(F1231&lt;14,IFERROR(VLOOKUP(SUBSTITUTE(SUBSTITUTE(H1231,"~","~~"),"*","~*"),إعدادات_الأنواع!$A$4:$D$40,3,FALSE()),0),IFERROR(VLOOKUP(SUBSTITUTE(SUBSTITUTE(H1231,"~","~~"),"*","~*"),إعدادات_الأنواع!$A$4:$D$40,4,FALSE()),0)))))</f>
        <v/>
      </c>
      <c r="M1231" s="47" t="str">
        <f>IF(OR(K1231="لم يدفع",B1231=""),"",IFERROR(VLOOKUP(SUBSTITUTE(SUBSTITUTE(H1231,"~","~~"),"*","~*"),إعدادات_الأنواع!$A$4:$E$40,5,FALSE()),0))</f>
        <v/>
      </c>
      <c r="N1231" s="47" t="str">
        <f>IF(OR(K1231="لم يدفع",K1231="تأمين فقط",K1231="اشتراك 300",B1231=""),"",IFERROR(VLOOKUP(SUBSTITUTE(SUBSTITUTE(H1231,"~","~~"),"*","~*"),إعدادات_الأنواع!$A$4:$F$40,6,FALSE()),0))</f>
        <v/>
      </c>
      <c r="O1231" s="55" t="str">
        <f t="shared" si="78"/>
        <v/>
      </c>
      <c r="P1231" s="48" t="str">
        <f t="shared" ca="1" si="79"/>
        <v/>
      </c>
      <c r="Q1231" s="52"/>
      <c r="R1231" s="49"/>
      <c r="S1231" s="50" t="str">
        <f>IF(B1231="","",COUNTA(التجديد!E1231:E1231))</f>
        <v/>
      </c>
      <c r="T1231" s="51" t="str">
        <f>IF(B1231="","",IFERROR(VLOOKUP(SUBSTITUTE(SUBSTITUTE(H1231,"~","~~"),"*","~*"),إعدادات_الأنواع!$A$4:$B$40,2,FALSE()),"?"))</f>
        <v/>
      </c>
    </row>
    <row r="1232" spans="1:20" ht="15" customHeight="1">
      <c r="A1232" s="20" t="str">
        <f>IF(B1232="","",IF(T1232="?","⚠️ نوع غير معرف",T1232&amp;TEXT(COUNTIFS($T$3:T1232,T1232),"000")))</f>
        <v/>
      </c>
      <c r="B1232" s="38"/>
      <c r="C1232" s="38"/>
      <c r="D1232" s="39"/>
      <c r="E1232" s="54"/>
      <c r="F1232" s="41" t="str">
        <f t="shared" ca="1" si="76"/>
        <v/>
      </c>
      <c r="G1232" s="42"/>
      <c r="H1232" s="37"/>
      <c r="I1232" s="43"/>
      <c r="J1232" s="44" t="str">
        <f t="shared" si="77"/>
        <v/>
      </c>
      <c r="K1232" s="45"/>
      <c r="L1232" s="46" t="str">
        <f>IF(OR(K1232="لم يدفع",B1232=""),"",IF(K1232="تأمين فقط",0,IF(K1232="اشتراك 300",300,IF(F1232&lt;14,IFERROR(VLOOKUP(SUBSTITUTE(SUBSTITUTE(H1232,"~","~~"),"*","~*"),إعدادات_الأنواع!$A$4:$D$40,3,FALSE()),0),IFERROR(VLOOKUP(SUBSTITUTE(SUBSTITUTE(H1232,"~","~~"),"*","~*"),إعدادات_الأنواع!$A$4:$D$40,4,FALSE()),0)))))</f>
        <v/>
      </c>
      <c r="M1232" s="47" t="str">
        <f>IF(OR(K1232="لم يدفع",B1232=""),"",IFERROR(VLOOKUP(SUBSTITUTE(SUBSTITUTE(H1232,"~","~~"),"*","~*"),إعدادات_الأنواع!$A$4:$E$40,5,FALSE()),0))</f>
        <v/>
      </c>
      <c r="N1232" s="47" t="str">
        <f>IF(OR(K1232="لم يدفع",K1232="تأمين فقط",K1232="اشتراك 300",B1232=""),"",IFERROR(VLOOKUP(SUBSTITUTE(SUBSTITUTE(H1232,"~","~~"),"*","~*"),إعدادات_الأنواع!$A$4:$F$40,6,FALSE()),0))</f>
        <v/>
      </c>
      <c r="O1232" s="55" t="str">
        <f t="shared" si="78"/>
        <v/>
      </c>
      <c r="P1232" s="48" t="str">
        <f t="shared" ca="1" si="79"/>
        <v/>
      </c>
      <c r="Q1232" s="52"/>
      <c r="R1232" s="49"/>
      <c r="S1232" s="50" t="str">
        <f>IF(B1232="","",COUNTA(التجديد!E1232:E1232))</f>
        <v/>
      </c>
      <c r="T1232" s="51" t="str">
        <f>IF(B1232="","",IFERROR(VLOOKUP(SUBSTITUTE(SUBSTITUTE(H1232,"~","~~"),"*","~*"),إعدادات_الأنواع!$A$4:$B$40,2,FALSE()),"?"))</f>
        <v/>
      </c>
    </row>
    <row r="1233" spans="1:20" ht="15" customHeight="1">
      <c r="A1233" s="20" t="str">
        <f>IF(B1233="","",IF(T1233="?","⚠️ نوع غير معرف",T1233&amp;TEXT(COUNTIFS($T$3:T1233,T1233),"000")))</f>
        <v/>
      </c>
      <c r="B1233" s="38"/>
      <c r="C1233" s="38"/>
      <c r="D1233" s="39"/>
      <c r="E1233" s="54"/>
      <c r="F1233" s="41" t="str">
        <f t="shared" ca="1" si="76"/>
        <v/>
      </c>
      <c r="G1233" s="42"/>
      <c r="H1233" s="37"/>
      <c r="I1233" s="43"/>
      <c r="J1233" s="44" t="str">
        <f t="shared" si="77"/>
        <v/>
      </c>
      <c r="K1233" s="45"/>
      <c r="L1233" s="46" t="str">
        <f>IF(OR(K1233="لم يدفع",B1233=""),"",IF(K1233="تأمين فقط",0,IF(K1233="اشتراك 300",300,IF(F1233&lt;14,IFERROR(VLOOKUP(SUBSTITUTE(SUBSTITUTE(H1233,"~","~~"),"*","~*"),إعدادات_الأنواع!$A$4:$D$40,3,FALSE()),0),IFERROR(VLOOKUP(SUBSTITUTE(SUBSTITUTE(H1233,"~","~~"),"*","~*"),إعدادات_الأنواع!$A$4:$D$40,4,FALSE()),0)))))</f>
        <v/>
      </c>
      <c r="M1233" s="47" t="str">
        <f>IF(OR(K1233="لم يدفع",B1233=""),"",IFERROR(VLOOKUP(SUBSTITUTE(SUBSTITUTE(H1233,"~","~~"),"*","~*"),إعدادات_الأنواع!$A$4:$E$40,5,FALSE()),0))</f>
        <v/>
      </c>
      <c r="N1233" s="47" t="str">
        <f>IF(OR(K1233="لم يدفع",K1233="تأمين فقط",K1233="اشتراك 300",B1233=""),"",IFERROR(VLOOKUP(SUBSTITUTE(SUBSTITUTE(H1233,"~","~~"),"*","~*"),إعدادات_الأنواع!$A$4:$F$40,6,FALSE()),0))</f>
        <v/>
      </c>
      <c r="O1233" s="55" t="str">
        <f t="shared" si="78"/>
        <v/>
      </c>
      <c r="P1233" s="48" t="str">
        <f t="shared" ca="1" si="79"/>
        <v/>
      </c>
      <c r="Q1233" s="52"/>
      <c r="R1233" s="49"/>
      <c r="S1233" s="50" t="str">
        <f>IF(B1233="","",COUNTA(التجديد!E1233:E1233))</f>
        <v/>
      </c>
      <c r="T1233" s="51" t="str">
        <f>IF(B1233="","",IFERROR(VLOOKUP(SUBSTITUTE(SUBSTITUTE(H1233,"~","~~"),"*","~*"),إعدادات_الأنواع!$A$4:$B$40,2,FALSE()),"?"))</f>
        <v/>
      </c>
    </row>
    <row r="1234" spans="1:20" ht="15" customHeight="1">
      <c r="A1234" s="20" t="str">
        <f>IF(B1234="","",IF(T1234="?","⚠️ نوع غير معرف",T1234&amp;TEXT(COUNTIFS($T$3:T1234,T1234),"000")))</f>
        <v/>
      </c>
      <c r="B1234" s="38"/>
      <c r="C1234" s="38"/>
      <c r="D1234" s="39"/>
      <c r="E1234" s="54"/>
      <c r="F1234" s="41" t="str">
        <f t="shared" ca="1" si="76"/>
        <v/>
      </c>
      <c r="G1234" s="42"/>
      <c r="H1234" s="37"/>
      <c r="I1234" s="43"/>
      <c r="J1234" s="44" t="str">
        <f t="shared" si="77"/>
        <v/>
      </c>
      <c r="K1234" s="45"/>
      <c r="L1234" s="46" t="str">
        <f>IF(OR(K1234="لم يدفع",B1234=""),"",IF(K1234="تأمين فقط",0,IF(K1234="اشتراك 300",300,IF(F1234&lt;14,IFERROR(VLOOKUP(SUBSTITUTE(SUBSTITUTE(H1234,"~","~~"),"*","~*"),إعدادات_الأنواع!$A$4:$D$40,3,FALSE()),0),IFERROR(VLOOKUP(SUBSTITUTE(SUBSTITUTE(H1234,"~","~~"),"*","~*"),إعدادات_الأنواع!$A$4:$D$40,4,FALSE()),0)))))</f>
        <v/>
      </c>
      <c r="M1234" s="47" t="str">
        <f>IF(OR(K1234="لم يدفع",B1234=""),"",IFERROR(VLOOKUP(SUBSTITUTE(SUBSTITUTE(H1234,"~","~~"),"*","~*"),إعدادات_الأنواع!$A$4:$E$40,5,FALSE()),0))</f>
        <v/>
      </c>
      <c r="N1234" s="47" t="str">
        <f>IF(OR(K1234="لم يدفع",K1234="تأمين فقط",K1234="اشتراك 300",B1234=""),"",IFERROR(VLOOKUP(SUBSTITUTE(SUBSTITUTE(H1234,"~","~~"),"*","~*"),إعدادات_الأنواع!$A$4:$F$40,6,FALSE()),0))</f>
        <v/>
      </c>
      <c r="O1234" s="55" t="str">
        <f t="shared" si="78"/>
        <v/>
      </c>
      <c r="P1234" s="48" t="str">
        <f t="shared" ca="1" si="79"/>
        <v/>
      </c>
      <c r="Q1234" s="52"/>
      <c r="R1234" s="49"/>
      <c r="S1234" s="50" t="str">
        <f>IF(B1234="","",COUNTA(التجديد!E1234:E1234))</f>
        <v/>
      </c>
      <c r="T1234" s="51" t="str">
        <f>IF(B1234="","",IFERROR(VLOOKUP(SUBSTITUTE(SUBSTITUTE(H1234,"~","~~"),"*","~*"),إعدادات_الأنواع!$A$4:$B$40,2,FALSE()),"?"))</f>
        <v/>
      </c>
    </row>
    <row r="1235" spans="1:20" ht="15" customHeight="1">
      <c r="A1235" s="20" t="str">
        <f>IF(B1235="","",IF(T1235="?","⚠️ نوع غير معرف",T1235&amp;TEXT(COUNTIFS($T$3:T1235,T1235),"000")))</f>
        <v/>
      </c>
      <c r="B1235" s="38"/>
      <c r="C1235" s="38"/>
      <c r="D1235" s="39"/>
      <c r="E1235" s="54"/>
      <c r="F1235" s="41" t="str">
        <f t="shared" ca="1" si="76"/>
        <v/>
      </c>
      <c r="G1235" s="42"/>
      <c r="H1235" s="37"/>
      <c r="I1235" s="43"/>
      <c r="J1235" s="44" t="str">
        <f t="shared" si="77"/>
        <v/>
      </c>
      <c r="K1235" s="45"/>
      <c r="L1235" s="46" t="str">
        <f>IF(OR(K1235="لم يدفع",B1235=""),"",IF(K1235="تأمين فقط",0,IF(K1235="اشتراك 300",300,IF(F1235&lt;14,IFERROR(VLOOKUP(SUBSTITUTE(SUBSTITUTE(H1235,"~","~~"),"*","~*"),إعدادات_الأنواع!$A$4:$D$40,3,FALSE()),0),IFERROR(VLOOKUP(SUBSTITUTE(SUBSTITUTE(H1235,"~","~~"),"*","~*"),إعدادات_الأنواع!$A$4:$D$40,4,FALSE()),0)))))</f>
        <v/>
      </c>
      <c r="M1235" s="47" t="str">
        <f>IF(OR(K1235="لم يدفع",B1235=""),"",IFERROR(VLOOKUP(SUBSTITUTE(SUBSTITUTE(H1235,"~","~~"),"*","~*"),إعدادات_الأنواع!$A$4:$E$40,5,FALSE()),0))</f>
        <v/>
      </c>
      <c r="N1235" s="47" t="str">
        <f>IF(OR(K1235="لم يدفع",K1235="تأمين فقط",K1235="اشتراك 300",B1235=""),"",IFERROR(VLOOKUP(SUBSTITUTE(SUBSTITUTE(H1235,"~","~~"),"*","~*"),إعدادات_الأنواع!$A$4:$F$40,6,FALSE()),0))</f>
        <v/>
      </c>
      <c r="O1235" s="55" t="str">
        <f t="shared" si="78"/>
        <v/>
      </c>
      <c r="P1235" s="48" t="str">
        <f t="shared" ca="1" si="79"/>
        <v/>
      </c>
      <c r="Q1235" s="52"/>
      <c r="R1235" s="49"/>
      <c r="S1235" s="50" t="str">
        <f>IF(B1235="","",COUNTA(التجديد!E1235:E1235))</f>
        <v/>
      </c>
      <c r="T1235" s="51" t="str">
        <f>IF(B1235="","",IFERROR(VLOOKUP(SUBSTITUTE(SUBSTITUTE(H1235,"~","~~"),"*","~*"),إعدادات_الأنواع!$A$4:$B$40,2,FALSE()),"?"))</f>
        <v/>
      </c>
    </row>
    <row r="1236" spans="1:20" ht="15" customHeight="1">
      <c r="A1236" s="20" t="str">
        <f>IF(B1236="","",IF(T1236="?","⚠️ نوع غير معرف",T1236&amp;TEXT(COUNTIFS($T$3:T1236,T1236),"000")))</f>
        <v/>
      </c>
      <c r="B1236" s="38"/>
      <c r="C1236" s="38"/>
      <c r="D1236" s="39"/>
      <c r="E1236" s="54"/>
      <c r="F1236" s="41" t="str">
        <f t="shared" ca="1" si="76"/>
        <v/>
      </c>
      <c r="G1236" s="42"/>
      <c r="H1236" s="37"/>
      <c r="I1236" s="43"/>
      <c r="J1236" s="44" t="str">
        <f t="shared" si="77"/>
        <v/>
      </c>
      <c r="K1236" s="45"/>
      <c r="L1236" s="46" t="str">
        <f>IF(OR(K1236="لم يدفع",B1236=""),"",IF(K1236="تأمين فقط",0,IF(K1236="اشتراك 300",300,IF(F1236&lt;14,IFERROR(VLOOKUP(SUBSTITUTE(SUBSTITUTE(H1236,"~","~~"),"*","~*"),إعدادات_الأنواع!$A$4:$D$40,3,FALSE()),0),IFERROR(VLOOKUP(SUBSTITUTE(SUBSTITUTE(H1236,"~","~~"),"*","~*"),إعدادات_الأنواع!$A$4:$D$40,4,FALSE()),0)))))</f>
        <v/>
      </c>
      <c r="M1236" s="47" t="str">
        <f>IF(OR(K1236="لم يدفع",B1236=""),"",IFERROR(VLOOKUP(SUBSTITUTE(SUBSTITUTE(H1236,"~","~~"),"*","~*"),إعدادات_الأنواع!$A$4:$E$40,5,FALSE()),0))</f>
        <v/>
      </c>
      <c r="N1236" s="47" t="str">
        <f>IF(OR(K1236="لم يدفع",K1236="تأمين فقط",K1236="اشتراك 300",B1236=""),"",IFERROR(VLOOKUP(SUBSTITUTE(SUBSTITUTE(H1236,"~","~~"),"*","~*"),إعدادات_الأنواع!$A$4:$F$40,6,FALSE()),0))</f>
        <v/>
      </c>
      <c r="O1236" s="55" t="str">
        <f t="shared" si="78"/>
        <v/>
      </c>
      <c r="P1236" s="48" t="str">
        <f t="shared" ca="1" si="79"/>
        <v/>
      </c>
      <c r="Q1236" s="52"/>
      <c r="R1236" s="49"/>
      <c r="S1236" s="50" t="str">
        <f>IF(B1236="","",COUNTA(التجديد!E1236:E1236))</f>
        <v/>
      </c>
      <c r="T1236" s="51" t="str">
        <f>IF(B1236="","",IFERROR(VLOOKUP(SUBSTITUTE(SUBSTITUTE(H1236,"~","~~"),"*","~*"),إعدادات_الأنواع!$A$4:$B$40,2,FALSE()),"?"))</f>
        <v/>
      </c>
    </row>
    <row r="1237" spans="1:20" ht="15" customHeight="1">
      <c r="A1237" s="20" t="str">
        <f>IF(B1237="","",IF(T1237="?","⚠️ نوع غير معرف",T1237&amp;TEXT(COUNTIFS($T$3:T1237,T1237),"000")))</f>
        <v/>
      </c>
      <c r="B1237" s="38"/>
      <c r="C1237" s="38"/>
      <c r="D1237" s="39"/>
      <c r="E1237" s="54"/>
      <c r="F1237" s="41" t="str">
        <f t="shared" ca="1" si="76"/>
        <v/>
      </c>
      <c r="G1237" s="42"/>
      <c r="H1237" s="37"/>
      <c r="I1237" s="43"/>
      <c r="J1237" s="44" t="str">
        <f t="shared" si="77"/>
        <v/>
      </c>
      <c r="K1237" s="45"/>
      <c r="L1237" s="46" t="str">
        <f>IF(OR(K1237="لم يدفع",B1237=""),"",IF(K1237="تأمين فقط",0,IF(K1237="اشتراك 300",300,IF(F1237&lt;14,IFERROR(VLOOKUP(SUBSTITUTE(SUBSTITUTE(H1237,"~","~~"),"*","~*"),إعدادات_الأنواع!$A$4:$D$40,3,FALSE()),0),IFERROR(VLOOKUP(SUBSTITUTE(SUBSTITUTE(H1237,"~","~~"),"*","~*"),إعدادات_الأنواع!$A$4:$D$40,4,FALSE()),0)))))</f>
        <v/>
      </c>
      <c r="M1237" s="47" t="str">
        <f>IF(OR(K1237="لم يدفع",B1237=""),"",IFERROR(VLOOKUP(SUBSTITUTE(SUBSTITUTE(H1237,"~","~~"),"*","~*"),إعدادات_الأنواع!$A$4:$E$40,5,FALSE()),0))</f>
        <v/>
      </c>
      <c r="N1237" s="47" t="str">
        <f>IF(OR(K1237="لم يدفع",K1237="تأمين فقط",K1237="اشتراك 300",B1237=""),"",IFERROR(VLOOKUP(SUBSTITUTE(SUBSTITUTE(H1237,"~","~~"),"*","~*"),إعدادات_الأنواع!$A$4:$F$40,6,FALSE()),0))</f>
        <v/>
      </c>
      <c r="O1237" s="55" t="str">
        <f t="shared" si="78"/>
        <v/>
      </c>
      <c r="P1237" s="48" t="str">
        <f t="shared" ca="1" si="79"/>
        <v/>
      </c>
      <c r="Q1237" s="52"/>
      <c r="R1237" s="49"/>
      <c r="S1237" s="50" t="str">
        <f>IF(B1237="","",COUNTA(التجديد!E1237:E1237))</f>
        <v/>
      </c>
      <c r="T1237" s="51" t="str">
        <f>IF(B1237="","",IFERROR(VLOOKUP(SUBSTITUTE(SUBSTITUTE(H1237,"~","~~"),"*","~*"),إعدادات_الأنواع!$A$4:$B$40,2,FALSE()),"?"))</f>
        <v/>
      </c>
    </row>
    <row r="1238" spans="1:20" ht="15" customHeight="1">
      <c r="A1238" s="20" t="str">
        <f>IF(B1238="","",IF(T1238="?","⚠️ نوع غير معرف",T1238&amp;TEXT(COUNTIFS($T$3:T1238,T1238),"000")))</f>
        <v/>
      </c>
      <c r="B1238" s="38"/>
      <c r="C1238" s="38"/>
      <c r="D1238" s="39"/>
      <c r="E1238" s="54"/>
      <c r="F1238" s="41" t="str">
        <f t="shared" ca="1" si="76"/>
        <v/>
      </c>
      <c r="G1238" s="42"/>
      <c r="H1238" s="37"/>
      <c r="I1238" s="43"/>
      <c r="J1238" s="44" t="str">
        <f t="shared" si="77"/>
        <v/>
      </c>
      <c r="K1238" s="45"/>
      <c r="L1238" s="46" t="str">
        <f>IF(OR(K1238="لم يدفع",B1238=""),"",IF(K1238="تأمين فقط",0,IF(K1238="اشتراك 300",300,IF(F1238&lt;14,IFERROR(VLOOKUP(SUBSTITUTE(SUBSTITUTE(H1238,"~","~~"),"*","~*"),إعدادات_الأنواع!$A$4:$D$40,3,FALSE()),0),IFERROR(VLOOKUP(SUBSTITUTE(SUBSTITUTE(H1238,"~","~~"),"*","~*"),إعدادات_الأنواع!$A$4:$D$40,4,FALSE()),0)))))</f>
        <v/>
      </c>
      <c r="M1238" s="47" t="str">
        <f>IF(OR(K1238="لم يدفع",B1238=""),"",IFERROR(VLOOKUP(SUBSTITUTE(SUBSTITUTE(H1238,"~","~~"),"*","~*"),إعدادات_الأنواع!$A$4:$E$40,5,FALSE()),0))</f>
        <v/>
      </c>
      <c r="N1238" s="47" t="str">
        <f>IF(OR(K1238="لم يدفع",K1238="تأمين فقط",K1238="اشتراك 300",B1238=""),"",IFERROR(VLOOKUP(SUBSTITUTE(SUBSTITUTE(H1238,"~","~~"),"*","~*"),إعدادات_الأنواع!$A$4:$F$40,6,FALSE()),0))</f>
        <v/>
      </c>
      <c r="O1238" s="55" t="str">
        <f t="shared" si="78"/>
        <v/>
      </c>
      <c r="P1238" s="48" t="str">
        <f t="shared" ca="1" si="79"/>
        <v/>
      </c>
      <c r="Q1238" s="52"/>
      <c r="R1238" s="49"/>
      <c r="S1238" s="50" t="str">
        <f>IF(B1238="","",COUNTA(التجديد!E1238:E1238))</f>
        <v/>
      </c>
      <c r="T1238" s="51" t="str">
        <f>IF(B1238="","",IFERROR(VLOOKUP(SUBSTITUTE(SUBSTITUTE(H1238,"~","~~"),"*","~*"),إعدادات_الأنواع!$A$4:$B$40,2,FALSE()),"?"))</f>
        <v/>
      </c>
    </row>
    <row r="1239" spans="1:20" ht="15" customHeight="1">
      <c r="A1239" s="20" t="str">
        <f>IF(B1239="","",IF(T1239="?","⚠️ نوع غير معرف",T1239&amp;TEXT(COUNTIFS($T$3:T1239,T1239),"000")))</f>
        <v/>
      </c>
      <c r="B1239" s="38"/>
      <c r="C1239" s="38"/>
      <c r="D1239" s="39"/>
      <c r="E1239" s="54"/>
      <c r="F1239" s="41" t="str">
        <f t="shared" ca="1" si="76"/>
        <v/>
      </c>
      <c r="G1239" s="42"/>
      <c r="H1239" s="37"/>
      <c r="I1239" s="43"/>
      <c r="J1239" s="44" t="str">
        <f t="shared" si="77"/>
        <v/>
      </c>
      <c r="K1239" s="45"/>
      <c r="L1239" s="46" t="str">
        <f>IF(OR(K1239="لم يدفع",B1239=""),"",IF(K1239="تأمين فقط",0,IF(K1239="اشتراك 300",300,IF(F1239&lt;14,IFERROR(VLOOKUP(SUBSTITUTE(SUBSTITUTE(H1239,"~","~~"),"*","~*"),إعدادات_الأنواع!$A$4:$D$40,3,FALSE()),0),IFERROR(VLOOKUP(SUBSTITUTE(SUBSTITUTE(H1239,"~","~~"),"*","~*"),إعدادات_الأنواع!$A$4:$D$40,4,FALSE()),0)))))</f>
        <v/>
      </c>
      <c r="M1239" s="47" t="str">
        <f>IF(OR(K1239="لم يدفع",B1239=""),"",IFERROR(VLOOKUP(SUBSTITUTE(SUBSTITUTE(H1239,"~","~~"),"*","~*"),إعدادات_الأنواع!$A$4:$E$40,5,FALSE()),0))</f>
        <v/>
      </c>
      <c r="N1239" s="47" t="str">
        <f>IF(OR(K1239="لم يدفع",K1239="تأمين فقط",K1239="اشتراك 300",B1239=""),"",IFERROR(VLOOKUP(SUBSTITUTE(SUBSTITUTE(H1239,"~","~~"),"*","~*"),إعدادات_الأنواع!$A$4:$F$40,6,FALSE()),0))</f>
        <v/>
      </c>
      <c r="O1239" s="55" t="str">
        <f t="shared" si="78"/>
        <v/>
      </c>
      <c r="P1239" s="48" t="str">
        <f t="shared" ca="1" si="79"/>
        <v/>
      </c>
      <c r="Q1239" s="52"/>
      <c r="R1239" s="49"/>
      <c r="S1239" s="50" t="str">
        <f>IF(B1239="","",COUNTA(التجديد!E1239:E1239))</f>
        <v/>
      </c>
      <c r="T1239" s="51" t="str">
        <f>IF(B1239="","",IFERROR(VLOOKUP(SUBSTITUTE(SUBSTITUTE(H1239,"~","~~"),"*","~*"),إعدادات_الأنواع!$A$4:$B$40,2,FALSE()),"?"))</f>
        <v/>
      </c>
    </row>
    <row r="1240" spans="1:20" ht="15" customHeight="1">
      <c r="A1240" s="20" t="str">
        <f>IF(B1240="","",IF(T1240="?","⚠️ نوع غير معرف",T1240&amp;TEXT(COUNTIFS($T$3:T1240,T1240),"000")))</f>
        <v/>
      </c>
      <c r="B1240" s="38"/>
      <c r="C1240" s="38"/>
      <c r="D1240" s="39"/>
      <c r="E1240" s="54"/>
      <c r="F1240" s="41" t="str">
        <f t="shared" ca="1" si="76"/>
        <v/>
      </c>
      <c r="G1240" s="42"/>
      <c r="H1240" s="37"/>
      <c r="I1240" s="43"/>
      <c r="J1240" s="44" t="str">
        <f t="shared" si="77"/>
        <v/>
      </c>
      <c r="K1240" s="45"/>
      <c r="L1240" s="46" t="str">
        <f>IF(OR(K1240="لم يدفع",B1240=""),"",IF(K1240="تأمين فقط",0,IF(K1240="اشتراك 300",300,IF(F1240&lt;14,IFERROR(VLOOKUP(SUBSTITUTE(SUBSTITUTE(H1240,"~","~~"),"*","~*"),إعدادات_الأنواع!$A$4:$D$40,3,FALSE()),0),IFERROR(VLOOKUP(SUBSTITUTE(SUBSTITUTE(H1240,"~","~~"),"*","~*"),إعدادات_الأنواع!$A$4:$D$40,4,FALSE()),0)))))</f>
        <v/>
      </c>
      <c r="M1240" s="47" t="str">
        <f>IF(OR(K1240="لم يدفع",B1240=""),"",IFERROR(VLOOKUP(SUBSTITUTE(SUBSTITUTE(H1240,"~","~~"),"*","~*"),إعدادات_الأنواع!$A$4:$E$40,5,FALSE()),0))</f>
        <v/>
      </c>
      <c r="N1240" s="47" t="str">
        <f>IF(OR(K1240="لم يدفع",K1240="تأمين فقط",K1240="اشتراك 300",B1240=""),"",IFERROR(VLOOKUP(SUBSTITUTE(SUBSTITUTE(H1240,"~","~~"),"*","~*"),إعدادات_الأنواع!$A$4:$F$40,6,FALSE()),0))</f>
        <v/>
      </c>
      <c r="O1240" s="55" t="str">
        <f t="shared" si="78"/>
        <v/>
      </c>
      <c r="P1240" s="48" t="str">
        <f t="shared" ca="1" si="79"/>
        <v/>
      </c>
      <c r="Q1240" s="52"/>
      <c r="R1240" s="49"/>
      <c r="S1240" s="50" t="str">
        <f>IF(B1240="","",COUNTA(التجديد!E1240:E1240))</f>
        <v/>
      </c>
      <c r="T1240" s="51" t="str">
        <f>IF(B1240="","",IFERROR(VLOOKUP(SUBSTITUTE(SUBSTITUTE(H1240,"~","~~"),"*","~*"),إعدادات_الأنواع!$A$4:$B$40,2,FALSE()),"?"))</f>
        <v/>
      </c>
    </row>
    <row r="1241" spans="1:20" ht="15" customHeight="1">
      <c r="A1241" s="20" t="str">
        <f>IF(B1241="","",IF(T1241="?","⚠️ نوع غير معرف",T1241&amp;TEXT(COUNTIFS($T$3:T1241,T1241),"000")))</f>
        <v/>
      </c>
      <c r="B1241" s="38"/>
      <c r="C1241" s="38"/>
      <c r="D1241" s="39"/>
      <c r="E1241" s="54"/>
      <c r="F1241" s="41" t="str">
        <f t="shared" ca="1" si="76"/>
        <v/>
      </c>
      <c r="G1241" s="42"/>
      <c r="H1241" s="37"/>
      <c r="I1241" s="43"/>
      <c r="J1241" s="44" t="str">
        <f t="shared" si="77"/>
        <v/>
      </c>
      <c r="K1241" s="45"/>
      <c r="L1241" s="46" t="str">
        <f>IF(OR(K1241="لم يدفع",B1241=""),"",IF(K1241="تأمين فقط",0,IF(K1241="اشتراك 300",300,IF(F1241&lt;14,IFERROR(VLOOKUP(SUBSTITUTE(SUBSTITUTE(H1241,"~","~~"),"*","~*"),إعدادات_الأنواع!$A$4:$D$40,3,FALSE()),0),IFERROR(VLOOKUP(SUBSTITUTE(SUBSTITUTE(H1241,"~","~~"),"*","~*"),إعدادات_الأنواع!$A$4:$D$40,4,FALSE()),0)))))</f>
        <v/>
      </c>
      <c r="M1241" s="47" t="str">
        <f>IF(OR(K1241="لم يدفع",B1241=""),"",IFERROR(VLOOKUP(SUBSTITUTE(SUBSTITUTE(H1241,"~","~~"),"*","~*"),إعدادات_الأنواع!$A$4:$E$40,5,FALSE()),0))</f>
        <v/>
      </c>
      <c r="N1241" s="47" t="str">
        <f>IF(OR(K1241="لم يدفع",K1241="تأمين فقط",K1241="اشتراك 300",B1241=""),"",IFERROR(VLOOKUP(SUBSTITUTE(SUBSTITUTE(H1241,"~","~~"),"*","~*"),إعدادات_الأنواع!$A$4:$F$40,6,FALSE()),0))</f>
        <v/>
      </c>
      <c r="O1241" s="55" t="str">
        <f t="shared" si="78"/>
        <v/>
      </c>
      <c r="P1241" s="48" t="str">
        <f t="shared" ca="1" si="79"/>
        <v/>
      </c>
      <c r="Q1241" s="52"/>
      <c r="R1241" s="49"/>
      <c r="S1241" s="50" t="str">
        <f>IF(B1241="","",COUNTA(التجديد!E1241:E1241))</f>
        <v/>
      </c>
      <c r="T1241" s="51" t="str">
        <f>IF(B1241="","",IFERROR(VLOOKUP(SUBSTITUTE(SUBSTITUTE(H1241,"~","~~"),"*","~*"),إعدادات_الأنواع!$A$4:$B$40,2,FALSE()),"?"))</f>
        <v/>
      </c>
    </row>
    <row r="1242" spans="1:20" ht="15" customHeight="1">
      <c r="A1242" s="20" t="str">
        <f>IF(B1242="","",IF(T1242="?","⚠️ نوع غير معرف",T1242&amp;TEXT(COUNTIFS($T$3:T1242,T1242),"000")))</f>
        <v/>
      </c>
      <c r="B1242" s="38"/>
      <c r="C1242" s="38"/>
      <c r="D1242" s="39"/>
      <c r="E1242" s="54"/>
      <c r="F1242" s="41" t="str">
        <f t="shared" ca="1" si="76"/>
        <v/>
      </c>
      <c r="G1242" s="42"/>
      <c r="H1242" s="37"/>
      <c r="I1242" s="43"/>
      <c r="J1242" s="44" t="str">
        <f t="shared" si="77"/>
        <v/>
      </c>
      <c r="K1242" s="45"/>
      <c r="L1242" s="46" t="str">
        <f>IF(OR(K1242="لم يدفع",B1242=""),"",IF(K1242="تأمين فقط",0,IF(K1242="اشتراك 300",300,IF(F1242&lt;14,IFERROR(VLOOKUP(SUBSTITUTE(SUBSTITUTE(H1242,"~","~~"),"*","~*"),إعدادات_الأنواع!$A$4:$D$40,3,FALSE()),0),IFERROR(VLOOKUP(SUBSTITUTE(SUBSTITUTE(H1242,"~","~~"),"*","~*"),إعدادات_الأنواع!$A$4:$D$40,4,FALSE()),0)))))</f>
        <v/>
      </c>
      <c r="M1242" s="47" t="str">
        <f>IF(OR(K1242="لم يدفع",B1242=""),"",IFERROR(VLOOKUP(SUBSTITUTE(SUBSTITUTE(H1242,"~","~~"),"*","~*"),إعدادات_الأنواع!$A$4:$E$40,5,FALSE()),0))</f>
        <v/>
      </c>
      <c r="N1242" s="47" t="str">
        <f>IF(OR(K1242="لم يدفع",K1242="تأمين فقط",K1242="اشتراك 300",B1242=""),"",IFERROR(VLOOKUP(SUBSTITUTE(SUBSTITUTE(H1242,"~","~~"),"*","~*"),إعدادات_الأنواع!$A$4:$F$40,6,FALSE()),0))</f>
        <v/>
      </c>
      <c r="O1242" s="55" t="str">
        <f t="shared" si="78"/>
        <v/>
      </c>
      <c r="P1242" s="48" t="str">
        <f t="shared" ca="1" si="79"/>
        <v/>
      </c>
      <c r="Q1242" s="52"/>
      <c r="R1242" s="49"/>
      <c r="S1242" s="50" t="str">
        <f>IF(B1242="","",COUNTA(التجديد!E1242:E1242))</f>
        <v/>
      </c>
      <c r="T1242" s="51" t="str">
        <f>IF(B1242="","",IFERROR(VLOOKUP(SUBSTITUTE(SUBSTITUTE(H1242,"~","~~"),"*","~*"),إعدادات_الأنواع!$A$4:$B$40,2,FALSE()),"?"))</f>
        <v/>
      </c>
    </row>
    <row r="1243" spans="1:20" ht="15" customHeight="1">
      <c r="A1243" s="20" t="str">
        <f>IF(B1243="","",IF(T1243="?","⚠️ نوع غير معرف",T1243&amp;TEXT(COUNTIFS($T$3:T1243,T1243),"000")))</f>
        <v/>
      </c>
      <c r="B1243" s="38"/>
      <c r="C1243" s="38"/>
      <c r="D1243" s="39"/>
      <c r="E1243" s="54"/>
      <c r="F1243" s="41" t="str">
        <f t="shared" ca="1" si="76"/>
        <v/>
      </c>
      <c r="G1243" s="42"/>
      <c r="H1243" s="37"/>
      <c r="I1243" s="43"/>
      <c r="J1243" s="44" t="str">
        <f t="shared" si="77"/>
        <v/>
      </c>
      <c r="K1243" s="45"/>
      <c r="L1243" s="46" t="str">
        <f>IF(OR(K1243="لم يدفع",B1243=""),"",IF(K1243="تأمين فقط",0,IF(K1243="اشتراك 300",300,IF(F1243&lt;14,IFERROR(VLOOKUP(SUBSTITUTE(SUBSTITUTE(H1243,"~","~~"),"*","~*"),إعدادات_الأنواع!$A$4:$D$40,3,FALSE()),0),IFERROR(VLOOKUP(SUBSTITUTE(SUBSTITUTE(H1243,"~","~~"),"*","~*"),إعدادات_الأنواع!$A$4:$D$40,4,FALSE()),0)))))</f>
        <v/>
      </c>
      <c r="M1243" s="47" t="str">
        <f>IF(OR(K1243="لم يدفع",B1243=""),"",IFERROR(VLOOKUP(SUBSTITUTE(SUBSTITUTE(H1243,"~","~~"),"*","~*"),إعدادات_الأنواع!$A$4:$E$40,5,FALSE()),0))</f>
        <v/>
      </c>
      <c r="N1243" s="47" t="str">
        <f>IF(OR(K1243="لم يدفع",K1243="تأمين فقط",K1243="اشتراك 300",B1243=""),"",IFERROR(VLOOKUP(SUBSTITUTE(SUBSTITUTE(H1243,"~","~~"),"*","~*"),إعدادات_الأنواع!$A$4:$F$40,6,FALSE()),0))</f>
        <v/>
      </c>
      <c r="O1243" s="55" t="str">
        <f t="shared" si="78"/>
        <v/>
      </c>
      <c r="P1243" s="48" t="str">
        <f t="shared" ca="1" si="79"/>
        <v/>
      </c>
      <c r="Q1243" s="52"/>
      <c r="R1243" s="49"/>
      <c r="S1243" s="50" t="str">
        <f>IF(B1243="","",COUNTA(التجديد!E1243:E1243))</f>
        <v/>
      </c>
      <c r="T1243" s="51" t="str">
        <f>IF(B1243="","",IFERROR(VLOOKUP(SUBSTITUTE(SUBSTITUTE(H1243,"~","~~"),"*","~*"),إعدادات_الأنواع!$A$4:$B$40,2,FALSE()),"?"))</f>
        <v/>
      </c>
    </row>
    <row r="1244" spans="1:20" ht="15" customHeight="1">
      <c r="A1244" s="20" t="str">
        <f>IF(B1244="","",IF(T1244="?","⚠️ نوع غير معرف",T1244&amp;TEXT(COUNTIFS($T$3:T1244,T1244),"000")))</f>
        <v/>
      </c>
      <c r="B1244" s="38"/>
      <c r="C1244" s="38"/>
      <c r="D1244" s="39"/>
      <c r="E1244" s="54"/>
      <c r="F1244" s="41" t="str">
        <f t="shared" ca="1" si="76"/>
        <v/>
      </c>
      <c r="G1244" s="42"/>
      <c r="H1244" s="37"/>
      <c r="I1244" s="43"/>
      <c r="J1244" s="44" t="str">
        <f t="shared" si="77"/>
        <v/>
      </c>
      <c r="K1244" s="45"/>
      <c r="L1244" s="46" t="str">
        <f>IF(OR(K1244="لم يدفع",B1244=""),"",IF(K1244="تأمين فقط",0,IF(K1244="اشتراك 300",300,IF(F1244&lt;14,IFERROR(VLOOKUP(SUBSTITUTE(SUBSTITUTE(H1244,"~","~~"),"*","~*"),إعدادات_الأنواع!$A$4:$D$40,3,FALSE()),0),IFERROR(VLOOKUP(SUBSTITUTE(SUBSTITUTE(H1244,"~","~~"),"*","~*"),إعدادات_الأنواع!$A$4:$D$40,4,FALSE()),0)))))</f>
        <v/>
      </c>
      <c r="M1244" s="47" t="str">
        <f>IF(OR(K1244="لم يدفع",B1244=""),"",IFERROR(VLOOKUP(SUBSTITUTE(SUBSTITUTE(H1244,"~","~~"),"*","~*"),إعدادات_الأنواع!$A$4:$E$40,5,FALSE()),0))</f>
        <v/>
      </c>
      <c r="N1244" s="47" t="str">
        <f>IF(OR(K1244="لم يدفع",K1244="تأمين فقط",K1244="اشتراك 300",B1244=""),"",IFERROR(VLOOKUP(SUBSTITUTE(SUBSTITUTE(H1244,"~","~~"),"*","~*"),إعدادات_الأنواع!$A$4:$F$40,6,FALSE()),0))</f>
        <v/>
      </c>
      <c r="O1244" s="55" t="str">
        <f t="shared" si="78"/>
        <v/>
      </c>
      <c r="P1244" s="48" t="str">
        <f t="shared" ca="1" si="79"/>
        <v/>
      </c>
      <c r="Q1244" s="52"/>
      <c r="R1244" s="49"/>
      <c r="S1244" s="50" t="str">
        <f>IF(B1244="","",COUNTA(التجديد!E1244:E1244))</f>
        <v/>
      </c>
      <c r="T1244" s="51" t="str">
        <f>IF(B1244="","",IFERROR(VLOOKUP(SUBSTITUTE(SUBSTITUTE(H1244,"~","~~"),"*","~*"),إعدادات_الأنواع!$A$4:$B$40,2,FALSE()),"?"))</f>
        <v/>
      </c>
    </row>
    <row r="1245" spans="1:20" ht="15" customHeight="1">
      <c r="A1245" s="20" t="str">
        <f>IF(B1245="","",IF(T1245="?","⚠️ نوع غير معرف",T1245&amp;TEXT(COUNTIFS($T$3:T1245,T1245),"000")))</f>
        <v/>
      </c>
      <c r="B1245" s="38"/>
      <c r="C1245" s="38"/>
      <c r="D1245" s="39"/>
      <c r="E1245" s="54"/>
      <c r="F1245" s="41" t="str">
        <f t="shared" ca="1" si="76"/>
        <v/>
      </c>
      <c r="G1245" s="42"/>
      <c r="H1245" s="37"/>
      <c r="I1245" s="43"/>
      <c r="J1245" s="44" t="str">
        <f t="shared" si="77"/>
        <v/>
      </c>
      <c r="K1245" s="45"/>
      <c r="L1245" s="46" t="str">
        <f>IF(OR(K1245="لم يدفع",B1245=""),"",IF(K1245="تأمين فقط",0,IF(K1245="اشتراك 300",300,IF(F1245&lt;14,IFERROR(VLOOKUP(SUBSTITUTE(SUBSTITUTE(H1245,"~","~~"),"*","~*"),إعدادات_الأنواع!$A$4:$D$40,3,FALSE()),0),IFERROR(VLOOKUP(SUBSTITUTE(SUBSTITUTE(H1245,"~","~~"),"*","~*"),إعدادات_الأنواع!$A$4:$D$40,4,FALSE()),0)))))</f>
        <v/>
      </c>
      <c r="M1245" s="47" t="str">
        <f>IF(OR(K1245="لم يدفع",B1245=""),"",IFERROR(VLOOKUP(SUBSTITUTE(SUBSTITUTE(H1245,"~","~~"),"*","~*"),إعدادات_الأنواع!$A$4:$E$40,5,FALSE()),0))</f>
        <v/>
      </c>
      <c r="N1245" s="47" t="str">
        <f>IF(OR(K1245="لم يدفع",K1245="تأمين فقط",K1245="اشتراك 300",B1245=""),"",IFERROR(VLOOKUP(SUBSTITUTE(SUBSTITUTE(H1245,"~","~~"),"*","~*"),إعدادات_الأنواع!$A$4:$F$40,6,FALSE()),0))</f>
        <v/>
      </c>
      <c r="O1245" s="55" t="str">
        <f t="shared" si="78"/>
        <v/>
      </c>
      <c r="P1245" s="48" t="str">
        <f t="shared" ca="1" si="79"/>
        <v/>
      </c>
      <c r="Q1245" s="52"/>
      <c r="R1245" s="49"/>
      <c r="S1245" s="50" t="str">
        <f>IF(B1245="","",COUNTA(التجديد!E1245:E1245))</f>
        <v/>
      </c>
      <c r="T1245" s="51" t="str">
        <f>IF(B1245="","",IFERROR(VLOOKUP(SUBSTITUTE(SUBSTITUTE(H1245,"~","~~"),"*","~*"),إعدادات_الأنواع!$A$4:$B$40,2,FALSE()),"?"))</f>
        <v/>
      </c>
    </row>
    <row r="1246" spans="1:20" ht="15" customHeight="1">
      <c r="A1246" s="20" t="str">
        <f>IF(B1246="","",IF(T1246="?","⚠️ نوع غير معرف",T1246&amp;TEXT(COUNTIFS($T$3:T1246,T1246),"000")))</f>
        <v/>
      </c>
      <c r="B1246" s="38"/>
      <c r="C1246" s="38"/>
      <c r="D1246" s="39"/>
      <c r="E1246" s="54"/>
      <c r="F1246" s="41" t="str">
        <f t="shared" ca="1" si="76"/>
        <v/>
      </c>
      <c r="G1246" s="42"/>
      <c r="H1246" s="37"/>
      <c r="I1246" s="43"/>
      <c r="J1246" s="44" t="str">
        <f t="shared" si="77"/>
        <v/>
      </c>
      <c r="K1246" s="45"/>
      <c r="L1246" s="46" t="str">
        <f>IF(OR(K1246="لم يدفع",B1246=""),"",IF(K1246="تأمين فقط",0,IF(K1246="اشتراك 300",300,IF(F1246&lt;14,IFERROR(VLOOKUP(SUBSTITUTE(SUBSTITUTE(H1246,"~","~~"),"*","~*"),إعدادات_الأنواع!$A$4:$D$40,3,FALSE()),0),IFERROR(VLOOKUP(SUBSTITUTE(SUBSTITUTE(H1246,"~","~~"),"*","~*"),إعدادات_الأنواع!$A$4:$D$40,4,FALSE()),0)))))</f>
        <v/>
      </c>
      <c r="M1246" s="47" t="str">
        <f>IF(OR(K1246="لم يدفع",B1246=""),"",IFERROR(VLOOKUP(SUBSTITUTE(SUBSTITUTE(H1246,"~","~~"),"*","~*"),إعدادات_الأنواع!$A$4:$E$40,5,FALSE()),0))</f>
        <v/>
      </c>
      <c r="N1246" s="47" t="str">
        <f>IF(OR(K1246="لم يدفع",K1246="تأمين فقط",K1246="اشتراك 300",B1246=""),"",IFERROR(VLOOKUP(SUBSTITUTE(SUBSTITUTE(H1246,"~","~~"),"*","~*"),إعدادات_الأنواع!$A$4:$F$40,6,FALSE()),0))</f>
        <v/>
      </c>
      <c r="O1246" s="55" t="str">
        <f t="shared" si="78"/>
        <v/>
      </c>
      <c r="P1246" s="48" t="str">
        <f t="shared" ca="1" si="79"/>
        <v/>
      </c>
      <c r="Q1246" s="52"/>
      <c r="R1246" s="49"/>
      <c r="S1246" s="50" t="str">
        <f>IF(B1246="","",COUNTA(التجديد!E1246:E1246))</f>
        <v/>
      </c>
      <c r="T1246" s="51" t="str">
        <f>IF(B1246="","",IFERROR(VLOOKUP(SUBSTITUTE(SUBSTITUTE(H1246,"~","~~"),"*","~*"),إعدادات_الأنواع!$A$4:$B$40,2,FALSE()),"?"))</f>
        <v/>
      </c>
    </row>
    <row r="1247" spans="1:20" ht="15" customHeight="1">
      <c r="A1247" s="20" t="str">
        <f>IF(B1247="","",IF(T1247="?","⚠️ نوع غير معرف",T1247&amp;TEXT(COUNTIFS($T$3:T1247,T1247),"000")))</f>
        <v/>
      </c>
      <c r="B1247" s="38"/>
      <c r="C1247" s="38"/>
      <c r="D1247" s="39"/>
      <c r="E1247" s="54"/>
      <c r="F1247" s="41" t="str">
        <f t="shared" ca="1" si="76"/>
        <v/>
      </c>
      <c r="G1247" s="42"/>
      <c r="H1247" s="37"/>
      <c r="I1247" s="43"/>
      <c r="J1247" s="44" t="str">
        <f t="shared" si="77"/>
        <v/>
      </c>
      <c r="K1247" s="45"/>
      <c r="L1247" s="46" t="str">
        <f>IF(OR(K1247="لم يدفع",B1247=""),"",IF(K1247="تأمين فقط",0,IF(K1247="اشتراك 300",300,IF(F1247&lt;14,IFERROR(VLOOKUP(SUBSTITUTE(SUBSTITUTE(H1247,"~","~~"),"*","~*"),إعدادات_الأنواع!$A$4:$D$40,3,FALSE()),0),IFERROR(VLOOKUP(SUBSTITUTE(SUBSTITUTE(H1247,"~","~~"),"*","~*"),إعدادات_الأنواع!$A$4:$D$40,4,FALSE()),0)))))</f>
        <v/>
      </c>
      <c r="M1247" s="47" t="str">
        <f>IF(OR(K1247="لم يدفع",B1247=""),"",IFERROR(VLOOKUP(SUBSTITUTE(SUBSTITUTE(H1247,"~","~~"),"*","~*"),إعدادات_الأنواع!$A$4:$E$40,5,FALSE()),0))</f>
        <v/>
      </c>
      <c r="N1247" s="47" t="str">
        <f>IF(OR(K1247="لم يدفع",K1247="تأمين فقط",K1247="اشتراك 300",B1247=""),"",IFERROR(VLOOKUP(SUBSTITUTE(SUBSTITUTE(H1247,"~","~~"),"*","~*"),إعدادات_الأنواع!$A$4:$F$40,6,FALSE()),0))</f>
        <v/>
      </c>
      <c r="O1247" s="55" t="str">
        <f t="shared" si="78"/>
        <v/>
      </c>
      <c r="P1247" s="48" t="str">
        <f t="shared" ca="1" si="79"/>
        <v/>
      </c>
      <c r="Q1247" s="52"/>
      <c r="R1247" s="49"/>
      <c r="S1247" s="50" t="str">
        <f>IF(B1247="","",COUNTA(التجديد!E1247:E1247))</f>
        <v/>
      </c>
      <c r="T1247" s="51" t="str">
        <f>IF(B1247="","",IFERROR(VLOOKUP(SUBSTITUTE(SUBSTITUTE(H1247,"~","~~"),"*","~*"),إعدادات_الأنواع!$A$4:$B$40,2,FALSE()),"?"))</f>
        <v/>
      </c>
    </row>
    <row r="1248" spans="1:20" ht="15" customHeight="1">
      <c r="A1248" s="20" t="str">
        <f>IF(B1248="","",IF(T1248="?","⚠️ نوع غير معرف",T1248&amp;TEXT(COUNTIFS($T$3:T1248,T1248),"000")))</f>
        <v/>
      </c>
      <c r="B1248" s="38"/>
      <c r="C1248" s="38"/>
      <c r="D1248" s="39"/>
      <c r="E1248" s="54"/>
      <c r="F1248" s="41" t="str">
        <f t="shared" ca="1" si="76"/>
        <v/>
      </c>
      <c r="G1248" s="42"/>
      <c r="H1248" s="37"/>
      <c r="I1248" s="43"/>
      <c r="J1248" s="44" t="str">
        <f t="shared" si="77"/>
        <v/>
      </c>
      <c r="K1248" s="45"/>
      <c r="L1248" s="46" t="str">
        <f>IF(OR(K1248="لم يدفع",B1248=""),"",IF(K1248="تأمين فقط",0,IF(K1248="اشتراك 300",300,IF(F1248&lt;14,IFERROR(VLOOKUP(SUBSTITUTE(SUBSTITUTE(H1248,"~","~~"),"*","~*"),إعدادات_الأنواع!$A$4:$D$40,3,FALSE()),0),IFERROR(VLOOKUP(SUBSTITUTE(SUBSTITUTE(H1248,"~","~~"),"*","~*"),إعدادات_الأنواع!$A$4:$D$40,4,FALSE()),0)))))</f>
        <v/>
      </c>
      <c r="M1248" s="47" t="str">
        <f>IF(OR(K1248="لم يدفع",B1248=""),"",IFERROR(VLOOKUP(SUBSTITUTE(SUBSTITUTE(H1248,"~","~~"),"*","~*"),إعدادات_الأنواع!$A$4:$E$40,5,FALSE()),0))</f>
        <v/>
      </c>
      <c r="N1248" s="47" t="str">
        <f>IF(OR(K1248="لم يدفع",K1248="تأمين فقط",K1248="اشتراك 300",B1248=""),"",IFERROR(VLOOKUP(SUBSTITUTE(SUBSTITUTE(H1248,"~","~~"),"*","~*"),إعدادات_الأنواع!$A$4:$F$40,6,FALSE()),0))</f>
        <v/>
      </c>
      <c r="O1248" s="55" t="str">
        <f t="shared" si="78"/>
        <v/>
      </c>
      <c r="P1248" s="48" t="str">
        <f t="shared" ca="1" si="79"/>
        <v/>
      </c>
      <c r="Q1248" s="52"/>
      <c r="R1248" s="49"/>
      <c r="S1248" s="50" t="str">
        <f>IF(B1248="","",COUNTA(التجديد!E1248:E1248))</f>
        <v/>
      </c>
      <c r="T1248" s="51" t="str">
        <f>IF(B1248="","",IFERROR(VLOOKUP(SUBSTITUTE(SUBSTITUTE(H1248,"~","~~"),"*","~*"),إعدادات_الأنواع!$A$4:$B$40,2,FALSE()),"?"))</f>
        <v/>
      </c>
    </row>
    <row r="1249" spans="1:20" ht="15" customHeight="1">
      <c r="A1249" s="20" t="str">
        <f>IF(B1249="","",IF(T1249="?","⚠️ نوع غير معرف",T1249&amp;TEXT(COUNTIFS($T$3:T1249,T1249),"000")))</f>
        <v/>
      </c>
      <c r="B1249" s="38"/>
      <c r="C1249" s="38"/>
      <c r="D1249" s="39"/>
      <c r="E1249" s="54"/>
      <c r="F1249" s="41" t="str">
        <f t="shared" ca="1" si="76"/>
        <v/>
      </c>
      <c r="G1249" s="42"/>
      <c r="H1249" s="37"/>
      <c r="I1249" s="43"/>
      <c r="J1249" s="44" t="str">
        <f t="shared" si="77"/>
        <v/>
      </c>
      <c r="K1249" s="45"/>
      <c r="L1249" s="46" t="str">
        <f>IF(OR(K1249="لم يدفع",B1249=""),"",IF(K1249="تأمين فقط",0,IF(K1249="اشتراك 300",300,IF(F1249&lt;14,IFERROR(VLOOKUP(SUBSTITUTE(SUBSTITUTE(H1249,"~","~~"),"*","~*"),إعدادات_الأنواع!$A$4:$D$40,3,FALSE()),0),IFERROR(VLOOKUP(SUBSTITUTE(SUBSTITUTE(H1249,"~","~~"),"*","~*"),إعدادات_الأنواع!$A$4:$D$40,4,FALSE()),0)))))</f>
        <v/>
      </c>
      <c r="M1249" s="47" t="str">
        <f>IF(OR(K1249="لم يدفع",B1249=""),"",IFERROR(VLOOKUP(SUBSTITUTE(SUBSTITUTE(H1249,"~","~~"),"*","~*"),إعدادات_الأنواع!$A$4:$E$40,5,FALSE()),0))</f>
        <v/>
      </c>
      <c r="N1249" s="47" t="str">
        <f>IF(OR(K1249="لم يدفع",K1249="تأمين فقط",K1249="اشتراك 300",B1249=""),"",IFERROR(VLOOKUP(SUBSTITUTE(SUBSTITUTE(H1249,"~","~~"),"*","~*"),إعدادات_الأنواع!$A$4:$F$40,6,FALSE()),0))</f>
        <v/>
      </c>
      <c r="O1249" s="55" t="str">
        <f t="shared" si="78"/>
        <v/>
      </c>
      <c r="P1249" s="48" t="str">
        <f t="shared" ca="1" si="79"/>
        <v/>
      </c>
      <c r="Q1249" s="52"/>
      <c r="R1249" s="49"/>
      <c r="S1249" s="50" t="str">
        <f>IF(B1249="","",COUNTA(التجديد!E1249:E1249))</f>
        <v/>
      </c>
      <c r="T1249" s="51" t="str">
        <f>IF(B1249="","",IFERROR(VLOOKUP(SUBSTITUTE(SUBSTITUTE(H1249,"~","~~"),"*","~*"),إعدادات_الأنواع!$A$4:$B$40,2,FALSE()),"?"))</f>
        <v/>
      </c>
    </row>
    <row r="1250" spans="1:20" ht="15" customHeight="1">
      <c r="A1250" s="20" t="str">
        <f>IF(B1250="","",IF(T1250="?","⚠️ نوع غير معرف",T1250&amp;TEXT(COUNTIFS($T$3:T1250,T1250),"000")))</f>
        <v/>
      </c>
      <c r="B1250" s="38"/>
      <c r="C1250" s="38"/>
      <c r="D1250" s="39"/>
      <c r="E1250" s="54"/>
      <c r="F1250" s="41" t="str">
        <f t="shared" ca="1" si="76"/>
        <v/>
      </c>
      <c r="G1250" s="42"/>
      <c r="H1250" s="37"/>
      <c r="I1250" s="43"/>
      <c r="J1250" s="44" t="str">
        <f t="shared" si="77"/>
        <v/>
      </c>
      <c r="K1250" s="45"/>
      <c r="L1250" s="46" t="str">
        <f>IF(OR(K1250="لم يدفع",B1250=""),"",IF(K1250="تأمين فقط",0,IF(K1250="اشتراك 300",300,IF(F1250&lt;14,IFERROR(VLOOKUP(SUBSTITUTE(SUBSTITUTE(H1250,"~","~~"),"*","~*"),إعدادات_الأنواع!$A$4:$D$40,3,FALSE()),0),IFERROR(VLOOKUP(SUBSTITUTE(SUBSTITUTE(H1250,"~","~~"),"*","~*"),إعدادات_الأنواع!$A$4:$D$40,4,FALSE()),0)))))</f>
        <v/>
      </c>
      <c r="M1250" s="47" t="str">
        <f>IF(OR(K1250="لم يدفع",B1250=""),"",IFERROR(VLOOKUP(SUBSTITUTE(SUBSTITUTE(H1250,"~","~~"),"*","~*"),إعدادات_الأنواع!$A$4:$E$40,5,FALSE()),0))</f>
        <v/>
      </c>
      <c r="N1250" s="47" t="str">
        <f>IF(OR(K1250="لم يدفع",K1250="تأمين فقط",K1250="اشتراك 300",B1250=""),"",IFERROR(VLOOKUP(SUBSTITUTE(SUBSTITUTE(H1250,"~","~~"),"*","~*"),إعدادات_الأنواع!$A$4:$F$40,6,FALSE()),0))</f>
        <v/>
      </c>
      <c r="O1250" s="55" t="str">
        <f t="shared" si="78"/>
        <v/>
      </c>
      <c r="P1250" s="48" t="str">
        <f t="shared" ca="1" si="79"/>
        <v/>
      </c>
      <c r="Q1250" s="52"/>
      <c r="R1250" s="49"/>
      <c r="S1250" s="50" t="str">
        <f>IF(B1250="","",COUNTA(التجديد!E1250:E1250))</f>
        <v/>
      </c>
      <c r="T1250" s="51" t="str">
        <f>IF(B1250="","",IFERROR(VLOOKUP(SUBSTITUTE(SUBSTITUTE(H1250,"~","~~"),"*","~*"),إعدادات_الأنواع!$A$4:$B$40,2,FALSE()),"?"))</f>
        <v/>
      </c>
    </row>
    <row r="1251" spans="1:20" ht="15" customHeight="1">
      <c r="A1251" s="20" t="str">
        <f>IF(B1251="","",IF(T1251="?","⚠️ نوع غير معرف",T1251&amp;TEXT(COUNTIFS($T$3:T1251,T1251),"000")))</f>
        <v/>
      </c>
      <c r="B1251" s="38"/>
      <c r="C1251" s="38"/>
      <c r="D1251" s="39"/>
      <c r="E1251" s="54"/>
      <c r="F1251" s="41" t="str">
        <f t="shared" ca="1" si="76"/>
        <v/>
      </c>
      <c r="G1251" s="42"/>
      <c r="H1251" s="37"/>
      <c r="I1251" s="43"/>
      <c r="J1251" s="44" t="str">
        <f t="shared" si="77"/>
        <v/>
      </c>
      <c r="K1251" s="45"/>
      <c r="L1251" s="46" t="str">
        <f>IF(OR(K1251="لم يدفع",B1251=""),"",IF(K1251="تأمين فقط",0,IF(K1251="اشتراك 300",300,IF(F1251&lt;14,IFERROR(VLOOKUP(SUBSTITUTE(SUBSTITUTE(H1251,"~","~~"),"*","~*"),إعدادات_الأنواع!$A$4:$D$40,3,FALSE()),0),IFERROR(VLOOKUP(SUBSTITUTE(SUBSTITUTE(H1251,"~","~~"),"*","~*"),إعدادات_الأنواع!$A$4:$D$40,4,FALSE()),0)))))</f>
        <v/>
      </c>
      <c r="M1251" s="47" t="str">
        <f>IF(OR(K1251="لم يدفع",B1251=""),"",IFERROR(VLOOKUP(SUBSTITUTE(SUBSTITUTE(H1251,"~","~~"),"*","~*"),إعدادات_الأنواع!$A$4:$E$40,5,FALSE()),0))</f>
        <v/>
      </c>
      <c r="N1251" s="47" t="str">
        <f>IF(OR(K1251="لم يدفع",K1251="تأمين فقط",K1251="اشتراك 300",B1251=""),"",IFERROR(VLOOKUP(SUBSTITUTE(SUBSTITUTE(H1251,"~","~~"),"*","~*"),إعدادات_الأنواع!$A$4:$F$40,6,FALSE()),0))</f>
        <v/>
      </c>
      <c r="O1251" s="55" t="str">
        <f t="shared" si="78"/>
        <v/>
      </c>
      <c r="P1251" s="48" t="str">
        <f t="shared" ca="1" si="79"/>
        <v/>
      </c>
      <c r="Q1251" s="52"/>
      <c r="R1251" s="49"/>
      <c r="S1251" s="50" t="str">
        <f>IF(B1251="","",COUNTA(التجديد!E1251:E1251))</f>
        <v/>
      </c>
      <c r="T1251" s="51" t="str">
        <f>IF(B1251="","",IFERROR(VLOOKUP(SUBSTITUTE(SUBSTITUTE(H1251,"~","~~"),"*","~*"),إعدادات_الأنواع!$A$4:$B$40,2,FALSE()),"?"))</f>
        <v/>
      </c>
    </row>
    <row r="1252" spans="1:20" ht="15" customHeight="1">
      <c r="A1252" s="20" t="str">
        <f>IF(B1252="","",IF(T1252="?","⚠️ نوع غير معرف",T1252&amp;TEXT(COUNTIFS($T$3:T1252,T1252),"000")))</f>
        <v/>
      </c>
      <c r="B1252" s="38"/>
      <c r="C1252" s="38"/>
      <c r="D1252" s="39"/>
      <c r="E1252" s="54"/>
      <c r="F1252" s="41" t="str">
        <f t="shared" ca="1" si="76"/>
        <v/>
      </c>
      <c r="G1252" s="42"/>
      <c r="H1252" s="37"/>
      <c r="I1252" s="43"/>
      <c r="J1252" s="44" t="str">
        <f t="shared" si="77"/>
        <v/>
      </c>
      <c r="K1252" s="45"/>
      <c r="L1252" s="46" t="str">
        <f>IF(OR(K1252="لم يدفع",B1252=""),"",IF(K1252="تأمين فقط",0,IF(K1252="اشتراك 300",300,IF(F1252&lt;14,IFERROR(VLOOKUP(SUBSTITUTE(SUBSTITUTE(H1252,"~","~~"),"*","~*"),إعدادات_الأنواع!$A$4:$D$40,3,FALSE()),0),IFERROR(VLOOKUP(SUBSTITUTE(SUBSTITUTE(H1252,"~","~~"),"*","~*"),إعدادات_الأنواع!$A$4:$D$40,4,FALSE()),0)))))</f>
        <v/>
      </c>
      <c r="M1252" s="47" t="str">
        <f>IF(OR(K1252="لم يدفع",B1252=""),"",IFERROR(VLOOKUP(SUBSTITUTE(SUBSTITUTE(H1252,"~","~~"),"*","~*"),إعدادات_الأنواع!$A$4:$E$40,5,FALSE()),0))</f>
        <v/>
      </c>
      <c r="N1252" s="47" t="str">
        <f>IF(OR(K1252="لم يدفع",K1252="تأمين فقط",K1252="اشتراك 300",B1252=""),"",IFERROR(VLOOKUP(SUBSTITUTE(SUBSTITUTE(H1252,"~","~~"),"*","~*"),إعدادات_الأنواع!$A$4:$F$40,6,FALSE()),0))</f>
        <v/>
      </c>
      <c r="O1252" s="55" t="str">
        <f t="shared" si="78"/>
        <v/>
      </c>
      <c r="P1252" s="48" t="str">
        <f t="shared" ca="1" si="79"/>
        <v/>
      </c>
      <c r="Q1252" s="52"/>
      <c r="R1252" s="49"/>
      <c r="S1252" s="50" t="str">
        <f>IF(B1252="","",COUNTA(التجديد!E1252:E1252))</f>
        <v/>
      </c>
      <c r="T1252" s="51" t="str">
        <f>IF(B1252="","",IFERROR(VLOOKUP(SUBSTITUTE(SUBSTITUTE(H1252,"~","~~"),"*","~*"),إعدادات_الأنواع!$A$4:$B$40,2,FALSE()),"?"))</f>
        <v/>
      </c>
    </row>
    <row r="1253" spans="1:20" ht="15" customHeight="1">
      <c r="A1253" s="20" t="str">
        <f>IF(B1253="","",IF(T1253="?","⚠️ نوع غير معرف",T1253&amp;TEXT(COUNTIFS($T$3:T1253,T1253),"000")))</f>
        <v/>
      </c>
      <c r="B1253" s="38"/>
      <c r="C1253" s="38"/>
      <c r="D1253" s="39"/>
      <c r="E1253" s="54"/>
      <c r="F1253" s="41" t="str">
        <f t="shared" ca="1" si="76"/>
        <v/>
      </c>
      <c r="G1253" s="42"/>
      <c r="H1253" s="37"/>
      <c r="I1253" s="43"/>
      <c r="J1253" s="44" t="str">
        <f t="shared" si="77"/>
        <v/>
      </c>
      <c r="K1253" s="45"/>
      <c r="L1253" s="46" t="str">
        <f>IF(OR(K1253="لم يدفع",B1253=""),"",IF(K1253="تأمين فقط",0,IF(K1253="اشتراك 300",300,IF(F1253&lt;14,IFERROR(VLOOKUP(SUBSTITUTE(SUBSTITUTE(H1253,"~","~~"),"*","~*"),إعدادات_الأنواع!$A$4:$D$40,3,FALSE()),0),IFERROR(VLOOKUP(SUBSTITUTE(SUBSTITUTE(H1253,"~","~~"),"*","~*"),إعدادات_الأنواع!$A$4:$D$40,4,FALSE()),0)))))</f>
        <v/>
      </c>
      <c r="M1253" s="47" t="str">
        <f>IF(OR(K1253="لم يدفع",B1253=""),"",IFERROR(VLOOKUP(SUBSTITUTE(SUBSTITUTE(H1253,"~","~~"),"*","~*"),إعدادات_الأنواع!$A$4:$E$40,5,FALSE()),0))</f>
        <v/>
      </c>
      <c r="N1253" s="47" t="str">
        <f>IF(OR(K1253="لم يدفع",K1253="تأمين فقط",K1253="اشتراك 300",B1253=""),"",IFERROR(VLOOKUP(SUBSTITUTE(SUBSTITUTE(H1253,"~","~~"),"*","~*"),إعدادات_الأنواع!$A$4:$F$40,6,FALSE()),0))</f>
        <v/>
      </c>
      <c r="O1253" s="55" t="str">
        <f t="shared" si="78"/>
        <v/>
      </c>
      <c r="P1253" s="48" t="str">
        <f t="shared" ca="1" si="79"/>
        <v/>
      </c>
      <c r="Q1253" s="52"/>
      <c r="R1253" s="49"/>
      <c r="S1253" s="50" t="str">
        <f>IF(B1253="","",COUNTA(التجديد!E1253:E1253))</f>
        <v/>
      </c>
      <c r="T1253" s="51" t="str">
        <f>IF(B1253="","",IFERROR(VLOOKUP(SUBSTITUTE(SUBSTITUTE(H1253,"~","~~"),"*","~*"),إعدادات_الأنواع!$A$4:$B$40,2,FALSE()),"?"))</f>
        <v/>
      </c>
    </row>
    <row r="1254" spans="1:20" ht="15" customHeight="1">
      <c r="A1254" s="20" t="str">
        <f>IF(B1254="","",IF(T1254="?","⚠️ نوع غير معرف",T1254&amp;TEXT(COUNTIFS($T$3:T1254,T1254),"000")))</f>
        <v/>
      </c>
      <c r="B1254" s="38"/>
      <c r="C1254" s="38"/>
      <c r="D1254" s="39"/>
      <c r="E1254" s="54"/>
      <c r="F1254" s="41" t="str">
        <f t="shared" ca="1" si="76"/>
        <v/>
      </c>
      <c r="G1254" s="42"/>
      <c r="H1254" s="37"/>
      <c r="I1254" s="43"/>
      <c r="J1254" s="44" t="str">
        <f t="shared" si="77"/>
        <v/>
      </c>
      <c r="K1254" s="45"/>
      <c r="L1254" s="46" t="str">
        <f>IF(OR(K1254="لم يدفع",B1254=""),"",IF(K1254="تأمين فقط",0,IF(K1254="اشتراك 300",300,IF(F1254&lt;14,IFERROR(VLOOKUP(SUBSTITUTE(SUBSTITUTE(H1254,"~","~~"),"*","~*"),إعدادات_الأنواع!$A$4:$D$40,3,FALSE()),0),IFERROR(VLOOKUP(SUBSTITUTE(SUBSTITUTE(H1254,"~","~~"),"*","~*"),إعدادات_الأنواع!$A$4:$D$40,4,FALSE()),0)))))</f>
        <v/>
      </c>
      <c r="M1254" s="47" t="str">
        <f>IF(OR(K1254="لم يدفع",B1254=""),"",IFERROR(VLOOKUP(SUBSTITUTE(SUBSTITUTE(H1254,"~","~~"),"*","~*"),إعدادات_الأنواع!$A$4:$E$40,5,FALSE()),0))</f>
        <v/>
      </c>
      <c r="N1254" s="47" t="str">
        <f>IF(OR(K1254="لم يدفع",K1254="تأمين فقط",K1254="اشتراك 300",B1254=""),"",IFERROR(VLOOKUP(SUBSTITUTE(SUBSTITUTE(H1254,"~","~~"),"*","~*"),إعدادات_الأنواع!$A$4:$F$40,6,FALSE()),0))</f>
        <v/>
      </c>
      <c r="O1254" s="55" t="str">
        <f t="shared" si="78"/>
        <v/>
      </c>
      <c r="P1254" s="48" t="str">
        <f t="shared" ca="1" si="79"/>
        <v/>
      </c>
      <c r="Q1254" s="52"/>
      <c r="R1254" s="49"/>
      <c r="S1254" s="50" t="str">
        <f>IF(B1254="","",COUNTA(التجديد!E1254:E1254))</f>
        <v/>
      </c>
      <c r="T1254" s="51" t="str">
        <f>IF(B1254="","",IFERROR(VLOOKUP(SUBSTITUTE(SUBSTITUTE(H1254,"~","~~"),"*","~*"),إعدادات_الأنواع!$A$4:$B$40,2,FALSE()),"?"))</f>
        <v/>
      </c>
    </row>
    <row r="1255" spans="1:20" ht="15" customHeight="1">
      <c r="A1255" s="20" t="str">
        <f>IF(B1255="","",IF(T1255="?","⚠️ نوع غير معرف",T1255&amp;TEXT(COUNTIFS($T$3:T1255,T1255),"000")))</f>
        <v/>
      </c>
      <c r="B1255" s="38"/>
      <c r="C1255" s="38"/>
      <c r="D1255" s="39"/>
      <c r="E1255" s="54"/>
      <c r="F1255" s="41" t="str">
        <f t="shared" ca="1" si="76"/>
        <v/>
      </c>
      <c r="G1255" s="42"/>
      <c r="H1255" s="37"/>
      <c r="I1255" s="43"/>
      <c r="J1255" s="44" t="str">
        <f t="shared" si="77"/>
        <v/>
      </c>
      <c r="K1255" s="45"/>
      <c r="L1255" s="46" t="str">
        <f>IF(OR(K1255="لم يدفع",B1255=""),"",IF(K1255="تأمين فقط",0,IF(K1255="اشتراك 300",300,IF(F1255&lt;14,IFERROR(VLOOKUP(SUBSTITUTE(SUBSTITUTE(H1255,"~","~~"),"*","~*"),إعدادات_الأنواع!$A$4:$D$40,3,FALSE()),0),IFERROR(VLOOKUP(SUBSTITUTE(SUBSTITUTE(H1255,"~","~~"),"*","~*"),إعدادات_الأنواع!$A$4:$D$40,4,FALSE()),0)))))</f>
        <v/>
      </c>
      <c r="M1255" s="47" t="str">
        <f>IF(OR(K1255="لم يدفع",B1255=""),"",IFERROR(VLOOKUP(SUBSTITUTE(SUBSTITUTE(H1255,"~","~~"),"*","~*"),إعدادات_الأنواع!$A$4:$E$40,5,FALSE()),0))</f>
        <v/>
      </c>
      <c r="N1255" s="47" t="str">
        <f>IF(OR(K1255="لم يدفع",K1255="تأمين فقط",K1255="اشتراك 300",B1255=""),"",IFERROR(VLOOKUP(SUBSTITUTE(SUBSTITUTE(H1255,"~","~~"),"*","~*"),إعدادات_الأنواع!$A$4:$F$40,6,FALSE()),0))</f>
        <v/>
      </c>
      <c r="O1255" s="55" t="str">
        <f t="shared" si="78"/>
        <v/>
      </c>
      <c r="P1255" s="48" t="str">
        <f t="shared" ca="1" si="79"/>
        <v/>
      </c>
      <c r="Q1255" s="52"/>
      <c r="R1255" s="49"/>
      <c r="S1255" s="50" t="str">
        <f>IF(B1255="","",COUNTA(التجديد!E1255:E1255))</f>
        <v/>
      </c>
      <c r="T1255" s="51" t="str">
        <f>IF(B1255="","",IFERROR(VLOOKUP(SUBSTITUTE(SUBSTITUTE(H1255,"~","~~"),"*","~*"),إعدادات_الأنواع!$A$4:$B$40,2,FALSE()),"?"))</f>
        <v/>
      </c>
    </row>
    <row r="1256" spans="1:20" ht="15" customHeight="1">
      <c r="A1256" s="20" t="str">
        <f>IF(B1256="","",IF(T1256="?","⚠️ نوع غير معرف",T1256&amp;TEXT(COUNTIFS($T$3:T1256,T1256),"000")))</f>
        <v/>
      </c>
      <c r="B1256" s="38"/>
      <c r="C1256" s="38"/>
      <c r="D1256" s="39"/>
      <c r="E1256" s="54"/>
      <c r="F1256" s="41" t="str">
        <f t="shared" ca="1" si="76"/>
        <v/>
      </c>
      <c r="G1256" s="42"/>
      <c r="H1256" s="37"/>
      <c r="I1256" s="43"/>
      <c r="J1256" s="44" t="str">
        <f t="shared" si="77"/>
        <v/>
      </c>
      <c r="K1256" s="45"/>
      <c r="L1256" s="46" t="str">
        <f>IF(OR(K1256="لم يدفع",B1256=""),"",IF(K1256="تأمين فقط",0,IF(K1256="اشتراك 300",300,IF(F1256&lt;14,IFERROR(VLOOKUP(SUBSTITUTE(SUBSTITUTE(H1256,"~","~~"),"*","~*"),إعدادات_الأنواع!$A$4:$D$40,3,FALSE()),0),IFERROR(VLOOKUP(SUBSTITUTE(SUBSTITUTE(H1256,"~","~~"),"*","~*"),إعدادات_الأنواع!$A$4:$D$40,4,FALSE()),0)))))</f>
        <v/>
      </c>
      <c r="M1256" s="47" t="str">
        <f>IF(OR(K1256="لم يدفع",B1256=""),"",IFERROR(VLOOKUP(SUBSTITUTE(SUBSTITUTE(H1256,"~","~~"),"*","~*"),إعدادات_الأنواع!$A$4:$E$40,5,FALSE()),0))</f>
        <v/>
      </c>
      <c r="N1256" s="47" t="str">
        <f>IF(OR(K1256="لم يدفع",K1256="تأمين فقط",K1256="اشتراك 300",B1256=""),"",IFERROR(VLOOKUP(SUBSTITUTE(SUBSTITUTE(H1256,"~","~~"),"*","~*"),إعدادات_الأنواع!$A$4:$F$40,6,FALSE()),0))</f>
        <v/>
      </c>
      <c r="O1256" s="55" t="str">
        <f t="shared" si="78"/>
        <v/>
      </c>
      <c r="P1256" s="48" t="str">
        <f t="shared" ca="1" si="79"/>
        <v/>
      </c>
      <c r="Q1256" s="52"/>
      <c r="R1256" s="49"/>
      <c r="S1256" s="50" t="str">
        <f>IF(B1256="","",COUNTA(التجديد!E1256:E1256))</f>
        <v/>
      </c>
      <c r="T1256" s="51" t="str">
        <f>IF(B1256="","",IFERROR(VLOOKUP(SUBSTITUTE(SUBSTITUTE(H1256,"~","~~"),"*","~*"),إعدادات_الأنواع!$A$4:$B$40,2,FALSE()),"?"))</f>
        <v/>
      </c>
    </row>
    <row r="1257" spans="1:20" ht="15" customHeight="1">
      <c r="A1257" s="20" t="str">
        <f>IF(B1257="","",IF(T1257="?","⚠️ نوع غير معرف",T1257&amp;TEXT(COUNTIFS($T$3:T1257,T1257),"000")))</f>
        <v/>
      </c>
      <c r="B1257" s="38"/>
      <c r="C1257" s="38"/>
      <c r="D1257" s="39"/>
      <c r="E1257" s="54"/>
      <c r="F1257" s="41" t="str">
        <f t="shared" ca="1" si="76"/>
        <v/>
      </c>
      <c r="G1257" s="42"/>
      <c r="H1257" s="37"/>
      <c r="I1257" s="43"/>
      <c r="J1257" s="44" t="str">
        <f t="shared" si="77"/>
        <v/>
      </c>
      <c r="K1257" s="45"/>
      <c r="L1257" s="46" t="str">
        <f>IF(OR(K1257="لم يدفع",B1257=""),"",IF(K1257="تأمين فقط",0,IF(K1257="اشتراك 300",300,IF(F1257&lt;14,IFERROR(VLOOKUP(SUBSTITUTE(SUBSTITUTE(H1257,"~","~~"),"*","~*"),إعدادات_الأنواع!$A$4:$D$40,3,FALSE()),0),IFERROR(VLOOKUP(SUBSTITUTE(SUBSTITUTE(H1257,"~","~~"),"*","~*"),إعدادات_الأنواع!$A$4:$D$40,4,FALSE()),0)))))</f>
        <v/>
      </c>
      <c r="M1257" s="47" t="str">
        <f>IF(OR(K1257="لم يدفع",B1257=""),"",IFERROR(VLOOKUP(SUBSTITUTE(SUBSTITUTE(H1257,"~","~~"),"*","~*"),إعدادات_الأنواع!$A$4:$E$40,5,FALSE()),0))</f>
        <v/>
      </c>
      <c r="N1257" s="47" t="str">
        <f>IF(OR(K1257="لم يدفع",K1257="تأمين فقط",K1257="اشتراك 300",B1257=""),"",IFERROR(VLOOKUP(SUBSTITUTE(SUBSTITUTE(H1257,"~","~~"),"*","~*"),إعدادات_الأنواع!$A$4:$F$40,6,FALSE()),0))</f>
        <v/>
      </c>
      <c r="O1257" s="55" t="str">
        <f t="shared" si="78"/>
        <v/>
      </c>
      <c r="P1257" s="48" t="str">
        <f t="shared" ca="1" si="79"/>
        <v/>
      </c>
      <c r="Q1257" s="52"/>
      <c r="R1257" s="49"/>
      <c r="S1257" s="50" t="str">
        <f>IF(B1257="","",COUNTA(التجديد!E1257:E1257))</f>
        <v/>
      </c>
      <c r="T1257" s="51" t="str">
        <f>IF(B1257="","",IFERROR(VLOOKUP(SUBSTITUTE(SUBSTITUTE(H1257,"~","~~"),"*","~*"),إعدادات_الأنواع!$A$4:$B$40,2,FALSE()),"?"))</f>
        <v/>
      </c>
    </row>
    <row r="1258" spans="1:20" ht="15" customHeight="1">
      <c r="A1258" s="20" t="str">
        <f>IF(B1258="","",IF(T1258="?","⚠️ نوع غير معرف",T1258&amp;TEXT(COUNTIFS($T$3:T1258,T1258),"000")))</f>
        <v/>
      </c>
      <c r="B1258" s="38"/>
      <c r="C1258" s="38"/>
      <c r="D1258" s="39"/>
      <c r="E1258" s="54"/>
      <c r="F1258" s="41" t="str">
        <f t="shared" ca="1" si="76"/>
        <v/>
      </c>
      <c r="G1258" s="42"/>
      <c r="H1258" s="37"/>
      <c r="I1258" s="43"/>
      <c r="J1258" s="44" t="str">
        <f t="shared" si="77"/>
        <v/>
      </c>
      <c r="K1258" s="45"/>
      <c r="L1258" s="46" t="str">
        <f>IF(OR(K1258="لم يدفع",B1258=""),"",IF(K1258="تأمين فقط",0,IF(K1258="اشتراك 300",300,IF(F1258&lt;14,IFERROR(VLOOKUP(SUBSTITUTE(SUBSTITUTE(H1258,"~","~~"),"*","~*"),إعدادات_الأنواع!$A$4:$D$40,3,FALSE()),0),IFERROR(VLOOKUP(SUBSTITUTE(SUBSTITUTE(H1258,"~","~~"),"*","~*"),إعدادات_الأنواع!$A$4:$D$40,4,FALSE()),0)))))</f>
        <v/>
      </c>
      <c r="M1258" s="47" t="str">
        <f>IF(OR(K1258="لم يدفع",B1258=""),"",IFERROR(VLOOKUP(SUBSTITUTE(SUBSTITUTE(H1258,"~","~~"),"*","~*"),إعدادات_الأنواع!$A$4:$E$40,5,FALSE()),0))</f>
        <v/>
      </c>
      <c r="N1258" s="47" t="str">
        <f>IF(OR(K1258="لم يدفع",K1258="تأمين فقط",K1258="اشتراك 300",B1258=""),"",IFERROR(VLOOKUP(SUBSTITUTE(SUBSTITUTE(H1258,"~","~~"),"*","~*"),إعدادات_الأنواع!$A$4:$F$40,6,FALSE()),0))</f>
        <v/>
      </c>
      <c r="O1258" s="55" t="str">
        <f t="shared" si="78"/>
        <v/>
      </c>
      <c r="P1258" s="48" t="str">
        <f t="shared" ca="1" si="79"/>
        <v/>
      </c>
      <c r="Q1258" s="52"/>
      <c r="R1258" s="49"/>
      <c r="S1258" s="50" t="str">
        <f>IF(B1258="","",COUNTA(التجديد!E1258:E1258))</f>
        <v/>
      </c>
      <c r="T1258" s="51" t="str">
        <f>IF(B1258="","",IFERROR(VLOOKUP(SUBSTITUTE(SUBSTITUTE(H1258,"~","~~"),"*","~*"),إعدادات_الأنواع!$A$4:$B$40,2,FALSE()),"?"))</f>
        <v/>
      </c>
    </row>
    <row r="1259" spans="1:20" ht="15" customHeight="1">
      <c r="A1259" s="20" t="str">
        <f>IF(B1259="","",IF(T1259="?","⚠️ نوع غير معرف",T1259&amp;TEXT(COUNTIFS($T$3:T1259,T1259),"000")))</f>
        <v/>
      </c>
      <c r="B1259" s="38"/>
      <c r="C1259" s="38"/>
      <c r="D1259" s="39"/>
      <c r="E1259" s="54"/>
      <c r="F1259" s="41" t="str">
        <f t="shared" ca="1" si="76"/>
        <v/>
      </c>
      <c r="G1259" s="42"/>
      <c r="H1259" s="37"/>
      <c r="I1259" s="43"/>
      <c r="J1259" s="44" t="str">
        <f t="shared" si="77"/>
        <v/>
      </c>
      <c r="K1259" s="45"/>
      <c r="L1259" s="46" t="str">
        <f>IF(OR(K1259="لم يدفع",B1259=""),"",IF(K1259="تأمين فقط",0,IF(K1259="اشتراك 300",300,IF(F1259&lt;14,IFERROR(VLOOKUP(SUBSTITUTE(SUBSTITUTE(H1259,"~","~~"),"*","~*"),إعدادات_الأنواع!$A$4:$D$40,3,FALSE()),0),IFERROR(VLOOKUP(SUBSTITUTE(SUBSTITUTE(H1259,"~","~~"),"*","~*"),إعدادات_الأنواع!$A$4:$D$40,4,FALSE()),0)))))</f>
        <v/>
      </c>
      <c r="M1259" s="47" t="str">
        <f>IF(OR(K1259="لم يدفع",B1259=""),"",IFERROR(VLOOKUP(SUBSTITUTE(SUBSTITUTE(H1259,"~","~~"),"*","~*"),إعدادات_الأنواع!$A$4:$E$40,5,FALSE()),0))</f>
        <v/>
      </c>
      <c r="N1259" s="47" t="str">
        <f>IF(OR(K1259="لم يدفع",K1259="تأمين فقط",K1259="اشتراك 300",B1259=""),"",IFERROR(VLOOKUP(SUBSTITUTE(SUBSTITUTE(H1259,"~","~~"),"*","~*"),إعدادات_الأنواع!$A$4:$F$40,6,FALSE()),0))</f>
        <v/>
      </c>
      <c r="O1259" s="55" t="str">
        <f t="shared" si="78"/>
        <v/>
      </c>
      <c r="P1259" s="48" t="str">
        <f t="shared" ca="1" si="79"/>
        <v/>
      </c>
      <c r="Q1259" s="52"/>
      <c r="R1259" s="49"/>
      <c r="S1259" s="50" t="str">
        <f>IF(B1259="","",COUNTA(التجديد!E1259:E1259))</f>
        <v/>
      </c>
      <c r="T1259" s="51" t="str">
        <f>IF(B1259="","",IFERROR(VLOOKUP(SUBSTITUTE(SUBSTITUTE(H1259,"~","~~"),"*","~*"),إعدادات_الأنواع!$A$4:$B$40,2,FALSE()),"?"))</f>
        <v/>
      </c>
    </row>
    <row r="1260" spans="1:20" ht="15" customHeight="1">
      <c r="A1260" s="20" t="str">
        <f>IF(B1260="","",IF(T1260="?","⚠️ نوع غير معرف",T1260&amp;TEXT(COUNTIFS($T$3:T1260,T1260),"000")))</f>
        <v/>
      </c>
      <c r="B1260" s="38"/>
      <c r="C1260" s="38"/>
      <c r="D1260" s="39"/>
      <c r="E1260" s="54"/>
      <c r="F1260" s="41" t="str">
        <f t="shared" ca="1" si="76"/>
        <v/>
      </c>
      <c r="G1260" s="42"/>
      <c r="H1260" s="37"/>
      <c r="I1260" s="43"/>
      <c r="J1260" s="44" t="str">
        <f t="shared" si="77"/>
        <v/>
      </c>
      <c r="K1260" s="45"/>
      <c r="L1260" s="46" t="str">
        <f>IF(OR(K1260="لم يدفع",B1260=""),"",IF(K1260="تأمين فقط",0,IF(K1260="اشتراك 300",300,IF(F1260&lt;14,IFERROR(VLOOKUP(SUBSTITUTE(SUBSTITUTE(H1260,"~","~~"),"*","~*"),إعدادات_الأنواع!$A$4:$D$40,3,FALSE()),0),IFERROR(VLOOKUP(SUBSTITUTE(SUBSTITUTE(H1260,"~","~~"),"*","~*"),إعدادات_الأنواع!$A$4:$D$40,4,FALSE()),0)))))</f>
        <v/>
      </c>
      <c r="M1260" s="47" t="str">
        <f>IF(OR(K1260="لم يدفع",B1260=""),"",IFERROR(VLOOKUP(SUBSTITUTE(SUBSTITUTE(H1260,"~","~~"),"*","~*"),إعدادات_الأنواع!$A$4:$E$40,5,FALSE()),0))</f>
        <v/>
      </c>
      <c r="N1260" s="47" t="str">
        <f>IF(OR(K1260="لم يدفع",K1260="تأمين فقط",K1260="اشتراك 300",B1260=""),"",IFERROR(VLOOKUP(SUBSTITUTE(SUBSTITUTE(H1260,"~","~~"),"*","~*"),إعدادات_الأنواع!$A$4:$F$40,6,FALSE()),0))</f>
        <v/>
      </c>
      <c r="O1260" s="55" t="str">
        <f t="shared" si="78"/>
        <v/>
      </c>
      <c r="P1260" s="48" t="str">
        <f t="shared" ca="1" si="79"/>
        <v/>
      </c>
      <c r="Q1260" s="52"/>
      <c r="R1260" s="49"/>
      <c r="S1260" s="50" t="str">
        <f>IF(B1260="","",COUNTA(التجديد!E1260:E1260))</f>
        <v/>
      </c>
      <c r="T1260" s="51" t="str">
        <f>IF(B1260="","",IFERROR(VLOOKUP(SUBSTITUTE(SUBSTITUTE(H1260,"~","~~"),"*","~*"),إعدادات_الأنواع!$A$4:$B$40,2,FALSE()),"?"))</f>
        <v/>
      </c>
    </row>
    <row r="1261" spans="1:20" ht="15" customHeight="1">
      <c r="A1261" s="20" t="str">
        <f>IF(B1261="","",IF(T1261="?","⚠️ نوع غير معرف",T1261&amp;TEXT(COUNTIFS($T$3:T1261,T1261),"000")))</f>
        <v/>
      </c>
      <c r="B1261" s="38"/>
      <c r="C1261" s="38"/>
      <c r="D1261" s="39"/>
      <c r="E1261" s="54"/>
      <c r="F1261" s="41" t="str">
        <f t="shared" ca="1" si="76"/>
        <v/>
      </c>
      <c r="G1261" s="42"/>
      <c r="H1261" s="37"/>
      <c r="I1261" s="43"/>
      <c r="J1261" s="44" t="str">
        <f t="shared" si="77"/>
        <v/>
      </c>
      <c r="K1261" s="45"/>
      <c r="L1261" s="46" t="str">
        <f>IF(OR(K1261="لم يدفع",B1261=""),"",IF(K1261="تأمين فقط",0,IF(K1261="اشتراك 300",300,IF(F1261&lt;14,IFERROR(VLOOKUP(SUBSTITUTE(SUBSTITUTE(H1261,"~","~~"),"*","~*"),إعدادات_الأنواع!$A$4:$D$40,3,FALSE()),0),IFERROR(VLOOKUP(SUBSTITUTE(SUBSTITUTE(H1261,"~","~~"),"*","~*"),إعدادات_الأنواع!$A$4:$D$40,4,FALSE()),0)))))</f>
        <v/>
      </c>
      <c r="M1261" s="47" t="str">
        <f>IF(OR(K1261="لم يدفع",B1261=""),"",IFERROR(VLOOKUP(SUBSTITUTE(SUBSTITUTE(H1261,"~","~~"),"*","~*"),إعدادات_الأنواع!$A$4:$E$40,5,FALSE()),0))</f>
        <v/>
      </c>
      <c r="N1261" s="47" t="str">
        <f>IF(OR(K1261="لم يدفع",K1261="تأمين فقط",K1261="اشتراك 300",B1261=""),"",IFERROR(VLOOKUP(SUBSTITUTE(SUBSTITUTE(H1261,"~","~~"),"*","~*"),إعدادات_الأنواع!$A$4:$F$40,6,FALSE()),0))</f>
        <v/>
      </c>
      <c r="O1261" s="55" t="str">
        <f t="shared" si="78"/>
        <v/>
      </c>
      <c r="P1261" s="48" t="str">
        <f t="shared" ca="1" si="79"/>
        <v/>
      </c>
      <c r="Q1261" s="52"/>
      <c r="R1261" s="49"/>
      <c r="S1261" s="50" t="str">
        <f>IF(B1261="","",COUNTA(التجديد!E1261:E1261))</f>
        <v/>
      </c>
      <c r="T1261" s="51" t="str">
        <f>IF(B1261="","",IFERROR(VLOOKUP(SUBSTITUTE(SUBSTITUTE(H1261,"~","~~"),"*","~*"),إعدادات_الأنواع!$A$4:$B$40,2,FALSE()),"?"))</f>
        <v/>
      </c>
    </row>
    <row r="1262" spans="1:20" ht="15" customHeight="1">
      <c r="A1262" s="20" t="str">
        <f>IF(B1262="","",IF(T1262="?","⚠️ نوع غير معرف",T1262&amp;TEXT(COUNTIFS($T$3:T1262,T1262),"000")))</f>
        <v/>
      </c>
      <c r="B1262" s="38"/>
      <c r="C1262" s="38"/>
      <c r="D1262" s="39"/>
      <c r="E1262" s="54"/>
      <c r="F1262" s="41" t="str">
        <f t="shared" ca="1" si="76"/>
        <v/>
      </c>
      <c r="G1262" s="42"/>
      <c r="H1262" s="37"/>
      <c r="I1262" s="43"/>
      <c r="J1262" s="44" t="str">
        <f t="shared" si="77"/>
        <v/>
      </c>
      <c r="K1262" s="45"/>
      <c r="L1262" s="46" t="str">
        <f>IF(OR(K1262="لم يدفع",B1262=""),"",IF(K1262="تأمين فقط",0,IF(K1262="اشتراك 300",300,IF(F1262&lt;14,IFERROR(VLOOKUP(SUBSTITUTE(SUBSTITUTE(H1262,"~","~~"),"*","~*"),إعدادات_الأنواع!$A$4:$D$40,3,FALSE()),0),IFERROR(VLOOKUP(SUBSTITUTE(SUBSTITUTE(H1262,"~","~~"),"*","~*"),إعدادات_الأنواع!$A$4:$D$40,4,FALSE()),0)))))</f>
        <v/>
      </c>
      <c r="M1262" s="47" t="str">
        <f>IF(OR(K1262="لم يدفع",B1262=""),"",IFERROR(VLOOKUP(SUBSTITUTE(SUBSTITUTE(H1262,"~","~~"),"*","~*"),إعدادات_الأنواع!$A$4:$E$40,5,FALSE()),0))</f>
        <v/>
      </c>
      <c r="N1262" s="47" t="str">
        <f>IF(OR(K1262="لم يدفع",K1262="تأمين فقط",K1262="اشتراك 300",B1262=""),"",IFERROR(VLOOKUP(SUBSTITUTE(SUBSTITUTE(H1262,"~","~~"),"*","~*"),إعدادات_الأنواع!$A$4:$F$40,6,FALSE()),0))</f>
        <v/>
      </c>
      <c r="O1262" s="55" t="str">
        <f t="shared" si="78"/>
        <v/>
      </c>
      <c r="P1262" s="48" t="str">
        <f t="shared" ca="1" si="79"/>
        <v/>
      </c>
      <c r="Q1262" s="52"/>
      <c r="R1262" s="49"/>
      <c r="S1262" s="50" t="str">
        <f>IF(B1262="","",COUNTA(التجديد!E1262:E1262))</f>
        <v/>
      </c>
      <c r="T1262" s="51" t="str">
        <f>IF(B1262="","",IFERROR(VLOOKUP(SUBSTITUTE(SUBSTITUTE(H1262,"~","~~"),"*","~*"),إعدادات_الأنواع!$A$4:$B$40,2,FALSE()),"?"))</f>
        <v/>
      </c>
    </row>
    <row r="1263" spans="1:20" ht="15" customHeight="1">
      <c r="A1263" s="20" t="str">
        <f>IF(B1263="","",IF(T1263="?","⚠️ نوع غير معرف",T1263&amp;TEXT(COUNTIFS($T$3:T1263,T1263),"000")))</f>
        <v/>
      </c>
      <c r="B1263" s="38"/>
      <c r="C1263" s="38"/>
      <c r="D1263" s="39"/>
      <c r="E1263" s="54"/>
      <c r="F1263" s="41" t="str">
        <f t="shared" ca="1" si="76"/>
        <v/>
      </c>
      <c r="G1263" s="42"/>
      <c r="H1263" s="37"/>
      <c r="I1263" s="43"/>
      <c r="J1263" s="44" t="str">
        <f t="shared" si="77"/>
        <v/>
      </c>
      <c r="K1263" s="45"/>
      <c r="L1263" s="46" t="str">
        <f>IF(OR(K1263="لم يدفع",B1263=""),"",IF(K1263="تأمين فقط",0,IF(K1263="اشتراك 300",300,IF(F1263&lt;14,IFERROR(VLOOKUP(SUBSTITUTE(SUBSTITUTE(H1263,"~","~~"),"*","~*"),إعدادات_الأنواع!$A$4:$D$40,3,FALSE()),0),IFERROR(VLOOKUP(SUBSTITUTE(SUBSTITUTE(H1263,"~","~~"),"*","~*"),إعدادات_الأنواع!$A$4:$D$40,4,FALSE()),0)))))</f>
        <v/>
      </c>
      <c r="M1263" s="47" t="str">
        <f>IF(OR(K1263="لم يدفع",B1263=""),"",IFERROR(VLOOKUP(SUBSTITUTE(SUBSTITUTE(H1263,"~","~~"),"*","~*"),إعدادات_الأنواع!$A$4:$E$40,5,FALSE()),0))</f>
        <v/>
      </c>
      <c r="N1263" s="47" t="str">
        <f>IF(OR(K1263="لم يدفع",K1263="تأمين فقط",K1263="اشتراك 300",B1263=""),"",IFERROR(VLOOKUP(SUBSTITUTE(SUBSTITUTE(H1263,"~","~~"),"*","~*"),إعدادات_الأنواع!$A$4:$F$40,6,FALSE()),0))</f>
        <v/>
      </c>
      <c r="O1263" s="55" t="str">
        <f t="shared" si="78"/>
        <v/>
      </c>
      <c r="P1263" s="48" t="str">
        <f t="shared" ca="1" si="79"/>
        <v/>
      </c>
      <c r="Q1263" s="52"/>
      <c r="R1263" s="49"/>
      <c r="S1263" s="50" t="str">
        <f>IF(B1263="","",COUNTA(التجديد!E1263:E1263))</f>
        <v/>
      </c>
      <c r="T1263" s="51" t="str">
        <f>IF(B1263="","",IFERROR(VLOOKUP(SUBSTITUTE(SUBSTITUTE(H1263,"~","~~"),"*","~*"),إعدادات_الأنواع!$A$4:$B$40,2,FALSE()),"?"))</f>
        <v/>
      </c>
    </row>
    <row r="1264" spans="1:20" ht="15" customHeight="1">
      <c r="A1264" s="20" t="str">
        <f>IF(B1264="","",IF(T1264="?","⚠️ نوع غير معرف",T1264&amp;TEXT(COUNTIFS($T$3:T1264,T1264),"000")))</f>
        <v/>
      </c>
      <c r="B1264" s="38"/>
      <c r="C1264" s="38"/>
      <c r="D1264" s="39"/>
      <c r="E1264" s="54"/>
      <c r="F1264" s="41" t="str">
        <f t="shared" ca="1" si="76"/>
        <v/>
      </c>
      <c r="G1264" s="42"/>
      <c r="H1264" s="37"/>
      <c r="I1264" s="43"/>
      <c r="J1264" s="44" t="str">
        <f t="shared" si="77"/>
        <v/>
      </c>
      <c r="K1264" s="45"/>
      <c r="L1264" s="46" t="str">
        <f>IF(OR(K1264="لم يدفع",B1264=""),"",IF(K1264="تأمين فقط",0,IF(K1264="اشتراك 300",300,IF(F1264&lt;14,IFERROR(VLOOKUP(SUBSTITUTE(SUBSTITUTE(H1264,"~","~~"),"*","~*"),إعدادات_الأنواع!$A$4:$D$40,3,FALSE()),0),IFERROR(VLOOKUP(SUBSTITUTE(SUBSTITUTE(H1264,"~","~~"),"*","~*"),إعدادات_الأنواع!$A$4:$D$40,4,FALSE()),0)))))</f>
        <v/>
      </c>
      <c r="M1264" s="47" t="str">
        <f>IF(OR(K1264="لم يدفع",B1264=""),"",IFERROR(VLOOKUP(SUBSTITUTE(SUBSTITUTE(H1264,"~","~~"),"*","~*"),إعدادات_الأنواع!$A$4:$E$40,5,FALSE()),0))</f>
        <v/>
      </c>
      <c r="N1264" s="47" t="str">
        <f>IF(OR(K1264="لم يدفع",K1264="تأمين فقط",K1264="اشتراك 300",B1264=""),"",IFERROR(VLOOKUP(SUBSTITUTE(SUBSTITUTE(H1264,"~","~~"),"*","~*"),إعدادات_الأنواع!$A$4:$F$40,6,FALSE()),0))</f>
        <v/>
      </c>
      <c r="O1264" s="55" t="str">
        <f t="shared" si="78"/>
        <v/>
      </c>
      <c r="P1264" s="48" t="str">
        <f t="shared" ca="1" si="79"/>
        <v/>
      </c>
      <c r="Q1264" s="52"/>
      <c r="R1264" s="49"/>
      <c r="S1264" s="50" t="str">
        <f>IF(B1264="","",COUNTA(التجديد!E1264:E1264))</f>
        <v/>
      </c>
      <c r="T1264" s="51" t="str">
        <f>IF(B1264="","",IFERROR(VLOOKUP(SUBSTITUTE(SUBSTITUTE(H1264,"~","~~"),"*","~*"),إعدادات_الأنواع!$A$4:$B$40,2,FALSE()),"?"))</f>
        <v/>
      </c>
    </row>
    <row r="1265" spans="1:20" ht="15" customHeight="1">
      <c r="A1265" s="20" t="str">
        <f>IF(B1265="","",IF(T1265="?","⚠️ نوع غير معرف",T1265&amp;TEXT(COUNTIFS($T$3:T1265,T1265),"000")))</f>
        <v/>
      </c>
      <c r="B1265" s="38"/>
      <c r="C1265" s="38"/>
      <c r="D1265" s="39"/>
      <c r="E1265" s="54"/>
      <c r="F1265" s="41" t="str">
        <f t="shared" ca="1" si="76"/>
        <v/>
      </c>
      <c r="G1265" s="42"/>
      <c r="H1265" s="37"/>
      <c r="I1265" s="43"/>
      <c r="J1265" s="44" t="str">
        <f t="shared" si="77"/>
        <v/>
      </c>
      <c r="K1265" s="45"/>
      <c r="L1265" s="46" t="str">
        <f>IF(OR(K1265="لم يدفع",B1265=""),"",IF(K1265="تأمين فقط",0,IF(K1265="اشتراك 300",300,IF(F1265&lt;14,IFERROR(VLOOKUP(SUBSTITUTE(SUBSTITUTE(H1265,"~","~~"),"*","~*"),إعدادات_الأنواع!$A$4:$D$40,3,FALSE()),0),IFERROR(VLOOKUP(SUBSTITUTE(SUBSTITUTE(H1265,"~","~~"),"*","~*"),إعدادات_الأنواع!$A$4:$D$40,4,FALSE()),0)))))</f>
        <v/>
      </c>
      <c r="M1265" s="47" t="str">
        <f>IF(OR(K1265="لم يدفع",B1265=""),"",IFERROR(VLOOKUP(SUBSTITUTE(SUBSTITUTE(H1265,"~","~~"),"*","~*"),إعدادات_الأنواع!$A$4:$E$40,5,FALSE()),0))</f>
        <v/>
      </c>
      <c r="N1265" s="47" t="str">
        <f>IF(OR(K1265="لم يدفع",K1265="تأمين فقط",K1265="اشتراك 300",B1265=""),"",IFERROR(VLOOKUP(SUBSTITUTE(SUBSTITUTE(H1265,"~","~~"),"*","~*"),إعدادات_الأنواع!$A$4:$F$40,6,FALSE()),0))</f>
        <v/>
      </c>
      <c r="O1265" s="55" t="str">
        <f t="shared" si="78"/>
        <v/>
      </c>
      <c r="P1265" s="48" t="str">
        <f t="shared" ca="1" si="79"/>
        <v/>
      </c>
      <c r="Q1265" s="52"/>
      <c r="R1265" s="49"/>
      <c r="S1265" s="50" t="str">
        <f>IF(B1265="","",COUNTA(التجديد!E1265:E1265))</f>
        <v/>
      </c>
      <c r="T1265" s="51" t="str">
        <f>IF(B1265="","",IFERROR(VLOOKUP(SUBSTITUTE(SUBSTITUTE(H1265,"~","~~"),"*","~*"),إعدادات_الأنواع!$A$4:$B$40,2,FALSE()),"?"))</f>
        <v/>
      </c>
    </row>
    <row r="1266" spans="1:20" ht="15" customHeight="1">
      <c r="A1266" s="20" t="str">
        <f>IF(B1266="","",IF(T1266="?","⚠️ نوع غير معرف",T1266&amp;TEXT(COUNTIFS($T$3:T1266,T1266),"000")))</f>
        <v/>
      </c>
      <c r="B1266" s="38"/>
      <c r="C1266" s="38"/>
      <c r="D1266" s="39"/>
      <c r="E1266" s="54"/>
      <c r="F1266" s="41" t="str">
        <f t="shared" ca="1" si="76"/>
        <v/>
      </c>
      <c r="G1266" s="42"/>
      <c r="H1266" s="37"/>
      <c r="I1266" s="43"/>
      <c r="J1266" s="44" t="str">
        <f t="shared" si="77"/>
        <v/>
      </c>
      <c r="K1266" s="45"/>
      <c r="L1266" s="46" t="str">
        <f>IF(OR(K1266="لم يدفع",B1266=""),"",IF(K1266="تأمين فقط",0,IF(K1266="اشتراك 300",300,IF(F1266&lt;14,IFERROR(VLOOKUP(SUBSTITUTE(SUBSTITUTE(H1266,"~","~~"),"*","~*"),إعدادات_الأنواع!$A$4:$D$40,3,FALSE()),0),IFERROR(VLOOKUP(SUBSTITUTE(SUBSTITUTE(H1266,"~","~~"),"*","~*"),إعدادات_الأنواع!$A$4:$D$40,4,FALSE()),0)))))</f>
        <v/>
      </c>
      <c r="M1266" s="47" t="str">
        <f>IF(OR(K1266="لم يدفع",B1266=""),"",IFERROR(VLOOKUP(SUBSTITUTE(SUBSTITUTE(H1266,"~","~~"),"*","~*"),إعدادات_الأنواع!$A$4:$E$40,5,FALSE()),0))</f>
        <v/>
      </c>
      <c r="N1266" s="47" t="str">
        <f>IF(OR(K1266="لم يدفع",K1266="تأمين فقط",K1266="اشتراك 300",B1266=""),"",IFERROR(VLOOKUP(SUBSTITUTE(SUBSTITUTE(H1266,"~","~~"),"*","~*"),إعدادات_الأنواع!$A$4:$F$40,6,FALSE()),0))</f>
        <v/>
      </c>
      <c r="O1266" s="55" t="str">
        <f t="shared" si="78"/>
        <v/>
      </c>
      <c r="P1266" s="48" t="str">
        <f t="shared" ca="1" si="79"/>
        <v/>
      </c>
      <c r="Q1266" s="52"/>
      <c r="R1266" s="49"/>
      <c r="S1266" s="50" t="str">
        <f>IF(B1266="","",COUNTA(التجديد!E1266:E1266))</f>
        <v/>
      </c>
      <c r="T1266" s="51" t="str">
        <f>IF(B1266="","",IFERROR(VLOOKUP(SUBSTITUTE(SUBSTITUTE(H1266,"~","~~"),"*","~*"),إعدادات_الأنواع!$A$4:$B$40,2,FALSE()),"?"))</f>
        <v/>
      </c>
    </row>
    <row r="1267" spans="1:20" ht="15" customHeight="1">
      <c r="A1267" s="20" t="str">
        <f>IF(B1267="","",IF(T1267="?","⚠️ نوع غير معرف",T1267&amp;TEXT(COUNTIFS($T$3:T1267,T1267),"000")))</f>
        <v/>
      </c>
      <c r="B1267" s="38"/>
      <c r="C1267" s="38"/>
      <c r="D1267" s="39"/>
      <c r="E1267" s="54"/>
      <c r="F1267" s="41" t="str">
        <f t="shared" ca="1" si="76"/>
        <v/>
      </c>
      <c r="G1267" s="42"/>
      <c r="H1267" s="37"/>
      <c r="I1267" s="43"/>
      <c r="J1267" s="44" t="str">
        <f t="shared" si="77"/>
        <v/>
      </c>
      <c r="K1267" s="45"/>
      <c r="L1267" s="46" t="str">
        <f>IF(OR(K1267="لم يدفع",B1267=""),"",IF(K1267="تأمين فقط",0,IF(K1267="اشتراك 300",300,IF(F1267&lt;14,IFERROR(VLOOKUP(SUBSTITUTE(SUBSTITUTE(H1267,"~","~~"),"*","~*"),إعدادات_الأنواع!$A$4:$D$40,3,FALSE()),0),IFERROR(VLOOKUP(SUBSTITUTE(SUBSTITUTE(H1267,"~","~~"),"*","~*"),إعدادات_الأنواع!$A$4:$D$40,4,FALSE()),0)))))</f>
        <v/>
      </c>
      <c r="M1267" s="47" t="str">
        <f>IF(OR(K1267="لم يدفع",B1267=""),"",IFERROR(VLOOKUP(SUBSTITUTE(SUBSTITUTE(H1267,"~","~~"),"*","~*"),إعدادات_الأنواع!$A$4:$E$40,5,FALSE()),0))</f>
        <v/>
      </c>
      <c r="N1267" s="47" t="str">
        <f>IF(OR(K1267="لم يدفع",K1267="تأمين فقط",K1267="اشتراك 300",B1267=""),"",IFERROR(VLOOKUP(SUBSTITUTE(SUBSTITUTE(H1267,"~","~~"),"*","~*"),إعدادات_الأنواع!$A$4:$F$40,6,FALSE()),0))</f>
        <v/>
      </c>
      <c r="O1267" s="55" t="str">
        <f t="shared" si="78"/>
        <v/>
      </c>
      <c r="P1267" s="48" t="str">
        <f t="shared" ca="1" si="79"/>
        <v/>
      </c>
      <c r="Q1267" s="52"/>
      <c r="R1267" s="49"/>
      <c r="S1267" s="50" t="str">
        <f>IF(B1267="","",COUNTA(التجديد!E1267:E1267))</f>
        <v/>
      </c>
      <c r="T1267" s="51" t="str">
        <f>IF(B1267="","",IFERROR(VLOOKUP(SUBSTITUTE(SUBSTITUTE(H1267,"~","~~"),"*","~*"),إعدادات_الأنواع!$A$4:$B$40,2,FALSE()),"?"))</f>
        <v/>
      </c>
    </row>
    <row r="1268" spans="1:20" ht="15" customHeight="1">
      <c r="A1268" s="20" t="str">
        <f>IF(B1268="","",IF(T1268="?","⚠️ نوع غير معرف",T1268&amp;TEXT(COUNTIFS($T$3:T1268,T1268),"000")))</f>
        <v/>
      </c>
      <c r="B1268" s="38"/>
      <c r="C1268" s="38"/>
      <c r="D1268" s="39"/>
      <c r="E1268" s="54"/>
      <c r="F1268" s="41" t="str">
        <f t="shared" ca="1" si="76"/>
        <v/>
      </c>
      <c r="G1268" s="42"/>
      <c r="H1268" s="37"/>
      <c r="I1268" s="43"/>
      <c r="J1268" s="44" t="str">
        <f t="shared" si="77"/>
        <v/>
      </c>
      <c r="K1268" s="45"/>
      <c r="L1268" s="46" t="str">
        <f>IF(OR(K1268="لم يدفع",B1268=""),"",IF(K1268="تأمين فقط",0,IF(K1268="اشتراك 300",300,IF(F1268&lt;14,IFERROR(VLOOKUP(SUBSTITUTE(SUBSTITUTE(H1268,"~","~~"),"*","~*"),إعدادات_الأنواع!$A$4:$D$40,3,FALSE()),0),IFERROR(VLOOKUP(SUBSTITUTE(SUBSTITUTE(H1268,"~","~~"),"*","~*"),إعدادات_الأنواع!$A$4:$D$40,4,FALSE()),0)))))</f>
        <v/>
      </c>
      <c r="M1268" s="47" t="str">
        <f>IF(OR(K1268="لم يدفع",B1268=""),"",IFERROR(VLOOKUP(SUBSTITUTE(SUBSTITUTE(H1268,"~","~~"),"*","~*"),إعدادات_الأنواع!$A$4:$E$40,5,FALSE()),0))</f>
        <v/>
      </c>
      <c r="N1268" s="47" t="str">
        <f>IF(OR(K1268="لم يدفع",K1268="تأمين فقط",K1268="اشتراك 300",B1268=""),"",IFERROR(VLOOKUP(SUBSTITUTE(SUBSTITUTE(H1268,"~","~~"),"*","~*"),إعدادات_الأنواع!$A$4:$F$40,6,FALSE()),0))</f>
        <v/>
      </c>
      <c r="O1268" s="55" t="str">
        <f t="shared" si="78"/>
        <v/>
      </c>
      <c r="P1268" s="48" t="str">
        <f t="shared" ca="1" si="79"/>
        <v/>
      </c>
      <c r="Q1268" s="52"/>
      <c r="R1268" s="49"/>
      <c r="S1268" s="50" t="str">
        <f>IF(B1268="","",COUNTA(التجديد!E1268:E1268))</f>
        <v/>
      </c>
      <c r="T1268" s="51" t="str">
        <f>IF(B1268="","",IFERROR(VLOOKUP(SUBSTITUTE(SUBSTITUTE(H1268,"~","~~"),"*","~*"),إعدادات_الأنواع!$A$4:$B$40,2,FALSE()),"?"))</f>
        <v/>
      </c>
    </row>
    <row r="1269" spans="1:20" ht="15" customHeight="1">
      <c r="A1269" s="20" t="str">
        <f>IF(B1269="","",IF(T1269="?","⚠️ نوع غير معرف",T1269&amp;TEXT(COUNTIFS($T$3:T1269,T1269),"000")))</f>
        <v/>
      </c>
      <c r="B1269" s="38"/>
      <c r="C1269" s="38"/>
      <c r="D1269" s="39"/>
      <c r="E1269" s="54"/>
      <c r="F1269" s="41" t="str">
        <f t="shared" ca="1" si="76"/>
        <v/>
      </c>
      <c r="G1269" s="42"/>
      <c r="H1269" s="37"/>
      <c r="I1269" s="43"/>
      <c r="J1269" s="44" t="str">
        <f t="shared" si="77"/>
        <v/>
      </c>
      <c r="K1269" s="45"/>
      <c r="L1269" s="46" t="str">
        <f>IF(OR(K1269="لم يدفع",B1269=""),"",IF(K1269="تأمين فقط",0,IF(K1269="اشتراك 300",300,IF(F1269&lt;14,IFERROR(VLOOKUP(SUBSTITUTE(SUBSTITUTE(H1269,"~","~~"),"*","~*"),إعدادات_الأنواع!$A$4:$D$40,3,FALSE()),0),IFERROR(VLOOKUP(SUBSTITUTE(SUBSTITUTE(H1269,"~","~~"),"*","~*"),إعدادات_الأنواع!$A$4:$D$40,4,FALSE()),0)))))</f>
        <v/>
      </c>
      <c r="M1269" s="47" t="str">
        <f>IF(OR(K1269="لم يدفع",B1269=""),"",IFERROR(VLOOKUP(SUBSTITUTE(SUBSTITUTE(H1269,"~","~~"),"*","~*"),إعدادات_الأنواع!$A$4:$E$40,5,FALSE()),0))</f>
        <v/>
      </c>
      <c r="N1269" s="47" t="str">
        <f>IF(OR(K1269="لم يدفع",K1269="تأمين فقط",K1269="اشتراك 300",B1269=""),"",IFERROR(VLOOKUP(SUBSTITUTE(SUBSTITUTE(H1269,"~","~~"),"*","~*"),إعدادات_الأنواع!$A$4:$F$40,6,FALSE()),0))</f>
        <v/>
      </c>
      <c r="O1269" s="55" t="str">
        <f t="shared" si="78"/>
        <v/>
      </c>
      <c r="P1269" s="48" t="str">
        <f t="shared" ca="1" si="79"/>
        <v/>
      </c>
      <c r="Q1269" s="52"/>
      <c r="R1269" s="49"/>
      <c r="S1269" s="50" t="str">
        <f>IF(B1269="","",COUNTA(التجديد!E1269:E1269))</f>
        <v/>
      </c>
      <c r="T1269" s="51" t="str">
        <f>IF(B1269="","",IFERROR(VLOOKUP(SUBSTITUTE(SUBSTITUTE(H1269,"~","~~"),"*","~*"),إعدادات_الأنواع!$A$4:$B$40,2,FALSE()),"?"))</f>
        <v/>
      </c>
    </row>
    <row r="1270" spans="1:20" ht="15" customHeight="1">
      <c r="A1270" s="20" t="str">
        <f>IF(B1270="","",IF(T1270="?","⚠️ نوع غير معرف",T1270&amp;TEXT(COUNTIFS($T$3:T1270,T1270),"000")))</f>
        <v/>
      </c>
      <c r="B1270" s="38"/>
      <c r="C1270" s="38"/>
      <c r="D1270" s="39"/>
      <c r="E1270" s="54"/>
      <c r="F1270" s="41" t="str">
        <f t="shared" ca="1" si="76"/>
        <v/>
      </c>
      <c r="G1270" s="42"/>
      <c r="H1270" s="37"/>
      <c r="I1270" s="43"/>
      <c r="J1270" s="44" t="str">
        <f t="shared" si="77"/>
        <v/>
      </c>
      <c r="K1270" s="45"/>
      <c r="L1270" s="46" t="str">
        <f>IF(OR(K1270="لم يدفع",B1270=""),"",IF(K1270="تأمين فقط",0,IF(K1270="اشتراك 300",300,IF(F1270&lt;14,IFERROR(VLOOKUP(SUBSTITUTE(SUBSTITUTE(H1270,"~","~~"),"*","~*"),إعدادات_الأنواع!$A$4:$D$40,3,FALSE()),0),IFERROR(VLOOKUP(SUBSTITUTE(SUBSTITUTE(H1270,"~","~~"),"*","~*"),إعدادات_الأنواع!$A$4:$D$40,4,FALSE()),0)))))</f>
        <v/>
      </c>
      <c r="M1270" s="47" t="str">
        <f>IF(OR(K1270="لم يدفع",B1270=""),"",IFERROR(VLOOKUP(SUBSTITUTE(SUBSTITUTE(H1270,"~","~~"),"*","~*"),إعدادات_الأنواع!$A$4:$E$40,5,FALSE()),0))</f>
        <v/>
      </c>
      <c r="N1270" s="47" t="str">
        <f>IF(OR(K1270="لم يدفع",K1270="تأمين فقط",K1270="اشتراك 300",B1270=""),"",IFERROR(VLOOKUP(SUBSTITUTE(SUBSTITUTE(H1270,"~","~~"),"*","~*"),إعدادات_الأنواع!$A$4:$F$40,6,FALSE()),0))</f>
        <v/>
      </c>
      <c r="O1270" s="55" t="str">
        <f t="shared" si="78"/>
        <v/>
      </c>
      <c r="P1270" s="48" t="str">
        <f t="shared" ca="1" si="79"/>
        <v/>
      </c>
      <c r="Q1270" s="52"/>
      <c r="R1270" s="49"/>
      <c r="S1270" s="50" t="str">
        <f>IF(B1270="","",COUNTA(التجديد!E1270:E1270))</f>
        <v/>
      </c>
      <c r="T1270" s="51" t="str">
        <f>IF(B1270="","",IFERROR(VLOOKUP(SUBSTITUTE(SUBSTITUTE(H1270,"~","~~"),"*","~*"),إعدادات_الأنواع!$A$4:$B$40,2,FALSE()),"?"))</f>
        <v/>
      </c>
    </row>
    <row r="1271" spans="1:20" ht="15" customHeight="1">
      <c r="A1271" s="20" t="str">
        <f>IF(B1271="","",IF(T1271="?","⚠️ نوع غير معرف",T1271&amp;TEXT(COUNTIFS($T$3:T1271,T1271),"000")))</f>
        <v/>
      </c>
      <c r="B1271" s="38"/>
      <c r="C1271" s="38"/>
      <c r="D1271" s="39"/>
      <c r="E1271" s="54"/>
      <c r="F1271" s="41" t="str">
        <f t="shared" ca="1" si="76"/>
        <v/>
      </c>
      <c r="G1271" s="42"/>
      <c r="H1271" s="37"/>
      <c r="I1271" s="43"/>
      <c r="J1271" s="44" t="str">
        <f t="shared" si="77"/>
        <v/>
      </c>
      <c r="K1271" s="45"/>
      <c r="L1271" s="46" t="str">
        <f>IF(OR(K1271="لم يدفع",B1271=""),"",IF(K1271="تأمين فقط",0,IF(K1271="اشتراك 300",300,IF(F1271&lt;14,IFERROR(VLOOKUP(SUBSTITUTE(SUBSTITUTE(H1271,"~","~~"),"*","~*"),إعدادات_الأنواع!$A$4:$D$40,3,FALSE()),0),IFERROR(VLOOKUP(SUBSTITUTE(SUBSTITUTE(H1271,"~","~~"),"*","~*"),إعدادات_الأنواع!$A$4:$D$40,4,FALSE()),0)))))</f>
        <v/>
      </c>
      <c r="M1271" s="47" t="str">
        <f>IF(OR(K1271="لم يدفع",B1271=""),"",IFERROR(VLOOKUP(SUBSTITUTE(SUBSTITUTE(H1271,"~","~~"),"*","~*"),إعدادات_الأنواع!$A$4:$E$40,5,FALSE()),0))</f>
        <v/>
      </c>
      <c r="N1271" s="47" t="str">
        <f>IF(OR(K1271="لم يدفع",K1271="تأمين فقط",K1271="اشتراك 300",B1271=""),"",IFERROR(VLOOKUP(SUBSTITUTE(SUBSTITUTE(H1271,"~","~~"),"*","~*"),إعدادات_الأنواع!$A$4:$F$40,6,FALSE()),0))</f>
        <v/>
      </c>
      <c r="O1271" s="55" t="str">
        <f t="shared" si="78"/>
        <v/>
      </c>
      <c r="P1271" s="48" t="str">
        <f t="shared" ca="1" si="79"/>
        <v/>
      </c>
      <c r="Q1271" s="52"/>
      <c r="R1271" s="49"/>
      <c r="S1271" s="50" t="str">
        <f>IF(B1271="","",COUNTA(التجديد!E1271:E1271))</f>
        <v/>
      </c>
      <c r="T1271" s="51" t="str">
        <f>IF(B1271="","",IFERROR(VLOOKUP(SUBSTITUTE(SUBSTITUTE(H1271,"~","~~"),"*","~*"),إعدادات_الأنواع!$A$4:$B$40,2,FALSE()),"?"))</f>
        <v/>
      </c>
    </row>
    <row r="1272" spans="1:20" ht="15" customHeight="1">
      <c r="A1272" s="20" t="str">
        <f>IF(B1272="","",IF(T1272="?","⚠️ نوع غير معرف",T1272&amp;TEXT(COUNTIFS($T$3:T1272,T1272),"000")))</f>
        <v/>
      </c>
      <c r="B1272" s="38"/>
      <c r="C1272" s="38"/>
      <c r="D1272" s="39"/>
      <c r="E1272" s="54"/>
      <c r="F1272" s="41" t="str">
        <f t="shared" ca="1" si="76"/>
        <v/>
      </c>
      <c r="G1272" s="42"/>
      <c r="H1272" s="37"/>
      <c r="I1272" s="43"/>
      <c r="J1272" s="44" t="str">
        <f t="shared" si="77"/>
        <v/>
      </c>
      <c r="K1272" s="45"/>
      <c r="L1272" s="46" t="str">
        <f>IF(OR(K1272="لم يدفع",B1272=""),"",IF(K1272="تأمين فقط",0,IF(K1272="اشتراك 300",300,IF(F1272&lt;14,IFERROR(VLOOKUP(SUBSTITUTE(SUBSTITUTE(H1272,"~","~~"),"*","~*"),إعدادات_الأنواع!$A$4:$D$40,3,FALSE()),0),IFERROR(VLOOKUP(SUBSTITUTE(SUBSTITUTE(H1272,"~","~~"),"*","~*"),إعدادات_الأنواع!$A$4:$D$40,4,FALSE()),0)))))</f>
        <v/>
      </c>
      <c r="M1272" s="47" t="str">
        <f>IF(OR(K1272="لم يدفع",B1272=""),"",IFERROR(VLOOKUP(SUBSTITUTE(SUBSTITUTE(H1272,"~","~~"),"*","~*"),إعدادات_الأنواع!$A$4:$E$40,5,FALSE()),0))</f>
        <v/>
      </c>
      <c r="N1272" s="47" t="str">
        <f>IF(OR(K1272="لم يدفع",K1272="تأمين فقط",K1272="اشتراك 300",B1272=""),"",IFERROR(VLOOKUP(SUBSTITUTE(SUBSTITUTE(H1272,"~","~~"),"*","~*"),إعدادات_الأنواع!$A$4:$F$40,6,FALSE()),0))</f>
        <v/>
      </c>
      <c r="O1272" s="55" t="str">
        <f t="shared" si="78"/>
        <v/>
      </c>
      <c r="P1272" s="48" t="str">
        <f t="shared" ca="1" si="79"/>
        <v/>
      </c>
      <c r="Q1272" s="52"/>
      <c r="R1272" s="49"/>
      <c r="S1272" s="50" t="str">
        <f>IF(B1272="","",COUNTA(التجديد!E1272:E1272))</f>
        <v/>
      </c>
      <c r="T1272" s="51" t="str">
        <f>IF(B1272="","",IFERROR(VLOOKUP(SUBSTITUTE(SUBSTITUTE(H1272,"~","~~"),"*","~*"),إعدادات_الأنواع!$A$4:$B$40,2,FALSE()),"?"))</f>
        <v/>
      </c>
    </row>
    <row r="1273" spans="1:20" ht="15" customHeight="1">
      <c r="A1273" s="20" t="str">
        <f>IF(B1273="","",IF(T1273="?","⚠️ نوع غير معرف",T1273&amp;TEXT(COUNTIFS($T$3:T1273,T1273),"000")))</f>
        <v/>
      </c>
      <c r="B1273" s="38"/>
      <c r="C1273" s="38"/>
      <c r="D1273" s="39"/>
      <c r="E1273" s="54"/>
      <c r="F1273" s="41" t="str">
        <f t="shared" ca="1" si="76"/>
        <v/>
      </c>
      <c r="G1273" s="42"/>
      <c r="H1273" s="37"/>
      <c r="I1273" s="43"/>
      <c r="J1273" s="44" t="str">
        <f t="shared" si="77"/>
        <v/>
      </c>
      <c r="K1273" s="45"/>
      <c r="L1273" s="46" t="str">
        <f>IF(OR(K1273="لم يدفع",B1273=""),"",IF(K1273="تأمين فقط",0,IF(K1273="اشتراك 300",300,IF(F1273&lt;14,IFERROR(VLOOKUP(SUBSTITUTE(SUBSTITUTE(H1273,"~","~~"),"*","~*"),إعدادات_الأنواع!$A$4:$D$40,3,FALSE()),0),IFERROR(VLOOKUP(SUBSTITUTE(SUBSTITUTE(H1273,"~","~~"),"*","~*"),إعدادات_الأنواع!$A$4:$D$40,4,FALSE()),0)))))</f>
        <v/>
      </c>
      <c r="M1273" s="47" t="str">
        <f>IF(OR(K1273="لم يدفع",B1273=""),"",IFERROR(VLOOKUP(SUBSTITUTE(SUBSTITUTE(H1273,"~","~~"),"*","~*"),إعدادات_الأنواع!$A$4:$E$40,5,FALSE()),0))</f>
        <v/>
      </c>
      <c r="N1273" s="47" t="str">
        <f>IF(OR(K1273="لم يدفع",K1273="تأمين فقط",K1273="اشتراك 300",B1273=""),"",IFERROR(VLOOKUP(SUBSTITUTE(SUBSTITUTE(H1273,"~","~~"),"*","~*"),إعدادات_الأنواع!$A$4:$F$40,6,FALSE()),0))</f>
        <v/>
      </c>
      <c r="O1273" s="55" t="str">
        <f t="shared" si="78"/>
        <v/>
      </c>
      <c r="P1273" s="48" t="str">
        <f t="shared" ca="1" si="79"/>
        <v/>
      </c>
      <c r="Q1273" s="52"/>
      <c r="R1273" s="49"/>
      <c r="S1273" s="50" t="str">
        <f>IF(B1273="","",COUNTA(التجديد!E1273:E1273))</f>
        <v/>
      </c>
      <c r="T1273" s="51" t="str">
        <f>IF(B1273="","",IFERROR(VLOOKUP(SUBSTITUTE(SUBSTITUTE(H1273,"~","~~"),"*","~*"),إعدادات_الأنواع!$A$4:$B$40,2,FALSE()),"?"))</f>
        <v/>
      </c>
    </row>
    <row r="1274" spans="1:20" ht="15" customHeight="1">
      <c r="A1274" s="20" t="str">
        <f>IF(B1274="","",IF(T1274="?","⚠️ نوع غير معرف",T1274&amp;TEXT(COUNTIFS($T$3:T1274,T1274),"000")))</f>
        <v/>
      </c>
      <c r="B1274" s="38"/>
      <c r="C1274" s="38"/>
      <c r="D1274" s="39"/>
      <c r="E1274" s="54"/>
      <c r="F1274" s="41" t="str">
        <f t="shared" ca="1" si="76"/>
        <v/>
      </c>
      <c r="G1274" s="42"/>
      <c r="H1274" s="37"/>
      <c r="I1274" s="43"/>
      <c r="J1274" s="44" t="str">
        <f t="shared" si="77"/>
        <v/>
      </c>
      <c r="K1274" s="45"/>
      <c r="L1274" s="46" t="str">
        <f>IF(OR(K1274="لم يدفع",B1274=""),"",IF(K1274="تأمين فقط",0,IF(K1274="اشتراك 300",300,IF(F1274&lt;14,IFERROR(VLOOKUP(SUBSTITUTE(SUBSTITUTE(H1274,"~","~~"),"*","~*"),إعدادات_الأنواع!$A$4:$D$40,3,FALSE()),0),IFERROR(VLOOKUP(SUBSTITUTE(SUBSTITUTE(H1274,"~","~~"),"*","~*"),إعدادات_الأنواع!$A$4:$D$40,4,FALSE()),0)))))</f>
        <v/>
      </c>
      <c r="M1274" s="47" t="str">
        <f>IF(OR(K1274="لم يدفع",B1274=""),"",IFERROR(VLOOKUP(SUBSTITUTE(SUBSTITUTE(H1274,"~","~~"),"*","~*"),إعدادات_الأنواع!$A$4:$E$40,5,FALSE()),0))</f>
        <v/>
      </c>
      <c r="N1274" s="47" t="str">
        <f>IF(OR(K1274="لم يدفع",K1274="تأمين فقط",K1274="اشتراك 300",B1274=""),"",IFERROR(VLOOKUP(SUBSTITUTE(SUBSTITUTE(H1274,"~","~~"),"*","~*"),إعدادات_الأنواع!$A$4:$F$40,6,FALSE()),0))</f>
        <v/>
      </c>
      <c r="O1274" s="55" t="str">
        <f t="shared" si="78"/>
        <v/>
      </c>
      <c r="P1274" s="48" t="str">
        <f t="shared" ca="1" si="79"/>
        <v/>
      </c>
      <c r="Q1274" s="52"/>
      <c r="R1274" s="49"/>
      <c r="S1274" s="50" t="str">
        <f>IF(B1274="","",COUNTA(التجديد!E1274:E1274))</f>
        <v/>
      </c>
      <c r="T1274" s="51" t="str">
        <f>IF(B1274="","",IFERROR(VLOOKUP(SUBSTITUTE(SUBSTITUTE(H1274,"~","~~"),"*","~*"),إعدادات_الأنواع!$A$4:$B$40,2,FALSE()),"?"))</f>
        <v/>
      </c>
    </row>
    <row r="1275" spans="1:20" ht="15" customHeight="1">
      <c r="A1275" s="20" t="str">
        <f>IF(B1275="","",IF(T1275="?","⚠️ نوع غير معرف",T1275&amp;TEXT(COUNTIFS($T$3:T1275,T1275),"000")))</f>
        <v/>
      </c>
      <c r="B1275" s="38"/>
      <c r="C1275" s="38"/>
      <c r="D1275" s="39"/>
      <c r="E1275" s="54"/>
      <c r="F1275" s="41" t="str">
        <f t="shared" ca="1" si="76"/>
        <v/>
      </c>
      <c r="G1275" s="42"/>
      <c r="H1275" s="37"/>
      <c r="I1275" s="43"/>
      <c r="J1275" s="44" t="str">
        <f t="shared" si="77"/>
        <v/>
      </c>
      <c r="K1275" s="45"/>
      <c r="L1275" s="46" t="str">
        <f>IF(OR(K1275="لم يدفع",B1275=""),"",IF(K1275="تأمين فقط",0,IF(K1275="اشتراك 300",300,IF(F1275&lt;14,IFERROR(VLOOKUP(SUBSTITUTE(SUBSTITUTE(H1275,"~","~~"),"*","~*"),إعدادات_الأنواع!$A$4:$D$40,3,FALSE()),0),IFERROR(VLOOKUP(SUBSTITUTE(SUBSTITUTE(H1275,"~","~~"),"*","~*"),إعدادات_الأنواع!$A$4:$D$40,4,FALSE()),0)))))</f>
        <v/>
      </c>
      <c r="M1275" s="47" t="str">
        <f>IF(OR(K1275="لم يدفع",B1275=""),"",IFERROR(VLOOKUP(SUBSTITUTE(SUBSTITUTE(H1275,"~","~~"),"*","~*"),إعدادات_الأنواع!$A$4:$E$40,5,FALSE()),0))</f>
        <v/>
      </c>
      <c r="N1275" s="47" t="str">
        <f>IF(OR(K1275="لم يدفع",K1275="تأمين فقط",K1275="اشتراك 300",B1275=""),"",IFERROR(VLOOKUP(SUBSTITUTE(SUBSTITUTE(H1275,"~","~~"),"*","~*"),إعدادات_الأنواع!$A$4:$F$40,6,FALSE()),0))</f>
        <v/>
      </c>
      <c r="O1275" s="55" t="str">
        <f t="shared" si="78"/>
        <v/>
      </c>
      <c r="P1275" s="48" t="str">
        <f t="shared" ca="1" si="79"/>
        <v/>
      </c>
      <c r="Q1275" s="52"/>
      <c r="R1275" s="49"/>
      <c r="S1275" s="50" t="str">
        <f>IF(B1275="","",COUNTA(التجديد!E1275:E1275))</f>
        <v/>
      </c>
      <c r="T1275" s="51" t="str">
        <f>IF(B1275="","",IFERROR(VLOOKUP(SUBSTITUTE(SUBSTITUTE(H1275,"~","~~"),"*","~*"),إعدادات_الأنواع!$A$4:$B$40,2,FALSE()),"?"))</f>
        <v/>
      </c>
    </row>
    <row r="1276" spans="1:20" ht="15" customHeight="1">
      <c r="A1276" s="20" t="str">
        <f>IF(B1276="","",IF(T1276="?","⚠️ نوع غير معرف",T1276&amp;TEXT(COUNTIFS($T$3:T1276,T1276),"000")))</f>
        <v/>
      </c>
      <c r="B1276" s="38"/>
      <c r="C1276" s="38"/>
      <c r="D1276" s="39"/>
      <c r="E1276" s="54"/>
      <c r="F1276" s="41" t="str">
        <f t="shared" ca="1" si="76"/>
        <v/>
      </c>
      <c r="G1276" s="42"/>
      <c r="H1276" s="37"/>
      <c r="I1276" s="43"/>
      <c r="J1276" s="44" t="str">
        <f t="shared" si="77"/>
        <v/>
      </c>
      <c r="K1276" s="45"/>
      <c r="L1276" s="46" t="str">
        <f>IF(OR(K1276="لم يدفع",B1276=""),"",IF(K1276="تأمين فقط",0,IF(K1276="اشتراك 300",300,IF(F1276&lt;14,IFERROR(VLOOKUP(SUBSTITUTE(SUBSTITUTE(H1276,"~","~~"),"*","~*"),إعدادات_الأنواع!$A$4:$D$40,3,FALSE()),0),IFERROR(VLOOKUP(SUBSTITUTE(SUBSTITUTE(H1276,"~","~~"),"*","~*"),إعدادات_الأنواع!$A$4:$D$40,4,FALSE()),0)))))</f>
        <v/>
      </c>
      <c r="M1276" s="47" t="str">
        <f>IF(OR(K1276="لم يدفع",B1276=""),"",IFERROR(VLOOKUP(SUBSTITUTE(SUBSTITUTE(H1276,"~","~~"),"*","~*"),إعدادات_الأنواع!$A$4:$E$40,5,FALSE()),0))</f>
        <v/>
      </c>
      <c r="N1276" s="47" t="str">
        <f>IF(OR(K1276="لم يدفع",K1276="تأمين فقط",K1276="اشتراك 300",B1276=""),"",IFERROR(VLOOKUP(SUBSTITUTE(SUBSTITUTE(H1276,"~","~~"),"*","~*"),إعدادات_الأنواع!$A$4:$F$40,6,FALSE()),0))</f>
        <v/>
      </c>
      <c r="O1276" s="55" t="str">
        <f t="shared" si="78"/>
        <v/>
      </c>
      <c r="P1276" s="48" t="str">
        <f t="shared" ca="1" si="79"/>
        <v/>
      </c>
      <c r="Q1276" s="52"/>
      <c r="R1276" s="49"/>
      <c r="S1276" s="50" t="str">
        <f>IF(B1276="","",COUNTA(التجديد!E1276:E1276))</f>
        <v/>
      </c>
      <c r="T1276" s="51" t="str">
        <f>IF(B1276="","",IFERROR(VLOOKUP(SUBSTITUTE(SUBSTITUTE(H1276,"~","~~"),"*","~*"),إعدادات_الأنواع!$A$4:$B$40,2,FALSE()),"?"))</f>
        <v/>
      </c>
    </row>
    <row r="1277" spans="1:20" ht="15" customHeight="1">
      <c r="A1277" s="20" t="str">
        <f>IF(B1277="","",IF(T1277="?","⚠️ نوع غير معرف",T1277&amp;TEXT(COUNTIFS($T$3:T1277,T1277),"000")))</f>
        <v/>
      </c>
      <c r="B1277" s="38"/>
      <c r="C1277" s="38"/>
      <c r="D1277" s="39"/>
      <c r="E1277" s="54"/>
      <c r="F1277" s="41" t="str">
        <f t="shared" ca="1" si="76"/>
        <v/>
      </c>
      <c r="G1277" s="42"/>
      <c r="H1277" s="37"/>
      <c r="I1277" s="43"/>
      <c r="J1277" s="44" t="str">
        <f t="shared" si="77"/>
        <v/>
      </c>
      <c r="K1277" s="45"/>
      <c r="L1277" s="46" t="str">
        <f>IF(OR(K1277="لم يدفع",B1277=""),"",IF(K1277="تأمين فقط",0,IF(K1277="اشتراك 300",300,IF(F1277&lt;14,IFERROR(VLOOKUP(SUBSTITUTE(SUBSTITUTE(H1277,"~","~~"),"*","~*"),إعدادات_الأنواع!$A$4:$D$40,3,FALSE()),0),IFERROR(VLOOKUP(SUBSTITUTE(SUBSTITUTE(H1277,"~","~~"),"*","~*"),إعدادات_الأنواع!$A$4:$D$40,4,FALSE()),0)))))</f>
        <v/>
      </c>
      <c r="M1277" s="47" t="str">
        <f>IF(OR(K1277="لم يدفع",B1277=""),"",IFERROR(VLOOKUP(SUBSTITUTE(SUBSTITUTE(H1277,"~","~~"),"*","~*"),إعدادات_الأنواع!$A$4:$E$40,5,FALSE()),0))</f>
        <v/>
      </c>
      <c r="N1277" s="47" t="str">
        <f>IF(OR(K1277="لم يدفع",K1277="تأمين فقط",K1277="اشتراك 300",B1277=""),"",IFERROR(VLOOKUP(SUBSTITUTE(SUBSTITUTE(H1277,"~","~~"),"*","~*"),إعدادات_الأنواع!$A$4:$F$40,6,FALSE()),0))</f>
        <v/>
      </c>
      <c r="O1277" s="55" t="str">
        <f t="shared" si="78"/>
        <v/>
      </c>
      <c r="P1277" s="48" t="str">
        <f t="shared" ca="1" si="79"/>
        <v/>
      </c>
      <c r="Q1277" s="52"/>
      <c r="R1277" s="49"/>
      <c r="S1277" s="50" t="str">
        <f>IF(B1277="","",COUNTA(التجديد!E1277:E1277))</f>
        <v/>
      </c>
      <c r="T1277" s="51" t="str">
        <f>IF(B1277="","",IFERROR(VLOOKUP(SUBSTITUTE(SUBSTITUTE(H1277,"~","~~"),"*","~*"),إعدادات_الأنواع!$A$4:$B$40,2,FALSE()),"?"))</f>
        <v/>
      </c>
    </row>
    <row r="1278" spans="1:20" ht="15" customHeight="1">
      <c r="A1278" s="20" t="str">
        <f>IF(B1278="","",IF(T1278="?","⚠️ نوع غير معرف",T1278&amp;TEXT(COUNTIFS($T$3:T1278,T1278),"000")))</f>
        <v/>
      </c>
      <c r="B1278" s="38"/>
      <c r="C1278" s="38"/>
      <c r="D1278" s="39"/>
      <c r="E1278" s="54"/>
      <c r="F1278" s="41" t="str">
        <f t="shared" ca="1" si="76"/>
        <v/>
      </c>
      <c r="G1278" s="42"/>
      <c r="H1278" s="37"/>
      <c r="I1278" s="43"/>
      <c r="J1278" s="44" t="str">
        <f t="shared" si="77"/>
        <v/>
      </c>
      <c r="K1278" s="45"/>
      <c r="L1278" s="46" t="str">
        <f>IF(OR(K1278="لم يدفع",B1278=""),"",IF(K1278="تأمين فقط",0,IF(K1278="اشتراك 300",300,IF(F1278&lt;14,IFERROR(VLOOKUP(SUBSTITUTE(SUBSTITUTE(H1278,"~","~~"),"*","~*"),إعدادات_الأنواع!$A$4:$D$40,3,FALSE()),0),IFERROR(VLOOKUP(SUBSTITUTE(SUBSTITUTE(H1278,"~","~~"),"*","~*"),إعدادات_الأنواع!$A$4:$D$40,4,FALSE()),0)))))</f>
        <v/>
      </c>
      <c r="M1278" s="47" t="str">
        <f>IF(OR(K1278="لم يدفع",B1278=""),"",IFERROR(VLOOKUP(SUBSTITUTE(SUBSTITUTE(H1278,"~","~~"),"*","~*"),إعدادات_الأنواع!$A$4:$E$40,5,FALSE()),0))</f>
        <v/>
      </c>
      <c r="N1278" s="47" t="str">
        <f>IF(OR(K1278="لم يدفع",K1278="تأمين فقط",K1278="اشتراك 300",B1278=""),"",IFERROR(VLOOKUP(SUBSTITUTE(SUBSTITUTE(H1278,"~","~~"),"*","~*"),إعدادات_الأنواع!$A$4:$F$40,6,FALSE()),0))</f>
        <v/>
      </c>
      <c r="O1278" s="55" t="str">
        <f t="shared" si="78"/>
        <v/>
      </c>
      <c r="P1278" s="48" t="str">
        <f t="shared" ca="1" si="79"/>
        <v/>
      </c>
      <c r="Q1278" s="52"/>
      <c r="R1278" s="49"/>
      <c r="S1278" s="50" t="str">
        <f>IF(B1278="","",COUNTA(التجديد!E1278:E1278))</f>
        <v/>
      </c>
      <c r="T1278" s="51" t="str">
        <f>IF(B1278="","",IFERROR(VLOOKUP(SUBSTITUTE(SUBSTITUTE(H1278,"~","~~"),"*","~*"),إعدادات_الأنواع!$A$4:$B$40,2,FALSE()),"?"))</f>
        <v/>
      </c>
    </row>
    <row r="1279" spans="1:20" ht="15" customHeight="1">
      <c r="A1279" s="20" t="str">
        <f>IF(B1279="","",IF(T1279="?","⚠️ نوع غير معرف",T1279&amp;TEXT(COUNTIFS($T$3:T1279,T1279),"000")))</f>
        <v/>
      </c>
      <c r="B1279" s="38"/>
      <c r="C1279" s="38"/>
      <c r="D1279" s="39"/>
      <c r="E1279" s="54"/>
      <c r="F1279" s="41" t="str">
        <f t="shared" ca="1" si="76"/>
        <v/>
      </c>
      <c r="G1279" s="42"/>
      <c r="H1279" s="37"/>
      <c r="I1279" s="43"/>
      <c r="J1279" s="44" t="str">
        <f t="shared" si="77"/>
        <v/>
      </c>
      <c r="K1279" s="45"/>
      <c r="L1279" s="46" t="str">
        <f>IF(OR(K1279="لم يدفع",B1279=""),"",IF(K1279="تأمين فقط",0,IF(K1279="اشتراك 300",300,IF(F1279&lt;14,IFERROR(VLOOKUP(SUBSTITUTE(SUBSTITUTE(H1279,"~","~~"),"*","~*"),إعدادات_الأنواع!$A$4:$D$40,3,FALSE()),0),IFERROR(VLOOKUP(SUBSTITUTE(SUBSTITUTE(H1279,"~","~~"),"*","~*"),إعدادات_الأنواع!$A$4:$D$40,4,FALSE()),0)))))</f>
        <v/>
      </c>
      <c r="M1279" s="47" t="str">
        <f>IF(OR(K1279="لم يدفع",B1279=""),"",IFERROR(VLOOKUP(SUBSTITUTE(SUBSTITUTE(H1279,"~","~~"),"*","~*"),إعدادات_الأنواع!$A$4:$E$40,5,FALSE()),0))</f>
        <v/>
      </c>
      <c r="N1279" s="47" t="str">
        <f>IF(OR(K1279="لم يدفع",K1279="تأمين فقط",K1279="اشتراك 300",B1279=""),"",IFERROR(VLOOKUP(SUBSTITUTE(SUBSTITUTE(H1279,"~","~~"),"*","~*"),إعدادات_الأنواع!$A$4:$F$40,6,FALSE()),0))</f>
        <v/>
      </c>
      <c r="O1279" s="55" t="str">
        <f t="shared" si="78"/>
        <v/>
      </c>
      <c r="P1279" s="48" t="str">
        <f t="shared" ca="1" si="79"/>
        <v/>
      </c>
      <c r="Q1279" s="52"/>
      <c r="R1279" s="49"/>
      <c r="S1279" s="50" t="str">
        <f>IF(B1279="","",COUNTA(التجديد!E1279:E1279))</f>
        <v/>
      </c>
      <c r="T1279" s="51" t="str">
        <f>IF(B1279="","",IFERROR(VLOOKUP(SUBSTITUTE(SUBSTITUTE(H1279,"~","~~"),"*","~*"),إعدادات_الأنواع!$A$4:$B$40,2,FALSE()),"?"))</f>
        <v/>
      </c>
    </row>
    <row r="1280" spans="1:20" ht="15" customHeight="1">
      <c r="A1280" s="20" t="str">
        <f>IF(B1280="","",IF(T1280="?","⚠️ نوع غير معرف",T1280&amp;TEXT(COUNTIFS($T$3:T1280,T1280),"000")))</f>
        <v/>
      </c>
      <c r="B1280" s="38"/>
      <c r="C1280" s="38"/>
      <c r="D1280" s="39"/>
      <c r="E1280" s="54"/>
      <c r="F1280" s="41" t="str">
        <f t="shared" ca="1" si="76"/>
        <v/>
      </c>
      <c r="G1280" s="42"/>
      <c r="H1280" s="37"/>
      <c r="I1280" s="43"/>
      <c r="J1280" s="44" t="str">
        <f t="shared" si="77"/>
        <v/>
      </c>
      <c r="K1280" s="45"/>
      <c r="L1280" s="46" t="str">
        <f>IF(OR(K1280="لم يدفع",B1280=""),"",IF(K1280="تأمين فقط",0,IF(K1280="اشتراك 300",300,IF(F1280&lt;14,IFERROR(VLOOKUP(SUBSTITUTE(SUBSTITUTE(H1280,"~","~~"),"*","~*"),إعدادات_الأنواع!$A$4:$D$40,3,FALSE()),0),IFERROR(VLOOKUP(SUBSTITUTE(SUBSTITUTE(H1280,"~","~~"),"*","~*"),إعدادات_الأنواع!$A$4:$D$40,4,FALSE()),0)))))</f>
        <v/>
      </c>
      <c r="M1280" s="47" t="str">
        <f>IF(OR(K1280="لم يدفع",B1280=""),"",IFERROR(VLOOKUP(SUBSTITUTE(SUBSTITUTE(H1280,"~","~~"),"*","~*"),إعدادات_الأنواع!$A$4:$E$40,5,FALSE()),0))</f>
        <v/>
      </c>
      <c r="N1280" s="47" t="str">
        <f>IF(OR(K1280="لم يدفع",K1280="تأمين فقط",K1280="اشتراك 300",B1280=""),"",IFERROR(VLOOKUP(SUBSTITUTE(SUBSTITUTE(H1280,"~","~~"),"*","~*"),إعدادات_الأنواع!$A$4:$F$40,6,FALSE()),0))</f>
        <v/>
      </c>
      <c r="O1280" s="55" t="str">
        <f t="shared" si="78"/>
        <v/>
      </c>
      <c r="P1280" s="48" t="str">
        <f t="shared" ca="1" si="79"/>
        <v/>
      </c>
      <c r="Q1280" s="52"/>
      <c r="R1280" s="49"/>
      <c r="S1280" s="50" t="str">
        <f>IF(B1280="","",COUNTA(التجديد!E1280:E1280))</f>
        <v/>
      </c>
      <c r="T1280" s="51" t="str">
        <f>IF(B1280="","",IFERROR(VLOOKUP(SUBSTITUTE(SUBSTITUTE(H1280,"~","~~"),"*","~*"),إعدادات_الأنواع!$A$4:$B$40,2,FALSE()),"?"))</f>
        <v/>
      </c>
    </row>
    <row r="1281" spans="1:20" ht="15" customHeight="1">
      <c r="A1281" s="20" t="str">
        <f>IF(B1281="","",IF(T1281="?","⚠️ نوع غير معرف",T1281&amp;TEXT(COUNTIFS($T$3:T1281,T1281),"000")))</f>
        <v/>
      </c>
      <c r="B1281" s="38"/>
      <c r="C1281" s="38"/>
      <c r="D1281" s="39"/>
      <c r="E1281" s="54"/>
      <c r="F1281" s="41" t="str">
        <f t="shared" ca="1" si="76"/>
        <v/>
      </c>
      <c r="G1281" s="42"/>
      <c r="H1281" s="37"/>
      <c r="I1281" s="43"/>
      <c r="J1281" s="44" t="str">
        <f t="shared" si="77"/>
        <v/>
      </c>
      <c r="K1281" s="45"/>
      <c r="L1281" s="46" t="str">
        <f>IF(OR(K1281="لم يدفع",B1281=""),"",IF(K1281="تأمين فقط",0,IF(K1281="اشتراك 300",300,IF(F1281&lt;14,IFERROR(VLOOKUP(SUBSTITUTE(SUBSTITUTE(H1281,"~","~~"),"*","~*"),إعدادات_الأنواع!$A$4:$D$40,3,FALSE()),0),IFERROR(VLOOKUP(SUBSTITUTE(SUBSTITUTE(H1281,"~","~~"),"*","~*"),إعدادات_الأنواع!$A$4:$D$40,4,FALSE()),0)))))</f>
        <v/>
      </c>
      <c r="M1281" s="47" t="str">
        <f>IF(OR(K1281="لم يدفع",B1281=""),"",IFERROR(VLOOKUP(SUBSTITUTE(SUBSTITUTE(H1281,"~","~~"),"*","~*"),إعدادات_الأنواع!$A$4:$E$40,5,FALSE()),0))</f>
        <v/>
      </c>
      <c r="N1281" s="47" t="str">
        <f>IF(OR(K1281="لم يدفع",K1281="تأمين فقط",K1281="اشتراك 300",B1281=""),"",IFERROR(VLOOKUP(SUBSTITUTE(SUBSTITUTE(H1281,"~","~~"),"*","~*"),إعدادات_الأنواع!$A$4:$F$40,6,FALSE()),0))</f>
        <v/>
      </c>
      <c r="O1281" s="55" t="str">
        <f t="shared" si="78"/>
        <v/>
      </c>
      <c r="P1281" s="48" t="str">
        <f t="shared" ca="1" si="79"/>
        <v/>
      </c>
      <c r="Q1281" s="52"/>
      <c r="R1281" s="49"/>
      <c r="S1281" s="50" t="str">
        <f>IF(B1281="","",COUNTA(التجديد!E1281:E1281))</f>
        <v/>
      </c>
      <c r="T1281" s="51" t="str">
        <f>IF(B1281="","",IFERROR(VLOOKUP(SUBSTITUTE(SUBSTITUTE(H1281,"~","~~"),"*","~*"),إعدادات_الأنواع!$A$4:$B$40,2,FALSE()),"?"))</f>
        <v/>
      </c>
    </row>
    <row r="1282" spans="1:20" ht="15" customHeight="1">
      <c r="A1282" s="20" t="str">
        <f>IF(B1282="","",IF(T1282="?","⚠️ نوع غير معرف",T1282&amp;TEXT(COUNTIFS($T$3:T1282,T1282),"000")))</f>
        <v/>
      </c>
      <c r="B1282" s="38"/>
      <c r="C1282" s="38"/>
      <c r="D1282" s="39"/>
      <c r="E1282" s="54"/>
      <c r="F1282" s="41" t="str">
        <f t="shared" ca="1" si="76"/>
        <v/>
      </c>
      <c r="G1282" s="42"/>
      <c r="H1282" s="37"/>
      <c r="I1282" s="43"/>
      <c r="J1282" s="44" t="str">
        <f t="shared" si="77"/>
        <v/>
      </c>
      <c r="K1282" s="45"/>
      <c r="L1282" s="46" t="str">
        <f>IF(OR(K1282="لم يدفع",B1282=""),"",IF(K1282="تأمين فقط",0,IF(K1282="اشتراك 300",300,IF(F1282&lt;14,IFERROR(VLOOKUP(SUBSTITUTE(SUBSTITUTE(H1282,"~","~~"),"*","~*"),إعدادات_الأنواع!$A$4:$D$40,3,FALSE()),0),IFERROR(VLOOKUP(SUBSTITUTE(SUBSTITUTE(H1282,"~","~~"),"*","~*"),إعدادات_الأنواع!$A$4:$D$40,4,FALSE()),0)))))</f>
        <v/>
      </c>
      <c r="M1282" s="47" t="str">
        <f>IF(OR(K1282="لم يدفع",B1282=""),"",IFERROR(VLOOKUP(SUBSTITUTE(SUBSTITUTE(H1282,"~","~~"),"*","~*"),إعدادات_الأنواع!$A$4:$E$40,5,FALSE()),0))</f>
        <v/>
      </c>
      <c r="N1282" s="47" t="str">
        <f>IF(OR(K1282="لم يدفع",K1282="تأمين فقط",K1282="اشتراك 300",B1282=""),"",IFERROR(VLOOKUP(SUBSTITUTE(SUBSTITUTE(H1282,"~","~~"),"*","~*"),إعدادات_الأنواع!$A$4:$F$40,6,FALSE()),0))</f>
        <v/>
      </c>
      <c r="O1282" s="55" t="str">
        <f t="shared" si="78"/>
        <v/>
      </c>
      <c r="P1282" s="48" t="str">
        <f t="shared" ca="1" si="79"/>
        <v/>
      </c>
      <c r="Q1282" s="52"/>
      <c r="R1282" s="49"/>
      <c r="S1282" s="50" t="str">
        <f>IF(B1282="","",COUNTA(التجديد!E1282:E1282))</f>
        <v/>
      </c>
      <c r="T1282" s="51" t="str">
        <f>IF(B1282="","",IFERROR(VLOOKUP(SUBSTITUTE(SUBSTITUTE(H1282,"~","~~"),"*","~*"),إعدادات_الأنواع!$A$4:$B$40,2,FALSE()),"?"))</f>
        <v/>
      </c>
    </row>
    <row r="1283" spans="1:20" ht="15" customHeight="1">
      <c r="A1283" s="20" t="str">
        <f>IF(B1283="","",IF(T1283="?","⚠️ نوع غير معرف",T1283&amp;TEXT(COUNTIFS($T$3:T1283,T1283),"000")))</f>
        <v/>
      </c>
      <c r="B1283" s="38"/>
      <c r="C1283" s="38"/>
      <c r="D1283" s="39"/>
      <c r="E1283" s="54"/>
      <c r="F1283" s="41" t="str">
        <f t="shared" ref="F1283:F1346" ca="1" si="80">IF(D1283="","",DATEDIF(D1283,TODAY(),"Y"))</f>
        <v/>
      </c>
      <c r="G1283" s="42"/>
      <c r="H1283" s="37"/>
      <c r="I1283" s="43"/>
      <c r="J1283" s="44" t="str">
        <f t="shared" ref="J1283:J1346" si="81">IF(I1283="","",I1283+30)</f>
        <v/>
      </c>
      <c r="K1283" s="45"/>
      <c r="L1283" s="46" t="str">
        <f>IF(OR(K1283="لم يدفع",B1283=""),"",IF(K1283="تأمين فقط",0,IF(K1283="اشتراك 300",300,IF(F1283&lt;14,IFERROR(VLOOKUP(SUBSTITUTE(SUBSTITUTE(H1283,"~","~~"),"*","~*"),إعدادات_الأنواع!$A$4:$D$40,3,FALSE()),0),IFERROR(VLOOKUP(SUBSTITUTE(SUBSTITUTE(H1283,"~","~~"),"*","~*"),إعدادات_الأنواع!$A$4:$D$40,4,FALSE()),0)))))</f>
        <v/>
      </c>
      <c r="M1283" s="47" t="str">
        <f>IF(OR(K1283="لم يدفع",B1283=""),"",IFERROR(VLOOKUP(SUBSTITUTE(SUBSTITUTE(H1283,"~","~~"),"*","~*"),إعدادات_الأنواع!$A$4:$E$40,5,FALSE()),0))</f>
        <v/>
      </c>
      <c r="N1283" s="47" t="str">
        <f>IF(OR(K1283="لم يدفع",K1283="تأمين فقط",K1283="اشتراك 300",B1283=""),"",IFERROR(VLOOKUP(SUBSTITUTE(SUBSTITUTE(H1283,"~","~~"),"*","~*"),إعدادات_الأنواع!$A$4:$F$40,6,FALSE()),0))</f>
        <v/>
      </c>
      <c r="O1283" s="55" t="str">
        <f t="shared" ref="O1283:O1346" si="82">IF(K1283="لم يدفع","",IF(L1283="","",IF(N1283="",L1283+M1283,L1283+M1283)))</f>
        <v/>
      </c>
      <c r="P1283" s="48" t="str">
        <f t="shared" ref="P1283:P1346" ca="1" si="83">IF(B1283="","",IF(K1283="لم يدفع","🔒 مجمدة",IF(J1283="","",IF(J1283&lt;TODAY(),"⛔ منتهي - يتطلب تجديد",IF(J1283-5&lt;=TODAY(),"⚠️ قريب الانتهاء","✅ ساري")))))</f>
        <v/>
      </c>
      <c r="Q1283" s="52"/>
      <c r="R1283" s="49"/>
      <c r="S1283" s="50" t="str">
        <f>IF(B1283="","",COUNTA(التجديد!E1283:E1283))</f>
        <v/>
      </c>
      <c r="T1283" s="51" t="str">
        <f>IF(B1283="","",IFERROR(VLOOKUP(SUBSTITUTE(SUBSTITUTE(H1283,"~","~~"),"*","~*"),إعدادات_الأنواع!$A$4:$B$40,2,FALSE()),"?"))</f>
        <v/>
      </c>
    </row>
    <row r="1284" spans="1:20" ht="15" customHeight="1">
      <c r="A1284" s="20" t="str">
        <f>IF(B1284="","",IF(T1284="?","⚠️ نوع غير معرف",T1284&amp;TEXT(COUNTIFS($T$3:T1284,T1284),"000")))</f>
        <v/>
      </c>
      <c r="B1284" s="38"/>
      <c r="C1284" s="38"/>
      <c r="D1284" s="39"/>
      <c r="E1284" s="54"/>
      <c r="F1284" s="41" t="str">
        <f t="shared" ca="1" si="80"/>
        <v/>
      </c>
      <c r="G1284" s="42"/>
      <c r="H1284" s="37"/>
      <c r="I1284" s="43"/>
      <c r="J1284" s="44" t="str">
        <f t="shared" si="81"/>
        <v/>
      </c>
      <c r="K1284" s="45"/>
      <c r="L1284" s="46" t="str">
        <f>IF(OR(K1284="لم يدفع",B1284=""),"",IF(K1284="تأمين فقط",0,IF(K1284="اشتراك 300",300,IF(F1284&lt;14,IFERROR(VLOOKUP(SUBSTITUTE(SUBSTITUTE(H1284,"~","~~"),"*","~*"),إعدادات_الأنواع!$A$4:$D$40,3,FALSE()),0),IFERROR(VLOOKUP(SUBSTITUTE(SUBSTITUTE(H1284,"~","~~"),"*","~*"),إعدادات_الأنواع!$A$4:$D$40,4,FALSE()),0)))))</f>
        <v/>
      </c>
      <c r="M1284" s="47" t="str">
        <f>IF(OR(K1284="لم يدفع",B1284=""),"",IFERROR(VLOOKUP(SUBSTITUTE(SUBSTITUTE(H1284,"~","~~"),"*","~*"),إعدادات_الأنواع!$A$4:$E$40,5,FALSE()),0))</f>
        <v/>
      </c>
      <c r="N1284" s="47" t="str">
        <f>IF(OR(K1284="لم يدفع",K1284="تأمين فقط",K1284="اشتراك 300",B1284=""),"",IFERROR(VLOOKUP(SUBSTITUTE(SUBSTITUTE(H1284,"~","~~"),"*","~*"),إعدادات_الأنواع!$A$4:$F$40,6,FALSE()),0))</f>
        <v/>
      </c>
      <c r="O1284" s="55" t="str">
        <f t="shared" si="82"/>
        <v/>
      </c>
      <c r="P1284" s="48" t="str">
        <f t="shared" ca="1" si="83"/>
        <v/>
      </c>
      <c r="Q1284" s="52"/>
      <c r="R1284" s="49"/>
      <c r="S1284" s="50" t="str">
        <f>IF(B1284="","",COUNTA(التجديد!E1284:E1284))</f>
        <v/>
      </c>
      <c r="T1284" s="51" t="str">
        <f>IF(B1284="","",IFERROR(VLOOKUP(SUBSTITUTE(SUBSTITUTE(H1284,"~","~~"),"*","~*"),إعدادات_الأنواع!$A$4:$B$40,2,FALSE()),"?"))</f>
        <v/>
      </c>
    </row>
    <row r="1285" spans="1:20" ht="15" customHeight="1">
      <c r="A1285" s="20" t="str">
        <f>IF(B1285="","",IF(T1285="?","⚠️ نوع غير معرف",T1285&amp;TEXT(COUNTIFS($T$3:T1285,T1285),"000")))</f>
        <v/>
      </c>
      <c r="B1285" s="38"/>
      <c r="C1285" s="38"/>
      <c r="D1285" s="39"/>
      <c r="E1285" s="54"/>
      <c r="F1285" s="41" t="str">
        <f t="shared" ca="1" si="80"/>
        <v/>
      </c>
      <c r="G1285" s="42"/>
      <c r="H1285" s="37"/>
      <c r="I1285" s="43"/>
      <c r="J1285" s="44" t="str">
        <f t="shared" si="81"/>
        <v/>
      </c>
      <c r="K1285" s="45"/>
      <c r="L1285" s="46" t="str">
        <f>IF(OR(K1285="لم يدفع",B1285=""),"",IF(K1285="تأمين فقط",0,IF(K1285="اشتراك 300",300,IF(F1285&lt;14,IFERROR(VLOOKUP(SUBSTITUTE(SUBSTITUTE(H1285,"~","~~"),"*","~*"),إعدادات_الأنواع!$A$4:$D$40,3,FALSE()),0),IFERROR(VLOOKUP(SUBSTITUTE(SUBSTITUTE(H1285,"~","~~"),"*","~*"),إعدادات_الأنواع!$A$4:$D$40,4,FALSE()),0)))))</f>
        <v/>
      </c>
      <c r="M1285" s="47" t="str">
        <f>IF(OR(K1285="لم يدفع",B1285=""),"",IFERROR(VLOOKUP(SUBSTITUTE(SUBSTITUTE(H1285,"~","~~"),"*","~*"),إعدادات_الأنواع!$A$4:$E$40,5,FALSE()),0))</f>
        <v/>
      </c>
      <c r="N1285" s="47" t="str">
        <f>IF(OR(K1285="لم يدفع",K1285="تأمين فقط",K1285="اشتراك 300",B1285=""),"",IFERROR(VLOOKUP(SUBSTITUTE(SUBSTITUTE(H1285,"~","~~"),"*","~*"),إعدادات_الأنواع!$A$4:$F$40,6,FALSE()),0))</f>
        <v/>
      </c>
      <c r="O1285" s="55" t="str">
        <f t="shared" si="82"/>
        <v/>
      </c>
      <c r="P1285" s="48" t="str">
        <f t="shared" ca="1" si="83"/>
        <v/>
      </c>
      <c r="Q1285" s="52"/>
      <c r="R1285" s="49"/>
      <c r="S1285" s="50" t="str">
        <f>IF(B1285="","",COUNTA(التجديد!E1285:E1285))</f>
        <v/>
      </c>
      <c r="T1285" s="51" t="str">
        <f>IF(B1285="","",IFERROR(VLOOKUP(SUBSTITUTE(SUBSTITUTE(H1285,"~","~~"),"*","~*"),إعدادات_الأنواع!$A$4:$B$40,2,FALSE()),"?"))</f>
        <v/>
      </c>
    </row>
    <row r="1286" spans="1:20" ht="15" customHeight="1">
      <c r="A1286" s="20" t="str">
        <f>IF(B1286="","",IF(T1286="?","⚠️ نوع غير معرف",T1286&amp;TEXT(COUNTIFS($T$3:T1286,T1286),"000")))</f>
        <v/>
      </c>
      <c r="B1286" s="38"/>
      <c r="C1286" s="38"/>
      <c r="D1286" s="39"/>
      <c r="E1286" s="54"/>
      <c r="F1286" s="41" t="str">
        <f t="shared" ca="1" si="80"/>
        <v/>
      </c>
      <c r="G1286" s="42"/>
      <c r="H1286" s="37"/>
      <c r="I1286" s="43"/>
      <c r="J1286" s="44" t="str">
        <f t="shared" si="81"/>
        <v/>
      </c>
      <c r="K1286" s="45"/>
      <c r="L1286" s="46" t="str">
        <f>IF(OR(K1286="لم يدفع",B1286=""),"",IF(K1286="تأمين فقط",0,IF(K1286="اشتراك 300",300,IF(F1286&lt;14,IFERROR(VLOOKUP(SUBSTITUTE(SUBSTITUTE(H1286,"~","~~"),"*","~*"),إعدادات_الأنواع!$A$4:$D$40,3,FALSE()),0),IFERROR(VLOOKUP(SUBSTITUTE(SUBSTITUTE(H1286,"~","~~"),"*","~*"),إعدادات_الأنواع!$A$4:$D$40,4,FALSE()),0)))))</f>
        <v/>
      </c>
      <c r="M1286" s="47" t="str">
        <f>IF(OR(K1286="لم يدفع",B1286=""),"",IFERROR(VLOOKUP(SUBSTITUTE(SUBSTITUTE(H1286,"~","~~"),"*","~*"),إعدادات_الأنواع!$A$4:$E$40,5,FALSE()),0))</f>
        <v/>
      </c>
      <c r="N1286" s="47" t="str">
        <f>IF(OR(K1286="لم يدفع",K1286="تأمين فقط",K1286="اشتراك 300",B1286=""),"",IFERROR(VLOOKUP(SUBSTITUTE(SUBSTITUTE(H1286,"~","~~"),"*","~*"),إعدادات_الأنواع!$A$4:$F$40,6,FALSE()),0))</f>
        <v/>
      </c>
      <c r="O1286" s="55" t="str">
        <f t="shared" si="82"/>
        <v/>
      </c>
      <c r="P1286" s="48" t="str">
        <f t="shared" ca="1" si="83"/>
        <v/>
      </c>
      <c r="Q1286" s="52"/>
      <c r="R1286" s="49"/>
      <c r="S1286" s="50" t="str">
        <f>IF(B1286="","",COUNTA(التجديد!E1286:E1286))</f>
        <v/>
      </c>
      <c r="T1286" s="51" t="str">
        <f>IF(B1286="","",IFERROR(VLOOKUP(SUBSTITUTE(SUBSTITUTE(H1286,"~","~~"),"*","~*"),إعدادات_الأنواع!$A$4:$B$40,2,FALSE()),"?"))</f>
        <v/>
      </c>
    </row>
    <row r="1287" spans="1:20" ht="15" customHeight="1">
      <c r="A1287" s="20" t="str">
        <f>IF(B1287="","",IF(T1287="?","⚠️ نوع غير معرف",T1287&amp;TEXT(COUNTIFS($T$3:T1287,T1287),"000")))</f>
        <v/>
      </c>
      <c r="B1287" s="38"/>
      <c r="C1287" s="38"/>
      <c r="D1287" s="39"/>
      <c r="E1287" s="54"/>
      <c r="F1287" s="41" t="str">
        <f t="shared" ca="1" si="80"/>
        <v/>
      </c>
      <c r="G1287" s="42"/>
      <c r="H1287" s="37"/>
      <c r="I1287" s="43"/>
      <c r="J1287" s="44" t="str">
        <f t="shared" si="81"/>
        <v/>
      </c>
      <c r="K1287" s="45"/>
      <c r="L1287" s="46" t="str">
        <f>IF(OR(K1287="لم يدفع",B1287=""),"",IF(K1287="تأمين فقط",0,IF(K1287="اشتراك 300",300,IF(F1287&lt;14,IFERROR(VLOOKUP(SUBSTITUTE(SUBSTITUTE(H1287,"~","~~"),"*","~*"),إعدادات_الأنواع!$A$4:$D$40,3,FALSE()),0),IFERROR(VLOOKUP(SUBSTITUTE(SUBSTITUTE(H1287,"~","~~"),"*","~*"),إعدادات_الأنواع!$A$4:$D$40,4,FALSE()),0)))))</f>
        <v/>
      </c>
      <c r="M1287" s="47" t="str">
        <f>IF(OR(K1287="لم يدفع",B1287=""),"",IFERROR(VLOOKUP(SUBSTITUTE(SUBSTITUTE(H1287,"~","~~"),"*","~*"),إعدادات_الأنواع!$A$4:$E$40,5,FALSE()),0))</f>
        <v/>
      </c>
      <c r="N1287" s="47" t="str">
        <f>IF(OR(K1287="لم يدفع",K1287="تأمين فقط",K1287="اشتراك 300",B1287=""),"",IFERROR(VLOOKUP(SUBSTITUTE(SUBSTITUTE(H1287,"~","~~"),"*","~*"),إعدادات_الأنواع!$A$4:$F$40,6,FALSE()),0))</f>
        <v/>
      </c>
      <c r="O1287" s="55" t="str">
        <f t="shared" si="82"/>
        <v/>
      </c>
      <c r="P1287" s="48" t="str">
        <f t="shared" ca="1" si="83"/>
        <v/>
      </c>
      <c r="Q1287" s="52"/>
      <c r="R1287" s="49"/>
      <c r="S1287" s="50" t="str">
        <f>IF(B1287="","",COUNTA(التجديد!E1287:E1287))</f>
        <v/>
      </c>
      <c r="T1287" s="51" t="str">
        <f>IF(B1287="","",IFERROR(VLOOKUP(SUBSTITUTE(SUBSTITUTE(H1287,"~","~~"),"*","~*"),إعدادات_الأنواع!$A$4:$B$40,2,FALSE()),"?"))</f>
        <v/>
      </c>
    </row>
    <row r="1288" spans="1:20" ht="15" customHeight="1">
      <c r="A1288" s="20" t="str">
        <f>IF(B1288="","",IF(T1288="?","⚠️ نوع غير معرف",T1288&amp;TEXT(COUNTIFS($T$3:T1288,T1288),"000")))</f>
        <v/>
      </c>
      <c r="B1288" s="38"/>
      <c r="C1288" s="38"/>
      <c r="D1288" s="39"/>
      <c r="E1288" s="54"/>
      <c r="F1288" s="41" t="str">
        <f t="shared" ca="1" si="80"/>
        <v/>
      </c>
      <c r="G1288" s="42"/>
      <c r="H1288" s="37"/>
      <c r="I1288" s="43"/>
      <c r="J1288" s="44" t="str">
        <f t="shared" si="81"/>
        <v/>
      </c>
      <c r="K1288" s="45"/>
      <c r="L1288" s="46" t="str">
        <f>IF(OR(K1288="لم يدفع",B1288=""),"",IF(K1288="تأمين فقط",0,IF(K1288="اشتراك 300",300,IF(F1288&lt;14,IFERROR(VLOOKUP(SUBSTITUTE(SUBSTITUTE(H1288,"~","~~"),"*","~*"),إعدادات_الأنواع!$A$4:$D$40,3,FALSE()),0),IFERROR(VLOOKUP(SUBSTITUTE(SUBSTITUTE(H1288,"~","~~"),"*","~*"),إعدادات_الأنواع!$A$4:$D$40,4,FALSE()),0)))))</f>
        <v/>
      </c>
      <c r="M1288" s="47" t="str">
        <f>IF(OR(K1288="لم يدفع",B1288=""),"",IFERROR(VLOOKUP(SUBSTITUTE(SUBSTITUTE(H1288,"~","~~"),"*","~*"),إعدادات_الأنواع!$A$4:$E$40,5,FALSE()),0))</f>
        <v/>
      </c>
      <c r="N1288" s="47" t="str">
        <f>IF(OR(K1288="لم يدفع",K1288="تأمين فقط",K1288="اشتراك 300",B1288=""),"",IFERROR(VLOOKUP(SUBSTITUTE(SUBSTITUTE(H1288,"~","~~"),"*","~*"),إعدادات_الأنواع!$A$4:$F$40,6,FALSE()),0))</f>
        <v/>
      </c>
      <c r="O1288" s="55" t="str">
        <f t="shared" si="82"/>
        <v/>
      </c>
      <c r="P1288" s="48" t="str">
        <f t="shared" ca="1" si="83"/>
        <v/>
      </c>
      <c r="Q1288" s="52"/>
      <c r="R1288" s="49"/>
      <c r="S1288" s="50" t="str">
        <f>IF(B1288="","",COUNTA(التجديد!E1288:E1288))</f>
        <v/>
      </c>
      <c r="T1288" s="51" t="str">
        <f>IF(B1288="","",IFERROR(VLOOKUP(SUBSTITUTE(SUBSTITUTE(H1288,"~","~~"),"*","~*"),إعدادات_الأنواع!$A$4:$B$40,2,FALSE()),"?"))</f>
        <v/>
      </c>
    </row>
    <row r="1289" spans="1:20" ht="15" customHeight="1">
      <c r="A1289" s="20" t="str">
        <f>IF(B1289="","",IF(T1289="?","⚠️ نوع غير معرف",T1289&amp;TEXT(COUNTIFS($T$3:T1289,T1289),"000")))</f>
        <v/>
      </c>
      <c r="B1289" s="38"/>
      <c r="C1289" s="38"/>
      <c r="D1289" s="39"/>
      <c r="E1289" s="54"/>
      <c r="F1289" s="41" t="str">
        <f t="shared" ca="1" si="80"/>
        <v/>
      </c>
      <c r="G1289" s="42"/>
      <c r="H1289" s="37"/>
      <c r="I1289" s="43"/>
      <c r="J1289" s="44" t="str">
        <f t="shared" si="81"/>
        <v/>
      </c>
      <c r="K1289" s="45"/>
      <c r="L1289" s="46" t="str">
        <f>IF(OR(K1289="لم يدفع",B1289=""),"",IF(K1289="تأمين فقط",0,IF(K1289="اشتراك 300",300,IF(F1289&lt;14,IFERROR(VLOOKUP(SUBSTITUTE(SUBSTITUTE(H1289,"~","~~"),"*","~*"),إعدادات_الأنواع!$A$4:$D$40,3,FALSE()),0),IFERROR(VLOOKUP(SUBSTITUTE(SUBSTITUTE(H1289,"~","~~"),"*","~*"),إعدادات_الأنواع!$A$4:$D$40,4,FALSE()),0)))))</f>
        <v/>
      </c>
      <c r="M1289" s="47" t="str">
        <f>IF(OR(K1289="لم يدفع",B1289=""),"",IFERROR(VLOOKUP(SUBSTITUTE(SUBSTITUTE(H1289,"~","~~"),"*","~*"),إعدادات_الأنواع!$A$4:$E$40,5,FALSE()),0))</f>
        <v/>
      </c>
      <c r="N1289" s="47" t="str">
        <f>IF(OR(K1289="لم يدفع",K1289="تأمين فقط",K1289="اشتراك 300",B1289=""),"",IFERROR(VLOOKUP(SUBSTITUTE(SUBSTITUTE(H1289,"~","~~"),"*","~*"),إعدادات_الأنواع!$A$4:$F$40,6,FALSE()),0))</f>
        <v/>
      </c>
      <c r="O1289" s="55" t="str">
        <f t="shared" si="82"/>
        <v/>
      </c>
      <c r="P1289" s="48" t="str">
        <f t="shared" ca="1" si="83"/>
        <v/>
      </c>
      <c r="Q1289" s="52"/>
      <c r="R1289" s="49"/>
      <c r="S1289" s="50" t="str">
        <f>IF(B1289="","",COUNTA(التجديد!E1289:E1289))</f>
        <v/>
      </c>
      <c r="T1289" s="51" t="str">
        <f>IF(B1289="","",IFERROR(VLOOKUP(SUBSTITUTE(SUBSTITUTE(H1289,"~","~~"),"*","~*"),إعدادات_الأنواع!$A$4:$B$40,2,FALSE()),"?"))</f>
        <v/>
      </c>
    </row>
    <row r="1290" spans="1:20" ht="15" customHeight="1">
      <c r="A1290" s="20" t="str">
        <f>IF(B1290="","",IF(T1290="?","⚠️ نوع غير معرف",T1290&amp;TEXT(COUNTIFS($T$3:T1290,T1290),"000")))</f>
        <v/>
      </c>
      <c r="B1290" s="38"/>
      <c r="C1290" s="38"/>
      <c r="D1290" s="39"/>
      <c r="E1290" s="54"/>
      <c r="F1290" s="41" t="str">
        <f t="shared" ca="1" si="80"/>
        <v/>
      </c>
      <c r="G1290" s="42"/>
      <c r="H1290" s="37"/>
      <c r="I1290" s="43"/>
      <c r="J1290" s="44" t="str">
        <f t="shared" si="81"/>
        <v/>
      </c>
      <c r="K1290" s="45"/>
      <c r="L1290" s="46" t="str">
        <f>IF(OR(K1290="لم يدفع",B1290=""),"",IF(K1290="تأمين فقط",0,IF(K1290="اشتراك 300",300,IF(F1290&lt;14,IFERROR(VLOOKUP(SUBSTITUTE(SUBSTITUTE(H1290,"~","~~"),"*","~*"),إعدادات_الأنواع!$A$4:$D$40,3,FALSE()),0),IFERROR(VLOOKUP(SUBSTITUTE(SUBSTITUTE(H1290,"~","~~"),"*","~*"),إعدادات_الأنواع!$A$4:$D$40,4,FALSE()),0)))))</f>
        <v/>
      </c>
      <c r="M1290" s="47" t="str">
        <f>IF(OR(K1290="لم يدفع",B1290=""),"",IFERROR(VLOOKUP(SUBSTITUTE(SUBSTITUTE(H1290,"~","~~"),"*","~*"),إعدادات_الأنواع!$A$4:$E$40,5,FALSE()),0))</f>
        <v/>
      </c>
      <c r="N1290" s="47" t="str">
        <f>IF(OR(K1290="لم يدفع",K1290="تأمين فقط",K1290="اشتراك 300",B1290=""),"",IFERROR(VLOOKUP(SUBSTITUTE(SUBSTITUTE(H1290,"~","~~"),"*","~*"),إعدادات_الأنواع!$A$4:$F$40,6,FALSE()),0))</f>
        <v/>
      </c>
      <c r="O1290" s="55" t="str">
        <f t="shared" si="82"/>
        <v/>
      </c>
      <c r="P1290" s="48" t="str">
        <f t="shared" ca="1" si="83"/>
        <v/>
      </c>
      <c r="Q1290" s="52"/>
      <c r="R1290" s="49"/>
      <c r="S1290" s="50" t="str">
        <f>IF(B1290="","",COUNTA(التجديد!E1290:E1290))</f>
        <v/>
      </c>
      <c r="T1290" s="51" t="str">
        <f>IF(B1290="","",IFERROR(VLOOKUP(SUBSTITUTE(SUBSTITUTE(H1290,"~","~~"),"*","~*"),إعدادات_الأنواع!$A$4:$B$40,2,FALSE()),"?"))</f>
        <v/>
      </c>
    </row>
    <row r="1291" spans="1:20" ht="15" customHeight="1">
      <c r="A1291" s="20" t="str">
        <f>IF(B1291="","",IF(T1291="?","⚠️ نوع غير معرف",T1291&amp;TEXT(COUNTIFS($T$3:T1291,T1291),"000")))</f>
        <v/>
      </c>
      <c r="B1291" s="38"/>
      <c r="C1291" s="38"/>
      <c r="D1291" s="39"/>
      <c r="E1291" s="54"/>
      <c r="F1291" s="41" t="str">
        <f t="shared" ca="1" si="80"/>
        <v/>
      </c>
      <c r="G1291" s="42"/>
      <c r="H1291" s="37"/>
      <c r="I1291" s="43"/>
      <c r="J1291" s="44" t="str">
        <f t="shared" si="81"/>
        <v/>
      </c>
      <c r="K1291" s="45"/>
      <c r="L1291" s="46" t="str">
        <f>IF(OR(K1291="لم يدفع",B1291=""),"",IF(K1291="تأمين فقط",0,IF(K1291="اشتراك 300",300,IF(F1291&lt;14,IFERROR(VLOOKUP(SUBSTITUTE(SUBSTITUTE(H1291,"~","~~"),"*","~*"),إعدادات_الأنواع!$A$4:$D$40,3,FALSE()),0),IFERROR(VLOOKUP(SUBSTITUTE(SUBSTITUTE(H1291,"~","~~"),"*","~*"),إعدادات_الأنواع!$A$4:$D$40,4,FALSE()),0)))))</f>
        <v/>
      </c>
      <c r="M1291" s="47" t="str">
        <f>IF(OR(K1291="لم يدفع",B1291=""),"",IFERROR(VLOOKUP(SUBSTITUTE(SUBSTITUTE(H1291,"~","~~"),"*","~*"),إعدادات_الأنواع!$A$4:$E$40,5,FALSE()),0))</f>
        <v/>
      </c>
      <c r="N1291" s="47" t="str">
        <f>IF(OR(K1291="لم يدفع",K1291="تأمين فقط",K1291="اشتراك 300",B1291=""),"",IFERROR(VLOOKUP(SUBSTITUTE(SUBSTITUTE(H1291,"~","~~"),"*","~*"),إعدادات_الأنواع!$A$4:$F$40,6,FALSE()),0))</f>
        <v/>
      </c>
      <c r="O1291" s="55" t="str">
        <f t="shared" si="82"/>
        <v/>
      </c>
      <c r="P1291" s="48" t="str">
        <f t="shared" ca="1" si="83"/>
        <v/>
      </c>
      <c r="Q1291" s="52"/>
      <c r="R1291" s="49"/>
      <c r="S1291" s="50" t="str">
        <f>IF(B1291="","",COUNTA(التجديد!E1291:E1291))</f>
        <v/>
      </c>
      <c r="T1291" s="51" t="str">
        <f>IF(B1291="","",IFERROR(VLOOKUP(SUBSTITUTE(SUBSTITUTE(H1291,"~","~~"),"*","~*"),إعدادات_الأنواع!$A$4:$B$40,2,FALSE()),"?"))</f>
        <v/>
      </c>
    </row>
    <row r="1292" spans="1:20" ht="15" customHeight="1">
      <c r="A1292" s="20" t="str">
        <f>IF(B1292="","",IF(T1292="?","⚠️ نوع غير معرف",T1292&amp;TEXT(COUNTIFS($T$3:T1292,T1292),"000")))</f>
        <v/>
      </c>
      <c r="B1292" s="38"/>
      <c r="C1292" s="38"/>
      <c r="D1292" s="39"/>
      <c r="E1292" s="54"/>
      <c r="F1292" s="41" t="str">
        <f t="shared" ca="1" si="80"/>
        <v/>
      </c>
      <c r="G1292" s="42"/>
      <c r="H1292" s="37"/>
      <c r="I1292" s="43"/>
      <c r="J1292" s="44" t="str">
        <f t="shared" si="81"/>
        <v/>
      </c>
      <c r="K1292" s="45"/>
      <c r="L1292" s="46" t="str">
        <f>IF(OR(K1292="لم يدفع",B1292=""),"",IF(K1292="تأمين فقط",0,IF(K1292="اشتراك 300",300,IF(F1292&lt;14,IFERROR(VLOOKUP(SUBSTITUTE(SUBSTITUTE(H1292,"~","~~"),"*","~*"),إعدادات_الأنواع!$A$4:$D$40,3,FALSE()),0),IFERROR(VLOOKUP(SUBSTITUTE(SUBSTITUTE(H1292,"~","~~"),"*","~*"),إعدادات_الأنواع!$A$4:$D$40,4,FALSE()),0)))))</f>
        <v/>
      </c>
      <c r="M1292" s="47" t="str">
        <f>IF(OR(K1292="لم يدفع",B1292=""),"",IFERROR(VLOOKUP(SUBSTITUTE(SUBSTITUTE(H1292,"~","~~"),"*","~*"),إعدادات_الأنواع!$A$4:$E$40,5,FALSE()),0))</f>
        <v/>
      </c>
      <c r="N1292" s="47" t="str">
        <f>IF(OR(K1292="لم يدفع",K1292="تأمين فقط",K1292="اشتراك 300",B1292=""),"",IFERROR(VLOOKUP(SUBSTITUTE(SUBSTITUTE(H1292,"~","~~"),"*","~*"),إعدادات_الأنواع!$A$4:$F$40,6,FALSE()),0))</f>
        <v/>
      </c>
      <c r="O1292" s="55" t="str">
        <f t="shared" si="82"/>
        <v/>
      </c>
      <c r="P1292" s="48" t="str">
        <f t="shared" ca="1" si="83"/>
        <v/>
      </c>
      <c r="Q1292" s="52"/>
      <c r="R1292" s="49"/>
      <c r="S1292" s="50" t="str">
        <f>IF(B1292="","",COUNTA(التجديد!E1292:E1292))</f>
        <v/>
      </c>
      <c r="T1292" s="51" t="str">
        <f>IF(B1292="","",IFERROR(VLOOKUP(SUBSTITUTE(SUBSTITUTE(H1292,"~","~~"),"*","~*"),إعدادات_الأنواع!$A$4:$B$40,2,FALSE()),"?"))</f>
        <v/>
      </c>
    </row>
    <row r="1293" spans="1:20" ht="15" customHeight="1">
      <c r="A1293" s="20" t="str">
        <f>IF(B1293="","",IF(T1293="?","⚠️ نوع غير معرف",T1293&amp;TEXT(COUNTIFS($T$3:T1293,T1293),"000")))</f>
        <v/>
      </c>
      <c r="B1293" s="38"/>
      <c r="C1293" s="38"/>
      <c r="D1293" s="39"/>
      <c r="E1293" s="54"/>
      <c r="F1293" s="41" t="str">
        <f t="shared" ca="1" si="80"/>
        <v/>
      </c>
      <c r="G1293" s="42"/>
      <c r="H1293" s="37"/>
      <c r="I1293" s="43"/>
      <c r="J1293" s="44" t="str">
        <f t="shared" si="81"/>
        <v/>
      </c>
      <c r="K1293" s="45"/>
      <c r="L1293" s="46" t="str">
        <f>IF(OR(K1293="لم يدفع",B1293=""),"",IF(K1293="تأمين فقط",0,IF(K1293="اشتراك 300",300,IF(F1293&lt;14,IFERROR(VLOOKUP(SUBSTITUTE(SUBSTITUTE(H1293,"~","~~"),"*","~*"),إعدادات_الأنواع!$A$4:$D$40,3,FALSE()),0),IFERROR(VLOOKUP(SUBSTITUTE(SUBSTITUTE(H1293,"~","~~"),"*","~*"),إعدادات_الأنواع!$A$4:$D$40,4,FALSE()),0)))))</f>
        <v/>
      </c>
      <c r="M1293" s="47" t="str">
        <f>IF(OR(K1293="لم يدفع",B1293=""),"",IFERROR(VLOOKUP(SUBSTITUTE(SUBSTITUTE(H1293,"~","~~"),"*","~*"),إعدادات_الأنواع!$A$4:$E$40,5,FALSE()),0))</f>
        <v/>
      </c>
      <c r="N1293" s="47" t="str">
        <f>IF(OR(K1293="لم يدفع",K1293="تأمين فقط",K1293="اشتراك 300",B1293=""),"",IFERROR(VLOOKUP(SUBSTITUTE(SUBSTITUTE(H1293,"~","~~"),"*","~*"),إعدادات_الأنواع!$A$4:$F$40,6,FALSE()),0))</f>
        <v/>
      </c>
      <c r="O1293" s="55" t="str">
        <f t="shared" si="82"/>
        <v/>
      </c>
      <c r="P1293" s="48" t="str">
        <f t="shared" ca="1" si="83"/>
        <v/>
      </c>
      <c r="Q1293" s="52"/>
      <c r="R1293" s="49"/>
      <c r="S1293" s="50" t="str">
        <f>IF(B1293="","",COUNTA(التجديد!E1293:E1293))</f>
        <v/>
      </c>
      <c r="T1293" s="51" t="str">
        <f>IF(B1293="","",IFERROR(VLOOKUP(SUBSTITUTE(SUBSTITUTE(H1293,"~","~~"),"*","~*"),إعدادات_الأنواع!$A$4:$B$40,2,FALSE()),"?"))</f>
        <v/>
      </c>
    </row>
    <row r="1294" spans="1:20" ht="15" customHeight="1">
      <c r="A1294" s="20" t="str">
        <f>IF(B1294="","",IF(T1294="?","⚠️ نوع غير معرف",T1294&amp;TEXT(COUNTIFS($T$3:T1294,T1294),"000")))</f>
        <v/>
      </c>
      <c r="B1294" s="38"/>
      <c r="C1294" s="38"/>
      <c r="D1294" s="39"/>
      <c r="E1294" s="54"/>
      <c r="F1294" s="41" t="str">
        <f t="shared" ca="1" si="80"/>
        <v/>
      </c>
      <c r="G1294" s="42"/>
      <c r="H1294" s="37"/>
      <c r="I1294" s="43"/>
      <c r="J1294" s="44" t="str">
        <f t="shared" si="81"/>
        <v/>
      </c>
      <c r="K1294" s="45"/>
      <c r="L1294" s="46" t="str">
        <f>IF(OR(K1294="لم يدفع",B1294=""),"",IF(K1294="تأمين فقط",0,IF(K1294="اشتراك 300",300,IF(F1294&lt;14,IFERROR(VLOOKUP(SUBSTITUTE(SUBSTITUTE(H1294,"~","~~"),"*","~*"),إعدادات_الأنواع!$A$4:$D$40,3,FALSE()),0),IFERROR(VLOOKUP(SUBSTITUTE(SUBSTITUTE(H1294,"~","~~"),"*","~*"),إعدادات_الأنواع!$A$4:$D$40,4,FALSE()),0)))))</f>
        <v/>
      </c>
      <c r="M1294" s="47" t="str">
        <f>IF(OR(K1294="لم يدفع",B1294=""),"",IFERROR(VLOOKUP(SUBSTITUTE(SUBSTITUTE(H1294,"~","~~"),"*","~*"),إعدادات_الأنواع!$A$4:$E$40,5,FALSE()),0))</f>
        <v/>
      </c>
      <c r="N1294" s="47" t="str">
        <f>IF(OR(K1294="لم يدفع",K1294="تأمين فقط",K1294="اشتراك 300",B1294=""),"",IFERROR(VLOOKUP(SUBSTITUTE(SUBSTITUTE(H1294,"~","~~"),"*","~*"),إعدادات_الأنواع!$A$4:$F$40,6,FALSE()),0))</f>
        <v/>
      </c>
      <c r="O1294" s="55" t="str">
        <f t="shared" si="82"/>
        <v/>
      </c>
      <c r="P1294" s="48" t="str">
        <f t="shared" ca="1" si="83"/>
        <v/>
      </c>
      <c r="Q1294" s="52"/>
      <c r="R1294" s="49"/>
      <c r="S1294" s="50" t="str">
        <f>IF(B1294="","",COUNTA(التجديد!E1294:E1294))</f>
        <v/>
      </c>
      <c r="T1294" s="51" t="str">
        <f>IF(B1294="","",IFERROR(VLOOKUP(SUBSTITUTE(SUBSTITUTE(H1294,"~","~~"),"*","~*"),إعدادات_الأنواع!$A$4:$B$40,2,FALSE()),"?"))</f>
        <v/>
      </c>
    </row>
    <row r="1295" spans="1:20" ht="15" customHeight="1">
      <c r="A1295" s="20" t="str">
        <f>IF(B1295="","",IF(T1295="?","⚠️ نوع غير معرف",T1295&amp;TEXT(COUNTIFS($T$3:T1295,T1295),"000")))</f>
        <v/>
      </c>
      <c r="B1295" s="38"/>
      <c r="C1295" s="38"/>
      <c r="D1295" s="39"/>
      <c r="E1295" s="54"/>
      <c r="F1295" s="41" t="str">
        <f t="shared" ca="1" si="80"/>
        <v/>
      </c>
      <c r="G1295" s="42"/>
      <c r="H1295" s="37"/>
      <c r="I1295" s="43"/>
      <c r="J1295" s="44" t="str">
        <f t="shared" si="81"/>
        <v/>
      </c>
      <c r="K1295" s="45"/>
      <c r="L1295" s="46" t="str">
        <f>IF(OR(K1295="لم يدفع",B1295=""),"",IF(K1295="تأمين فقط",0,IF(K1295="اشتراك 300",300,IF(F1295&lt;14,IFERROR(VLOOKUP(SUBSTITUTE(SUBSTITUTE(H1295,"~","~~"),"*","~*"),إعدادات_الأنواع!$A$4:$D$40,3,FALSE()),0),IFERROR(VLOOKUP(SUBSTITUTE(SUBSTITUTE(H1295,"~","~~"),"*","~*"),إعدادات_الأنواع!$A$4:$D$40,4,FALSE()),0)))))</f>
        <v/>
      </c>
      <c r="M1295" s="47" t="str">
        <f>IF(OR(K1295="لم يدفع",B1295=""),"",IFERROR(VLOOKUP(SUBSTITUTE(SUBSTITUTE(H1295,"~","~~"),"*","~*"),إعدادات_الأنواع!$A$4:$E$40,5,FALSE()),0))</f>
        <v/>
      </c>
      <c r="N1295" s="47" t="str">
        <f>IF(OR(K1295="لم يدفع",K1295="تأمين فقط",K1295="اشتراك 300",B1295=""),"",IFERROR(VLOOKUP(SUBSTITUTE(SUBSTITUTE(H1295,"~","~~"),"*","~*"),إعدادات_الأنواع!$A$4:$F$40,6,FALSE()),0))</f>
        <v/>
      </c>
      <c r="O1295" s="55" t="str">
        <f t="shared" si="82"/>
        <v/>
      </c>
      <c r="P1295" s="48" t="str">
        <f t="shared" ca="1" si="83"/>
        <v/>
      </c>
      <c r="Q1295" s="52"/>
      <c r="R1295" s="49"/>
      <c r="S1295" s="50" t="str">
        <f>IF(B1295="","",COUNTA(التجديد!E1295:E1295))</f>
        <v/>
      </c>
      <c r="T1295" s="51" t="str">
        <f>IF(B1295="","",IFERROR(VLOOKUP(SUBSTITUTE(SUBSTITUTE(H1295,"~","~~"),"*","~*"),إعدادات_الأنواع!$A$4:$B$40,2,FALSE()),"?"))</f>
        <v/>
      </c>
    </row>
    <row r="1296" spans="1:20" ht="15" customHeight="1">
      <c r="A1296" s="20" t="str">
        <f>IF(B1296="","",IF(T1296="?","⚠️ نوع غير معرف",T1296&amp;TEXT(COUNTIFS($T$3:T1296,T1296),"000")))</f>
        <v/>
      </c>
      <c r="B1296" s="38"/>
      <c r="C1296" s="38"/>
      <c r="D1296" s="39"/>
      <c r="E1296" s="54"/>
      <c r="F1296" s="41" t="str">
        <f t="shared" ca="1" si="80"/>
        <v/>
      </c>
      <c r="G1296" s="42"/>
      <c r="H1296" s="37"/>
      <c r="I1296" s="43"/>
      <c r="J1296" s="44" t="str">
        <f t="shared" si="81"/>
        <v/>
      </c>
      <c r="K1296" s="45"/>
      <c r="L1296" s="46" t="str">
        <f>IF(OR(K1296="لم يدفع",B1296=""),"",IF(K1296="تأمين فقط",0,IF(K1296="اشتراك 300",300,IF(F1296&lt;14,IFERROR(VLOOKUP(SUBSTITUTE(SUBSTITUTE(H1296,"~","~~"),"*","~*"),إعدادات_الأنواع!$A$4:$D$40,3,FALSE()),0),IFERROR(VLOOKUP(SUBSTITUTE(SUBSTITUTE(H1296,"~","~~"),"*","~*"),إعدادات_الأنواع!$A$4:$D$40,4,FALSE()),0)))))</f>
        <v/>
      </c>
      <c r="M1296" s="47" t="str">
        <f>IF(OR(K1296="لم يدفع",B1296=""),"",IFERROR(VLOOKUP(SUBSTITUTE(SUBSTITUTE(H1296,"~","~~"),"*","~*"),إعدادات_الأنواع!$A$4:$E$40,5,FALSE()),0))</f>
        <v/>
      </c>
      <c r="N1296" s="47" t="str">
        <f>IF(OR(K1296="لم يدفع",K1296="تأمين فقط",K1296="اشتراك 300",B1296=""),"",IFERROR(VLOOKUP(SUBSTITUTE(SUBSTITUTE(H1296,"~","~~"),"*","~*"),إعدادات_الأنواع!$A$4:$F$40,6,FALSE()),0))</f>
        <v/>
      </c>
      <c r="O1296" s="55" t="str">
        <f t="shared" si="82"/>
        <v/>
      </c>
      <c r="P1296" s="48" t="str">
        <f t="shared" ca="1" si="83"/>
        <v/>
      </c>
      <c r="Q1296" s="52"/>
      <c r="R1296" s="49"/>
      <c r="S1296" s="50" t="str">
        <f>IF(B1296="","",COUNTA(التجديد!E1296:E1296))</f>
        <v/>
      </c>
      <c r="T1296" s="51" t="str">
        <f>IF(B1296="","",IFERROR(VLOOKUP(SUBSTITUTE(SUBSTITUTE(H1296,"~","~~"),"*","~*"),إعدادات_الأنواع!$A$4:$B$40,2,FALSE()),"?"))</f>
        <v/>
      </c>
    </row>
    <row r="1297" spans="1:20" ht="15" customHeight="1">
      <c r="A1297" s="20" t="str">
        <f>IF(B1297="","",IF(T1297="?","⚠️ نوع غير معرف",T1297&amp;TEXT(COUNTIFS($T$3:T1297,T1297),"000")))</f>
        <v/>
      </c>
      <c r="B1297" s="38"/>
      <c r="C1297" s="38"/>
      <c r="D1297" s="39"/>
      <c r="E1297" s="54"/>
      <c r="F1297" s="41" t="str">
        <f t="shared" ca="1" si="80"/>
        <v/>
      </c>
      <c r="G1297" s="42"/>
      <c r="H1297" s="37"/>
      <c r="I1297" s="43"/>
      <c r="J1297" s="44" t="str">
        <f t="shared" si="81"/>
        <v/>
      </c>
      <c r="K1297" s="45"/>
      <c r="L1297" s="46" t="str">
        <f>IF(OR(K1297="لم يدفع",B1297=""),"",IF(K1297="تأمين فقط",0,IF(K1297="اشتراك 300",300,IF(F1297&lt;14,IFERROR(VLOOKUP(SUBSTITUTE(SUBSTITUTE(H1297,"~","~~"),"*","~*"),إعدادات_الأنواع!$A$4:$D$40,3,FALSE()),0),IFERROR(VLOOKUP(SUBSTITUTE(SUBSTITUTE(H1297,"~","~~"),"*","~*"),إعدادات_الأنواع!$A$4:$D$40,4,FALSE()),0)))))</f>
        <v/>
      </c>
      <c r="M1297" s="47" t="str">
        <f>IF(OR(K1297="لم يدفع",B1297=""),"",IFERROR(VLOOKUP(SUBSTITUTE(SUBSTITUTE(H1297,"~","~~"),"*","~*"),إعدادات_الأنواع!$A$4:$E$40,5,FALSE()),0))</f>
        <v/>
      </c>
      <c r="N1297" s="47" t="str">
        <f>IF(OR(K1297="لم يدفع",K1297="تأمين فقط",K1297="اشتراك 300",B1297=""),"",IFERROR(VLOOKUP(SUBSTITUTE(SUBSTITUTE(H1297,"~","~~"),"*","~*"),إعدادات_الأنواع!$A$4:$F$40,6,FALSE()),0))</f>
        <v/>
      </c>
      <c r="O1297" s="55" t="str">
        <f t="shared" si="82"/>
        <v/>
      </c>
      <c r="P1297" s="48" t="str">
        <f t="shared" ca="1" si="83"/>
        <v/>
      </c>
      <c r="Q1297" s="52"/>
      <c r="R1297" s="49"/>
      <c r="S1297" s="50" t="str">
        <f>IF(B1297="","",COUNTA(التجديد!E1297:E1297))</f>
        <v/>
      </c>
      <c r="T1297" s="51" t="str">
        <f>IF(B1297="","",IFERROR(VLOOKUP(SUBSTITUTE(SUBSTITUTE(H1297,"~","~~"),"*","~*"),إعدادات_الأنواع!$A$4:$B$40,2,FALSE()),"?"))</f>
        <v/>
      </c>
    </row>
    <row r="1298" spans="1:20" ht="15" customHeight="1">
      <c r="A1298" s="20" t="str">
        <f>IF(B1298="","",IF(T1298="?","⚠️ نوع غير معرف",T1298&amp;TEXT(COUNTIFS($T$3:T1298,T1298),"000")))</f>
        <v/>
      </c>
      <c r="B1298" s="38"/>
      <c r="C1298" s="38"/>
      <c r="D1298" s="39"/>
      <c r="E1298" s="54"/>
      <c r="F1298" s="41" t="str">
        <f t="shared" ca="1" si="80"/>
        <v/>
      </c>
      <c r="G1298" s="42"/>
      <c r="H1298" s="37"/>
      <c r="I1298" s="43"/>
      <c r="J1298" s="44" t="str">
        <f t="shared" si="81"/>
        <v/>
      </c>
      <c r="K1298" s="45"/>
      <c r="L1298" s="46" t="str">
        <f>IF(OR(K1298="لم يدفع",B1298=""),"",IF(K1298="تأمين فقط",0,IF(K1298="اشتراك 300",300,IF(F1298&lt;14,IFERROR(VLOOKUP(SUBSTITUTE(SUBSTITUTE(H1298,"~","~~"),"*","~*"),إعدادات_الأنواع!$A$4:$D$40,3,FALSE()),0),IFERROR(VLOOKUP(SUBSTITUTE(SUBSTITUTE(H1298,"~","~~"),"*","~*"),إعدادات_الأنواع!$A$4:$D$40,4,FALSE()),0)))))</f>
        <v/>
      </c>
      <c r="M1298" s="47" t="str">
        <f>IF(OR(K1298="لم يدفع",B1298=""),"",IFERROR(VLOOKUP(SUBSTITUTE(SUBSTITUTE(H1298,"~","~~"),"*","~*"),إعدادات_الأنواع!$A$4:$E$40,5,FALSE()),0))</f>
        <v/>
      </c>
      <c r="N1298" s="47" t="str">
        <f>IF(OR(K1298="لم يدفع",K1298="تأمين فقط",K1298="اشتراك 300",B1298=""),"",IFERROR(VLOOKUP(SUBSTITUTE(SUBSTITUTE(H1298,"~","~~"),"*","~*"),إعدادات_الأنواع!$A$4:$F$40,6,FALSE()),0))</f>
        <v/>
      </c>
      <c r="O1298" s="55" t="str">
        <f t="shared" si="82"/>
        <v/>
      </c>
      <c r="P1298" s="48" t="str">
        <f t="shared" ca="1" si="83"/>
        <v/>
      </c>
      <c r="Q1298" s="52"/>
      <c r="R1298" s="49"/>
      <c r="S1298" s="50" t="str">
        <f>IF(B1298="","",COUNTA(التجديد!E1298:E1298))</f>
        <v/>
      </c>
      <c r="T1298" s="51" t="str">
        <f>IF(B1298="","",IFERROR(VLOOKUP(SUBSTITUTE(SUBSTITUTE(H1298,"~","~~"),"*","~*"),إعدادات_الأنواع!$A$4:$B$40,2,FALSE()),"?"))</f>
        <v/>
      </c>
    </row>
    <row r="1299" spans="1:20" ht="15" customHeight="1">
      <c r="A1299" s="20" t="str">
        <f>IF(B1299="","",IF(T1299="?","⚠️ نوع غير معرف",T1299&amp;TEXT(COUNTIFS($T$3:T1299,T1299),"000")))</f>
        <v/>
      </c>
      <c r="B1299" s="38"/>
      <c r="C1299" s="38"/>
      <c r="D1299" s="39"/>
      <c r="E1299" s="54"/>
      <c r="F1299" s="41" t="str">
        <f t="shared" ca="1" si="80"/>
        <v/>
      </c>
      <c r="G1299" s="42"/>
      <c r="H1299" s="37"/>
      <c r="I1299" s="43"/>
      <c r="J1299" s="44" t="str">
        <f t="shared" si="81"/>
        <v/>
      </c>
      <c r="K1299" s="45"/>
      <c r="L1299" s="46" t="str">
        <f>IF(OR(K1299="لم يدفع",B1299=""),"",IF(K1299="تأمين فقط",0,IF(K1299="اشتراك 300",300,IF(F1299&lt;14,IFERROR(VLOOKUP(SUBSTITUTE(SUBSTITUTE(H1299,"~","~~"),"*","~*"),إعدادات_الأنواع!$A$4:$D$40,3,FALSE()),0),IFERROR(VLOOKUP(SUBSTITUTE(SUBSTITUTE(H1299,"~","~~"),"*","~*"),إعدادات_الأنواع!$A$4:$D$40,4,FALSE()),0)))))</f>
        <v/>
      </c>
      <c r="M1299" s="47" t="str">
        <f>IF(OR(K1299="لم يدفع",B1299=""),"",IFERROR(VLOOKUP(SUBSTITUTE(SUBSTITUTE(H1299,"~","~~"),"*","~*"),إعدادات_الأنواع!$A$4:$E$40,5,FALSE()),0))</f>
        <v/>
      </c>
      <c r="N1299" s="47" t="str">
        <f>IF(OR(K1299="لم يدفع",K1299="تأمين فقط",K1299="اشتراك 300",B1299=""),"",IFERROR(VLOOKUP(SUBSTITUTE(SUBSTITUTE(H1299,"~","~~"),"*","~*"),إعدادات_الأنواع!$A$4:$F$40,6,FALSE()),0))</f>
        <v/>
      </c>
      <c r="O1299" s="55" t="str">
        <f t="shared" si="82"/>
        <v/>
      </c>
      <c r="P1299" s="48" t="str">
        <f t="shared" ca="1" si="83"/>
        <v/>
      </c>
      <c r="Q1299" s="52"/>
      <c r="R1299" s="49"/>
      <c r="S1299" s="50" t="str">
        <f>IF(B1299="","",COUNTA(التجديد!E1299:E1299))</f>
        <v/>
      </c>
      <c r="T1299" s="51" t="str">
        <f>IF(B1299="","",IFERROR(VLOOKUP(SUBSTITUTE(SUBSTITUTE(H1299,"~","~~"),"*","~*"),إعدادات_الأنواع!$A$4:$B$40,2,FALSE()),"?"))</f>
        <v/>
      </c>
    </row>
    <row r="1300" spans="1:20" ht="15" customHeight="1">
      <c r="A1300" s="20" t="str">
        <f>IF(B1300="","",IF(T1300="?","⚠️ نوع غير معرف",T1300&amp;TEXT(COUNTIFS($T$3:T1300,T1300),"000")))</f>
        <v/>
      </c>
      <c r="B1300" s="38"/>
      <c r="C1300" s="38"/>
      <c r="D1300" s="39"/>
      <c r="E1300" s="54"/>
      <c r="F1300" s="41" t="str">
        <f t="shared" ca="1" si="80"/>
        <v/>
      </c>
      <c r="G1300" s="42"/>
      <c r="H1300" s="37"/>
      <c r="I1300" s="43"/>
      <c r="J1300" s="44" t="str">
        <f t="shared" si="81"/>
        <v/>
      </c>
      <c r="K1300" s="45"/>
      <c r="L1300" s="46" t="str">
        <f>IF(OR(K1300="لم يدفع",B1300=""),"",IF(K1300="تأمين فقط",0,IF(K1300="اشتراك 300",300,IF(F1300&lt;14,IFERROR(VLOOKUP(SUBSTITUTE(SUBSTITUTE(H1300,"~","~~"),"*","~*"),إعدادات_الأنواع!$A$4:$D$40,3,FALSE()),0),IFERROR(VLOOKUP(SUBSTITUTE(SUBSTITUTE(H1300,"~","~~"),"*","~*"),إعدادات_الأنواع!$A$4:$D$40,4,FALSE()),0)))))</f>
        <v/>
      </c>
      <c r="M1300" s="47" t="str">
        <f>IF(OR(K1300="لم يدفع",B1300=""),"",IFERROR(VLOOKUP(SUBSTITUTE(SUBSTITUTE(H1300,"~","~~"),"*","~*"),إعدادات_الأنواع!$A$4:$E$40,5,FALSE()),0))</f>
        <v/>
      </c>
      <c r="N1300" s="47" t="str">
        <f>IF(OR(K1300="لم يدفع",K1300="تأمين فقط",K1300="اشتراك 300",B1300=""),"",IFERROR(VLOOKUP(SUBSTITUTE(SUBSTITUTE(H1300,"~","~~"),"*","~*"),إعدادات_الأنواع!$A$4:$F$40,6,FALSE()),0))</f>
        <v/>
      </c>
      <c r="O1300" s="55" t="str">
        <f t="shared" si="82"/>
        <v/>
      </c>
      <c r="P1300" s="48" t="str">
        <f t="shared" ca="1" si="83"/>
        <v/>
      </c>
      <c r="Q1300" s="52"/>
      <c r="R1300" s="49"/>
      <c r="S1300" s="50" t="str">
        <f>IF(B1300="","",COUNTA(التجديد!E1300:E1300))</f>
        <v/>
      </c>
      <c r="T1300" s="51" t="str">
        <f>IF(B1300="","",IFERROR(VLOOKUP(SUBSTITUTE(SUBSTITUTE(H1300,"~","~~"),"*","~*"),إعدادات_الأنواع!$A$4:$B$40,2,FALSE()),"?"))</f>
        <v/>
      </c>
    </row>
    <row r="1301" spans="1:20" ht="15" customHeight="1">
      <c r="A1301" s="20" t="str">
        <f>IF(B1301="","",IF(T1301="?","⚠️ نوع غير معرف",T1301&amp;TEXT(COUNTIFS($T$3:T1301,T1301),"000")))</f>
        <v/>
      </c>
      <c r="B1301" s="38"/>
      <c r="C1301" s="38"/>
      <c r="D1301" s="39"/>
      <c r="E1301" s="54"/>
      <c r="F1301" s="41" t="str">
        <f t="shared" ca="1" si="80"/>
        <v/>
      </c>
      <c r="G1301" s="42"/>
      <c r="H1301" s="37"/>
      <c r="I1301" s="43"/>
      <c r="J1301" s="44" t="str">
        <f t="shared" si="81"/>
        <v/>
      </c>
      <c r="K1301" s="45"/>
      <c r="L1301" s="46" t="str">
        <f>IF(OR(K1301="لم يدفع",B1301=""),"",IF(K1301="تأمين فقط",0,IF(K1301="اشتراك 300",300,IF(F1301&lt;14,IFERROR(VLOOKUP(SUBSTITUTE(SUBSTITUTE(H1301,"~","~~"),"*","~*"),إعدادات_الأنواع!$A$4:$D$40,3,FALSE()),0),IFERROR(VLOOKUP(SUBSTITUTE(SUBSTITUTE(H1301,"~","~~"),"*","~*"),إعدادات_الأنواع!$A$4:$D$40,4,FALSE()),0)))))</f>
        <v/>
      </c>
      <c r="M1301" s="47" t="str">
        <f>IF(OR(K1301="لم يدفع",B1301=""),"",IFERROR(VLOOKUP(SUBSTITUTE(SUBSTITUTE(H1301,"~","~~"),"*","~*"),إعدادات_الأنواع!$A$4:$E$40,5,FALSE()),0))</f>
        <v/>
      </c>
      <c r="N1301" s="47" t="str">
        <f>IF(OR(K1301="لم يدفع",K1301="تأمين فقط",K1301="اشتراك 300",B1301=""),"",IFERROR(VLOOKUP(SUBSTITUTE(SUBSTITUTE(H1301,"~","~~"),"*","~*"),إعدادات_الأنواع!$A$4:$F$40,6,FALSE()),0))</f>
        <v/>
      </c>
      <c r="O1301" s="55" t="str">
        <f t="shared" si="82"/>
        <v/>
      </c>
      <c r="P1301" s="48" t="str">
        <f t="shared" ca="1" si="83"/>
        <v/>
      </c>
      <c r="Q1301" s="52"/>
      <c r="R1301" s="49"/>
      <c r="S1301" s="50" t="str">
        <f>IF(B1301="","",COUNTA(التجديد!E1301:E1301))</f>
        <v/>
      </c>
      <c r="T1301" s="51" t="str">
        <f>IF(B1301="","",IFERROR(VLOOKUP(SUBSTITUTE(SUBSTITUTE(H1301,"~","~~"),"*","~*"),إعدادات_الأنواع!$A$4:$B$40,2,FALSE()),"?"))</f>
        <v/>
      </c>
    </row>
    <row r="1302" spans="1:20" ht="15" customHeight="1">
      <c r="A1302" s="20" t="str">
        <f>IF(B1302="","",IF(T1302="?","⚠️ نوع غير معرف",T1302&amp;TEXT(COUNTIFS($T$3:T1302,T1302),"000")))</f>
        <v/>
      </c>
      <c r="B1302" s="38"/>
      <c r="C1302" s="38"/>
      <c r="D1302" s="39"/>
      <c r="E1302" s="54"/>
      <c r="F1302" s="41" t="str">
        <f t="shared" ca="1" si="80"/>
        <v/>
      </c>
      <c r="G1302" s="42"/>
      <c r="H1302" s="37"/>
      <c r="I1302" s="43"/>
      <c r="J1302" s="44" t="str">
        <f t="shared" si="81"/>
        <v/>
      </c>
      <c r="K1302" s="45"/>
      <c r="L1302" s="46" t="str">
        <f>IF(OR(K1302="لم يدفع",B1302=""),"",IF(K1302="تأمين فقط",0,IF(K1302="اشتراك 300",300,IF(F1302&lt;14,IFERROR(VLOOKUP(SUBSTITUTE(SUBSTITUTE(H1302,"~","~~"),"*","~*"),إعدادات_الأنواع!$A$4:$D$40,3,FALSE()),0),IFERROR(VLOOKUP(SUBSTITUTE(SUBSTITUTE(H1302,"~","~~"),"*","~*"),إعدادات_الأنواع!$A$4:$D$40,4,FALSE()),0)))))</f>
        <v/>
      </c>
      <c r="M1302" s="47" t="str">
        <f>IF(OR(K1302="لم يدفع",B1302=""),"",IFERROR(VLOOKUP(SUBSTITUTE(SUBSTITUTE(H1302,"~","~~"),"*","~*"),إعدادات_الأنواع!$A$4:$E$40,5,FALSE()),0))</f>
        <v/>
      </c>
      <c r="N1302" s="47" t="str">
        <f>IF(OR(K1302="لم يدفع",K1302="تأمين فقط",K1302="اشتراك 300",B1302=""),"",IFERROR(VLOOKUP(SUBSTITUTE(SUBSTITUTE(H1302,"~","~~"),"*","~*"),إعدادات_الأنواع!$A$4:$F$40,6,FALSE()),0))</f>
        <v/>
      </c>
      <c r="O1302" s="55" t="str">
        <f t="shared" si="82"/>
        <v/>
      </c>
      <c r="P1302" s="48" t="str">
        <f t="shared" ca="1" si="83"/>
        <v/>
      </c>
      <c r="Q1302" s="52"/>
      <c r="R1302" s="49"/>
      <c r="S1302" s="50" t="str">
        <f>IF(B1302="","",COUNTA(التجديد!E1302:E1302))</f>
        <v/>
      </c>
      <c r="T1302" s="51" t="str">
        <f>IF(B1302="","",IFERROR(VLOOKUP(SUBSTITUTE(SUBSTITUTE(H1302,"~","~~"),"*","~*"),إعدادات_الأنواع!$A$4:$B$40,2,FALSE()),"?"))</f>
        <v/>
      </c>
    </row>
    <row r="1303" spans="1:20" ht="15" customHeight="1">
      <c r="A1303" s="20" t="str">
        <f>IF(B1303="","",IF(T1303="?","⚠️ نوع غير معرف",T1303&amp;TEXT(COUNTIFS($T$3:T1303,T1303),"000")))</f>
        <v/>
      </c>
      <c r="B1303" s="38"/>
      <c r="C1303" s="38"/>
      <c r="D1303" s="39"/>
      <c r="E1303" s="54"/>
      <c r="F1303" s="41" t="str">
        <f t="shared" ca="1" si="80"/>
        <v/>
      </c>
      <c r="G1303" s="42"/>
      <c r="H1303" s="37"/>
      <c r="I1303" s="43"/>
      <c r="J1303" s="44" t="str">
        <f t="shared" si="81"/>
        <v/>
      </c>
      <c r="K1303" s="45"/>
      <c r="L1303" s="46" t="str">
        <f>IF(OR(K1303="لم يدفع",B1303=""),"",IF(K1303="تأمين فقط",0,IF(K1303="اشتراك 300",300,IF(F1303&lt;14,IFERROR(VLOOKUP(SUBSTITUTE(SUBSTITUTE(H1303,"~","~~"),"*","~*"),إعدادات_الأنواع!$A$4:$D$40,3,FALSE()),0),IFERROR(VLOOKUP(SUBSTITUTE(SUBSTITUTE(H1303,"~","~~"),"*","~*"),إعدادات_الأنواع!$A$4:$D$40,4,FALSE()),0)))))</f>
        <v/>
      </c>
      <c r="M1303" s="47" t="str">
        <f>IF(OR(K1303="لم يدفع",B1303=""),"",IFERROR(VLOOKUP(SUBSTITUTE(SUBSTITUTE(H1303,"~","~~"),"*","~*"),إعدادات_الأنواع!$A$4:$E$40,5,FALSE()),0))</f>
        <v/>
      </c>
      <c r="N1303" s="47" t="str">
        <f>IF(OR(K1303="لم يدفع",K1303="تأمين فقط",K1303="اشتراك 300",B1303=""),"",IFERROR(VLOOKUP(SUBSTITUTE(SUBSTITUTE(H1303,"~","~~"),"*","~*"),إعدادات_الأنواع!$A$4:$F$40,6,FALSE()),0))</f>
        <v/>
      </c>
      <c r="O1303" s="55" t="str">
        <f t="shared" si="82"/>
        <v/>
      </c>
      <c r="P1303" s="48" t="str">
        <f t="shared" ca="1" si="83"/>
        <v/>
      </c>
      <c r="Q1303" s="52"/>
      <c r="R1303" s="49"/>
      <c r="S1303" s="50" t="str">
        <f>IF(B1303="","",COUNTA(التجديد!E1303:E1303))</f>
        <v/>
      </c>
      <c r="T1303" s="51" t="str">
        <f>IF(B1303="","",IFERROR(VLOOKUP(SUBSTITUTE(SUBSTITUTE(H1303,"~","~~"),"*","~*"),إعدادات_الأنواع!$A$4:$B$40,2,FALSE()),"?"))</f>
        <v/>
      </c>
    </row>
    <row r="1304" spans="1:20" ht="15" customHeight="1">
      <c r="A1304" s="20" t="str">
        <f>IF(B1304="","",IF(T1304="?","⚠️ نوع غير معرف",T1304&amp;TEXT(COUNTIFS($T$3:T1304,T1304),"000")))</f>
        <v/>
      </c>
      <c r="B1304" s="38"/>
      <c r="C1304" s="38"/>
      <c r="D1304" s="39"/>
      <c r="E1304" s="54"/>
      <c r="F1304" s="41" t="str">
        <f t="shared" ca="1" si="80"/>
        <v/>
      </c>
      <c r="G1304" s="42"/>
      <c r="H1304" s="37"/>
      <c r="I1304" s="43"/>
      <c r="J1304" s="44" t="str">
        <f t="shared" si="81"/>
        <v/>
      </c>
      <c r="K1304" s="45"/>
      <c r="L1304" s="46" t="str">
        <f>IF(OR(K1304="لم يدفع",B1304=""),"",IF(K1304="تأمين فقط",0,IF(K1304="اشتراك 300",300,IF(F1304&lt;14,IFERROR(VLOOKUP(SUBSTITUTE(SUBSTITUTE(H1304,"~","~~"),"*","~*"),إعدادات_الأنواع!$A$4:$D$40,3,FALSE()),0),IFERROR(VLOOKUP(SUBSTITUTE(SUBSTITUTE(H1304,"~","~~"),"*","~*"),إعدادات_الأنواع!$A$4:$D$40,4,FALSE()),0)))))</f>
        <v/>
      </c>
      <c r="M1304" s="47" t="str">
        <f>IF(OR(K1304="لم يدفع",B1304=""),"",IFERROR(VLOOKUP(SUBSTITUTE(SUBSTITUTE(H1304,"~","~~"),"*","~*"),إعدادات_الأنواع!$A$4:$E$40,5,FALSE()),0))</f>
        <v/>
      </c>
      <c r="N1304" s="47" t="str">
        <f>IF(OR(K1304="لم يدفع",K1304="تأمين فقط",K1304="اشتراك 300",B1304=""),"",IFERROR(VLOOKUP(SUBSTITUTE(SUBSTITUTE(H1304,"~","~~"),"*","~*"),إعدادات_الأنواع!$A$4:$F$40,6,FALSE()),0))</f>
        <v/>
      </c>
      <c r="O1304" s="55" t="str">
        <f t="shared" si="82"/>
        <v/>
      </c>
      <c r="P1304" s="48" t="str">
        <f t="shared" ca="1" si="83"/>
        <v/>
      </c>
      <c r="Q1304" s="52"/>
      <c r="R1304" s="49"/>
      <c r="S1304" s="50" t="str">
        <f>IF(B1304="","",COUNTA(التجديد!E1304:E1304))</f>
        <v/>
      </c>
      <c r="T1304" s="51" t="str">
        <f>IF(B1304="","",IFERROR(VLOOKUP(SUBSTITUTE(SUBSTITUTE(H1304,"~","~~"),"*","~*"),إعدادات_الأنواع!$A$4:$B$40,2,FALSE()),"?"))</f>
        <v/>
      </c>
    </row>
    <row r="1305" spans="1:20" ht="15" customHeight="1">
      <c r="A1305" s="20" t="str">
        <f>IF(B1305="","",IF(T1305="?","⚠️ نوع غير معرف",T1305&amp;TEXT(COUNTIFS($T$3:T1305,T1305),"000")))</f>
        <v/>
      </c>
      <c r="B1305" s="38"/>
      <c r="C1305" s="38"/>
      <c r="D1305" s="39"/>
      <c r="E1305" s="54"/>
      <c r="F1305" s="41" t="str">
        <f t="shared" ca="1" si="80"/>
        <v/>
      </c>
      <c r="G1305" s="42"/>
      <c r="H1305" s="37"/>
      <c r="I1305" s="43"/>
      <c r="J1305" s="44" t="str">
        <f t="shared" si="81"/>
        <v/>
      </c>
      <c r="K1305" s="45"/>
      <c r="L1305" s="46" t="str">
        <f>IF(OR(K1305="لم يدفع",B1305=""),"",IF(K1305="تأمين فقط",0,IF(K1305="اشتراك 300",300,IF(F1305&lt;14,IFERROR(VLOOKUP(SUBSTITUTE(SUBSTITUTE(H1305,"~","~~"),"*","~*"),إعدادات_الأنواع!$A$4:$D$40,3,FALSE()),0),IFERROR(VLOOKUP(SUBSTITUTE(SUBSTITUTE(H1305,"~","~~"),"*","~*"),إعدادات_الأنواع!$A$4:$D$40,4,FALSE()),0)))))</f>
        <v/>
      </c>
      <c r="M1305" s="47" t="str">
        <f>IF(OR(K1305="لم يدفع",B1305=""),"",IFERROR(VLOOKUP(SUBSTITUTE(SUBSTITUTE(H1305,"~","~~"),"*","~*"),إعدادات_الأنواع!$A$4:$E$40,5,FALSE()),0))</f>
        <v/>
      </c>
      <c r="N1305" s="47" t="str">
        <f>IF(OR(K1305="لم يدفع",K1305="تأمين فقط",K1305="اشتراك 300",B1305=""),"",IFERROR(VLOOKUP(SUBSTITUTE(SUBSTITUTE(H1305,"~","~~"),"*","~*"),إعدادات_الأنواع!$A$4:$F$40,6,FALSE()),0))</f>
        <v/>
      </c>
      <c r="O1305" s="55" t="str">
        <f t="shared" si="82"/>
        <v/>
      </c>
      <c r="P1305" s="48" t="str">
        <f t="shared" ca="1" si="83"/>
        <v/>
      </c>
      <c r="Q1305" s="52"/>
      <c r="R1305" s="49"/>
      <c r="S1305" s="50" t="str">
        <f>IF(B1305="","",COUNTA(التجديد!E1305:E1305))</f>
        <v/>
      </c>
      <c r="T1305" s="51" t="str">
        <f>IF(B1305="","",IFERROR(VLOOKUP(SUBSTITUTE(SUBSTITUTE(H1305,"~","~~"),"*","~*"),إعدادات_الأنواع!$A$4:$B$40,2,FALSE()),"?"))</f>
        <v/>
      </c>
    </row>
    <row r="1306" spans="1:20" ht="15" customHeight="1">
      <c r="A1306" s="20" t="str">
        <f>IF(B1306="","",IF(T1306="?","⚠️ نوع غير معرف",T1306&amp;TEXT(COUNTIFS($T$3:T1306,T1306),"000")))</f>
        <v/>
      </c>
      <c r="B1306" s="38"/>
      <c r="C1306" s="38"/>
      <c r="D1306" s="39"/>
      <c r="E1306" s="54"/>
      <c r="F1306" s="41" t="str">
        <f t="shared" ca="1" si="80"/>
        <v/>
      </c>
      <c r="G1306" s="42"/>
      <c r="H1306" s="37"/>
      <c r="I1306" s="43"/>
      <c r="J1306" s="44" t="str">
        <f t="shared" si="81"/>
        <v/>
      </c>
      <c r="K1306" s="45"/>
      <c r="L1306" s="46" t="str">
        <f>IF(OR(K1306="لم يدفع",B1306=""),"",IF(K1306="تأمين فقط",0,IF(K1306="اشتراك 300",300,IF(F1306&lt;14,IFERROR(VLOOKUP(SUBSTITUTE(SUBSTITUTE(H1306,"~","~~"),"*","~*"),إعدادات_الأنواع!$A$4:$D$40,3,FALSE()),0),IFERROR(VLOOKUP(SUBSTITUTE(SUBSTITUTE(H1306,"~","~~"),"*","~*"),إعدادات_الأنواع!$A$4:$D$40,4,FALSE()),0)))))</f>
        <v/>
      </c>
      <c r="M1306" s="47" t="str">
        <f>IF(OR(K1306="لم يدفع",B1306=""),"",IFERROR(VLOOKUP(SUBSTITUTE(SUBSTITUTE(H1306,"~","~~"),"*","~*"),إعدادات_الأنواع!$A$4:$E$40,5,FALSE()),0))</f>
        <v/>
      </c>
      <c r="N1306" s="47" t="str">
        <f>IF(OR(K1306="لم يدفع",K1306="تأمين فقط",K1306="اشتراك 300",B1306=""),"",IFERROR(VLOOKUP(SUBSTITUTE(SUBSTITUTE(H1306,"~","~~"),"*","~*"),إعدادات_الأنواع!$A$4:$F$40,6,FALSE()),0))</f>
        <v/>
      </c>
      <c r="O1306" s="55" t="str">
        <f t="shared" si="82"/>
        <v/>
      </c>
      <c r="P1306" s="48" t="str">
        <f t="shared" ca="1" si="83"/>
        <v/>
      </c>
      <c r="Q1306" s="52"/>
      <c r="R1306" s="49"/>
      <c r="S1306" s="50" t="str">
        <f>IF(B1306="","",COUNTA(التجديد!E1306:E1306))</f>
        <v/>
      </c>
      <c r="T1306" s="51" t="str">
        <f>IF(B1306="","",IFERROR(VLOOKUP(SUBSTITUTE(SUBSTITUTE(H1306,"~","~~"),"*","~*"),إعدادات_الأنواع!$A$4:$B$40,2,FALSE()),"?"))</f>
        <v/>
      </c>
    </row>
    <row r="1307" spans="1:20" ht="15" customHeight="1">
      <c r="A1307" s="20" t="str">
        <f>IF(B1307="","",IF(T1307="?","⚠️ نوع غير معرف",T1307&amp;TEXT(COUNTIFS($T$3:T1307,T1307),"000")))</f>
        <v/>
      </c>
      <c r="B1307" s="38"/>
      <c r="C1307" s="38"/>
      <c r="D1307" s="39"/>
      <c r="E1307" s="54"/>
      <c r="F1307" s="41" t="str">
        <f t="shared" ca="1" si="80"/>
        <v/>
      </c>
      <c r="G1307" s="42"/>
      <c r="H1307" s="37"/>
      <c r="I1307" s="43"/>
      <c r="J1307" s="44" t="str">
        <f t="shared" si="81"/>
        <v/>
      </c>
      <c r="K1307" s="45"/>
      <c r="L1307" s="46" t="str">
        <f>IF(OR(K1307="لم يدفع",B1307=""),"",IF(K1307="تأمين فقط",0,IF(K1307="اشتراك 300",300,IF(F1307&lt;14,IFERROR(VLOOKUP(SUBSTITUTE(SUBSTITUTE(H1307,"~","~~"),"*","~*"),إعدادات_الأنواع!$A$4:$D$40,3,FALSE()),0),IFERROR(VLOOKUP(SUBSTITUTE(SUBSTITUTE(H1307,"~","~~"),"*","~*"),إعدادات_الأنواع!$A$4:$D$40,4,FALSE()),0)))))</f>
        <v/>
      </c>
      <c r="M1307" s="47" t="str">
        <f>IF(OR(K1307="لم يدفع",B1307=""),"",IFERROR(VLOOKUP(SUBSTITUTE(SUBSTITUTE(H1307,"~","~~"),"*","~*"),إعدادات_الأنواع!$A$4:$E$40,5,FALSE()),0))</f>
        <v/>
      </c>
      <c r="N1307" s="47" t="str">
        <f>IF(OR(K1307="لم يدفع",K1307="تأمين فقط",K1307="اشتراك 300",B1307=""),"",IFERROR(VLOOKUP(SUBSTITUTE(SUBSTITUTE(H1307,"~","~~"),"*","~*"),إعدادات_الأنواع!$A$4:$F$40,6,FALSE()),0))</f>
        <v/>
      </c>
      <c r="O1307" s="55" t="str">
        <f t="shared" si="82"/>
        <v/>
      </c>
      <c r="P1307" s="48" t="str">
        <f t="shared" ca="1" si="83"/>
        <v/>
      </c>
      <c r="Q1307" s="52"/>
      <c r="R1307" s="49"/>
      <c r="S1307" s="50" t="str">
        <f>IF(B1307="","",COUNTA(التجديد!E1307:E1307))</f>
        <v/>
      </c>
      <c r="T1307" s="51" t="str">
        <f>IF(B1307="","",IFERROR(VLOOKUP(SUBSTITUTE(SUBSTITUTE(H1307,"~","~~"),"*","~*"),إعدادات_الأنواع!$A$4:$B$40,2,FALSE()),"?"))</f>
        <v/>
      </c>
    </row>
    <row r="1308" spans="1:20" ht="15" customHeight="1">
      <c r="A1308" s="20" t="str">
        <f>IF(B1308="","",IF(T1308="?","⚠️ نوع غير معرف",T1308&amp;TEXT(COUNTIFS($T$3:T1308,T1308),"000")))</f>
        <v/>
      </c>
      <c r="B1308" s="38"/>
      <c r="C1308" s="38"/>
      <c r="D1308" s="39"/>
      <c r="E1308" s="54"/>
      <c r="F1308" s="41" t="str">
        <f t="shared" ca="1" si="80"/>
        <v/>
      </c>
      <c r="G1308" s="42"/>
      <c r="H1308" s="37"/>
      <c r="I1308" s="43"/>
      <c r="J1308" s="44" t="str">
        <f t="shared" si="81"/>
        <v/>
      </c>
      <c r="K1308" s="45"/>
      <c r="L1308" s="46" t="str">
        <f>IF(OR(K1308="لم يدفع",B1308=""),"",IF(K1308="تأمين فقط",0,IF(K1308="اشتراك 300",300,IF(F1308&lt;14,IFERROR(VLOOKUP(SUBSTITUTE(SUBSTITUTE(H1308,"~","~~"),"*","~*"),إعدادات_الأنواع!$A$4:$D$40,3,FALSE()),0),IFERROR(VLOOKUP(SUBSTITUTE(SUBSTITUTE(H1308,"~","~~"),"*","~*"),إعدادات_الأنواع!$A$4:$D$40,4,FALSE()),0)))))</f>
        <v/>
      </c>
      <c r="M1308" s="47" t="str">
        <f>IF(OR(K1308="لم يدفع",B1308=""),"",IFERROR(VLOOKUP(SUBSTITUTE(SUBSTITUTE(H1308,"~","~~"),"*","~*"),إعدادات_الأنواع!$A$4:$E$40,5,FALSE()),0))</f>
        <v/>
      </c>
      <c r="N1308" s="47" t="str">
        <f>IF(OR(K1308="لم يدفع",K1308="تأمين فقط",K1308="اشتراك 300",B1308=""),"",IFERROR(VLOOKUP(SUBSTITUTE(SUBSTITUTE(H1308,"~","~~"),"*","~*"),إعدادات_الأنواع!$A$4:$F$40,6,FALSE()),0))</f>
        <v/>
      </c>
      <c r="O1308" s="55" t="str">
        <f t="shared" si="82"/>
        <v/>
      </c>
      <c r="P1308" s="48" t="str">
        <f t="shared" ca="1" si="83"/>
        <v/>
      </c>
      <c r="Q1308" s="52"/>
      <c r="R1308" s="49"/>
      <c r="S1308" s="50" t="str">
        <f>IF(B1308="","",COUNTA(التجديد!E1308:E1308))</f>
        <v/>
      </c>
      <c r="T1308" s="51" t="str">
        <f>IF(B1308="","",IFERROR(VLOOKUP(SUBSTITUTE(SUBSTITUTE(H1308,"~","~~"),"*","~*"),إعدادات_الأنواع!$A$4:$B$40,2,FALSE()),"?"))</f>
        <v/>
      </c>
    </row>
    <row r="1309" spans="1:20" ht="15" customHeight="1">
      <c r="A1309" s="20" t="str">
        <f>IF(B1309="","",IF(T1309="?","⚠️ نوع غير معرف",T1309&amp;TEXT(COUNTIFS($T$3:T1309,T1309),"000")))</f>
        <v/>
      </c>
      <c r="B1309" s="38"/>
      <c r="C1309" s="38"/>
      <c r="D1309" s="39"/>
      <c r="E1309" s="54"/>
      <c r="F1309" s="41" t="str">
        <f t="shared" ca="1" si="80"/>
        <v/>
      </c>
      <c r="G1309" s="42"/>
      <c r="H1309" s="37"/>
      <c r="I1309" s="43"/>
      <c r="J1309" s="44" t="str">
        <f t="shared" si="81"/>
        <v/>
      </c>
      <c r="K1309" s="45"/>
      <c r="L1309" s="46" t="str">
        <f>IF(OR(K1309="لم يدفع",B1309=""),"",IF(K1309="تأمين فقط",0,IF(K1309="اشتراك 300",300,IF(F1309&lt;14,IFERROR(VLOOKUP(SUBSTITUTE(SUBSTITUTE(H1309,"~","~~"),"*","~*"),إعدادات_الأنواع!$A$4:$D$40,3,FALSE()),0),IFERROR(VLOOKUP(SUBSTITUTE(SUBSTITUTE(H1309,"~","~~"),"*","~*"),إعدادات_الأنواع!$A$4:$D$40,4,FALSE()),0)))))</f>
        <v/>
      </c>
      <c r="M1309" s="47" t="str">
        <f>IF(OR(K1309="لم يدفع",B1309=""),"",IFERROR(VLOOKUP(SUBSTITUTE(SUBSTITUTE(H1309,"~","~~"),"*","~*"),إعدادات_الأنواع!$A$4:$E$40,5,FALSE()),0))</f>
        <v/>
      </c>
      <c r="N1309" s="47" t="str">
        <f>IF(OR(K1309="لم يدفع",K1309="تأمين فقط",K1309="اشتراك 300",B1309=""),"",IFERROR(VLOOKUP(SUBSTITUTE(SUBSTITUTE(H1309,"~","~~"),"*","~*"),إعدادات_الأنواع!$A$4:$F$40,6,FALSE()),0))</f>
        <v/>
      </c>
      <c r="O1309" s="55" t="str">
        <f t="shared" si="82"/>
        <v/>
      </c>
      <c r="P1309" s="48" t="str">
        <f t="shared" ca="1" si="83"/>
        <v/>
      </c>
      <c r="Q1309" s="52"/>
      <c r="R1309" s="49"/>
      <c r="S1309" s="50" t="str">
        <f>IF(B1309="","",COUNTA(التجديد!E1309:E1309))</f>
        <v/>
      </c>
      <c r="T1309" s="51" t="str">
        <f>IF(B1309="","",IFERROR(VLOOKUP(SUBSTITUTE(SUBSTITUTE(H1309,"~","~~"),"*","~*"),إعدادات_الأنواع!$A$4:$B$40,2,FALSE()),"?"))</f>
        <v/>
      </c>
    </row>
    <row r="1310" spans="1:20" ht="15" customHeight="1">
      <c r="A1310" s="20" t="str">
        <f>IF(B1310="","",IF(T1310="?","⚠️ نوع غير معرف",T1310&amp;TEXT(COUNTIFS($T$3:T1310,T1310),"000")))</f>
        <v/>
      </c>
      <c r="B1310" s="38"/>
      <c r="C1310" s="38"/>
      <c r="D1310" s="39"/>
      <c r="E1310" s="54"/>
      <c r="F1310" s="41" t="str">
        <f t="shared" ca="1" si="80"/>
        <v/>
      </c>
      <c r="G1310" s="42"/>
      <c r="H1310" s="37"/>
      <c r="I1310" s="43"/>
      <c r="J1310" s="44" t="str">
        <f t="shared" si="81"/>
        <v/>
      </c>
      <c r="K1310" s="45"/>
      <c r="L1310" s="46" t="str">
        <f>IF(OR(K1310="لم يدفع",B1310=""),"",IF(K1310="تأمين فقط",0,IF(K1310="اشتراك 300",300,IF(F1310&lt;14,IFERROR(VLOOKUP(SUBSTITUTE(SUBSTITUTE(H1310,"~","~~"),"*","~*"),إعدادات_الأنواع!$A$4:$D$40,3,FALSE()),0),IFERROR(VLOOKUP(SUBSTITUTE(SUBSTITUTE(H1310,"~","~~"),"*","~*"),إعدادات_الأنواع!$A$4:$D$40,4,FALSE()),0)))))</f>
        <v/>
      </c>
      <c r="M1310" s="47" t="str">
        <f>IF(OR(K1310="لم يدفع",B1310=""),"",IFERROR(VLOOKUP(SUBSTITUTE(SUBSTITUTE(H1310,"~","~~"),"*","~*"),إعدادات_الأنواع!$A$4:$E$40,5,FALSE()),0))</f>
        <v/>
      </c>
      <c r="N1310" s="47" t="str">
        <f>IF(OR(K1310="لم يدفع",K1310="تأمين فقط",K1310="اشتراك 300",B1310=""),"",IFERROR(VLOOKUP(SUBSTITUTE(SUBSTITUTE(H1310,"~","~~"),"*","~*"),إعدادات_الأنواع!$A$4:$F$40,6,FALSE()),0))</f>
        <v/>
      </c>
      <c r="O1310" s="55" t="str">
        <f t="shared" si="82"/>
        <v/>
      </c>
      <c r="P1310" s="48" t="str">
        <f t="shared" ca="1" si="83"/>
        <v/>
      </c>
      <c r="Q1310" s="52"/>
      <c r="R1310" s="49"/>
      <c r="S1310" s="50" t="str">
        <f>IF(B1310="","",COUNTA(التجديد!E1310:E1310))</f>
        <v/>
      </c>
      <c r="T1310" s="51" t="str">
        <f>IF(B1310="","",IFERROR(VLOOKUP(SUBSTITUTE(SUBSTITUTE(H1310,"~","~~"),"*","~*"),إعدادات_الأنواع!$A$4:$B$40,2,FALSE()),"?"))</f>
        <v/>
      </c>
    </row>
    <row r="1311" spans="1:20" ht="15" customHeight="1">
      <c r="A1311" s="20" t="str">
        <f>IF(B1311="","",IF(T1311="?","⚠️ نوع غير معرف",T1311&amp;TEXT(COUNTIFS($T$3:T1311,T1311),"000")))</f>
        <v/>
      </c>
      <c r="B1311" s="38"/>
      <c r="C1311" s="38"/>
      <c r="D1311" s="39"/>
      <c r="E1311" s="54"/>
      <c r="F1311" s="41" t="str">
        <f t="shared" ca="1" si="80"/>
        <v/>
      </c>
      <c r="G1311" s="42"/>
      <c r="H1311" s="37"/>
      <c r="I1311" s="43"/>
      <c r="J1311" s="44" t="str">
        <f t="shared" si="81"/>
        <v/>
      </c>
      <c r="K1311" s="45"/>
      <c r="L1311" s="46" t="str">
        <f>IF(OR(K1311="لم يدفع",B1311=""),"",IF(K1311="تأمين فقط",0,IF(K1311="اشتراك 300",300,IF(F1311&lt;14,IFERROR(VLOOKUP(SUBSTITUTE(SUBSTITUTE(H1311,"~","~~"),"*","~*"),إعدادات_الأنواع!$A$4:$D$40,3,FALSE()),0),IFERROR(VLOOKUP(SUBSTITUTE(SUBSTITUTE(H1311,"~","~~"),"*","~*"),إعدادات_الأنواع!$A$4:$D$40,4,FALSE()),0)))))</f>
        <v/>
      </c>
      <c r="M1311" s="47" t="str">
        <f>IF(OR(K1311="لم يدفع",B1311=""),"",IFERROR(VLOOKUP(SUBSTITUTE(SUBSTITUTE(H1311,"~","~~"),"*","~*"),إعدادات_الأنواع!$A$4:$E$40,5,FALSE()),0))</f>
        <v/>
      </c>
      <c r="N1311" s="47" t="str">
        <f>IF(OR(K1311="لم يدفع",K1311="تأمين فقط",K1311="اشتراك 300",B1311=""),"",IFERROR(VLOOKUP(SUBSTITUTE(SUBSTITUTE(H1311,"~","~~"),"*","~*"),إعدادات_الأنواع!$A$4:$F$40,6,FALSE()),0))</f>
        <v/>
      </c>
      <c r="O1311" s="55" t="str">
        <f t="shared" si="82"/>
        <v/>
      </c>
      <c r="P1311" s="48" t="str">
        <f t="shared" ca="1" si="83"/>
        <v/>
      </c>
      <c r="Q1311" s="52"/>
      <c r="R1311" s="49"/>
      <c r="S1311" s="50" t="str">
        <f>IF(B1311="","",COUNTA(التجديد!E1311:E1311))</f>
        <v/>
      </c>
      <c r="T1311" s="51" t="str">
        <f>IF(B1311="","",IFERROR(VLOOKUP(SUBSTITUTE(SUBSTITUTE(H1311,"~","~~"),"*","~*"),إعدادات_الأنواع!$A$4:$B$40,2,FALSE()),"?"))</f>
        <v/>
      </c>
    </row>
    <row r="1312" spans="1:20" ht="15" customHeight="1">
      <c r="A1312" s="20" t="str">
        <f>IF(B1312="","",IF(T1312="?","⚠️ نوع غير معرف",T1312&amp;TEXT(COUNTIFS($T$3:T1312,T1312),"000")))</f>
        <v/>
      </c>
      <c r="B1312" s="38"/>
      <c r="C1312" s="38"/>
      <c r="D1312" s="39"/>
      <c r="E1312" s="54"/>
      <c r="F1312" s="41" t="str">
        <f t="shared" ca="1" si="80"/>
        <v/>
      </c>
      <c r="G1312" s="42"/>
      <c r="H1312" s="37"/>
      <c r="I1312" s="43"/>
      <c r="J1312" s="44" t="str">
        <f t="shared" si="81"/>
        <v/>
      </c>
      <c r="K1312" s="45"/>
      <c r="L1312" s="46" t="str">
        <f>IF(OR(K1312="لم يدفع",B1312=""),"",IF(K1312="تأمين فقط",0,IF(K1312="اشتراك 300",300,IF(F1312&lt;14,IFERROR(VLOOKUP(SUBSTITUTE(SUBSTITUTE(H1312,"~","~~"),"*","~*"),إعدادات_الأنواع!$A$4:$D$40,3,FALSE()),0),IFERROR(VLOOKUP(SUBSTITUTE(SUBSTITUTE(H1312,"~","~~"),"*","~*"),إعدادات_الأنواع!$A$4:$D$40,4,FALSE()),0)))))</f>
        <v/>
      </c>
      <c r="M1312" s="47" t="str">
        <f>IF(OR(K1312="لم يدفع",B1312=""),"",IFERROR(VLOOKUP(SUBSTITUTE(SUBSTITUTE(H1312,"~","~~"),"*","~*"),إعدادات_الأنواع!$A$4:$E$40,5,FALSE()),0))</f>
        <v/>
      </c>
      <c r="N1312" s="47" t="str">
        <f>IF(OR(K1312="لم يدفع",K1312="تأمين فقط",K1312="اشتراك 300",B1312=""),"",IFERROR(VLOOKUP(SUBSTITUTE(SUBSTITUTE(H1312,"~","~~"),"*","~*"),إعدادات_الأنواع!$A$4:$F$40,6,FALSE()),0))</f>
        <v/>
      </c>
      <c r="O1312" s="55" t="str">
        <f t="shared" si="82"/>
        <v/>
      </c>
      <c r="P1312" s="48" t="str">
        <f t="shared" ca="1" si="83"/>
        <v/>
      </c>
      <c r="Q1312" s="52"/>
      <c r="R1312" s="49"/>
      <c r="S1312" s="50" t="str">
        <f>IF(B1312="","",COUNTA(التجديد!E1312:E1312))</f>
        <v/>
      </c>
      <c r="T1312" s="51" t="str">
        <f>IF(B1312="","",IFERROR(VLOOKUP(SUBSTITUTE(SUBSTITUTE(H1312,"~","~~"),"*","~*"),إعدادات_الأنواع!$A$4:$B$40,2,FALSE()),"?"))</f>
        <v/>
      </c>
    </row>
    <row r="1313" spans="1:20" ht="15" customHeight="1">
      <c r="A1313" s="20" t="str">
        <f>IF(B1313="","",IF(T1313="?","⚠️ نوع غير معرف",T1313&amp;TEXT(COUNTIFS($T$3:T1313,T1313),"000")))</f>
        <v/>
      </c>
      <c r="B1313" s="38"/>
      <c r="C1313" s="38"/>
      <c r="D1313" s="39"/>
      <c r="E1313" s="54"/>
      <c r="F1313" s="41" t="str">
        <f t="shared" ca="1" si="80"/>
        <v/>
      </c>
      <c r="G1313" s="42"/>
      <c r="H1313" s="37"/>
      <c r="I1313" s="43"/>
      <c r="J1313" s="44" t="str">
        <f t="shared" si="81"/>
        <v/>
      </c>
      <c r="K1313" s="45"/>
      <c r="L1313" s="46" t="str">
        <f>IF(OR(K1313="لم يدفع",B1313=""),"",IF(K1313="تأمين فقط",0,IF(K1313="اشتراك 300",300,IF(F1313&lt;14,IFERROR(VLOOKUP(SUBSTITUTE(SUBSTITUTE(H1313,"~","~~"),"*","~*"),إعدادات_الأنواع!$A$4:$D$40,3,FALSE()),0),IFERROR(VLOOKUP(SUBSTITUTE(SUBSTITUTE(H1313,"~","~~"),"*","~*"),إعدادات_الأنواع!$A$4:$D$40,4,FALSE()),0)))))</f>
        <v/>
      </c>
      <c r="M1313" s="47" t="str">
        <f>IF(OR(K1313="لم يدفع",B1313=""),"",IFERROR(VLOOKUP(SUBSTITUTE(SUBSTITUTE(H1313,"~","~~"),"*","~*"),إعدادات_الأنواع!$A$4:$E$40,5,FALSE()),0))</f>
        <v/>
      </c>
      <c r="N1313" s="47" t="str">
        <f>IF(OR(K1313="لم يدفع",K1313="تأمين فقط",K1313="اشتراك 300",B1313=""),"",IFERROR(VLOOKUP(SUBSTITUTE(SUBSTITUTE(H1313,"~","~~"),"*","~*"),إعدادات_الأنواع!$A$4:$F$40,6,FALSE()),0))</f>
        <v/>
      </c>
      <c r="O1313" s="55" t="str">
        <f t="shared" si="82"/>
        <v/>
      </c>
      <c r="P1313" s="48" t="str">
        <f t="shared" ca="1" si="83"/>
        <v/>
      </c>
      <c r="Q1313" s="52"/>
      <c r="R1313" s="49"/>
      <c r="S1313" s="50" t="str">
        <f>IF(B1313="","",COUNTA(التجديد!E1313:E1313))</f>
        <v/>
      </c>
      <c r="T1313" s="51" t="str">
        <f>IF(B1313="","",IFERROR(VLOOKUP(SUBSTITUTE(SUBSTITUTE(H1313,"~","~~"),"*","~*"),إعدادات_الأنواع!$A$4:$B$40,2,FALSE()),"?"))</f>
        <v/>
      </c>
    </row>
    <row r="1314" spans="1:20" ht="15" customHeight="1">
      <c r="A1314" s="20" t="str">
        <f>IF(B1314="","",IF(T1314="?","⚠️ نوع غير معرف",T1314&amp;TEXT(COUNTIFS($T$3:T1314,T1314),"000")))</f>
        <v/>
      </c>
      <c r="B1314" s="38"/>
      <c r="C1314" s="38"/>
      <c r="D1314" s="39"/>
      <c r="E1314" s="54"/>
      <c r="F1314" s="41" t="str">
        <f t="shared" ca="1" si="80"/>
        <v/>
      </c>
      <c r="G1314" s="42"/>
      <c r="H1314" s="37"/>
      <c r="I1314" s="43"/>
      <c r="J1314" s="44" t="str">
        <f t="shared" si="81"/>
        <v/>
      </c>
      <c r="K1314" s="45"/>
      <c r="L1314" s="46" t="str">
        <f>IF(OR(K1314="لم يدفع",B1314=""),"",IF(K1314="تأمين فقط",0,IF(K1314="اشتراك 300",300,IF(F1314&lt;14,IFERROR(VLOOKUP(SUBSTITUTE(SUBSTITUTE(H1314,"~","~~"),"*","~*"),إعدادات_الأنواع!$A$4:$D$40,3,FALSE()),0),IFERROR(VLOOKUP(SUBSTITUTE(SUBSTITUTE(H1314,"~","~~"),"*","~*"),إعدادات_الأنواع!$A$4:$D$40,4,FALSE()),0)))))</f>
        <v/>
      </c>
      <c r="M1314" s="47" t="str">
        <f>IF(OR(K1314="لم يدفع",B1314=""),"",IFERROR(VLOOKUP(SUBSTITUTE(SUBSTITUTE(H1314,"~","~~"),"*","~*"),إعدادات_الأنواع!$A$4:$E$40,5,FALSE()),0))</f>
        <v/>
      </c>
      <c r="N1314" s="47" t="str">
        <f>IF(OR(K1314="لم يدفع",K1314="تأمين فقط",K1314="اشتراك 300",B1314=""),"",IFERROR(VLOOKUP(SUBSTITUTE(SUBSTITUTE(H1314,"~","~~"),"*","~*"),إعدادات_الأنواع!$A$4:$F$40,6,FALSE()),0))</f>
        <v/>
      </c>
      <c r="O1314" s="55" t="str">
        <f t="shared" si="82"/>
        <v/>
      </c>
      <c r="P1314" s="48" t="str">
        <f t="shared" ca="1" si="83"/>
        <v/>
      </c>
      <c r="Q1314" s="52"/>
      <c r="R1314" s="49"/>
      <c r="S1314" s="50" t="str">
        <f>IF(B1314="","",COUNTA(التجديد!E1314:E1314))</f>
        <v/>
      </c>
      <c r="T1314" s="51" t="str">
        <f>IF(B1314="","",IFERROR(VLOOKUP(SUBSTITUTE(SUBSTITUTE(H1314,"~","~~"),"*","~*"),إعدادات_الأنواع!$A$4:$B$40,2,FALSE()),"?"))</f>
        <v/>
      </c>
    </row>
    <row r="1315" spans="1:20" ht="15" customHeight="1">
      <c r="A1315" s="20" t="str">
        <f>IF(B1315="","",IF(T1315="?","⚠️ نوع غير معرف",T1315&amp;TEXT(COUNTIFS($T$3:T1315,T1315),"000")))</f>
        <v/>
      </c>
      <c r="B1315" s="38"/>
      <c r="C1315" s="38"/>
      <c r="D1315" s="39"/>
      <c r="E1315" s="54"/>
      <c r="F1315" s="41" t="str">
        <f t="shared" ca="1" si="80"/>
        <v/>
      </c>
      <c r="G1315" s="42"/>
      <c r="H1315" s="37"/>
      <c r="I1315" s="43"/>
      <c r="J1315" s="44" t="str">
        <f t="shared" si="81"/>
        <v/>
      </c>
      <c r="K1315" s="45"/>
      <c r="L1315" s="46" t="str">
        <f>IF(OR(K1315="لم يدفع",B1315=""),"",IF(K1315="تأمين فقط",0,IF(K1315="اشتراك 300",300,IF(F1315&lt;14,IFERROR(VLOOKUP(SUBSTITUTE(SUBSTITUTE(H1315,"~","~~"),"*","~*"),إعدادات_الأنواع!$A$4:$D$40,3,FALSE()),0),IFERROR(VLOOKUP(SUBSTITUTE(SUBSTITUTE(H1315,"~","~~"),"*","~*"),إعدادات_الأنواع!$A$4:$D$40,4,FALSE()),0)))))</f>
        <v/>
      </c>
      <c r="M1315" s="47" t="str">
        <f>IF(OR(K1315="لم يدفع",B1315=""),"",IFERROR(VLOOKUP(SUBSTITUTE(SUBSTITUTE(H1315,"~","~~"),"*","~*"),إعدادات_الأنواع!$A$4:$E$40,5,FALSE()),0))</f>
        <v/>
      </c>
      <c r="N1315" s="47" t="str">
        <f>IF(OR(K1315="لم يدفع",K1315="تأمين فقط",K1315="اشتراك 300",B1315=""),"",IFERROR(VLOOKUP(SUBSTITUTE(SUBSTITUTE(H1315,"~","~~"),"*","~*"),إعدادات_الأنواع!$A$4:$F$40,6,FALSE()),0))</f>
        <v/>
      </c>
      <c r="O1315" s="55" t="str">
        <f t="shared" si="82"/>
        <v/>
      </c>
      <c r="P1315" s="48" t="str">
        <f t="shared" ca="1" si="83"/>
        <v/>
      </c>
      <c r="Q1315" s="52"/>
      <c r="R1315" s="49"/>
      <c r="S1315" s="50" t="str">
        <f>IF(B1315="","",COUNTA(التجديد!E1315:E1315))</f>
        <v/>
      </c>
      <c r="T1315" s="51" t="str">
        <f>IF(B1315="","",IFERROR(VLOOKUP(SUBSTITUTE(SUBSTITUTE(H1315,"~","~~"),"*","~*"),إعدادات_الأنواع!$A$4:$B$40,2,FALSE()),"?"))</f>
        <v/>
      </c>
    </row>
    <row r="1316" spans="1:20" ht="15" customHeight="1">
      <c r="A1316" s="20" t="str">
        <f>IF(B1316="","",IF(T1316="?","⚠️ نوع غير معرف",T1316&amp;TEXT(COUNTIFS($T$3:T1316,T1316),"000")))</f>
        <v/>
      </c>
      <c r="B1316" s="38"/>
      <c r="C1316" s="38"/>
      <c r="D1316" s="39"/>
      <c r="E1316" s="54"/>
      <c r="F1316" s="41" t="str">
        <f t="shared" ca="1" si="80"/>
        <v/>
      </c>
      <c r="G1316" s="42"/>
      <c r="H1316" s="37"/>
      <c r="I1316" s="43"/>
      <c r="J1316" s="44" t="str">
        <f t="shared" si="81"/>
        <v/>
      </c>
      <c r="K1316" s="45"/>
      <c r="L1316" s="46" t="str">
        <f>IF(OR(K1316="لم يدفع",B1316=""),"",IF(K1316="تأمين فقط",0,IF(K1316="اشتراك 300",300,IF(F1316&lt;14,IFERROR(VLOOKUP(SUBSTITUTE(SUBSTITUTE(H1316,"~","~~"),"*","~*"),إعدادات_الأنواع!$A$4:$D$40,3,FALSE()),0),IFERROR(VLOOKUP(SUBSTITUTE(SUBSTITUTE(H1316,"~","~~"),"*","~*"),إعدادات_الأنواع!$A$4:$D$40,4,FALSE()),0)))))</f>
        <v/>
      </c>
      <c r="M1316" s="47" t="str">
        <f>IF(OR(K1316="لم يدفع",B1316=""),"",IFERROR(VLOOKUP(SUBSTITUTE(SUBSTITUTE(H1316,"~","~~"),"*","~*"),إعدادات_الأنواع!$A$4:$E$40,5,FALSE()),0))</f>
        <v/>
      </c>
      <c r="N1316" s="47" t="str">
        <f>IF(OR(K1316="لم يدفع",K1316="تأمين فقط",K1316="اشتراك 300",B1316=""),"",IFERROR(VLOOKUP(SUBSTITUTE(SUBSTITUTE(H1316,"~","~~"),"*","~*"),إعدادات_الأنواع!$A$4:$F$40,6,FALSE()),0))</f>
        <v/>
      </c>
      <c r="O1316" s="55" t="str">
        <f t="shared" si="82"/>
        <v/>
      </c>
      <c r="P1316" s="48" t="str">
        <f t="shared" ca="1" si="83"/>
        <v/>
      </c>
      <c r="Q1316" s="52"/>
      <c r="R1316" s="49"/>
      <c r="S1316" s="50" t="str">
        <f>IF(B1316="","",COUNTA(التجديد!E1316:E1316))</f>
        <v/>
      </c>
      <c r="T1316" s="51" t="str">
        <f>IF(B1316="","",IFERROR(VLOOKUP(SUBSTITUTE(SUBSTITUTE(H1316,"~","~~"),"*","~*"),إعدادات_الأنواع!$A$4:$B$40,2,FALSE()),"?"))</f>
        <v/>
      </c>
    </row>
    <row r="1317" spans="1:20" ht="15" customHeight="1">
      <c r="A1317" s="20" t="str">
        <f>IF(B1317="","",IF(T1317="?","⚠️ نوع غير معرف",T1317&amp;TEXT(COUNTIFS($T$3:T1317,T1317),"000")))</f>
        <v/>
      </c>
      <c r="B1317" s="38"/>
      <c r="C1317" s="38"/>
      <c r="D1317" s="39"/>
      <c r="E1317" s="54"/>
      <c r="F1317" s="41" t="str">
        <f t="shared" ca="1" si="80"/>
        <v/>
      </c>
      <c r="G1317" s="42"/>
      <c r="H1317" s="37"/>
      <c r="I1317" s="43"/>
      <c r="J1317" s="44" t="str">
        <f t="shared" si="81"/>
        <v/>
      </c>
      <c r="K1317" s="45"/>
      <c r="L1317" s="46" t="str">
        <f>IF(OR(K1317="لم يدفع",B1317=""),"",IF(K1317="تأمين فقط",0,IF(K1317="اشتراك 300",300,IF(F1317&lt;14,IFERROR(VLOOKUP(SUBSTITUTE(SUBSTITUTE(H1317,"~","~~"),"*","~*"),إعدادات_الأنواع!$A$4:$D$40,3,FALSE()),0),IFERROR(VLOOKUP(SUBSTITUTE(SUBSTITUTE(H1317,"~","~~"),"*","~*"),إعدادات_الأنواع!$A$4:$D$40,4,FALSE()),0)))))</f>
        <v/>
      </c>
      <c r="M1317" s="47" t="str">
        <f>IF(OR(K1317="لم يدفع",B1317=""),"",IFERROR(VLOOKUP(SUBSTITUTE(SUBSTITUTE(H1317,"~","~~"),"*","~*"),إعدادات_الأنواع!$A$4:$E$40,5,FALSE()),0))</f>
        <v/>
      </c>
      <c r="N1317" s="47" t="str">
        <f>IF(OR(K1317="لم يدفع",K1317="تأمين فقط",K1317="اشتراك 300",B1317=""),"",IFERROR(VLOOKUP(SUBSTITUTE(SUBSTITUTE(H1317,"~","~~"),"*","~*"),إعدادات_الأنواع!$A$4:$F$40,6,FALSE()),0))</f>
        <v/>
      </c>
      <c r="O1317" s="55" t="str">
        <f t="shared" si="82"/>
        <v/>
      </c>
      <c r="P1317" s="48" t="str">
        <f t="shared" ca="1" si="83"/>
        <v/>
      </c>
      <c r="Q1317" s="52"/>
      <c r="R1317" s="49"/>
      <c r="S1317" s="50" t="str">
        <f>IF(B1317="","",COUNTA(التجديد!E1317:E1317))</f>
        <v/>
      </c>
      <c r="T1317" s="51" t="str">
        <f>IF(B1317="","",IFERROR(VLOOKUP(SUBSTITUTE(SUBSTITUTE(H1317,"~","~~"),"*","~*"),إعدادات_الأنواع!$A$4:$B$40,2,FALSE()),"?"))</f>
        <v/>
      </c>
    </row>
    <row r="1318" spans="1:20" ht="15" customHeight="1">
      <c r="A1318" s="20" t="str">
        <f>IF(B1318="","",IF(T1318="?","⚠️ نوع غير معرف",T1318&amp;TEXT(COUNTIFS($T$3:T1318,T1318),"000")))</f>
        <v/>
      </c>
      <c r="B1318" s="38"/>
      <c r="C1318" s="38"/>
      <c r="D1318" s="39"/>
      <c r="E1318" s="54"/>
      <c r="F1318" s="41" t="str">
        <f t="shared" ca="1" si="80"/>
        <v/>
      </c>
      <c r="G1318" s="42"/>
      <c r="H1318" s="37"/>
      <c r="I1318" s="43"/>
      <c r="J1318" s="44" t="str">
        <f t="shared" si="81"/>
        <v/>
      </c>
      <c r="K1318" s="45"/>
      <c r="L1318" s="46" t="str">
        <f>IF(OR(K1318="لم يدفع",B1318=""),"",IF(K1318="تأمين فقط",0,IF(K1318="اشتراك 300",300,IF(F1318&lt;14,IFERROR(VLOOKUP(SUBSTITUTE(SUBSTITUTE(H1318,"~","~~"),"*","~*"),إعدادات_الأنواع!$A$4:$D$40,3,FALSE()),0),IFERROR(VLOOKUP(SUBSTITUTE(SUBSTITUTE(H1318,"~","~~"),"*","~*"),إعدادات_الأنواع!$A$4:$D$40,4,FALSE()),0)))))</f>
        <v/>
      </c>
      <c r="M1318" s="47" t="str">
        <f>IF(OR(K1318="لم يدفع",B1318=""),"",IFERROR(VLOOKUP(SUBSTITUTE(SUBSTITUTE(H1318,"~","~~"),"*","~*"),إعدادات_الأنواع!$A$4:$E$40,5,FALSE()),0))</f>
        <v/>
      </c>
      <c r="N1318" s="47" t="str">
        <f>IF(OR(K1318="لم يدفع",K1318="تأمين فقط",K1318="اشتراك 300",B1318=""),"",IFERROR(VLOOKUP(SUBSTITUTE(SUBSTITUTE(H1318,"~","~~"),"*","~*"),إعدادات_الأنواع!$A$4:$F$40,6,FALSE()),0))</f>
        <v/>
      </c>
      <c r="O1318" s="55" t="str">
        <f t="shared" si="82"/>
        <v/>
      </c>
      <c r="P1318" s="48" t="str">
        <f t="shared" ca="1" si="83"/>
        <v/>
      </c>
      <c r="Q1318" s="52"/>
      <c r="R1318" s="49"/>
      <c r="S1318" s="50" t="str">
        <f>IF(B1318="","",COUNTA(التجديد!E1318:E1318))</f>
        <v/>
      </c>
      <c r="T1318" s="51" t="str">
        <f>IF(B1318="","",IFERROR(VLOOKUP(SUBSTITUTE(SUBSTITUTE(H1318,"~","~~"),"*","~*"),إعدادات_الأنواع!$A$4:$B$40,2,FALSE()),"?"))</f>
        <v/>
      </c>
    </row>
    <row r="1319" spans="1:20" ht="15" customHeight="1">
      <c r="A1319" s="20" t="str">
        <f>IF(B1319="","",IF(T1319="?","⚠️ نوع غير معرف",T1319&amp;TEXT(COUNTIFS($T$3:T1319,T1319),"000")))</f>
        <v/>
      </c>
      <c r="B1319" s="38"/>
      <c r="C1319" s="38"/>
      <c r="D1319" s="39"/>
      <c r="E1319" s="54"/>
      <c r="F1319" s="41" t="str">
        <f t="shared" ca="1" si="80"/>
        <v/>
      </c>
      <c r="G1319" s="42"/>
      <c r="H1319" s="37"/>
      <c r="I1319" s="43"/>
      <c r="J1319" s="44" t="str">
        <f t="shared" si="81"/>
        <v/>
      </c>
      <c r="K1319" s="45"/>
      <c r="L1319" s="46" t="str">
        <f>IF(OR(K1319="لم يدفع",B1319=""),"",IF(K1319="تأمين فقط",0,IF(K1319="اشتراك 300",300,IF(F1319&lt;14,IFERROR(VLOOKUP(SUBSTITUTE(SUBSTITUTE(H1319,"~","~~"),"*","~*"),إعدادات_الأنواع!$A$4:$D$40,3,FALSE()),0),IFERROR(VLOOKUP(SUBSTITUTE(SUBSTITUTE(H1319,"~","~~"),"*","~*"),إعدادات_الأنواع!$A$4:$D$40,4,FALSE()),0)))))</f>
        <v/>
      </c>
      <c r="M1319" s="47" t="str">
        <f>IF(OR(K1319="لم يدفع",B1319=""),"",IFERROR(VLOOKUP(SUBSTITUTE(SUBSTITUTE(H1319,"~","~~"),"*","~*"),إعدادات_الأنواع!$A$4:$E$40,5,FALSE()),0))</f>
        <v/>
      </c>
      <c r="N1319" s="47" t="str">
        <f>IF(OR(K1319="لم يدفع",K1319="تأمين فقط",K1319="اشتراك 300",B1319=""),"",IFERROR(VLOOKUP(SUBSTITUTE(SUBSTITUTE(H1319,"~","~~"),"*","~*"),إعدادات_الأنواع!$A$4:$F$40,6,FALSE()),0))</f>
        <v/>
      </c>
      <c r="O1319" s="55" t="str">
        <f t="shared" si="82"/>
        <v/>
      </c>
      <c r="P1319" s="48" t="str">
        <f t="shared" ca="1" si="83"/>
        <v/>
      </c>
      <c r="Q1319" s="52"/>
      <c r="R1319" s="49"/>
      <c r="S1319" s="50" t="str">
        <f>IF(B1319="","",COUNTA(التجديد!E1319:E1319))</f>
        <v/>
      </c>
      <c r="T1319" s="51" t="str">
        <f>IF(B1319="","",IFERROR(VLOOKUP(SUBSTITUTE(SUBSTITUTE(H1319,"~","~~"),"*","~*"),إعدادات_الأنواع!$A$4:$B$40,2,FALSE()),"?"))</f>
        <v/>
      </c>
    </row>
    <row r="1320" spans="1:20" ht="15" customHeight="1">
      <c r="A1320" s="20" t="str">
        <f>IF(B1320="","",IF(T1320="?","⚠️ نوع غير معرف",T1320&amp;TEXT(COUNTIFS($T$3:T1320,T1320),"000")))</f>
        <v/>
      </c>
      <c r="B1320" s="38"/>
      <c r="C1320" s="38"/>
      <c r="D1320" s="39"/>
      <c r="E1320" s="54"/>
      <c r="F1320" s="41" t="str">
        <f t="shared" ca="1" si="80"/>
        <v/>
      </c>
      <c r="G1320" s="42"/>
      <c r="H1320" s="37"/>
      <c r="I1320" s="43"/>
      <c r="J1320" s="44" t="str">
        <f t="shared" si="81"/>
        <v/>
      </c>
      <c r="K1320" s="45"/>
      <c r="L1320" s="46" t="str">
        <f>IF(OR(K1320="لم يدفع",B1320=""),"",IF(K1320="تأمين فقط",0,IF(K1320="اشتراك 300",300,IF(F1320&lt;14,IFERROR(VLOOKUP(SUBSTITUTE(SUBSTITUTE(H1320,"~","~~"),"*","~*"),إعدادات_الأنواع!$A$4:$D$40,3,FALSE()),0),IFERROR(VLOOKUP(SUBSTITUTE(SUBSTITUTE(H1320,"~","~~"),"*","~*"),إعدادات_الأنواع!$A$4:$D$40,4,FALSE()),0)))))</f>
        <v/>
      </c>
      <c r="M1320" s="47" t="str">
        <f>IF(OR(K1320="لم يدفع",B1320=""),"",IFERROR(VLOOKUP(SUBSTITUTE(SUBSTITUTE(H1320,"~","~~"),"*","~*"),إعدادات_الأنواع!$A$4:$E$40,5,FALSE()),0))</f>
        <v/>
      </c>
      <c r="N1320" s="47" t="str">
        <f>IF(OR(K1320="لم يدفع",K1320="تأمين فقط",K1320="اشتراك 300",B1320=""),"",IFERROR(VLOOKUP(SUBSTITUTE(SUBSTITUTE(H1320,"~","~~"),"*","~*"),إعدادات_الأنواع!$A$4:$F$40,6,FALSE()),0))</f>
        <v/>
      </c>
      <c r="O1320" s="55" t="str">
        <f t="shared" si="82"/>
        <v/>
      </c>
      <c r="P1320" s="48" t="str">
        <f t="shared" ca="1" si="83"/>
        <v/>
      </c>
      <c r="Q1320" s="52"/>
      <c r="R1320" s="49"/>
      <c r="S1320" s="50" t="str">
        <f>IF(B1320="","",COUNTA(التجديد!E1320:E1320))</f>
        <v/>
      </c>
      <c r="T1320" s="51" t="str">
        <f>IF(B1320="","",IFERROR(VLOOKUP(SUBSTITUTE(SUBSTITUTE(H1320,"~","~~"),"*","~*"),إعدادات_الأنواع!$A$4:$B$40,2,FALSE()),"?"))</f>
        <v/>
      </c>
    </row>
    <row r="1321" spans="1:20" ht="15" customHeight="1">
      <c r="A1321" s="20" t="str">
        <f>IF(B1321="","",IF(T1321="?","⚠️ نوع غير معرف",T1321&amp;TEXT(COUNTIFS($T$3:T1321,T1321),"000")))</f>
        <v/>
      </c>
      <c r="B1321" s="38"/>
      <c r="C1321" s="38"/>
      <c r="D1321" s="39"/>
      <c r="E1321" s="54"/>
      <c r="F1321" s="41" t="str">
        <f t="shared" ca="1" si="80"/>
        <v/>
      </c>
      <c r="G1321" s="42"/>
      <c r="H1321" s="37"/>
      <c r="I1321" s="43"/>
      <c r="J1321" s="44" t="str">
        <f t="shared" si="81"/>
        <v/>
      </c>
      <c r="K1321" s="45"/>
      <c r="L1321" s="46" t="str">
        <f>IF(OR(K1321="لم يدفع",B1321=""),"",IF(K1321="تأمين فقط",0,IF(K1321="اشتراك 300",300,IF(F1321&lt;14,IFERROR(VLOOKUP(SUBSTITUTE(SUBSTITUTE(H1321,"~","~~"),"*","~*"),إعدادات_الأنواع!$A$4:$D$40,3,FALSE()),0),IFERROR(VLOOKUP(SUBSTITUTE(SUBSTITUTE(H1321,"~","~~"),"*","~*"),إعدادات_الأنواع!$A$4:$D$40,4,FALSE()),0)))))</f>
        <v/>
      </c>
      <c r="M1321" s="47" t="str">
        <f>IF(OR(K1321="لم يدفع",B1321=""),"",IFERROR(VLOOKUP(SUBSTITUTE(SUBSTITUTE(H1321,"~","~~"),"*","~*"),إعدادات_الأنواع!$A$4:$E$40,5,FALSE()),0))</f>
        <v/>
      </c>
      <c r="N1321" s="47" t="str">
        <f>IF(OR(K1321="لم يدفع",K1321="تأمين فقط",K1321="اشتراك 300",B1321=""),"",IFERROR(VLOOKUP(SUBSTITUTE(SUBSTITUTE(H1321,"~","~~"),"*","~*"),إعدادات_الأنواع!$A$4:$F$40,6,FALSE()),0))</f>
        <v/>
      </c>
      <c r="O1321" s="55" t="str">
        <f t="shared" si="82"/>
        <v/>
      </c>
      <c r="P1321" s="48" t="str">
        <f t="shared" ca="1" si="83"/>
        <v/>
      </c>
      <c r="Q1321" s="52"/>
      <c r="R1321" s="49"/>
      <c r="S1321" s="50" t="str">
        <f>IF(B1321="","",COUNTA(التجديد!E1321:E1321))</f>
        <v/>
      </c>
      <c r="T1321" s="51" t="str">
        <f>IF(B1321="","",IFERROR(VLOOKUP(SUBSTITUTE(SUBSTITUTE(H1321,"~","~~"),"*","~*"),إعدادات_الأنواع!$A$4:$B$40,2,FALSE()),"?"))</f>
        <v/>
      </c>
    </row>
    <row r="1322" spans="1:20" ht="15" customHeight="1">
      <c r="A1322" s="20" t="str">
        <f>IF(B1322="","",IF(T1322="?","⚠️ نوع غير معرف",T1322&amp;TEXT(COUNTIFS($T$3:T1322,T1322),"000")))</f>
        <v/>
      </c>
      <c r="B1322" s="38"/>
      <c r="C1322" s="38"/>
      <c r="D1322" s="39"/>
      <c r="E1322" s="54"/>
      <c r="F1322" s="41" t="str">
        <f t="shared" ca="1" si="80"/>
        <v/>
      </c>
      <c r="G1322" s="42"/>
      <c r="H1322" s="37"/>
      <c r="I1322" s="43"/>
      <c r="J1322" s="44" t="str">
        <f t="shared" si="81"/>
        <v/>
      </c>
      <c r="K1322" s="45"/>
      <c r="L1322" s="46" t="str">
        <f>IF(OR(K1322="لم يدفع",B1322=""),"",IF(K1322="تأمين فقط",0,IF(K1322="اشتراك 300",300,IF(F1322&lt;14,IFERROR(VLOOKUP(SUBSTITUTE(SUBSTITUTE(H1322,"~","~~"),"*","~*"),إعدادات_الأنواع!$A$4:$D$40,3,FALSE()),0),IFERROR(VLOOKUP(SUBSTITUTE(SUBSTITUTE(H1322,"~","~~"),"*","~*"),إعدادات_الأنواع!$A$4:$D$40,4,FALSE()),0)))))</f>
        <v/>
      </c>
      <c r="M1322" s="47" t="str">
        <f>IF(OR(K1322="لم يدفع",B1322=""),"",IFERROR(VLOOKUP(SUBSTITUTE(SUBSTITUTE(H1322,"~","~~"),"*","~*"),إعدادات_الأنواع!$A$4:$E$40,5,FALSE()),0))</f>
        <v/>
      </c>
      <c r="N1322" s="47" t="str">
        <f>IF(OR(K1322="لم يدفع",K1322="تأمين فقط",K1322="اشتراك 300",B1322=""),"",IFERROR(VLOOKUP(SUBSTITUTE(SUBSTITUTE(H1322,"~","~~"),"*","~*"),إعدادات_الأنواع!$A$4:$F$40,6,FALSE()),0))</f>
        <v/>
      </c>
      <c r="O1322" s="55" t="str">
        <f t="shared" si="82"/>
        <v/>
      </c>
      <c r="P1322" s="48" t="str">
        <f t="shared" ca="1" si="83"/>
        <v/>
      </c>
      <c r="Q1322" s="52"/>
      <c r="R1322" s="49"/>
      <c r="S1322" s="50" t="str">
        <f>IF(B1322="","",COUNTA(التجديد!E1322:E1322))</f>
        <v/>
      </c>
      <c r="T1322" s="51" t="str">
        <f>IF(B1322="","",IFERROR(VLOOKUP(SUBSTITUTE(SUBSTITUTE(H1322,"~","~~"),"*","~*"),إعدادات_الأنواع!$A$4:$B$40,2,FALSE()),"?"))</f>
        <v/>
      </c>
    </row>
    <row r="1323" spans="1:20" ht="15" customHeight="1">
      <c r="A1323" s="20" t="str">
        <f>IF(B1323="","",IF(T1323="?","⚠️ نوع غير معرف",T1323&amp;TEXT(COUNTIFS($T$3:T1323,T1323),"000")))</f>
        <v/>
      </c>
      <c r="B1323" s="38"/>
      <c r="C1323" s="38"/>
      <c r="D1323" s="39"/>
      <c r="E1323" s="54"/>
      <c r="F1323" s="41" t="str">
        <f t="shared" ca="1" si="80"/>
        <v/>
      </c>
      <c r="G1323" s="42"/>
      <c r="H1323" s="37"/>
      <c r="I1323" s="43"/>
      <c r="J1323" s="44" t="str">
        <f t="shared" si="81"/>
        <v/>
      </c>
      <c r="K1323" s="45"/>
      <c r="L1323" s="46" t="str">
        <f>IF(OR(K1323="لم يدفع",B1323=""),"",IF(K1323="تأمين فقط",0,IF(K1323="اشتراك 300",300,IF(F1323&lt;14,IFERROR(VLOOKUP(SUBSTITUTE(SUBSTITUTE(H1323,"~","~~"),"*","~*"),إعدادات_الأنواع!$A$4:$D$40,3,FALSE()),0),IFERROR(VLOOKUP(SUBSTITUTE(SUBSTITUTE(H1323,"~","~~"),"*","~*"),إعدادات_الأنواع!$A$4:$D$40,4,FALSE()),0)))))</f>
        <v/>
      </c>
      <c r="M1323" s="47" t="str">
        <f>IF(OR(K1323="لم يدفع",B1323=""),"",IFERROR(VLOOKUP(SUBSTITUTE(SUBSTITUTE(H1323,"~","~~"),"*","~*"),إعدادات_الأنواع!$A$4:$E$40,5,FALSE()),0))</f>
        <v/>
      </c>
      <c r="N1323" s="47" t="str">
        <f>IF(OR(K1323="لم يدفع",K1323="تأمين فقط",K1323="اشتراك 300",B1323=""),"",IFERROR(VLOOKUP(SUBSTITUTE(SUBSTITUTE(H1323,"~","~~"),"*","~*"),إعدادات_الأنواع!$A$4:$F$40,6,FALSE()),0))</f>
        <v/>
      </c>
      <c r="O1323" s="55" t="str">
        <f t="shared" si="82"/>
        <v/>
      </c>
      <c r="P1323" s="48" t="str">
        <f t="shared" ca="1" si="83"/>
        <v/>
      </c>
      <c r="Q1323" s="52"/>
      <c r="R1323" s="49"/>
      <c r="S1323" s="50" t="str">
        <f>IF(B1323="","",COUNTA(التجديد!E1323:E1323))</f>
        <v/>
      </c>
      <c r="T1323" s="51" t="str">
        <f>IF(B1323="","",IFERROR(VLOOKUP(SUBSTITUTE(SUBSTITUTE(H1323,"~","~~"),"*","~*"),إعدادات_الأنواع!$A$4:$B$40,2,FALSE()),"?"))</f>
        <v/>
      </c>
    </row>
    <row r="1324" spans="1:20" ht="15" customHeight="1">
      <c r="A1324" s="20" t="str">
        <f>IF(B1324="","",IF(T1324="?","⚠️ نوع غير معرف",T1324&amp;TEXT(COUNTIFS($T$3:T1324,T1324),"000")))</f>
        <v/>
      </c>
      <c r="B1324" s="38"/>
      <c r="C1324" s="38"/>
      <c r="D1324" s="39"/>
      <c r="E1324" s="54"/>
      <c r="F1324" s="41" t="str">
        <f t="shared" ca="1" si="80"/>
        <v/>
      </c>
      <c r="G1324" s="42"/>
      <c r="H1324" s="37"/>
      <c r="I1324" s="43"/>
      <c r="J1324" s="44" t="str">
        <f t="shared" si="81"/>
        <v/>
      </c>
      <c r="K1324" s="45"/>
      <c r="L1324" s="46" t="str">
        <f>IF(OR(K1324="لم يدفع",B1324=""),"",IF(K1324="تأمين فقط",0,IF(K1324="اشتراك 300",300,IF(F1324&lt;14,IFERROR(VLOOKUP(SUBSTITUTE(SUBSTITUTE(H1324,"~","~~"),"*","~*"),إعدادات_الأنواع!$A$4:$D$40,3,FALSE()),0),IFERROR(VLOOKUP(SUBSTITUTE(SUBSTITUTE(H1324,"~","~~"),"*","~*"),إعدادات_الأنواع!$A$4:$D$40,4,FALSE()),0)))))</f>
        <v/>
      </c>
      <c r="M1324" s="47" t="str">
        <f>IF(OR(K1324="لم يدفع",B1324=""),"",IFERROR(VLOOKUP(SUBSTITUTE(SUBSTITUTE(H1324,"~","~~"),"*","~*"),إعدادات_الأنواع!$A$4:$E$40,5,FALSE()),0))</f>
        <v/>
      </c>
      <c r="N1324" s="47" t="str">
        <f>IF(OR(K1324="لم يدفع",K1324="تأمين فقط",K1324="اشتراك 300",B1324=""),"",IFERROR(VLOOKUP(SUBSTITUTE(SUBSTITUTE(H1324,"~","~~"),"*","~*"),إعدادات_الأنواع!$A$4:$F$40,6,FALSE()),0))</f>
        <v/>
      </c>
      <c r="O1324" s="55" t="str">
        <f t="shared" si="82"/>
        <v/>
      </c>
      <c r="P1324" s="48" t="str">
        <f t="shared" ca="1" si="83"/>
        <v/>
      </c>
      <c r="Q1324" s="52"/>
      <c r="R1324" s="49"/>
      <c r="S1324" s="50" t="str">
        <f>IF(B1324="","",COUNTA(التجديد!E1324:E1324))</f>
        <v/>
      </c>
      <c r="T1324" s="51" t="str">
        <f>IF(B1324="","",IFERROR(VLOOKUP(SUBSTITUTE(SUBSTITUTE(H1324,"~","~~"),"*","~*"),إعدادات_الأنواع!$A$4:$B$40,2,FALSE()),"?"))</f>
        <v/>
      </c>
    </row>
    <row r="1325" spans="1:20" ht="15" customHeight="1">
      <c r="A1325" s="20" t="str">
        <f>IF(B1325="","",IF(T1325="?","⚠️ نوع غير معرف",T1325&amp;TEXT(COUNTIFS($T$3:T1325,T1325),"000")))</f>
        <v/>
      </c>
      <c r="B1325" s="38"/>
      <c r="C1325" s="38"/>
      <c r="D1325" s="39"/>
      <c r="E1325" s="54"/>
      <c r="F1325" s="41" t="str">
        <f t="shared" ca="1" si="80"/>
        <v/>
      </c>
      <c r="G1325" s="42"/>
      <c r="H1325" s="37"/>
      <c r="I1325" s="43"/>
      <c r="J1325" s="44" t="str">
        <f t="shared" si="81"/>
        <v/>
      </c>
      <c r="K1325" s="45"/>
      <c r="L1325" s="46" t="str">
        <f>IF(OR(K1325="لم يدفع",B1325=""),"",IF(K1325="تأمين فقط",0,IF(K1325="اشتراك 300",300,IF(F1325&lt;14,IFERROR(VLOOKUP(SUBSTITUTE(SUBSTITUTE(H1325,"~","~~"),"*","~*"),إعدادات_الأنواع!$A$4:$D$40,3,FALSE()),0),IFERROR(VLOOKUP(SUBSTITUTE(SUBSTITUTE(H1325,"~","~~"),"*","~*"),إعدادات_الأنواع!$A$4:$D$40,4,FALSE()),0)))))</f>
        <v/>
      </c>
      <c r="M1325" s="47" t="str">
        <f>IF(OR(K1325="لم يدفع",B1325=""),"",IFERROR(VLOOKUP(SUBSTITUTE(SUBSTITUTE(H1325,"~","~~"),"*","~*"),إعدادات_الأنواع!$A$4:$E$40,5,FALSE()),0))</f>
        <v/>
      </c>
      <c r="N1325" s="47" t="str">
        <f>IF(OR(K1325="لم يدفع",K1325="تأمين فقط",K1325="اشتراك 300",B1325=""),"",IFERROR(VLOOKUP(SUBSTITUTE(SUBSTITUTE(H1325,"~","~~"),"*","~*"),إعدادات_الأنواع!$A$4:$F$40,6,FALSE()),0))</f>
        <v/>
      </c>
      <c r="O1325" s="55" t="str">
        <f t="shared" si="82"/>
        <v/>
      </c>
      <c r="P1325" s="48" t="str">
        <f t="shared" ca="1" si="83"/>
        <v/>
      </c>
      <c r="Q1325" s="52"/>
      <c r="R1325" s="49"/>
      <c r="S1325" s="50" t="str">
        <f>IF(B1325="","",COUNTA(التجديد!E1325:E1325))</f>
        <v/>
      </c>
      <c r="T1325" s="51" t="str">
        <f>IF(B1325="","",IFERROR(VLOOKUP(SUBSTITUTE(SUBSTITUTE(H1325,"~","~~"),"*","~*"),إعدادات_الأنواع!$A$4:$B$40,2,FALSE()),"?"))</f>
        <v/>
      </c>
    </row>
    <row r="1326" spans="1:20" ht="15" customHeight="1">
      <c r="A1326" s="20" t="str">
        <f>IF(B1326="","",IF(T1326="?","⚠️ نوع غير معرف",T1326&amp;TEXT(COUNTIFS($T$3:T1326,T1326),"000")))</f>
        <v/>
      </c>
      <c r="B1326" s="38"/>
      <c r="C1326" s="38"/>
      <c r="D1326" s="39"/>
      <c r="E1326" s="54"/>
      <c r="F1326" s="41" t="str">
        <f t="shared" ca="1" si="80"/>
        <v/>
      </c>
      <c r="G1326" s="42"/>
      <c r="H1326" s="37"/>
      <c r="I1326" s="43"/>
      <c r="J1326" s="44" t="str">
        <f t="shared" si="81"/>
        <v/>
      </c>
      <c r="K1326" s="45"/>
      <c r="L1326" s="46" t="str">
        <f>IF(OR(K1326="لم يدفع",B1326=""),"",IF(K1326="تأمين فقط",0,IF(K1326="اشتراك 300",300,IF(F1326&lt;14,IFERROR(VLOOKUP(SUBSTITUTE(SUBSTITUTE(H1326,"~","~~"),"*","~*"),إعدادات_الأنواع!$A$4:$D$40,3,FALSE()),0),IFERROR(VLOOKUP(SUBSTITUTE(SUBSTITUTE(H1326,"~","~~"),"*","~*"),إعدادات_الأنواع!$A$4:$D$40,4,FALSE()),0)))))</f>
        <v/>
      </c>
      <c r="M1326" s="47" t="str">
        <f>IF(OR(K1326="لم يدفع",B1326=""),"",IFERROR(VLOOKUP(SUBSTITUTE(SUBSTITUTE(H1326,"~","~~"),"*","~*"),إعدادات_الأنواع!$A$4:$E$40,5,FALSE()),0))</f>
        <v/>
      </c>
      <c r="N1326" s="47" t="str">
        <f>IF(OR(K1326="لم يدفع",K1326="تأمين فقط",K1326="اشتراك 300",B1326=""),"",IFERROR(VLOOKUP(SUBSTITUTE(SUBSTITUTE(H1326,"~","~~"),"*","~*"),إعدادات_الأنواع!$A$4:$F$40,6,FALSE()),0))</f>
        <v/>
      </c>
      <c r="O1326" s="55" t="str">
        <f t="shared" si="82"/>
        <v/>
      </c>
      <c r="P1326" s="48" t="str">
        <f t="shared" ca="1" si="83"/>
        <v/>
      </c>
      <c r="Q1326" s="52"/>
      <c r="R1326" s="49"/>
      <c r="S1326" s="50" t="str">
        <f>IF(B1326="","",COUNTA(التجديد!E1326:E1326))</f>
        <v/>
      </c>
      <c r="T1326" s="51" t="str">
        <f>IF(B1326="","",IFERROR(VLOOKUP(SUBSTITUTE(SUBSTITUTE(H1326,"~","~~"),"*","~*"),إعدادات_الأنواع!$A$4:$B$40,2,FALSE()),"?"))</f>
        <v/>
      </c>
    </row>
    <row r="1327" spans="1:20" ht="15" customHeight="1">
      <c r="A1327" s="20" t="str">
        <f>IF(B1327="","",IF(T1327="?","⚠️ نوع غير معرف",T1327&amp;TEXT(COUNTIFS($T$3:T1327,T1327),"000")))</f>
        <v/>
      </c>
      <c r="B1327" s="38"/>
      <c r="C1327" s="38"/>
      <c r="D1327" s="39"/>
      <c r="E1327" s="54"/>
      <c r="F1327" s="41" t="str">
        <f t="shared" ca="1" si="80"/>
        <v/>
      </c>
      <c r="G1327" s="42"/>
      <c r="H1327" s="37"/>
      <c r="I1327" s="43"/>
      <c r="J1327" s="44" t="str">
        <f t="shared" si="81"/>
        <v/>
      </c>
      <c r="K1327" s="45"/>
      <c r="L1327" s="46" t="str">
        <f>IF(OR(K1327="لم يدفع",B1327=""),"",IF(K1327="تأمين فقط",0,IF(K1327="اشتراك 300",300,IF(F1327&lt;14,IFERROR(VLOOKUP(SUBSTITUTE(SUBSTITUTE(H1327,"~","~~"),"*","~*"),إعدادات_الأنواع!$A$4:$D$40,3,FALSE()),0),IFERROR(VLOOKUP(SUBSTITUTE(SUBSTITUTE(H1327,"~","~~"),"*","~*"),إعدادات_الأنواع!$A$4:$D$40,4,FALSE()),0)))))</f>
        <v/>
      </c>
      <c r="M1327" s="47" t="str">
        <f>IF(OR(K1327="لم يدفع",B1327=""),"",IFERROR(VLOOKUP(SUBSTITUTE(SUBSTITUTE(H1327,"~","~~"),"*","~*"),إعدادات_الأنواع!$A$4:$E$40,5,FALSE()),0))</f>
        <v/>
      </c>
      <c r="N1327" s="47" t="str">
        <f>IF(OR(K1327="لم يدفع",K1327="تأمين فقط",K1327="اشتراك 300",B1327=""),"",IFERROR(VLOOKUP(SUBSTITUTE(SUBSTITUTE(H1327,"~","~~"),"*","~*"),إعدادات_الأنواع!$A$4:$F$40,6,FALSE()),0))</f>
        <v/>
      </c>
      <c r="O1327" s="55" t="str">
        <f t="shared" si="82"/>
        <v/>
      </c>
      <c r="P1327" s="48" t="str">
        <f t="shared" ca="1" si="83"/>
        <v/>
      </c>
      <c r="Q1327" s="52"/>
      <c r="R1327" s="49"/>
      <c r="S1327" s="50" t="str">
        <f>IF(B1327="","",COUNTA(التجديد!E1327:E1327))</f>
        <v/>
      </c>
      <c r="T1327" s="51" t="str">
        <f>IF(B1327="","",IFERROR(VLOOKUP(SUBSTITUTE(SUBSTITUTE(H1327,"~","~~"),"*","~*"),إعدادات_الأنواع!$A$4:$B$40,2,FALSE()),"?"))</f>
        <v/>
      </c>
    </row>
    <row r="1328" spans="1:20" ht="15" customHeight="1">
      <c r="A1328" s="20" t="str">
        <f>IF(B1328="","",IF(T1328="?","⚠️ نوع غير معرف",T1328&amp;TEXT(COUNTIFS($T$3:T1328,T1328),"000")))</f>
        <v/>
      </c>
      <c r="B1328" s="38"/>
      <c r="C1328" s="38"/>
      <c r="D1328" s="39"/>
      <c r="E1328" s="54"/>
      <c r="F1328" s="41" t="str">
        <f t="shared" ca="1" si="80"/>
        <v/>
      </c>
      <c r="G1328" s="42"/>
      <c r="H1328" s="37"/>
      <c r="I1328" s="43"/>
      <c r="J1328" s="44" t="str">
        <f t="shared" si="81"/>
        <v/>
      </c>
      <c r="K1328" s="45"/>
      <c r="L1328" s="46" t="str">
        <f>IF(OR(K1328="لم يدفع",B1328=""),"",IF(K1328="تأمين فقط",0,IF(K1328="اشتراك 300",300,IF(F1328&lt;14,IFERROR(VLOOKUP(SUBSTITUTE(SUBSTITUTE(H1328,"~","~~"),"*","~*"),إعدادات_الأنواع!$A$4:$D$40,3,FALSE()),0),IFERROR(VLOOKUP(SUBSTITUTE(SUBSTITUTE(H1328,"~","~~"),"*","~*"),إعدادات_الأنواع!$A$4:$D$40,4,FALSE()),0)))))</f>
        <v/>
      </c>
      <c r="M1328" s="47" t="str">
        <f>IF(OR(K1328="لم يدفع",B1328=""),"",IFERROR(VLOOKUP(SUBSTITUTE(SUBSTITUTE(H1328,"~","~~"),"*","~*"),إعدادات_الأنواع!$A$4:$E$40,5,FALSE()),0))</f>
        <v/>
      </c>
      <c r="N1328" s="47" t="str">
        <f>IF(OR(K1328="لم يدفع",K1328="تأمين فقط",K1328="اشتراك 300",B1328=""),"",IFERROR(VLOOKUP(SUBSTITUTE(SUBSTITUTE(H1328,"~","~~"),"*","~*"),إعدادات_الأنواع!$A$4:$F$40,6,FALSE()),0))</f>
        <v/>
      </c>
      <c r="O1328" s="55" t="str">
        <f t="shared" si="82"/>
        <v/>
      </c>
      <c r="P1328" s="48" t="str">
        <f t="shared" ca="1" si="83"/>
        <v/>
      </c>
      <c r="Q1328" s="52"/>
      <c r="R1328" s="49"/>
      <c r="S1328" s="50" t="str">
        <f>IF(B1328="","",COUNTA(التجديد!E1328:E1328))</f>
        <v/>
      </c>
      <c r="T1328" s="51" t="str">
        <f>IF(B1328="","",IFERROR(VLOOKUP(SUBSTITUTE(SUBSTITUTE(H1328,"~","~~"),"*","~*"),إعدادات_الأنواع!$A$4:$B$40,2,FALSE()),"?"))</f>
        <v/>
      </c>
    </row>
    <row r="1329" spans="1:20" ht="15" customHeight="1">
      <c r="A1329" s="20" t="str">
        <f>IF(B1329="","",IF(T1329="?","⚠️ نوع غير معرف",T1329&amp;TEXT(COUNTIFS($T$3:T1329,T1329),"000")))</f>
        <v/>
      </c>
      <c r="B1329" s="38"/>
      <c r="C1329" s="38"/>
      <c r="D1329" s="39"/>
      <c r="E1329" s="54"/>
      <c r="F1329" s="41" t="str">
        <f t="shared" ca="1" si="80"/>
        <v/>
      </c>
      <c r="G1329" s="42"/>
      <c r="H1329" s="37"/>
      <c r="I1329" s="43"/>
      <c r="J1329" s="44" t="str">
        <f t="shared" si="81"/>
        <v/>
      </c>
      <c r="K1329" s="45"/>
      <c r="L1329" s="46" t="str">
        <f>IF(OR(K1329="لم يدفع",B1329=""),"",IF(K1329="تأمين فقط",0,IF(K1329="اشتراك 300",300,IF(F1329&lt;14,IFERROR(VLOOKUP(SUBSTITUTE(SUBSTITUTE(H1329,"~","~~"),"*","~*"),إعدادات_الأنواع!$A$4:$D$40,3,FALSE()),0),IFERROR(VLOOKUP(SUBSTITUTE(SUBSTITUTE(H1329,"~","~~"),"*","~*"),إعدادات_الأنواع!$A$4:$D$40,4,FALSE()),0)))))</f>
        <v/>
      </c>
      <c r="M1329" s="47" t="str">
        <f>IF(OR(K1329="لم يدفع",B1329=""),"",IFERROR(VLOOKUP(SUBSTITUTE(SUBSTITUTE(H1329,"~","~~"),"*","~*"),إعدادات_الأنواع!$A$4:$E$40,5,FALSE()),0))</f>
        <v/>
      </c>
      <c r="N1329" s="47" t="str">
        <f>IF(OR(K1329="لم يدفع",K1329="تأمين فقط",K1329="اشتراك 300",B1329=""),"",IFERROR(VLOOKUP(SUBSTITUTE(SUBSTITUTE(H1329,"~","~~"),"*","~*"),إعدادات_الأنواع!$A$4:$F$40,6,FALSE()),0))</f>
        <v/>
      </c>
      <c r="O1329" s="55" t="str">
        <f t="shared" si="82"/>
        <v/>
      </c>
      <c r="P1329" s="48" t="str">
        <f t="shared" ca="1" si="83"/>
        <v/>
      </c>
      <c r="Q1329" s="52"/>
      <c r="R1329" s="49"/>
      <c r="S1329" s="50" t="str">
        <f>IF(B1329="","",COUNTA(التجديد!E1329:E1329))</f>
        <v/>
      </c>
      <c r="T1329" s="51" t="str">
        <f>IF(B1329="","",IFERROR(VLOOKUP(SUBSTITUTE(SUBSTITUTE(H1329,"~","~~"),"*","~*"),إعدادات_الأنواع!$A$4:$B$40,2,FALSE()),"?"))</f>
        <v/>
      </c>
    </row>
    <row r="1330" spans="1:20" ht="15" customHeight="1">
      <c r="A1330" s="20" t="str">
        <f>IF(B1330="","",IF(T1330="?","⚠️ نوع غير معرف",T1330&amp;TEXT(COUNTIFS($T$3:T1330,T1330),"000")))</f>
        <v/>
      </c>
      <c r="B1330" s="38"/>
      <c r="C1330" s="38"/>
      <c r="D1330" s="39"/>
      <c r="E1330" s="54"/>
      <c r="F1330" s="41" t="str">
        <f t="shared" ca="1" si="80"/>
        <v/>
      </c>
      <c r="G1330" s="42"/>
      <c r="H1330" s="37"/>
      <c r="I1330" s="43"/>
      <c r="J1330" s="44" t="str">
        <f t="shared" si="81"/>
        <v/>
      </c>
      <c r="K1330" s="45"/>
      <c r="L1330" s="46" t="str">
        <f>IF(OR(K1330="لم يدفع",B1330=""),"",IF(K1330="تأمين فقط",0,IF(K1330="اشتراك 300",300,IF(F1330&lt;14,IFERROR(VLOOKUP(SUBSTITUTE(SUBSTITUTE(H1330,"~","~~"),"*","~*"),إعدادات_الأنواع!$A$4:$D$40,3,FALSE()),0),IFERROR(VLOOKUP(SUBSTITUTE(SUBSTITUTE(H1330,"~","~~"),"*","~*"),إعدادات_الأنواع!$A$4:$D$40,4,FALSE()),0)))))</f>
        <v/>
      </c>
      <c r="M1330" s="47" t="str">
        <f>IF(OR(K1330="لم يدفع",B1330=""),"",IFERROR(VLOOKUP(SUBSTITUTE(SUBSTITUTE(H1330,"~","~~"),"*","~*"),إعدادات_الأنواع!$A$4:$E$40,5,FALSE()),0))</f>
        <v/>
      </c>
      <c r="N1330" s="47" t="str">
        <f>IF(OR(K1330="لم يدفع",K1330="تأمين فقط",K1330="اشتراك 300",B1330=""),"",IFERROR(VLOOKUP(SUBSTITUTE(SUBSTITUTE(H1330,"~","~~"),"*","~*"),إعدادات_الأنواع!$A$4:$F$40,6,FALSE()),0))</f>
        <v/>
      </c>
      <c r="O1330" s="55" t="str">
        <f t="shared" si="82"/>
        <v/>
      </c>
      <c r="P1330" s="48" t="str">
        <f t="shared" ca="1" si="83"/>
        <v/>
      </c>
      <c r="Q1330" s="52"/>
      <c r="R1330" s="49"/>
      <c r="S1330" s="50" t="str">
        <f>IF(B1330="","",COUNTA(التجديد!E1330:E1330))</f>
        <v/>
      </c>
      <c r="T1330" s="51" t="str">
        <f>IF(B1330="","",IFERROR(VLOOKUP(SUBSTITUTE(SUBSTITUTE(H1330,"~","~~"),"*","~*"),إعدادات_الأنواع!$A$4:$B$40,2,FALSE()),"?"))</f>
        <v/>
      </c>
    </row>
    <row r="1331" spans="1:20" ht="15" customHeight="1">
      <c r="A1331" s="20" t="str">
        <f>IF(B1331="","",IF(T1331="?","⚠️ نوع غير معرف",T1331&amp;TEXT(COUNTIFS($T$3:T1331,T1331),"000")))</f>
        <v/>
      </c>
      <c r="B1331" s="38"/>
      <c r="C1331" s="38"/>
      <c r="D1331" s="39"/>
      <c r="E1331" s="54"/>
      <c r="F1331" s="41" t="str">
        <f t="shared" ca="1" si="80"/>
        <v/>
      </c>
      <c r="G1331" s="42"/>
      <c r="H1331" s="37"/>
      <c r="I1331" s="43"/>
      <c r="J1331" s="44" t="str">
        <f t="shared" si="81"/>
        <v/>
      </c>
      <c r="K1331" s="45"/>
      <c r="L1331" s="46" t="str">
        <f>IF(OR(K1331="لم يدفع",B1331=""),"",IF(K1331="تأمين فقط",0,IF(K1331="اشتراك 300",300,IF(F1331&lt;14,IFERROR(VLOOKUP(SUBSTITUTE(SUBSTITUTE(H1331,"~","~~"),"*","~*"),إعدادات_الأنواع!$A$4:$D$40,3,FALSE()),0),IFERROR(VLOOKUP(SUBSTITUTE(SUBSTITUTE(H1331,"~","~~"),"*","~*"),إعدادات_الأنواع!$A$4:$D$40,4,FALSE()),0)))))</f>
        <v/>
      </c>
      <c r="M1331" s="47" t="str">
        <f>IF(OR(K1331="لم يدفع",B1331=""),"",IFERROR(VLOOKUP(SUBSTITUTE(SUBSTITUTE(H1331,"~","~~"),"*","~*"),إعدادات_الأنواع!$A$4:$E$40,5,FALSE()),0))</f>
        <v/>
      </c>
      <c r="N1331" s="47" t="str">
        <f>IF(OR(K1331="لم يدفع",K1331="تأمين فقط",K1331="اشتراك 300",B1331=""),"",IFERROR(VLOOKUP(SUBSTITUTE(SUBSTITUTE(H1331,"~","~~"),"*","~*"),إعدادات_الأنواع!$A$4:$F$40,6,FALSE()),0))</f>
        <v/>
      </c>
      <c r="O1331" s="55" t="str">
        <f t="shared" si="82"/>
        <v/>
      </c>
      <c r="P1331" s="48" t="str">
        <f t="shared" ca="1" si="83"/>
        <v/>
      </c>
      <c r="Q1331" s="52"/>
      <c r="R1331" s="49"/>
      <c r="S1331" s="50" t="str">
        <f>IF(B1331="","",COUNTA(التجديد!E1331:E1331))</f>
        <v/>
      </c>
      <c r="T1331" s="51" t="str">
        <f>IF(B1331="","",IFERROR(VLOOKUP(SUBSTITUTE(SUBSTITUTE(H1331,"~","~~"),"*","~*"),إعدادات_الأنواع!$A$4:$B$40,2,FALSE()),"?"))</f>
        <v/>
      </c>
    </row>
    <row r="1332" spans="1:20" ht="15" customHeight="1">
      <c r="A1332" s="20" t="str">
        <f>IF(B1332="","",IF(T1332="?","⚠️ نوع غير معرف",T1332&amp;TEXT(COUNTIFS($T$3:T1332,T1332),"000")))</f>
        <v/>
      </c>
      <c r="B1332" s="38"/>
      <c r="C1332" s="38"/>
      <c r="D1332" s="39"/>
      <c r="E1332" s="54"/>
      <c r="F1332" s="41" t="str">
        <f t="shared" ca="1" si="80"/>
        <v/>
      </c>
      <c r="G1332" s="42"/>
      <c r="H1332" s="37"/>
      <c r="I1332" s="43"/>
      <c r="J1332" s="44" t="str">
        <f t="shared" si="81"/>
        <v/>
      </c>
      <c r="K1332" s="45"/>
      <c r="L1332" s="46" t="str">
        <f>IF(OR(K1332="لم يدفع",B1332=""),"",IF(K1332="تأمين فقط",0,IF(K1332="اشتراك 300",300,IF(F1332&lt;14,IFERROR(VLOOKUP(SUBSTITUTE(SUBSTITUTE(H1332,"~","~~"),"*","~*"),إعدادات_الأنواع!$A$4:$D$40,3,FALSE()),0),IFERROR(VLOOKUP(SUBSTITUTE(SUBSTITUTE(H1332,"~","~~"),"*","~*"),إعدادات_الأنواع!$A$4:$D$40,4,FALSE()),0)))))</f>
        <v/>
      </c>
      <c r="M1332" s="47" t="str">
        <f>IF(OR(K1332="لم يدفع",B1332=""),"",IFERROR(VLOOKUP(SUBSTITUTE(SUBSTITUTE(H1332,"~","~~"),"*","~*"),إعدادات_الأنواع!$A$4:$E$40,5,FALSE()),0))</f>
        <v/>
      </c>
      <c r="N1332" s="47" t="str">
        <f>IF(OR(K1332="لم يدفع",K1332="تأمين فقط",K1332="اشتراك 300",B1332=""),"",IFERROR(VLOOKUP(SUBSTITUTE(SUBSTITUTE(H1332,"~","~~"),"*","~*"),إعدادات_الأنواع!$A$4:$F$40,6,FALSE()),0))</f>
        <v/>
      </c>
      <c r="O1332" s="55" t="str">
        <f t="shared" si="82"/>
        <v/>
      </c>
      <c r="P1332" s="48" t="str">
        <f t="shared" ca="1" si="83"/>
        <v/>
      </c>
      <c r="Q1332" s="52"/>
      <c r="R1332" s="49"/>
      <c r="S1332" s="50" t="str">
        <f>IF(B1332="","",COUNTA(التجديد!E1332:E1332))</f>
        <v/>
      </c>
      <c r="T1332" s="51" t="str">
        <f>IF(B1332="","",IFERROR(VLOOKUP(SUBSTITUTE(SUBSTITUTE(H1332,"~","~~"),"*","~*"),إعدادات_الأنواع!$A$4:$B$40,2,FALSE()),"?"))</f>
        <v/>
      </c>
    </row>
    <row r="1333" spans="1:20" ht="15" customHeight="1">
      <c r="A1333" s="20" t="str">
        <f>IF(B1333="","",IF(T1333="?","⚠️ نوع غير معرف",T1333&amp;TEXT(COUNTIFS($T$3:T1333,T1333),"000")))</f>
        <v/>
      </c>
      <c r="B1333" s="38"/>
      <c r="C1333" s="38"/>
      <c r="D1333" s="39"/>
      <c r="E1333" s="54"/>
      <c r="F1333" s="41" t="str">
        <f t="shared" ca="1" si="80"/>
        <v/>
      </c>
      <c r="G1333" s="42"/>
      <c r="H1333" s="37"/>
      <c r="I1333" s="43"/>
      <c r="J1333" s="44" t="str">
        <f t="shared" si="81"/>
        <v/>
      </c>
      <c r="K1333" s="45"/>
      <c r="L1333" s="46" t="str">
        <f>IF(OR(K1333="لم يدفع",B1333=""),"",IF(K1333="تأمين فقط",0,IF(K1333="اشتراك 300",300,IF(F1333&lt;14,IFERROR(VLOOKUP(SUBSTITUTE(SUBSTITUTE(H1333,"~","~~"),"*","~*"),إعدادات_الأنواع!$A$4:$D$40,3,FALSE()),0),IFERROR(VLOOKUP(SUBSTITUTE(SUBSTITUTE(H1333,"~","~~"),"*","~*"),إعدادات_الأنواع!$A$4:$D$40,4,FALSE()),0)))))</f>
        <v/>
      </c>
      <c r="M1333" s="47" t="str">
        <f>IF(OR(K1333="لم يدفع",B1333=""),"",IFERROR(VLOOKUP(SUBSTITUTE(SUBSTITUTE(H1333,"~","~~"),"*","~*"),إعدادات_الأنواع!$A$4:$E$40,5,FALSE()),0))</f>
        <v/>
      </c>
      <c r="N1333" s="47" t="str">
        <f>IF(OR(K1333="لم يدفع",K1333="تأمين فقط",K1333="اشتراك 300",B1333=""),"",IFERROR(VLOOKUP(SUBSTITUTE(SUBSTITUTE(H1333,"~","~~"),"*","~*"),إعدادات_الأنواع!$A$4:$F$40,6,FALSE()),0))</f>
        <v/>
      </c>
      <c r="O1333" s="55" t="str">
        <f t="shared" si="82"/>
        <v/>
      </c>
      <c r="P1333" s="48" t="str">
        <f t="shared" ca="1" si="83"/>
        <v/>
      </c>
      <c r="Q1333" s="52"/>
      <c r="R1333" s="49"/>
      <c r="S1333" s="50" t="str">
        <f>IF(B1333="","",COUNTA(التجديد!E1333:E1333))</f>
        <v/>
      </c>
      <c r="T1333" s="51" t="str">
        <f>IF(B1333="","",IFERROR(VLOOKUP(SUBSTITUTE(SUBSTITUTE(H1333,"~","~~"),"*","~*"),إعدادات_الأنواع!$A$4:$B$40,2,FALSE()),"?"))</f>
        <v/>
      </c>
    </row>
    <row r="1334" spans="1:20" ht="15" customHeight="1">
      <c r="A1334" s="20" t="str">
        <f>IF(B1334="","",IF(T1334="?","⚠️ نوع غير معرف",T1334&amp;TEXT(COUNTIFS($T$3:T1334,T1334),"000")))</f>
        <v/>
      </c>
      <c r="B1334" s="38"/>
      <c r="C1334" s="38"/>
      <c r="D1334" s="39"/>
      <c r="E1334" s="54"/>
      <c r="F1334" s="41" t="str">
        <f t="shared" ca="1" si="80"/>
        <v/>
      </c>
      <c r="G1334" s="42"/>
      <c r="H1334" s="37"/>
      <c r="I1334" s="43"/>
      <c r="J1334" s="44" t="str">
        <f t="shared" si="81"/>
        <v/>
      </c>
      <c r="K1334" s="45"/>
      <c r="L1334" s="46" t="str">
        <f>IF(OR(K1334="لم يدفع",B1334=""),"",IF(K1334="تأمين فقط",0,IF(K1334="اشتراك 300",300,IF(F1334&lt;14,IFERROR(VLOOKUP(SUBSTITUTE(SUBSTITUTE(H1334,"~","~~"),"*","~*"),إعدادات_الأنواع!$A$4:$D$40,3,FALSE()),0),IFERROR(VLOOKUP(SUBSTITUTE(SUBSTITUTE(H1334,"~","~~"),"*","~*"),إعدادات_الأنواع!$A$4:$D$40,4,FALSE()),0)))))</f>
        <v/>
      </c>
      <c r="M1334" s="47" t="str">
        <f>IF(OR(K1334="لم يدفع",B1334=""),"",IFERROR(VLOOKUP(SUBSTITUTE(SUBSTITUTE(H1334,"~","~~"),"*","~*"),إعدادات_الأنواع!$A$4:$E$40,5,FALSE()),0))</f>
        <v/>
      </c>
      <c r="N1334" s="47" t="str">
        <f>IF(OR(K1334="لم يدفع",K1334="تأمين فقط",K1334="اشتراك 300",B1334=""),"",IFERROR(VLOOKUP(SUBSTITUTE(SUBSTITUTE(H1334,"~","~~"),"*","~*"),إعدادات_الأنواع!$A$4:$F$40,6,FALSE()),0))</f>
        <v/>
      </c>
      <c r="O1334" s="55" t="str">
        <f t="shared" si="82"/>
        <v/>
      </c>
      <c r="P1334" s="48" t="str">
        <f t="shared" ca="1" si="83"/>
        <v/>
      </c>
      <c r="Q1334" s="52"/>
      <c r="R1334" s="49"/>
      <c r="S1334" s="50" t="str">
        <f>IF(B1334="","",COUNTA(التجديد!E1334:E1334))</f>
        <v/>
      </c>
      <c r="T1334" s="51" t="str">
        <f>IF(B1334="","",IFERROR(VLOOKUP(SUBSTITUTE(SUBSTITUTE(H1334,"~","~~"),"*","~*"),إعدادات_الأنواع!$A$4:$B$40,2,FALSE()),"?"))</f>
        <v/>
      </c>
    </row>
    <row r="1335" spans="1:20" ht="15" customHeight="1">
      <c r="A1335" s="20" t="str">
        <f>IF(B1335="","",IF(T1335="?","⚠️ نوع غير معرف",T1335&amp;TEXT(COUNTIFS($T$3:T1335,T1335),"000")))</f>
        <v/>
      </c>
      <c r="B1335" s="38"/>
      <c r="C1335" s="38"/>
      <c r="D1335" s="39"/>
      <c r="E1335" s="54"/>
      <c r="F1335" s="41" t="str">
        <f t="shared" ca="1" si="80"/>
        <v/>
      </c>
      <c r="G1335" s="42"/>
      <c r="H1335" s="37"/>
      <c r="I1335" s="43"/>
      <c r="J1335" s="44" t="str">
        <f t="shared" si="81"/>
        <v/>
      </c>
      <c r="K1335" s="45"/>
      <c r="L1335" s="46" t="str">
        <f>IF(OR(K1335="لم يدفع",B1335=""),"",IF(K1335="تأمين فقط",0,IF(K1335="اشتراك 300",300,IF(F1335&lt;14,IFERROR(VLOOKUP(SUBSTITUTE(SUBSTITUTE(H1335,"~","~~"),"*","~*"),إعدادات_الأنواع!$A$4:$D$40,3,FALSE()),0),IFERROR(VLOOKUP(SUBSTITUTE(SUBSTITUTE(H1335,"~","~~"),"*","~*"),إعدادات_الأنواع!$A$4:$D$40,4,FALSE()),0)))))</f>
        <v/>
      </c>
      <c r="M1335" s="47" t="str">
        <f>IF(OR(K1335="لم يدفع",B1335=""),"",IFERROR(VLOOKUP(SUBSTITUTE(SUBSTITUTE(H1335,"~","~~"),"*","~*"),إعدادات_الأنواع!$A$4:$E$40,5,FALSE()),0))</f>
        <v/>
      </c>
      <c r="N1335" s="47" t="str">
        <f>IF(OR(K1335="لم يدفع",K1335="تأمين فقط",K1335="اشتراك 300",B1335=""),"",IFERROR(VLOOKUP(SUBSTITUTE(SUBSTITUTE(H1335,"~","~~"),"*","~*"),إعدادات_الأنواع!$A$4:$F$40,6,FALSE()),0))</f>
        <v/>
      </c>
      <c r="O1335" s="55" t="str">
        <f t="shared" si="82"/>
        <v/>
      </c>
      <c r="P1335" s="48" t="str">
        <f t="shared" ca="1" si="83"/>
        <v/>
      </c>
      <c r="Q1335" s="52"/>
      <c r="R1335" s="49"/>
      <c r="S1335" s="50" t="str">
        <f>IF(B1335="","",COUNTA(التجديد!E1335:E1335))</f>
        <v/>
      </c>
      <c r="T1335" s="51" t="str">
        <f>IF(B1335="","",IFERROR(VLOOKUP(SUBSTITUTE(SUBSTITUTE(H1335,"~","~~"),"*","~*"),إعدادات_الأنواع!$A$4:$B$40,2,FALSE()),"?"))</f>
        <v/>
      </c>
    </row>
    <row r="1336" spans="1:20" ht="15" customHeight="1">
      <c r="A1336" s="20" t="str">
        <f>IF(B1336="","",IF(T1336="?","⚠️ نوع غير معرف",T1336&amp;TEXT(COUNTIFS($T$3:T1336,T1336),"000")))</f>
        <v/>
      </c>
      <c r="B1336" s="38"/>
      <c r="C1336" s="38"/>
      <c r="D1336" s="39"/>
      <c r="E1336" s="54"/>
      <c r="F1336" s="41" t="str">
        <f t="shared" ca="1" si="80"/>
        <v/>
      </c>
      <c r="G1336" s="42"/>
      <c r="H1336" s="37"/>
      <c r="I1336" s="43"/>
      <c r="J1336" s="44" t="str">
        <f t="shared" si="81"/>
        <v/>
      </c>
      <c r="K1336" s="45"/>
      <c r="L1336" s="46" t="str">
        <f>IF(OR(K1336="لم يدفع",B1336=""),"",IF(K1336="تأمين فقط",0,IF(K1336="اشتراك 300",300,IF(F1336&lt;14,IFERROR(VLOOKUP(SUBSTITUTE(SUBSTITUTE(H1336,"~","~~"),"*","~*"),إعدادات_الأنواع!$A$4:$D$40,3,FALSE()),0),IFERROR(VLOOKUP(SUBSTITUTE(SUBSTITUTE(H1336,"~","~~"),"*","~*"),إعدادات_الأنواع!$A$4:$D$40,4,FALSE()),0)))))</f>
        <v/>
      </c>
      <c r="M1336" s="47" t="str">
        <f>IF(OR(K1336="لم يدفع",B1336=""),"",IFERROR(VLOOKUP(SUBSTITUTE(SUBSTITUTE(H1336,"~","~~"),"*","~*"),إعدادات_الأنواع!$A$4:$E$40,5,FALSE()),0))</f>
        <v/>
      </c>
      <c r="N1336" s="47" t="str">
        <f>IF(OR(K1336="لم يدفع",K1336="تأمين فقط",K1336="اشتراك 300",B1336=""),"",IFERROR(VLOOKUP(SUBSTITUTE(SUBSTITUTE(H1336,"~","~~"),"*","~*"),إعدادات_الأنواع!$A$4:$F$40,6,FALSE()),0))</f>
        <v/>
      </c>
      <c r="O1336" s="55" t="str">
        <f t="shared" si="82"/>
        <v/>
      </c>
      <c r="P1336" s="48" t="str">
        <f t="shared" ca="1" si="83"/>
        <v/>
      </c>
      <c r="Q1336" s="52"/>
      <c r="R1336" s="49"/>
      <c r="S1336" s="50" t="str">
        <f>IF(B1336="","",COUNTA(التجديد!E1336:E1336))</f>
        <v/>
      </c>
      <c r="T1336" s="51" t="str">
        <f>IF(B1336="","",IFERROR(VLOOKUP(SUBSTITUTE(SUBSTITUTE(H1336,"~","~~"),"*","~*"),إعدادات_الأنواع!$A$4:$B$40,2,FALSE()),"?"))</f>
        <v/>
      </c>
    </row>
    <row r="1337" spans="1:20" ht="15" customHeight="1">
      <c r="A1337" s="20" t="str">
        <f>IF(B1337="","",IF(T1337="?","⚠️ نوع غير معرف",T1337&amp;TEXT(COUNTIFS($T$3:T1337,T1337),"000")))</f>
        <v/>
      </c>
      <c r="B1337" s="38"/>
      <c r="C1337" s="38"/>
      <c r="D1337" s="39"/>
      <c r="E1337" s="54"/>
      <c r="F1337" s="41" t="str">
        <f t="shared" ca="1" si="80"/>
        <v/>
      </c>
      <c r="G1337" s="42"/>
      <c r="H1337" s="37"/>
      <c r="I1337" s="43"/>
      <c r="J1337" s="44" t="str">
        <f t="shared" si="81"/>
        <v/>
      </c>
      <c r="K1337" s="45"/>
      <c r="L1337" s="46" t="str">
        <f>IF(OR(K1337="لم يدفع",B1337=""),"",IF(K1337="تأمين فقط",0,IF(K1337="اشتراك 300",300,IF(F1337&lt;14,IFERROR(VLOOKUP(SUBSTITUTE(SUBSTITUTE(H1337,"~","~~"),"*","~*"),إعدادات_الأنواع!$A$4:$D$40,3,FALSE()),0),IFERROR(VLOOKUP(SUBSTITUTE(SUBSTITUTE(H1337,"~","~~"),"*","~*"),إعدادات_الأنواع!$A$4:$D$40,4,FALSE()),0)))))</f>
        <v/>
      </c>
      <c r="M1337" s="47" t="str">
        <f>IF(OR(K1337="لم يدفع",B1337=""),"",IFERROR(VLOOKUP(SUBSTITUTE(SUBSTITUTE(H1337,"~","~~"),"*","~*"),إعدادات_الأنواع!$A$4:$E$40,5,FALSE()),0))</f>
        <v/>
      </c>
      <c r="N1337" s="47" t="str">
        <f>IF(OR(K1337="لم يدفع",K1337="تأمين فقط",K1337="اشتراك 300",B1337=""),"",IFERROR(VLOOKUP(SUBSTITUTE(SUBSTITUTE(H1337,"~","~~"),"*","~*"),إعدادات_الأنواع!$A$4:$F$40,6,FALSE()),0))</f>
        <v/>
      </c>
      <c r="O1337" s="55" t="str">
        <f t="shared" si="82"/>
        <v/>
      </c>
      <c r="P1337" s="48" t="str">
        <f t="shared" ca="1" si="83"/>
        <v/>
      </c>
      <c r="Q1337" s="52"/>
      <c r="R1337" s="49"/>
      <c r="S1337" s="50" t="str">
        <f>IF(B1337="","",COUNTA(التجديد!E1337:E1337))</f>
        <v/>
      </c>
      <c r="T1337" s="51" t="str">
        <f>IF(B1337="","",IFERROR(VLOOKUP(SUBSTITUTE(SUBSTITUTE(H1337,"~","~~"),"*","~*"),إعدادات_الأنواع!$A$4:$B$40,2,FALSE()),"?"))</f>
        <v/>
      </c>
    </row>
    <row r="1338" spans="1:20" ht="15" customHeight="1">
      <c r="A1338" s="20" t="str">
        <f>IF(B1338="","",IF(T1338="?","⚠️ نوع غير معرف",T1338&amp;TEXT(COUNTIFS($T$3:T1338,T1338),"000")))</f>
        <v/>
      </c>
      <c r="B1338" s="38"/>
      <c r="C1338" s="38"/>
      <c r="D1338" s="39"/>
      <c r="E1338" s="54"/>
      <c r="F1338" s="41" t="str">
        <f t="shared" ca="1" si="80"/>
        <v/>
      </c>
      <c r="G1338" s="42"/>
      <c r="H1338" s="37"/>
      <c r="I1338" s="43"/>
      <c r="J1338" s="44" t="str">
        <f t="shared" si="81"/>
        <v/>
      </c>
      <c r="K1338" s="45"/>
      <c r="L1338" s="46" t="str">
        <f>IF(OR(K1338="لم يدفع",B1338=""),"",IF(K1338="تأمين فقط",0,IF(K1338="اشتراك 300",300,IF(F1338&lt;14,IFERROR(VLOOKUP(SUBSTITUTE(SUBSTITUTE(H1338,"~","~~"),"*","~*"),إعدادات_الأنواع!$A$4:$D$40,3,FALSE()),0),IFERROR(VLOOKUP(SUBSTITUTE(SUBSTITUTE(H1338,"~","~~"),"*","~*"),إعدادات_الأنواع!$A$4:$D$40,4,FALSE()),0)))))</f>
        <v/>
      </c>
      <c r="M1338" s="47" t="str">
        <f>IF(OR(K1338="لم يدفع",B1338=""),"",IFERROR(VLOOKUP(SUBSTITUTE(SUBSTITUTE(H1338,"~","~~"),"*","~*"),إعدادات_الأنواع!$A$4:$E$40,5,FALSE()),0))</f>
        <v/>
      </c>
      <c r="N1338" s="47" t="str">
        <f>IF(OR(K1338="لم يدفع",K1338="تأمين فقط",K1338="اشتراك 300",B1338=""),"",IFERROR(VLOOKUP(SUBSTITUTE(SUBSTITUTE(H1338,"~","~~"),"*","~*"),إعدادات_الأنواع!$A$4:$F$40,6,FALSE()),0))</f>
        <v/>
      </c>
      <c r="O1338" s="55" t="str">
        <f t="shared" si="82"/>
        <v/>
      </c>
      <c r="P1338" s="48" t="str">
        <f t="shared" ca="1" si="83"/>
        <v/>
      </c>
      <c r="Q1338" s="52"/>
      <c r="R1338" s="49"/>
      <c r="S1338" s="50" t="str">
        <f>IF(B1338="","",COUNTA(التجديد!E1338:E1338))</f>
        <v/>
      </c>
      <c r="T1338" s="51" t="str">
        <f>IF(B1338="","",IFERROR(VLOOKUP(SUBSTITUTE(SUBSTITUTE(H1338,"~","~~"),"*","~*"),إعدادات_الأنواع!$A$4:$B$40,2,FALSE()),"?"))</f>
        <v/>
      </c>
    </row>
    <row r="1339" spans="1:20" ht="15" customHeight="1">
      <c r="A1339" s="20" t="str">
        <f>IF(B1339="","",IF(T1339="?","⚠️ نوع غير معرف",T1339&amp;TEXT(COUNTIFS($T$3:T1339,T1339),"000")))</f>
        <v/>
      </c>
      <c r="B1339" s="38"/>
      <c r="C1339" s="38"/>
      <c r="D1339" s="39"/>
      <c r="E1339" s="54"/>
      <c r="F1339" s="41" t="str">
        <f t="shared" ca="1" si="80"/>
        <v/>
      </c>
      <c r="G1339" s="42"/>
      <c r="H1339" s="37"/>
      <c r="I1339" s="43"/>
      <c r="J1339" s="44" t="str">
        <f t="shared" si="81"/>
        <v/>
      </c>
      <c r="K1339" s="45"/>
      <c r="L1339" s="46" t="str">
        <f>IF(OR(K1339="لم يدفع",B1339=""),"",IF(K1339="تأمين فقط",0,IF(K1339="اشتراك 300",300,IF(F1339&lt;14,IFERROR(VLOOKUP(SUBSTITUTE(SUBSTITUTE(H1339,"~","~~"),"*","~*"),إعدادات_الأنواع!$A$4:$D$40,3,FALSE()),0),IFERROR(VLOOKUP(SUBSTITUTE(SUBSTITUTE(H1339,"~","~~"),"*","~*"),إعدادات_الأنواع!$A$4:$D$40,4,FALSE()),0)))))</f>
        <v/>
      </c>
      <c r="M1339" s="47" t="str">
        <f>IF(OR(K1339="لم يدفع",B1339=""),"",IFERROR(VLOOKUP(SUBSTITUTE(SUBSTITUTE(H1339,"~","~~"),"*","~*"),إعدادات_الأنواع!$A$4:$E$40,5,FALSE()),0))</f>
        <v/>
      </c>
      <c r="N1339" s="47" t="str">
        <f>IF(OR(K1339="لم يدفع",K1339="تأمين فقط",K1339="اشتراك 300",B1339=""),"",IFERROR(VLOOKUP(SUBSTITUTE(SUBSTITUTE(H1339,"~","~~"),"*","~*"),إعدادات_الأنواع!$A$4:$F$40,6,FALSE()),0))</f>
        <v/>
      </c>
      <c r="O1339" s="55" t="str">
        <f t="shared" si="82"/>
        <v/>
      </c>
      <c r="P1339" s="48" t="str">
        <f t="shared" ca="1" si="83"/>
        <v/>
      </c>
      <c r="Q1339" s="52"/>
      <c r="R1339" s="49"/>
      <c r="S1339" s="50" t="str">
        <f>IF(B1339="","",COUNTA(التجديد!E1339:E1339))</f>
        <v/>
      </c>
      <c r="T1339" s="51" t="str">
        <f>IF(B1339="","",IFERROR(VLOOKUP(SUBSTITUTE(SUBSTITUTE(H1339,"~","~~"),"*","~*"),إعدادات_الأنواع!$A$4:$B$40,2,FALSE()),"?"))</f>
        <v/>
      </c>
    </row>
    <row r="1340" spans="1:20" ht="15" customHeight="1">
      <c r="A1340" s="20" t="str">
        <f>IF(B1340="","",IF(T1340="?","⚠️ نوع غير معرف",T1340&amp;TEXT(COUNTIFS($T$3:T1340,T1340),"000")))</f>
        <v/>
      </c>
      <c r="B1340" s="38"/>
      <c r="C1340" s="38"/>
      <c r="D1340" s="39"/>
      <c r="E1340" s="54"/>
      <c r="F1340" s="41" t="str">
        <f t="shared" ca="1" si="80"/>
        <v/>
      </c>
      <c r="G1340" s="42"/>
      <c r="H1340" s="37"/>
      <c r="I1340" s="43"/>
      <c r="J1340" s="44" t="str">
        <f t="shared" si="81"/>
        <v/>
      </c>
      <c r="K1340" s="45"/>
      <c r="L1340" s="46" t="str">
        <f>IF(OR(K1340="لم يدفع",B1340=""),"",IF(K1340="تأمين فقط",0,IF(K1340="اشتراك 300",300,IF(F1340&lt;14,IFERROR(VLOOKUP(SUBSTITUTE(SUBSTITUTE(H1340,"~","~~"),"*","~*"),إعدادات_الأنواع!$A$4:$D$40,3,FALSE()),0),IFERROR(VLOOKUP(SUBSTITUTE(SUBSTITUTE(H1340,"~","~~"),"*","~*"),إعدادات_الأنواع!$A$4:$D$40,4,FALSE()),0)))))</f>
        <v/>
      </c>
      <c r="M1340" s="47" t="str">
        <f>IF(OR(K1340="لم يدفع",B1340=""),"",IFERROR(VLOOKUP(SUBSTITUTE(SUBSTITUTE(H1340,"~","~~"),"*","~*"),إعدادات_الأنواع!$A$4:$E$40,5,FALSE()),0))</f>
        <v/>
      </c>
      <c r="N1340" s="47" t="str">
        <f>IF(OR(K1340="لم يدفع",K1340="تأمين فقط",K1340="اشتراك 300",B1340=""),"",IFERROR(VLOOKUP(SUBSTITUTE(SUBSTITUTE(H1340,"~","~~"),"*","~*"),إعدادات_الأنواع!$A$4:$F$40,6,FALSE()),0))</f>
        <v/>
      </c>
      <c r="O1340" s="55" t="str">
        <f t="shared" si="82"/>
        <v/>
      </c>
      <c r="P1340" s="48" t="str">
        <f t="shared" ca="1" si="83"/>
        <v/>
      </c>
      <c r="Q1340" s="52"/>
      <c r="R1340" s="49"/>
      <c r="S1340" s="50" t="str">
        <f>IF(B1340="","",COUNTA(التجديد!E1340:E1340))</f>
        <v/>
      </c>
      <c r="T1340" s="51" t="str">
        <f>IF(B1340="","",IFERROR(VLOOKUP(SUBSTITUTE(SUBSTITUTE(H1340,"~","~~"),"*","~*"),إعدادات_الأنواع!$A$4:$B$40,2,FALSE()),"?"))</f>
        <v/>
      </c>
    </row>
    <row r="1341" spans="1:20" ht="15" customHeight="1">
      <c r="A1341" s="20" t="str">
        <f>IF(B1341="","",IF(T1341="?","⚠️ نوع غير معرف",T1341&amp;TEXT(COUNTIFS($T$3:T1341,T1341),"000")))</f>
        <v/>
      </c>
      <c r="B1341" s="38"/>
      <c r="C1341" s="38"/>
      <c r="D1341" s="39"/>
      <c r="E1341" s="54"/>
      <c r="F1341" s="41" t="str">
        <f t="shared" ca="1" si="80"/>
        <v/>
      </c>
      <c r="G1341" s="42"/>
      <c r="H1341" s="37"/>
      <c r="I1341" s="43"/>
      <c r="J1341" s="44" t="str">
        <f t="shared" si="81"/>
        <v/>
      </c>
      <c r="K1341" s="45"/>
      <c r="L1341" s="46" t="str">
        <f>IF(OR(K1341="لم يدفع",B1341=""),"",IF(K1341="تأمين فقط",0,IF(K1341="اشتراك 300",300,IF(F1341&lt;14,IFERROR(VLOOKUP(SUBSTITUTE(SUBSTITUTE(H1341,"~","~~"),"*","~*"),إعدادات_الأنواع!$A$4:$D$40,3,FALSE()),0),IFERROR(VLOOKUP(SUBSTITUTE(SUBSTITUTE(H1341,"~","~~"),"*","~*"),إعدادات_الأنواع!$A$4:$D$40,4,FALSE()),0)))))</f>
        <v/>
      </c>
      <c r="M1341" s="47" t="str">
        <f>IF(OR(K1341="لم يدفع",B1341=""),"",IFERROR(VLOOKUP(SUBSTITUTE(SUBSTITUTE(H1341,"~","~~"),"*","~*"),إعدادات_الأنواع!$A$4:$E$40,5,FALSE()),0))</f>
        <v/>
      </c>
      <c r="N1341" s="47" t="str">
        <f>IF(OR(K1341="لم يدفع",K1341="تأمين فقط",K1341="اشتراك 300",B1341=""),"",IFERROR(VLOOKUP(SUBSTITUTE(SUBSTITUTE(H1341,"~","~~"),"*","~*"),إعدادات_الأنواع!$A$4:$F$40,6,FALSE()),0))</f>
        <v/>
      </c>
      <c r="O1341" s="55" t="str">
        <f t="shared" si="82"/>
        <v/>
      </c>
      <c r="P1341" s="48" t="str">
        <f t="shared" ca="1" si="83"/>
        <v/>
      </c>
      <c r="Q1341" s="52"/>
      <c r="R1341" s="49"/>
      <c r="S1341" s="50" t="str">
        <f>IF(B1341="","",COUNTA(التجديد!E1341:E1341))</f>
        <v/>
      </c>
      <c r="T1341" s="51" t="str">
        <f>IF(B1341="","",IFERROR(VLOOKUP(SUBSTITUTE(SUBSTITUTE(H1341,"~","~~"),"*","~*"),إعدادات_الأنواع!$A$4:$B$40,2,FALSE()),"?"))</f>
        <v/>
      </c>
    </row>
    <row r="1342" spans="1:20" ht="15" customHeight="1">
      <c r="A1342" s="20" t="str">
        <f>IF(B1342="","",IF(T1342="?","⚠️ نوع غير معرف",T1342&amp;TEXT(COUNTIFS($T$3:T1342,T1342),"000")))</f>
        <v/>
      </c>
      <c r="B1342" s="38"/>
      <c r="C1342" s="38"/>
      <c r="D1342" s="39"/>
      <c r="E1342" s="54"/>
      <c r="F1342" s="41" t="str">
        <f t="shared" ca="1" si="80"/>
        <v/>
      </c>
      <c r="G1342" s="42"/>
      <c r="H1342" s="37"/>
      <c r="I1342" s="43"/>
      <c r="J1342" s="44" t="str">
        <f t="shared" si="81"/>
        <v/>
      </c>
      <c r="K1342" s="45"/>
      <c r="L1342" s="46" t="str">
        <f>IF(OR(K1342="لم يدفع",B1342=""),"",IF(K1342="تأمين فقط",0,IF(K1342="اشتراك 300",300,IF(F1342&lt;14,IFERROR(VLOOKUP(SUBSTITUTE(SUBSTITUTE(H1342,"~","~~"),"*","~*"),إعدادات_الأنواع!$A$4:$D$40,3,FALSE()),0),IFERROR(VLOOKUP(SUBSTITUTE(SUBSTITUTE(H1342,"~","~~"),"*","~*"),إعدادات_الأنواع!$A$4:$D$40,4,FALSE()),0)))))</f>
        <v/>
      </c>
      <c r="M1342" s="47" t="str">
        <f>IF(OR(K1342="لم يدفع",B1342=""),"",IFERROR(VLOOKUP(SUBSTITUTE(SUBSTITUTE(H1342,"~","~~"),"*","~*"),إعدادات_الأنواع!$A$4:$E$40,5,FALSE()),0))</f>
        <v/>
      </c>
      <c r="N1342" s="47" t="str">
        <f>IF(OR(K1342="لم يدفع",K1342="تأمين فقط",K1342="اشتراك 300",B1342=""),"",IFERROR(VLOOKUP(SUBSTITUTE(SUBSTITUTE(H1342,"~","~~"),"*","~*"),إعدادات_الأنواع!$A$4:$F$40,6,FALSE()),0))</f>
        <v/>
      </c>
      <c r="O1342" s="55" t="str">
        <f t="shared" si="82"/>
        <v/>
      </c>
      <c r="P1342" s="48" t="str">
        <f t="shared" ca="1" si="83"/>
        <v/>
      </c>
      <c r="Q1342" s="52"/>
      <c r="R1342" s="49"/>
      <c r="S1342" s="50" t="str">
        <f>IF(B1342="","",COUNTA(التجديد!E1342:E1342))</f>
        <v/>
      </c>
      <c r="T1342" s="51" t="str">
        <f>IF(B1342="","",IFERROR(VLOOKUP(SUBSTITUTE(SUBSTITUTE(H1342,"~","~~"),"*","~*"),إعدادات_الأنواع!$A$4:$B$40,2,FALSE()),"?"))</f>
        <v/>
      </c>
    </row>
    <row r="1343" spans="1:20" ht="15" customHeight="1">
      <c r="A1343" s="20" t="str">
        <f>IF(B1343="","",IF(T1343="?","⚠️ نوع غير معرف",T1343&amp;TEXT(COUNTIFS($T$3:T1343,T1343),"000")))</f>
        <v/>
      </c>
      <c r="B1343" s="38"/>
      <c r="C1343" s="38"/>
      <c r="D1343" s="39"/>
      <c r="E1343" s="54"/>
      <c r="F1343" s="41" t="str">
        <f t="shared" ca="1" si="80"/>
        <v/>
      </c>
      <c r="G1343" s="42"/>
      <c r="H1343" s="37"/>
      <c r="I1343" s="43"/>
      <c r="J1343" s="44" t="str">
        <f t="shared" si="81"/>
        <v/>
      </c>
      <c r="K1343" s="45"/>
      <c r="L1343" s="46" t="str">
        <f>IF(OR(K1343="لم يدفع",B1343=""),"",IF(K1343="تأمين فقط",0,IF(K1343="اشتراك 300",300,IF(F1343&lt;14,IFERROR(VLOOKUP(SUBSTITUTE(SUBSTITUTE(H1343,"~","~~"),"*","~*"),إعدادات_الأنواع!$A$4:$D$40,3,FALSE()),0),IFERROR(VLOOKUP(SUBSTITUTE(SUBSTITUTE(H1343,"~","~~"),"*","~*"),إعدادات_الأنواع!$A$4:$D$40,4,FALSE()),0)))))</f>
        <v/>
      </c>
      <c r="M1343" s="47" t="str">
        <f>IF(OR(K1343="لم يدفع",B1343=""),"",IFERROR(VLOOKUP(SUBSTITUTE(SUBSTITUTE(H1343,"~","~~"),"*","~*"),إعدادات_الأنواع!$A$4:$E$40,5,FALSE()),0))</f>
        <v/>
      </c>
      <c r="N1343" s="47" t="str">
        <f>IF(OR(K1343="لم يدفع",K1343="تأمين فقط",K1343="اشتراك 300",B1343=""),"",IFERROR(VLOOKUP(SUBSTITUTE(SUBSTITUTE(H1343,"~","~~"),"*","~*"),إعدادات_الأنواع!$A$4:$F$40,6,FALSE()),0))</f>
        <v/>
      </c>
      <c r="O1343" s="55" t="str">
        <f t="shared" si="82"/>
        <v/>
      </c>
      <c r="P1343" s="48" t="str">
        <f t="shared" ca="1" si="83"/>
        <v/>
      </c>
      <c r="Q1343" s="52"/>
      <c r="R1343" s="49"/>
      <c r="S1343" s="50" t="str">
        <f>IF(B1343="","",COUNTA(التجديد!E1343:E1343))</f>
        <v/>
      </c>
      <c r="T1343" s="51" t="str">
        <f>IF(B1343="","",IFERROR(VLOOKUP(SUBSTITUTE(SUBSTITUTE(H1343,"~","~~"),"*","~*"),إعدادات_الأنواع!$A$4:$B$40,2,FALSE()),"?"))</f>
        <v/>
      </c>
    </row>
    <row r="1344" spans="1:20" ht="15" customHeight="1">
      <c r="A1344" s="20" t="str">
        <f>IF(B1344="","",IF(T1344="?","⚠️ نوع غير معرف",T1344&amp;TEXT(COUNTIFS($T$3:T1344,T1344),"000")))</f>
        <v/>
      </c>
      <c r="B1344" s="38"/>
      <c r="C1344" s="38"/>
      <c r="D1344" s="39"/>
      <c r="E1344" s="54"/>
      <c r="F1344" s="41" t="str">
        <f t="shared" ca="1" si="80"/>
        <v/>
      </c>
      <c r="G1344" s="42"/>
      <c r="H1344" s="37"/>
      <c r="I1344" s="43"/>
      <c r="J1344" s="44" t="str">
        <f t="shared" si="81"/>
        <v/>
      </c>
      <c r="K1344" s="45"/>
      <c r="L1344" s="46" t="str">
        <f>IF(OR(K1344="لم يدفع",B1344=""),"",IF(K1344="تأمين فقط",0,IF(K1344="اشتراك 300",300,IF(F1344&lt;14,IFERROR(VLOOKUP(SUBSTITUTE(SUBSTITUTE(H1344,"~","~~"),"*","~*"),إعدادات_الأنواع!$A$4:$D$40,3,FALSE()),0),IFERROR(VLOOKUP(SUBSTITUTE(SUBSTITUTE(H1344,"~","~~"),"*","~*"),إعدادات_الأنواع!$A$4:$D$40,4,FALSE()),0)))))</f>
        <v/>
      </c>
      <c r="M1344" s="47" t="str">
        <f>IF(OR(K1344="لم يدفع",B1344=""),"",IFERROR(VLOOKUP(SUBSTITUTE(SUBSTITUTE(H1344,"~","~~"),"*","~*"),إعدادات_الأنواع!$A$4:$E$40,5,FALSE()),0))</f>
        <v/>
      </c>
      <c r="N1344" s="47" t="str">
        <f>IF(OR(K1344="لم يدفع",K1344="تأمين فقط",K1344="اشتراك 300",B1344=""),"",IFERROR(VLOOKUP(SUBSTITUTE(SUBSTITUTE(H1344,"~","~~"),"*","~*"),إعدادات_الأنواع!$A$4:$F$40,6,FALSE()),0))</f>
        <v/>
      </c>
      <c r="O1344" s="55" t="str">
        <f t="shared" si="82"/>
        <v/>
      </c>
      <c r="P1344" s="48" t="str">
        <f t="shared" ca="1" si="83"/>
        <v/>
      </c>
      <c r="Q1344" s="52"/>
      <c r="R1344" s="49"/>
      <c r="S1344" s="50" t="str">
        <f>IF(B1344="","",COUNTA(التجديد!E1344:E1344))</f>
        <v/>
      </c>
      <c r="T1344" s="51" t="str">
        <f>IF(B1344="","",IFERROR(VLOOKUP(SUBSTITUTE(SUBSTITUTE(H1344,"~","~~"),"*","~*"),إعدادات_الأنواع!$A$4:$B$40,2,FALSE()),"?"))</f>
        <v/>
      </c>
    </row>
    <row r="1345" spans="1:20" ht="15" customHeight="1">
      <c r="A1345" s="20" t="str">
        <f>IF(B1345="","",IF(T1345="?","⚠️ نوع غير معرف",T1345&amp;TEXT(COUNTIFS($T$3:T1345,T1345),"000")))</f>
        <v/>
      </c>
      <c r="B1345" s="38"/>
      <c r="C1345" s="38"/>
      <c r="D1345" s="39"/>
      <c r="E1345" s="54"/>
      <c r="F1345" s="41" t="str">
        <f t="shared" ca="1" si="80"/>
        <v/>
      </c>
      <c r="G1345" s="42"/>
      <c r="H1345" s="37"/>
      <c r="I1345" s="43"/>
      <c r="J1345" s="44" t="str">
        <f t="shared" si="81"/>
        <v/>
      </c>
      <c r="K1345" s="45"/>
      <c r="L1345" s="46" t="str">
        <f>IF(OR(K1345="لم يدفع",B1345=""),"",IF(K1345="تأمين فقط",0,IF(K1345="اشتراك 300",300,IF(F1345&lt;14,IFERROR(VLOOKUP(SUBSTITUTE(SUBSTITUTE(H1345,"~","~~"),"*","~*"),إعدادات_الأنواع!$A$4:$D$40,3,FALSE()),0),IFERROR(VLOOKUP(SUBSTITUTE(SUBSTITUTE(H1345,"~","~~"),"*","~*"),إعدادات_الأنواع!$A$4:$D$40,4,FALSE()),0)))))</f>
        <v/>
      </c>
      <c r="M1345" s="47" t="str">
        <f>IF(OR(K1345="لم يدفع",B1345=""),"",IFERROR(VLOOKUP(SUBSTITUTE(SUBSTITUTE(H1345,"~","~~"),"*","~*"),إعدادات_الأنواع!$A$4:$E$40,5,FALSE()),0))</f>
        <v/>
      </c>
      <c r="N1345" s="47" t="str">
        <f>IF(OR(K1345="لم يدفع",K1345="تأمين فقط",K1345="اشتراك 300",B1345=""),"",IFERROR(VLOOKUP(SUBSTITUTE(SUBSTITUTE(H1345,"~","~~"),"*","~*"),إعدادات_الأنواع!$A$4:$F$40,6,FALSE()),0))</f>
        <v/>
      </c>
      <c r="O1345" s="55" t="str">
        <f t="shared" si="82"/>
        <v/>
      </c>
      <c r="P1345" s="48" t="str">
        <f t="shared" ca="1" si="83"/>
        <v/>
      </c>
      <c r="Q1345" s="52"/>
      <c r="R1345" s="49"/>
      <c r="S1345" s="50" t="str">
        <f>IF(B1345="","",COUNTA(التجديد!E1345:E1345))</f>
        <v/>
      </c>
      <c r="T1345" s="51" t="str">
        <f>IF(B1345="","",IFERROR(VLOOKUP(SUBSTITUTE(SUBSTITUTE(H1345,"~","~~"),"*","~*"),إعدادات_الأنواع!$A$4:$B$40,2,FALSE()),"?"))</f>
        <v/>
      </c>
    </row>
    <row r="1346" spans="1:20" ht="15" customHeight="1">
      <c r="A1346" s="20" t="str">
        <f>IF(B1346="","",IF(T1346="?","⚠️ نوع غير معرف",T1346&amp;TEXT(COUNTIFS($T$3:T1346,T1346),"000")))</f>
        <v/>
      </c>
      <c r="B1346" s="38"/>
      <c r="C1346" s="38"/>
      <c r="D1346" s="39"/>
      <c r="E1346" s="54"/>
      <c r="F1346" s="41" t="str">
        <f t="shared" ca="1" si="80"/>
        <v/>
      </c>
      <c r="G1346" s="42"/>
      <c r="H1346" s="37"/>
      <c r="I1346" s="43"/>
      <c r="J1346" s="44" t="str">
        <f t="shared" si="81"/>
        <v/>
      </c>
      <c r="K1346" s="45"/>
      <c r="L1346" s="46" t="str">
        <f>IF(OR(K1346="لم يدفع",B1346=""),"",IF(K1346="تأمين فقط",0,IF(K1346="اشتراك 300",300,IF(F1346&lt;14,IFERROR(VLOOKUP(SUBSTITUTE(SUBSTITUTE(H1346,"~","~~"),"*","~*"),إعدادات_الأنواع!$A$4:$D$40,3,FALSE()),0),IFERROR(VLOOKUP(SUBSTITUTE(SUBSTITUTE(H1346,"~","~~"),"*","~*"),إعدادات_الأنواع!$A$4:$D$40,4,FALSE()),0)))))</f>
        <v/>
      </c>
      <c r="M1346" s="47" t="str">
        <f>IF(OR(K1346="لم يدفع",B1346=""),"",IFERROR(VLOOKUP(SUBSTITUTE(SUBSTITUTE(H1346,"~","~~"),"*","~*"),إعدادات_الأنواع!$A$4:$E$40,5,FALSE()),0))</f>
        <v/>
      </c>
      <c r="N1346" s="47" t="str">
        <f>IF(OR(K1346="لم يدفع",K1346="تأمين فقط",K1346="اشتراك 300",B1346=""),"",IFERROR(VLOOKUP(SUBSTITUTE(SUBSTITUTE(H1346,"~","~~"),"*","~*"),إعدادات_الأنواع!$A$4:$F$40,6,FALSE()),0))</f>
        <v/>
      </c>
      <c r="O1346" s="55" t="str">
        <f t="shared" si="82"/>
        <v/>
      </c>
      <c r="P1346" s="48" t="str">
        <f t="shared" ca="1" si="83"/>
        <v/>
      </c>
      <c r="Q1346" s="52"/>
      <c r="R1346" s="49"/>
      <c r="S1346" s="50" t="str">
        <f>IF(B1346="","",COUNTA(التجديد!E1346:E1346))</f>
        <v/>
      </c>
      <c r="T1346" s="51" t="str">
        <f>IF(B1346="","",IFERROR(VLOOKUP(SUBSTITUTE(SUBSTITUTE(H1346,"~","~~"),"*","~*"),إعدادات_الأنواع!$A$4:$B$40,2,FALSE()),"?"))</f>
        <v/>
      </c>
    </row>
    <row r="1347" spans="1:20" ht="15" customHeight="1">
      <c r="A1347" s="20" t="str">
        <f>IF(B1347="","",IF(T1347="?","⚠️ نوع غير معرف",T1347&amp;TEXT(COUNTIFS($T$3:T1347,T1347),"000")))</f>
        <v/>
      </c>
      <c r="B1347" s="38"/>
      <c r="C1347" s="38"/>
      <c r="D1347" s="39"/>
      <c r="E1347" s="54"/>
      <c r="F1347" s="41" t="str">
        <f t="shared" ref="F1347:F1410" ca="1" si="84">IF(D1347="","",DATEDIF(D1347,TODAY(),"Y"))</f>
        <v/>
      </c>
      <c r="G1347" s="42"/>
      <c r="H1347" s="37"/>
      <c r="I1347" s="43"/>
      <c r="J1347" s="44" t="str">
        <f t="shared" ref="J1347:J1410" si="85">IF(I1347="","",I1347+30)</f>
        <v/>
      </c>
      <c r="K1347" s="45"/>
      <c r="L1347" s="46" t="str">
        <f>IF(OR(K1347="لم يدفع",B1347=""),"",IF(K1347="تأمين فقط",0,IF(K1347="اشتراك 300",300,IF(F1347&lt;14,IFERROR(VLOOKUP(SUBSTITUTE(SUBSTITUTE(H1347,"~","~~"),"*","~*"),إعدادات_الأنواع!$A$4:$D$40,3,FALSE()),0),IFERROR(VLOOKUP(SUBSTITUTE(SUBSTITUTE(H1347,"~","~~"),"*","~*"),إعدادات_الأنواع!$A$4:$D$40,4,FALSE()),0)))))</f>
        <v/>
      </c>
      <c r="M1347" s="47" t="str">
        <f>IF(OR(K1347="لم يدفع",B1347=""),"",IFERROR(VLOOKUP(SUBSTITUTE(SUBSTITUTE(H1347,"~","~~"),"*","~*"),إعدادات_الأنواع!$A$4:$E$40,5,FALSE()),0))</f>
        <v/>
      </c>
      <c r="N1347" s="47" t="str">
        <f>IF(OR(K1347="لم يدفع",K1347="تأمين فقط",K1347="اشتراك 300",B1347=""),"",IFERROR(VLOOKUP(SUBSTITUTE(SUBSTITUTE(H1347,"~","~~"),"*","~*"),إعدادات_الأنواع!$A$4:$F$40,6,FALSE()),0))</f>
        <v/>
      </c>
      <c r="O1347" s="55" t="str">
        <f t="shared" ref="O1347:O1410" si="86">IF(K1347="لم يدفع","",IF(L1347="","",IF(N1347="",L1347+M1347,L1347+M1347)))</f>
        <v/>
      </c>
      <c r="P1347" s="48" t="str">
        <f t="shared" ref="P1347:P1410" ca="1" si="87">IF(B1347="","",IF(K1347="لم يدفع","🔒 مجمدة",IF(J1347="","",IF(J1347&lt;TODAY(),"⛔ منتهي - يتطلب تجديد",IF(J1347-5&lt;=TODAY(),"⚠️ قريب الانتهاء","✅ ساري")))))</f>
        <v/>
      </c>
      <c r="Q1347" s="52"/>
      <c r="R1347" s="49"/>
      <c r="S1347" s="50" t="str">
        <f>IF(B1347="","",COUNTA(التجديد!E1347:E1347))</f>
        <v/>
      </c>
      <c r="T1347" s="51" t="str">
        <f>IF(B1347="","",IFERROR(VLOOKUP(SUBSTITUTE(SUBSTITUTE(H1347,"~","~~"),"*","~*"),إعدادات_الأنواع!$A$4:$B$40,2,FALSE()),"?"))</f>
        <v/>
      </c>
    </row>
    <row r="1348" spans="1:20" ht="15" customHeight="1">
      <c r="A1348" s="20" t="str">
        <f>IF(B1348="","",IF(T1348="?","⚠️ نوع غير معرف",T1348&amp;TEXT(COUNTIFS($T$3:T1348,T1348),"000")))</f>
        <v/>
      </c>
      <c r="B1348" s="38"/>
      <c r="C1348" s="38"/>
      <c r="D1348" s="39"/>
      <c r="E1348" s="54"/>
      <c r="F1348" s="41" t="str">
        <f t="shared" ca="1" si="84"/>
        <v/>
      </c>
      <c r="G1348" s="42"/>
      <c r="H1348" s="37"/>
      <c r="I1348" s="43"/>
      <c r="J1348" s="44" t="str">
        <f t="shared" si="85"/>
        <v/>
      </c>
      <c r="K1348" s="45"/>
      <c r="L1348" s="46" t="str">
        <f>IF(OR(K1348="لم يدفع",B1348=""),"",IF(K1348="تأمين فقط",0,IF(K1348="اشتراك 300",300,IF(F1348&lt;14,IFERROR(VLOOKUP(SUBSTITUTE(SUBSTITUTE(H1348,"~","~~"),"*","~*"),إعدادات_الأنواع!$A$4:$D$40,3,FALSE()),0),IFERROR(VLOOKUP(SUBSTITUTE(SUBSTITUTE(H1348,"~","~~"),"*","~*"),إعدادات_الأنواع!$A$4:$D$40,4,FALSE()),0)))))</f>
        <v/>
      </c>
      <c r="M1348" s="47" t="str">
        <f>IF(OR(K1348="لم يدفع",B1348=""),"",IFERROR(VLOOKUP(SUBSTITUTE(SUBSTITUTE(H1348,"~","~~"),"*","~*"),إعدادات_الأنواع!$A$4:$E$40,5,FALSE()),0))</f>
        <v/>
      </c>
      <c r="N1348" s="47" t="str">
        <f>IF(OR(K1348="لم يدفع",K1348="تأمين فقط",K1348="اشتراك 300",B1348=""),"",IFERROR(VLOOKUP(SUBSTITUTE(SUBSTITUTE(H1348,"~","~~"),"*","~*"),إعدادات_الأنواع!$A$4:$F$40,6,FALSE()),0))</f>
        <v/>
      </c>
      <c r="O1348" s="55" t="str">
        <f t="shared" si="86"/>
        <v/>
      </c>
      <c r="P1348" s="48" t="str">
        <f t="shared" ca="1" si="87"/>
        <v/>
      </c>
      <c r="Q1348" s="52"/>
      <c r="R1348" s="49"/>
      <c r="S1348" s="50" t="str">
        <f>IF(B1348="","",COUNTA(التجديد!E1348:E1348))</f>
        <v/>
      </c>
      <c r="T1348" s="51" t="str">
        <f>IF(B1348="","",IFERROR(VLOOKUP(SUBSTITUTE(SUBSTITUTE(H1348,"~","~~"),"*","~*"),إعدادات_الأنواع!$A$4:$B$40,2,FALSE()),"?"))</f>
        <v/>
      </c>
    </row>
    <row r="1349" spans="1:20" ht="15" customHeight="1">
      <c r="A1349" s="20" t="str">
        <f>IF(B1349="","",IF(T1349="?","⚠️ نوع غير معرف",T1349&amp;TEXT(COUNTIFS($T$3:T1349,T1349),"000")))</f>
        <v/>
      </c>
      <c r="B1349" s="38"/>
      <c r="C1349" s="38"/>
      <c r="D1349" s="39"/>
      <c r="E1349" s="54"/>
      <c r="F1349" s="41" t="str">
        <f t="shared" ca="1" si="84"/>
        <v/>
      </c>
      <c r="G1349" s="42"/>
      <c r="H1349" s="37"/>
      <c r="I1349" s="43"/>
      <c r="J1349" s="44" t="str">
        <f t="shared" si="85"/>
        <v/>
      </c>
      <c r="K1349" s="45"/>
      <c r="L1349" s="46" t="str">
        <f>IF(OR(K1349="لم يدفع",B1349=""),"",IF(K1349="تأمين فقط",0,IF(K1349="اشتراك 300",300,IF(F1349&lt;14,IFERROR(VLOOKUP(SUBSTITUTE(SUBSTITUTE(H1349,"~","~~"),"*","~*"),إعدادات_الأنواع!$A$4:$D$40,3,FALSE()),0),IFERROR(VLOOKUP(SUBSTITUTE(SUBSTITUTE(H1349,"~","~~"),"*","~*"),إعدادات_الأنواع!$A$4:$D$40,4,FALSE()),0)))))</f>
        <v/>
      </c>
      <c r="M1349" s="47" t="str">
        <f>IF(OR(K1349="لم يدفع",B1349=""),"",IFERROR(VLOOKUP(SUBSTITUTE(SUBSTITUTE(H1349,"~","~~"),"*","~*"),إعدادات_الأنواع!$A$4:$E$40,5,FALSE()),0))</f>
        <v/>
      </c>
      <c r="N1349" s="47" t="str">
        <f>IF(OR(K1349="لم يدفع",K1349="تأمين فقط",K1349="اشتراك 300",B1349=""),"",IFERROR(VLOOKUP(SUBSTITUTE(SUBSTITUTE(H1349,"~","~~"),"*","~*"),إعدادات_الأنواع!$A$4:$F$40,6,FALSE()),0))</f>
        <v/>
      </c>
      <c r="O1349" s="55" t="str">
        <f t="shared" si="86"/>
        <v/>
      </c>
      <c r="P1349" s="48" t="str">
        <f t="shared" ca="1" si="87"/>
        <v/>
      </c>
      <c r="Q1349" s="52"/>
      <c r="R1349" s="49"/>
      <c r="S1349" s="50" t="str">
        <f>IF(B1349="","",COUNTA(التجديد!E1349:E1349))</f>
        <v/>
      </c>
      <c r="T1349" s="51" t="str">
        <f>IF(B1349="","",IFERROR(VLOOKUP(SUBSTITUTE(SUBSTITUTE(H1349,"~","~~"),"*","~*"),إعدادات_الأنواع!$A$4:$B$40,2,FALSE()),"?"))</f>
        <v/>
      </c>
    </row>
    <row r="1350" spans="1:20" ht="15" customHeight="1">
      <c r="A1350" s="20" t="str">
        <f>IF(B1350="","",IF(T1350="?","⚠️ نوع غير معرف",T1350&amp;TEXT(COUNTIFS($T$3:T1350,T1350),"000")))</f>
        <v/>
      </c>
      <c r="B1350" s="38"/>
      <c r="C1350" s="38"/>
      <c r="D1350" s="39"/>
      <c r="E1350" s="54"/>
      <c r="F1350" s="41" t="str">
        <f t="shared" ca="1" si="84"/>
        <v/>
      </c>
      <c r="G1350" s="42"/>
      <c r="H1350" s="37"/>
      <c r="I1350" s="43"/>
      <c r="J1350" s="44" t="str">
        <f t="shared" si="85"/>
        <v/>
      </c>
      <c r="K1350" s="45"/>
      <c r="L1350" s="46" t="str">
        <f>IF(OR(K1350="لم يدفع",B1350=""),"",IF(K1350="تأمين فقط",0,IF(K1350="اشتراك 300",300,IF(F1350&lt;14,IFERROR(VLOOKUP(SUBSTITUTE(SUBSTITUTE(H1350,"~","~~"),"*","~*"),إعدادات_الأنواع!$A$4:$D$40,3,FALSE()),0),IFERROR(VLOOKUP(SUBSTITUTE(SUBSTITUTE(H1350,"~","~~"),"*","~*"),إعدادات_الأنواع!$A$4:$D$40,4,FALSE()),0)))))</f>
        <v/>
      </c>
      <c r="M1350" s="47" t="str">
        <f>IF(OR(K1350="لم يدفع",B1350=""),"",IFERROR(VLOOKUP(SUBSTITUTE(SUBSTITUTE(H1350,"~","~~"),"*","~*"),إعدادات_الأنواع!$A$4:$E$40,5,FALSE()),0))</f>
        <v/>
      </c>
      <c r="N1350" s="47" t="str">
        <f>IF(OR(K1350="لم يدفع",K1350="تأمين فقط",K1350="اشتراك 300",B1350=""),"",IFERROR(VLOOKUP(SUBSTITUTE(SUBSTITUTE(H1350,"~","~~"),"*","~*"),إعدادات_الأنواع!$A$4:$F$40,6,FALSE()),0))</f>
        <v/>
      </c>
      <c r="O1350" s="55" t="str">
        <f t="shared" si="86"/>
        <v/>
      </c>
      <c r="P1350" s="48" t="str">
        <f t="shared" ca="1" si="87"/>
        <v/>
      </c>
      <c r="Q1350" s="52"/>
      <c r="R1350" s="49"/>
      <c r="S1350" s="50" t="str">
        <f>IF(B1350="","",COUNTA(التجديد!E1350:E1350))</f>
        <v/>
      </c>
      <c r="T1350" s="51" t="str">
        <f>IF(B1350="","",IFERROR(VLOOKUP(SUBSTITUTE(SUBSTITUTE(H1350,"~","~~"),"*","~*"),إعدادات_الأنواع!$A$4:$B$40,2,FALSE()),"?"))</f>
        <v/>
      </c>
    </row>
    <row r="1351" spans="1:20" ht="15" customHeight="1">
      <c r="A1351" s="20" t="str">
        <f>IF(B1351="","",IF(T1351="?","⚠️ نوع غير معرف",T1351&amp;TEXT(COUNTIFS($T$3:T1351,T1351),"000")))</f>
        <v/>
      </c>
      <c r="B1351" s="38"/>
      <c r="C1351" s="38"/>
      <c r="D1351" s="39"/>
      <c r="E1351" s="54"/>
      <c r="F1351" s="41" t="str">
        <f t="shared" ca="1" si="84"/>
        <v/>
      </c>
      <c r="G1351" s="42"/>
      <c r="H1351" s="37"/>
      <c r="I1351" s="43"/>
      <c r="J1351" s="44" t="str">
        <f t="shared" si="85"/>
        <v/>
      </c>
      <c r="K1351" s="45"/>
      <c r="L1351" s="46" t="str">
        <f>IF(OR(K1351="لم يدفع",B1351=""),"",IF(K1351="تأمين فقط",0,IF(K1351="اشتراك 300",300,IF(F1351&lt;14,IFERROR(VLOOKUP(SUBSTITUTE(SUBSTITUTE(H1351,"~","~~"),"*","~*"),إعدادات_الأنواع!$A$4:$D$40,3,FALSE()),0),IFERROR(VLOOKUP(SUBSTITUTE(SUBSTITUTE(H1351,"~","~~"),"*","~*"),إعدادات_الأنواع!$A$4:$D$40,4,FALSE()),0)))))</f>
        <v/>
      </c>
      <c r="M1351" s="47" t="str">
        <f>IF(OR(K1351="لم يدفع",B1351=""),"",IFERROR(VLOOKUP(SUBSTITUTE(SUBSTITUTE(H1351,"~","~~"),"*","~*"),إعدادات_الأنواع!$A$4:$E$40,5,FALSE()),0))</f>
        <v/>
      </c>
      <c r="N1351" s="47" t="str">
        <f>IF(OR(K1351="لم يدفع",K1351="تأمين فقط",K1351="اشتراك 300",B1351=""),"",IFERROR(VLOOKUP(SUBSTITUTE(SUBSTITUTE(H1351,"~","~~"),"*","~*"),إعدادات_الأنواع!$A$4:$F$40,6,FALSE()),0))</f>
        <v/>
      </c>
      <c r="O1351" s="55" t="str">
        <f t="shared" si="86"/>
        <v/>
      </c>
      <c r="P1351" s="48" t="str">
        <f t="shared" ca="1" si="87"/>
        <v/>
      </c>
      <c r="Q1351" s="52"/>
      <c r="R1351" s="49"/>
      <c r="S1351" s="50" t="str">
        <f>IF(B1351="","",COUNTA(التجديد!E1351:E1351))</f>
        <v/>
      </c>
      <c r="T1351" s="51" t="str">
        <f>IF(B1351="","",IFERROR(VLOOKUP(SUBSTITUTE(SUBSTITUTE(H1351,"~","~~"),"*","~*"),إعدادات_الأنواع!$A$4:$B$40,2,FALSE()),"?"))</f>
        <v/>
      </c>
    </row>
    <row r="1352" spans="1:20" ht="15" customHeight="1">
      <c r="A1352" s="20" t="str">
        <f>IF(B1352="","",IF(T1352="?","⚠️ نوع غير معرف",T1352&amp;TEXT(COUNTIFS($T$3:T1352,T1352),"000")))</f>
        <v/>
      </c>
      <c r="B1352" s="38"/>
      <c r="C1352" s="38"/>
      <c r="D1352" s="39"/>
      <c r="E1352" s="54"/>
      <c r="F1352" s="41" t="str">
        <f t="shared" ca="1" si="84"/>
        <v/>
      </c>
      <c r="G1352" s="42"/>
      <c r="H1352" s="37"/>
      <c r="I1352" s="43"/>
      <c r="J1352" s="44" t="str">
        <f t="shared" si="85"/>
        <v/>
      </c>
      <c r="K1352" s="45"/>
      <c r="L1352" s="46" t="str">
        <f>IF(OR(K1352="لم يدفع",B1352=""),"",IF(K1352="تأمين فقط",0,IF(K1352="اشتراك 300",300,IF(F1352&lt;14,IFERROR(VLOOKUP(SUBSTITUTE(SUBSTITUTE(H1352,"~","~~"),"*","~*"),إعدادات_الأنواع!$A$4:$D$40,3,FALSE()),0),IFERROR(VLOOKUP(SUBSTITUTE(SUBSTITUTE(H1352,"~","~~"),"*","~*"),إعدادات_الأنواع!$A$4:$D$40,4,FALSE()),0)))))</f>
        <v/>
      </c>
      <c r="M1352" s="47" t="str">
        <f>IF(OR(K1352="لم يدفع",B1352=""),"",IFERROR(VLOOKUP(SUBSTITUTE(SUBSTITUTE(H1352,"~","~~"),"*","~*"),إعدادات_الأنواع!$A$4:$E$40,5,FALSE()),0))</f>
        <v/>
      </c>
      <c r="N1352" s="47" t="str">
        <f>IF(OR(K1352="لم يدفع",K1352="تأمين فقط",K1352="اشتراك 300",B1352=""),"",IFERROR(VLOOKUP(SUBSTITUTE(SUBSTITUTE(H1352,"~","~~"),"*","~*"),إعدادات_الأنواع!$A$4:$F$40,6,FALSE()),0))</f>
        <v/>
      </c>
      <c r="O1352" s="55" t="str">
        <f t="shared" si="86"/>
        <v/>
      </c>
      <c r="P1352" s="48" t="str">
        <f t="shared" ca="1" si="87"/>
        <v/>
      </c>
      <c r="Q1352" s="52"/>
      <c r="R1352" s="49"/>
      <c r="S1352" s="50" t="str">
        <f>IF(B1352="","",COUNTA(التجديد!E1352:E1352))</f>
        <v/>
      </c>
      <c r="T1352" s="51" t="str">
        <f>IF(B1352="","",IFERROR(VLOOKUP(SUBSTITUTE(SUBSTITUTE(H1352,"~","~~"),"*","~*"),إعدادات_الأنواع!$A$4:$B$40,2,FALSE()),"?"))</f>
        <v/>
      </c>
    </row>
    <row r="1353" spans="1:20" ht="15" customHeight="1">
      <c r="A1353" s="20" t="str">
        <f>IF(B1353="","",IF(T1353="?","⚠️ نوع غير معرف",T1353&amp;TEXT(COUNTIFS($T$3:T1353,T1353),"000")))</f>
        <v/>
      </c>
      <c r="B1353" s="38"/>
      <c r="C1353" s="38"/>
      <c r="D1353" s="39"/>
      <c r="E1353" s="54"/>
      <c r="F1353" s="41" t="str">
        <f t="shared" ca="1" si="84"/>
        <v/>
      </c>
      <c r="G1353" s="42"/>
      <c r="H1353" s="37"/>
      <c r="I1353" s="43"/>
      <c r="J1353" s="44" t="str">
        <f t="shared" si="85"/>
        <v/>
      </c>
      <c r="K1353" s="45"/>
      <c r="L1353" s="46" t="str">
        <f>IF(OR(K1353="لم يدفع",B1353=""),"",IF(K1353="تأمين فقط",0,IF(K1353="اشتراك 300",300,IF(F1353&lt;14,IFERROR(VLOOKUP(SUBSTITUTE(SUBSTITUTE(H1353,"~","~~"),"*","~*"),إعدادات_الأنواع!$A$4:$D$40,3,FALSE()),0),IFERROR(VLOOKUP(SUBSTITUTE(SUBSTITUTE(H1353,"~","~~"),"*","~*"),إعدادات_الأنواع!$A$4:$D$40,4,FALSE()),0)))))</f>
        <v/>
      </c>
      <c r="M1353" s="47" t="str">
        <f>IF(OR(K1353="لم يدفع",B1353=""),"",IFERROR(VLOOKUP(SUBSTITUTE(SUBSTITUTE(H1353,"~","~~"),"*","~*"),إعدادات_الأنواع!$A$4:$E$40,5,FALSE()),0))</f>
        <v/>
      </c>
      <c r="N1353" s="47" t="str">
        <f>IF(OR(K1353="لم يدفع",K1353="تأمين فقط",K1353="اشتراك 300",B1353=""),"",IFERROR(VLOOKUP(SUBSTITUTE(SUBSTITUTE(H1353,"~","~~"),"*","~*"),إعدادات_الأنواع!$A$4:$F$40,6,FALSE()),0))</f>
        <v/>
      </c>
      <c r="O1353" s="55" t="str">
        <f t="shared" si="86"/>
        <v/>
      </c>
      <c r="P1353" s="48" t="str">
        <f t="shared" ca="1" si="87"/>
        <v/>
      </c>
      <c r="Q1353" s="52"/>
      <c r="R1353" s="49"/>
      <c r="S1353" s="50" t="str">
        <f>IF(B1353="","",COUNTA(التجديد!E1353:E1353))</f>
        <v/>
      </c>
      <c r="T1353" s="51" t="str">
        <f>IF(B1353="","",IFERROR(VLOOKUP(SUBSTITUTE(SUBSTITUTE(H1353,"~","~~"),"*","~*"),إعدادات_الأنواع!$A$4:$B$40,2,FALSE()),"?"))</f>
        <v/>
      </c>
    </row>
    <row r="1354" spans="1:20" ht="15" customHeight="1">
      <c r="A1354" s="20" t="str">
        <f>IF(B1354="","",IF(T1354="?","⚠️ نوع غير معرف",T1354&amp;TEXT(COUNTIFS($T$3:T1354,T1354),"000")))</f>
        <v/>
      </c>
      <c r="B1354" s="38"/>
      <c r="C1354" s="38"/>
      <c r="D1354" s="39"/>
      <c r="E1354" s="54"/>
      <c r="F1354" s="41" t="str">
        <f t="shared" ca="1" si="84"/>
        <v/>
      </c>
      <c r="G1354" s="42"/>
      <c r="H1354" s="37"/>
      <c r="I1354" s="43"/>
      <c r="J1354" s="44" t="str">
        <f t="shared" si="85"/>
        <v/>
      </c>
      <c r="K1354" s="45"/>
      <c r="L1354" s="46" t="str">
        <f>IF(OR(K1354="لم يدفع",B1354=""),"",IF(K1354="تأمين فقط",0,IF(K1354="اشتراك 300",300,IF(F1354&lt;14,IFERROR(VLOOKUP(SUBSTITUTE(SUBSTITUTE(H1354,"~","~~"),"*","~*"),إعدادات_الأنواع!$A$4:$D$40,3,FALSE()),0),IFERROR(VLOOKUP(SUBSTITUTE(SUBSTITUTE(H1354,"~","~~"),"*","~*"),إعدادات_الأنواع!$A$4:$D$40,4,FALSE()),0)))))</f>
        <v/>
      </c>
      <c r="M1354" s="47" t="str">
        <f>IF(OR(K1354="لم يدفع",B1354=""),"",IFERROR(VLOOKUP(SUBSTITUTE(SUBSTITUTE(H1354,"~","~~"),"*","~*"),إعدادات_الأنواع!$A$4:$E$40,5,FALSE()),0))</f>
        <v/>
      </c>
      <c r="N1354" s="47" t="str">
        <f>IF(OR(K1354="لم يدفع",K1354="تأمين فقط",K1354="اشتراك 300",B1354=""),"",IFERROR(VLOOKUP(SUBSTITUTE(SUBSTITUTE(H1354,"~","~~"),"*","~*"),إعدادات_الأنواع!$A$4:$F$40,6,FALSE()),0))</f>
        <v/>
      </c>
      <c r="O1354" s="55" t="str">
        <f t="shared" si="86"/>
        <v/>
      </c>
      <c r="P1354" s="48" t="str">
        <f t="shared" ca="1" si="87"/>
        <v/>
      </c>
      <c r="Q1354" s="52"/>
      <c r="R1354" s="49"/>
      <c r="S1354" s="50" t="str">
        <f>IF(B1354="","",COUNTA(التجديد!E1354:E1354))</f>
        <v/>
      </c>
      <c r="T1354" s="51" t="str">
        <f>IF(B1354="","",IFERROR(VLOOKUP(SUBSTITUTE(SUBSTITUTE(H1354,"~","~~"),"*","~*"),إعدادات_الأنواع!$A$4:$B$40,2,FALSE()),"?"))</f>
        <v/>
      </c>
    </row>
    <row r="1355" spans="1:20" ht="15" customHeight="1">
      <c r="A1355" s="20" t="str">
        <f>IF(B1355="","",IF(T1355="?","⚠️ نوع غير معرف",T1355&amp;TEXT(COUNTIFS($T$3:T1355,T1355),"000")))</f>
        <v/>
      </c>
      <c r="B1355" s="38"/>
      <c r="C1355" s="38"/>
      <c r="D1355" s="39"/>
      <c r="E1355" s="54"/>
      <c r="F1355" s="41" t="str">
        <f t="shared" ca="1" si="84"/>
        <v/>
      </c>
      <c r="G1355" s="42"/>
      <c r="H1355" s="37"/>
      <c r="I1355" s="43"/>
      <c r="J1355" s="44" t="str">
        <f t="shared" si="85"/>
        <v/>
      </c>
      <c r="K1355" s="45"/>
      <c r="L1355" s="46" t="str">
        <f>IF(OR(K1355="لم يدفع",B1355=""),"",IF(K1355="تأمين فقط",0,IF(K1355="اشتراك 300",300,IF(F1355&lt;14,IFERROR(VLOOKUP(SUBSTITUTE(SUBSTITUTE(H1355,"~","~~"),"*","~*"),إعدادات_الأنواع!$A$4:$D$40,3,FALSE()),0),IFERROR(VLOOKUP(SUBSTITUTE(SUBSTITUTE(H1355,"~","~~"),"*","~*"),إعدادات_الأنواع!$A$4:$D$40,4,FALSE()),0)))))</f>
        <v/>
      </c>
      <c r="M1355" s="47" t="str">
        <f>IF(OR(K1355="لم يدفع",B1355=""),"",IFERROR(VLOOKUP(SUBSTITUTE(SUBSTITUTE(H1355,"~","~~"),"*","~*"),إعدادات_الأنواع!$A$4:$E$40,5,FALSE()),0))</f>
        <v/>
      </c>
      <c r="N1355" s="47" t="str">
        <f>IF(OR(K1355="لم يدفع",K1355="تأمين فقط",K1355="اشتراك 300",B1355=""),"",IFERROR(VLOOKUP(SUBSTITUTE(SUBSTITUTE(H1355,"~","~~"),"*","~*"),إعدادات_الأنواع!$A$4:$F$40,6,FALSE()),0))</f>
        <v/>
      </c>
      <c r="O1355" s="55" t="str">
        <f t="shared" si="86"/>
        <v/>
      </c>
      <c r="P1355" s="48" t="str">
        <f t="shared" ca="1" si="87"/>
        <v/>
      </c>
      <c r="Q1355" s="52"/>
      <c r="R1355" s="49"/>
      <c r="S1355" s="50" t="str">
        <f>IF(B1355="","",COUNTA(التجديد!E1355:E1355))</f>
        <v/>
      </c>
      <c r="T1355" s="51" t="str">
        <f>IF(B1355="","",IFERROR(VLOOKUP(SUBSTITUTE(SUBSTITUTE(H1355,"~","~~"),"*","~*"),إعدادات_الأنواع!$A$4:$B$40,2,FALSE()),"?"))</f>
        <v/>
      </c>
    </row>
    <row r="1356" spans="1:20" ht="15" customHeight="1">
      <c r="A1356" s="20" t="str">
        <f>IF(B1356="","",IF(T1356="?","⚠️ نوع غير معرف",T1356&amp;TEXT(COUNTIFS($T$3:T1356,T1356),"000")))</f>
        <v/>
      </c>
      <c r="B1356" s="38"/>
      <c r="C1356" s="38"/>
      <c r="D1356" s="39"/>
      <c r="E1356" s="54"/>
      <c r="F1356" s="41" t="str">
        <f t="shared" ca="1" si="84"/>
        <v/>
      </c>
      <c r="G1356" s="42"/>
      <c r="H1356" s="37"/>
      <c r="I1356" s="43"/>
      <c r="J1356" s="44" t="str">
        <f t="shared" si="85"/>
        <v/>
      </c>
      <c r="K1356" s="45"/>
      <c r="L1356" s="46" t="str">
        <f>IF(OR(K1356="لم يدفع",B1356=""),"",IF(K1356="تأمين فقط",0,IF(K1356="اشتراك 300",300,IF(F1356&lt;14,IFERROR(VLOOKUP(SUBSTITUTE(SUBSTITUTE(H1356,"~","~~"),"*","~*"),إعدادات_الأنواع!$A$4:$D$40,3,FALSE()),0),IFERROR(VLOOKUP(SUBSTITUTE(SUBSTITUTE(H1356,"~","~~"),"*","~*"),إعدادات_الأنواع!$A$4:$D$40,4,FALSE()),0)))))</f>
        <v/>
      </c>
      <c r="M1356" s="47" t="str">
        <f>IF(OR(K1356="لم يدفع",B1356=""),"",IFERROR(VLOOKUP(SUBSTITUTE(SUBSTITUTE(H1356,"~","~~"),"*","~*"),إعدادات_الأنواع!$A$4:$E$40,5,FALSE()),0))</f>
        <v/>
      </c>
      <c r="N1356" s="47" t="str">
        <f>IF(OR(K1356="لم يدفع",K1356="تأمين فقط",K1356="اشتراك 300",B1356=""),"",IFERROR(VLOOKUP(SUBSTITUTE(SUBSTITUTE(H1356,"~","~~"),"*","~*"),إعدادات_الأنواع!$A$4:$F$40,6,FALSE()),0))</f>
        <v/>
      </c>
      <c r="O1356" s="55" t="str">
        <f t="shared" si="86"/>
        <v/>
      </c>
      <c r="P1356" s="48" t="str">
        <f t="shared" ca="1" si="87"/>
        <v/>
      </c>
      <c r="Q1356" s="52"/>
      <c r="R1356" s="49"/>
      <c r="S1356" s="50" t="str">
        <f>IF(B1356="","",COUNTA(التجديد!E1356:E1356))</f>
        <v/>
      </c>
      <c r="T1356" s="51" t="str">
        <f>IF(B1356="","",IFERROR(VLOOKUP(SUBSTITUTE(SUBSTITUTE(H1356,"~","~~"),"*","~*"),إعدادات_الأنواع!$A$4:$B$40,2,FALSE()),"?"))</f>
        <v/>
      </c>
    </row>
    <row r="1357" spans="1:20" ht="15" customHeight="1">
      <c r="A1357" s="20" t="str">
        <f>IF(B1357="","",IF(T1357="?","⚠️ نوع غير معرف",T1357&amp;TEXT(COUNTIFS($T$3:T1357,T1357),"000")))</f>
        <v/>
      </c>
      <c r="B1357" s="38"/>
      <c r="C1357" s="38"/>
      <c r="D1357" s="39"/>
      <c r="E1357" s="54"/>
      <c r="F1357" s="41" t="str">
        <f t="shared" ca="1" si="84"/>
        <v/>
      </c>
      <c r="G1357" s="42"/>
      <c r="H1357" s="37"/>
      <c r="I1357" s="43"/>
      <c r="J1357" s="44" t="str">
        <f t="shared" si="85"/>
        <v/>
      </c>
      <c r="K1357" s="45"/>
      <c r="L1357" s="46" t="str">
        <f>IF(OR(K1357="لم يدفع",B1357=""),"",IF(K1357="تأمين فقط",0,IF(K1357="اشتراك 300",300,IF(F1357&lt;14,IFERROR(VLOOKUP(SUBSTITUTE(SUBSTITUTE(H1357,"~","~~"),"*","~*"),إعدادات_الأنواع!$A$4:$D$40,3,FALSE()),0),IFERROR(VLOOKUP(SUBSTITUTE(SUBSTITUTE(H1357,"~","~~"),"*","~*"),إعدادات_الأنواع!$A$4:$D$40,4,FALSE()),0)))))</f>
        <v/>
      </c>
      <c r="M1357" s="47" t="str">
        <f>IF(OR(K1357="لم يدفع",B1357=""),"",IFERROR(VLOOKUP(SUBSTITUTE(SUBSTITUTE(H1357,"~","~~"),"*","~*"),إعدادات_الأنواع!$A$4:$E$40,5,FALSE()),0))</f>
        <v/>
      </c>
      <c r="N1357" s="47" t="str">
        <f>IF(OR(K1357="لم يدفع",K1357="تأمين فقط",K1357="اشتراك 300",B1357=""),"",IFERROR(VLOOKUP(SUBSTITUTE(SUBSTITUTE(H1357,"~","~~"),"*","~*"),إعدادات_الأنواع!$A$4:$F$40,6,FALSE()),0))</f>
        <v/>
      </c>
      <c r="O1357" s="55" t="str">
        <f t="shared" si="86"/>
        <v/>
      </c>
      <c r="P1357" s="48" t="str">
        <f t="shared" ca="1" si="87"/>
        <v/>
      </c>
      <c r="Q1357" s="52"/>
      <c r="R1357" s="49"/>
      <c r="S1357" s="50" t="str">
        <f>IF(B1357="","",COUNTA(التجديد!E1357:E1357))</f>
        <v/>
      </c>
      <c r="T1357" s="51" t="str">
        <f>IF(B1357="","",IFERROR(VLOOKUP(SUBSTITUTE(SUBSTITUTE(H1357,"~","~~"),"*","~*"),إعدادات_الأنواع!$A$4:$B$40,2,FALSE()),"?"))</f>
        <v/>
      </c>
    </row>
    <row r="1358" spans="1:20" ht="15" customHeight="1">
      <c r="A1358" s="20" t="str">
        <f>IF(B1358="","",IF(T1358="?","⚠️ نوع غير معرف",T1358&amp;TEXT(COUNTIFS($T$3:T1358,T1358),"000")))</f>
        <v/>
      </c>
      <c r="B1358" s="38"/>
      <c r="C1358" s="38"/>
      <c r="D1358" s="39"/>
      <c r="E1358" s="54"/>
      <c r="F1358" s="41" t="str">
        <f t="shared" ca="1" si="84"/>
        <v/>
      </c>
      <c r="G1358" s="42"/>
      <c r="H1358" s="37"/>
      <c r="I1358" s="43"/>
      <c r="J1358" s="44" t="str">
        <f t="shared" si="85"/>
        <v/>
      </c>
      <c r="K1358" s="45"/>
      <c r="L1358" s="46" t="str">
        <f>IF(OR(K1358="لم يدفع",B1358=""),"",IF(K1358="تأمين فقط",0,IF(K1358="اشتراك 300",300,IF(F1358&lt;14,IFERROR(VLOOKUP(SUBSTITUTE(SUBSTITUTE(H1358,"~","~~"),"*","~*"),إعدادات_الأنواع!$A$4:$D$40,3,FALSE()),0),IFERROR(VLOOKUP(SUBSTITUTE(SUBSTITUTE(H1358,"~","~~"),"*","~*"),إعدادات_الأنواع!$A$4:$D$40,4,FALSE()),0)))))</f>
        <v/>
      </c>
      <c r="M1358" s="47" t="str">
        <f>IF(OR(K1358="لم يدفع",B1358=""),"",IFERROR(VLOOKUP(SUBSTITUTE(SUBSTITUTE(H1358,"~","~~"),"*","~*"),إعدادات_الأنواع!$A$4:$E$40,5,FALSE()),0))</f>
        <v/>
      </c>
      <c r="N1358" s="47" t="str">
        <f>IF(OR(K1358="لم يدفع",K1358="تأمين فقط",K1358="اشتراك 300",B1358=""),"",IFERROR(VLOOKUP(SUBSTITUTE(SUBSTITUTE(H1358,"~","~~"),"*","~*"),إعدادات_الأنواع!$A$4:$F$40,6,FALSE()),0))</f>
        <v/>
      </c>
      <c r="O1358" s="55" t="str">
        <f t="shared" si="86"/>
        <v/>
      </c>
      <c r="P1358" s="48" t="str">
        <f t="shared" ca="1" si="87"/>
        <v/>
      </c>
      <c r="Q1358" s="52"/>
      <c r="R1358" s="49"/>
      <c r="S1358" s="50" t="str">
        <f>IF(B1358="","",COUNTA(التجديد!E1358:E1358))</f>
        <v/>
      </c>
      <c r="T1358" s="51" t="str">
        <f>IF(B1358="","",IFERROR(VLOOKUP(SUBSTITUTE(SUBSTITUTE(H1358,"~","~~"),"*","~*"),إعدادات_الأنواع!$A$4:$B$40,2,FALSE()),"?"))</f>
        <v/>
      </c>
    </row>
    <row r="1359" spans="1:20" ht="15" customHeight="1">
      <c r="A1359" s="20" t="str">
        <f>IF(B1359="","",IF(T1359="?","⚠️ نوع غير معرف",T1359&amp;TEXT(COUNTIFS($T$3:T1359,T1359),"000")))</f>
        <v/>
      </c>
      <c r="B1359" s="38"/>
      <c r="C1359" s="38"/>
      <c r="D1359" s="39"/>
      <c r="E1359" s="54"/>
      <c r="F1359" s="41" t="str">
        <f t="shared" ca="1" si="84"/>
        <v/>
      </c>
      <c r="G1359" s="42"/>
      <c r="H1359" s="37"/>
      <c r="I1359" s="43"/>
      <c r="J1359" s="44" t="str">
        <f t="shared" si="85"/>
        <v/>
      </c>
      <c r="K1359" s="45"/>
      <c r="L1359" s="46" t="str">
        <f>IF(OR(K1359="لم يدفع",B1359=""),"",IF(K1359="تأمين فقط",0,IF(K1359="اشتراك 300",300,IF(F1359&lt;14,IFERROR(VLOOKUP(SUBSTITUTE(SUBSTITUTE(H1359,"~","~~"),"*","~*"),إعدادات_الأنواع!$A$4:$D$40,3,FALSE()),0),IFERROR(VLOOKUP(SUBSTITUTE(SUBSTITUTE(H1359,"~","~~"),"*","~*"),إعدادات_الأنواع!$A$4:$D$40,4,FALSE()),0)))))</f>
        <v/>
      </c>
      <c r="M1359" s="47" t="str">
        <f>IF(OR(K1359="لم يدفع",B1359=""),"",IFERROR(VLOOKUP(SUBSTITUTE(SUBSTITUTE(H1359,"~","~~"),"*","~*"),إعدادات_الأنواع!$A$4:$E$40,5,FALSE()),0))</f>
        <v/>
      </c>
      <c r="N1359" s="47" t="str">
        <f>IF(OR(K1359="لم يدفع",K1359="تأمين فقط",K1359="اشتراك 300",B1359=""),"",IFERROR(VLOOKUP(SUBSTITUTE(SUBSTITUTE(H1359,"~","~~"),"*","~*"),إعدادات_الأنواع!$A$4:$F$40,6,FALSE()),0))</f>
        <v/>
      </c>
      <c r="O1359" s="55" t="str">
        <f t="shared" si="86"/>
        <v/>
      </c>
      <c r="P1359" s="48" t="str">
        <f t="shared" ca="1" si="87"/>
        <v/>
      </c>
      <c r="Q1359" s="52"/>
      <c r="R1359" s="49"/>
      <c r="S1359" s="50" t="str">
        <f>IF(B1359="","",COUNTA(التجديد!E1359:E1359))</f>
        <v/>
      </c>
      <c r="T1359" s="51" t="str">
        <f>IF(B1359="","",IFERROR(VLOOKUP(SUBSTITUTE(SUBSTITUTE(H1359,"~","~~"),"*","~*"),إعدادات_الأنواع!$A$4:$B$40,2,FALSE()),"?"))</f>
        <v/>
      </c>
    </row>
    <row r="1360" spans="1:20" ht="15" customHeight="1">
      <c r="A1360" s="20" t="str">
        <f>IF(B1360="","",IF(T1360="?","⚠️ نوع غير معرف",T1360&amp;TEXT(COUNTIFS($T$3:T1360,T1360),"000")))</f>
        <v/>
      </c>
      <c r="B1360" s="38"/>
      <c r="C1360" s="38"/>
      <c r="D1360" s="39"/>
      <c r="E1360" s="54"/>
      <c r="F1360" s="41" t="str">
        <f t="shared" ca="1" si="84"/>
        <v/>
      </c>
      <c r="G1360" s="42"/>
      <c r="H1360" s="37"/>
      <c r="I1360" s="43"/>
      <c r="J1360" s="44" t="str">
        <f t="shared" si="85"/>
        <v/>
      </c>
      <c r="K1360" s="45"/>
      <c r="L1360" s="46" t="str">
        <f>IF(OR(K1360="لم يدفع",B1360=""),"",IF(K1360="تأمين فقط",0,IF(K1360="اشتراك 300",300,IF(F1360&lt;14,IFERROR(VLOOKUP(SUBSTITUTE(SUBSTITUTE(H1360,"~","~~"),"*","~*"),إعدادات_الأنواع!$A$4:$D$40,3,FALSE()),0),IFERROR(VLOOKUP(SUBSTITUTE(SUBSTITUTE(H1360,"~","~~"),"*","~*"),إعدادات_الأنواع!$A$4:$D$40,4,FALSE()),0)))))</f>
        <v/>
      </c>
      <c r="M1360" s="47" t="str">
        <f>IF(OR(K1360="لم يدفع",B1360=""),"",IFERROR(VLOOKUP(SUBSTITUTE(SUBSTITUTE(H1360,"~","~~"),"*","~*"),إعدادات_الأنواع!$A$4:$E$40,5,FALSE()),0))</f>
        <v/>
      </c>
      <c r="N1360" s="47" t="str">
        <f>IF(OR(K1360="لم يدفع",K1360="تأمين فقط",K1360="اشتراك 300",B1360=""),"",IFERROR(VLOOKUP(SUBSTITUTE(SUBSTITUTE(H1360,"~","~~"),"*","~*"),إعدادات_الأنواع!$A$4:$F$40,6,FALSE()),0))</f>
        <v/>
      </c>
      <c r="O1360" s="55" t="str">
        <f t="shared" si="86"/>
        <v/>
      </c>
      <c r="P1360" s="48" t="str">
        <f t="shared" ca="1" si="87"/>
        <v/>
      </c>
      <c r="Q1360" s="52"/>
      <c r="R1360" s="49"/>
      <c r="S1360" s="50" t="str">
        <f>IF(B1360="","",COUNTA(التجديد!E1360:E1360))</f>
        <v/>
      </c>
      <c r="T1360" s="51" t="str">
        <f>IF(B1360="","",IFERROR(VLOOKUP(SUBSTITUTE(SUBSTITUTE(H1360,"~","~~"),"*","~*"),إعدادات_الأنواع!$A$4:$B$40,2,FALSE()),"?"))</f>
        <v/>
      </c>
    </row>
    <row r="1361" spans="1:20" ht="15" customHeight="1">
      <c r="A1361" s="20" t="str">
        <f>IF(B1361="","",IF(T1361="?","⚠️ نوع غير معرف",T1361&amp;TEXT(COUNTIFS($T$3:T1361,T1361),"000")))</f>
        <v/>
      </c>
      <c r="B1361" s="38"/>
      <c r="C1361" s="38"/>
      <c r="D1361" s="39"/>
      <c r="E1361" s="54"/>
      <c r="F1361" s="41" t="str">
        <f t="shared" ca="1" si="84"/>
        <v/>
      </c>
      <c r="G1361" s="42"/>
      <c r="H1361" s="37"/>
      <c r="I1361" s="43"/>
      <c r="J1361" s="44" t="str">
        <f t="shared" si="85"/>
        <v/>
      </c>
      <c r="K1361" s="45"/>
      <c r="L1361" s="46" t="str">
        <f>IF(OR(K1361="لم يدفع",B1361=""),"",IF(K1361="تأمين فقط",0,IF(K1361="اشتراك 300",300,IF(F1361&lt;14,IFERROR(VLOOKUP(SUBSTITUTE(SUBSTITUTE(H1361,"~","~~"),"*","~*"),إعدادات_الأنواع!$A$4:$D$40,3,FALSE()),0),IFERROR(VLOOKUP(SUBSTITUTE(SUBSTITUTE(H1361,"~","~~"),"*","~*"),إعدادات_الأنواع!$A$4:$D$40,4,FALSE()),0)))))</f>
        <v/>
      </c>
      <c r="M1361" s="47" t="str">
        <f>IF(OR(K1361="لم يدفع",B1361=""),"",IFERROR(VLOOKUP(SUBSTITUTE(SUBSTITUTE(H1361,"~","~~"),"*","~*"),إعدادات_الأنواع!$A$4:$E$40,5,FALSE()),0))</f>
        <v/>
      </c>
      <c r="N1361" s="47" t="str">
        <f>IF(OR(K1361="لم يدفع",K1361="تأمين فقط",K1361="اشتراك 300",B1361=""),"",IFERROR(VLOOKUP(SUBSTITUTE(SUBSTITUTE(H1361,"~","~~"),"*","~*"),إعدادات_الأنواع!$A$4:$F$40,6,FALSE()),0))</f>
        <v/>
      </c>
      <c r="O1361" s="55" t="str">
        <f t="shared" si="86"/>
        <v/>
      </c>
      <c r="P1361" s="48" t="str">
        <f t="shared" ca="1" si="87"/>
        <v/>
      </c>
      <c r="Q1361" s="52"/>
      <c r="R1361" s="49"/>
      <c r="S1361" s="50" t="str">
        <f>IF(B1361="","",COUNTA(التجديد!E1361:E1361))</f>
        <v/>
      </c>
      <c r="T1361" s="51" t="str">
        <f>IF(B1361="","",IFERROR(VLOOKUP(SUBSTITUTE(SUBSTITUTE(H1361,"~","~~"),"*","~*"),إعدادات_الأنواع!$A$4:$B$40,2,FALSE()),"?"))</f>
        <v/>
      </c>
    </row>
    <row r="1362" spans="1:20" ht="15" customHeight="1">
      <c r="A1362" s="20" t="str">
        <f>IF(B1362="","",IF(T1362="?","⚠️ نوع غير معرف",T1362&amp;TEXT(COUNTIFS($T$3:T1362,T1362),"000")))</f>
        <v/>
      </c>
      <c r="B1362" s="38"/>
      <c r="C1362" s="38"/>
      <c r="D1362" s="39"/>
      <c r="E1362" s="54"/>
      <c r="F1362" s="41" t="str">
        <f t="shared" ca="1" si="84"/>
        <v/>
      </c>
      <c r="G1362" s="42"/>
      <c r="H1362" s="37"/>
      <c r="I1362" s="43"/>
      <c r="J1362" s="44" t="str">
        <f t="shared" si="85"/>
        <v/>
      </c>
      <c r="K1362" s="45"/>
      <c r="L1362" s="46" t="str">
        <f>IF(OR(K1362="لم يدفع",B1362=""),"",IF(K1362="تأمين فقط",0,IF(K1362="اشتراك 300",300,IF(F1362&lt;14,IFERROR(VLOOKUP(SUBSTITUTE(SUBSTITUTE(H1362,"~","~~"),"*","~*"),إعدادات_الأنواع!$A$4:$D$40,3,FALSE()),0),IFERROR(VLOOKUP(SUBSTITUTE(SUBSTITUTE(H1362,"~","~~"),"*","~*"),إعدادات_الأنواع!$A$4:$D$40,4,FALSE()),0)))))</f>
        <v/>
      </c>
      <c r="M1362" s="47" t="str">
        <f>IF(OR(K1362="لم يدفع",B1362=""),"",IFERROR(VLOOKUP(SUBSTITUTE(SUBSTITUTE(H1362,"~","~~"),"*","~*"),إعدادات_الأنواع!$A$4:$E$40,5,FALSE()),0))</f>
        <v/>
      </c>
      <c r="N1362" s="47" t="str">
        <f>IF(OR(K1362="لم يدفع",K1362="تأمين فقط",K1362="اشتراك 300",B1362=""),"",IFERROR(VLOOKUP(SUBSTITUTE(SUBSTITUTE(H1362,"~","~~"),"*","~*"),إعدادات_الأنواع!$A$4:$F$40,6,FALSE()),0))</f>
        <v/>
      </c>
      <c r="O1362" s="55" t="str">
        <f t="shared" si="86"/>
        <v/>
      </c>
      <c r="P1362" s="48" t="str">
        <f t="shared" ca="1" si="87"/>
        <v/>
      </c>
      <c r="Q1362" s="52"/>
      <c r="R1362" s="49"/>
      <c r="S1362" s="50" t="str">
        <f>IF(B1362="","",COUNTA(التجديد!E1362:E1362))</f>
        <v/>
      </c>
      <c r="T1362" s="51" t="str">
        <f>IF(B1362="","",IFERROR(VLOOKUP(SUBSTITUTE(SUBSTITUTE(H1362,"~","~~"),"*","~*"),إعدادات_الأنواع!$A$4:$B$40,2,FALSE()),"?"))</f>
        <v/>
      </c>
    </row>
    <row r="1363" spans="1:20" ht="15" customHeight="1">
      <c r="A1363" s="20" t="str">
        <f>IF(B1363="","",IF(T1363="?","⚠️ نوع غير معرف",T1363&amp;TEXT(COUNTIFS($T$3:T1363,T1363),"000")))</f>
        <v/>
      </c>
      <c r="B1363" s="38"/>
      <c r="C1363" s="38"/>
      <c r="D1363" s="39"/>
      <c r="E1363" s="54"/>
      <c r="F1363" s="41" t="str">
        <f t="shared" ca="1" si="84"/>
        <v/>
      </c>
      <c r="G1363" s="42"/>
      <c r="H1363" s="37"/>
      <c r="I1363" s="43"/>
      <c r="J1363" s="44" t="str">
        <f t="shared" si="85"/>
        <v/>
      </c>
      <c r="K1363" s="45"/>
      <c r="L1363" s="46" t="str">
        <f>IF(OR(K1363="لم يدفع",B1363=""),"",IF(K1363="تأمين فقط",0,IF(K1363="اشتراك 300",300,IF(F1363&lt;14,IFERROR(VLOOKUP(SUBSTITUTE(SUBSTITUTE(H1363,"~","~~"),"*","~*"),إعدادات_الأنواع!$A$4:$D$40,3,FALSE()),0),IFERROR(VLOOKUP(SUBSTITUTE(SUBSTITUTE(H1363,"~","~~"),"*","~*"),إعدادات_الأنواع!$A$4:$D$40,4,FALSE()),0)))))</f>
        <v/>
      </c>
      <c r="M1363" s="47" t="str">
        <f>IF(OR(K1363="لم يدفع",B1363=""),"",IFERROR(VLOOKUP(SUBSTITUTE(SUBSTITUTE(H1363,"~","~~"),"*","~*"),إعدادات_الأنواع!$A$4:$E$40,5,FALSE()),0))</f>
        <v/>
      </c>
      <c r="N1363" s="47" t="str">
        <f>IF(OR(K1363="لم يدفع",K1363="تأمين فقط",K1363="اشتراك 300",B1363=""),"",IFERROR(VLOOKUP(SUBSTITUTE(SUBSTITUTE(H1363,"~","~~"),"*","~*"),إعدادات_الأنواع!$A$4:$F$40,6,FALSE()),0))</f>
        <v/>
      </c>
      <c r="O1363" s="55" t="str">
        <f t="shared" si="86"/>
        <v/>
      </c>
      <c r="P1363" s="48" t="str">
        <f t="shared" ca="1" si="87"/>
        <v/>
      </c>
      <c r="Q1363" s="52"/>
      <c r="R1363" s="49"/>
      <c r="S1363" s="50" t="str">
        <f>IF(B1363="","",COUNTA(التجديد!E1363:E1363))</f>
        <v/>
      </c>
      <c r="T1363" s="51" t="str">
        <f>IF(B1363="","",IFERROR(VLOOKUP(SUBSTITUTE(SUBSTITUTE(H1363,"~","~~"),"*","~*"),إعدادات_الأنواع!$A$4:$B$40,2,FALSE()),"?"))</f>
        <v/>
      </c>
    </row>
    <row r="1364" spans="1:20" ht="15" customHeight="1">
      <c r="A1364" s="20" t="str">
        <f>IF(B1364="","",IF(T1364="?","⚠️ نوع غير معرف",T1364&amp;TEXT(COUNTIFS($T$3:T1364,T1364),"000")))</f>
        <v/>
      </c>
      <c r="B1364" s="38"/>
      <c r="C1364" s="38"/>
      <c r="D1364" s="39"/>
      <c r="E1364" s="54"/>
      <c r="F1364" s="41" t="str">
        <f t="shared" ca="1" si="84"/>
        <v/>
      </c>
      <c r="G1364" s="42"/>
      <c r="H1364" s="37"/>
      <c r="I1364" s="43"/>
      <c r="J1364" s="44" t="str">
        <f t="shared" si="85"/>
        <v/>
      </c>
      <c r="K1364" s="45"/>
      <c r="L1364" s="46" t="str">
        <f>IF(OR(K1364="لم يدفع",B1364=""),"",IF(K1364="تأمين فقط",0,IF(K1364="اشتراك 300",300,IF(F1364&lt;14,IFERROR(VLOOKUP(SUBSTITUTE(SUBSTITUTE(H1364,"~","~~"),"*","~*"),إعدادات_الأنواع!$A$4:$D$40,3,FALSE()),0),IFERROR(VLOOKUP(SUBSTITUTE(SUBSTITUTE(H1364,"~","~~"),"*","~*"),إعدادات_الأنواع!$A$4:$D$40,4,FALSE()),0)))))</f>
        <v/>
      </c>
      <c r="M1364" s="47" t="str">
        <f>IF(OR(K1364="لم يدفع",B1364=""),"",IFERROR(VLOOKUP(SUBSTITUTE(SUBSTITUTE(H1364,"~","~~"),"*","~*"),إعدادات_الأنواع!$A$4:$E$40,5,FALSE()),0))</f>
        <v/>
      </c>
      <c r="N1364" s="47" t="str">
        <f>IF(OR(K1364="لم يدفع",K1364="تأمين فقط",K1364="اشتراك 300",B1364=""),"",IFERROR(VLOOKUP(SUBSTITUTE(SUBSTITUTE(H1364,"~","~~"),"*","~*"),إعدادات_الأنواع!$A$4:$F$40,6,FALSE()),0))</f>
        <v/>
      </c>
      <c r="O1364" s="55" t="str">
        <f t="shared" si="86"/>
        <v/>
      </c>
      <c r="P1364" s="48" t="str">
        <f t="shared" ca="1" si="87"/>
        <v/>
      </c>
      <c r="Q1364" s="52"/>
      <c r="R1364" s="49"/>
      <c r="S1364" s="50" t="str">
        <f>IF(B1364="","",COUNTA(التجديد!E1364:E1364))</f>
        <v/>
      </c>
      <c r="T1364" s="51" t="str">
        <f>IF(B1364="","",IFERROR(VLOOKUP(SUBSTITUTE(SUBSTITUTE(H1364,"~","~~"),"*","~*"),إعدادات_الأنواع!$A$4:$B$40,2,FALSE()),"?"))</f>
        <v/>
      </c>
    </row>
    <row r="1365" spans="1:20" ht="15" customHeight="1">
      <c r="A1365" s="20" t="str">
        <f>IF(B1365="","",IF(T1365="?","⚠️ نوع غير معرف",T1365&amp;TEXT(COUNTIFS($T$3:T1365,T1365),"000")))</f>
        <v/>
      </c>
      <c r="B1365" s="38"/>
      <c r="C1365" s="38"/>
      <c r="D1365" s="39"/>
      <c r="E1365" s="54"/>
      <c r="F1365" s="41" t="str">
        <f t="shared" ca="1" si="84"/>
        <v/>
      </c>
      <c r="G1365" s="42"/>
      <c r="H1365" s="37"/>
      <c r="I1365" s="43"/>
      <c r="J1365" s="44" t="str">
        <f t="shared" si="85"/>
        <v/>
      </c>
      <c r="K1365" s="45"/>
      <c r="L1365" s="46" t="str">
        <f>IF(OR(K1365="لم يدفع",B1365=""),"",IF(K1365="تأمين فقط",0,IF(K1365="اشتراك 300",300,IF(F1365&lt;14,IFERROR(VLOOKUP(SUBSTITUTE(SUBSTITUTE(H1365,"~","~~"),"*","~*"),إعدادات_الأنواع!$A$4:$D$40,3,FALSE()),0),IFERROR(VLOOKUP(SUBSTITUTE(SUBSTITUTE(H1365,"~","~~"),"*","~*"),إعدادات_الأنواع!$A$4:$D$40,4,FALSE()),0)))))</f>
        <v/>
      </c>
      <c r="M1365" s="47" t="str">
        <f>IF(OR(K1365="لم يدفع",B1365=""),"",IFERROR(VLOOKUP(SUBSTITUTE(SUBSTITUTE(H1365,"~","~~"),"*","~*"),إعدادات_الأنواع!$A$4:$E$40,5,FALSE()),0))</f>
        <v/>
      </c>
      <c r="N1365" s="47" t="str">
        <f>IF(OR(K1365="لم يدفع",K1365="تأمين فقط",K1365="اشتراك 300",B1365=""),"",IFERROR(VLOOKUP(SUBSTITUTE(SUBSTITUTE(H1365,"~","~~"),"*","~*"),إعدادات_الأنواع!$A$4:$F$40,6,FALSE()),0))</f>
        <v/>
      </c>
      <c r="O1365" s="55" t="str">
        <f t="shared" si="86"/>
        <v/>
      </c>
      <c r="P1365" s="48" t="str">
        <f t="shared" ca="1" si="87"/>
        <v/>
      </c>
      <c r="Q1365" s="52"/>
      <c r="R1365" s="49"/>
      <c r="S1365" s="50" t="str">
        <f>IF(B1365="","",COUNTA(التجديد!E1365:E1365))</f>
        <v/>
      </c>
      <c r="T1365" s="51" t="str">
        <f>IF(B1365="","",IFERROR(VLOOKUP(SUBSTITUTE(SUBSTITUTE(H1365,"~","~~"),"*","~*"),إعدادات_الأنواع!$A$4:$B$40,2,FALSE()),"?"))</f>
        <v/>
      </c>
    </row>
    <row r="1366" spans="1:20" ht="15" customHeight="1">
      <c r="A1366" s="20" t="str">
        <f>IF(B1366="","",IF(T1366="?","⚠️ نوع غير معرف",T1366&amp;TEXT(COUNTIFS($T$3:T1366,T1366),"000")))</f>
        <v/>
      </c>
      <c r="B1366" s="38"/>
      <c r="C1366" s="38"/>
      <c r="D1366" s="39"/>
      <c r="E1366" s="54"/>
      <c r="F1366" s="41" t="str">
        <f t="shared" ca="1" si="84"/>
        <v/>
      </c>
      <c r="G1366" s="42"/>
      <c r="H1366" s="37"/>
      <c r="I1366" s="43"/>
      <c r="J1366" s="44" t="str">
        <f t="shared" si="85"/>
        <v/>
      </c>
      <c r="K1366" s="45"/>
      <c r="L1366" s="46" t="str">
        <f>IF(OR(K1366="لم يدفع",B1366=""),"",IF(K1366="تأمين فقط",0,IF(K1366="اشتراك 300",300,IF(F1366&lt;14,IFERROR(VLOOKUP(SUBSTITUTE(SUBSTITUTE(H1366,"~","~~"),"*","~*"),إعدادات_الأنواع!$A$4:$D$40,3,FALSE()),0),IFERROR(VLOOKUP(SUBSTITUTE(SUBSTITUTE(H1366,"~","~~"),"*","~*"),إعدادات_الأنواع!$A$4:$D$40,4,FALSE()),0)))))</f>
        <v/>
      </c>
      <c r="M1366" s="47" t="str">
        <f>IF(OR(K1366="لم يدفع",B1366=""),"",IFERROR(VLOOKUP(SUBSTITUTE(SUBSTITUTE(H1366,"~","~~"),"*","~*"),إعدادات_الأنواع!$A$4:$E$40,5,FALSE()),0))</f>
        <v/>
      </c>
      <c r="N1366" s="47" t="str">
        <f>IF(OR(K1366="لم يدفع",K1366="تأمين فقط",K1366="اشتراك 300",B1366=""),"",IFERROR(VLOOKUP(SUBSTITUTE(SUBSTITUTE(H1366,"~","~~"),"*","~*"),إعدادات_الأنواع!$A$4:$F$40,6,FALSE()),0))</f>
        <v/>
      </c>
      <c r="O1366" s="55" t="str">
        <f t="shared" si="86"/>
        <v/>
      </c>
      <c r="P1366" s="48" t="str">
        <f t="shared" ca="1" si="87"/>
        <v/>
      </c>
      <c r="Q1366" s="52"/>
      <c r="R1366" s="49"/>
      <c r="S1366" s="50" t="str">
        <f>IF(B1366="","",COUNTA(التجديد!E1366:E1366))</f>
        <v/>
      </c>
      <c r="T1366" s="51" t="str">
        <f>IF(B1366="","",IFERROR(VLOOKUP(SUBSTITUTE(SUBSTITUTE(H1366,"~","~~"),"*","~*"),إعدادات_الأنواع!$A$4:$B$40,2,FALSE()),"?"))</f>
        <v/>
      </c>
    </row>
    <row r="1367" spans="1:20" ht="15" customHeight="1">
      <c r="A1367" s="20" t="str">
        <f>IF(B1367="","",IF(T1367="?","⚠️ نوع غير معرف",T1367&amp;TEXT(COUNTIFS($T$3:T1367,T1367),"000")))</f>
        <v/>
      </c>
      <c r="B1367" s="38"/>
      <c r="C1367" s="38"/>
      <c r="D1367" s="39"/>
      <c r="E1367" s="54"/>
      <c r="F1367" s="41" t="str">
        <f t="shared" ca="1" si="84"/>
        <v/>
      </c>
      <c r="G1367" s="42"/>
      <c r="H1367" s="37"/>
      <c r="I1367" s="43"/>
      <c r="J1367" s="44" t="str">
        <f t="shared" si="85"/>
        <v/>
      </c>
      <c r="K1367" s="45"/>
      <c r="L1367" s="46" t="str">
        <f>IF(OR(K1367="لم يدفع",B1367=""),"",IF(K1367="تأمين فقط",0,IF(K1367="اشتراك 300",300,IF(F1367&lt;14,IFERROR(VLOOKUP(SUBSTITUTE(SUBSTITUTE(H1367,"~","~~"),"*","~*"),إعدادات_الأنواع!$A$4:$D$40,3,FALSE()),0),IFERROR(VLOOKUP(SUBSTITUTE(SUBSTITUTE(H1367,"~","~~"),"*","~*"),إعدادات_الأنواع!$A$4:$D$40,4,FALSE()),0)))))</f>
        <v/>
      </c>
      <c r="M1367" s="47" t="str">
        <f>IF(OR(K1367="لم يدفع",B1367=""),"",IFERROR(VLOOKUP(SUBSTITUTE(SUBSTITUTE(H1367,"~","~~"),"*","~*"),إعدادات_الأنواع!$A$4:$E$40,5,FALSE()),0))</f>
        <v/>
      </c>
      <c r="N1367" s="47" t="str">
        <f>IF(OR(K1367="لم يدفع",K1367="تأمين فقط",K1367="اشتراك 300",B1367=""),"",IFERROR(VLOOKUP(SUBSTITUTE(SUBSTITUTE(H1367,"~","~~"),"*","~*"),إعدادات_الأنواع!$A$4:$F$40,6,FALSE()),0))</f>
        <v/>
      </c>
      <c r="O1367" s="55" t="str">
        <f t="shared" si="86"/>
        <v/>
      </c>
      <c r="P1367" s="48" t="str">
        <f t="shared" ca="1" si="87"/>
        <v/>
      </c>
      <c r="Q1367" s="52"/>
      <c r="R1367" s="49"/>
      <c r="S1367" s="50" t="str">
        <f>IF(B1367="","",COUNTA(التجديد!E1367:E1367))</f>
        <v/>
      </c>
      <c r="T1367" s="51" t="str">
        <f>IF(B1367="","",IFERROR(VLOOKUP(SUBSTITUTE(SUBSTITUTE(H1367,"~","~~"),"*","~*"),إعدادات_الأنواع!$A$4:$B$40,2,FALSE()),"?"))</f>
        <v/>
      </c>
    </row>
    <row r="1368" spans="1:20" ht="15" customHeight="1">
      <c r="A1368" s="20" t="str">
        <f>IF(B1368="","",IF(T1368="?","⚠️ نوع غير معرف",T1368&amp;TEXT(COUNTIFS($T$3:T1368,T1368),"000")))</f>
        <v/>
      </c>
      <c r="B1368" s="38"/>
      <c r="C1368" s="38"/>
      <c r="D1368" s="39"/>
      <c r="E1368" s="54"/>
      <c r="F1368" s="41" t="str">
        <f t="shared" ca="1" si="84"/>
        <v/>
      </c>
      <c r="G1368" s="42"/>
      <c r="H1368" s="37"/>
      <c r="I1368" s="43"/>
      <c r="J1368" s="44" t="str">
        <f t="shared" si="85"/>
        <v/>
      </c>
      <c r="K1368" s="45"/>
      <c r="L1368" s="46" t="str">
        <f>IF(OR(K1368="لم يدفع",B1368=""),"",IF(K1368="تأمين فقط",0,IF(K1368="اشتراك 300",300,IF(F1368&lt;14,IFERROR(VLOOKUP(SUBSTITUTE(SUBSTITUTE(H1368,"~","~~"),"*","~*"),إعدادات_الأنواع!$A$4:$D$40,3,FALSE()),0),IFERROR(VLOOKUP(SUBSTITUTE(SUBSTITUTE(H1368,"~","~~"),"*","~*"),إعدادات_الأنواع!$A$4:$D$40,4,FALSE()),0)))))</f>
        <v/>
      </c>
      <c r="M1368" s="47" t="str">
        <f>IF(OR(K1368="لم يدفع",B1368=""),"",IFERROR(VLOOKUP(SUBSTITUTE(SUBSTITUTE(H1368,"~","~~"),"*","~*"),إعدادات_الأنواع!$A$4:$E$40,5,FALSE()),0))</f>
        <v/>
      </c>
      <c r="N1368" s="47" t="str">
        <f>IF(OR(K1368="لم يدفع",K1368="تأمين فقط",K1368="اشتراك 300",B1368=""),"",IFERROR(VLOOKUP(SUBSTITUTE(SUBSTITUTE(H1368,"~","~~"),"*","~*"),إعدادات_الأنواع!$A$4:$F$40,6,FALSE()),0))</f>
        <v/>
      </c>
      <c r="O1368" s="55" t="str">
        <f t="shared" si="86"/>
        <v/>
      </c>
      <c r="P1368" s="48" t="str">
        <f t="shared" ca="1" si="87"/>
        <v/>
      </c>
      <c r="Q1368" s="52"/>
      <c r="R1368" s="49"/>
      <c r="S1368" s="50" t="str">
        <f>IF(B1368="","",COUNTA(التجديد!E1368:E1368))</f>
        <v/>
      </c>
      <c r="T1368" s="51" t="str">
        <f>IF(B1368="","",IFERROR(VLOOKUP(SUBSTITUTE(SUBSTITUTE(H1368,"~","~~"),"*","~*"),إعدادات_الأنواع!$A$4:$B$40,2,FALSE()),"?"))</f>
        <v/>
      </c>
    </row>
    <row r="1369" spans="1:20" ht="15" customHeight="1">
      <c r="A1369" s="20" t="str">
        <f>IF(B1369="","",IF(T1369="?","⚠️ نوع غير معرف",T1369&amp;TEXT(COUNTIFS($T$3:T1369,T1369),"000")))</f>
        <v/>
      </c>
      <c r="B1369" s="38"/>
      <c r="C1369" s="38"/>
      <c r="D1369" s="39"/>
      <c r="E1369" s="54"/>
      <c r="F1369" s="41" t="str">
        <f t="shared" ca="1" si="84"/>
        <v/>
      </c>
      <c r="G1369" s="42"/>
      <c r="H1369" s="37"/>
      <c r="I1369" s="43"/>
      <c r="J1369" s="44" t="str">
        <f t="shared" si="85"/>
        <v/>
      </c>
      <c r="K1369" s="45"/>
      <c r="L1369" s="46" t="str">
        <f>IF(OR(K1369="لم يدفع",B1369=""),"",IF(K1369="تأمين فقط",0,IF(K1369="اشتراك 300",300,IF(F1369&lt;14,IFERROR(VLOOKUP(SUBSTITUTE(SUBSTITUTE(H1369,"~","~~"),"*","~*"),إعدادات_الأنواع!$A$4:$D$40,3,FALSE()),0),IFERROR(VLOOKUP(SUBSTITUTE(SUBSTITUTE(H1369,"~","~~"),"*","~*"),إعدادات_الأنواع!$A$4:$D$40,4,FALSE()),0)))))</f>
        <v/>
      </c>
      <c r="M1369" s="47" t="str">
        <f>IF(OR(K1369="لم يدفع",B1369=""),"",IFERROR(VLOOKUP(SUBSTITUTE(SUBSTITUTE(H1369,"~","~~"),"*","~*"),إعدادات_الأنواع!$A$4:$E$40,5,FALSE()),0))</f>
        <v/>
      </c>
      <c r="N1369" s="47" t="str">
        <f>IF(OR(K1369="لم يدفع",K1369="تأمين فقط",K1369="اشتراك 300",B1369=""),"",IFERROR(VLOOKUP(SUBSTITUTE(SUBSTITUTE(H1369,"~","~~"),"*","~*"),إعدادات_الأنواع!$A$4:$F$40,6,FALSE()),0))</f>
        <v/>
      </c>
      <c r="O1369" s="55" t="str">
        <f t="shared" si="86"/>
        <v/>
      </c>
      <c r="P1369" s="48" t="str">
        <f t="shared" ca="1" si="87"/>
        <v/>
      </c>
      <c r="Q1369" s="52"/>
      <c r="R1369" s="49"/>
      <c r="S1369" s="50" t="str">
        <f>IF(B1369="","",COUNTA(التجديد!E1369:E1369))</f>
        <v/>
      </c>
      <c r="T1369" s="51" t="str">
        <f>IF(B1369="","",IFERROR(VLOOKUP(SUBSTITUTE(SUBSTITUTE(H1369,"~","~~"),"*","~*"),إعدادات_الأنواع!$A$4:$B$40,2,FALSE()),"?"))</f>
        <v/>
      </c>
    </row>
    <row r="1370" spans="1:20" ht="15" customHeight="1">
      <c r="A1370" s="20" t="str">
        <f>IF(B1370="","",IF(T1370="?","⚠️ نوع غير معرف",T1370&amp;TEXT(COUNTIFS($T$3:T1370,T1370),"000")))</f>
        <v/>
      </c>
      <c r="B1370" s="38"/>
      <c r="C1370" s="38"/>
      <c r="D1370" s="39"/>
      <c r="E1370" s="54"/>
      <c r="F1370" s="41" t="str">
        <f t="shared" ca="1" si="84"/>
        <v/>
      </c>
      <c r="G1370" s="42"/>
      <c r="H1370" s="37"/>
      <c r="I1370" s="43"/>
      <c r="J1370" s="44" t="str">
        <f t="shared" si="85"/>
        <v/>
      </c>
      <c r="K1370" s="45"/>
      <c r="L1370" s="46" t="str">
        <f>IF(OR(K1370="لم يدفع",B1370=""),"",IF(K1370="تأمين فقط",0,IF(K1370="اشتراك 300",300,IF(F1370&lt;14,IFERROR(VLOOKUP(SUBSTITUTE(SUBSTITUTE(H1370,"~","~~"),"*","~*"),إعدادات_الأنواع!$A$4:$D$40,3,FALSE()),0),IFERROR(VLOOKUP(SUBSTITUTE(SUBSTITUTE(H1370,"~","~~"),"*","~*"),إعدادات_الأنواع!$A$4:$D$40,4,FALSE()),0)))))</f>
        <v/>
      </c>
      <c r="M1370" s="47" t="str">
        <f>IF(OR(K1370="لم يدفع",B1370=""),"",IFERROR(VLOOKUP(SUBSTITUTE(SUBSTITUTE(H1370,"~","~~"),"*","~*"),إعدادات_الأنواع!$A$4:$E$40,5,FALSE()),0))</f>
        <v/>
      </c>
      <c r="N1370" s="47" t="str">
        <f>IF(OR(K1370="لم يدفع",K1370="تأمين فقط",K1370="اشتراك 300",B1370=""),"",IFERROR(VLOOKUP(SUBSTITUTE(SUBSTITUTE(H1370,"~","~~"),"*","~*"),إعدادات_الأنواع!$A$4:$F$40,6,FALSE()),0))</f>
        <v/>
      </c>
      <c r="O1370" s="55" t="str">
        <f t="shared" si="86"/>
        <v/>
      </c>
      <c r="P1370" s="48" t="str">
        <f t="shared" ca="1" si="87"/>
        <v/>
      </c>
      <c r="Q1370" s="52"/>
      <c r="R1370" s="49"/>
      <c r="S1370" s="50" t="str">
        <f>IF(B1370="","",COUNTA(التجديد!E1370:E1370))</f>
        <v/>
      </c>
      <c r="T1370" s="51" t="str">
        <f>IF(B1370="","",IFERROR(VLOOKUP(SUBSTITUTE(SUBSTITUTE(H1370,"~","~~"),"*","~*"),إعدادات_الأنواع!$A$4:$B$40,2,FALSE()),"?"))</f>
        <v/>
      </c>
    </row>
    <row r="1371" spans="1:20" ht="15" customHeight="1">
      <c r="A1371" s="20" t="str">
        <f>IF(B1371="","",IF(T1371="?","⚠️ نوع غير معرف",T1371&amp;TEXT(COUNTIFS($T$3:T1371,T1371),"000")))</f>
        <v/>
      </c>
      <c r="B1371" s="38"/>
      <c r="C1371" s="38"/>
      <c r="D1371" s="39"/>
      <c r="E1371" s="54"/>
      <c r="F1371" s="41" t="str">
        <f t="shared" ca="1" si="84"/>
        <v/>
      </c>
      <c r="G1371" s="42"/>
      <c r="H1371" s="37"/>
      <c r="I1371" s="43"/>
      <c r="J1371" s="44" t="str">
        <f t="shared" si="85"/>
        <v/>
      </c>
      <c r="K1371" s="45"/>
      <c r="L1371" s="46" t="str">
        <f>IF(OR(K1371="لم يدفع",B1371=""),"",IF(K1371="تأمين فقط",0,IF(K1371="اشتراك 300",300,IF(F1371&lt;14,IFERROR(VLOOKUP(SUBSTITUTE(SUBSTITUTE(H1371,"~","~~"),"*","~*"),إعدادات_الأنواع!$A$4:$D$40,3,FALSE()),0),IFERROR(VLOOKUP(SUBSTITUTE(SUBSTITUTE(H1371,"~","~~"),"*","~*"),إعدادات_الأنواع!$A$4:$D$40,4,FALSE()),0)))))</f>
        <v/>
      </c>
      <c r="M1371" s="47" t="str">
        <f>IF(OR(K1371="لم يدفع",B1371=""),"",IFERROR(VLOOKUP(SUBSTITUTE(SUBSTITUTE(H1371,"~","~~"),"*","~*"),إعدادات_الأنواع!$A$4:$E$40,5,FALSE()),0))</f>
        <v/>
      </c>
      <c r="N1371" s="47" t="str">
        <f>IF(OR(K1371="لم يدفع",K1371="تأمين فقط",K1371="اشتراك 300",B1371=""),"",IFERROR(VLOOKUP(SUBSTITUTE(SUBSTITUTE(H1371,"~","~~"),"*","~*"),إعدادات_الأنواع!$A$4:$F$40,6,FALSE()),0))</f>
        <v/>
      </c>
      <c r="O1371" s="55" t="str">
        <f t="shared" si="86"/>
        <v/>
      </c>
      <c r="P1371" s="48" t="str">
        <f t="shared" ca="1" si="87"/>
        <v/>
      </c>
      <c r="Q1371" s="52"/>
      <c r="R1371" s="49"/>
      <c r="S1371" s="50" t="str">
        <f>IF(B1371="","",COUNTA(التجديد!E1371:E1371))</f>
        <v/>
      </c>
      <c r="T1371" s="51" t="str">
        <f>IF(B1371="","",IFERROR(VLOOKUP(SUBSTITUTE(SUBSTITUTE(H1371,"~","~~"),"*","~*"),إعدادات_الأنواع!$A$4:$B$40,2,FALSE()),"?"))</f>
        <v/>
      </c>
    </row>
    <row r="1372" spans="1:20" ht="15" customHeight="1">
      <c r="A1372" s="20" t="str">
        <f>IF(B1372="","",IF(T1372="?","⚠️ نوع غير معرف",T1372&amp;TEXT(COUNTIFS($T$3:T1372,T1372),"000")))</f>
        <v/>
      </c>
      <c r="B1372" s="38"/>
      <c r="C1372" s="38"/>
      <c r="D1372" s="39"/>
      <c r="E1372" s="54"/>
      <c r="F1372" s="41" t="str">
        <f t="shared" ca="1" si="84"/>
        <v/>
      </c>
      <c r="G1372" s="42"/>
      <c r="H1372" s="37"/>
      <c r="I1372" s="43"/>
      <c r="J1372" s="44" t="str">
        <f t="shared" si="85"/>
        <v/>
      </c>
      <c r="K1372" s="45"/>
      <c r="L1372" s="46" t="str">
        <f>IF(OR(K1372="لم يدفع",B1372=""),"",IF(K1372="تأمين فقط",0,IF(K1372="اشتراك 300",300,IF(F1372&lt;14,IFERROR(VLOOKUP(SUBSTITUTE(SUBSTITUTE(H1372,"~","~~"),"*","~*"),إعدادات_الأنواع!$A$4:$D$40,3,FALSE()),0),IFERROR(VLOOKUP(SUBSTITUTE(SUBSTITUTE(H1372,"~","~~"),"*","~*"),إعدادات_الأنواع!$A$4:$D$40,4,FALSE()),0)))))</f>
        <v/>
      </c>
      <c r="M1372" s="47" t="str">
        <f>IF(OR(K1372="لم يدفع",B1372=""),"",IFERROR(VLOOKUP(SUBSTITUTE(SUBSTITUTE(H1372,"~","~~"),"*","~*"),إعدادات_الأنواع!$A$4:$E$40,5,FALSE()),0))</f>
        <v/>
      </c>
      <c r="N1372" s="47" t="str">
        <f>IF(OR(K1372="لم يدفع",K1372="تأمين فقط",K1372="اشتراك 300",B1372=""),"",IFERROR(VLOOKUP(SUBSTITUTE(SUBSTITUTE(H1372,"~","~~"),"*","~*"),إعدادات_الأنواع!$A$4:$F$40,6,FALSE()),0))</f>
        <v/>
      </c>
      <c r="O1372" s="55" t="str">
        <f t="shared" si="86"/>
        <v/>
      </c>
      <c r="P1372" s="48" t="str">
        <f t="shared" ca="1" si="87"/>
        <v/>
      </c>
      <c r="Q1372" s="52"/>
      <c r="R1372" s="49"/>
      <c r="S1372" s="50" t="str">
        <f>IF(B1372="","",COUNTA(التجديد!E1372:E1372))</f>
        <v/>
      </c>
      <c r="T1372" s="51" t="str">
        <f>IF(B1372="","",IFERROR(VLOOKUP(SUBSTITUTE(SUBSTITUTE(H1372,"~","~~"),"*","~*"),إعدادات_الأنواع!$A$4:$B$40,2,FALSE()),"?"))</f>
        <v/>
      </c>
    </row>
    <row r="1373" spans="1:20" ht="15" customHeight="1">
      <c r="A1373" s="20" t="str">
        <f>IF(B1373="","",IF(T1373="?","⚠️ نوع غير معرف",T1373&amp;TEXT(COUNTIFS($T$3:T1373,T1373),"000")))</f>
        <v/>
      </c>
      <c r="B1373" s="38"/>
      <c r="C1373" s="38"/>
      <c r="D1373" s="39"/>
      <c r="E1373" s="54"/>
      <c r="F1373" s="41" t="str">
        <f t="shared" ca="1" si="84"/>
        <v/>
      </c>
      <c r="G1373" s="42"/>
      <c r="H1373" s="37"/>
      <c r="I1373" s="43"/>
      <c r="J1373" s="44" t="str">
        <f t="shared" si="85"/>
        <v/>
      </c>
      <c r="K1373" s="45"/>
      <c r="L1373" s="46" t="str">
        <f>IF(OR(K1373="لم يدفع",B1373=""),"",IF(K1373="تأمين فقط",0,IF(K1373="اشتراك 300",300,IF(F1373&lt;14,IFERROR(VLOOKUP(SUBSTITUTE(SUBSTITUTE(H1373,"~","~~"),"*","~*"),إعدادات_الأنواع!$A$4:$D$40,3,FALSE()),0),IFERROR(VLOOKUP(SUBSTITUTE(SUBSTITUTE(H1373,"~","~~"),"*","~*"),إعدادات_الأنواع!$A$4:$D$40,4,FALSE()),0)))))</f>
        <v/>
      </c>
      <c r="M1373" s="47" t="str">
        <f>IF(OR(K1373="لم يدفع",B1373=""),"",IFERROR(VLOOKUP(SUBSTITUTE(SUBSTITUTE(H1373,"~","~~"),"*","~*"),إعدادات_الأنواع!$A$4:$E$40,5,FALSE()),0))</f>
        <v/>
      </c>
      <c r="N1373" s="47" t="str">
        <f>IF(OR(K1373="لم يدفع",K1373="تأمين فقط",K1373="اشتراك 300",B1373=""),"",IFERROR(VLOOKUP(SUBSTITUTE(SUBSTITUTE(H1373,"~","~~"),"*","~*"),إعدادات_الأنواع!$A$4:$F$40,6,FALSE()),0))</f>
        <v/>
      </c>
      <c r="O1373" s="55" t="str">
        <f t="shared" si="86"/>
        <v/>
      </c>
      <c r="P1373" s="48" t="str">
        <f t="shared" ca="1" si="87"/>
        <v/>
      </c>
      <c r="Q1373" s="52"/>
      <c r="R1373" s="49"/>
      <c r="S1373" s="50" t="str">
        <f>IF(B1373="","",COUNTA(التجديد!E1373:E1373))</f>
        <v/>
      </c>
      <c r="T1373" s="51" t="str">
        <f>IF(B1373="","",IFERROR(VLOOKUP(SUBSTITUTE(SUBSTITUTE(H1373,"~","~~"),"*","~*"),إعدادات_الأنواع!$A$4:$B$40,2,FALSE()),"?"))</f>
        <v/>
      </c>
    </row>
    <row r="1374" spans="1:20" ht="15" customHeight="1">
      <c r="A1374" s="20" t="str">
        <f>IF(B1374="","",IF(T1374="?","⚠️ نوع غير معرف",T1374&amp;TEXT(COUNTIFS($T$3:T1374,T1374),"000")))</f>
        <v/>
      </c>
      <c r="B1374" s="38"/>
      <c r="C1374" s="38"/>
      <c r="D1374" s="39"/>
      <c r="E1374" s="54"/>
      <c r="F1374" s="41" t="str">
        <f t="shared" ca="1" si="84"/>
        <v/>
      </c>
      <c r="G1374" s="42"/>
      <c r="H1374" s="37"/>
      <c r="I1374" s="43"/>
      <c r="J1374" s="44" t="str">
        <f t="shared" si="85"/>
        <v/>
      </c>
      <c r="K1374" s="45"/>
      <c r="L1374" s="46" t="str">
        <f>IF(OR(K1374="لم يدفع",B1374=""),"",IF(K1374="تأمين فقط",0,IF(K1374="اشتراك 300",300,IF(F1374&lt;14,IFERROR(VLOOKUP(SUBSTITUTE(SUBSTITUTE(H1374,"~","~~"),"*","~*"),إعدادات_الأنواع!$A$4:$D$40,3,FALSE()),0),IFERROR(VLOOKUP(SUBSTITUTE(SUBSTITUTE(H1374,"~","~~"),"*","~*"),إعدادات_الأنواع!$A$4:$D$40,4,FALSE()),0)))))</f>
        <v/>
      </c>
      <c r="M1374" s="47" t="str">
        <f>IF(OR(K1374="لم يدفع",B1374=""),"",IFERROR(VLOOKUP(SUBSTITUTE(SUBSTITUTE(H1374,"~","~~"),"*","~*"),إعدادات_الأنواع!$A$4:$E$40,5,FALSE()),0))</f>
        <v/>
      </c>
      <c r="N1374" s="47" t="str">
        <f>IF(OR(K1374="لم يدفع",K1374="تأمين فقط",K1374="اشتراك 300",B1374=""),"",IFERROR(VLOOKUP(SUBSTITUTE(SUBSTITUTE(H1374,"~","~~"),"*","~*"),إعدادات_الأنواع!$A$4:$F$40,6,FALSE()),0))</f>
        <v/>
      </c>
      <c r="O1374" s="55" t="str">
        <f t="shared" si="86"/>
        <v/>
      </c>
      <c r="P1374" s="48" t="str">
        <f t="shared" ca="1" si="87"/>
        <v/>
      </c>
      <c r="Q1374" s="52"/>
      <c r="R1374" s="49"/>
      <c r="S1374" s="50" t="str">
        <f>IF(B1374="","",COUNTA(التجديد!E1374:E1374))</f>
        <v/>
      </c>
      <c r="T1374" s="51" t="str">
        <f>IF(B1374="","",IFERROR(VLOOKUP(SUBSTITUTE(SUBSTITUTE(H1374,"~","~~"),"*","~*"),إعدادات_الأنواع!$A$4:$B$40,2,FALSE()),"?"))</f>
        <v/>
      </c>
    </row>
    <row r="1375" spans="1:20" ht="15" customHeight="1">
      <c r="A1375" s="20" t="str">
        <f>IF(B1375="","",IF(T1375="?","⚠️ نوع غير معرف",T1375&amp;TEXT(COUNTIFS($T$3:T1375,T1375),"000")))</f>
        <v/>
      </c>
      <c r="B1375" s="38"/>
      <c r="C1375" s="38"/>
      <c r="D1375" s="39"/>
      <c r="E1375" s="54"/>
      <c r="F1375" s="41" t="str">
        <f t="shared" ca="1" si="84"/>
        <v/>
      </c>
      <c r="G1375" s="42"/>
      <c r="H1375" s="37"/>
      <c r="I1375" s="43"/>
      <c r="J1375" s="44" t="str">
        <f t="shared" si="85"/>
        <v/>
      </c>
      <c r="K1375" s="45"/>
      <c r="L1375" s="46" t="str">
        <f>IF(OR(K1375="لم يدفع",B1375=""),"",IF(K1375="تأمين فقط",0,IF(K1375="اشتراك 300",300,IF(F1375&lt;14,IFERROR(VLOOKUP(SUBSTITUTE(SUBSTITUTE(H1375,"~","~~"),"*","~*"),إعدادات_الأنواع!$A$4:$D$40,3,FALSE()),0),IFERROR(VLOOKUP(SUBSTITUTE(SUBSTITUTE(H1375,"~","~~"),"*","~*"),إعدادات_الأنواع!$A$4:$D$40,4,FALSE()),0)))))</f>
        <v/>
      </c>
      <c r="M1375" s="47" t="str">
        <f>IF(OR(K1375="لم يدفع",B1375=""),"",IFERROR(VLOOKUP(SUBSTITUTE(SUBSTITUTE(H1375,"~","~~"),"*","~*"),إعدادات_الأنواع!$A$4:$E$40,5,FALSE()),0))</f>
        <v/>
      </c>
      <c r="N1375" s="47" t="str">
        <f>IF(OR(K1375="لم يدفع",K1375="تأمين فقط",K1375="اشتراك 300",B1375=""),"",IFERROR(VLOOKUP(SUBSTITUTE(SUBSTITUTE(H1375,"~","~~"),"*","~*"),إعدادات_الأنواع!$A$4:$F$40,6,FALSE()),0))</f>
        <v/>
      </c>
      <c r="O1375" s="55" t="str">
        <f t="shared" si="86"/>
        <v/>
      </c>
      <c r="P1375" s="48" t="str">
        <f t="shared" ca="1" si="87"/>
        <v/>
      </c>
      <c r="Q1375" s="52"/>
      <c r="R1375" s="49"/>
      <c r="S1375" s="50" t="str">
        <f>IF(B1375="","",COUNTA(التجديد!E1375:E1375))</f>
        <v/>
      </c>
      <c r="T1375" s="51" t="str">
        <f>IF(B1375="","",IFERROR(VLOOKUP(SUBSTITUTE(SUBSTITUTE(H1375,"~","~~"),"*","~*"),إعدادات_الأنواع!$A$4:$B$40,2,FALSE()),"?"))</f>
        <v/>
      </c>
    </row>
    <row r="1376" spans="1:20" ht="15" customHeight="1">
      <c r="A1376" s="20" t="str">
        <f>IF(B1376="","",IF(T1376="?","⚠️ نوع غير معرف",T1376&amp;TEXT(COUNTIFS($T$3:T1376,T1376),"000")))</f>
        <v/>
      </c>
      <c r="B1376" s="38"/>
      <c r="C1376" s="38"/>
      <c r="D1376" s="39"/>
      <c r="E1376" s="54"/>
      <c r="F1376" s="41" t="str">
        <f t="shared" ca="1" si="84"/>
        <v/>
      </c>
      <c r="G1376" s="42"/>
      <c r="H1376" s="37"/>
      <c r="I1376" s="43"/>
      <c r="J1376" s="44" t="str">
        <f t="shared" si="85"/>
        <v/>
      </c>
      <c r="K1376" s="45"/>
      <c r="L1376" s="46" t="str">
        <f>IF(OR(K1376="لم يدفع",B1376=""),"",IF(K1376="تأمين فقط",0,IF(K1376="اشتراك 300",300,IF(F1376&lt;14,IFERROR(VLOOKUP(SUBSTITUTE(SUBSTITUTE(H1376,"~","~~"),"*","~*"),إعدادات_الأنواع!$A$4:$D$40,3,FALSE()),0),IFERROR(VLOOKUP(SUBSTITUTE(SUBSTITUTE(H1376,"~","~~"),"*","~*"),إعدادات_الأنواع!$A$4:$D$40,4,FALSE()),0)))))</f>
        <v/>
      </c>
      <c r="M1376" s="47" t="str">
        <f>IF(OR(K1376="لم يدفع",B1376=""),"",IFERROR(VLOOKUP(SUBSTITUTE(SUBSTITUTE(H1376,"~","~~"),"*","~*"),إعدادات_الأنواع!$A$4:$E$40,5,FALSE()),0))</f>
        <v/>
      </c>
      <c r="N1376" s="47" t="str">
        <f>IF(OR(K1376="لم يدفع",K1376="تأمين فقط",K1376="اشتراك 300",B1376=""),"",IFERROR(VLOOKUP(SUBSTITUTE(SUBSTITUTE(H1376,"~","~~"),"*","~*"),إعدادات_الأنواع!$A$4:$F$40,6,FALSE()),0))</f>
        <v/>
      </c>
      <c r="O1376" s="55" t="str">
        <f t="shared" si="86"/>
        <v/>
      </c>
      <c r="P1376" s="48" t="str">
        <f t="shared" ca="1" si="87"/>
        <v/>
      </c>
      <c r="Q1376" s="52"/>
      <c r="R1376" s="49"/>
      <c r="S1376" s="50" t="str">
        <f>IF(B1376="","",COUNTA(التجديد!E1376:E1376))</f>
        <v/>
      </c>
      <c r="T1376" s="51" t="str">
        <f>IF(B1376="","",IFERROR(VLOOKUP(SUBSTITUTE(SUBSTITUTE(H1376,"~","~~"),"*","~*"),إعدادات_الأنواع!$A$4:$B$40,2,FALSE()),"?"))</f>
        <v/>
      </c>
    </row>
    <row r="1377" spans="1:20" ht="15" customHeight="1">
      <c r="A1377" s="20" t="str">
        <f>IF(B1377="","",IF(T1377="?","⚠️ نوع غير معرف",T1377&amp;TEXT(COUNTIFS($T$3:T1377,T1377),"000")))</f>
        <v/>
      </c>
      <c r="B1377" s="38"/>
      <c r="C1377" s="38"/>
      <c r="D1377" s="39"/>
      <c r="E1377" s="54"/>
      <c r="F1377" s="41" t="str">
        <f t="shared" ca="1" si="84"/>
        <v/>
      </c>
      <c r="G1377" s="42"/>
      <c r="H1377" s="37"/>
      <c r="I1377" s="43"/>
      <c r="J1377" s="44" t="str">
        <f t="shared" si="85"/>
        <v/>
      </c>
      <c r="K1377" s="45"/>
      <c r="L1377" s="46" t="str">
        <f>IF(OR(K1377="لم يدفع",B1377=""),"",IF(K1377="تأمين فقط",0,IF(K1377="اشتراك 300",300,IF(F1377&lt;14,IFERROR(VLOOKUP(SUBSTITUTE(SUBSTITUTE(H1377,"~","~~"),"*","~*"),إعدادات_الأنواع!$A$4:$D$40,3,FALSE()),0),IFERROR(VLOOKUP(SUBSTITUTE(SUBSTITUTE(H1377,"~","~~"),"*","~*"),إعدادات_الأنواع!$A$4:$D$40,4,FALSE()),0)))))</f>
        <v/>
      </c>
      <c r="M1377" s="47" t="str">
        <f>IF(OR(K1377="لم يدفع",B1377=""),"",IFERROR(VLOOKUP(SUBSTITUTE(SUBSTITUTE(H1377,"~","~~"),"*","~*"),إعدادات_الأنواع!$A$4:$E$40,5,FALSE()),0))</f>
        <v/>
      </c>
      <c r="N1377" s="47" t="str">
        <f>IF(OR(K1377="لم يدفع",K1377="تأمين فقط",K1377="اشتراك 300",B1377=""),"",IFERROR(VLOOKUP(SUBSTITUTE(SUBSTITUTE(H1377,"~","~~"),"*","~*"),إعدادات_الأنواع!$A$4:$F$40,6,FALSE()),0))</f>
        <v/>
      </c>
      <c r="O1377" s="55" t="str">
        <f t="shared" si="86"/>
        <v/>
      </c>
      <c r="P1377" s="48" t="str">
        <f t="shared" ca="1" si="87"/>
        <v/>
      </c>
      <c r="Q1377" s="52"/>
      <c r="R1377" s="49"/>
      <c r="S1377" s="50" t="str">
        <f>IF(B1377="","",COUNTA(التجديد!E1377:E1377))</f>
        <v/>
      </c>
      <c r="T1377" s="51" t="str">
        <f>IF(B1377="","",IFERROR(VLOOKUP(SUBSTITUTE(SUBSTITUTE(H1377,"~","~~"),"*","~*"),إعدادات_الأنواع!$A$4:$B$40,2,FALSE()),"?"))</f>
        <v/>
      </c>
    </row>
    <row r="1378" spans="1:20" ht="15" customHeight="1">
      <c r="A1378" s="20" t="str">
        <f>IF(B1378="","",IF(T1378="?","⚠️ نوع غير معرف",T1378&amp;TEXT(COUNTIFS($T$3:T1378,T1378),"000")))</f>
        <v/>
      </c>
      <c r="B1378" s="38"/>
      <c r="C1378" s="38"/>
      <c r="D1378" s="39"/>
      <c r="E1378" s="54"/>
      <c r="F1378" s="41" t="str">
        <f t="shared" ca="1" si="84"/>
        <v/>
      </c>
      <c r="G1378" s="42"/>
      <c r="H1378" s="37"/>
      <c r="I1378" s="43"/>
      <c r="J1378" s="44" t="str">
        <f t="shared" si="85"/>
        <v/>
      </c>
      <c r="K1378" s="45"/>
      <c r="L1378" s="46" t="str">
        <f>IF(OR(K1378="لم يدفع",B1378=""),"",IF(K1378="تأمين فقط",0,IF(K1378="اشتراك 300",300,IF(F1378&lt;14,IFERROR(VLOOKUP(SUBSTITUTE(SUBSTITUTE(H1378,"~","~~"),"*","~*"),إعدادات_الأنواع!$A$4:$D$40,3,FALSE()),0),IFERROR(VLOOKUP(SUBSTITUTE(SUBSTITUTE(H1378,"~","~~"),"*","~*"),إعدادات_الأنواع!$A$4:$D$40,4,FALSE()),0)))))</f>
        <v/>
      </c>
      <c r="M1378" s="47" t="str">
        <f>IF(OR(K1378="لم يدفع",B1378=""),"",IFERROR(VLOOKUP(SUBSTITUTE(SUBSTITUTE(H1378,"~","~~"),"*","~*"),إعدادات_الأنواع!$A$4:$E$40,5,FALSE()),0))</f>
        <v/>
      </c>
      <c r="N1378" s="47" t="str">
        <f>IF(OR(K1378="لم يدفع",K1378="تأمين فقط",K1378="اشتراك 300",B1378=""),"",IFERROR(VLOOKUP(SUBSTITUTE(SUBSTITUTE(H1378,"~","~~"),"*","~*"),إعدادات_الأنواع!$A$4:$F$40,6,FALSE()),0))</f>
        <v/>
      </c>
      <c r="O1378" s="55" t="str">
        <f t="shared" si="86"/>
        <v/>
      </c>
      <c r="P1378" s="48" t="str">
        <f t="shared" ca="1" si="87"/>
        <v/>
      </c>
      <c r="Q1378" s="52"/>
      <c r="R1378" s="49"/>
      <c r="S1378" s="50" t="str">
        <f>IF(B1378="","",COUNTA(التجديد!E1378:E1378))</f>
        <v/>
      </c>
      <c r="T1378" s="51" t="str">
        <f>IF(B1378="","",IFERROR(VLOOKUP(SUBSTITUTE(SUBSTITUTE(H1378,"~","~~"),"*","~*"),إعدادات_الأنواع!$A$4:$B$40,2,FALSE()),"?"))</f>
        <v/>
      </c>
    </row>
    <row r="1379" spans="1:20" ht="15" customHeight="1">
      <c r="A1379" s="20" t="str">
        <f>IF(B1379="","",IF(T1379="?","⚠️ نوع غير معرف",T1379&amp;TEXT(COUNTIFS($T$3:T1379,T1379),"000")))</f>
        <v/>
      </c>
      <c r="B1379" s="38"/>
      <c r="C1379" s="38"/>
      <c r="D1379" s="39"/>
      <c r="E1379" s="54"/>
      <c r="F1379" s="41" t="str">
        <f t="shared" ca="1" si="84"/>
        <v/>
      </c>
      <c r="G1379" s="42"/>
      <c r="H1379" s="37"/>
      <c r="I1379" s="43"/>
      <c r="J1379" s="44" t="str">
        <f t="shared" si="85"/>
        <v/>
      </c>
      <c r="K1379" s="45"/>
      <c r="L1379" s="46" t="str">
        <f>IF(OR(K1379="لم يدفع",B1379=""),"",IF(K1379="تأمين فقط",0,IF(K1379="اشتراك 300",300,IF(F1379&lt;14,IFERROR(VLOOKUP(SUBSTITUTE(SUBSTITUTE(H1379,"~","~~"),"*","~*"),إعدادات_الأنواع!$A$4:$D$40,3,FALSE()),0),IFERROR(VLOOKUP(SUBSTITUTE(SUBSTITUTE(H1379,"~","~~"),"*","~*"),إعدادات_الأنواع!$A$4:$D$40,4,FALSE()),0)))))</f>
        <v/>
      </c>
      <c r="M1379" s="47" t="str">
        <f>IF(OR(K1379="لم يدفع",B1379=""),"",IFERROR(VLOOKUP(SUBSTITUTE(SUBSTITUTE(H1379,"~","~~"),"*","~*"),إعدادات_الأنواع!$A$4:$E$40,5,FALSE()),0))</f>
        <v/>
      </c>
      <c r="N1379" s="47" t="str">
        <f>IF(OR(K1379="لم يدفع",K1379="تأمين فقط",K1379="اشتراك 300",B1379=""),"",IFERROR(VLOOKUP(SUBSTITUTE(SUBSTITUTE(H1379,"~","~~"),"*","~*"),إعدادات_الأنواع!$A$4:$F$40,6,FALSE()),0))</f>
        <v/>
      </c>
      <c r="O1379" s="55" t="str">
        <f t="shared" si="86"/>
        <v/>
      </c>
      <c r="P1379" s="48" t="str">
        <f t="shared" ca="1" si="87"/>
        <v/>
      </c>
      <c r="Q1379" s="52"/>
      <c r="R1379" s="49"/>
      <c r="S1379" s="50" t="str">
        <f>IF(B1379="","",COUNTA(التجديد!E1379:E1379))</f>
        <v/>
      </c>
      <c r="T1379" s="51" t="str">
        <f>IF(B1379="","",IFERROR(VLOOKUP(SUBSTITUTE(SUBSTITUTE(H1379,"~","~~"),"*","~*"),إعدادات_الأنواع!$A$4:$B$40,2,FALSE()),"?"))</f>
        <v/>
      </c>
    </row>
    <row r="1380" spans="1:20" ht="15" customHeight="1">
      <c r="A1380" s="20" t="str">
        <f>IF(B1380="","",IF(T1380="?","⚠️ نوع غير معرف",T1380&amp;TEXT(COUNTIFS($T$3:T1380,T1380),"000")))</f>
        <v/>
      </c>
      <c r="B1380" s="38"/>
      <c r="C1380" s="38"/>
      <c r="D1380" s="39"/>
      <c r="E1380" s="54"/>
      <c r="F1380" s="41" t="str">
        <f t="shared" ca="1" si="84"/>
        <v/>
      </c>
      <c r="G1380" s="42"/>
      <c r="H1380" s="37"/>
      <c r="I1380" s="43"/>
      <c r="J1380" s="44" t="str">
        <f t="shared" si="85"/>
        <v/>
      </c>
      <c r="K1380" s="45"/>
      <c r="L1380" s="46" t="str">
        <f>IF(OR(K1380="لم يدفع",B1380=""),"",IF(K1380="تأمين فقط",0,IF(K1380="اشتراك 300",300,IF(F1380&lt;14,IFERROR(VLOOKUP(SUBSTITUTE(SUBSTITUTE(H1380,"~","~~"),"*","~*"),إعدادات_الأنواع!$A$4:$D$40,3,FALSE()),0),IFERROR(VLOOKUP(SUBSTITUTE(SUBSTITUTE(H1380,"~","~~"),"*","~*"),إعدادات_الأنواع!$A$4:$D$40,4,FALSE()),0)))))</f>
        <v/>
      </c>
      <c r="M1380" s="47" t="str">
        <f>IF(OR(K1380="لم يدفع",B1380=""),"",IFERROR(VLOOKUP(SUBSTITUTE(SUBSTITUTE(H1380,"~","~~"),"*","~*"),إعدادات_الأنواع!$A$4:$E$40,5,FALSE()),0))</f>
        <v/>
      </c>
      <c r="N1380" s="47" t="str">
        <f>IF(OR(K1380="لم يدفع",K1380="تأمين فقط",K1380="اشتراك 300",B1380=""),"",IFERROR(VLOOKUP(SUBSTITUTE(SUBSTITUTE(H1380,"~","~~"),"*","~*"),إعدادات_الأنواع!$A$4:$F$40,6,FALSE()),0))</f>
        <v/>
      </c>
      <c r="O1380" s="55" t="str">
        <f t="shared" si="86"/>
        <v/>
      </c>
      <c r="P1380" s="48" t="str">
        <f t="shared" ca="1" si="87"/>
        <v/>
      </c>
      <c r="Q1380" s="52"/>
      <c r="R1380" s="49"/>
      <c r="S1380" s="50" t="str">
        <f>IF(B1380="","",COUNTA(التجديد!E1380:E1380))</f>
        <v/>
      </c>
      <c r="T1380" s="51" t="str">
        <f>IF(B1380="","",IFERROR(VLOOKUP(SUBSTITUTE(SUBSTITUTE(H1380,"~","~~"),"*","~*"),إعدادات_الأنواع!$A$4:$B$40,2,FALSE()),"?"))</f>
        <v/>
      </c>
    </row>
    <row r="1381" spans="1:20" ht="15" customHeight="1">
      <c r="A1381" s="20" t="str">
        <f>IF(B1381="","",IF(T1381="?","⚠️ نوع غير معرف",T1381&amp;TEXT(COUNTIFS($T$3:T1381,T1381),"000")))</f>
        <v/>
      </c>
      <c r="B1381" s="38"/>
      <c r="C1381" s="38"/>
      <c r="D1381" s="39"/>
      <c r="E1381" s="54"/>
      <c r="F1381" s="41" t="str">
        <f t="shared" ca="1" si="84"/>
        <v/>
      </c>
      <c r="G1381" s="42"/>
      <c r="H1381" s="37"/>
      <c r="I1381" s="43"/>
      <c r="J1381" s="44" t="str">
        <f t="shared" si="85"/>
        <v/>
      </c>
      <c r="K1381" s="45"/>
      <c r="L1381" s="46" t="str">
        <f>IF(OR(K1381="لم يدفع",B1381=""),"",IF(K1381="تأمين فقط",0,IF(K1381="اشتراك 300",300,IF(F1381&lt;14,IFERROR(VLOOKUP(SUBSTITUTE(SUBSTITUTE(H1381,"~","~~"),"*","~*"),إعدادات_الأنواع!$A$4:$D$40,3,FALSE()),0),IFERROR(VLOOKUP(SUBSTITUTE(SUBSTITUTE(H1381,"~","~~"),"*","~*"),إعدادات_الأنواع!$A$4:$D$40,4,FALSE()),0)))))</f>
        <v/>
      </c>
      <c r="M1381" s="47" t="str">
        <f>IF(OR(K1381="لم يدفع",B1381=""),"",IFERROR(VLOOKUP(SUBSTITUTE(SUBSTITUTE(H1381,"~","~~"),"*","~*"),إعدادات_الأنواع!$A$4:$E$40,5,FALSE()),0))</f>
        <v/>
      </c>
      <c r="N1381" s="47" t="str">
        <f>IF(OR(K1381="لم يدفع",K1381="تأمين فقط",K1381="اشتراك 300",B1381=""),"",IFERROR(VLOOKUP(SUBSTITUTE(SUBSTITUTE(H1381,"~","~~"),"*","~*"),إعدادات_الأنواع!$A$4:$F$40,6,FALSE()),0))</f>
        <v/>
      </c>
      <c r="O1381" s="55" t="str">
        <f t="shared" si="86"/>
        <v/>
      </c>
      <c r="P1381" s="48" t="str">
        <f t="shared" ca="1" si="87"/>
        <v/>
      </c>
      <c r="Q1381" s="52"/>
      <c r="R1381" s="49"/>
      <c r="S1381" s="50" t="str">
        <f>IF(B1381="","",COUNTA(التجديد!E1381:E1381))</f>
        <v/>
      </c>
      <c r="T1381" s="51" t="str">
        <f>IF(B1381="","",IFERROR(VLOOKUP(SUBSTITUTE(SUBSTITUTE(H1381,"~","~~"),"*","~*"),إعدادات_الأنواع!$A$4:$B$40,2,FALSE()),"?"))</f>
        <v/>
      </c>
    </row>
    <row r="1382" spans="1:20" ht="15" customHeight="1">
      <c r="A1382" s="20" t="str">
        <f>IF(B1382="","",IF(T1382="?","⚠️ نوع غير معرف",T1382&amp;TEXT(COUNTIFS($T$3:T1382,T1382),"000")))</f>
        <v/>
      </c>
      <c r="B1382" s="38"/>
      <c r="C1382" s="38"/>
      <c r="D1382" s="39"/>
      <c r="E1382" s="54"/>
      <c r="F1382" s="41" t="str">
        <f t="shared" ca="1" si="84"/>
        <v/>
      </c>
      <c r="G1382" s="42"/>
      <c r="H1382" s="37"/>
      <c r="I1382" s="43"/>
      <c r="J1382" s="44" t="str">
        <f t="shared" si="85"/>
        <v/>
      </c>
      <c r="K1382" s="45"/>
      <c r="L1382" s="46" t="str">
        <f>IF(OR(K1382="لم يدفع",B1382=""),"",IF(K1382="تأمين فقط",0,IF(K1382="اشتراك 300",300,IF(F1382&lt;14,IFERROR(VLOOKUP(SUBSTITUTE(SUBSTITUTE(H1382,"~","~~"),"*","~*"),إعدادات_الأنواع!$A$4:$D$40,3,FALSE()),0),IFERROR(VLOOKUP(SUBSTITUTE(SUBSTITUTE(H1382,"~","~~"),"*","~*"),إعدادات_الأنواع!$A$4:$D$40,4,FALSE()),0)))))</f>
        <v/>
      </c>
      <c r="M1382" s="47" t="str">
        <f>IF(OR(K1382="لم يدفع",B1382=""),"",IFERROR(VLOOKUP(SUBSTITUTE(SUBSTITUTE(H1382,"~","~~"),"*","~*"),إعدادات_الأنواع!$A$4:$E$40,5,FALSE()),0))</f>
        <v/>
      </c>
      <c r="N1382" s="47" t="str">
        <f>IF(OR(K1382="لم يدفع",K1382="تأمين فقط",K1382="اشتراك 300",B1382=""),"",IFERROR(VLOOKUP(SUBSTITUTE(SUBSTITUTE(H1382,"~","~~"),"*","~*"),إعدادات_الأنواع!$A$4:$F$40,6,FALSE()),0))</f>
        <v/>
      </c>
      <c r="O1382" s="55" t="str">
        <f t="shared" si="86"/>
        <v/>
      </c>
      <c r="P1382" s="48" t="str">
        <f t="shared" ca="1" si="87"/>
        <v/>
      </c>
      <c r="Q1382" s="52"/>
      <c r="R1382" s="49"/>
      <c r="S1382" s="50" t="str">
        <f>IF(B1382="","",COUNTA(التجديد!E1382:E1382))</f>
        <v/>
      </c>
      <c r="T1382" s="51" t="str">
        <f>IF(B1382="","",IFERROR(VLOOKUP(SUBSTITUTE(SUBSTITUTE(H1382,"~","~~"),"*","~*"),إعدادات_الأنواع!$A$4:$B$40,2,FALSE()),"?"))</f>
        <v/>
      </c>
    </row>
    <row r="1383" spans="1:20" ht="15" customHeight="1">
      <c r="A1383" s="20" t="str">
        <f>IF(B1383="","",IF(T1383="?","⚠️ نوع غير معرف",T1383&amp;TEXT(COUNTIFS($T$3:T1383,T1383),"000")))</f>
        <v/>
      </c>
      <c r="B1383" s="38"/>
      <c r="C1383" s="38"/>
      <c r="D1383" s="39"/>
      <c r="E1383" s="54"/>
      <c r="F1383" s="41" t="str">
        <f t="shared" ca="1" si="84"/>
        <v/>
      </c>
      <c r="G1383" s="42"/>
      <c r="H1383" s="37"/>
      <c r="I1383" s="43"/>
      <c r="J1383" s="44" t="str">
        <f t="shared" si="85"/>
        <v/>
      </c>
      <c r="K1383" s="45"/>
      <c r="L1383" s="46" t="str">
        <f>IF(OR(K1383="لم يدفع",B1383=""),"",IF(K1383="تأمين فقط",0,IF(K1383="اشتراك 300",300,IF(F1383&lt;14,IFERROR(VLOOKUP(SUBSTITUTE(SUBSTITUTE(H1383,"~","~~"),"*","~*"),إعدادات_الأنواع!$A$4:$D$40,3,FALSE()),0),IFERROR(VLOOKUP(SUBSTITUTE(SUBSTITUTE(H1383,"~","~~"),"*","~*"),إعدادات_الأنواع!$A$4:$D$40,4,FALSE()),0)))))</f>
        <v/>
      </c>
      <c r="M1383" s="47" t="str">
        <f>IF(OR(K1383="لم يدفع",B1383=""),"",IFERROR(VLOOKUP(SUBSTITUTE(SUBSTITUTE(H1383,"~","~~"),"*","~*"),إعدادات_الأنواع!$A$4:$E$40,5,FALSE()),0))</f>
        <v/>
      </c>
      <c r="N1383" s="47" t="str">
        <f>IF(OR(K1383="لم يدفع",K1383="تأمين فقط",K1383="اشتراك 300",B1383=""),"",IFERROR(VLOOKUP(SUBSTITUTE(SUBSTITUTE(H1383,"~","~~"),"*","~*"),إعدادات_الأنواع!$A$4:$F$40,6,FALSE()),0))</f>
        <v/>
      </c>
      <c r="O1383" s="55" t="str">
        <f t="shared" si="86"/>
        <v/>
      </c>
      <c r="P1383" s="48" t="str">
        <f t="shared" ca="1" si="87"/>
        <v/>
      </c>
      <c r="Q1383" s="52"/>
      <c r="R1383" s="49"/>
      <c r="S1383" s="50" t="str">
        <f>IF(B1383="","",COUNTA(التجديد!E1383:E1383))</f>
        <v/>
      </c>
      <c r="T1383" s="51" t="str">
        <f>IF(B1383="","",IFERROR(VLOOKUP(SUBSTITUTE(SUBSTITUTE(H1383,"~","~~"),"*","~*"),إعدادات_الأنواع!$A$4:$B$40,2,FALSE()),"?"))</f>
        <v/>
      </c>
    </row>
    <row r="1384" spans="1:20" ht="15" customHeight="1">
      <c r="A1384" s="20" t="str">
        <f>IF(B1384="","",IF(T1384="?","⚠️ نوع غير معرف",T1384&amp;TEXT(COUNTIFS($T$3:T1384,T1384),"000")))</f>
        <v/>
      </c>
      <c r="B1384" s="38"/>
      <c r="C1384" s="38"/>
      <c r="D1384" s="39"/>
      <c r="E1384" s="54"/>
      <c r="F1384" s="41" t="str">
        <f t="shared" ca="1" si="84"/>
        <v/>
      </c>
      <c r="G1384" s="42"/>
      <c r="H1384" s="37"/>
      <c r="I1384" s="43"/>
      <c r="J1384" s="44" t="str">
        <f t="shared" si="85"/>
        <v/>
      </c>
      <c r="K1384" s="45"/>
      <c r="L1384" s="46" t="str">
        <f>IF(OR(K1384="لم يدفع",B1384=""),"",IF(K1384="تأمين فقط",0,IF(K1384="اشتراك 300",300,IF(F1384&lt;14,IFERROR(VLOOKUP(SUBSTITUTE(SUBSTITUTE(H1384,"~","~~"),"*","~*"),إعدادات_الأنواع!$A$4:$D$40,3,FALSE()),0),IFERROR(VLOOKUP(SUBSTITUTE(SUBSTITUTE(H1384,"~","~~"),"*","~*"),إعدادات_الأنواع!$A$4:$D$40,4,FALSE()),0)))))</f>
        <v/>
      </c>
      <c r="M1384" s="47" t="str">
        <f>IF(OR(K1384="لم يدفع",B1384=""),"",IFERROR(VLOOKUP(SUBSTITUTE(SUBSTITUTE(H1384,"~","~~"),"*","~*"),إعدادات_الأنواع!$A$4:$E$40,5,FALSE()),0))</f>
        <v/>
      </c>
      <c r="N1384" s="47" t="str">
        <f>IF(OR(K1384="لم يدفع",K1384="تأمين فقط",K1384="اشتراك 300",B1384=""),"",IFERROR(VLOOKUP(SUBSTITUTE(SUBSTITUTE(H1384,"~","~~"),"*","~*"),إعدادات_الأنواع!$A$4:$F$40,6,FALSE()),0))</f>
        <v/>
      </c>
      <c r="O1384" s="55" t="str">
        <f t="shared" si="86"/>
        <v/>
      </c>
      <c r="P1384" s="48" t="str">
        <f t="shared" ca="1" si="87"/>
        <v/>
      </c>
      <c r="Q1384" s="52"/>
      <c r="R1384" s="49"/>
      <c r="S1384" s="50" t="str">
        <f>IF(B1384="","",COUNTA(التجديد!E1384:E1384))</f>
        <v/>
      </c>
      <c r="T1384" s="51" t="str">
        <f>IF(B1384="","",IFERROR(VLOOKUP(SUBSTITUTE(SUBSTITUTE(H1384,"~","~~"),"*","~*"),إعدادات_الأنواع!$A$4:$B$40,2,FALSE()),"?"))</f>
        <v/>
      </c>
    </row>
    <row r="1385" spans="1:20" ht="15" customHeight="1">
      <c r="A1385" s="20" t="str">
        <f>IF(B1385="","",IF(T1385="?","⚠️ نوع غير معرف",T1385&amp;TEXT(COUNTIFS($T$3:T1385,T1385),"000")))</f>
        <v/>
      </c>
      <c r="B1385" s="38"/>
      <c r="C1385" s="38"/>
      <c r="D1385" s="39"/>
      <c r="E1385" s="54"/>
      <c r="F1385" s="41" t="str">
        <f t="shared" ca="1" si="84"/>
        <v/>
      </c>
      <c r="G1385" s="42"/>
      <c r="H1385" s="37"/>
      <c r="I1385" s="43"/>
      <c r="J1385" s="44" t="str">
        <f t="shared" si="85"/>
        <v/>
      </c>
      <c r="K1385" s="45"/>
      <c r="L1385" s="46" t="str">
        <f>IF(OR(K1385="لم يدفع",B1385=""),"",IF(K1385="تأمين فقط",0,IF(K1385="اشتراك 300",300,IF(F1385&lt;14,IFERROR(VLOOKUP(SUBSTITUTE(SUBSTITUTE(H1385,"~","~~"),"*","~*"),إعدادات_الأنواع!$A$4:$D$40,3,FALSE()),0),IFERROR(VLOOKUP(SUBSTITUTE(SUBSTITUTE(H1385,"~","~~"),"*","~*"),إعدادات_الأنواع!$A$4:$D$40,4,FALSE()),0)))))</f>
        <v/>
      </c>
      <c r="M1385" s="47" t="str">
        <f>IF(OR(K1385="لم يدفع",B1385=""),"",IFERROR(VLOOKUP(SUBSTITUTE(SUBSTITUTE(H1385,"~","~~"),"*","~*"),إعدادات_الأنواع!$A$4:$E$40,5,FALSE()),0))</f>
        <v/>
      </c>
      <c r="N1385" s="47" t="str">
        <f>IF(OR(K1385="لم يدفع",K1385="تأمين فقط",K1385="اشتراك 300",B1385=""),"",IFERROR(VLOOKUP(SUBSTITUTE(SUBSTITUTE(H1385,"~","~~"),"*","~*"),إعدادات_الأنواع!$A$4:$F$40,6,FALSE()),0))</f>
        <v/>
      </c>
      <c r="O1385" s="55" t="str">
        <f t="shared" si="86"/>
        <v/>
      </c>
      <c r="P1385" s="48" t="str">
        <f t="shared" ca="1" si="87"/>
        <v/>
      </c>
      <c r="Q1385" s="52"/>
      <c r="R1385" s="49"/>
      <c r="S1385" s="50" t="str">
        <f>IF(B1385="","",COUNTA(التجديد!E1385:E1385))</f>
        <v/>
      </c>
      <c r="T1385" s="51" t="str">
        <f>IF(B1385="","",IFERROR(VLOOKUP(SUBSTITUTE(SUBSTITUTE(H1385,"~","~~"),"*","~*"),إعدادات_الأنواع!$A$4:$B$40,2,FALSE()),"?"))</f>
        <v/>
      </c>
    </row>
    <row r="1386" spans="1:20" ht="15" customHeight="1">
      <c r="A1386" s="20" t="str">
        <f>IF(B1386="","",IF(T1386="?","⚠️ نوع غير معرف",T1386&amp;TEXT(COUNTIFS($T$3:T1386,T1386),"000")))</f>
        <v/>
      </c>
      <c r="B1386" s="38"/>
      <c r="C1386" s="38"/>
      <c r="D1386" s="39"/>
      <c r="E1386" s="54"/>
      <c r="F1386" s="41" t="str">
        <f t="shared" ca="1" si="84"/>
        <v/>
      </c>
      <c r="G1386" s="42"/>
      <c r="H1386" s="37"/>
      <c r="I1386" s="43"/>
      <c r="J1386" s="44" t="str">
        <f t="shared" si="85"/>
        <v/>
      </c>
      <c r="K1386" s="45"/>
      <c r="L1386" s="46" t="str">
        <f>IF(OR(K1386="لم يدفع",B1386=""),"",IF(K1386="تأمين فقط",0,IF(K1386="اشتراك 300",300,IF(F1386&lt;14,IFERROR(VLOOKUP(SUBSTITUTE(SUBSTITUTE(H1386,"~","~~"),"*","~*"),إعدادات_الأنواع!$A$4:$D$40,3,FALSE()),0),IFERROR(VLOOKUP(SUBSTITUTE(SUBSTITUTE(H1386,"~","~~"),"*","~*"),إعدادات_الأنواع!$A$4:$D$40,4,FALSE()),0)))))</f>
        <v/>
      </c>
      <c r="M1386" s="47" t="str">
        <f>IF(OR(K1386="لم يدفع",B1386=""),"",IFERROR(VLOOKUP(SUBSTITUTE(SUBSTITUTE(H1386,"~","~~"),"*","~*"),إعدادات_الأنواع!$A$4:$E$40,5,FALSE()),0))</f>
        <v/>
      </c>
      <c r="N1386" s="47" t="str">
        <f>IF(OR(K1386="لم يدفع",K1386="تأمين فقط",K1386="اشتراك 300",B1386=""),"",IFERROR(VLOOKUP(SUBSTITUTE(SUBSTITUTE(H1386,"~","~~"),"*","~*"),إعدادات_الأنواع!$A$4:$F$40,6,FALSE()),0))</f>
        <v/>
      </c>
      <c r="O1386" s="55" t="str">
        <f t="shared" si="86"/>
        <v/>
      </c>
      <c r="P1386" s="48" t="str">
        <f t="shared" ca="1" si="87"/>
        <v/>
      </c>
      <c r="Q1386" s="52"/>
      <c r="R1386" s="49"/>
      <c r="S1386" s="50" t="str">
        <f>IF(B1386="","",COUNTA(التجديد!E1386:E1386))</f>
        <v/>
      </c>
      <c r="T1386" s="51" t="str">
        <f>IF(B1386="","",IFERROR(VLOOKUP(SUBSTITUTE(SUBSTITUTE(H1386,"~","~~"),"*","~*"),إعدادات_الأنواع!$A$4:$B$40,2,FALSE()),"?"))</f>
        <v/>
      </c>
    </row>
    <row r="1387" spans="1:20" ht="15" customHeight="1">
      <c r="A1387" s="20" t="str">
        <f>IF(B1387="","",IF(T1387="?","⚠️ نوع غير معرف",T1387&amp;TEXT(COUNTIFS($T$3:T1387,T1387),"000")))</f>
        <v/>
      </c>
      <c r="B1387" s="38"/>
      <c r="C1387" s="38"/>
      <c r="D1387" s="39"/>
      <c r="E1387" s="54"/>
      <c r="F1387" s="41" t="str">
        <f t="shared" ca="1" si="84"/>
        <v/>
      </c>
      <c r="G1387" s="42"/>
      <c r="H1387" s="37"/>
      <c r="I1387" s="43"/>
      <c r="J1387" s="44" t="str">
        <f t="shared" si="85"/>
        <v/>
      </c>
      <c r="K1387" s="45"/>
      <c r="L1387" s="46" t="str">
        <f>IF(OR(K1387="لم يدفع",B1387=""),"",IF(K1387="تأمين فقط",0,IF(K1387="اشتراك 300",300,IF(F1387&lt;14,IFERROR(VLOOKUP(SUBSTITUTE(SUBSTITUTE(H1387,"~","~~"),"*","~*"),إعدادات_الأنواع!$A$4:$D$40,3,FALSE()),0),IFERROR(VLOOKUP(SUBSTITUTE(SUBSTITUTE(H1387,"~","~~"),"*","~*"),إعدادات_الأنواع!$A$4:$D$40,4,FALSE()),0)))))</f>
        <v/>
      </c>
      <c r="M1387" s="47" t="str">
        <f>IF(OR(K1387="لم يدفع",B1387=""),"",IFERROR(VLOOKUP(SUBSTITUTE(SUBSTITUTE(H1387,"~","~~"),"*","~*"),إعدادات_الأنواع!$A$4:$E$40,5,FALSE()),0))</f>
        <v/>
      </c>
      <c r="N1387" s="47" t="str">
        <f>IF(OR(K1387="لم يدفع",K1387="تأمين فقط",K1387="اشتراك 300",B1387=""),"",IFERROR(VLOOKUP(SUBSTITUTE(SUBSTITUTE(H1387,"~","~~"),"*","~*"),إعدادات_الأنواع!$A$4:$F$40,6,FALSE()),0))</f>
        <v/>
      </c>
      <c r="O1387" s="55" t="str">
        <f t="shared" si="86"/>
        <v/>
      </c>
      <c r="P1387" s="48" t="str">
        <f t="shared" ca="1" si="87"/>
        <v/>
      </c>
      <c r="Q1387" s="52"/>
      <c r="R1387" s="49"/>
      <c r="S1387" s="50" t="str">
        <f>IF(B1387="","",COUNTA(التجديد!E1387:E1387))</f>
        <v/>
      </c>
      <c r="T1387" s="51" t="str">
        <f>IF(B1387="","",IFERROR(VLOOKUP(SUBSTITUTE(SUBSTITUTE(H1387,"~","~~"),"*","~*"),إعدادات_الأنواع!$A$4:$B$40,2,FALSE()),"?"))</f>
        <v/>
      </c>
    </row>
    <row r="1388" spans="1:20" ht="15" customHeight="1">
      <c r="A1388" s="20" t="str">
        <f>IF(B1388="","",IF(T1388="?","⚠️ نوع غير معرف",T1388&amp;TEXT(COUNTIFS($T$3:T1388,T1388),"000")))</f>
        <v/>
      </c>
      <c r="B1388" s="38"/>
      <c r="C1388" s="38"/>
      <c r="D1388" s="39"/>
      <c r="E1388" s="54"/>
      <c r="F1388" s="41" t="str">
        <f t="shared" ca="1" si="84"/>
        <v/>
      </c>
      <c r="G1388" s="42"/>
      <c r="H1388" s="37"/>
      <c r="I1388" s="43"/>
      <c r="J1388" s="44" t="str">
        <f t="shared" si="85"/>
        <v/>
      </c>
      <c r="K1388" s="45"/>
      <c r="L1388" s="46" t="str">
        <f>IF(OR(K1388="لم يدفع",B1388=""),"",IF(K1388="تأمين فقط",0,IF(K1388="اشتراك 300",300,IF(F1388&lt;14,IFERROR(VLOOKUP(SUBSTITUTE(SUBSTITUTE(H1388,"~","~~"),"*","~*"),إعدادات_الأنواع!$A$4:$D$40,3,FALSE()),0),IFERROR(VLOOKUP(SUBSTITUTE(SUBSTITUTE(H1388,"~","~~"),"*","~*"),إعدادات_الأنواع!$A$4:$D$40,4,FALSE()),0)))))</f>
        <v/>
      </c>
      <c r="M1388" s="47" t="str">
        <f>IF(OR(K1388="لم يدفع",B1388=""),"",IFERROR(VLOOKUP(SUBSTITUTE(SUBSTITUTE(H1388,"~","~~"),"*","~*"),إعدادات_الأنواع!$A$4:$E$40,5,FALSE()),0))</f>
        <v/>
      </c>
      <c r="N1388" s="47" t="str">
        <f>IF(OR(K1388="لم يدفع",K1388="تأمين فقط",K1388="اشتراك 300",B1388=""),"",IFERROR(VLOOKUP(SUBSTITUTE(SUBSTITUTE(H1388,"~","~~"),"*","~*"),إعدادات_الأنواع!$A$4:$F$40,6,FALSE()),0))</f>
        <v/>
      </c>
      <c r="O1388" s="55" t="str">
        <f t="shared" si="86"/>
        <v/>
      </c>
      <c r="P1388" s="48" t="str">
        <f t="shared" ca="1" si="87"/>
        <v/>
      </c>
      <c r="Q1388" s="52"/>
      <c r="R1388" s="49"/>
      <c r="S1388" s="50" t="str">
        <f>IF(B1388="","",COUNTA(التجديد!E1388:E1388))</f>
        <v/>
      </c>
      <c r="T1388" s="51" t="str">
        <f>IF(B1388="","",IFERROR(VLOOKUP(SUBSTITUTE(SUBSTITUTE(H1388,"~","~~"),"*","~*"),إعدادات_الأنواع!$A$4:$B$40,2,FALSE()),"?"))</f>
        <v/>
      </c>
    </row>
    <row r="1389" spans="1:20" ht="15" customHeight="1">
      <c r="A1389" s="20" t="str">
        <f>IF(B1389="","",IF(T1389="?","⚠️ نوع غير معرف",T1389&amp;TEXT(COUNTIFS($T$3:T1389,T1389),"000")))</f>
        <v/>
      </c>
      <c r="B1389" s="38"/>
      <c r="C1389" s="38"/>
      <c r="D1389" s="39"/>
      <c r="E1389" s="54"/>
      <c r="F1389" s="41" t="str">
        <f t="shared" ca="1" si="84"/>
        <v/>
      </c>
      <c r="G1389" s="42"/>
      <c r="H1389" s="37"/>
      <c r="I1389" s="43"/>
      <c r="J1389" s="44" t="str">
        <f t="shared" si="85"/>
        <v/>
      </c>
      <c r="K1389" s="45"/>
      <c r="L1389" s="46" t="str">
        <f>IF(OR(K1389="لم يدفع",B1389=""),"",IF(K1389="تأمين فقط",0,IF(K1389="اشتراك 300",300,IF(F1389&lt;14,IFERROR(VLOOKUP(SUBSTITUTE(SUBSTITUTE(H1389,"~","~~"),"*","~*"),إعدادات_الأنواع!$A$4:$D$40,3,FALSE()),0),IFERROR(VLOOKUP(SUBSTITUTE(SUBSTITUTE(H1389,"~","~~"),"*","~*"),إعدادات_الأنواع!$A$4:$D$40,4,FALSE()),0)))))</f>
        <v/>
      </c>
      <c r="M1389" s="47" t="str">
        <f>IF(OR(K1389="لم يدفع",B1389=""),"",IFERROR(VLOOKUP(SUBSTITUTE(SUBSTITUTE(H1389,"~","~~"),"*","~*"),إعدادات_الأنواع!$A$4:$E$40,5,FALSE()),0))</f>
        <v/>
      </c>
      <c r="N1389" s="47" t="str">
        <f>IF(OR(K1389="لم يدفع",K1389="تأمين فقط",K1389="اشتراك 300",B1389=""),"",IFERROR(VLOOKUP(SUBSTITUTE(SUBSTITUTE(H1389,"~","~~"),"*","~*"),إعدادات_الأنواع!$A$4:$F$40,6,FALSE()),0))</f>
        <v/>
      </c>
      <c r="O1389" s="55" t="str">
        <f t="shared" si="86"/>
        <v/>
      </c>
      <c r="P1389" s="48" t="str">
        <f t="shared" ca="1" si="87"/>
        <v/>
      </c>
      <c r="Q1389" s="52"/>
      <c r="R1389" s="49"/>
      <c r="S1389" s="50" t="str">
        <f>IF(B1389="","",COUNTA(التجديد!E1389:E1389))</f>
        <v/>
      </c>
      <c r="T1389" s="51" t="str">
        <f>IF(B1389="","",IFERROR(VLOOKUP(SUBSTITUTE(SUBSTITUTE(H1389,"~","~~"),"*","~*"),إعدادات_الأنواع!$A$4:$B$40,2,FALSE()),"?"))</f>
        <v/>
      </c>
    </row>
    <row r="1390" spans="1:20" ht="15" customHeight="1">
      <c r="A1390" s="20" t="str">
        <f>IF(B1390="","",IF(T1390="?","⚠️ نوع غير معرف",T1390&amp;TEXT(COUNTIFS($T$3:T1390,T1390),"000")))</f>
        <v/>
      </c>
      <c r="B1390" s="38"/>
      <c r="C1390" s="38"/>
      <c r="D1390" s="39"/>
      <c r="E1390" s="54"/>
      <c r="F1390" s="41" t="str">
        <f t="shared" ca="1" si="84"/>
        <v/>
      </c>
      <c r="G1390" s="42"/>
      <c r="H1390" s="37"/>
      <c r="I1390" s="43"/>
      <c r="J1390" s="44" t="str">
        <f t="shared" si="85"/>
        <v/>
      </c>
      <c r="K1390" s="45"/>
      <c r="L1390" s="46" t="str">
        <f>IF(OR(K1390="لم يدفع",B1390=""),"",IF(K1390="تأمين فقط",0,IF(K1390="اشتراك 300",300,IF(F1390&lt;14,IFERROR(VLOOKUP(SUBSTITUTE(SUBSTITUTE(H1390,"~","~~"),"*","~*"),إعدادات_الأنواع!$A$4:$D$40,3,FALSE()),0),IFERROR(VLOOKUP(SUBSTITUTE(SUBSTITUTE(H1390,"~","~~"),"*","~*"),إعدادات_الأنواع!$A$4:$D$40,4,FALSE()),0)))))</f>
        <v/>
      </c>
      <c r="M1390" s="47" t="str">
        <f>IF(OR(K1390="لم يدفع",B1390=""),"",IFERROR(VLOOKUP(SUBSTITUTE(SUBSTITUTE(H1390,"~","~~"),"*","~*"),إعدادات_الأنواع!$A$4:$E$40,5,FALSE()),0))</f>
        <v/>
      </c>
      <c r="N1390" s="47" t="str">
        <f>IF(OR(K1390="لم يدفع",K1390="تأمين فقط",K1390="اشتراك 300",B1390=""),"",IFERROR(VLOOKUP(SUBSTITUTE(SUBSTITUTE(H1390,"~","~~"),"*","~*"),إعدادات_الأنواع!$A$4:$F$40,6,FALSE()),0))</f>
        <v/>
      </c>
      <c r="O1390" s="55" t="str">
        <f t="shared" si="86"/>
        <v/>
      </c>
      <c r="P1390" s="48" t="str">
        <f t="shared" ca="1" si="87"/>
        <v/>
      </c>
      <c r="Q1390" s="52"/>
      <c r="R1390" s="49"/>
      <c r="S1390" s="50" t="str">
        <f>IF(B1390="","",COUNTA(التجديد!E1390:E1390))</f>
        <v/>
      </c>
      <c r="T1390" s="51" t="str">
        <f>IF(B1390="","",IFERROR(VLOOKUP(SUBSTITUTE(SUBSTITUTE(H1390,"~","~~"),"*","~*"),إعدادات_الأنواع!$A$4:$B$40,2,FALSE()),"?"))</f>
        <v/>
      </c>
    </row>
    <row r="1391" spans="1:20" ht="15" customHeight="1">
      <c r="A1391" s="20" t="str">
        <f>IF(B1391="","",IF(T1391="?","⚠️ نوع غير معرف",T1391&amp;TEXT(COUNTIFS($T$3:T1391,T1391),"000")))</f>
        <v/>
      </c>
      <c r="B1391" s="38"/>
      <c r="C1391" s="38"/>
      <c r="D1391" s="39"/>
      <c r="E1391" s="54"/>
      <c r="F1391" s="41" t="str">
        <f t="shared" ca="1" si="84"/>
        <v/>
      </c>
      <c r="G1391" s="42"/>
      <c r="H1391" s="37"/>
      <c r="I1391" s="43"/>
      <c r="J1391" s="44" t="str">
        <f t="shared" si="85"/>
        <v/>
      </c>
      <c r="K1391" s="45"/>
      <c r="L1391" s="46" t="str">
        <f>IF(OR(K1391="لم يدفع",B1391=""),"",IF(K1391="تأمين فقط",0,IF(K1391="اشتراك 300",300,IF(F1391&lt;14,IFERROR(VLOOKUP(SUBSTITUTE(SUBSTITUTE(H1391,"~","~~"),"*","~*"),إعدادات_الأنواع!$A$4:$D$40,3,FALSE()),0),IFERROR(VLOOKUP(SUBSTITUTE(SUBSTITUTE(H1391,"~","~~"),"*","~*"),إعدادات_الأنواع!$A$4:$D$40,4,FALSE()),0)))))</f>
        <v/>
      </c>
      <c r="M1391" s="47" t="str">
        <f>IF(OR(K1391="لم يدفع",B1391=""),"",IFERROR(VLOOKUP(SUBSTITUTE(SUBSTITUTE(H1391,"~","~~"),"*","~*"),إعدادات_الأنواع!$A$4:$E$40,5,FALSE()),0))</f>
        <v/>
      </c>
      <c r="N1391" s="47" t="str">
        <f>IF(OR(K1391="لم يدفع",K1391="تأمين فقط",K1391="اشتراك 300",B1391=""),"",IFERROR(VLOOKUP(SUBSTITUTE(SUBSTITUTE(H1391,"~","~~"),"*","~*"),إعدادات_الأنواع!$A$4:$F$40,6,FALSE()),0))</f>
        <v/>
      </c>
      <c r="O1391" s="55" t="str">
        <f t="shared" si="86"/>
        <v/>
      </c>
      <c r="P1391" s="48" t="str">
        <f t="shared" ca="1" si="87"/>
        <v/>
      </c>
      <c r="Q1391" s="52"/>
      <c r="R1391" s="49"/>
      <c r="S1391" s="50" t="str">
        <f>IF(B1391="","",COUNTA(التجديد!E1391:E1391))</f>
        <v/>
      </c>
      <c r="T1391" s="51" t="str">
        <f>IF(B1391="","",IFERROR(VLOOKUP(SUBSTITUTE(SUBSTITUTE(H1391,"~","~~"),"*","~*"),إعدادات_الأنواع!$A$4:$B$40,2,FALSE()),"?"))</f>
        <v/>
      </c>
    </row>
    <row r="1392" spans="1:20" ht="15" customHeight="1">
      <c r="A1392" s="20" t="str">
        <f>IF(B1392="","",IF(T1392="?","⚠️ نوع غير معرف",T1392&amp;TEXT(COUNTIFS($T$3:T1392,T1392),"000")))</f>
        <v/>
      </c>
      <c r="B1392" s="38"/>
      <c r="C1392" s="38"/>
      <c r="D1392" s="39"/>
      <c r="E1392" s="54"/>
      <c r="F1392" s="41" t="str">
        <f t="shared" ca="1" si="84"/>
        <v/>
      </c>
      <c r="G1392" s="42"/>
      <c r="H1392" s="37"/>
      <c r="I1392" s="43"/>
      <c r="J1392" s="44" t="str">
        <f t="shared" si="85"/>
        <v/>
      </c>
      <c r="K1392" s="45"/>
      <c r="L1392" s="46" t="str">
        <f>IF(OR(K1392="لم يدفع",B1392=""),"",IF(K1392="تأمين فقط",0,IF(K1392="اشتراك 300",300,IF(F1392&lt;14,IFERROR(VLOOKUP(SUBSTITUTE(SUBSTITUTE(H1392,"~","~~"),"*","~*"),إعدادات_الأنواع!$A$4:$D$40,3,FALSE()),0),IFERROR(VLOOKUP(SUBSTITUTE(SUBSTITUTE(H1392,"~","~~"),"*","~*"),إعدادات_الأنواع!$A$4:$D$40,4,FALSE()),0)))))</f>
        <v/>
      </c>
      <c r="M1392" s="47" t="str">
        <f>IF(OR(K1392="لم يدفع",B1392=""),"",IFERROR(VLOOKUP(SUBSTITUTE(SUBSTITUTE(H1392,"~","~~"),"*","~*"),إعدادات_الأنواع!$A$4:$E$40,5,FALSE()),0))</f>
        <v/>
      </c>
      <c r="N1392" s="47" t="str">
        <f>IF(OR(K1392="لم يدفع",K1392="تأمين فقط",K1392="اشتراك 300",B1392=""),"",IFERROR(VLOOKUP(SUBSTITUTE(SUBSTITUTE(H1392,"~","~~"),"*","~*"),إعدادات_الأنواع!$A$4:$F$40,6,FALSE()),0))</f>
        <v/>
      </c>
      <c r="O1392" s="55" t="str">
        <f t="shared" si="86"/>
        <v/>
      </c>
      <c r="P1392" s="48" t="str">
        <f t="shared" ca="1" si="87"/>
        <v/>
      </c>
      <c r="Q1392" s="52"/>
      <c r="R1392" s="49"/>
      <c r="S1392" s="50" t="str">
        <f>IF(B1392="","",COUNTA(التجديد!E1392:E1392))</f>
        <v/>
      </c>
      <c r="T1392" s="51" t="str">
        <f>IF(B1392="","",IFERROR(VLOOKUP(SUBSTITUTE(SUBSTITUTE(H1392,"~","~~"),"*","~*"),إعدادات_الأنواع!$A$4:$B$40,2,FALSE()),"?"))</f>
        <v/>
      </c>
    </row>
    <row r="1393" spans="1:20" ht="15" customHeight="1">
      <c r="A1393" s="20" t="str">
        <f>IF(B1393="","",IF(T1393="?","⚠️ نوع غير معرف",T1393&amp;TEXT(COUNTIFS($T$3:T1393,T1393),"000")))</f>
        <v/>
      </c>
      <c r="B1393" s="38"/>
      <c r="C1393" s="38"/>
      <c r="D1393" s="39"/>
      <c r="E1393" s="54"/>
      <c r="F1393" s="41" t="str">
        <f t="shared" ca="1" si="84"/>
        <v/>
      </c>
      <c r="G1393" s="42"/>
      <c r="H1393" s="37"/>
      <c r="I1393" s="43"/>
      <c r="J1393" s="44" t="str">
        <f t="shared" si="85"/>
        <v/>
      </c>
      <c r="K1393" s="45"/>
      <c r="L1393" s="46" t="str">
        <f>IF(OR(K1393="لم يدفع",B1393=""),"",IF(K1393="تأمين فقط",0,IF(K1393="اشتراك 300",300,IF(F1393&lt;14,IFERROR(VLOOKUP(SUBSTITUTE(SUBSTITUTE(H1393,"~","~~"),"*","~*"),إعدادات_الأنواع!$A$4:$D$40,3,FALSE()),0),IFERROR(VLOOKUP(SUBSTITUTE(SUBSTITUTE(H1393,"~","~~"),"*","~*"),إعدادات_الأنواع!$A$4:$D$40,4,FALSE()),0)))))</f>
        <v/>
      </c>
      <c r="M1393" s="47" t="str">
        <f>IF(OR(K1393="لم يدفع",B1393=""),"",IFERROR(VLOOKUP(SUBSTITUTE(SUBSTITUTE(H1393,"~","~~"),"*","~*"),إعدادات_الأنواع!$A$4:$E$40,5,FALSE()),0))</f>
        <v/>
      </c>
      <c r="N1393" s="47" t="str">
        <f>IF(OR(K1393="لم يدفع",K1393="تأمين فقط",K1393="اشتراك 300",B1393=""),"",IFERROR(VLOOKUP(SUBSTITUTE(SUBSTITUTE(H1393,"~","~~"),"*","~*"),إعدادات_الأنواع!$A$4:$F$40,6,FALSE()),0))</f>
        <v/>
      </c>
      <c r="O1393" s="55" t="str">
        <f t="shared" si="86"/>
        <v/>
      </c>
      <c r="P1393" s="48" t="str">
        <f t="shared" ca="1" si="87"/>
        <v/>
      </c>
      <c r="Q1393" s="52"/>
      <c r="R1393" s="49"/>
      <c r="S1393" s="50" t="str">
        <f>IF(B1393="","",COUNTA(التجديد!E1393:E1393))</f>
        <v/>
      </c>
      <c r="T1393" s="51" t="str">
        <f>IF(B1393="","",IFERROR(VLOOKUP(SUBSTITUTE(SUBSTITUTE(H1393,"~","~~"),"*","~*"),إعدادات_الأنواع!$A$4:$B$40,2,FALSE()),"?"))</f>
        <v/>
      </c>
    </row>
    <row r="1394" spans="1:20" ht="15" customHeight="1">
      <c r="A1394" s="20" t="str">
        <f>IF(B1394="","",IF(T1394="?","⚠️ نوع غير معرف",T1394&amp;TEXT(COUNTIFS($T$3:T1394,T1394),"000")))</f>
        <v/>
      </c>
      <c r="B1394" s="38"/>
      <c r="C1394" s="38"/>
      <c r="D1394" s="39"/>
      <c r="E1394" s="54"/>
      <c r="F1394" s="41" t="str">
        <f t="shared" ca="1" si="84"/>
        <v/>
      </c>
      <c r="G1394" s="42"/>
      <c r="H1394" s="37"/>
      <c r="I1394" s="43"/>
      <c r="J1394" s="44" t="str">
        <f t="shared" si="85"/>
        <v/>
      </c>
      <c r="K1394" s="45"/>
      <c r="L1394" s="46" t="str">
        <f>IF(OR(K1394="لم يدفع",B1394=""),"",IF(K1394="تأمين فقط",0,IF(K1394="اشتراك 300",300,IF(F1394&lt;14,IFERROR(VLOOKUP(SUBSTITUTE(SUBSTITUTE(H1394,"~","~~"),"*","~*"),إعدادات_الأنواع!$A$4:$D$40,3,FALSE()),0),IFERROR(VLOOKUP(SUBSTITUTE(SUBSTITUTE(H1394,"~","~~"),"*","~*"),إعدادات_الأنواع!$A$4:$D$40,4,FALSE()),0)))))</f>
        <v/>
      </c>
      <c r="M1394" s="47" t="str">
        <f>IF(OR(K1394="لم يدفع",B1394=""),"",IFERROR(VLOOKUP(SUBSTITUTE(SUBSTITUTE(H1394,"~","~~"),"*","~*"),إعدادات_الأنواع!$A$4:$E$40,5,FALSE()),0))</f>
        <v/>
      </c>
      <c r="N1394" s="47" t="str">
        <f>IF(OR(K1394="لم يدفع",K1394="تأمين فقط",K1394="اشتراك 300",B1394=""),"",IFERROR(VLOOKUP(SUBSTITUTE(SUBSTITUTE(H1394,"~","~~"),"*","~*"),إعدادات_الأنواع!$A$4:$F$40,6,FALSE()),0))</f>
        <v/>
      </c>
      <c r="O1394" s="55" t="str">
        <f t="shared" si="86"/>
        <v/>
      </c>
      <c r="P1394" s="48" t="str">
        <f t="shared" ca="1" si="87"/>
        <v/>
      </c>
      <c r="Q1394" s="52"/>
      <c r="R1394" s="49"/>
      <c r="S1394" s="50" t="str">
        <f>IF(B1394="","",COUNTA(التجديد!E1394:E1394))</f>
        <v/>
      </c>
      <c r="T1394" s="51" t="str">
        <f>IF(B1394="","",IFERROR(VLOOKUP(SUBSTITUTE(SUBSTITUTE(H1394,"~","~~"),"*","~*"),إعدادات_الأنواع!$A$4:$B$40,2,FALSE()),"?"))</f>
        <v/>
      </c>
    </row>
    <row r="1395" spans="1:20" ht="15" customHeight="1">
      <c r="A1395" s="20" t="str">
        <f>IF(B1395="","",IF(T1395="?","⚠️ نوع غير معرف",T1395&amp;TEXT(COUNTIFS($T$3:T1395,T1395),"000")))</f>
        <v/>
      </c>
      <c r="B1395" s="38"/>
      <c r="C1395" s="38"/>
      <c r="D1395" s="39"/>
      <c r="E1395" s="54"/>
      <c r="F1395" s="41" t="str">
        <f t="shared" ca="1" si="84"/>
        <v/>
      </c>
      <c r="G1395" s="42"/>
      <c r="H1395" s="37"/>
      <c r="I1395" s="43"/>
      <c r="J1395" s="44" t="str">
        <f t="shared" si="85"/>
        <v/>
      </c>
      <c r="K1395" s="45"/>
      <c r="L1395" s="46" t="str">
        <f>IF(OR(K1395="لم يدفع",B1395=""),"",IF(K1395="تأمين فقط",0,IF(K1395="اشتراك 300",300,IF(F1395&lt;14,IFERROR(VLOOKUP(SUBSTITUTE(SUBSTITUTE(H1395,"~","~~"),"*","~*"),إعدادات_الأنواع!$A$4:$D$40,3,FALSE()),0),IFERROR(VLOOKUP(SUBSTITUTE(SUBSTITUTE(H1395,"~","~~"),"*","~*"),إعدادات_الأنواع!$A$4:$D$40,4,FALSE()),0)))))</f>
        <v/>
      </c>
      <c r="M1395" s="47" t="str">
        <f>IF(OR(K1395="لم يدفع",B1395=""),"",IFERROR(VLOOKUP(SUBSTITUTE(SUBSTITUTE(H1395,"~","~~"),"*","~*"),إعدادات_الأنواع!$A$4:$E$40,5,FALSE()),0))</f>
        <v/>
      </c>
      <c r="N1395" s="47" t="str">
        <f>IF(OR(K1395="لم يدفع",K1395="تأمين فقط",K1395="اشتراك 300",B1395=""),"",IFERROR(VLOOKUP(SUBSTITUTE(SUBSTITUTE(H1395,"~","~~"),"*","~*"),إعدادات_الأنواع!$A$4:$F$40,6,FALSE()),0))</f>
        <v/>
      </c>
      <c r="O1395" s="55" t="str">
        <f t="shared" si="86"/>
        <v/>
      </c>
      <c r="P1395" s="48" t="str">
        <f t="shared" ca="1" si="87"/>
        <v/>
      </c>
      <c r="Q1395" s="52"/>
      <c r="R1395" s="49"/>
      <c r="S1395" s="50" t="str">
        <f>IF(B1395="","",COUNTA(التجديد!E1395:E1395))</f>
        <v/>
      </c>
      <c r="T1395" s="51" t="str">
        <f>IF(B1395="","",IFERROR(VLOOKUP(SUBSTITUTE(SUBSTITUTE(H1395,"~","~~"),"*","~*"),إعدادات_الأنواع!$A$4:$B$40,2,FALSE()),"?"))</f>
        <v/>
      </c>
    </row>
    <row r="1396" spans="1:20" ht="15" customHeight="1">
      <c r="A1396" s="20" t="str">
        <f>IF(B1396="","",IF(T1396="?","⚠️ نوع غير معرف",T1396&amp;TEXT(COUNTIFS($T$3:T1396,T1396),"000")))</f>
        <v/>
      </c>
      <c r="B1396" s="38"/>
      <c r="C1396" s="38"/>
      <c r="D1396" s="39"/>
      <c r="E1396" s="54"/>
      <c r="F1396" s="41" t="str">
        <f t="shared" ca="1" si="84"/>
        <v/>
      </c>
      <c r="G1396" s="42"/>
      <c r="H1396" s="37"/>
      <c r="I1396" s="43"/>
      <c r="J1396" s="44" t="str">
        <f t="shared" si="85"/>
        <v/>
      </c>
      <c r="K1396" s="45"/>
      <c r="L1396" s="46" t="str">
        <f>IF(OR(K1396="لم يدفع",B1396=""),"",IF(K1396="تأمين فقط",0,IF(K1396="اشتراك 300",300,IF(F1396&lt;14,IFERROR(VLOOKUP(SUBSTITUTE(SUBSTITUTE(H1396,"~","~~"),"*","~*"),إعدادات_الأنواع!$A$4:$D$40,3,FALSE()),0),IFERROR(VLOOKUP(SUBSTITUTE(SUBSTITUTE(H1396,"~","~~"),"*","~*"),إعدادات_الأنواع!$A$4:$D$40,4,FALSE()),0)))))</f>
        <v/>
      </c>
      <c r="M1396" s="47" t="str">
        <f>IF(OR(K1396="لم يدفع",B1396=""),"",IFERROR(VLOOKUP(SUBSTITUTE(SUBSTITUTE(H1396,"~","~~"),"*","~*"),إعدادات_الأنواع!$A$4:$E$40,5,FALSE()),0))</f>
        <v/>
      </c>
      <c r="N1396" s="47" t="str">
        <f>IF(OR(K1396="لم يدفع",K1396="تأمين فقط",K1396="اشتراك 300",B1396=""),"",IFERROR(VLOOKUP(SUBSTITUTE(SUBSTITUTE(H1396,"~","~~"),"*","~*"),إعدادات_الأنواع!$A$4:$F$40,6,FALSE()),0))</f>
        <v/>
      </c>
      <c r="O1396" s="55" t="str">
        <f t="shared" si="86"/>
        <v/>
      </c>
      <c r="P1396" s="48" t="str">
        <f t="shared" ca="1" si="87"/>
        <v/>
      </c>
      <c r="Q1396" s="52"/>
      <c r="R1396" s="49"/>
      <c r="S1396" s="50" t="str">
        <f>IF(B1396="","",COUNTA(التجديد!E1396:E1396))</f>
        <v/>
      </c>
      <c r="T1396" s="51" t="str">
        <f>IF(B1396="","",IFERROR(VLOOKUP(SUBSTITUTE(SUBSTITUTE(H1396,"~","~~"),"*","~*"),إعدادات_الأنواع!$A$4:$B$40,2,FALSE()),"?"))</f>
        <v/>
      </c>
    </row>
    <row r="1397" spans="1:20" ht="15" customHeight="1">
      <c r="A1397" s="20" t="str">
        <f>IF(B1397="","",IF(T1397="?","⚠️ نوع غير معرف",T1397&amp;TEXT(COUNTIFS($T$3:T1397,T1397),"000")))</f>
        <v/>
      </c>
      <c r="B1397" s="38"/>
      <c r="C1397" s="38"/>
      <c r="D1397" s="39"/>
      <c r="E1397" s="54"/>
      <c r="F1397" s="41" t="str">
        <f t="shared" ca="1" si="84"/>
        <v/>
      </c>
      <c r="G1397" s="42"/>
      <c r="H1397" s="37"/>
      <c r="I1397" s="43"/>
      <c r="J1397" s="44" t="str">
        <f t="shared" si="85"/>
        <v/>
      </c>
      <c r="K1397" s="45"/>
      <c r="L1397" s="46" t="str">
        <f>IF(OR(K1397="لم يدفع",B1397=""),"",IF(K1397="تأمين فقط",0,IF(K1397="اشتراك 300",300,IF(F1397&lt;14,IFERROR(VLOOKUP(SUBSTITUTE(SUBSTITUTE(H1397,"~","~~"),"*","~*"),إعدادات_الأنواع!$A$4:$D$40,3,FALSE()),0),IFERROR(VLOOKUP(SUBSTITUTE(SUBSTITUTE(H1397,"~","~~"),"*","~*"),إعدادات_الأنواع!$A$4:$D$40,4,FALSE()),0)))))</f>
        <v/>
      </c>
      <c r="M1397" s="47" t="str">
        <f>IF(OR(K1397="لم يدفع",B1397=""),"",IFERROR(VLOOKUP(SUBSTITUTE(SUBSTITUTE(H1397,"~","~~"),"*","~*"),إعدادات_الأنواع!$A$4:$E$40,5,FALSE()),0))</f>
        <v/>
      </c>
      <c r="N1397" s="47" t="str">
        <f>IF(OR(K1397="لم يدفع",K1397="تأمين فقط",K1397="اشتراك 300",B1397=""),"",IFERROR(VLOOKUP(SUBSTITUTE(SUBSTITUTE(H1397,"~","~~"),"*","~*"),إعدادات_الأنواع!$A$4:$F$40,6,FALSE()),0))</f>
        <v/>
      </c>
      <c r="O1397" s="55" t="str">
        <f t="shared" si="86"/>
        <v/>
      </c>
      <c r="P1397" s="48" t="str">
        <f t="shared" ca="1" si="87"/>
        <v/>
      </c>
      <c r="Q1397" s="52"/>
      <c r="R1397" s="49"/>
      <c r="S1397" s="50" t="str">
        <f>IF(B1397="","",COUNTA(التجديد!E1397:E1397))</f>
        <v/>
      </c>
      <c r="T1397" s="51" t="str">
        <f>IF(B1397="","",IFERROR(VLOOKUP(SUBSTITUTE(SUBSTITUTE(H1397,"~","~~"),"*","~*"),إعدادات_الأنواع!$A$4:$B$40,2,FALSE()),"?"))</f>
        <v/>
      </c>
    </row>
    <row r="1398" spans="1:20" ht="15" customHeight="1">
      <c r="A1398" s="20" t="str">
        <f>IF(B1398="","",IF(T1398="?","⚠️ نوع غير معرف",T1398&amp;TEXT(COUNTIFS($T$3:T1398,T1398),"000")))</f>
        <v/>
      </c>
      <c r="B1398" s="38"/>
      <c r="C1398" s="38"/>
      <c r="D1398" s="39"/>
      <c r="E1398" s="54"/>
      <c r="F1398" s="41" t="str">
        <f t="shared" ca="1" si="84"/>
        <v/>
      </c>
      <c r="G1398" s="42"/>
      <c r="H1398" s="37"/>
      <c r="I1398" s="43"/>
      <c r="J1398" s="44" t="str">
        <f t="shared" si="85"/>
        <v/>
      </c>
      <c r="K1398" s="45"/>
      <c r="L1398" s="46" t="str">
        <f>IF(OR(K1398="لم يدفع",B1398=""),"",IF(K1398="تأمين فقط",0,IF(K1398="اشتراك 300",300,IF(F1398&lt;14,IFERROR(VLOOKUP(SUBSTITUTE(SUBSTITUTE(H1398,"~","~~"),"*","~*"),إعدادات_الأنواع!$A$4:$D$40,3,FALSE()),0),IFERROR(VLOOKUP(SUBSTITUTE(SUBSTITUTE(H1398,"~","~~"),"*","~*"),إعدادات_الأنواع!$A$4:$D$40,4,FALSE()),0)))))</f>
        <v/>
      </c>
      <c r="M1398" s="47" t="str">
        <f>IF(OR(K1398="لم يدفع",B1398=""),"",IFERROR(VLOOKUP(SUBSTITUTE(SUBSTITUTE(H1398,"~","~~"),"*","~*"),إعدادات_الأنواع!$A$4:$E$40,5,FALSE()),0))</f>
        <v/>
      </c>
      <c r="N1398" s="47" t="str">
        <f>IF(OR(K1398="لم يدفع",K1398="تأمين فقط",K1398="اشتراك 300",B1398=""),"",IFERROR(VLOOKUP(SUBSTITUTE(SUBSTITUTE(H1398,"~","~~"),"*","~*"),إعدادات_الأنواع!$A$4:$F$40,6,FALSE()),0))</f>
        <v/>
      </c>
      <c r="O1398" s="55" t="str">
        <f t="shared" si="86"/>
        <v/>
      </c>
      <c r="P1398" s="48" t="str">
        <f t="shared" ca="1" si="87"/>
        <v/>
      </c>
      <c r="Q1398" s="52"/>
      <c r="R1398" s="49"/>
      <c r="S1398" s="50" t="str">
        <f>IF(B1398="","",COUNTA(التجديد!E1398:E1398))</f>
        <v/>
      </c>
      <c r="T1398" s="51" t="str">
        <f>IF(B1398="","",IFERROR(VLOOKUP(SUBSTITUTE(SUBSTITUTE(H1398,"~","~~"),"*","~*"),إعدادات_الأنواع!$A$4:$B$40,2,FALSE()),"?"))</f>
        <v/>
      </c>
    </row>
    <row r="1399" spans="1:20" ht="15" customHeight="1">
      <c r="A1399" s="20" t="str">
        <f>IF(B1399="","",IF(T1399="?","⚠️ نوع غير معرف",T1399&amp;TEXT(COUNTIFS($T$3:T1399,T1399),"000")))</f>
        <v/>
      </c>
      <c r="B1399" s="38"/>
      <c r="C1399" s="38"/>
      <c r="D1399" s="39"/>
      <c r="E1399" s="54"/>
      <c r="F1399" s="41" t="str">
        <f t="shared" ca="1" si="84"/>
        <v/>
      </c>
      <c r="G1399" s="42"/>
      <c r="H1399" s="37"/>
      <c r="I1399" s="43"/>
      <c r="J1399" s="44" t="str">
        <f t="shared" si="85"/>
        <v/>
      </c>
      <c r="K1399" s="45"/>
      <c r="L1399" s="46" t="str">
        <f>IF(OR(K1399="لم يدفع",B1399=""),"",IF(K1399="تأمين فقط",0,IF(K1399="اشتراك 300",300,IF(F1399&lt;14,IFERROR(VLOOKUP(SUBSTITUTE(SUBSTITUTE(H1399,"~","~~"),"*","~*"),إعدادات_الأنواع!$A$4:$D$40,3,FALSE()),0),IFERROR(VLOOKUP(SUBSTITUTE(SUBSTITUTE(H1399,"~","~~"),"*","~*"),إعدادات_الأنواع!$A$4:$D$40,4,FALSE()),0)))))</f>
        <v/>
      </c>
      <c r="M1399" s="47" t="str">
        <f>IF(OR(K1399="لم يدفع",B1399=""),"",IFERROR(VLOOKUP(SUBSTITUTE(SUBSTITUTE(H1399,"~","~~"),"*","~*"),إعدادات_الأنواع!$A$4:$E$40,5,FALSE()),0))</f>
        <v/>
      </c>
      <c r="N1399" s="47" t="str">
        <f>IF(OR(K1399="لم يدفع",K1399="تأمين فقط",K1399="اشتراك 300",B1399=""),"",IFERROR(VLOOKUP(SUBSTITUTE(SUBSTITUTE(H1399,"~","~~"),"*","~*"),إعدادات_الأنواع!$A$4:$F$40,6,FALSE()),0))</f>
        <v/>
      </c>
      <c r="O1399" s="55" t="str">
        <f t="shared" si="86"/>
        <v/>
      </c>
      <c r="P1399" s="48" t="str">
        <f t="shared" ca="1" si="87"/>
        <v/>
      </c>
      <c r="Q1399" s="52"/>
      <c r="R1399" s="49"/>
      <c r="S1399" s="50" t="str">
        <f>IF(B1399="","",COUNTA(التجديد!E1399:E1399))</f>
        <v/>
      </c>
      <c r="T1399" s="51" t="str">
        <f>IF(B1399="","",IFERROR(VLOOKUP(SUBSTITUTE(SUBSTITUTE(H1399,"~","~~"),"*","~*"),إعدادات_الأنواع!$A$4:$B$40,2,FALSE()),"?"))</f>
        <v/>
      </c>
    </row>
    <row r="1400" spans="1:20" ht="15" customHeight="1">
      <c r="A1400" s="20" t="str">
        <f>IF(B1400="","",IF(T1400="?","⚠️ نوع غير معرف",T1400&amp;TEXT(COUNTIFS($T$3:T1400,T1400),"000")))</f>
        <v/>
      </c>
      <c r="B1400" s="38"/>
      <c r="C1400" s="38"/>
      <c r="D1400" s="39"/>
      <c r="E1400" s="54"/>
      <c r="F1400" s="41" t="str">
        <f t="shared" ca="1" si="84"/>
        <v/>
      </c>
      <c r="G1400" s="42"/>
      <c r="H1400" s="37"/>
      <c r="I1400" s="43"/>
      <c r="J1400" s="44" t="str">
        <f t="shared" si="85"/>
        <v/>
      </c>
      <c r="K1400" s="45"/>
      <c r="L1400" s="46" t="str">
        <f>IF(OR(K1400="لم يدفع",B1400=""),"",IF(K1400="تأمين فقط",0,IF(K1400="اشتراك 300",300,IF(F1400&lt;14,IFERROR(VLOOKUP(SUBSTITUTE(SUBSTITUTE(H1400,"~","~~"),"*","~*"),إعدادات_الأنواع!$A$4:$D$40,3,FALSE()),0),IFERROR(VLOOKUP(SUBSTITUTE(SUBSTITUTE(H1400,"~","~~"),"*","~*"),إعدادات_الأنواع!$A$4:$D$40,4,FALSE()),0)))))</f>
        <v/>
      </c>
      <c r="M1400" s="47" t="str">
        <f>IF(OR(K1400="لم يدفع",B1400=""),"",IFERROR(VLOOKUP(SUBSTITUTE(SUBSTITUTE(H1400,"~","~~"),"*","~*"),إعدادات_الأنواع!$A$4:$E$40,5,FALSE()),0))</f>
        <v/>
      </c>
      <c r="N1400" s="47" t="str">
        <f>IF(OR(K1400="لم يدفع",K1400="تأمين فقط",K1400="اشتراك 300",B1400=""),"",IFERROR(VLOOKUP(SUBSTITUTE(SUBSTITUTE(H1400,"~","~~"),"*","~*"),إعدادات_الأنواع!$A$4:$F$40,6,FALSE()),0))</f>
        <v/>
      </c>
      <c r="O1400" s="55" t="str">
        <f t="shared" si="86"/>
        <v/>
      </c>
      <c r="P1400" s="48" t="str">
        <f t="shared" ca="1" si="87"/>
        <v/>
      </c>
      <c r="Q1400" s="52"/>
      <c r="R1400" s="49"/>
      <c r="S1400" s="50" t="str">
        <f>IF(B1400="","",COUNTA(التجديد!E1400:E1400))</f>
        <v/>
      </c>
      <c r="T1400" s="51" t="str">
        <f>IF(B1400="","",IFERROR(VLOOKUP(SUBSTITUTE(SUBSTITUTE(H1400,"~","~~"),"*","~*"),إعدادات_الأنواع!$A$4:$B$40,2,FALSE()),"?"))</f>
        <v/>
      </c>
    </row>
    <row r="1401" spans="1:20" ht="15" customHeight="1">
      <c r="A1401" s="20" t="str">
        <f>IF(B1401="","",IF(T1401="?","⚠️ نوع غير معرف",T1401&amp;TEXT(COUNTIFS($T$3:T1401,T1401),"000")))</f>
        <v/>
      </c>
      <c r="B1401" s="38"/>
      <c r="C1401" s="38"/>
      <c r="D1401" s="39"/>
      <c r="E1401" s="54"/>
      <c r="F1401" s="41" t="str">
        <f t="shared" ca="1" si="84"/>
        <v/>
      </c>
      <c r="G1401" s="42"/>
      <c r="H1401" s="37"/>
      <c r="I1401" s="43"/>
      <c r="J1401" s="44" t="str">
        <f t="shared" si="85"/>
        <v/>
      </c>
      <c r="K1401" s="45"/>
      <c r="L1401" s="46" t="str">
        <f>IF(OR(K1401="لم يدفع",B1401=""),"",IF(K1401="تأمين فقط",0,IF(K1401="اشتراك 300",300,IF(F1401&lt;14,IFERROR(VLOOKUP(SUBSTITUTE(SUBSTITUTE(H1401,"~","~~"),"*","~*"),إعدادات_الأنواع!$A$4:$D$40,3,FALSE()),0),IFERROR(VLOOKUP(SUBSTITUTE(SUBSTITUTE(H1401,"~","~~"),"*","~*"),إعدادات_الأنواع!$A$4:$D$40,4,FALSE()),0)))))</f>
        <v/>
      </c>
      <c r="M1401" s="47" t="str">
        <f>IF(OR(K1401="لم يدفع",B1401=""),"",IFERROR(VLOOKUP(SUBSTITUTE(SUBSTITUTE(H1401,"~","~~"),"*","~*"),إعدادات_الأنواع!$A$4:$E$40,5,FALSE()),0))</f>
        <v/>
      </c>
      <c r="N1401" s="47" t="str">
        <f>IF(OR(K1401="لم يدفع",K1401="تأمين فقط",K1401="اشتراك 300",B1401=""),"",IFERROR(VLOOKUP(SUBSTITUTE(SUBSTITUTE(H1401,"~","~~"),"*","~*"),إعدادات_الأنواع!$A$4:$F$40,6,FALSE()),0))</f>
        <v/>
      </c>
      <c r="O1401" s="55" t="str">
        <f t="shared" si="86"/>
        <v/>
      </c>
      <c r="P1401" s="48" t="str">
        <f t="shared" ca="1" si="87"/>
        <v/>
      </c>
      <c r="Q1401" s="52"/>
      <c r="R1401" s="49"/>
      <c r="S1401" s="50" t="str">
        <f>IF(B1401="","",COUNTA(التجديد!E1401:E1401))</f>
        <v/>
      </c>
      <c r="T1401" s="51" t="str">
        <f>IF(B1401="","",IFERROR(VLOOKUP(SUBSTITUTE(SUBSTITUTE(H1401,"~","~~"),"*","~*"),إعدادات_الأنواع!$A$4:$B$40,2,FALSE()),"?"))</f>
        <v/>
      </c>
    </row>
    <row r="1402" spans="1:20" ht="15" customHeight="1">
      <c r="A1402" s="20" t="str">
        <f>IF(B1402="","",IF(T1402="?","⚠️ نوع غير معرف",T1402&amp;TEXT(COUNTIFS($T$3:T1402,T1402),"000")))</f>
        <v/>
      </c>
      <c r="B1402" s="38"/>
      <c r="C1402" s="38"/>
      <c r="D1402" s="39"/>
      <c r="E1402" s="54"/>
      <c r="F1402" s="41" t="str">
        <f t="shared" ca="1" si="84"/>
        <v/>
      </c>
      <c r="G1402" s="42"/>
      <c r="H1402" s="37"/>
      <c r="I1402" s="43"/>
      <c r="J1402" s="44" t="str">
        <f t="shared" si="85"/>
        <v/>
      </c>
      <c r="K1402" s="45"/>
      <c r="L1402" s="46" t="str">
        <f>IF(OR(K1402="لم يدفع",B1402=""),"",IF(K1402="تأمين فقط",0,IF(K1402="اشتراك 300",300,IF(F1402&lt;14,IFERROR(VLOOKUP(SUBSTITUTE(SUBSTITUTE(H1402,"~","~~"),"*","~*"),إعدادات_الأنواع!$A$4:$D$40,3,FALSE()),0),IFERROR(VLOOKUP(SUBSTITUTE(SUBSTITUTE(H1402,"~","~~"),"*","~*"),إعدادات_الأنواع!$A$4:$D$40,4,FALSE()),0)))))</f>
        <v/>
      </c>
      <c r="M1402" s="47" t="str">
        <f>IF(OR(K1402="لم يدفع",B1402=""),"",IFERROR(VLOOKUP(SUBSTITUTE(SUBSTITUTE(H1402,"~","~~"),"*","~*"),إعدادات_الأنواع!$A$4:$E$40,5,FALSE()),0))</f>
        <v/>
      </c>
      <c r="N1402" s="47" t="str">
        <f>IF(OR(K1402="لم يدفع",K1402="تأمين فقط",K1402="اشتراك 300",B1402=""),"",IFERROR(VLOOKUP(SUBSTITUTE(SUBSTITUTE(H1402,"~","~~"),"*","~*"),إعدادات_الأنواع!$A$4:$F$40,6,FALSE()),0))</f>
        <v/>
      </c>
      <c r="O1402" s="55" t="str">
        <f t="shared" si="86"/>
        <v/>
      </c>
      <c r="P1402" s="48" t="str">
        <f t="shared" ca="1" si="87"/>
        <v/>
      </c>
      <c r="Q1402" s="52"/>
      <c r="R1402" s="49"/>
      <c r="S1402" s="50" t="str">
        <f>IF(B1402="","",COUNTA(التجديد!E1402:E1402))</f>
        <v/>
      </c>
      <c r="T1402" s="51" t="str">
        <f>IF(B1402="","",IFERROR(VLOOKUP(SUBSTITUTE(SUBSTITUTE(H1402,"~","~~"),"*","~*"),إعدادات_الأنواع!$A$4:$B$40,2,FALSE()),"?"))</f>
        <v/>
      </c>
    </row>
    <row r="1403" spans="1:20" ht="15" customHeight="1">
      <c r="A1403" s="20" t="str">
        <f>IF(B1403="","",IF(T1403="?","⚠️ نوع غير معرف",T1403&amp;TEXT(COUNTIFS($T$3:T1403,T1403),"000")))</f>
        <v/>
      </c>
      <c r="B1403" s="38"/>
      <c r="C1403" s="38"/>
      <c r="D1403" s="39"/>
      <c r="E1403" s="54"/>
      <c r="F1403" s="41" t="str">
        <f t="shared" ca="1" si="84"/>
        <v/>
      </c>
      <c r="G1403" s="42"/>
      <c r="H1403" s="37"/>
      <c r="I1403" s="43"/>
      <c r="J1403" s="44" t="str">
        <f t="shared" si="85"/>
        <v/>
      </c>
      <c r="K1403" s="45"/>
      <c r="L1403" s="46" t="str">
        <f>IF(OR(K1403="لم يدفع",B1403=""),"",IF(K1403="تأمين فقط",0,IF(K1403="اشتراك 300",300,IF(F1403&lt;14,IFERROR(VLOOKUP(SUBSTITUTE(SUBSTITUTE(H1403,"~","~~"),"*","~*"),إعدادات_الأنواع!$A$4:$D$40,3,FALSE()),0),IFERROR(VLOOKUP(SUBSTITUTE(SUBSTITUTE(H1403,"~","~~"),"*","~*"),إعدادات_الأنواع!$A$4:$D$40,4,FALSE()),0)))))</f>
        <v/>
      </c>
      <c r="M1403" s="47" t="str">
        <f>IF(OR(K1403="لم يدفع",B1403=""),"",IFERROR(VLOOKUP(SUBSTITUTE(SUBSTITUTE(H1403,"~","~~"),"*","~*"),إعدادات_الأنواع!$A$4:$E$40,5,FALSE()),0))</f>
        <v/>
      </c>
      <c r="N1403" s="47" t="str">
        <f>IF(OR(K1403="لم يدفع",K1403="تأمين فقط",K1403="اشتراك 300",B1403=""),"",IFERROR(VLOOKUP(SUBSTITUTE(SUBSTITUTE(H1403,"~","~~"),"*","~*"),إعدادات_الأنواع!$A$4:$F$40,6,FALSE()),0))</f>
        <v/>
      </c>
      <c r="O1403" s="55" t="str">
        <f t="shared" si="86"/>
        <v/>
      </c>
      <c r="P1403" s="48" t="str">
        <f t="shared" ca="1" si="87"/>
        <v/>
      </c>
      <c r="Q1403" s="52"/>
      <c r="R1403" s="49"/>
      <c r="S1403" s="50" t="str">
        <f>IF(B1403="","",COUNTA(التجديد!E1403:E1403))</f>
        <v/>
      </c>
      <c r="T1403" s="51" t="str">
        <f>IF(B1403="","",IFERROR(VLOOKUP(SUBSTITUTE(SUBSTITUTE(H1403,"~","~~"),"*","~*"),إعدادات_الأنواع!$A$4:$B$40,2,FALSE()),"?"))</f>
        <v/>
      </c>
    </row>
    <row r="1404" spans="1:20" ht="15" customHeight="1">
      <c r="A1404" s="20" t="str">
        <f>IF(B1404="","",IF(T1404="?","⚠️ نوع غير معرف",T1404&amp;TEXT(COUNTIFS($T$3:T1404,T1404),"000")))</f>
        <v/>
      </c>
      <c r="B1404" s="38"/>
      <c r="C1404" s="38"/>
      <c r="D1404" s="39"/>
      <c r="E1404" s="54"/>
      <c r="F1404" s="41" t="str">
        <f t="shared" ca="1" si="84"/>
        <v/>
      </c>
      <c r="G1404" s="42"/>
      <c r="H1404" s="37"/>
      <c r="I1404" s="43"/>
      <c r="J1404" s="44" t="str">
        <f t="shared" si="85"/>
        <v/>
      </c>
      <c r="K1404" s="45"/>
      <c r="L1404" s="46" t="str">
        <f>IF(OR(K1404="لم يدفع",B1404=""),"",IF(K1404="تأمين فقط",0,IF(K1404="اشتراك 300",300,IF(F1404&lt;14,IFERROR(VLOOKUP(SUBSTITUTE(SUBSTITUTE(H1404,"~","~~"),"*","~*"),إعدادات_الأنواع!$A$4:$D$40,3,FALSE()),0),IFERROR(VLOOKUP(SUBSTITUTE(SUBSTITUTE(H1404,"~","~~"),"*","~*"),إعدادات_الأنواع!$A$4:$D$40,4,FALSE()),0)))))</f>
        <v/>
      </c>
      <c r="M1404" s="47" t="str">
        <f>IF(OR(K1404="لم يدفع",B1404=""),"",IFERROR(VLOOKUP(SUBSTITUTE(SUBSTITUTE(H1404,"~","~~"),"*","~*"),إعدادات_الأنواع!$A$4:$E$40,5,FALSE()),0))</f>
        <v/>
      </c>
      <c r="N1404" s="47" t="str">
        <f>IF(OR(K1404="لم يدفع",K1404="تأمين فقط",K1404="اشتراك 300",B1404=""),"",IFERROR(VLOOKUP(SUBSTITUTE(SUBSTITUTE(H1404,"~","~~"),"*","~*"),إعدادات_الأنواع!$A$4:$F$40,6,FALSE()),0))</f>
        <v/>
      </c>
      <c r="O1404" s="55" t="str">
        <f t="shared" si="86"/>
        <v/>
      </c>
      <c r="P1404" s="48" t="str">
        <f t="shared" ca="1" si="87"/>
        <v/>
      </c>
      <c r="Q1404" s="52"/>
      <c r="R1404" s="49"/>
      <c r="S1404" s="50" t="str">
        <f>IF(B1404="","",COUNTA(التجديد!E1404:E1404))</f>
        <v/>
      </c>
      <c r="T1404" s="51" t="str">
        <f>IF(B1404="","",IFERROR(VLOOKUP(SUBSTITUTE(SUBSTITUTE(H1404,"~","~~"),"*","~*"),إعدادات_الأنواع!$A$4:$B$40,2,FALSE()),"?"))</f>
        <v/>
      </c>
    </row>
    <row r="1405" spans="1:20" ht="15" customHeight="1">
      <c r="A1405" s="20" t="str">
        <f>IF(B1405="","",IF(T1405="?","⚠️ نوع غير معرف",T1405&amp;TEXT(COUNTIFS($T$3:T1405,T1405),"000")))</f>
        <v/>
      </c>
      <c r="B1405" s="38"/>
      <c r="C1405" s="38"/>
      <c r="D1405" s="39"/>
      <c r="E1405" s="54"/>
      <c r="F1405" s="41" t="str">
        <f t="shared" ca="1" si="84"/>
        <v/>
      </c>
      <c r="G1405" s="42"/>
      <c r="H1405" s="37"/>
      <c r="I1405" s="43"/>
      <c r="J1405" s="44" t="str">
        <f t="shared" si="85"/>
        <v/>
      </c>
      <c r="K1405" s="45"/>
      <c r="L1405" s="46" t="str">
        <f>IF(OR(K1405="لم يدفع",B1405=""),"",IF(K1405="تأمين فقط",0,IF(K1405="اشتراك 300",300,IF(F1405&lt;14,IFERROR(VLOOKUP(SUBSTITUTE(SUBSTITUTE(H1405,"~","~~"),"*","~*"),إعدادات_الأنواع!$A$4:$D$40,3,FALSE()),0),IFERROR(VLOOKUP(SUBSTITUTE(SUBSTITUTE(H1405,"~","~~"),"*","~*"),إعدادات_الأنواع!$A$4:$D$40,4,FALSE()),0)))))</f>
        <v/>
      </c>
      <c r="M1405" s="47" t="str">
        <f>IF(OR(K1405="لم يدفع",B1405=""),"",IFERROR(VLOOKUP(SUBSTITUTE(SUBSTITUTE(H1405,"~","~~"),"*","~*"),إعدادات_الأنواع!$A$4:$E$40,5,FALSE()),0))</f>
        <v/>
      </c>
      <c r="N1405" s="47" t="str">
        <f>IF(OR(K1405="لم يدفع",K1405="تأمين فقط",K1405="اشتراك 300",B1405=""),"",IFERROR(VLOOKUP(SUBSTITUTE(SUBSTITUTE(H1405,"~","~~"),"*","~*"),إعدادات_الأنواع!$A$4:$F$40,6,FALSE()),0))</f>
        <v/>
      </c>
      <c r="O1405" s="55" t="str">
        <f t="shared" si="86"/>
        <v/>
      </c>
      <c r="P1405" s="48" t="str">
        <f t="shared" ca="1" si="87"/>
        <v/>
      </c>
      <c r="Q1405" s="52"/>
      <c r="R1405" s="49"/>
      <c r="S1405" s="50" t="str">
        <f>IF(B1405="","",COUNTA(التجديد!E1405:E1405))</f>
        <v/>
      </c>
      <c r="T1405" s="51" t="str">
        <f>IF(B1405="","",IFERROR(VLOOKUP(SUBSTITUTE(SUBSTITUTE(H1405,"~","~~"),"*","~*"),إعدادات_الأنواع!$A$4:$B$40,2,FALSE()),"?"))</f>
        <v/>
      </c>
    </row>
    <row r="1406" spans="1:20" ht="15" customHeight="1">
      <c r="A1406" s="20" t="str">
        <f>IF(B1406="","",IF(T1406="?","⚠️ نوع غير معرف",T1406&amp;TEXT(COUNTIFS($T$3:T1406,T1406),"000")))</f>
        <v/>
      </c>
      <c r="B1406" s="38"/>
      <c r="C1406" s="38"/>
      <c r="D1406" s="39"/>
      <c r="E1406" s="54"/>
      <c r="F1406" s="41" t="str">
        <f t="shared" ca="1" si="84"/>
        <v/>
      </c>
      <c r="G1406" s="42"/>
      <c r="H1406" s="37"/>
      <c r="I1406" s="43"/>
      <c r="J1406" s="44" t="str">
        <f t="shared" si="85"/>
        <v/>
      </c>
      <c r="K1406" s="45"/>
      <c r="L1406" s="46" t="str">
        <f>IF(OR(K1406="لم يدفع",B1406=""),"",IF(K1406="تأمين فقط",0,IF(K1406="اشتراك 300",300,IF(F1406&lt;14,IFERROR(VLOOKUP(SUBSTITUTE(SUBSTITUTE(H1406,"~","~~"),"*","~*"),إعدادات_الأنواع!$A$4:$D$40,3,FALSE()),0),IFERROR(VLOOKUP(SUBSTITUTE(SUBSTITUTE(H1406,"~","~~"),"*","~*"),إعدادات_الأنواع!$A$4:$D$40,4,FALSE()),0)))))</f>
        <v/>
      </c>
      <c r="M1406" s="47" t="str">
        <f>IF(OR(K1406="لم يدفع",B1406=""),"",IFERROR(VLOOKUP(SUBSTITUTE(SUBSTITUTE(H1406,"~","~~"),"*","~*"),إعدادات_الأنواع!$A$4:$E$40,5,FALSE()),0))</f>
        <v/>
      </c>
      <c r="N1406" s="47" t="str">
        <f>IF(OR(K1406="لم يدفع",K1406="تأمين فقط",K1406="اشتراك 300",B1406=""),"",IFERROR(VLOOKUP(SUBSTITUTE(SUBSTITUTE(H1406,"~","~~"),"*","~*"),إعدادات_الأنواع!$A$4:$F$40,6,FALSE()),0))</f>
        <v/>
      </c>
      <c r="O1406" s="55" t="str">
        <f t="shared" si="86"/>
        <v/>
      </c>
      <c r="P1406" s="48" t="str">
        <f t="shared" ca="1" si="87"/>
        <v/>
      </c>
      <c r="Q1406" s="52"/>
      <c r="R1406" s="49"/>
      <c r="S1406" s="50" t="str">
        <f>IF(B1406="","",COUNTA(التجديد!E1406:E1406))</f>
        <v/>
      </c>
      <c r="T1406" s="51" t="str">
        <f>IF(B1406="","",IFERROR(VLOOKUP(SUBSTITUTE(SUBSTITUTE(H1406,"~","~~"),"*","~*"),إعدادات_الأنواع!$A$4:$B$40,2,FALSE()),"?"))</f>
        <v/>
      </c>
    </row>
    <row r="1407" spans="1:20" ht="15" customHeight="1">
      <c r="A1407" s="20" t="str">
        <f>IF(B1407="","",IF(T1407="?","⚠️ نوع غير معرف",T1407&amp;TEXT(COUNTIFS($T$3:T1407,T1407),"000")))</f>
        <v/>
      </c>
      <c r="B1407" s="38"/>
      <c r="C1407" s="38"/>
      <c r="D1407" s="39"/>
      <c r="E1407" s="54"/>
      <c r="F1407" s="41" t="str">
        <f t="shared" ca="1" si="84"/>
        <v/>
      </c>
      <c r="G1407" s="42"/>
      <c r="H1407" s="37"/>
      <c r="I1407" s="43"/>
      <c r="J1407" s="44" t="str">
        <f t="shared" si="85"/>
        <v/>
      </c>
      <c r="K1407" s="45"/>
      <c r="L1407" s="46" t="str">
        <f>IF(OR(K1407="لم يدفع",B1407=""),"",IF(K1407="تأمين فقط",0,IF(K1407="اشتراك 300",300,IF(F1407&lt;14,IFERROR(VLOOKUP(SUBSTITUTE(SUBSTITUTE(H1407,"~","~~"),"*","~*"),إعدادات_الأنواع!$A$4:$D$40,3,FALSE()),0),IFERROR(VLOOKUP(SUBSTITUTE(SUBSTITUTE(H1407,"~","~~"),"*","~*"),إعدادات_الأنواع!$A$4:$D$40,4,FALSE()),0)))))</f>
        <v/>
      </c>
      <c r="M1407" s="47" t="str">
        <f>IF(OR(K1407="لم يدفع",B1407=""),"",IFERROR(VLOOKUP(SUBSTITUTE(SUBSTITUTE(H1407,"~","~~"),"*","~*"),إعدادات_الأنواع!$A$4:$E$40,5,FALSE()),0))</f>
        <v/>
      </c>
      <c r="N1407" s="47" t="str">
        <f>IF(OR(K1407="لم يدفع",K1407="تأمين فقط",K1407="اشتراك 300",B1407=""),"",IFERROR(VLOOKUP(SUBSTITUTE(SUBSTITUTE(H1407,"~","~~"),"*","~*"),إعدادات_الأنواع!$A$4:$F$40,6,FALSE()),0))</f>
        <v/>
      </c>
      <c r="O1407" s="55" t="str">
        <f t="shared" si="86"/>
        <v/>
      </c>
      <c r="P1407" s="48" t="str">
        <f t="shared" ca="1" si="87"/>
        <v/>
      </c>
      <c r="Q1407" s="52"/>
      <c r="R1407" s="49"/>
      <c r="S1407" s="50" t="str">
        <f>IF(B1407="","",COUNTA(التجديد!E1407:E1407))</f>
        <v/>
      </c>
      <c r="T1407" s="51" t="str">
        <f>IF(B1407="","",IFERROR(VLOOKUP(SUBSTITUTE(SUBSTITUTE(H1407,"~","~~"),"*","~*"),إعدادات_الأنواع!$A$4:$B$40,2,FALSE()),"?"))</f>
        <v/>
      </c>
    </row>
    <row r="1408" spans="1:20" ht="15" customHeight="1">
      <c r="A1408" s="20" t="str">
        <f>IF(B1408="","",IF(T1408="?","⚠️ نوع غير معرف",T1408&amp;TEXT(COUNTIFS($T$3:T1408,T1408),"000")))</f>
        <v/>
      </c>
      <c r="B1408" s="38"/>
      <c r="C1408" s="38"/>
      <c r="D1408" s="39"/>
      <c r="E1408" s="54"/>
      <c r="F1408" s="41" t="str">
        <f t="shared" ca="1" si="84"/>
        <v/>
      </c>
      <c r="G1408" s="42"/>
      <c r="H1408" s="37"/>
      <c r="I1408" s="43"/>
      <c r="J1408" s="44" t="str">
        <f t="shared" si="85"/>
        <v/>
      </c>
      <c r="K1408" s="45"/>
      <c r="L1408" s="46" t="str">
        <f>IF(OR(K1408="لم يدفع",B1408=""),"",IF(K1408="تأمين فقط",0,IF(K1408="اشتراك 300",300,IF(F1408&lt;14,IFERROR(VLOOKUP(SUBSTITUTE(SUBSTITUTE(H1408,"~","~~"),"*","~*"),إعدادات_الأنواع!$A$4:$D$40,3,FALSE()),0),IFERROR(VLOOKUP(SUBSTITUTE(SUBSTITUTE(H1408,"~","~~"),"*","~*"),إعدادات_الأنواع!$A$4:$D$40,4,FALSE()),0)))))</f>
        <v/>
      </c>
      <c r="M1408" s="47" t="str">
        <f>IF(OR(K1408="لم يدفع",B1408=""),"",IFERROR(VLOOKUP(SUBSTITUTE(SUBSTITUTE(H1408,"~","~~"),"*","~*"),إعدادات_الأنواع!$A$4:$E$40,5,FALSE()),0))</f>
        <v/>
      </c>
      <c r="N1408" s="47" t="str">
        <f>IF(OR(K1408="لم يدفع",K1408="تأمين فقط",K1408="اشتراك 300",B1408=""),"",IFERROR(VLOOKUP(SUBSTITUTE(SUBSTITUTE(H1408,"~","~~"),"*","~*"),إعدادات_الأنواع!$A$4:$F$40,6,FALSE()),0))</f>
        <v/>
      </c>
      <c r="O1408" s="55" t="str">
        <f t="shared" si="86"/>
        <v/>
      </c>
      <c r="P1408" s="48" t="str">
        <f t="shared" ca="1" si="87"/>
        <v/>
      </c>
      <c r="Q1408" s="52"/>
      <c r="R1408" s="49"/>
      <c r="S1408" s="50" t="str">
        <f>IF(B1408="","",COUNTA(التجديد!E1408:E1408))</f>
        <v/>
      </c>
      <c r="T1408" s="51" t="str">
        <f>IF(B1408="","",IFERROR(VLOOKUP(SUBSTITUTE(SUBSTITUTE(H1408,"~","~~"),"*","~*"),إعدادات_الأنواع!$A$4:$B$40,2,FALSE()),"?"))</f>
        <v/>
      </c>
    </row>
    <row r="1409" spans="1:20" ht="15" customHeight="1">
      <c r="A1409" s="20" t="str">
        <f>IF(B1409="","",IF(T1409="?","⚠️ نوع غير معرف",T1409&amp;TEXT(COUNTIFS($T$3:T1409,T1409),"000")))</f>
        <v/>
      </c>
      <c r="B1409" s="38"/>
      <c r="C1409" s="38"/>
      <c r="D1409" s="39"/>
      <c r="E1409" s="54"/>
      <c r="F1409" s="41" t="str">
        <f t="shared" ca="1" si="84"/>
        <v/>
      </c>
      <c r="G1409" s="42"/>
      <c r="H1409" s="37"/>
      <c r="I1409" s="43"/>
      <c r="J1409" s="44" t="str">
        <f t="shared" si="85"/>
        <v/>
      </c>
      <c r="K1409" s="45"/>
      <c r="L1409" s="46" t="str">
        <f>IF(OR(K1409="لم يدفع",B1409=""),"",IF(K1409="تأمين فقط",0,IF(K1409="اشتراك 300",300,IF(F1409&lt;14,IFERROR(VLOOKUP(SUBSTITUTE(SUBSTITUTE(H1409,"~","~~"),"*","~*"),إعدادات_الأنواع!$A$4:$D$40,3,FALSE()),0),IFERROR(VLOOKUP(SUBSTITUTE(SUBSTITUTE(H1409,"~","~~"),"*","~*"),إعدادات_الأنواع!$A$4:$D$40,4,FALSE()),0)))))</f>
        <v/>
      </c>
      <c r="M1409" s="47" t="str">
        <f>IF(OR(K1409="لم يدفع",B1409=""),"",IFERROR(VLOOKUP(SUBSTITUTE(SUBSTITUTE(H1409,"~","~~"),"*","~*"),إعدادات_الأنواع!$A$4:$E$40,5,FALSE()),0))</f>
        <v/>
      </c>
      <c r="N1409" s="47" t="str">
        <f>IF(OR(K1409="لم يدفع",K1409="تأمين فقط",K1409="اشتراك 300",B1409=""),"",IFERROR(VLOOKUP(SUBSTITUTE(SUBSTITUTE(H1409,"~","~~"),"*","~*"),إعدادات_الأنواع!$A$4:$F$40,6,FALSE()),0))</f>
        <v/>
      </c>
      <c r="O1409" s="55" t="str">
        <f t="shared" si="86"/>
        <v/>
      </c>
      <c r="P1409" s="48" t="str">
        <f t="shared" ca="1" si="87"/>
        <v/>
      </c>
      <c r="Q1409" s="52"/>
      <c r="R1409" s="49"/>
      <c r="S1409" s="50" t="str">
        <f>IF(B1409="","",COUNTA(التجديد!E1409:E1409))</f>
        <v/>
      </c>
      <c r="T1409" s="51" t="str">
        <f>IF(B1409="","",IFERROR(VLOOKUP(SUBSTITUTE(SUBSTITUTE(H1409,"~","~~"),"*","~*"),إعدادات_الأنواع!$A$4:$B$40,2,FALSE()),"?"))</f>
        <v/>
      </c>
    </row>
    <row r="1410" spans="1:20" ht="15" customHeight="1">
      <c r="A1410" s="20" t="str">
        <f>IF(B1410="","",IF(T1410="?","⚠️ نوع غير معرف",T1410&amp;TEXT(COUNTIFS($T$3:T1410,T1410),"000")))</f>
        <v/>
      </c>
      <c r="B1410" s="38"/>
      <c r="C1410" s="38"/>
      <c r="D1410" s="39"/>
      <c r="E1410" s="54"/>
      <c r="F1410" s="41" t="str">
        <f t="shared" ca="1" si="84"/>
        <v/>
      </c>
      <c r="G1410" s="42"/>
      <c r="H1410" s="37"/>
      <c r="I1410" s="43"/>
      <c r="J1410" s="44" t="str">
        <f t="shared" si="85"/>
        <v/>
      </c>
      <c r="K1410" s="45"/>
      <c r="L1410" s="46" t="str">
        <f>IF(OR(K1410="لم يدفع",B1410=""),"",IF(K1410="تأمين فقط",0,IF(K1410="اشتراك 300",300,IF(F1410&lt;14,IFERROR(VLOOKUP(SUBSTITUTE(SUBSTITUTE(H1410,"~","~~"),"*","~*"),إعدادات_الأنواع!$A$4:$D$40,3,FALSE()),0),IFERROR(VLOOKUP(SUBSTITUTE(SUBSTITUTE(H1410,"~","~~"),"*","~*"),إعدادات_الأنواع!$A$4:$D$40,4,FALSE()),0)))))</f>
        <v/>
      </c>
      <c r="M1410" s="47" t="str">
        <f>IF(OR(K1410="لم يدفع",B1410=""),"",IFERROR(VLOOKUP(SUBSTITUTE(SUBSTITUTE(H1410,"~","~~"),"*","~*"),إعدادات_الأنواع!$A$4:$E$40,5,FALSE()),0))</f>
        <v/>
      </c>
      <c r="N1410" s="47" t="str">
        <f>IF(OR(K1410="لم يدفع",K1410="تأمين فقط",K1410="اشتراك 300",B1410=""),"",IFERROR(VLOOKUP(SUBSTITUTE(SUBSTITUTE(H1410,"~","~~"),"*","~*"),إعدادات_الأنواع!$A$4:$F$40,6,FALSE()),0))</f>
        <v/>
      </c>
      <c r="O1410" s="55" t="str">
        <f t="shared" si="86"/>
        <v/>
      </c>
      <c r="P1410" s="48" t="str">
        <f t="shared" ca="1" si="87"/>
        <v/>
      </c>
      <c r="Q1410" s="52"/>
      <c r="R1410" s="49"/>
      <c r="S1410" s="50" t="str">
        <f>IF(B1410="","",COUNTA(التجديد!E1410:E1410))</f>
        <v/>
      </c>
      <c r="T1410" s="51" t="str">
        <f>IF(B1410="","",IFERROR(VLOOKUP(SUBSTITUTE(SUBSTITUTE(H1410,"~","~~"),"*","~*"),إعدادات_الأنواع!$A$4:$B$40,2,FALSE()),"?"))</f>
        <v/>
      </c>
    </row>
    <row r="1411" spans="1:20" ht="15" customHeight="1">
      <c r="A1411" s="20" t="str">
        <f>IF(B1411="","",IF(T1411="?","⚠️ نوع غير معرف",T1411&amp;TEXT(COUNTIFS($T$3:T1411,T1411),"000")))</f>
        <v/>
      </c>
      <c r="B1411" s="38"/>
      <c r="C1411" s="38"/>
      <c r="D1411" s="39"/>
      <c r="E1411" s="54"/>
      <c r="F1411" s="41" t="str">
        <f t="shared" ref="F1411:F1474" ca="1" si="88">IF(D1411="","",DATEDIF(D1411,TODAY(),"Y"))</f>
        <v/>
      </c>
      <c r="G1411" s="42"/>
      <c r="H1411" s="37"/>
      <c r="I1411" s="43"/>
      <c r="J1411" s="44" t="str">
        <f t="shared" ref="J1411:J1474" si="89">IF(I1411="","",I1411+30)</f>
        <v/>
      </c>
      <c r="K1411" s="45"/>
      <c r="L1411" s="46" t="str">
        <f>IF(OR(K1411="لم يدفع",B1411=""),"",IF(K1411="تأمين فقط",0,IF(K1411="اشتراك 300",300,IF(F1411&lt;14,IFERROR(VLOOKUP(SUBSTITUTE(SUBSTITUTE(H1411,"~","~~"),"*","~*"),إعدادات_الأنواع!$A$4:$D$40,3,FALSE()),0),IFERROR(VLOOKUP(SUBSTITUTE(SUBSTITUTE(H1411,"~","~~"),"*","~*"),إعدادات_الأنواع!$A$4:$D$40,4,FALSE()),0)))))</f>
        <v/>
      </c>
      <c r="M1411" s="47" t="str">
        <f>IF(OR(K1411="لم يدفع",B1411=""),"",IFERROR(VLOOKUP(SUBSTITUTE(SUBSTITUTE(H1411,"~","~~"),"*","~*"),إعدادات_الأنواع!$A$4:$E$40,5,FALSE()),0))</f>
        <v/>
      </c>
      <c r="N1411" s="47" t="str">
        <f>IF(OR(K1411="لم يدفع",K1411="تأمين فقط",K1411="اشتراك 300",B1411=""),"",IFERROR(VLOOKUP(SUBSTITUTE(SUBSTITUTE(H1411,"~","~~"),"*","~*"),إعدادات_الأنواع!$A$4:$F$40,6,FALSE()),0))</f>
        <v/>
      </c>
      <c r="O1411" s="55" t="str">
        <f t="shared" ref="O1411:O1474" si="90">IF(K1411="لم يدفع","",IF(L1411="","",IF(N1411="",L1411+M1411,L1411+M1411)))</f>
        <v/>
      </c>
      <c r="P1411" s="48" t="str">
        <f t="shared" ref="P1411:P1474" ca="1" si="91">IF(B1411="","",IF(K1411="لم يدفع","🔒 مجمدة",IF(J1411="","",IF(J1411&lt;TODAY(),"⛔ منتهي - يتطلب تجديد",IF(J1411-5&lt;=TODAY(),"⚠️ قريب الانتهاء","✅ ساري")))))</f>
        <v/>
      </c>
      <c r="Q1411" s="52"/>
      <c r="R1411" s="49"/>
      <c r="S1411" s="50" t="str">
        <f>IF(B1411="","",COUNTA(التجديد!E1411:E1411))</f>
        <v/>
      </c>
      <c r="T1411" s="51" t="str">
        <f>IF(B1411="","",IFERROR(VLOOKUP(SUBSTITUTE(SUBSTITUTE(H1411,"~","~~"),"*","~*"),إعدادات_الأنواع!$A$4:$B$40,2,FALSE()),"?"))</f>
        <v/>
      </c>
    </row>
    <row r="1412" spans="1:20" ht="15" customHeight="1">
      <c r="A1412" s="20" t="str">
        <f>IF(B1412="","",IF(T1412="?","⚠️ نوع غير معرف",T1412&amp;TEXT(COUNTIFS($T$3:T1412,T1412),"000")))</f>
        <v/>
      </c>
      <c r="B1412" s="38"/>
      <c r="C1412" s="38"/>
      <c r="D1412" s="39"/>
      <c r="E1412" s="54"/>
      <c r="F1412" s="41" t="str">
        <f t="shared" ca="1" si="88"/>
        <v/>
      </c>
      <c r="G1412" s="42"/>
      <c r="H1412" s="37"/>
      <c r="I1412" s="43"/>
      <c r="J1412" s="44" t="str">
        <f t="shared" si="89"/>
        <v/>
      </c>
      <c r="K1412" s="45"/>
      <c r="L1412" s="46" t="str">
        <f>IF(OR(K1412="لم يدفع",B1412=""),"",IF(K1412="تأمين فقط",0,IF(K1412="اشتراك 300",300,IF(F1412&lt;14,IFERROR(VLOOKUP(SUBSTITUTE(SUBSTITUTE(H1412,"~","~~"),"*","~*"),إعدادات_الأنواع!$A$4:$D$40,3,FALSE()),0),IFERROR(VLOOKUP(SUBSTITUTE(SUBSTITUTE(H1412,"~","~~"),"*","~*"),إعدادات_الأنواع!$A$4:$D$40,4,FALSE()),0)))))</f>
        <v/>
      </c>
      <c r="M1412" s="47" t="str">
        <f>IF(OR(K1412="لم يدفع",B1412=""),"",IFERROR(VLOOKUP(SUBSTITUTE(SUBSTITUTE(H1412,"~","~~"),"*","~*"),إعدادات_الأنواع!$A$4:$E$40,5,FALSE()),0))</f>
        <v/>
      </c>
      <c r="N1412" s="47" t="str">
        <f>IF(OR(K1412="لم يدفع",K1412="تأمين فقط",K1412="اشتراك 300",B1412=""),"",IFERROR(VLOOKUP(SUBSTITUTE(SUBSTITUTE(H1412,"~","~~"),"*","~*"),إعدادات_الأنواع!$A$4:$F$40,6,FALSE()),0))</f>
        <v/>
      </c>
      <c r="O1412" s="55" t="str">
        <f t="shared" si="90"/>
        <v/>
      </c>
      <c r="P1412" s="48" t="str">
        <f t="shared" ca="1" si="91"/>
        <v/>
      </c>
      <c r="Q1412" s="52"/>
      <c r="R1412" s="49"/>
      <c r="S1412" s="50" t="str">
        <f>IF(B1412="","",COUNTA(التجديد!E1412:E1412))</f>
        <v/>
      </c>
      <c r="T1412" s="51" t="str">
        <f>IF(B1412="","",IFERROR(VLOOKUP(SUBSTITUTE(SUBSTITUTE(H1412,"~","~~"),"*","~*"),إعدادات_الأنواع!$A$4:$B$40,2,FALSE()),"?"))</f>
        <v/>
      </c>
    </row>
    <row r="1413" spans="1:20" ht="15" customHeight="1">
      <c r="A1413" s="20" t="str">
        <f>IF(B1413="","",IF(T1413="?","⚠️ نوع غير معرف",T1413&amp;TEXT(COUNTIFS($T$3:T1413,T1413),"000")))</f>
        <v/>
      </c>
      <c r="B1413" s="38"/>
      <c r="C1413" s="38"/>
      <c r="D1413" s="39"/>
      <c r="E1413" s="54"/>
      <c r="F1413" s="41" t="str">
        <f t="shared" ca="1" si="88"/>
        <v/>
      </c>
      <c r="G1413" s="42"/>
      <c r="H1413" s="37"/>
      <c r="I1413" s="43"/>
      <c r="J1413" s="44" t="str">
        <f t="shared" si="89"/>
        <v/>
      </c>
      <c r="K1413" s="45"/>
      <c r="L1413" s="46" t="str">
        <f>IF(OR(K1413="لم يدفع",B1413=""),"",IF(K1413="تأمين فقط",0,IF(K1413="اشتراك 300",300,IF(F1413&lt;14,IFERROR(VLOOKUP(SUBSTITUTE(SUBSTITUTE(H1413,"~","~~"),"*","~*"),إعدادات_الأنواع!$A$4:$D$40,3,FALSE()),0),IFERROR(VLOOKUP(SUBSTITUTE(SUBSTITUTE(H1413,"~","~~"),"*","~*"),إعدادات_الأنواع!$A$4:$D$40,4,FALSE()),0)))))</f>
        <v/>
      </c>
      <c r="M1413" s="47" t="str">
        <f>IF(OR(K1413="لم يدفع",B1413=""),"",IFERROR(VLOOKUP(SUBSTITUTE(SUBSTITUTE(H1413,"~","~~"),"*","~*"),إعدادات_الأنواع!$A$4:$E$40,5,FALSE()),0))</f>
        <v/>
      </c>
      <c r="N1413" s="47" t="str">
        <f>IF(OR(K1413="لم يدفع",K1413="تأمين فقط",K1413="اشتراك 300",B1413=""),"",IFERROR(VLOOKUP(SUBSTITUTE(SUBSTITUTE(H1413,"~","~~"),"*","~*"),إعدادات_الأنواع!$A$4:$F$40,6,FALSE()),0))</f>
        <v/>
      </c>
      <c r="O1413" s="55" t="str">
        <f t="shared" si="90"/>
        <v/>
      </c>
      <c r="P1413" s="48" t="str">
        <f t="shared" ca="1" si="91"/>
        <v/>
      </c>
      <c r="Q1413" s="52"/>
      <c r="R1413" s="49"/>
      <c r="S1413" s="50" t="str">
        <f>IF(B1413="","",COUNTA(التجديد!E1413:E1413))</f>
        <v/>
      </c>
      <c r="T1413" s="51" t="str">
        <f>IF(B1413="","",IFERROR(VLOOKUP(SUBSTITUTE(SUBSTITUTE(H1413,"~","~~"),"*","~*"),إعدادات_الأنواع!$A$4:$B$40,2,FALSE()),"?"))</f>
        <v/>
      </c>
    </row>
    <row r="1414" spans="1:20" ht="15" customHeight="1">
      <c r="A1414" s="20" t="str">
        <f>IF(B1414="","",IF(T1414="?","⚠️ نوع غير معرف",T1414&amp;TEXT(COUNTIFS($T$3:T1414,T1414),"000")))</f>
        <v/>
      </c>
      <c r="B1414" s="38"/>
      <c r="C1414" s="38"/>
      <c r="D1414" s="39"/>
      <c r="E1414" s="54"/>
      <c r="F1414" s="41" t="str">
        <f t="shared" ca="1" si="88"/>
        <v/>
      </c>
      <c r="G1414" s="42"/>
      <c r="H1414" s="37"/>
      <c r="I1414" s="43"/>
      <c r="J1414" s="44" t="str">
        <f t="shared" si="89"/>
        <v/>
      </c>
      <c r="K1414" s="45"/>
      <c r="L1414" s="46" t="str">
        <f>IF(OR(K1414="لم يدفع",B1414=""),"",IF(K1414="تأمين فقط",0,IF(K1414="اشتراك 300",300,IF(F1414&lt;14,IFERROR(VLOOKUP(SUBSTITUTE(SUBSTITUTE(H1414,"~","~~"),"*","~*"),إعدادات_الأنواع!$A$4:$D$40,3,FALSE()),0),IFERROR(VLOOKUP(SUBSTITUTE(SUBSTITUTE(H1414,"~","~~"),"*","~*"),إعدادات_الأنواع!$A$4:$D$40,4,FALSE()),0)))))</f>
        <v/>
      </c>
      <c r="M1414" s="47" t="str">
        <f>IF(OR(K1414="لم يدفع",B1414=""),"",IFERROR(VLOOKUP(SUBSTITUTE(SUBSTITUTE(H1414,"~","~~"),"*","~*"),إعدادات_الأنواع!$A$4:$E$40,5,FALSE()),0))</f>
        <v/>
      </c>
      <c r="N1414" s="47" t="str">
        <f>IF(OR(K1414="لم يدفع",K1414="تأمين فقط",K1414="اشتراك 300",B1414=""),"",IFERROR(VLOOKUP(SUBSTITUTE(SUBSTITUTE(H1414,"~","~~"),"*","~*"),إعدادات_الأنواع!$A$4:$F$40,6,FALSE()),0))</f>
        <v/>
      </c>
      <c r="O1414" s="55" t="str">
        <f t="shared" si="90"/>
        <v/>
      </c>
      <c r="P1414" s="48" t="str">
        <f t="shared" ca="1" si="91"/>
        <v/>
      </c>
      <c r="Q1414" s="52"/>
      <c r="R1414" s="49"/>
      <c r="S1414" s="50" t="str">
        <f>IF(B1414="","",COUNTA(التجديد!E1414:E1414))</f>
        <v/>
      </c>
      <c r="T1414" s="51" t="str">
        <f>IF(B1414="","",IFERROR(VLOOKUP(SUBSTITUTE(SUBSTITUTE(H1414,"~","~~"),"*","~*"),إعدادات_الأنواع!$A$4:$B$40,2,FALSE()),"?"))</f>
        <v/>
      </c>
    </row>
    <row r="1415" spans="1:20" ht="15" customHeight="1">
      <c r="A1415" s="20" t="str">
        <f>IF(B1415="","",IF(T1415="?","⚠️ نوع غير معرف",T1415&amp;TEXT(COUNTIFS($T$3:T1415,T1415),"000")))</f>
        <v/>
      </c>
      <c r="B1415" s="38"/>
      <c r="C1415" s="38"/>
      <c r="D1415" s="39"/>
      <c r="E1415" s="54"/>
      <c r="F1415" s="41" t="str">
        <f t="shared" ca="1" si="88"/>
        <v/>
      </c>
      <c r="G1415" s="42"/>
      <c r="H1415" s="37"/>
      <c r="I1415" s="43"/>
      <c r="J1415" s="44" t="str">
        <f t="shared" si="89"/>
        <v/>
      </c>
      <c r="K1415" s="45"/>
      <c r="L1415" s="46" t="str">
        <f>IF(OR(K1415="لم يدفع",B1415=""),"",IF(K1415="تأمين فقط",0,IF(K1415="اشتراك 300",300,IF(F1415&lt;14,IFERROR(VLOOKUP(SUBSTITUTE(SUBSTITUTE(H1415,"~","~~"),"*","~*"),إعدادات_الأنواع!$A$4:$D$40,3,FALSE()),0),IFERROR(VLOOKUP(SUBSTITUTE(SUBSTITUTE(H1415,"~","~~"),"*","~*"),إعدادات_الأنواع!$A$4:$D$40,4,FALSE()),0)))))</f>
        <v/>
      </c>
      <c r="M1415" s="47" t="str">
        <f>IF(OR(K1415="لم يدفع",B1415=""),"",IFERROR(VLOOKUP(SUBSTITUTE(SUBSTITUTE(H1415,"~","~~"),"*","~*"),إعدادات_الأنواع!$A$4:$E$40,5,FALSE()),0))</f>
        <v/>
      </c>
      <c r="N1415" s="47" t="str">
        <f>IF(OR(K1415="لم يدفع",K1415="تأمين فقط",K1415="اشتراك 300",B1415=""),"",IFERROR(VLOOKUP(SUBSTITUTE(SUBSTITUTE(H1415,"~","~~"),"*","~*"),إعدادات_الأنواع!$A$4:$F$40,6,FALSE()),0))</f>
        <v/>
      </c>
      <c r="O1415" s="55" t="str">
        <f t="shared" si="90"/>
        <v/>
      </c>
      <c r="P1415" s="48" t="str">
        <f t="shared" ca="1" si="91"/>
        <v/>
      </c>
      <c r="Q1415" s="52"/>
      <c r="R1415" s="49"/>
      <c r="S1415" s="50" t="str">
        <f>IF(B1415="","",COUNTA(التجديد!E1415:E1415))</f>
        <v/>
      </c>
      <c r="T1415" s="51" t="str">
        <f>IF(B1415="","",IFERROR(VLOOKUP(SUBSTITUTE(SUBSTITUTE(H1415,"~","~~"),"*","~*"),إعدادات_الأنواع!$A$4:$B$40,2,FALSE()),"?"))</f>
        <v/>
      </c>
    </row>
    <row r="1416" spans="1:20" ht="15" customHeight="1">
      <c r="A1416" s="20" t="str">
        <f>IF(B1416="","",IF(T1416="?","⚠️ نوع غير معرف",T1416&amp;TEXT(COUNTIFS($T$3:T1416,T1416),"000")))</f>
        <v/>
      </c>
      <c r="B1416" s="38"/>
      <c r="C1416" s="38"/>
      <c r="D1416" s="39"/>
      <c r="E1416" s="54"/>
      <c r="F1416" s="41" t="str">
        <f t="shared" ca="1" si="88"/>
        <v/>
      </c>
      <c r="G1416" s="42"/>
      <c r="H1416" s="37"/>
      <c r="I1416" s="43"/>
      <c r="J1416" s="44" t="str">
        <f t="shared" si="89"/>
        <v/>
      </c>
      <c r="K1416" s="45"/>
      <c r="L1416" s="46" t="str">
        <f>IF(OR(K1416="لم يدفع",B1416=""),"",IF(K1416="تأمين فقط",0,IF(K1416="اشتراك 300",300,IF(F1416&lt;14,IFERROR(VLOOKUP(SUBSTITUTE(SUBSTITUTE(H1416,"~","~~"),"*","~*"),إعدادات_الأنواع!$A$4:$D$40,3,FALSE()),0),IFERROR(VLOOKUP(SUBSTITUTE(SUBSTITUTE(H1416,"~","~~"),"*","~*"),إعدادات_الأنواع!$A$4:$D$40,4,FALSE()),0)))))</f>
        <v/>
      </c>
      <c r="M1416" s="47" t="str">
        <f>IF(OR(K1416="لم يدفع",B1416=""),"",IFERROR(VLOOKUP(SUBSTITUTE(SUBSTITUTE(H1416,"~","~~"),"*","~*"),إعدادات_الأنواع!$A$4:$E$40,5,FALSE()),0))</f>
        <v/>
      </c>
      <c r="N1416" s="47" t="str">
        <f>IF(OR(K1416="لم يدفع",K1416="تأمين فقط",K1416="اشتراك 300",B1416=""),"",IFERROR(VLOOKUP(SUBSTITUTE(SUBSTITUTE(H1416,"~","~~"),"*","~*"),إعدادات_الأنواع!$A$4:$F$40,6,FALSE()),0))</f>
        <v/>
      </c>
      <c r="O1416" s="55" t="str">
        <f t="shared" si="90"/>
        <v/>
      </c>
      <c r="P1416" s="48" t="str">
        <f t="shared" ca="1" si="91"/>
        <v/>
      </c>
      <c r="Q1416" s="52"/>
      <c r="R1416" s="49"/>
      <c r="S1416" s="50" t="str">
        <f>IF(B1416="","",COUNTA(التجديد!E1416:E1416))</f>
        <v/>
      </c>
      <c r="T1416" s="51" t="str">
        <f>IF(B1416="","",IFERROR(VLOOKUP(SUBSTITUTE(SUBSTITUTE(H1416,"~","~~"),"*","~*"),إعدادات_الأنواع!$A$4:$B$40,2,FALSE()),"?"))</f>
        <v/>
      </c>
    </row>
    <row r="1417" spans="1:20" ht="15" customHeight="1">
      <c r="A1417" s="20" t="str">
        <f>IF(B1417="","",IF(T1417="?","⚠️ نوع غير معرف",T1417&amp;TEXT(COUNTIFS($T$3:T1417,T1417),"000")))</f>
        <v/>
      </c>
      <c r="B1417" s="38"/>
      <c r="C1417" s="38"/>
      <c r="D1417" s="39"/>
      <c r="E1417" s="54"/>
      <c r="F1417" s="41" t="str">
        <f t="shared" ca="1" si="88"/>
        <v/>
      </c>
      <c r="G1417" s="42"/>
      <c r="H1417" s="37"/>
      <c r="I1417" s="43"/>
      <c r="J1417" s="44" t="str">
        <f t="shared" si="89"/>
        <v/>
      </c>
      <c r="K1417" s="45"/>
      <c r="L1417" s="46" t="str">
        <f>IF(OR(K1417="لم يدفع",B1417=""),"",IF(K1417="تأمين فقط",0,IF(K1417="اشتراك 300",300,IF(F1417&lt;14,IFERROR(VLOOKUP(SUBSTITUTE(SUBSTITUTE(H1417,"~","~~"),"*","~*"),إعدادات_الأنواع!$A$4:$D$40,3,FALSE()),0),IFERROR(VLOOKUP(SUBSTITUTE(SUBSTITUTE(H1417,"~","~~"),"*","~*"),إعدادات_الأنواع!$A$4:$D$40,4,FALSE()),0)))))</f>
        <v/>
      </c>
      <c r="M1417" s="47" t="str">
        <f>IF(OR(K1417="لم يدفع",B1417=""),"",IFERROR(VLOOKUP(SUBSTITUTE(SUBSTITUTE(H1417,"~","~~"),"*","~*"),إعدادات_الأنواع!$A$4:$E$40,5,FALSE()),0))</f>
        <v/>
      </c>
      <c r="N1417" s="47" t="str">
        <f>IF(OR(K1417="لم يدفع",K1417="تأمين فقط",K1417="اشتراك 300",B1417=""),"",IFERROR(VLOOKUP(SUBSTITUTE(SUBSTITUTE(H1417,"~","~~"),"*","~*"),إعدادات_الأنواع!$A$4:$F$40,6,FALSE()),0))</f>
        <v/>
      </c>
      <c r="O1417" s="55" t="str">
        <f t="shared" si="90"/>
        <v/>
      </c>
      <c r="P1417" s="48" t="str">
        <f t="shared" ca="1" si="91"/>
        <v/>
      </c>
      <c r="Q1417" s="52"/>
      <c r="R1417" s="49"/>
      <c r="S1417" s="50" t="str">
        <f>IF(B1417="","",COUNTA(التجديد!E1417:E1417))</f>
        <v/>
      </c>
      <c r="T1417" s="51" t="str">
        <f>IF(B1417="","",IFERROR(VLOOKUP(SUBSTITUTE(SUBSTITUTE(H1417,"~","~~"),"*","~*"),إعدادات_الأنواع!$A$4:$B$40,2,FALSE()),"?"))</f>
        <v/>
      </c>
    </row>
    <row r="1418" spans="1:20" ht="15" customHeight="1">
      <c r="A1418" s="20" t="str">
        <f>IF(B1418="","",IF(T1418="?","⚠️ نوع غير معرف",T1418&amp;TEXT(COUNTIFS($T$3:T1418,T1418),"000")))</f>
        <v/>
      </c>
      <c r="B1418" s="38"/>
      <c r="C1418" s="38"/>
      <c r="D1418" s="39"/>
      <c r="E1418" s="54"/>
      <c r="F1418" s="41" t="str">
        <f t="shared" ca="1" si="88"/>
        <v/>
      </c>
      <c r="G1418" s="42"/>
      <c r="H1418" s="37"/>
      <c r="I1418" s="43"/>
      <c r="J1418" s="44" t="str">
        <f t="shared" si="89"/>
        <v/>
      </c>
      <c r="K1418" s="45"/>
      <c r="L1418" s="46" t="str">
        <f>IF(OR(K1418="لم يدفع",B1418=""),"",IF(K1418="تأمين فقط",0,IF(K1418="اشتراك 300",300,IF(F1418&lt;14,IFERROR(VLOOKUP(SUBSTITUTE(SUBSTITUTE(H1418,"~","~~"),"*","~*"),إعدادات_الأنواع!$A$4:$D$40,3,FALSE()),0),IFERROR(VLOOKUP(SUBSTITUTE(SUBSTITUTE(H1418,"~","~~"),"*","~*"),إعدادات_الأنواع!$A$4:$D$40,4,FALSE()),0)))))</f>
        <v/>
      </c>
      <c r="M1418" s="47" t="str">
        <f>IF(OR(K1418="لم يدفع",B1418=""),"",IFERROR(VLOOKUP(SUBSTITUTE(SUBSTITUTE(H1418,"~","~~"),"*","~*"),إعدادات_الأنواع!$A$4:$E$40,5,FALSE()),0))</f>
        <v/>
      </c>
      <c r="N1418" s="47" t="str">
        <f>IF(OR(K1418="لم يدفع",K1418="تأمين فقط",K1418="اشتراك 300",B1418=""),"",IFERROR(VLOOKUP(SUBSTITUTE(SUBSTITUTE(H1418,"~","~~"),"*","~*"),إعدادات_الأنواع!$A$4:$F$40,6,FALSE()),0))</f>
        <v/>
      </c>
      <c r="O1418" s="55" t="str">
        <f t="shared" si="90"/>
        <v/>
      </c>
      <c r="P1418" s="48" t="str">
        <f t="shared" ca="1" si="91"/>
        <v/>
      </c>
      <c r="Q1418" s="52"/>
      <c r="R1418" s="49"/>
      <c r="S1418" s="50" t="str">
        <f>IF(B1418="","",COUNTA(التجديد!E1418:E1418))</f>
        <v/>
      </c>
      <c r="T1418" s="51" t="str">
        <f>IF(B1418="","",IFERROR(VLOOKUP(SUBSTITUTE(SUBSTITUTE(H1418,"~","~~"),"*","~*"),إعدادات_الأنواع!$A$4:$B$40,2,FALSE()),"?"))</f>
        <v/>
      </c>
    </row>
    <row r="1419" spans="1:20" ht="15" customHeight="1">
      <c r="A1419" s="20" t="str">
        <f>IF(B1419="","",IF(T1419="?","⚠️ نوع غير معرف",T1419&amp;TEXT(COUNTIFS($T$3:T1419,T1419),"000")))</f>
        <v/>
      </c>
      <c r="B1419" s="38"/>
      <c r="C1419" s="38"/>
      <c r="D1419" s="39"/>
      <c r="E1419" s="54"/>
      <c r="F1419" s="41" t="str">
        <f t="shared" ca="1" si="88"/>
        <v/>
      </c>
      <c r="G1419" s="42"/>
      <c r="H1419" s="37"/>
      <c r="I1419" s="43"/>
      <c r="J1419" s="44" t="str">
        <f t="shared" si="89"/>
        <v/>
      </c>
      <c r="K1419" s="45"/>
      <c r="L1419" s="46" t="str">
        <f>IF(OR(K1419="لم يدفع",B1419=""),"",IF(K1419="تأمين فقط",0,IF(K1419="اشتراك 300",300,IF(F1419&lt;14,IFERROR(VLOOKUP(SUBSTITUTE(SUBSTITUTE(H1419,"~","~~"),"*","~*"),إعدادات_الأنواع!$A$4:$D$40,3,FALSE()),0),IFERROR(VLOOKUP(SUBSTITUTE(SUBSTITUTE(H1419,"~","~~"),"*","~*"),إعدادات_الأنواع!$A$4:$D$40,4,FALSE()),0)))))</f>
        <v/>
      </c>
      <c r="M1419" s="47" t="str">
        <f>IF(OR(K1419="لم يدفع",B1419=""),"",IFERROR(VLOOKUP(SUBSTITUTE(SUBSTITUTE(H1419,"~","~~"),"*","~*"),إعدادات_الأنواع!$A$4:$E$40,5,FALSE()),0))</f>
        <v/>
      </c>
      <c r="N1419" s="47" t="str">
        <f>IF(OR(K1419="لم يدفع",K1419="تأمين فقط",K1419="اشتراك 300",B1419=""),"",IFERROR(VLOOKUP(SUBSTITUTE(SUBSTITUTE(H1419,"~","~~"),"*","~*"),إعدادات_الأنواع!$A$4:$F$40,6,FALSE()),0))</f>
        <v/>
      </c>
      <c r="O1419" s="55" t="str">
        <f t="shared" si="90"/>
        <v/>
      </c>
      <c r="P1419" s="48" t="str">
        <f t="shared" ca="1" si="91"/>
        <v/>
      </c>
      <c r="Q1419" s="52"/>
      <c r="R1419" s="49"/>
      <c r="S1419" s="50" t="str">
        <f>IF(B1419="","",COUNTA(التجديد!E1419:E1419))</f>
        <v/>
      </c>
      <c r="T1419" s="51" t="str">
        <f>IF(B1419="","",IFERROR(VLOOKUP(SUBSTITUTE(SUBSTITUTE(H1419,"~","~~"),"*","~*"),إعدادات_الأنواع!$A$4:$B$40,2,FALSE()),"?"))</f>
        <v/>
      </c>
    </row>
    <row r="1420" spans="1:20" ht="15" customHeight="1">
      <c r="A1420" s="20" t="str">
        <f>IF(B1420="","",IF(T1420="?","⚠️ نوع غير معرف",T1420&amp;TEXT(COUNTIFS($T$3:T1420,T1420),"000")))</f>
        <v/>
      </c>
      <c r="B1420" s="38"/>
      <c r="C1420" s="38"/>
      <c r="D1420" s="39"/>
      <c r="E1420" s="54"/>
      <c r="F1420" s="41" t="str">
        <f t="shared" ca="1" si="88"/>
        <v/>
      </c>
      <c r="G1420" s="42"/>
      <c r="H1420" s="37"/>
      <c r="I1420" s="43"/>
      <c r="J1420" s="44" t="str">
        <f t="shared" si="89"/>
        <v/>
      </c>
      <c r="K1420" s="45"/>
      <c r="L1420" s="46" t="str">
        <f>IF(OR(K1420="لم يدفع",B1420=""),"",IF(K1420="تأمين فقط",0,IF(K1420="اشتراك 300",300,IF(F1420&lt;14,IFERROR(VLOOKUP(SUBSTITUTE(SUBSTITUTE(H1420,"~","~~"),"*","~*"),إعدادات_الأنواع!$A$4:$D$40,3,FALSE()),0),IFERROR(VLOOKUP(SUBSTITUTE(SUBSTITUTE(H1420,"~","~~"),"*","~*"),إعدادات_الأنواع!$A$4:$D$40,4,FALSE()),0)))))</f>
        <v/>
      </c>
      <c r="M1420" s="47" t="str">
        <f>IF(OR(K1420="لم يدفع",B1420=""),"",IFERROR(VLOOKUP(SUBSTITUTE(SUBSTITUTE(H1420,"~","~~"),"*","~*"),إعدادات_الأنواع!$A$4:$E$40,5,FALSE()),0))</f>
        <v/>
      </c>
      <c r="N1420" s="47" t="str">
        <f>IF(OR(K1420="لم يدفع",K1420="تأمين فقط",K1420="اشتراك 300",B1420=""),"",IFERROR(VLOOKUP(SUBSTITUTE(SUBSTITUTE(H1420,"~","~~"),"*","~*"),إعدادات_الأنواع!$A$4:$F$40,6,FALSE()),0))</f>
        <v/>
      </c>
      <c r="O1420" s="55" t="str">
        <f t="shared" si="90"/>
        <v/>
      </c>
      <c r="P1420" s="48" t="str">
        <f t="shared" ca="1" si="91"/>
        <v/>
      </c>
      <c r="Q1420" s="52"/>
      <c r="R1420" s="49"/>
      <c r="S1420" s="50" t="str">
        <f>IF(B1420="","",COUNTA(التجديد!E1420:E1420))</f>
        <v/>
      </c>
      <c r="T1420" s="51" t="str">
        <f>IF(B1420="","",IFERROR(VLOOKUP(SUBSTITUTE(SUBSTITUTE(H1420,"~","~~"),"*","~*"),إعدادات_الأنواع!$A$4:$B$40,2,FALSE()),"?"))</f>
        <v/>
      </c>
    </row>
    <row r="1421" spans="1:20" ht="15" customHeight="1">
      <c r="A1421" s="20" t="str">
        <f>IF(B1421="","",IF(T1421="?","⚠️ نوع غير معرف",T1421&amp;TEXT(COUNTIFS($T$3:T1421,T1421),"000")))</f>
        <v/>
      </c>
      <c r="B1421" s="38"/>
      <c r="C1421" s="38"/>
      <c r="D1421" s="39"/>
      <c r="E1421" s="54"/>
      <c r="F1421" s="41" t="str">
        <f t="shared" ca="1" si="88"/>
        <v/>
      </c>
      <c r="G1421" s="42"/>
      <c r="H1421" s="37"/>
      <c r="I1421" s="43"/>
      <c r="J1421" s="44" t="str">
        <f t="shared" si="89"/>
        <v/>
      </c>
      <c r="K1421" s="45"/>
      <c r="L1421" s="46" t="str">
        <f>IF(OR(K1421="لم يدفع",B1421=""),"",IF(K1421="تأمين فقط",0,IF(K1421="اشتراك 300",300,IF(F1421&lt;14,IFERROR(VLOOKUP(SUBSTITUTE(SUBSTITUTE(H1421,"~","~~"),"*","~*"),إعدادات_الأنواع!$A$4:$D$40,3,FALSE()),0),IFERROR(VLOOKUP(SUBSTITUTE(SUBSTITUTE(H1421,"~","~~"),"*","~*"),إعدادات_الأنواع!$A$4:$D$40,4,FALSE()),0)))))</f>
        <v/>
      </c>
      <c r="M1421" s="47" t="str">
        <f>IF(OR(K1421="لم يدفع",B1421=""),"",IFERROR(VLOOKUP(SUBSTITUTE(SUBSTITUTE(H1421,"~","~~"),"*","~*"),إعدادات_الأنواع!$A$4:$E$40,5,FALSE()),0))</f>
        <v/>
      </c>
      <c r="N1421" s="47" t="str">
        <f>IF(OR(K1421="لم يدفع",K1421="تأمين فقط",K1421="اشتراك 300",B1421=""),"",IFERROR(VLOOKUP(SUBSTITUTE(SUBSTITUTE(H1421,"~","~~"),"*","~*"),إعدادات_الأنواع!$A$4:$F$40,6,FALSE()),0))</f>
        <v/>
      </c>
      <c r="O1421" s="55" t="str">
        <f t="shared" si="90"/>
        <v/>
      </c>
      <c r="P1421" s="48" t="str">
        <f t="shared" ca="1" si="91"/>
        <v/>
      </c>
      <c r="Q1421" s="52"/>
      <c r="R1421" s="49"/>
      <c r="S1421" s="50" t="str">
        <f>IF(B1421="","",COUNTA(التجديد!E1421:E1421))</f>
        <v/>
      </c>
      <c r="T1421" s="51" t="str">
        <f>IF(B1421="","",IFERROR(VLOOKUP(SUBSTITUTE(SUBSTITUTE(H1421,"~","~~"),"*","~*"),إعدادات_الأنواع!$A$4:$B$40,2,FALSE()),"?"))</f>
        <v/>
      </c>
    </row>
    <row r="1422" spans="1:20" ht="15" customHeight="1">
      <c r="A1422" s="20" t="str">
        <f>IF(B1422="","",IF(T1422="?","⚠️ نوع غير معرف",T1422&amp;TEXT(COUNTIFS($T$3:T1422,T1422),"000")))</f>
        <v/>
      </c>
      <c r="B1422" s="38"/>
      <c r="C1422" s="38"/>
      <c r="D1422" s="39"/>
      <c r="E1422" s="54"/>
      <c r="F1422" s="41" t="str">
        <f t="shared" ca="1" si="88"/>
        <v/>
      </c>
      <c r="G1422" s="42"/>
      <c r="H1422" s="37"/>
      <c r="I1422" s="43"/>
      <c r="J1422" s="44" t="str">
        <f t="shared" si="89"/>
        <v/>
      </c>
      <c r="K1422" s="45"/>
      <c r="L1422" s="46" t="str">
        <f>IF(OR(K1422="لم يدفع",B1422=""),"",IF(K1422="تأمين فقط",0,IF(K1422="اشتراك 300",300,IF(F1422&lt;14,IFERROR(VLOOKUP(SUBSTITUTE(SUBSTITUTE(H1422,"~","~~"),"*","~*"),إعدادات_الأنواع!$A$4:$D$40,3,FALSE()),0),IFERROR(VLOOKUP(SUBSTITUTE(SUBSTITUTE(H1422,"~","~~"),"*","~*"),إعدادات_الأنواع!$A$4:$D$40,4,FALSE()),0)))))</f>
        <v/>
      </c>
      <c r="M1422" s="47" t="str">
        <f>IF(OR(K1422="لم يدفع",B1422=""),"",IFERROR(VLOOKUP(SUBSTITUTE(SUBSTITUTE(H1422,"~","~~"),"*","~*"),إعدادات_الأنواع!$A$4:$E$40,5,FALSE()),0))</f>
        <v/>
      </c>
      <c r="N1422" s="47" t="str">
        <f>IF(OR(K1422="لم يدفع",K1422="تأمين فقط",K1422="اشتراك 300",B1422=""),"",IFERROR(VLOOKUP(SUBSTITUTE(SUBSTITUTE(H1422,"~","~~"),"*","~*"),إعدادات_الأنواع!$A$4:$F$40,6,FALSE()),0))</f>
        <v/>
      </c>
      <c r="O1422" s="55" t="str">
        <f t="shared" si="90"/>
        <v/>
      </c>
      <c r="P1422" s="48" t="str">
        <f t="shared" ca="1" si="91"/>
        <v/>
      </c>
      <c r="Q1422" s="52"/>
      <c r="R1422" s="49"/>
      <c r="S1422" s="50" t="str">
        <f>IF(B1422="","",COUNTA(التجديد!E1422:E1422))</f>
        <v/>
      </c>
      <c r="T1422" s="51" t="str">
        <f>IF(B1422="","",IFERROR(VLOOKUP(SUBSTITUTE(SUBSTITUTE(H1422,"~","~~"),"*","~*"),إعدادات_الأنواع!$A$4:$B$40,2,FALSE()),"?"))</f>
        <v/>
      </c>
    </row>
    <row r="1423" spans="1:20" ht="15" customHeight="1">
      <c r="A1423" s="20" t="str">
        <f>IF(B1423="","",IF(T1423="?","⚠️ نوع غير معرف",T1423&amp;TEXT(COUNTIFS($T$3:T1423,T1423),"000")))</f>
        <v/>
      </c>
      <c r="B1423" s="38"/>
      <c r="C1423" s="38"/>
      <c r="D1423" s="39"/>
      <c r="E1423" s="54"/>
      <c r="F1423" s="41" t="str">
        <f t="shared" ca="1" si="88"/>
        <v/>
      </c>
      <c r="G1423" s="42"/>
      <c r="H1423" s="37"/>
      <c r="I1423" s="43"/>
      <c r="J1423" s="44" t="str">
        <f t="shared" si="89"/>
        <v/>
      </c>
      <c r="K1423" s="45"/>
      <c r="L1423" s="46" t="str">
        <f>IF(OR(K1423="لم يدفع",B1423=""),"",IF(K1423="تأمين فقط",0,IF(K1423="اشتراك 300",300,IF(F1423&lt;14,IFERROR(VLOOKUP(SUBSTITUTE(SUBSTITUTE(H1423,"~","~~"),"*","~*"),إعدادات_الأنواع!$A$4:$D$40,3,FALSE()),0),IFERROR(VLOOKUP(SUBSTITUTE(SUBSTITUTE(H1423,"~","~~"),"*","~*"),إعدادات_الأنواع!$A$4:$D$40,4,FALSE()),0)))))</f>
        <v/>
      </c>
      <c r="M1423" s="47" t="str">
        <f>IF(OR(K1423="لم يدفع",B1423=""),"",IFERROR(VLOOKUP(SUBSTITUTE(SUBSTITUTE(H1423,"~","~~"),"*","~*"),إعدادات_الأنواع!$A$4:$E$40,5,FALSE()),0))</f>
        <v/>
      </c>
      <c r="N1423" s="47" t="str">
        <f>IF(OR(K1423="لم يدفع",K1423="تأمين فقط",K1423="اشتراك 300",B1423=""),"",IFERROR(VLOOKUP(SUBSTITUTE(SUBSTITUTE(H1423,"~","~~"),"*","~*"),إعدادات_الأنواع!$A$4:$F$40,6,FALSE()),0))</f>
        <v/>
      </c>
      <c r="O1423" s="55" t="str">
        <f t="shared" si="90"/>
        <v/>
      </c>
      <c r="P1423" s="48" t="str">
        <f t="shared" ca="1" si="91"/>
        <v/>
      </c>
      <c r="Q1423" s="52"/>
      <c r="R1423" s="49"/>
      <c r="S1423" s="50" t="str">
        <f>IF(B1423="","",COUNTA(التجديد!E1423:E1423))</f>
        <v/>
      </c>
      <c r="T1423" s="51" t="str">
        <f>IF(B1423="","",IFERROR(VLOOKUP(SUBSTITUTE(SUBSTITUTE(H1423,"~","~~"),"*","~*"),إعدادات_الأنواع!$A$4:$B$40,2,FALSE()),"?"))</f>
        <v/>
      </c>
    </row>
    <row r="1424" spans="1:20" ht="15" customHeight="1">
      <c r="A1424" s="20" t="str">
        <f>IF(B1424="","",IF(T1424="?","⚠️ نوع غير معرف",T1424&amp;TEXT(COUNTIFS($T$3:T1424,T1424),"000")))</f>
        <v/>
      </c>
      <c r="B1424" s="38"/>
      <c r="C1424" s="38"/>
      <c r="D1424" s="39"/>
      <c r="E1424" s="54"/>
      <c r="F1424" s="41" t="str">
        <f t="shared" ca="1" si="88"/>
        <v/>
      </c>
      <c r="G1424" s="42"/>
      <c r="H1424" s="37"/>
      <c r="I1424" s="43"/>
      <c r="J1424" s="44" t="str">
        <f t="shared" si="89"/>
        <v/>
      </c>
      <c r="K1424" s="45"/>
      <c r="L1424" s="46" t="str">
        <f>IF(OR(K1424="لم يدفع",B1424=""),"",IF(K1424="تأمين فقط",0,IF(K1424="اشتراك 300",300,IF(F1424&lt;14,IFERROR(VLOOKUP(SUBSTITUTE(SUBSTITUTE(H1424,"~","~~"),"*","~*"),إعدادات_الأنواع!$A$4:$D$40,3,FALSE()),0),IFERROR(VLOOKUP(SUBSTITUTE(SUBSTITUTE(H1424,"~","~~"),"*","~*"),إعدادات_الأنواع!$A$4:$D$40,4,FALSE()),0)))))</f>
        <v/>
      </c>
      <c r="M1424" s="47" t="str">
        <f>IF(OR(K1424="لم يدفع",B1424=""),"",IFERROR(VLOOKUP(SUBSTITUTE(SUBSTITUTE(H1424,"~","~~"),"*","~*"),إعدادات_الأنواع!$A$4:$E$40,5,FALSE()),0))</f>
        <v/>
      </c>
      <c r="N1424" s="47" t="str">
        <f>IF(OR(K1424="لم يدفع",K1424="تأمين فقط",K1424="اشتراك 300",B1424=""),"",IFERROR(VLOOKUP(SUBSTITUTE(SUBSTITUTE(H1424,"~","~~"),"*","~*"),إعدادات_الأنواع!$A$4:$F$40,6,FALSE()),0))</f>
        <v/>
      </c>
      <c r="O1424" s="55" t="str">
        <f t="shared" si="90"/>
        <v/>
      </c>
      <c r="P1424" s="48" t="str">
        <f t="shared" ca="1" si="91"/>
        <v/>
      </c>
      <c r="Q1424" s="52"/>
      <c r="R1424" s="49"/>
      <c r="S1424" s="50" t="str">
        <f>IF(B1424="","",COUNTA(التجديد!E1424:E1424))</f>
        <v/>
      </c>
      <c r="T1424" s="51" t="str">
        <f>IF(B1424="","",IFERROR(VLOOKUP(SUBSTITUTE(SUBSTITUTE(H1424,"~","~~"),"*","~*"),إعدادات_الأنواع!$A$4:$B$40,2,FALSE()),"?"))</f>
        <v/>
      </c>
    </row>
    <row r="1425" spans="1:20" ht="15" customHeight="1">
      <c r="A1425" s="20" t="str">
        <f>IF(B1425="","",IF(T1425="?","⚠️ نوع غير معرف",T1425&amp;TEXT(COUNTIFS($T$3:T1425,T1425),"000")))</f>
        <v/>
      </c>
      <c r="B1425" s="38"/>
      <c r="C1425" s="38"/>
      <c r="D1425" s="39"/>
      <c r="E1425" s="54"/>
      <c r="F1425" s="41" t="str">
        <f t="shared" ca="1" si="88"/>
        <v/>
      </c>
      <c r="G1425" s="42"/>
      <c r="H1425" s="37"/>
      <c r="I1425" s="43"/>
      <c r="J1425" s="44" t="str">
        <f t="shared" si="89"/>
        <v/>
      </c>
      <c r="K1425" s="45"/>
      <c r="L1425" s="46" t="str">
        <f>IF(OR(K1425="لم يدفع",B1425=""),"",IF(K1425="تأمين فقط",0,IF(K1425="اشتراك 300",300,IF(F1425&lt;14,IFERROR(VLOOKUP(SUBSTITUTE(SUBSTITUTE(H1425,"~","~~"),"*","~*"),إعدادات_الأنواع!$A$4:$D$40,3,FALSE()),0),IFERROR(VLOOKUP(SUBSTITUTE(SUBSTITUTE(H1425,"~","~~"),"*","~*"),إعدادات_الأنواع!$A$4:$D$40,4,FALSE()),0)))))</f>
        <v/>
      </c>
      <c r="M1425" s="47" t="str">
        <f>IF(OR(K1425="لم يدفع",B1425=""),"",IFERROR(VLOOKUP(SUBSTITUTE(SUBSTITUTE(H1425,"~","~~"),"*","~*"),إعدادات_الأنواع!$A$4:$E$40,5,FALSE()),0))</f>
        <v/>
      </c>
      <c r="N1425" s="47" t="str">
        <f>IF(OR(K1425="لم يدفع",K1425="تأمين فقط",K1425="اشتراك 300",B1425=""),"",IFERROR(VLOOKUP(SUBSTITUTE(SUBSTITUTE(H1425,"~","~~"),"*","~*"),إعدادات_الأنواع!$A$4:$F$40,6,FALSE()),0))</f>
        <v/>
      </c>
      <c r="O1425" s="55" t="str">
        <f t="shared" si="90"/>
        <v/>
      </c>
      <c r="P1425" s="48" t="str">
        <f t="shared" ca="1" si="91"/>
        <v/>
      </c>
      <c r="Q1425" s="52"/>
      <c r="R1425" s="49"/>
      <c r="S1425" s="50" t="str">
        <f>IF(B1425="","",COUNTA(التجديد!E1425:E1425))</f>
        <v/>
      </c>
      <c r="T1425" s="51" t="str">
        <f>IF(B1425="","",IFERROR(VLOOKUP(SUBSTITUTE(SUBSTITUTE(H1425,"~","~~"),"*","~*"),إعدادات_الأنواع!$A$4:$B$40,2,FALSE()),"?"))</f>
        <v/>
      </c>
    </row>
    <row r="1426" spans="1:20" ht="15" customHeight="1">
      <c r="A1426" s="20" t="str">
        <f>IF(B1426="","",IF(T1426="?","⚠️ نوع غير معرف",T1426&amp;TEXT(COUNTIFS($T$3:T1426,T1426),"000")))</f>
        <v/>
      </c>
      <c r="B1426" s="38"/>
      <c r="C1426" s="38"/>
      <c r="D1426" s="39"/>
      <c r="E1426" s="54"/>
      <c r="F1426" s="41" t="str">
        <f t="shared" ca="1" si="88"/>
        <v/>
      </c>
      <c r="G1426" s="42"/>
      <c r="H1426" s="37"/>
      <c r="I1426" s="43"/>
      <c r="J1426" s="44" t="str">
        <f t="shared" si="89"/>
        <v/>
      </c>
      <c r="K1426" s="45"/>
      <c r="L1426" s="46" t="str">
        <f>IF(OR(K1426="لم يدفع",B1426=""),"",IF(K1426="تأمين فقط",0,IF(K1426="اشتراك 300",300,IF(F1426&lt;14,IFERROR(VLOOKUP(SUBSTITUTE(SUBSTITUTE(H1426,"~","~~"),"*","~*"),إعدادات_الأنواع!$A$4:$D$40,3,FALSE()),0),IFERROR(VLOOKUP(SUBSTITUTE(SUBSTITUTE(H1426,"~","~~"),"*","~*"),إعدادات_الأنواع!$A$4:$D$40,4,FALSE()),0)))))</f>
        <v/>
      </c>
      <c r="M1426" s="47" t="str">
        <f>IF(OR(K1426="لم يدفع",B1426=""),"",IFERROR(VLOOKUP(SUBSTITUTE(SUBSTITUTE(H1426,"~","~~"),"*","~*"),إعدادات_الأنواع!$A$4:$E$40,5,FALSE()),0))</f>
        <v/>
      </c>
      <c r="N1426" s="47" t="str">
        <f>IF(OR(K1426="لم يدفع",K1426="تأمين فقط",K1426="اشتراك 300",B1426=""),"",IFERROR(VLOOKUP(SUBSTITUTE(SUBSTITUTE(H1426,"~","~~"),"*","~*"),إعدادات_الأنواع!$A$4:$F$40,6,FALSE()),0))</f>
        <v/>
      </c>
      <c r="O1426" s="55" t="str">
        <f t="shared" si="90"/>
        <v/>
      </c>
      <c r="P1426" s="48" t="str">
        <f t="shared" ca="1" si="91"/>
        <v/>
      </c>
      <c r="Q1426" s="52"/>
      <c r="R1426" s="49"/>
      <c r="S1426" s="50" t="str">
        <f>IF(B1426="","",COUNTA(التجديد!E1426:E1426))</f>
        <v/>
      </c>
      <c r="T1426" s="51" t="str">
        <f>IF(B1426="","",IFERROR(VLOOKUP(SUBSTITUTE(SUBSTITUTE(H1426,"~","~~"),"*","~*"),إعدادات_الأنواع!$A$4:$B$40,2,FALSE()),"?"))</f>
        <v/>
      </c>
    </row>
    <row r="1427" spans="1:20" ht="15" customHeight="1">
      <c r="A1427" s="20" t="str">
        <f>IF(B1427="","",IF(T1427="?","⚠️ نوع غير معرف",T1427&amp;TEXT(COUNTIFS($T$3:T1427,T1427),"000")))</f>
        <v/>
      </c>
      <c r="B1427" s="38"/>
      <c r="C1427" s="38"/>
      <c r="D1427" s="39"/>
      <c r="E1427" s="54"/>
      <c r="F1427" s="41" t="str">
        <f t="shared" ca="1" si="88"/>
        <v/>
      </c>
      <c r="G1427" s="42"/>
      <c r="H1427" s="37"/>
      <c r="I1427" s="43"/>
      <c r="J1427" s="44" t="str">
        <f t="shared" si="89"/>
        <v/>
      </c>
      <c r="K1427" s="45"/>
      <c r="L1427" s="46" t="str">
        <f>IF(OR(K1427="لم يدفع",B1427=""),"",IF(K1427="تأمين فقط",0,IF(K1427="اشتراك 300",300,IF(F1427&lt;14,IFERROR(VLOOKUP(SUBSTITUTE(SUBSTITUTE(H1427,"~","~~"),"*","~*"),إعدادات_الأنواع!$A$4:$D$40,3,FALSE()),0),IFERROR(VLOOKUP(SUBSTITUTE(SUBSTITUTE(H1427,"~","~~"),"*","~*"),إعدادات_الأنواع!$A$4:$D$40,4,FALSE()),0)))))</f>
        <v/>
      </c>
      <c r="M1427" s="47" t="str">
        <f>IF(OR(K1427="لم يدفع",B1427=""),"",IFERROR(VLOOKUP(SUBSTITUTE(SUBSTITUTE(H1427,"~","~~"),"*","~*"),إعدادات_الأنواع!$A$4:$E$40,5,FALSE()),0))</f>
        <v/>
      </c>
      <c r="N1427" s="47" t="str">
        <f>IF(OR(K1427="لم يدفع",K1427="تأمين فقط",K1427="اشتراك 300",B1427=""),"",IFERROR(VLOOKUP(SUBSTITUTE(SUBSTITUTE(H1427,"~","~~"),"*","~*"),إعدادات_الأنواع!$A$4:$F$40,6,FALSE()),0))</f>
        <v/>
      </c>
      <c r="O1427" s="55" t="str">
        <f t="shared" si="90"/>
        <v/>
      </c>
      <c r="P1427" s="48" t="str">
        <f t="shared" ca="1" si="91"/>
        <v/>
      </c>
      <c r="Q1427" s="52"/>
      <c r="R1427" s="49"/>
      <c r="S1427" s="50" t="str">
        <f>IF(B1427="","",COUNTA(التجديد!E1427:E1427))</f>
        <v/>
      </c>
      <c r="T1427" s="51" t="str">
        <f>IF(B1427="","",IFERROR(VLOOKUP(SUBSTITUTE(SUBSTITUTE(H1427,"~","~~"),"*","~*"),إعدادات_الأنواع!$A$4:$B$40,2,FALSE()),"?"))</f>
        <v/>
      </c>
    </row>
    <row r="1428" spans="1:20" ht="15" customHeight="1">
      <c r="A1428" s="20" t="str">
        <f>IF(B1428="","",IF(T1428="?","⚠️ نوع غير معرف",T1428&amp;TEXT(COUNTIFS($T$3:T1428,T1428),"000")))</f>
        <v/>
      </c>
      <c r="B1428" s="38"/>
      <c r="C1428" s="38"/>
      <c r="D1428" s="39"/>
      <c r="E1428" s="54"/>
      <c r="F1428" s="41" t="str">
        <f t="shared" ca="1" si="88"/>
        <v/>
      </c>
      <c r="G1428" s="42"/>
      <c r="H1428" s="37"/>
      <c r="I1428" s="43"/>
      <c r="J1428" s="44" t="str">
        <f t="shared" si="89"/>
        <v/>
      </c>
      <c r="K1428" s="45"/>
      <c r="L1428" s="46" t="str">
        <f>IF(OR(K1428="لم يدفع",B1428=""),"",IF(K1428="تأمين فقط",0,IF(K1428="اشتراك 300",300,IF(F1428&lt;14,IFERROR(VLOOKUP(SUBSTITUTE(SUBSTITUTE(H1428,"~","~~"),"*","~*"),إعدادات_الأنواع!$A$4:$D$40,3,FALSE()),0),IFERROR(VLOOKUP(SUBSTITUTE(SUBSTITUTE(H1428,"~","~~"),"*","~*"),إعدادات_الأنواع!$A$4:$D$40,4,FALSE()),0)))))</f>
        <v/>
      </c>
      <c r="M1428" s="47" t="str">
        <f>IF(OR(K1428="لم يدفع",B1428=""),"",IFERROR(VLOOKUP(SUBSTITUTE(SUBSTITUTE(H1428,"~","~~"),"*","~*"),إعدادات_الأنواع!$A$4:$E$40,5,FALSE()),0))</f>
        <v/>
      </c>
      <c r="N1428" s="47" t="str">
        <f>IF(OR(K1428="لم يدفع",K1428="تأمين فقط",K1428="اشتراك 300",B1428=""),"",IFERROR(VLOOKUP(SUBSTITUTE(SUBSTITUTE(H1428,"~","~~"),"*","~*"),إعدادات_الأنواع!$A$4:$F$40,6,FALSE()),0))</f>
        <v/>
      </c>
      <c r="O1428" s="55" t="str">
        <f t="shared" si="90"/>
        <v/>
      </c>
      <c r="P1428" s="48" t="str">
        <f t="shared" ca="1" si="91"/>
        <v/>
      </c>
      <c r="Q1428" s="52"/>
      <c r="R1428" s="49"/>
      <c r="S1428" s="50" t="str">
        <f>IF(B1428="","",COUNTA(التجديد!E1428:E1428))</f>
        <v/>
      </c>
      <c r="T1428" s="51" t="str">
        <f>IF(B1428="","",IFERROR(VLOOKUP(SUBSTITUTE(SUBSTITUTE(H1428,"~","~~"),"*","~*"),إعدادات_الأنواع!$A$4:$B$40,2,FALSE()),"?"))</f>
        <v/>
      </c>
    </row>
    <row r="1429" spans="1:20" ht="15" customHeight="1">
      <c r="A1429" s="20" t="str">
        <f>IF(B1429="","",IF(T1429="?","⚠️ نوع غير معرف",T1429&amp;TEXT(COUNTIFS($T$3:T1429,T1429),"000")))</f>
        <v/>
      </c>
      <c r="B1429" s="38"/>
      <c r="C1429" s="38"/>
      <c r="D1429" s="39"/>
      <c r="E1429" s="54"/>
      <c r="F1429" s="41" t="str">
        <f t="shared" ca="1" si="88"/>
        <v/>
      </c>
      <c r="G1429" s="42"/>
      <c r="H1429" s="37"/>
      <c r="I1429" s="43"/>
      <c r="J1429" s="44" t="str">
        <f t="shared" si="89"/>
        <v/>
      </c>
      <c r="K1429" s="45"/>
      <c r="L1429" s="46" t="str">
        <f>IF(OR(K1429="لم يدفع",B1429=""),"",IF(K1429="تأمين فقط",0,IF(K1429="اشتراك 300",300,IF(F1429&lt;14,IFERROR(VLOOKUP(SUBSTITUTE(SUBSTITUTE(H1429,"~","~~"),"*","~*"),إعدادات_الأنواع!$A$4:$D$40,3,FALSE()),0),IFERROR(VLOOKUP(SUBSTITUTE(SUBSTITUTE(H1429,"~","~~"),"*","~*"),إعدادات_الأنواع!$A$4:$D$40,4,FALSE()),0)))))</f>
        <v/>
      </c>
      <c r="M1429" s="47" t="str">
        <f>IF(OR(K1429="لم يدفع",B1429=""),"",IFERROR(VLOOKUP(SUBSTITUTE(SUBSTITUTE(H1429,"~","~~"),"*","~*"),إعدادات_الأنواع!$A$4:$E$40,5,FALSE()),0))</f>
        <v/>
      </c>
      <c r="N1429" s="47" t="str">
        <f>IF(OR(K1429="لم يدفع",K1429="تأمين فقط",K1429="اشتراك 300",B1429=""),"",IFERROR(VLOOKUP(SUBSTITUTE(SUBSTITUTE(H1429,"~","~~"),"*","~*"),إعدادات_الأنواع!$A$4:$F$40,6,FALSE()),0))</f>
        <v/>
      </c>
      <c r="O1429" s="55" t="str">
        <f t="shared" si="90"/>
        <v/>
      </c>
      <c r="P1429" s="48" t="str">
        <f t="shared" ca="1" si="91"/>
        <v/>
      </c>
      <c r="Q1429" s="52"/>
      <c r="R1429" s="49"/>
      <c r="S1429" s="50" t="str">
        <f>IF(B1429="","",COUNTA(التجديد!E1429:E1429))</f>
        <v/>
      </c>
      <c r="T1429" s="51" t="str">
        <f>IF(B1429="","",IFERROR(VLOOKUP(SUBSTITUTE(SUBSTITUTE(H1429,"~","~~"),"*","~*"),إعدادات_الأنواع!$A$4:$B$40,2,FALSE()),"?"))</f>
        <v/>
      </c>
    </row>
    <row r="1430" spans="1:20" ht="15" customHeight="1">
      <c r="A1430" s="20" t="str">
        <f>IF(B1430="","",IF(T1430="?","⚠️ نوع غير معرف",T1430&amp;TEXT(COUNTIFS($T$3:T1430,T1430),"000")))</f>
        <v/>
      </c>
      <c r="B1430" s="38"/>
      <c r="C1430" s="38"/>
      <c r="D1430" s="39"/>
      <c r="E1430" s="54"/>
      <c r="F1430" s="41" t="str">
        <f t="shared" ca="1" si="88"/>
        <v/>
      </c>
      <c r="G1430" s="42"/>
      <c r="H1430" s="37"/>
      <c r="I1430" s="43"/>
      <c r="J1430" s="44" t="str">
        <f t="shared" si="89"/>
        <v/>
      </c>
      <c r="K1430" s="45"/>
      <c r="L1430" s="46" t="str">
        <f>IF(OR(K1430="لم يدفع",B1430=""),"",IF(K1430="تأمين فقط",0,IF(K1430="اشتراك 300",300,IF(F1430&lt;14,IFERROR(VLOOKUP(SUBSTITUTE(SUBSTITUTE(H1430,"~","~~"),"*","~*"),إعدادات_الأنواع!$A$4:$D$40,3,FALSE()),0),IFERROR(VLOOKUP(SUBSTITUTE(SUBSTITUTE(H1430,"~","~~"),"*","~*"),إعدادات_الأنواع!$A$4:$D$40,4,FALSE()),0)))))</f>
        <v/>
      </c>
      <c r="M1430" s="47" t="str">
        <f>IF(OR(K1430="لم يدفع",B1430=""),"",IFERROR(VLOOKUP(SUBSTITUTE(SUBSTITUTE(H1430,"~","~~"),"*","~*"),إعدادات_الأنواع!$A$4:$E$40,5,FALSE()),0))</f>
        <v/>
      </c>
      <c r="N1430" s="47" t="str">
        <f>IF(OR(K1430="لم يدفع",K1430="تأمين فقط",K1430="اشتراك 300",B1430=""),"",IFERROR(VLOOKUP(SUBSTITUTE(SUBSTITUTE(H1430,"~","~~"),"*","~*"),إعدادات_الأنواع!$A$4:$F$40,6,FALSE()),0))</f>
        <v/>
      </c>
      <c r="O1430" s="55" t="str">
        <f t="shared" si="90"/>
        <v/>
      </c>
      <c r="P1430" s="48" t="str">
        <f t="shared" ca="1" si="91"/>
        <v/>
      </c>
      <c r="Q1430" s="52"/>
      <c r="R1430" s="49"/>
      <c r="S1430" s="50" t="str">
        <f>IF(B1430="","",COUNTA(التجديد!E1430:E1430))</f>
        <v/>
      </c>
      <c r="T1430" s="51" t="str">
        <f>IF(B1430="","",IFERROR(VLOOKUP(SUBSTITUTE(SUBSTITUTE(H1430,"~","~~"),"*","~*"),إعدادات_الأنواع!$A$4:$B$40,2,FALSE()),"?"))</f>
        <v/>
      </c>
    </row>
    <row r="1431" spans="1:20" ht="15" customHeight="1">
      <c r="A1431" s="20" t="str">
        <f>IF(B1431="","",IF(T1431="?","⚠️ نوع غير معرف",T1431&amp;TEXT(COUNTIFS($T$3:T1431,T1431),"000")))</f>
        <v/>
      </c>
      <c r="B1431" s="38"/>
      <c r="C1431" s="38"/>
      <c r="D1431" s="39"/>
      <c r="E1431" s="54"/>
      <c r="F1431" s="41" t="str">
        <f t="shared" ca="1" si="88"/>
        <v/>
      </c>
      <c r="G1431" s="42"/>
      <c r="H1431" s="37"/>
      <c r="I1431" s="43"/>
      <c r="J1431" s="44" t="str">
        <f t="shared" si="89"/>
        <v/>
      </c>
      <c r="K1431" s="45"/>
      <c r="L1431" s="46" t="str">
        <f>IF(OR(K1431="لم يدفع",B1431=""),"",IF(K1431="تأمين فقط",0,IF(K1431="اشتراك 300",300,IF(F1431&lt;14,IFERROR(VLOOKUP(SUBSTITUTE(SUBSTITUTE(H1431,"~","~~"),"*","~*"),إعدادات_الأنواع!$A$4:$D$40,3,FALSE()),0),IFERROR(VLOOKUP(SUBSTITUTE(SUBSTITUTE(H1431,"~","~~"),"*","~*"),إعدادات_الأنواع!$A$4:$D$40,4,FALSE()),0)))))</f>
        <v/>
      </c>
      <c r="M1431" s="47" t="str">
        <f>IF(OR(K1431="لم يدفع",B1431=""),"",IFERROR(VLOOKUP(SUBSTITUTE(SUBSTITUTE(H1431,"~","~~"),"*","~*"),إعدادات_الأنواع!$A$4:$E$40,5,FALSE()),0))</f>
        <v/>
      </c>
      <c r="N1431" s="47" t="str">
        <f>IF(OR(K1431="لم يدفع",K1431="تأمين فقط",K1431="اشتراك 300",B1431=""),"",IFERROR(VLOOKUP(SUBSTITUTE(SUBSTITUTE(H1431,"~","~~"),"*","~*"),إعدادات_الأنواع!$A$4:$F$40,6,FALSE()),0))</f>
        <v/>
      </c>
      <c r="O1431" s="55" t="str">
        <f t="shared" si="90"/>
        <v/>
      </c>
      <c r="P1431" s="48" t="str">
        <f t="shared" ca="1" si="91"/>
        <v/>
      </c>
      <c r="Q1431" s="52"/>
      <c r="R1431" s="49"/>
      <c r="S1431" s="50" t="str">
        <f>IF(B1431="","",COUNTA(التجديد!E1431:E1431))</f>
        <v/>
      </c>
      <c r="T1431" s="51" t="str">
        <f>IF(B1431="","",IFERROR(VLOOKUP(SUBSTITUTE(SUBSTITUTE(H1431,"~","~~"),"*","~*"),إعدادات_الأنواع!$A$4:$B$40,2,FALSE()),"?"))</f>
        <v/>
      </c>
    </row>
    <row r="1432" spans="1:20" ht="15" customHeight="1">
      <c r="A1432" s="20" t="str">
        <f>IF(B1432="","",IF(T1432="?","⚠️ نوع غير معرف",T1432&amp;TEXT(COUNTIFS($T$3:T1432,T1432),"000")))</f>
        <v/>
      </c>
      <c r="B1432" s="38"/>
      <c r="C1432" s="38"/>
      <c r="D1432" s="39"/>
      <c r="E1432" s="54"/>
      <c r="F1432" s="41" t="str">
        <f t="shared" ca="1" si="88"/>
        <v/>
      </c>
      <c r="G1432" s="42"/>
      <c r="H1432" s="37"/>
      <c r="I1432" s="43"/>
      <c r="J1432" s="44" t="str">
        <f t="shared" si="89"/>
        <v/>
      </c>
      <c r="K1432" s="45"/>
      <c r="L1432" s="46" t="str">
        <f>IF(OR(K1432="لم يدفع",B1432=""),"",IF(K1432="تأمين فقط",0,IF(K1432="اشتراك 300",300,IF(F1432&lt;14,IFERROR(VLOOKUP(SUBSTITUTE(SUBSTITUTE(H1432,"~","~~"),"*","~*"),إعدادات_الأنواع!$A$4:$D$40,3,FALSE()),0),IFERROR(VLOOKUP(SUBSTITUTE(SUBSTITUTE(H1432,"~","~~"),"*","~*"),إعدادات_الأنواع!$A$4:$D$40,4,FALSE()),0)))))</f>
        <v/>
      </c>
      <c r="M1432" s="47" t="str">
        <f>IF(OR(K1432="لم يدفع",B1432=""),"",IFERROR(VLOOKUP(SUBSTITUTE(SUBSTITUTE(H1432,"~","~~"),"*","~*"),إعدادات_الأنواع!$A$4:$E$40,5,FALSE()),0))</f>
        <v/>
      </c>
      <c r="N1432" s="47" t="str">
        <f>IF(OR(K1432="لم يدفع",K1432="تأمين فقط",K1432="اشتراك 300",B1432=""),"",IFERROR(VLOOKUP(SUBSTITUTE(SUBSTITUTE(H1432,"~","~~"),"*","~*"),إعدادات_الأنواع!$A$4:$F$40,6,FALSE()),0))</f>
        <v/>
      </c>
      <c r="O1432" s="55" t="str">
        <f t="shared" si="90"/>
        <v/>
      </c>
      <c r="P1432" s="48" t="str">
        <f t="shared" ca="1" si="91"/>
        <v/>
      </c>
      <c r="Q1432" s="52"/>
      <c r="R1432" s="49"/>
      <c r="S1432" s="50" t="str">
        <f>IF(B1432="","",COUNTA(التجديد!E1432:E1432))</f>
        <v/>
      </c>
      <c r="T1432" s="51" t="str">
        <f>IF(B1432="","",IFERROR(VLOOKUP(SUBSTITUTE(SUBSTITUTE(H1432,"~","~~"),"*","~*"),إعدادات_الأنواع!$A$4:$B$40,2,FALSE()),"?"))</f>
        <v/>
      </c>
    </row>
    <row r="1433" spans="1:20" ht="15" customHeight="1">
      <c r="A1433" s="20" t="str">
        <f>IF(B1433="","",IF(T1433="?","⚠️ نوع غير معرف",T1433&amp;TEXT(COUNTIFS($T$3:T1433,T1433),"000")))</f>
        <v/>
      </c>
      <c r="B1433" s="38"/>
      <c r="C1433" s="38"/>
      <c r="D1433" s="39"/>
      <c r="E1433" s="54"/>
      <c r="F1433" s="41" t="str">
        <f t="shared" ca="1" si="88"/>
        <v/>
      </c>
      <c r="G1433" s="42"/>
      <c r="H1433" s="37"/>
      <c r="I1433" s="43"/>
      <c r="J1433" s="44" t="str">
        <f t="shared" si="89"/>
        <v/>
      </c>
      <c r="K1433" s="45"/>
      <c r="L1433" s="46" t="str">
        <f>IF(OR(K1433="لم يدفع",B1433=""),"",IF(K1433="تأمين فقط",0,IF(K1433="اشتراك 300",300,IF(F1433&lt;14,IFERROR(VLOOKUP(SUBSTITUTE(SUBSTITUTE(H1433,"~","~~"),"*","~*"),إعدادات_الأنواع!$A$4:$D$40,3,FALSE()),0),IFERROR(VLOOKUP(SUBSTITUTE(SUBSTITUTE(H1433,"~","~~"),"*","~*"),إعدادات_الأنواع!$A$4:$D$40,4,FALSE()),0)))))</f>
        <v/>
      </c>
      <c r="M1433" s="47" t="str">
        <f>IF(OR(K1433="لم يدفع",B1433=""),"",IFERROR(VLOOKUP(SUBSTITUTE(SUBSTITUTE(H1433,"~","~~"),"*","~*"),إعدادات_الأنواع!$A$4:$E$40,5,FALSE()),0))</f>
        <v/>
      </c>
      <c r="N1433" s="47" t="str">
        <f>IF(OR(K1433="لم يدفع",K1433="تأمين فقط",K1433="اشتراك 300",B1433=""),"",IFERROR(VLOOKUP(SUBSTITUTE(SUBSTITUTE(H1433,"~","~~"),"*","~*"),إعدادات_الأنواع!$A$4:$F$40,6,FALSE()),0))</f>
        <v/>
      </c>
      <c r="O1433" s="55" t="str">
        <f t="shared" si="90"/>
        <v/>
      </c>
      <c r="P1433" s="48" t="str">
        <f t="shared" ca="1" si="91"/>
        <v/>
      </c>
      <c r="Q1433" s="52"/>
      <c r="R1433" s="49"/>
      <c r="S1433" s="50" t="str">
        <f>IF(B1433="","",COUNTA(التجديد!E1433:E1433))</f>
        <v/>
      </c>
      <c r="T1433" s="51" t="str">
        <f>IF(B1433="","",IFERROR(VLOOKUP(SUBSTITUTE(SUBSTITUTE(H1433,"~","~~"),"*","~*"),إعدادات_الأنواع!$A$4:$B$40,2,FALSE()),"?"))</f>
        <v/>
      </c>
    </row>
    <row r="1434" spans="1:20" ht="15" customHeight="1">
      <c r="A1434" s="20" t="str">
        <f>IF(B1434="","",IF(T1434="?","⚠️ نوع غير معرف",T1434&amp;TEXT(COUNTIFS($T$3:T1434,T1434),"000")))</f>
        <v/>
      </c>
      <c r="B1434" s="38"/>
      <c r="C1434" s="38"/>
      <c r="D1434" s="39"/>
      <c r="E1434" s="54"/>
      <c r="F1434" s="41" t="str">
        <f t="shared" ca="1" si="88"/>
        <v/>
      </c>
      <c r="G1434" s="42"/>
      <c r="H1434" s="37"/>
      <c r="I1434" s="43"/>
      <c r="J1434" s="44" t="str">
        <f t="shared" si="89"/>
        <v/>
      </c>
      <c r="K1434" s="45"/>
      <c r="L1434" s="46" t="str">
        <f>IF(OR(K1434="لم يدفع",B1434=""),"",IF(K1434="تأمين فقط",0,IF(K1434="اشتراك 300",300,IF(F1434&lt;14,IFERROR(VLOOKUP(SUBSTITUTE(SUBSTITUTE(H1434,"~","~~"),"*","~*"),إعدادات_الأنواع!$A$4:$D$40,3,FALSE()),0),IFERROR(VLOOKUP(SUBSTITUTE(SUBSTITUTE(H1434,"~","~~"),"*","~*"),إعدادات_الأنواع!$A$4:$D$40,4,FALSE()),0)))))</f>
        <v/>
      </c>
      <c r="M1434" s="47" t="str">
        <f>IF(OR(K1434="لم يدفع",B1434=""),"",IFERROR(VLOOKUP(SUBSTITUTE(SUBSTITUTE(H1434,"~","~~"),"*","~*"),إعدادات_الأنواع!$A$4:$E$40,5,FALSE()),0))</f>
        <v/>
      </c>
      <c r="N1434" s="47" t="str">
        <f>IF(OR(K1434="لم يدفع",K1434="تأمين فقط",K1434="اشتراك 300",B1434=""),"",IFERROR(VLOOKUP(SUBSTITUTE(SUBSTITUTE(H1434,"~","~~"),"*","~*"),إعدادات_الأنواع!$A$4:$F$40,6,FALSE()),0))</f>
        <v/>
      </c>
      <c r="O1434" s="55" t="str">
        <f t="shared" si="90"/>
        <v/>
      </c>
      <c r="P1434" s="48" t="str">
        <f t="shared" ca="1" si="91"/>
        <v/>
      </c>
      <c r="Q1434" s="52"/>
      <c r="R1434" s="49"/>
      <c r="S1434" s="50" t="str">
        <f>IF(B1434="","",COUNTA(التجديد!E1434:E1434))</f>
        <v/>
      </c>
      <c r="T1434" s="51" t="str">
        <f>IF(B1434="","",IFERROR(VLOOKUP(SUBSTITUTE(SUBSTITUTE(H1434,"~","~~"),"*","~*"),إعدادات_الأنواع!$A$4:$B$40,2,FALSE()),"?"))</f>
        <v/>
      </c>
    </row>
    <row r="1435" spans="1:20" ht="15" customHeight="1">
      <c r="A1435" s="20" t="str">
        <f>IF(B1435="","",IF(T1435="?","⚠️ نوع غير معرف",T1435&amp;TEXT(COUNTIFS($T$3:T1435,T1435),"000")))</f>
        <v/>
      </c>
      <c r="B1435" s="38"/>
      <c r="C1435" s="38"/>
      <c r="D1435" s="39"/>
      <c r="E1435" s="54"/>
      <c r="F1435" s="41" t="str">
        <f t="shared" ca="1" si="88"/>
        <v/>
      </c>
      <c r="G1435" s="42"/>
      <c r="H1435" s="37"/>
      <c r="I1435" s="43"/>
      <c r="J1435" s="44" t="str">
        <f t="shared" si="89"/>
        <v/>
      </c>
      <c r="K1435" s="45"/>
      <c r="L1435" s="46" t="str">
        <f>IF(OR(K1435="لم يدفع",B1435=""),"",IF(K1435="تأمين فقط",0,IF(K1435="اشتراك 300",300,IF(F1435&lt;14,IFERROR(VLOOKUP(SUBSTITUTE(SUBSTITUTE(H1435,"~","~~"),"*","~*"),إعدادات_الأنواع!$A$4:$D$40,3,FALSE()),0),IFERROR(VLOOKUP(SUBSTITUTE(SUBSTITUTE(H1435,"~","~~"),"*","~*"),إعدادات_الأنواع!$A$4:$D$40,4,FALSE()),0)))))</f>
        <v/>
      </c>
      <c r="M1435" s="47" t="str">
        <f>IF(OR(K1435="لم يدفع",B1435=""),"",IFERROR(VLOOKUP(SUBSTITUTE(SUBSTITUTE(H1435,"~","~~"),"*","~*"),إعدادات_الأنواع!$A$4:$E$40,5,FALSE()),0))</f>
        <v/>
      </c>
      <c r="N1435" s="47" t="str">
        <f>IF(OR(K1435="لم يدفع",K1435="تأمين فقط",K1435="اشتراك 300",B1435=""),"",IFERROR(VLOOKUP(SUBSTITUTE(SUBSTITUTE(H1435,"~","~~"),"*","~*"),إعدادات_الأنواع!$A$4:$F$40,6,FALSE()),0))</f>
        <v/>
      </c>
      <c r="O1435" s="55" t="str">
        <f t="shared" si="90"/>
        <v/>
      </c>
      <c r="P1435" s="48" t="str">
        <f t="shared" ca="1" si="91"/>
        <v/>
      </c>
      <c r="Q1435" s="52"/>
      <c r="R1435" s="49"/>
      <c r="S1435" s="50" t="str">
        <f>IF(B1435="","",COUNTA(التجديد!E1435:E1435))</f>
        <v/>
      </c>
      <c r="T1435" s="51" t="str">
        <f>IF(B1435="","",IFERROR(VLOOKUP(SUBSTITUTE(SUBSTITUTE(H1435,"~","~~"),"*","~*"),إعدادات_الأنواع!$A$4:$B$40,2,FALSE()),"?"))</f>
        <v/>
      </c>
    </row>
    <row r="1436" spans="1:20" ht="15" customHeight="1">
      <c r="A1436" s="20" t="str">
        <f>IF(B1436="","",IF(T1436="?","⚠️ نوع غير معرف",T1436&amp;TEXT(COUNTIFS($T$3:T1436,T1436),"000")))</f>
        <v/>
      </c>
      <c r="B1436" s="38"/>
      <c r="C1436" s="38"/>
      <c r="D1436" s="39"/>
      <c r="E1436" s="54"/>
      <c r="F1436" s="41" t="str">
        <f t="shared" ca="1" si="88"/>
        <v/>
      </c>
      <c r="G1436" s="42"/>
      <c r="H1436" s="37"/>
      <c r="I1436" s="43"/>
      <c r="J1436" s="44" t="str">
        <f t="shared" si="89"/>
        <v/>
      </c>
      <c r="K1436" s="45"/>
      <c r="L1436" s="46" t="str">
        <f>IF(OR(K1436="لم يدفع",B1436=""),"",IF(K1436="تأمين فقط",0,IF(K1436="اشتراك 300",300,IF(F1436&lt;14,IFERROR(VLOOKUP(SUBSTITUTE(SUBSTITUTE(H1436,"~","~~"),"*","~*"),إعدادات_الأنواع!$A$4:$D$40,3,FALSE()),0),IFERROR(VLOOKUP(SUBSTITUTE(SUBSTITUTE(H1436,"~","~~"),"*","~*"),إعدادات_الأنواع!$A$4:$D$40,4,FALSE()),0)))))</f>
        <v/>
      </c>
      <c r="M1436" s="47" t="str">
        <f>IF(OR(K1436="لم يدفع",B1436=""),"",IFERROR(VLOOKUP(SUBSTITUTE(SUBSTITUTE(H1436,"~","~~"),"*","~*"),إعدادات_الأنواع!$A$4:$E$40,5,FALSE()),0))</f>
        <v/>
      </c>
      <c r="N1436" s="47" t="str">
        <f>IF(OR(K1436="لم يدفع",K1436="تأمين فقط",K1436="اشتراك 300",B1436=""),"",IFERROR(VLOOKUP(SUBSTITUTE(SUBSTITUTE(H1436,"~","~~"),"*","~*"),إعدادات_الأنواع!$A$4:$F$40,6,FALSE()),0))</f>
        <v/>
      </c>
      <c r="O1436" s="55" t="str">
        <f t="shared" si="90"/>
        <v/>
      </c>
      <c r="P1436" s="48" t="str">
        <f t="shared" ca="1" si="91"/>
        <v/>
      </c>
      <c r="Q1436" s="52"/>
      <c r="R1436" s="49"/>
      <c r="S1436" s="50" t="str">
        <f>IF(B1436="","",COUNTA(التجديد!E1436:E1436))</f>
        <v/>
      </c>
      <c r="T1436" s="51" t="str">
        <f>IF(B1436="","",IFERROR(VLOOKUP(SUBSTITUTE(SUBSTITUTE(H1436,"~","~~"),"*","~*"),إعدادات_الأنواع!$A$4:$B$40,2,FALSE()),"?"))</f>
        <v/>
      </c>
    </row>
    <row r="1437" spans="1:20" ht="15" customHeight="1">
      <c r="A1437" s="20" t="str">
        <f>IF(B1437="","",IF(T1437="?","⚠️ نوع غير معرف",T1437&amp;TEXT(COUNTIFS($T$3:T1437,T1437),"000")))</f>
        <v/>
      </c>
      <c r="B1437" s="38"/>
      <c r="C1437" s="38"/>
      <c r="D1437" s="39"/>
      <c r="E1437" s="54"/>
      <c r="F1437" s="41" t="str">
        <f t="shared" ca="1" si="88"/>
        <v/>
      </c>
      <c r="G1437" s="42"/>
      <c r="H1437" s="37"/>
      <c r="I1437" s="43"/>
      <c r="J1437" s="44" t="str">
        <f t="shared" si="89"/>
        <v/>
      </c>
      <c r="K1437" s="45"/>
      <c r="L1437" s="46" t="str">
        <f>IF(OR(K1437="لم يدفع",B1437=""),"",IF(K1437="تأمين فقط",0,IF(K1437="اشتراك 300",300,IF(F1437&lt;14,IFERROR(VLOOKUP(SUBSTITUTE(SUBSTITUTE(H1437,"~","~~"),"*","~*"),إعدادات_الأنواع!$A$4:$D$40,3,FALSE()),0),IFERROR(VLOOKUP(SUBSTITUTE(SUBSTITUTE(H1437,"~","~~"),"*","~*"),إعدادات_الأنواع!$A$4:$D$40,4,FALSE()),0)))))</f>
        <v/>
      </c>
      <c r="M1437" s="47" t="str">
        <f>IF(OR(K1437="لم يدفع",B1437=""),"",IFERROR(VLOOKUP(SUBSTITUTE(SUBSTITUTE(H1437,"~","~~"),"*","~*"),إعدادات_الأنواع!$A$4:$E$40,5,FALSE()),0))</f>
        <v/>
      </c>
      <c r="N1437" s="47" t="str">
        <f>IF(OR(K1437="لم يدفع",K1437="تأمين فقط",K1437="اشتراك 300",B1437=""),"",IFERROR(VLOOKUP(SUBSTITUTE(SUBSTITUTE(H1437,"~","~~"),"*","~*"),إعدادات_الأنواع!$A$4:$F$40,6,FALSE()),0))</f>
        <v/>
      </c>
      <c r="O1437" s="55" t="str">
        <f t="shared" si="90"/>
        <v/>
      </c>
      <c r="P1437" s="48" t="str">
        <f t="shared" ca="1" si="91"/>
        <v/>
      </c>
      <c r="Q1437" s="52"/>
      <c r="R1437" s="49"/>
      <c r="S1437" s="50" t="str">
        <f>IF(B1437="","",COUNTA(التجديد!E1437:E1437))</f>
        <v/>
      </c>
      <c r="T1437" s="51" t="str">
        <f>IF(B1437="","",IFERROR(VLOOKUP(SUBSTITUTE(SUBSTITUTE(H1437,"~","~~"),"*","~*"),إعدادات_الأنواع!$A$4:$B$40,2,FALSE()),"?"))</f>
        <v/>
      </c>
    </row>
    <row r="1438" spans="1:20" ht="15" customHeight="1">
      <c r="A1438" s="20" t="str">
        <f>IF(B1438="","",IF(T1438="?","⚠️ نوع غير معرف",T1438&amp;TEXT(COUNTIFS($T$3:T1438,T1438),"000")))</f>
        <v/>
      </c>
      <c r="B1438" s="38"/>
      <c r="C1438" s="38"/>
      <c r="D1438" s="39"/>
      <c r="E1438" s="54"/>
      <c r="F1438" s="41" t="str">
        <f t="shared" ca="1" si="88"/>
        <v/>
      </c>
      <c r="G1438" s="42"/>
      <c r="H1438" s="37"/>
      <c r="I1438" s="43"/>
      <c r="J1438" s="44" t="str">
        <f t="shared" si="89"/>
        <v/>
      </c>
      <c r="K1438" s="45"/>
      <c r="L1438" s="46" t="str">
        <f>IF(OR(K1438="لم يدفع",B1438=""),"",IF(K1438="تأمين فقط",0,IF(K1438="اشتراك 300",300,IF(F1438&lt;14,IFERROR(VLOOKUP(SUBSTITUTE(SUBSTITUTE(H1438,"~","~~"),"*","~*"),إعدادات_الأنواع!$A$4:$D$40,3,FALSE()),0),IFERROR(VLOOKUP(SUBSTITUTE(SUBSTITUTE(H1438,"~","~~"),"*","~*"),إعدادات_الأنواع!$A$4:$D$40,4,FALSE()),0)))))</f>
        <v/>
      </c>
      <c r="M1438" s="47" t="str">
        <f>IF(OR(K1438="لم يدفع",B1438=""),"",IFERROR(VLOOKUP(SUBSTITUTE(SUBSTITUTE(H1438,"~","~~"),"*","~*"),إعدادات_الأنواع!$A$4:$E$40,5,FALSE()),0))</f>
        <v/>
      </c>
      <c r="N1438" s="47" t="str">
        <f>IF(OR(K1438="لم يدفع",K1438="تأمين فقط",K1438="اشتراك 300",B1438=""),"",IFERROR(VLOOKUP(SUBSTITUTE(SUBSTITUTE(H1438,"~","~~"),"*","~*"),إعدادات_الأنواع!$A$4:$F$40,6,FALSE()),0))</f>
        <v/>
      </c>
      <c r="O1438" s="55" t="str">
        <f t="shared" si="90"/>
        <v/>
      </c>
      <c r="P1438" s="48" t="str">
        <f t="shared" ca="1" si="91"/>
        <v/>
      </c>
      <c r="Q1438" s="52"/>
      <c r="R1438" s="49"/>
      <c r="S1438" s="50" t="str">
        <f>IF(B1438="","",COUNTA(التجديد!E1438:E1438))</f>
        <v/>
      </c>
      <c r="T1438" s="51" t="str">
        <f>IF(B1438="","",IFERROR(VLOOKUP(SUBSTITUTE(SUBSTITUTE(H1438,"~","~~"),"*","~*"),إعدادات_الأنواع!$A$4:$B$40,2,FALSE()),"?"))</f>
        <v/>
      </c>
    </row>
    <row r="1439" spans="1:20" ht="15" customHeight="1">
      <c r="A1439" s="20" t="str">
        <f>IF(B1439="","",IF(T1439="?","⚠️ نوع غير معرف",T1439&amp;TEXT(COUNTIFS($T$3:T1439,T1439),"000")))</f>
        <v/>
      </c>
      <c r="B1439" s="38"/>
      <c r="C1439" s="38"/>
      <c r="D1439" s="39"/>
      <c r="E1439" s="54"/>
      <c r="F1439" s="41" t="str">
        <f t="shared" ca="1" si="88"/>
        <v/>
      </c>
      <c r="G1439" s="42"/>
      <c r="H1439" s="37"/>
      <c r="I1439" s="43"/>
      <c r="J1439" s="44" t="str">
        <f t="shared" si="89"/>
        <v/>
      </c>
      <c r="K1439" s="45"/>
      <c r="L1439" s="46" t="str">
        <f>IF(OR(K1439="لم يدفع",B1439=""),"",IF(K1439="تأمين فقط",0,IF(K1439="اشتراك 300",300,IF(F1439&lt;14,IFERROR(VLOOKUP(SUBSTITUTE(SUBSTITUTE(H1439,"~","~~"),"*","~*"),إعدادات_الأنواع!$A$4:$D$40,3,FALSE()),0),IFERROR(VLOOKUP(SUBSTITUTE(SUBSTITUTE(H1439,"~","~~"),"*","~*"),إعدادات_الأنواع!$A$4:$D$40,4,FALSE()),0)))))</f>
        <v/>
      </c>
      <c r="M1439" s="47" t="str">
        <f>IF(OR(K1439="لم يدفع",B1439=""),"",IFERROR(VLOOKUP(SUBSTITUTE(SUBSTITUTE(H1439,"~","~~"),"*","~*"),إعدادات_الأنواع!$A$4:$E$40,5,FALSE()),0))</f>
        <v/>
      </c>
      <c r="N1439" s="47" t="str">
        <f>IF(OR(K1439="لم يدفع",K1439="تأمين فقط",K1439="اشتراك 300",B1439=""),"",IFERROR(VLOOKUP(SUBSTITUTE(SUBSTITUTE(H1439,"~","~~"),"*","~*"),إعدادات_الأنواع!$A$4:$F$40,6,FALSE()),0))</f>
        <v/>
      </c>
      <c r="O1439" s="55" t="str">
        <f t="shared" si="90"/>
        <v/>
      </c>
      <c r="P1439" s="48" t="str">
        <f t="shared" ca="1" si="91"/>
        <v/>
      </c>
      <c r="Q1439" s="52"/>
      <c r="R1439" s="49"/>
      <c r="S1439" s="50" t="str">
        <f>IF(B1439="","",COUNTA(التجديد!E1439:E1439))</f>
        <v/>
      </c>
      <c r="T1439" s="51" t="str">
        <f>IF(B1439="","",IFERROR(VLOOKUP(SUBSTITUTE(SUBSTITUTE(H1439,"~","~~"),"*","~*"),إعدادات_الأنواع!$A$4:$B$40,2,FALSE()),"?"))</f>
        <v/>
      </c>
    </row>
    <row r="1440" spans="1:20" ht="15" customHeight="1">
      <c r="A1440" s="20" t="str">
        <f>IF(B1440="","",IF(T1440="?","⚠️ نوع غير معرف",T1440&amp;TEXT(COUNTIFS($T$3:T1440,T1440),"000")))</f>
        <v/>
      </c>
      <c r="B1440" s="38"/>
      <c r="C1440" s="38"/>
      <c r="D1440" s="39"/>
      <c r="E1440" s="54"/>
      <c r="F1440" s="41" t="str">
        <f t="shared" ca="1" si="88"/>
        <v/>
      </c>
      <c r="G1440" s="42"/>
      <c r="H1440" s="37"/>
      <c r="I1440" s="43"/>
      <c r="J1440" s="44" t="str">
        <f t="shared" si="89"/>
        <v/>
      </c>
      <c r="K1440" s="45"/>
      <c r="L1440" s="46" t="str">
        <f>IF(OR(K1440="لم يدفع",B1440=""),"",IF(K1440="تأمين فقط",0,IF(K1440="اشتراك 300",300,IF(F1440&lt;14,IFERROR(VLOOKUP(SUBSTITUTE(SUBSTITUTE(H1440,"~","~~"),"*","~*"),إعدادات_الأنواع!$A$4:$D$40,3,FALSE()),0),IFERROR(VLOOKUP(SUBSTITUTE(SUBSTITUTE(H1440,"~","~~"),"*","~*"),إعدادات_الأنواع!$A$4:$D$40,4,FALSE()),0)))))</f>
        <v/>
      </c>
      <c r="M1440" s="47" t="str">
        <f>IF(OR(K1440="لم يدفع",B1440=""),"",IFERROR(VLOOKUP(SUBSTITUTE(SUBSTITUTE(H1440,"~","~~"),"*","~*"),إعدادات_الأنواع!$A$4:$E$40,5,FALSE()),0))</f>
        <v/>
      </c>
      <c r="N1440" s="47" t="str">
        <f>IF(OR(K1440="لم يدفع",K1440="تأمين فقط",K1440="اشتراك 300",B1440=""),"",IFERROR(VLOOKUP(SUBSTITUTE(SUBSTITUTE(H1440,"~","~~"),"*","~*"),إعدادات_الأنواع!$A$4:$F$40,6,FALSE()),0))</f>
        <v/>
      </c>
      <c r="O1440" s="55" t="str">
        <f t="shared" si="90"/>
        <v/>
      </c>
      <c r="P1440" s="48" t="str">
        <f t="shared" ca="1" si="91"/>
        <v/>
      </c>
      <c r="Q1440" s="52"/>
      <c r="R1440" s="49"/>
      <c r="S1440" s="50" t="str">
        <f>IF(B1440="","",COUNTA(التجديد!E1440:E1440))</f>
        <v/>
      </c>
      <c r="T1440" s="51" t="str">
        <f>IF(B1440="","",IFERROR(VLOOKUP(SUBSTITUTE(SUBSTITUTE(H1440,"~","~~"),"*","~*"),إعدادات_الأنواع!$A$4:$B$40,2,FALSE()),"?"))</f>
        <v/>
      </c>
    </row>
    <row r="1441" spans="1:20" ht="15" customHeight="1">
      <c r="A1441" s="20" t="str">
        <f>IF(B1441="","",IF(T1441="?","⚠️ نوع غير معرف",T1441&amp;TEXT(COUNTIFS($T$3:T1441,T1441),"000")))</f>
        <v/>
      </c>
      <c r="B1441" s="38"/>
      <c r="C1441" s="38"/>
      <c r="D1441" s="39"/>
      <c r="E1441" s="54"/>
      <c r="F1441" s="41" t="str">
        <f t="shared" ca="1" si="88"/>
        <v/>
      </c>
      <c r="G1441" s="42"/>
      <c r="H1441" s="37"/>
      <c r="I1441" s="43"/>
      <c r="J1441" s="44" t="str">
        <f t="shared" si="89"/>
        <v/>
      </c>
      <c r="K1441" s="45"/>
      <c r="L1441" s="46" t="str">
        <f>IF(OR(K1441="لم يدفع",B1441=""),"",IF(K1441="تأمين فقط",0,IF(K1441="اشتراك 300",300,IF(F1441&lt;14,IFERROR(VLOOKUP(SUBSTITUTE(SUBSTITUTE(H1441,"~","~~"),"*","~*"),إعدادات_الأنواع!$A$4:$D$40,3,FALSE()),0),IFERROR(VLOOKUP(SUBSTITUTE(SUBSTITUTE(H1441,"~","~~"),"*","~*"),إعدادات_الأنواع!$A$4:$D$40,4,FALSE()),0)))))</f>
        <v/>
      </c>
      <c r="M1441" s="47" t="str">
        <f>IF(OR(K1441="لم يدفع",B1441=""),"",IFERROR(VLOOKUP(SUBSTITUTE(SUBSTITUTE(H1441,"~","~~"),"*","~*"),إعدادات_الأنواع!$A$4:$E$40,5,FALSE()),0))</f>
        <v/>
      </c>
      <c r="N1441" s="47" t="str">
        <f>IF(OR(K1441="لم يدفع",K1441="تأمين فقط",K1441="اشتراك 300",B1441=""),"",IFERROR(VLOOKUP(SUBSTITUTE(SUBSTITUTE(H1441,"~","~~"),"*","~*"),إعدادات_الأنواع!$A$4:$F$40,6,FALSE()),0))</f>
        <v/>
      </c>
      <c r="O1441" s="55" t="str">
        <f t="shared" si="90"/>
        <v/>
      </c>
      <c r="P1441" s="48" t="str">
        <f t="shared" ca="1" si="91"/>
        <v/>
      </c>
      <c r="Q1441" s="52"/>
      <c r="R1441" s="49"/>
      <c r="S1441" s="50" t="str">
        <f>IF(B1441="","",COUNTA(التجديد!E1441:E1441))</f>
        <v/>
      </c>
      <c r="T1441" s="51" t="str">
        <f>IF(B1441="","",IFERROR(VLOOKUP(SUBSTITUTE(SUBSTITUTE(H1441,"~","~~"),"*","~*"),إعدادات_الأنواع!$A$4:$B$40,2,FALSE()),"?"))</f>
        <v/>
      </c>
    </row>
    <row r="1442" spans="1:20" ht="15" customHeight="1">
      <c r="A1442" s="20" t="str">
        <f>IF(B1442="","",IF(T1442="?","⚠️ نوع غير معرف",T1442&amp;TEXT(COUNTIFS($T$3:T1442,T1442),"000")))</f>
        <v/>
      </c>
      <c r="B1442" s="38"/>
      <c r="C1442" s="38"/>
      <c r="D1442" s="39"/>
      <c r="E1442" s="54"/>
      <c r="F1442" s="41" t="str">
        <f t="shared" ca="1" si="88"/>
        <v/>
      </c>
      <c r="G1442" s="42"/>
      <c r="H1442" s="37"/>
      <c r="I1442" s="43"/>
      <c r="J1442" s="44" t="str">
        <f t="shared" si="89"/>
        <v/>
      </c>
      <c r="K1442" s="45"/>
      <c r="L1442" s="46" t="str">
        <f>IF(OR(K1442="لم يدفع",B1442=""),"",IF(K1442="تأمين فقط",0,IF(K1442="اشتراك 300",300,IF(F1442&lt;14,IFERROR(VLOOKUP(SUBSTITUTE(SUBSTITUTE(H1442,"~","~~"),"*","~*"),إعدادات_الأنواع!$A$4:$D$40,3,FALSE()),0),IFERROR(VLOOKUP(SUBSTITUTE(SUBSTITUTE(H1442,"~","~~"),"*","~*"),إعدادات_الأنواع!$A$4:$D$40,4,FALSE()),0)))))</f>
        <v/>
      </c>
      <c r="M1442" s="47" t="str">
        <f>IF(OR(K1442="لم يدفع",B1442=""),"",IFERROR(VLOOKUP(SUBSTITUTE(SUBSTITUTE(H1442,"~","~~"),"*","~*"),إعدادات_الأنواع!$A$4:$E$40,5,FALSE()),0))</f>
        <v/>
      </c>
      <c r="N1442" s="47" t="str">
        <f>IF(OR(K1442="لم يدفع",K1442="تأمين فقط",K1442="اشتراك 300",B1442=""),"",IFERROR(VLOOKUP(SUBSTITUTE(SUBSTITUTE(H1442,"~","~~"),"*","~*"),إعدادات_الأنواع!$A$4:$F$40,6,FALSE()),0))</f>
        <v/>
      </c>
      <c r="O1442" s="55" t="str">
        <f t="shared" si="90"/>
        <v/>
      </c>
      <c r="P1442" s="48" t="str">
        <f t="shared" ca="1" si="91"/>
        <v/>
      </c>
      <c r="Q1442" s="52"/>
      <c r="R1442" s="49"/>
      <c r="S1442" s="50" t="str">
        <f>IF(B1442="","",COUNTA(التجديد!E1442:E1442))</f>
        <v/>
      </c>
      <c r="T1442" s="51" t="str">
        <f>IF(B1442="","",IFERROR(VLOOKUP(SUBSTITUTE(SUBSTITUTE(H1442,"~","~~"),"*","~*"),إعدادات_الأنواع!$A$4:$B$40,2,FALSE()),"?"))</f>
        <v/>
      </c>
    </row>
    <row r="1443" spans="1:20" ht="15" customHeight="1">
      <c r="A1443" s="20" t="str">
        <f>IF(B1443="","",IF(T1443="?","⚠️ نوع غير معرف",T1443&amp;TEXT(COUNTIFS($T$3:T1443,T1443),"000")))</f>
        <v/>
      </c>
      <c r="B1443" s="38"/>
      <c r="C1443" s="38"/>
      <c r="D1443" s="39"/>
      <c r="E1443" s="54"/>
      <c r="F1443" s="41" t="str">
        <f t="shared" ca="1" si="88"/>
        <v/>
      </c>
      <c r="G1443" s="42"/>
      <c r="H1443" s="37"/>
      <c r="I1443" s="43"/>
      <c r="J1443" s="44" t="str">
        <f t="shared" si="89"/>
        <v/>
      </c>
      <c r="K1443" s="45"/>
      <c r="L1443" s="46" t="str">
        <f>IF(OR(K1443="لم يدفع",B1443=""),"",IF(K1443="تأمين فقط",0,IF(K1443="اشتراك 300",300,IF(F1443&lt;14,IFERROR(VLOOKUP(SUBSTITUTE(SUBSTITUTE(H1443,"~","~~"),"*","~*"),إعدادات_الأنواع!$A$4:$D$40,3,FALSE()),0),IFERROR(VLOOKUP(SUBSTITUTE(SUBSTITUTE(H1443,"~","~~"),"*","~*"),إعدادات_الأنواع!$A$4:$D$40,4,FALSE()),0)))))</f>
        <v/>
      </c>
      <c r="M1443" s="47" t="str">
        <f>IF(OR(K1443="لم يدفع",B1443=""),"",IFERROR(VLOOKUP(SUBSTITUTE(SUBSTITUTE(H1443,"~","~~"),"*","~*"),إعدادات_الأنواع!$A$4:$E$40,5,FALSE()),0))</f>
        <v/>
      </c>
      <c r="N1443" s="47" t="str">
        <f>IF(OR(K1443="لم يدفع",K1443="تأمين فقط",K1443="اشتراك 300",B1443=""),"",IFERROR(VLOOKUP(SUBSTITUTE(SUBSTITUTE(H1443,"~","~~"),"*","~*"),إعدادات_الأنواع!$A$4:$F$40,6,FALSE()),0))</f>
        <v/>
      </c>
      <c r="O1443" s="55" t="str">
        <f t="shared" si="90"/>
        <v/>
      </c>
      <c r="P1443" s="48" t="str">
        <f t="shared" ca="1" si="91"/>
        <v/>
      </c>
      <c r="Q1443" s="52"/>
      <c r="R1443" s="49"/>
      <c r="S1443" s="50" t="str">
        <f>IF(B1443="","",COUNTA(التجديد!E1443:E1443))</f>
        <v/>
      </c>
      <c r="T1443" s="51" t="str">
        <f>IF(B1443="","",IFERROR(VLOOKUP(SUBSTITUTE(SUBSTITUTE(H1443,"~","~~"),"*","~*"),إعدادات_الأنواع!$A$4:$B$40,2,FALSE()),"?"))</f>
        <v/>
      </c>
    </row>
    <row r="1444" spans="1:20" ht="15" customHeight="1">
      <c r="A1444" s="20" t="str">
        <f>IF(B1444="","",IF(T1444="?","⚠️ نوع غير معرف",T1444&amp;TEXT(COUNTIFS($T$3:T1444,T1444),"000")))</f>
        <v/>
      </c>
      <c r="B1444" s="38"/>
      <c r="C1444" s="38"/>
      <c r="D1444" s="39"/>
      <c r="E1444" s="54"/>
      <c r="F1444" s="41" t="str">
        <f t="shared" ca="1" si="88"/>
        <v/>
      </c>
      <c r="G1444" s="42"/>
      <c r="H1444" s="37"/>
      <c r="I1444" s="43"/>
      <c r="J1444" s="44" t="str">
        <f t="shared" si="89"/>
        <v/>
      </c>
      <c r="K1444" s="45"/>
      <c r="L1444" s="46" t="str">
        <f>IF(OR(K1444="لم يدفع",B1444=""),"",IF(K1444="تأمين فقط",0,IF(K1444="اشتراك 300",300,IF(F1444&lt;14,IFERROR(VLOOKUP(SUBSTITUTE(SUBSTITUTE(H1444,"~","~~"),"*","~*"),إعدادات_الأنواع!$A$4:$D$40,3,FALSE()),0),IFERROR(VLOOKUP(SUBSTITUTE(SUBSTITUTE(H1444,"~","~~"),"*","~*"),إعدادات_الأنواع!$A$4:$D$40,4,FALSE()),0)))))</f>
        <v/>
      </c>
      <c r="M1444" s="47" t="str">
        <f>IF(OR(K1444="لم يدفع",B1444=""),"",IFERROR(VLOOKUP(SUBSTITUTE(SUBSTITUTE(H1444,"~","~~"),"*","~*"),إعدادات_الأنواع!$A$4:$E$40,5,FALSE()),0))</f>
        <v/>
      </c>
      <c r="N1444" s="47" t="str">
        <f>IF(OR(K1444="لم يدفع",K1444="تأمين فقط",K1444="اشتراك 300",B1444=""),"",IFERROR(VLOOKUP(SUBSTITUTE(SUBSTITUTE(H1444,"~","~~"),"*","~*"),إعدادات_الأنواع!$A$4:$F$40,6,FALSE()),0))</f>
        <v/>
      </c>
      <c r="O1444" s="55" t="str">
        <f t="shared" si="90"/>
        <v/>
      </c>
      <c r="P1444" s="48" t="str">
        <f t="shared" ca="1" si="91"/>
        <v/>
      </c>
      <c r="Q1444" s="52"/>
      <c r="R1444" s="49"/>
      <c r="S1444" s="50" t="str">
        <f>IF(B1444="","",COUNTA(التجديد!E1444:E1444))</f>
        <v/>
      </c>
      <c r="T1444" s="51" t="str">
        <f>IF(B1444="","",IFERROR(VLOOKUP(SUBSTITUTE(SUBSTITUTE(H1444,"~","~~"),"*","~*"),إعدادات_الأنواع!$A$4:$B$40,2,FALSE()),"?"))</f>
        <v/>
      </c>
    </row>
    <row r="1445" spans="1:20" ht="15" customHeight="1">
      <c r="A1445" s="20" t="str">
        <f>IF(B1445="","",IF(T1445="?","⚠️ نوع غير معرف",T1445&amp;TEXT(COUNTIFS($T$3:T1445,T1445),"000")))</f>
        <v/>
      </c>
      <c r="B1445" s="38"/>
      <c r="C1445" s="38"/>
      <c r="D1445" s="39"/>
      <c r="E1445" s="54"/>
      <c r="F1445" s="41" t="str">
        <f t="shared" ca="1" si="88"/>
        <v/>
      </c>
      <c r="G1445" s="42"/>
      <c r="H1445" s="37"/>
      <c r="I1445" s="43"/>
      <c r="J1445" s="44" t="str">
        <f t="shared" si="89"/>
        <v/>
      </c>
      <c r="K1445" s="45"/>
      <c r="L1445" s="46" t="str">
        <f>IF(OR(K1445="لم يدفع",B1445=""),"",IF(K1445="تأمين فقط",0,IF(K1445="اشتراك 300",300,IF(F1445&lt;14,IFERROR(VLOOKUP(SUBSTITUTE(SUBSTITUTE(H1445,"~","~~"),"*","~*"),إعدادات_الأنواع!$A$4:$D$40,3,FALSE()),0),IFERROR(VLOOKUP(SUBSTITUTE(SUBSTITUTE(H1445,"~","~~"),"*","~*"),إعدادات_الأنواع!$A$4:$D$40,4,FALSE()),0)))))</f>
        <v/>
      </c>
      <c r="M1445" s="47" t="str">
        <f>IF(OR(K1445="لم يدفع",B1445=""),"",IFERROR(VLOOKUP(SUBSTITUTE(SUBSTITUTE(H1445,"~","~~"),"*","~*"),إعدادات_الأنواع!$A$4:$E$40,5,FALSE()),0))</f>
        <v/>
      </c>
      <c r="N1445" s="47" t="str">
        <f>IF(OR(K1445="لم يدفع",K1445="تأمين فقط",K1445="اشتراك 300",B1445=""),"",IFERROR(VLOOKUP(SUBSTITUTE(SUBSTITUTE(H1445,"~","~~"),"*","~*"),إعدادات_الأنواع!$A$4:$F$40,6,FALSE()),0))</f>
        <v/>
      </c>
      <c r="O1445" s="55" t="str">
        <f t="shared" si="90"/>
        <v/>
      </c>
      <c r="P1445" s="48" t="str">
        <f t="shared" ca="1" si="91"/>
        <v/>
      </c>
      <c r="Q1445" s="52"/>
      <c r="R1445" s="49"/>
      <c r="S1445" s="50" t="str">
        <f>IF(B1445="","",COUNTA(التجديد!E1445:E1445))</f>
        <v/>
      </c>
      <c r="T1445" s="51" t="str">
        <f>IF(B1445="","",IFERROR(VLOOKUP(SUBSTITUTE(SUBSTITUTE(H1445,"~","~~"),"*","~*"),إعدادات_الأنواع!$A$4:$B$40,2,FALSE()),"?"))</f>
        <v/>
      </c>
    </row>
    <row r="1446" spans="1:20" ht="15" customHeight="1">
      <c r="A1446" s="20" t="str">
        <f>IF(B1446="","",IF(T1446="?","⚠️ نوع غير معرف",T1446&amp;TEXT(COUNTIFS($T$3:T1446,T1446),"000")))</f>
        <v/>
      </c>
      <c r="B1446" s="38"/>
      <c r="C1446" s="38"/>
      <c r="D1446" s="39"/>
      <c r="E1446" s="54"/>
      <c r="F1446" s="41" t="str">
        <f t="shared" ca="1" si="88"/>
        <v/>
      </c>
      <c r="G1446" s="42"/>
      <c r="H1446" s="37"/>
      <c r="I1446" s="43"/>
      <c r="J1446" s="44" t="str">
        <f t="shared" si="89"/>
        <v/>
      </c>
      <c r="K1446" s="45"/>
      <c r="L1446" s="46" t="str">
        <f>IF(OR(K1446="لم يدفع",B1446=""),"",IF(K1446="تأمين فقط",0,IF(K1446="اشتراك 300",300,IF(F1446&lt;14,IFERROR(VLOOKUP(SUBSTITUTE(SUBSTITUTE(H1446,"~","~~"),"*","~*"),إعدادات_الأنواع!$A$4:$D$40,3,FALSE()),0),IFERROR(VLOOKUP(SUBSTITUTE(SUBSTITUTE(H1446,"~","~~"),"*","~*"),إعدادات_الأنواع!$A$4:$D$40,4,FALSE()),0)))))</f>
        <v/>
      </c>
      <c r="M1446" s="47" t="str">
        <f>IF(OR(K1446="لم يدفع",B1446=""),"",IFERROR(VLOOKUP(SUBSTITUTE(SUBSTITUTE(H1446,"~","~~"),"*","~*"),إعدادات_الأنواع!$A$4:$E$40,5,FALSE()),0))</f>
        <v/>
      </c>
      <c r="N1446" s="47" t="str">
        <f>IF(OR(K1446="لم يدفع",K1446="تأمين فقط",K1446="اشتراك 300",B1446=""),"",IFERROR(VLOOKUP(SUBSTITUTE(SUBSTITUTE(H1446,"~","~~"),"*","~*"),إعدادات_الأنواع!$A$4:$F$40,6,FALSE()),0))</f>
        <v/>
      </c>
      <c r="O1446" s="55" t="str">
        <f t="shared" si="90"/>
        <v/>
      </c>
      <c r="P1446" s="48" t="str">
        <f t="shared" ca="1" si="91"/>
        <v/>
      </c>
      <c r="Q1446" s="52"/>
      <c r="R1446" s="49"/>
      <c r="S1446" s="50" t="str">
        <f>IF(B1446="","",COUNTA(التجديد!E1446:E1446))</f>
        <v/>
      </c>
      <c r="T1446" s="51" t="str">
        <f>IF(B1446="","",IFERROR(VLOOKUP(SUBSTITUTE(SUBSTITUTE(H1446,"~","~~"),"*","~*"),إعدادات_الأنواع!$A$4:$B$40,2,FALSE()),"?"))</f>
        <v/>
      </c>
    </row>
    <row r="1447" spans="1:20" ht="15" customHeight="1">
      <c r="A1447" s="20" t="str">
        <f>IF(B1447="","",IF(T1447="?","⚠️ نوع غير معرف",T1447&amp;TEXT(COUNTIFS($T$3:T1447,T1447),"000")))</f>
        <v/>
      </c>
      <c r="B1447" s="38"/>
      <c r="C1447" s="38"/>
      <c r="D1447" s="39"/>
      <c r="E1447" s="54"/>
      <c r="F1447" s="41" t="str">
        <f t="shared" ca="1" si="88"/>
        <v/>
      </c>
      <c r="G1447" s="42"/>
      <c r="H1447" s="37"/>
      <c r="I1447" s="43"/>
      <c r="J1447" s="44" t="str">
        <f t="shared" si="89"/>
        <v/>
      </c>
      <c r="K1447" s="45"/>
      <c r="L1447" s="46" t="str">
        <f>IF(OR(K1447="لم يدفع",B1447=""),"",IF(K1447="تأمين فقط",0,IF(K1447="اشتراك 300",300,IF(F1447&lt;14,IFERROR(VLOOKUP(SUBSTITUTE(SUBSTITUTE(H1447,"~","~~"),"*","~*"),إعدادات_الأنواع!$A$4:$D$40,3,FALSE()),0),IFERROR(VLOOKUP(SUBSTITUTE(SUBSTITUTE(H1447,"~","~~"),"*","~*"),إعدادات_الأنواع!$A$4:$D$40,4,FALSE()),0)))))</f>
        <v/>
      </c>
      <c r="M1447" s="47" t="str">
        <f>IF(OR(K1447="لم يدفع",B1447=""),"",IFERROR(VLOOKUP(SUBSTITUTE(SUBSTITUTE(H1447,"~","~~"),"*","~*"),إعدادات_الأنواع!$A$4:$E$40,5,FALSE()),0))</f>
        <v/>
      </c>
      <c r="N1447" s="47" t="str">
        <f>IF(OR(K1447="لم يدفع",K1447="تأمين فقط",K1447="اشتراك 300",B1447=""),"",IFERROR(VLOOKUP(SUBSTITUTE(SUBSTITUTE(H1447,"~","~~"),"*","~*"),إعدادات_الأنواع!$A$4:$F$40,6,FALSE()),0))</f>
        <v/>
      </c>
      <c r="O1447" s="55" t="str">
        <f t="shared" si="90"/>
        <v/>
      </c>
      <c r="P1447" s="48" t="str">
        <f t="shared" ca="1" si="91"/>
        <v/>
      </c>
      <c r="Q1447" s="52"/>
      <c r="R1447" s="49"/>
      <c r="S1447" s="50" t="str">
        <f>IF(B1447="","",COUNTA(التجديد!E1447:E1447))</f>
        <v/>
      </c>
      <c r="T1447" s="51" t="str">
        <f>IF(B1447="","",IFERROR(VLOOKUP(SUBSTITUTE(SUBSTITUTE(H1447,"~","~~"),"*","~*"),إعدادات_الأنواع!$A$4:$B$40,2,FALSE()),"?"))</f>
        <v/>
      </c>
    </row>
    <row r="1448" spans="1:20" ht="15" customHeight="1">
      <c r="A1448" s="20" t="str">
        <f>IF(B1448="","",IF(T1448="?","⚠️ نوع غير معرف",T1448&amp;TEXT(COUNTIFS($T$3:T1448,T1448),"000")))</f>
        <v/>
      </c>
      <c r="B1448" s="38"/>
      <c r="C1448" s="38"/>
      <c r="D1448" s="39"/>
      <c r="E1448" s="54"/>
      <c r="F1448" s="41" t="str">
        <f t="shared" ca="1" si="88"/>
        <v/>
      </c>
      <c r="G1448" s="42"/>
      <c r="H1448" s="37"/>
      <c r="I1448" s="43"/>
      <c r="J1448" s="44" t="str">
        <f t="shared" si="89"/>
        <v/>
      </c>
      <c r="K1448" s="45"/>
      <c r="L1448" s="46" t="str">
        <f>IF(OR(K1448="لم يدفع",B1448=""),"",IF(K1448="تأمين فقط",0,IF(K1448="اشتراك 300",300,IF(F1448&lt;14,IFERROR(VLOOKUP(SUBSTITUTE(SUBSTITUTE(H1448,"~","~~"),"*","~*"),إعدادات_الأنواع!$A$4:$D$40,3,FALSE()),0),IFERROR(VLOOKUP(SUBSTITUTE(SUBSTITUTE(H1448,"~","~~"),"*","~*"),إعدادات_الأنواع!$A$4:$D$40,4,FALSE()),0)))))</f>
        <v/>
      </c>
      <c r="M1448" s="47" t="str">
        <f>IF(OR(K1448="لم يدفع",B1448=""),"",IFERROR(VLOOKUP(SUBSTITUTE(SUBSTITUTE(H1448,"~","~~"),"*","~*"),إعدادات_الأنواع!$A$4:$E$40,5,FALSE()),0))</f>
        <v/>
      </c>
      <c r="N1448" s="47" t="str">
        <f>IF(OR(K1448="لم يدفع",K1448="تأمين فقط",K1448="اشتراك 300",B1448=""),"",IFERROR(VLOOKUP(SUBSTITUTE(SUBSTITUTE(H1448,"~","~~"),"*","~*"),إعدادات_الأنواع!$A$4:$F$40,6,FALSE()),0))</f>
        <v/>
      </c>
      <c r="O1448" s="55" t="str">
        <f t="shared" si="90"/>
        <v/>
      </c>
      <c r="P1448" s="48" t="str">
        <f t="shared" ca="1" si="91"/>
        <v/>
      </c>
      <c r="Q1448" s="52"/>
      <c r="R1448" s="49"/>
      <c r="S1448" s="50" t="str">
        <f>IF(B1448="","",COUNTA(التجديد!E1448:E1448))</f>
        <v/>
      </c>
      <c r="T1448" s="51" t="str">
        <f>IF(B1448="","",IFERROR(VLOOKUP(SUBSTITUTE(SUBSTITUTE(H1448,"~","~~"),"*","~*"),إعدادات_الأنواع!$A$4:$B$40,2,FALSE()),"?"))</f>
        <v/>
      </c>
    </row>
    <row r="1449" spans="1:20" ht="15" customHeight="1">
      <c r="A1449" s="20" t="str">
        <f>IF(B1449="","",IF(T1449="?","⚠️ نوع غير معرف",T1449&amp;TEXT(COUNTIFS($T$3:T1449,T1449),"000")))</f>
        <v/>
      </c>
      <c r="B1449" s="38"/>
      <c r="C1449" s="38"/>
      <c r="D1449" s="39"/>
      <c r="E1449" s="54"/>
      <c r="F1449" s="41" t="str">
        <f t="shared" ca="1" si="88"/>
        <v/>
      </c>
      <c r="G1449" s="42"/>
      <c r="H1449" s="37"/>
      <c r="I1449" s="43"/>
      <c r="J1449" s="44" t="str">
        <f t="shared" si="89"/>
        <v/>
      </c>
      <c r="K1449" s="45"/>
      <c r="L1449" s="46" t="str">
        <f>IF(OR(K1449="لم يدفع",B1449=""),"",IF(K1449="تأمين فقط",0,IF(K1449="اشتراك 300",300,IF(F1449&lt;14,IFERROR(VLOOKUP(SUBSTITUTE(SUBSTITUTE(H1449,"~","~~"),"*","~*"),إعدادات_الأنواع!$A$4:$D$40,3,FALSE()),0),IFERROR(VLOOKUP(SUBSTITUTE(SUBSTITUTE(H1449,"~","~~"),"*","~*"),إعدادات_الأنواع!$A$4:$D$40,4,FALSE()),0)))))</f>
        <v/>
      </c>
      <c r="M1449" s="47" t="str">
        <f>IF(OR(K1449="لم يدفع",B1449=""),"",IFERROR(VLOOKUP(SUBSTITUTE(SUBSTITUTE(H1449,"~","~~"),"*","~*"),إعدادات_الأنواع!$A$4:$E$40,5,FALSE()),0))</f>
        <v/>
      </c>
      <c r="N1449" s="47" t="str">
        <f>IF(OR(K1449="لم يدفع",K1449="تأمين فقط",K1449="اشتراك 300",B1449=""),"",IFERROR(VLOOKUP(SUBSTITUTE(SUBSTITUTE(H1449,"~","~~"),"*","~*"),إعدادات_الأنواع!$A$4:$F$40,6,FALSE()),0))</f>
        <v/>
      </c>
      <c r="O1449" s="55" t="str">
        <f t="shared" si="90"/>
        <v/>
      </c>
      <c r="P1449" s="48" t="str">
        <f t="shared" ca="1" si="91"/>
        <v/>
      </c>
      <c r="Q1449" s="52"/>
      <c r="R1449" s="49"/>
      <c r="S1449" s="50" t="str">
        <f>IF(B1449="","",COUNTA(التجديد!E1449:E1449))</f>
        <v/>
      </c>
      <c r="T1449" s="51" t="str">
        <f>IF(B1449="","",IFERROR(VLOOKUP(SUBSTITUTE(SUBSTITUTE(H1449,"~","~~"),"*","~*"),إعدادات_الأنواع!$A$4:$B$40,2,FALSE()),"?"))</f>
        <v/>
      </c>
    </row>
    <row r="1450" spans="1:20" ht="15" customHeight="1">
      <c r="A1450" s="20" t="str">
        <f>IF(B1450="","",IF(T1450="?","⚠️ نوع غير معرف",T1450&amp;TEXT(COUNTIFS($T$3:T1450,T1450),"000")))</f>
        <v/>
      </c>
      <c r="B1450" s="38"/>
      <c r="C1450" s="38"/>
      <c r="D1450" s="39"/>
      <c r="E1450" s="54"/>
      <c r="F1450" s="41" t="str">
        <f t="shared" ca="1" si="88"/>
        <v/>
      </c>
      <c r="G1450" s="42"/>
      <c r="H1450" s="37"/>
      <c r="I1450" s="43"/>
      <c r="J1450" s="44" t="str">
        <f t="shared" si="89"/>
        <v/>
      </c>
      <c r="K1450" s="45"/>
      <c r="L1450" s="46" t="str">
        <f>IF(OR(K1450="لم يدفع",B1450=""),"",IF(K1450="تأمين فقط",0,IF(K1450="اشتراك 300",300,IF(F1450&lt;14,IFERROR(VLOOKUP(SUBSTITUTE(SUBSTITUTE(H1450,"~","~~"),"*","~*"),إعدادات_الأنواع!$A$4:$D$40,3,FALSE()),0),IFERROR(VLOOKUP(SUBSTITUTE(SUBSTITUTE(H1450,"~","~~"),"*","~*"),إعدادات_الأنواع!$A$4:$D$40,4,FALSE()),0)))))</f>
        <v/>
      </c>
      <c r="M1450" s="47" t="str">
        <f>IF(OR(K1450="لم يدفع",B1450=""),"",IFERROR(VLOOKUP(SUBSTITUTE(SUBSTITUTE(H1450,"~","~~"),"*","~*"),إعدادات_الأنواع!$A$4:$E$40,5,FALSE()),0))</f>
        <v/>
      </c>
      <c r="N1450" s="47" t="str">
        <f>IF(OR(K1450="لم يدفع",K1450="تأمين فقط",K1450="اشتراك 300",B1450=""),"",IFERROR(VLOOKUP(SUBSTITUTE(SUBSTITUTE(H1450,"~","~~"),"*","~*"),إعدادات_الأنواع!$A$4:$F$40,6,FALSE()),0))</f>
        <v/>
      </c>
      <c r="O1450" s="55" t="str">
        <f t="shared" si="90"/>
        <v/>
      </c>
      <c r="P1450" s="48" t="str">
        <f t="shared" ca="1" si="91"/>
        <v/>
      </c>
      <c r="Q1450" s="52"/>
      <c r="R1450" s="49"/>
      <c r="S1450" s="50" t="str">
        <f>IF(B1450="","",COUNTA(التجديد!E1450:E1450))</f>
        <v/>
      </c>
      <c r="T1450" s="51" t="str">
        <f>IF(B1450="","",IFERROR(VLOOKUP(SUBSTITUTE(SUBSTITUTE(H1450,"~","~~"),"*","~*"),إعدادات_الأنواع!$A$4:$B$40,2,FALSE()),"?"))</f>
        <v/>
      </c>
    </row>
    <row r="1451" spans="1:20" ht="15" customHeight="1">
      <c r="A1451" s="20" t="str">
        <f>IF(B1451="","",IF(T1451="?","⚠️ نوع غير معرف",T1451&amp;TEXT(COUNTIFS($T$3:T1451,T1451),"000")))</f>
        <v/>
      </c>
      <c r="B1451" s="38"/>
      <c r="C1451" s="38"/>
      <c r="D1451" s="39"/>
      <c r="E1451" s="54"/>
      <c r="F1451" s="41" t="str">
        <f t="shared" ca="1" si="88"/>
        <v/>
      </c>
      <c r="G1451" s="42"/>
      <c r="H1451" s="37"/>
      <c r="I1451" s="43"/>
      <c r="J1451" s="44" t="str">
        <f t="shared" si="89"/>
        <v/>
      </c>
      <c r="K1451" s="45"/>
      <c r="L1451" s="46" t="str">
        <f>IF(OR(K1451="لم يدفع",B1451=""),"",IF(K1451="تأمين فقط",0,IF(K1451="اشتراك 300",300,IF(F1451&lt;14,IFERROR(VLOOKUP(SUBSTITUTE(SUBSTITUTE(H1451,"~","~~"),"*","~*"),إعدادات_الأنواع!$A$4:$D$40,3,FALSE()),0),IFERROR(VLOOKUP(SUBSTITUTE(SUBSTITUTE(H1451,"~","~~"),"*","~*"),إعدادات_الأنواع!$A$4:$D$40,4,FALSE()),0)))))</f>
        <v/>
      </c>
      <c r="M1451" s="47" t="str">
        <f>IF(OR(K1451="لم يدفع",B1451=""),"",IFERROR(VLOOKUP(SUBSTITUTE(SUBSTITUTE(H1451,"~","~~"),"*","~*"),إعدادات_الأنواع!$A$4:$E$40,5,FALSE()),0))</f>
        <v/>
      </c>
      <c r="N1451" s="47" t="str">
        <f>IF(OR(K1451="لم يدفع",K1451="تأمين فقط",K1451="اشتراك 300",B1451=""),"",IFERROR(VLOOKUP(SUBSTITUTE(SUBSTITUTE(H1451,"~","~~"),"*","~*"),إعدادات_الأنواع!$A$4:$F$40,6,FALSE()),0))</f>
        <v/>
      </c>
      <c r="O1451" s="55" t="str">
        <f t="shared" si="90"/>
        <v/>
      </c>
      <c r="P1451" s="48" t="str">
        <f t="shared" ca="1" si="91"/>
        <v/>
      </c>
      <c r="Q1451" s="52"/>
      <c r="R1451" s="49"/>
      <c r="S1451" s="50" t="str">
        <f>IF(B1451="","",COUNTA(التجديد!E1451:E1451))</f>
        <v/>
      </c>
      <c r="T1451" s="51" t="str">
        <f>IF(B1451="","",IFERROR(VLOOKUP(SUBSTITUTE(SUBSTITUTE(H1451,"~","~~"),"*","~*"),إعدادات_الأنواع!$A$4:$B$40,2,FALSE()),"?"))</f>
        <v/>
      </c>
    </row>
    <row r="1452" spans="1:20" ht="15" customHeight="1">
      <c r="A1452" s="20" t="str">
        <f>IF(B1452="","",IF(T1452="?","⚠️ نوع غير معرف",T1452&amp;TEXT(COUNTIFS($T$3:T1452,T1452),"000")))</f>
        <v/>
      </c>
      <c r="B1452" s="38"/>
      <c r="C1452" s="38"/>
      <c r="D1452" s="39"/>
      <c r="E1452" s="54"/>
      <c r="F1452" s="41" t="str">
        <f t="shared" ca="1" si="88"/>
        <v/>
      </c>
      <c r="G1452" s="42"/>
      <c r="H1452" s="37"/>
      <c r="I1452" s="43"/>
      <c r="J1452" s="44" t="str">
        <f t="shared" si="89"/>
        <v/>
      </c>
      <c r="K1452" s="45"/>
      <c r="L1452" s="46" t="str">
        <f>IF(OR(K1452="لم يدفع",B1452=""),"",IF(K1452="تأمين فقط",0,IF(K1452="اشتراك 300",300,IF(F1452&lt;14,IFERROR(VLOOKUP(SUBSTITUTE(SUBSTITUTE(H1452,"~","~~"),"*","~*"),إعدادات_الأنواع!$A$4:$D$40,3,FALSE()),0),IFERROR(VLOOKUP(SUBSTITUTE(SUBSTITUTE(H1452,"~","~~"),"*","~*"),إعدادات_الأنواع!$A$4:$D$40,4,FALSE()),0)))))</f>
        <v/>
      </c>
      <c r="M1452" s="47" t="str">
        <f>IF(OR(K1452="لم يدفع",B1452=""),"",IFERROR(VLOOKUP(SUBSTITUTE(SUBSTITUTE(H1452,"~","~~"),"*","~*"),إعدادات_الأنواع!$A$4:$E$40,5,FALSE()),0))</f>
        <v/>
      </c>
      <c r="N1452" s="47" t="str">
        <f>IF(OR(K1452="لم يدفع",K1452="تأمين فقط",K1452="اشتراك 300",B1452=""),"",IFERROR(VLOOKUP(SUBSTITUTE(SUBSTITUTE(H1452,"~","~~"),"*","~*"),إعدادات_الأنواع!$A$4:$F$40,6,FALSE()),0))</f>
        <v/>
      </c>
      <c r="O1452" s="55" t="str">
        <f t="shared" si="90"/>
        <v/>
      </c>
      <c r="P1452" s="48" t="str">
        <f t="shared" ca="1" si="91"/>
        <v/>
      </c>
      <c r="Q1452" s="52"/>
      <c r="R1452" s="49"/>
      <c r="S1452" s="50" t="str">
        <f>IF(B1452="","",COUNTA(التجديد!E1452:E1452))</f>
        <v/>
      </c>
      <c r="T1452" s="51" t="str">
        <f>IF(B1452="","",IFERROR(VLOOKUP(SUBSTITUTE(SUBSTITUTE(H1452,"~","~~"),"*","~*"),إعدادات_الأنواع!$A$4:$B$40,2,FALSE()),"?"))</f>
        <v/>
      </c>
    </row>
    <row r="1453" spans="1:20" ht="15" customHeight="1">
      <c r="A1453" s="20" t="str">
        <f>IF(B1453="","",IF(T1453="?","⚠️ نوع غير معرف",T1453&amp;TEXT(COUNTIFS($T$3:T1453,T1453),"000")))</f>
        <v/>
      </c>
      <c r="B1453" s="38"/>
      <c r="C1453" s="38"/>
      <c r="D1453" s="39"/>
      <c r="E1453" s="54"/>
      <c r="F1453" s="41" t="str">
        <f t="shared" ca="1" si="88"/>
        <v/>
      </c>
      <c r="G1453" s="42"/>
      <c r="H1453" s="37"/>
      <c r="I1453" s="43"/>
      <c r="J1453" s="44" t="str">
        <f t="shared" si="89"/>
        <v/>
      </c>
      <c r="K1453" s="45"/>
      <c r="L1453" s="46" t="str">
        <f>IF(OR(K1453="لم يدفع",B1453=""),"",IF(K1453="تأمين فقط",0,IF(K1453="اشتراك 300",300,IF(F1453&lt;14,IFERROR(VLOOKUP(SUBSTITUTE(SUBSTITUTE(H1453,"~","~~"),"*","~*"),إعدادات_الأنواع!$A$4:$D$40,3,FALSE()),0),IFERROR(VLOOKUP(SUBSTITUTE(SUBSTITUTE(H1453,"~","~~"),"*","~*"),إعدادات_الأنواع!$A$4:$D$40,4,FALSE()),0)))))</f>
        <v/>
      </c>
      <c r="M1453" s="47" t="str">
        <f>IF(OR(K1453="لم يدفع",B1453=""),"",IFERROR(VLOOKUP(SUBSTITUTE(SUBSTITUTE(H1453,"~","~~"),"*","~*"),إعدادات_الأنواع!$A$4:$E$40,5,FALSE()),0))</f>
        <v/>
      </c>
      <c r="N1453" s="47" t="str">
        <f>IF(OR(K1453="لم يدفع",K1453="تأمين فقط",K1453="اشتراك 300",B1453=""),"",IFERROR(VLOOKUP(SUBSTITUTE(SUBSTITUTE(H1453,"~","~~"),"*","~*"),إعدادات_الأنواع!$A$4:$F$40,6,FALSE()),0))</f>
        <v/>
      </c>
      <c r="O1453" s="55" t="str">
        <f t="shared" si="90"/>
        <v/>
      </c>
      <c r="P1453" s="48" t="str">
        <f t="shared" ca="1" si="91"/>
        <v/>
      </c>
      <c r="Q1453" s="52"/>
      <c r="R1453" s="49"/>
      <c r="S1453" s="50" t="str">
        <f>IF(B1453="","",COUNTA(التجديد!E1453:E1453))</f>
        <v/>
      </c>
      <c r="T1453" s="51" t="str">
        <f>IF(B1453="","",IFERROR(VLOOKUP(SUBSTITUTE(SUBSTITUTE(H1453,"~","~~"),"*","~*"),إعدادات_الأنواع!$A$4:$B$40,2,FALSE()),"?"))</f>
        <v/>
      </c>
    </row>
    <row r="1454" spans="1:20" ht="15" customHeight="1">
      <c r="A1454" s="20" t="str">
        <f>IF(B1454="","",IF(T1454="?","⚠️ نوع غير معرف",T1454&amp;TEXT(COUNTIFS($T$3:T1454,T1454),"000")))</f>
        <v/>
      </c>
      <c r="B1454" s="38"/>
      <c r="C1454" s="38"/>
      <c r="D1454" s="39"/>
      <c r="E1454" s="54"/>
      <c r="F1454" s="41" t="str">
        <f t="shared" ca="1" si="88"/>
        <v/>
      </c>
      <c r="G1454" s="42"/>
      <c r="H1454" s="37"/>
      <c r="I1454" s="43"/>
      <c r="J1454" s="44" t="str">
        <f t="shared" si="89"/>
        <v/>
      </c>
      <c r="K1454" s="45"/>
      <c r="L1454" s="46" t="str">
        <f>IF(OR(K1454="لم يدفع",B1454=""),"",IF(K1454="تأمين فقط",0,IF(K1454="اشتراك 300",300,IF(F1454&lt;14,IFERROR(VLOOKUP(SUBSTITUTE(SUBSTITUTE(H1454,"~","~~"),"*","~*"),إعدادات_الأنواع!$A$4:$D$40,3,FALSE()),0),IFERROR(VLOOKUP(SUBSTITUTE(SUBSTITUTE(H1454,"~","~~"),"*","~*"),إعدادات_الأنواع!$A$4:$D$40,4,FALSE()),0)))))</f>
        <v/>
      </c>
      <c r="M1454" s="47" t="str">
        <f>IF(OR(K1454="لم يدفع",B1454=""),"",IFERROR(VLOOKUP(SUBSTITUTE(SUBSTITUTE(H1454,"~","~~"),"*","~*"),إعدادات_الأنواع!$A$4:$E$40,5,FALSE()),0))</f>
        <v/>
      </c>
      <c r="N1454" s="47" t="str">
        <f>IF(OR(K1454="لم يدفع",K1454="تأمين فقط",K1454="اشتراك 300",B1454=""),"",IFERROR(VLOOKUP(SUBSTITUTE(SUBSTITUTE(H1454,"~","~~"),"*","~*"),إعدادات_الأنواع!$A$4:$F$40,6,FALSE()),0))</f>
        <v/>
      </c>
      <c r="O1454" s="55" t="str">
        <f t="shared" si="90"/>
        <v/>
      </c>
      <c r="P1454" s="48" t="str">
        <f t="shared" ca="1" si="91"/>
        <v/>
      </c>
      <c r="Q1454" s="52"/>
      <c r="R1454" s="49"/>
      <c r="S1454" s="50" t="str">
        <f>IF(B1454="","",COUNTA(التجديد!E1454:E1454))</f>
        <v/>
      </c>
      <c r="T1454" s="51" t="str">
        <f>IF(B1454="","",IFERROR(VLOOKUP(SUBSTITUTE(SUBSTITUTE(H1454,"~","~~"),"*","~*"),إعدادات_الأنواع!$A$4:$B$40,2,FALSE()),"?"))</f>
        <v/>
      </c>
    </row>
    <row r="1455" spans="1:20" ht="15" customHeight="1">
      <c r="A1455" s="20" t="str">
        <f>IF(B1455="","",IF(T1455="?","⚠️ نوع غير معرف",T1455&amp;TEXT(COUNTIFS($T$3:T1455,T1455),"000")))</f>
        <v/>
      </c>
      <c r="B1455" s="38"/>
      <c r="C1455" s="38"/>
      <c r="D1455" s="39"/>
      <c r="E1455" s="54"/>
      <c r="F1455" s="41" t="str">
        <f t="shared" ca="1" si="88"/>
        <v/>
      </c>
      <c r="G1455" s="42"/>
      <c r="H1455" s="37"/>
      <c r="I1455" s="43"/>
      <c r="J1455" s="44" t="str">
        <f t="shared" si="89"/>
        <v/>
      </c>
      <c r="K1455" s="45"/>
      <c r="L1455" s="46" t="str">
        <f>IF(OR(K1455="لم يدفع",B1455=""),"",IF(K1455="تأمين فقط",0,IF(K1455="اشتراك 300",300,IF(F1455&lt;14,IFERROR(VLOOKUP(SUBSTITUTE(SUBSTITUTE(H1455,"~","~~"),"*","~*"),إعدادات_الأنواع!$A$4:$D$40,3,FALSE()),0),IFERROR(VLOOKUP(SUBSTITUTE(SUBSTITUTE(H1455,"~","~~"),"*","~*"),إعدادات_الأنواع!$A$4:$D$40,4,FALSE()),0)))))</f>
        <v/>
      </c>
      <c r="M1455" s="47" t="str">
        <f>IF(OR(K1455="لم يدفع",B1455=""),"",IFERROR(VLOOKUP(SUBSTITUTE(SUBSTITUTE(H1455,"~","~~"),"*","~*"),إعدادات_الأنواع!$A$4:$E$40,5,FALSE()),0))</f>
        <v/>
      </c>
      <c r="N1455" s="47" t="str">
        <f>IF(OR(K1455="لم يدفع",K1455="تأمين فقط",K1455="اشتراك 300",B1455=""),"",IFERROR(VLOOKUP(SUBSTITUTE(SUBSTITUTE(H1455,"~","~~"),"*","~*"),إعدادات_الأنواع!$A$4:$F$40,6,FALSE()),0))</f>
        <v/>
      </c>
      <c r="O1455" s="55" t="str">
        <f t="shared" si="90"/>
        <v/>
      </c>
      <c r="P1455" s="48" t="str">
        <f t="shared" ca="1" si="91"/>
        <v/>
      </c>
      <c r="Q1455" s="52"/>
      <c r="R1455" s="49"/>
      <c r="S1455" s="50" t="str">
        <f>IF(B1455="","",COUNTA(التجديد!E1455:E1455))</f>
        <v/>
      </c>
      <c r="T1455" s="51" t="str">
        <f>IF(B1455="","",IFERROR(VLOOKUP(SUBSTITUTE(SUBSTITUTE(H1455,"~","~~"),"*","~*"),إعدادات_الأنواع!$A$4:$B$40,2,FALSE()),"?"))</f>
        <v/>
      </c>
    </row>
    <row r="1456" spans="1:20" ht="15" customHeight="1">
      <c r="A1456" s="20" t="str">
        <f>IF(B1456="","",IF(T1456="?","⚠️ نوع غير معرف",T1456&amp;TEXT(COUNTIFS($T$3:T1456,T1456),"000")))</f>
        <v/>
      </c>
      <c r="B1456" s="38"/>
      <c r="C1456" s="38"/>
      <c r="D1456" s="39"/>
      <c r="E1456" s="54"/>
      <c r="F1456" s="41" t="str">
        <f t="shared" ca="1" si="88"/>
        <v/>
      </c>
      <c r="G1456" s="42"/>
      <c r="H1456" s="37"/>
      <c r="I1456" s="43"/>
      <c r="J1456" s="44" t="str">
        <f t="shared" si="89"/>
        <v/>
      </c>
      <c r="K1456" s="45"/>
      <c r="L1456" s="46" t="str">
        <f>IF(OR(K1456="لم يدفع",B1456=""),"",IF(K1456="تأمين فقط",0,IF(K1456="اشتراك 300",300,IF(F1456&lt;14,IFERROR(VLOOKUP(SUBSTITUTE(SUBSTITUTE(H1456,"~","~~"),"*","~*"),إعدادات_الأنواع!$A$4:$D$40,3,FALSE()),0),IFERROR(VLOOKUP(SUBSTITUTE(SUBSTITUTE(H1456,"~","~~"),"*","~*"),إعدادات_الأنواع!$A$4:$D$40,4,FALSE()),0)))))</f>
        <v/>
      </c>
      <c r="M1456" s="47" t="str">
        <f>IF(OR(K1456="لم يدفع",B1456=""),"",IFERROR(VLOOKUP(SUBSTITUTE(SUBSTITUTE(H1456,"~","~~"),"*","~*"),إعدادات_الأنواع!$A$4:$E$40,5,FALSE()),0))</f>
        <v/>
      </c>
      <c r="N1456" s="47" t="str">
        <f>IF(OR(K1456="لم يدفع",K1456="تأمين فقط",K1456="اشتراك 300",B1456=""),"",IFERROR(VLOOKUP(SUBSTITUTE(SUBSTITUTE(H1456,"~","~~"),"*","~*"),إعدادات_الأنواع!$A$4:$F$40,6,FALSE()),0))</f>
        <v/>
      </c>
      <c r="O1456" s="55" t="str">
        <f t="shared" si="90"/>
        <v/>
      </c>
      <c r="P1456" s="48" t="str">
        <f t="shared" ca="1" si="91"/>
        <v/>
      </c>
      <c r="Q1456" s="52"/>
      <c r="R1456" s="49"/>
      <c r="S1456" s="50" t="str">
        <f>IF(B1456="","",COUNTA(التجديد!E1456:E1456))</f>
        <v/>
      </c>
      <c r="T1456" s="51" t="str">
        <f>IF(B1456="","",IFERROR(VLOOKUP(SUBSTITUTE(SUBSTITUTE(H1456,"~","~~"),"*","~*"),إعدادات_الأنواع!$A$4:$B$40,2,FALSE()),"?"))</f>
        <v/>
      </c>
    </row>
    <row r="1457" spans="1:20" ht="15" customHeight="1">
      <c r="A1457" s="20" t="str">
        <f>IF(B1457="","",IF(T1457="?","⚠️ نوع غير معرف",T1457&amp;TEXT(COUNTIFS($T$3:T1457,T1457),"000")))</f>
        <v/>
      </c>
      <c r="B1457" s="38"/>
      <c r="C1457" s="38"/>
      <c r="D1457" s="39"/>
      <c r="E1457" s="54"/>
      <c r="F1457" s="41" t="str">
        <f t="shared" ca="1" si="88"/>
        <v/>
      </c>
      <c r="G1457" s="42"/>
      <c r="H1457" s="37"/>
      <c r="I1457" s="43"/>
      <c r="J1457" s="44" t="str">
        <f t="shared" si="89"/>
        <v/>
      </c>
      <c r="K1457" s="45"/>
      <c r="L1457" s="46" t="str">
        <f>IF(OR(K1457="لم يدفع",B1457=""),"",IF(K1457="تأمين فقط",0,IF(K1457="اشتراك 300",300,IF(F1457&lt;14,IFERROR(VLOOKUP(SUBSTITUTE(SUBSTITUTE(H1457,"~","~~"),"*","~*"),إعدادات_الأنواع!$A$4:$D$40,3,FALSE()),0),IFERROR(VLOOKUP(SUBSTITUTE(SUBSTITUTE(H1457,"~","~~"),"*","~*"),إعدادات_الأنواع!$A$4:$D$40,4,FALSE()),0)))))</f>
        <v/>
      </c>
      <c r="M1457" s="47" t="str">
        <f>IF(OR(K1457="لم يدفع",B1457=""),"",IFERROR(VLOOKUP(SUBSTITUTE(SUBSTITUTE(H1457,"~","~~"),"*","~*"),إعدادات_الأنواع!$A$4:$E$40,5,FALSE()),0))</f>
        <v/>
      </c>
      <c r="N1457" s="47" t="str">
        <f>IF(OR(K1457="لم يدفع",K1457="تأمين فقط",K1457="اشتراك 300",B1457=""),"",IFERROR(VLOOKUP(SUBSTITUTE(SUBSTITUTE(H1457,"~","~~"),"*","~*"),إعدادات_الأنواع!$A$4:$F$40,6,FALSE()),0))</f>
        <v/>
      </c>
      <c r="O1457" s="55" t="str">
        <f t="shared" si="90"/>
        <v/>
      </c>
      <c r="P1457" s="48" t="str">
        <f t="shared" ca="1" si="91"/>
        <v/>
      </c>
      <c r="Q1457" s="52"/>
      <c r="R1457" s="49"/>
      <c r="S1457" s="50" t="str">
        <f>IF(B1457="","",COUNTA(التجديد!E1457:E1457))</f>
        <v/>
      </c>
      <c r="T1457" s="51" t="str">
        <f>IF(B1457="","",IFERROR(VLOOKUP(SUBSTITUTE(SUBSTITUTE(H1457,"~","~~"),"*","~*"),إعدادات_الأنواع!$A$4:$B$40,2,FALSE()),"?"))</f>
        <v/>
      </c>
    </row>
    <row r="1458" spans="1:20" ht="15" customHeight="1">
      <c r="A1458" s="20" t="str">
        <f>IF(B1458="","",IF(T1458="?","⚠️ نوع غير معرف",T1458&amp;TEXT(COUNTIFS($T$3:T1458,T1458),"000")))</f>
        <v/>
      </c>
      <c r="B1458" s="38"/>
      <c r="C1458" s="38"/>
      <c r="D1458" s="39"/>
      <c r="E1458" s="54"/>
      <c r="F1458" s="41" t="str">
        <f t="shared" ca="1" si="88"/>
        <v/>
      </c>
      <c r="G1458" s="42"/>
      <c r="H1458" s="37"/>
      <c r="I1458" s="43"/>
      <c r="J1458" s="44" t="str">
        <f t="shared" si="89"/>
        <v/>
      </c>
      <c r="K1458" s="45"/>
      <c r="L1458" s="46" t="str">
        <f>IF(OR(K1458="لم يدفع",B1458=""),"",IF(K1458="تأمين فقط",0,IF(K1458="اشتراك 300",300,IF(F1458&lt;14,IFERROR(VLOOKUP(SUBSTITUTE(SUBSTITUTE(H1458,"~","~~"),"*","~*"),إعدادات_الأنواع!$A$4:$D$40,3,FALSE()),0),IFERROR(VLOOKUP(SUBSTITUTE(SUBSTITUTE(H1458,"~","~~"),"*","~*"),إعدادات_الأنواع!$A$4:$D$40,4,FALSE()),0)))))</f>
        <v/>
      </c>
      <c r="M1458" s="47" t="str">
        <f>IF(OR(K1458="لم يدفع",B1458=""),"",IFERROR(VLOOKUP(SUBSTITUTE(SUBSTITUTE(H1458,"~","~~"),"*","~*"),إعدادات_الأنواع!$A$4:$E$40,5,FALSE()),0))</f>
        <v/>
      </c>
      <c r="N1458" s="47" t="str">
        <f>IF(OR(K1458="لم يدفع",K1458="تأمين فقط",K1458="اشتراك 300",B1458=""),"",IFERROR(VLOOKUP(SUBSTITUTE(SUBSTITUTE(H1458,"~","~~"),"*","~*"),إعدادات_الأنواع!$A$4:$F$40,6,FALSE()),0))</f>
        <v/>
      </c>
      <c r="O1458" s="55" t="str">
        <f t="shared" si="90"/>
        <v/>
      </c>
      <c r="P1458" s="48" t="str">
        <f t="shared" ca="1" si="91"/>
        <v/>
      </c>
      <c r="Q1458" s="52"/>
      <c r="R1458" s="49"/>
      <c r="S1458" s="50" t="str">
        <f>IF(B1458="","",COUNTA(التجديد!E1458:E1458))</f>
        <v/>
      </c>
      <c r="T1458" s="51" t="str">
        <f>IF(B1458="","",IFERROR(VLOOKUP(SUBSTITUTE(SUBSTITUTE(H1458,"~","~~"),"*","~*"),إعدادات_الأنواع!$A$4:$B$40,2,FALSE()),"?"))</f>
        <v/>
      </c>
    </row>
    <row r="1459" spans="1:20" ht="15" customHeight="1">
      <c r="A1459" s="20" t="str">
        <f>IF(B1459="","",IF(T1459="?","⚠️ نوع غير معرف",T1459&amp;TEXT(COUNTIFS($T$3:T1459,T1459),"000")))</f>
        <v/>
      </c>
      <c r="B1459" s="38"/>
      <c r="C1459" s="38"/>
      <c r="D1459" s="39"/>
      <c r="E1459" s="54"/>
      <c r="F1459" s="41" t="str">
        <f t="shared" ca="1" si="88"/>
        <v/>
      </c>
      <c r="G1459" s="42"/>
      <c r="H1459" s="37"/>
      <c r="I1459" s="43"/>
      <c r="J1459" s="44" t="str">
        <f t="shared" si="89"/>
        <v/>
      </c>
      <c r="K1459" s="45"/>
      <c r="L1459" s="46" t="str">
        <f>IF(OR(K1459="لم يدفع",B1459=""),"",IF(K1459="تأمين فقط",0,IF(K1459="اشتراك 300",300,IF(F1459&lt;14,IFERROR(VLOOKUP(SUBSTITUTE(SUBSTITUTE(H1459,"~","~~"),"*","~*"),إعدادات_الأنواع!$A$4:$D$40,3,FALSE()),0),IFERROR(VLOOKUP(SUBSTITUTE(SUBSTITUTE(H1459,"~","~~"),"*","~*"),إعدادات_الأنواع!$A$4:$D$40,4,FALSE()),0)))))</f>
        <v/>
      </c>
      <c r="M1459" s="47" t="str">
        <f>IF(OR(K1459="لم يدفع",B1459=""),"",IFERROR(VLOOKUP(SUBSTITUTE(SUBSTITUTE(H1459,"~","~~"),"*","~*"),إعدادات_الأنواع!$A$4:$E$40,5,FALSE()),0))</f>
        <v/>
      </c>
      <c r="N1459" s="47" t="str">
        <f>IF(OR(K1459="لم يدفع",K1459="تأمين فقط",K1459="اشتراك 300",B1459=""),"",IFERROR(VLOOKUP(SUBSTITUTE(SUBSTITUTE(H1459,"~","~~"),"*","~*"),إعدادات_الأنواع!$A$4:$F$40,6,FALSE()),0))</f>
        <v/>
      </c>
      <c r="O1459" s="55" t="str">
        <f t="shared" si="90"/>
        <v/>
      </c>
      <c r="P1459" s="48" t="str">
        <f t="shared" ca="1" si="91"/>
        <v/>
      </c>
      <c r="Q1459" s="52"/>
      <c r="R1459" s="49"/>
      <c r="S1459" s="50" t="str">
        <f>IF(B1459="","",COUNTA(التجديد!E1459:E1459))</f>
        <v/>
      </c>
      <c r="T1459" s="51" t="str">
        <f>IF(B1459="","",IFERROR(VLOOKUP(SUBSTITUTE(SUBSTITUTE(H1459,"~","~~"),"*","~*"),إعدادات_الأنواع!$A$4:$B$40,2,FALSE()),"?"))</f>
        <v/>
      </c>
    </row>
    <row r="1460" spans="1:20" ht="15" customHeight="1">
      <c r="A1460" s="20" t="str">
        <f>IF(B1460="","",IF(T1460="?","⚠️ نوع غير معرف",T1460&amp;TEXT(COUNTIFS($T$3:T1460,T1460),"000")))</f>
        <v/>
      </c>
      <c r="B1460" s="38"/>
      <c r="C1460" s="38"/>
      <c r="D1460" s="39"/>
      <c r="E1460" s="54"/>
      <c r="F1460" s="41" t="str">
        <f t="shared" ca="1" si="88"/>
        <v/>
      </c>
      <c r="G1460" s="42"/>
      <c r="H1460" s="37"/>
      <c r="I1460" s="43"/>
      <c r="J1460" s="44" t="str">
        <f t="shared" si="89"/>
        <v/>
      </c>
      <c r="K1460" s="45"/>
      <c r="L1460" s="46" t="str">
        <f>IF(OR(K1460="لم يدفع",B1460=""),"",IF(K1460="تأمين فقط",0,IF(K1460="اشتراك 300",300,IF(F1460&lt;14,IFERROR(VLOOKUP(SUBSTITUTE(SUBSTITUTE(H1460,"~","~~"),"*","~*"),إعدادات_الأنواع!$A$4:$D$40,3,FALSE()),0),IFERROR(VLOOKUP(SUBSTITUTE(SUBSTITUTE(H1460,"~","~~"),"*","~*"),إعدادات_الأنواع!$A$4:$D$40,4,FALSE()),0)))))</f>
        <v/>
      </c>
      <c r="M1460" s="47" t="str">
        <f>IF(OR(K1460="لم يدفع",B1460=""),"",IFERROR(VLOOKUP(SUBSTITUTE(SUBSTITUTE(H1460,"~","~~"),"*","~*"),إعدادات_الأنواع!$A$4:$E$40,5,FALSE()),0))</f>
        <v/>
      </c>
      <c r="N1460" s="47" t="str">
        <f>IF(OR(K1460="لم يدفع",K1460="تأمين فقط",K1460="اشتراك 300",B1460=""),"",IFERROR(VLOOKUP(SUBSTITUTE(SUBSTITUTE(H1460,"~","~~"),"*","~*"),إعدادات_الأنواع!$A$4:$F$40,6,FALSE()),0))</f>
        <v/>
      </c>
      <c r="O1460" s="55" t="str">
        <f t="shared" si="90"/>
        <v/>
      </c>
      <c r="P1460" s="48" t="str">
        <f t="shared" ca="1" si="91"/>
        <v/>
      </c>
      <c r="Q1460" s="52"/>
      <c r="R1460" s="49"/>
      <c r="S1460" s="50" t="str">
        <f>IF(B1460="","",COUNTA(التجديد!E1460:E1460))</f>
        <v/>
      </c>
      <c r="T1460" s="51" t="str">
        <f>IF(B1460="","",IFERROR(VLOOKUP(SUBSTITUTE(SUBSTITUTE(H1460,"~","~~"),"*","~*"),إعدادات_الأنواع!$A$4:$B$40,2,FALSE()),"?"))</f>
        <v/>
      </c>
    </row>
    <row r="1461" spans="1:20" ht="15" customHeight="1">
      <c r="A1461" s="20" t="str">
        <f>IF(B1461="","",IF(T1461="?","⚠️ نوع غير معرف",T1461&amp;TEXT(COUNTIFS($T$3:T1461,T1461),"000")))</f>
        <v/>
      </c>
      <c r="B1461" s="38"/>
      <c r="C1461" s="38"/>
      <c r="D1461" s="39"/>
      <c r="E1461" s="54"/>
      <c r="F1461" s="41" t="str">
        <f t="shared" ca="1" si="88"/>
        <v/>
      </c>
      <c r="G1461" s="42"/>
      <c r="H1461" s="37"/>
      <c r="I1461" s="43"/>
      <c r="J1461" s="44" t="str">
        <f t="shared" si="89"/>
        <v/>
      </c>
      <c r="K1461" s="45"/>
      <c r="L1461" s="46" t="str">
        <f>IF(OR(K1461="لم يدفع",B1461=""),"",IF(K1461="تأمين فقط",0,IF(K1461="اشتراك 300",300,IF(F1461&lt;14,IFERROR(VLOOKUP(SUBSTITUTE(SUBSTITUTE(H1461,"~","~~"),"*","~*"),إعدادات_الأنواع!$A$4:$D$40,3,FALSE()),0),IFERROR(VLOOKUP(SUBSTITUTE(SUBSTITUTE(H1461,"~","~~"),"*","~*"),إعدادات_الأنواع!$A$4:$D$40,4,FALSE()),0)))))</f>
        <v/>
      </c>
      <c r="M1461" s="47" t="str">
        <f>IF(OR(K1461="لم يدفع",B1461=""),"",IFERROR(VLOOKUP(SUBSTITUTE(SUBSTITUTE(H1461,"~","~~"),"*","~*"),إعدادات_الأنواع!$A$4:$E$40,5,FALSE()),0))</f>
        <v/>
      </c>
      <c r="N1461" s="47" t="str">
        <f>IF(OR(K1461="لم يدفع",K1461="تأمين فقط",K1461="اشتراك 300",B1461=""),"",IFERROR(VLOOKUP(SUBSTITUTE(SUBSTITUTE(H1461,"~","~~"),"*","~*"),إعدادات_الأنواع!$A$4:$F$40,6,FALSE()),0))</f>
        <v/>
      </c>
      <c r="O1461" s="55" t="str">
        <f t="shared" si="90"/>
        <v/>
      </c>
      <c r="P1461" s="48" t="str">
        <f t="shared" ca="1" si="91"/>
        <v/>
      </c>
      <c r="Q1461" s="52"/>
      <c r="R1461" s="49"/>
      <c r="S1461" s="50" t="str">
        <f>IF(B1461="","",COUNTA(التجديد!E1461:E1461))</f>
        <v/>
      </c>
      <c r="T1461" s="51" t="str">
        <f>IF(B1461="","",IFERROR(VLOOKUP(SUBSTITUTE(SUBSTITUTE(H1461,"~","~~"),"*","~*"),إعدادات_الأنواع!$A$4:$B$40,2,FALSE()),"?"))</f>
        <v/>
      </c>
    </row>
    <row r="1462" spans="1:20" ht="15" customHeight="1">
      <c r="A1462" s="20" t="str">
        <f>IF(B1462="","",IF(T1462="?","⚠️ نوع غير معرف",T1462&amp;TEXT(COUNTIFS($T$3:T1462,T1462),"000")))</f>
        <v/>
      </c>
      <c r="B1462" s="38"/>
      <c r="C1462" s="38"/>
      <c r="D1462" s="39"/>
      <c r="E1462" s="54"/>
      <c r="F1462" s="41" t="str">
        <f t="shared" ca="1" si="88"/>
        <v/>
      </c>
      <c r="G1462" s="42"/>
      <c r="H1462" s="37"/>
      <c r="I1462" s="43"/>
      <c r="J1462" s="44" t="str">
        <f t="shared" si="89"/>
        <v/>
      </c>
      <c r="K1462" s="45"/>
      <c r="L1462" s="46" t="str">
        <f>IF(OR(K1462="لم يدفع",B1462=""),"",IF(K1462="تأمين فقط",0,IF(K1462="اشتراك 300",300,IF(F1462&lt;14,IFERROR(VLOOKUP(SUBSTITUTE(SUBSTITUTE(H1462,"~","~~"),"*","~*"),إعدادات_الأنواع!$A$4:$D$40,3,FALSE()),0),IFERROR(VLOOKUP(SUBSTITUTE(SUBSTITUTE(H1462,"~","~~"),"*","~*"),إعدادات_الأنواع!$A$4:$D$40,4,FALSE()),0)))))</f>
        <v/>
      </c>
      <c r="M1462" s="47" t="str">
        <f>IF(OR(K1462="لم يدفع",B1462=""),"",IFERROR(VLOOKUP(SUBSTITUTE(SUBSTITUTE(H1462,"~","~~"),"*","~*"),إعدادات_الأنواع!$A$4:$E$40,5,FALSE()),0))</f>
        <v/>
      </c>
      <c r="N1462" s="47" t="str">
        <f>IF(OR(K1462="لم يدفع",K1462="تأمين فقط",K1462="اشتراك 300",B1462=""),"",IFERROR(VLOOKUP(SUBSTITUTE(SUBSTITUTE(H1462,"~","~~"),"*","~*"),إعدادات_الأنواع!$A$4:$F$40,6,FALSE()),0))</f>
        <v/>
      </c>
      <c r="O1462" s="55" t="str">
        <f t="shared" si="90"/>
        <v/>
      </c>
      <c r="P1462" s="48" t="str">
        <f t="shared" ca="1" si="91"/>
        <v/>
      </c>
      <c r="Q1462" s="52"/>
      <c r="R1462" s="49"/>
      <c r="S1462" s="50" t="str">
        <f>IF(B1462="","",COUNTA(التجديد!E1462:E1462))</f>
        <v/>
      </c>
      <c r="T1462" s="51" t="str">
        <f>IF(B1462="","",IFERROR(VLOOKUP(SUBSTITUTE(SUBSTITUTE(H1462,"~","~~"),"*","~*"),إعدادات_الأنواع!$A$4:$B$40,2,FALSE()),"?"))</f>
        <v/>
      </c>
    </row>
    <row r="1463" spans="1:20" ht="15" customHeight="1">
      <c r="A1463" s="20" t="str">
        <f>IF(B1463="","",IF(T1463="?","⚠️ نوع غير معرف",T1463&amp;TEXT(COUNTIFS($T$3:T1463,T1463),"000")))</f>
        <v/>
      </c>
      <c r="B1463" s="38"/>
      <c r="C1463" s="38"/>
      <c r="D1463" s="39"/>
      <c r="E1463" s="54"/>
      <c r="F1463" s="41" t="str">
        <f t="shared" ca="1" si="88"/>
        <v/>
      </c>
      <c r="G1463" s="42"/>
      <c r="H1463" s="37"/>
      <c r="I1463" s="43"/>
      <c r="J1463" s="44" t="str">
        <f t="shared" si="89"/>
        <v/>
      </c>
      <c r="K1463" s="45"/>
      <c r="L1463" s="46" t="str">
        <f>IF(OR(K1463="لم يدفع",B1463=""),"",IF(K1463="تأمين فقط",0,IF(K1463="اشتراك 300",300,IF(F1463&lt;14,IFERROR(VLOOKUP(SUBSTITUTE(SUBSTITUTE(H1463,"~","~~"),"*","~*"),إعدادات_الأنواع!$A$4:$D$40,3,FALSE()),0),IFERROR(VLOOKUP(SUBSTITUTE(SUBSTITUTE(H1463,"~","~~"),"*","~*"),إعدادات_الأنواع!$A$4:$D$40,4,FALSE()),0)))))</f>
        <v/>
      </c>
      <c r="M1463" s="47" t="str">
        <f>IF(OR(K1463="لم يدفع",B1463=""),"",IFERROR(VLOOKUP(SUBSTITUTE(SUBSTITUTE(H1463,"~","~~"),"*","~*"),إعدادات_الأنواع!$A$4:$E$40,5,FALSE()),0))</f>
        <v/>
      </c>
      <c r="N1463" s="47" t="str">
        <f>IF(OR(K1463="لم يدفع",K1463="تأمين فقط",K1463="اشتراك 300",B1463=""),"",IFERROR(VLOOKUP(SUBSTITUTE(SUBSTITUTE(H1463,"~","~~"),"*","~*"),إعدادات_الأنواع!$A$4:$F$40,6,FALSE()),0))</f>
        <v/>
      </c>
      <c r="O1463" s="55" t="str">
        <f t="shared" si="90"/>
        <v/>
      </c>
      <c r="P1463" s="48" t="str">
        <f t="shared" ca="1" si="91"/>
        <v/>
      </c>
      <c r="Q1463" s="52"/>
      <c r="R1463" s="49"/>
      <c r="S1463" s="50" t="str">
        <f>IF(B1463="","",COUNTA(التجديد!E1463:E1463))</f>
        <v/>
      </c>
      <c r="T1463" s="51" t="str">
        <f>IF(B1463="","",IFERROR(VLOOKUP(SUBSTITUTE(SUBSTITUTE(H1463,"~","~~"),"*","~*"),إعدادات_الأنواع!$A$4:$B$40,2,FALSE()),"?"))</f>
        <v/>
      </c>
    </row>
    <row r="1464" spans="1:20" ht="15" customHeight="1">
      <c r="A1464" s="20" t="str">
        <f>IF(B1464="","",IF(T1464="?","⚠️ نوع غير معرف",T1464&amp;TEXT(COUNTIFS($T$3:T1464,T1464),"000")))</f>
        <v/>
      </c>
      <c r="B1464" s="38"/>
      <c r="C1464" s="38"/>
      <c r="D1464" s="39"/>
      <c r="E1464" s="54"/>
      <c r="F1464" s="41" t="str">
        <f t="shared" ca="1" si="88"/>
        <v/>
      </c>
      <c r="G1464" s="42"/>
      <c r="H1464" s="37"/>
      <c r="I1464" s="43"/>
      <c r="J1464" s="44" t="str">
        <f t="shared" si="89"/>
        <v/>
      </c>
      <c r="K1464" s="45"/>
      <c r="L1464" s="46" t="str">
        <f>IF(OR(K1464="لم يدفع",B1464=""),"",IF(K1464="تأمين فقط",0,IF(K1464="اشتراك 300",300,IF(F1464&lt;14,IFERROR(VLOOKUP(SUBSTITUTE(SUBSTITUTE(H1464,"~","~~"),"*","~*"),إعدادات_الأنواع!$A$4:$D$40,3,FALSE()),0),IFERROR(VLOOKUP(SUBSTITUTE(SUBSTITUTE(H1464,"~","~~"),"*","~*"),إعدادات_الأنواع!$A$4:$D$40,4,FALSE()),0)))))</f>
        <v/>
      </c>
      <c r="M1464" s="47" t="str">
        <f>IF(OR(K1464="لم يدفع",B1464=""),"",IFERROR(VLOOKUP(SUBSTITUTE(SUBSTITUTE(H1464,"~","~~"),"*","~*"),إعدادات_الأنواع!$A$4:$E$40,5,FALSE()),0))</f>
        <v/>
      </c>
      <c r="N1464" s="47" t="str">
        <f>IF(OR(K1464="لم يدفع",K1464="تأمين فقط",K1464="اشتراك 300",B1464=""),"",IFERROR(VLOOKUP(SUBSTITUTE(SUBSTITUTE(H1464,"~","~~"),"*","~*"),إعدادات_الأنواع!$A$4:$F$40,6,FALSE()),0))</f>
        <v/>
      </c>
      <c r="O1464" s="55" t="str">
        <f t="shared" si="90"/>
        <v/>
      </c>
      <c r="P1464" s="48" t="str">
        <f t="shared" ca="1" si="91"/>
        <v/>
      </c>
      <c r="Q1464" s="52"/>
      <c r="R1464" s="49"/>
      <c r="S1464" s="50" t="str">
        <f>IF(B1464="","",COUNTA(التجديد!E1464:E1464))</f>
        <v/>
      </c>
      <c r="T1464" s="51" t="str">
        <f>IF(B1464="","",IFERROR(VLOOKUP(SUBSTITUTE(SUBSTITUTE(H1464,"~","~~"),"*","~*"),إعدادات_الأنواع!$A$4:$B$40,2,FALSE()),"?"))</f>
        <v/>
      </c>
    </row>
    <row r="1465" spans="1:20" ht="15" customHeight="1">
      <c r="A1465" s="20" t="str">
        <f>IF(B1465="","",IF(T1465="?","⚠️ نوع غير معرف",T1465&amp;TEXT(COUNTIFS($T$3:T1465,T1465),"000")))</f>
        <v/>
      </c>
      <c r="B1465" s="38"/>
      <c r="C1465" s="38"/>
      <c r="D1465" s="39"/>
      <c r="E1465" s="54"/>
      <c r="F1465" s="41" t="str">
        <f t="shared" ca="1" si="88"/>
        <v/>
      </c>
      <c r="G1465" s="42"/>
      <c r="H1465" s="37"/>
      <c r="I1465" s="43"/>
      <c r="J1465" s="44" t="str">
        <f t="shared" si="89"/>
        <v/>
      </c>
      <c r="K1465" s="45"/>
      <c r="L1465" s="46" t="str">
        <f>IF(OR(K1465="لم يدفع",B1465=""),"",IF(K1465="تأمين فقط",0,IF(K1465="اشتراك 300",300,IF(F1465&lt;14,IFERROR(VLOOKUP(SUBSTITUTE(SUBSTITUTE(H1465,"~","~~"),"*","~*"),إعدادات_الأنواع!$A$4:$D$40,3,FALSE()),0),IFERROR(VLOOKUP(SUBSTITUTE(SUBSTITUTE(H1465,"~","~~"),"*","~*"),إعدادات_الأنواع!$A$4:$D$40,4,FALSE()),0)))))</f>
        <v/>
      </c>
      <c r="M1465" s="47" t="str">
        <f>IF(OR(K1465="لم يدفع",B1465=""),"",IFERROR(VLOOKUP(SUBSTITUTE(SUBSTITUTE(H1465,"~","~~"),"*","~*"),إعدادات_الأنواع!$A$4:$E$40,5,FALSE()),0))</f>
        <v/>
      </c>
      <c r="N1465" s="47" t="str">
        <f>IF(OR(K1465="لم يدفع",K1465="تأمين فقط",K1465="اشتراك 300",B1465=""),"",IFERROR(VLOOKUP(SUBSTITUTE(SUBSTITUTE(H1465,"~","~~"),"*","~*"),إعدادات_الأنواع!$A$4:$F$40,6,FALSE()),0))</f>
        <v/>
      </c>
      <c r="O1465" s="55" t="str">
        <f t="shared" si="90"/>
        <v/>
      </c>
      <c r="P1465" s="48" t="str">
        <f t="shared" ca="1" si="91"/>
        <v/>
      </c>
      <c r="Q1465" s="52"/>
      <c r="R1465" s="49"/>
      <c r="S1465" s="50" t="str">
        <f>IF(B1465="","",COUNTA(التجديد!E1465:E1465))</f>
        <v/>
      </c>
      <c r="T1465" s="51" t="str">
        <f>IF(B1465="","",IFERROR(VLOOKUP(SUBSTITUTE(SUBSTITUTE(H1465,"~","~~"),"*","~*"),إعدادات_الأنواع!$A$4:$B$40,2,FALSE()),"?"))</f>
        <v/>
      </c>
    </row>
    <row r="1466" spans="1:20" ht="15" customHeight="1">
      <c r="A1466" s="20" t="str">
        <f>IF(B1466="","",IF(T1466="?","⚠️ نوع غير معرف",T1466&amp;TEXT(COUNTIFS($T$3:T1466,T1466),"000")))</f>
        <v/>
      </c>
      <c r="B1466" s="38"/>
      <c r="C1466" s="38"/>
      <c r="D1466" s="39"/>
      <c r="E1466" s="54"/>
      <c r="F1466" s="41" t="str">
        <f t="shared" ca="1" si="88"/>
        <v/>
      </c>
      <c r="G1466" s="42"/>
      <c r="H1466" s="37"/>
      <c r="I1466" s="43"/>
      <c r="J1466" s="44" t="str">
        <f t="shared" si="89"/>
        <v/>
      </c>
      <c r="K1466" s="45"/>
      <c r="L1466" s="46" t="str">
        <f>IF(OR(K1466="لم يدفع",B1466=""),"",IF(K1466="تأمين فقط",0,IF(K1466="اشتراك 300",300,IF(F1466&lt;14,IFERROR(VLOOKUP(SUBSTITUTE(SUBSTITUTE(H1466,"~","~~"),"*","~*"),إعدادات_الأنواع!$A$4:$D$40,3,FALSE()),0),IFERROR(VLOOKUP(SUBSTITUTE(SUBSTITUTE(H1466,"~","~~"),"*","~*"),إعدادات_الأنواع!$A$4:$D$40,4,FALSE()),0)))))</f>
        <v/>
      </c>
      <c r="M1466" s="47" t="str">
        <f>IF(OR(K1466="لم يدفع",B1466=""),"",IFERROR(VLOOKUP(SUBSTITUTE(SUBSTITUTE(H1466,"~","~~"),"*","~*"),إعدادات_الأنواع!$A$4:$E$40,5,FALSE()),0))</f>
        <v/>
      </c>
      <c r="N1466" s="47" t="str">
        <f>IF(OR(K1466="لم يدفع",K1466="تأمين فقط",K1466="اشتراك 300",B1466=""),"",IFERROR(VLOOKUP(SUBSTITUTE(SUBSTITUTE(H1466,"~","~~"),"*","~*"),إعدادات_الأنواع!$A$4:$F$40,6,FALSE()),0))</f>
        <v/>
      </c>
      <c r="O1466" s="55" t="str">
        <f t="shared" si="90"/>
        <v/>
      </c>
      <c r="P1466" s="48" t="str">
        <f t="shared" ca="1" si="91"/>
        <v/>
      </c>
      <c r="Q1466" s="52"/>
      <c r="R1466" s="49"/>
      <c r="S1466" s="50" t="str">
        <f>IF(B1466="","",COUNTA(التجديد!E1466:E1466))</f>
        <v/>
      </c>
      <c r="T1466" s="51" t="str">
        <f>IF(B1466="","",IFERROR(VLOOKUP(SUBSTITUTE(SUBSTITUTE(H1466,"~","~~"),"*","~*"),إعدادات_الأنواع!$A$4:$B$40,2,FALSE()),"?"))</f>
        <v/>
      </c>
    </row>
    <row r="1467" spans="1:20" ht="15" customHeight="1">
      <c r="A1467" s="20" t="str">
        <f>IF(B1467="","",IF(T1467="?","⚠️ نوع غير معرف",T1467&amp;TEXT(COUNTIFS($T$3:T1467,T1467),"000")))</f>
        <v/>
      </c>
      <c r="B1467" s="38"/>
      <c r="C1467" s="38"/>
      <c r="D1467" s="39"/>
      <c r="E1467" s="54"/>
      <c r="F1467" s="41" t="str">
        <f t="shared" ca="1" si="88"/>
        <v/>
      </c>
      <c r="G1467" s="42"/>
      <c r="H1467" s="37"/>
      <c r="I1467" s="43"/>
      <c r="J1467" s="44" t="str">
        <f t="shared" si="89"/>
        <v/>
      </c>
      <c r="K1467" s="45"/>
      <c r="L1467" s="46" t="str">
        <f>IF(OR(K1467="لم يدفع",B1467=""),"",IF(K1467="تأمين فقط",0,IF(K1467="اشتراك 300",300,IF(F1467&lt;14,IFERROR(VLOOKUP(SUBSTITUTE(SUBSTITUTE(H1467,"~","~~"),"*","~*"),إعدادات_الأنواع!$A$4:$D$40,3,FALSE()),0),IFERROR(VLOOKUP(SUBSTITUTE(SUBSTITUTE(H1467,"~","~~"),"*","~*"),إعدادات_الأنواع!$A$4:$D$40,4,FALSE()),0)))))</f>
        <v/>
      </c>
      <c r="M1467" s="47" t="str">
        <f>IF(OR(K1467="لم يدفع",B1467=""),"",IFERROR(VLOOKUP(SUBSTITUTE(SUBSTITUTE(H1467,"~","~~"),"*","~*"),إعدادات_الأنواع!$A$4:$E$40,5,FALSE()),0))</f>
        <v/>
      </c>
      <c r="N1467" s="47" t="str">
        <f>IF(OR(K1467="لم يدفع",K1467="تأمين فقط",K1467="اشتراك 300",B1467=""),"",IFERROR(VLOOKUP(SUBSTITUTE(SUBSTITUTE(H1467,"~","~~"),"*","~*"),إعدادات_الأنواع!$A$4:$F$40,6,FALSE()),0))</f>
        <v/>
      </c>
      <c r="O1467" s="55" t="str">
        <f t="shared" si="90"/>
        <v/>
      </c>
      <c r="P1467" s="48" t="str">
        <f t="shared" ca="1" si="91"/>
        <v/>
      </c>
      <c r="Q1467" s="52"/>
      <c r="R1467" s="49"/>
      <c r="S1467" s="50" t="str">
        <f>IF(B1467="","",COUNTA(التجديد!E1467:E1467))</f>
        <v/>
      </c>
      <c r="T1467" s="51" t="str">
        <f>IF(B1467="","",IFERROR(VLOOKUP(SUBSTITUTE(SUBSTITUTE(H1467,"~","~~"),"*","~*"),إعدادات_الأنواع!$A$4:$B$40,2,FALSE()),"?"))</f>
        <v/>
      </c>
    </row>
    <row r="1468" spans="1:20" ht="15" customHeight="1">
      <c r="A1468" s="20" t="str">
        <f>IF(B1468="","",IF(T1468="?","⚠️ نوع غير معرف",T1468&amp;TEXT(COUNTIFS($T$3:T1468,T1468),"000")))</f>
        <v/>
      </c>
      <c r="B1468" s="38"/>
      <c r="C1468" s="38"/>
      <c r="D1468" s="39"/>
      <c r="E1468" s="54"/>
      <c r="F1468" s="41" t="str">
        <f t="shared" ca="1" si="88"/>
        <v/>
      </c>
      <c r="G1468" s="42"/>
      <c r="H1468" s="37"/>
      <c r="I1468" s="43"/>
      <c r="J1468" s="44" t="str">
        <f t="shared" si="89"/>
        <v/>
      </c>
      <c r="K1468" s="45"/>
      <c r="L1468" s="46" t="str">
        <f>IF(OR(K1468="لم يدفع",B1468=""),"",IF(K1468="تأمين فقط",0,IF(K1468="اشتراك 300",300,IF(F1468&lt;14,IFERROR(VLOOKUP(SUBSTITUTE(SUBSTITUTE(H1468,"~","~~"),"*","~*"),إعدادات_الأنواع!$A$4:$D$40,3,FALSE()),0),IFERROR(VLOOKUP(SUBSTITUTE(SUBSTITUTE(H1468,"~","~~"),"*","~*"),إعدادات_الأنواع!$A$4:$D$40,4,FALSE()),0)))))</f>
        <v/>
      </c>
      <c r="M1468" s="47" t="str">
        <f>IF(OR(K1468="لم يدفع",B1468=""),"",IFERROR(VLOOKUP(SUBSTITUTE(SUBSTITUTE(H1468,"~","~~"),"*","~*"),إعدادات_الأنواع!$A$4:$E$40,5,FALSE()),0))</f>
        <v/>
      </c>
      <c r="N1468" s="47" t="str">
        <f>IF(OR(K1468="لم يدفع",K1468="تأمين فقط",K1468="اشتراك 300",B1468=""),"",IFERROR(VLOOKUP(SUBSTITUTE(SUBSTITUTE(H1468,"~","~~"),"*","~*"),إعدادات_الأنواع!$A$4:$F$40,6,FALSE()),0))</f>
        <v/>
      </c>
      <c r="O1468" s="55" t="str">
        <f t="shared" si="90"/>
        <v/>
      </c>
      <c r="P1468" s="48" t="str">
        <f t="shared" ca="1" si="91"/>
        <v/>
      </c>
      <c r="Q1468" s="52"/>
      <c r="R1468" s="49"/>
      <c r="S1468" s="50" t="str">
        <f>IF(B1468="","",COUNTA(التجديد!E1468:E1468))</f>
        <v/>
      </c>
      <c r="T1468" s="51" t="str">
        <f>IF(B1468="","",IFERROR(VLOOKUP(SUBSTITUTE(SUBSTITUTE(H1468,"~","~~"),"*","~*"),إعدادات_الأنواع!$A$4:$B$40,2,FALSE()),"?"))</f>
        <v/>
      </c>
    </row>
    <row r="1469" spans="1:20" ht="15" customHeight="1">
      <c r="A1469" s="20" t="str">
        <f>IF(B1469="","",IF(T1469="?","⚠️ نوع غير معرف",T1469&amp;TEXT(COUNTIFS($T$3:T1469,T1469),"000")))</f>
        <v/>
      </c>
      <c r="B1469" s="38"/>
      <c r="C1469" s="38"/>
      <c r="D1469" s="39"/>
      <c r="E1469" s="54"/>
      <c r="F1469" s="41" t="str">
        <f t="shared" ca="1" si="88"/>
        <v/>
      </c>
      <c r="G1469" s="42"/>
      <c r="H1469" s="37"/>
      <c r="I1469" s="43"/>
      <c r="J1469" s="44" t="str">
        <f t="shared" si="89"/>
        <v/>
      </c>
      <c r="K1469" s="45"/>
      <c r="L1469" s="46" t="str">
        <f>IF(OR(K1469="لم يدفع",B1469=""),"",IF(K1469="تأمين فقط",0,IF(K1469="اشتراك 300",300,IF(F1469&lt;14,IFERROR(VLOOKUP(SUBSTITUTE(SUBSTITUTE(H1469,"~","~~"),"*","~*"),إعدادات_الأنواع!$A$4:$D$40,3,FALSE()),0),IFERROR(VLOOKUP(SUBSTITUTE(SUBSTITUTE(H1469,"~","~~"),"*","~*"),إعدادات_الأنواع!$A$4:$D$40,4,FALSE()),0)))))</f>
        <v/>
      </c>
      <c r="M1469" s="47" t="str">
        <f>IF(OR(K1469="لم يدفع",B1469=""),"",IFERROR(VLOOKUP(SUBSTITUTE(SUBSTITUTE(H1469,"~","~~"),"*","~*"),إعدادات_الأنواع!$A$4:$E$40,5,FALSE()),0))</f>
        <v/>
      </c>
      <c r="N1469" s="47" t="str">
        <f>IF(OR(K1469="لم يدفع",K1469="تأمين فقط",K1469="اشتراك 300",B1469=""),"",IFERROR(VLOOKUP(SUBSTITUTE(SUBSTITUTE(H1469,"~","~~"),"*","~*"),إعدادات_الأنواع!$A$4:$F$40,6,FALSE()),0))</f>
        <v/>
      </c>
      <c r="O1469" s="55" t="str">
        <f t="shared" si="90"/>
        <v/>
      </c>
      <c r="P1469" s="48" t="str">
        <f t="shared" ca="1" si="91"/>
        <v/>
      </c>
      <c r="Q1469" s="52"/>
      <c r="R1469" s="49"/>
      <c r="S1469" s="50" t="str">
        <f>IF(B1469="","",COUNTA(التجديد!E1469:E1469))</f>
        <v/>
      </c>
      <c r="T1469" s="51" t="str">
        <f>IF(B1469="","",IFERROR(VLOOKUP(SUBSTITUTE(SUBSTITUTE(H1469,"~","~~"),"*","~*"),إعدادات_الأنواع!$A$4:$B$40,2,FALSE()),"?"))</f>
        <v/>
      </c>
    </row>
    <row r="1470" spans="1:20" ht="15" customHeight="1">
      <c r="A1470" s="20" t="str">
        <f>IF(B1470="","",IF(T1470="?","⚠️ نوع غير معرف",T1470&amp;TEXT(COUNTIFS($T$3:T1470,T1470),"000")))</f>
        <v/>
      </c>
      <c r="B1470" s="38"/>
      <c r="C1470" s="38"/>
      <c r="D1470" s="39"/>
      <c r="E1470" s="54"/>
      <c r="F1470" s="41" t="str">
        <f t="shared" ca="1" si="88"/>
        <v/>
      </c>
      <c r="G1470" s="42"/>
      <c r="H1470" s="37"/>
      <c r="I1470" s="43"/>
      <c r="J1470" s="44" t="str">
        <f t="shared" si="89"/>
        <v/>
      </c>
      <c r="K1470" s="45"/>
      <c r="L1470" s="46" t="str">
        <f>IF(OR(K1470="لم يدفع",B1470=""),"",IF(K1470="تأمين فقط",0,IF(K1470="اشتراك 300",300,IF(F1470&lt;14,IFERROR(VLOOKUP(SUBSTITUTE(SUBSTITUTE(H1470,"~","~~"),"*","~*"),إعدادات_الأنواع!$A$4:$D$40,3,FALSE()),0),IFERROR(VLOOKUP(SUBSTITUTE(SUBSTITUTE(H1470,"~","~~"),"*","~*"),إعدادات_الأنواع!$A$4:$D$40,4,FALSE()),0)))))</f>
        <v/>
      </c>
      <c r="M1470" s="47" t="str">
        <f>IF(OR(K1470="لم يدفع",B1470=""),"",IFERROR(VLOOKUP(SUBSTITUTE(SUBSTITUTE(H1470,"~","~~"),"*","~*"),إعدادات_الأنواع!$A$4:$E$40,5,FALSE()),0))</f>
        <v/>
      </c>
      <c r="N1470" s="47" t="str">
        <f>IF(OR(K1470="لم يدفع",K1470="تأمين فقط",K1470="اشتراك 300",B1470=""),"",IFERROR(VLOOKUP(SUBSTITUTE(SUBSTITUTE(H1470,"~","~~"),"*","~*"),إعدادات_الأنواع!$A$4:$F$40,6,FALSE()),0))</f>
        <v/>
      </c>
      <c r="O1470" s="55" t="str">
        <f t="shared" si="90"/>
        <v/>
      </c>
      <c r="P1470" s="48" t="str">
        <f t="shared" ca="1" si="91"/>
        <v/>
      </c>
      <c r="Q1470" s="52"/>
      <c r="R1470" s="49"/>
      <c r="S1470" s="50" t="str">
        <f>IF(B1470="","",COUNTA(التجديد!E1470:E1470))</f>
        <v/>
      </c>
      <c r="T1470" s="51" t="str">
        <f>IF(B1470="","",IFERROR(VLOOKUP(SUBSTITUTE(SUBSTITUTE(H1470,"~","~~"),"*","~*"),إعدادات_الأنواع!$A$4:$B$40,2,FALSE()),"?"))</f>
        <v/>
      </c>
    </row>
    <row r="1471" spans="1:20" ht="15" customHeight="1">
      <c r="A1471" s="20" t="str">
        <f>IF(B1471="","",IF(T1471="?","⚠️ نوع غير معرف",T1471&amp;TEXT(COUNTIFS($T$3:T1471,T1471),"000")))</f>
        <v/>
      </c>
      <c r="B1471" s="38"/>
      <c r="C1471" s="38"/>
      <c r="D1471" s="39"/>
      <c r="E1471" s="54"/>
      <c r="F1471" s="41" t="str">
        <f t="shared" ca="1" si="88"/>
        <v/>
      </c>
      <c r="G1471" s="42"/>
      <c r="H1471" s="37"/>
      <c r="I1471" s="43"/>
      <c r="J1471" s="44" t="str">
        <f t="shared" si="89"/>
        <v/>
      </c>
      <c r="K1471" s="45"/>
      <c r="L1471" s="46" t="str">
        <f>IF(OR(K1471="لم يدفع",B1471=""),"",IF(K1471="تأمين فقط",0,IF(K1471="اشتراك 300",300,IF(F1471&lt;14,IFERROR(VLOOKUP(SUBSTITUTE(SUBSTITUTE(H1471,"~","~~"),"*","~*"),إعدادات_الأنواع!$A$4:$D$40,3,FALSE()),0),IFERROR(VLOOKUP(SUBSTITUTE(SUBSTITUTE(H1471,"~","~~"),"*","~*"),إعدادات_الأنواع!$A$4:$D$40,4,FALSE()),0)))))</f>
        <v/>
      </c>
      <c r="M1471" s="47" t="str">
        <f>IF(OR(K1471="لم يدفع",B1471=""),"",IFERROR(VLOOKUP(SUBSTITUTE(SUBSTITUTE(H1471,"~","~~"),"*","~*"),إعدادات_الأنواع!$A$4:$E$40,5,FALSE()),0))</f>
        <v/>
      </c>
      <c r="N1471" s="47" t="str">
        <f>IF(OR(K1471="لم يدفع",K1471="تأمين فقط",K1471="اشتراك 300",B1471=""),"",IFERROR(VLOOKUP(SUBSTITUTE(SUBSTITUTE(H1471,"~","~~"),"*","~*"),إعدادات_الأنواع!$A$4:$F$40,6,FALSE()),0))</f>
        <v/>
      </c>
      <c r="O1471" s="55" t="str">
        <f t="shared" si="90"/>
        <v/>
      </c>
      <c r="P1471" s="48" t="str">
        <f t="shared" ca="1" si="91"/>
        <v/>
      </c>
      <c r="Q1471" s="52"/>
      <c r="R1471" s="49"/>
      <c r="S1471" s="50" t="str">
        <f>IF(B1471="","",COUNTA(التجديد!E1471:E1471))</f>
        <v/>
      </c>
      <c r="T1471" s="51" t="str">
        <f>IF(B1471="","",IFERROR(VLOOKUP(SUBSTITUTE(SUBSTITUTE(H1471,"~","~~"),"*","~*"),إعدادات_الأنواع!$A$4:$B$40,2,FALSE()),"?"))</f>
        <v/>
      </c>
    </row>
    <row r="1472" spans="1:20" ht="15" customHeight="1">
      <c r="A1472" s="20" t="str">
        <f>IF(B1472="","",IF(T1472="?","⚠️ نوع غير معرف",T1472&amp;TEXT(COUNTIFS($T$3:T1472,T1472),"000")))</f>
        <v/>
      </c>
      <c r="B1472" s="38"/>
      <c r="C1472" s="38"/>
      <c r="D1472" s="39"/>
      <c r="E1472" s="54"/>
      <c r="F1472" s="41" t="str">
        <f t="shared" ca="1" si="88"/>
        <v/>
      </c>
      <c r="G1472" s="42"/>
      <c r="H1472" s="37"/>
      <c r="I1472" s="43"/>
      <c r="J1472" s="44" t="str">
        <f t="shared" si="89"/>
        <v/>
      </c>
      <c r="K1472" s="45"/>
      <c r="L1472" s="46" t="str">
        <f>IF(OR(K1472="لم يدفع",B1472=""),"",IF(K1472="تأمين فقط",0,IF(K1472="اشتراك 300",300,IF(F1472&lt;14,IFERROR(VLOOKUP(SUBSTITUTE(SUBSTITUTE(H1472,"~","~~"),"*","~*"),إعدادات_الأنواع!$A$4:$D$40,3,FALSE()),0),IFERROR(VLOOKUP(SUBSTITUTE(SUBSTITUTE(H1472,"~","~~"),"*","~*"),إعدادات_الأنواع!$A$4:$D$40,4,FALSE()),0)))))</f>
        <v/>
      </c>
      <c r="M1472" s="47" t="str">
        <f>IF(OR(K1472="لم يدفع",B1472=""),"",IFERROR(VLOOKUP(SUBSTITUTE(SUBSTITUTE(H1472,"~","~~"),"*","~*"),إعدادات_الأنواع!$A$4:$E$40,5,FALSE()),0))</f>
        <v/>
      </c>
      <c r="N1472" s="47" t="str">
        <f>IF(OR(K1472="لم يدفع",K1472="تأمين فقط",K1472="اشتراك 300",B1472=""),"",IFERROR(VLOOKUP(SUBSTITUTE(SUBSTITUTE(H1472,"~","~~"),"*","~*"),إعدادات_الأنواع!$A$4:$F$40,6,FALSE()),0))</f>
        <v/>
      </c>
      <c r="O1472" s="55" t="str">
        <f t="shared" si="90"/>
        <v/>
      </c>
      <c r="P1472" s="48" t="str">
        <f t="shared" ca="1" si="91"/>
        <v/>
      </c>
      <c r="Q1472" s="52"/>
      <c r="R1472" s="49"/>
      <c r="S1472" s="50" t="str">
        <f>IF(B1472="","",COUNTA(التجديد!E1472:E1472))</f>
        <v/>
      </c>
      <c r="T1472" s="51" t="str">
        <f>IF(B1472="","",IFERROR(VLOOKUP(SUBSTITUTE(SUBSTITUTE(H1472,"~","~~"),"*","~*"),إعدادات_الأنواع!$A$4:$B$40,2,FALSE()),"?"))</f>
        <v/>
      </c>
    </row>
    <row r="1473" spans="1:20" ht="15" customHeight="1">
      <c r="A1473" s="20" t="str">
        <f>IF(B1473="","",IF(T1473="?","⚠️ نوع غير معرف",T1473&amp;TEXT(COUNTIFS($T$3:T1473,T1473),"000")))</f>
        <v/>
      </c>
      <c r="B1473" s="38"/>
      <c r="C1473" s="38"/>
      <c r="D1473" s="39"/>
      <c r="E1473" s="54"/>
      <c r="F1473" s="41" t="str">
        <f t="shared" ca="1" si="88"/>
        <v/>
      </c>
      <c r="G1473" s="42"/>
      <c r="H1473" s="37"/>
      <c r="I1473" s="43"/>
      <c r="J1473" s="44" t="str">
        <f t="shared" si="89"/>
        <v/>
      </c>
      <c r="K1473" s="45"/>
      <c r="L1473" s="46" t="str">
        <f>IF(OR(K1473="لم يدفع",B1473=""),"",IF(K1473="تأمين فقط",0,IF(K1473="اشتراك 300",300,IF(F1473&lt;14,IFERROR(VLOOKUP(SUBSTITUTE(SUBSTITUTE(H1473,"~","~~"),"*","~*"),إعدادات_الأنواع!$A$4:$D$40,3,FALSE()),0),IFERROR(VLOOKUP(SUBSTITUTE(SUBSTITUTE(H1473,"~","~~"),"*","~*"),إعدادات_الأنواع!$A$4:$D$40,4,FALSE()),0)))))</f>
        <v/>
      </c>
      <c r="M1473" s="47" t="str">
        <f>IF(OR(K1473="لم يدفع",B1473=""),"",IFERROR(VLOOKUP(SUBSTITUTE(SUBSTITUTE(H1473,"~","~~"),"*","~*"),إعدادات_الأنواع!$A$4:$E$40,5,FALSE()),0))</f>
        <v/>
      </c>
      <c r="N1473" s="47" t="str">
        <f>IF(OR(K1473="لم يدفع",K1473="تأمين فقط",K1473="اشتراك 300",B1473=""),"",IFERROR(VLOOKUP(SUBSTITUTE(SUBSTITUTE(H1473,"~","~~"),"*","~*"),إعدادات_الأنواع!$A$4:$F$40,6,FALSE()),0))</f>
        <v/>
      </c>
      <c r="O1473" s="55" t="str">
        <f t="shared" si="90"/>
        <v/>
      </c>
      <c r="P1473" s="48" t="str">
        <f t="shared" ca="1" si="91"/>
        <v/>
      </c>
      <c r="Q1473" s="52"/>
      <c r="R1473" s="49"/>
      <c r="S1473" s="50" t="str">
        <f>IF(B1473="","",COUNTA(التجديد!E1473:E1473))</f>
        <v/>
      </c>
      <c r="T1473" s="51" t="str">
        <f>IF(B1473="","",IFERROR(VLOOKUP(SUBSTITUTE(SUBSTITUTE(H1473,"~","~~"),"*","~*"),إعدادات_الأنواع!$A$4:$B$40,2,FALSE()),"?"))</f>
        <v/>
      </c>
    </row>
    <row r="1474" spans="1:20" ht="15" customHeight="1">
      <c r="A1474" s="20" t="str">
        <f>IF(B1474="","",IF(T1474="?","⚠️ نوع غير معرف",T1474&amp;TEXT(COUNTIFS($T$3:T1474,T1474),"000")))</f>
        <v/>
      </c>
      <c r="B1474" s="38"/>
      <c r="C1474" s="38"/>
      <c r="D1474" s="39"/>
      <c r="E1474" s="54"/>
      <c r="F1474" s="41" t="str">
        <f t="shared" ca="1" si="88"/>
        <v/>
      </c>
      <c r="G1474" s="42"/>
      <c r="H1474" s="37"/>
      <c r="I1474" s="43"/>
      <c r="J1474" s="44" t="str">
        <f t="shared" si="89"/>
        <v/>
      </c>
      <c r="K1474" s="45"/>
      <c r="L1474" s="46" t="str">
        <f>IF(OR(K1474="لم يدفع",B1474=""),"",IF(K1474="تأمين فقط",0,IF(K1474="اشتراك 300",300,IF(F1474&lt;14,IFERROR(VLOOKUP(SUBSTITUTE(SUBSTITUTE(H1474,"~","~~"),"*","~*"),إعدادات_الأنواع!$A$4:$D$40,3,FALSE()),0),IFERROR(VLOOKUP(SUBSTITUTE(SUBSTITUTE(H1474,"~","~~"),"*","~*"),إعدادات_الأنواع!$A$4:$D$40,4,FALSE()),0)))))</f>
        <v/>
      </c>
      <c r="M1474" s="47" t="str">
        <f>IF(OR(K1474="لم يدفع",B1474=""),"",IFERROR(VLOOKUP(SUBSTITUTE(SUBSTITUTE(H1474,"~","~~"),"*","~*"),إعدادات_الأنواع!$A$4:$E$40,5,FALSE()),0))</f>
        <v/>
      </c>
      <c r="N1474" s="47" t="str">
        <f>IF(OR(K1474="لم يدفع",K1474="تأمين فقط",K1474="اشتراك 300",B1474=""),"",IFERROR(VLOOKUP(SUBSTITUTE(SUBSTITUTE(H1474,"~","~~"),"*","~*"),إعدادات_الأنواع!$A$4:$F$40,6,FALSE()),0))</f>
        <v/>
      </c>
      <c r="O1474" s="55" t="str">
        <f t="shared" si="90"/>
        <v/>
      </c>
      <c r="P1474" s="48" t="str">
        <f t="shared" ca="1" si="91"/>
        <v/>
      </c>
      <c r="Q1474" s="52"/>
      <c r="R1474" s="49"/>
      <c r="S1474" s="50" t="str">
        <f>IF(B1474="","",COUNTA(التجديد!E1474:E1474))</f>
        <v/>
      </c>
      <c r="T1474" s="51" t="str">
        <f>IF(B1474="","",IFERROR(VLOOKUP(SUBSTITUTE(SUBSTITUTE(H1474,"~","~~"),"*","~*"),إعدادات_الأنواع!$A$4:$B$40,2,FALSE()),"?"))</f>
        <v/>
      </c>
    </row>
    <row r="1475" spans="1:20" ht="15" customHeight="1">
      <c r="A1475" s="20" t="str">
        <f>IF(B1475="","",IF(T1475="?","⚠️ نوع غير معرف",T1475&amp;TEXT(COUNTIFS($T$3:T1475,T1475),"000")))</f>
        <v/>
      </c>
      <c r="B1475" s="38"/>
      <c r="C1475" s="38"/>
      <c r="D1475" s="39"/>
      <c r="E1475" s="54"/>
      <c r="F1475" s="41" t="str">
        <f t="shared" ref="F1475:F1538" ca="1" si="92">IF(D1475="","",DATEDIF(D1475,TODAY(),"Y"))</f>
        <v/>
      </c>
      <c r="G1475" s="42"/>
      <c r="H1475" s="37"/>
      <c r="I1475" s="43"/>
      <c r="J1475" s="44" t="str">
        <f t="shared" ref="J1475:J1538" si="93">IF(I1475="","",I1475+30)</f>
        <v/>
      </c>
      <c r="K1475" s="45"/>
      <c r="L1475" s="46" t="str">
        <f>IF(OR(K1475="لم يدفع",B1475=""),"",IF(K1475="تأمين فقط",0,IF(K1475="اشتراك 300",300,IF(F1475&lt;14,IFERROR(VLOOKUP(SUBSTITUTE(SUBSTITUTE(H1475,"~","~~"),"*","~*"),إعدادات_الأنواع!$A$4:$D$40,3,FALSE()),0),IFERROR(VLOOKUP(SUBSTITUTE(SUBSTITUTE(H1475,"~","~~"),"*","~*"),إعدادات_الأنواع!$A$4:$D$40,4,FALSE()),0)))))</f>
        <v/>
      </c>
      <c r="M1475" s="47" t="str">
        <f>IF(OR(K1475="لم يدفع",B1475=""),"",IFERROR(VLOOKUP(SUBSTITUTE(SUBSTITUTE(H1475,"~","~~"),"*","~*"),إعدادات_الأنواع!$A$4:$E$40,5,FALSE()),0))</f>
        <v/>
      </c>
      <c r="N1475" s="47" t="str">
        <f>IF(OR(K1475="لم يدفع",K1475="تأمين فقط",K1475="اشتراك 300",B1475=""),"",IFERROR(VLOOKUP(SUBSTITUTE(SUBSTITUTE(H1475,"~","~~"),"*","~*"),إعدادات_الأنواع!$A$4:$F$40,6,FALSE()),0))</f>
        <v/>
      </c>
      <c r="O1475" s="55" t="str">
        <f t="shared" ref="O1475:O1538" si="94">IF(K1475="لم يدفع","",IF(L1475="","",IF(N1475="",L1475+M1475,L1475+M1475)))</f>
        <v/>
      </c>
      <c r="P1475" s="48" t="str">
        <f t="shared" ref="P1475:P1538" ca="1" si="95">IF(B1475="","",IF(K1475="لم يدفع","🔒 مجمدة",IF(J1475="","",IF(J1475&lt;TODAY(),"⛔ منتهي - يتطلب تجديد",IF(J1475-5&lt;=TODAY(),"⚠️ قريب الانتهاء","✅ ساري")))))</f>
        <v/>
      </c>
      <c r="Q1475" s="52"/>
      <c r="R1475" s="49"/>
      <c r="S1475" s="50" t="str">
        <f>IF(B1475="","",COUNTA(التجديد!E1475:E1475))</f>
        <v/>
      </c>
      <c r="T1475" s="51" t="str">
        <f>IF(B1475="","",IFERROR(VLOOKUP(SUBSTITUTE(SUBSTITUTE(H1475,"~","~~"),"*","~*"),إعدادات_الأنواع!$A$4:$B$40,2,FALSE()),"?"))</f>
        <v/>
      </c>
    </row>
    <row r="1476" spans="1:20" ht="15" customHeight="1">
      <c r="A1476" s="20" t="str">
        <f>IF(B1476="","",IF(T1476="?","⚠️ نوع غير معرف",T1476&amp;TEXT(COUNTIFS($T$3:T1476,T1476),"000")))</f>
        <v/>
      </c>
      <c r="B1476" s="38"/>
      <c r="C1476" s="38"/>
      <c r="D1476" s="39"/>
      <c r="E1476" s="54"/>
      <c r="F1476" s="41" t="str">
        <f t="shared" ca="1" si="92"/>
        <v/>
      </c>
      <c r="G1476" s="42"/>
      <c r="H1476" s="37"/>
      <c r="I1476" s="43"/>
      <c r="J1476" s="44" t="str">
        <f t="shared" si="93"/>
        <v/>
      </c>
      <c r="K1476" s="45"/>
      <c r="L1476" s="46" t="str">
        <f>IF(OR(K1476="لم يدفع",B1476=""),"",IF(K1476="تأمين فقط",0,IF(K1476="اشتراك 300",300,IF(F1476&lt;14,IFERROR(VLOOKUP(SUBSTITUTE(SUBSTITUTE(H1476,"~","~~"),"*","~*"),إعدادات_الأنواع!$A$4:$D$40,3,FALSE()),0),IFERROR(VLOOKUP(SUBSTITUTE(SUBSTITUTE(H1476,"~","~~"),"*","~*"),إعدادات_الأنواع!$A$4:$D$40,4,FALSE()),0)))))</f>
        <v/>
      </c>
      <c r="M1476" s="47" t="str">
        <f>IF(OR(K1476="لم يدفع",B1476=""),"",IFERROR(VLOOKUP(SUBSTITUTE(SUBSTITUTE(H1476,"~","~~"),"*","~*"),إعدادات_الأنواع!$A$4:$E$40,5,FALSE()),0))</f>
        <v/>
      </c>
      <c r="N1476" s="47" t="str">
        <f>IF(OR(K1476="لم يدفع",K1476="تأمين فقط",K1476="اشتراك 300",B1476=""),"",IFERROR(VLOOKUP(SUBSTITUTE(SUBSTITUTE(H1476,"~","~~"),"*","~*"),إعدادات_الأنواع!$A$4:$F$40,6,FALSE()),0))</f>
        <v/>
      </c>
      <c r="O1476" s="55" t="str">
        <f t="shared" si="94"/>
        <v/>
      </c>
      <c r="P1476" s="48" t="str">
        <f t="shared" ca="1" si="95"/>
        <v/>
      </c>
      <c r="Q1476" s="52"/>
      <c r="R1476" s="49"/>
      <c r="S1476" s="50" t="str">
        <f>IF(B1476="","",COUNTA(التجديد!E1476:E1476))</f>
        <v/>
      </c>
      <c r="T1476" s="51" t="str">
        <f>IF(B1476="","",IFERROR(VLOOKUP(SUBSTITUTE(SUBSTITUTE(H1476,"~","~~"),"*","~*"),إعدادات_الأنواع!$A$4:$B$40,2,FALSE()),"?"))</f>
        <v/>
      </c>
    </row>
    <row r="1477" spans="1:20" ht="15" customHeight="1">
      <c r="A1477" s="20" t="str">
        <f>IF(B1477="","",IF(T1477="?","⚠️ نوع غير معرف",T1477&amp;TEXT(COUNTIFS($T$3:T1477,T1477),"000")))</f>
        <v/>
      </c>
      <c r="B1477" s="38"/>
      <c r="C1477" s="38"/>
      <c r="D1477" s="39"/>
      <c r="E1477" s="54"/>
      <c r="F1477" s="41" t="str">
        <f t="shared" ca="1" si="92"/>
        <v/>
      </c>
      <c r="G1477" s="42"/>
      <c r="H1477" s="37"/>
      <c r="I1477" s="43"/>
      <c r="J1477" s="44" t="str">
        <f t="shared" si="93"/>
        <v/>
      </c>
      <c r="K1477" s="45"/>
      <c r="L1477" s="46" t="str">
        <f>IF(OR(K1477="لم يدفع",B1477=""),"",IF(K1477="تأمين فقط",0,IF(K1477="اشتراك 300",300,IF(F1477&lt;14,IFERROR(VLOOKUP(SUBSTITUTE(SUBSTITUTE(H1477,"~","~~"),"*","~*"),إعدادات_الأنواع!$A$4:$D$40,3,FALSE()),0),IFERROR(VLOOKUP(SUBSTITUTE(SUBSTITUTE(H1477,"~","~~"),"*","~*"),إعدادات_الأنواع!$A$4:$D$40,4,FALSE()),0)))))</f>
        <v/>
      </c>
      <c r="M1477" s="47" t="str">
        <f>IF(OR(K1477="لم يدفع",B1477=""),"",IFERROR(VLOOKUP(SUBSTITUTE(SUBSTITUTE(H1477,"~","~~"),"*","~*"),إعدادات_الأنواع!$A$4:$E$40,5,FALSE()),0))</f>
        <v/>
      </c>
      <c r="N1477" s="47" t="str">
        <f>IF(OR(K1477="لم يدفع",K1477="تأمين فقط",K1477="اشتراك 300",B1477=""),"",IFERROR(VLOOKUP(SUBSTITUTE(SUBSTITUTE(H1477,"~","~~"),"*","~*"),إعدادات_الأنواع!$A$4:$F$40,6,FALSE()),0))</f>
        <v/>
      </c>
      <c r="O1477" s="55" t="str">
        <f t="shared" si="94"/>
        <v/>
      </c>
      <c r="P1477" s="48" t="str">
        <f t="shared" ca="1" si="95"/>
        <v/>
      </c>
      <c r="Q1477" s="52"/>
      <c r="R1477" s="49"/>
      <c r="S1477" s="50" t="str">
        <f>IF(B1477="","",COUNTA(التجديد!E1477:E1477))</f>
        <v/>
      </c>
      <c r="T1477" s="51" t="str">
        <f>IF(B1477="","",IFERROR(VLOOKUP(SUBSTITUTE(SUBSTITUTE(H1477,"~","~~"),"*","~*"),إعدادات_الأنواع!$A$4:$B$40,2,FALSE()),"?"))</f>
        <v/>
      </c>
    </row>
    <row r="1478" spans="1:20" ht="15" customHeight="1">
      <c r="A1478" s="20" t="str">
        <f>IF(B1478="","",IF(T1478="?","⚠️ نوع غير معرف",T1478&amp;TEXT(COUNTIFS($T$3:T1478,T1478),"000")))</f>
        <v/>
      </c>
      <c r="B1478" s="38"/>
      <c r="C1478" s="38"/>
      <c r="D1478" s="39"/>
      <c r="E1478" s="54"/>
      <c r="F1478" s="41" t="str">
        <f t="shared" ca="1" si="92"/>
        <v/>
      </c>
      <c r="G1478" s="42"/>
      <c r="H1478" s="37"/>
      <c r="I1478" s="43"/>
      <c r="J1478" s="44" t="str">
        <f t="shared" si="93"/>
        <v/>
      </c>
      <c r="K1478" s="45"/>
      <c r="L1478" s="46" t="str">
        <f>IF(OR(K1478="لم يدفع",B1478=""),"",IF(K1478="تأمين فقط",0,IF(K1478="اشتراك 300",300,IF(F1478&lt;14,IFERROR(VLOOKUP(SUBSTITUTE(SUBSTITUTE(H1478,"~","~~"),"*","~*"),إعدادات_الأنواع!$A$4:$D$40,3,FALSE()),0),IFERROR(VLOOKUP(SUBSTITUTE(SUBSTITUTE(H1478,"~","~~"),"*","~*"),إعدادات_الأنواع!$A$4:$D$40,4,FALSE()),0)))))</f>
        <v/>
      </c>
      <c r="M1478" s="47" t="str">
        <f>IF(OR(K1478="لم يدفع",B1478=""),"",IFERROR(VLOOKUP(SUBSTITUTE(SUBSTITUTE(H1478,"~","~~"),"*","~*"),إعدادات_الأنواع!$A$4:$E$40,5,FALSE()),0))</f>
        <v/>
      </c>
      <c r="N1478" s="47" t="str">
        <f>IF(OR(K1478="لم يدفع",K1478="تأمين فقط",K1478="اشتراك 300",B1478=""),"",IFERROR(VLOOKUP(SUBSTITUTE(SUBSTITUTE(H1478,"~","~~"),"*","~*"),إعدادات_الأنواع!$A$4:$F$40,6,FALSE()),0))</f>
        <v/>
      </c>
      <c r="O1478" s="55" t="str">
        <f t="shared" si="94"/>
        <v/>
      </c>
      <c r="P1478" s="48" t="str">
        <f t="shared" ca="1" si="95"/>
        <v/>
      </c>
      <c r="Q1478" s="52"/>
      <c r="R1478" s="49"/>
      <c r="S1478" s="50" t="str">
        <f>IF(B1478="","",COUNTA(التجديد!E1478:E1478))</f>
        <v/>
      </c>
      <c r="T1478" s="51" t="str">
        <f>IF(B1478="","",IFERROR(VLOOKUP(SUBSTITUTE(SUBSTITUTE(H1478,"~","~~"),"*","~*"),إعدادات_الأنواع!$A$4:$B$40,2,FALSE()),"?"))</f>
        <v/>
      </c>
    </row>
    <row r="1479" spans="1:20" ht="15" customHeight="1">
      <c r="A1479" s="20" t="str">
        <f>IF(B1479="","",IF(T1479="?","⚠️ نوع غير معرف",T1479&amp;TEXT(COUNTIFS($T$3:T1479,T1479),"000")))</f>
        <v/>
      </c>
      <c r="B1479" s="38"/>
      <c r="C1479" s="38"/>
      <c r="D1479" s="39"/>
      <c r="E1479" s="54"/>
      <c r="F1479" s="41" t="str">
        <f t="shared" ca="1" si="92"/>
        <v/>
      </c>
      <c r="G1479" s="42"/>
      <c r="H1479" s="37"/>
      <c r="I1479" s="43"/>
      <c r="J1479" s="44" t="str">
        <f t="shared" si="93"/>
        <v/>
      </c>
      <c r="K1479" s="45"/>
      <c r="L1479" s="46" t="str">
        <f>IF(OR(K1479="لم يدفع",B1479=""),"",IF(K1479="تأمين فقط",0,IF(K1479="اشتراك 300",300,IF(F1479&lt;14,IFERROR(VLOOKUP(SUBSTITUTE(SUBSTITUTE(H1479,"~","~~"),"*","~*"),إعدادات_الأنواع!$A$4:$D$40,3,FALSE()),0),IFERROR(VLOOKUP(SUBSTITUTE(SUBSTITUTE(H1479,"~","~~"),"*","~*"),إعدادات_الأنواع!$A$4:$D$40,4,FALSE()),0)))))</f>
        <v/>
      </c>
      <c r="M1479" s="47" t="str">
        <f>IF(OR(K1479="لم يدفع",B1479=""),"",IFERROR(VLOOKUP(SUBSTITUTE(SUBSTITUTE(H1479,"~","~~"),"*","~*"),إعدادات_الأنواع!$A$4:$E$40,5,FALSE()),0))</f>
        <v/>
      </c>
      <c r="N1479" s="47" t="str">
        <f>IF(OR(K1479="لم يدفع",K1479="تأمين فقط",K1479="اشتراك 300",B1479=""),"",IFERROR(VLOOKUP(SUBSTITUTE(SUBSTITUTE(H1479,"~","~~"),"*","~*"),إعدادات_الأنواع!$A$4:$F$40,6,FALSE()),0))</f>
        <v/>
      </c>
      <c r="O1479" s="55" t="str">
        <f t="shared" si="94"/>
        <v/>
      </c>
      <c r="P1479" s="48" t="str">
        <f t="shared" ca="1" si="95"/>
        <v/>
      </c>
      <c r="Q1479" s="52"/>
      <c r="R1479" s="49"/>
      <c r="S1479" s="50" t="str">
        <f>IF(B1479="","",COUNTA(التجديد!E1479:E1479))</f>
        <v/>
      </c>
      <c r="T1479" s="51" t="str">
        <f>IF(B1479="","",IFERROR(VLOOKUP(SUBSTITUTE(SUBSTITUTE(H1479,"~","~~"),"*","~*"),إعدادات_الأنواع!$A$4:$B$40,2,FALSE()),"?"))</f>
        <v/>
      </c>
    </row>
    <row r="1480" spans="1:20" ht="15" customHeight="1">
      <c r="A1480" s="20" t="str">
        <f>IF(B1480="","",IF(T1480="?","⚠️ نوع غير معرف",T1480&amp;TEXT(COUNTIFS($T$3:T1480,T1480),"000")))</f>
        <v/>
      </c>
      <c r="B1480" s="38"/>
      <c r="C1480" s="38"/>
      <c r="D1480" s="39"/>
      <c r="E1480" s="54"/>
      <c r="F1480" s="41" t="str">
        <f t="shared" ca="1" si="92"/>
        <v/>
      </c>
      <c r="G1480" s="42"/>
      <c r="H1480" s="37"/>
      <c r="I1480" s="43"/>
      <c r="J1480" s="44" t="str">
        <f t="shared" si="93"/>
        <v/>
      </c>
      <c r="K1480" s="45"/>
      <c r="L1480" s="46" t="str">
        <f>IF(OR(K1480="لم يدفع",B1480=""),"",IF(K1480="تأمين فقط",0,IF(K1480="اشتراك 300",300,IF(F1480&lt;14,IFERROR(VLOOKUP(SUBSTITUTE(SUBSTITUTE(H1480,"~","~~"),"*","~*"),إعدادات_الأنواع!$A$4:$D$40,3,FALSE()),0),IFERROR(VLOOKUP(SUBSTITUTE(SUBSTITUTE(H1480,"~","~~"),"*","~*"),إعدادات_الأنواع!$A$4:$D$40,4,FALSE()),0)))))</f>
        <v/>
      </c>
      <c r="M1480" s="47" t="str">
        <f>IF(OR(K1480="لم يدفع",B1480=""),"",IFERROR(VLOOKUP(SUBSTITUTE(SUBSTITUTE(H1480,"~","~~"),"*","~*"),إعدادات_الأنواع!$A$4:$E$40,5,FALSE()),0))</f>
        <v/>
      </c>
      <c r="N1480" s="47" t="str">
        <f>IF(OR(K1480="لم يدفع",K1480="تأمين فقط",K1480="اشتراك 300",B1480=""),"",IFERROR(VLOOKUP(SUBSTITUTE(SUBSTITUTE(H1480,"~","~~"),"*","~*"),إعدادات_الأنواع!$A$4:$F$40,6,FALSE()),0))</f>
        <v/>
      </c>
      <c r="O1480" s="55" t="str">
        <f t="shared" si="94"/>
        <v/>
      </c>
      <c r="P1480" s="48" t="str">
        <f t="shared" ca="1" si="95"/>
        <v/>
      </c>
      <c r="Q1480" s="52"/>
      <c r="R1480" s="49"/>
      <c r="S1480" s="50" t="str">
        <f>IF(B1480="","",COUNTA(التجديد!E1480:E1480))</f>
        <v/>
      </c>
      <c r="T1480" s="51" t="str">
        <f>IF(B1480="","",IFERROR(VLOOKUP(SUBSTITUTE(SUBSTITUTE(H1480,"~","~~"),"*","~*"),إعدادات_الأنواع!$A$4:$B$40,2,FALSE()),"?"))</f>
        <v/>
      </c>
    </row>
    <row r="1481" spans="1:20" ht="15" customHeight="1">
      <c r="A1481" s="20" t="str">
        <f>IF(B1481="","",IF(T1481="?","⚠️ نوع غير معرف",T1481&amp;TEXT(COUNTIFS($T$3:T1481,T1481),"000")))</f>
        <v/>
      </c>
      <c r="B1481" s="38"/>
      <c r="C1481" s="38"/>
      <c r="D1481" s="39"/>
      <c r="E1481" s="54"/>
      <c r="F1481" s="41" t="str">
        <f t="shared" ca="1" si="92"/>
        <v/>
      </c>
      <c r="G1481" s="42"/>
      <c r="H1481" s="37"/>
      <c r="I1481" s="43"/>
      <c r="J1481" s="44" t="str">
        <f t="shared" si="93"/>
        <v/>
      </c>
      <c r="K1481" s="45"/>
      <c r="L1481" s="46" t="str">
        <f>IF(OR(K1481="لم يدفع",B1481=""),"",IF(K1481="تأمين فقط",0,IF(K1481="اشتراك 300",300,IF(F1481&lt;14,IFERROR(VLOOKUP(SUBSTITUTE(SUBSTITUTE(H1481,"~","~~"),"*","~*"),إعدادات_الأنواع!$A$4:$D$40,3,FALSE()),0),IFERROR(VLOOKUP(SUBSTITUTE(SUBSTITUTE(H1481,"~","~~"),"*","~*"),إعدادات_الأنواع!$A$4:$D$40,4,FALSE()),0)))))</f>
        <v/>
      </c>
      <c r="M1481" s="47" t="str">
        <f>IF(OR(K1481="لم يدفع",B1481=""),"",IFERROR(VLOOKUP(SUBSTITUTE(SUBSTITUTE(H1481,"~","~~"),"*","~*"),إعدادات_الأنواع!$A$4:$E$40,5,FALSE()),0))</f>
        <v/>
      </c>
      <c r="N1481" s="47" t="str">
        <f>IF(OR(K1481="لم يدفع",K1481="تأمين فقط",K1481="اشتراك 300",B1481=""),"",IFERROR(VLOOKUP(SUBSTITUTE(SUBSTITUTE(H1481,"~","~~"),"*","~*"),إعدادات_الأنواع!$A$4:$F$40,6,FALSE()),0))</f>
        <v/>
      </c>
      <c r="O1481" s="55" t="str">
        <f t="shared" si="94"/>
        <v/>
      </c>
      <c r="P1481" s="48" t="str">
        <f t="shared" ca="1" si="95"/>
        <v/>
      </c>
      <c r="Q1481" s="52"/>
      <c r="R1481" s="49"/>
      <c r="S1481" s="50" t="str">
        <f>IF(B1481="","",COUNTA(التجديد!E1481:E1481))</f>
        <v/>
      </c>
      <c r="T1481" s="51" t="str">
        <f>IF(B1481="","",IFERROR(VLOOKUP(SUBSTITUTE(SUBSTITUTE(H1481,"~","~~"),"*","~*"),إعدادات_الأنواع!$A$4:$B$40,2,FALSE()),"?"))</f>
        <v/>
      </c>
    </row>
    <row r="1482" spans="1:20" ht="15" customHeight="1">
      <c r="A1482" s="20" t="str">
        <f>IF(B1482="","",IF(T1482="?","⚠️ نوع غير معرف",T1482&amp;TEXT(COUNTIFS($T$3:T1482,T1482),"000")))</f>
        <v/>
      </c>
      <c r="B1482" s="38"/>
      <c r="C1482" s="38"/>
      <c r="D1482" s="39"/>
      <c r="E1482" s="54"/>
      <c r="F1482" s="41" t="str">
        <f t="shared" ca="1" si="92"/>
        <v/>
      </c>
      <c r="G1482" s="42"/>
      <c r="H1482" s="37"/>
      <c r="I1482" s="43"/>
      <c r="J1482" s="44" t="str">
        <f t="shared" si="93"/>
        <v/>
      </c>
      <c r="K1482" s="45"/>
      <c r="L1482" s="46" t="str">
        <f>IF(OR(K1482="لم يدفع",B1482=""),"",IF(K1482="تأمين فقط",0,IF(K1482="اشتراك 300",300,IF(F1482&lt;14,IFERROR(VLOOKUP(SUBSTITUTE(SUBSTITUTE(H1482,"~","~~"),"*","~*"),إعدادات_الأنواع!$A$4:$D$40,3,FALSE()),0),IFERROR(VLOOKUP(SUBSTITUTE(SUBSTITUTE(H1482,"~","~~"),"*","~*"),إعدادات_الأنواع!$A$4:$D$40,4,FALSE()),0)))))</f>
        <v/>
      </c>
      <c r="M1482" s="47" t="str">
        <f>IF(OR(K1482="لم يدفع",B1482=""),"",IFERROR(VLOOKUP(SUBSTITUTE(SUBSTITUTE(H1482,"~","~~"),"*","~*"),إعدادات_الأنواع!$A$4:$E$40,5,FALSE()),0))</f>
        <v/>
      </c>
      <c r="N1482" s="47" t="str">
        <f>IF(OR(K1482="لم يدفع",K1482="تأمين فقط",K1482="اشتراك 300",B1482=""),"",IFERROR(VLOOKUP(SUBSTITUTE(SUBSTITUTE(H1482,"~","~~"),"*","~*"),إعدادات_الأنواع!$A$4:$F$40,6,FALSE()),0))</f>
        <v/>
      </c>
      <c r="O1482" s="55" t="str">
        <f t="shared" si="94"/>
        <v/>
      </c>
      <c r="P1482" s="48" t="str">
        <f t="shared" ca="1" si="95"/>
        <v/>
      </c>
      <c r="Q1482" s="52"/>
      <c r="R1482" s="49"/>
      <c r="S1482" s="50" t="str">
        <f>IF(B1482="","",COUNTA(التجديد!E1482:E1482))</f>
        <v/>
      </c>
      <c r="T1482" s="51" t="str">
        <f>IF(B1482="","",IFERROR(VLOOKUP(SUBSTITUTE(SUBSTITUTE(H1482,"~","~~"),"*","~*"),إعدادات_الأنواع!$A$4:$B$40,2,FALSE()),"?"))</f>
        <v/>
      </c>
    </row>
    <row r="1483" spans="1:20" ht="15" customHeight="1">
      <c r="A1483" s="20" t="str">
        <f>IF(B1483="","",IF(T1483="?","⚠️ نوع غير معرف",T1483&amp;TEXT(COUNTIFS($T$3:T1483,T1483),"000")))</f>
        <v/>
      </c>
      <c r="B1483" s="38"/>
      <c r="C1483" s="38"/>
      <c r="D1483" s="39"/>
      <c r="E1483" s="54"/>
      <c r="F1483" s="41" t="str">
        <f t="shared" ca="1" si="92"/>
        <v/>
      </c>
      <c r="G1483" s="42"/>
      <c r="H1483" s="37"/>
      <c r="I1483" s="43"/>
      <c r="J1483" s="44" t="str">
        <f t="shared" si="93"/>
        <v/>
      </c>
      <c r="K1483" s="45"/>
      <c r="L1483" s="46" t="str">
        <f>IF(OR(K1483="لم يدفع",B1483=""),"",IF(K1483="تأمين فقط",0,IF(K1483="اشتراك 300",300,IF(F1483&lt;14,IFERROR(VLOOKUP(SUBSTITUTE(SUBSTITUTE(H1483,"~","~~"),"*","~*"),إعدادات_الأنواع!$A$4:$D$40,3,FALSE()),0),IFERROR(VLOOKUP(SUBSTITUTE(SUBSTITUTE(H1483,"~","~~"),"*","~*"),إعدادات_الأنواع!$A$4:$D$40,4,FALSE()),0)))))</f>
        <v/>
      </c>
      <c r="M1483" s="47" t="str">
        <f>IF(OR(K1483="لم يدفع",B1483=""),"",IFERROR(VLOOKUP(SUBSTITUTE(SUBSTITUTE(H1483,"~","~~"),"*","~*"),إعدادات_الأنواع!$A$4:$E$40,5,FALSE()),0))</f>
        <v/>
      </c>
      <c r="N1483" s="47" t="str">
        <f>IF(OR(K1483="لم يدفع",K1483="تأمين فقط",K1483="اشتراك 300",B1483=""),"",IFERROR(VLOOKUP(SUBSTITUTE(SUBSTITUTE(H1483,"~","~~"),"*","~*"),إعدادات_الأنواع!$A$4:$F$40,6,FALSE()),0))</f>
        <v/>
      </c>
      <c r="O1483" s="55" t="str">
        <f t="shared" si="94"/>
        <v/>
      </c>
      <c r="P1483" s="48" t="str">
        <f t="shared" ca="1" si="95"/>
        <v/>
      </c>
      <c r="Q1483" s="52"/>
      <c r="R1483" s="49"/>
      <c r="S1483" s="50" t="str">
        <f>IF(B1483="","",COUNTA(التجديد!E1483:E1483))</f>
        <v/>
      </c>
      <c r="T1483" s="51" t="str">
        <f>IF(B1483="","",IFERROR(VLOOKUP(SUBSTITUTE(SUBSTITUTE(H1483,"~","~~"),"*","~*"),إعدادات_الأنواع!$A$4:$B$40,2,FALSE()),"?"))</f>
        <v/>
      </c>
    </row>
    <row r="1484" spans="1:20" ht="15" customHeight="1">
      <c r="A1484" s="20" t="str">
        <f>IF(B1484="","",IF(T1484="?","⚠️ نوع غير معرف",T1484&amp;TEXT(COUNTIFS($T$3:T1484,T1484),"000")))</f>
        <v/>
      </c>
      <c r="B1484" s="38"/>
      <c r="C1484" s="38"/>
      <c r="D1484" s="39"/>
      <c r="E1484" s="54"/>
      <c r="F1484" s="41" t="str">
        <f t="shared" ca="1" si="92"/>
        <v/>
      </c>
      <c r="G1484" s="42"/>
      <c r="H1484" s="37"/>
      <c r="I1484" s="43"/>
      <c r="J1484" s="44" t="str">
        <f t="shared" si="93"/>
        <v/>
      </c>
      <c r="K1484" s="45"/>
      <c r="L1484" s="46" t="str">
        <f>IF(OR(K1484="لم يدفع",B1484=""),"",IF(K1484="تأمين فقط",0,IF(K1484="اشتراك 300",300,IF(F1484&lt;14,IFERROR(VLOOKUP(SUBSTITUTE(SUBSTITUTE(H1484,"~","~~"),"*","~*"),إعدادات_الأنواع!$A$4:$D$40,3,FALSE()),0),IFERROR(VLOOKUP(SUBSTITUTE(SUBSTITUTE(H1484,"~","~~"),"*","~*"),إعدادات_الأنواع!$A$4:$D$40,4,FALSE()),0)))))</f>
        <v/>
      </c>
      <c r="M1484" s="47" t="str">
        <f>IF(OR(K1484="لم يدفع",B1484=""),"",IFERROR(VLOOKUP(SUBSTITUTE(SUBSTITUTE(H1484,"~","~~"),"*","~*"),إعدادات_الأنواع!$A$4:$E$40,5,FALSE()),0))</f>
        <v/>
      </c>
      <c r="N1484" s="47" t="str">
        <f>IF(OR(K1484="لم يدفع",K1484="تأمين فقط",K1484="اشتراك 300",B1484=""),"",IFERROR(VLOOKUP(SUBSTITUTE(SUBSTITUTE(H1484,"~","~~"),"*","~*"),إعدادات_الأنواع!$A$4:$F$40,6,FALSE()),0))</f>
        <v/>
      </c>
      <c r="O1484" s="55" t="str">
        <f t="shared" si="94"/>
        <v/>
      </c>
      <c r="P1484" s="48" t="str">
        <f t="shared" ca="1" si="95"/>
        <v/>
      </c>
      <c r="Q1484" s="52"/>
      <c r="R1484" s="49"/>
      <c r="S1484" s="50" t="str">
        <f>IF(B1484="","",COUNTA(التجديد!E1484:E1484))</f>
        <v/>
      </c>
      <c r="T1484" s="51" t="str">
        <f>IF(B1484="","",IFERROR(VLOOKUP(SUBSTITUTE(SUBSTITUTE(H1484,"~","~~"),"*","~*"),إعدادات_الأنواع!$A$4:$B$40,2,FALSE()),"?"))</f>
        <v/>
      </c>
    </row>
    <row r="1485" spans="1:20" ht="15" customHeight="1">
      <c r="A1485" s="20" t="str">
        <f>IF(B1485="","",IF(T1485="?","⚠️ نوع غير معرف",T1485&amp;TEXT(COUNTIFS($T$3:T1485,T1485),"000")))</f>
        <v/>
      </c>
      <c r="B1485" s="38"/>
      <c r="C1485" s="38"/>
      <c r="D1485" s="39"/>
      <c r="E1485" s="54"/>
      <c r="F1485" s="41" t="str">
        <f t="shared" ca="1" si="92"/>
        <v/>
      </c>
      <c r="G1485" s="42"/>
      <c r="H1485" s="37"/>
      <c r="I1485" s="43"/>
      <c r="J1485" s="44" t="str">
        <f t="shared" si="93"/>
        <v/>
      </c>
      <c r="K1485" s="45"/>
      <c r="L1485" s="46" t="str">
        <f>IF(OR(K1485="لم يدفع",B1485=""),"",IF(K1485="تأمين فقط",0,IF(K1485="اشتراك 300",300,IF(F1485&lt;14,IFERROR(VLOOKUP(SUBSTITUTE(SUBSTITUTE(H1485,"~","~~"),"*","~*"),إعدادات_الأنواع!$A$4:$D$40,3,FALSE()),0),IFERROR(VLOOKUP(SUBSTITUTE(SUBSTITUTE(H1485,"~","~~"),"*","~*"),إعدادات_الأنواع!$A$4:$D$40,4,FALSE()),0)))))</f>
        <v/>
      </c>
      <c r="M1485" s="47" t="str">
        <f>IF(OR(K1485="لم يدفع",B1485=""),"",IFERROR(VLOOKUP(SUBSTITUTE(SUBSTITUTE(H1485,"~","~~"),"*","~*"),إعدادات_الأنواع!$A$4:$E$40,5,FALSE()),0))</f>
        <v/>
      </c>
      <c r="N1485" s="47" t="str">
        <f>IF(OR(K1485="لم يدفع",K1485="تأمين فقط",K1485="اشتراك 300",B1485=""),"",IFERROR(VLOOKUP(SUBSTITUTE(SUBSTITUTE(H1485,"~","~~"),"*","~*"),إعدادات_الأنواع!$A$4:$F$40,6,FALSE()),0))</f>
        <v/>
      </c>
      <c r="O1485" s="55" t="str">
        <f t="shared" si="94"/>
        <v/>
      </c>
      <c r="P1485" s="48" t="str">
        <f t="shared" ca="1" si="95"/>
        <v/>
      </c>
      <c r="Q1485" s="52"/>
      <c r="R1485" s="49"/>
      <c r="S1485" s="50" t="str">
        <f>IF(B1485="","",COUNTA(التجديد!E1485:E1485))</f>
        <v/>
      </c>
      <c r="T1485" s="51" t="str">
        <f>IF(B1485="","",IFERROR(VLOOKUP(SUBSTITUTE(SUBSTITUTE(H1485,"~","~~"),"*","~*"),إعدادات_الأنواع!$A$4:$B$40,2,FALSE()),"?"))</f>
        <v/>
      </c>
    </row>
    <row r="1486" spans="1:20" ht="15" customHeight="1">
      <c r="A1486" s="20" t="str">
        <f>IF(B1486="","",IF(T1486="?","⚠️ نوع غير معرف",T1486&amp;TEXT(COUNTIFS($T$3:T1486,T1486),"000")))</f>
        <v/>
      </c>
      <c r="B1486" s="38"/>
      <c r="C1486" s="38"/>
      <c r="D1486" s="39"/>
      <c r="E1486" s="54"/>
      <c r="F1486" s="41" t="str">
        <f t="shared" ca="1" si="92"/>
        <v/>
      </c>
      <c r="G1486" s="42"/>
      <c r="H1486" s="37"/>
      <c r="I1486" s="43"/>
      <c r="J1486" s="44" t="str">
        <f t="shared" si="93"/>
        <v/>
      </c>
      <c r="K1486" s="45"/>
      <c r="L1486" s="46" t="str">
        <f>IF(OR(K1486="لم يدفع",B1486=""),"",IF(K1486="تأمين فقط",0,IF(K1486="اشتراك 300",300,IF(F1486&lt;14,IFERROR(VLOOKUP(SUBSTITUTE(SUBSTITUTE(H1486,"~","~~"),"*","~*"),إعدادات_الأنواع!$A$4:$D$40,3,FALSE()),0),IFERROR(VLOOKUP(SUBSTITUTE(SUBSTITUTE(H1486,"~","~~"),"*","~*"),إعدادات_الأنواع!$A$4:$D$40,4,FALSE()),0)))))</f>
        <v/>
      </c>
      <c r="M1486" s="47" t="str">
        <f>IF(OR(K1486="لم يدفع",B1486=""),"",IFERROR(VLOOKUP(SUBSTITUTE(SUBSTITUTE(H1486,"~","~~"),"*","~*"),إعدادات_الأنواع!$A$4:$E$40,5,FALSE()),0))</f>
        <v/>
      </c>
      <c r="N1486" s="47" t="str">
        <f>IF(OR(K1486="لم يدفع",K1486="تأمين فقط",K1486="اشتراك 300",B1486=""),"",IFERROR(VLOOKUP(SUBSTITUTE(SUBSTITUTE(H1486,"~","~~"),"*","~*"),إعدادات_الأنواع!$A$4:$F$40,6,FALSE()),0))</f>
        <v/>
      </c>
      <c r="O1486" s="55" t="str">
        <f t="shared" si="94"/>
        <v/>
      </c>
      <c r="P1486" s="48" t="str">
        <f t="shared" ca="1" si="95"/>
        <v/>
      </c>
      <c r="Q1486" s="52"/>
      <c r="R1486" s="49"/>
      <c r="S1486" s="50" t="str">
        <f>IF(B1486="","",COUNTA(التجديد!E1486:E1486))</f>
        <v/>
      </c>
      <c r="T1486" s="51" t="str">
        <f>IF(B1486="","",IFERROR(VLOOKUP(SUBSTITUTE(SUBSTITUTE(H1486,"~","~~"),"*","~*"),إعدادات_الأنواع!$A$4:$B$40,2,FALSE()),"?"))</f>
        <v/>
      </c>
    </row>
    <row r="1487" spans="1:20" ht="15" customHeight="1">
      <c r="A1487" s="20" t="str">
        <f>IF(B1487="","",IF(T1487="?","⚠️ نوع غير معرف",T1487&amp;TEXT(COUNTIFS($T$3:T1487,T1487),"000")))</f>
        <v/>
      </c>
      <c r="B1487" s="38"/>
      <c r="C1487" s="38"/>
      <c r="D1487" s="39"/>
      <c r="E1487" s="54"/>
      <c r="F1487" s="41" t="str">
        <f t="shared" ca="1" si="92"/>
        <v/>
      </c>
      <c r="G1487" s="42"/>
      <c r="H1487" s="37"/>
      <c r="I1487" s="43"/>
      <c r="J1487" s="44" t="str">
        <f t="shared" si="93"/>
        <v/>
      </c>
      <c r="K1487" s="45"/>
      <c r="L1487" s="46" t="str">
        <f>IF(OR(K1487="لم يدفع",B1487=""),"",IF(K1487="تأمين فقط",0,IF(K1487="اشتراك 300",300,IF(F1487&lt;14,IFERROR(VLOOKUP(SUBSTITUTE(SUBSTITUTE(H1487,"~","~~"),"*","~*"),إعدادات_الأنواع!$A$4:$D$40,3,FALSE()),0),IFERROR(VLOOKUP(SUBSTITUTE(SUBSTITUTE(H1487,"~","~~"),"*","~*"),إعدادات_الأنواع!$A$4:$D$40,4,FALSE()),0)))))</f>
        <v/>
      </c>
      <c r="M1487" s="47" t="str">
        <f>IF(OR(K1487="لم يدفع",B1487=""),"",IFERROR(VLOOKUP(SUBSTITUTE(SUBSTITUTE(H1487,"~","~~"),"*","~*"),إعدادات_الأنواع!$A$4:$E$40,5,FALSE()),0))</f>
        <v/>
      </c>
      <c r="N1487" s="47" t="str">
        <f>IF(OR(K1487="لم يدفع",K1487="تأمين فقط",K1487="اشتراك 300",B1487=""),"",IFERROR(VLOOKUP(SUBSTITUTE(SUBSTITUTE(H1487,"~","~~"),"*","~*"),إعدادات_الأنواع!$A$4:$F$40,6,FALSE()),0))</f>
        <v/>
      </c>
      <c r="O1487" s="55" t="str">
        <f t="shared" si="94"/>
        <v/>
      </c>
      <c r="P1487" s="48" t="str">
        <f t="shared" ca="1" si="95"/>
        <v/>
      </c>
      <c r="Q1487" s="52"/>
      <c r="R1487" s="49"/>
      <c r="S1487" s="50" t="str">
        <f>IF(B1487="","",COUNTA(التجديد!E1487:E1487))</f>
        <v/>
      </c>
      <c r="T1487" s="51" t="str">
        <f>IF(B1487="","",IFERROR(VLOOKUP(SUBSTITUTE(SUBSTITUTE(H1487,"~","~~"),"*","~*"),إعدادات_الأنواع!$A$4:$B$40,2,FALSE()),"?"))</f>
        <v/>
      </c>
    </row>
    <row r="1488" spans="1:20" ht="15" customHeight="1">
      <c r="A1488" s="20" t="str">
        <f>IF(B1488="","",IF(T1488="?","⚠️ نوع غير معرف",T1488&amp;TEXT(COUNTIFS($T$3:T1488,T1488),"000")))</f>
        <v/>
      </c>
      <c r="B1488" s="38"/>
      <c r="C1488" s="38"/>
      <c r="D1488" s="39"/>
      <c r="E1488" s="54"/>
      <c r="F1488" s="41" t="str">
        <f t="shared" ca="1" si="92"/>
        <v/>
      </c>
      <c r="G1488" s="42"/>
      <c r="H1488" s="37"/>
      <c r="I1488" s="43"/>
      <c r="J1488" s="44" t="str">
        <f t="shared" si="93"/>
        <v/>
      </c>
      <c r="K1488" s="45"/>
      <c r="L1488" s="46" t="str">
        <f>IF(OR(K1488="لم يدفع",B1488=""),"",IF(K1488="تأمين فقط",0,IF(K1488="اشتراك 300",300,IF(F1488&lt;14,IFERROR(VLOOKUP(SUBSTITUTE(SUBSTITUTE(H1488,"~","~~"),"*","~*"),إعدادات_الأنواع!$A$4:$D$40,3,FALSE()),0),IFERROR(VLOOKUP(SUBSTITUTE(SUBSTITUTE(H1488,"~","~~"),"*","~*"),إعدادات_الأنواع!$A$4:$D$40,4,FALSE()),0)))))</f>
        <v/>
      </c>
      <c r="M1488" s="47" t="str">
        <f>IF(OR(K1488="لم يدفع",B1488=""),"",IFERROR(VLOOKUP(SUBSTITUTE(SUBSTITUTE(H1488,"~","~~"),"*","~*"),إعدادات_الأنواع!$A$4:$E$40,5,FALSE()),0))</f>
        <v/>
      </c>
      <c r="N1488" s="47" t="str">
        <f>IF(OR(K1488="لم يدفع",K1488="تأمين فقط",K1488="اشتراك 300",B1488=""),"",IFERROR(VLOOKUP(SUBSTITUTE(SUBSTITUTE(H1488,"~","~~"),"*","~*"),إعدادات_الأنواع!$A$4:$F$40,6,FALSE()),0))</f>
        <v/>
      </c>
      <c r="O1488" s="55" t="str">
        <f t="shared" si="94"/>
        <v/>
      </c>
      <c r="P1488" s="48" t="str">
        <f t="shared" ca="1" si="95"/>
        <v/>
      </c>
      <c r="Q1488" s="52"/>
      <c r="R1488" s="49"/>
      <c r="S1488" s="50" t="str">
        <f>IF(B1488="","",COUNTA(التجديد!E1488:E1488))</f>
        <v/>
      </c>
      <c r="T1488" s="51" t="str">
        <f>IF(B1488="","",IFERROR(VLOOKUP(SUBSTITUTE(SUBSTITUTE(H1488,"~","~~"),"*","~*"),إعدادات_الأنواع!$A$4:$B$40,2,FALSE()),"?"))</f>
        <v/>
      </c>
    </row>
    <row r="1489" spans="1:20" ht="15" customHeight="1">
      <c r="A1489" s="20" t="str">
        <f>IF(B1489="","",IF(T1489="?","⚠️ نوع غير معرف",T1489&amp;TEXT(COUNTIFS($T$3:T1489,T1489),"000")))</f>
        <v/>
      </c>
      <c r="B1489" s="38"/>
      <c r="C1489" s="38"/>
      <c r="D1489" s="39"/>
      <c r="E1489" s="54"/>
      <c r="F1489" s="41" t="str">
        <f t="shared" ca="1" si="92"/>
        <v/>
      </c>
      <c r="G1489" s="42"/>
      <c r="H1489" s="37"/>
      <c r="I1489" s="43"/>
      <c r="J1489" s="44" t="str">
        <f t="shared" si="93"/>
        <v/>
      </c>
      <c r="K1489" s="45"/>
      <c r="L1489" s="46" t="str">
        <f>IF(OR(K1489="لم يدفع",B1489=""),"",IF(K1489="تأمين فقط",0,IF(K1489="اشتراك 300",300,IF(F1489&lt;14,IFERROR(VLOOKUP(SUBSTITUTE(SUBSTITUTE(H1489,"~","~~"),"*","~*"),إعدادات_الأنواع!$A$4:$D$40,3,FALSE()),0),IFERROR(VLOOKUP(SUBSTITUTE(SUBSTITUTE(H1489,"~","~~"),"*","~*"),إعدادات_الأنواع!$A$4:$D$40,4,FALSE()),0)))))</f>
        <v/>
      </c>
      <c r="M1489" s="47" t="str">
        <f>IF(OR(K1489="لم يدفع",B1489=""),"",IFERROR(VLOOKUP(SUBSTITUTE(SUBSTITUTE(H1489,"~","~~"),"*","~*"),إعدادات_الأنواع!$A$4:$E$40,5,FALSE()),0))</f>
        <v/>
      </c>
      <c r="N1489" s="47" t="str">
        <f>IF(OR(K1489="لم يدفع",K1489="تأمين فقط",K1489="اشتراك 300",B1489=""),"",IFERROR(VLOOKUP(SUBSTITUTE(SUBSTITUTE(H1489,"~","~~"),"*","~*"),إعدادات_الأنواع!$A$4:$F$40,6,FALSE()),0))</f>
        <v/>
      </c>
      <c r="O1489" s="55" t="str">
        <f t="shared" si="94"/>
        <v/>
      </c>
      <c r="P1489" s="48" t="str">
        <f t="shared" ca="1" si="95"/>
        <v/>
      </c>
      <c r="Q1489" s="52"/>
      <c r="R1489" s="49"/>
      <c r="S1489" s="50" t="str">
        <f>IF(B1489="","",COUNTA(التجديد!E1489:E1489))</f>
        <v/>
      </c>
      <c r="T1489" s="51" t="str">
        <f>IF(B1489="","",IFERROR(VLOOKUP(SUBSTITUTE(SUBSTITUTE(H1489,"~","~~"),"*","~*"),إعدادات_الأنواع!$A$4:$B$40,2,FALSE()),"?"))</f>
        <v/>
      </c>
    </row>
    <row r="1490" spans="1:20" ht="15" customHeight="1">
      <c r="A1490" s="20" t="str">
        <f>IF(B1490="","",IF(T1490="?","⚠️ نوع غير معرف",T1490&amp;TEXT(COUNTIFS($T$3:T1490,T1490),"000")))</f>
        <v/>
      </c>
      <c r="B1490" s="38"/>
      <c r="C1490" s="38"/>
      <c r="D1490" s="39"/>
      <c r="E1490" s="54"/>
      <c r="F1490" s="41" t="str">
        <f t="shared" ca="1" si="92"/>
        <v/>
      </c>
      <c r="G1490" s="42"/>
      <c r="H1490" s="37"/>
      <c r="I1490" s="43"/>
      <c r="J1490" s="44" t="str">
        <f t="shared" si="93"/>
        <v/>
      </c>
      <c r="K1490" s="45"/>
      <c r="L1490" s="46" t="str">
        <f>IF(OR(K1490="لم يدفع",B1490=""),"",IF(K1490="تأمين فقط",0,IF(K1490="اشتراك 300",300,IF(F1490&lt;14,IFERROR(VLOOKUP(SUBSTITUTE(SUBSTITUTE(H1490,"~","~~"),"*","~*"),إعدادات_الأنواع!$A$4:$D$40,3,FALSE()),0),IFERROR(VLOOKUP(SUBSTITUTE(SUBSTITUTE(H1490,"~","~~"),"*","~*"),إعدادات_الأنواع!$A$4:$D$40,4,FALSE()),0)))))</f>
        <v/>
      </c>
      <c r="M1490" s="47" t="str">
        <f>IF(OR(K1490="لم يدفع",B1490=""),"",IFERROR(VLOOKUP(SUBSTITUTE(SUBSTITUTE(H1490,"~","~~"),"*","~*"),إعدادات_الأنواع!$A$4:$E$40,5,FALSE()),0))</f>
        <v/>
      </c>
      <c r="N1490" s="47" t="str">
        <f>IF(OR(K1490="لم يدفع",K1490="تأمين فقط",K1490="اشتراك 300",B1490=""),"",IFERROR(VLOOKUP(SUBSTITUTE(SUBSTITUTE(H1490,"~","~~"),"*","~*"),إعدادات_الأنواع!$A$4:$F$40,6,FALSE()),0))</f>
        <v/>
      </c>
      <c r="O1490" s="55" t="str">
        <f t="shared" si="94"/>
        <v/>
      </c>
      <c r="P1490" s="48" t="str">
        <f t="shared" ca="1" si="95"/>
        <v/>
      </c>
      <c r="Q1490" s="52"/>
      <c r="R1490" s="49"/>
      <c r="S1490" s="50" t="str">
        <f>IF(B1490="","",COUNTA(التجديد!E1490:E1490))</f>
        <v/>
      </c>
      <c r="T1490" s="51" t="str">
        <f>IF(B1490="","",IFERROR(VLOOKUP(SUBSTITUTE(SUBSTITUTE(H1490,"~","~~"),"*","~*"),إعدادات_الأنواع!$A$4:$B$40,2,FALSE()),"?"))</f>
        <v/>
      </c>
    </row>
    <row r="1491" spans="1:20" ht="15" customHeight="1">
      <c r="A1491" s="20" t="str">
        <f>IF(B1491="","",IF(T1491="?","⚠️ نوع غير معرف",T1491&amp;TEXT(COUNTIFS($T$3:T1491,T1491),"000")))</f>
        <v/>
      </c>
      <c r="B1491" s="38"/>
      <c r="C1491" s="38"/>
      <c r="D1491" s="39"/>
      <c r="E1491" s="54"/>
      <c r="F1491" s="41" t="str">
        <f t="shared" ca="1" si="92"/>
        <v/>
      </c>
      <c r="G1491" s="42"/>
      <c r="H1491" s="37"/>
      <c r="I1491" s="43"/>
      <c r="J1491" s="44" t="str">
        <f t="shared" si="93"/>
        <v/>
      </c>
      <c r="K1491" s="45"/>
      <c r="L1491" s="46" t="str">
        <f>IF(OR(K1491="لم يدفع",B1491=""),"",IF(K1491="تأمين فقط",0,IF(K1491="اشتراك 300",300,IF(F1491&lt;14,IFERROR(VLOOKUP(SUBSTITUTE(SUBSTITUTE(H1491,"~","~~"),"*","~*"),إعدادات_الأنواع!$A$4:$D$40,3,FALSE()),0),IFERROR(VLOOKUP(SUBSTITUTE(SUBSTITUTE(H1491,"~","~~"),"*","~*"),إعدادات_الأنواع!$A$4:$D$40,4,FALSE()),0)))))</f>
        <v/>
      </c>
      <c r="M1491" s="47" t="str">
        <f>IF(OR(K1491="لم يدفع",B1491=""),"",IFERROR(VLOOKUP(SUBSTITUTE(SUBSTITUTE(H1491,"~","~~"),"*","~*"),إعدادات_الأنواع!$A$4:$E$40,5,FALSE()),0))</f>
        <v/>
      </c>
      <c r="N1491" s="47" t="str">
        <f>IF(OR(K1491="لم يدفع",K1491="تأمين فقط",K1491="اشتراك 300",B1491=""),"",IFERROR(VLOOKUP(SUBSTITUTE(SUBSTITUTE(H1491,"~","~~"),"*","~*"),إعدادات_الأنواع!$A$4:$F$40,6,FALSE()),0))</f>
        <v/>
      </c>
      <c r="O1491" s="55" t="str">
        <f t="shared" si="94"/>
        <v/>
      </c>
      <c r="P1491" s="48" t="str">
        <f t="shared" ca="1" si="95"/>
        <v/>
      </c>
      <c r="Q1491" s="52"/>
      <c r="R1491" s="49"/>
      <c r="S1491" s="50" t="str">
        <f>IF(B1491="","",COUNTA(التجديد!E1491:E1491))</f>
        <v/>
      </c>
      <c r="T1491" s="51" t="str">
        <f>IF(B1491="","",IFERROR(VLOOKUP(SUBSTITUTE(SUBSTITUTE(H1491,"~","~~"),"*","~*"),إعدادات_الأنواع!$A$4:$B$40,2,FALSE()),"?"))</f>
        <v/>
      </c>
    </row>
    <row r="1492" spans="1:20" ht="15" customHeight="1">
      <c r="A1492" s="20" t="str">
        <f>IF(B1492="","",IF(T1492="?","⚠️ نوع غير معرف",T1492&amp;TEXT(COUNTIFS($T$3:T1492,T1492),"000")))</f>
        <v/>
      </c>
      <c r="B1492" s="38"/>
      <c r="C1492" s="38"/>
      <c r="D1492" s="39"/>
      <c r="E1492" s="54"/>
      <c r="F1492" s="41" t="str">
        <f t="shared" ca="1" si="92"/>
        <v/>
      </c>
      <c r="G1492" s="42"/>
      <c r="H1492" s="37"/>
      <c r="I1492" s="43"/>
      <c r="J1492" s="44" t="str">
        <f t="shared" si="93"/>
        <v/>
      </c>
      <c r="K1492" s="45"/>
      <c r="L1492" s="46" t="str">
        <f>IF(OR(K1492="لم يدفع",B1492=""),"",IF(K1492="تأمين فقط",0,IF(K1492="اشتراك 300",300,IF(F1492&lt;14,IFERROR(VLOOKUP(SUBSTITUTE(SUBSTITUTE(H1492,"~","~~"),"*","~*"),إعدادات_الأنواع!$A$4:$D$40,3,FALSE()),0),IFERROR(VLOOKUP(SUBSTITUTE(SUBSTITUTE(H1492,"~","~~"),"*","~*"),إعدادات_الأنواع!$A$4:$D$40,4,FALSE()),0)))))</f>
        <v/>
      </c>
      <c r="M1492" s="47" t="str">
        <f>IF(OR(K1492="لم يدفع",B1492=""),"",IFERROR(VLOOKUP(SUBSTITUTE(SUBSTITUTE(H1492,"~","~~"),"*","~*"),إعدادات_الأنواع!$A$4:$E$40,5,FALSE()),0))</f>
        <v/>
      </c>
      <c r="N1492" s="47" t="str">
        <f>IF(OR(K1492="لم يدفع",K1492="تأمين فقط",K1492="اشتراك 300",B1492=""),"",IFERROR(VLOOKUP(SUBSTITUTE(SUBSTITUTE(H1492,"~","~~"),"*","~*"),إعدادات_الأنواع!$A$4:$F$40,6,FALSE()),0))</f>
        <v/>
      </c>
      <c r="O1492" s="55" t="str">
        <f t="shared" si="94"/>
        <v/>
      </c>
      <c r="P1492" s="48" t="str">
        <f t="shared" ca="1" si="95"/>
        <v/>
      </c>
      <c r="Q1492" s="52"/>
      <c r="R1492" s="49"/>
      <c r="S1492" s="50" t="str">
        <f>IF(B1492="","",COUNTA(التجديد!E1492:E1492))</f>
        <v/>
      </c>
      <c r="T1492" s="51" t="str">
        <f>IF(B1492="","",IFERROR(VLOOKUP(SUBSTITUTE(SUBSTITUTE(H1492,"~","~~"),"*","~*"),إعدادات_الأنواع!$A$4:$B$40,2,FALSE()),"?"))</f>
        <v/>
      </c>
    </row>
    <row r="1493" spans="1:20" ht="15" customHeight="1">
      <c r="A1493" s="20" t="str">
        <f>IF(B1493="","",IF(T1493="?","⚠️ نوع غير معرف",T1493&amp;TEXT(COUNTIFS($T$3:T1493,T1493),"000")))</f>
        <v/>
      </c>
      <c r="B1493" s="38"/>
      <c r="C1493" s="38"/>
      <c r="D1493" s="39"/>
      <c r="E1493" s="54"/>
      <c r="F1493" s="41" t="str">
        <f t="shared" ca="1" si="92"/>
        <v/>
      </c>
      <c r="G1493" s="42"/>
      <c r="H1493" s="37"/>
      <c r="I1493" s="43"/>
      <c r="J1493" s="44" t="str">
        <f t="shared" si="93"/>
        <v/>
      </c>
      <c r="K1493" s="45"/>
      <c r="L1493" s="46" t="str">
        <f>IF(OR(K1493="لم يدفع",B1493=""),"",IF(K1493="تأمين فقط",0,IF(K1493="اشتراك 300",300,IF(F1493&lt;14,IFERROR(VLOOKUP(SUBSTITUTE(SUBSTITUTE(H1493,"~","~~"),"*","~*"),إعدادات_الأنواع!$A$4:$D$40,3,FALSE()),0),IFERROR(VLOOKUP(SUBSTITUTE(SUBSTITUTE(H1493,"~","~~"),"*","~*"),إعدادات_الأنواع!$A$4:$D$40,4,FALSE()),0)))))</f>
        <v/>
      </c>
      <c r="M1493" s="47" t="str">
        <f>IF(OR(K1493="لم يدفع",B1493=""),"",IFERROR(VLOOKUP(SUBSTITUTE(SUBSTITUTE(H1493,"~","~~"),"*","~*"),إعدادات_الأنواع!$A$4:$E$40,5,FALSE()),0))</f>
        <v/>
      </c>
      <c r="N1493" s="47" t="str">
        <f>IF(OR(K1493="لم يدفع",K1493="تأمين فقط",K1493="اشتراك 300",B1493=""),"",IFERROR(VLOOKUP(SUBSTITUTE(SUBSTITUTE(H1493,"~","~~"),"*","~*"),إعدادات_الأنواع!$A$4:$F$40,6,FALSE()),0))</f>
        <v/>
      </c>
      <c r="O1493" s="55" t="str">
        <f t="shared" si="94"/>
        <v/>
      </c>
      <c r="P1493" s="48" t="str">
        <f t="shared" ca="1" si="95"/>
        <v/>
      </c>
      <c r="Q1493" s="52"/>
      <c r="R1493" s="49"/>
      <c r="S1493" s="50" t="str">
        <f>IF(B1493="","",COUNTA(التجديد!E1493:E1493))</f>
        <v/>
      </c>
      <c r="T1493" s="51" t="str">
        <f>IF(B1493="","",IFERROR(VLOOKUP(SUBSTITUTE(SUBSTITUTE(H1493,"~","~~"),"*","~*"),إعدادات_الأنواع!$A$4:$B$40,2,FALSE()),"?"))</f>
        <v/>
      </c>
    </row>
    <row r="1494" spans="1:20" ht="15" customHeight="1">
      <c r="A1494" s="20" t="str">
        <f>IF(B1494="","",IF(T1494="?","⚠️ نوع غير معرف",T1494&amp;TEXT(COUNTIFS($T$3:T1494,T1494),"000")))</f>
        <v/>
      </c>
      <c r="B1494" s="38"/>
      <c r="C1494" s="38"/>
      <c r="D1494" s="39"/>
      <c r="E1494" s="54"/>
      <c r="F1494" s="41" t="str">
        <f t="shared" ca="1" si="92"/>
        <v/>
      </c>
      <c r="G1494" s="42"/>
      <c r="H1494" s="37"/>
      <c r="I1494" s="43"/>
      <c r="J1494" s="44" t="str">
        <f t="shared" si="93"/>
        <v/>
      </c>
      <c r="K1494" s="45"/>
      <c r="L1494" s="46" t="str">
        <f>IF(OR(K1494="لم يدفع",B1494=""),"",IF(K1494="تأمين فقط",0,IF(K1494="اشتراك 300",300,IF(F1494&lt;14,IFERROR(VLOOKUP(SUBSTITUTE(SUBSTITUTE(H1494,"~","~~"),"*","~*"),إعدادات_الأنواع!$A$4:$D$40,3,FALSE()),0),IFERROR(VLOOKUP(SUBSTITUTE(SUBSTITUTE(H1494,"~","~~"),"*","~*"),إعدادات_الأنواع!$A$4:$D$40,4,FALSE()),0)))))</f>
        <v/>
      </c>
      <c r="M1494" s="47" t="str">
        <f>IF(OR(K1494="لم يدفع",B1494=""),"",IFERROR(VLOOKUP(SUBSTITUTE(SUBSTITUTE(H1494,"~","~~"),"*","~*"),إعدادات_الأنواع!$A$4:$E$40,5,FALSE()),0))</f>
        <v/>
      </c>
      <c r="N1494" s="47" t="str">
        <f>IF(OR(K1494="لم يدفع",K1494="تأمين فقط",K1494="اشتراك 300",B1494=""),"",IFERROR(VLOOKUP(SUBSTITUTE(SUBSTITUTE(H1494,"~","~~"),"*","~*"),إعدادات_الأنواع!$A$4:$F$40,6,FALSE()),0))</f>
        <v/>
      </c>
      <c r="O1494" s="55" t="str">
        <f t="shared" si="94"/>
        <v/>
      </c>
      <c r="P1494" s="48" t="str">
        <f t="shared" ca="1" si="95"/>
        <v/>
      </c>
      <c r="Q1494" s="52"/>
      <c r="R1494" s="49"/>
      <c r="S1494" s="50" t="str">
        <f>IF(B1494="","",COUNTA(التجديد!E1494:E1494))</f>
        <v/>
      </c>
      <c r="T1494" s="51" t="str">
        <f>IF(B1494="","",IFERROR(VLOOKUP(SUBSTITUTE(SUBSTITUTE(H1494,"~","~~"),"*","~*"),إعدادات_الأنواع!$A$4:$B$40,2,FALSE()),"?"))</f>
        <v/>
      </c>
    </row>
    <row r="1495" spans="1:20" ht="15" customHeight="1">
      <c r="A1495" s="20" t="str">
        <f>IF(B1495="","",IF(T1495="?","⚠️ نوع غير معرف",T1495&amp;TEXT(COUNTIFS($T$3:T1495,T1495),"000")))</f>
        <v/>
      </c>
      <c r="B1495" s="38"/>
      <c r="C1495" s="38"/>
      <c r="D1495" s="39"/>
      <c r="E1495" s="54"/>
      <c r="F1495" s="41" t="str">
        <f t="shared" ca="1" si="92"/>
        <v/>
      </c>
      <c r="G1495" s="42"/>
      <c r="H1495" s="37"/>
      <c r="I1495" s="43"/>
      <c r="J1495" s="44" t="str">
        <f t="shared" si="93"/>
        <v/>
      </c>
      <c r="K1495" s="45"/>
      <c r="L1495" s="46" t="str">
        <f>IF(OR(K1495="لم يدفع",B1495=""),"",IF(K1495="تأمين فقط",0,IF(K1495="اشتراك 300",300,IF(F1495&lt;14,IFERROR(VLOOKUP(SUBSTITUTE(SUBSTITUTE(H1495,"~","~~"),"*","~*"),إعدادات_الأنواع!$A$4:$D$40,3,FALSE()),0),IFERROR(VLOOKUP(SUBSTITUTE(SUBSTITUTE(H1495,"~","~~"),"*","~*"),إعدادات_الأنواع!$A$4:$D$40,4,FALSE()),0)))))</f>
        <v/>
      </c>
      <c r="M1495" s="47" t="str">
        <f>IF(OR(K1495="لم يدفع",B1495=""),"",IFERROR(VLOOKUP(SUBSTITUTE(SUBSTITUTE(H1495,"~","~~"),"*","~*"),إعدادات_الأنواع!$A$4:$E$40,5,FALSE()),0))</f>
        <v/>
      </c>
      <c r="N1495" s="47" t="str">
        <f>IF(OR(K1495="لم يدفع",K1495="تأمين فقط",K1495="اشتراك 300",B1495=""),"",IFERROR(VLOOKUP(SUBSTITUTE(SUBSTITUTE(H1495,"~","~~"),"*","~*"),إعدادات_الأنواع!$A$4:$F$40,6,FALSE()),0))</f>
        <v/>
      </c>
      <c r="O1495" s="55" t="str">
        <f t="shared" si="94"/>
        <v/>
      </c>
      <c r="P1495" s="48" t="str">
        <f t="shared" ca="1" si="95"/>
        <v/>
      </c>
      <c r="Q1495" s="52"/>
      <c r="R1495" s="49"/>
      <c r="S1495" s="50" t="str">
        <f>IF(B1495="","",COUNTA(التجديد!E1495:E1495))</f>
        <v/>
      </c>
      <c r="T1495" s="51" t="str">
        <f>IF(B1495="","",IFERROR(VLOOKUP(SUBSTITUTE(SUBSTITUTE(H1495,"~","~~"),"*","~*"),إعدادات_الأنواع!$A$4:$B$40,2,FALSE()),"?"))</f>
        <v/>
      </c>
    </row>
    <row r="1496" spans="1:20" ht="15" customHeight="1">
      <c r="A1496" s="20" t="str">
        <f>IF(B1496="","",IF(T1496="?","⚠️ نوع غير معرف",T1496&amp;TEXT(COUNTIFS($T$3:T1496,T1496),"000")))</f>
        <v/>
      </c>
      <c r="B1496" s="38"/>
      <c r="C1496" s="38"/>
      <c r="D1496" s="39"/>
      <c r="E1496" s="54"/>
      <c r="F1496" s="41" t="str">
        <f t="shared" ca="1" si="92"/>
        <v/>
      </c>
      <c r="G1496" s="42"/>
      <c r="H1496" s="37"/>
      <c r="I1496" s="43"/>
      <c r="J1496" s="44" t="str">
        <f t="shared" si="93"/>
        <v/>
      </c>
      <c r="K1496" s="45"/>
      <c r="L1496" s="46" t="str">
        <f>IF(OR(K1496="لم يدفع",B1496=""),"",IF(K1496="تأمين فقط",0,IF(K1496="اشتراك 300",300,IF(F1496&lt;14,IFERROR(VLOOKUP(SUBSTITUTE(SUBSTITUTE(H1496,"~","~~"),"*","~*"),إعدادات_الأنواع!$A$4:$D$40,3,FALSE()),0),IFERROR(VLOOKUP(SUBSTITUTE(SUBSTITUTE(H1496,"~","~~"),"*","~*"),إعدادات_الأنواع!$A$4:$D$40,4,FALSE()),0)))))</f>
        <v/>
      </c>
      <c r="M1496" s="47" t="str">
        <f>IF(OR(K1496="لم يدفع",B1496=""),"",IFERROR(VLOOKUP(SUBSTITUTE(SUBSTITUTE(H1496,"~","~~"),"*","~*"),إعدادات_الأنواع!$A$4:$E$40,5,FALSE()),0))</f>
        <v/>
      </c>
      <c r="N1496" s="47" t="str">
        <f>IF(OR(K1496="لم يدفع",K1496="تأمين فقط",K1496="اشتراك 300",B1496=""),"",IFERROR(VLOOKUP(SUBSTITUTE(SUBSTITUTE(H1496,"~","~~"),"*","~*"),إعدادات_الأنواع!$A$4:$F$40,6,FALSE()),0))</f>
        <v/>
      </c>
      <c r="O1496" s="55" t="str">
        <f t="shared" si="94"/>
        <v/>
      </c>
      <c r="P1496" s="48" t="str">
        <f t="shared" ca="1" si="95"/>
        <v/>
      </c>
      <c r="Q1496" s="52"/>
      <c r="R1496" s="49"/>
      <c r="S1496" s="50" t="str">
        <f>IF(B1496="","",COUNTA(التجديد!E1496:E1496))</f>
        <v/>
      </c>
      <c r="T1496" s="51" t="str">
        <f>IF(B1496="","",IFERROR(VLOOKUP(SUBSTITUTE(SUBSTITUTE(H1496,"~","~~"),"*","~*"),إعدادات_الأنواع!$A$4:$B$40,2,FALSE()),"?"))</f>
        <v/>
      </c>
    </row>
    <row r="1497" spans="1:20" ht="15" customHeight="1">
      <c r="A1497" s="20" t="str">
        <f>IF(B1497="","",IF(T1497="?","⚠️ نوع غير معرف",T1497&amp;TEXT(COUNTIFS($T$3:T1497,T1497),"000")))</f>
        <v/>
      </c>
      <c r="B1497" s="38"/>
      <c r="C1497" s="38"/>
      <c r="D1497" s="39"/>
      <c r="E1497" s="54"/>
      <c r="F1497" s="41" t="str">
        <f t="shared" ca="1" si="92"/>
        <v/>
      </c>
      <c r="G1497" s="42"/>
      <c r="H1497" s="37"/>
      <c r="I1497" s="43"/>
      <c r="J1497" s="44" t="str">
        <f t="shared" si="93"/>
        <v/>
      </c>
      <c r="K1497" s="45"/>
      <c r="L1497" s="46" t="str">
        <f>IF(OR(K1497="لم يدفع",B1497=""),"",IF(K1497="تأمين فقط",0,IF(K1497="اشتراك 300",300,IF(F1497&lt;14,IFERROR(VLOOKUP(SUBSTITUTE(SUBSTITUTE(H1497,"~","~~"),"*","~*"),إعدادات_الأنواع!$A$4:$D$40,3,FALSE()),0),IFERROR(VLOOKUP(SUBSTITUTE(SUBSTITUTE(H1497,"~","~~"),"*","~*"),إعدادات_الأنواع!$A$4:$D$40,4,FALSE()),0)))))</f>
        <v/>
      </c>
      <c r="M1497" s="47" t="str">
        <f>IF(OR(K1497="لم يدفع",B1497=""),"",IFERROR(VLOOKUP(SUBSTITUTE(SUBSTITUTE(H1497,"~","~~"),"*","~*"),إعدادات_الأنواع!$A$4:$E$40,5,FALSE()),0))</f>
        <v/>
      </c>
      <c r="N1497" s="47" t="str">
        <f>IF(OR(K1497="لم يدفع",K1497="تأمين فقط",K1497="اشتراك 300",B1497=""),"",IFERROR(VLOOKUP(SUBSTITUTE(SUBSTITUTE(H1497,"~","~~"),"*","~*"),إعدادات_الأنواع!$A$4:$F$40,6,FALSE()),0))</f>
        <v/>
      </c>
      <c r="O1497" s="55" t="str">
        <f t="shared" si="94"/>
        <v/>
      </c>
      <c r="P1497" s="48" t="str">
        <f t="shared" ca="1" si="95"/>
        <v/>
      </c>
      <c r="Q1497" s="52"/>
      <c r="R1497" s="49"/>
      <c r="S1497" s="50" t="str">
        <f>IF(B1497="","",COUNTA(التجديد!E1497:E1497))</f>
        <v/>
      </c>
      <c r="T1497" s="51" t="str">
        <f>IF(B1497="","",IFERROR(VLOOKUP(SUBSTITUTE(SUBSTITUTE(H1497,"~","~~"),"*","~*"),إعدادات_الأنواع!$A$4:$B$40,2,FALSE()),"?"))</f>
        <v/>
      </c>
    </row>
    <row r="1498" spans="1:20" ht="15" customHeight="1">
      <c r="A1498" s="20" t="str">
        <f>IF(B1498="","",IF(T1498="?","⚠️ نوع غير معرف",T1498&amp;TEXT(COUNTIFS($T$3:T1498,T1498),"000")))</f>
        <v/>
      </c>
      <c r="B1498" s="38"/>
      <c r="C1498" s="38"/>
      <c r="D1498" s="39"/>
      <c r="E1498" s="54"/>
      <c r="F1498" s="41" t="str">
        <f t="shared" ca="1" si="92"/>
        <v/>
      </c>
      <c r="G1498" s="42"/>
      <c r="H1498" s="37"/>
      <c r="I1498" s="43"/>
      <c r="J1498" s="44" t="str">
        <f t="shared" si="93"/>
        <v/>
      </c>
      <c r="K1498" s="45"/>
      <c r="L1498" s="46" t="str">
        <f>IF(OR(K1498="لم يدفع",B1498=""),"",IF(K1498="تأمين فقط",0,IF(K1498="اشتراك 300",300,IF(F1498&lt;14,IFERROR(VLOOKUP(SUBSTITUTE(SUBSTITUTE(H1498,"~","~~"),"*","~*"),إعدادات_الأنواع!$A$4:$D$40,3,FALSE()),0),IFERROR(VLOOKUP(SUBSTITUTE(SUBSTITUTE(H1498,"~","~~"),"*","~*"),إعدادات_الأنواع!$A$4:$D$40,4,FALSE()),0)))))</f>
        <v/>
      </c>
      <c r="M1498" s="47" t="str">
        <f>IF(OR(K1498="لم يدفع",B1498=""),"",IFERROR(VLOOKUP(SUBSTITUTE(SUBSTITUTE(H1498,"~","~~"),"*","~*"),إعدادات_الأنواع!$A$4:$E$40,5,FALSE()),0))</f>
        <v/>
      </c>
      <c r="N1498" s="47" t="str">
        <f>IF(OR(K1498="لم يدفع",K1498="تأمين فقط",K1498="اشتراك 300",B1498=""),"",IFERROR(VLOOKUP(SUBSTITUTE(SUBSTITUTE(H1498,"~","~~"),"*","~*"),إعدادات_الأنواع!$A$4:$F$40,6,FALSE()),0))</f>
        <v/>
      </c>
      <c r="O1498" s="55" t="str">
        <f t="shared" si="94"/>
        <v/>
      </c>
      <c r="P1498" s="48" t="str">
        <f t="shared" ca="1" si="95"/>
        <v/>
      </c>
      <c r="Q1498" s="52"/>
      <c r="R1498" s="49"/>
      <c r="S1498" s="50" t="str">
        <f>IF(B1498="","",COUNTA(التجديد!E1498:E1498))</f>
        <v/>
      </c>
      <c r="T1498" s="51" t="str">
        <f>IF(B1498="","",IFERROR(VLOOKUP(SUBSTITUTE(SUBSTITUTE(H1498,"~","~~"),"*","~*"),إعدادات_الأنواع!$A$4:$B$40,2,FALSE()),"?"))</f>
        <v/>
      </c>
    </row>
    <row r="1499" spans="1:20" ht="15" customHeight="1">
      <c r="A1499" s="20" t="str">
        <f>IF(B1499="","",IF(T1499="?","⚠️ نوع غير معرف",T1499&amp;TEXT(COUNTIFS($T$3:T1499,T1499),"000")))</f>
        <v/>
      </c>
      <c r="B1499" s="38"/>
      <c r="C1499" s="38"/>
      <c r="D1499" s="39"/>
      <c r="E1499" s="54"/>
      <c r="F1499" s="41" t="str">
        <f t="shared" ca="1" si="92"/>
        <v/>
      </c>
      <c r="G1499" s="42"/>
      <c r="H1499" s="37"/>
      <c r="I1499" s="43"/>
      <c r="J1499" s="44" t="str">
        <f t="shared" si="93"/>
        <v/>
      </c>
      <c r="K1499" s="45"/>
      <c r="L1499" s="46" t="str">
        <f>IF(OR(K1499="لم يدفع",B1499=""),"",IF(K1499="تأمين فقط",0,IF(K1499="اشتراك 300",300,IF(F1499&lt;14,IFERROR(VLOOKUP(SUBSTITUTE(SUBSTITUTE(H1499,"~","~~"),"*","~*"),إعدادات_الأنواع!$A$4:$D$40,3,FALSE()),0),IFERROR(VLOOKUP(SUBSTITUTE(SUBSTITUTE(H1499,"~","~~"),"*","~*"),إعدادات_الأنواع!$A$4:$D$40,4,FALSE()),0)))))</f>
        <v/>
      </c>
      <c r="M1499" s="47" t="str">
        <f>IF(OR(K1499="لم يدفع",B1499=""),"",IFERROR(VLOOKUP(SUBSTITUTE(SUBSTITUTE(H1499,"~","~~"),"*","~*"),إعدادات_الأنواع!$A$4:$E$40,5,FALSE()),0))</f>
        <v/>
      </c>
      <c r="N1499" s="47" t="str">
        <f>IF(OR(K1499="لم يدفع",K1499="تأمين فقط",K1499="اشتراك 300",B1499=""),"",IFERROR(VLOOKUP(SUBSTITUTE(SUBSTITUTE(H1499,"~","~~"),"*","~*"),إعدادات_الأنواع!$A$4:$F$40,6,FALSE()),0))</f>
        <v/>
      </c>
      <c r="O1499" s="55" t="str">
        <f t="shared" si="94"/>
        <v/>
      </c>
      <c r="P1499" s="48" t="str">
        <f t="shared" ca="1" si="95"/>
        <v/>
      </c>
      <c r="Q1499" s="52"/>
      <c r="R1499" s="49"/>
      <c r="S1499" s="50" t="str">
        <f>IF(B1499="","",COUNTA(التجديد!E1499:E1499))</f>
        <v/>
      </c>
      <c r="T1499" s="51" t="str">
        <f>IF(B1499="","",IFERROR(VLOOKUP(SUBSTITUTE(SUBSTITUTE(H1499,"~","~~"),"*","~*"),إعدادات_الأنواع!$A$4:$B$40,2,FALSE()),"?"))</f>
        <v/>
      </c>
    </row>
    <row r="1500" spans="1:20" ht="15" customHeight="1">
      <c r="A1500" s="20" t="str">
        <f>IF(B1500="","",IF(T1500="?","⚠️ نوع غير معرف",T1500&amp;TEXT(COUNTIFS($T$3:T1500,T1500),"000")))</f>
        <v/>
      </c>
      <c r="B1500" s="38"/>
      <c r="C1500" s="38"/>
      <c r="D1500" s="39"/>
      <c r="E1500" s="54"/>
      <c r="F1500" s="41" t="str">
        <f t="shared" ca="1" si="92"/>
        <v/>
      </c>
      <c r="G1500" s="42"/>
      <c r="H1500" s="37"/>
      <c r="I1500" s="43"/>
      <c r="J1500" s="44" t="str">
        <f t="shared" si="93"/>
        <v/>
      </c>
      <c r="K1500" s="45"/>
      <c r="L1500" s="46" t="str">
        <f>IF(OR(K1500="لم يدفع",B1500=""),"",IF(K1500="تأمين فقط",0,IF(K1500="اشتراك 300",300,IF(F1500&lt;14,IFERROR(VLOOKUP(SUBSTITUTE(SUBSTITUTE(H1500,"~","~~"),"*","~*"),إعدادات_الأنواع!$A$4:$D$40,3,FALSE()),0),IFERROR(VLOOKUP(SUBSTITUTE(SUBSTITUTE(H1500,"~","~~"),"*","~*"),إعدادات_الأنواع!$A$4:$D$40,4,FALSE()),0)))))</f>
        <v/>
      </c>
      <c r="M1500" s="47" t="str">
        <f>IF(OR(K1500="لم يدفع",B1500=""),"",IFERROR(VLOOKUP(SUBSTITUTE(SUBSTITUTE(H1500,"~","~~"),"*","~*"),إعدادات_الأنواع!$A$4:$E$40,5,FALSE()),0))</f>
        <v/>
      </c>
      <c r="N1500" s="47" t="str">
        <f>IF(OR(K1500="لم يدفع",K1500="تأمين فقط",K1500="اشتراك 300",B1500=""),"",IFERROR(VLOOKUP(SUBSTITUTE(SUBSTITUTE(H1500,"~","~~"),"*","~*"),إعدادات_الأنواع!$A$4:$F$40,6,FALSE()),0))</f>
        <v/>
      </c>
      <c r="O1500" s="55" t="str">
        <f t="shared" si="94"/>
        <v/>
      </c>
      <c r="P1500" s="48" t="str">
        <f t="shared" ca="1" si="95"/>
        <v/>
      </c>
      <c r="Q1500" s="52"/>
      <c r="R1500" s="49"/>
      <c r="S1500" s="50" t="str">
        <f>IF(B1500="","",COUNTA(التجديد!E1500:E1500))</f>
        <v/>
      </c>
      <c r="T1500" s="51" t="str">
        <f>IF(B1500="","",IFERROR(VLOOKUP(SUBSTITUTE(SUBSTITUTE(H1500,"~","~~"),"*","~*"),إعدادات_الأنواع!$A$4:$B$40,2,FALSE()),"?"))</f>
        <v/>
      </c>
    </row>
    <row r="1501" spans="1:20" ht="15" customHeight="1">
      <c r="A1501" s="20" t="str">
        <f>IF(B1501="","",IF(T1501="?","⚠️ نوع غير معرف",T1501&amp;TEXT(COUNTIFS($T$3:T1501,T1501),"000")))</f>
        <v/>
      </c>
      <c r="B1501" s="38"/>
      <c r="C1501" s="38"/>
      <c r="D1501" s="39"/>
      <c r="E1501" s="54"/>
      <c r="F1501" s="41" t="str">
        <f t="shared" ca="1" si="92"/>
        <v/>
      </c>
      <c r="G1501" s="42"/>
      <c r="H1501" s="37"/>
      <c r="I1501" s="43"/>
      <c r="J1501" s="44" t="str">
        <f t="shared" si="93"/>
        <v/>
      </c>
      <c r="K1501" s="45"/>
      <c r="L1501" s="46" t="str">
        <f>IF(OR(K1501="لم يدفع",B1501=""),"",IF(K1501="تأمين فقط",0,IF(K1501="اشتراك 300",300,IF(F1501&lt;14,IFERROR(VLOOKUP(SUBSTITUTE(SUBSTITUTE(H1501,"~","~~"),"*","~*"),إعدادات_الأنواع!$A$4:$D$40,3,FALSE()),0),IFERROR(VLOOKUP(SUBSTITUTE(SUBSTITUTE(H1501,"~","~~"),"*","~*"),إعدادات_الأنواع!$A$4:$D$40,4,FALSE()),0)))))</f>
        <v/>
      </c>
      <c r="M1501" s="47" t="str">
        <f>IF(OR(K1501="لم يدفع",B1501=""),"",IFERROR(VLOOKUP(SUBSTITUTE(SUBSTITUTE(H1501,"~","~~"),"*","~*"),إعدادات_الأنواع!$A$4:$E$40,5,FALSE()),0))</f>
        <v/>
      </c>
      <c r="N1501" s="47" t="str">
        <f>IF(OR(K1501="لم يدفع",K1501="تأمين فقط",K1501="اشتراك 300",B1501=""),"",IFERROR(VLOOKUP(SUBSTITUTE(SUBSTITUTE(H1501,"~","~~"),"*","~*"),إعدادات_الأنواع!$A$4:$F$40,6,FALSE()),0))</f>
        <v/>
      </c>
      <c r="O1501" s="55" t="str">
        <f t="shared" si="94"/>
        <v/>
      </c>
      <c r="P1501" s="48" t="str">
        <f t="shared" ca="1" si="95"/>
        <v/>
      </c>
      <c r="Q1501" s="52"/>
      <c r="R1501" s="49"/>
      <c r="S1501" s="50" t="str">
        <f>IF(B1501="","",COUNTA(التجديد!E1501:E1501))</f>
        <v/>
      </c>
      <c r="T1501" s="51" t="str">
        <f>IF(B1501="","",IFERROR(VLOOKUP(SUBSTITUTE(SUBSTITUTE(H1501,"~","~~"),"*","~*"),إعدادات_الأنواع!$A$4:$B$40,2,FALSE()),"?"))</f>
        <v/>
      </c>
    </row>
    <row r="1502" spans="1:20" ht="15" customHeight="1">
      <c r="A1502" s="20" t="str">
        <f>IF(B1502="","",IF(T1502="?","⚠️ نوع غير معرف",T1502&amp;TEXT(COUNTIFS($T$3:T1502,T1502),"000")))</f>
        <v/>
      </c>
      <c r="B1502" s="38"/>
      <c r="C1502" s="38"/>
      <c r="D1502" s="39"/>
      <c r="E1502" s="54"/>
      <c r="F1502" s="41" t="str">
        <f t="shared" ca="1" si="92"/>
        <v/>
      </c>
      <c r="G1502" s="42"/>
      <c r="H1502" s="37"/>
      <c r="I1502" s="43"/>
      <c r="J1502" s="44" t="str">
        <f t="shared" si="93"/>
        <v/>
      </c>
      <c r="K1502" s="45"/>
      <c r="L1502" s="46" t="str">
        <f>IF(OR(K1502="لم يدفع",B1502=""),"",IF(K1502="تأمين فقط",0,IF(K1502="اشتراك 300",300,IF(F1502&lt;14,IFERROR(VLOOKUP(SUBSTITUTE(SUBSTITUTE(H1502,"~","~~"),"*","~*"),إعدادات_الأنواع!$A$4:$D$40,3,FALSE()),0),IFERROR(VLOOKUP(SUBSTITUTE(SUBSTITUTE(H1502,"~","~~"),"*","~*"),إعدادات_الأنواع!$A$4:$D$40,4,FALSE()),0)))))</f>
        <v/>
      </c>
      <c r="M1502" s="47" t="str">
        <f>IF(OR(K1502="لم يدفع",B1502=""),"",IFERROR(VLOOKUP(SUBSTITUTE(SUBSTITUTE(H1502,"~","~~"),"*","~*"),إعدادات_الأنواع!$A$4:$E$40,5,FALSE()),0))</f>
        <v/>
      </c>
      <c r="N1502" s="47" t="str">
        <f>IF(OR(K1502="لم يدفع",K1502="تأمين فقط",K1502="اشتراك 300",B1502=""),"",IFERROR(VLOOKUP(SUBSTITUTE(SUBSTITUTE(H1502,"~","~~"),"*","~*"),إعدادات_الأنواع!$A$4:$F$40,6,FALSE()),0))</f>
        <v/>
      </c>
      <c r="O1502" s="55" t="str">
        <f t="shared" si="94"/>
        <v/>
      </c>
      <c r="P1502" s="48" t="str">
        <f t="shared" ca="1" si="95"/>
        <v/>
      </c>
      <c r="Q1502" s="52"/>
      <c r="R1502" s="49"/>
      <c r="S1502" s="50" t="str">
        <f>IF(B1502="","",COUNTA(التجديد!E1502:E1502))</f>
        <v/>
      </c>
      <c r="T1502" s="51" t="str">
        <f>IF(B1502="","",IFERROR(VLOOKUP(SUBSTITUTE(SUBSTITUTE(H1502,"~","~~"),"*","~*"),إعدادات_الأنواع!$A$4:$B$40,2,FALSE()),"?"))</f>
        <v/>
      </c>
    </row>
    <row r="1503" spans="1:20" ht="15" customHeight="1">
      <c r="A1503" s="20" t="str">
        <f>IF(B1503="","",IF(T1503="?","⚠️ نوع غير معرف",T1503&amp;TEXT(COUNTIFS($T$3:T1503,T1503),"000")))</f>
        <v/>
      </c>
      <c r="B1503" s="38"/>
      <c r="C1503" s="38"/>
      <c r="D1503" s="39"/>
      <c r="E1503" s="54"/>
      <c r="F1503" s="41" t="str">
        <f t="shared" ca="1" si="92"/>
        <v/>
      </c>
      <c r="G1503" s="42"/>
      <c r="H1503" s="37"/>
      <c r="I1503" s="43"/>
      <c r="J1503" s="44" t="str">
        <f t="shared" si="93"/>
        <v/>
      </c>
      <c r="K1503" s="45"/>
      <c r="L1503" s="46" t="str">
        <f>IF(OR(K1503="لم يدفع",B1503=""),"",IF(K1503="تأمين فقط",0,IF(K1503="اشتراك 300",300,IF(F1503&lt;14,IFERROR(VLOOKUP(SUBSTITUTE(SUBSTITUTE(H1503,"~","~~"),"*","~*"),إعدادات_الأنواع!$A$4:$D$40,3,FALSE()),0),IFERROR(VLOOKUP(SUBSTITUTE(SUBSTITUTE(H1503,"~","~~"),"*","~*"),إعدادات_الأنواع!$A$4:$D$40,4,FALSE()),0)))))</f>
        <v/>
      </c>
      <c r="M1503" s="47" t="str">
        <f>IF(OR(K1503="لم يدفع",B1503=""),"",IFERROR(VLOOKUP(SUBSTITUTE(SUBSTITUTE(H1503,"~","~~"),"*","~*"),إعدادات_الأنواع!$A$4:$E$40,5,FALSE()),0))</f>
        <v/>
      </c>
      <c r="N1503" s="47" t="str">
        <f>IF(OR(K1503="لم يدفع",K1503="تأمين فقط",K1503="اشتراك 300",B1503=""),"",IFERROR(VLOOKUP(SUBSTITUTE(SUBSTITUTE(H1503,"~","~~"),"*","~*"),إعدادات_الأنواع!$A$4:$F$40,6,FALSE()),0))</f>
        <v/>
      </c>
      <c r="O1503" s="55" t="str">
        <f t="shared" si="94"/>
        <v/>
      </c>
      <c r="P1503" s="48" t="str">
        <f t="shared" ca="1" si="95"/>
        <v/>
      </c>
      <c r="Q1503" s="52"/>
      <c r="R1503" s="49"/>
      <c r="S1503" s="50" t="str">
        <f>IF(B1503="","",COUNTA(التجديد!E1503:E1503))</f>
        <v/>
      </c>
      <c r="T1503" s="51" t="str">
        <f>IF(B1503="","",IFERROR(VLOOKUP(SUBSTITUTE(SUBSTITUTE(H1503,"~","~~"),"*","~*"),إعدادات_الأنواع!$A$4:$B$40,2,FALSE()),"?"))</f>
        <v/>
      </c>
    </row>
    <row r="1504" spans="1:20" ht="15" customHeight="1">
      <c r="A1504" s="20" t="str">
        <f>IF(B1504="","",IF(T1504="?","⚠️ نوع غير معرف",T1504&amp;TEXT(COUNTIFS($T$3:T1504,T1504),"000")))</f>
        <v/>
      </c>
      <c r="B1504" s="38"/>
      <c r="C1504" s="38"/>
      <c r="D1504" s="39"/>
      <c r="E1504" s="54"/>
      <c r="F1504" s="41" t="str">
        <f t="shared" ca="1" si="92"/>
        <v/>
      </c>
      <c r="G1504" s="42"/>
      <c r="H1504" s="37"/>
      <c r="I1504" s="43"/>
      <c r="J1504" s="44" t="str">
        <f t="shared" si="93"/>
        <v/>
      </c>
      <c r="K1504" s="45"/>
      <c r="L1504" s="46" t="str">
        <f>IF(OR(K1504="لم يدفع",B1504=""),"",IF(K1504="تأمين فقط",0,IF(K1504="اشتراك 300",300,IF(F1504&lt;14,IFERROR(VLOOKUP(SUBSTITUTE(SUBSTITUTE(H1504,"~","~~"),"*","~*"),إعدادات_الأنواع!$A$4:$D$40,3,FALSE()),0),IFERROR(VLOOKUP(SUBSTITUTE(SUBSTITUTE(H1504,"~","~~"),"*","~*"),إعدادات_الأنواع!$A$4:$D$40,4,FALSE()),0)))))</f>
        <v/>
      </c>
      <c r="M1504" s="47" t="str">
        <f>IF(OR(K1504="لم يدفع",B1504=""),"",IFERROR(VLOOKUP(SUBSTITUTE(SUBSTITUTE(H1504,"~","~~"),"*","~*"),إعدادات_الأنواع!$A$4:$E$40,5,FALSE()),0))</f>
        <v/>
      </c>
      <c r="N1504" s="47" t="str">
        <f>IF(OR(K1504="لم يدفع",K1504="تأمين فقط",K1504="اشتراك 300",B1504=""),"",IFERROR(VLOOKUP(SUBSTITUTE(SUBSTITUTE(H1504,"~","~~"),"*","~*"),إعدادات_الأنواع!$A$4:$F$40,6,FALSE()),0))</f>
        <v/>
      </c>
      <c r="O1504" s="55" t="str">
        <f t="shared" si="94"/>
        <v/>
      </c>
      <c r="P1504" s="48" t="str">
        <f t="shared" ca="1" si="95"/>
        <v/>
      </c>
      <c r="Q1504" s="52"/>
      <c r="R1504" s="49"/>
      <c r="S1504" s="50" t="str">
        <f>IF(B1504="","",COUNTA(التجديد!E1504:E1504))</f>
        <v/>
      </c>
      <c r="T1504" s="51" t="str">
        <f>IF(B1504="","",IFERROR(VLOOKUP(SUBSTITUTE(SUBSTITUTE(H1504,"~","~~"),"*","~*"),إعدادات_الأنواع!$A$4:$B$40,2,FALSE()),"?"))</f>
        <v/>
      </c>
    </row>
    <row r="1505" spans="1:20" ht="15" customHeight="1">
      <c r="A1505" s="20" t="str">
        <f>IF(B1505="","",IF(T1505="?","⚠️ نوع غير معرف",T1505&amp;TEXT(COUNTIFS($T$3:T1505,T1505),"000")))</f>
        <v/>
      </c>
      <c r="B1505" s="38"/>
      <c r="C1505" s="38"/>
      <c r="D1505" s="39"/>
      <c r="E1505" s="54"/>
      <c r="F1505" s="41" t="str">
        <f t="shared" ca="1" si="92"/>
        <v/>
      </c>
      <c r="G1505" s="42"/>
      <c r="H1505" s="37"/>
      <c r="I1505" s="43"/>
      <c r="J1505" s="44" t="str">
        <f t="shared" si="93"/>
        <v/>
      </c>
      <c r="K1505" s="45"/>
      <c r="L1505" s="46" t="str">
        <f>IF(OR(K1505="لم يدفع",B1505=""),"",IF(K1505="تأمين فقط",0,IF(K1505="اشتراك 300",300,IF(F1505&lt;14,IFERROR(VLOOKUP(SUBSTITUTE(SUBSTITUTE(H1505,"~","~~"),"*","~*"),إعدادات_الأنواع!$A$4:$D$40,3,FALSE()),0),IFERROR(VLOOKUP(SUBSTITUTE(SUBSTITUTE(H1505,"~","~~"),"*","~*"),إعدادات_الأنواع!$A$4:$D$40,4,FALSE()),0)))))</f>
        <v/>
      </c>
      <c r="M1505" s="47" t="str">
        <f>IF(OR(K1505="لم يدفع",B1505=""),"",IFERROR(VLOOKUP(SUBSTITUTE(SUBSTITUTE(H1505,"~","~~"),"*","~*"),إعدادات_الأنواع!$A$4:$E$40,5,FALSE()),0))</f>
        <v/>
      </c>
      <c r="N1505" s="47" t="str">
        <f>IF(OR(K1505="لم يدفع",K1505="تأمين فقط",K1505="اشتراك 300",B1505=""),"",IFERROR(VLOOKUP(SUBSTITUTE(SUBSTITUTE(H1505,"~","~~"),"*","~*"),إعدادات_الأنواع!$A$4:$F$40,6,FALSE()),0))</f>
        <v/>
      </c>
      <c r="O1505" s="55" t="str">
        <f t="shared" si="94"/>
        <v/>
      </c>
      <c r="P1505" s="48" t="str">
        <f t="shared" ca="1" si="95"/>
        <v/>
      </c>
      <c r="Q1505" s="52"/>
      <c r="R1505" s="49"/>
      <c r="S1505" s="50" t="str">
        <f>IF(B1505="","",COUNTA(التجديد!E1505:E1505))</f>
        <v/>
      </c>
      <c r="T1505" s="51" t="str">
        <f>IF(B1505="","",IFERROR(VLOOKUP(SUBSTITUTE(SUBSTITUTE(H1505,"~","~~"),"*","~*"),إعدادات_الأنواع!$A$4:$B$40,2,FALSE()),"?"))</f>
        <v/>
      </c>
    </row>
    <row r="1506" spans="1:20" ht="15" customHeight="1">
      <c r="A1506" s="20" t="str">
        <f>IF(B1506="","",IF(T1506="?","⚠️ نوع غير معرف",T1506&amp;TEXT(COUNTIFS($T$3:T1506,T1506),"000")))</f>
        <v/>
      </c>
      <c r="B1506" s="38"/>
      <c r="C1506" s="38"/>
      <c r="D1506" s="39"/>
      <c r="E1506" s="54"/>
      <c r="F1506" s="41" t="str">
        <f t="shared" ca="1" si="92"/>
        <v/>
      </c>
      <c r="G1506" s="42"/>
      <c r="H1506" s="37"/>
      <c r="I1506" s="43"/>
      <c r="J1506" s="44" t="str">
        <f t="shared" si="93"/>
        <v/>
      </c>
      <c r="K1506" s="45"/>
      <c r="L1506" s="46" t="str">
        <f>IF(OR(K1506="لم يدفع",B1506=""),"",IF(K1506="تأمين فقط",0,IF(K1506="اشتراك 300",300,IF(F1506&lt;14,IFERROR(VLOOKUP(SUBSTITUTE(SUBSTITUTE(H1506,"~","~~"),"*","~*"),إعدادات_الأنواع!$A$4:$D$40,3,FALSE()),0),IFERROR(VLOOKUP(SUBSTITUTE(SUBSTITUTE(H1506,"~","~~"),"*","~*"),إعدادات_الأنواع!$A$4:$D$40,4,FALSE()),0)))))</f>
        <v/>
      </c>
      <c r="M1506" s="47" t="str">
        <f>IF(OR(K1506="لم يدفع",B1506=""),"",IFERROR(VLOOKUP(SUBSTITUTE(SUBSTITUTE(H1506,"~","~~"),"*","~*"),إعدادات_الأنواع!$A$4:$E$40,5,FALSE()),0))</f>
        <v/>
      </c>
      <c r="N1506" s="47" t="str">
        <f>IF(OR(K1506="لم يدفع",K1506="تأمين فقط",K1506="اشتراك 300",B1506=""),"",IFERROR(VLOOKUP(SUBSTITUTE(SUBSTITUTE(H1506,"~","~~"),"*","~*"),إعدادات_الأنواع!$A$4:$F$40,6,FALSE()),0))</f>
        <v/>
      </c>
      <c r="O1506" s="55" t="str">
        <f t="shared" si="94"/>
        <v/>
      </c>
      <c r="P1506" s="48" t="str">
        <f t="shared" ca="1" si="95"/>
        <v/>
      </c>
      <c r="Q1506" s="52"/>
      <c r="R1506" s="49"/>
      <c r="S1506" s="50" t="str">
        <f>IF(B1506="","",COUNTA(التجديد!E1506:E1506))</f>
        <v/>
      </c>
      <c r="T1506" s="51" t="str">
        <f>IF(B1506="","",IFERROR(VLOOKUP(SUBSTITUTE(SUBSTITUTE(H1506,"~","~~"),"*","~*"),إعدادات_الأنواع!$A$4:$B$40,2,FALSE()),"?"))</f>
        <v/>
      </c>
    </row>
    <row r="1507" spans="1:20" ht="15" customHeight="1">
      <c r="A1507" s="20" t="str">
        <f>IF(B1507="","",IF(T1507="?","⚠️ نوع غير معرف",T1507&amp;TEXT(COUNTIFS($T$3:T1507,T1507),"000")))</f>
        <v/>
      </c>
      <c r="B1507" s="38"/>
      <c r="C1507" s="38"/>
      <c r="D1507" s="39"/>
      <c r="E1507" s="54"/>
      <c r="F1507" s="41" t="str">
        <f t="shared" ca="1" si="92"/>
        <v/>
      </c>
      <c r="G1507" s="42"/>
      <c r="H1507" s="37"/>
      <c r="I1507" s="43"/>
      <c r="J1507" s="44" t="str">
        <f t="shared" si="93"/>
        <v/>
      </c>
      <c r="K1507" s="45"/>
      <c r="L1507" s="46" t="str">
        <f>IF(OR(K1507="لم يدفع",B1507=""),"",IF(K1507="تأمين فقط",0,IF(K1507="اشتراك 300",300,IF(F1507&lt;14,IFERROR(VLOOKUP(SUBSTITUTE(SUBSTITUTE(H1507,"~","~~"),"*","~*"),إعدادات_الأنواع!$A$4:$D$40,3,FALSE()),0),IFERROR(VLOOKUP(SUBSTITUTE(SUBSTITUTE(H1507,"~","~~"),"*","~*"),إعدادات_الأنواع!$A$4:$D$40,4,FALSE()),0)))))</f>
        <v/>
      </c>
      <c r="M1507" s="47" t="str">
        <f>IF(OR(K1507="لم يدفع",B1507=""),"",IFERROR(VLOOKUP(SUBSTITUTE(SUBSTITUTE(H1507,"~","~~"),"*","~*"),إعدادات_الأنواع!$A$4:$E$40,5,FALSE()),0))</f>
        <v/>
      </c>
      <c r="N1507" s="47" t="str">
        <f>IF(OR(K1507="لم يدفع",K1507="تأمين فقط",K1507="اشتراك 300",B1507=""),"",IFERROR(VLOOKUP(SUBSTITUTE(SUBSTITUTE(H1507,"~","~~"),"*","~*"),إعدادات_الأنواع!$A$4:$F$40,6,FALSE()),0))</f>
        <v/>
      </c>
      <c r="O1507" s="55" t="str">
        <f t="shared" si="94"/>
        <v/>
      </c>
      <c r="P1507" s="48" t="str">
        <f t="shared" ca="1" si="95"/>
        <v/>
      </c>
      <c r="Q1507" s="52"/>
      <c r="R1507" s="49"/>
      <c r="S1507" s="50" t="str">
        <f>IF(B1507="","",COUNTA(التجديد!E1507:E1507))</f>
        <v/>
      </c>
      <c r="T1507" s="51" t="str">
        <f>IF(B1507="","",IFERROR(VLOOKUP(SUBSTITUTE(SUBSTITUTE(H1507,"~","~~"),"*","~*"),إعدادات_الأنواع!$A$4:$B$40,2,FALSE()),"?"))</f>
        <v/>
      </c>
    </row>
    <row r="1508" spans="1:20" ht="15" customHeight="1">
      <c r="A1508" s="20" t="str">
        <f>IF(B1508="","",IF(T1508="?","⚠️ نوع غير معرف",T1508&amp;TEXT(COUNTIFS($T$3:T1508,T1508),"000")))</f>
        <v/>
      </c>
      <c r="B1508" s="38"/>
      <c r="C1508" s="38"/>
      <c r="D1508" s="39"/>
      <c r="E1508" s="54"/>
      <c r="F1508" s="41" t="str">
        <f t="shared" ca="1" si="92"/>
        <v/>
      </c>
      <c r="G1508" s="42"/>
      <c r="H1508" s="37"/>
      <c r="I1508" s="43"/>
      <c r="J1508" s="44" t="str">
        <f t="shared" si="93"/>
        <v/>
      </c>
      <c r="K1508" s="45"/>
      <c r="L1508" s="46" t="str">
        <f>IF(OR(K1508="لم يدفع",B1508=""),"",IF(K1508="تأمين فقط",0,IF(K1508="اشتراك 300",300,IF(F1508&lt;14,IFERROR(VLOOKUP(SUBSTITUTE(SUBSTITUTE(H1508,"~","~~"),"*","~*"),إعدادات_الأنواع!$A$4:$D$40,3,FALSE()),0),IFERROR(VLOOKUP(SUBSTITUTE(SUBSTITUTE(H1508,"~","~~"),"*","~*"),إعدادات_الأنواع!$A$4:$D$40,4,FALSE()),0)))))</f>
        <v/>
      </c>
      <c r="M1508" s="47" t="str">
        <f>IF(OR(K1508="لم يدفع",B1508=""),"",IFERROR(VLOOKUP(SUBSTITUTE(SUBSTITUTE(H1508,"~","~~"),"*","~*"),إعدادات_الأنواع!$A$4:$E$40,5,FALSE()),0))</f>
        <v/>
      </c>
      <c r="N1508" s="47" t="str">
        <f>IF(OR(K1508="لم يدفع",K1508="تأمين فقط",K1508="اشتراك 300",B1508=""),"",IFERROR(VLOOKUP(SUBSTITUTE(SUBSTITUTE(H1508,"~","~~"),"*","~*"),إعدادات_الأنواع!$A$4:$F$40,6,FALSE()),0))</f>
        <v/>
      </c>
      <c r="O1508" s="55" t="str">
        <f t="shared" si="94"/>
        <v/>
      </c>
      <c r="P1508" s="48" t="str">
        <f t="shared" ca="1" si="95"/>
        <v/>
      </c>
      <c r="Q1508" s="52"/>
      <c r="R1508" s="49"/>
      <c r="S1508" s="50" t="str">
        <f>IF(B1508="","",COUNTA(التجديد!E1508:E1508))</f>
        <v/>
      </c>
      <c r="T1508" s="51" t="str">
        <f>IF(B1508="","",IFERROR(VLOOKUP(SUBSTITUTE(SUBSTITUTE(H1508,"~","~~"),"*","~*"),إعدادات_الأنواع!$A$4:$B$40,2,FALSE()),"?"))</f>
        <v/>
      </c>
    </row>
    <row r="1509" spans="1:20" ht="15" customHeight="1">
      <c r="A1509" s="20" t="str">
        <f>IF(B1509="","",IF(T1509="?","⚠️ نوع غير معرف",T1509&amp;TEXT(COUNTIFS($T$3:T1509,T1509),"000")))</f>
        <v/>
      </c>
      <c r="B1509" s="38"/>
      <c r="C1509" s="38"/>
      <c r="D1509" s="39"/>
      <c r="E1509" s="54"/>
      <c r="F1509" s="41" t="str">
        <f t="shared" ca="1" si="92"/>
        <v/>
      </c>
      <c r="G1509" s="42"/>
      <c r="H1509" s="37"/>
      <c r="I1509" s="43"/>
      <c r="J1509" s="44" t="str">
        <f t="shared" si="93"/>
        <v/>
      </c>
      <c r="K1509" s="45"/>
      <c r="L1509" s="46" t="str">
        <f>IF(OR(K1509="لم يدفع",B1509=""),"",IF(K1509="تأمين فقط",0,IF(K1509="اشتراك 300",300,IF(F1509&lt;14,IFERROR(VLOOKUP(SUBSTITUTE(SUBSTITUTE(H1509,"~","~~"),"*","~*"),إعدادات_الأنواع!$A$4:$D$40,3,FALSE()),0),IFERROR(VLOOKUP(SUBSTITUTE(SUBSTITUTE(H1509,"~","~~"),"*","~*"),إعدادات_الأنواع!$A$4:$D$40,4,FALSE()),0)))))</f>
        <v/>
      </c>
      <c r="M1509" s="47" t="str">
        <f>IF(OR(K1509="لم يدفع",B1509=""),"",IFERROR(VLOOKUP(SUBSTITUTE(SUBSTITUTE(H1509,"~","~~"),"*","~*"),إعدادات_الأنواع!$A$4:$E$40,5,FALSE()),0))</f>
        <v/>
      </c>
      <c r="N1509" s="47" t="str">
        <f>IF(OR(K1509="لم يدفع",K1509="تأمين فقط",K1509="اشتراك 300",B1509=""),"",IFERROR(VLOOKUP(SUBSTITUTE(SUBSTITUTE(H1509,"~","~~"),"*","~*"),إعدادات_الأنواع!$A$4:$F$40,6,FALSE()),0))</f>
        <v/>
      </c>
      <c r="O1509" s="55" t="str">
        <f t="shared" si="94"/>
        <v/>
      </c>
      <c r="P1509" s="48" t="str">
        <f t="shared" ca="1" si="95"/>
        <v/>
      </c>
      <c r="Q1509" s="52"/>
      <c r="R1509" s="49"/>
      <c r="S1509" s="50" t="str">
        <f>IF(B1509="","",COUNTA(التجديد!E1509:E1509))</f>
        <v/>
      </c>
      <c r="T1509" s="51" t="str">
        <f>IF(B1509="","",IFERROR(VLOOKUP(SUBSTITUTE(SUBSTITUTE(H1509,"~","~~"),"*","~*"),إعدادات_الأنواع!$A$4:$B$40,2,FALSE()),"?"))</f>
        <v/>
      </c>
    </row>
    <row r="1510" spans="1:20" ht="15" customHeight="1">
      <c r="A1510" s="20" t="str">
        <f>IF(B1510="","",IF(T1510="?","⚠️ نوع غير معرف",T1510&amp;TEXT(COUNTIFS($T$3:T1510,T1510),"000")))</f>
        <v/>
      </c>
      <c r="B1510" s="38"/>
      <c r="C1510" s="38"/>
      <c r="D1510" s="39"/>
      <c r="E1510" s="54"/>
      <c r="F1510" s="41" t="str">
        <f t="shared" ca="1" si="92"/>
        <v/>
      </c>
      <c r="G1510" s="42"/>
      <c r="H1510" s="37"/>
      <c r="I1510" s="43"/>
      <c r="J1510" s="44" t="str">
        <f t="shared" si="93"/>
        <v/>
      </c>
      <c r="K1510" s="45"/>
      <c r="L1510" s="46" t="str">
        <f>IF(OR(K1510="لم يدفع",B1510=""),"",IF(K1510="تأمين فقط",0,IF(K1510="اشتراك 300",300,IF(F1510&lt;14,IFERROR(VLOOKUP(SUBSTITUTE(SUBSTITUTE(H1510,"~","~~"),"*","~*"),إعدادات_الأنواع!$A$4:$D$40,3,FALSE()),0),IFERROR(VLOOKUP(SUBSTITUTE(SUBSTITUTE(H1510,"~","~~"),"*","~*"),إعدادات_الأنواع!$A$4:$D$40,4,FALSE()),0)))))</f>
        <v/>
      </c>
      <c r="M1510" s="47" t="str">
        <f>IF(OR(K1510="لم يدفع",B1510=""),"",IFERROR(VLOOKUP(SUBSTITUTE(SUBSTITUTE(H1510,"~","~~"),"*","~*"),إعدادات_الأنواع!$A$4:$E$40,5,FALSE()),0))</f>
        <v/>
      </c>
      <c r="N1510" s="47" t="str">
        <f>IF(OR(K1510="لم يدفع",K1510="تأمين فقط",K1510="اشتراك 300",B1510=""),"",IFERROR(VLOOKUP(SUBSTITUTE(SUBSTITUTE(H1510,"~","~~"),"*","~*"),إعدادات_الأنواع!$A$4:$F$40,6,FALSE()),0))</f>
        <v/>
      </c>
      <c r="O1510" s="55" t="str">
        <f t="shared" si="94"/>
        <v/>
      </c>
      <c r="P1510" s="48" t="str">
        <f t="shared" ca="1" si="95"/>
        <v/>
      </c>
      <c r="Q1510" s="52"/>
      <c r="R1510" s="49"/>
      <c r="S1510" s="50" t="str">
        <f>IF(B1510="","",COUNTA(التجديد!E1510:E1510))</f>
        <v/>
      </c>
      <c r="T1510" s="51" t="str">
        <f>IF(B1510="","",IFERROR(VLOOKUP(SUBSTITUTE(SUBSTITUTE(H1510,"~","~~"),"*","~*"),إعدادات_الأنواع!$A$4:$B$40,2,FALSE()),"?"))</f>
        <v/>
      </c>
    </row>
    <row r="1511" spans="1:20" ht="15" customHeight="1">
      <c r="A1511" s="20" t="str">
        <f>IF(B1511="","",IF(T1511="?","⚠️ نوع غير معرف",T1511&amp;TEXT(COUNTIFS($T$3:T1511,T1511),"000")))</f>
        <v/>
      </c>
      <c r="B1511" s="38"/>
      <c r="C1511" s="38"/>
      <c r="D1511" s="39"/>
      <c r="E1511" s="54"/>
      <c r="F1511" s="41" t="str">
        <f t="shared" ca="1" si="92"/>
        <v/>
      </c>
      <c r="G1511" s="42"/>
      <c r="H1511" s="37"/>
      <c r="I1511" s="43"/>
      <c r="J1511" s="44" t="str">
        <f t="shared" si="93"/>
        <v/>
      </c>
      <c r="K1511" s="45"/>
      <c r="L1511" s="46" t="str">
        <f>IF(OR(K1511="لم يدفع",B1511=""),"",IF(K1511="تأمين فقط",0,IF(K1511="اشتراك 300",300,IF(F1511&lt;14,IFERROR(VLOOKUP(SUBSTITUTE(SUBSTITUTE(H1511,"~","~~"),"*","~*"),إعدادات_الأنواع!$A$4:$D$40,3,FALSE()),0),IFERROR(VLOOKUP(SUBSTITUTE(SUBSTITUTE(H1511,"~","~~"),"*","~*"),إعدادات_الأنواع!$A$4:$D$40,4,FALSE()),0)))))</f>
        <v/>
      </c>
      <c r="M1511" s="47" t="str">
        <f>IF(OR(K1511="لم يدفع",B1511=""),"",IFERROR(VLOOKUP(SUBSTITUTE(SUBSTITUTE(H1511,"~","~~"),"*","~*"),إعدادات_الأنواع!$A$4:$E$40,5,FALSE()),0))</f>
        <v/>
      </c>
      <c r="N1511" s="47" t="str">
        <f>IF(OR(K1511="لم يدفع",K1511="تأمين فقط",K1511="اشتراك 300",B1511=""),"",IFERROR(VLOOKUP(SUBSTITUTE(SUBSTITUTE(H1511,"~","~~"),"*","~*"),إعدادات_الأنواع!$A$4:$F$40,6,FALSE()),0))</f>
        <v/>
      </c>
      <c r="O1511" s="55" t="str">
        <f t="shared" si="94"/>
        <v/>
      </c>
      <c r="P1511" s="48" t="str">
        <f t="shared" ca="1" si="95"/>
        <v/>
      </c>
      <c r="Q1511" s="52"/>
      <c r="R1511" s="49"/>
      <c r="S1511" s="50" t="str">
        <f>IF(B1511="","",COUNTA(التجديد!E1511:E1511))</f>
        <v/>
      </c>
      <c r="T1511" s="51" t="str">
        <f>IF(B1511="","",IFERROR(VLOOKUP(SUBSTITUTE(SUBSTITUTE(H1511,"~","~~"),"*","~*"),إعدادات_الأنواع!$A$4:$B$40,2,FALSE()),"?"))</f>
        <v/>
      </c>
    </row>
    <row r="1512" spans="1:20" ht="15" customHeight="1">
      <c r="A1512" s="20" t="str">
        <f>IF(B1512="","",IF(T1512="?","⚠️ نوع غير معرف",T1512&amp;TEXT(COUNTIFS($T$3:T1512,T1512),"000")))</f>
        <v/>
      </c>
      <c r="B1512" s="38"/>
      <c r="C1512" s="38"/>
      <c r="D1512" s="39"/>
      <c r="E1512" s="54"/>
      <c r="F1512" s="41" t="str">
        <f t="shared" ca="1" si="92"/>
        <v/>
      </c>
      <c r="G1512" s="42"/>
      <c r="H1512" s="37"/>
      <c r="I1512" s="43"/>
      <c r="J1512" s="44" t="str">
        <f t="shared" si="93"/>
        <v/>
      </c>
      <c r="K1512" s="45"/>
      <c r="L1512" s="46" t="str">
        <f>IF(OR(K1512="لم يدفع",B1512=""),"",IF(K1512="تأمين فقط",0,IF(K1512="اشتراك 300",300,IF(F1512&lt;14,IFERROR(VLOOKUP(SUBSTITUTE(SUBSTITUTE(H1512,"~","~~"),"*","~*"),إعدادات_الأنواع!$A$4:$D$40,3,FALSE()),0),IFERROR(VLOOKUP(SUBSTITUTE(SUBSTITUTE(H1512,"~","~~"),"*","~*"),إعدادات_الأنواع!$A$4:$D$40,4,FALSE()),0)))))</f>
        <v/>
      </c>
      <c r="M1512" s="47" t="str">
        <f>IF(OR(K1512="لم يدفع",B1512=""),"",IFERROR(VLOOKUP(SUBSTITUTE(SUBSTITUTE(H1512,"~","~~"),"*","~*"),إعدادات_الأنواع!$A$4:$E$40,5,FALSE()),0))</f>
        <v/>
      </c>
      <c r="N1512" s="47" t="str">
        <f>IF(OR(K1512="لم يدفع",K1512="تأمين فقط",K1512="اشتراك 300",B1512=""),"",IFERROR(VLOOKUP(SUBSTITUTE(SUBSTITUTE(H1512,"~","~~"),"*","~*"),إعدادات_الأنواع!$A$4:$F$40,6,FALSE()),0))</f>
        <v/>
      </c>
      <c r="O1512" s="55" t="str">
        <f t="shared" si="94"/>
        <v/>
      </c>
      <c r="P1512" s="48" t="str">
        <f t="shared" ca="1" si="95"/>
        <v/>
      </c>
      <c r="Q1512" s="52"/>
      <c r="R1512" s="49"/>
      <c r="S1512" s="50" t="str">
        <f>IF(B1512="","",COUNTA(التجديد!E1512:E1512))</f>
        <v/>
      </c>
      <c r="T1512" s="51" t="str">
        <f>IF(B1512="","",IFERROR(VLOOKUP(SUBSTITUTE(SUBSTITUTE(H1512,"~","~~"),"*","~*"),إعدادات_الأنواع!$A$4:$B$40,2,FALSE()),"?"))</f>
        <v/>
      </c>
    </row>
    <row r="1513" spans="1:20" ht="15" customHeight="1">
      <c r="A1513" s="20" t="str">
        <f>IF(B1513="","",IF(T1513="?","⚠️ نوع غير معرف",T1513&amp;TEXT(COUNTIFS($T$3:T1513,T1513),"000")))</f>
        <v/>
      </c>
      <c r="B1513" s="38"/>
      <c r="C1513" s="38"/>
      <c r="D1513" s="39"/>
      <c r="E1513" s="54"/>
      <c r="F1513" s="41" t="str">
        <f t="shared" ca="1" si="92"/>
        <v/>
      </c>
      <c r="G1513" s="42"/>
      <c r="H1513" s="37"/>
      <c r="I1513" s="43"/>
      <c r="J1513" s="44" t="str">
        <f t="shared" si="93"/>
        <v/>
      </c>
      <c r="K1513" s="45"/>
      <c r="L1513" s="46" t="str">
        <f>IF(OR(K1513="لم يدفع",B1513=""),"",IF(K1513="تأمين فقط",0,IF(K1513="اشتراك 300",300,IF(F1513&lt;14,IFERROR(VLOOKUP(SUBSTITUTE(SUBSTITUTE(H1513,"~","~~"),"*","~*"),إعدادات_الأنواع!$A$4:$D$40,3,FALSE()),0),IFERROR(VLOOKUP(SUBSTITUTE(SUBSTITUTE(H1513,"~","~~"),"*","~*"),إعدادات_الأنواع!$A$4:$D$40,4,FALSE()),0)))))</f>
        <v/>
      </c>
      <c r="M1513" s="47" t="str">
        <f>IF(OR(K1513="لم يدفع",B1513=""),"",IFERROR(VLOOKUP(SUBSTITUTE(SUBSTITUTE(H1513,"~","~~"),"*","~*"),إعدادات_الأنواع!$A$4:$E$40,5,FALSE()),0))</f>
        <v/>
      </c>
      <c r="N1513" s="47" t="str">
        <f>IF(OR(K1513="لم يدفع",K1513="تأمين فقط",K1513="اشتراك 300",B1513=""),"",IFERROR(VLOOKUP(SUBSTITUTE(SUBSTITUTE(H1513,"~","~~"),"*","~*"),إعدادات_الأنواع!$A$4:$F$40,6,FALSE()),0))</f>
        <v/>
      </c>
      <c r="O1513" s="55" t="str">
        <f t="shared" si="94"/>
        <v/>
      </c>
      <c r="P1513" s="48" t="str">
        <f t="shared" ca="1" si="95"/>
        <v/>
      </c>
      <c r="Q1513" s="52"/>
      <c r="R1513" s="49"/>
      <c r="S1513" s="50" t="str">
        <f>IF(B1513="","",COUNTA(التجديد!E1513:E1513))</f>
        <v/>
      </c>
      <c r="T1513" s="51" t="str">
        <f>IF(B1513="","",IFERROR(VLOOKUP(SUBSTITUTE(SUBSTITUTE(H1513,"~","~~"),"*","~*"),إعدادات_الأنواع!$A$4:$B$40,2,FALSE()),"?"))</f>
        <v/>
      </c>
    </row>
    <row r="1514" spans="1:20" ht="15" customHeight="1">
      <c r="A1514" s="20" t="str">
        <f>IF(B1514="","",IF(T1514="?","⚠️ نوع غير معرف",T1514&amp;TEXT(COUNTIFS($T$3:T1514,T1514),"000")))</f>
        <v/>
      </c>
      <c r="B1514" s="38"/>
      <c r="C1514" s="38"/>
      <c r="D1514" s="39"/>
      <c r="E1514" s="54"/>
      <c r="F1514" s="41" t="str">
        <f t="shared" ca="1" si="92"/>
        <v/>
      </c>
      <c r="G1514" s="42"/>
      <c r="H1514" s="37"/>
      <c r="I1514" s="43"/>
      <c r="J1514" s="44" t="str">
        <f t="shared" si="93"/>
        <v/>
      </c>
      <c r="K1514" s="45"/>
      <c r="L1514" s="46" t="str">
        <f>IF(OR(K1514="لم يدفع",B1514=""),"",IF(K1514="تأمين فقط",0,IF(K1514="اشتراك 300",300,IF(F1514&lt;14,IFERROR(VLOOKUP(SUBSTITUTE(SUBSTITUTE(H1514,"~","~~"),"*","~*"),إعدادات_الأنواع!$A$4:$D$40,3,FALSE()),0),IFERROR(VLOOKUP(SUBSTITUTE(SUBSTITUTE(H1514,"~","~~"),"*","~*"),إعدادات_الأنواع!$A$4:$D$40,4,FALSE()),0)))))</f>
        <v/>
      </c>
      <c r="M1514" s="47" t="str">
        <f>IF(OR(K1514="لم يدفع",B1514=""),"",IFERROR(VLOOKUP(SUBSTITUTE(SUBSTITUTE(H1514,"~","~~"),"*","~*"),إعدادات_الأنواع!$A$4:$E$40,5,FALSE()),0))</f>
        <v/>
      </c>
      <c r="N1514" s="47" t="str">
        <f>IF(OR(K1514="لم يدفع",K1514="تأمين فقط",K1514="اشتراك 300",B1514=""),"",IFERROR(VLOOKUP(SUBSTITUTE(SUBSTITUTE(H1514,"~","~~"),"*","~*"),إعدادات_الأنواع!$A$4:$F$40,6,FALSE()),0))</f>
        <v/>
      </c>
      <c r="O1514" s="55" t="str">
        <f t="shared" si="94"/>
        <v/>
      </c>
      <c r="P1514" s="48" t="str">
        <f t="shared" ca="1" si="95"/>
        <v/>
      </c>
      <c r="Q1514" s="52"/>
      <c r="R1514" s="49"/>
      <c r="S1514" s="50" t="str">
        <f>IF(B1514="","",COUNTA(التجديد!E1514:E1514))</f>
        <v/>
      </c>
      <c r="T1514" s="51" t="str">
        <f>IF(B1514="","",IFERROR(VLOOKUP(SUBSTITUTE(SUBSTITUTE(H1514,"~","~~"),"*","~*"),إعدادات_الأنواع!$A$4:$B$40,2,FALSE()),"?"))</f>
        <v/>
      </c>
    </row>
    <row r="1515" spans="1:20" ht="15" customHeight="1">
      <c r="A1515" s="20" t="str">
        <f>IF(B1515="","",IF(T1515="?","⚠️ نوع غير معرف",T1515&amp;TEXT(COUNTIFS($T$3:T1515,T1515),"000")))</f>
        <v/>
      </c>
      <c r="B1515" s="38"/>
      <c r="C1515" s="38"/>
      <c r="D1515" s="39"/>
      <c r="E1515" s="54"/>
      <c r="F1515" s="41" t="str">
        <f t="shared" ca="1" si="92"/>
        <v/>
      </c>
      <c r="G1515" s="42"/>
      <c r="H1515" s="37"/>
      <c r="I1515" s="43"/>
      <c r="J1515" s="44" t="str">
        <f t="shared" si="93"/>
        <v/>
      </c>
      <c r="K1515" s="45"/>
      <c r="L1515" s="46" t="str">
        <f>IF(OR(K1515="لم يدفع",B1515=""),"",IF(K1515="تأمين فقط",0,IF(K1515="اشتراك 300",300,IF(F1515&lt;14,IFERROR(VLOOKUP(SUBSTITUTE(SUBSTITUTE(H1515,"~","~~"),"*","~*"),إعدادات_الأنواع!$A$4:$D$40,3,FALSE()),0),IFERROR(VLOOKUP(SUBSTITUTE(SUBSTITUTE(H1515,"~","~~"),"*","~*"),إعدادات_الأنواع!$A$4:$D$40,4,FALSE()),0)))))</f>
        <v/>
      </c>
      <c r="M1515" s="47" t="str">
        <f>IF(OR(K1515="لم يدفع",B1515=""),"",IFERROR(VLOOKUP(SUBSTITUTE(SUBSTITUTE(H1515,"~","~~"),"*","~*"),إعدادات_الأنواع!$A$4:$E$40,5,FALSE()),0))</f>
        <v/>
      </c>
      <c r="N1515" s="47" t="str">
        <f>IF(OR(K1515="لم يدفع",K1515="تأمين فقط",K1515="اشتراك 300",B1515=""),"",IFERROR(VLOOKUP(SUBSTITUTE(SUBSTITUTE(H1515,"~","~~"),"*","~*"),إعدادات_الأنواع!$A$4:$F$40,6,FALSE()),0))</f>
        <v/>
      </c>
      <c r="O1515" s="55" t="str">
        <f t="shared" si="94"/>
        <v/>
      </c>
      <c r="P1515" s="48" t="str">
        <f t="shared" ca="1" si="95"/>
        <v/>
      </c>
      <c r="Q1515" s="52"/>
      <c r="R1515" s="49"/>
      <c r="S1515" s="50" t="str">
        <f>IF(B1515="","",COUNTA(التجديد!E1515:E1515))</f>
        <v/>
      </c>
      <c r="T1515" s="51" t="str">
        <f>IF(B1515="","",IFERROR(VLOOKUP(SUBSTITUTE(SUBSTITUTE(H1515,"~","~~"),"*","~*"),إعدادات_الأنواع!$A$4:$B$40,2,FALSE()),"?"))</f>
        <v/>
      </c>
    </row>
    <row r="1516" spans="1:20" ht="15" customHeight="1">
      <c r="A1516" s="20" t="str">
        <f>IF(B1516="","",IF(T1516="?","⚠️ نوع غير معرف",T1516&amp;TEXT(COUNTIFS($T$3:T1516,T1516),"000")))</f>
        <v/>
      </c>
      <c r="B1516" s="38"/>
      <c r="C1516" s="38"/>
      <c r="D1516" s="39"/>
      <c r="E1516" s="54"/>
      <c r="F1516" s="41" t="str">
        <f t="shared" ca="1" si="92"/>
        <v/>
      </c>
      <c r="G1516" s="42"/>
      <c r="H1516" s="37"/>
      <c r="I1516" s="43"/>
      <c r="J1516" s="44" t="str">
        <f t="shared" si="93"/>
        <v/>
      </c>
      <c r="K1516" s="45"/>
      <c r="L1516" s="46" t="str">
        <f>IF(OR(K1516="لم يدفع",B1516=""),"",IF(K1516="تأمين فقط",0,IF(K1516="اشتراك 300",300,IF(F1516&lt;14,IFERROR(VLOOKUP(SUBSTITUTE(SUBSTITUTE(H1516,"~","~~"),"*","~*"),إعدادات_الأنواع!$A$4:$D$40,3,FALSE()),0),IFERROR(VLOOKUP(SUBSTITUTE(SUBSTITUTE(H1516,"~","~~"),"*","~*"),إعدادات_الأنواع!$A$4:$D$40,4,FALSE()),0)))))</f>
        <v/>
      </c>
      <c r="M1516" s="47" t="str">
        <f>IF(OR(K1516="لم يدفع",B1516=""),"",IFERROR(VLOOKUP(SUBSTITUTE(SUBSTITUTE(H1516,"~","~~"),"*","~*"),إعدادات_الأنواع!$A$4:$E$40,5,FALSE()),0))</f>
        <v/>
      </c>
      <c r="N1516" s="47" t="str">
        <f>IF(OR(K1516="لم يدفع",K1516="تأمين فقط",K1516="اشتراك 300",B1516=""),"",IFERROR(VLOOKUP(SUBSTITUTE(SUBSTITUTE(H1516,"~","~~"),"*","~*"),إعدادات_الأنواع!$A$4:$F$40,6,FALSE()),0))</f>
        <v/>
      </c>
      <c r="O1516" s="55" t="str">
        <f t="shared" si="94"/>
        <v/>
      </c>
      <c r="P1516" s="48" t="str">
        <f t="shared" ca="1" si="95"/>
        <v/>
      </c>
      <c r="Q1516" s="52"/>
      <c r="R1516" s="49"/>
      <c r="S1516" s="50" t="str">
        <f>IF(B1516="","",COUNTA(التجديد!E1516:E1516))</f>
        <v/>
      </c>
      <c r="T1516" s="51" t="str">
        <f>IF(B1516="","",IFERROR(VLOOKUP(SUBSTITUTE(SUBSTITUTE(H1516,"~","~~"),"*","~*"),إعدادات_الأنواع!$A$4:$B$40,2,FALSE()),"?"))</f>
        <v/>
      </c>
    </row>
    <row r="1517" spans="1:20" ht="15" customHeight="1">
      <c r="A1517" s="20" t="str">
        <f>IF(B1517="","",IF(T1517="?","⚠️ نوع غير معرف",T1517&amp;TEXT(COUNTIFS($T$3:T1517,T1517),"000")))</f>
        <v/>
      </c>
      <c r="B1517" s="38"/>
      <c r="C1517" s="38"/>
      <c r="D1517" s="39"/>
      <c r="E1517" s="54"/>
      <c r="F1517" s="41" t="str">
        <f t="shared" ca="1" si="92"/>
        <v/>
      </c>
      <c r="G1517" s="42"/>
      <c r="H1517" s="37"/>
      <c r="I1517" s="43"/>
      <c r="J1517" s="44" t="str">
        <f t="shared" si="93"/>
        <v/>
      </c>
      <c r="K1517" s="45"/>
      <c r="L1517" s="46" t="str">
        <f>IF(OR(K1517="لم يدفع",B1517=""),"",IF(K1517="تأمين فقط",0,IF(K1517="اشتراك 300",300,IF(F1517&lt;14,IFERROR(VLOOKUP(SUBSTITUTE(SUBSTITUTE(H1517,"~","~~"),"*","~*"),إعدادات_الأنواع!$A$4:$D$40,3,FALSE()),0),IFERROR(VLOOKUP(SUBSTITUTE(SUBSTITUTE(H1517,"~","~~"),"*","~*"),إعدادات_الأنواع!$A$4:$D$40,4,FALSE()),0)))))</f>
        <v/>
      </c>
      <c r="M1517" s="47" t="str">
        <f>IF(OR(K1517="لم يدفع",B1517=""),"",IFERROR(VLOOKUP(SUBSTITUTE(SUBSTITUTE(H1517,"~","~~"),"*","~*"),إعدادات_الأنواع!$A$4:$E$40,5,FALSE()),0))</f>
        <v/>
      </c>
      <c r="N1517" s="47" t="str">
        <f>IF(OR(K1517="لم يدفع",K1517="تأمين فقط",K1517="اشتراك 300",B1517=""),"",IFERROR(VLOOKUP(SUBSTITUTE(SUBSTITUTE(H1517,"~","~~"),"*","~*"),إعدادات_الأنواع!$A$4:$F$40,6,FALSE()),0))</f>
        <v/>
      </c>
      <c r="O1517" s="55" t="str">
        <f t="shared" si="94"/>
        <v/>
      </c>
      <c r="P1517" s="48" t="str">
        <f t="shared" ca="1" si="95"/>
        <v/>
      </c>
      <c r="Q1517" s="52"/>
      <c r="R1517" s="49"/>
      <c r="S1517" s="50" t="str">
        <f>IF(B1517="","",COUNTA(التجديد!E1517:E1517))</f>
        <v/>
      </c>
      <c r="T1517" s="51" t="str">
        <f>IF(B1517="","",IFERROR(VLOOKUP(SUBSTITUTE(SUBSTITUTE(H1517,"~","~~"),"*","~*"),إعدادات_الأنواع!$A$4:$B$40,2,FALSE()),"?"))</f>
        <v/>
      </c>
    </row>
    <row r="1518" spans="1:20" ht="15" customHeight="1">
      <c r="A1518" s="20" t="str">
        <f>IF(B1518="","",IF(T1518="?","⚠️ نوع غير معرف",T1518&amp;TEXT(COUNTIFS($T$3:T1518,T1518),"000")))</f>
        <v/>
      </c>
      <c r="B1518" s="38"/>
      <c r="C1518" s="38"/>
      <c r="D1518" s="39"/>
      <c r="E1518" s="54"/>
      <c r="F1518" s="41" t="str">
        <f t="shared" ca="1" si="92"/>
        <v/>
      </c>
      <c r="G1518" s="42"/>
      <c r="H1518" s="37"/>
      <c r="I1518" s="43"/>
      <c r="J1518" s="44" t="str">
        <f t="shared" si="93"/>
        <v/>
      </c>
      <c r="K1518" s="45"/>
      <c r="L1518" s="46" t="str">
        <f>IF(OR(K1518="لم يدفع",B1518=""),"",IF(K1518="تأمين فقط",0,IF(K1518="اشتراك 300",300,IF(F1518&lt;14,IFERROR(VLOOKUP(SUBSTITUTE(SUBSTITUTE(H1518,"~","~~"),"*","~*"),إعدادات_الأنواع!$A$4:$D$40,3,FALSE()),0),IFERROR(VLOOKUP(SUBSTITUTE(SUBSTITUTE(H1518,"~","~~"),"*","~*"),إعدادات_الأنواع!$A$4:$D$40,4,FALSE()),0)))))</f>
        <v/>
      </c>
      <c r="M1518" s="47" t="str">
        <f>IF(OR(K1518="لم يدفع",B1518=""),"",IFERROR(VLOOKUP(SUBSTITUTE(SUBSTITUTE(H1518,"~","~~"),"*","~*"),إعدادات_الأنواع!$A$4:$E$40,5,FALSE()),0))</f>
        <v/>
      </c>
      <c r="N1518" s="47" t="str">
        <f>IF(OR(K1518="لم يدفع",K1518="تأمين فقط",K1518="اشتراك 300",B1518=""),"",IFERROR(VLOOKUP(SUBSTITUTE(SUBSTITUTE(H1518,"~","~~"),"*","~*"),إعدادات_الأنواع!$A$4:$F$40,6,FALSE()),0))</f>
        <v/>
      </c>
      <c r="O1518" s="55" t="str">
        <f t="shared" si="94"/>
        <v/>
      </c>
      <c r="P1518" s="48" t="str">
        <f t="shared" ca="1" si="95"/>
        <v/>
      </c>
      <c r="Q1518" s="52"/>
      <c r="R1518" s="49"/>
      <c r="S1518" s="50" t="str">
        <f>IF(B1518="","",COUNTA(التجديد!E1518:E1518))</f>
        <v/>
      </c>
      <c r="T1518" s="51" t="str">
        <f>IF(B1518="","",IFERROR(VLOOKUP(SUBSTITUTE(SUBSTITUTE(H1518,"~","~~"),"*","~*"),إعدادات_الأنواع!$A$4:$B$40,2,FALSE()),"?"))</f>
        <v/>
      </c>
    </row>
    <row r="1519" spans="1:20" ht="15" customHeight="1">
      <c r="A1519" s="20" t="str">
        <f>IF(B1519="","",IF(T1519="?","⚠️ نوع غير معرف",T1519&amp;TEXT(COUNTIFS($T$3:T1519,T1519),"000")))</f>
        <v/>
      </c>
      <c r="B1519" s="38"/>
      <c r="C1519" s="38"/>
      <c r="D1519" s="39"/>
      <c r="E1519" s="54"/>
      <c r="F1519" s="41" t="str">
        <f t="shared" ca="1" si="92"/>
        <v/>
      </c>
      <c r="G1519" s="42"/>
      <c r="H1519" s="37"/>
      <c r="I1519" s="43"/>
      <c r="J1519" s="44" t="str">
        <f t="shared" si="93"/>
        <v/>
      </c>
      <c r="K1519" s="45"/>
      <c r="L1519" s="46" t="str">
        <f>IF(OR(K1519="لم يدفع",B1519=""),"",IF(K1519="تأمين فقط",0,IF(K1519="اشتراك 300",300,IF(F1519&lt;14,IFERROR(VLOOKUP(SUBSTITUTE(SUBSTITUTE(H1519,"~","~~"),"*","~*"),إعدادات_الأنواع!$A$4:$D$40,3,FALSE()),0),IFERROR(VLOOKUP(SUBSTITUTE(SUBSTITUTE(H1519,"~","~~"),"*","~*"),إعدادات_الأنواع!$A$4:$D$40,4,FALSE()),0)))))</f>
        <v/>
      </c>
      <c r="M1519" s="47" t="str">
        <f>IF(OR(K1519="لم يدفع",B1519=""),"",IFERROR(VLOOKUP(SUBSTITUTE(SUBSTITUTE(H1519,"~","~~"),"*","~*"),إعدادات_الأنواع!$A$4:$E$40,5,FALSE()),0))</f>
        <v/>
      </c>
      <c r="N1519" s="47" t="str">
        <f>IF(OR(K1519="لم يدفع",K1519="تأمين فقط",K1519="اشتراك 300",B1519=""),"",IFERROR(VLOOKUP(SUBSTITUTE(SUBSTITUTE(H1519,"~","~~"),"*","~*"),إعدادات_الأنواع!$A$4:$F$40,6,FALSE()),0))</f>
        <v/>
      </c>
      <c r="O1519" s="55" t="str">
        <f t="shared" si="94"/>
        <v/>
      </c>
      <c r="P1519" s="48" t="str">
        <f t="shared" ca="1" si="95"/>
        <v/>
      </c>
      <c r="Q1519" s="52"/>
      <c r="R1519" s="49"/>
      <c r="S1519" s="50" t="str">
        <f>IF(B1519="","",COUNTA(التجديد!E1519:E1519))</f>
        <v/>
      </c>
      <c r="T1519" s="51" t="str">
        <f>IF(B1519="","",IFERROR(VLOOKUP(SUBSTITUTE(SUBSTITUTE(H1519,"~","~~"),"*","~*"),إعدادات_الأنواع!$A$4:$B$40,2,FALSE()),"?"))</f>
        <v/>
      </c>
    </row>
    <row r="1520" spans="1:20" ht="15" customHeight="1">
      <c r="A1520" s="20" t="str">
        <f>IF(B1520="","",IF(T1520="?","⚠️ نوع غير معرف",T1520&amp;TEXT(COUNTIFS($T$3:T1520,T1520),"000")))</f>
        <v/>
      </c>
      <c r="B1520" s="38"/>
      <c r="C1520" s="38"/>
      <c r="D1520" s="39"/>
      <c r="E1520" s="54"/>
      <c r="F1520" s="41" t="str">
        <f t="shared" ca="1" si="92"/>
        <v/>
      </c>
      <c r="G1520" s="42"/>
      <c r="H1520" s="37"/>
      <c r="I1520" s="43"/>
      <c r="J1520" s="44" t="str">
        <f t="shared" si="93"/>
        <v/>
      </c>
      <c r="K1520" s="45"/>
      <c r="L1520" s="46" t="str">
        <f>IF(OR(K1520="لم يدفع",B1520=""),"",IF(K1520="تأمين فقط",0,IF(K1520="اشتراك 300",300,IF(F1520&lt;14,IFERROR(VLOOKUP(SUBSTITUTE(SUBSTITUTE(H1520,"~","~~"),"*","~*"),إعدادات_الأنواع!$A$4:$D$40,3,FALSE()),0),IFERROR(VLOOKUP(SUBSTITUTE(SUBSTITUTE(H1520,"~","~~"),"*","~*"),إعدادات_الأنواع!$A$4:$D$40,4,FALSE()),0)))))</f>
        <v/>
      </c>
      <c r="M1520" s="47" t="str">
        <f>IF(OR(K1520="لم يدفع",B1520=""),"",IFERROR(VLOOKUP(SUBSTITUTE(SUBSTITUTE(H1520,"~","~~"),"*","~*"),إعدادات_الأنواع!$A$4:$E$40,5,FALSE()),0))</f>
        <v/>
      </c>
      <c r="N1520" s="47" t="str">
        <f>IF(OR(K1520="لم يدفع",K1520="تأمين فقط",K1520="اشتراك 300",B1520=""),"",IFERROR(VLOOKUP(SUBSTITUTE(SUBSTITUTE(H1520,"~","~~"),"*","~*"),إعدادات_الأنواع!$A$4:$F$40,6,FALSE()),0))</f>
        <v/>
      </c>
      <c r="O1520" s="55" t="str">
        <f t="shared" si="94"/>
        <v/>
      </c>
      <c r="P1520" s="48" t="str">
        <f t="shared" ca="1" si="95"/>
        <v/>
      </c>
      <c r="Q1520" s="52"/>
      <c r="R1520" s="49"/>
      <c r="S1520" s="50" t="str">
        <f>IF(B1520="","",COUNTA(التجديد!E1520:E1520))</f>
        <v/>
      </c>
      <c r="T1520" s="51" t="str">
        <f>IF(B1520="","",IFERROR(VLOOKUP(SUBSTITUTE(SUBSTITUTE(H1520,"~","~~"),"*","~*"),إعدادات_الأنواع!$A$4:$B$40,2,FALSE()),"?"))</f>
        <v/>
      </c>
    </row>
    <row r="1521" spans="1:20" ht="15" customHeight="1">
      <c r="A1521" s="20" t="str">
        <f>IF(B1521="","",IF(T1521="?","⚠️ نوع غير معرف",T1521&amp;TEXT(COUNTIFS($T$3:T1521,T1521),"000")))</f>
        <v/>
      </c>
      <c r="B1521" s="38"/>
      <c r="C1521" s="38"/>
      <c r="D1521" s="39"/>
      <c r="E1521" s="54"/>
      <c r="F1521" s="41" t="str">
        <f t="shared" ca="1" si="92"/>
        <v/>
      </c>
      <c r="G1521" s="42"/>
      <c r="H1521" s="37"/>
      <c r="I1521" s="43"/>
      <c r="J1521" s="44" t="str">
        <f t="shared" si="93"/>
        <v/>
      </c>
      <c r="K1521" s="45"/>
      <c r="L1521" s="46" t="str">
        <f>IF(OR(K1521="لم يدفع",B1521=""),"",IF(K1521="تأمين فقط",0,IF(K1521="اشتراك 300",300,IF(F1521&lt;14,IFERROR(VLOOKUP(SUBSTITUTE(SUBSTITUTE(H1521,"~","~~"),"*","~*"),إعدادات_الأنواع!$A$4:$D$40,3,FALSE()),0),IFERROR(VLOOKUP(SUBSTITUTE(SUBSTITUTE(H1521,"~","~~"),"*","~*"),إعدادات_الأنواع!$A$4:$D$40,4,FALSE()),0)))))</f>
        <v/>
      </c>
      <c r="M1521" s="47" t="str">
        <f>IF(OR(K1521="لم يدفع",B1521=""),"",IFERROR(VLOOKUP(SUBSTITUTE(SUBSTITUTE(H1521,"~","~~"),"*","~*"),إعدادات_الأنواع!$A$4:$E$40,5,FALSE()),0))</f>
        <v/>
      </c>
      <c r="N1521" s="47" t="str">
        <f>IF(OR(K1521="لم يدفع",K1521="تأمين فقط",K1521="اشتراك 300",B1521=""),"",IFERROR(VLOOKUP(SUBSTITUTE(SUBSTITUTE(H1521,"~","~~"),"*","~*"),إعدادات_الأنواع!$A$4:$F$40,6,FALSE()),0))</f>
        <v/>
      </c>
      <c r="O1521" s="55" t="str">
        <f t="shared" si="94"/>
        <v/>
      </c>
      <c r="P1521" s="48" t="str">
        <f t="shared" ca="1" si="95"/>
        <v/>
      </c>
      <c r="Q1521" s="52"/>
      <c r="R1521" s="49"/>
      <c r="S1521" s="50" t="str">
        <f>IF(B1521="","",COUNTA(التجديد!E1521:E1521))</f>
        <v/>
      </c>
      <c r="T1521" s="51" t="str">
        <f>IF(B1521="","",IFERROR(VLOOKUP(SUBSTITUTE(SUBSTITUTE(H1521,"~","~~"),"*","~*"),إعدادات_الأنواع!$A$4:$B$40,2,FALSE()),"?"))</f>
        <v/>
      </c>
    </row>
    <row r="1522" spans="1:20" ht="15" customHeight="1">
      <c r="A1522" s="20" t="str">
        <f>IF(B1522="","",IF(T1522="?","⚠️ نوع غير معرف",T1522&amp;TEXT(COUNTIFS($T$3:T1522,T1522),"000")))</f>
        <v/>
      </c>
      <c r="B1522" s="38"/>
      <c r="C1522" s="38"/>
      <c r="D1522" s="39"/>
      <c r="E1522" s="54"/>
      <c r="F1522" s="41" t="str">
        <f t="shared" ca="1" si="92"/>
        <v/>
      </c>
      <c r="G1522" s="42"/>
      <c r="H1522" s="37"/>
      <c r="I1522" s="43"/>
      <c r="J1522" s="44" t="str">
        <f t="shared" si="93"/>
        <v/>
      </c>
      <c r="K1522" s="45"/>
      <c r="L1522" s="46" t="str">
        <f>IF(OR(K1522="لم يدفع",B1522=""),"",IF(K1522="تأمين فقط",0,IF(K1522="اشتراك 300",300,IF(F1522&lt;14,IFERROR(VLOOKUP(SUBSTITUTE(SUBSTITUTE(H1522,"~","~~"),"*","~*"),إعدادات_الأنواع!$A$4:$D$40,3,FALSE()),0),IFERROR(VLOOKUP(SUBSTITUTE(SUBSTITUTE(H1522,"~","~~"),"*","~*"),إعدادات_الأنواع!$A$4:$D$40,4,FALSE()),0)))))</f>
        <v/>
      </c>
      <c r="M1522" s="47" t="str">
        <f>IF(OR(K1522="لم يدفع",B1522=""),"",IFERROR(VLOOKUP(SUBSTITUTE(SUBSTITUTE(H1522,"~","~~"),"*","~*"),إعدادات_الأنواع!$A$4:$E$40,5,FALSE()),0))</f>
        <v/>
      </c>
      <c r="N1522" s="47" t="str">
        <f>IF(OR(K1522="لم يدفع",K1522="تأمين فقط",K1522="اشتراك 300",B1522=""),"",IFERROR(VLOOKUP(SUBSTITUTE(SUBSTITUTE(H1522,"~","~~"),"*","~*"),إعدادات_الأنواع!$A$4:$F$40,6,FALSE()),0))</f>
        <v/>
      </c>
      <c r="O1522" s="55" t="str">
        <f t="shared" si="94"/>
        <v/>
      </c>
      <c r="P1522" s="48" t="str">
        <f t="shared" ca="1" si="95"/>
        <v/>
      </c>
      <c r="Q1522" s="52"/>
      <c r="R1522" s="49"/>
      <c r="S1522" s="50" t="str">
        <f>IF(B1522="","",COUNTA(التجديد!E1522:E1522))</f>
        <v/>
      </c>
      <c r="T1522" s="51" t="str">
        <f>IF(B1522="","",IFERROR(VLOOKUP(SUBSTITUTE(SUBSTITUTE(H1522,"~","~~"),"*","~*"),إعدادات_الأنواع!$A$4:$B$40,2,FALSE()),"?"))</f>
        <v/>
      </c>
    </row>
    <row r="1523" spans="1:20" ht="15" customHeight="1">
      <c r="A1523" s="20" t="str">
        <f>IF(B1523="","",IF(T1523="?","⚠️ نوع غير معرف",T1523&amp;TEXT(COUNTIFS($T$3:T1523,T1523),"000")))</f>
        <v/>
      </c>
      <c r="B1523" s="38"/>
      <c r="C1523" s="38"/>
      <c r="D1523" s="39"/>
      <c r="E1523" s="54"/>
      <c r="F1523" s="41" t="str">
        <f t="shared" ca="1" si="92"/>
        <v/>
      </c>
      <c r="G1523" s="42"/>
      <c r="H1523" s="37"/>
      <c r="I1523" s="43"/>
      <c r="J1523" s="44" t="str">
        <f t="shared" si="93"/>
        <v/>
      </c>
      <c r="K1523" s="45"/>
      <c r="L1523" s="46" t="str">
        <f>IF(OR(K1523="لم يدفع",B1523=""),"",IF(K1523="تأمين فقط",0,IF(K1523="اشتراك 300",300,IF(F1523&lt;14,IFERROR(VLOOKUP(SUBSTITUTE(SUBSTITUTE(H1523,"~","~~"),"*","~*"),إعدادات_الأنواع!$A$4:$D$40,3,FALSE()),0),IFERROR(VLOOKUP(SUBSTITUTE(SUBSTITUTE(H1523,"~","~~"),"*","~*"),إعدادات_الأنواع!$A$4:$D$40,4,FALSE()),0)))))</f>
        <v/>
      </c>
      <c r="M1523" s="47" t="str">
        <f>IF(OR(K1523="لم يدفع",B1523=""),"",IFERROR(VLOOKUP(SUBSTITUTE(SUBSTITUTE(H1523,"~","~~"),"*","~*"),إعدادات_الأنواع!$A$4:$E$40,5,FALSE()),0))</f>
        <v/>
      </c>
      <c r="N1523" s="47" t="str">
        <f>IF(OR(K1523="لم يدفع",K1523="تأمين فقط",K1523="اشتراك 300",B1523=""),"",IFERROR(VLOOKUP(SUBSTITUTE(SUBSTITUTE(H1523,"~","~~"),"*","~*"),إعدادات_الأنواع!$A$4:$F$40,6,FALSE()),0))</f>
        <v/>
      </c>
      <c r="O1523" s="55" t="str">
        <f t="shared" si="94"/>
        <v/>
      </c>
      <c r="P1523" s="48" t="str">
        <f t="shared" ca="1" si="95"/>
        <v/>
      </c>
      <c r="Q1523" s="52"/>
      <c r="R1523" s="49"/>
      <c r="S1523" s="50" t="str">
        <f>IF(B1523="","",COUNTA(التجديد!E1523:E1523))</f>
        <v/>
      </c>
      <c r="T1523" s="51" t="str">
        <f>IF(B1523="","",IFERROR(VLOOKUP(SUBSTITUTE(SUBSTITUTE(H1523,"~","~~"),"*","~*"),إعدادات_الأنواع!$A$4:$B$40,2,FALSE()),"?"))</f>
        <v/>
      </c>
    </row>
    <row r="1524" spans="1:20" ht="15" customHeight="1">
      <c r="A1524" s="20" t="str">
        <f>IF(B1524="","",IF(T1524="?","⚠️ نوع غير معرف",T1524&amp;TEXT(COUNTIFS($T$3:T1524,T1524),"000")))</f>
        <v/>
      </c>
      <c r="B1524" s="38"/>
      <c r="C1524" s="38"/>
      <c r="D1524" s="39"/>
      <c r="E1524" s="54"/>
      <c r="F1524" s="41" t="str">
        <f t="shared" ca="1" si="92"/>
        <v/>
      </c>
      <c r="G1524" s="42"/>
      <c r="H1524" s="37"/>
      <c r="I1524" s="43"/>
      <c r="J1524" s="44" t="str">
        <f t="shared" si="93"/>
        <v/>
      </c>
      <c r="K1524" s="45"/>
      <c r="L1524" s="46" t="str">
        <f>IF(OR(K1524="لم يدفع",B1524=""),"",IF(K1524="تأمين فقط",0,IF(K1524="اشتراك 300",300,IF(F1524&lt;14,IFERROR(VLOOKUP(SUBSTITUTE(SUBSTITUTE(H1524,"~","~~"),"*","~*"),إعدادات_الأنواع!$A$4:$D$40,3,FALSE()),0),IFERROR(VLOOKUP(SUBSTITUTE(SUBSTITUTE(H1524,"~","~~"),"*","~*"),إعدادات_الأنواع!$A$4:$D$40,4,FALSE()),0)))))</f>
        <v/>
      </c>
      <c r="M1524" s="47" t="str">
        <f>IF(OR(K1524="لم يدفع",B1524=""),"",IFERROR(VLOOKUP(SUBSTITUTE(SUBSTITUTE(H1524,"~","~~"),"*","~*"),إعدادات_الأنواع!$A$4:$E$40,5,FALSE()),0))</f>
        <v/>
      </c>
      <c r="N1524" s="47" t="str">
        <f>IF(OR(K1524="لم يدفع",K1524="تأمين فقط",K1524="اشتراك 300",B1524=""),"",IFERROR(VLOOKUP(SUBSTITUTE(SUBSTITUTE(H1524,"~","~~"),"*","~*"),إعدادات_الأنواع!$A$4:$F$40,6,FALSE()),0))</f>
        <v/>
      </c>
      <c r="O1524" s="55" t="str">
        <f t="shared" si="94"/>
        <v/>
      </c>
      <c r="P1524" s="48" t="str">
        <f t="shared" ca="1" si="95"/>
        <v/>
      </c>
      <c r="Q1524" s="52"/>
      <c r="R1524" s="49"/>
      <c r="S1524" s="50" t="str">
        <f>IF(B1524="","",COUNTA(التجديد!E1524:E1524))</f>
        <v/>
      </c>
      <c r="T1524" s="51" t="str">
        <f>IF(B1524="","",IFERROR(VLOOKUP(SUBSTITUTE(SUBSTITUTE(H1524,"~","~~"),"*","~*"),إعدادات_الأنواع!$A$4:$B$40,2,FALSE()),"?"))</f>
        <v/>
      </c>
    </row>
    <row r="1525" spans="1:20" ht="15" customHeight="1">
      <c r="A1525" s="20" t="str">
        <f>IF(B1525="","",IF(T1525="?","⚠️ نوع غير معرف",T1525&amp;TEXT(COUNTIFS($T$3:T1525,T1525),"000")))</f>
        <v/>
      </c>
      <c r="B1525" s="38"/>
      <c r="C1525" s="38"/>
      <c r="D1525" s="39"/>
      <c r="E1525" s="54"/>
      <c r="F1525" s="41" t="str">
        <f t="shared" ca="1" si="92"/>
        <v/>
      </c>
      <c r="G1525" s="42"/>
      <c r="H1525" s="37"/>
      <c r="I1525" s="43"/>
      <c r="J1525" s="44" t="str">
        <f t="shared" si="93"/>
        <v/>
      </c>
      <c r="K1525" s="45"/>
      <c r="L1525" s="46" t="str">
        <f>IF(OR(K1525="لم يدفع",B1525=""),"",IF(K1525="تأمين فقط",0,IF(K1525="اشتراك 300",300,IF(F1525&lt;14,IFERROR(VLOOKUP(SUBSTITUTE(SUBSTITUTE(H1525,"~","~~"),"*","~*"),إعدادات_الأنواع!$A$4:$D$40,3,FALSE()),0),IFERROR(VLOOKUP(SUBSTITUTE(SUBSTITUTE(H1525,"~","~~"),"*","~*"),إعدادات_الأنواع!$A$4:$D$40,4,FALSE()),0)))))</f>
        <v/>
      </c>
      <c r="M1525" s="47" t="str">
        <f>IF(OR(K1525="لم يدفع",B1525=""),"",IFERROR(VLOOKUP(SUBSTITUTE(SUBSTITUTE(H1525,"~","~~"),"*","~*"),إعدادات_الأنواع!$A$4:$E$40,5,FALSE()),0))</f>
        <v/>
      </c>
      <c r="N1525" s="47" t="str">
        <f>IF(OR(K1525="لم يدفع",K1525="تأمين فقط",K1525="اشتراك 300",B1525=""),"",IFERROR(VLOOKUP(SUBSTITUTE(SUBSTITUTE(H1525,"~","~~"),"*","~*"),إعدادات_الأنواع!$A$4:$F$40,6,FALSE()),0))</f>
        <v/>
      </c>
      <c r="O1525" s="55" t="str">
        <f t="shared" si="94"/>
        <v/>
      </c>
      <c r="P1525" s="48" t="str">
        <f t="shared" ca="1" si="95"/>
        <v/>
      </c>
      <c r="Q1525" s="52"/>
      <c r="R1525" s="49"/>
      <c r="S1525" s="50" t="str">
        <f>IF(B1525="","",COUNTA(التجديد!E1525:E1525))</f>
        <v/>
      </c>
      <c r="T1525" s="51" t="str">
        <f>IF(B1525="","",IFERROR(VLOOKUP(SUBSTITUTE(SUBSTITUTE(H1525,"~","~~"),"*","~*"),إعدادات_الأنواع!$A$4:$B$40,2,FALSE()),"?"))</f>
        <v/>
      </c>
    </row>
    <row r="1526" spans="1:20" ht="15" customHeight="1">
      <c r="A1526" s="20" t="str">
        <f>IF(B1526="","",IF(T1526="?","⚠️ نوع غير معرف",T1526&amp;TEXT(COUNTIFS($T$3:T1526,T1526),"000")))</f>
        <v/>
      </c>
      <c r="B1526" s="38"/>
      <c r="C1526" s="38"/>
      <c r="D1526" s="39"/>
      <c r="E1526" s="54"/>
      <c r="F1526" s="41" t="str">
        <f t="shared" ca="1" si="92"/>
        <v/>
      </c>
      <c r="G1526" s="42"/>
      <c r="H1526" s="37"/>
      <c r="I1526" s="43"/>
      <c r="J1526" s="44" t="str">
        <f t="shared" si="93"/>
        <v/>
      </c>
      <c r="K1526" s="45"/>
      <c r="L1526" s="46" t="str">
        <f>IF(OR(K1526="لم يدفع",B1526=""),"",IF(K1526="تأمين فقط",0,IF(K1526="اشتراك 300",300,IF(F1526&lt;14,IFERROR(VLOOKUP(SUBSTITUTE(SUBSTITUTE(H1526,"~","~~"),"*","~*"),إعدادات_الأنواع!$A$4:$D$40,3,FALSE()),0),IFERROR(VLOOKUP(SUBSTITUTE(SUBSTITUTE(H1526,"~","~~"),"*","~*"),إعدادات_الأنواع!$A$4:$D$40,4,FALSE()),0)))))</f>
        <v/>
      </c>
      <c r="M1526" s="47" t="str">
        <f>IF(OR(K1526="لم يدفع",B1526=""),"",IFERROR(VLOOKUP(SUBSTITUTE(SUBSTITUTE(H1526,"~","~~"),"*","~*"),إعدادات_الأنواع!$A$4:$E$40,5,FALSE()),0))</f>
        <v/>
      </c>
      <c r="N1526" s="47" t="str">
        <f>IF(OR(K1526="لم يدفع",K1526="تأمين فقط",K1526="اشتراك 300",B1526=""),"",IFERROR(VLOOKUP(SUBSTITUTE(SUBSTITUTE(H1526,"~","~~"),"*","~*"),إعدادات_الأنواع!$A$4:$F$40,6,FALSE()),0))</f>
        <v/>
      </c>
      <c r="O1526" s="55" t="str">
        <f t="shared" si="94"/>
        <v/>
      </c>
      <c r="P1526" s="48" t="str">
        <f t="shared" ca="1" si="95"/>
        <v/>
      </c>
      <c r="Q1526" s="52"/>
      <c r="R1526" s="49"/>
      <c r="S1526" s="50" t="str">
        <f>IF(B1526="","",COUNTA(التجديد!E1526:E1526))</f>
        <v/>
      </c>
      <c r="T1526" s="51" t="str">
        <f>IF(B1526="","",IFERROR(VLOOKUP(SUBSTITUTE(SUBSTITUTE(H1526,"~","~~"),"*","~*"),إعدادات_الأنواع!$A$4:$B$40,2,FALSE()),"?"))</f>
        <v/>
      </c>
    </row>
    <row r="1527" spans="1:20" ht="15" customHeight="1">
      <c r="A1527" s="20" t="str">
        <f>IF(B1527="","",IF(T1527="?","⚠️ نوع غير معرف",T1527&amp;TEXT(COUNTIFS($T$3:T1527,T1527),"000")))</f>
        <v/>
      </c>
      <c r="B1527" s="38"/>
      <c r="C1527" s="38"/>
      <c r="D1527" s="39"/>
      <c r="E1527" s="54"/>
      <c r="F1527" s="41" t="str">
        <f t="shared" ca="1" si="92"/>
        <v/>
      </c>
      <c r="G1527" s="42"/>
      <c r="H1527" s="37"/>
      <c r="I1527" s="43"/>
      <c r="J1527" s="44" t="str">
        <f t="shared" si="93"/>
        <v/>
      </c>
      <c r="K1527" s="45"/>
      <c r="L1527" s="46" t="str">
        <f>IF(OR(K1527="لم يدفع",B1527=""),"",IF(K1527="تأمين فقط",0,IF(K1527="اشتراك 300",300,IF(F1527&lt;14,IFERROR(VLOOKUP(SUBSTITUTE(SUBSTITUTE(H1527,"~","~~"),"*","~*"),إعدادات_الأنواع!$A$4:$D$40,3,FALSE()),0),IFERROR(VLOOKUP(SUBSTITUTE(SUBSTITUTE(H1527,"~","~~"),"*","~*"),إعدادات_الأنواع!$A$4:$D$40,4,FALSE()),0)))))</f>
        <v/>
      </c>
      <c r="M1527" s="47" t="str">
        <f>IF(OR(K1527="لم يدفع",B1527=""),"",IFERROR(VLOOKUP(SUBSTITUTE(SUBSTITUTE(H1527,"~","~~"),"*","~*"),إعدادات_الأنواع!$A$4:$E$40,5,FALSE()),0))</f>
        <v/>
      </c>
      <c r="N1527" s="47" t="str">
        <f>IF(OR(K1527="لم يدفع",K1527="تأمين فقط",K1527="اشتراك 300",B1527=""),"",IFERROR(VLOOKUP(SUBSTITUTE(SUBSTITUTE(H1527,"~","~~"),"*","~*"),إعدادات_الأنواع!$A$4:$F$40,6,FALSE()),0))</f>
        <v/>
      </c>
      <c r="O1527" s="55" t="str">
        <f t="shared" si="94"/>
        <v/>
      </c>
      <c r="P1527" s="48" t="str">
        <f t="shared" ca="1" si="95"/>
        <v/>
      </c>
      <c r="Q1527" s="52"/>
      <c r="R1527" s="49"/>
      <c r="S1527" s="50" t="str">
        <f>IF(B1527="","",COUNTA(التجديد!E1527:E1527))</f>
        <v/>
      </c>
      <c r="T1527" s="51" t="str">
        <f>IF(B1527="","",IFERROR(VLOOKUP(SUBSTITUTE(SUBSTITUTE(H1527,"~","~~"),"*","~*"),إعدادات_الأنواع!$A$4:$B$40,2,FALSE()),"?"))</f>
        <v/>
      </c>
    </row>
    <row r="1528" spans="1:20" ht="15" customHeight="1">
      <c r="A1528" s="20" t="str">
        <f>IF(B1528="","",IF(T1528="?","⚠️ نوع غير معرف",T1528&amp;TEXT(COUNTIFS($T$3:T1528,T1528),"000")))</f>
        <v/>
      </c>
      <c r="B1528" s="38"/>
      <c r="C1528" s="38"/>
      <c r="D1528" s="39"/>
      <c r="E1528" s="54"/>
      <c r="F1528" s="41" t="str">
        <f t="shared" ca="1" si="92"/>
        <v/>
      </c>
      <c r="G1528" s="42"/>
      <c r="H1528" s="37"/>
      <c r="I1528" s="43"/>
      <c r="J1528" s="44" t="str">
        <f t="shared" si="93"/>
        <v/>
      </c>
      <c r="K1528" s="45"/>
      <c r="L1528" s="46" t="str">
        <f>IF(OR(K1528="لم يدفع",B1528=""),"",IF(K1528="تأمين فقط",0,IF(K1528="اشتراك 300",300,IF(F1528&lt;14,IFERROR(VLOOKUP(SUBSTITUTE(SUBSTITUTE(H1528,"~","~~"),"*","~*"),إعدادات_الأنواع!$A$4:$D$40,3,FALSE()),0),IFERROR(VLOOKUP(SUBSTITUTE(SUBSTITUTE(H1528,"~","~~"),"*","~*"),إعدادات_الأنواع!$A$4:$D$40,4,FALSE()),0)))))</f>
        <v/>
      </c>
      <c r="M1528" s="47" t="str">
        <f>IF(OR(K1528="لم يدفع",B1528=""),"",IFERROR(VLOOKUP(SUBSTITUTE(SUBSTITUTE(H1528,"~","~~"),"*","~*"),إعدادات_الأنواع!$A$4:$E$40,5,FALSE()),0))</f>
        <v/>
      </c>
      <c r="N1528" s="47" t="str">
        <f>IF(OR(K1528="لم يدفع",K1528="تأمين فقط",K1528="اشتراك 300",B1528=""),"",IFERROR(VLOOKUP(SUBSTITUTE(SUBSTITUTE(H1528,"~","~~"),"*","~*"),إعدادات_الأنواع!$A$4:$F$40,6,FALSE()),0))</f>
        <v/>
      </c>
      <c r="O1528" s="55" t="str">
        <f t="shared" si="94"/>
        <v/>
      </c>
      <c r="P1528" s="48" t="str">
        <f t="shared" ca="1" si="95"/>
        <v/>
      </c>
      <c r="Q1528" s="52"/>
      <c r="R1528" s="49"/>
      <c r="S1528" s="50" t="str">
        <f>IF(B1528="","",COUNTA(التجديد!E1528:E1528))</f>
        <v/>
      </c>
      <c r="T1528" s="51" t="str">
        <f>IF(B1528="","",IFERROR(VLOOKUP(SUBSTITUTE(SUBSTITUTE(H1528,"~","~~"),"*","~*"),إعدادات_الأنواع!$A$4:$B$40,2,FALSE()),"?"))</f>
        <v/>
      </c>
    </row>
    <row r="1529" spans="1:20" ht="15" customHeight="1">
      <c r="A1529" s="20" t="str">
        <f>IF(B1529="","",IF(T1529="?","⚠️ نوع غير معرف",T1529&amp;TEXT(COUNTIFS($T$3:T1529,T1529),"000")))</f>
        <v/>
      </c>
      <c r="B1529" s="38"/>
      <c r="C1529" s="38"/>
      <c r="D1529" s="39"/>
      <c r="E1529" s="54"/>
      <c r="F1529" s="41" t="str">
        <f t="shared" ca="1" si="92"/>
        <v/>
      </c>
      <c r="G1529" s="42"/>
      <c r="H1529" s="37"/>
      <c r="I1529" s="43"/>
      <c r="J1529" s="44" t="str">
        <f t="shared" si="93"/>
        <v/>
      </c>
      <c r="K1529" s="45"/>
      <c r="L1529" s="46" t="str">
        <f>IF(OR(K1529="لم يدفع",B1529=""),"",IF(K1529="تأمين فقط",0,IF(K1529="اشتراك 300",300,IF(F1529&lt;14,IFERROR(VLOOKUP(SUBSTITUTE(SUBSTITUTE(H1529,"~","~~"),"*","~*"),إعدادات_الأنواع!$A$4:$D$40,3,FALSE()),0),IFERROR(VLOOKUP(SUBSTITUTE(SUBSTITUTE(H1529,"~","~~"),"*","~*"),إعدادات_الأنواع!$A$4:$D$40,4,FALSE()),0)))))</f>
        <v/>
      </c>
      <c r="M1529" s="47" t="str">
        <f>IF(OR(K1529="لم يدفع",B1529=""),"",IFERROR(VLOOKUP(SUBSTITUTE(SUBSTITUTE(H1529,"~","~~"),"*","~*"),إعدادات_الأنواع!$A$4:$E$40,5,FALSE()),0))</f>
        <v/>
      </c>
      <c r="N1529" s="47" t="str">
        <f>IF(OR(K1529="لم يدفع",K1529="تأمين فقط",K1529="اشتراك 300",B1529=""),"",IFERROR(VLOOKUP(SUBSTITUTE(SUBSTITUTE(H1529,"~","~~"),"*","~*"),إعدادات_الأنواع!$A$4:$F$40,6,FALSE()),0))</f>
        <v/>
      </c>
      <c r="O1529" s="55" t="str">
        <f t="shared" si="94"/>
        <v/>
      </c>
      <c r="P1529" s="48" t="str">
        <f t="shared" ca="1" si="95"/>
        <v/>
      </c>
      <c r="Q1529" s="52"/>
      <c r="R1529" s="49"/>
      <c r="S1529" s="50" t="str">
        <f>IF(B1529="","",COUNTA(التجديد!E1529:E1529))</f>
        <v/>
      </c>
      <c r="T1529" s="51" t="str">
        <f>IF(B1529="","",IFERROR(VLOOKUP(SUBSTITUTE(SUBSTITUTE(H1529,"~","~~"),"*","~*"),إعدادات_الأنواع!$A$4:$B$40,2,FALSE()),"?"))</f>
        <v/>
      </c>
    </row>
    <row r="1530" spans="1:20" ht="15" customHeight="1">
      <c r="A1530" s="20" t="str">
        <f>IF(B1530="","",IF(T1530="?","⚠️ نوع غير معرف",T1530&amp;TEXT(COUNTIFS($T$3:T1530,T1530),"000")))</f>
        <v/>
      </c>
      <c r="B1530" s="38"/>
      <c r="C1530" s="38"/>
      <c r="D1530" s="39"/>
      <c r="E1530" s="54"/>
      <c r="F1530" s="41" t="str">
        <f t="shared" ca="1" si="92"/>
        <v/>
      </c>
      <c r="G1530" s="42"/>
      <c r="H1530" s="37"/>
      <c r="I1530" s="43"/>
      <c r="J1530" s="44" t="str">
        <f t="shared" si="93"/>
        <v/>
      </c>
      <c r="K1530" s="45"/>
      <c r="L1530" s="46" t="str">
        <f>IF(OR(K1530="لم يدفع",B1530=""),"",IF(K1530="تأمين فقط",0,IF(K1530="اشتراك 300",300,IF(F1530&lt;14,IFERROR(VLOOKUP(SUBSTITUTE(SUBSTITUTE(H1530,"~","~~"),"*","~*"),إعدادات_الأنواع!$A$4:$D$40,3,FALSE()),0),IFERROR(VLOOKUP(SUBSTITUTE(SUBSTITUTE(H1530,"~","~~"),"*","~*"),إعدادات_الأنواع!$A$4:$D$40,4,FALSE()),0)))))</f>
        <v/>
      </c>
      <c r="M1530" s="47" t="str">
        <f>IF(OR(K1530="لم يدفع",B1530=""),"",IFERROR(VLOOKUP(SUBSTITUTE(SUBSTITUTE(H1530,"~","~~"),"*","~*"),إعدادات_الأنواع!$A$4:$E$40,5,FALSE()),0))</f>
        <v/>
      </c>
      <c r="N1530" s="47" t="str">
        <f>IF(OR(K1530="لم يدفع",K1530="تأمين فقط",K1530="اشتراك 300",B1530=""),"",IFERROR(VLOOKUP(SUBSTITUTE(SUBSTITUTE(H1530,"~","~~"),"*","~*"),إعدادات_الأنواع!$A$4:$F$40,6,FALSE()),0))</f>
        <v/>
      </c>
      <c r="O1530" s="55" t="str">
        <f t="shared" si="94"/>
        <v/>
      </c>
      <c r="P1530" s="48" t="str">
        <f t="shared" ca="1" si="95"/>
        <v/>
      </c>
      <c r="Q1530" s="52"/>
      <c r="R1530" s="49"/>
      <c r="S1530" s="50" t="str">
        <f>IF(B1530="","",COUNTA(التجديد!E1530:E1530))</f>
        <v/>
      </c>
      <c r="T1530" s="51" t="str">
        <f>IF(B1530="","",IFERROR(VLOOKUP(SUBSTITUTE(SUBSTITUTE(H1530,"~","~~"),"*","~*"),إعدادات_الأنواع!$A$4:$B$40,2,FALSE()),"?"))</f>
        <v/>
      </c>
    </row>
    <row r="1531" spans="1:20" ht="15" customHeight="1">
      <c r="A1531" s="20" t="str">
        <f>IF(B1531="","",IF(T1531="?","⚠️ نوع غير معرف",T1531&amp;TEXT(COUNTIFS($T$3:T1531,T1531),"000")))</f>
        <v/>
      </c>
      <c r="B1531" s="38"/>
      <c r="C1531" s="38"/>
      <c r="D1531" s="39"/>
      <c r="E1531" s="54"/>
      <c r="F1531" s="41" t="str">
        <f t="shared" ca="1" si="92"/>
        <v/>
      </c>
      <c r="G1531" s="42"/>
      <c r="H1531" s="37"/>
      <c r="I1531" s="43"/>
      <c r="J1531" s="44" t="str">
        <f t="shared" si="93"/>
        <v/>
      </c>
      <c r="K1531" s="45"/>
      <c r="L1531" s="46" t="str">
        <f>IF(OR(K1531="لم يدفع",B1531=""),"",IF(K1531="تأمين فقط",0,IF(K1531="اشتراك 300",300,IF(F1531&lt;14,IFERROR(VLOOKUP(SUBSTITUTE(SUBSTITUTE(H1531,"~","~~"),"*","~*"),إعدادات_الأنواع!$A$4:$D$40,3,FALSE()),0),IFERROR(VLOOKUP(SUBSTITUTE(SUBSTITUTE(H1531,"~","~~"),"*","~*"),إعدادات_الأنواع!$A$4:$D$40,4,FALSE()),0)))))</f>
        <v/>
      </c>
      <c r="M1531" s="47" t="str">
        <f>IF(OR(K1531="لم يدفع",B1531=""),"",IFERROR(VLOOKUP(SUBSTITUTE(SUBSTITUTE(H1531,"~","~~"),"*","~*"),إعدادات_الأنواع!$A$4:$E$40,5,FALSE()),0))</f>
        <v/>
      </c>
      <c r="N1531" s="47" t="str">
        <f>IF(OR(K1531="لم يدفع",K1531="تأمين فقط",K1531="اشتراك 300",B1531=""),"",IFERROR(VLOOKUP(SUBSTITUTE(SUBSTITUTE(H1531,"~","~~"),"*","~*"),إعدادات_الأنواع!$A$4:$F$40,6,FALSE()),0))</f>
        <v/>
      </c>
      <c r="O1531" s="55" t="str">
        <f t="shared" si="94"/>
        <v/>
      </c>
      <c r="P1531" s="48" t="str">
        <f t="shared" ca="1" si="95"/>
        <v/>
      </c>
      <c r="Q1531" s="52"/>
      <c r="R1531" s="49"/>
      <c r="S1531" s="50" t="str">
        <f>IF(B1531="","",COUNTA(التجديد!E1531:E1531))</f>
        <v/>
      </c>
      <c r="T1531" s="51" t="str">
        <f>IF(B1531="","",IFERROR(VLOOKUP(SUBSTITUTE(SUBSTITUTE(H1531,"~","~~"),"*","~*"),إعدادات_الأنواع!$A$4:$B$40,2,FALSE()),"?"))</f>
        <v/>
      </c>
    </row>
    <row r="1532" spans="1:20" ht="15" customHeight="1">
      <c r="A1532" s="20" t="str">
        <f>IF(B1532="","",IF(T1532="?","⚠️ نوع غير معرف",T1532&amp;TEXT(COUNTIFS($T$3:T1532,T1532),"000")))</f>
        <v/>
      </c>
      <c r="B1532" s="38"/>
      <c r="C1532" s="38"/>
      <c r="D1532" s="39"/>
      <c r="E1532" s="54"/>
      <c r="F1532" s="41" t="str">
        <f t="shared" ca="1" si="92"/>
        <v/>
      </c>
      <c r="G1532" s="42"/>
      <c r="H1532" s="37"/>
      <c r="I1532" s="43"/>
      <c r="J1532" s="44" t="str">
        <f t="shared" si="93"/>
        <v/>
      </c>
      <c r="K1532" s="45"/>
      <c r="L1532" s="46" t="str">
        <f>IF(OR(K1532="لم يدفع",B1532=""),"",IF(K1532="تأمين فقط",0,IF(K1532="اشتراك 300",300,IF(F1532&lt;14,IFERROR(VLOOKUP(SUBSTITUTE(SUBSTITUTE(H1532,"~","~~"),"*","~*"),إعدادات_الأنواع!$A$4:$D$40,3,FALSE()),0),IFERROR(VLOOKUP(SUBSTITUTE(SUBSTITUTE(H1532,"~","~~"),"*","~*"),إعدادات_الأنواع!$A$4:$D$40,4,FALSE()),0)))))</f>
        <v/>
      </c>
      <c r="M1532" s="47" t="str">
        <f>IF(OR(K1532="لم يدفع",B1532=""),"",IFERROR(VLOOKUP(SUBSTITUTE(SUBSTITUTE(H1532,"~","~~"),"*","~*"),إعدادات_الأنواع!$A$4:$E$40,5,FALSE()),0))</f>
        <v/>
      </c>
      <c r="N1532" s="47" t="str">
        <f>IF(OR(K1532="لم يدفع",K1532="تأمين فقط",K1532="اشتراك 300",B1532=""),"",IFERROR(VLOOKUP(SUBSTITUTE(SUBSTITUTE(H1532,"~","~~"),"*","~*"),إعدادات_الأنواع!$A$4:$F$40,6,FALSE()),0))</f>
        <v/>
      </c>
      <c r="O1532" s="55" t="str">
        <f t="shared" si="94"/>
        <v/>
      </c>
      <c r="P1532" s="48" t="str">
        <f t="shared" ca="1" si="95"/>
        <v/>
      </c>
      <c r="Q1532" s="52"/>
      <c r="R1532" s="49"/>
      <c r="S1532" s="50" t="str">
        <f>IF(B1532="","",COUNTA(التجديد!E1532:E1532))</f>
        <v/>
      </c>
      <c r="T1532" s="51" t="str">
        <f>IF(B1532="","",IFERROR(VLOOKUP(SUBSTITUTE(SUBSTITUTE(H1532,"~","~~"),"*","~*"),إعدادات_الأنواع!$A$4:$B$40,2,FALSE()),"?"))</f>
        <v/>
      </c>
    </row>
    <row r="1533" spans="1:20" ht="15" customHeight="1">
      <c r="A1533" s="20" t="str">
        <f>IF(B1533="","",IF(T1533="?","⚠️ نوع غير معرف",T1533&amp;TEXT(COUNTIFS($T$3:T1533,T1533),"000")))</f>
        <v/>
      </c>
      <c r="B1533" s="38"/>
      <c r="C1533" s="38"/>
      <c r="D1533" s="39"/>
      <c r="E1533" s="54"/>
      <c r="F1533" s="41" t="str">
        <f t="shared" ca="1" si="92"/>
        <v/>
      </c>
      <c r="G1533" s="42"/>
      <c r="H1533" s="37"/>
      <c r="I1533" s="43"/>
      <c r="J1533" s="44" t="str">
        <f t="shared" si="93"/>
        <v/>
      </c>
      <c r="K1533" s="45"/>
      <c r="L1533" s="46" t="str">
        <f>IF(OR(K1533="لم يدفع",B1533=""),"",IF(K1533="تأمين فقط",0,IF(K1533="اشتراك 300",300,IF(F1533&lt;14,IFERROR(VLOOKUP(SUBSTITUTE(SUBSTITUTE(H1533,"~","~~"),"*","~*"),إعدادات_الأنواع!$A$4:$D$40,3,FALSE()),0),IFERROR(VLOOKUP(SUBSTITUTE(SUBSTITUTE(H1533,"~","~~"),"*","~*"),إعدادات_الأنواع!$A$4:$D$40,4,FALSE()),0)))))</f>
        <v/>
      </c>
      <c r="M1533" s="47" t="str">
        <f>IF(OR(K1533="لم يدفع",B1533=""),"",IFERROR(VLOOKUP(SUBSTITUTE(SUBSTITUTE(H1533,"~","~~"),"*","~*"),إعدادات_الأنواع!$A$4:$E$40,5,FALSE()),0))</f>
        <v/>
      </c>
      <c r="N1533" s="47" t="str">
        <f>IF(OR(K1533="لم يدفع",K1533="تأمين فقط",K1533="اشتراك 300",B1533=""),"",IFERROR(VLOOKUP(SUBSTITUTE(SUBSTITUTE(H1533,"~","~~"),"*","~*"),إعدادات_الأنواع!$A$4:$F$40,6,FALSE()),0))</f>
        <v/>
      </c>
      <c r="O1533" s="55" t="str">
        <f t="shared" si="94"/>
        <v/>
      </c>
      <c r="P1533" s="48" t="str">
        <f t="shared" ca="1" si="95"/>
        <v/>
      </c>
      <c r="Q1533" s="52"/>
      <c r="R1533" s="49"/>
      <c r="S1533" s="50" t="str">
        <f>IF(B1533="","",COUNTA(التجديد!E1533:E1533))</f>
        <v/>
      </c>
      <c r="T1533" s="51" t="str">
        <f>IF(B1533="","",IFERROR(VLOOKUP(SUBSTITUTE(SUBSTITUTE(H1533,"~","~~"),"*","~*"),إعدادات_الأنواع!$A$4:$B$40,2,FALSE()),"?"))</f>
        <v/>
      </c>
    </row>
    <row r="1534" spans="1:20" ht="15" customHeight="1">
      <c r="A1534" s="20" t="str">
        <f>IF(B1534="","",IF(T1534="?","⚠️ نوع غير معرف",T1534&amp;TEXT(COUNTIFS($T$3:T1534,T1534),"000")))</f>
        <v/>
      </c>
      <c r="B1534" s="38"/>
      <c r="C1534" s="38"/>
      <c r="D1534" s="39"/>
      <c r="E1534" s="54"/>
      <c r="F1534" s="41" t="str">
        <f t="shared" ca="1" si="92"/>
        <v/>
      </c>
      <c r="G1534" s="42"/>
      <c r="H1534" s="37"/>
      <c r="I1534" s="43"/>
      <c r="J1534" s="44" t="str">
        <f t="shared" si="93"/>
        <v/>
      </c>
      <c r="K1534" s="45"/>
      <c r="L1534" s="46" t="str">
        <f>IF(OR(K1534="لم يدفع",B1534=""),"",IF(K1534="تأمين فقط",0,IF(K1534="اشتراك 300",300,IF(F1534&lt;14,IFERROR(VLOOKUP(SUBSTITUTE(SUBSTITUTE(H1534,"~","~~"),"*","~*"),إعدادات_الأنواع!$A$4:$D$40,3,FALSE()),0),IFERROR(VLOOKUP(SUBSTITUTE(SUBSTITUTE(H1534,"~","~~"),"*","~*"),إعدادات_الأنواع!$A$4:$D$40,4,FALSE()),0)))))</f>
        <v/>
      </c>
      <c r="M1534" s="47" t="str">
        <f>IF(OR(K1534="لم يدفع",B1534=""),"",IFERROR(VLOOKUP(SUBSTITUTE(SUBSTITUTE(H1534,"~","~~"),"*","~*"),إعدادات_الأنواع!$A$4:$E$40,5,FALSE()),0))</f>
        <v/>
      </c>
      <c r="N1534" s="47" t="str">
        <f>IF(OR(K1534="لم يدفع",K1534="تأمين فقط",K1534="اشتراك 300",B1534=""),"",IFERROR(VLOOKUP(SUBSTITUTE(SUBSTITUTE(H1534,"~","~~"),"*","~*"),إعدادات_الأنواع!$A$4:$F$40,6,FALSE()),0))</f>
        <v/>
      </c>
      <c r="O1534" s="55" t="str">
        <f t="shared" si="94"/>
        <v/>
      </c>
      <c r="P1534" s="48" t="str">
        <f t="shared" ca="1" si="95"/>
        <v/>
      </c>
      <c r="Q1534" s="52"/>
      <c r="R1534" s="49"/>
      <c r="S1534" s="50" t="str">
        <f>IF(B1534="","",COUNTA(التجديد!E1534:E1534))</f>
        <v/>
      </c>
      <c r="T1534" s="51" t="str">
        <f>IF(B1534="","",IFERROR(VLOOKUP(SUBSTITUTE(SUBSTITUTE(H1534,"~","~~"),"*","~*"),إعدادات_الأنواع!$A$4:$B$40,2,FALSE()),"?"))</f>
        <v/>
      </c>
    </row>
    <row r="1535" spans="1:20" ht="15" customHeight="1">
      <c r="A1535" s="20" t="str">
        <f>IF(B1535="","",IF(T1535="?","⚠️ نوع غير معرف",T1535&amp;TEXT(COUNTIFS($T$3:T1535,T1535),"000")))</f>
        <v/>
      </c>
      <c r="B1535" s="38"/>
      <c r="C1535" s="38"/>
      <c r="D1535" s="39"/>
      <c r="E1535" s="54"/>
      <c r="F1535" s="41" t="str">
        <f t="shared" ca="1" si="92"/>
        <v/>
      </c>
      <c r="G1535" s="42"/>
      <c r="H1535" s="37"/>
      <c r="I1535" s="43"/>
      <c r="J1535" s="44" t="str">
        <f t="shared" si="93"/>
        <v/>
      </c>
      <c r="K1535" s="45"/>
      <c r="L1535" s="46" t="str">
        <f>IF(OR(K1535="لم يدفع",B1535=""),"",IF(K1535="تأمين فقط",0,IF(K1535="اشتراك 300",300,IF(F1535&lt;14,IFERROR(VLOOKUP(SUBSTITUTE(SUBSTITUTE(H1535,"~","~~"),"*","~*"),إعدادات_الأنواع!$A$4:$D$40,3,FALSE()),0),IFERROR(VLOOKUP(SUBSTITUTE(SUBSTITUTE(H1535,"~","~~"),"*","~*"),إعدادات_الأنواع!$A$4:$D$40,4,FALSE()),0)))))</f>
        <v/>
      </c>
      <c r="M1535" s="47" t="str">
        <f>IF(OR(K1535="لم يدفع",B1535=""),"",IFERROR(VLOOKUP(SUBSTITUTE(SUBSTITUTE(H1535,"~","~~"),"*","~*"),إعدادات_الأنواع!$A$4:$E$40,5,FALSE()),0))</f>
        <v/>
      </c>
      <c r="N1535" s="47" t="str">
        <f>IF(OR(K1535="لم يدفع",K1535="تأمين فقط",K1535="اشتراك 300",B1535=""),"",IFERROR(VLOOKUP(SUBSTITUTE(SUBSTITUTE(H1535,"~","~~"),"*","~*"),إعدادات_الأنواع!$A$4:$F$40,6,FALSE()),0))</f>
        <v/>
      </c>
      <c r="O1535" s="55" t="str">
        <f t="shared" si="94"/>
        <v/>
      </c>
      <c r="P1535" s="48" t="str">
        <f t="shared" ca="1" si="95"/>
        <v/>
      </c>
      <c r="Q1535" s="52"/>
      <c r="R1535" s="49"/>
      <c r="S1535" s="50" t="str">
        <f>IF(B1535="","",COUNTA(التجديد!E1535:E1535))</f>
        <v/>
      </c>
      <c r="T1535" s="51" t="str">
        <f>IF(B1535="","",IFERROR(VLOOKUP(SUBSTITUTE(SUBSTITUTE(H1535,"~","~~"),"*","~*"),إعدادات_الأنواع!$A$4:$B$40,2,FALSE()),"?"))</f>
        <v/>
      </c>
    </row>
    <row r="1536" spans="1:20" ht="15" customHeight="1">
      <c r="A1536" s="20" t="str">
        <f>IF(B1536="","",IF(T1536="?","⚠️ نوع غير معرف",T1536&amp;TEXT(COUNTIFS($T$3:T1536,T1536),"000")))</f>
        <v/>
      </c>
      <c r="B1536" s="38"/>
      <c r="C1536" s="38"/>
      <c r="D1536" s="39"/>
      <c r="E1536" s="54"/>
      <c r="F1536" s="41" t="str">
        <f t="shared" ca="1" si="92"/>
        <v/>
      </c>
      <c r="G1536" s="42"/>
      <c r="H1536" s="37"/>
      <c r="I1536" s="43"/>
      <c r="J1536" s="44" t="str">
        <f t="shared" si="93"/>
        <v/>
      </c>
      <c r="K1536" s="45"/>
      <c r="L1536" s="46" t="str">
        <f>IF(OR(K1536="لم يدفع",B1536=""),"",IF(K1536="تأمين فقط",0,IF(K1536="اشتراك 300",300,IF(F1536&lt;14,IFERROR(VLOOKUP(SUBSTITUTE(SUBSTITUTE(H1536,"~","~~"),"*","~*"),إعدادات_الأنواع!$A$4:$D$40,3,FALSE()),0),IFERROR(VLOOKUP(SUBSTITUTE(SUBSTITUTE(H1536,"~","~~"),"*","~*"),إعدادات_الأنواع!$A$4:$D$40,4,FALSE()),0)))))</f>
        <v/>
      </c>
      <c r="M1536" s="47" t="str">
        <f>IF(OR(K1536="لم يدفع",B1536=""),"",IFERROR(VLOOKUP(SUBSTITUTE(SUBSTITUTE(H1536,"~","~~"),"*","~*"),إعدادات_الأنواع!$A$4:$E$40,5,FALSE()),0))</f>
        <v/>
      </c>
      <c r="N1536" s="47" t="str">
        <f>IF(OR(K1536="لم يدفع",K1536="تأمين فقط",K1536="اشتراك 300",B1536=""),"",IFERROR(VLOOKUP(SUBSTITUTE(SUBSTITUTE(H1536,"~","~~"),"*","~*"),إعدادات_الأنواع!$A$4:$F$40,6,FALSE()),0))</f>
        <v/>
      </c>
      <c r="O1536" s="55" t="str">
        <f t="shared" si="94"/>
        <v/>
      </c>
      <c r="P1536" s="48" t="str">
        <f t="shared" ca="1" si="95"/>
        <v/>
      </c>
      <c r="Q1536" s="52"/>
      <c r="R1536" s="49"/>
      <c r="S1536" s="50" t="str">
        <f>IF(B1536="","",COUNTA(التجديد!E1536:E1536))</f>
        <v/>
      </c>
      <c r="T1536" s="51" t="str">
        <f>IF(B1536="","",IFERROR(VLOOKUP(SUBSTITUTE(SUBSTITUTE(H1536,"~","~~"),"*","~*"),إعدادات_الأنواع!$A$4:$B$40,2,FALSE()),"?"))</f>
        <v/>
      </c>
    </row>
    <row r="1537" spans="1:20" ht="15" customHeight="1">
      <c r="A1537" s="20" t="str">
        <f>IF(B1537="","",IF(T1537="?","⚠️ نوع غير معرف",T1537&amp;TEXT(COUNTIFS($T$3:T1537,T1537),"000")))</f>
        <v/>
      </c>
      <c r="B1537" s="38"/>
      <c r="C1537" s="38"/>
      <c r="D1537" s="39"/>
      <c r="E1537" s="54"/>
      <c r="F1537" s="41" t="str">
        <f t="shared" ca="1" si="92"/>
        <v/>
      </c>
      <c r="G1537" s="42"/>
      <c r="H1537" s="37"/>
      <c r="I1537" s="43"/>
      <c r="J1537" s="44" t="str">
        <f t="shared" si="93"/>
        <v/>
      </c>
      <c r="K1537" s="45"/>
      <c r="L1537" s="46" t="str">
        <f>IF(OR(K1537="لم يدفع",B1537=""),"",IF(K1537="تأمين فقط",0,IF(K1537="اشتراك 300",300,IF(F1537&lt;14,IFERROR(VLOOKUP(SUBSTITUTE(SUBSTITUTE(H1537,"~","~~"),"*","~*"),إعدادات_الأنواع!$A$4:$D$40,3,FALSE()),0),IFERROR(VLOOKUP(SUBSTITUTE(SUBSTITUTE(H1537,"~","~~"),"*","~*"),إعدادات_الأنواع!$A$4:$D$40,4,FALSE()),0)))))</f>
        <v/>
      </c>
      <c r="M1537" s="47" t="str">
        <f>IF(OR(K1537="لم يدفع",B1537=""),"",IFERROR(VLOOKUP(SUBSTITUTE(SUBSTITUTE(H1537,"~","~~"),"*","~*"),إعدادات_الأنواع!$A$4:$E$40,5,FALSE()),0))</f>
        <v/>
      </c>
      <c r="N1537" s="47" t="str">
        <f>IF(OR(K1537="لم يدفع",K1537="تأمين فقط",K1537="اشتراك 300",B1537=""),"",IFERROR(VLOOKUP(SUBSTITUTE(SUBSTITUTE(H1537,"~","~~"),"*","~*"),إعدادات_الأنواع!$A$4:$F$40,6,FALSE()),0))</f>
        <v/>
      </c>
      <c r="O1537" s="55" t="str">
        <f t="shared" si="94"/>
        <v/>
      </c>
      <c r="P1537" s="48" t="str">
        <f t="shared" ca="1" si="95"/>
        <v/>
      </c>
      <c r="Q1537" s="52"/>
      <c r="R1537" s="49"/>
      <c r="S1537" s="50" t="str">
        <f>IF(B1537="","",COUNTA(التجديد!E1537:E1537))</f>
        <v/>
      </c>
      <c r="T1537" s="51" t="str">
        <f>IF(B1537="","",IFERROR(VLOOKUP(SUBSTITUTE(SUBSTITUTE(H1537,"~","~~"),"*","~*"),إعدادات_الأنواع!$A$4:$B$40,2,FALSE()),"?"))</f>
        <v/>
      </c>
    </row>
    <row r="1538" spans="1:20" ht="15" customHeight="1">
      <c r="A1538" s="20" t="str">
        <f>IF(B1538="","",IF(T1538="?","⚠️ نوع غير معرف",T1538&amp;TEXT(COUNTIFS($T$3:T1538,T1538),"000")))</f>
        <v/>
      </c>
      <c r="B1538" s="38"/>
      <c r="C1538" s="38"/>
      <c r="D1538" s="39"/>
      <c r="E1538" s="54"/>
      <c r="F1538" s="41" t="str">
        <f t="shared" ca="1" si="92"/>
        <v/>
      </c>
      <c r="G1538" s="42"/>
      <c r="H1538" s="37"/>
      <c r="I1538" s="43"/>
      <c r="J1538" s="44" t="str">
        <f t="shared" si="93"/>
        <v/>
      </c>
      <c r="K1538" s="45"/>
      <c r="L1538" s="46" t="str">
        <f>IF(OR(K1538="لم يدفع",B1538=""),"",IF(K1538="تأمين فقط",0,IF(K1538="اشتراك 300",300,IF(F1538&lt;14,IFERROR(VLOOKUP(SUBSTITUTE(SUBSTITUTE(H1538,"~","~~"),"*","~*"),إعدادات_الأنواع!$A$4:$D$40,3,FALSE()),0),IFERROR(VLOOKUP(SUBSTITUTE(SUBSTITUTE(H1538,"~","~~"),"*","~*"),إعدادات_الأنواع!$A$4:$D$40,4,FALSE()),0)))))</f>
        <v/>
      </c>
      <c r="M1538" s="47" t="str">
        <f>IF(OR(K1538="لم يدفع",B1538=""),"",IFERROR(VLOOKUP(SUBSTITUTE(SUBSTITUTE(H1538,"~","~~"),"*","~*"),إعدادات_الأنواع!$A$4:$E$40,5,FALSE()),0))</f>
        <v/>
      </c>
      <c r="N1538" s="47" t="str">
        <f>IF(OR(K1538="لم يدفع",K1538="تأمين فقط",K1538="اشتراك 300",B1538=""),"",IFERROR(VLOOKUP(SUBSTITUTE(SUBSTITUTE(H1538,"~","~~"),"*","~*"),إعدادات_الأنواع!$A$4:$F$40,6,FALSE()),0))</f>
        <v/>
      </c>
      <c r="O1538" s="55" t="str">
        <f t="shared" si="94"/>
        <v/>
      </c>
      <c r="P1538" s="48" t="str">
        <f t="shared" ca="1" si="95"/>
        <v/>
      </c>
      <c r="Q1538" s="52"/>
      <c r="R1538" s="49"/>
      <c r="S1538" s="50" t="str">
        <f>IF(B1538="","",COUNTA(التجديد!E1538:E1538))</f>
        <v/>
      </c>
      <c r="T1538" s="51" t="str">
        <f>IF(B1538="","",IFERROR(VLOOKUP(SUBSTITUTE(SUBSTITUTE(H1538,"~","~~"),"*","~*"),إعدادات_الأنواع!$A$4:$B$40,2,FALSE()),"?"))</f>
        <v/>
      </c>
    </row>
    <row r="1539" spans="1:20" ht="15" customHeight="1">
      <c r="A1539" s="20" t="str">
        <f>IF(B1539="","",IF(T1539="?","⚠️ نوع غير معرف",T1539&amp;TEXT(COUNTIFS($T$3:T1539,T1539),"000")))</f>
        <v/>
      </c>
      <c r="B1539" s="38"/>
      <c r="C1539" s="38"/>
      <c r="D1539" s="39"/>
      <c r="E1539" s="54"/>
      <c r="F1539" s="41" t="str">
        <f t="shared" ref="F1539:F1602" ca="1" si="96">IF(D1539="","",DATEDIF(D1539,TODAY(),"Y"))</f>
        <v/>
      </c>
      <c r="G1539" s="42"/>
      <c r="H1539" s="37"/>
      <c r="I1539" s="43"/>
      <c r="J1539" s="44" t="str">
        <f t="shared" ref="J1539:J1602" si="97">IF(I1539="","",I1539+30)</f>
        <v/>
      </c>
      <c r="K1539" s="45"/>
      <c r="L1539" s="46" t="str">
        <f>IF(OR(K1539="لم يدفع",B1539=""),"",IF(K1539="تأمين فقط",0,IF(K1539="اشتراك 300",300,IF(F1539&lt;14,IFERROR(VLOOKUP(SUBSTITUTE(SUBSTITUTE(H1539,"~","~~"),"*","~*"),إعدادات_الأنواع!$A$4:$D$40,3,FALSE()),0),IFERROR(VLOOKUP(SUBSTITUTE(SUBSTITUTE(H1539,"~","~~"),"*","~*"),إعدادات_الأنواع!$A$4:$D$40,4,FALSE()),0)))))</f>
        <v/>
      </c>
      <c r="M1539" s="47" t="str">
        <f>IF(OR(K1539="لم يدفع",B1539=""),"",IFERROR(VLOOKUP(SUBSTITUTE(SUBSTITUTE(H1539,"~","~~"),"*","~*"),إعدادات_الأنواع!$A$4:$E$40,5,FALSE()),0))</f>
        <v/>
      </c>
      <c r="N1539" s="47" t="str">
        <f>IF(OR(K1539="لم يدفع",K1539="تأمين فقط",K1539="اشتراك 300",B1539=""),"",IFERROR(VLOOKUP(SUBSTITUTE(SUBSTITUTE(H1539,"~","~~"),"*","~*"),إعدادات_الأنواع!$A$4:$F$40,6,FALSE()),0))</f>
        <v/>
      </c>
      <c r="O1539" s="55" t="str">
        <f t="shared" ref="O1539:O1602" si="98">IF(K1539="لم يدفع","",IF(L1539="","",IF(N1539="",L1539+M1539,L1539+M1539)))</f>
        <v/>
      </c>
      <c r="P1539" s="48" t="str">
        <f t="shared" ref="P1539:P1602" ca="1" si="99">IF(B1539="","",IF(K1539="لم يدفع","🔒 مجمدة",IF(J1539="","",IF(J1539&lt;TODAY(),"⛔ منتهي - يتطلب تجديد",IF(J1539-5&lt;=TODAY(),"⚠️ قريب الانتهاء","✅ ساري")))))</f>
        <v/>
      </c>
      <c r="Q1539" s="52"/>
      <c r="R1539" s="49"/>
      <c r="S1539" s="50" t="str">
        <f>IF(B1539="","",COUNTA(التجديد!E1539:E1539))</f>
        <v/>
      </c>
      <c r="T1539" s="51" t="str">
        <f>IF(B1539="","",IFERROR(VLOOKUP(SUBSTITUTE(SUBSTITUTE(H1539,"~","~~"),"*","~*"),إعدادات_الأنواع!$A$4:$B$40,2,FALSE()),"?"))</f>
        <v/>
      </c>
    </row>
    <row r="1540" spans="1:20" ht="15" customHeight="1">
      <c r="A1540" s="20" t="str">
        <f>IF(B1540="","",IF(T1540="?","⚠️ نوع غير معرف",T1540&amp;TEXT(COUNTIFS($T$3:T1540,T1540),"000")))</f>
        <v/>
      </c>
      <c r="B1540" s="38"/>
      <c r="C1540" s="38"/>
      <c r="D1540" s="39"/>
      <c r="E1540" s="54"/>
      <c r="F1540" s="41" t="str">
        <f t="shared" ca="1" si="96"/>
        <v/>
      </c>
      <c r="G1540" s="42"/>
      <c r="H1540" s="37"/>
      <c r="I1540" s="43"/>
      <c r="J1540" s="44" t="str">
        <f t="shared" si="97"/>
        <v/>
      </c>
      <c r="K1540" s="45"/>
      <c r="L1540" s="46" t="str">
        <f>IF(OR(K1540="لم يدفع",B1540=""),"",IF(K1540="تأمين فقط",0,IF(K1540="اشتراك 300",300,IF(F1540&lt;14,IFERROR(VLOOKUP(SUBSTITUTE(SUBSTITUTE(H1540,"~","~~"),"*","~*"),إعدادات_الأنواع!$A$4:$D$40,3,FALSE()),0),IFERROR(VLOOKUP(SUBSTITUTE(SUBSTITUTE(H1540,"~","~~"),"*","~*"),إعدادات_الأنواع!$A$4:$D$40,4,FALSE()),0)))))</f>
        <v/>
      </c>
      <c r="M1540" s="47" t="str">
        <f>IF(OR(K1540="لم يدفع",B1540=""),"",IFERROR(VLOOKUP(SUBSTITUTE(SUBSTITUTE(H1540,"~","~~"),"*","~*"),إعدادات_الأنواع!$A$4:$E$40,5,FALSE()),0))</f>
        <v/>
      </c>
      <c r="N1540" s="47" t="str">
        <f>IF(OR(K1540="لم يدفع",K1540="تأمين فقط",K1540="اشتراك 300",B1540=""),"",IFERROR(VLOOKUP(SUBSTITUTE(SUBSTITUTE(H1540,"~","~~"),"*","~*"),إعدادات_الأنواع!$A$4:$F$40,6,FALSE()),0))</f>
        <v/>
      </c>
      <c r="O1540" s="55" t="str">
        <f t="shared" si="98"/>
        <v/>
      </c>
      <c r="P1540" s="48" t="str">
        <f t="shared" ca="1" si="99"/>
        <v/>
      </c>
      <c r="Q1540" s="52"/>
      <c r="R1540" s="49"/>
      <c r="S1540" s="50" t="str">
        <f>IF(B1540="","",COUNTA(التجديد!E1540:E1540))</f>
        <v/>
      </c>
      <c r="T1540" s="51" t="str">
        <f>IF(B1540="","",IFERROR(VLOOKUP(SUBSTITUTE(SUBSTITUTE(H1540,"~","~~"),"*","~*"),إعدادات_الأنواع!$A$4:$B$40,2,FALSE()),"?"))</f>
        <v/>
      </c>
    </row>
    <row r="1541" spans="1:20" ht="15" customHeight="1">
      <c r="A1541" s="20" t="str">
        <f>IF(B1541="","",IF(T1541="?","⚠️ نوع غير معرف",T1541&amp;TEXT(COUNTIFS($T$3:T1541,T1541),"000")))</f>
        <v/>
      </c>
      <c r="B1541" s="38"/>
      <c r="C1541" s="38"/>
      <c r="D1541" s="39"/>
      <c r="E1541" s="54"/>
      <c r="F1541" s="41" t="str">
        <f t="shared" ca="1" si="96"/>
        <v/>
      </c>
      <c r="G1541" s="42"/>
      <c r="H1541" s="37"/>
      <c r="I1541" s="43"/>
      <c r="J1541" s="44" t="str">
        <f t="shared" si="97"/>
        <v/>
      </c>
      <c r="K1541" s="45"/>
      <c r="L1541" s="46" t="str">
        <f>IF(OR(K1541="لم يدفع",B1541=""),"",IF(K1541="تأمين فقط",0,IF(K1541="اشتراك 300",300,IF(F1541&lt;14,IFERROR(VLOOKUP(SUBSTITUTE(SUBSTITUTE(H1541,"~","~~"),"*","~*"),إعدادات_الأنواع!$A$4:$D$40,3,FALSE()),0),IFERROR(VLOOKUP(SUBSTITUTE(SUBSTITUTE(H1541,"~","~~"),"*","~*"),إعدادات_الأنواع!$A$4:$D$40,4,FALSE()),0)))))</f>
        <v/>
      </c>
      <c r="M1541" s="47" t="str">
        <f>IF(OR(K1541="لم يدفع",B1541=""),"",IFERROR(VLOOKUP(SUBSTITUTE(SUBSTITUTE(H1541,"~","~~"),"*","~*"),إعدادات_الأنواع!$A$4:$E$40,5,FALSE()),0))</f>
        <v/>
      </c>
      <c r="N1541" s="47" t="str">
        <f>IF(OR(K1541="لم يدفع",K1541="تأمين فقط",K1541="اشتراك 300",B1541=""),"",IFERROR(VLOOKUP(SUBSTITUTE(SUBSTITUTE(H1541,"~","~~"),"*","~*"),إعدادات_الأنواع!$A$4:$F$40,6,FALSE()),0))</f>
        <v/>
      </c>
      <c r="O1541" s="55" t="str">
        <f t="shared" si="98"/>
        <v/>
      </c>
      <c r="P1541" s="48" t="str">
        <f t="shared" ca="1" si="99"/>
        <v/>
      </c>
      <c r="Q1541" s="52"/>
      <c r="R1541" s="49"/>
      <c r="S1541" s="50" t="str">
        <f>IF(B1541="","",COUNTA(التجديد!E1541:E1541))</f>
        <v/>
      </c>
      <c r="T1541" s="51" t="str">
        <f>IF(B1541="","",IFERROR(VLOOKUP(SUBSTITUTE(SUBSTITUTE(H1541,"~","~~"),"*","~*"),إعدادات_الأنواع!$A$4:$B$40,2,FALSE()),"?"))</f>
        <v/>
      </c>
    </row>
    <row r="1542" spans="1:20" ht="15" customHeight="1">
      <c r="A1542" s="20" t="str">
        <f>IF(B1542="","",IF(T1542="?","⚠️ نوع غير معرف",T1542&amp;TEXT(COUNTIFS($T$3:T1542,T1542),"000")))</f>
        <v/>
      </c>
      <c r="B1542" s="38"/>
      <c r="C1542" s="38"/>
      <c r="D1542" s="39"/>
      <c r="E1542" s="54"/>
      <c r="F1542" s="41" t="str">
        <f t="shared" ca="1" si="96"/>
        <v/>
      </c>
      <c r="G1542" s="42"/>
      <c r="H1542" s="37"/>
      <c r="I1542" s="43"/>
      <c r="J1542" s="44" t="str">
        <f t="shared" si="97"/>
        <v/>
      </c>
      <c r="K1542" s="45"/>
      <c r="L1542" s="46" t="str">
        <f>IF(OR(K1542="لم يدفع",B1542=""),"",IF(K1542="تأمين فقط",0,IF(K1542="اشتراك 300",300,IF(F1542&lt;14,IFERROR(VLOOKUP(SUBSTITUTE(SUBSTITUTE(H1542,"~","~~"),"*","~*"),إعدادات_الأنواع!$A$4:$D$40,3,FALSE()),0),IFERROR(VLOOKUP(SUBSTITUTE(SUBSTITUTE(H1542,"~","~~"),"*","~*"),إعدادات_الأنواع!$A$4:$D$40,4,FALSE()),0)))))</f>
        <v/>
      </c>
      <c r="M1542" s="47" t="str">
        <f>IF(OR(K1542="لم يدفع",B1542=""),"",IFERROR(VLOOKUP(SUBSTITUTE(SUBSTITUTE(H1542,"~","~~"),"*","~*"),إعدادات_الأنواع!$A$4:$E$40,5,FALSE()),0))</f>
        <v/>
      </c>
      <c r="N1542" s="47" t="str">
        <f>IF(OR(K1542="لم يدفع",K1542="تأمين فقط",K1542="اشتراك 300",B1542=""),"",IFERROR(VLOOKUP(SUBSTITUTE(SUBSTITUTE(H1542,"~","~~"),"*","~*"),إعدادات_الأنواع!$A$4:$F$40,6,FALSE()),0))</f>
        <v/>
      </c>
      <c r="O1542" s="55" t="str">
        <f t="shared" si="98"/>
        <v/>
      </c>
      <c r="P1542" s="48" t="str">
        <f t="shared" ca="1" si="99"/>
        <v/>
      </c>
      <c r="Q1542" s="52"/>
      <c r="R1542" s="49"/>
      <c r="S1542" s="50" t="str">
        <f>IF(B1542="","",COUNTA(التجديد!E1542:E1542))</f>
        <v/>
      </c>
      <c r="T1542" s="51" t="str">
        <f>IF(B1542="","",IFERROR(VLOOKUP(SUBSTITUTE(SUBSTITUTE(H1542,"~","~~"),"*","~*"),إعدادات_الأنواع!$A$4:$B$40,2,FALSE()),"?"))</f>
        <v/>
      </c>
    </row>
    <row r="1543" spans="1:20" ht="15" customHeight="1">
      <c r="A1543" s="20" t="str">
        <f>IF(B1543="","",IF(T1543="?","⚠️ نوع غير معرف",T1543&amp;TEXT(COUNTIFS($T$3:T1543,T1543),"000")))</f>
        <v/>
      </c>
      <c r="B1543" s="38"/>
      <c r="C1543" s="38"/>
      <c r="D1543" s="39"/>
      <c r="E1543" s="54"/>
      <c r="F1543" s="41" t="str">
        <f t="shared" ca="1" si="96"/>
        <v/>
      </c>
      <c r="G1543" s="42"/>
      <c r="H1543" s="37"/>
      <c r="I1543" s="43"/>
      <c r="J1543" s="44" t="str">
        <f t="shared" si="97"/>
        <v/>
      </c>
      <c r="K1543" s="45"/>
      <c r="L1543" s="46" t="str">
        <f>IF(OR(K1543="لم يدفع",B1543=""),"",IF(K1543="تأمين فقط",0,IF(K1543="اشتراك 300",300,IF(F1543&lt;14,IFERROR(VLOOKUP(SUBSTITUTE(SUBSTITUTE(H1543,"~","~~"),"*","~*"),إعدادات_الأنواع!$A$4:$D$40,3,FALSE()),0),IFERROR(VLOOKUP(SUBSTITUTE(SUBSTITUTE(H1543,"~","~~"),"*","~*"),إعدادات_الأنواع!$A$4:$D$40,4,FALSE()),0)))))</f>
        <v/>
      </c>
      <c r="M1543" s="47" t="str">
        <f>IF(OR(K1543="لم يدفع",B1543=""),"",IFERROR(VLOOKUP(SUBSTITUTE(SUBSTITUTE(H1543,"~","~~"),"*","~*"),إعدادات_الأنواع!$A$4:$E$40,5,FALSE()),0))</f>
        <v/>
      </c>
      <c r="N1543" s="47" t="str">
        <f>IF(OR(K1543="لم يدفع",K1543="تأمين فقط",K1543="اشتراك 300",B1543=""),"",IFERROR(VLOOKUP(SUBSTITUTE(SUBSTITUTE(H1543,"~","~~"),"*","~*"),إعدادات_الأنواع!$A$4:$F$40,6,FALSE()),0))</f>
        <v/>
      </c>
      <c r="O1543" s="55" t="str">
        <f t="shared" si="98"/>
        <v/>
      </c>
      <c r="P1543" s="48" t="str">
        <f t="shared" ca="1" si="99"/>
        <v/>
      </c>
      <c r="Q1543" s="52"/>
      <c r="R1543" s="49"/>
      <c r="S1543" s="50" t="str">
        <f>IF(B1543="","",COUNTA(التجديد!E1543:E1543))</f>
        <v/>
      </c>
      <c r="T1543" s="51" t="str">
        <f>IF(B1543="","",IFERROR(VLOOKUP(SUBSTITUTE(SUBSTITUTE(H1543,"~","~~"),"*","~*"),إعدادات_الأنواع!$A$4:$B$40,2,FALSE()),"?"))</f>
        <v/>
      </c>
    </row>
    <row r="1544" spans="1:20" ht="15" customHeight="1">
      <c r="A1544" s="20" t="str">
        <f>IF(B1544="","",IF(T1544="?","⚠️ نوع غير معرف",T1544&amp;TEXT(COUNTIFS($T$3:T1544,T1544),"000")))</f>
        <v/>
      </c>
      <c r="B1544" s="38"/>
      <c r="C1544" s="38"/>
      <c r="D1544" s="39"/>
      <c r="E1544" s="54"/>
      <c r="F1544" s="41" t="str">
        <f t="shared" ca="1" si="96"/>
        <v/>
      </c>
      <c r="G1544" s="42"/>
      <c r="H1544" s="37"/>
      <c r="I1544" s="43"/>
      <c r="J1544" s="44" t="str">
        <f t="shared" si="97"/>
        <v/>
      </c>
      <c r="K1544" s="45"/>
      <c r="L1544" s="46" t="str">
        <f>IF(OR(K1544="لم يدفع",B1544=""),"",IF(K1544="تأمين فقط",0,IF(K1544="اشتراك 300",300,IF(F1544&lt;14,IFERROR(VLOOKUP(SUBSTITUTE(SUBSTITUTE(H1544,"~","~~"),"*","~*"),إعدادات_الأنواع!$A$4:$D$40,3,FALSE()),0),IFERROR(VLOOKUP(SUBSTITUTE(SUBSTITUTE(H1544,"~","~~"),"*","~*"),إعدادات_الأنواع!$A$4:$D$40,4,FALSE()),0)))))</f>
        <v/>
      </c>
      <c r="M1544" s="47" t="str">
        <f>IF(OR(K1544="لم يدفع",B1544=""),"",IFERROR(VLOOKUP(SUBSTITUTE(SUBSTITUTE(H1544,"~","~~"),"*","~*"),إعدادات_الأنواع!$A$4:$E$40,5,FALSE()),0))</f>
        <v/>
      </c>
      <c r="N1544" s="47" t="str">
        <f>IF(OR(K1544="لم يدفع",K1544="تأمين فقط",K1544="اشتراك 300",B1544=""),"",IFERROR(VLOOKUP(SUBSTITUTE(SUBSTITUTE(H1544,"~","~~"),"*","~*"),إعدادات_الأنواع!$A$4:$F$40,6,FALSE()),0))</f>
        <v/>
      </c>
      <c r="O1544" s="55" t="str">
        <f t="shared" si="98"/>
        <v/>
      </c>
      <c r="P1544" s="48" t="str">
        <f t="shared" ca="1" si="99"/>
        <v/>
      </c>
      <c r="Q1544" s="52"/>
      <c r="R1544" s="49"/>
      <c r="S1544" s="50" t="str">
        <f>IF(B1544="","",COUNTA(التجديد!E1544:E1544))</f>
        <v/>
      </c>
      <c r="T1544" s="51" t="str">
        <f>IF(B1544="","",IFERROR(VLOOKUP(SUBSTITUTE(SUBSTITUTE(H1544,"~","~~"),"*","~*"),إعدادات_الأنواع!$A$4:$B$40,2,FALSE()),"?"))</f>
        <v/>
      </c>
    </row>
    <row r="1545" spans="1:20" ht="15" customHeight="1">
      <c r="A1545" s="20" t="str">
        <f>IF(B1545="","",IF(T1545="?","⚠️ نوع غير معرف",T1545&amp;TEXT(COUNTIFS($T$3:T1545,T1545),"000")))</f>
        <v/>
      </c>
      <c r="B1545" s="38"/>
      <c r="C1545" s="38"/>
      <c r="D1545" s="39"/>
      <c r="E1545" s="54"/>
      <c r="F1545" s="41" t="str">
        <f t="shared" ca="1" si="96"/>
        <v/>
      </c>
      <c r="G1545" s="42"/>
      <c r="H1545" s="37"/>
      <c r="I1545" s="43"/>
      <c r="J1545" s="44" t="str">
        <f t="shared" si="97"/>
        <v/>
      </c>
      <c r="K1545" s="45"/>
      <c r="L1545" s="46" t="str">
        <f>IF(OR(K1545="لم يدفع",B1545=""),"",IF(K1545="تأمين فقط",0,IF(K1545="اشتراك 300",300,IF(F1545&lt;14,IFERROR(VLOOKUP(SUBSTITUTE(SUBSTITUTE(H1545,"~","~~"),"*","~*"),إعدادات_الأنواع!$A$4:$D$40,3,FALSE()),0),IFERROR(VLOOKUP(SUBSTITUTE(SUBSTITUTE(H1545,"~","~~"),"*","~*"),إعدادات_الأنواع!$A$4:$D$40,4,FALSE()),0)))))</f>
        <v/>
      </c>
      <c r="M1545" s="47" t="str">
        <f>IF(OR(K1545="لم يدفع",B1545=""),"",IFERROR(VLOOKUP(SUBSTITUTE(SUBSTITUTE(H1545,"~","~~"),"*","~*"),إعدادات_الأنواع!$A$4:$E$40,5,FALSE()),0))</f>
        <v/>
      </c>
      <c r="N1545" s="47" t="str">
        <f>IF(OR(K1545="لم يدفع",K1545="تأمين فقط",K1545="اشتراك 300",B1545=""),"",IFERROR(VLOOKUP(SUBSTITUTE(SUBSTITUTE(H1545,"~","~~"),"*","~*"),إعدادات_الأنواع!$A$4:$F$40,6,FALSE()),0))</f>
        <v/>
      </c>
      <c r="O1545" s="55" t="str">
        <f t="shared" si="98"/>
        <v/>
      </c>
      <c r="P1545" s="48" t="str">
        <f t="shared" ca="1" si="99"/>
        <v/>
      </c>
      <c r="Q1545" s="52"/>
      <c r="R1545" s="49"/>
      <c r="S1545" s="50" t="str">
        <f>IF(B1545="","",COUNTA(التجديد!E1545:E1545))</f>
        <v/>
      </c>
      <c r="T1545" s="51" t="str">
        <f>IF(B1545="","",IFERROR(VLOOKUP(SUBSTITUTE(SUBSTITUTE(H1545,"~","~~"),"*","~*"),إعدادات_الأنواع!$A$4:$B$40,2,FALSE()),"?"))</f>
        <v/>
      </c>
    </row>
    <row r="1546" spans="1:20" ht="15" customHeight="1">
      <c r="A1546" s="20" t="str">
        <f>IF(B1546="","",IF(T1546="?","⚠️ نوع غير معرف",T1546&amp;TEXT(COUNTIFS($T$3:T1546,T1546),"000")))</f>
        <v/>
      </c>
      <c r="B1546" s="38"/>
      <c r="C1546" s="38"/>
      <c r="D1546" s="39"/>
      <c r="E1546" s="54"/>
      <c r="F1546" s="41" t="str">
        <f t="shared" ca="1" si="96"/>
        <v/>
      </c>
      <c r="G1546" s="42"/>
      <c r="H1546" s="37"/>
      <c r="I1546" s="43"/>
      <c r="J1546" s="44" t="str">
        <f t="shared" si="97"/>
        <v/>
      </c>
      <c r="K1546" s="45"/>
      <c r="L1546" s="46" t="str">
        <f>IF(OR(K1546="لم يدفع",B1546=""),"",IF(K1546="تأمين فقط",0,IF(K1546="اشتراك 300",300,IF(F1546&lt;14,IFERROR(VLOOKUP(SUBSTITUTE(SUBSTITUTE(H1546,"~","~~"),"*","~*"),إعدادات_الأنواع!$A$4:$D$40,3,FALSE()),0),IFERROR(VLOOKUP(SUBSTITUTE(SUBSTITUTE(H1546,"~","~~"),"*","~*"),إعدادات_الأنواع!$A$4:$D$40,4,FALSE()),0)))))</f>
        <v/>
      </c>
      <c r="M1546" s="47" t="str">
        <f>IF(OR(K1546="لم يدفع",B1546=""),"",IFERROR(VLOOKUP(SUBSTITUTE(SUBSTITUTE(H1546,"~","~~"),"*","~*"),إعدادات_الأنواع!$A$4:$E$40,5,FALSE()),0))</f>
        <v/>
      </c>
      <c r="N1546" s="47" t="str">
        <f>IF(OR(K1546="لم يدفع",K1546="تأمين فقط",K1546="اشتراك 300",B1546=""),"",IFERROR(VLOOKUP(SUBSTITUTE(SUBSTITUTE(H1546,"~","~~"),"*","~*"),إعدادات_الأنواع!$A$4:$F$40,6,FALSE()),0))</f>
        <v/>
      </c>
      <c r="O1546" s="55" t="str">
        <f t="shared" si="98"/>
        <v/>
      </c>
      <c r="P1546" s="48" t="str">
        <f t="shared" ca="1" si="99"/>
        <v/>
      </c>
      <c r="Q1546" s="52"/>
      <c r="R1546" s="49"/>
      <c r="S1546" s="50" t="str">
        <f>IF(B1546="","",COUNTA(التجديد!E1546:E1546))</f>
        <v/>
      </c>
      <c r="T1546" s="51" t="str">
        <f>IF(B1546="","",IFERROR(VLOOKUP(SUBSTITUTE(SUBSTITUTE(H1546,"~","~~"),"*","~*"),إعدادات_الأنواع!$A$4:$B$40,2,FALSE()),"?"))</f>
        <v/>
      </c>
    </row>
    <row r="1547" spans="1:20" ht="15" customHeight="1">
      <c r="A1547" s="20" t="str">
        <f>IF(B1547="","",IF(T1547="?","⚠️ نوع غير معرف",T1547&amp;TEXT(COUNTIFS($T$3:T1547,T1547),"000")))</f>
        <v/>
      </c>
      <c r="B1547" s="38"/>
      <c r="C1547" s="38"/>
      <c r="D1547" s="39"/>
      <c r="E1547" s="54"/>
      <c r="F1547" s="41" t="str">
        <f t="shared" ca="1" si="96"/>
        <v/>
      </c>
      <c r="G1547" s="42"/>
      <c r="H1547" s="37"/>
      <c r="I1547" s="43"/>
      <c r="J1547" s="44" t="str">
        <f t="shared" si="97"/>
        <v/>
      </c>
      <c r="K1547" s="45"/>
      <c r="L1547" s="46" t="str">
        <f>IF(OR(K1547="لم يدفع",B1547=""),"",IF(K1547="تأمين فقط",0,IF(K1547="اشتراك 300",300,IF(F1547&lt;14,IFERROR(VLOOKUP(SUBSTITUTE(SUBSTITUTE(H1547,"~","~~"),"*","~*"),إعدادات_الأنواع!$A$4:$D$40,3,FALSE()),0),IFERROR(VLOOKUP(SUBSTITUTE(SUBSTITUTE(H1547,"~","~~"),"*","~*"),إعدادات_الأنواع!$A$4:$D$40,4,FALSE()),0)))))</f>
        <v/>
      </c>
      <c r="M1547" s="47" t="str">
        <f>IF(OR(K1547="لم يدفع",B1547=""),"",IFERROR(VLOOKUP(SUBSTITUTE(SUBSTITUTE(H1547,"~","~~"),"*","~*"),إعدادات_الأنواع!$A$4:$E$40,5,FALSE()),0))</f>
        <v/>
      </c>
      <c r="N1547" s="47" t="str">
        <f>IF(OR(K1547="لم يدفع",K1547="تأمين فقط",K1547="اشتراك 300",B1547=""),"",IFERROR(VLOOKUP(SUBSTITUTE(SUBSTITUTE(H1547,"~","~~"),"*","~*"),إعدادات_الأنواع!$A$4:$F$40,6,FALSE()),0))</f>
        <v/>
      </c>
      <c r="O1547" s="55" t="str">
        <f t="shared" si="98"/>
        <v/>
      </c>
      <c r="P1547" s="48" t="str">
        <f t="shared" ca="1" si="99"/>
        <v/>
      </c>
      <c r="Q1547" s="52"/>
      <c r="R1547" s="49"/>
      <c r="S1547" s="50" t="str">
        <f>IF(B1547="","",COUNTA(التجديد!E1547:E1547))</f>
        <v/>
      </c>
      <c r="T1547" s="51" t="str">
        <f>IF(B1547="","",IFERROR(VLOOKUP(SUBSTITUTE(SUBSTITUTE(H1547,"~","~~"),"*","~*"),إعدادات_الأنواع!$A$4:$B$40,2,FALSE()),"?"))</f>
        <v/>
      </c>
    </row>
    <row r="1548" spans="1:20" ht="15" customHeight="1">
      <c r="A1548" s="20" t="str">
        <f>IF(B1548="","",IF(T1548="?","⚠️ نوع غير معرف",T1548&amp;TEXT(COUNTIFS($T$3:T1548,T1548),"000")))</f>
        <v/>
      </c>
      <c r="B1548" s="38"/>
      <c r="C1548" s="38"/>
      <c r="D1548" s="39"/>
      <c r="E1548" s="54"/>
      <c r="F1548" s="41" t="str">
        <f t="shared" ca="1" si="96"/>
        <v/>
      </c>
      <c r="G1548" s="42"/>
      <c r="H1548" s="37"/>
      <c r="I1548" s="43"/>
      <c r="J1548" s="44" t="str">
        <f t="shared" si="97"/>
        <v/>
      </c>
      <c r="K1548" s="45"/>
      <c r="L1548" s="46" t="str">
        <f>IF(OR(K1548="لم يدفع",B1548=""),"",IF(K1548="تأمين فقط",0,IF(K1548="اشتراك 300",300,IF(F1548&lt;14,IFERROR(VLOOKUP(SUBSTITUTE(SUBSTITUTE(H1548,"~","~~"),"*","~*"),إعدادات_الأنواع!$A$4:$D$40,3,FALSE()),0),IFERROR(VLOOKUP(SUBSTITUTE(SUBSTITUTE(H1548,"~","~~"),"*","~*"),إعدادات_الأنواع!$A$4:$D$40,4,FALSE()),0)))))</f>
        <v/>
      </c>
      <c r="M1548" s="47" t="str">
        <f>IF(OR(K1548="لم يدفع",B1548=""),"",IFERROR(VLOOKUP(SUBSTITUTE(SUBSTITUTE(H1548,"~","~~"),"*","~*"),إعدادات_الأنواع!$A$4:$E$40,5,FALSE()),0))</f>
        <v/>
      </c>
      <c r="N1548" s="47" t="str">
        <f>IF(OR(K1548="لم يدفع",K1548="تأمين فقط",K1548="اشتراك 300",B1548=""),"",IFERROR(VLOOKUP(SUBSTITUTE(SUBSTITUTE(H1548,"~","~~"),"*","~*"),إعدادات_الأنواع!$A$4:$F$40,6,FALSE()),0))</f>
        <v/>
      </c>
      <c r="O1548" s="55" t="str">
        <f t="shared" si="98"/>
        <v/>
      </c>
      <c r="P1548" s="48" t="str">
        <f t="shared" ca="1" si="99"/>
        <v/>
      </c>
      <c r="Q1548" s="52"/>
      <c r="R1548" s="49"/>
      <c r="S1548" s="50" t="str">
        <f>IF(B1548="","",COUNTA(التجديد!E1548:E1548))</f>
        <v/>
      </c>
      <c r="T1548" s="51" t="str">
        <f>IF(B1548="","",IFERROR(VLOOKUP(SUBSTITUTE(SUBSTITUTE(H1548,"~","~~"),"*","~*"),إعدادات_الأنواع!$A$4:$B$40,2,FALSE()),"?"))</f>
        <v/>
      </c>
    </row>
    <row r="1549" spans="1:20" ht="15" customHeight="1">
      <c r="A1549" s="20" t="str">
        <f>IF(B1549="","",IF(T1549="?","⚠️ نوع غير معرف",T1549&amp;TEXT(COUNTIFS($T$3:T1549,T1549),"000")))</f>
        <v/>
      </c>
      <c r="B1549" s="38"/>
      <c r="C1549" s="38"/>
      <c r="D1549" s="39"/>
      <c r="E1549" s="54"/>
      <c r="F1549" s="41" t="str">
        <f t="shared" ca="1" si="96"/>
        <v/>
      </c>
      <c r="G1549" s="42"/>
      <c r="H1549" s="37"/>
      <c r="I1549" s="43"/>
      <c r="J1549" s="44" t="str">
        <f t="shared" si="97"/>
        <v/>
      </c>
      <c r="K1549" s="45"/>
      <c r="L1549" s="46" t="str">
        <f>IF(OR(K1549="لم يدفع",B1549=""),"",IF(K1549="تأمين فقط",0,IF(K1549="اشتراك 300",300,IF(F1549&lt;14,IFERROR(VLOOKUP(SUBSTITUTE(SUBSTITUTE(H1549,"~","~~"),"*","~*"),إعدادات_الأنواع!$A$4:$D$40,3,FALSE()),0),IFERROR(VLOOKUP(SUBSTITUTE(SUBSTITUTE(H1549,"~","~~"),"*","~*"),إعدادات_الأنواع!$A$4:$D$40,4,FALSE()),0)))))</f>
        <v/>
      </c>
      <c r="M1549" s="47" t="str">
        <f>IF(OR(K1549="لم يدفع",B1549=""),"",IFERROR(VLOOKUP(SUBSTITUTE(SUBSTITUTE(H1549,"~","~~"),"*","~*"),إعدادات_الأنواع!$A$4:$E$40,5,FALSE()),0))</f>
        <v/>
      </c>
      <c r="N1549" s="47" t="str">
        <f>IF(OR(K1549="لم يدفع",K1549="تأمين فقط",K1549="اشتراك 300",B1549=""),"",IFERROR(VLOOKUP(SUBSTITUTE(SUBSTITUTE(H1549,"~","~~"),"*","~*"),إعدادات_الأنواع!$A$4:$F$40,6,FALSE()),0))</f>
        <v/>
      </c>
      <c r="O1549" s="55" t="str">
        <f t="shared" si="98"/>
        <v/>
      </c>
      <c r="P1549" s="48" t="str">
        <f t="shared" ca="1" si="99"/>
        <v/>
      </c>
      <c r="Q1549" s="52"/>
      <c r="R1549" s="49"/>
      <c r="S1549" s="50" t="str">
        <f>IF(B1549="","",COUNTA(التجديد!E1549:E1549))</f>
        <v/>
      </c>
      <c r="T1549" s="51" t="str">
        <f>IF(B1549="","",IFERROR(VLOOKUP(SUBSTITUTE(SUBSTITUTE(H1549,"~","~~"),"*","~*"),إعدادات_الأنواع!$A$4:$B$40,2,FALSE()),"?"))</f>
        <v/>
      </c>
    </row>
    <row r="1550" spans="1:20" ht="15" customHeight="1">
      <c r="A1550" s="20" t="str">
        <f>IF(B1550="","",IF(T1550="?","⚠️ نوع غير معرف",T1550&amp;TEXT(COUNTIFS($T$3:T1550,T1550),"000")))</f>
        <v/>
      </c>
      <c r="B1550" s="38"/>
      <c r="C1550" s="38"/>
      <c r="D1550" s="39"/>
      <c r="E1550" s="54"/>
      <c r="F1550" s="41" t="str">
        <f t="shared" ca="1" si="96"/>
        <v/>
      </c>
      <c r="G1550" s="42"/>
      <c r="H1550" s="37"/>
      <c r="I1550" s="43"/>
      <c r="J1550" s="44" t="str">
        <f t="shared" si="97"/>
        <v/>
      </c>
      <c r="K1550" s="45"/>
      <c r="L1550" s="46" t="str">
        <f>IF(OR(K1550="لم يدفع",B1550=""),"",IF(K1550="تأمين فقط",0,IF(K1550="اشتراك 300",300,IF(F1550&lt;14,IFERROR(VLOOKUP(SUBSTITUTE(SUBSTITUTE(H1550,"~","~~"),"*","~*"),إعدادات_الأنواع!$A$4:$D$40,3,FALSE()),0),IFERROR(VLOOKUP(SUBSTITUTE(SUBSTITUTE(H1550,"~","~~"),"*","~*"),إعدادات_الأنواع!$A$4:$D$40,4,FALSE()),0)))))</f>
        <v/>
      </c>
      <c r="M1550" s="47" t="str">
        <f>IF(OR(K1550="لم يدفع",B1550=""),"",IFERROR(VLOOKUP(SUBSTITUTE(SUBSTITUTE(H1550,"~","~~"),"*","~*"),إعدادات_الأنواع!$A$4:$E$40,5,FALSE()),0))</f>
        <v/>
      </c>
      <c r="N1550" s="47" t="str">
        <f>IF(OR(K1550="لم يدفع",K1550="تأمين فقط",K1550="اشتراك 300",B1550=""),"",IFERROR(VLOOKUP(SUBSTITUTE(SUBSTITUTE(H1550,"~","~~"),"*","~*"),إعدادات_الأنواع!$A$4:$F$40,6,FALSE()),0))</f>
        <v/>
      </c>
      <c r="O1550" s="55" t="str">
        <f t="shared" si="98"/>
        <v/>
      </c>
      <c r="P1550" s="48" t="str">
        <f t="shared" ca="1" si="99"/>
        <v/>
      </c>
      <c r="Q1550" s="52"/>
      <c r="R1550" s="49"/>
      <c r="S1550" s="50" t="str">
        <f>IF(B1550="","",COUNTA(التجديد!E1550:E1550))</f>
        <v/>
      </c>
      <c r="T1550" s="51" t="str">
        <f>IF(B1550="","",IFERROR(VLOOKUP(SUBSTITUTE(SUBSTITUTE(H1550,"~","~~"),"*","~*"),إعدادات_الأنواع!$A$4:$B$40,2,FALSE()),"?"))</f>
        <v/>
      </c>
    </row>
    <row r="1551" spans="1:20" ht="15" customHeight="1">
      <c r="A1551" s="20" t="str">
        <f>IF(B1551="","",IF(T1551="?","⚠️ نوع غير معرف",T1551&amp;TEXT(COUNTIFS($T$3:T1551,T1551),"000")))</f>
        <v/>
      </c>
      <c r="B1551" s="38"/>
      <c r="C1551" s="38"/>
      <c r="D1551" s="39"/>
      <c r="E1551" s="54"/>
      <c r="F1551" s="41" t="str">
        <f t="shared" ca="1" si="96"/>
        <v/>
      </c>
      <c r="G1551" s="42"/>
      <c r="H1551" s="37"/>
      <c r="I1551" s="43"/>
      <c r="J1551" s="44" t="str">
        <f t="shared" si="97"/>
        <v/>
      </c>
      <c r="K1551" s="45"/>
      <c r="L1551" s="46" t="str">
        <f>IF(OR(K1551="لم يدفع",B1551=""),"",IF(K1551="تأمين فقط",0,IF(K1551="اشتراك 300",300,IF(F1551&lt;14,IFERROR(VLOOKUP(SUBSTITUTE(SUBSTITUTE(H1551,"~","~~"),"*","~*"),إعدادات_الأنواع!$A$4:$D$40,3,FALSE()),0),IFERROR(VLOOKUP(SUBSTITUTE(SUBSTITUTE(H1551,"~","~~"),"*","~*"),إعدادات_الأنواع!$A$4:$D$40,4,FALSE()),0)))))</f>
        <v/>
      </c>
      <c r="M1551" s="47" t="str">
        <f>IF(OR(K1551="لم يدفع",B1551=""),"",IFERROR(VLOOKUP(SUBSTITUTE(SUBSTITUTE(H1551,"~","~~"),"*","~*"),إعدادات_الأنواع!$A$4:$E$40,5,FALSE()),0))</f>
        <v/>
      </c>
      <c r="N1551" s="47" t="str">
        <f>IF(OR(K1551="لم يدفع",K1551="تأمين فقط",K1551="اشتراك 300",B1551=""),"",IFERROR(VLOOKUP(SUBSTITUTE(SUBSTITUTE(H1551,"~","~~"),"*","~*"),إعدادات_الأنواع!$A$4:$F$40,6,FALSE()),0))</f>
        <v/>
      </c>
      <c r="O1551" s="55" t="str">
        <f t="shared" si="98"/>
        <v/>
      </c>
      <c r="P1551" s="48" t="str">
        <f t="shared" ca="1" si="99"/>
        <v/>
      </c>
      <c r="Q1551" s="52"/>
      <c r="R1551" s="49"/>
      <c r="S1551" s="50" t="str">
        <f>IF(B1551="","",COUNTA(التجديد!E1551:E1551))</f>
        <v/>
      </c>
      <c r="T1551" s="51" t="str">
        <f>IF(B1551="","",IFERROR(VLOOKUP(SUBSTITUTE(SUBSTITUTE(H1551,"~","~~"),"*","~*"),إعدادات_الأنواع!$A$4:$B$40,2,FALSE()),"?"))</f>
        <v/>
      </c>
    </row>
    <row r="1552" spans="1:20" ht="15" customHeight="1">
      <c r="A1552" s="20" t="str">
        <f>IF(B1552="","",IF(T1552="?","⚠️ نوع غير معرف",T1552&amp;TEXT(COUNTIFS($T$3:T1552,T1552),"000")))</f>
        <v/>
      </c>
      <c r="B1552" s="38"/>
      <c r="C1552" s="38"/>
      <c r="D1552" s="39"/>
      <c r="E1552" s="54"/>
      <c r="F1552" s="41" t="str">
        <f t="shared" ca="1" si="96"/>
        <v/>
      </c>
      <c r="G1552" s="42"/>
      <c r="H1552" s="37"/>
      <c r="I1552" s="43"/>
      <c r="J1552" s="44" t="str">
        <f t="shared" si="97"/>
        <v/>
      </c>
      <c r="K1552" s="45"/>
      <c r="L1552" s="46" t="str">
        <f>IF(OR(K1552="لم يدفع",B1552=""),"",IF(K1552="تأمين فقط",0,IF(K1552="اشتراك 300",300,IF(F1552&lt;14,IFERROR(VLOOKUP(SUBSTITUTE(SUBSTITUTE(H1552,"~","~~"),"*","~*"),إعدادات_الأنواع!$A$4:$D$40,3,FALSE()),0),IFERROR(VLOOKUP(SUBSTITUTE(SUBSTITUTE(H1552,"~","~~"),"*","~*"),إعدادات_الأنواع!$A$4:$D$40,4,FALSE()),0)))))</f>
        <v/>
      </c>
      <c r="M1552" s="47" t="str">
        <f>IF(OR(K1552="لم يدفع",B1552=""),"",IFERROR(VLOOKUP(SUBSTITUTE(SUBSTITUTE(H1552,"~","~~"),"*","~*"),إعدادات_الأنواع!$A$4:$E$40,5,FALSE()),0))</f>
        <v/>
      </c>
      <c r="N1552" s="47" t="str">
        <f>IF(OR(K1552="لم يدفع",K1552="تأمين فقط",K1552="اشتراك 300",B1552=""),"",IFERROR(VLOOKUP(SUBSTITUTE(SUBSTITUTE(H1552,"~","~~"),"*","~*"),إعدادات_الأنواع!$A$4:$F$40,6,FALSE()),0))</f>
        <v/>
      </c>
      <c r="O1552" s="55" t="str">
        <f t="shared" si="98"/>
        <v/>
      </c>
      <c r="P1552" s="48" t="str">
        <f t="shared" ca="1" si="99"/>
        <v/>
      </c>
      <c r="Q1552" s="52"/>
      <c r="R1552" s="49"/>
      <c r="S1552" s="50" t="str">
        <f>IF(B1552="","",COUNTA(التجديد!E1552:E1552))</f>
        <v/>
      </c>
      <c r="T1552" s="51" t="str">
        <f>IF(B1552="","",IFERROR(VLOOKUP(SUBSTITUTE(SUBSTITUTE(H1552,"~","~~"),"*","~*"),إعدادات_الأنواع!$A$4:$B$40,2,FALSE()),"?"))</f>
        <v/>
      </c>
    </row>
    <row r="1553" spans="1:20" ht="15" customHeight="1">
      <c r="A1553" s="20" t="str">
        <f>IF(B1553="","",IF(T1553="?","⚠️ نوع غير معرف",T1553&amp;TEXT(COUNTIFS($T$3:T1553,T1553),"000")))</f>
        <v/>
      </c>
      <c r="B1553" s="38"/>
      <c r="C1553" s="38"/>
      <c r="D1553" s="39"/>
      <c r="E1553" s="54"/>
      <c r="F1553" s="41" t="str">
        <f t="shared" ca="1" si="96"/>
        <v/>
      </c>
      <c r="G1553" s="42"/>
      <c r="H1553" s="37"/>
      <c r="I1553" s="43"/>
      <c r="J1553" s="44" t="str">
        <f t="shared" si="97"/>
        <v/>
      </c>
      <c r="K1553" s="45"/>
      <c r="L1553" s="46" t="str">
        <f>IF(OR(K1553="لم يدفع",B1553=""),"",IF(K1553="تأمين فقط",0,IF(K1553="اشتراك 300",300,IF(F1553&lt;14,IFERROR(VLOOKUP(SUBSTITUTE(SUBSTITUTE(H1553,"~","~~"),"*","~*"),إعدادات_الأنواع!$A$4:$D$40,3,FALSE()),0),IFERROR(VLOOKUP(SUBSTITUTE(SUBSTITUTE(H1553,"~","~~"),"*","~*"),إعدادات_الأنواع!$A$4:$D$40,4,FALSE()),0)))))</f>
        <v/>
      </c>
      <c r="M1553" s="47" t="str">
        <f>IF(OR(K1553="لم يدفع",B1553=""),"",IFERROR(VLOOKUP(SUBSTITUTE(SUBSTITUTE(H1553,"~","~~"),"*","~*"),إعدادات_الأنواع!$A$4:$E$40,5,FALSE()),0))</f>
        <v/>
      </c>
      <c r="N1553" s="47" t="str">
        <f>IF(OR(K1553="لم يدفع",K1553="تأمين فقط",K1553="اشتراك 300",B1553=""),"",IFERROR(VLOOKUP(SUBSTITUTE(SUBSTITUTE(H1553,"~","~~"),"*","~*"),إعدادات_الأنواع!$A$4:$F$40,6,FALSE()),0))</f>
        <v/>
      </c>
      <c r="O1553" s="55" t="str">
        <f t="shared" si="98"/>
        <v/>
      </c>
      <c r="P1553" s="48" t="str">
        <f t="shared" ca="1" si="99"/>
        <v/>
      </c>
      <c r="Q1553" s="52"/>
      <c r="R1553" s="49"/>
      <c r="S1553" s="50" t="str">
        <f>IF(B1553="","",COUNTA(التجديد!E1553:E1553))</f>
        <v/>
      </c>
      <c r="T1553" s="51" t="str">
        <f>IF(B1553="","",IFERROR(VLOOKUP(SUBSTITUTE(SUBSTITUTE(H1553,"~","~~"),"*","~*"),إعدادات_الأنواع!$A$4:$B$40,2,FALSE()),"?"))</f>
        <v/>
      </c>
    </row>
    <row r="1554" spans="1:20" ht="15" customHeight="1">
      <c r="A1554" s="20" t="str">
        <f>IF(B1554="","",IF(T1554="?","⚠️ نوع غير معرف",T1554&amp;TEXT(COUNTIFS($T$3:T1554,T1554),"000")))</f>
        <v/>
      </c>
      <c r="B1554" s="38"/>
      <c r="C1554" s="38"/>
      <c r="D1554" s="39"/>
      <c r="E1554" s="54"/>
      <c r="F1554" s="41" t="str">
        <f t="shared" ca="1" si="96"/>
        <v/>
      </c>
      <c r="G1554" s="42"/>
      <c r="H1554" s="37"/>
      <c r="I1554" s="43"/>
      <c r="J1554" s="44" t="str">
        <f t="shared" si="97"/>
        <v/>
      </c>
      <c r="K1554" s="45"/>
      <c r="L1554" s="46" t="str">
        <f>IF(OR(K1554="لم يدفع",B1554=""),"",IF(K1554="تأمين فقط",0,IF(K1554="اشتراك 300",300,IF(F1554&lt;14,IFERROR(VLOOKUP(SUBSTITUTE(SUBSTITUTE(H1554,"~","~~"),"*","~*"),إعدادات_الأنواع!$A$4:$D$40,3,FALSE()),0),IFERROR(VLOOKUP(SUBSTITUTE(SUBSTITUTE(H1554,"~","~~"),"*","~*"),إعدادات_الأنواع!$A$4:$D$40,4,FALSE()),0)))))</f>
        <v/>
      </c>
      <c r="M1554" s="47" t="str">
        <f>IF(OR(K1554="لم يدفع",B1554=""),"",IFERROR(VLOOKUP(SUBSTITUTE(SUBSTITUTE(H1554,"~","~~"),"*","~*"),إعدادات_الأنواع!$A$4:$E$40,5,FALSE()),0))</f>
        <v/>
      </c>
      <c r="N1554" s="47" t="str">
        <f>IF(OR(K1554="لم يدفع",K1554="تأمين فقط",K1554="اشتراك 300",B1554=""),"",IFERROR(VLOOKUP(SUBSTITUTE(SUBSTITUTE(H1554,"~","~~"),"*","~*"),إعدادات_الأنواع!$A$4:$F$40,6,FALSE()),0))</f>
        <v/>
      </c>
      <c r="O1554" s="55" t="str">
        <f t="shared" si="98"/>
        <v/>
      </c>
      <c r="P1554" s="48" t="str">
        <f t="shared" ca="1" si="99"/>
        <v/>
      </c>
      <c r="Q1554" s="52"/>
      <c r="R1554" s="49"/>
      <c r="S1554" s="50" t="str">
        <f>IF(B1554="","",COUNTA(التجديد!E1554:E1554))</f>
        <v/>
      </c>
      <c r="T1554" s="51" t="str">
        <f>IF(B1554="","",IFERROR(VLOOKUP(SUBSTITUTE(SUBSTITUTE(H1554,"~","~~"),"*","~*"),إعدادات_الأنواع!$A$4:$B$40,2,FALSE()),"?"))</f>
        <v/>
      </c>
    </row>
    <row r="1555" spans="1:20" ht="15" customHeight="1">
      <c r="A1555" s="20" t="str">
        <f>IF(B1555="","",IF(T1555="?","⚠️ نوع غير معرف",T1555&amp;TEXT(COUNTIFS($T$3:T1555,T1555),"000")))</f>
        <v/>
      </c>
      <c r="B1555" s="38"/>
      <c r="C1555" s="38"/>
      <c r="D1555" s="39"/>
      <c r="E1555" s="54"/>
      <c r="F1555" s="41" t="str">
        <f t="shared" ca="1" si="96"/>
        <v/>
      </c>
      <c r="G1555" s="42"/>
      <c r="H1555" s="37"/>
      <c r="I1555" s="43"/>
      <c r="J1555" s="44" t="str">
        <f t="shared" si="97"/>
        <v/>
      </c>
      <c r="K1555" s="45"/>
      <c r="L1555" s="46" t="str">
        <f>IF(OR(K1555="لم يدفع",B1555=""),"",IF(K1555="تأمين فقط",0,IF(K1555="اشتراك 300",300,IF(F1555&lt;14,IFERROR(VLOOKUP(SUBSTITUTE(SUBSTITUTE(H1555,"~","~~"),"*","~*"),إعدادات_الأنواع!$A$4:$D$40,3,FALSE()),0),IFERROR(VLOOKUP(SUBSTITUTE(SUBSTITUTE(H1555,"~","~~"),"*","~*"),إعدادات_الأنواع!$A$4:$D$40,4,FALSE()),0)))))</f>
        <v/>
      </c>
      <c r="M1555" s="47" t="str">
        <f>IF(OR(K1555="لم يدفع",B1555=""),"",IFERROR(VLOOKUP(SUBSTITUTE(SUBSTITUTE(H1555,"~","~~"),"*","~*"),إعدادات_الأنواع!$A$4:$E$40,5,FALSE()),0))</f>
        <v/>
      </c>
      <c r="N1555" s="47" t="str">
        <f>IF(OR(K1555="لم يدفع",K1555="تأمين فقط",K1555="اشتراك 300",B1555=""),"",IFERROR(VLOOKUP(SUBSTITUTE(SUBSTITUTE(H1555,"~","~~"),"*","~*"),إعدادات_الأنواع!$A$4:$F$40,6,FALSE()),0))</f>
        <v/>
      </c>
      <c r="O1555" s="55" t="str">
        <f t="shared" si="98"/>
        <v/>
      </c>
      <c r="P1555" s="48" t="str">
        <f t="shared" ca="1" si="99"/>
        <v/>
      </c>
      <c r="Q1555" s="52"/>
      <c r="R1555" s="49"/>
      <c r="S1555" s="50" t="str">
        <f>IF(B1555="","",COUNTA(التجديد!E1555:E1555))</f>
        <v/>
      </c>
      <c r="T1555" s="51" t="str">
        <f>IF(B1555="","",IFERROR(VLOOKUP(SUBSTITUTE(SUBSTITUTE(H1555,"~","~~"),"*","~*"),إعدادات_الأنواع!$A$4:$B$40,2,FALSE()),"?"))</f>
        <v/>
      </c>
    </row>
    <row r="1556" spans="1:20" ht="15" customHeight="1">
      <c r="A1556" s="20" t="str">
        <f>IF(B1556="","",IF(T1556="?","⚠️ نوع غير معرف",T1556&amp;TEXT(COUNTIFS($T$3:T1556,T1556),"000")))</f>
        <v/>
      </c>
      <c r="B1556" s="38"/>
      <c r="C1556" s="38"/>
      <c r="D1556" s="39"/>
      <c r="E1556" s="54"/>
      <c r="F1556" s="41" t="str">
        <f t="shared" ca="1" si="96"/>
        <v/>
      </c>
      <c r="G1556" s="42"/>
      <c r="H1556" s="37"/>
      <c r="I1556" s="43"/>
      <c r="J1556" s="44" t="str">
        <f t="shared" si="97"/>
        <v/>
      </c>
      <c r="K1556" s="45"/>
      <c r="L1556" s="46" t="str">
        <f>IF(OR(K1556="لم يدفع",B1556=""),"",IF(K1556="تأمين فقط",0,IF(K1556="اشتراك 300",300,IF(F1556&lt;14,IFERROR(VLOOKUP(SUBSTITUTE(SUBSTITUTE(H1556,"~","~~"),"*","~*"),إعدادات_الأنواع!$A$4:$D$40,3,FALSE()),0),IFERROR(VLOOKUP(SUBSTITUTE(SUBSTITUTE(H1556,"~","~~"),"*","~*"),إعدادات_الأنواع!$A$4:$D$40,4,FALSE()),0)))))</f>
        <v/>
      </c>
      <c r="M1556" s="47" t="str">
        <f>IF(OR(K1556="لم يدفع",B1556=""),"",IFERROR(VLOOKUP(SUBSTITUTE(SUBSTITUTE(H1556,"~","~~"),"*","~*"),إعدادات_الأنواع!$A$4:$E$40,5,FALSE()),0))</f>
        <v/>
      </c>
      <c r="N1556" s="47" t="str">
        <f>IF(OR(K1556="لم يدفع",K1556="تأمين فقط",K1556="اشتراك 300",B1556=""),"",IFERROR(VLOOKUP(SUBSTITUTE(SUBSTITUTE(H1556,"~","~~"),"*","~*"),إعدادات_الأنواع!$A$4:$F$40,6,FALSE()),0))</f>
        <v/>
      </c>
      <c r="O1556" s="55" t="str">
        <f t="shared" si="98"/>
        <v/>
      </c>
      <c r="P1556" s="48" t="str">
        <f t="shared" ca="1" si="99"/>
        <v/>
      </c>
      <c r="Q1556" s="52"/>
      <c r="R1556" s="49"/>
      <c r="S1556" s="50" t="str">
        <f>IF(B1556="","",COUNTA(التجديد!E1556:E1556))</f>
        <v/>
      </c>
      <c r="T1556" s="51" t="str">
        <f>IF(B1556="","",IFERROR(VLOOKUP(SUBSTITUTE(SUBSTITUTE(H1556,"~","~~"),"*","~*"),إعدادات_الأنواع!$A$4:$B$40,2,FALSE()),"?"))</f>
        <v/>
      </c>
    </row>
    <row r="1557" spans="1:20" ht="15" customHeight="1">
      <c r="A1557" s="20" t="str">
        <f>IF(B1557="","",IF(T1557="?","⚠️ نوع غير معرف",T1557&amp;TEXT(COUNTIFS($T$3:T1557,T1557),"000")))</f>
        <v/>
      </c>
      <c r="B1557" s="38"/>
      <c r="C1557" s="38"/>
      <c r="D1557" s="39"/>
      <c r="E1557" s="54"/>
      <c r="F1557" s="41" t="str">
        <f t="shared" ca="1" si="96"/>
        <v/>
      </c>
      <c r="G1557" s="42"/>
      <c r="H1557" s="37"/>
      <c r="I1557" s="43"/>
      <c r="J1557" s="44" t="str">
        <f t="shared" si="97"/>
        <v/>
      </c>
      <c r="K1557" s="45"/>
      <c r="L1557" s="46" t="str">
        <f>IF(OR(K1557="لم يدفع",B1557=""),"",IF(K1557="تأمين فقط",0,IF(K1557="اشتراك 300",300,IF(F1557&lt;14,IFERROR(VLOOKUP(SUBSTITUTE(SUBSTITUTE(H1557,"~","~~"),"*","~*"),إعدادات_الأنواع!$A$4:$D$40,3,FALSE()),0),IFERROR(VLOOKUP(SUBSTITUTE(SUBSTITUTE(H1557,"~","~~"),"*","~*"),إعدادات_الأنواع!$A$4:$D$40,4,FALSE()),0)))))</f>
        <v/>
      </c>
      <c r="M1557" s="47" t="str">
        <f>IF(OR(K1557="لم يدفع",B1557=""),"",IFERROR(VLOOKUP(SUBSTITUTE(SUBSTITUTE(H1557,"~","~~"),"*","~*"),إعدادات_الأنواع!$A$4:$E$40,5,FALSE()),0))</f>
        <v/>
      </c>
      <c r="N1557" s="47" t="str">
        <f>IF(OR(K1557="لم يدفع",K1557="تأمين فقط",K1557="اشتراك 300",B1557=""),"",IFERROR(VLOOKUP(SUBSTITUTE(SUBSTITUTE(H1557,"~","~~"),"*","~*"),إعدادات_الأنواع!$A$4:$F$40,6,FALSE()),0))</f>
        <v/>
      </c>
      <c r="O1557" s="55" t="str">
        <f t="shared" si="98"/>
        <v/>
      </c>
      <c r="P1557" s="48" t="str">
        <f t="shared" ca="1" si="99"/>
        <v/>
      </c>
      <c r="Q1557" s="52"/>
      <c r="R1557" s="49"/>
      <c r="S1557" s="50" t="str">
        <f>IF(B1557="","",COUNTA(التجديد!E1557:E1557))</f>
        <v/>
      </c>
      <c r="T1557" s="51" t="str">
        <f>IF(B1557="","",IFERROR(VLOOKUP(SUBSTITUTE(SUBSTITUTE(H1557,"~","~~"),"*","~*"),إعدادات_الأنواع!$A$4:$B$40,2,FALSE()),"?"))</f>
        <v/>
      </c>
    </row>
    <row r="1558" spans="1:20" ht="15" customHeight="1">
      <c r="A1558" s="20" t="str">
        <f>IF(B1558="","",IF(T1558="?","⚠️ نوع غير معرف",T1558&amp;TEXT(COUNTIFS($T$3:T1558,T1558),"000")))</f>
        <v/>
      </c>
      <c r="B1558" s="38"/>
      <c r="C1558" s="38"/>
      <c r="D1558" s="39"/>
      <c r="E1558" s="54"/>
      <c r="F1558" s="41" t="str">
        <f t="shared" ca="1" si="96"/>
        <v/>
      </c>
      <c r="G1558" s="42"/>
      <c r="H1558" s="37"/>
      <c r="I1558" s="43"/>
      <c r="J1558" s="44" t="str">
        <f t="shared" si="97"/>
        <v/>
      </c>
      <c r="K1558" s="45"/>
      <c r="L1558" s="46" t="str">
        <f>IF(OR(K1558="لم يدفع",B1558=""),"",IF(K1558="تأمين فقط",0,IF(K1558="اشتراك 300",300,IF(F1558&lt;14,IFERROR(VLOOKUP(SUBSTITUTE(SUBSTITUTE(H1558,"~","~~"),"*","~*"),إعدادات_الأنواع!$A$4:$D$40,3,FALSE()),0),IFERROR(VLOOKUP(SUBSTITUTE(SUBSTITUTE(H1558,"~","~~"),"*","~*"),إعدادات_الأنواع!$A$4:$D$40,4,FALSE()),0)))))</f>
        <v/>
      </c>
      <c r="M1558" s="47" t="str">
        <f>IF(OR(K1558="لم يدفع",B1558=""),"",IFERROR(VLOOKUP(SUBSTITUTE(SUBSTITUTE(H1558,"~","~~"),"*","~*"),إعدادات_الأنواع!$A$4:$E$40,5,FALSE()),0))</f>
        <v/>
      </c>
      <c r="N1558" s="47" t="str">
        <f>IF(OR(K1558="لم يدفع",K1558="تأمين فقط",K1558="اشتراك 300",B1558=""),"",IFERROR(VLOOKUP(SUBSTITUTE(SUBSTITUTE(H1558,"~","~~"),"*","~*"),إعدادات_الأنواع!$A$4:$F$40,6,FALSE()),0))</f>
        <v/>
      </c>
      <c r="O1558" s="55" t="str">
        <f t="shared" si="98"/>
        <v/>
      </c>
      <c r="P1558" s="48" t="str">
        <f t="shared" ca="1" si="99"/>
        <v/>
      </c>
      <c r="Q1558" s="52"/>
      <c r="R1558" s="49"/>
      <c r="S1558" s="50" t="str">
        <f>IF(B1558="","",COUNTA(التجديد!E1558:E1558))</f>
        <v/>
      </c>
      <c r="T1558" s="51" t="str">
        <f>IF(B1558="","",IFERROR(VLOOKUP(SUBSTITUTE(SUBSTITUTE(H1558,"~","~~"),"*","~*"),إعدادات_الأنواع!$A$4:$B$40,2,FALSE()),"?"))</f>
        <v/>
      </c>
    </row>
    <row r="1559" spans="1:20" ht="15" customHeight="1">
      <c r="A1559" s="20" t="str">
        <f>IF(B1559="","",IF(T1559="?","⚠️ نوع غير معرف",T1559&amp;TEXT(COUNTIFS($T$3:T1559,T1559),"000")))</f>
        <v/>
      </c>
      <c r="B1559" s="38"/>
      <c r="C1559" s="38"/>
      <c r="D1559" s="39"/>
      <c r="E1559" s="54"/>
      <c r="F1559" s="41" t="str">
        <f t="shared" ca="1" si="96"/>
        <v/>
      </c>
      <c r="G1559" s="42"/>
      <c r="H1559" s="37"/>
      <c r="I1559" s="43"/>
      <c r="J1559" s="44" t="str">
        <f t="shared" si="97"/>
        <v/>
      </c>
      <c r="K1559" s="45"/>
      <c r="L1559" s="46" t="str">
        <f>IF(OR(K1559="لم يدفع",B1559=""),"",IF(K1559="تأمين فقط",0,IF(K1559="اشتراك 300",300,IF(F1559&lt;14,IFERROR(VLOOKUP(SUBSTITUTE(SUBSTITUTE(H1559,"~","~~"),"*","~*"),إعدادات_الأنواع!$A$4:$D$40,3,FALSE()),0),IFERROR(VLOOKUP(SUBSTITUTE(SUBSTITUTE(H1559,"~","~~"),"*","~*"),إعدادات_الأنواع!$A$4:$D$40,4,FALSE()),0)))))</f>
        <v/>
      </c>
      <c r="M1559" s="47" t="str">
        <f>IF(OR(K1559="لم يدفع",B1559=""),"",IFERROR(VLOOKUP(SUBSTITUTE(SUBSTITUTE(H1559,"~","~~"),"*","~*"),إعدادات_الأنواع!$A$4:$E$40,5,FALSE()),0))</f>
        <v/>
      </c>
      <c r="N1559" s="47" t="str">
        <f>IF(OR(K1559="لم يدفع",K1559="تأمين فقط",K1559="اشتراك 300",B1559=""),"",IFERROR(VLOOKUP(SUBSTITUTE(SUBSTITUTE(H1559,"~","~~"),"*","~*"),إعدادات_الأنواع!$A$4:$F$40,6,FALSE()),0))</f>
        <v/>
      </c>
      <c r="O1559" s="55" t="str">
        <f t="shared" si="98"/>
        <v/>
      </c>
      <c r="P1559" s="48" t="str">
        <f t="shared" ca="1" si="99"/>
        <v/>
      </c>
      <c r="Q1559" s="52"/>
      <c r="R1559" s="49"/>
      <c r="S1559" s="50" t="str">
        <f>IF(B1559="","",COUNTA(التجديد!E1559:E1559))</f>
        <v/>
      </c>
      <c r="T1559" s="51" t="str">
        <f>IF(B1559="","",IFERROR(VLOOKUP(SUBSTITUTE(SUBSTITUTE(H1559,"~","~~"),"*","~*"),إعدادات_الأنواع!$A$4:$B$40,2,FALSE()),"?"))</f>
        <v/>
      </c>
    </row>
    <row r="1560" spans="1:20" ht="15" customHeight="1">
      <c r="A1560" s="20" t="str">
        <f>IF(B1560="","",IF(T1560="?","⚠️ نوع غير معرف",T1560&amp;TEXT(COUNTIFS($T$3:T1560,T1560),"000")))</f>
        <v/>
      </c>
      <c r="B1560" s="38"/>
      <c r="C1560" s="38"/>
      <c r="D1560" s="39"/>
      <c r="E1560" s="54"/>
      <c r="F1560" s="41" t="str">
        <f t="shared" ca="1" si="96"/>
        <v/>
      </c>
      <c r="G1560" s="42"/>
      <c r="H1560" s="37"/>
      <c r="I1560" s="43"/>
      <c r="J1560" s="44" t="str">
        <f t="shared" si="97"/>
        <v/>
      </c>
      <c r="K1560" s="45"/>
      <c r="L1560" s="46" t="str">
        <f>IF(OR(K1560="لم يدفع",B1560=""),"",IF(K1560="تأمين فقط",0,IF(K1560="اشتراك 300",300,IF(F1560&lt;14,IFERROR(VLOOKUP(SUBSTITUTE(SUBSTITUTE(H1560,"~","~~"),"*","~*"),إعدادات_الأنواع!$A$4:$D$40,3,FALSE()),0),IFERROR(VLOOKUP(SUBSTITUTE(SUBSTITUTE(H1560,"~","~~"),"*","~*"),إعدادات_الأنواع!$A$4:$D$40,4,FALSE()),0)))))</f>
        <v/>
      </c>
      <c r="M1560" s="47" t="str">
        <f>IF(OR(K1560="لم يدفع",B1560=""),"",IFERROR(VLOOKUP(SUBSTITUTE(SUBSTITUTE(H1560,"~","~~"),"*","~*"),إعدادات_الأنواع!$A$4:$E$40,5,FALSE()),0))</f>
        <v/>
      </c>
      <c r="N1560" s="47" t="str">
        <f>IF(OR(K1560="لم يدفع",K1560="تأمين فقط",K1560="اشتراك 300",B1560=""),"",IFERROR(VLOOKUP(SUBSTITUTE(SUBSTITUTE(H1560,"~","~~"),"*","~*"),إعدادات_الأنواع!$A$4:$F$40,6,FALSE()),0))</f>
        <v/>
      </c>
      <c r="O1560" s="55" t="str">
        <f t="shared" si="98"/>
        <v/>
      </c>
      <c r="P1560" s="48" t="str">
        <f t="shared" ca="1" si="99"/>
        <v/>
      </c>
      <c r="Q1560" s="52"/>
      <c r="R1560" s="49"/>
      <c r="S1560" s="50" t="str">
        <f>IF(B1560="","",COUNTA(التجديد!E1560:E1560))</f>
        <v/>
      </c>
      <c r="T1560" s="51" t="str">
        <f>IF(B1560="","",IFERROR(VLOOKUP(SUBSTITUTE(SUBSTITUTE(H1560,"~","~~"),"*","~*"),إعدادات_الأنواع!$A$4:$B$40,2,FALSE()),"?"))</f>
        <v/>
      </c>
    </row>
    <row r="1561" spans="1:20" ht="15" customHeight="1">
      <c r="A1561" s="20" t="str">
        <f>IF(B1561="","",IF(T1561="?","⚠️ نوع غير معرف",T1561&amp;TEXT(COUNTIFS($T$3:T1561,T1561),"000")))</f>
        <v/>
      </c>
      <c r="B1561" s="38"/>
      <c r="C1561" s="38"/>
      <c r="D1561" s="39"/>
      <c r="E1561" s="54"/>
      <c r="F1561" s="41" t="str">
        <f t="shared" ca="1" si="96"/>
        <v/>
      </c>
      <c r="G1561" s="42"/>
      <c r="H1561" s="37"/>
      <c r="I1561" s="43"/>
      <c r="J1561" s="44" t="str">
        <f t="shared" si="97"/>
        <v/>
      </c>
      <c r="K1561" s="45"/>
      <c r="L1561" s="46" t="str">
        <f>IF(OR(K1561="لم يدفع",B1561=""),"",IF(K1561="تأمين فقط",0,IF(K1561="اشتراك 300",300,IF(F1561&lt;14,IFERROR(VLOOKUP(SUBSTITUTE(SUBSTITUTE(H1561,"~","~~"),"*","~*"),إعدادات_الأنواع!$A$4:$D$40,3,FALSE()),0),IFERROR(VLOOKUP(SUBSTITUTE(SUBSTITUTE(H1561,"~","~~"),"*","~*"),إعدادات_الأنواع!$A$4:$D$40,4,FALSE()),0)))))</f>
        <v/>
      </c>
      <c r="M1561" s="47" t="str">
        <f>IF(OR(K1561="لم يدفع",B1561=""),"",IFERROR(VLOOKUP(SUBSTITUTE(SUBSTITUTE(H1561,"~","~~"),"*","~*"),إعدادات_الأنواع!$A$4:$E$40,5,FALSE()),0))</f>
        <v/>
      </c>
      <c r="N1561" s="47" t="str">
        <f>IF(OR(K1561="لم يدفع",K1561="تأمين فقط",K1561="اشتراك 300",B1561=""),"",IFERROR(VLOOKUP(SUBSTITUTE(SUBSTITUTE(H1561,"~","~~"),"*","~*"),إعدادات_الأنواع!$A$4:$F$40,6,FALSE()),0))</f>
        <v/>
      </c>
      <c r="O1561" s="55" t="str">
        <f t="shared" si="98"/>
        <v/>
      </c>
      <c r="P1561" s="48" t="str">
        <f t="shared" ca="1" si="99"/>
        <v/>
      </c>
      <c r="Q1561" s="52"/>
      <c r="R1561" s="49"/>
      <c r="S1561" s="50" t="str">
        <f>IF(B1561="","",COUNTA(التجديد!E1561:E1561))</f>
        <v/>
      </c>
      <c r="T1561" s="51" t="str">
        <f>IF(B1561="","",IFERROR(VLOOKUP(SUBSTITUTE(SUBSTITUTE(H1561,"~","~~"),"*","~*"),إعدادات_الأنواع!$A$4:$B$40,2,FALSE()),"?"))</f>
        <v/>
      </c>
    </row>
    <row r="1562" spans="1:20" ht="15" customHeight="1">
      <c r="A1562" s="20" t="str">
        <f>IF(B1562="","",IF(T1562="?","⚠️ نوع غير معرف",T1562&amp;TEXT(COUNTIFS($T$3:T1562,T1562),"000")))</f>
        <v/>
      </c>
      <c r="B1562" s="38"/>
      <c r="C1562" s="38"/>
      <c r="D1562" s="39"/>
      <c r="E1562" s="54"/>
      <c r="F1562" s="41" t="str">
        <f t="shared" ca="1" si="96"/>
        <v/>
      </c>
      <c r="G1562" s="42"/>
      <c r="H1562" s="37"/>
      <c r="I1562" s="43"/>
      <c r="J1562" s="44" t="str">
        <f t="shared" si="97"/>
        <v/>
      </c>
      <c r="K1562" s="45"/>
      <c r="L1562" s="46" t="str">
        <f>IF(OR(K1562="لم يدفع",B1562=""),"",IF(K1562="تأمين فقط",0,IF(K1562="اشتراك 300",300,IF(F1562&lt;14,IFERROR(VLOOKUP(SUBSTITUTE(SUBSTITUTE(H1562,"~","~~"),"*","~*"),إعدادات_الأنواع!$A$4:$D$40,3,FALSE()),0),IFERROR(VLOOKUP(SUBSTITUTE(SUBSTITUTE(H1562,"~","~~"),"*","~*"),إعدادات_الأنواع!$A$4:$D$40,4,FALSE()),0)))))</f>
        <v/>
      </c>
      <c r="M1562" s="47" t="str">
        <f>IF(OR(K1562="لم يدفع",B1562=""),"",IFERROR(VLOOKUP(SUBSTITUTE(SUBSTITUTE(H1562,"~","~~"),"*","~*"),إعدادات_الأنواع!$A$4:$E$40,5,FALSE()),0))</f>
        <v/>
      </c>
      <c r="N1562" s="47" t="str">
        <f>IF(OR(K1562="لم يدفع",K1562="تأمين فقط",K1562="اشتراك 300",B1562=""),"",IFERROR(VLOOKUP(SUBSTITUTE(SUBSTITUTE(H1562,"~","~~"),"*","~*"),إعدادات_الأنواع!$A$4:$F$40,6,FALSE()),0))</f>
        <v/>
      </c>
      <c r="O1562" s="55" t="str">
        <f t="shared" si="98"/>
        <v/>
      </c>
      <c r="P1562" s="48" t="str">
        <f t="shared" ca="1" si="99"/>
        <v/>
      </c>
      <c r="Q1562" s="52"/>
      <c r="R1562" s="49"/>
      <c r="S1562" s="50" t="str">
        <f>IF(B1562="","",COUNTA(التجديد!E1562:E1562))</f>
        <v/>
      </c>
      <c r="T1562" s="51" t="str">
        <f>IF(B1562="","",IFERROR(VLOOKUP(SUBSTITUTE(SUBSTITUTE(H1562,"~","~~"),"*","~*"),إعدادات_الأنواع!$A$4:$B$40,2,FALSE()),"?"))</f>
        <v/>
      </c>
    </row>
    <row r="1563" spans="1:20" ht="15" customHeight="1">
      <c r="A1563" s="20" t="str">
        <f>IF(B1563="","",IF(T1563="?","⚠️ نوع غير معرف",T1563&amp;TEXT(COUNTIFS($T$3:T1563,T1563),"000")))</f>
        <v/>
      </c>
      <c r="B1563" s="38"/>
      <c r="C1563" s="38"/>
      <c r="D1563" s="39"/>
      <c r="E1563" s="54"/>
      <c r="F1563" s="41" t="str">
        <f t="shared" ca="1" si="96"/>
        <v/>
      </c>
      <c r="G1563" s="42"/>
      <c r="H1563" s="37"/>
      <c r="I1563" s="43"/>
      <c r="J1563" s="44" t="str">
        <f t="shared" si="97"/>
        <v/>
      </c>
      <c r="K1563" s="45"/>
      <c r="L1563" s="46" t="str">
        <f>IF(OR(K1563="لم يدفع",B1563=""),"",IF(K1563="تأمين فقط",0,IF(K1563="اشتراك 300",300,IF(F1563&lt;14,IFERROR(VLOOKUP(SUBSTITUTE(SUBSTITUTE(H1563,"~","~~"),"*","~*"),إعدادات_الأنواع!$A$4:$D$40,3,FALSE()),0),IFERROR(VLOOKUP(SUBSTITUTE(SUBSTITUTE(H1563,"~","~~"),"*","~*"),إعدادات_الأنواع!$A$4:$D$40,4,FALSE()),0)))))</f>
        <v/>
      </c>
      <c r="M1563" s="47" t="str">
        <f>IF(OR(K1563="لم يدفع",B1563=""),"",IFERROR(VLOOKUP(SUBSTITUTE(SUBSTITUTE(H1563,"~","~~"),"*","~*"),إعدادات_الأنواع!$A$4:$E$40,5,FALSE()),0))</f>
        <v/>
      </c>
      <c r="N1563" s="47" t="str">
        <f>IF(OR(K1563="لم يدفع",K1563="تأمين فقط",K1563="اشتراك 300",B1563=""),"",IFERROR(VLOOKUP(SUBSTITUTE(SUBSTITUTE(H1563,"~","~~"),"*","~*"),إعدادات_الأنواع!$A$4:$F$40,6,FALSE()),0))</f>
        <v/>
      </c>
      <c r="O1563" s="55" t="str">
        <f t="shared" si="98"/>
        <v/>
      </c>
      <c r="P1563" s="48" t="str">
        <f t="shared" ca="1" si="99"/>
        <v/>
      </c>
      <c r="Q1563" s="52"/>
      <c r="R1563" s="49"/>
      <c r="S1563" s="50" t="str">
        <f>IF(B1563="","",COUNTA(التجديد!E1563:E1563))</f>
        <v/>
      </c>
      <c r="T1563" s="51" t="str">
        <f>IF(B1563="","",IFERROR(VLOOKUP(SUBSTITUTE(SUBSTITUTE(H1563,"~","~~"),"*","~*"),إعدادات_الأنواع!$A$4:$B$40,2,FALSE()),"?"))</f>
        <v/>
      </c>
    </row>
    <row r="1564" spans="1:20" ht="15" customHeight="1">
      <c r="A1564" s="20" t="str">
        <f>IF(B1564="","",IF(T1564="?","⚠️ نوع غير معرف",T1564&amp;TEXT(COUNTIFS($T$3:T1564,T1564),"000")))</f>
        <v/>
      </c>
      <c r="B1564" s="38"/>
      <c r="C1564" s="38"/>
      <c r="D1564" s="39"/>
      <c r="E1564" s="54"/>
      <c r="F1564" s="41" t="str">
        <f t="shared" ca="1" si="96"/>
        <v/>
      </c>
      <c r="G1564" s="42"/>
      <c r="H1564" s="37"/>
      <c r="I1564" s="43"/>
      <c r="J1564" s="44" t="str">
        <f t="shared" si="97"/>
        <v/>
      </c>
      <c r="K1564" s="45"/>
      <c r="L1564" s="46" t="str">
        <f>IF(OR(K1564="لم يدفع",B1564=""),"",IF(K1564="تأمين فقط",0,IF(K1564="اشتراك 300",300,IF(F1564&lt;14,IFERROR(VLOOKUP(SUBSTITUTE(SUBSTITUTE(H1564,"~","~~"),"*","~*"),إعدادات_الأنواع!$A$4:$D$40,3,FALSE()),0),IFERROR(VLOOKUP(SUBSTITUTE(SUBSTITUTE(H1564,"~","~~"),"*","~*"),إعدادات_الأنواع!$A$4:$D$40,4,FALSE()),0)))))</f>
        <v/>
      </c>
      <c r="M1564" s="47" t="str">
        <f>IF(OR(K1564="لم يدفع",B1564=""),"",IFERROR(VLOOKUP(SUBSTITUTE(SUBSTITUTE(H1564,"~","~~"),"*","~*"),إعدادات_الأنواع!$A$4:$E$40,5,FALSE()),0))</f>
        <v/>
      </c>
      <c r="N1564" s="47" t="str">
        <f>IF(OR(K1564="لم يدفع",K1564="تأمين فقط",K1564="اشتراك 300",B1564=""),"",IFERROR(VLOOKUP(SUBSTITUTE(SUBSTITUTE(H1564,"~","~~"),"*","~*"),إعدادات_الأنواع!$A$4:$F$40,6,FALSE()),0))</f>
        <v/>
      </c>
      <c r="O1564" s="55" t="str">
        <f t="shared" si="98"/>
        <v/>
      </c>
      <c r="P1564" s="48" t="str">
        <f t="shared" ca="1" si="99"/>
        <v/>
      </c>
      <c r="Q1564" s="52"/>
      <c r="R1564" s="49"/>
      <c r="S1564" s="50" t="str">
        <f>IF(B1564="","",COUNTA(التجديد!E1564:E1564))</f>
        <v/>
      </c>
      <c r="T1564" s="51" t="str">
        <f>IF(B1564="","",IFERROR(VLOOKUP(SUBSTITUTE(SUBSTITUTE(H1564,"~","~~"),"*","~*"),إعدادات_الأنواع!$A$4:$B$40,2,FALSE()),"?"))</f>
        <v/>
      </c>
    </row>
    <row r="1565" spans="1:20" ht="15" customHeight="1">
      <c r="A1565" s="20" t="str">
        <f>IF(B1565="","",IF(T1565="?","⚠️ نوع غير معرف",T1565&amp;TEXT(COUNTIFS($T$3:T1565,T1565),"000")))</f>
        <v/>
      </c>
      <c r="B1565" s="38"/>
      <c r="C1565" s="38"/>
      <c r="D1565" s="39"/>
      <c r="E1565" s="54"/>
      <c r="F1565" s="41" t="str">
        <f t="shared" ca="1" si="96"/>
        <v/>
      </c>
      <c r="G1565" s="42"/>
      <c r="H1565" s="37"/>
      <c r="I1565" s="43"/>
      <c r="J1565" s="44" t="str">
        <f t="shared" si="97"/>
        <v/>
      </c>
      <c r="K1565" s="45"/>
      <c r="L1565" s="46" t="str">
        <f>IF(OR(K1565="لم يدفع",B1565=""),"",IF(K1565="تأمين فقط",0,IF(K1565="اشتراك 300",300,IF(F1565&lt;14,IFERROR(VLOOKUP(SUBSTITUTE(SUBSTITUTE(H1565,"~","~~"),"*","~*"),إعدادات_الأنواع!$A$4:$D$40,3,FALSE()),0),IFERROR(VLOOKUP(SUBSTITUTE(SUBSTITUTE(H1565,"~","~~"),"*","~*"),إعدادات_الأنواع!$A$4:$D$40,4,FALSE()),0)))))</f>
        <v/>
      </c>
      <c r="M1565" s="47" t="str">
        <f>IF(OR(K1565="لم يدفع",B1565=""),"",IFERROR(VLOOKUP(SUBSTITUTE(SUBSTITUTE(H1565,"~","~~"),"*","~*"),إعدادات_الأنواع!$A$4:$E$40,5,FALSE()),0))</f>
        <v/>
      </c>
      <c r="N1565" s="47" t="str">
        <f>IF(OR(K1565="لم يدفع",K1565="تأمين فقط",K1565="اشتراك 300",B1565=""),"",IFERROR(VLOOKUP(SUBSTITUTE(SUBSTITUTE(H1565,"~","~~"),"*","~*"),إعدادات_الأنواع!$A$4:$F$40,6,FALSE()),0))</f>
        <v/>
      </c>
      <c r="O1565" s="55" t="str">
        <f t="shared" si="98"/>
        <v/>
      </c>
      <c r="P1565" s="48" t="str">
        <f t="shared" ca="1" si="99"/>
        <v/>
      </c>
      <c r="Q1565" s="52"/>
      <c r="R1565" s="49"/>
      <c r="S1565" s="50" t="str">
        <f>IF(B1565="","",COUNTA(التجديد!E1565:E1565))</f>
        <v/>
      </c>
      <c r="T1565" s="51" t="str">
        <f>IF(B1565="","",IFERROR(VLOOKUP(SUBSTITUTE(SUBSTITUTE(H1565,"~","~~"),"*","~*"),إعدادات_الأنواع!$A$4:$B$40,2,FALSE()),"?"))</f>
        <v/>
      </c>
    </row>
    <row r="1566" spans="1:20" ht="15" customHeight="1">
      <c r="A1566" s="20" t="str">
        <f>IF(B1566="","",IF(T1566="?","⚠️ نوع غير معرف",T1566&amp;TEXT(COUNTIFS($T$3:T1566,T1566),"000")))</f>
        <v/>
      </c>
      <c r="B1566" s="38"/>
      <c r="C1566" s="38"/>
      <c r="D1566" s="39"/>
      <c r="E1566" s="54"/>
      <c r="F1566" s="41" t="str">
        <f t="shared" ca="1" si="96"/>
        <v/>
      </c>
      <c r="G1566" s="42"/>
      <c r="H1566" s="37"/>
      <c r="I1566" s="43"/>
      <c r="J1566" s="44" t="str">
        <f t="shared" si="97"/>
        <v/>
      </c>
      <c r="K1566" s="45"/>
      <c r="L1566" s="46" t="str">
        <f>IF(OR(K1566="لم يدفع",B1566=""),"",IF(K1566="تأمين فقط",0,IF(K1566="اشتراك 300",300,IF(F1566&lt;14,IFERROR(VLOOKUP(SUBSTITUTE(SUBSTITUTE(H1566,"~","~~"),"*","~*"),إعدادات_الأنواع!$A$4:$D$40,3,FALSE()),0),IFERROR(VLOOKUP(SUBSTITUTE(SUBSTITUTE(H1566,"~","~~"),"*","~*"),إعدادات_الأنواع!$A$4:$D$40,4,FALSE()),0)))))</f>
        <v/>
      </c>
      <c r="M1566" s="47" t="str">
        <f>IF(OR(K1566="لم يدفع",B1566=""),"",IFERROR(VLOOKUP(SUBSTITUTE(SUBSTITUTE(H1566,"~","~~"),"*","~*"),إعدادات_الأنواع!$A$4:$E$40,5,FALSE()),0))</f>
        <v/>
      </c>
      <c r="N1566" s="47" t="str">
        <f>IF(OR(K1566="لم يدفع",K1566="تأمين فقط",K1566="اشتراك 300",B1566=""),"",IFERROR(VLOOKUP(SUBSTITUTE(SUBSTITUTE(H1566,"~","~~"),"*","~*"),إعدادات_الأنواع!$A$4:$F$40,6,FALSE()),0))</f>
        <v/>
      </c>
      <c r="O1566" s="55" t="str">
        <f t="shared" si="98"/>
        <v/>
      </c>
      <c r="P1566" s="48" t="str">
        <f t="shared" ca="1" si="99"/>
        <v/>
      </c>
      <c r="Q1566" s="52"/>
      <c r="R1566" s="49"/>
      <c r="S1566" s="50" t="str">
        <f>IF(B1566="","",COUNTA(التجديد!E1566:E1566))</f>
        <v/>
      </c>
      <c r="T1566" s="51" t="str">
        <f>IF(B1566="","",IFERROR(VLOOKUP(SUBSTITUTE(SUBSTITUTE(H1566,"~","~~"),"*","~*"),إعدادات_الأنواع!$A$4:$B$40,2,FALSE()),"?"))</f>
        <v/>
      </c>
    </row>
    <row r="1567" spans="1:20" ht="15" customHeight="1">
      <c r="A1567" s="20" t="str">
        <f>IF(B1567="","",IF(T1567="?","⚠️ نوع غير معرف",T1567&amp;TEXT(COUNTIFS($T$3:T1567,T1567),"000")))</f>
        <v/>
      </c>
      <c r="B1567" s="38"/>
      <c r="C1567" s="38"/>
      <c r="D1567" s="39"/>
      <c r="E1567" s="54"/>
      <c r="F1567" s="41" t="str">
        <f t="shared" ca="1" si="96"/>
        <v/>
      </c>
      <c r="G1567" s="42"/>
      <c r="H1567" s="37"/>
      <c r="I1567" s="43"/>
      <c r="J1567" s="44" t="str">
        <f t="shared" si="97"/>
        <v/>
      </c>
      <c r="K1567" s="45"/>
      <c r="L1567" s="46" t="str">
        <f>IF(OR(K1567="لم يدفع",B1567=""),"",IF(K1567="تأمين فقط",0,IF(K1567="اشتراك 300",300,IF(F1567&lt;14,IFERROR(VLOOKUP(SUBSTITUTE(SUBSTITUTE(H1567,"~","~~"),"*","~*"),إعدادات_الأنواع!$A$4:$D$40,3,FALSE()),0),IFERROR(VLOOKUP(SUBSTITUTE(SUBSTITUTE(H1567,"~","~~"),"*","~*"),إعدادات_الأنواع!$A$4:$D$40,4,FALSE()),0)))))</f>
        <v/>
      </c>
      <c r="M1567" s="47" t="str">
        <f>IF(OR(K1567="لم يدفع",B1567=""),"",IFERROR(VLOOKUP(SUBSTITUTE(SUBSTITUTE(H1567,"~","~~"),"*","~*"),إعدادات_الأنواع!$A$4:$E$40,5,FALSE()),0))</f>
        <v/>
      </c>
      <c r="N1567" s="47" t="str">
        <f>IF(OR(K1567="لم يدفع",K1567="تأمين فقط",K1567="اشتراك 300",B1567=""),"",IFERROR(VLOOKUP(SUBSTITUTE(SUBSTITUTE(H1567,"~","~~"),"*","~*"),إعدادات_الأنواع!$A$4:$F$40,6,FALSE()),0))</f>
        <v/>
      </c>
      <c r="O1567" s="55" t="str">
        <f t="shared" si="98"/>
        <v/>
      </c>
      <c r="P1567" s="48" t="str">
        <f t="shared" ca="1" si="99"/>
        <v/>
      </c>
      <c r="Q1567" s="52"/>
      <c r="R1567" s="49"/>
      <c r="S1567" s="50" t="str">
        <f>IF(B1567="","",COUNTA(التجديد!E1567:E1567))</f>
        <v/>
      </c>
      <c r="T1567" s="51" t="str">
        <f>IF(B1567="","",IFERROR(VLOOKUP(SUBSTITUTE(SUBSTITUTE(H1567,"~","~~"),"*","~*"),إعدادات_الأنواع!$A$4:$B$40,2,FALSE()),"?"))</f>
        <v/>
      </c>
    </row>
    <row r="1568" spans="1:20" ht="15" customHeight="1">
      <c r="A1568" s="20" t="str">
        <f>IF(B1568="","",IF(T1568="?","⚠️ نوع غير معرف",T1568&amp;TEXT(COUNTIFS($T$3:T1568,T1568),"000")))</f>
        <v/>
      </c>
      <c r="B1568" s="38"/>
      <c r="C1568" s="38"/>
      <c r="D1568" s="39"/>
      <c r="E1568" s="54"/>
      <c r="F1568" s="41" t="str">
        <f t="shared" ca="1" si="96"/>
        <v/>
      </c>
      <c r="G1568" s="42"/>
      <c r="H1568" s="37"/>
      <c r="I1568" s="43"/>
      <c r="J1568" s="44" t="str">
        <f t="shared" si="97"/>
        <v/>
      </c>
      <c r="K1568" s="45"/>
      <c r="L1568" s="46" t="str">
        <f>IF(OR(K1568="لم يدفع",B1568=""),"",IF(K1568="تأمين فقط",0,IF(K1568="اشتراك 300",300,IF(F1568&lt;14,IFERROR(VLOOKUP(SUBSTITUTE(SUBSTITUTE(H1568,"~","~~"),"*","~*"),إعدادات_الأنواع!$A$4:$D$40,3,FALSE()),0),IFERROR(VLOOKUP(SUBSTITUTE(SUBSTITUTE(H1568,"~","~~"),"*","~*"),إعدادات_الأنواع!$A$4:$D$40,4,FALSE()),0)))))</f>
        <v/>
      </c>
      <c r="M1568" s="47" t="str">
        <f>IF(OR(K1568="لم يدفع",B1568=""),"",IFERROR(VLOOKUP(SUBSTITUTE(SUBSTITUTE(H1568,"~","~~"),"*","~*"),إعدادات_الأنواع!$A$4:$E$40,5,FALSE()),0))</f>
        <v/>
      </c>
      <c r="N1568" s="47" t="str">
        <f>IF(OR(K1568="لم يدفع",K1568="تأمين فقط",K1568="اشتراك 300",B1568=""),"",IFERROR(VLOOKUP(SUBSTITUTE(SUBSTITUTE(H1568,"~","~~"),"*","~*"),إعدادات_الأنواع!$A$4:$F$40,6,FALSE()),0))</f>
        <v/>
      </c>
      <c r="O1568" s="55" t="str">
        <f t="shared" si="98"/>
        <v/>
      </c>
      <c r="P1568" s="48" t="str">
        <f t="shared" ca="1" si="99"/>
        <v/>
      </c>
      <c r="Q1568" s="52"/>
      <c r="R1568" s="49"/>
      <c r="S1568" s="50" t="str">
        <f>IF(B1568="","",COUNTA(التجديد!E1568:E1568))</f>
        <v/>
      </c>
      <c r="T1568" s="51" t="str">
        <f>IF(B1568="","",IFERROR(VLOOKUP(SUBSTITUTE(SUBSTITUTE(H1568,"~","~~"),"*","~*"),إعدادات_الأنواع!$A$4:$B$40,2,FALSE()),"?"))</f>
        <v/>
      </c>
    </row>
    <row r="1569" spans="1:20" ht="15" customHeight="1">
      <c r="A1569" s="20" t="str">
        <f>IF(B1569="","",IF(T1569="?","⚠️ نوع غير معرف",T1569&amp;TEXT(COUNTIFS($T$3:T1569,T1569),"000")))</f>
        <v/>
      </c>
      <c r="B1569" s="38"/>
      <c r="C1569" s="38"/>
      <c r="D1569" s="39"/>
      <c r="E1569" s="54"/>
      <c r="F1569" s="41" t="str">
        <f t="shared" ca="1" si="96"/>
        <v/>
      </c>
      <c r="G1569" s="42"/>
      <c r="H1569" s="37"/>
      <c r="I1569" s="43"/>
      <c r="J1569" s="44" t="str">
        <f t="shared" si="97"/>
        <v/>
      </c>
      <c r="K1569" s="45"/>
      <c r="L1569" s="46" t="str">
        <f>IF(OR(K1569="لم يدفع",B1569=""),"",IF(K1569="تأمين فقط",0,IF(K1569="اشتراك 300",300,IF(F1569&lt;14,IFERROR(VLOOKUP(SUBSTITUTE(SUBSTITUTE(H1569,"~","~~"),"*","~*"),إعدادات_الأنواع!$A$4:$D$40,3,FALSE()),0),IFERROR(VLOOKUP(SUBSTITUTE(SUBSTITUTE(H1569,"~","~~"),"*","~*"),إعدادات_الأنواع!$A$4:$D$40,4,FALSE()),0)))))</f>
        <v/>
      </c>
      <c r="M1569" s="47" t="str">
        <f>IF(OR(K1569="لم يدفع",B1569=""),"",IFERROR(VLOOKUP(SUBSTITUTE(SUBSTITUTE(H1569,"~","~~"),"*","~*"),إعدادات_الأنواع!$A$4:$E$40,5,FALSE()),0))</f>
        <v/>
      </c>
      <c r="N1569" s="47" t="str">
        <f>IF(OR(K1569="لم يدفع",K1569="تأمين فقط",K1569="اشتراك 300",B1569=""),"",IFERROR(VLOOKUP(SUBSTITUTE(SUBSTITUTE(H1569,"~","~~"),"*","~*"),إعدادات_الأنواع!$A$4:$F$40,6,FALSE()),0))</f>
        <v/>
      </c>
      <c r="O1569" s="55" t="str">
        <f t="shared" si="98"/>
        <v/>
      </c>
      <c r="P1569" s="48" t="str">
        <f t="shared" ca="1" si="99"/>
        <v/>
      </c>
      <c r="Q1569" s="52"/>
      <c r="R1569" s="49"/>
      <c r="S1569" s="50" t="str">
        <f>IF(B1569="","",COUNTA(التجديد!E1569:E1569))</f>
        <v/>
      </c>
      <c r="T1569" s="51" t="str">
        <f>IF(B1569="","",IFERROR(VLOOKUP(SUBSTITUTE(SUBSTITUTE(H1569,"~","~~"),"*","~*"),إعدادات_الأنواع!$A$4:$B$40,2,FALSE()),"?"))</f>
        <v/>
      </c>
    </row>
    <row r="1570" spans="1:20" ht="15" customHeight="1">
      <c r="A1570" s="20" t="str">
        <f>IF(B1570="","",IF(T1570="?","⚠️ نوع غير معرف",T1570&amp;TEXT(COUNTIFS($T$3:T1570,T1570),"000")))</f>
        <v/>
      </c>
      <c r="B1570" s="38"/>
      <c r="C1570" s="38"/>
      <c r="D1570" s="39"/>
      <c r="E1570" s="54"/>
      <c r="F1570" s="41" t="str">
        <f t="shared" ca="1" si="96"/>
        <v/>
      </c>
      <c r="G1570" s="42"/>
      <c r="H1570" s="37"/>
      <c r="I1570" s="43"/>
      <c r="J1570" s="44" t="str">
        <f t="shared" si="97"/>
        <v/>
      </c>
      <c r="K1570" s="45"/>
      <c r="L1570" s="46" t="str">
        <f>IF(OR(K1570="لم يدفع",B1570=""),"",IF(K1570="تأمين فقط",0,IF(K1570="اشتراك 300",300,IF(F1570&lt;14,IFERROR(VLOOKUP(SUBSTITUTE(SUBSTITUTE(H1570,"~","~~"),"*","~*"),إعدادات_الأنواع!$A$4:$D$40,3,FALSE()),0),IFERROR(VLOOKUP(SUBSTITUTE(SUBSTITUTE(H1570,"~","~~"),"*","~*"),إعدادات_الأنواع!$A$4:$D$40,4,FALSE()),0)))))</f>
        <v/>
      </c>
      <c r="M1570" s="47" t="str">
        <f>IF(OR(K1570="لم يدفع",B1570=""),"",IFERROR(VLOOKUP(SUBSTITUTE(SUBSTITUTE(H1570,"~","~~"),"*","~*"),إعدادات_الأنواع!$A$4:$E$40,5,FALSE()),0))</f>
        <v/>
      </c>
      <c r="N1570" s="47" t="str">
        <f>IF(OR(K1570="لم يدفع",K1570="تأمين فقط",K1570="اشتراك 300",B1570=""),"",IFERROR(VLOOKUP(SUBSTITUTE(SUBSTITUTE(H1570,"~","~~"),"*","~*"),إعدادات_الأنواع!$A$4:$F$40,6,FALSE()),0))</f>
        <v/>
      </c>
      <c r="O1570" s="55" t="str">
        <f t="shared" si="98"/>
        <v/>
      </c>
      <c r="P1570" s="48" t="str">
        <f t="shared" ca="1" si="99"/>
        <v/>
      </c>
      <c r="Q1570" s="52"/>
      <c r="R1570" s="49"/>
      <c r="S1570" s="50" t="str">
        <f>IF(B1570="","",COUNTA(التجديد!E1570:E1570))</f>
        <v/>
      </c>
      <c r="T1570" s="51" t="str">
        <f>IF(B1570="","",IFERROR(VLOOKUP(SUBSTITUTE(SUBSTITUTE(H1570,"~","~~"),"*","~*"),إعدادات_الأنواع!$A$4:$B$40,2,FALSE()),"?"))</f>
        <v/>
      </c>
    </row>
    <row r="1571" spans="1:20" ht="15" customHeight="1">
      <c r="A1571" s="20" t="str">
        <f>IF(B1571="","",IF(T1571="?","⚠️ نوع غير معرف",T1571&amp;TEXT(COUNTIFS($T$3:T1571,T1571),"000")))</f>
        <v/>
      </c>
      <c r="B1571" s="38"/>
      <c r="C1571" s="38"/>
      <c r="D1571" s="39"/>
      <c r="E1571" s="54"/>
      <c r="F1571" s="41" t="str">
        <f t="shared" ca="1" si="96"/>
        <v/>
      </c>
      <c r="G1571" s="42"/>
      <c r="H1571" s="37"/>
      <c r="I1571" s="43"/>
      <c r="J1571" s="44" t="str">
        <f t="shared" si="97"/>
        <v/>
      </c>
      <c r="K1571" s="45"/>
      <c r="L1571" s="46" t="str">
        <f>IF(OR(K1571="لم يدفع",B1571=""),"",IF(K1571="تأمين فقط",0,IF(K1571="اشتراك 300",300,IF(F1571&lt;14,IFERROR(VLOOKUP(SUBSTITUTE(SUBSTITUTE(H1571,"~","~~"),"*","~*"),إعدادات_الأنواع!$A$4:$D$40,3,FALSE()),0),IFERROR(VLOOKUP(SUBSTITUTE(SUBSTITUTE(H1571,"~","~~"),"*","~*"),إعدادات_الأنواع!$A$4:$D$40,4,FALSE()),0)))))</f>
        <v/>
      </c>
      <c r="M1571" s="47" t="str">
        <f>IF(OR(K1571="لم يدفع",B1571=""),"",IFERROR(VLOOKUP(SUBSTITUTE(SUBSTITUTE(H1571,"~","~~"),"*","~*"),إعدادات_الأنواع!$A$4:$E$40,5,FALSE()),0))</f>
        <v/>
      </c>
      <c r="N1571" s="47" t="str">
        <f>IF(OR(K1571="لم يدفع",K1571="تأمين فقط",K1571="اشتراك 300",B1571=""),"",IFERROR(VLOOKUP(SUBSTITUTE(SUBSTITUTE(H1571,"~","~~"),"*","~*"),إعدادات_الأنواع!$A$4:$F$40,6,FALSE()),0))</f>
        <v/>
      </c>
      <c r="O1571" s="55" t="str">
        <f t="shared" si="98"/>
        <v/>
      </c>
      <c r="P1571" s="48" t="str">
        <f t="shared" ca="1" si="99"/>
        <v/>
      </c>
      <c r="Q1571" s="52"/>
      <c r="R1571" s="49"/>
      <c r="S1571" s="50" t="str">
        <f>IF(B1571="","",COUNTA(التجديد!E1571:E1571))</f>
        <v/>
      </c>
      <c r="T1571" s="51" t="str">
        <f>IF(B1571="","",IFERROR(VLOOKUP(SUBSTITUTE(SUBSTITUTE(H1571,"~","~~"),"*","~*"),إعدادات_الأنواع!$A$4:$B$40,2,FALSE()),"?"))</f>
        <v/>
      </c>
    </row>
    <row r="1572" spans="1:20" ht="15" customHeight="1">
      <c r="A1572" s="20" t="str">
        <f>IF(B1572="","",IF(T1572="?","⚠️ نوع غير معرف",T1572&amp;TEXT(COUNTIFS($T$3:T1572,T1572),"000")))</f>
        <v/>
      </c>
      <c r="B1572" s="38"/>
      <c r="C1572" s="38"/>
      <c r="D1572" s="39"/>
      <c r="E1572" s="54"/>
      <c r="F1572" s="41" t="str">
        <f t="shared" ca="1" si="96"/>
        <v/>
      </c>
      <c r="G1572" s="42"/>
      <c r="H1572" s="37"/>
      <c r="I1572" s="43"/>
      <c r="J1572" s="44" t="str">
        <f t="shared" si="97"/>
        <v/>
      </c>
      <c r="K1572" s="45"/>
      <c r="L1572" s="46" t="str">
        <f>IF(OR(K1572="لم يدفع",B1572=""),"",IF(K1572="تأمين فقط",0,IF(K1572="اشتراك 300",300,IF(F1572&lt;14,IFERROR(VLOOKUP(SUBSTITUTE(SUBSTITUTE(H1572,"~","~~"),"*","~*"),إعدادات_الأنواع!$A$4:$D$40,3,FALSE()),0),IFERROR(VLOOKUP(SUBSTITUTE(SUBSTITUTE(H1572,"~","~~"),"*","~*"),إعدادات_الأنواع!$A$4:$D$40,4,FALSE()),0)))))</f>
        <v/>
      </c>
      <c r="M1572" s="47" t="str">
        <f>IF(OR(K1572="لم يدفع",B1572=""),"",IFERROR(VLOOKUP(SUBSTITUTE(SUBSTITUTE(H1572,"~","~~"),"*","~*"),إعدادات_الأنواع!$A$4:$E$40,5,FALSE()),0))</f>
        <v/>
      </c>
      <c r="N1572" s="47" t="str">
        <f>IF(OR(K1572="لم يدفع",K1572="تأمين فقط",K1572="اشتراك 300",B1572=""),"",IFERROR(VLOOKUP(SUBSTITUTE(SUBSTITUTE(H1572,"~","~~"),"*","~*"),إعدادات_الأنواع!$A$4:$F$40,6,FALSE()),0))</f>
        <v/>
      </c>
      <c r="O1572" s="55" t="str">
        <f t="shared" si="98"/>
        <v/>
      </c>
      <c r="P1572" s="48" t="str">
        <f t="shared" ca="1" si="99"/>
        <v/>
      </c>
      <c r="Q1572" s="52"/>
      <c r="R1572" s="49"/>
      <c r="S1572" s="50" t="str">
        <f>IF(B1572="","",COUNTA(التجديد!E1572:E1572))</f>
        <v/>
      </c>
      <c r="T1572" s="51" t="str">
        <f>IF(B1572="","",IFERROR(VLOOKUP(SUBSTITUTE(SUBSTITUTE(H1572,"~","~~"),"*","~*"),إعدادات_الأنواع!$A$4:$B$40,2,FALSE()),"?"))</f>
        <v/>
      </c>
    </row>
    <row r="1573" spans="1:20" ht="15" customHeight="1">
      <c r="A1573" s="20" t="str">
        <f>IF(B1573="","",IF(T1573="?","⚠️ نوع غير معرف",T1573&amp;TEXT(COUNTIFS($T$3:T1573,T1573),"000")))</f>
        <v/>
      </c>
      <c r="B1573" s="38"/>
      <c r="C1573" s="38"/>
      <c r="D1573" s="39"/>
      <c r="E1573" s="54"/>
      <c r="F1573" s="41" t="str">
        <f t="shared" ca="1" si="96"/>
        <v/>
      </c>
      <c r="G1573" s="42"/>
      <c r="H1573" s="37"/>
      <c r="I1573" s="43"/>
      <c r="J1573" s="44" t="str">
        <f t="shared" si="97"/>
        <v/>
      </c>
      <c r="K1573" s="45"/>
      <c r="L1573" s="46" t="str">
        <f>IF(OR(K1573="لم يدفع",B1573=""),"",IF(K1573="تأمين فقط",0,IF(K1573="اشتراك 300",300,IF(F1573&lt;14,IFERROR(VLOOKUP(SUBSTITUTE(SUBSTITUTE(H1573,"~","~~"),"*","~*"),إعدادات_الأنواع!$A$4:$D$40,3,FALSE()),0),IFERROR(VLOOKUP(SUBSTITUTE(SUBSTITUTE(H1573,"~","~~"),"*","~*"),إعدادات_الأنواع!$A$4:$D$40,4,FALSE()),0)))))</f>
        <v/>
      </c>
      <c r="M1573" s="47" t="str">
        <f>IF(OR(K1573="لم يدفع",B1573=""),"",IFERROR(VLOOKUP(SUBSTITUTE(SUBSTITUTE(H1573,"~","~~"),"*","~*"),إعدادات_الأنواع!$A$4:$E$40,5,FALSE()),0))</f>
        <v/>
      </c>
      <c r="N1573" s="47" t="str">
        <f>IF(OR(K1573="لم يدفع",K1573="تأمين فقط",K1573="اشتراك 300",B1573=""),"",IFERROR(VLOOKUP(SUBSTITUTE(SUBSTITUTE(H1573,"~","~~"),"*","~*"),إعدادات_الأنواع!$A$4:$F$40,6,FALSE()),0))</f>
        <v/>
      </c>
      <c r="O1573" s="55" t="str">
        <f t="shared" si="98"/>
        <v/>
      </c>
      <c r="P1573" s="48" t="str">
        <f t="shared" ca="1" si="99"/>
        <v/>
      </c>
      <c r="Q1573" s="52"/>
      <c r="R1573" s="49"/>
      <c r="S1573" s="50" t="str">
        <f>IF(B1573="","",COUNTA(التجديد!E1573:E1573))</f>
        <v/>
      </c>
      <c r="T1573" s="51" t="str">
        <f>IF(B1573="","",IFERROR(VLOOKUP(SUBSTITUTE(SUBSTITUTE(H1573,"~","~~"),"*","~*"),إعدادات_الأنواع!$A$4:$B$40,2,FALSE()),"?"))</f>
        <v/>
      </c>
    </row>
    <row r="1574" spans="1:20" ht="15" customHeight="1">
      <c r="A1574" s="20" t="str">
        <f>IF(B1574="","",IF(T1574="?","⚠️ نوع غير معرف",T1574&amp;TEXT(COUNTIFS($T$3:T1574,T1574),"000")))</f>
        <v/>
      </c>
      <c r="B1574" s="38"/>
      <c r="C1574" s="38"/>
      <c r="D1574" s="39"/>
      <c r="E1574" s="54"/>
      <c r="F1574" s="41" t="str">
        <f t="shared" ca="1" si="96"/>
        <v/>
      </c>
      <c r="G1574" s="42"/>
      <c r="H1574" s="37"/>
      <c r="I1574" s="43"/>
      <c r="J1574" s="44" t="str">
        <f t="shared" si="97"/>
        <v/>
      </c>
      <c r="K1574" s="45"/>
      <c r="L1574" s="46" t="str">
        <f>IF(OR(K1574="لم يدفع",B1574=""),"",IF(K1574="تأمين فقط",0,IF(K1574="اشتراك 300",300,IF(F1574&lt;14,IFERROR(VLOOKUP(SUBSTITUTE(SUBSTITUTE(H1574,"~","~~"),"*","~*"),إعدادات_الأنواع!$A$4:$D$40,3,FALSE()),0),IFERROR(VLOOKUP(SUBSTITUTE(SUBSTITUTE(H1574,"~","~~"),"*","~*"),إعدادات_الأنواع!$A$4:$D$40,4,FALSE()),0)))))</f>
        <v/>
      </c>
      <c r="M1574" s="47" t="str">
        <f>IF(OR(K1574="لم يدفع",B1574=""),"",IFERROR(VLOOKUP(SUBSTITUTE(SUBSTITUTE(H1574,"~","~~"),"*","~*"),إعدادات_الأنواع!$A$4:$E$40,5,FALSE()),0))</f>
        <v/>
      </c>
      <c r="N1574" s="47" t="str">
        <f>IF(OR(K1574="لم يدفع",K1574="تأمين فقط",K1574="اشتراك 300",B1574=""),"",IFERROR(VLOOKUP(SUBSTITUTE(SUBSTITUTE(H1574,"~","~~"),"*","~*"),إعدادات_الأنواع!$A$4:$F$40,6,FALSE()),0))</f>
        <v/>
      </c>
      <c r="O1574" s="55" t="str">
        <f t="shared" si="98"/>
        <v/>
      </c>
      <c r="P1574" s="48" t="str">
        <f t="shared" ca="1" si="99"/>
        <v/>
      </c>
      <c r="Q1574" s="52"/>
      <c r="R1574" s="49"/>
      <c r="S1574" s="50" t="str">
        <f>IF(B1574="","",COUNTA(التجديد!E1574:E1574))</f>
        <v/>
      </c>
      <c r="T1574" s="51" t="str">
        <f>IF(B1574="","",IFERROR(VLOOKUP(SUBSTITUTE(SUBSTITUTE(H1574,"~","~~"),"*","~*"),إعدادات_الأنواع!$A$4:$B$40,2,FALSE()),"?"))</f>
        <v/>
      </c>
    </row>
    <row r="1575" spans="1:20" ht="15" customHeight="1">
      <c r="A1575" s="20" t="str">
        <f>IF(B1575="","",IF(T1575="?","⚠️ نوع غير معرف",T1575&amp;TEXT(COUNTIFS($T$3:T1575,T1575),"000")))</f>
        <v/>
      </c>
      <c r="B1575" s="38"/>
      <c r="C1575" s="38"/>
      <c r="D1575" s="39"/>
      <c r="E1575" s="54"/>
      <c r="F1575" s="41" t="str">
        <f t="shared" ca="1" si="96"/>
        <v/>
      </c>
      <c r="G1575" s="42"/>
      <c r="H1575" s="37"/>
      <c r="I1575" s="43"/>
      <c r="J1575" s="44" t="str">
        <f t="shared" si="97"/>
        <v/>
      </c>
      <c r="K1575" s="45"/>
      <c r="L1575" s="46" t="str">
        <f>IF(OR(K1575="لم يدفع",B1575=""),"",IF(K1575="تأمين فقط",0,IF(K1575="اشتراك 300",300,IF(F1575&lt;14,IFERROR(VLOOKUP(SUBSTITUTE(SUBSTITUTE(H1575,"~","~~"),"*","~*"),إعدادات_الأنواع!$A$4:$D$40,3,FALSE()),0),IFERROR(VLOOKUP(SUBSTITUTE(SUBSTITUTE(H1575,"~","~~"),"*","~*"),إعدادات_الأنواع!$A$4:$D$40,4,FALSE()),0)))))</f>
        <v/>
      </c>
      <c r="M1575" s="47" t="str">
        <f>IF(OR(K1575="لم يدفع",B1575=""),"",IFERROR(VLOOKUP(SUBSTITUTE(SUBSTITUTE(H1575,"~","~~"),"*","~*"),إعدادات_الأنواع!$A$4:$E$40,5,FALSE()),0))</f>
        <v/>
      </c>
      <c r="N1575" s="47" t="str">
        <f>IF(OR(K1575="لم يدفع",K1575="تأمين فقط",K1575="اشتراك 300",B1575=""),"",IFERROR(VLOOKUP(SUBSTITUTE(SUBSTITUTE(H1575,"~","~~"),"*","~*"),إعدادات_الأنواع!$A$4:$F$40,6,FALSE()),0))</f>
        <v/>
      </c>
      <c r="O1575" s="55" t="str">
        <f t="shared" si="98"/>
        <v/>
      </c>
      <c r="P1575" s="48" t="str">
        <f t="shared" ca="1" si="99"/>
        <v/>
      </c>
      <c r="Q1575" s="52"/>
      <c r="R1575" s="49"/>
      <c r="S1575" s="50" t="str">
        <f>IF(B1575="","",COUNTA(التجديد!E1575:E1575))</f>
        <v/>
      </c>
      <c r="T1575" s="51" t="str">
        <f>IF(B1575="","",IFERROR(VLOOKUP(SUBSTITUTE(SUBSTITUTE(H1575,"~","~~"),"*","~*"),إعدادات_الأنواع!$A$4:$B$40,2,FALSE()),"?"))</f>
        <v/>
      </c>
    </row>
    <row r="1576" spans="1:20" ht="15" customHeight="1">
      <c r="A1576" s="20" t="str">
        <f>IF(B1576="","",IF(T1576="?","⚠️ نوع غير معرف",T1576&amp;TEXT(COUNTIFS($T$3:T1576,T1576),"000")))</f>
        <v/>
      </c>
      <c r="B1576" s="38"/>
      <c r="C1576" s="38"/>
      <c r="D1576" s="39"/>
      <c r="E1576" s="54"/>
      <c r="F1576" s="41" t="str">
        <f t="shared" ca="1" si="96"/>
        <v/>
      </c>
      <c r="G1576" s="42"/>
      <c r="H1576" s="37"/>
      <c r="I1576" s="43"/>
      <c r="J1576" s="44" t="str">
        <f t="shared" si="97"/>
        <v/>
      </c>
      <c r="K1576" s="45"/>
      <c r="L1576" s="46" t="str">
        <f>IF(OR(K1576="لم يدفع",B1576=""),"",IF(K1576="تأمين فقط",0,IF(K1576="اشتراك 300",300,IF(F1576&lt;14,IFERROR(VLOOKUP(SUBSTITUTE(SUBSTITUTE(H1576,"~","~~"),"*","~*"),إعدادات_الأنواع!$A$4:$D$40,3,FALSE()),0),IFERROR(VLOOKUP(SUBSTITUTE(SUBSTITUTE(H1576,"~","~~"),"*","~*"),إعدادات_الأنواع!$A$4:$D$40,4,FALSE()),0)))))</f>
        <v/>
      </c>
      <c r="M1576" s="47" t="str">
        <f>IF(OR(K1576="لم يدفع",B1576=""),"",IFERROR(VLOOKUP(SUBSTITUTE(SUBSTITUTE(H1576,"~","~~"),"*","~*"),إعدادات_الأنواع!$A$4:$E$40,5,FALSE()),0))</f>
        <v/>
      </c>
      <c r="N1576" s="47" t="str">
        <f>IF(OR(K1576="لم يدفع",K1576="تأمين فقط",K1576="اشتراك 300",B1576=""),"",IFERROR(VLOOKUP(SUBSTITUTE(SUBSTITUTE(H1576,"~","~~"),"*","~*"),إعدادات_الأنواع!$A$4:$F$40,6,FALSE()),0))</f>
        <v/>
      </c>
      <c r="O1576" s="55" t="str">
        <f t="shared" si="98"/>
        <v/>
      </c>
      <c r="P1576" s="48" t="str">
        <f t="shared" ca="1" si="99"/>
        <v/>
      </c>
      <c r="Q1576" s="52"/>
      <c r="R1576" s="49"/>
      <c r="S1576" s="50" t="str">
        <f>IF(B1576="","",COUNTA(التجديد!E1576:E1576))</f>
        <v/>
      </c>
      <c r="T1576" s="51" t="str">
        <f>IF(B1576="","",IFERROR(VLOOKUP(SUBSTITUTE(SUBSTITUTE(H1576,"~","~~"),"*","~*"),إعدادات_الأنواع!$A$4:$B$40,2,FALSE()),"?"))</f>
        <v/>
      </c>
    </row>
    <row r="1577" spans="1:20" ht="15" customHeight="1">
      <c r="A1577" s="20" t="str">
        <f>IF(B1577="","",IF(T1577="?","⚠️ نوع غير معرف",T1577&amp;TEXT(COUNTIFS($T$3:T1577,T1577),"000")))</f>
        <v/>
      </c>
      <c r="B1577" s="38"/>
      <c r="C1577" s="38"/>
      <c r="D1577" s="39"/>
      <c r="E1577" s="54"/>
      <c r="F1577" s="41" t="str">
        <f t="shared" ca="1" si="96"/>
        <v/>
      </c>
      <c r="G1577" s="42"/>
      <c r="H1577" s="37"/>
      <c r="I1577" s="43"/>
      <c r="J1577" s="44" t="str">
        <f t="shared" si="97"/>
        <v/>
      </c>
      <c r="K1577" s="45"/>
      <c r="L1577" s="46" t="str">
        <f>IF(OR(K1577="لم يدفع",B1577=""),"",IF(K1577="تأمين فقط",0,IF(K1577="اشتراك 300",300,IF(F1577&lt;14,IFERROR(VLOOKUP(SUBSTITUTE(SUBSTITUTE(H1577,"~","~~"),"*","~*"),إعدادات_الأنواع!$A$4:$D$40,3,FALSE()),0),IFERROR(VLOOKUP(SUBSTITUTE(SUBSTITUTE(H1577,"~","~~"),"*","~*"),إعدادات_الأنواع!$A$4:$D$40,4,FALSE()),0)))))</f>
        <v/>
      </c>
      <c r="M1577" s="47" t="str">
        <f>IF(OR(K1577="لم يدفع",B1577=""),"",IFERROR(VLOOKUP(SUBSTITUTE(SUBSTITUTE(H1577,"~","~~"),"*","~*"),إعدادات_الأنواع!$A$4:$E$40,5,FALSE()),0))</f>
        <v/>
      </c>
      <c r="N1577" s="47" t="str">
        <f>IF(OR(K1577="لم يدفع",K1577="تأمين فقط",K1577="اشتراك 300",B1577=""),"",IFERROR(VLOOKUP(SUBSTITUTE(SUBSTITUTE(H1577,"~","~~"),"*","~*"),إعدادات_الأنواع!$A$4:$F$40,6,FALSE()),0))</f>
        <v/>
      </c>
      <c r="O1577" s="55" t="str">
        <f t="shared" si="98"/>
        <v/>
      </c>
      <c r="P1577" s="48" t="str">
        <f t="shared" ca="1" si="99"/>
        <v/>
      </c>
      <c r="Q1577" s="52"/>
      <c r="R1577" s="49"/>
      <c r="S1577" s="50" t="str">
        <f>IF(B1577="","",COUNTA(التجديد!E1577:E1577))</f>
        <v/>
      </c>
      <c r="T1577" s="51" t="str">
        <f>IF(B1577="","",IFERROR(VLOOKUP(SUBSTITUTE(SUBSTITUTE(H1577,"~","~~"),"*","~*"),إعدادات_الأنواع!$A$4:$B$40,2,FALSE()),"?"))</f>
        <v/>
      </c>
    </row>
    <row r="1578" spans="1:20" ht="15" customHeight="1">
      <c r="A1578" s="20" t="str">
        <f>IF(B1578="","",IF(T1578="?","⚠️ نوع غير معرف",T1578&amp;TEXT(COUNTIFS($T$3:T1578,T1578),"000")))</f>
        <v/>
      </c>
      <c r="B1578" s="38"/>
      <c r="C1578" s="38"/>
      <c r="D1578" s="39"/>
      <c r="E1578" s="54"/>
      <c r="F1578" s="41" t="str">
        <f t="shared" ca="1" si="96"/>
        <v/>
      </c>
      <c r="G1578" s="42"/>
      <c r="H1578" s="37"/>
      <c r="I1578" s="43"/>
      <c r="J1578" s="44" t="str">
        <f t="shared" si="97"/>
        <v/>
      </c>
      <c r="K1578" s="45"/>
      <c r="L1578" s="46" t="str">
        <f>IF(OR(K1578="لم يدفع",B1578=""),"",IF(K1578="تأمين فقط",0,IF(K1578="اشتراك 300",300,IF(F1578&lt;14,IFERROR(VLOOKUP(SUBSTITUTE(SUBSTITUTE(H1578,"~","~~"),"*","~*"),إعدادات_الأنواع!$A$4:$D$40,3,FALSE()),0),IFERROR(VLOOKUP(SUBSTITUTE(SUBSTITUTE(H1578,"~","~~"),"*","~*"),إعدادات_الأنواع!$A$4:$D$40,4,FALSE()),0)))))</f>
        <v/>
      </c>
      <c r="M1578" s="47" t="str">
        <f>IF(OR(K1578="لم يدفع",B1578=""),"",IFERROR(VLOOKUP(SUBSTITUTE(SUBSTITUTE(H1578,"~","~~"),"*","~*"),إعدادات_الأنواع!$A$4:$E$40,5,FALSE()),0))</f>
        <v/>
      </c>
      <c r="N1578" s="47" t="str">
        <f>IF(OR(K1578="لم يدفع",K1578="تأمين فقط",K1578="اشتراك 300",B1578=""),"",IFERROR(VLOOKUP(SUBSTITUTE(SUBSTITUTE(H1578,"~","~~"),"*","~*"),إعدادات_الأنواع!$A$4:$F$40,6,FALSE()),0))</f>
        <v/>
      </c>
      <c r="O1578" s="55" t="str">
        <f t="shared" si="98"/>
        <v/>
      </c>
      <c r="P1578" s="48" t="str">
        <f t="shared" ca="1" si="99"/>
        <v/>
      </c>
      <c r="Q1578" s="52"/>
      <c r="R1578" s="49"/>
      <c r="S1578" s="50" t="str">
        <f>IF(B1578="","",COUNTA(التجديد!E1578:E1578))</f>
        <v/>
      </c>
      <c r="T1578" s="51" t="str">
        <f>IF(B1578="","",IFERROR(VLOOKUP(SUBSTITUTE(SUBSTITUTE(H1578,"~","~~"),"*","~*"),إعدادات_الأنواع!$A$4:$B$40,2,FALSE()),"?"))</f>
        <v/>
      </c>
    </row>
    <row r="1579" spans="1:20" ht="15" customHeight="1">
      <c r="A1579" s="20" t="str">
        <f>IF(B1579="","",IF(T1579="?","⚠️ نوع غير معرف",T1579&amp;TEXT(COUNTIFS($T$3:T1579,T1579),"000")))</f>
        <v/>
      </c>
      <c r="B1579" s="38"/>
      <c r="C1579" s="38"/>
      <c r="D1579" s="39"/>
      <c r="E1579" s="54"/>
      <c r="F1579" s="41" t="str">
        <f t="shared" ca="1" si="96"/>
        <v/>
      </c>
      <c r="G1579" s="42"/>
      <c r="H1579" s="37"/>
      <c r="I1579" s="43"/>
      <c r="J1579" s="44" t="str">
        <f t="shared" si="97"/>
        <v/>
      </c>
      <c r="K1579" s="45"/>
      <c r="L1579" s="46" t="str">
        <f>IF(OR(K1579="لم يدفع",B1579=""),"",IF(K1579="تأمين فقط",0,IF(K1579="اشتراك 300",300,IF(F1579&lt;14,IFERROR(VLOOKUP(SUBSTITUTE(SUBSTITUTE(H1579,"~","~~"),"*","~*"),إعدادات_الأنواع!$A$4:$D$40,3,FALSE()),0),IFERROR(VLOOKUP(SUBSTITUTE(SUBSTITUTE(H1579,"~","~~"),"*","~*"),إعدادات_الأنواع!$A$4:$D$40,4,FALSE()),0)))))</f>
        <v/>
      </c>
      <c r="M1579" s="47" t="str">
        <f>IF(OR(K1579="لم يدفع",B1579=""),"",IFERROR(VLOOKUP(SUBSTITUTE(SUBSTITUTE(H1579,"~","~~"),"*","~*"),إعدادات_الأنواع!$A$4:$E$40,5,FALSE()),0))</f>
        <v/>
      </c>
      <c r="N1579" s="47" t="str">
        <f>IF(OR(K1579="لم يدفع",K1579="تأمين فقط",K1579="اشتراك 300",B1579=""),"",IFERROR(VLOOKUP(SUBSTITUTE(SUBSTITUTE(H1579,"~","~~"),"*","~*"),إعدادات_الأنواع!$A$4:$F$40,6,FALSE()),0))</f>
        <v/>
      </c>
      <c r="O1579" s="55" t="str">
        <f t="shared" si="98"/>
        <v/>
      </c>
      <c r="P1579" s="48" t="str">
        <f t="shared" ca="1" si="99"/>
        <v/>
      </c>
      <c r="Q1579" s="52"/>
      <c r="R1579" s="49"/>
      <c r="S1579" s="50" t="str">
        <f>IF(B1579="","",COUNTA(التجديد!E1579:E1579))</f>
        <v/>
      </c>
      <c r="T1579" s="51" t="str">
        <f>IF(B1579="","",IFERROR(VLOOKUP(SUBSTITUTE(SUBSTITUTE(H1579,"~","~~"),"*","~*"),إعدادات_الأنواع!$A$4:$B$40,2,FALSE()),"?"))</f>
        <v/>
      </c>
    </row>
    <row r="1580" spans="1:20" ht="15" customHeight="1">
      <c r="A1580" s="20" t="str">
        <f>IF(B1580="","",IF(T1580="?","⚠️ نوع غير معرف",T1580&amp;TEXT(COUNTIFS($T$3:T1580,T1580),"000")))</f>
        <v/>
      </c>
      <c r="B1580" s="38"/>
      <c r="C1580" s="38"/>
      <c r="D1580" s="39"/>
      <c r="E1580" s="54"/>
      <c r="F1580" s="41" t="str">
        <f t="shared" ca="1" si="96"/>
        <v/>
      </c>
      <c r="G1580" s="42"/>
      <c r="H1580" s="37"/>
      <c r="I1580" s="43"/>
      <c r="J1580" s="44" t="str">
        <f t="shared" si="97"/>
        <v/>
      </c>
      <c r="K1580" s="45"/>
      <c r="L1580" s="46" t="str">
        <f>IF(OR(K1580="لم يدفع",B1580=""),"",IF(K1580="تأمين فقط",0,IF(K1580="اشتراك 300",300,IF(F1580&lt;14,IFERROR(VLOOKUP(SUBSTITUTE(SUBSTITUTE(H1580,"~","~~"),"*","~*"),إعدادات_الأنواع!$A$4:$D$40,3,FALSE()),0),IFERROR(VLOOKUP(SUBSTITUTE(SUBSTITUTE(H1580,"~","~~"),"*","~*"),إعدادات_الأنواع!$A$4:$D$40,4,FALSE()),0)))))</f>
        <v/>
      </c>
      <c r="M1580" s="47" t="str">
        <f>IF(OR(K1580="لم يدفع",B1580=""),"",IFERROR(VLOOKUP(SUBSTITUTE(SUBSTITUTE(H1580,"~","~~"),"*","~*"),إعدادات_الأنواع!$A$4:$E$40,5,FALSE()),0))</f>
        <v/>
      </c>
      <c r="N1580" s="47" t="str">
        <f>IF(OR(K1580="لم يدفع",K1580="تأمين فقط",K1580="اشتراك 300",B1580=""),"",IFERROR(VLOOKUP(SUBSTITUTE(SUBSTITUTE(H1580,"~","~~"),"*","~*"),إعدادات_الأنواع!$A$4:$F$40,6,FALSE()),0))</f>
        <v/>
      </c>
      <c r="O1580" s="55" t="str">
        <f t="shared" si="98"/>
        <v/>
      </c>
      <c r="P1580" s="48" t="str">
        <f t="shared" ca="1" si="99"/>
        <v/>
      </c>
      <c r="Q1580" s="52"/>
      <c r="R1580" s="49"/>
      <c r="S1580" s="50" t="str">
        <f>IF(B1580="","",COUNTA(التجديد!E1580:E1580))</f>
        <v/>
      </c>
      <c r="T1580" s="51" t="str">
        <f>IF(B1580="","",IFERROR(VLOOKUP(SUBSTITUTE(SUBSTITUTE(H1580,"~","~~"),"*","~*"),إعدادات_الأنواع!$A$4:$B$40,2,FALSE()),"?"))</f>
        <v/>
      </c>
    </row>
    <row r="1581" spans="1:20" ht="15" customHeight="1">
      <c r="A1581" s="20" t="str">
        <f>IF(B1581="","",IF(T1581="?","⚠️ نوع غير معرف",T1581&amp;TEXT(COUNTIFS($T$3:T1581,T1581),"000")))</f>
        <v/>
      </c>
      <c r="B1581" s="38"/>
      <c r="C1581" s="38"/>
      <c r="D1581" s="39"/>
      <c r="E1581" s="54"/>
      <c r="F1581" s="41" t="str">
        <f t="shared" ca="1" si="96"/>
        <v/>
      </c>
      <c r="G1581" s="42"/>
      <c r="H1581" s="37"/>
      <c r="I1581" s="43"/>
      <c r="J1581" s="44" t="str">
        <f t="shared" si="97"/>
        <v/>
      </c>
      <c r="K1581" s="45"/>
      <c r="L1581" s="46" t="str">
        <f>IF(OR(K1581="لم يدفع",B1581=""),"",IF(K1581="تأمين فقط",0,IF(K1581="اشتراك 300",300,IF(F1581&lt;14,IFERROR(VLOOKUP(SUBSTITUTE(SUBSTITUTE(H1581,"~","~~"),"*","~*"),إعدادات_الأنواع!$A$4:$D$40,3,FALSE()),0),IFERROR(VLOOKUP(SUBSTITUTE(SUBSTITUTE(H1581,"~","~~"),"*","~*"),إعدادات_الأنواع!$A$4:$D$40,4,FALSE()),0)))))</f>
        <v/>
      </c>
      <c r="M1581" s="47" t="str">
        <f>IF(OR(K1581="لم يدفع",B1581=""),"",IFERROR(VLOOKUP(SUBSTITUTE(SUBSTITUTE(H1581,"~","~~"),"*","~*"),إعدادات_الأنواع!$A$4:$E$40,5,FALSE()),0))</f>
        <v/>
      </c>
      <c r="N1581" s="47" t="str">
        <f>IF(OR(K1581="لم يدفع",K1581="تأمين فقط",K1581="اشتراك 300",B1581=""),"",IFERROR(VLOOKUP(SUBSTITUTE(SUBSTITUTE(H1581,"~","~~"),"*","~*"),إعدادات_الأنواع!$A$4:$F$40,6,FALSE()),0))</f>
        <v/>
      </c>
      <c r="O1581" s="55" t="str">
        <f t="shared" si="98"/>
        <v/>
      </c>
      <c r="P1581" s="48" t="str">
        <f t="shared" ca="1" si="99"/>
        <v/>
      </c>
      <c r="Q1581" s="52"/>
      <c r="R1581" s="49"/>
      <c r="S1581" s="50" t="str">
        <f>IF(B1581="","",COUNTA(التجديد!E1581:E1581))</f>
        <v/>
      </c>
      <c r="T1581" s="51" t="str">
        <f>IF(B1581="","",IFERROR(VLOOKUP(SUBSTITUTE(SUBSTITUTE(H1581,"~","~~"),"*","~*"),إعدادات_الأنواع!$A$4:$B$40,2,FALSE()),"?"))</f>
        <v/>
      </c>
    </row>
    <row r="1582" spans="1:20" ht="15" customHeight="1">
      <c r="A1582" s="20" t="str">
        <f>IF(B1582="","",IF(T1582="?","⚠️ نوع غير معرف",T1582&amp;TEXT(COUNTIFS($T$3:T1582,T1582),"000")))</f>
        <v/>
      </c>
      <c r="B1582" s="38"/>
      <c r="C1582" s="38"/>
      <c r="D1582" s="39"/>
      <c r="E1582" s="54"/>
      <c r="F1582" s="41" t="str">
        <f t="shared" ca="1" si="96"/>
        <v/>
      </c>
      <c r="G1582" s="42"/>
      <c r="H1582" s="37"/>
      <c r="I1582" s="43"/>
      <c r="J1582" s="44" t="str">
        <f t="shared" si="97"/>
        <v/>
      </c>
      <c r="K1582" s="45"/>
      <c r="L1582" s="46" t="str">
        <f>IF(OR(K1582="لم يدفع",B1582=""),"",IF(K1582="تأمين فقط",0,IF(K1582="اشتراك 300",300,IF(F1582&lt;14,IFERROR(VLOOKUP(SUBSTITUTE(SUBSTITUTE(H1582,"~","~~"),"*","~*"),إعدادات_الأنواع!$A$4:$D$40,3,FALSE()),0),IFERROR(VLOOKUP(SUBSTITUTE(SUBSTITUTE(H1582,"~","~~"),"*","~*"),إعدادات_الأنواع!$A$4:$D$40,4,FALSE()),0)))))</f>
        <v/>
      </c>
      <c r="M1582" s="47" t="str">
        <f>IF(OR(K1582="لم يدفع",B1582=""),"",IFERROR(VLOOKUP(SUBSTITUTE(SUBSTITUTE(H1582,"~","~~"),"*","~*"),إعدادات_الأنواع!$A$4:$E$40,5,FALSE()),0))</f>
        <v/>
      </c>
      <c r="N1582" s="47" t="str">
        <f>IF(OR(K1582="لم يدفع",K1582="تأمين فقط",K1582="اشتراك 300",B1582=""),"",IFERROR(VLOOKUP(SUBSTITUTE(SUBSTITUTE(H1582,"~","~~"),"*","~*"),إعدادات_الأنواع!$A$4:$F$40,6,FALSE()),0))</f>
        <v/>
      </c>
      <c r="O1582" s="55" t="str">
        <f t="shared" si="98"/>
        <v/>
      </c>
      <c r="P1582" s="48" t="str">
        <f t="shared" ca="1" si="99"/>
        <v/>
      </c>
      <c r="Q1582" s="52"/>
      <c r="R1582" s="49"/>
      <c r="S1582" s="50" t="str">
        <f>IF(B1582="","",COUNTA(التجديد!E1582:E1582))</f>
        <v/>
      </c>
      <c r="T1582" s="51" t="str">
        <f>IF(B1582="","",IFERROR(VLOOKUP(SUBSTITUTE(SUBSTITUTE(H1582,"~","~~"),"*","~*"),إعدادات_الأنواع!$A$4:$B$40,2,FALSE()),"?"))</f>
        <v/>
      </c>
    </row>
    <row r="1583" spans="1:20" ht="15" customHeight="1">
      <c r="A1583" s="20" t="str">
        <f>IF(B1583="","",IF(T1583="?","⚠️ نوع غير معرف",T1583&amp;TEXT(COUNTIFS($T$3:T1583,T1583),"000")))</f>
        <v/>
      </c>
      <c r="B1583" s="38"/>
      <c r="C1583" s="38"/>
      <c r="D1583" s="39"/>
      <c r="E1583" s="54"/>
      <c r="F1583" s="41" t="str">
        <f t="shared" ca="1" si="96"/>
        <v/>
      </c>
      <c r="G1583" s="42"/>
      <c r="H1583" s="37"/>
      <c r="I1583" s="43"/>
      <c r="J1583" s="44" t="str">
        <f t="shared" si="97"/>
        <v/>
      </c>
      <c r="K1583" s="45"/>
      <c r="L1583" s="46" t="str">
        <f>IF(OR(K1583="لم يدفع",B1583=""),"",IF(K1583="تأمين فقط",0,IF(K1583="اشتراك 300",300,IF(F1583&lt;14,IFERROR(VLOOKUP(SUBSTITUTE(SUBSTITUTE(H1583,"~","~~"),"*","~*"),إعدادات_الأنواع!$A$4:$D$40,3,FALSE()),0),IFERROR(VLOOKUP(SUBSTITUTE(SUBSTITUTE(H1583,"~","~~"),"*","~*"),إعدادات_الأنواع!$A$4:$D$40,4,FALSE()),0)))))</f>
        <v/>
      </c>
      <c r="M1583" s="47" t="str">
        <f>IF(OR(K1583="لم يدفع",B1583=""),"",IFERROR(VLOOKUP(SUBSTITUTE(SUBSTITUTE(H1583,"~","~~"),"*","~*"),إعدادات_الأنواع!$A$4:$E$40,5,FALSE()),0))</f>
        <v/>
      </c>
      <c r="N1583" s="47" t="str">
        <f>IF(OR(K1583="لم يدفع",K1583="تأمين فقط",K1583="اشتراك 300",B1583=""),"",IFERROR(VLOOKUP(SUBSTITUTE(SUBSTITUTE(H1583,"~","~~"),"*","~*"),إعدادات_الأنواع!$A$4:$F$40,6,FALSE()),0))</f>
        <v/>
      </c>
      <c r="O1583" s="55" t="str">
        <f t="shared" si="98"/>
        <v/>
      </c>
      <c r="P1583" s="48" t="str">
        <f t="shared" ca="1" si="99"/>
        <v/>
      </c>
      <c r="Q1583" s="52"/>
      <c r="R1583" s="49"/>
      <c r="S1583" s="50" t="str">
        <f>IF(B1583="","",COUNTA(التجديد!E1583:E1583))</f>
        <v/>
      </c>
      <c r="T1583" s="51" t="str">
        <f>IF(B1583="","",IFERROR(VLOOKUP(SUBSTITUTE(SUBSTITUTE(H1583,"~","~~"),"*","~*"),إعدادات_الأنواع!$A$4:$B$40,2,FALSE()),"?"))</f>
        <v/>
      </c>
    </row>
    <row r="1584" spans="1:20" ht="15" customHeight="1">
      <c r="A1584" s="20" t="str">
        <f>IF(B1584="","",IF(T1584="?","⚠️ نوع غير معرف",T1584&amp;TEXT(COUNTIFS($T$3:T1584,T1584),"000")))</f>
        <v/>
      </c>
      <c r="B1584" s="38"/>
      <c r="C1584" s="38"/>
      <c r="D1584" s="39"/>
      <c r="E1584" s="54"/>
      <c r="F1584" s="41" t="str">
        <f t="shared" ca="1" si="96"/>
        <v/>
      </c>
      <c r="G1584" s="42"/>
      <c r="H1584" s="37"/>
      <c r="I1584" s="43"/>
      <c r="J1584" s="44" t="str">
        <f t="shared" si="97"/>
        <v/>
      </c>
      <c r="K1584" s="45"/>
      <c r="L1584" s="46" t="str">
        <f>IF(OR(K1584="لم يدفع",B1584=""),"",IF(K1584="تأمين فقط",0,IF(K1584="اشتراك 300",300,IF(F1584&lt;14,IFERROR(VLOOKUP(SUBSTITUTE(SUBSTITUTE(H1584,"~","~~"),"*","~*"),إعدادات_الأنواع!$A$4:$D$40,3,FALSE()),0),IFERROR(VLOOKUP(SUBSTITUTE(SUBSTITUTE(H1584,"~","~~"),"*","~*"),إعدادات_الأنواع!$A$4:$D$40,4,FALSE()),0)))))</f>
        <v/>
      </c>
      <c r="M1584" s="47" t="str">
        <f>IF(OR(K1584="لم يدفع",B1584=""),"",IFERROR(VLOOKUP(SUBSTITUTE(SUBSTITUTE(H1584,"~","~~"),"*","~*"),إعدادات_الأنواع!$A$4:$E$40,5,FALSE()),0))</f>
        <v/>
      </c>
      <c r="N1584" s="47" t="str">
        <f>IF(OR(K1584="لم يدفع",K1584="تأمين فقط",K1584="اشتراك 300",B1584=""),"",IFERROR(VLOOKUP(SUBSTITUTE(SUBSTITUTE(H1584,"~","~~"),"*","~*"),إعدادات_الأنواع!$A$4:$F$40,6,FALSE()),0))</f>
        <v/>
      </c>
      <c r="O1584" s="55" t="str">
        <f t="shared" si="98"/>
        <v/>
      </c>
      <c r="P1584" s="48" t="str">
        <f t="shared" ca="1" si="99"/>
        <v/>
      </c>
      <c r="Q1584" s="52"/>
      <c r="R1584" s="49"/>
      <c r="S1584" s="50" t="str">
        <f>IF(B1584="","",COUNTA(التجديد!E1584:E1584))</f>
        <v/>
      </c>
      <c r="T1584" s="51" t="str">
        <f>IF(B1584="","",IFERROR(VLOOKUP(SUBSTITUTE(SUBSTITUTE(H1584,"~","~~"),"*","~*"),إعدادات_الأنواع!$A$4:$B$40,2,FALSE()),"?"))</f>
        <v/>
      </c>
    </row>
    <row r="1585" spans="1:20" ht="15" customHeight="1">
      <c r="A1585" s="20" t="str">
        <f>IF(B1585="","",IF(T1585="?","⚠️ نوع غير معرف",T1585&amp;TEXT(COUNTIFS($T$3:T1585,T1585),"000")))</f>
        <v/>
      </c>
      <c r="B1585" s="38"/>
      <c r="C1585" s="38"/>
      <c r="D1585" s="39"/>
      <c r="E1585" s="54"/>
      <c r="F1585" s="41" t="str">
        <f t="shared" ca="1" si="96"/>
        <v/>
      </c>
      <c r="G1585" s="42"/>
      <c r="H1585" s="37"/>
      <c r="I1585" s="43"/>
      <c r="J1585" s="44" t="str">
        <f t="shared" si="97"/>
        <v/>
      </c>
      <c r="K1585" s="45"/>
      <c r="L1585" s="46" t="str">
        <f>IF(OR(K1585="لم يدفع",B1585=""),"",IF(K1585="تأمين فقط",0,IF(K1585="اشتراك 300",300,IF(F1585&lt;14,IFERROR(VLOOKUP(SUBSTITUTE(SUBSTITUTE(H1585,"~","~~"),"*","~*"),إعدادات_الأنواع!$A$4:$D$40,3,FALSE()),0),IFERROR(VLOOKUP(SUBSTITUTE(SUBSTITUTE(H1585,"~","~~"),"*","~*"),إعدادات_الأنواع!$A$4:$D$40,4,FALSE()),0)))))</f>
        <v/>
      </c>
      <c r="M1585" s="47" t="str">
        <f>IF(OR(K1585="لم يدفع",B1585=""),"",IFERROR(VLOOKUP(SUBSTITUTE(SUBSTITUTE(H1585,"~","~~"),"*","~*"),إعدادات_الأنواع!$A$4:$E$40,5,FALSE()),0))</f>
        <v/>
      </c>
      <c r="N1585" s="47" t="str">
        <f>IF(OR(K1585="لم يدفع",K1585="تأمين فقط",K1585="اشتراك 300",B1585=""),"",IFERROR(VLOOKUP(SUBSTITUTE(SUBSTITUTE(H1585,"~","~~"),"*","~*"),إعدادات_الأنواع!$A$4:$F$40,6,FALSE()),0))</f>
        <v/>
      </c>
      <c r="O1585" s="55" t="str">
        <f t="shared" si="98"/>
        <v/>
      </c>
      <c r="P1585" s="48" t="str">
        <f t="shared" ca="1" si="99"/>
        <v/>
      </c>
      <c r="Q1585" s="52"/>
      <c r="R1585" s="49"/>
      <c r="S1585" s="50" t="str">
        <f>IF(B1585="","",COUNTA(التجديد!E1585:E1585))</f>
        <v/>
      </c>
      <c r="T1585" s="51" t="str">
        <f>IF(B1585="","",IFERROR(VLOOKUP(SUBSTITUTE(SUBSTITUTE(H1585,"~","~~"),"*","~*"),إعدادات_الأنواع!$A$4:$B$40,2,FALSE()),"?"))</f>
        <v/>
      </c>
    </row>
    <row r="1586" spans="1:20" ht="15" customHeight="1">
      <c r="A1586" s="20" t="str">
        <f>IF(B1586="","",IF(T1586="?","⚠️ نوع غير معرف",T1586&amp;TEXT(COUNTIFS($T$3:T1586,T1586),"000")))</f>
        <v/>
      </c>
      <c r="B1586" s="38"/>
      <c r="C1586" s="38"/>
      <c r="D1586" s="39"/>
      <c r="E1586" s="54"/>
      <c r="F1586" s="41" t="str">
        <f t="shared" ca="1" si="96"/>
        <v/>
      </c>
      <c r="G1586" s="42"/>
      <c r="H1586" s="37"/>
      <c r="I1586" s="43"/>
      <c r="J1586" s="44" t="str">
        <f t="shared" si="97"/>
        <v/>
      </c>
      <c r="K1586" s="45"/>
      <c r="L1586" s="46" t="str">
        <f>IF(OR(K1586="لم يدفع",B1586=""),"",IF(K1586="تأمين فقط",0,IF(K1586="اشتراك 300",300,IF(F1586&lt;14,IFERROR(VLOOKUP(SUBSTITUTE(SUBSTITUTE(H1586,"~","~~"),"*","~*"),إعدادات_الأنواع!$A$4:$D$40,3,FALSE()),0),IFERROR(VLOOKUP(SUBSTITUTE(SUBSTITUTE(H1586,"~","~~"),"*","~*"),إعدادات_الأنواع!$A$4:$D$40,4,FALSE()),0)))))</f>
        <v/>
      </c>
      <c r="M1586" s="47" t="str">
        <f>IF(OR(K1586="لم يدفع",B1586=""),"",IFERROR(VLOOKUP(SUBSTITUTE(SUBSTITUTE(H1586,"~","~~"),"*","~*"),إعدادات_الأنواع!$A$4:$E$40,5,FALSE()),0))</f>
        <v/>
      </c>
      <c r="N1586" s="47" t="str">
        <f>IF(OR(K1586="لم يدفع",K1586="تأمين فقط",K1586="اشتراك 300",B1586=""),"",IFERROR(VLOOKUP(SUBSTITUTE(SUBSTITUTE(H1586,"~","~~"),"*","~*"),إعدادات_الأنواع!$A$4:$F$40,6,FALSE()),0))</f>
        <v/>
      </c>
      <c r="O1586" s="55" t="str">
        <f t="shared" si="98"/>
        <v/>
      </c>
      <c r="P1586" s="48" t="str">
        <f t="shared" ca="1" si="99"/>
        <v/>
      </c>
      <c r="Q1586" s="52"/>
      <c r="R1586" s="49"/>
      <c r="S1586" s="50" t="str">
        <f>IF(B1586="","",COUNTA(التجديد!E1586:E1586))</f>
        <v/>
      </c>
      <c r="T1586" s="51" t="str">
        <f>IF(B1586="","",IFERROR(VLOOKUP(SUBSTITUTE(SUBSTITUTE(H1586,"~","~~"),"*","~*"),إعدادات_الأنواع!$A$4:$B$40,2,FALSE()),"?"))</f>
        <v/>
      </c>
    </row>
    <row r="1587" spans="1:20" ht="15" customHeight="1">
      <c r="A1587" s="20" t="str">
        <f>IF(B1587="","",IF(T1587="?","⚠️ نوع غير معرف",T1587&amp;TEXT(COUNTIFS($T$3:T1587,T1587),"000")))</f>
        <v/>
      </c>
      <c r="B1587" s="38"/>
      <c r="C1587" s="38"/>
      <c r="D1587" s="39"/>
      <c r="E1587" s="54"/>
      <c r="F1587" s="41" t="str">
        <f t="shared" ca="1" si="96"/>
        <v/>
      </c>
      <c r="G1587" s="42"/>
      <c r="H1587" s="37"/>
      <c r="I1587" s="43"/>
      <c r="J1587" s="44" t="str">
        <f t="shared" si="97"/>
        <v/>
      </c>
      <c r="K1587" s="45"/>
      <c r="L1587" s="46" t="str">
        <f>IF(OR(K1587="لم يدفع",B1587=""),"",IF(K1587="تأمين فقط",0,IF(K1587="اشتراك 300",300,IF(F1587&lt;14,IFERROR(VLOOKUP(SUBSTITUTE(SUBSTITUTE(H1587,"~","~~"),"*","~*"),إعدادات_الأنواع!$A$4:$D$40,3,FALSE()),0),IFERROR(VLOOKUP(SUBSTITUTE(SUBSTITUTE(H1587,"~","~~"),"*","~*"),إعدادات_الأنواع!$A$4:$D$40,4,FALSE()),0)))))</f>
        <v/>
      </c>
      <c r="M1587" s="47" t="str">
        <f>IF(OR(K1587="لم يدفع",B1587=""),"",IFERROR(VLOOKUP(SUBSTITUTE(SUBSTITUTE(H1587,"~","~~"),"*","~*"),إعدادات_الأنواع!$A$4:$E$40,5,FALSE()),0))</f>
        <v/>
      </c>
      <c r="N1587" s="47" t="str">
        <f>IF(OR(K1587="لم يدفع",K1587="تأمين فقط",K1587="اشتراك 300",B1587=""),"",IFERROR(VLOOKUP(SUBSTITUTE(SUBSTITUTE(H1587,"~","~~"),"*","~*"),إعدادات_الأنواع!$A$4:$F$40,6,FALSE()),0))</f>
        <v/>
      </c>
      <c r="O1587" s="55" t="str">
        <f t="shared" si="98"/>
        <v/>
      </c>
      <c r="P1587" s="48" t="str">
        <f t="shared" ca="1" si="99"/>
        <v/>
      </c>
      <c r="Q1587" s="52"/>
      <c r="R1587" s="49"/>
      <c r="S1587" s="50" t="str">
        <f>IF(B1587="","",COUNTA(التجديد!E1587:E1587))</f>
        <v/>
      </c>
      <c r="T1587" s="51" t="str">
        <f>IF(B1587="","",IFERROR(VLOOKUP(SUBSTITUTE(SUBSTITUTE(H1587,"~","~~"),"*","~*"),إعدادات_الأنواع!$A$4:$B$40,2,FALSE()),"?"))</f>
        <v/>
      </c>
    </row>
    <row r="1588" spans="1:20" ht="15" customHeight="1">
      <c r="A1588" s="20" t="str">
        <f>IF(B1588="","",IF(T1588="?","⚠️ نوع غير معرف",T1588&amp;TEXT(COUNTIFS($T$3:T1588,T1588),"000")))</f>
        <v/>
      </c>
      <c r="B1588" s="38"/>
      <c r="C1588" s="38"/>
      <c r="D1588" s="39"/>
      <c r="E1588" s="54"/>
      <c r="F1588" s="41" t="str">
        <f t="shared" ca="1" si="96"/>
        <v/>
      </c>
      <c r="G1588" s="42"/>
      <c r="H1588" s="37"/>
      <c r="I1588" s="43"/>
      <c r="J1588" s="44" t="str">
        <f t="shared" si="97"/>
        <v/>
      </c>
      <c r="K1588" s="45"/>
      <c r="L1588" s="46" t="str">
        <f>IF(OR(K1588="لم يدفع",B1588=""),"",IF(K1588="تأمين فقط",0,IF(K1588="اشتراك 300",300,IF(F1588&lt;14,IFERROR(VLOOKUP(SUBSTITUTE(SUBSTITUTE(H1588,"~","~~"),"*","~*"),إعدادات_الأنواع!$A$4:$D$40,3,FALSE()),0),IFERROR(VLOOKUP(SUBSTITUTE(SUBSTITUTE(H1588,"~","~~"),"*","~*"),إعدادات_الأنواع!$A$4:$D$40,4,FALSE()),0)))))</f>
        <v/>
      </c>
      <c r="M1588" s="47" t="str">
        <f>IF(OR(K1588="لم يدفع",B1588=""),"",IFERROR(VLOOKUP(SUBSTITUTE(SUBSTITUTE(H1588,"~","~~"),"*","~*"),إعدادات_الأنواع!$A$4:$E$40,5,FALSE()),0))</f>
        <v/>
      </c>
      <c r="N1588" s="47" t="str">
        <f>IF(OR(K1588="لم يدفع",K1588="تأمين فقط",K1588="اشتراك 300",B1588=""),"",IFERROR(VLOOKUP(SUBSTITUTE(SUBSTITUTE(H1588,"~","~~"),"*","~*"),إعدادات_الأنواع!$A$4:$F$40,6,FALSE()),0))</f>
        <v/>
      </c>
      <c r="O1588" s="55" t="str">
        <f t="shared" si="98"/>
        <v/>
      </c>
      <c r="P1588" s="48" t="str">
        <f t="shared" ca="1" si="99"/>
        <v/>
      </c>
      <c r="Q1588" s="52"/>
      <c r="R1588" s="49"/>
      <c r="S1588" s="50" t="str">
        <f>IF(B1588="","",COUNTA(التجديد!E1588:E1588))</f>
        <v/>
      </c>
      <c r="T1588" s="51" t="str">
        <f>IF(B1588="","",IFERROR(VLOOKUP(SUBSTITUTE(SUBSTITUTE(H1588,"~","~~"),"*","~*"),إعدادات_الأنواع!$A$4:$B$40,2,FALSE()),"?"))</f>
        <v/>
      </c>
    </row>
    <row r="1589" spans="1:20" ht="15" customHeight="1">
      <c r="A1589" s="20" t="str">
        <f>IF(B1589="","",IF(T1589="?","⚠️ نوع غير معرف",T1589&amp;TEXT(COUNTIFS($T$3:T1589,T1589),"000")))</f>
        <v/>
      </c>
      <c r="B1589" s="38"/>
      <c r="C1589" s="38"/>
      <c r="D1589" s="39"/>
      <c r="E1589" s="54"/>
      <c r="F1589" s="41" t="str">
        <f t="shared" ca="1" si="96"/>
        <v/>
      </c>
      <c r="G1589" s="42"/>
      <c r="H1589" s="37"/>
      <c r="I1589" s="43"/>
      <c r="J1589" s="44" t="str">
        <f t="shared" si="97"/>
        <v/>
      </c>
      <c r="K1589" s="45"/>
      <c r="L1589" s="46" t="str">
        <f>IF(OR(K1589="لم يدفع",B1589=""),"",IF(K1589="تأمين فقط",0,IF(K1589="اشتراك 300",300,IF(F1589&lt;14,IFERROR(VLOOKUP(SUBSTITUTE(SUBSTITUTE(H1589,"~","~~"),"*","~*"),إعدادات_الأنواع!$A$4:$D$40,3,FALSE()),0),IFERROR(VLOOKUP(SUBSTITUTE(SUBSTITUTE(H1589,"~","~~"),"*","~*"),إعدادات_الأنواع!$A$4:$D$40,4,FALSE()),0)))))</f>
        <v/>
      </c>
      <c r="M1589" s="47" t="str">
        <f>IF(OR(K1589="لم يدفع",B1589=""),"",IFERROR(VLOOKUP(SUBSTITUTE(SUBSTITUTE(H1589,"~","~~"),"*","~*"),إعدادات_الأنواع!$A$4:$E$40,5,FALSE()),0))</f>
        <v/>
      </c>
      <c r="N1589" s="47" t="str">
        <f>IF(OR(K1589="لم يدفع",K1589="تأمين فقط",K1589="اشتراك 300",B1589=""),"",IFERROR(VLOOKUP(SUBSTITUTE(SUBSTITUTE(H1589,"~","~~"),"*","~*"),إعدادات_الأنواع!$A$4:$F$40,6,FALSE()),0))</f>
        <v/>
      </c>
      <c r="O1589" s="55" t="str">
        <f t="shared" si="98"/>
        <v/>
      </c>
      <c r="P1589" s="48" t="str">
        <f t="shared" ca="1" si="99"/>
        <v/>
      </c>
      <c r="Q1589" s="52"/>
      <c r="R1589" s="49"/>
      <c r="S1589" s="50" t="str">
        <f>IF(B1589="","",COUNTA(التجديد!E1589:E1589))</f>
        <v/>
      </c>
      <c r="T1589" s="51" t="str">
        <f>IF(B1589="","",IFERROR(VLOOKUP(SUBSTITUTE(SUBSTITUTE(H1589,"~","~~"),"*","~*"),إعدادات_الأنواع!$A$4:$B$40,2,FALSE()),"?"))</f>
        <v/>
      </c>
    </row>
    <row r="1590" spans="1:20" ht="15" customHeight="1">
      <c r="A1590" s="20" t="str">
        <f>IF(B1590="","",IF(T1590="?","⚠️ نوع غير معرف",T1590&amp;TEXT(COUNTIFS($T$3:T1590,T1590),"000")))</f>
        <v/>
      </c>
      <c r="B1590" s="38"/>
      <c r="C1590" s="38"/>
      <c r="D1590" s="39"/>
      <c r="E1590" s="54"/>
      <c r="F1590" s="41" t="str">
        <f t="shared" ca="1" si="96"/>
        <v/>
      </c>
      <c r="G1590" s="42"/>
      <c r="H1590" s="37"/>
      <c r="I1590" s="43"/>
      <c r="J1590" s="44" t="str">
        <f t="shared" si="97"/>
        <v/>
      </c>
      <c r="K1590" s="45"/>
      <c r="L1590" s="46" t="str">
        <f>IF(OR(K1590="لم يدفع",B1590=""),"",IF(K1590="تأمين فقط",0,IF(K1590="اشتراك 300",300,IF(F1590&lt;14,IFERROR(VLOOKUP(SUBSTITUTE(SUBSTITUTE(H1590,"~","~~"),"*","~*"),إعدادات_الأنواع!$A$4:$D$40,3,FALSE()),0),IFERROR(VLOOKUP(SUBSTITUTE(SUBSTITUTE(H1590,"~","~~"),"*","~*"),إعدادات_الأنواع!$A$4:$D$40,4,FALSE()),0)))))</f>
        <v/>
      </c>
      <c r="M1590" s="47" t="str">
        <f>IF(OR(K1590="لم يدفع",B1590=""),"",IFERROR(VLOOKUP(SUBSTITUTE(SUBSTITUTE(H1590,"~","~~"),"*","~*"),إعدادات_الأنواع!$A$4:$E$40,5,FALSE()),0))</f>
        <v/>
      </c>
      <c r="N1590" s="47" t="str">
        <f>IF(OR(K1590="لم يدفع",K1590="تأمين فقط",K1590="اشتراك 300",B1590=""),"",IFERROR(VLOOKUP(SUBSTITUTE(SUBSTITUTE(H1590,"~","~~"),"*","~*"),إعدادات_الأنواع!$A$4:$F$40,6,FALSE()),0))</f>
        <v/>
      </c>
      <c r="O1590" s="55" t="str">
        <f t="shared" si="98"/>
        <v/>
      </c>
      <c r="P1590" s="48" t="str">
        <f t="shared" ca="1" si="99"/>
        <v/>
      </c>
      <c r="Q1590" s="52"/>
      <c r="R1590" s="49"/>
      <c r="S1590" s="50" t="str">
        <f>IF(B1590="","",COUNTA(التجديد!E1590:E1590))</f>
        <v/>
      </c>
      <c r="T1590" s="51" t="str">
        <f>IF(B1590="","",IFERROR(VLOOKUP(SUBSTITUTE(SUBSTITUTE(H1590,"~","~~"),"*","~*"),إعدادات_الأنواع!$A$4:$B$40,2,FALSE()),"?"))</f>
        <v/>
      </c>
    </row>
    <row r="1591" spans="1:20" ht="15" customHeight="1">
      <c r="A1591" s="20" t="str">
        <f>IF(B1591="","",IF(T1591="?","⚠️ نوع غير معرف",T1591&amp;TEXT(COUNTIFS($T$3:T1591,T1591),"000")))</f>
        <v/>
      </c>
      <c r="B1591" s="38"/>
      <c r="C1591" s="38"/>
      <c r="D1591" s="39"/>
      <c r="E1591" s="54"/>
      <c r="F1591" s="41" t="str">
        <f t="shared" ca="1" si="96"/>
        <v/>
      </c>
      <c r="G1591" s="42"/>
      <c r="H1591" s="37"/>
      <c r="I1591" s="43"/>
      <c r="J1591" s="44" t="str">
        <f t="shared" si="97"/>
        <v/>
      </c>
      <c r="K1591" s="45"/>
      <c r="L1591" s="46" t="str">
        <f>IF(OR(K1591="لم يدفع",B1591=""),"",IF(K1591="تأمين فقط",0,IF(K1591="اشتراك 300",300,IF(F1591&lt;14,IFERROR(VLOOKUP(SUBSTITUTE(SUBSTITUTE(H1591,"~","~~"),"*","~*"),إعدادات_الأنواع!$A$4:$D$40,3,FALSE()),0),IFERROR(VLOOKUP(SUBSTITUTE(SUBSTITUTE(H1591,"~","~~"),"*","~*"),إعدادات_الأنواع!$A$4:$D$40,4,FALSE()),0)))))</f>
        <v/>
      </c>
      <c r="M1591" s="47" t="str">
        <f>IF(OR(K1591="لم يدفع",B1591=""),"",IFERROR(VLOOKUP(SUBSTITUTE(SUBSTITUTE(H1591,"~","~~"),"*","~*"),إعدادات_الأنواع!$A$4:$E$40,5,FALSE()),0))</f>
        <v/>
      </c>
      <c r="N1591" s="47" t="str">
        <f>IF(OR(K1591="لم يدفع",K1591="تأمين فقط",K1591="اشتراك 300",B1591=""),"",IFERROR(VLOOKUP(SUBSTITUTE(SUBSTITUTE(H1591,"~","~~"),"*","~*"),إعدادات_الأنواع!$A$4:$F$40,6,FALSE()),0))</f>
        <v/>
      </c>
      <c r="O1591" s="55" t="str">
        <f t="shared" si="98"/>
        <v/>
      </c>
      <c r="P1591" s="48" t="str">
        <f t="shared" ca="1" si="99"/>
        <v/>
      </c>
      <c r="Q1591" s="52"/>
      <c r="R1591" s="49"/>
      <c r="S1591" s="50" t="str">
        <f>IF(B1591="","",COUNTA(التجديد!E1591:E1591))</f>
        <v/>
      </c>
      <c r="T1591" s="51" t="str">
        <f>IF(B1591="","",IFERROR(VLOOKUP(SUBSTITUTE(SUBSTITUTE(H1591,"~","~~"),"*","~*"),إعدادات_الأنواع!$A$4:$B$40,2,FALSE()),"?"))</f>
        <v/>
      </c>
    </row>
    <row r="1592" spans="1:20" ht="15" customHeight="1">
      <c r="A1592" s="20" t="str">
        <f>IF(B1592="","",IF(T1592="?","⚠️ نوع غير معرف",T1592&amp;TEXT(COUNTIFS($T$3:T1592,T1592),"000")))</f>
        <v/>
      </c>
      <c r="B1592" s="38"/>
      <c r="C1592" s="38"/>
      <c r="D1592" s="39"/>
      <c r="E1592" s="54"/>
      <c r="F1592" s="41" t="str">
        <f t="shared" ca="1" si="96"/>
        <v/>
      </c>
      <c r="G1592" s="42"/>
      <c r="H1592" s="37"/>
      <c r="I1592" s="43"/>
      <c r="J1592" s="44" t="str">
        <f t="shared" si="97"/>
        <v/>
      </c>
      <c r="K1592" s="45"/>
      <c r="L1592" s="46" t="str">
        <f>IF(OR(K1592="لم يدفع",B1592=""),"",IF(K1592="تأمين فقط",0,IF(K1592="اشتراك 300",300,IF(F1592&lt;14,IFERROR(VLOOKUP(SUBSTITUTE(SUBSTITUTE(H1592,"~","~~"),"*","~*"),إعدادات_الأنواع!$A$4:$D$40,3,FALSE()),0),IFERROR(VLOOKUP(SUBSTITUTE(SUBSTITUTE(H1592,"~","~~"),"*","~*"),إعدادات_الأنواع!$A$4:$D$40,4,FALSE()),0)))))</f>
        <v/>
      </c>
      <c r="M1592" s="47" t="str">
        <f>IF(OR(K1592="لم يدفع",B1592=""),"",IFERROR(VLOOKUP(SUBSTITUTE(SUBSTITUTE(H1592,"~","~~"),"*","~*"),إعدادات_الأنواع!$A$4:$E$40,5,FALSE()),0))</f>
        <v/>
      </c>
      <c r="N1592" s="47" t="str">
        <f>IF(OR(K1592="لم يدفع",K1592="تأمين فقط",K1592="اشتراك 300",B1592=""),"",IFERROR(VLOOKUP(SUBSTITUTE(SUBSTITUTE(H1592,"~","~~"),"*","~*"),إعدادات_الأنواع!$A$4:$F$40,6,FALSE()),0))</f>
        <v/>
      </c>
      <c r="O1592" s="55" t="str">
        <f t="shared" si="98"/>
        <v/>
      </c>
      <c r="P1592" s="48" t="str">
        <f t="shared" ca="1" si="99"/>
        <v/>
      </c>
      <c r="Q1592" s="52"/>
      <c r="R1592" s="49"/>
      <c r="S1592" s="50" t="str">
        <f>IF(B1592="","",COUNTA(التجديد!E1592:E1592))</f>
        <v/>
      </c>
      <c r="T1592" s="51" t="str">
        <f>IF(B1592="","",IFERROR(VLOOKUP(SUBSTITUTE(SUBSTITUTE(H1592,"~","~~"),"*","~*"),إعدادات_الأنواع!$A$4:$B$40,2,FALSE()),"?"))</f>
        <v/>
      </c>
    </row>
    <row r="1593" spans="1:20" ht="15" customHeight="1">
      <c r="A1593" s="20" t="str">
        <f>IF(B1593="","",IF(T1593="?","⚠️ نوع غير معرف",T1593&amp;TEXT(COUNTIFS($T$3:T1593,T1593),"000")))</f>
        <v/>
      </c>
      <c r="B1593" s="38"/>
      <c r="C1593" s="38"/>
      <c r="D1593" s="39"/>
      <c r="E1593" s="54"/>
      <c r="F1593" s="41" t="str">
        <f t="shared" ca="1" si="96"/>
        <v/>
      </c>
      <c r="G1593" s="42"/>
      <c r="H1593" s="37"/>
      <c r="I1593" s="43"/>
      <c r="J1593" s="44" t="str">
        <f t="shared" si="97"/>
        <v/>
      </c>
      <c r="K1593" s="45"/>
      <c r="L1593" s="46" t="str">
        <f>IF(OR(K1593="لم يدفع",B1593=""),"",IF(K1593="تأمين فقط",0,IF(K1593="اشتراك 300",300,IF(F1593&lt;14,IFERROR(VLOOKUP(SUBSTITUTE(SUBSTITUTE(H1593,"~","~~"),"*","~*"),إعدادات_الأنواع!$A$4:$D$40,3,FALSE()),0),IFERROR(VLOOKUP(SUBSTITUTE(SUBSTITUTE(H1593,"~","~~"),"*","~*"),إعدادات_الأنواع!$A$4:$D$40,4,FALSE()),0)))))</f>
        <v/>
      </c>
      <c r="M1593" s="47" t="str">
        <f>IF(OR(K1593="لم يدفع",B1593=""),"",IFERROR(VLOOKUP(SUBSTITUTE(SUBSTITUTE(H1593,"~","~~"),"*","~*"),إعدادات_الأنواع!$A$4:$E$40,5,FALSE()),0))</f>
        <v/>
      </c>
      <c r="N1593" s="47" t="str">
        <f>IF(OR(K1593="لم يدفع",K1593="تأمين فقط",K1593="اشتراك 300",B1593=""),"",IFERROR(VLOOKUP(SUBSTITUTE(SUBSTITUTE(H1593,"~","~~"),"*","~*"),إعدادات_الأنواع!$A$4:$F$40,6,FALSE()),0))</f>
        <v/>
      </c>
      <c r="O1593" s="55" t="str">
        <f t="shared" si="98"/>
        <v/>
      </c>
      <c r="P1593" s="48" t="str">
        <f t="shared" ca="1" si="99"/>
        <v/>
      </c>
      <c r="Q1593" s="52"/>
      <c r="R1593" s="49"/>
      <c r="S1593" s="50" t="str">
        <f>IF(B1593="","",COUNTA(التجديد!E1593:E1593))</f>
        <v/>
      </c>
      <c r="T1593" s="51" t="str">
        <f>IF(B1593="","",IFERROR(VLOOKUP(SUBSTITUTE(SUBSTITUTE(H1593,"~","~~"),"*","~*"),إعدادات_الأنواع!$A$4:$B$40,2,FALSE()),"?"))</f>
        <v/>
      </c>
    </row>
    <row r="1594" spans="1:20" ht="15" customHeight="1">
      <c r="A1594" s="20" t="str">
        <f>IF(B1594="","",IF(T1594="?","⚠️ نوع غير معرف",T1594&amp;TEXT(COUNTIFS($T$3:T1594,T1594),"000")))</f>
        <v/>
      </c>
      <c r="B1594" s="38"/>
      <c r="C1594" s="38"/>
      <c r="D1594" s="39"/>
      <c r="E1594" s="54"/>
      <c r="F1594" s="41" t="str">
        <f t="shared" ca="1" si="96"/>
        <v/>
      </c>
      <c r="G1594" s="42"/>
      <c r="H1594" s="37"/>
      <c r="I1594" s="43"/>
      <c r="J1594" s="44" t="str">
        <f t="shared" si="97"/>
        <v/>
      </c>
      <c r="K1594" s="45"/>
      <c r="L1594" s="46" t="str">
        <f>IF(OR(K1594="لم يدفع",B1594=""),"",IF(K1594="تأمين فقط",0,IF(K1594="اشتراك 300",300,IF(F1594&lt;14,IFERROR(VLOOKUP(SUBSTITUTE(SUBSTITUTE(H1594,"~","~~"),"*","~*"),إعدادات_الأنواع!$A$4:$D$40,3,FALSE()),0),IFERROR(VLOOKUP(SUBSTITUTE(SUBSTITUTE(H1594,"~","~~"),"*","~*"),إعدادات_الأنواع!$A$4:$D$40,4,FALSE()),0)))))</f>
        <v/>
      </c>
      <c r="M1594" s="47" t="str">
        <f>IF(OR(K1594="لم يدفع",B1594=""),"",IFERROR(VLOOKUP(SUBSTITUTE(SUBSTITUTE(H1594,"~","~~"),"*","~*"),إعدادات_الأنواع!$A$4:$E$40,5,FALSE()),0))</f>
        <v/>
      </c>
      <c r="N1594" s="47" t="str">
        <f>IF(OR(K1594="لم يدفع",K1594="تأمين فقط",K1594="اشتراك 300",B1594=""),"",IFERROR(VLOOKUP(SUBSTITUTE(SUBSTITUTE(H1594,"~","~~"),"*","~*"),إعدادات_الأنواع!$A$4:$F$40,6,FALSE()),0))</f>
        <v/>
      </c>
      <c r="O1594" s="55" t="str">
        <f t="shared" si="98"/>
        <v/>
      </c>
      <c r="P1594" s="48" t="str">
        <f t="shared" ca="1" si="99"/>
        <v/>
      </c>
      <c r="Q1594" s="52"/>
      <c r="R1594" s="49"/>
      <c r="S1594" s="50" t="str">
        <f>IF(B1594="","",COUNTA(التجديد!E1594:E1594))</f>
        <v/>
      </c>
      <c r="T1594" s="51" t="str">
        <f>IF(B1594="","",IFERROR(VLOOKUP(SUBSTITUTE(SUBSTITUTE(H1594,"~","~~"),"*","~*"),إعدادات_الأنواع!$A$4:$B$40,2,FALSE()),"?"))</f>
        <v/>
      </c>
    </row>
    <row r="1595" spans="1:20" ht="15" customHeight="1">
      <c r="A1595" s="20" t="str">
        <f>IF(B1595="","",IF(T1595="?","⚠️ نوع غير معرف",T1595&amp;TEXT(COUNTIFS($T$3:T1595,T1595),"000")))</f>
        <v/>
      </c>
      <c r="B1595" s="38"/>
      <c r="C1595" s="38"/>
      <c r="D1595" s="39"/>
      <c r="E1595" s="54"/>
      <c r="F1595" s="41" t="str">
        <f t="shared" ca="1" si="96"/>
        <v/>
      </c>
      <c r="G1595" s="42"/>
      <c r="H1595" s="37"/>
      <c r="I1595" s="43"/>
      <c r="J1595" s="44" t="str">
        <f t="shared" si="97"/>
        <v/>
      </c>
      <c r="K1595" s="45"/>
      <c r="L1595" s="46" t="str">
        <f>IF(OR(K1595="لم يدفع",B1595=""),"",IF(K1595="تأمين فقط",0,IF(K1595="اشتراك 300",300,IF(F1595&lt;14,IFERROR(VLOOKUP(SUBSTITUTE(SUBSTITUTE(H1595,"~","~~"),"*","~*"),إعدادات_الأنواع!$A$4:$D$40,3,FALSE()),0),IFERROR(VLOOKUP(SUBSTITUTE(SUBSTITUTE(H1595,"~","~~"),"*","~*"),إعدادات_الأنواع!$A$4:$D$40,4,FALSE()),0)))))</f>
        <v/>
      </c>
      <c r="M1595" s="47" t="str">
        <f>IF(OR(K1595="لم يدفع",B1595=""),"",IFERROR(VLOOKUP(SUBSTITUTE(SUBSTITUTE(H1595,"~","~~"),"*","~*"),إعدادات_الأنواع!$A$4:$E$40,5,FALSE()),0))</f>
        <v/>
      </c>
      <c r="N1595" s="47" t="str">
        <f>IF(OR(K1595="لم يدفع",K1595="تأمين فقط",K1595="اشتراك 300",B1595=""),"",IFERROR(VLOOKUP(SUBSTITUTE(SUBSTITUTE(H1595,"~","~~"),"*","~*"),إعدادات_الأنواع!$A$4:$F$40,6,FALSE()),0))</f>
        <v/>
      </c>
      <c r="O1595" s="55" t="str">
        <f t="shared" si="98"/>
        <v/>
      </c>
      <c r="P1595" s="48" t="str">
        <f t="shared" ca="1" si="99"/>
        <v/>
      </c>
      <c r="Q1595" s="52"/>
      <c r="R1595" s="49"/>
      <c r="S1595" s="50" t="str">
        <f>IF(B1595="","",COUNTA(التجديد!E1595:E1595))</f>
        <v/>
      </c>
      <c r="T1595" s="51" t="str">
        <f>IF(B1595="","",IFERROR(VLOOKUP(SUBSTITUTE(SUBSTITUTE(H1595,"~","~~"),"*","~*"),إعدادات_الأنواع!$A$4:$B$40,2,FALSE()),"?"))</f>
        <v/>
      </c>
    </row>
    <row r="1596" spans="1:20" ht="15" customHeight="1">
      <c r="A1596" s="20" t="str">
        <f>IF(B1596="","",IF(T1596="?","⚠️ نوع غير معرف",T1596&amp;TEXT(COUNTIFS($T$3:T1596,T1596),"000")))</f>
        <v/>
      </c>
      <c r="B1596" s="38"/>
      <c r="C1596" s="38"/>
      <c r="D1596" s="39"/>
      <c r="E1596" s="54"/>
      <c r="F1596" s="41" t="str">
        <f t="shared" ca="1" si="96"/>
        <v/>
      </c>
      <c r="G1596" s="42"/>
      <c r="H1596" s="37"/>
      <c r="I1596" s="43"/>
      <c r="J1596" s="44" t="str">
        <f t="shared" si="97"/>
        <v/>
      </c>
      <c r="K1596" s="45"/>
      <c r="L1596" s="46" t="str">
        <f>IF(OR(K1596="لم يدفع",B1596=""),"",IF(K1596="تأمين فقط",0,IF(K1596="اشتراك 300",300,IF(F1596&lt;14,IFERROR(VLOOKUP(SUBSTITUTE(SUBSTITUTE(H1596,"~","~~"),"*","~*"),إعدادات_الأنواع!$A$4:$D$40,3,FALSE()),0),IFERROR(VLOOKUP(SUBSTITUTE(SUBSTITUTE(H1596,"~","~~"),"*","~*"),إعدادات_الأنواع!$A$4:$D$40,4,FALSE()),0)))))</f>
        <v/>
      </c>
      <c r="M1596" s="47" t="str">
        <f>IF(OR(K1596="لم يدفع",B1596=""),"",IFERROR(VLOOKUP(SUBSTITUTE(SUBSTITUTE(H1596,"~","~~"),"*","~*"),إعدادات_الأنواع!$A$4:$E$40,5,FALSE()),0))</f>
        <v/>
      </c>
      <c r="N1596" s="47" t="str">
        <f>IF(OR(K1596="لم يدفع",K1596="تأمين فقط",K1596="اشتراك 300",B1596=""),"",IFERROR(VLOOKUP(SUBSTITUTE(SUBSTITUTE(H1596,"~","~~"),"*","~*"),إعدادات_الأنواع!$A$4:$F$40,6,FALSE()),0))</f>
        <v/>
      </c>
      <c r="O1596" s="55" t="str">
        <f t="shared" si="98"/>
        <v/>
      </c>
      <c r="P1596" s="48" t="str">
        <f t="shared" ca="1" si="99"/>
        <v/>
      </c>
      <c r="Q1596" s="52"/>
      <c r="R1596" s="49"/>
      <c r="S1596" s="50" t="str">
        <f>IF(B1596="","",COUNTA(التجديد!E1596:E1596))</f>
        <v/>
      </c>
      <c r="T1596" s="51" t="str">
        <f>IF(B1596="","",IFERROR(VLOOKUP(SUBSTITUTE(SUBSTITUTE(H1596,"~","~~"),"*","~*"),إعدادات_الأنواع!$A$4:$B$40,2,FALSE()),"?"))</f>
        <v/>
      </c>
    </row>
    <row r="1597" spans="1:20" ht="15" customHeight="1">
      <c r="A1597" s="20" t="str">
        <f>IF(B1597="","",IF(T1597="?","⚠️ نوع غير معرف",T1597&amp;TEXT(COUNTIFS($T$3:T1597,T1597),"000")))</f>
        <v/>
      </c>
      <c r="B1597" s="38"/>
      <c r="C1597" s="38"/>
      <c r="D1597" s="39"/>
      <c r="E1597" s="54"/>
      <c r="F1597" s="41" t="str">
        <f t="shared" ca="1" si="96"/>
        <v/>
      </c>
      <c r="G1597" s="42"/>
      <c r="H1597" s="37"/>
      <c r="I1597" s="43"/>
      <c r="J1597" s="44" t="str">
        <f t="shared" si="97"/>
        <v/>
      </c>
      <c r="K1597" s="45"/>
      <c r="L1597" s="46" t="str">
        <f>IF(OR(K1597="لم يدفع",B1597=""),"",IF(K1597="تأمين فقط",0,IF(K1597="اشتراك 300",300,IF(F1597&lt;14,IFERROR(VLOOKUP(SUBSTITUTE(SUBSTITUTE(H1597,"~","~~"),"*","~*"),إعدادات_الأنواع!$A$4:$D$40,3,FALSE()),0),IFERROR(VLOOKUP(SUBSTITUTE(SUBSTITUTE(H1597,"~","~~"),"*","~*"),إعدادات_الأنواع!$A$4:$D$40,4,FALSE()),0)))))</f>
        <v/>
      </c>
      <c r="M1597" s="47" t="str">
        <f>IF(OR(K1597="لم يدفع",B1597=""),"",IFERROR(VLOOKUP(SUBSTITUTE(SUBSTITUTE(H1597,"~","~~"),"*","~*"),إعدادات_الأنواع!$A$4:$E$40,5,FALSE()),0))</f>
        <v/>
      </c>
      <c r="N1597" s="47" t="str">
        <f>IF(OR(K1597="لم يدفع",K1597="تأمين فقط",K1597="اشتراك 300",B1597=""),"",IFERROR(VLOOKUP(SUBSTITUTE(SUBSTITUTE(H1597,"~","~~"),"*","~*"),إعدادات_الأنواع!$A$4:$F$40,6,FALSE()),0))</f>
        <v/>
      </c>
      <c r="O1597" s="55" t="str">
        <f t="shared" si="98"/>
        <v/>
      </c>
      <c r="P1597" s="48" t="str">
        <f t="shared" ca="1" si="99"/>
        <v/>
      </c>
      <c r="Q1597" s="52"/>
      <c r="R1597" s="49"/>
      <c r="S1597" s="50" t="str">
        <f>IF(B1597="","",COUNTA(التجديد!E1597:E1597))</f>
        <v/>
      </c>
      <c r="T1597" s="51" t="str">
        <f>IF(B1597="","",IFERROR(VLOOKUP(SUBSTITUTE(SUBSTITUTE(H1597,"~","~~"),"*","~*"),إعدادات_الأنواع!$A$4:$B$40,2,FALSE()),"?"))</f>
        <v/>
      </c>
    </row>
    <row r="1598" spans="1:20" ht="15" customHeight="1">
      <c r="A1598" s="20" t="str">
        <f>IF(B1598="","",IF(T1598="?","⚠️ نوع غير معرف",T1598&amp;TEXT(COUNTIFS($T$3:T1598,T1598),"000")))</f>
        <v/>
      </c>
      <c r="B1598" s="38"/>
      <c r="C1598" s="38"/>
      <c r="D1598" s="39"/>
      <c r="E1598" s="54"/>
      <c r="F1598" s="41" t="str">
        <f t="shared" ca="1" si="96"/>
        <v/>
      </c>
      <c r="G1598" s="42"/>
      <c r="H1598" s="37"/>
      <c r="I1598" s="43"/>
      <c r="J1598" s="44" t="str">
        <f t="shared" si="97"/>
        <v/>
      </c>
      <c r="K1598" s="45"/>
      <c r="L1598" s="46" t="str">
        <f>IF(OR(K1598="لم يدفع",B1598=""),"",IF(K1598="تأمين فقط",0,IF(K1598="اشتراك 300",300,IF(F1598&lt;14,IFERROR(VLOOKUP(SUBSTITUTE(SUBSTITUTE(H1598,"~","~~"),"*","~*"),إعدادات_الأنواع!$A$4:$D$40,3,FALSE()),0),IFERROR(VLOOKUP(SUBSTITUTE(SUBSTITUTE(H1598,"~","~~"),"*","~*"),إعدادات_الأنواع!$A$4:$D$40,4,FALSE()),0)))))</f>
        <v/>
      </c>
      <c r="M1598" s="47" t="str">
        <f>IF(OR(K1598="لم يدفع",B1598=""),"",IFERROR(VLOOKUP(SUBSTITUTE(SUBSTITUTE(H1598,"~","~~"),"*","~*"),إعدادات_الأنواع!$A$4:$E$40,5,FALSE()),0))</f>
        <v/>
      </c>
      <c r="N1598" s="47" t="str">
        <f>IF(OR(K1598="لم يدفع",K1598="تأمين فقط",K1598="اشتراك 300",B1598=""),"",IFERROR(VLOOKUP(SUBSTITUTE(SUBSTITUTE(H1598,"~","~~"),"*","~*"),إعدادات_الأنواع!$A$4:$F$40,6,FALSE()),0))</f>
        <v/>
      </c>
      <c r="O1598" s="55" t="str">
        <f t="shared" si="98"/>
        <v/>
      </c>
      <c r="P1598" s="48" t="str">
        <f t="shared" ca="1" si="99"/>
        <v/>
      </c>
      <c r="Q1598" s="52"/>
      <c r="R1598" s="49"/>
      <c r="S1598" s="50" t="str">
        <f>IF(B1598="","",COUNTA(التجديد!E1598:E1598))</f>
        <v/>
      </c>
      <c r="T1598" s="51" t="str">
        <f>IF(B1598="","",IFERROR(VLOOKUP(SUBSTITUTE(SUBSTITUTE(H1598,"~","~~"),"*","~*"),إعدادات_الأنواع!$A$4:$B$40,2,FALSE()),"?"))</f>
        <v/>
      </c>
    </row>
    <row r="1599" spans="1:20" ht="15" customHeight="1">
      <c r="A1599" s="20" t="str">
        <f>IF(B1599="","",IF(T1599="?","⚠️ نوع غير معرف",T1599&amp;TEXT(COUNTIFS($T$3:T1599,T1599),"000")))</f>
        <v/>
      </c>
      <c r="B1599" s="38"/>
      <c r="C1599" s="38"/>
      <c r="D1599" s="39"/>
      <c r="E1599" s="54"/>
      <c r="F1599" s="41" t="str">
        <f t="shared" ca="1" si="96"/>
        <v/>
      </c>
      <c r="G1599" s="42"/>
      <c r="H1599" s="37"/>
      <c r="I1599" s="43"/>
      <c r="J1599" s="44" t="str">
        <f t="shared" si="97"/>
        <v/>
      </c>
      <c r="K1599" s="45"/>
      <c r="L1599" s="46" t="str">
        <f>IF(OR(K1599="لم يدفع",B1599=""),"",IF(K1599="تأمين فقط",0,IF(K1599="اشتراك 300",300,IF(F1599&lt;14,IFERROR(VLOOKUP(SUBSTITUTE(SUBSTITUTE(H1599,"~","~~"),"*","~*"),إعدادات_الأنواع!$A$4:$D$40,3,FALSE()),0),IFERROR(VLOOKUP(SUBSTITUTE(SUBSTITUTE(H1599,"~","~~"),"*","~*"),إعدادات_الأنواع!$A$4:$D$40,4,FALSE()),0)))))</f>
        <v/>
      </c>
      <c r="M1599" s="47" t="str">
        <f>IF(OR(K1599="لم يدفع",B1599=""),"",IFERROR(VLOOKUP(SUBSTITUTE(SUBSTITUTE(H1599,"~","~~"),"*","~*"),إعدادات_الأنواع!$A$4:$E$40,5,FALSE()),0))</f>
        <v/>
      </c>
      <c r="N1599" s="47" t="str">
        <f>IF(OR(K1599="لم يدفع",K1599="تأمين فقط",K1599="اشتراك 300",B1599=""),"",IFERROR(VLOOKUP(SUBSTITUTE(SUBSTITUTE(H1599,"~","~~"),"*","~*"),إعدادات_الأنواع!$A$4:$F$40,6,FALSE()),0))</f>
        <v/>
      </c>
      <c r="O1599" s="55" t="str">
        <f t="shared" si="98"/>
        <v/>
      </c>
      <c r="P1599" s="48" t="str">
        <f t="shared" ca="1" si="99"/>
        <v/>
      </c>
      <c r="Q1599" s="52"/>
      <c r="R1599" s="49"/>
      <c r="S1599" s="50" t="str">
        <f>IF(B1599="","",COUNTA(التجديد!E1599:E1599))</f>
        <v/>
      </c>
      <c r="T1599" s="51" t="str">
        <f>IF(B1599="","",IFERROR(VLOOKUP(SUBSTITUTE(SUBSTITUTE(H1599,"~","~~"),"*","~*"),إعدادات_الأنواع!$A$4:$B$40,2,FALSE()),"?"))</f>
        <v/>
      </c>
    </row>
    <row r="1600" spans="1:20" ht="15" customHeight="1">
      <c r="A1600" s="20" t="str">
        <f>IF(B1600="","",IF(T1600="?","⚠️ نوع غير معرف",T1600&amp;TEXT(COUNTIFS($T$3:T1600,T1600),"000")))</f>
        <v/>
      </c>
      <c r="B1600" s="38"/>
      <c r="C1600" s="38"/>
      <c r="D1600" s="39"/>
      <c r="E1600" s="54"/>
      <c r="F1600" s="41" t="str">
        <f t="shared" ca="1" si="96"/>
        <v/>
      </c>
      <c r="G1600" s="42"/>
      <c r="H1600" s="37"/>
      <c r="I1600" s="43"/>
      <c r="J1600" s="44" t="str">
        <f t="shared" si="97"/>
        <v/>
      </c>
      <c r="K1600" s="45"/>
      <c r="L1600" s="46" t="str">
        <f>IF(OR(K1600="لم يدفع",B1600=""),"",IF(K1600="تأمين فقط",0,IF(K1600="اشتراك 300",300,IF(F1600&lt;14,IFERROR(VLOOKUP(SUBSTITUTE(SUBSTITUTE(H1600,"~","~~"),"*","~*"),إعدادات_الأنواع!$A$4:$D$40,3,FALSE()),0),IFERROR(VLOOKUP(SUBSTITUTE(SUBSTITUTE(H1600,"~","~~"),"*","~*"),إعدادات_الأنواع!$A$4:$D$40,4,FALSE()),0)))))</f>
        <v/>
      </c>
      <c r="M1600" s="47" t="str">
        <f>IF(OR(K1600="لم يدفع",B1600=""),"",IFERROR(VLOOKUP(SUBSTITUTE(SUBSTITUTE(H1600,"~","~~"),"*","~*"),إعدادات_الأنواع!$A$4:$E$40,5,FALSE()),0))</f>
        <v/>
      </c>
      <c r="N1600" s="47" t="str">
        <f>IF(OR(K1600="لم يدفع",K1600="تأمين فقط",K1600="اشتراك 300",B1600=""),"",IFERROR(VLOOKUP(SUBSTITUTE(SUBSTITUTE(H1600,"~","~~"),"*","~*"),إعدادات_الأنواع!$A$4:$F$40,6,FALSE()),0))</f>
        <v/>
      </c>
      <c r="O1600" s="55" t="str">
        <f t="shared" si="98"/>
        <v/>
      </c>
      <c r="P1600" s="48" t="str">
        <f t="shared" ca="1" si="99"/>
        <v/>
      </c>
      <c r="Q1600" s="52"/>
      <c r="R1600" s="49"/>
      <c r="S1600" s="50" t="str">
        <f>IF(B1600="","",COUNTA(التجديد!E1600:E1600))</f>
        <v/>
      </c>
      <c r="T1600" s="51" t="str">
        <f>IF(B1600="","",IFERROR(VLOOKUP(SUBSTITUTE(SUBSTITUTE(H1600,"~","~~"),"*","~*"),إعدادات_الأنواع!$A$4:$B$40,2,FALSE()),"?"))</f>
        <v/>
      </c>
    </row>
    <row r="1601" spans="1:20" ht="15" customHeight="1">
      <c r="A1601" s="20" t="str">
        <f>IF(B1601="","",IF(T1601="?","⚠️ نوع غير معرف",T1601&amp;TEXT(COUNTIFS($T$3:T1601,T1601),"000")))</f>
        <v/>
      </c>
      <c r="B1601" s="38"/>
      <c r="C1601" s="38"/>
      <c r="D1601" s="39"/>
      <c r="E1601" s="54"/>
      <c r="F1601" s="41" t="str">
        <f t="shared" ca="1" si="96"/>
        <v/>
      </c>
      <c r="G1601" s="42"/>
      <c r="H1601" s="37"/>
      <c r="I1601" s="43"/>
      <c r="J1601" s="44" t="str">
        <f t="shared" si="97"/>
        <v/>
      </c>
      <c r="K1601" s="45"/>
      <c r="L1601" s="46" t="str">
        <f>IF(OR(K1601="لم يدفع",B1601=""),"",IF(K1601="تأمين فقط",0,IF(K1601="اشتراك 300",300,IF(F1601&lt;14,IFERROR(VLOOKUP(SUBSTITUTE(SUBSTITUTE(H1601,"~","~~"),"*","~*"),إعدادات_الأنواع!$A$4:$D$40,3,FALSE()),0),IFERROR(VLOOKUP(SUBSTITUTE(SUBSTITUTE(H1601,"~","~~"),"*","~*"),إعدادات_الأنواع!$A$4:$D$40,4,FALSE()),0)))))</f>
        <v/>
      </c>
      <c r="M1601" s="47" t="str">
        <f>IF(OR(K1601="لم يدفع",B1601=""),"",IFERROR(VLOOKUP(SUBSTITUTE(SUBSTITUTE(H1601,"~","~~"),"*","~*"),إعدادات_الأنواع!$A$4:$E$40,5,FALSE()),0))</f>
        <v/>
      </c>
      <c r="N1601" s="47" t="str">
        <f>IF(OR(K1601="لم يدفع",K1601="تأمين فقط",K1601="اشتراك 300",B1601=""),"",IFERROR(VLOOKUP(SUBSTITUTE(SUBSTITUTE(H1601,"~","~~"),"*","~*"),إعدادات_الأنواع!$A$4:$F$40,6,FALSE()),0))</f>
        <v/>
      </c>
      <c r="O1601" s="55" t="str">
        <f t="shared" si="98"/>
        <v/>
      </c>
      <c r="P1601" s="48" t="str">
        <f t="shared" ca="1" si="99"/>
        <v/>
      </c>
      <c r="Q1601" s="52"/>
      <c r="R1601" s="49"/>
      <c r="S1601" s="50" t="str">
        <f>IF(B1601="","",COUNTA(التجديد!E1601:E1601))</f>
        <v/>
      </c>
      <c r="T1601" s="51" t="str">
        <f>IF(B1601="","",IFERROR(VLOOKUP(SUBSTITUTE(SUBSTITUTE(H1601,"~","~~"),"*","~*"),إعدادات_الأنواع!$A$4:$B$40,2,FALSE()),"?"))</f>
        <v/>
      </c>
    </row>
    <row r="1602" spans="1:20" ht="15" customHeight="1">
      <c r="A1602" s="20" t="str">
        <f>IF(B1602="","",IF(T1602="?","⚠️ نوع غير معرف",T1602&amp;TEXT(COUNTIFS($T$3:T1602,T1602),"000")))</f>
        <v/>
      </c>
      <c r="B1602" s="38"/>
      <c r="C1602" s="38"/>
      <c r="D1602" s="39"/>
      <c r="E1602" s="54"/>
      <c r="F1602" s="41" t="str">
        <f t="shared" ca="1" si="96"/>
        <v/>
      </c>
      <c r="G1602" s="42"/>
      <c r="H1602" s="37"/>
      <c r="I1602" s="43"/>
      <c r="J1602" s="44" t="str">
        <f t="shared" si="97"/>
        <v/>
      </c>
      <c r="K1602" s="45"/>
      <c r="L1602" s="46" t="str">
        <f>IF(OR(K1602="لم يدفع",B1602=""),"",IF(K1602="تأمين فقط",0,IF(K1602="اشتراك 300",300,IF(F1602&lt;14,IFERROR(VLOOKUP(SUBSTITUTE(SUBSTITUTE(H1602,"~","~~"),"*","~*"),إعدادات_الأنواع!$A$4:$D$40,3,FALSE()),0),IFERROR(VLOOKUP(SUBSTITUTE(SUBSTITUTE(H1602,"~","~~"),"*","~*"),إعدادات_الأنواع!$A$4:$D$40,4,FALSE()),0)))))</f>
        <v/>
      </c>
      <c r="M1602" s="47" t="str">
        <f>IF(OR(K1602="لم يدفع",B1602=""),"",IFERROR(VLOOKUP(SUBSTITUTE(SUBSTITUTE(H1602,"~","~~"),"*","~*"),إعدادات_الأنواع!$A$4:$E$40,5,FALSE()),0))</f>
        <v/>
      </c>
      <c r="N1602" s="47" t="str">
        <f>IF(OR(K1602="لم يدفع",K1602="تأمين فقط",K1602="اشتراك 300",B1602=""),"",IFERROR(VLOOKUP(SUBSTITUTE(SUBSTITUTE(H1602,"~","~~"),"*","~*"),إعدادات_الأنواع!$A$4:$F$40,6,FALSE()),0))</f>
        <v/>
      </c>
      <c r="O1602" s="55" t="str">
        <f t="shared" si="98"/>
        <v/>
      </c>
      <c r="P1602" s="48" t="str">
        <f t="shared" ca="1" si="99"/>
        <v/>
      </c>
      <c r="Q1602" s="52"/>
      <c r="R1602" s="49"/>
      <c r="S1602" s="50" t="str">
        <f>IF(B1602="","",COUNTA(التجديد!E1602:E1602))</f>
        <v/>
      </c>
      <c r="T1602" s="51" t="str">
        <f>IF(B1602="","",IFERROR(VLOOKUP(SUBSTITUTE(SUBSTITUTE(H1602,"~","~~"),"*","~*"),إعدادات_الأنواع!$A$4:$B$40,2,FALSE()),"?"))</f>
        <v/>
      </c>
    </row>
    <row r="1603" spans="1:20" ht="15" customHeight="1">
      <c r="A1603" s="20" t="str">
        <f>IF(B1603="","",IF(T1603="?","⚠️ نوع غير معرف",T1603&amp;TEXT(COUNTIFS($T$3:T1603,T1603),"000")))</f>
        <v/>
      </c>
      <c r="B1603" s="38"/>
      <c r="C1603" s="38"/>
      <c r="D1603" s="39"/>
      <c r="E1603" s="54"/>
      <c r="F1603" s="41" t="str">
        <f t="shared" ref="F1603:F1666" ca="1" si="100">IF(D1603="","",DATEDIF(D1603,TODAY(),"Y"))</f>
        <v/>
      </c>
      <c r="G1603" s="42"/>
      <c r="H1603" s="37"/>
      <c r="I1603" s="43"/>
      <c r="J1603" s="44" t="str">
        <f t="shared" ref="J1603:J1666" si="101">IF(I1603="","",I1603+30)</f>
        <v/>
      </c>
      <c r="K1603" s="45"/>
      <c r="L1603" s="46" t="str">
        <f>IF(OR(K1603="لم يدفع",B1603=""),"",IF(K1603="تأمين فقط",0,IF(K1603="اشتراك 300",300,IF(F1603&lt;14,IFERROR(VLOOKUP(SUBSTITUTE(SUBSTITUTE(H1603,"~","~~"),"*","~*"),إعدادات_الأنواع!$A$4:$D$40,3,FALSE()),0),IFERROR(VLOOKUP(SUBSTITUTE(SUBSTITUTE(H1603,"~","~~"),"*","~*"),إعدادات_الأنواع!$A$4:$D$40,4,FALSE()),0)))))</f>
        <v/>
      </c>
      <c r="M1603" s="47" t="str">
        <f>IF(OR(K1603="لم يدفع",B1603=""),"",IFERROR(VLOOKUP(SUBSTITUTE(SUBSTITUTE(H1603,"~","~~"),"*","~*"),إعدادات_الأنواع!$A$4:$E$40,5,FALSE()),0))</f>
        <v/>
      </c>
      <c r="N1603" s="47" t="str">
        <f>IF(OR(K1603="لم يدفع",K1603="تأمين فقط",K1603="اشتراك 300",B1603=""),"",IFERROR(VLOOKUP(SUBSTITUTE(SUBSTITUTE(H1603,"~","~~"),"*","~*"),إعدادات_الأنواع!$A$4:$F$40,6,FALSE()),0))</f>
        <v/>
      </c>
      <c r="O1603" s="55" t="str">
        <f t="shared" ref="O1603:O1666" si="102">IF(K1603="لم يدفع","",IF(L1603="","",IF(N1603="",L1603+M1603,L1603+M1603)))</f>
        <v/>
      </c>
      <c r="P1603" s="48" t="str">
        <f t="shared" ref="P1603:P1666" ca="1" si="103">IF(B1603="","",IF(K1603="لم يدفع","🔒 مجمدة",IF(J1603="","",IF(J1603&lt;TODAY(),"⛔ منتهي - يتطلب تجديد",IF(J1603-5&lt;=TODAY(),"⚠️ قريب الانتهاء","✅ ساري")))))</f>
        <v/>
      </c>
      <c r="Q1603" s="52"/>
      <c r="R1603" s="49"/>
      <c r="S1603" s="50" t="str">
        <f>IF(B1603="","",COUNTA(التجديد!E1603:E1603))</f>
        <v/>
      </c>
      <c r="T1603" s="51" t="str">
        <f>IF(B1603="","",IFERROR(VLOOKUP(SUBSTITUTE(SUBSTITUTE(H1603,"~","~~"),"*","~*"),إعدادات_الأنواع!$A$4:$B$40,2,FALSE()),"?"))</f>
        <v/>
      </c>
    </row>
    <row r="1604" spans="1:20" ht="15" customHeight="1">
      <c r="A1604" s="20" t="str">
        <f>IF(B1604="","",IF(T1604="?","⚠️ نوع غير معرف",T1604&amp;TEXT(COUNTIFS($T$3:T1604,T1604),"000")))</f>
        <v/>
      </c>
      <c r="B1604" s="38"/>
      <c r="C1604" s="38"/>
      <c r="D1604" s="39"/>
      <c r="E1604" s="54"/>
      <c r="F1604" s="41" t="str">
        <f t="shared" ca="1" si="100"/>
        <v/>
      </c>
      <c r="G1604" s="42"/>
      <c r="H1604" s="37"/>
      <c r="I1604" s="43"/>
      <c r="J1604" s="44" t="str">
        <f t="shared" si="101"/>
        <v/>
      </c>
      <c r="K1604" s="45"/>
      <c r="L1604" s="46" t="str">
        <f>IF(OR(K1604="لم يدفع",B1604=""),"",IF(K1604="تأمين فقط",0,IF(K1604="اشتراك 300",300,IF(F1604&lt;14,IFERROR(VLOOKUP(SUBSTITUTE(SUBSTITUTE(H1604,"~","~~"),"*","~*"),إعدادات_الأنواع!$A$4:$D$40,3,FALSE()),0),IFERROR(VLOOKUP(SUBSTITUTE(SUBSTITUTE(H1604,"~","~~"),"*","~*"),إعدادات_الأنواع!$A$4:$D$40,4,FALSE()),0)))))</f>
        <v/>
      </c>
      <c r="M1604" s="47" t="str">
        <f>IF(OR(K1604="لم يدفع",B1604=""),"",IFERROR(VLOOKUP(SUBSTITUTE(SUBSTITUTE(H1604,"~","~~"),"*","~*"),إعدادات_الأنواع!$A$4:$E$40,5,FALSE()),0))</f>
        <v/>
      </c>
      <c r="N1604" s="47" t="str">
        <f>IF(OR(K1604="لم يدفع",K1604="تأمين فقط",K1604="اشتراك 300",B1604=""),"",IFERROR(VLOOKUP(SUBSTITUTE(SUBSTITUTE(H1604,"~","~~"),"*","~*"),إعدادات_الأنواع!$A$4:$F$40,6,FALSE()),0))</f>
        <v/>
      </c>
      <c r="O1604" s="55" t="str">
        <f t="shared" si="102"/>
        <v/>
      </c>
      <c r="P1604" s="48" t="str">
        <f t="shared" ca="1" si="103"/>
        <v/>
      </c>
      <c r="Q1604" s="52"/>
      <c r="R1604" s="49"/>
      <c r="S1604" s="50" t="str">
        <f>IF(B1604="","",COUNTA(التجديد!E1604:E1604))</f>
        <v/>
      </c>
      <c r="T1604" s="51" t="str">
        <f>IF(B1604="","",IFERROR(VLOOKUP(SUBSTITUTE(SUBSTITUTE(H1604,"~","~~"),"*","~*"),إعدادات_الأنواع!$A$4:$B$40,2,FALSE()),"?"))</f>
        <v/>
      </c>
    </row>
    <row r="1605" spans="1:20" ht="15" customHeight="1">
      <c r="A1605" s="20" t="str">
        <f>IF(B1605="","",IF(T1605="?","⚠️ نوع غير معرف",T1605&amp;TEXT(COUNTIFS($T$3:T1605,T1605),"000")))</f>
        <v/>
      </c>
      <c r="B1605" s="38"/>
      <c r="C1605" s="38"/>
      <c r="D1605" s="39"/>
      <c r="E1605" s="54"/>
      <c r="F1605" s="41" t="str">
        <f t="shared" ca="1" si="100"/>
        <v/>
      </c>
      <c r="G1605" s="42"/>
      <c r="H1605" s="37"/>
      <c r="I1605" s="43"/>
      <c r="J1605" s="44" t="str">
        <f t="shared" si="101"/>
        <v/>
      </c>
      <c r="K1605" s="45"/>
      <c r="L1605" s="46" t="str">
        <f>IF(OR(K1605="لم يدفع",B1605=""),"",IF(K1605="تأمين فقط",0,IF(K1605="اشتراك 300",300,IF(F1605&lt;14,IFERROR(VLOOKUP(SUBSTITUTE(SUBSTITUTE(H1605,"~","~~"),"*","~*"),إعدادات_الأنواع!$A$4:$D$40,3,FALSE()),0),IFERROR(VLOOKUP(SUBSTITUTE(SUBSTITUTE(H1605,"~","~~"),"*","~*"),إعدادات_الأنواع!$A$4:$D$40,4,FALSE()),0)))))</f>
        <v/>
      </c>
      <c r="M1605" s="47" t="str">
        <f>IF(OR(K1605="لم يدفع",B1605=""),"",IFERROR(VLOOKUP(SUBSTITUTE(SUBSTITUTE(H1605,"~","~~"),"*","~*"),إعدادات_الأنواع!$A$4:$E$40,5,FALSE()),0))</f>
        <v/>
      </c>
      <c r="N1605" s="47" t="str">
        <f>IF(OR(K1605="لم يدفع",K1605="تأمين فقط",K1605="اشتراك 300",B1605=""),"",IFERROR(VLOOKUP(SUBSTITUTE(SUBSTITUTE(H1605,"~","~~"),"*","~*"),إعدادات_الأنواع!$A$4:$F$40,6,FALSE()),0))</f>
        <v/>
      </c>
      <c r="O1605" s="55" t="str">
        <f t="shared" si="102"/>
        <v/>
      </c>
      <c r="P1605" s="48" t="str">
        <f t="shared" ca="1" si="103"/>
        <v/>
      </c>
      <c r="Q1605" s="52"/>
      <c r="R1605" s="49"/>
      <c r="S1605" s="50" t="str">
        <f>IF(B1605="","",COUNTA(التجديد!E1605:E1605))</f>
        <v/>
      </c>
      <c r="T1605" s="51" t="str">
        <f>IF(B1605="","",IFERROR(VLOOKUP(SUBSTITUTE(SUBSTITUTE(H1605,"~","~~"),"*","~*"),إعدادات_الأنواع!$A$4:$B$40,2,FALSE()),"?"))</f>
        <v/>
      </c>
    </row>
    <row r="1606" spans="1:20" ht="15" customHeight="1">
      <c r="A1606" s="20" t="str">
        <f>IF(B1606="","",IF(T1606="?","⚠️ نوع غير معرف",T1606&amp;TEXT(COUNTIFS($T$3:T1606,T1606),"000")))</f>
        <v/>
      </c>
      <c r="B1606" s="38"/>
      <c r="C1606" s="38"/>
      <c r="D1606" s="39"/>
      <c r="E1606" s="54"/>
      <c r="F1606" s="41" t="str">
        <f t="shared" ca="1" si="100"/>
        <v/>
      </c>
      <c r="G1606" s="42"/>
      <c r="H1606" s="37"/>
      <c r="I1606" s="43"/>
      <c r="J1606" s="44" t="str">
        <f t="shared" si="101"/>
        <v/>
      </c>
      <c r="K1606" s="45"/>
      <c r="L1606" s="46" t="str">
        <f>IF(OR(K1606="لم يدفع",B1606=""),"",IF(K1606="تأمين فقط",0,IF(K1606="اشتراك 300",300,IF(F1606&lt;14,IFERROR(VLOOKUP(SUBSTITUTE(SUBSTITUTE(H1606,"~","~~"),"*","~*"),إعدادات_الأنواع!$A$4:$D$40,3,FALSE()),0),IFERROR(VLOOKUP(SUBSTITUTE(SUBSTITUTE(H1606,"~","~~"),"*","~*"),إعدادات_الأنواع!$A$4:$D$40,4,FALSE()),0)))))</f>
        <v/>
      </c>
      <c r="M1606" s="47" t="str">
        <f>IF(OR(K1606="لم يدفع",B1606=""),"",IFERROR(VLOOKUP(SUBSTITUTE(SUBSTITUTE(H1606,"~","~~"),"*","~*"),إعدادات_الأنواع!$A$4:$E$40,5,FALSE()),0))</f>
        <v/>
      </c>
      <c r="N1606" s="47" t="str">
        <f>IF(OR(K1606="لم يدفع",K1606="تأمين فقط",K1606="اشتراك 300",B1606=""),"",IFERROR(VLOOKUP(SUBSTITUTE(SUBSTITUTE(H1606,"~","~~"),"*","~*"),إعدادات_الأنواع!$A$4:$F$40,6,FALSE()),0))</f>
        <v/>
      </c>
      <c r="O1606" s="55" t="str">
        <f t="shared" si="102"/>
        <v/>
      </c>
      <c r="P1606" s="48" t="str">
        <f t="shared" ca="1" si="103"/>
        <v/>
      </c>
      <c r="Q1606" s="52"/>
      <c r="R1606" s="49"/>
      <c r="S1606" s="50" t="str">
        <f>IF(B1606="","",COUNTA(التجديد!E1606:E1606))</f>
        <v/>
      </c>
      <c r="T1606" s="51" t="str">
        <f>IF(B1606="","",IFERROR(VLOOKUP(SUBSTITUTE(SUBSTITUTE(H1606,"~","~~"),"*","~*"),إعدادات_الأنواع!$A$4:$B$40,2,FALSE()),"?"))</f>
        <v/>
      </c>
    </row>
    <row r="1607" spans="1:20" ht="15" customHeight="1">
      <c r="A1607" s="20" t="str">
        <f>IF(B1607="","",IF(T1607="?","⚠️ نوع غير معرف",T1607&amp;TEXT(COUNTIFS($T$3:T1607,T1607),"000")))</f>
        <v/>
      </c>
      <c r="B1607" s="38"/>
      <c r="C1607" s="38"/>
      <c r="D1607" s="39"/>
      <c r="E1607" s="54"/>
      <c r="F1607" s="41" t="str">
        <f t="shared" ca="1" si="100"/>
        <v/>
      </c>
      <c r="G1607" s="42"/>
      <c r="H1607" s="37"/>
      <c r="I1607" s="43"/>
      <c r="J1607" s="44" t="str">
        <f t="shared" si="101"/>
        <v/>
      </c>
      <c r="K1607" s="45"/>
      <c r="L1607" s="46" t="str">
        <f>IF(OR(K1607="لم يدفع",B1607=""),"",IF(K1607="تأمين فقط",0,IF(K1607="اشتراك 300",300,IF(F1607&lt;14,IFERROR(VLOOKUP(SUBSTITUTE(SUBSTITUTE(H1607,"~","~~"),"*","~*"),إعدادات_الأنواع!$A$4:$D$40,3,FALSE()),0),IFERROR(VLOOKUP(SUBSTITUTE(SUBSTITUTE(H1607,"~","~~"),"*","~*"),إعدادات_الأنواع!$A$4:$D$40,4,FALSE()),0)))))</f>
        <v/>
      </c>
      <c r="M1607" s="47" t="str">
        <f>IF(OR(K1607="لم يدفع",B1607=""),"",IFERROR(VLOOKUP(SUBSTITUTE(SUBSTITUTE(H1607,"~","~~"),"*","~*"),إعدادات_الأنواع!$A$4:$E$40,5,FALSE()),0))</f>
        <v/>
      </c>
      <c r="N1607" s="47" t="str">
        <f>IF(OR(K1607="لم يدفع",K1607="تأمين فقط",K1607="اشتراك 300",B1607=""),"",IFERROR(VLOOKUP(SUBSTITUTE(SUBSTITUTE(H1607,"~","~~"),"*","~*"),إعدادات_الأنواع!$A$4:$F$40,6,FALSE()),0))</f>
        <v/>
      </c>
      <c r="O1607" s="55" t="str">
        <f t="shared" si="102"/>
        <v/>
      </c>
      <c r="P1607" s="48" t="str">
        <f t="shared" ca="1" si="103"/>
        <v/>
      </c>
      <c r="Q1607" s="52"/>
      <c r="R1607" s="49"/>
      <c r="S1607" s="50" t="str">
        <f>IF(B1607="","",COUNTA(التجديد!E1607:E1607))</f>
        <v/>
      </c>
      <c r="T1607" s="51" t="str">
        <f>IF(B1607="","",IFERROR(VLOOKUP(SUBSTITUTE(SUBSTITUTE(H1607,"~","~~"),"*","~*"),إعدادات_الأنواع!$A$4:$B$40,2,FALSE()),"?"))</f>
        <v/>
      </c>
    </row>
    <row r="1608" spans="1:20" ht="15" customHeight="1">
      <c r="A1608" s="20" t="str">
        <f>IF(B1608="","",IF(T1608="?","⚠️ نوع غير معرف",T1608&amp;TEXT(COUNTIFS($T$3:T1608,T1608),"000")))</f>
        <v/>
      </c>
      <c r="B1608" s="38"/>
      <c r="C1608" s="38"/>
      <c r="D1608" s="39"/>
      <c r="E1608" s="54"/>
      <c r="F1608" s="41" t="str">
        <f t="shared" ca="1" si="100"/>
        <v/>
      </c>
      <c r="G1608" s="42"/>
      <c r="H1608" s="37"/>
      <c r="I1608" s="43"/>
      <c r="J1608" s="44" t="str">
        <f t="shared" si="101"/>
        <v/>
      </c>
      <c r="K1608" s="45"/>
      <c r="L1608" s="46" t="str">
        <f>IF(OR(K1608="لم يدفع",B1608=""),"",IF(K1608="تأمين فقط",0,IF(K1608="اشتراك 300",300,IF(F1608&lt;14,IFERROR(VLOOKUP(SUBSTITUTE(SUBSTITUTE(H1608,"~","~~"),"*","~*"),إعدادات_الأنواع!$A$4:$D$40,3,FALSE()),0),IFERROR(VLOOKUP(SUBSTITUTE(SUBSTITUTE(H1608,"~","~~"),"*","~*"),إعدادات_الأنواع!$A$4:$D$40,4,FALSE()),0)))))</f>
        <v/>
      </c>
      <c r="M1608" s="47" t="str">
        <f>IF(OR(K1608="لم يدفع",B1608=""),"",IFERROR(VLOOKUP(SUBSTITUTE(SUBSTITUTE(H1608,"~","~~"),"*","~*"),إعدادات_الأنواع!$A$4:$E$40,5,FALSE()),0))</f>
        <v/>
      </c>
      <c r="N1608" s="47" t="str">
        <f>IF(OR(K1608="لم يدفع",K1608="تأمين فقط",K1608="اشتراك 300",B1608=""),"",IFERROR(VLOOKUP(SUBSTITUTE(SUBSTITUTE(H1608,"~","~~"),"*","~*"),إعدادات_الأنواع!$A$4:$F$40,6,FALSE()),0))</f>
        <v/>
      </c>
      <c r="O1608" s="55" t="str">
        <f t="shared" si="102"/>
        <v/>
      </c>
      <c r="P1608" s="48" t="str">
        <f t="shared" ca="1" si="103"/>
        <v/>
      </c>
      <c r="Q1608" s="52"/>
      <c r="R1608" s="49"/>
      <c r="S1608" s="50" t="str">
        <f>IF(B1608="","",COUNTA(التجديد!E1608:E1608))</f>
        <v/>
      </c>
      <c r="T1608" s="51" t="str">
        <f>IF(B1608="","",IFERROR(VLOOKUP(SUBSTITUTE(SUBSTITUTE(H1608,"~","~~"),"*","~*"),إعدادات_الأنواع!$A$4:$B$40,2,FALSE()),"?"))</f>
        <v/>
      </c>
    </row>
    <row r="1609" spans="1:20" ht="15" customHeight="1">
      <c r="A1609" s="20" t="str">
        <f>IF(B1609="","",IF(T1609="?","⚠️ نوع غير معرف",T1609&amp;TEXT(COUNTIFS($T$3:T1609,T1609),"000")))</f>
        <v/>
      </c>
      <c r="B1609" s="38"/>
      <c r="C1609" s="38"/>
      <c r="D1609" s="39"/>
      <c r="E1609" s="54"/>
      <c r="F1609" s="41" t="str">
        <f t="shared" ca="1" si="100"/>
        <v/>
      </c>
      <c r="G1609" s="42"/>
      <c r="H1609" s="37"/>
      <c r="I1609" s="43"/>
      <c r="J1609" s="44" t="str">
        <f t="shared" si="101"/>
        <v/>
      </c>
      <c r="K1609" s="45"/>
      <c r="L1609" s="46" t="str">
        <f>IF(OR(K1609="لم يدفع",B1609=""),"",IF(K1609="تأمين فقط",0,IF(K1609="اشتراك 300",300,IF(F1609&lt;14,IFERROR(VLOOKUP(SUBSTITUTE(SUBSTITUTE(H1609,"~","~~"),"*","~*"),إعدادات_الأنواع!$A$4:$D$40,3,FALSE()),0),IFERROR(VLOOKUP(SUBSTITUTE(SUBSTITUTE(H1609,"~","~~"),"*","~*"),إعدادات_الأنواع!$A$4:$D$40,4,FALSE()),0)))))</f>
        <v/>
      </c>
      <c r="M1609" s="47" t="str">
        <f>IF(OR(K1609="لم يدفع",B1609=""),"",IFERROR(VLOOKUP(SUBSTITUTE(SUBSTITUTE(H1609,"~","~~"),"*","~*"),إعدادات_الأنواع!$A$4:$E$40,5,FALSE()),0))</f>
        <v/>
      </c>
      <c r="N1609" s="47" t="str">
        <f>IF(OR(K1609="لم يدفع",K1609="تأمين فقط",K1609="اشتراك 300",B1609=""),"",IFERROR(VLOOKUP(SUBSTITUTE(SUBSTITUTE(H1609,"~","~~"),"*","~*"),إعدادات_الأنواع!$A$4:$F$40,6,FALSE()),0))</f>
        <v/>
      </c>
      <c r="O1609" s="55" t="str">
        <f t="shared" si="102"/>
        <v/>
      </c>
      <c r="P1609" s="48" t="str">
        <f t="shared" ca="1" si="103"/>
        <v/>
      </c>
      <c r="Q1609" s="52"/>
      <c r="R1609" s="49"/>
      <c r="S1609" s="50" t="str">
        <f>IF(B1609="","",COUNTA(التجديد!E1609:E1609))</f>
        <v/>
      </c>
      <c r="T1609" s="51" t="str">
        <f>IF(B1609="","",IFERROR(VLOOKUP(SUBSTITUTE(SUBSTITUTE(H1609,"~","~~"),"*","~*"),إعدادات_الأنواع!$A$4:$B$40,2,FALSE()),"?"))</f>
        <v/>
      </c>
    </row>
    <row r="1610" spans="1:20" ht="15" customHeight="1">
      <c r="A1610" s="20" t="str">
        <f>IF(B1610="","",IF(T1610="?","⚠️ نوع غير معرف",T1610&amp;TEXT(COUNTIFS($T$3:T1610,T1610),"000")))</f>
        <v/>
      </c>
      <c r="B1610" s="38"/>
      <c r="C1610" s="38"/>
      <c r="D1610" s="39"/>
      <c r="E1610" s="54"/>
      <c r="F1610" s="41" t="str">
        <f t="shared" ca="1" si="100"/>
        <v/>
      </c>
      <c r="G1610" s="42"/>
      <c r="H1610" s="37"/>
      <c r="I1610" s="43"/>
      <c r="J1610" s="44" t="str">
        <f t="shared" si="101"/>
        <v/>
      </c>
      <c r="K1610" s="45"/>
      <c r="L1610" s="46" t="str">
        <f>IF(OR(K1610="لم يدفع",B1610=""),"",IF(K1610="تأمين فقط",0,IF(K1610="اشتراك 300",300,IF(F1610&lt;14,IFERROR(VLOOKUP(SUBSTITUTE(SUBSTITUTE(H1610,"~","~~"),"*","~*"),إعدادات_الأنواع!$A$4:$D$40,3,FALSE()),0),IFERROR(VLOOKUP(SUBSTITUTE(SUBSTITUTE(H1610,"~","~~"),"*","~*"),إعدادات_الأنواع!$A$4:$D$40,4,FALSE()),0)))))</f>
        <v/>
      </c>
      <c r="M1610" s="47" t="str">
        <f>IF(OR(K1610="لم يدفع",B1610=""),"",IFERROR(VLOOKUP(SUBSTITUTE(SUBSTITUTE(H1610,"~","~~"),"*","~*"),إعدادات_الأنواع!$A$4:$E$40,5,FALSE()),0))</f>
        <v/>
      </c>
      <c r="N1610" s="47" t="str">
        <f>IF(OR(K1610="لم يدفع",K1610="تأمين فقط",K1610="اشتراك 300",B1610=""),"",IFERROR(VLOOKUP(SUBSTITUTE(SUBSTITUTE(H1610,"~","~~"),"*","~*"),إعدادات_الأنواع!$A$4:$F$40,6,FALSE()),0))</f>
        <v/>
      </c>
      <c r="O1610" s="55" t="str">
        <f t="shared" si="102"/>
        <v/>
      </c>
      <c r="P1610" s="48" t="str">
        <f t="shared" ca="1" si="103"/>
        <v/>
      </c>
      <c r="Q1610" s="52"/>
      <c r="R1610" s="49"/>
      <c r="S1610" s="50" t="str">
        <f>IF(B1610="","",COUNTA(التجديد!E1610:E1610))</f>
        <v/>
      </c>
      <c r="T1610" s="51" t="str">
        <f>IF(B1610="","",IFERROR(VLOOKUP(SUBSTITUTE(SUBSTITUTE(H1610,"~","~~"),"*","~*"),إعدادات_الأنواع!$A$4:$B$40,2,FALSE()),"?"))</f>
        <v/>
      </c>
    </row>
    <row r="1611" spans="1:20" ht="15" customHeight="1">
      <c r="A1611" s="20" t="str">
        <f>IF(B1611="","",IF(T1611="?","⚠️ نوع غير معرف",T1611&amp;TEXT(COUNTIFS($T$3:T1611,T1611),"000")))</f>
        <v/>
      </c>
      <c r="B1611" s="38"/>
      <c r="C1611" s="38"/>
      <c r="D1611" s="39"/>
      <c r="E1611" s="54"/>
      <c r="F1611" s="41" t="str">
        <f t="shared" ca="1" si="100"/>
        <v/>
      </c>
      <c r="G1611" s="42"/>
      <c r="H1611" s="37"/>
      <c r="I1611" s="43"/>
      <c r="J1611" s="44" t="str">
        <f t="shared" si="101"/>
        <v/>
      </c>
      <c r="K1611" s="45"/>
      <c r="L1611" s="46" t="str">
        <f>IF(OR(K1611="لم يدفع",B1611=""),"",IF(K1611="تأمين فقط",0,IF(K1611="اشتراك 300",300,IF(F1611&lt;14,IFERROR(VLOOKUP(SUBSTITUTE(SUBSTITUTE(H1611,"~","~~"),"*","~*"),إعدادات_الأنواع!$A$4:$D$40,3,FALSE()),0),IFERROR(VLOOKUP(SUBSTITUTE(SUBSTITUTE(H1611,"~","~~"),"*","~*"),إعدادات_الأنواع!$A$4:$D$40,4,FALSE()),0)))))</f>
        <v/>
      </c>
      <c r="M1611" s="47" t="str">
        <f>IF(OR(K1611="لم يدفع",B1611=""),"",IFERROR(VLOOKUP(SUBSTITUTE(SUBSTITUTE(H1611,"~","~~"),"*","~*"),إعدادات_الأنواع!$A$4:$E$40,5,FALSE()),0))</f>
        <v/>
      </c>
      <c r="N1611" s="47" t="str">
        <f>IF(OR(K1611="لم يدفع",K1611="تأمين فقط",K1611="اشتراك 300",B1611=""),"",IFERROR(VLOOKUP(SUBSTITUTE(SUBSTITUTE(H1611,"~","~~"),"*","~*"),إعدادات_الأنواع!$A$4:$F$40,6,FALSE()),0))</f>
        <v/>
      </c>
      <c r="O1611" s="55" t="str">
        <f t="shared" si="102"/>
        <v/>
      </c>
      <c r="P1611" s="48" t="str">
        <f t="shared" ca="1" si="103"/>
        <v/>
      </c>
      <c r="Q1611" s="52"/>
      <c r="R1611" s="49"/>
      <c r="S1611" s="50" t="str">
        <f>IF(B1611="","",COUNTA(التجديد!E1611:E1611))</f>
        <v/>
      </c>
      <c r="T1611" s="51" t="str">
        <f>IF(B1611="","",IFERROR(VLOOKUP(SUBSTITUTE(SUBSTITUTE(H1611,"~","~~"),"*","~*"),إعدادات_الأنواع!$A$4:$B$40,2,FALSE()),"?"))</f>
        <v/>
      </c>
    </row>
    <row r="1612" spans="1:20" ht="15" customHeight="1">
      <c r="A1612" s="20" t="str">
        <f>IF(B1612="","",IF(T1612="?","⚠️ نوع غير معرف",T1612&amp;TEXT(COUNTIFS($T$3:T1612,T1612),"000")))</f>
        <v/>
      </c>
      <c r="B1612" s="38"/>
      <c r="C1612" s="38"/>
      <c r="D1612" s="39"/>
      <c r="E1612" s="54"/>
      <c r="F1612" s="41" t="str">
        <f t="shared" ca="1" si="100"/>
        <v/>
      </c>
      <c r="G1612" s="42"/>
      <c r="H1612" s="37"/>
      <c r="I1612" s="43"/>
      <c r="J1612" s="44" t="str">
        <f t="shared" si="101"/>
        <v/>
      </c>
      <c r="K1612" s="45"/>
      <c r="L1612" s="46" t="str">
        <f>IF(OR(K1612="لم يدفع",B1612=""),"",IF(K1612="تأمين فقط",0,IF(K1612="اشتراك 300",300,IF(F1612&lt;14,IFERROR(VLOOKUP(SUBSTITUTE(SUBSTITUTE(H1612,"~","~~"),"*","~*"),إعدادات_الأنواع!$A$4:$D$40,3,FALSE()),0),IFERROR(VLOOKUP(SUBSTITUTE(SUBSTITUTE(H1612,"~","~~"),"*","~*"),إعدادات_الأنواع!$A$4:$D$40,4,FALSE()),0)))))</f>
        <v/>
      </c>
      <c r="M1612" s="47" t="str">
        <f>IF(OR(K1612="لم يدفع",B1612=""),"",IFERROR(VLOOKUP(SUBSTITUTE(SUBSTITUTE(H1612,"~","~~"),"*","~*"),إعدادات_الأنواع!$A$4:$E$40,5,FALSE()),0))</f>
        <v/>
      </c>
      <c r="N1612" s="47" t="str">
        <f>IF(OR(K1612="لم يدفع",K1612="تأمين فقط",K1612="اشتراك 300",B1612=""),"",IFERROR(VLOOKUP(SUBSTITUTE(SUBSTITUTE(H1612,"~","~~"),"*","~*"),إعدادات_الأنواع!$A$4:$F$40,6,FALSE()),0))</f>
        <v/>
      </c>
      <c r="O1612" s="55" t="str">
        <f t="shared" si="102"/>
        <v/>
      </c>
      <c r="P1612" s="48" t="str">
        <f t="shared" ca="1" si="103"/>
        <v/>
      </c>
      <c r="Q1612" s="52"/>
      <c r="R1612" s="49"/>
      <c r="S1612" s="50" t="str">
        <f>IF(B1612="","",COUNTA(التجديد!E1612:E1612))</f>
        <v/>
      </c>
      <c r="T1612" s="51" t="str">
        <f>IF(B1612="","",IFERROR(VLOOKUP(SUBSTITUTE(SUBSTITUTE(H1612,"~","~~"),"*","~*"),إعدادات_الأنواع!$A$4:$B$40,2,FALSE()),"?"))</f>
        <v/>
      </c>
    </row>
    <row r="1613" spans="1:20" ht="15" customHeight="1">
      <c r="A1613" s="20" t="str">
        <f>IF(B1613="","",IF(T1613="?","⚠️ نوع غير معرف",T1613&amp;TEXT(COUNTIFS($T$3:T1613,T1613),"000")))</f>
        <v/>
      </c>
      <c r="B1613" s="38"/>
      <c r="C1613" s="38"/>
      <c r="D1613" s="39"/>
      <c r="E1613" s="54"/>
      <c r="F1613" s="41" t="str">
        <f t="shared" ca="1" si="100"/>
        <v/>
      </c>
      <c r="G1613" s="42"/>
      <c r="H1613" s="37"/>
      <c r="I1613" s="43"/>
      <c r="J1613" s="44" t="str">
        <f t="shared" si="101"/>
        <v/>
      </c>
      <c r="K1613" s="45"/>
      <c r="L1613" s="46" t="str">
        <f>IF(OR(K1613="لم يدفع",B1613=""),"",IF(K1613="تأمين فقط",0,IF(K1613="اشتراك 300",300,IF(F1613&lt;14,IFERROR(VLOOKUP(SUBSTITUTE(SUBSTITUTE(H1613,"~","~~"),"*","~*"),إعدادات_الأنواع!$A$4:$D$40,3,FALSE()),0),IFERROR(VLOOKUP(SUBSTITUTE(SUBSTITUTE(H1613,"~","~~"),"*","~*"),إعدادات_الأنواع!$A$4:$D$40,4,FALSE()),0)))))</f>
        <v/>
      </c>
      <c r="M1613" s="47" t="str">
        <f>IF(OR(K1613="لم يدفع",B1613=""),"",IFERROR(VLOOKUP(SUBSTITUTE(SUBSTITUTE(H1613,"~","~~"),"*","~*"),إعدادات_الأنواع!$A$4:$E$40,5,FALSE()),0))</f>
        <v/>
      </c>
      <c r="N1613" s="47" t="str">
        <f>IF(OR(K1613="لم يدفع",K1613="تأمين فقط",K1613="اشتراك 300",B1613=""),"",IFERROR(VLOOKUP(SUBSTITUTE(SUBSTITUTE(H1613,"~","~~"),"*","~*"),إعدادات_الأنواع!$A$4:$F$40,6,FALSE()),0))</f>
        <v/>
      </c>
      <c r="O1613" s="55" t="str">
        <f t="shared" si="102"/>
        <v/>
      </c>
      <c r="P1613" s="48" t="str">
        <f t="shared" ca="1" si="103"/>
        <v/>
      </c>
      <c r="Q1613" s="52"/>
      <c r="R1613" s="49"/>
      <c r="S1613" s="50" t="str">
        <f>IF(B1613="","",COUNTA(التجديد!E1613:E1613))</f>
        <v/>
      </c>
      <c r="T1613" s="51" t="str">
        <f>IF(B1613="","",IFERROR(VLOOKUP(SUBSTITUTE(SUBSTITUTE(H1613,"~","~~"),"*","~*"),إعدادات_الأنواع!$A$4:$B$40,2,FALSE()),"?"))</f>
        <v/>
      </c>
    </row>
    <row r="1614" spans="1:20" ht="15" customHeight="1">
      <c r="A1614" s="20" t="str">
        <f>IF(B1614="","",IF(T1614="?","⚠️ نوع غير معرف",T1614&amp;TEXT(COUNTIFS($T$3:T1614,T1614),"000")))</f>
        <v/>
      </c>
      <c r="B1614" s="38"/>
      <c r="C1614" s="38"/>
      <c r="D1614" s="39"/>
      <c r="E1614" s="54"/>
      <c r="F1614" s="41" t="str">
        <f t="shared" ca="1" si="100"/>
        <v/>
      </c>
      <c r="G1614" s="42"/>
      <c r="H1614" s="37"/>
      <c r="I1614" s="43"/>
      <c r="J1614" s="44" t="str">
        <f t="shared" si="101"/>
        <v/>
      </c>
      <c r="K1614" s="45"/>
      <c r="L1614" s="46" t="str">
        <f>IF(OR(K1614="لم يدفع",B1614=""),"",IF(K1614="تأمين فقط",0,IF(K1614="اشتراك 300",300,IF(F1614&lt;14,IFERROR(VLOOKUP(SUBSTITUTE(SUBSTITUTE(H1614,"~","~~"),"*","~*"),إعدادات_الأنواع!$A$4:$D$40,3,FALSE()),0),IFERROR(VLOOKUP(SUBSTITUTE(SUBSTITUTE(H1614,"~","~~"),"*","~*"),إعدادات_الأنواع!$A$4:$D$40,4,FALSE()),0)))))</f>
        <v/>
      </c>
      <c r="M1614" s="47" t="str">
        <f>IF(OR(K1614="لم يدفع",B1614=""),"",IFERROR(VLOOKUP(SUBSTITUTE(SUBSTITUTE(H1614,"~","~~"),"*","~*"),إعدادات_الأنواع!$A$4:$E$40,5,FALSE()),0))</f>
        <v/>
      </c>
      <c r="N1614" s="47" t="str">
        <f>IF(OR(K1614="لم يدفع",K1614="تأمين فقط",K1614="اشتراك 300",B1614=""),"",IFERROR(VLOOKUP(SUBSTITUTE(SUBSTITUTE(H1614,"~","~~"),"*","~*"),إعدادات_الأنواع!$A$4:$F$40,6,FALSE()),0))</f>
        <v/>
      </c>
      <c r="O1614" s="55" t="str">
        <f t="shared" si="102"/>
        <v/>
      </c>
      <c r="P1614" s="48" t="str">
        <f t="shared" ca="1" si="103"/>
        <v/>
      </c>
      <c r="Q1614" s="52"/>
      <c r="R1614" s="49"/>
      <c r="S1614" s="50" t="str">
        <f>IF(B1614="","",COUNTA(التجديد!E1614:E1614))</f>
        <v/>
      </c>
      <c r="T1614" s="51" t="str">
        <f>IF(B1614="","",IFERROR(VLOOKUP(SUBSTITUTE(SUBSTITUTE(H1614,"~","~~"),"*","~*"),إعدادات_الأنواع!$A$4:$B$40,2,FALSE()),"?"))</f>
        <v/>
      </c>
    </row>
    <row r="1615" spans="1:20" ht="15" customHeight="1">
      <c r="A1615" s="20" t="str">
        <f>IF(B1615="","",IF(T1615="?","⚠️ نوع غير معرف",T1615&amp;TEXT(COUNTIFS($T$3:T1615,T1615),"000")))</f>
        <v/>
      </c>
      <c r="B1615" s="38"/>
      <c r="C1615" s="38"/>
      <c r="D1615" s="39"/>
      <c r="E1615" s="54"/>
      <c r="F1615" s="41" t="str">
        <f t="shared" ca="1" si="100"/>
        <v/>
      </c>
      <c r="G1615" s="42"/>
      <c r="H1615" s="37"/>
      <c r="I1615" s="43"/>
      <c r="J1615" s="44" t="str">
        <f t="shared" si="101"/>
        <v/>
      </c>
      <c r="K1615" s="45"/>
      <c r="L1615" s="46" t="str">
        <f>IF(OR(K1615="لم يدفع",B1615=""),"",IF(K1615="تأمين فقط",0,IF(K1615="اشتراك 300",300,IF(F1615&lt;14,IFERROR(VLOOKUP(SUBSTITUTE(SUBSTITUTE(H1615,"~","~~"),"*","~*"),إعدادات_الأنواع!$A$4:$D$40,3,FALSE()),0),IFERROR(VLOOKUP(SUBSTITUTE(SUBSTITUTE(H1615,"~","~~"),"*","~*"),إعدادات_الأنواع!$A$4:$D$40,4,FALSE()),0)))))</f>
        <v/>
      </c>
      <c r="M1615" s="47" t="str">
        <f>IF(OR(K1615="لم يدفع",B1615=""),"",IFERROR(VLOOKUP(SUBSTITUTE(SUBSTITUTE(H1615,"~","~~"),"*","~*"),إعدادات_الأنواع!$A$4:$E$40,5,FALSE()),0))</f>
        <v/>
      </c>
      <c r="N1615" s="47" t="str">
        <f>IF(OR(K1615="لم يدفع",K1615="تأمين فقط",K1615="اشتراك 300",B1615=""),"",IFERROR(VLOOKUP(SUBSTITUTE(SUBSTITUTE(H1615,"~","~~"),"*","~*"),إعدادات_الأنواع!$A$4:$F$40,6,FALSE()),0))</f>
        <v/>
      </c>
      <c r="O1615" s="55" t="str">
        <f t="shared" si="102"/>
        <v/>
      </c>
      <c r="P1615" s="48" t="str">
        <f t="shared" ca="1" si="103"/>
        <v/>
      </c>
      <c r="Q1615" s="52"/>
      <c r="R1615" s="49"/>
      <c r="S1615" s="50" t="str">
        <f>IF(B1615="","",COUNTA(التجديد!E1615:E1615))</f>
        <v/>
      </c>
      <c r="T1615" s="51" t="str">
        <f>IF(B1615="","",IFERROR(VLOOKUP(SUBSTITUTE(SUBSTITUTE(H1615,"~","~~"),"*","~*"),إعدادات_الأنواع!$A$4:$B$40,2,FALSE()),"?"))</f>
        <v/>
      </c>
    </row>
    <row r="1616" spans="1:20" ht="15" customHeight="1">
      <c r="A1616" s="20" t="str">
        <f>IF(B1616="","",IF(T1616="?","⚠️ نوع غير معرف",T1616&amp;TEXT(COUNTIFS($T$3:T1616,T1616),"000")))</f>
        <v/>
      </c>
      <c r="B1616" s="38"/>
      <c r="C1616" s="38"/>
      <c r="D1616" s="39"/>
      <c r="E1616" s="54"/>
      <c r="F1616" s="41" t="str">
        <f t="shared" ca="1" si="100"/>
        <v/>
      </c>
      <c r="G1616" s="42"/>
      <c r="H1616" s="37"/>
      <c r="I1616" s="43"/>
      <c r="J1616" s="44" t="str">
        <f t="shared" si="101"/>
        <v/>
      </c>
      <c r="K1616" s="45"/>
      <c r="L1616" s="46" t="str">
        <f>IF(OR(K1616="لم يدفع",B1616=""),"",IF(K1616="تأمين فقط",0,IF(K1616="اشتراك 300",300,IF(F1616&lt;14,IFERROR(VLOOKUP(SUBSTITUTE(SUBSTITUTE(H1616,"~","~~"),"*","~*"),إعدادات_الأنواع!$A$4:$D$40,3,FALSE()),0),IFERROR(VLOOKUP(SUBSTITUTE(SUBSTITUTE(H1616,"~","~~"),"*","~*"),إعدادات_الأنواع!$A$4:$D$40,4,FALSE()),0)))))</f>
        <v/>
      </c>
      <c r="M1616" s="47" t="str">
        <f>IF(OR(K1616="لم يدفع",B1616=""),"",IFERROR(VLOOKUP(SUBSTITUTE(SUBSTITUTE(H1616,"~","~~"),"*","~*"),إعدادات_الأنواع!$A$4:$E$40,5,FALSE()),0))</f>
        <v/>
      </c>
      <c r="N1616" s="47" t="str">
        <f>IF(OR(K1616="لم يدفع",K1616="تأمين فقط",K1616="اشتراك 300",B1616=""),"",IFERROR(VLOOKUP(SUBSTITUTE(SUBSTITUTE(H1616,"~","~~"),"*","~*"),إعدادات_الأنواع!$A$4:$F$40,6,FALSE()),0))</f>
        <v/>
      </c>
      <c r="O1616" s="55" t="str">
        <f t="shared" si="102"/>
        <v/>
      </c>
      <c r="P1616" s="48" t="str">
        <f t="shared" ca="1" si="103"/>
        <v/>
      </c>
      <c r="Q1616" s="52"/>
      <c r="R1616" s="49"/>
      <c r="S1616" s="50" t="str">
        <f>IF(B1616="","",COUNTA(التجديد!E1616:E1616))</f>
        <v/>
      </c>
      <c r="T1616" s="51" t="str">
        <f>IF(B1616="","",IFERROR(VLOOKUP(SUBSTITUTE(SUBSTITUTE(H1616,"~","~~"),"*","~*"),إعدادات_الأنواع!$A$4:$B$40,2,FALSE()),"?"))</f>
        <v/>
      </c>
    </row>
    <row r="1617" spans="1:20" ht="15" customHeight="1">
      <c r="A1617" s="20" t="str">
        <f>IF(B1617="","",IF(T1617="?","⚠️ نوع غير معرف",T1617&amp;TEXT(COUNTIFS($T$3:T1617,T1617),"000")))</f>
        <v/>
      </c>
      <c r="B1617" s="38"/>
      <c r="C1617" s="38"/>
      <c r="D1617" s="39"/>
      <c r="E1617" s="54"/>
      <c r="F1617" s="41" t="str">
        <f t="shared" ca="1" si="100"/>
        <v/>
      </c>
      <c r="G1617" s="42"/>
      <c r="H1617" s="37"/>
      <c r="I1617" s="43"/>
      <c r="J1617" s="44" t="str">
        <f t="shared" si="101"/>
        <v/>
      </c>
      <c r="K1617" s="45"/>
      <c r="L1617" s="46" t="str">
        <f>IF(OR(K1617="لم يدفع",B1617=""),"",IF(K1617="تأمين فقط",0,IF(K1617="اشتراك 300",300,IF(F1617&lt;14,IFERROR(VLOOKUP(SUBSTITUTE(SUBSTITUTE(H1617,"~","~~"),"*","~*"),إعدادات_الأنواع!$A$4:$D$40,3,FALSE()),0),IFERROR(VLOOKUP(SUBSTITUTE(SUBSTITUTE(H1617,"~","~~"),"*","~*"),إعدادات_الأنواع!$A$4:$D$40,4,FALSE()),0)))))</f>
        <v/>
      </c>
      <c r="M1617" s="47" t="str">
        <f>IF(OR(K1617="لم يدفع",B1617=""),"",IFERROR(VLOOKUP(SUBSTITUTE(SUBSTITUTE(H1617,"~","~~"),"*","~*"),إعدادات_الأنواع!$A$4:$E$40,5,FALSE()),0))</f>
        <v/>
      </c>
      <c r="N1617" s="47" t="str">
        <f>IF(OR(K1617="لم يدفع",K1617="تأمين فقط",K1617="اشتراك 300",B1617=""),"",IFERROR(VLOOKUP(SUBSTITUTE(SUBSTITUTE(H1617,"~","~~"),"*","~*"),إعدادات_الأنواع!$A$4:$F$40,6,FALSE()),0))</f>
        <v/>
      </c>
      <c r="O1617" s="55" t="str">
        <f t="shared" si="102"/>
        <v/>
      </c>
      <c r="P1617" s="48" t="str">
        <f t="shared" ca="1" si="103"/>
        <v/>
      </c>
      <c r="Q1617" s="52"/>
      <c r="R1617" s="49"/>
      <c r="S1617" s="50" t="str">
        <f>IF(B1617="","",COUNTA(التجديد!E1617:E1617))</f>
        <v/>
      </c>
      <c r="T1617" s="51" t="str">
        <f>IF(B1617="","",IFERROR(VLOOKUP(SUBSTITUTE(SUBSTITUTE(H1617,"~","~~"),"*","~*"),إعدادات_الأنواع!$A$4:$B$40,2,FALSE()),"?"))</f>
        <v/>
      </c>
    </row>
    <row r="1618" spans="1:20" ht="15" customHeight="1">
      <c r="A1618" s="20" t="str">
        <f>IF(B1618="","",IF(T1618="?","⚠️ نوع غير معرف",T1618&amp;TEXT(COUNTIFS($T$3:T1618,T1618),"000")))</f>
        <v/>
      </c>
      <c r="B1618" s="38"/>
      <c r="C1618" s="38"/>
      <c r="D1618" s="39"/>
      <c r="E1618" s="54"/>
      <c r="F1618" s="41" t="str">
        <f t="shared" ca="1" si="100"/>
        <v/>
      </c>
      <c r="G1618" s="42"/>
      <c r="H1618" s="37"/>
      <c r="I1618" s="43"/>
      <c r="J1618" s="44" t="str">
        <f t="shared" si="101"/>
        <v/>
      </c>
      <c r="K1618" s="45"/>
      <c r="L1618" s="46" t="str">
        <f>IF(OR(K1618="لم يدفع",B1618=""),"",IF(K1618="تأمين فقط",0,IF(K1618="اشتراك 300",300,IF(F1618&lt;14,IFERROR(VLOOKUP(SUBSTITUTE(SUBSTITUTE(H1618,"~","~~"),"*","~*"),إعدادات_الأنواع!$A$4:$D$40,3,FALSE()),0),IFERROR(VLOOKUP(SUBSTITUTE(SUBSTITUTE(H1618,"~","~~"),"*","~*"),إعدادات_الأنواع!$A$4:$D$40,4,FALSE()),0)))))</f>
        <v/>
      </c>
      <c r="M1618" s="47" t="str">
        <f>IF(OR(K1618="لم يدفع",B1618=""),"",IFERROR(VLOOKUP(SUBSTITUTE(SUBSTITUTE(H1618,"~","~~"),"*","~*"),إعدادات_الأنواع!$A$4:$E$40,5,FALSE()),0))</f>
        <v/>
      </c>
      <c r="N1618" s="47" t="str">
        <f>IF(OR(K1618="لم يدفع",K1618="تأمين فقط",K1618="اشتراك 300",B1618=""),"",IFERROR(VLOOKUP(SUBSTITUTE(SUBSTITUTE(H1618,"~","~~"),"*","~*"),إعدادات_الأنواع!$A$4:$F$40,6,FALSE()),0))</f>
        <v/>
      </c>
      <c r="O1618" s="55" t="str">
        <f t="shared" si="102"/>
        <v/>
      </c>
      <c r="P1618" s="48" t="str">
        <f t="shared" ca="1" si="103"/>
        <v/>
      </c>
      <c r="Q1618" s="52"/>
      <c r="R1618" s="49"/>
      <c r="S1618" s="50" t="str">
        <f>IF(B1618="","",COUNTA(التجديد!E1618:E1618))</f>
        <v/>
      </c>
      <c r="T1618" s="51" t="str">
        <f>IF(B1618="","",IFERROR(VLOOKUP(SUBSTITUTE(SUBSTITUTE(H1618,"~","~~"),"*","~*"),إعدادات_الأنواع!$A$4:$B$40,2,FALSE()),"?"))</f>
        <v/>
      </c>
    </row>
    <row r="1619" spans="1:20" ht="15" customHeight="1">
      <c r="A1619" s="20" t="str">
        <f>IF(B1619="","",IF(T1619="?","⚠️ نوع غير معرف",T1619&amp;TEXT(COUNTIFS($T$3:T1619,T1619),"000")))</f>
        <v/>
      </c>
      <c r="B1619" s="38"/>
      <c r="C1619" s="38"/>
      <c r="D1619" s="39"/>
      <c r="E1619" s="54"/>
      <c r="F1619" s="41" t="str">
        <f t="shared" ca="1" si="100"/>
        <v/>
      </c>
      <c r="G1619" s="42"/>
      <c r="H1619" s="37"/>
      <c r="I1619" s="43"/>
      <c r="J1619" s="44" t="str">
        <f t="shared" si="101"/>
        <v/>
      </c>
      <c r="K1619" s="45"/>
      <c r="L1619" s="46" t="str">
        <f>IF(OR(K1619="لم يدفع",B1619=""),"",IF(K1619="تأمين فقط",0,IF(K1619="اشتراك 300",300,IF(F1619&lt;14,IFERROR(VLOOKUP(SUBSTITUTE(SUBSTITUTE(H1619,"~","~~"),"*","~*"),إعدادات_الأنواع!$A$4:$D$40,3,FALSE()),0),IFERROR(VLOOKUP(SUBSTITUTE(SUBSTITUTE(H1619,"~","~~"),"*","~*"),إعدادات_الأنواع!$A$4:$D$40,4,FALSE()),0)))))</f>
        <v/>
      </c>
      <c r="M1619" s="47" t="str">
        <f>IF(OR(K1619="لم يدفع",B1619=""),"",IFERROR(VLOOKUP(SUBSTITUTE(SUBSTITUTE(H1619,"~","~~"),"*","~*"),إعدادات_الأنواع!$A$4:$E$40,5,FALSE()),0))</f>
        <v/>
      </c>
      <c r="N1619" s="47" t="str">
        <f>IF(OR(K1619="لم يدفع",K1619="تأمين فقط",K1619="اشتراك 300",B1619=""),"",IFERROR(VLOOKUP(SUBSTITUTE(SUBSTITUTE(H1619,"~","~~"),"*","~*"),إعدادات_الأنواع!$A$4:$F$40,6,FALSE()),0))</f>
        <v/>
      </c>
      <c r="O1619" s="55" t="str">
        <f t="shared" si="102"/>
        <v/>
      </c>
      <c r="P1619" s="48" t="str">
        <f t="shared" ca="1" si="103"/>
        <v/>
      </c>
      <c r="Q1619" s="52"/>
      <c r="R1619" s="49"/>
      <c r="S1619" s="50" t="str">
        <f>IF(B1619="","",COUNTA(التجديد!E1619:E1619))</f>
        <v/>
      </c>
      <c r="T1619" s="51" t="str">
        <f>IF(B1619="","",IFERROR(VLOOKUP(SUBSTITUTE(SUBSTITUTE(H1619,"~","~~"),"*","~*"),إعدادات_الأنواع!$A$4:$B$40,2,FALSE()),"?"))</f>
        <v/>
      </c>
    </row>
    <row r="1620" spans="1:20" ht="15" customHeight="1">
      <c r="A1620" s="20" t="str">
        <f>IF(B1620="","",IF(T1620="?","⚠️ نوع غير معرف",T1620&amp;TEXT(COUNTIFS($T$3:T1620,T1620),"000")))</f>
        <v/>
      </c>
      <c r="B1620" s="38"/>
      <c r="C1620" s="38"/>
      <c r="D1620" s="39"/>
      <c r="E1620" s="54"/>
      <c r="F1620" s="41" t="str">
        <f t="shared" ca="1" si="100"/>
        <v/>
      </c>
      <c r="G1620" s="42"/>
      <c r="H1620" s="37"/>
      <c r="I1620" s="43"/>
      <c r="J1620" s="44" t="str">
        <f t="shared" si="101"/>
        <v/>
      </c>
      <c r="K1620" s="45"/>
      <c r="L1620" s="46" t="str">
        <f>IF(OR(K1620="لم يدفع",B1620=""),"",IF(K1620="تأمين فقط",0,IF(K1620="اشتراك 300",300,IF(F1620&lt;14,IFERROR(VLOOKUP(SUBSTITUTE(SUBSTITUTE(H1620,"~","~~"),"*","~*"),إعدادات_الأنواع!$A$4:$D$40,3,FALSE()),0),IFERROR(VLOOKUP(SUBSTITUTE(SUBSTITUTE(H1620,"~","~~"),"*","~*"),إعدادات_الأنواع!$A$4:$D$40,4,FALSE()),0)))))</f>
        <v/>
      </c>
      <c r="M1620" s="47" t="str">
        <f>IF(OR(K1620="لم يدفع",B1620=""),"",IFERROR(VLOOKUP(SUBSTITUTE(SUBSTITUTE(H1620,"~","~~"),"*","~*"),إعدادات_الأنواع!$A$4:$E$40,5,FALSE()),0))</f>
        <v/>
      </c>
      <c r="N1620" s="47" t="str">
        <f>IF(OR(K1620="لم يدفع",K1620="تأمين فقط",K1620="اشتراك 300",B1620=""),"",IFERROR(VLOOKUP(SUBSTITUTE(SUBSTITUTE(H1620,"~","~~"),"*","~*"),إعدادات_الأنواع!$A$4:$F$40,6,FALSE()),0))</f>
        <v/>
      </c>
      <c r="O1620" s="55" t="str">
        <f t="shared" si="102"/>
        <v/>
      </c>
      <c r="P1620" s="48" t="str">
        <f t="shared" ca="1" si="103"/>
        <v/>
      </c>
      <c r="Q1620" s="52"/>
      <c r="R1620" s="49"/>
      <c r="S1620" s="50" t="str">
        <f>IF(B1620="","",COUNTA(التجديد!E1620:E1620))</f>
        <v/>
      </c>
      <c r="T1620" s="51" t="str">
        <f>IF(B1620="","",IFERROR(VLOOKUP(SUBSTITUTE(SUBSTITUTE(H1620,"~","~~"),"*","~*"),إعدادات_الأنواع!$A$4:$B$40,2,FALSE()),"?"))</f>
        <v/>
      </c>
    </row>
    <row r="1621" spans="1:20" ht="15" customHeight="1">
      <c r="A1621" s="20" t="str">
        <f>IF(B1621="","",IF(T1621="?","⚠️ نوع غير معرف",T1621&amp;TEXT(COUNTIFS($T$3:T1621,T1621),"000")))</f>
        <v/>
      </c>
      <c r="B1621" s="38"/>
      <c r="C1621" s="38"/>
      <c r="D1621" s="39"/>
      <c r="E1621" s="54"/>
      <c r="F1621" s="41" t="str">
        <f t="shared" ca="1" si="100"/>
        <v/>
      </c>
      <c r="G1621" s="42"/>
      <c r="H1621" s="37"/>
      <c r="I1621" s="43"/>
      <c r="J1621" s="44" t="str">
        <f t="shared" si="101"/>
        <v/>
      </c>
      <c r="K1621" s="45"/>
      <c r="L1621" s="46" t="str">
        <f>IF(OR(K1621="لم يدفع",B1621=""),"",IF(K1621="تأمين فقط",0,IF(K1621="اشتراك 300",300,IF(F1621&lt;14,IFERROR(VLOOKUP(SUBSTITUTE(SUBSTITUTE(H1621,"~","~~"),"*","~*"),إعدادات_الأنواع!$A$4:$D$40,3,FALSE()),0),IFERROR(VLOOKUP(SUBSTITUTE(SUBSTITUTE(H1621,"~","~~"),"*","~*"),إعدادات_الأنواع!$A$4:$D$40,4,FALSE()),0)))))</f>
        <v/>
      </c>
      <c r="M1621" s="47" t="str">
        <f>IF(OR(K1621="لم يدفع",B1621=""),"",IFERROR(VLOOKUP(SUBSTITUTE(SUBSTITUTE(H1621,"~","~~"),"*","~*"),إعدادات_الأنواع!$A$4:$E$40,5,FALSE()),0))</f>
        <v/>
      </c>
      <c r="N1621" s="47" t="str">
        <f>IF(OR(K1621="لم يدفع",K1621="تأمين فقط",K1621="اشتراك 300",B1621=""),"",IFERROR(VLOOKUP(SUBSTITUTE(SUBSTITUTE(H1621,"~","~~"),"*","~*"),إعدادات_الأنواع!$A$4:$F$40,6,FALSE()),0))</f>
        <v/>
      </c>
      <c r="O1621" s="55" t="str">
        <f t="shared" si="102"/>
        <v/>
      </c>
      <c r="P1621" s="48" t="str">
        <f t="shared" ca="1" si="103"/>
        <v/>
      </c>
      <c r="Q1621" s="52"/>
      <c r="R1621" s="49"/>
      <c r="S1621" s="50" t="str">
        <f>IF(B1621="","",COUNTA(التجديد!E1621:E1621))</f>
        <v/>
      </c>
      <c r="T1621" s="51" t="str">
        <f>IF(B1621="","",IFERROR(VLOOKUP(SUBSTITUTE(SUBSTITUTE(H1621,"~","~~"),"*","~*"),إعدادات_الأنواع!$A$4:$B$40,2,FALSE()),"?"))</f>
        <v/>
      </c>
    </row>
    <row r="1622" spans="1:20" ht="15" customHeight="1">
      <c r="A1622" s="20" t="str">
        <f>IF(B1622="","",IF(T1622="?","⚠️ نوع غير معرف",T1622&amp;TEXT(COUNTIFS($T$3:T1622,T1622),"000")))</f>
        <v/>
      </c>
      <c r="B1622" s="38"/>
      <c r="C1622" s="38"/>
      <c r="D1622" s="39"/>
      <c r="E1622" s="54"/>
      <c r="F1622" s="41" t="str">
        <f t="shared" ca="1" si="100"/>
        <v/>
      </c>
      <c r="G1622" s="42"/>
      <c r="H1622" s="37"/>
      <c r="I1622" s="43"/>
      <c r="J1622" s="44" t="str">
        <f t="shared" si="101"/>
        <v/>
      </c>
      <c r="K1622" s="45"/>
      <c r="L1622" s="46" t="str">
        <f>IF(OR(K1622="لم يدفع",B1622=""),"",IF(K1622="تأمين فقط",0,IF(K1622="اشتراك 300",300,IF(F1622&lt;14,IFERROR(VLOOKUP(SUBSTITUTE(SUBSTITUTE(H1622,"~","~~"),"*","~*"),إعدادات_الأنواع!$A$4:$D$40,3,FALSE()),0),IFERROR(VLOOKUP(SUBSTITUTE(SUBSTITUTE(H1622,"~","~~"),"*","~*"),إعدادات_الأنواع!$A$4:$D$40,4,FALSE()),0)))))</f>
        <v/>
      </c>
      <c r="M1622" s="47" t="str">
        <f>IF(OR(K1622="لم يدفع",B1622=""),"",IFERROR(VLOOKUP(SUBSTITUTE(SUBSTITUTE(H1622,"~","~~"),"*","~*"),إعدادات_الأنواع!$A$4:$E$40,5,FALSE()),0))</f>
        <v/>
      </c>
      <c r="N1622" s="47" t="str">
        <f>IF(OR(K1622="لم يدفع",K1622="تأمين فقط",K1622="اشتراك 300",B1622=""),"",IFERROR(VLOOKUP(SUBSTITUTE(SUBSTITUTE(H1622,"~","~~"),"*","~*"),إعدادات_الأنواع!$A$4:$F$40,6,FALSE()),0))</f>
        <v/>
      </c>
      <c r="O1622" s="55" t="str">
        <f t="shared" si="102"/>
        <v/>
      </c>
      <c r="P1622" s="48" t="str">
        <f t="shared" ca="1" si="103"/>
        <v/>
      </c>
      <c r="Q1622" s="52"/>
      <c r="R1622" s="49"/>
      <c r="S1622" s="50" t="str">
        <f>IF(B1622="","",COUNTA(التجديد!E1622:E1622))</f>
        <v/>
      </c>
      <c r="T1622" s="51" t="str">
        <f>IF(B1622="","",IFERROR(VLOOKUP(SUBSTITUTE(SUBSTITUTE(H1622,"~","~~"),"*","~*"),إعدادات_الأنواع!$A$4:$B$40,2,FALSE()),"?"))</f>
        <v/>
      </c>
    </row>
    <row r="1623" spans="1:20" ht="15" customHeight="1">
      <c r="A1623" s="20" t="str">
        <f>IF(B1623="","",IF(T1623="?","⚠️ نوع غير معرف",T1623&amp;TEXT(COUNTIFS($T$3:T1623,T1623),"000")))</f>
        <v/>
      </c>
      <c r="B1623" s="38"/>
      <c r="C1623" s="38"/>
      <c r="D1623" s="39"/>
      <c r="E1623" s="54"/>
      <c r="F1623" s="41" t="str">
        <f t="shared" ca="1" si="100"/>
        <v/>
      </c>
      <c r="G1623" s="42"/>
      <c r="H1623" s="37"/>
      <c r="I1623" s="43"/>
      <c r="J1623" s="44" t="str">
        <f t="shared" si="101"/>
        <v/>
      </c>
      <c r="K1623" s="45"/>
      <c r="L1623" s="46" t="str">
        <f>IF(OR(K1623="لم يدفع",B1623=""),"",IF(K1623="تأمين فقط",0,IF(K1623="اشتراك 300",300,IF(F1623&lt;14,IFERROR(VLOOKUP(SUBSTITUTE(SUBSTITUTE(H1623,"~","~~"),"*","~*"),إعدادات_الأنواع!$A$4:$D$40,3,FALSE()),0),IFERROR(VLOOKUP(SUBSTITUTE(SUBSTITUTE(H1623,"~","~~"),"*","~*"),إعدادات_الأنواع!$A$4:$D$40,4,FALSE()),0)))))</f>
        <v/>
      </c>
      <c r="M1623" s="47" t="str">
        <f>IF(OR(K1623="لم يدفع",B1623=""),"",IFERROR(VLOOKUP(SUBSTITUTE(SUBSTITUTE(H1623,"~","~~"),"*","~*"),إعدادات_الأنواع!$A$4:$E$40,5,FALSE()),0))</f>
        <v/>
      </c>
      <c r="N1623" s="47" t="str">
        <f>IF(OR(K1623="لم يدفع",K1623="تأمين فقط",K1623="اشتراك 300",B1623=""),"",IFERROR(VLOOKUP(SUBSTITUTE(SUBSTITUTE(H1623,"~","~~"),"*","~*"),إعدادات_الأنواع!$A$4:$F$40,6,FALSE()),0))</f>
        <v/>
      </c>
      <c r="O1623" s="55" t="str">
        <f t="shared" si="102"/>
        <v/>
      </c>
      <c r="P1623" s="48" t="str">
        <f t="shared" ca="1" si="103"/>
        <v/>
      </c>
      <c r="Q1623" s="52"/>
      <c r="R1623" s="49"/>
      <c r="S1623" s="50" t="str">
        <f>IF(B1623="","",COUNTA(التجديد!E1623:E1623))</f>
        <v/>
      </c>
      <c r="T1623" s="51" t="str">
        <f>IF(B1623="","",IFERROR(VLOOKUP(SUBSTITUTE(SUBSTITUTE(H1623,"~","~~"),"*","~*"),إعدادات_الأنواع!$A$4:$B$40,2,FALSE()),"?"))</f>
        <v/>
      </c>
    </row>
    <row r="1624" spans="1:20" ht="15" customHeight="1">
      <c r="A1624" s="20" t="str">
        <f>IF(B1624="","",IF(T1624="?","⚠️ نوع غير معرف",T1624&amp;TEXT(COUNTIFS($T$3:T1624,T1624),"000")))</f>
        <v/>
      </c>
      <c r="B1624" s="38"/>
      <c r="C1624" s="38"/>
      <c r="D1624" s="39"/>
      <c r="E1624" s="54"/>
      <c r="F1624" s="41" t="str">
        <f t="shared" ca="1" si="100"/>
        <v/>
      </c>
      <c r="G1624" s="42"/>
      <c r="H1624" s="37"/>
      <c r="I1624" s="43"/>
      <c r="J1624" s="44" t="str">
        <f t="shared" si="101"/>
        <v/>
      </c>
      <c r="K1624" s="45"/>
      <c r="L1624" s="46" t="str">
        <f>IF(OR(K1624="لم يدفع",B1624=""),"",IF(K1624="تأمين فقط",0,IF(K1624="اشتراك 300",300,IF(F1624&lt;14,IFERROR(VLOOKUP(SUBSTITUTE(SUBSTITUTE(H1624,"~","~~"),"*","~*"),إعدادات_الأنواع!$A$4:$D$40,3,FALSE()),0),IFERROR(VLOOKUP(SUBSTITUTE(SUBSTITUTE(H1624,"~","~~"),"*","~*"),إعدادات_الأنواع!$A$4:$D$40,4,FALSE()),0)))))</f>
        <v/>
      </c>
      <c r="M1624" s="47" t="str">
        <f>IF(OR(K1624="لم يدفع",B1624=""),"",IFERROR(VLOOKUP(SUBSTITUTE(SUBSTITUTE(H1624,"~","~~"),"*","~*"),إعدادات_الأنواع!$A$4:$E$40,5,FALSE()),0))</f>
        <v/>
      </c>
      <c r="N1624" s="47" t="str">
        <f>IF(OR(K1624="لم يدفع",K1624="تأمين فقط",K1624="اشتراك 300",B1624=""),"",IFERROR(VLOOKUP(SUBSTITUTE(SUBSTITUTE(H1624,"~","~~"),"*","~*"),إعدادات_الأنواع!$A$4:$F$40,6,FALSE()),0))</f>
        <v/>
      </c>
      <c r="O1624" s="55" t="str">
        <f t="shared" si="102"/>
        <v/>
      </c>
      <c r="P1624" s="48" t="str">
        <f t="shared" ca="1" si="103"/>
        <v/>
      </c>
      <c r="Q1624" s="52"/>
      <c r="R1624" s="49"/>
      <c r="S1624" s="50" t="str">
        <f>IF(B1624="","",COUNTA(التجديد!E1624:E1624))</f>
        <v/>
      </c>
      <c r="T1624" s="51" t="str">
        <f>IF(B1624="","",IFERROR(VLOOKUP(SUBSTITUTE(SUBSTITUTE(H1624,"~","~~"),"*","~*"),إعدادات_الأنواع!$A$4:$B$40,2,FALSE()),"?"))</f>
        <v/>
      </c>
    </row>
    <row r="1625" spans="1:20" ht="15" customHeight="1">
      <c r="A1625" s="20" t="str">
        <f>IF(B1625="","",IF(T1625="?","⚠️ نوع غير معرف",T1625&amp;TEXT(COUNTIFS($T$3:T1625,T1625),"000")))</f>
        <v/>
      </c>
      <c r="B1625" s="38"/>
      <c r="C1625" s="38"/>
      <c r="D1625" s="39"/>
      <c r="E1625" s="54"/>
      <c r="F1625" s="41" t="str">
        <f t="shared" ca="1" si="100"/>
        <v/>
      </c>
      <c r="G1625" s="42"/>
      <c r="H1625" s="37"/>
      <c r="I1625" s="43"/>
      <c r="J1625" s="44" t="str">
        <f t="shared" si="101"/>
        <v/>
      </c>
      <c r="K1625" s="45"/>
      <c r="L1625" s="46" t="str">
        <f>IF(OR(K1625="لم يدفع",B1625=""),"",IF(K1625="تأمين فقط",0,IF(K1625="اشتراك 300",300,IF(F1625&lt;14,IFERROR(VLOOKUP(SUBSTITUTE(SUBSTITUTE(H1625,"~","~~"),"*","~*"),إعدادات_الأنواع!$A$4:$D$40,3,FALSE()),0),IFERROR(VLOOKUP(SUBSTITUTE(SUBSTITUTE(H1625,"~","~~"),"*","~*"),إعدادات_الأنواع!$A$4:$D$40,4,FALSE()),0)))))</f>
        <v/>
      </c>
      <c r="M1625" s="47" t="str">
        <f>IF(OR(K1625="لم يدفع",B1625=""),"",IFERROR(VLOOKUP(SUBSTITUTE(SUBSTITUTE(H1625,"~","~~"),"*","~*"),إعدادات_الأنواع!$A$4:$E$40,5,FALSE()),0))</f>
        <v/>
      </c>
      <c r="N1625" s="47" t="str">
        <f>IF(OR(K1625="لم يدفع",K1625="تأمين فقط",K1625="اشتراك 300",B1625=""),"",IFERROR(VLOOKUP(SUBSTITUTE(SUBSTITUTE(H1625,"~","~~"),"*","~*"),إعدادات_الأنواع!$A$4:$F$40,6,FALSE()),0))</f>
        <v/>
      </c>
      <c r="O1625" s="55" t="str">
        <f t="shared" si="102"/>
        <v/>
      </c>
      <c r="P1625" s="48" t="str">
        <f t="shared" ca="1" si="103"/>
        <v/>
      </c>
      <c r="Q1625" s="52"/>
      <c r="R1625" s="49"/>
      <c r="S1625" s="50" t="str">
        <f>IF(B1625="","",COUNTA(التجديد!E1625:E1625))</f>
        <v/>
      </c>
      <c r="T1625" s="51" t="str">
        <f>IF(B1625="","",IFERROR(VLOOKUP(SUBSTITUTE(SUBSTITUTE(H1625,"~","~~"),"*","~*"),إعدادات_الأنواع!$A$4:$B$40,2,FALSE()),"?"))</f>
        <v/>
      </c>
    </row>
    <row r="1626" spans="1:20" ht="15" customHeight="1">
      <c r="A1626" s="20" t="str">
        <f>IF(B1626="","",IF(T1626="?","⚠️ نوع غير معرف",T1626&amp;TEXT(COUNTIFS($T$3:T1626,T1626),"000")))</f>
        <v/>
      </c>
      <c r="B1626" s="38"/>
      <c r="C1626" s="38"/>
      <c r="D1626" s="39"/>
      <c r="E1626" s="54"/>
      <c r="F1626" s="41" t="str">
        <f t="shared" ca="1" si="100"/>
        <v/>
      </c>
      <c r="G1626" s="42"/>
      <c r="H1626" s="37"/>
      <c r="I1626" s="43"/>
      <c r="J1626" s="44" t="str">
        <f t="shared" si="101"/>
        <v/>
      </c>
      <c r="K1626" s="45"/>
      <c r="L1626" s="46" t="str">
        <f>IF(OR(K1626="لم يدفع",B1626=""),"",IF(K1626="تأمين فقط",0,IF(K1626="اشتراك 300",300,IF(F1626&lt;14,IFERROR(VLOOKUP(SUBSTITUTE(SUBSTITUTE(H1626,"~","~~"),"*","~*"),إعدادات_الأنواع!$A$4:$D$40,3,FALSE()),0),IFERROR(VLOOKUP(SUBSTITUTE(SUBSTITUTE(H1626,"~","~~"),"*","~*"),إعدادات_الأنواع!$A$4:$D$40,4,FALSE()),0)))))</f>
        <v/>
      </c>
      <c r="M1626" s="47" t="str">
        <f>IF(OR(K1626="لم يدفع",B1626=""),"",IFERROR(VLOOKUP(SUBSTITUTE(SUBSTITUTE(H1626,"~","~~"),"*","~*"),إعدادات_الأنواع!$A$4:$E$40,5,FALSE()),0))</f>
        <v/>
      </c>
      <c r="N1626" s="47" t="str">
        <f>IF(OR(K1626="لم يدفع",K1626="تأمين فقط",K1626="اشتراك 300",B1626=""),"",IFERROR(VLOOKUP(SUBSTITUTE(SUBSTITUTE(H1626,"~","~~"),"*","~*"),إعدادات_الأنواع!$A$4:$F$40,6,FALSE()),0))</f>
        <v/>
      </c>
      <c r="O1626" s="55" t="str">
        <f t="shared" si="102"/>
        <v/>
      </c>
      <c r="P1626" s="48" t="str">
        <f t="shared" ca="1" si="103"/>
        <v/>
      </c>
      <c r="Q1626" s="52"/>
      <c r="R1626" s="49"/>
      <c r="S1626" s="50" t="str">
        <f>IF(B1626="","",COUNTA(التجديد!E1626:E1626))</f>
        <v/>
      </c>
      <c r="T1626" s="51" t="str">
        <f>IF(B1626="","",IFERROR(VLOOKUP(SUBSTITUTE(SUBSTITUTE(H1626,"~","~~"),"*","~*"),إعدادات_الأنواع!$A$4:$B$40,2,FALSE()),"?"))</f>
        <v/>
      </c>
    </row>
    <row r="1627" spans="1:20" ht="15" customHeight="1">
      <c r="A1627" s="20" t="str">
        <f>IF(B1627="","",IF(T1627="?","⚠️ نوع غير معرف",T1627&amp;TEXT(COUNTIFS($T$3:T1627,T1627),"000")))</f>
        <v/>
      </c>
      <c r="B1627" s="38"/>
      <c r="C1627" s="38"/>
      <c r="D1627" s="39"/>
      <c r="E1627" s="54"/>
      <c r="F1627" s="41" t="str">
        <f t="shared" ca="1" si="100"/>
        <v/>
      </c>
      <c r="G1627" s="42"/>
      <c r="H1627" s="37"/>
      <c r="I1627" s="43"/>
      <c r="J1627" s="44" t="str">
        <f t="shared" si="101"/>
        <v/>
      </c>
      <c r="K1627" s="45"/>
      <c r="L1627" s="46" t="str">
        <f>IF(OR(K1627="لم يدفع",B1627=""),"",IF(K1627="تأمين فقط",0,IF(K1627="اشتراك 300",300,IF(F1627&lt;14,IFERROR(VLOOKUP(SUBSTITUTE(SUBSTITUTE(H1627,"~","~~"),"*","~*"),إعدادات_الأنواع!$A$4:$D$40,3,FALSE()),0),IFERROR(VLOOKUP(SUBSTITUTE(SUBSTITUTE(H1627,"~","~~"),"*","~*"),إعدادات_الأنواع!$A$4:$D$40,4,FALSE()),0)))))</f>
        <v/>
      </c>
      <c r="M1627" s="47" t="str">
        <f>IF(OR(K1627="لم يدفع",B1627=""),"",IFERROR(VLOOKUP(SUBSTITUTE(SUBSTITUTE(H1627,"~","~~"),"*","~*"),إعدادات_الأنواع!$A$4:$E$40,5,FALSE()),0))</f>
        <v/>
      </c>
      <c r="N1627" s="47" t="str">
        <f>IF(OR(K1627="لم يدفع",K1627="تأمين فقط",K1627="اشتراك 300",B1627=""),"",IFERROR(VLOOKUP(SUBSTITUTE(SUBSTITUTE(H1627,"~","~~"),"*","~*"),إعدادات_الأنواع!$A$4:$F$40,6,FALSE()),0))</f>
        <v/>
      </c>
      <c r="O1627" s="55" t="str">
        <f t="shared" si="102"/>
        <v/>
      </c>
      <c r="P1627" s="48" t="str">
        <f t="shared" ca="1" si="103"/>
        <v/>
      </c>
      <c r="Q1627" s="52"/>
      <c r="R1627" s="49"/>
      <c r="S1627" s="50" t="str">
        <f>IF(B1627="","",COUNTA(التجديد!E1627:E1627))</f>
        <v/>
      </c>
      <c r="T1627" s="51" t="str">
        <f>IF(B1627="","",IFERROR(VLOOKUP(SUBSTITUTE(SUBSTITUTE(H1627,"~","~~"),"*","~*"),إعدادات_الأنواع!$A$4:$B$40,2,FALSE()),"?"))</f>
        <v/>
      </c>
    </row>
    <row r="1628" spans="1:20" ht="15" customHeight="1">
      <c r="A1628" s="20" t="str">
        <f>IF(B1628="","",IF(T1628="?","⚠️ نوع غير معرف",T1628&amp;TEXT(COUNTIFS($T$3:T1628,T1628),"000")))</f>
        <v/>
      </c>
      <c r="B1628" s="38"/>
      <c r="C1628" s="38"/>
      <c r="D1628" s="39"/>
      <c r="E1628" s="54"/>
      <c r="F1628" s="41" t="str">
        <f t="shared" ca="1" si="100"/>
        <v/>
      </c>
      <c r="G1628" s="42"/>
      <c r="H1628" s="37"/>
      <c r="I1628" s="43"/>
      <c r="J1628" s="44" t="str">
        <f t="shared" si="101"/>
        <v/>
      </c>
      <c r="K1628" s="45"/>
      <c r="L1628" s="46" t="str">
        <f>IF(OR(K1628="لم يدفع",B1628=""),"",IF(K1628="تأمين فقط",0,IF(K1628="اشتراك 300",300,IF(F1628&lt;14,IFERROR(VLOOKUP(SUBSTITUTE(SUBSTITUTE(H1628,"~","~~"),"*","~*"),إعدادات_الأنواع!$A$4:$D$40,3,FALSE()),0),IFERROR(VLOOKUP(SUBSTITUTE(SUBSTITUTE(H1628,"~","~~"),"*","~*"),إعدادات_الأنواع!$A$4:$D$40,4,FALSE()),0)))))</f>
        <v/>
      </c>
      <c r="M1628" s="47" t="str">
        <f>IF(OR(K1628="لم يدفع",B1628=""),"",IFERROR(VLOOKUP(SUBSTITUTE(SUBSTITUTE(H1628,"~","~~"),"*","~*"),إعدادات_الأنواع!$A$4:$E$40,5,FALSE()),0))</f>
        <v/>
      </c>
      <c r="N1628" s="47" t="str">
        <f>IF(OR(K1628="لم يدفع",K1628="تأمين فقط",K1628="اشتراك 300",B1628=""),"",IFERROR(VLOOKUP(SUBSTITUTE(SUBSTITUTE(H1628,"~","~~"),"*","~*"),إعدادات_الأنواع!$A$4:$F$40,6,FALSE()),0))</f>
        <v/>
      </c>
      <c r="O1628" s="55" t="str">
        <f t="shared" si="102"/>
        <v/>
      </c>
      <c r="P1628" s="48" t="str">
        <f t="shared" ca="1" si="103"/>
        <v/>
      </c>
      <c r="Q1628" s="52"/>
      <c r="R1628" s="49"/>
      <c r="S1628" s="50" t="str">
        <f>IF(B1628="","",COUNTA(التجديد!E1628:E1628))</f>
        <v/>
      </c>
      <c r="T1628" s="51" t="str">
        <f>IF(B1628="","",IFERROR(VLOOKUP(SUBSTITUTE(SUBSTITUTE(H1628,"~","~~"),"*","~*"),إعدادات_الأنواع!$A$4:$B$40,2,FALSE()),"?"))</f>
        <v/>
      </c>
    </row>
    <row r="1629" spans="1:20" ht="15" customHeight="1">
      <c r="A1629" s="20" t="str">
        <f>IF(B1629="","",IF(T1629="?","⚠️ نوع غير معرف",T1629&amp;TEXT(COUNTIFS($T$3:T1629,T1629),"000")))</f>
        <v/>
      </c>
      <c r="B1629" s="38"/>
      <c r="C1629" s="38"/>
      <c r="D1629" s="39"/>
      <c r="E1629" s="54"/>
      <c r="F1629" s="41" t="str">
        <f t="shared" ca="1" si="100"/>
        <v/>
      </c>
      <c r="G1629" s="42"/>
      <c r="H1629" s="37"/>
      <c r="I1629" s="43"/>
      <c r="J1629" s="44" t="str">
        <f t="shared" si="101"/>
        <v/>
      </c>
      <c r="K1629" s="45"/>
      <c r="L1629" s="46" t="str">
        <f>IF(OR(K1629="لم يدفع",B1629=""),"",IF(K1629="تأمين فقط",0,IF(K1629="اشتراك 300",300,IF(F1629&lt;14,IFERROR(VLOOKUP(SUBSTITUTE(SUBSTITUTE(H1629,"~","~~"),"*","~*"),إعدادات_الأنواع!$A$4:$D$40,3,FALSE()),0),IFERROR(VLOOKUP(SUBSTITUTE(SUBSTITUTE(H1629,"~","~~"),"*","~*"),إعدادات_الأنواع!$A$4:$D$40,4,FALSE()),0)))))</f>
        <v/>
      </c>
      <c r="M1629" s="47" t="str">
        <f>IF(OR(K1629="لم يدفع",B1629=""),"",IFERROR(VLOOKUP(SUBSTITUTE(SUBSTITUTE(H1629,"~","~~"),"*","~*"),إعدادات_الأنواع!$A$4:$E$40,5,FALSE()),0))</f>
        <v/>
      </c>
      <c r="N1629" s="47" t="str">
        <f>IF(OR(K1629="لم يدفع",K1629="تأمين فقط",K1629="اشتراك 300",B1629=""),"",IFERROR(VLOOKUP(SUBSTITUTE(SUBSTITUTE(H1629,"~","~~"),"*","~*"),إعدادات_الأنواع!$A$4:$F$40,6,FALSE()),0))</f>
        <v/>
      </c>
      <c r="O1629" s="55" t="str">
        <f t="shared" si="102"/>
        <v/>
      </c>
      <c r="P1629" s="48" t="str">
        <f t="shared" ca="1" si="103"/>
        <v/>
      </c>
      <c r="Q1629" s="52"/>
      <c r="R1629" s="49"/>
      <c r="S1629" s="50" t="str">
        <f>IF(B1629="","",COUNTA(التجديد!E1629:E1629))</f>
        <v/>
      </c>
      <c r="T1629" s="51" t="str">
        <f>IF(B1629="","",IFERROR(VLOOKUP(SUBSTITUTE(SUBSTITUTE(H1629,"~","~~"),"*","~*"),إعدادات_الأنواع!$A$4:$B$40,2,FALSE()),"?"))</f>
        <v/>
      </c>
    </row>
    <row r="1630" spans="1:20" ht="15" customHeight="1">
      <c r="A1630" s="20" t="str">
        <f>IF(B1630="","",IF(T1630="?","⚠️ نوع غير معرف",T1630&amp;TEXT(COUNTIFS($T$3:T1630,T1630),"000")))</f>
        <v/>
      </c>
      <c r="B1630" s="38"/>
      <c r="C1630" s="38"/>
      <c r="D1630" s="39"/>
      <c r="E1630" s="54"/>
      <c r="F1630" s="41" t="str">
        <f t="shared" ca="1" si="100"/>
        <v/>
      </c>
      <c r="G1630" s="42"/>
      <c r="H1630" s="37"/>
      <c r="I1630" s="43"/>
      <c r="J1630" s="44" t="str">
        <f t="shared" si="101"/>
        <v/>
      </c>
      <c r="K1630" s="45"/>
      <c r="L1630" s="46" t="str">
        <f>IF(OR(K1630="لم يدفع",B1630=""),"",IF(K1630="تأمين فقط",0,IF(K1630="اشتراك 300",300,IF(F1630&lt;14,IFERROR(VLOOKUP(SUBSTITUTE(SUBSTITUTE(H1630,"~","~~"),"*","~*"),إعدادات_الأنواع!$A$4:$D$40,3,FALSE()),0),IFERROR(VLOOKUP(SUBSTITUTE(SUBSTITUTE(H1630,"~","~~"),"*","~*"),إعدادات_الأنواع!$A$4:$D$40,4,FALSE()),0)))))</f>
        <v/>
      </c>
      <c r="M1630" s="47" t="str">
        <f>IF(OR(K1630="لم يدفع",B1630=""),"",IFERROR(VLOOKUP(SUBSTITUTE(SUBSTITUTE(H1630,"~","~~"),"*","~*"),إعدادات_الأنواع!$A$4:$E$40,5,FALSE()),0))</f>
        <v/>
      </c>
      <c r="N1630" s="47" t="str">
        <f>IF(OR(K1630="لم يدفع",K1630="تأمين فقط",K1630="اشتراك 300",B1630=""),"",IFERROR(VLOOKUP(SUBSTITUTE(SUBSTITUTE(H1630,"~","~~"),"*","~*"),إعدادات_الأنواع!$A$4:$F$40,6,FALSE()),0))</f>
        <v/>
      </c>
      <c r="O1630" s="55" t="str">
        <f t="shared" si="102"/>
        <v/>
      </c>
      <c r="P1630" s="48" t="str">
        <f t="shared" ca="1" si="103"/>
        <v/>
      </c>
      <c r="Q1630" s="52"/>
      <c r="R1630" s="49"/>
      <c r="S1630" s="50" t="str">
        <f>IF(B1630="","",COUNTA(التجديد!E1630:E1630))</f>
        <v/>
      </c>
      <c r="T1630" s="51" t="str">
        <f>IF(B1630="","",IFERROR(VLOOKUP(SUBSTITUTE(SUBSTITUTE(H1630,"~","~~"),"*","~*"),إعدادات_الأنواع!$A$4:$B$40,2,FALSE()),"?"))</f>
        <v/>
      </c>
    </row>
    <row r="1631" spans="1:20" ht="15" customHeight="1">
      <c r="A1631" s="20" t="str">
        <f>IF(B1631="","",IF(T1631="?","⚠️ نوع غير معرف",T1631&amp;TEXT(COUNTIFS($T$3:T1631,T1631),"000")))</f>
        <v/>
      </c>
      <c r="B1631" s="38"/>
      <c r="C1631" s="38"/>
      <c r="D1631" s="39"/>
      <c r="E1631" s="54"/>
      <c r="F1631" s="41" t="str">
        <f t="shared" ca="1" si="100"/>
        <v/>
      </c>
      <c r="G1631" s="42"/>
      <c r="H1631" s="37"/>
      <c r="I1631" s="43"/>
      <c r="J1631" s="44" t="str">
        <f t="shared" si="101"/>
        <v/>
      </c>
      <c r="K1631" s="45"/>
      <c r="L1631" s="46" t="str">
        <f>IF(OR(K1631="لم يدفع",B1631=""),"",IF(K1631="تأمين فقط",0,IF(K1631="اشتراك 300",300,IF(F1631&lt;14,IFERROR(VLOOKUP(SUBSTITUTE(SUBSTITUTE(H1631,"~","~~"),"*","~*"),إعدادات_الأنواع!$A$4:$D$40,3,FALSE()),0),IFERROR(VLOOKUP(SUBSTITUTE(SUBSTITUTE(H1631,"~","~~"),"*","~*"),إعدادات_الأنواع!$A$4:$D$40,4,FALSE()),0)))))</f>
        <v/>
      </c>
      <c r="M1631" s="47" t="str">
        <f>IF(OR(K1631="لم يدفع",B1631=""),"",IFERROR(VLOOKUP(SUBSTITUTE(SUBSTITUTE(H1631,"~","~~"),"*","~*"),إعدادات_الأنواع!$A$4:$E$40,5,FALSE()),0))</f>
        <v/>
      </c>
      <c r="N1631" s="47" t="str">
        <f>IF(OR(K1631="لم يدفع",K1631="تأمين فقط",K1631="اشتراك 300",B1631=""),"",IFERROR(VLOOKUP(SUBSTITUTE(SUBSTITUTE(H1631,"~","~~"),"*","~*"),إعدادات_الأنواع!$A$4:$F$40,6,FALSE()),0))</f>
        <v/>
      </c>
      <c r="O1631" s="55" t="str">
        <f t="shared" si="102"/>
        <v/>
      </c>
      <c r="P1631" s="48" t="str">
        <f t="shared" ca="1" si="103"/>
        <v/>
      </c>
      <c r="Q1631" s="52"/>
      <c r="R1631" s="49"/>
      <c r="S1631" s="50" t="str">
        <f>IF(B1631="","",COUNTA(التجديد!E1631:E1631))</f>
        <v/>
      </c>
      <c r="T1631" s="51" t="str">
        <f>IF(B1631="","",IFERROR(VLOOKUP(SUBSTITUTE(SUBSTITUTE(H1631,"~","~~"),"*","~*"),إعدادات_الأنواع!$A$4:$B$40,2,FALSE()),"?"))</f>
        <v/>
      </c>
    </row>
    <row r="1632" spans="1:20" ht="15" customHeight="1">
      <c r="A1632" s="20" t="str">
        <f>IF(B1632="","",IF(T1632="?","⚠️ نوع غير معرف",T1632&amp;TEXT(COUNTIFS($T$3:T1632,T1632),"000")))</f>
        <v/>
      </c>
      <c r="B1632" s="38"/>
      <c r="C1632" s="38"/>
      <c r="D1632" s="39"/>
      <c r="E1632" s="54"/>
      <c r="F1632" s="41" t="str">
        <f t="shared" ca="1" si="100"/>
        <v/>
      </c>
      <c r="G1632" s="42"/>
      <c r="H1632" s="37"/>
      <c r="I1632" s="43"/>
      <c r="J1632" s="44" t="str">
        <f t="shared" si="101"/>
        <v/>
      </c>
      <c r="K1632" s="45"/>
      <c r="L1632" s="46" t="str">
        <f>IF(OR(K1632="لم يدفع",B1632=""),"",IF(K1632="تأمين فقط",0,IF(K1632="اشتراك 300",300,IF(F1632&lt;14,IFERROR(VLOOKUP(SUBSTITUTE(SUBSTITUTE(H1632,"~","~~"),"*","~*"),إعدادات_الأنواع!$A$4:$D$40,3,FALSE()),0),IFERROR(VLOOKUP(SUBSTITUTE(SUBSTITUTE(H1632,"~","~~"),"*","~*"),إعدادات_الأنواع!$A$4:$D$40,4,FALSE()),0)))))</f>
        <v/>
      </c>
      <c r="M1632" s="47" t="str">
        <f>IF(OR(K1632="لم يدفع",B1632=""),"",IFERROR(VLOOKUP(SUBSTITUTE(SUBSTITUTE(H1632,"~","~~"),"*","~*"),إعدادات_الأنواع!$A$4:$E$40,5,FALSE()),0))</f>
        <v/>
      </c>
      <c r="N1632" s="47" t="str">
        <f>IF(OR(K1632="لم يدفع",K1632="تأمين فقط",K1632="اشتراك 300",B1632=""),"",IFERROR(VLOOKUP(SUBSTITUTE(SUBSTITUTE(H1632,"~","~~"),"*","~*"),إعدادات_الأنواع!$A$4:$F$40,6,FALSE()),0))</f>
        <v/>
      </c>
      <c r="O1632" s="55" t="str">
        <f t="shared" si="102"/>
        <v/>
      </c>
      <c r="P1632" s="48" t="str">
        <f t="shared" ca="1" si="103"/>
        <v/>
      </c>
      <c r="Q1632" s="52"/>
      <c r="R1632" s="49"/>
      <c r="S1632" s="50" t="str">
        <f>IF(B1632="","",COUNTA(التجديد!E1632:E1632))</f>
        <v/>
      </c>
      <c r="T1632" s="51" t="str">
        <f>IF(B1632="","",IFERROR(VLOOKUP(SUBSTITUTE(SUBSTITUTE(H1632,"~","~~"),"*","~*"),إعدادات_الأنواع!$A$4:$B$40,2,FALSE()),"?"))</f>
        <v/>
      </c>
    </row>
    <row r="1633" spans="1:20" ht="15" customHeight="1">
      <c r="A1633" s="20" t="str">
        <f>IF(B1633="","",IF(T1633="?","⚠️ نوع غير معرف",T1633&amp;TEXT(COUNTIFS($T$3:T1633,T1633),"000")))</f>
        <v/>
      </c>
      <c r="B1633" s="38"/>
      <c r="C1633" s="38"/>
      <c r="D1633" s="39"/>
      <c r="E1633" s="54"/>
      <c r="F1633" s="41" t="str">
        <f t="shared" ca="1" si="100"/>
        <v/>
      </c>
      <c r="G1633" s="42"/>
      <c r="H1633" s="37"/>
      <c r="I1633" s="43"/>
      <c r="J1633" s="44" t="str">
        <f t="shared" si="101"/>
        <v/>
      </c>
      <c r="K1633" s="45"/>
      <c r="L1633" s="46" t="str">
        <f>IF(OR(K1633="لم يدفع",B1633=""),"",IF(K1633="تأمين فقط",0,IF(K1633="اشتراك 300",300,IF(F1633&lt;14,IFERROR(VLOOKUP(SUBSTITUTE(SUBSTITUTE(H1633,"~","~~"),"*","~*"),إعدادات_الأنواع!$A$4:$D$40,3,FALSE()),0),IFERROR(VLOOKUP(SUBSTITUTE(SUBSTITUTE(H1633,"~","~~"),"*","~*"),إعدادات_الأنواع!$A$4:$D$40,4,FALSE()),0)))))</f>
        <v/>
      </c>
      <c r="M1633" s="47" t="str">
        <f>IF(OR(K1633="لم يدفع",B1633=""),"",IFERROR(VLOOKUP(SUBSTITUTE(SUBSTITUTE(H1633,"~","~~"),"*","~*"),إعدادات_الأنواع!$A$4:$E$40,5,FALSE()),0))</f>
        <v/>
      </c>
      <c r="N1633" s="47" t="str">
        <f>IF(OR(K1633="لم يدفع",K1633="تأمين فقط",K1633="اشتراك 300",B1633=""),"",IFERROR(VLOOKUP(SUBSTITUTE(SUBSTITUTE(H1633,"~","~~"),"*","~*"),إعدادات_الأنواع!$A$4:$F$40,6,FALSE()),0))</f>
        <v/>
      </c>
      <c r="O1633" s="55" t="str">
        <f t="shared" si="102"/>
        <v/>
      </c>
      <c r="P1633" s="48" t="str">
        <f t="shared" ca="1" si="103"/>
        <v/>
      </c>
      <c r="Q1633" s="52"/>
      <c r="R1633" s="49"/>
      <c r="S1633" s="50" t="str">
        <f>IF(B1633="","",COUNTA(التجديد!E1633:E1633))</f>
        <v/>
      </c>
      <c r="T1633" s="51" t="str">
        <f>IF(B1633="","",IFERROR(VLOOKUP(SUBSTITUTE(SUBSTITUTE(H1633,"~","~~"),"*","~*"),إعدادات_الأنواع!$A$4:$B$40,2,FALSE()),"?"))</f>
        <v/>
      </c>
    </row>
    <row r="1634" spans="1:20" ht="15" customHeight="1">
      <c r="A1634" s="20" t="str">
        <f>IF(B1634="","",IF(T1634="?","⚠️ نوع غير معرف",T1634&amp;TEXT(COUNTIFS($T$3:T1634,T1634),"000")))</f>
        <v/>
      </c>
      <c r="B1634" s="38"/>
      <c r="C1634" s="38"/>
      <c r="D1634" s="39"/>
      <c r="E1634" s="54"/>
      <c r="F1634" s="41" t="str">
        <f t="shared" ca="1" si="100"/>
        <v/>
      </c>
      <c r="G1634" s="42"/>
      <c r="H1634" s="37"/>
      <c r="I1634" s="43"/>
      <c r="J1634" s="44" t="str">
        <f t="shared" si="101"/>
        <v/>
      </c>
      <c r="K1634" s="45"/>
      <c r="L1634" s="46" t="str">
        <f>IF(OR(K1634="لم يدفع",B1634=""),"",IF(K1634="تأمين فقط",0,IF(K1634="اشتراك 300",300,IF(F1634&lt;14,IFERROR(VLOOKUP(SUBSTITUTE(SUBSTITUTE(H1634,"~","~~"),"*","~*"),إعدادات_الأنواع!$A$4:$D$40,3,FALSE()),0),IFERROR(VLOOKUP(SUBSTITUTE(SUBSTITUTE(H1634,"~","~~"),"*","~*"),إعدادات_الأنواع!$A$4:$D$40,4,FALSE()),0)))))</f>
        <v/>
      </c>
      <c r="M1634" s="47" t="str">
        <f>IF(OR(K1634="لم يدفع",B1634=""),"",IFERROR(VLOOKUP(SUBSTITUTE(SUBSTITUTE(H1634,"~","~~"),"*","~*"),إعدادات_الأنواع!$A$4:$E$40,5,FALSE()),0))</f>
        <v/>
      </c>
      <c r="N1634" s="47" t="str">
        <f>IF(OR(K1634="لم يدفع",K1634="تأمين فقط",K1634="اشتراك 300",B1634=""),"",IFERROR(VLOOKUP(SUBSTITUTE(SUBSTITUTE(H1634,"~","~~"),"*","~*"),إعدادات_الأنواع!$A$4:$F$40,6,FALSE()),0))</f>
        <v/>
      </c>
      <c r="O1634" s="55" t="str">
        <f t="shared" si="102"/>
        <v/>
      </c>
      <c r="P1634" s="48" t="str">
        <f t="shared" ca="1" si="103"/>
        <v/>
      </c>
      <c r="Q1634" s="52"/>
      <c r="R1634" s="49"/>
      <c r="S1634" s="50" t="str">
        <f>IF(B1634="","",COUNTA(التجديد!E1634:E1634))</f>
        <v/>
      </c>
      <c r="T1634" s="51" t="str">
        <f>IF(B1634="","",IFERROR(VLOOKUP(SUBSTITUTE(SUBSTITUTE(H1634,"~","~~"),"*","~*"),إعدادات_الأنواع!$A$4:$B$40,2,FALSE()),"?"))</f>
        <v/>
      </c>
    </row>
    <row r="1635" spans="1:20" ht="15" customHeight="1">
      <c r="A1635" s="20" t="str">
        <f>IF(B1635="","",IF(T1635="?","⚠️ نوع غير معرف",T1635&amp;TEXT(COUNTIFS($T$3:T1635,T1635),"000")))</f>
        <v/>
      </c>
      <c r="B1635" s="38"/>
      <c r="C1635" s="38"/>
      <c r="D1635" s="39"/>
      <c r="E1635" s="54"/>
      <c r="F1635" s="41" t="str">
        <f t="shared" ca="1" si="100"/>
        <v/>
      </c>
      <c r="G1635" s="42"/>
      <c r="H1635" s="37"/>
      <c r="I1635" s="43"/>
      <c r="J1635" s="44" t="str">
        <f t="shared" si="101"/>
        <v/>
      </c>
      <c r="K1635" s="45"/>
      <c r="L1635" s="46" t="str">
        <f>IF(OR(K1635="لم يدفع",B1635=""),"",IF(K1635="تأمين فقط",0,IF(K1635="اشتراك 300",300,IF(F1635&lt;14,IFERROR(VLOOKUP(SUBSTITUTE(SUBSTITUTE(H1635,"~","~~"),"*","~*"),إعدادات_الأنواع!$A$4:$D$40,3,FALSE()),0),IFERROR(VLOOKUP(SUBSTITUTE(SUBSTITUTE(H1635,"~","~~"),"*","~*"),إعدادات_الأنواع!$A$4:$D$40,4,FALSE()),0)))))</f>
        <v/>
      </c>
      <c r="M1635" s="47" t="str">
        <f>IF(OR(K1635="لم يدفع",B1635=""),"",IFERROR(VLOOKUP(SUBSTITUTE(SUBSTITUTE(H1635,"~","~~"),"*","~*"),إعدادات_الأنواع!$A$4:$E$40,5,FALSE()),0))</f>
        <v/>
      </c>
      <c r="N1635" s="47" t="str">
        <f>IF(OR(K1635="لم يدفع",K1635="تأمين فقط",K1635="اشتراك 300",B1635=""),"",IFERROR(VLOOKUP(SUBSTITUTE(SUBSTITUTE(H1635,"~","~~"),"*","~*"),إعدادات_الأنواع!$A$4:$F$40,6,FALSE()),0))</f>
        <v/>
      </c>
      <c r="O1635" s="55" t="str">
        <f t="shared" si="102"/>
        <v/>
      </c>
      <c r="P1635" s="48" t="str">
        <f t="shared" ca="1" si="103"/>
        <v/>
      </c>
      <c r="Q1635" s="52"/>
      <c r="R1635" s="49"/>
      <c r="S1635" s="50" t="str">
        <f>IF(B1635="","",COUNTA(التجديد!E1635:E1635))</f>
        <v/>
      </c>
      <c r="T1635" s="51" t="str">
        <f>IF(B1635="","",IFERROR(VLOOKUP(SUBSTITUTE(SUBSTITUTE(H1635,"~","~~"),"*","~*"),إعدادات_الأنواع!$A$4:$B$40,2,FALSE()),"?"))</f>
        <v/>
      </c>
    </row>
    <row r="1636" spans="1:20" ht="15" customHeight="1">
      <c r="A1636" s="20" t="str">
        <f>IF(B1636="","",IF(T1636="?","⚠️ نوع غير معرف",T1636&amp;TEXT(COUNTIFS($T$3:T1636,T1636),"000")))</f>
        <v/>
      </c>
      <c r="B1636" s="38"/>
      <c r="C1636" s="38"/>
      <c r="D1636" s="39"/>
      <c r="E1636" s="54"/>
      <c r="F1636" s="41" t="str">
        <f t="shared" ca="1" si="100"/>
        <v/>
      </c>
      <c r="G1636" s="42"/>
      <c r="H1636" s="37"/>
      <c r="I1636" s="43"/>
      <c r="J1636" s="44" t="str">
        <f t="shared" si="101"/>
        <v/>
      </c>
      <c r="K1636" s="45"/>
      <c r="L1636" s="46" t="str">
        <f>IF(OR(K1636="لم يدفع",B1636=""),"",IF(K1636="تأمين فقط",0,IF(K1636="اشتراك 300",300,IF(F1636&lt;14,IFERROR(VLOOKUP(SUBSTITUTE(SUBSTITUTE(H1636,"~","~~"),"*","~*"),إعدادات_الأنواع!$A$4:$D$40,3,FALSE()),0),IFERROR(VLOOKUP(SUBSTITUTE(SUBSTITUTE(H1636,"~","~~"),"*","~*"),إعدادات_الأنواع!$A$4:$D$40,4,FALSE()),0)))))</f>
        <v/>
      </c>
      <c r="M1636" s="47" t="str">
        <f>IF(OR(K1636="لم يدفع",B1636=""),"",IFERROR(VLOOKUP(SUBSTITUTE(SUBSTITUTE(H1636,"~","~~"),"*","~*"),إعدادات_الأنواع!$A$4:$E$40,5,FALSE()),0))</f>
        <v/>
      </c>
      <c r="N1636" s="47" t="str">
        <f>IF(OR(K1636="لم يدفع",K1636="تأمين فقط",K1636="اشتراك 300",B1636=""),"",IFERROR(VLOOKUP(SUBSTITUTE(SUBSTITUTE(H1636,"~","~~"),"*","~*"),إعدادات_الأنواع!$A$4:$F$40,6,FALSE()),0))</f>
        <v/>
      </c>
      <c r="O1636" s="55" t="str">
        <f t="shared" si="102"/>
        <v/>
      </c>
      <c r="P1636" s="48" t="str">
        <f t="shared" ca="1" si="103"/>
        <v/>
      </c>
      <c r="Q1636" s="52"/>
      <c r="R1636" s="49"/>
      <c r="S1636" s="50" t="str">
        <f>IF(B1636="","",COUNTA(التجديد!E1636:E1636))</f>
        <v/>
      </c>
      <c r="T1636" s="51" t="str">
        <f>IF(B1636="","",IFERROR(VLOOKUP(SUBSTITUTE(SUBSTITUTE(H1636,"~","~~"),"*","~*"),إعدادات_الأنواع!$A$4:$B$40,2,FALSE()),"?"))</f>
        <v/>
      </c>
    </row>
    <row r="1637" spans="1:20" ht="15" customHeight="1">
      <c r="A1637" s="20" t="str">
        <f>IF(B1637="","",IF(T1637="?","⚠️ نوع غير معرف",T1637&amp;TEXT(COUNTIFS($T$3:T1637,T1637),"000")))</f>
        <v/>
      </c>
      <c r="B1637" s="38"/>
      <c r="C1637" s="38"/>
      <c r="D1637" s="39"/>
      <c r="E1637" s="54"/>
      <c r="F1637" s="41" t="str">
        <f t="shared" ca="1" si="100"/>
        <v/>
      </c>
      <c r="G1637" s="42"/>
      <c r="H1637" s="37"/>
      <c r="I1637" s="43"/>
      <c r="J1637" s="44" t="str">
        <f t="shared" si="101"/>
        <v/>
      </c>
      <c r="K1637" s="45"/>
      <c r="L1637" s="46" t="str">
        <f>IF(OR(K1637="لم يدفع",B1637=""),"",IF(K1637="تأمين فقط",0,IF(K1637="اشتراك 300",300,IF(F1637&lt;14,IFERROR(VLOOKUP(SUBSTITUTE(SUBSTITUTE(H1637,"~","~~"),"*","~*"),إعدادات_الأنواع!$A$4:$D$40,3,FALSE()),0),IFERROR(VLOOKUP(SUBSTITUTE(SUBSTITUTE(H1637,"~","~~"),"*","~*"),إعدادات_الأنواع!$A$4:$D$40,4,FALSE()),0)))))</f>
        <v/>
      </c>
      <c r="M1637" s="47" t="str">
        <f>IF(OR(K1637="لم يدفع",B1637=""),"",IFERROR(VLOOKUP(SUBSTITUTE(SUBSTITUTE(H1637,"~","~~"),"*","~*"),إعدادات_الأنواع!$A$4:$E$40,5,FALSE()),0))</f>
        <v/>
      </c>
      <c r="N1637" s="47" t="str">
        <f>IF(OR(K1637="لم يدفع",K1637="تأمين فقط",K1637="اشتراك 300",B1637=""),"",IFERROR(VLOOKUP(SUBSTITUTE(SUBSTITUTE(H1637,"~","~~"),"*","~*"),إعدادات_الأنواع!$A$4:$F$40,6,FALSE()),0))</f>
        <v/>
      </c>
      <c r="O1637" s="55" t="str">
        <f t="shared" si="102"/>
        <v/>
      </c>
      <c r="P1637" s="48" t="str">
        <f t="shared" ca="1" si="103"/>
        <v/>
      </c>
      <c r="Q1637" s="52"/>
      <c r="R1637" s="49"/>
      <c r="S1637" s="50" t="str">
        <f>IF(B1637="","",COUNTA(التجديد!E1637:E1637))</f>
        <v/>
      </c>
      <c r="T1637" s="51" t="str">
        <f>IF(B1637="","",IFERROR(VLOOKUP(SUBSTITUTE(SUBSTITUTE(H1637,"~","~~"),"*","~*"),إعدادات_الأنواع!$A$4:$B$40,2,FALSE()),"?"))</f>
        <v/>
      </c>
    </row>
    <row r="1638" spans="1:20" ht="15" customHeight="1">
      <c r="A1638" s="20" t="str">
        <f>IF(B1638="","",IF(T1638="?","⚠️ نوع غير معرف",T1638&amp;TEXT(COUNTIFS($T$3:T1638,T1638),"000")))</f>
        <v/>
      </c>
      <c r="B1638" s="38"/>
      <c r="C1638" s="38"/>
      <c r="D1638" s="39"/>
      <c r="E1638" s="54"/>
      <c r="F1638" s="41" t="str">
        <f t="shared" ca="1" si="100"/>
        <v/>
      </c>
      <c r="G1638" s="42"/>
      <c r="H1638" s="37"/>
      <c r="I1638" s="43"/>
      <c r="J1638" s="44" t="str">
        <f t="shared" si="101"/>
        <v/>
      </c>
      <c r="K1638" s="45"/>
      <c r="L1638" s="46" t="str">
        <f>IF(OR(K1638="لم يدفع",B1638=""),"",IF(K1638="تأمين فقط",0,IF(K1638="اشتراك 300",300,IF(F1638&lt;14,IFERROR(VLOOKUP(SUBSTITUTE(SUBSTITUTE(H1638,"~","~~"),"*","~*"),إعدادات_الأنواع!$A$4:$D$40,3,FALSE()),0),IFERROR(VLOOKUP(SUBSTITUTE(SUBSTITUTE(H1638,"~","~~"),"*","~*"),إعدادات_الأنواع!$A$4:$D$40,4,FALSE()),0)))))</f>
        <v/>
      </c>
      <c r="M1638" s="47" t="str">
        <f>IF(OR(K1638="لم يدفع",B1638=""),"",IFERROR(VLOOKUP(SUBSTITUTE(SUBSTITUTE(H1638,"~","~~"),"*","~*"),إعدادات_الأنواع!$A$4:$E$40,5,FALSE()),0))</f>
        <v/>
      </c>
      <c r="N1638" s="47" t="str">
        <f>IF(OR(K1638="لم يدفع",K1638="تأمين فقط",K1638="اشتراك 300",B1638=""),"",IFERROR(VLOOKUP(SUBSTITUTE(SUBSTITUTE(H1638,"~","~~"),"*","~*"),إعدادات_الأنواع!$A$4:$F$40,6,FALSE()),0))</f>
        <v/>
      </c>
      <c r="O1638" s="55" t="str">
        <f t="shared" si="102"/>
        <v/>
      </c>
      <c r="P1638" s="48" t="str">
        <f t="shared" ca="1" si="103"/>
        <v/>
      </c>
      <c r="Q1638" s="52"/>
      <c r="R1638" s="49"/>
      <c r="S1638" s="50" t="str">
        <f>IF(B1638="","",COUNTA(التجديد!E1638:E1638))</f>
        <v/>
      </c>
      <c r="T1638" s="51" t="str">
        <f>IF(B1638="","",IFERROR(VLOOKUP(SUBSTITUTE(SUBSTITUTE(H1638,"~","~~"),"*","~*"),إعدادات_الأنواع!$A$4:$B$40,2,FALSE()),"?"))</f>
        <v/>
      </c>
    </row>
    <row r="1639" spans="1:20" ht="15" customHeight="1">
      <c r="A1639" s="20" t="str">
        <f>IF(B1639="","",IF(T1639="?","⚠️ نوع غير معرف",T1639&amp;TEXT(COUNTIFS($T$3:T1639,T1639),"000")))</f>
        <v/>
      </c>
      <c r="B1639" s="38"/>
      <c r="C1639" s="38"/>
      <c r="D1639" s="39"/>
      <c r="E1639" s="54"/>
      <c r="F1639" s="41" t="str">
        <f t="shared" ca="1" si="100"/>
        <v/>
      </c>
      <c r="G1639" s="42"/>
      <c r="H1639" s="37"/>
      <c r="I1639" s="43"/>
      <c r="J1639" s="44" t="str">
        <f t="shared" si="101"/>
        <v/>
      </c>
      <c r="K1639" s="45"/>
      <c r="L1639" s="46" t="str">
        <f>IF(OR(K1639="لم يدفع",B1639=""),"",IF(K1639="تأمين فقط",0,IF(K1639="اشتراك 300",300,IF(F1639&lt;14,IFERROR(VLOOKUP(SUBSTITUTE(SUBSTITUTE(H1639,"~","~~"),"*","~*"),إعدادات_الأنواع!$A$4:$D$40,3,FALSE()),0),IFERROR(VLOOKUP(SUBSTITUTE(SUBSTITUTE(H1639,"~","~~"),"*","~*"),إعدادات_الأنواع!$A$4:$D$40,4,FALSE()),0)))))</f>
        <v/>
      </c>
      <c r="M1639" s="47" t="str">
        <f>IF(OR(K1639="لم يدفع",B1639=""),"",IFERROR(VLOOKUP(SUBSTITUTE(SUBSTITUTE(H1639,"~","~~"),"*","~*"),إعدادات_الأنواع!$A$4:$E$40,5,FALSE()),0))</f>
        <v/>
      </c>
      <c r="N1639" s="47" t="str">
        <f>IF(OR(K1639="لم يدفع",K1639="تأمين فقط",K1639="اشتراك 300",B1639=""),"",IFERROR(VLOOKUP(SUBSTITUTE(SUBSTITUTE(H1639,"~","~~"),"*","~*"),إعدادات_الأنواع!$A$4:$F$40,6,FALSE()),0))</f>
        <v/>
      </c>
      <c r="O1639" s="55" t="str">
        <f t="shared" si="102"/>
        <v/>
      </c>
      <c r="P1639" s="48" t="str">
        <f t="shared" ca="1" si="103"/>
        <v/>
      </c>
      <c r="Q1639" s="52"/>
      <c r="R1639" s="49"/>
      <c r="S1639" s="50" t="str">
        <f>IF(B1639="","",COUNTA(التجديد!E1639:E1639))</f>
        <v/>
      </c>
      <c r="T1639" s="51" t="str">
        <f>IF(B1639="","",IFERROR(VLOOKUP(SUBSTITUTE(SUBSTITUTE(H1639,"~","~~"),"*","~*"),إعدادات_الأنواع!$A$4:$B$40,2,FALSE()),"?"))</f>
        <v/>
      </c>
    </row>
    <row r="1640" spans="1:20" ht="15" customHeight="1">
      <c r="A1640" s="20" t="str">
        <f>IF(B1640="","",IF(T1640="?","⚠️ نوع غير معرف",T1640&amp;TEXT(COUNTIFS($T$3:T1640,T1640),"000")))</f>
        <v/>
      </c>
      <c r="B1640" s="38"/>
      <c r="C1640" s="38"/>
      <c r="D1640" s="39"/>
      <c r="E1640" s="54"/>
      <c r="F1640" s="41" t="str">
        <f t="shared" ca="1" si="100"/>
        <v/>
      </c>
      <c r="G1640" s="42"/>
      <c r="H1640" s="37"/>
      <c r="I1640" s="43"/>
      <c r="J1640" s="44" t="str">
        <f t="shared" si="101"/>
        <v/>
      </c>
      <c r="K1640" s="45"/>
      <c r="L1640" s="46" t="str">
        <f>IF(OR(K1640="لم يدفع",B1640=""),"",IF(K1640="تأمين فقط",0,IF(K1640="اشتراك 300",300,IF(F1640&lt;14,IFERROR(VLOOKUP(SUBSTITUTE(SUBSTITUTE(H1640,"~","~~"),"*","~*"),إعدادات_الأنواع!$A$4:$D$40,3,FALSE()),0),IFERROR(VLOOKUP(SUBSTITUTE(SUBSTITUTE(H1640,"~","~~"),"*","~*"),إعدادات_الأنواع!$A$4:$D$40,4,FALSE()),0)))))</f>
        <v/>
      </c>
      <c r="M1640" s="47" t="str">
        <f>IF(OR(K1640="لم يدفع",B1640=""),"",IFERROR(VLOOKUP(SUBSTITUTE(SUBSTITUTE(H1640,"~","~~"),"*","~*"),إعدادات_الأنواع!$A$4:$E$40,5,FALSE()),0))</f>
        <v/>
      </c>
      <c r="N1640" s="47" t="str">
        <f>IF(OR(K1640="لم يدفع",K1640="تأمين فقط",K1640="اشتراك 300",B1640=""),"",IFERROR(VLOOKUP(SUBSTITUTE(SUBSTITUTE(H1640,"~","~~"),"*","~*"),إعدادات_الأنواع!$A$4:$F$40,6,FALSE()),0))</f>
        <v/>
      </c>
      <c r="O1640" s="55" t="str">
        <f t="shared" si="102"/>
        <v/>
      </c>
      <c r="P1640" s="48" t="str">
        <f t="shared" ca="1" si="103"/>
        <v/>
      </c>
      <c r="Q1640" s="52"/>
      <c r="R1640" s="49"/>
      <c r="S1640" s="50" t="str">
        <f>IF(B1640="","",COUNTA(التجديد!E1640:E1640))</f>
        <v/>
      </c>
      <c r="T1640" s="51" t="str">
        <f>IF(B1640="","",IFERROR(VLOOKUP(SUBSTITUTE(SUBSTITUTE(H1640,"~","~~"),"*","~*"),إعدادات_الأنواع!$A$4:$B$40,2,FALSE()),"?"))</f>
        <v/>
      </c>
    </row>
    <row r="1641" spans="1:20" ht="15" customHeight="1">
      <c r="A1641" s="20" t="str">
        <f>IF(B1641="","",IF(T1641="?","⚠️ نوع غير معرف",T1641&amp;TEXT(COUNTIFS($T$3:T1641,T1641),"000")))</f>
        <v/>
      </c>
      <c r="B1641" s="38"/>
      <c r="C1641" s="38"/>
      <c r="D1641" s="39"/>
      <c r="E1641" s="54"/>
      <c r="F1641" s="41" t="str">
        <f t="shared" ca="1" si="100"/>
        <v/>
      </c>
      <c r="G1641" s="42"/>
      <c r="H1641" s="37"/>
      <c r="I1641" s="43"/>
      <c r="J1641" s="44" t="str">
        <f t="shared" si="101"/>
        <v/>
      </c>
      <c r="K1641" s="45"/>
      <c r="L1641" s="46" t="str">
        <f>IF(OR(K1641="لم يدفع",B1641=""),"",IF(K1641="تأمين فقط",0,IF(K1641="اشتراك 300",300,IF(F1641&lt;14,IFERROR(VLOOKUP(SUBSTITUTE(SUBSTITUTE(H1641,"~","~~"),"*","~*"),إعدادات_الأنواع!$A$4:$D$40,3,FALSE()),0),IFERROR(VLOOKUP(SUBSTITUTE(SUBSTITUTE(H1641,"~","~~"),"*","~*"),إعدادات_الأنواع!$A$4:$D$40,4,FALSE()),0)))))</f>
        <v/>
      </c>
      <c r="M1641" s="47" t="str">
        <f>IF(OR(K1641="لم يدفع",B1641=""),"",IFERROR(VLOOKUP(SUBSTITUTE(SUBSTITUTE(H1641,"~","~~"),"*","~*"),إعدادات_الأنواع!$A$4:$E$40,5,FALSE()),0))</f>
        <v/>
      </c>
      <c r="N1641" s="47" t="str">
        <f>IF(OR(K1641="لم يدفع",K1641="تأمين فقط",K1641="اشتراك 300",B1641=""),"",IFERROR(VLOOKUP(SUBSTITUTE(SUBSTITUTE(H1641,"~","~~"),"*","~*"),إعدادات_الأنواع!$A$4:$F$40,6,FALSE()),0))</f>
        <v/>
      </c>
      <c r="O1641" s="55" t="str">
        <f t="shared" si="102"/>
        <v/>
      </c>
      <c r="P1641" s="48" t="str">
        <f t="shared" ca="1" si="103"/>
        <v/>
      </c>
      <c r="Q1641" s="52"/>
      <c r="R1641" s="49"/>
      <c r="S1641" s="50" t="str">
        <f>IF(B1641="","",COUNTA(التجديد!E1641:E1641))</f>
        <v/>
      </c>
      <c r="T1641" s="51" t="str">
        <f>IF(B1641="","",IFERROR(VLOOKUP(SUBSTITUTE(SUBSTITUTE(H1641,"~","~~"),"*","~*"),إعدادات_الأنواع!$A$4:$B$40,2,FALSE()),"?"))</f>
        <v/>
      </c>
    </row>
    <row r="1642" spans="1:20" ht="15" customHeight="1">
      <c r="A1642" s="20" t="str">
        <f>IF(B1642="","",IF(T1642="?","⚠️ نوع غير معرف",T1642&amp;TEXT(COUNTIFS($T$3:T1642,T1642),"000")))</f>
        <v/>
      </c>
      <c r="B1642" s="38"/>
      <c r="C1642" s="38"/>
      <c r="D1642" s="39"/>
      <c r="E1642" s="54"/>
      <c r="F1642" s="41" t="str">
        <f t="shared" ca="1" si="100"/>
        <v/>
      </c>
      <c r="G1642" s="42"/>
      <c r="H1642" s="37"/>
      <c r="I1642" s="43"/>
      <c r="J1642" s="44" t="str">
        <f t="shared" si="101"/>
        <v/>
      </c>
      <c r="K1642" s="45"/>
      <c r="L1642" s="46" t="str">
        <f>IF(OR(K1642="لم يدفع",B1642=""),"",IF(K1642="تأمين فقط",0,IF(K1642="اشتراك 300",300,IF(F1642&lt;14,IFERROR(VLOOKUP(SUBSTITUTE(SUBSTITUTE(H1642,"~","~~"),"*","~*"),إعدادات_الأنواع!$A$4:$D$40,3,FALSE()),0),IFERROR(VLOOKUP(SUBSTITUTE(SUBSTITUTE(H1642,"~","~~"),"*","~*"),إعدادات_الأنواع!$A$4:$D$40,4,FALSE()),0)))))</f>
        <v/>
      </c>
      <c r="M1642" s="47" t="str">
        <f>IF(OR(K1642="لم يدفع",B1642=""),"",IFERROR(VLOOKUP(SUBSTITUTE(SUBSTITUTE(H1642,"~","~~"),"*","~*"),إعدادات_الأنواع!$A$4:$E$40,5,FALSE()),0))</f>
        <v/>
      </c>
      <c r="N1642" s="47" t="str">
        <f>IF(OR(K1642="لم يدفع",K1642="تأمين فقط",K1642="اشتراك 300",B1642=""),"",IFERROR(VLOOKUP(SUBSTITUTE(SUBSTITUTE(H1642,"~","~~"),"*","~*"),إعدادات_الأنواع!$A$4:$F$40,6,FALSE()),0))</f>
        <v/>
      </c>
      <c r="O1642" s="55" t="str">
        <f t="shared" si="102"/>
        <v/>
      </c>
      <c r="P1642" s="48" t="str">
        <f t="shared" ca="1" si="103"/>
        <v/>
      </c>
      <c r="Q1642" s="52"/>
      <c r="R1642" s="49"/>
      <c r="S1642" s="50" t="str">
        <f>IF(B1642="","",COUNTA(التجديد!E1642:E1642))</f>
        <v/>
      </c>
      <c r="T1642" s="51" t="str">
        <f>IF(B1642="","",IFERROR(VLOOKUP(SUBSTITUTE(SUBSTITUTE(H1642,"~","~~"),"*","~*"),إعدادات_الأنواع!$A$4:$B$40,2,FALSE()),"?"))</f>
        <v/>
      </c>
    </row>
    <row r="1643" spans="1:20" ht="15" customHeight="1">
      <c r="A1643" s="20" t="str">
        <f>IF(B1643="","",IF(T1643="?","⚠️ نوع غير معرف",T1643&amp;TEXT(COUNTIFS($T$3:T1643,T1643),"000")))</f>
        <v/>
      </c>
      <c r="B1643" s="38"/>
      <c r="C1643" s="38"/>
      <c r="D1643" s="39"/>
      <c r="E1643" s="54"/>
      <c r="F1643" s="41" t="str">
        <f t="shared" ca="1" si="100"/>
        <v/>
      </c>
      <c r="G1643" s="42"/>
      <c r="H1643" s="37"/>
      <c r="I1643" s="43"/>
      <c r="J1643" s="44" t="str">
        <f t="shared" si="101"/>
        <v/>
      </c>
      <c r="K1643" s="45"/>
      <c r="L1643" s="46" t="str">
        <f>IF(OR(K1643="لم يدفع",B1643=""),"",IF(K1643="تأمين فقط",0,IF(K1643="اشتراك 300",300,IF(F1643&lt;14,IFERROR(VLOOKUP(SUBSTITUTE(SUBSTITUTE(H1643,"~","~~"),"*","~*"),إعدادات_الأنواع!$A$4:$D$40,3,FALSE()),0),IFERROR(VLOOKUP(SUBSTITUTE(SUBSTITUTE(H1643,"~","~~"),"*","~*"),إعدادات_الأنواع!$A$4:$D$40,4,FALSE()),0)))))</f>
        <v/>
      </c>
      <c r="M1643" s="47" t="str">
        <f>IF(OR(K1643="لم يدفع",B1643=""),"",IFERROR(VLOOKUP(SUBSTITUTE(SUBSTITUTE(H1643,"~","~~"),"*","~*"),إعدادات_الأنواع!$A$4:$E$40,5,FALSE()),0))</f>
        <v/>
      </c>
      <c r="N1643" s="47" t="str">
        <f>IF(OR(K1643="لم يدفع",K1643="تأمين فقط",K1643="اشتراك 300",B1643=""),"",IFERROR(VLOOKUP(SUBSTITUTE(SUBSTITUTE(H1643,"~","~~"),"*","~*"),إعدادات_الأنواع!$A$4:$F$40,6,FALSE()),0))</f>
        <v/>
      </c>
      <c r="O1643" s="55" t="str">
        <f t="shared" si="102"/>
        <v/>
      </c>
      <c r="P1643" s="48" t="str">
        <f t="shared" ca="1" si="103"/>
        <v/>
      </c>
      <c r="Q1643" s="52"/>
      <c r="R1643" s="49"/>
      <c r="S1643" s="50" t="str">
        <f>IF(B1643="","",COUNTA(التجديد!E1643:E1643))</f>
        <v/>
      </c>
      <c r="T1643" s="51" t="str">
        <f>IF(B1643="","",IFERROR(VLOOKUP(SUBSTITUTE(SUBSTITUTE(H1643,"~","~~"),"*","~*"),إعدادات_الأنواع!$A$4:$B$40,2,FALSE()),"?"))</f>
        <v/>
      </c>
    </row>
    <row r="1644" spans="1:20" ht="15" customHeight="1">
      <c r="A1644" s="20" t="str">
        <f>IF(B1644="","",IF(T1644="?","⚠️ نوع غير معرف",T1644&amp;TEXT(COUNTIFS($T$3:T1644,T1644),"000")))</f>
        <v/>
      </c>
      <c r="B1644" s="38"/>
      <c r="C1644" s="38"/>
      <c r="D1644" s="39"/>
      <c r="E1644" s="54"/>
      <c r="F1644" s="41" t="str">
        <f t="shared" ca="1" si="100"/>
        <v/>
      </c>
      <c r="G1644" s="42"/>
      <c r="H1644" s="37"/>
      <c r="I1644" s="43"/>
      <c r="J1644" s="44" t="str">
        <f t="shared" si="101"/>
        <v/>
      </c>
      <c r="K1644" s="45"/>
      <c r="L1644" s="46" t="str">
        <f>IF(OR(K1644="لم يدفع",B1644=""),"",IF(K1644="تأمين فقط",0,IF(K1644="اشتراك 300",300,IF(F1644&lt;14,IFERROR(VLOOKUP(SUBSTITUTE(SUBSTITUTE(H1644,"~","~~"),"*","~*"),إعدادات_الأنواع!$A$4:$D$40,3,FALSE()),0),IFERROR(VLOOKUP(SUBSTITUTE(SUBSTITUTE(H1644,"~","~~"),"*","~*"),إعدادات_الأنواع!$A$4:$D$40,4,FALSE()),0)))))</f>
        <v/>
      </c>
      <c r="M1644" s="47" t="str">
        <f>IF(OR(K1644="لم يدفع",B1644=""),"",IFERROR(VLOOKUP(SUBSTITUTE(SUBSTITUTE(H1644,"~","~~"),"*","~*"),إعدادات_الأنواع!$A$4:$E$40,5,FALSE()),0))</f>
        <v/>
      </c>
      <c r="N1644" s="47" t="str">
        <f>IF(OR(K1644="لم يدفع",K1644="تأمين فقط",K1644="اشتراك 300",B1644=""),"",IFERROR(VLOOKUP(SUBSTITUTE(SUBSTITUTE(H1644,"~","~~"),"*","~*"),إعدادات_الأنواع!$A$4:$F$40,6,FALSE()),0))</f>
        <v/>
      </c>
      <c r="O1644" s="55" t="str">
        <f t="shared" si="102"/>
        <v/>
      </c>
      <c r="P1644" s="48" t="str">
        <f t="shared" ca="1" si="103"/>
        <v/>
      </c>
      <c r="Q1644" s="52"/>
      <c r="R1644" s="49"/>
      <c r="S1644" s="50" t="str">
        <f>IF(B1644="","",COUNTA(التجديد!E1644:E1644))</f>
        <v/>
      </c>
      <c r="T1644" s="51" t="str">
        <f>IF(B1644="","",IFERROR(VLOOKUP(SUBSTITUTE(SUBSTITUTE(H1644,"~","~~"),"*","~*"),إعدادات_الأنواع!$A$4:$B$40,2,FALSE()),"?"))</f>
        <v/>
      </c>
    </row>
    <row r="1645" spans="1:20" ht="15" customHeight="1">
      <c r="A1645" s="20" t="str">
        <f>IF(B1645="","",IF(T1645="?","⚠️ نوع غير معرف",T1645&amp;TEXT(COUNTIFS($T$3:T1645,T1645),"000")))</f>
        <v/>
      </c>
      <c r="B1645" s="38"/>
      <c r="C1645" s="38"/>
      <c r="D1645" s="39"/>
      <c r="E1645" s="54"/>
      <c r="F1645" s="41" t="str">
        <f t="shared" ca="1" si="100"/>
        <v/>
      </c>
      <c r="G1645" s="42"/>
      <c r="H1645" s="37"/>
      <c r="I1645" s="43"/>
      <c r="J1645" s="44" t="str">
        <f t="shared" si="101"/>
        <v/>
      </c>
      <c r="K1645" s="45"/>
      <c r="L1645" s="46" t="str">
        <f>IF(OR(K1645="لم يدفع",B1645=""),"",IF(K1645="تأمين فقط",0,IF(K1645="اشتراك 300",300,IF(F1645&lt;14,IFERROR(VLOOKUP(SUBSTITUTE(SUBSTITUTE(H1645,"~","~~"),"*","~*"),إعدادات_الأنواع!$A$4:$D$40,3,FALSE()),0),IFERROR(VLOOKUP(SUBSTITUTE(SUBSTITUTE(H1645,"~","~~"),"*","~*"),إعدادات_الأنواع!$A$4:$D$40,4,FALSE()),0)))))</f>
        <v/>
      </c>
      <c r="M1645" s="47" t="str">
        <f>IF(OR(K1645="لم يدفع",B1645=""),"",IFERROR(VLOOKUP(SUBSTITUTE(SUBSTITUTE(H1645,"~","~~"),"*","~*"),إعدادات_الأنواع!$A$4:$E$40,5,FALSE()),0))</f>
        <v/>
      </c>
      <c r="N1645" s="47" t="str">
        <f>IF(OR(K1645="لم يدفع",K1645="تأمين فقط",K1645="اشتراك 300",B1645=""),"",IFERROR(VLOOKUP(SUBSTITUTE(SUBSTITUTE(H1645,"~","~~"),"*","~*"),إعدادات_الأنواع!$A$4:$F$40,6,FALSE()),0))</f>
        <v/>
      </c>
      <c r="O1645" s="55" t="str">
        <f t="shared" si="102"/>
        <v/>
      </c>
      <c r="P1645" s="48" t="str">
        <f t="shared" ca="1" si="103"/>
        <v/>
      </c>
      <c r="Q1645" s="52"/>
      <c r="R1645" s="49"/>
      <c r="S1645" s="50" t="str">
        <f>IF(B1645="","",COUNTA(التجديد!E1645:E1645))</f>
        <v/>
      </c>
      <c r="T1645" s="51" t="str">
        <f>IF(B1645="","",IFERROR(VLOOKUP(SUBSTITUTE(SUBSTITUTE(H1645,"~","~~"),"*","~*"),إعدادات_الأنواع!$A$4:$B$40,2,FALSE()),"?"))</f>
        <v/>
      </c>
    </row>
    <row r="1646" spans="1:20" ht="15" customHeight="1">
      <c r="A1646" s="20" t="str">
        <f>IF(B1646="","",IF(T1646="?","⚠️ نوع غير معرف",T1646&amp;TEXT(COUNTIFS($T$3:T1646,T1646),"000")))</f>
        <v/>
      </c>
      <c r="B1646" s="38"/>
      <c r="C1646" s="38"/>
      <c r="D1646" s="39"/>
      <c r="E1646" s="54"/>
      <c r="F1646" s="41" t="str">
        <f t="shared" ca="1" si="100"/>
        <v/>
      </c>
      <c r="G1646" s="42"/>
      <c r="H1646" s="37"/>
      <c r="I1646" s="43"/>
      <c r="J1646" s="44" t="str">
        <f t="shared" si="101"/>
        <v/>
      </c>
      <c r="K1646" s="45"/>
      <c r="L1646" s="46" t="str">
        <f>IF(OR(K1646="لم يدفع",B1646=""),"",IF(K1646="تأمين فقط",0,IF(K1646="اشتراك 300",300,IF(F1646&lt;14,IFERROR(VLOOKUP(SUBSTITUTE(SUBSTITUTE(H1646,"~","~~"),"*","~*"),إعدادات_الأنواع!$A$4:$D$40,3,FALSE()),0),IFERROR(VLOOKUP(SUBSTITUTE(SUBSTITUTE(H1646,"~","~~"),"*","~*"),إعدادات_الأنواع!$A$4:$D$40,4,FALSE()),0)))))</f>
        <v/>
      </c>
      <c r="M1646" s="47" t="str">
        <f>IF(OR(K1646="لم يدفع",B1646=""),"",IFERROR(VLOOKUP(SUBSTITUTE(SUBSTITUTE(H1646,"~","~~"),"*","~*"),إعدادات_الأنواع!$A$4:$E$40,5,FALSE()),0))</f>
        <v/>
      </c>
      <c r="N1646" s="47" t="str">
        <f>IF(OR(K1646="لم يدفع",K1646="تأمين فقط",K1646="اشتراك 300",B1646=""),"",IFERROR(VLOOKUP(SUBSTITUTE(SUBSTITUTE(H1646,"~","~~"),"*","~*"),إعدادات_الأنواع!$A$4:$F$40,6,FALSE()),0))</f>
        <v/>
      </c>
      <c r="O1646" s="55" t="str">
        <f t="shared" si="102"/>
        <v/>
      </c>
      <c r="P1646" s="48" t="str">
        <f t="shared" ca="1" si="103"/>
        <v/>
      </c>
      <c r="Q1646" s="52"/>
      <c r="R1646" s="49"/>
      <c r="S1646" s="50" t="str">
        <f>IF(B1646="","",COUNTA(التجديد!E1646:E1646))</f>
        <v/>
      </c>
      <c r="T1646" s="51" t="str">
        <f>IF(B1646="","",IFERROR(VLOOKUP(SUBSTITUTE(SUBSTITUTE(H1646,"~","~~"),"*","~*"),إعدادات_الأنواع!$A$4:$B$40,2,FALSE()),"?"))</f>
        <v/>
      </c>
    </row>
    <row r="1647" spans="1:20" ht="15" customHeight="1">
      <c r="A1647" s="20" t="str">
        <f>IF(B1647="","",IF(T1647="?","⚠️ نوع غير معرف",T1647&amp;TEXT(COUNTIFS($T$3:T1647,T1647),"000")))</f>
        <v/>
      </c>
      <c r="B1647" s="38"/>
      <c r="C1647" s="38"/>
      <c r="D1647" s="39"/>
      <c r="E1647" s="54"/>
      <c r="F1647" s="41" t="str">
        <f t="shared" ca="1" si="100"/>
        <v/>
      </c>
      <c r="G1647" s="42"/>
      <c r="H1647" s="37"/>
      <c r="I1647" s="43"/>
      <c r="J1647" s="44" t="str">
        <f t="shared" si="101"/>
        <v/>
      </c>
      <c r="K1647" s="45"/>
      <c r="L1647" s="46" t="str">
        <f>IF(OR(K1647="لم يدفع",B1647=""),"",IF(K1647="تأمين فقط",0,IF(K1647="اشتراك 300",300,IF(F1647&lt;14,IFERROR(VLOOKUP(SUBSTITUTE(SUBSTITUTE(H1647,"~","~~"),"*","~*"),إعدادات_الأنواع!$A$4:$D$40,3,FALSE()),0),IFERROR(VLOOKUP(SUBSTITUTE(SUBSTITUTE(H1647,"~","~~"),"*","~*"),إعدادات_الأنواع!$A$4:$D$40,4,FALSE()),0)))))</f>
        <v/>
      </c>
      <c r="M1647" s="47" t="str">
        <f>IF(OR(K1647="لم يدفع",B1647=""),"",IFERROR(VLOOKUP(SUBSTITUTE(SUBSTITUTE(H1647,"~","~~"),"*","~*"),إعدادات_الأنواع!$A$4:$E$40,5,FALSE()),0))</f>
        <v/>
      </c>
      <c r="N1647" s="47" t="str">
        <f>IF(OR(K1647="لم يدفع",K1647="تأمين فقط",K1647="اشتراك 300",B1647=""),"",IFERROR(VLOOKUP(SUBSTITUTE(SUBSTITUTE(H1647,"~","~~"),"*","~*"),إعدادات_الأنواع!$A$4:$F$40,6,FALSE()),0))</f>
        <v/>
      </c>
      <c r="O1647" s="55" t="str">
        <f t="shared" si="102"/>
        <v/>
      </c>
      <c r="P1647" s="48" t="str">
        <f t="shared" ca="1" si="103"/>
        <v/>
      </c>
      <c r="Q1647" s="52"/>
      <c r="R1647" s="49"/>
      <c r="S1647" s="50" t="str">
        <f>IF(B1647="","",COUNTA(التجديد!E1647:E1647))</f>
        <v/>
      </c>
      <c r="T1647" s="51" t="str">
        <f>IF(B1647="","",IFERROR(VLOOKUP(SUBSTITUTE(SUBSTITUTE(H1647,"~","~~"),"*","~*"),إعدادات_الأنواع!$A$4:$B$40,2,FALSE()),"?"))</f>
        <v/>
      </c>
    </row>
    <row r="1648" spans="1:20" ht="15" customHeight="1">
      <c r="A1648" s="20" t="str">
        <f>IF(B1648="","",IF(T1648="?","⚠️ نوع غير معرف",T1648&amp;TEXT(COUNTIFS($T$3:T1648,T1648),"000")))</f>
        <v/>
      </c>
      <c r="B1648" s="38"/>
      <c r="C1648" s="38"/>
      <c r="D1648" s="39"/>
      <c r="E1648" s="54"/>
      <c r="F1648" s="41" t="str">
        <f t="shared" ca="1" si="100"/>
        <v/>
      </c>
      <c r="G1648" s="42"/>
      <c r="H1648" s="37"/>
      <c r="I1648" s="43"/>
      <c r="J1648" s="44" t="str">
        <f t="shared" si="101"/>
        <v/>
      </c>
      <c r="K1648" s="45"/>
      <c r="L1648" s="46" t="str">
        <f>IF(OR(K1648="لم يدفع",B1648=""),"",IF(K1648="تأمين فقط",0,IF(K1648="اشتراك 300",300,IF(F1648&lt;14,IFERROR(VLOOKUP(SUBSTITUTE(SUBSTITUTE(H1648,"~","~~"),"*","~*"),إعدادات_الأنواع!$A$4:$D$40,3,FALSE()),0),IFERROR(VLOOKUP(SUBSTITUTE(SUBSTITUTE(H1648,"~","~~"),"*","~*"),إعدادات_الأنواع!$A$4:$D$40,4,FALSE()),0)))))</f>
        <v/>
      </c>
      <c r="M1648" s="47" t="str">
        <f>IF(OR(K1648="لم يدفع",B1648=""),"",IFERROR(VLOOKUP(SUBSTITUTE(SUBSTITUTE(H1648,"~","~~"),"*","~*"),إعدادات_الأنواع!$A$4:$E$40,5,FALSE()),0))</f>
        <v/>
      </c>
      <c r="N1648" s="47" t="str">
        <f>IF(OR(K1648="لم يدفع",K1648="تأمين فقط",K1648="اشتراك 300",B1648=""),"",IFERROR(VLOOKUP(SUBSTITUTE(SUBSTITUTE(H1648,"~","~~"),"*","~*"),إعدادات_الأنواع!$A$4:$F$40,6,FALSE()),0))</f>
        <v/>
      </c>
      <c r="O1648" s="55" t="str">
        <f t="shared" si="102"/>
        <v/>
      </c>
      <c r="P1648" s="48" t="str">
        <f t="shared" ca="1" si="103"/>
        <v/>
      </c>
      <c r="Q1648" s="52"/>
      <c r="R1648" s="49"/>
      <c r="S1648" s="50" t="str">
        <f>IF(B1648="","",COUNTA(التجديد!E1648:E1648))</f>
        <v/>
      </c>
      <c r="T1648" s="51" t="str">
        <f>IF(B1648="","",IFERROR(VLOOKUP(SUBSTITUTE(SUBSTITUTE(H1648,"~","~~"),"*","~*"),إعدادات_الأنواع!$A$4:$B$40,2,FALSE()),"?"))</f>
        <v/>
      </c>
    </row>
    <row r="1649" spans="1:20" ht="15" customHeight="1">
      <c r="A1649" s="20" t="str">
        <f>IF(B1649="","",IF(T1649="?","⚠️ نوع غير معرف",T1649&amp;TEXT(COUNTIFS($T$3:T1649,T1649),"000")))</f>
        <v/>
      </c>
      <c r="B1649" s="38"/>
      <c r="C1649" s="38"/>
      <c r="D1649" s="39"/>
      <c r="E1649" s="54"/>
      <c r="F1649" s="41" t="str">
        <f t="shared" ca="1" si="100"/>
        <v/>
      </c>
      <c r="G1649" s="42"/>
      <c r="H1649" s="37"/>
      <c r="I1649" s="43"/>
      <c r="J1649" s="44" t="str">
        <f t="shared" si="101"/>
        <v/>
      </c>
      <c r="K1649" s="45"/>
      <c r="L1649" s="46" t="str">
        <f>IF(OR(K1649="لم يدفع",B1649=""),"",IF(K1649="تأمين فقط",0,IF(K1649="اشتراك 300",300,IF(F1649&lt;14,IFERROR(VLOOKUP(SUBSTITUTE(SUBSTITUTE(H1649,"~","~~"),"*","~*"),إعدادات_الأنواع!$A$4:$D$40,3,FALSE()),0),IFERROR(VLOOKUP(SUBSTITUTE(SUBSTITUTE(H1649,"~","~~"),"*","~*"),إعدادات_الأنواع!$A$4:$D$40,4,FALSE()),0)))))</f>
        <v/>
      </c>
      <c r="M1649" s="47" t="str">
        <f>IF(OR(K1649="لم يدفع",B1649=""),"",IFERROR(VLOOKUP(SUBSTITUTE(SUBSTITUTE(H1649,"~","~~"),"*","~*"),إعدادات_الأنواع!$A$4:$E$40,5,FALSE()),0))</f>
        <v/>
      </c>
      <c r="N1649" s="47" t="str">
        <f>IF(OR(K1649="لم يدفع",K1649="تأمين فقط",K1649="اشتراك 300",B1649=""),"",IFERROR(VLOOKUP(SUBSTITUTE(SUBSTITUTE(H1649,"~","~~"),"*","~*"),إعدادات_الأنواع!$A$4:$F$40,6,FALSE()),0))</f>
        <v/>
      </c>
      <c r="O1649" s="55" t="str">
        <f t="shared" si="102"/>
        <v/>
      </c>
      <c r="P1649" s="48" t="str">
        <f t="shared" ca="1" si="103"/>
        <v/>
      </c>
      <c r="Q1649" s="52"/>
      <c r="R1649" s="49"/>
      <c r="S1649" s="50" t="str">
        <f>IF(B1649="","",COUNTA(التجديد!E1649:E1649))</f>
        <v/>
      </c>
      <c r="T1649" s="51" t="str">
        <f>IF(B1649="","",IFERROR(VLOOKUP(SUBSTITUTE(SUBSTITUTE(H1649,"~","~~"),"*","~*"),إعدادات_الأنواع!$A$4:$B$40,2,FALSE()),"?"))</f>
        <v/>
      </c>
    </row>
    <row r="1650" spans="1:20" ht="15" customHeight="1">
      <c r="A1650" s="20" t="str">
        <f>IF(B1650="","",IF(T1650="?","⚠️ نوع غير معرف",T1650&amp;TEXT(COUNTIFS($T$3:T1650,T1650),"000")))</f>
        <v/>
      </c>
      <c r="B1650" s="38"/>
      <c r="C1650" s="38"/>
      <c r="D1650" s="39"/>
      <c r="E1650" s="54"/>
      <c r="F1650" s="41" t="str">
        <f t="shared" ca="1" si="100"/>
        <v/>
      </c>
      <c r="G1650" s="42"/>
      <c r="H1650" s="37"/>
      <c r="I1650" s="43"/>
      <c r="J1650" s="44" t="str">
        <f t="shared" si="101"/>
        <v/>
      </c>
      <c r="K1650" s="45"/>
      <c r="L1650" s="46" t="str">
        <f>IF(OR(K1650="لم يدفع",B1650=""),"",IF(K1650="تأمين فقط",0,IF(K1650="اشتراك 300",300,IF(F1650&lt;14,IFERROR(VLOOKUP(SUBSTITUTE(SUBSTITUTE(H1650,"~","~~"),"*","~*"),إعدادات_الأنواع!$A$4:$D$40,3,FALSE()),0),IFERROR(VLOOKUP(SUBSTITUTE(SUBSTITUTE(H1650,"~","~~"),"*","~*"),إعدادات_الأنواع!$A$4:$D$40,4,FALSE()),0)))))</f>
        <v/>
      </c>
      <c r="M1650" s="47" t="str">
        <f>IF(OR(K1650="لم يدفع",B1650=""),"",IFERROR(VLOOKUP(SUBSTITUTE(SUBSTITUTE(H1650,"~","~~"),"*","~*"),إعدادات_الأنواع!$A$4:$E$40,5,FALSE()),0))</f>
        <v/>
      </c>
      <c r="N1650" s="47" t="str">
        <f>IF(OR(K1650="لم يدفع",K1650="تأمين فقط",K1650="اشتراك 300",B1650=""),"",IFERROR(VLOOKUP(SUBSTITUTE(SUBSTITUTE(H1650,"~","~~"),"*","~*"),إعدادات_الأنواع!$A$4:$F$40,6,FALSE()),0))</f>
        <v/>
      </c>
      <c r="O1650" s="55" t="str">
        <f t="shared" si="102"/>
        <v/>
      </c>
      <c r="P1650" s="48" t="str">
        <f t="shared" ca="1" si="103"/>
        <v/>
      </c>
      <c r="Q1650" s="52"/>
      <c r="R1650" s="49"/>
      <c r="S1650" s="50" t="str">
        <f>IF(B1650="","",COUNTA(التجديد!E1650:E1650))</f>
        <v/>
      </c>
      <c r="T1650" s="51" t="str">
        <f>IF(B1650="","",IFERROR(VLOOKUP(SUBSTITUTE(SUBSTITUTE(H1650,"~","~~"),"*","~*"),إعدادات_الأنواع!$A$4:$B$40,2,FALSE()),"?"))</f>
        <v/>
      </c>
    </row>
    <row r="1651" spans="1:20" ht="15" customHeight="1">
      <c r="A1651" s="20" t="str">
        <f>IF(B1651="","",IF(T1651="?","⚠️ نوع غير معرف",T1651&amp;TEXT(COUNTIFS($T$3:T1651,T1651),"000")))</f>
        <v/>
      </c>
      <c r="B1651" s="38"/>
      <c r="C1651" s="38"/>
      <c r="D1651" s="39"/>
      <c r="E1651" s="54"/>
      <c r="F1651" s="41" t="str">
        <f t="shared" ca="1" si="100"/>
        <v/>
      </c>
      <c r="G1651" s="42"/>
      <c r="H1651" s="37"/>
      <c r="I1651" s="43"/>
      <c r="J1651" s="44" t="str">
        <f t="shared" si="101"/>
        <v/>
      </c>
      <c r="K1651" s="45"/>
      <c r="L1651" s="46" t="str">
        <f>IF(OR(K1651="لم يدفع",B1651=""),"",IF(K1651="تأمين فقط",0,IF(K1651="اشتراك 300",300,IF(F1651&lt;14,IFERROR(VLOOKUP(SUBSTITUTE(SUBSTITUTE(H1651,"~","~~"),"*","~*"),إعدادات_الأنواع!$A$4:$D$40,3,FALSE()),0),IFERROR(VLOOKUP(SUBSTITUTE(SUBSTITUTE(H1651,"~","~~"),"*","~*"),إعدادات_الأنواع!$A$4:$D$40,4,FALSE()),0)))))</f>
        <v/>
      </c>
      <c r="M1651" s="47" t="str">
        <f>IF(OR(K1651="لم يدفع",B1651=""),"",IFERROR(VLOOKUP(SUBSTITUTE(SUBSTITUTE(H1651,"~","~~"),"*","~*"),إعدادات_الأنواع!$A$4:$E$40,5,FALSE()),0))</f>
        <v/>
      </c>
      <c r="N1651" s="47" t="str">
        <f>IF(OR(K1651="لم يدفع",K1651="تأمين فقط",K1651="اشتراك 300",B1651=""),"",IFERROR(VLOOKUP(SUBSTITUTE(SUBSTITUTE(H1651,"~","~~"),"*","~*"),إعدادات_الأنواع!$A$4:$F$40,6,FALSE()),0))</f>
        <v/>
      </c>
      <c r="O1651" s="55" t="str">
        <f t="shared" si="102"/>
        <v/>
      </c>
      <c r="P1651" s="48" t="str">
        <f t="shared" ca="1" si="103"/>
        <v/>
      </c>
      <c r="Q1651" s="52"/>
      <c r="R1651" s="49"/>
      <c r="S1651" s="50" t="str">
        <f>IF(B1651="","",COUNTA(التجديد!E1651:E1651))</f>
        <v/>
      </c>
      <c r="T1651" s="51" t="str">
        <f>IF(B1651="","",IFERROR(VLOOKUP(SUBSTITUTE(SUBSTITUTE(H1651,"~","~~"),"*","~*"),إعدادات_الأنواع!$A$4:$B$40,2,FALSE()),"?"))</f>
        <v/>
      </c>
    </row>
    <row r="1652" spans="1:20" ht="15" customHeight="1">
      <c r="A1652" s="20" t="str">
        <f>IF(B1652="","",IF(T1652="?","⚠️ نوع غير معرف",T1652&amp;TEXT(COUNTIFS($T$3:T1652,T1652),"000")))</f>
        <v/>
      </c>
      <c r="B1652" s="38"/>
      <c r="C1652" s="38"/>
      <c r="D1652" s="39"/>
      <c r="E1652" s="54"/>
      <c r="F1652" s="41" t="str">
        <f t="shared" ca="1" si="100"/>
        <v/>
      </c>
      <c r="G1652" s="42"/>
      <c r="H1652" s="37"/>
      <c r="I1652" s="43"/>
      <c r="J1652" s="44" t="str">
        <f t="shared" si="101"/>
        <v/>
      </c>
      <c r="K1652" s="45"/>
      <c r="L1652" s="46" t="str">
        <f>IF(OR(K1652="لم يدفع",B1652=""),"",IF(K1652="تأمين فقط",0,IF(K1652="اشتراك 300",300,IF(F1652&lt;14,IFERROR(VLOOKUP(SUBSTITUTE(SUBSTITUTE(H1652,"~","~~"),"*","~*"),إعدادات_الأنواع!$A$4:$D$40,3,FALSE()),0),IFERROR(VLOOKUP(SUBSTITUTE(SUBSTITUTE(H1652,"~","~~"),"*","~*"),إعدادات_الأنواع!$A$4:$D$40,4,FALSE()),0)))))</f>
        <v/>
      </c>
      <c r="M1652" s="47" t="str">
        <f>IF(OR(K1652="لم يدفع",B1652=""),"",IFERROR(VLOOKUP(SUBSTITUTE(SUBSTITUTE(H1652,"~","~~"),"*","~*"),إعدادات_الأنواع!$A$4:$E$40,5,FALSE()),0))</f>
        <v/>
      </c>
      <c r="N1652" s="47" t="str">
        <f>IF(OR(K1652="لم يدفع",K1652="تأمين فقط",K1652="اشتراك 300",B1652=""),"",IFERROR(VLOOKUP(SUBSTITUTE(SUBSTITUTE(H1652,"~","~~"),"*","~*"),إعدادات_الأنواع!$A$4:$F$40,6,FALSE()),0))</f>
        <v/>
      </c>
      <c r="O1652" s="55" t="str">
        <f t="shared" si="102"/>
        <v/>
      </c>
      <c r="P1652" s="48" t="str">
        <f t="shared" ca="1" si="103"/>
        <v/>
      </c>
      <c r="Q1652" s="52"/>
      <c r="R1652" s="49"/>
      <c r="S1652" s="50" t="str">
        <f>IF(B1652="","",COUNTA(التجديد!E1652:E1652))</f>
        <v/>
      </c>
      <c r="T1652" s="51" t="str">
        <f>IF(B1652="","",IFERROR(VLOOKUP(SUBSTITUTE(SUBSTITUTE(H1652,"~","~~"),"*","~*"),إعدادات_الأنواع!$A$4:$B$40,2,FALSE()),"?"))</f>
        <v/>
      </c>
    </row>
    <row r="1653" spans="1:20" ht="15" customHeight="1">
      <c r="A1653" s="20" t="str">
        <f>IF(B1653="","",IF(T1653="?","⚠️ نوع غير معرف",T1653&amp;TEXT(COUNTIFS($T$3:T1653,T1653),"000")))</f>
        <v/>
      </c>
      <c r="B1653" s="38"/>
      <c r="C1653" s="38"/>
      <c r="D1653" s="39"/>
      <c r="E1653" s="54"/>
      <c r="F1653" s="41" t="str">
        <f t="shared" ca="1" si="100"/>
        <v/>
      </c>
      <c r="G1653" s="42"/>
      <c r="H1653" s="37"/>
      <c r="I1653" s="43"/>
      <c r="J1653" s="44" t="str">
        <f t="shared" si="101"/>
        <v/>
      </c>
      <c r="K1653" s="45"/>
      <c r="L1653" s="46" t="str">
        <f>IF(OR(K1653="لم يدفع",B1653=""),"",IF(K1653="تأمين فقط",0,IF(K1653="اشتراك 300",300,IF(F1653&lt;14,IFERROR(VLOOKUP(SUBSTITUTE(SUBSTITUTE(H1653,"~","~~"),"*","~*"),إعدادات_الأنواع!$A$4:$D$40,3,FALSE()),0),IFERROR(VLOOKUP(SUBSTITUTE(SUBSTITUTE(H1653,"~","~~"),"*","~*"),إعدادات_الأنواع!$A$4:$D$40,4,FALSE()),0)))))</f>
        <v/>
      </c>
      <c r="M1653" s="47" t="str">
        <f>IF(OR(K1653="لم يدفع",B1653=""),"",IFERROR(VLOOKUP(SUBSTITUTE(SUBSTITUTE(H1653,"~","~~"),"*","~*"),إعدادات_الأنواع!$A$4:$E$40,5,FALSE()),0))</f>
        <v/>
      </c>
      <c r="N1653" s="47" t="str">
        <f>IF(OR(K1653="لم يدفع",K1653="تأمين فقط",K1653="اشتراك 300",B1653=""),"",IFERROR(VLOOKUP(SUBSTITUTE(SUBSTITUTE(H1653,"~","~~"),"*","~*"),إعدادات_الأنواع!$A$4:$F$40,6,FALSE()),0))</f>
        <v/>
      </c>
      <c r="O1653" s="55" t="str">
        <f t="shared" si="102"/>
        <v/>
      </c>
      <c r="P1653" s="48" t="str">
        <f t="shared" ca="1" si="103"/>
        <v/>
      </c>
      <c r="Q1653" s="52"/>
      <c r="R1653" s="49"/>
      <c r="S1653" s="50" t="str">
        <f>IF(B1653="","",COUNTA(التجديد!E1653:E1653))</f>
        <v/>
      </c>
      <c r="T1653" s="51" t="str">
        <f>IF(B1653="","",IFERROR(VLOOKUP(SUBSTITUTE(SUBSTITUTE(H1653,"~","~~"),"*","~*"),إعدادات_الأنواع!$A$4:$B$40,2,FALSE()),"?"))</f>
        <v/>
      </c>
    </row>
    <row r="1654" spans="1:20" ht="15" customHeight="1">
      <c r="A1654" s="20" t="str">
        <f>IF(B1654="","",IF(T1654="?","⚠️ نوع غير معرف",T1654&amp;TEXT(COUNTIFS($T$3:T1654,T1654),"000")))</f>
        <v/>
      </c>
      <c r="B1654" s="38"/>
      <c r="C1654" s="38"/>
      <c r="D1654" s="39"/>
      <c r="E1654" s="54"/>
      <c r="F1654" s="41" t="str">
        <f t="shared" ca="1" si="100"/>
        <v/>
      </c>
      <c r="G1654" s="42"/>
      <c r="H1654" s="37"/>
      <c r="I1654" s="43"/>
      <c r="J1654" s="44" t="str">
        <f t="shared" si="101"/>
        <v/>
      </c>
      <c r="K1654" s="45"/>
      <c r="L1654" s="46" t="str">
        <f>IF(OR(K1654="لم يدفع",B1654=""),"",IF(K1654="تأمين فقط",0,IF(K1654="اشتراك 300",300,IF(F1654&lt;14,IFERROR(VLOOKUP(SUBSTITUTE(SUBSTITUTE(H1654,"~","~~"),"*","~*"),إعدادات_الأنواع!$A$4:$D$40,3,FALSE()),0),IFERROR(VLOOKUP(SUBSTITUTE(SUBSTITUTE(H1654,"~","~~"),"*","~*"),إعدادات_الأنواع!$A$4:$D$40,4,FALSE()),0)))))</f>
        <v/>
      </c>
      <c r="M1654" s="47" t="str">
        <f>IF(OR(K1654="لم يدفع",B1654=""),"",IFERROR(VLOOKUP(SUBSTITUTE(SUBSTITUTE(H1654,"~","~~"),"*","~*"),إعدادات_الأنواع!$A$4:$E$40,5,FALSE()),0))</f>
        <v/>
      </c>
      <c r="N1654" s="47" t="str">
        <f>IF(OR(K1654="لم يدفع",K1654="تأمين فقط",K1654="اشتراك 300",B1654=""),"",IFERROR(VLOOKUP(SUBSTITUTE(SUBSTITUTE(H1654,"~","~~"),"*","~*"),إعدادات_الأنواع!$A$4:$F$40,6,FALSE()),0))</f>
        <v/>
      </c>
      <c r="O1654" s="55" t="str">
        <f t="shared" si="102"/>
        <v/>
      </c>
      <c r="P1654" s="48" t="str">
        <f t="shared" ca="1" si="103"/>
        <v/>
      </c>
      <c r="Q1654" s="52"/>
      <c r="R1654" s="49"/>
      <c r="S1654" s="50" t="str">
        <f>IF(B1654="","",COUNTA(التجديد!E1654:E1654))</f>
        <v/>
      </c>
      <c r="T1654" s="51" t="str">
        <f>IF(B1654="","",IFERROR(VLOOKUP(SUBSTITUTE(SUBSTITUTE(H1654,"~","~~"),"*","~*"),إعدادات_الأنواع!$A$4:$B$40,2,FALSE()),"?"))</f>
        <v/>
      </c>
    </row>
    <row r="1655" spans="1:20" ht="15" customHeight="1">
      <c r="A1655" s="20" t="str">
        <f>IF(B1655="","",IF(T1655="?","⚠️ نوع غير معرف",T1655&amp;TEXT(COUNTIFS($T$3:T1655,T1655),"000")))</f>
        <v/>
      </c>
      <c r="B1655" s="38"/>
      <c r="C1655" s="38"/>
      <c r="D1655" s="39"/>
      <c r="E1655" s="54"/>
      <c r="F1655" s="41" t="str">
        <f t="shared" ca="1" si="100"/>
        <v/>
      </c>
      <c r="G1655" s="42"/>
      <c r="H1655" s="37"/>
      <c r="I1655" s="43"/>
      <c r="J1655" s="44" t="str">
        <f t="shared" si="101"/>
        <v/>
      </c>
      <c r="K1655" s="45"/>
      <c r="L1655" s="46" t="str">
        <f>IF(OR(K1655="لم يدفع",B1655=""),"",IF(K1655="تأمين فقط",0,IF(K1655="اشتراك 300",300,IF(F1655&lt;14,IFERROR(VLOOKUP(SUBSTITUTE(SUBSTITUTE(H1655,"~","~~"),"*","~*"),إعدادات_الأنواع!$A$4:$D$40,3,FALSE()),0),IFERROR(VLOOKUP(SUBSTITUTE(SUBSTITUTE(H1655,"~","~~"),"*","~*"),إعدادات_الأنواع!$A$4:$D$40,4,FALSE()),0)))))</f>
        <v/>
      </c>
      <c r="M1655" s="47" t="str">
        <f>IF(OR(K1655="لم يدفع",B1655=""),"",IFERROR(VLOOKUP(SUBSTITUTE(SUBSTITUTE(H1655,"~","~~"),"*","~*"),إعدادات_الأنواع!$A$4:$E$40,5,FALSE()),0))</f>
        <v/>
      </c>
      <c r="N1655" s="47" t="str">
        <f>IF(OR(K1655="لم يدفع",K1655="تأمين فقط",K1655="اشتراك 300",B1655=""),"",IFERROR(VLOOKUP(SUBSTITUTE(SUBSTITUTE(H1655,"~","~~"),"*","~*"),إعدادات_الأنواع!$A$4:$F$40,6,FALSE()),0))</f>
        <v/>
      </c>
      <c r="O1655" s="55" t="str">
        <f t="shared" si="102"/>
        <v/>
      </c>
      <c r="P1655" s="48" t="str">
        <f t="shared" ca="1" si="103"/>
        <v/>
      </c>
      <c r="Q1655" s="52"/>
      <c r="R1655" s="49"/>
      <c r="S1655" s="50" t="str">
        <f>IF(B1655="","",COUNTA(التجديد!E1655:E1655))</f>
        <v/>
      </c>
      <c r="T1655" s="51" t="str">
        <f>IF(B1655="","",IFERROR(VLOOKUP(SUBSTITUTE(SUBSTITUTE(H1655,"~","~~"),"*","~*"),إعدادات_الأنواع!$A$4:$B$40,2,FALSE()),"?"))</f>
        <v/>
      </c>
    </row>
    <row r="1656" spans="1:20" ht="15" customHeight="1">
      <c r="A1656" s="20" t="str">
        <f>IF(B1656="","",IF(T1656="?","⚠️ نوع غير معرف",T1656&amp;TEXT(COUNTIFS($T$3:T1656,T1656),"000")))</f>
        <v/>
      </c>
      <c r="B1656" s="38"/>
      <c r="C1656" s="38"/>
      <c r="D1656" s="39"/>
      <c r="E1656" s="54"/>
      <c r="F1656" s="41" t="str">
        <f t="shared" ca="1" si="100"/>
        <v/>
      </c>
      <c r="G1656" s="42"/>
      <c r="H1656" s="37"/>
      <c r="I1656" s="43"/>
      <c r="J1656" s="44" t="str">
        <f t="shared" si="101"/>
        <v/>
      </c>
      <c r="K1656" s="45"/>
      <c r="L1656" s="46" t="str">
        <f>IF(OR(K1656="لم يدفع",B1656=""),"",IF(K1656="تأمين فقط",0,IF(K1656="اشتراك 300",300,IF(F1656&lt;14,IFERROR(VLOOKUP(SUBSTITUTE(SUBSTITUTE(H1656,"~","~~"),"*","~*"),إعدادات_الأنواع!$A$4:$D$40,3,FALSE()),0),IFERROR(VLOOKUP(SUBSTITUTE(SUBSTITUTE(H1656,"~","~~"),"*","~*"),إعدادات_الأنواع!$A$4:$D$40,4,FALSE()),0)))))</f>
        <v/>
      </c>
      <c r="M1656" s="47" t="str">
        <f>IF(OR(K1656="لم يدفع",B1656=""),"",IFERROR(VLOOKUP(SUBSTITUTE(SUBSTITUTE(H1656,"~","~~"),"*","~*"),إعدادات_الأنواع!$A$4:$E$40,5,FALSE()),0))</f>
        <v/>
      </c>
      <c r="N1656" s="47" t="str">
        <f>IF(OR(K1656="لم يدفع",K1656="تأمين فقط",K1656="اشتراك 300",B1656=""),"",IFERROR(VLOOKUP(SUBSTITUTE(SUBSTITUTE(H1656,"~","~~"),"*","~*"),إعدادات_الأنواع!$A$4:$F$40,6,FALSE()),0))</f>
        <v/>
      </c>
      <c r="O1656" s="55" t="str">
        <f t="shared" si="102"/>
        <v/>
      </c>
      <c r="P1656" s="48" t="str">
        <f t="shared" ca="1" si="103"/>
        <v/>
      </c>
      <c r="Q1656" s="52"/>
      <c r="R1656" s="49"/>
      <c r="S1656" s="50" t="str">
        <f>IF(B1656="","",COUNTA(التجديد!E1656:E1656))</f>
        <v/>
      </c>
      <c r="T1656" s="51" t="str">
        <f>IF(B1656="","",IFERROR(VLOOKUP(SUBSTITUTE(SUBSTITUTE(H1656,"~","~~"),"*","~*"),إعدادات_الأنواع!$A$4:$B$40,2,FALSE()),"?"))</f>
        <v/>
      </c>
    </row>
    <row r="1657" spans="1:20" ht="15" customHeight="1">
      <c r="A1657" s="20" t="str">
        <f>IF(B1657="","",IF(T1657="?","⚠️ نوع غير معرف",T1657&amp;TEXT(COUNTIFS($T$3:T1657,T1657),"000")))</f>
        <v/>
      </c>
      <c r="B1657" s="38"/>
      <c r="C1657" s="38"/>
      <c r="D1657" s="39"/>
      <c r="E1657" s="54"/>
      <c r="F1657" s="41" t="str">
        <f t="shared" ca="1" si="100"/>
        <v/>
      </c>
      <c r="G1657" s="42"/>
      <c r="H1657" s="37"/>
      <c r="I1657" s="43"/>
      <c r="J1657" s="44" t="str">
        <f t="shared" si="101"/>
        <v/>
      </c>
      <c r="K1657" s="45"/>
      <c r="L1657" s="46" t="str">
        <f>IF(OR(K1657="لم يدفع",B1657=""),"",IF(K1657="تأمين فقط",0,IF(K1657="اشتراك 300",300,IF(F1657&lt;14,IFERROR(VLOOKUP(SUBSTITUTE(SUBSTITUTE(H1657,"~","~~"),"*","~*"),إعدادات_الأنواع!$A$4:$D$40,3,FALSE()),0),IFERROR(VLOOKUP(SUBSTITUTE(SUBSTITUTE(H1657,"~","~~"),"*","~*"),إعدادات_الأنواع!$A$4:$D$40,4,FALSE()),0)))))</f>
        <v/>
      </c>
      <c r="M1657" s="47" t="str">
        <f>IF(OR(K1657="لم يدفع",B1657=""),"",IFERROR(VLOOKUP(SUBSTITUTE(SUBSTITUTE(H1657,"~","~~"),"*","~*"),إعدادات_الأنواع!$A$4:$E$40,5,FALSE()),0))</f>
        <v/>
      </c>
      <c r="N1657" s="47" t="str">
        <f>IF(OR(K1657="لم يدفع",K1657="تأمين فقط",K1657="اشتراك 300",B1657=""),"",IFERROR(VLOOKUP(SUBSTITUTE(SUBSTITUTE(H1657,"~","~~"),"*","~*"),إعدادات_الأنواع!$A$4:$F$40,6,FALSE()),0))</f>
        <v/>
      </c>
      <c r="O1657" s="55" t="str">
        <f t="shared" si="102"/>
        <v/>
      </c>
      <c r="P1657" s="48" t="str">
        <f t="shared" ca="1" si="103"/>
        <v/>
      </c>
      <c r="Q1657" s="52"/>
      <c r="R1657" s="49"/>
      <c r="S1657" s="50" t="str">
        <f>IF(B1657="","",COUNTA(التجديد!E1657:E1657))</f>
        <v/>
      </c>
      <c r="T1657" s="51" t="str">
        <f>IF(B1657="","",IFERROR(VLOOKUP(SUBSTITUTE(SUBSTITUTE(H1657,"~","~~"),"*","~*"),إعدادات_الأنواع!$A$4:$B$40,2,FALSE()),"?"))</f>
        <v/>
      </c>
    </row>
    <row r="1658" spans="1:20" ht="15" customHeight="1">
      <c r="A1658" s="20" t="str">
        <f>IF(B1658="","",IF(T1658="?","⚠️ نوع غير معرف",T1658&amp;TEXT(COUNTIFS($T$3:T1658,T1658),"000")))</f>
        <v/>
      </c>
      <c r="B1658" s="38"/>
      <c r="C1658" s="38"/>
      <c r="D1658" s="39"/>
      <c r="E1658" s="54"/>
      <c r="F1658" s="41" t="str">
        <f t="shared" ca="1" si="100"/>
        <v/>
      </c>
      <c r="G1658" s="42"/>
      <c r="H1658" s="37"/>
      <c r="I1658" s="43"/>
      <c r="J1658" s="44" t="str">
        <f t="shared" si="101"/>
        <v/>
      </c>
      <c r="K1658" s="45"/>
      <c r="L1658" s="46" t="str">
        <f>IF(OR(K1658="لم يدفع",B1658=""),"",IF(K1658="تأمين فقط",0,IF(K1658="اشتراك 300",300,IF(F1658&lt;14,IFERROR(VLOOKUP(SUBSTITUTE(SUBSTITUTE(H1658,"~","~~"),"*","~*"),إعدادات_الأنواع!$A$4:$D$40,3,FALSE()),0),IFERROR(VLOOKUP(SUBSTITUTE(SUBSTITUTE(H1658,"~","~~"),"*","~*"),إعدادات_الأنواع!$A$4:$D$40,4,FALSE()),0)))))</f>
        <v/>
      </c>
      <c r="M1658" s="47" t="str">
        <f>IF(OR(K1658="لم يدفع",B1658=""),"",IFERROR(VLOOKUP(SUBSTITUTE(SUBSTITUTE(H1658,"~","~~"),"*","~*"),إعدادات_الأنواع!$A$4:$E$40,5,FALSE()),0))</f>
        <v/>
      </c>
      <c r="N1658" s="47" t="str">
        <f>IF(OR(K1658="لم يدفع",K1658="تأمين فقط",K1658="اشتراك 300",B1658=""),"",IFERROR(VLOOKUP(SUBSTITUTE(SUBSTITUTE(H1658,"~","~~"),"*","~*"),إعدادات_الأنواع!$A$4:$F$40,6,FALSE()),0))</f>
        <v/>
      </c>
      <c r="O1658" s="55" t="str">
        <f t="shared" si="102"/>
        <v/>
      </c>
      <c r="P1658" s="48" t="str">
        <f t="shared" ca="1" si="103"/>
        <v/>
      </c>
      <c r="Q1658" s="52"/>
      <c r="R1658" s="49"/>
      <c r="S1658" s="50" t="str">
        <f>IF(B1658="","",COUNTA(التجديد!E1658:E1658))</f>
        <v/>
      </c>
      <c r="T1658" s="51" t="str">
        <f>IF(B1658="","",IFERROR(VLOOKUP(SUBSTITUTE(SUBSTITUTE(H1658,"~","~~"),"*","~*"),إعدادات_الأنواع!$A$4:$B$40,2,FALSE()),"?"))</f>
        <v/>
      </c>
    </row>
    <row r="1659" spans="1:20" ht="15" customHeight="1">
      <c r="A1659" s="20" t="str">
        <f>IF(B1659="","",IF(T1659="?","⚠️ نوع غير معرف",T1659&amp;TEXT(COUNTIFS($T$3:T1659,T1659),"000")))</f>
        <v/>
      </c>
      <c r="B1659" s="38"/>
      <c r="C1659" s="38"/>
      <c r="D1659" s="39"/>
      <c r="E1659" s="54"/>
      <c r="F1659" s="41" t="str">
        <f t="shared" ca="1" si="100"/>
        <v/>
      </c>
      <c r="G1659" s="42"/>
      <c r="H1659" s="37"/>
      <c r="I1659" s="43"/>
      <c r="J1659" s="44" t="str">
        <f t="shared" si="101"/>
        <v/>
      </c>
      <c r="K1659" s="45"/>
      <c r="L1659" s="46" t="str">
        <f>IF(OR(K1659="لم يدفع",B1659=""),"",IF(K1659="تأمين فقط",0,IF(K1659="اشتراك 300",300,IF(F1659&lt;14,IFERROR(VLOOKUP(SUBSTITUTE(SUBSTITUTE(H1659,"~","~~"),"*","~*"),إعدادات_الأنواع!$A$4:$D$40,3,FALSE()),0),IFERROR(VLOOKUP(SUBSTITUTE(SUBSTITUTE(H1659,"~","~~"),"*","~*"),إعدادات_الأنواع!$A$4:$D$40,4,FALSE()),0)))))</f>
        <v/>
      </c>
      <c r="M1659" s="47" t="str">
        <f>IF(OR(K1659="لم يدفع",B1659=""),"",IFERROR(VLOOKUP(SUBSTITUTE(SUBSTITUTE(H1659,"~","~~"),"*","~*"),إعدادات_الأنواع!$A$4:$E$40,5,FALSE()),0))</f>
        <v/>
      </c>
      <c r="N1659" s="47" t="str">
        <f>IF(OR(K1659="لم يدفع",K1659="تأمين فقط",K1659="اشتراك 300",B1659=""),"",IFERROR(VLOOKUP(SUBSTITUTE(SUBSTITUTE(H1659,"~","~~"),"*","~*"),إعدادات_الأنواع!$A$4:$F$40,6,FALSE()),0))</f>
        <v/>
      </c>
      <c r="O1659" s="55" t="str">
        <f t="shared" si="102"/>
        <v/>
      </c>
      <c r="P1659" s="48" t="str">
        <f t="shared" ca="1" si="103"/>
        <v/>
      </c>
      <c r="Q1659" s="52"/>
      <c r="R1659" s="49"/>
      <c r="S1659" s="50" t="str">
        <f>IF(B1659="","",COUNTA(التجديد!E1659:E1659))</f>
        <v/>
      </c>
      <c r="T1659" s="51" t="str">
        <f>IF(B1659="","",IFERROR(VLOOKUP(SUBSTITUTE(SUBSTITUTE(H1659,"~","~~"),"*","~*"),إعدادات_الأنواع!$A$4:$B$40,2,FALSE()),"?"))</f>
        <v/>
      </c>
    </row>
    <row r="1660" spans="1:20" ht="15" customHeight="1">
      <c r="A1660" s="20" t="str">
        <f>IF(B1660="","",IF(T1660="?","⚠️ نوع غير معرف",T1660&amp;TEXT(COUNTIFS($T$3:T1660,T1660),"000")))</f>
        <v/>
      </c>
      <c r="B1660" s="38"/>
      <c r="C1660" s="38"/>
      <c r="D1660" s="39"/>
      <c r="E1660" s="54"/>
      <c r="F1660" s="41" t="str">
        <f t="shared" ca="1" si="100"/>
        <v/>
      </c>
      <c r="G1660" s="42"/>
      <c r="H1660" s="37"/>
      <c r="I1660" s="43"/>
      <c r="J1660" s="44" t="str">
        <f t="shared" si="101"/>
        <v/>
      </c>
      <c r="K1660" s="45"/>
      <c r="L1660" s="46" t="str">
        <f>IF(OR(K1660="لم يدفع",B1660=""),"",IF(K1660="تأمين فقط",0,IF(K1660="اشتراك 300",300,IF(F1660&lt;14,IFERROR(VLOOKUP(SUBSTITUTE(SUBSTITUTE(H1660,"~","~~"),"*","~*"),إعدادات_الأنواع!$A$4:$D$40,3,FALSE()),0),IFERROR(VLOOKUP(SUBSTITUTE(SUBSTITUTE(H1660,"~","~~"),"*","~*"),إعدادات_الأنواع!$A$4:$D$40,4,FALSE()),0)))))</f>
        <v/>
      </c>
      <c r="M1660" s="47" t="str">
        <f>IF(OR(K1660="لم يدفع",B1660=""),"",IFERROR(VLOOKUP(SUBSTITUTE(SUBSTITUTE(H1660,"~","~~"),"*","~*"),إعدادات_الأنواع!$A$4:$E$40,5,FALSE()),0))</f>
        <v/>
      </c>
      <c r="N1660" s="47" t="str">
        <f>IF(OR(K1660="لم يدفع",K1660="تأمين فقط",K1660="اشتراك 300",B1660=""),"",IFERROR(VLOOKUP(SUBSTITUTE(SUBSTITUTE(H1660,"~","~~"),"*","~*"),إعدادات_الأنواع!$A$4:$F$40,6,FALSE()),0))</f>
        <v/>
      </c>
      <c r="O1660" s="55" t="str">
        <f t="shared" si="102"/>
        <v/>
      </c>
      <c r="P1660" s="48" t="str">
        <f t="shared" ca="1" si="103"/>
        <v/>
      </c>
      <c r="Q1660" s="52"/>
      <c r="R1660" s="49"/>
      <c r="S1660" s="50" t="str">
        <f>IF(B1660="","",COUNTA(التجديد!E1660:E1660))</f>
        <v/>
      </c>
      <c r="T1660" s="51" t="str">
        <f>IF(B1660="","",IFERROR(VLOOKUP(SUBSTITUTE(SUBSTITUTE(H1660,"~","~~"),"*","~*"),إعدادات_الأنواع!$A$4:$B$40,2,FALSE()),"?"))</f>
        <v/>
      </c>
    </row>
    <row r="1661" spans="1:20" ht="15" customHeight="1">
      <c r="A1661" s="20" t="str">
        <f>IF(B1661="","",IF(T1661="?","⚠️ نوع غير معرف",T1661&amp;TEXT(COUNTIFS($T$3:T1661,T1661),"000")))</f>
        <v/>
      </c>
      <c r="B1661" s="38"/>
      <c r="C1661" s="38"/>
      <c r="D1661" s="39"/>
      <c r="E1661" s="54"/>
      <c r="F1661" s="41" t="str">
        <f t="shared" ca="1" si="100"/>
        <v/>
      </c>
      <c r="G1661" s="42"/>
      <c r="H1661" s="37"/>
      <c r="I1661" s="43"/>
      <c r="J1661" s="44" t="str">
        <f t="shared" si="101"/>
        <v/>
      </c>
      <c r="K1661" s="45"/>
      <c r="L1661" s="46" t="str">
        <f>IF(OR(K1661="لم يدفع",B1661=""),"",IF(K1661="تأمين فقط",0,IF(K1661="اشتراك 300",300,IF(F1661&lt;14,IFERROR(VLOOKUP(SUBSTITUTE(SUBSTITUTE(H1661,"~","~~"),"*","~*"),إعدادات_الأنواع!$A$4:$D$40,3,FALSE()),0),IFERROR(VLOOKUP(SUBSTITUTE(SUBSTITUTE(H1661,"~","~~"),"*","~*"),إعدادات_الأنواع!$A$4:$D$40,4,FALSE()),0)))))</f>
        <v/>
      </c>
      <c r="M1661" s="47" t="str">
        <f>IF(OR(K1661="لم يدفع",B1661=""),"",IFERROR(VLOOKUP(SUBSTITUTE(SUBSTITUTE(H1661,"~","~~"),"*","~*"),إعدادات_الأنواع!$A$4:$E$40,5,FALSE()),0))</f>
        <v/>
      </c>
      <c r="N1661" s="47" t="str">
        <f>IF(OR(K1661="لم يدفع",K1661="تأمين فقط",K1661="اشتراك 300",B1661=""),"",IFERROR(VLOOKUP(SUBSTITUTE(SUBSTITUTE(H1661,"~","~~"),"*","~*"),إعدادات_الأنواع!$A$4:$F$40,6,FALSE()),0))</f>
        <v/>
      </c>
      <c r="O1661" s="55" t="str">
        <f t="shared" si="102"/>
        <v/>
      </c>
      <c r="P1661" s="48" t="str">
        <f t="shared" ca="1" si="103"/>
        <v/>
      </c>
      <c r="Q1661" s="52"/>
      <c r="R1661" s="49"/>
      <c r="S1661" s="50" t="str">
        <f>IF(B1661="","",COUNTA(التجديد!E1661:E1661))</f>
        <v/>
      </c>
      <c r="T1661" s="51" t="str">
        <f>IF(B1661="","",IFERROR(VLOOKUP(SUBSTITUTE(SUBSTITUTE(H1661,"~","~~"),"*","~*"),إعدادات_الأنواع!$A$4:$B$40,2,FALSE()),"?"))</f>
        <v/>
      </c>
    </row>
    <row r="1662" spans="1:20" ht="15" customHeight="1">
      <c r="A1662" s="20" t="str">
        <f>IF(B1662="","",IF(T1662="?","⚠️ نوع غير معرف",T1662&amp;TEXT(COUNTIFS($T$3:T1662,T1662),"000")))</f>
        <v/>
      </c>
      <c r="B1662" s="38"/>
      <c r="C1662" s="38"/>
      <c r="D1662" s="39"/>
      <c r="E1662" s="54"/>
      <c r="F1662" s="41" t="str">
        <f t="shared" ca="1" si="100"/>
        <v/>
      </c>
      <c r="G1662" s="42"/>
      <c r="H1662" s="37"/>
      <c r="I1662" s="43"/>
      <c r="J1662" s="44" t="str">
        <f t="shared" si="101"/>
        <v/>
      </c>
      <c r="K1662" s="45"/>
      <c r="L1662" s="46" t="str">
        <f>IF(OR(K1662="لم يدفع",B1662=""),"",IF(K1662="تأمين فقط",0,IF(K1662="اشتراك 300",300,IF(F1662&lt;14,IFERROR(VLOOKUP(SUBSTITUTE(SUBSTITUTE(H1662,"~","~~"),"*","~*"),إعدادات_الأنواع!$A$4:$D$40,3,FALSE()),0),IFERROR(VLOOKUP(SUBSTITUTE(SUBSTITUTE(H1662,"~","~~"),"*","~*"),إعدادات_الأنواع!$A$4:$D$40,4,FALSE()),0)))))</f>
        <v/>
      </c>
      <c r="M1662" s="47" t="str">
        <f>IF(OR(K1662="لم يدفع",B1662=""),"",IFERROR(VLOOKUP(SUBSTITUTE(SUBSTITUTE(H1662,"~","~~"),"*","~*"),إعدادات_الأنواع!$A$4:$E$40,5,FALSE()),0))</f>
        <v/>
      </c>
      <c r="N1662" s="47" t="str">
        <f>IF(OR(K1662="لم يدفع",K1662="تأمين فقط",K1662="اشتراك 300",B1662=""),"",IFERROR(VLOOKUP(SUBSTITUTE(SUBSTITUTE(H1662,"~","~~"),"*","~*"),إعدادات_الأنواع!$A$4:$F$40,6,FALSE()),0))</f>
        <v/>
      </c>
      <c r="O1662" s="55" t="str">
        <f t="shared" si="102"/>
        <v/>
      </c>
      <c r="P1662" s="48" t="str">
        <f t="shared" ca="1" si="103"/>
        <v/>
      </c>
      <c r="Q1662" s="52"/>
      <c r="R1662" s="49"/>
      <c r="S1662" s="50" t="str">
        <f>IF(B1662="","",COUNTA(التجديد!E1662:E1662))</f>
        <v/>
      </c>
      <c r="T1662" s="51" t="str">
        <f>IF(B1662="","",IFERROR(VLOOKUP(SUBSTITUTE(SUBSTITUTE(H1662,"~","~~"),"*","~*"),إعدادات_الأنواع!$A$4:$B$40,2,FALSE()),"?"))</f>
        <v/>
      </c>
    </row>
    <row r="1663" spans="1:20" ht="15" customHeight="1">
      <c r="A1663" s="20" t="str">
        <f>IF(B1663="","",IF(T1663="?","⚠️ نوع غير معرف",T1663&amp;TEXT(COUNTIFS($T$3:T1663,T1663),"000")))</f>
        <v/>
      </c>
      <c r="B1663" s="38"/>
      <c r="C1663" s="38"/>
      <c r="D1663" s="39"/>
      <c r="E1663" s="54"/>
      <c r="F1663" s="41" t="str">
        <f t="shared" ca="1" si="100"/>
        <v/>
      </c>
      <c r="G1663" s="42"/>
      <c r="H1663" s="37"/>
      <c r="I1663" s="43"/>
      <c r="J1663" s="44" t="str">
        <f t="shared" si="101"/>
        <v/>
      </c>
      <c r="K1663" s="45"/>
      <c r="L1663" s="46" t="str">
        <f>IF(OR(K1663="لم يدفع",B1663=""),"",IF(K1663="تأمين فقط",0,IF(K1663="اشتراك 300",300,IF(F1663&lt;14,IFERROR(VLOOKUP(SUBSTITUTE(SUBSTITUTE(H1663,"~","~~"),"*","~*"),إعدادات_الأنواع!$A$4:$D$40,3,FALSE()),0),IFERROR(VLOOKUP(SUBSTITUTE(SUBSTITUTE(H1663,"~","~~"),"*","~*"),إعدادات_الأنواع!$A$4:$D$40,4,FALSE()),0)))))</f>
        <v/>
      </c>
      <c r="M1663" s="47" t="str">
        <f>IF(OR(K1663="لم يدفع",B1663=""),"",IFERROR(VLOOKUP(SUBSTITUTE(SUBSTITUTE(H1663,"~","~~"),"*","~*"),إعدادات_الأنواع!$A$4:$E$40,5,FALSE()),0))</f>
        <v/>
      </c>
      <c r="N1663" s="47" t="str">
        <f>IF(OR(K1663="لم يدفع",K1663="تأمين فقط",K1663="اشتراك 300",B1663=""),"",IFERROR(VLOOKUP(SUBSTITUTE(SUBSTITUTE(H1663,"~","~~"),"*","~*"),إعدادات_الأنواع!$A$4:$F$40,6,FALSE()),0))</f>
        <v/>
      </c>
      <c r="O1663" s="55" t="str">
        <f t="shared" si="102"/>
        <v/>
      </c>
      <c r="P1663" s="48" t="str">
        <f t="shared" ca="1" si="103"/>
        <v/>
      </c>
      <c r="Q1663" s="52"/>
      <c r="R1663" s="49"/>
      <c r="S1663" s="50" t="str">
        <f>IF(B1663="","",COUNTA(التجديد!E1663:E1663))</f>
        <v/>
      </c>
      <c r="T1663" s="51" t="str">
        <f>IF(B1663="","",IFERROR(VLOOKUP(SUBSTITUTE(SUBSTITUTE(H1663,"~","~~"),"*","~*"),إعدادات_الأنواع!$A$4:$B$40,2,FALSE()),"?"))</f>
        <v/>
      </c>
    </row>
    <row r="1664" spans="1:20" ht="15" customHeight="1">
      <c r="A1664" s="20" t="str">
        <f>IF(B1664="","",IF(T1664="?","⚠️ نوع غير معرف",T1664&amp;TEXT(COUNTIFS($T$3:T1664,T1664),"000")))</f>
        <v/>
      </c>
      <c r="B1664" s="38"/>
      <c r="C1664" s="38"/>
      <c r="D1664" s="39"/>
      <c r="E1664" s="54"/>
      <c r="F1664" s="41" t="str">
        <f t="shared" ca="1" si="100"/>
        <v/>
      </c>
      <c r="G1664" s="42"/>
      <c r="H1664" s="37"/>
      <c r="I1664" s="43"/>
      <c r="J1664" s="44" t="str">
        <f t="shared" si="101"/>
        <v/>
      </c>
      <c r="K1664" s="45"/>
      <c r="L1664" s="46" t="str">
        <f>IF(OR(K1664="لم يدفع",B1664=""),"",IF(K1664="تأمين فقط",0,IF(K1664="اشتراك 300",300,IF(F1664&lt;14,IFERROR(VLOOKUP(SUBSTITUTE(SUBSTITUTE(H1664,"~","~~"),"*","~*"),إعدادات_الأنواع!$A$4:$D$40,3,FALSE()),0),IFERROR(VLOOKUP(SUBSTITUTE(SUBSTITUTE(H1664,"~","~~"),"*","~*"),إعدادات_الأنواع!$A$4:$D$40,4,FALSE()),0)))))</f>
        <v/>
      </c>
      <c r="M1664" s="47" t="str">
        <f>IF(OR(K1664="لم يدفع",B1664=""),"",IFERROR(VLOOKUP(SUBSTITUTE(SUBSTITUTE(H1664,"~","~~"),"*","~*"),إعدادات_الأنواع!$A$4:$E$40,5,FALSE()),0))</f>
        <v/>
      </c>
      <c r="N1664" s="47" t="str">
        <f>IF(OR(K1664="لم يدفع",K1664="تأمين فقط",K1664="اشتراك 300",B1664=""),"",IFERROR(VLOOKUP(SUBSTITUTE(SUBSTITUTE(H1664,"~","~~"),"*","~*"),إعدادات_الأنواع!$A$4:$F$40,6,FALSE()),0))</f>
        <v/>
      </c>
      <c r="O1664" s="55" t="str">
        <f t="shared" si="102"/>
        <v/>
      </c>
      <c r="P1664" s="48" t="str">
        <f t="shared" ca="1" si="103"/>
        <v/>
      </c>
      <c r="Q1664" s="52"/>
      <c r="R1664" s="49"/>
      <c r="S1664" s="50" t="str">
        <f>IF(B1664="","",COUNTA(التجديد!E1664:E1664))</f>
        <v/>
      </c>
      <c r="T1664" s="51" t="str">
        <f>IF(B1664="","",IFERROR(VLOOKUP(SUBSTITUTE(SUBSTITUTE(H1664,"~","~~"),"*","~*"),إعدادات_الأنواع!$A$4:$B$40,2,FALSE()),"?"))</f>
        <v/>
      </c>
    </row>
    <row r="1665" spans="1:20" ht="15" customHeight="1">
      <c r="A1665" s="20" t="str">
        <f>IF(B1665="","",IF(T1665="?","⚠️ نوع غير معرف",T1665&amp;TEXT(COUNTIFS($T$3:T1665,T1665),"000")))</f>
        <v/>
      </c>
      <c r="B1665" s="38"/>
      <c r="C1665" s="38"/>
      <c r="D1665" s="39"/>
      <c r="E1665" s="54"/>
      <c r="F1665" s="41" t="str">
        <f t="shared" ca="1" si="100"/>
        <v/>
      </c>
      <c r="G1665" s="42"/>
      <c r="H1665" s="37"/>
      <c r="I1665" s="43"/>
      <c r="J1665" s="44" t="str">
        <f t="shared" si="101"/>
        <v/>
      </c>
      <c r="K1665" s="45"/>
      <c r="L1665" s="46" t="str">
        <f>IF(OR(K1665="لم يدفع",B1665=""),"",IF(K1665="تأمين فقط",0,IF(K1665="اشتراك 300",300,IF(F1665&lt;14,IFERROR(VLOOKUP(SUBSTITUTE(SUBSTITUTE(H1665,"~","~~"),"*","~*"),إعدادات_الأنواع!$A$4:$D$40,3,FALSE()),0),IFERROR(VLOOKUP(SUBSTITUTE(SUBSTITUTE(H1665,"~","~~"),"*","~*"),إعدادات_الأنواع!$A$4:$D$40,4,FALSE()),0)))))</f>
        <v/>
      </c>
      <c r="M1665" s="47" t="str">
        <f>IF(OR(K1665="لم يدفع",B1665=""),"",IFERROR(VLOOKUP(SUBSTITUTE(SUBSTITUTE(H1665,"~","~~"),"*","~*"),إعدادات_الأنواع!$A$4:$E$40,5,FALSE()),0))</f>
        <v/>
      </c>
      <c r="N1665" s="47" t="str">
        <f>IF(OR(K1665="لم يدفع",K1665="تأمين فقط",K1665="اشتراك 300",B1665=""),"",IFERROR(VLOOKUP(SUBSTITUTE(SUBSTITUTE(H1665,"~","~~"),"*","~*"),إعدادات_الأنواع!$A$4:$F$40,6,FALSE()),0))</f>
        <v/>
      </c>
      <c r="O1665" s="55" t="str">
        <f t="shared" si="102"/>
        <v/>
      </c>
      <c r="P1665" s="48" t="str">
        <f t="shared" ca="1" si="103"/>
        <v/>
      </c>
      <c r="Q1665" s="52"/>
      <c r="R1665" s="49"/>
      <c r="S1665" s="50" t="str">
        <f>IF(B1665="","",COUNTA(التجديد!E1665:E1665))</f>
        <v/>
      </c>
      <c r="T1665" s="51" t="str">
        <f>IF(B1665="","",IFERROR(VLOOKUP(SUBSTITUTE(SUBSTITUTE(H1665,"~","~~"),"*","~*"),إعدادات_الأنواع!$A$4:$B$40,2,FALSE()),"?"))</f>
        <v/>
      </c>
    </row>
    <row r="1666" spans="1:20" ht="15" customHeight="1">
      <c r="A1666" s="20" t="str">
        <f>IF(B1666="","",IF(T1666="?","⚠️ نوع غير معرف",T1666&amp;TEXT(COUNTIFS($T$3:T1666,T1666),"000")))</f>
        <v/>
      </c>
      <c r="B1666" s="38"/>
      <c r="C1666" s="38"/>
      <c r="D1666" s="39"/>
      <c r="E1666" s="54"/>
      <c r="F1666" s="41" t="str">
        <f t="shared" ca="1" si="100"/>
        <v/>
      </c>
      <c r="G1666" s="42"/>
      <c r="H1666" s="37"/>
      <c r="I1666" s="43"/>
      <c r="J1666" s="44" t="str">
        <f t="shared" si="101"/>
        <v/>
      </c>
      <c r="K1666" s="45"/>
      <c r="L1666" s="46" t="str">
        <f>IF(OR(K1666="لم يدفع",B1666=""),"",IF(K1666="تأمين فقط",0,IF(K1666="اشتراك 300",300,IF(F1666&lt;14,IFERROR(VLOOKUP(SUBSTITUTE(SUBSTITUTE(H1666,"~","~~"),"*","~*"),إعدادات_الأنواع!$A$4:$D$40,3,FALSE()),0),IFERROR(VLOOKUP(SUBSTITUTE(SUBSTITUTE(H1666,"~","~~"),"*","~*"),إعدادات_الأنواع!$A$4:$D$40,4,FALSE()),0)))))</f>
        <v/>
      </c>
      <c r="M1666" s="47" t="str">
        <f>IF(OR(K1666="لم يدفع",B1666=""),"",IFERROR(VLOOKUP(SUBSTITUTE(SUBSTITUTE(H1666,"~","~~"),"*","~*"),إعدادات_الأنواع!$A$4:$E$40,5,FALSE()),0))</f>
        <v/>
      </c>
      <c r="N1666" s="47" t="str">
        <f>IF(OR(K1666="لم يدفع",K1666="تأمين فقط",K1666="اشتراك 300",B1666=""),"",IFERROR(VLOOKUP(SUBSTITUTE(SUBSTITUTE(H1666,"~","~~"),"*","~*"),إعدادات_الأنواع!$A$4:$F$40,6,FALSE()),0))</f>
        <v/>
      </c>
      <c r="O1666" s="55" t="str">
        <f t="shared" si="102"/>
        <v/>
      </c>
      <c r="P1666" s="48" t="str">
        <f t="shared" ca="1" si="103"/>
        <v/>
      </c>
      <c r="Q1666" s="52"/>
      <c r="R1666" s="49"/>
      <c r="S1666" s="50" t="str">
        <f>IF(B1666="","",COUNTA(التجديد!E1666:E1666))</f>
        <v/>
      </c>
      <c r="T1666" s="51" t="str">
        <f>IF(B1666="","",IFERROR(VLOOKUP(SUBSTITUTE(SUBSTITUTE(H1666,"~","~~"),"*","~*"),إعدادات_الأنواع!$A$4:$B$40,2,FALSE()),"?"))</f>
        <v/>
      </c>
    </row>
    <row r="1667" spans="1:20" ht="15" customHeight="1">
      <c r="A1667" s="20" t="str">
        <f>IF(B1667="","",IF(T1667="?","⚠️ نوع غير معرف",T1667&amp;TEXT(COUNTIFS($T$3:T1667,T1667),"000")))</f>
        <v/>
      </c>
      <c r="B1667" s="38"/>
      <c r="C1667" s="38"/>
      <c r="D1667" s="39"/>
      <c r="E1667" s="54"/>
      <c r="F1667" s="41" t="str">
        <f t="shared" ref="F1667:F1730" ca="1" si="104">IF(D1667="","",DATEDIF(D1667,TODAY(),"Y"))</f>
        <v/>
      </c>
      <c r="G1667" s="42"/>
      <c r="H1667" s="37"/>
      <c r="I1667" s="43"/>
      <c r="J1667" s="44" t="str">
        <f t="shared" ref="J1667:J1730" si="105">IF(I1667="","",I1667+30)</f>
        <v/>
      </c>
      <c r="K1667" s="45"/>
      <c r="L1667" s="46" t="str">
        <f>IF(OR(K1667="لم يدفع",B1667=""),"",IF(K1667="تأمين فقط",0,IF(K1667="اشتراك 300",300,IF(F1667&lt;14,IFERROR(VLOOKUP(SUBSTITUTE(SUBSTITUTE(H1667,"~","~~"),"*","~*"),إعدادات_الأنواع!$A$4:$D$40,3,FALSE()),0),IFERROR(VLOOKUP(SUBSTITUTE(SUBSTITUTE(H1667,"~","~~"),"*","~*"),إعدادات_الأنواع!$A$4:$D$40,4,FALSE()),0)))))</f>
        <v/>
      </c>
      <c r="M1667" s="47" t="str">
        <f>IF(OR(K1667="لم يدفع",B1667=""),"",IFERROR(VLOOKUP(SUBSTITUTE(SUBSTITUTE(H1667,"~","~~"),"*","~*"),إعدادات_الأنواع!$A$4:$E$40,5,FALSE()),0))</f>
        <v/>
      </c>
      <c r="N1667" s="47" t="str">
        <f>IF(OR(K1667="لم يدفع",K1667="تأمين فقط",K1667="اشتراك 300",B1667=""),"",IFERROR(VLOOKUP(SUBSTITUTE(SUBSTITUTE(H1667,"~","~~"),"*","~*"),إعدادات_الأنواع!$A$4:$F$40,6,FALSE()),0))</f>
        <v/>
      </c>
      <c r="O1667" s="55" t="str">
        <f t="shared" ref="O1667:O1730" si="106">IF(K1667="لم يدفع","",IF(L1667="","",IF(N1667="",L1667+M1667,L1667+M1667)))</f>
        <v/>
      </c>
      <c r="P1667" s="48" t="str">
        <f t="shared" ref="P1667:P1730" ca="1" si="107">IF(B1667="","",IF(K1667="لم يدفع","🔒 مجمدة",IF(J1667="","",IF(J1667&lt;TODAY(),"⛔ منتهي - يتطلب تجديد",IF(J1667-5&lt;=TODAY(),"⚠️ قريب الانتهاء","✅ ساري")))))</f>
        <v/>
      </c>
      <c r="Q1667" s="52"/>
      <c r="R1667" s="49"/>
      <c r="S1667" s="50" t="str">
        <f>IF(B1667="","",COUNTA(التجديد!E1667:E1667))</f>
        <v/>
      </c>
      <c r="T1667" s="51" t="str">
        <f>IF(B1667="","",IFERROR(VLOOKUP(SUBSTITUTE(SUBSTITUTE(H1667,"~","~~"),"*","~*"),إعدادات_الأنواع!$A$4:$B$40,2,FALSE()),"?"))</f>
        <v/>
      </c>
    </row>
    <row r="1668" spans="1:20" ht="15" customHeight="1">
      <c r="A1668" s="20" t="str">
        <f>IF(B1668="","",IF(T1668="?","⚠️ نوع غير معرف",T1668&amp;TEXT(COUNTIFS($T$3:T1668,T1668),"000")))</f>
        <v/>
      </c>
      <c r="B1668" s="38"/>
      <c r="C1668" s="38"/>
      <c r="D1668" s="39"/>
      <c r="E1668" s="54"/>
      <c r="F1668" s="41" t="str">
        <f t="shared" ca="1" si="104"/>
        <v/>
      </c>
      <c r="G1668" s="42"/>
      <c r="H1668" s="37"/>
      <c r="I1668" s="43"/>
      <c r="J1668" s="44" t="str">
        <f t="shared" si="105"/>
        <v/>
      </c>
      <c r="K1668" s="45"/>
      <c r="L1668" s="46" t="str">
        <f>IF(OR(K1668="لم يدفع",B1668=""),"",IF(K1668="تأمين فقط",0,IF(K1668="اشتراك 300",300,IF(F1668&lt;14,IFERROR(VLOOKUP(SUBSTITUTE(SUBSTITUTE(H1668,"~","~~"),"*","~*"),إعدادات_الأنواع!$A$4:$D$40,3,FALSE()),0),IFERROR(VLOOKUP(SUBSTITUTE(SUBSTITUTE(H1668,"~","~~"),"*","~*"),إعدادات_الأنواع!$A$4:$D$40,4,FALSE()),0)))))</f>
        <v/>
      </c>
      <c r="M1668" s="47" t="str">
        <f>IF(OR(K1668="لم يدفع",B1668=""),"",IFERROR(VLOOKUP(SUBSTITUTE(SUBSTITUTE(H1668,"~","~~"),"*","~*"),إعدادات_الأنواع!$A$4:$E$40,5,FALSE()),0))</f>
        <v/>
      </c>
      <c r="N1668" s="47" t="str">
        <f>IF(OR(K1668="لم يدفع",K1668="تأمين فقط",K1668="اشتراك 300",B1668=""),"",IFERROR(VLOOKUP(SUBSTITUTE(SUBSTITUTE(H1668,"~","~~"),"*","~*"),إعدادات_الأنواع!$A$4:$F$40,6,FALSE()),0))</f>
        <v/>
      </c>
      <c r="O1668" s="55" t="str">
        <f t="shared" si="106"/>
        <v/>
      </c>
      <c r="P1668" s="48" t="str">
        <f t="shared" ca="1" si="107"/>
        <v/>
      </c>
      <c r="Q1668" s="52"/>
      <c r="R1668" s="49"/>
      <c r="S1668" s="50" t="str">
        <f>IF(B1668="","",COUNTA(التجديد!E1668:E1668))</f>
        <v/>
      </c>
      <c r="T1668" s="51" t="str">
        <f>IF(B1668="","",IFERROR(VLOOKUP(SUBSTITUTE(SUBSTITUTE(H1668,"~","~~"),"*","~*"),إعدادات_الأنواع!$A$4:$B$40,2,FALSE()),"?"))</f>
        <v/>
      </c>
    </row>
    <row r="1669" spans="1:20" ht="15" customHeight="1">
      <c r="A1669" s="20" t="str">
        <f>IF(B1669="","",IF(T1669="?","⚠️ نوع غير معرف",T1669&amp;TEXT(COUNTIFS($T$3:T1669,T1669),"000")))</f>
        <v/>
      </c>
      <c r="B1669" s="38"/>
      <c r="C1669" s="38"/>
      <c r="D1669" s="39"/>
      <c r="E1669" s="54"/>
      <c r="F1669" s="41" t="str">
        <f t="shared" ca="1" si="104"/>
        <v/>
      </c>
      <c r="G1669" s="42"/>
      <c r="H1669" s="37"/>
      <c r="I1669" s="43"/>
      <c r="J1669" s="44" t="str">
        <f t="shared" si="105"/>
        <v/>
      </c>
      <c r="K1669" s="45"/>
      <c r="L1669" s="46" t="str">
        <f>IF(OR(K1669="لم يدفع",B1669=""),"",IF(K1669="تأمين فقط",0,IF(K1669="اشتراك 300",300,IF(F1669&lt;14,IFERROR(VLOOKUP(SUBSTITUTE(SUBSTITUTE(H1669,"~","~~"),"*","~*"),إعدادات_الأنواع!$A$4:$D$40,3,FALSE()),0),IFERROR(VLOOKUP(SUBSTITUTE(SUBSTITUTE(H1669,"~","~~"),"*","~*"),إعدادات_الأنواع!$A$4:$D$40,4,FALSE()),0)))))</f>
        <v/>
      </c>
      <c r="M1669" s="47" t="str">
        <f>IF(OR(K1669="لم يدفع",B1669=""),"",IFERROR(VLOOKUP(SUBSTITUTE(SUBSTITUTE(H1669,"~","~~"),"*","~*"),إعدادات_الأنواع!$A$4:$E$40,5,FALSE()),0))</f>
        <v/>
      </c>
      <c r="N1669" s="47" t="str">
        <f>IF(OR(K1669="لم يدفع",K1669="تأمين فقط",K1669="اشتراك 300",B1669=""),"",IFERROR(VLOOKUP(SUBSTITUTE(SUBSTITUTE(H1669,"~","~~"),"*","~*"),إعدادات_الأنواع!$A$4:$F$40,6,FALSE()),0))</f>
        <v/>
      </c>
      <c r="O1669" s="55" t="str">
        <f t="shared" si="106"/>
        <v/>
      </c>
      <c r="P1669" s="48" t="str">
        <f t="shared" ca="1" si="107"/>
        <v/>
      </c>
      <c r="Q1669" s="52"/>
      <c r="R1669" s="49"/>
      <c r="S1669" s="50" t="str">
        <f>IF(B1669="","",COUNTA(التجديد!E1669:E1669))</f>
        <v/>
      </c>
      <c r="T1669" s="51" t="str">
        <f>IF(B1669="","",IFERROR(VLOOKUP(SUBSTITUTE(SUBSTITUTE(H1669,"~","~~"),"*","~*"),إعدادات_الأنواع!$A$4:$B$40,2,FALSE()),"?"))</f>
        <v/>
      </c>
    </row>
    <row r="1670" spans="1:20" ht="15" customHeight="1">
      <c r="A1670" s="20" t="str">
        <f>IF(B1670="","",IF(T1670="?","⚠️ نوع غير معرف",T1670&amp;TEXT(COUNTIFS($T$3:T1670,T1670),"000")))</f>
        <v/>
      </c>
      <c r="B1670" s="38"/>
      <c r="C1670" s="38"/>
      <c r="D1670" s="39"/>
      <c r="E1670" s="54"/>
      <c r="F1670" s="41" t="str">
        <f t="shared" ca="1" si="104"/>
        <v/>
      </c>
      <c r="G1670" s="42"/>
      <c r="H1670" s="37"/>
      <c r="I1670" s="43"/>
      <c r="J1670" s="44" t="str">
        <f t="shared" si="105"/>
        <v/>
      </c>
      <c r="K1670" s="45"/>
      <c r="L1670" s="46" t="str">
        <f>IF(OR(K1670="لم يدفع",B1670=""),"",IF(K1670="تأمين فقط",0,IF(K1670="اشتراك 300",300,IF(F1670&lt;14,IFERROR(VLOOKUP(SUBSTITUTE(SUBSTITUTE(H1670,"~","~~"),"*","~*"),إعدادات_الأنواع!$A$4:$D$40,3,FALSE()),0),IFERROR(VLOOKUP(SUBSTITUTE(SUBSTITUTE(H1670,"~","~~"),"*","~*"),إعدادات_الأنواع!$A$4:$D$40,4,FALSE()),0)))))</f>
        <v/>
      </c>
      <c r="M1670" s="47" t="str">
        <f>IF(OR(K1670="لم يدفع",B1670=""),"",IFERROR(VLOOKUP(SUBSTITUTE(SUBSTITUTE(H1670,"~","~~"),"*","~*"),إعدادات_الأنواع!$A$4:$E$40,5,FALSE()),0))</f>
        <v/>
      </c>
      <c r="N1670" s="47" t="str">
        <f>IF(OR(K1670="لم يدفع",K1670="تأمين فقط",K1670="اشتراك 300",B1670=""),"",IFERROR(VLOOKUP(SUBSTITUTE(SUBSTITUTE(H1670,"~","~~"),"*","~*"),إعدادات_الأنواع!$A$4:$F$40,6,FALSE()),0))</f>
        <v/>
      </c>
      <c r="O1670" s="55" t="str">
        <f t="shared" si="106"/>
        <v/>
      </c>
      <c r="P1670" s="48" t="str">
        <f t="shared" ca="1" si="107"/>
        <v/>
      </c>
      <c r="Q1670" s="52"/>
      <c r="R1670" s="49"/>
      <c r="S1670" s="50" t="str">
        <f>IF(B1670="","",COUNTA(التجديد!E1670:E1670))</f>
        <v/>
      </c>
      <c r="T1670" s="51" t="str">
        <f>IF(B1670="","",IFERROR(VLOOKUP(SUBSTITUTE(SUBSTITUTE(H1670,"~","~~"),"*","~*"),إعدادات_الأنواع!$A$4:$B$40,2,FALSE()),"?"))</f>
        <v/>
      </c>
    </row>
    <row r="1671" spans="1:20" ht="15" customHeight="1">
      <c r="A1671" s="20" t="str">
        <f>IF(B1671="","",IF(T1671="?","⚠️ نوع غير معرف",T1671&amp;TEXT(COUNTIFS($T$3:T1671,T1671),"000")))</f>
        <v/>
      </c>
      <c r="B1671" s="38"/>
      <c r="C1671" s="38"/>
      <c r="D1671" s="39"/>
      <c r="E1671" s="54"/>
      <c r="F1671" s="41" t="str">
        <f t="shared" ca="1" si="104"/>
        <v/>
      </c>
      <c r="G1671" s="42"/>
      <c r="H1671" s="37"/>
      <c r="I1671" s="43"/>
      <c r="J1671" s="44" t="str">
        <f t="shared" si="105"/>
        <v/>
      </c>
      <c r="K1671" s="45"/>
      <c r="L1671" s="46" t="str">
        <f>IF(OR(K1671="لم يدفع",B1671=""),"",IF(K1671="تأمين فقط",0,IF(K1671="اشتراك 300",300,IF(F1671&lt;14,IFERROR(VLOOKUP(SUBSTITUTE(SUBSTITUTE(H1671,"~","~~"),"*","~*"),إعدادات_الأنواع!$A$4:$D$40,3,FALSE()),0),IFERROR(VLOOKUP(SUBSTITUTE(SUBSTITUTE(H1671,"~","~~"),"*","~*"),إعدادات_الأنواع!$A$4:$D$40,4,FALSE()),0)))))</f>
        <v/>
      </c>
      <c r="M1671" s="47" t="str">
        <f>IF(OR(K1671="لم يدفع",B1671=""),"",IFERROR(VLOOKUP(SUBSTITUTE(SUBSTITUTE(H1671,"~","~~"),"*","~*"),إعدادات_الأنواع!$A$4:$E$40,5,FALSE()),0))</f>
        <v/>
      </c>
      <c r="N1671" s="47" t="str">
        <f>IF(OR(K1671="لم يدفع",K1671="تأمين فقط",K1671="اشتراك 300",B1671=""),"",IFERROR(VLOOKUP(SUBSTITUTE(SUBSTITUTE(H1671,"~","~~"),"*","~*"),إعدادات_الأنواع!$A$4:$F$40,6,FALSE()),0))</f>
        <v/>
      </c>
      <c r="O1671" s="55" t="str">
        <f t="shared" si="106"/>
        <v/>
      </c>
      <c r="P1671" s="48" t="str">
        <f t="shared" ca="1" si="107"/>
        <v/>
      </c>
      <c r="Q1671" s="52"/>
      <c r="R1671" s="49"/>
      <c r="S1671" s="50" t="str">
        <f>IF(B1671="","",COUNTA(التجديد!E1671:E1671))</f>
        <v/>
      </c>
      <c r="T1671" s="51" t="str">
        <f>IF(B1671="","",IFERROR(VLOOKUP(SUBSTITUTE(SUBSTITUTE(H1671,"~","~~"),"*","~*"),إعدادات_الأنواع!$A$4:$B$40,2,FALSE()),"?"))</f>
        <v/>
      </c>
    </row>
    <row r="1672" spans="1:20" ht="15" customHeight="1">
      <c r="A1672" s="20" t="str">
        <f>IF(B1672="","",IF(T1672="?","⚠️ نوع غير معرف",T1672&amp;TEXT(COUNTIFS($T$3:T1672,T1672),"000")))</f>
        <v/>
      </c>
      <c r="B1672" s="38"/>
      <c r="C1672" s="38"/>
      <c r="D1672" s="39"/>
      <c r="E1672" s="54"/>
      <c r="F1672" s="41" t="str">
        <f t="shared" ca="1" si="104"/>
        <v/>
      </c>
      <c r="G1672" s="42"/>
      <c r="H1672" s="37"/>
      <c r="I1672" s="43"/>
      <c r="J1672" s="44" t="str">
        <f t="shared" si="105"/>
        <v/>
      </c>
      <c r="K1672" s="45"/>
      <c r="L1672" s="46" t="str">
        <f>IF(OR(K1672="لم يدفع",B1672=""),"",IF(K1672="تأمين فقط",0,IF(K1672="اشتراك 300",300,IF(F1672&lt;14,IFERROR(VLOOKUP(SUBSTITUTE(SUBSTITUTE(H1672,"~","~~"),"*","~*"),إعدادات_الأنواع!$A$4:$D$40,3,FALSE()),0),IFERROR(VLOOKUP(SUBSTITUTE(SUBSTITUTE(H1672,"~","~~"),"*","~*"),إعدادات_الأنواع!$A$4:$D$40,4,FALSE()),0)))))</f>
        <v/>
      </c>
      <c r="M1672" s="47" t="str">
        <f>IF(OR(K1672="لم يدفع",B1672=""),"",IFERROR(VLOOKUP(SUBSTITUTE(SUBSTITUTE(H1672,"~","~~"),"*","~*"),إعدادات_الأنواع!$A$4:$E$40,5,FALSE()),0))</f>
        <v/>
      </c>
      <c r="N1672" s="47" t="str">
        <f>IF(OR(K1672="لم يدفع",K1672="تأمين فقط",K1672="اشتراك 300",B1672=""),"",IFERROR(VLOOKUP(SUBSTITUTE(SUBSTITUTE(H1672,"~","~~"),"*","~*"),إعدادات_الأنواع!$A$4:$F$40,6,FALSE()),0))</f>
        <v/>
      </c>
      <c r="O1672" s="55" t="str">
        <f t="shared" si="106"/>
        <v/>
      </c>
      <c r="P1672" s="48" t="str">
        <f t="shared" ca="1" si="107"/>
        <v/>
      </c>
      <c r="Q1672" s="52"/>
      <c r="R1672" s="49"/>
      <c r="S1672" s="50" t="str">
        <f>IF(B1672="","",COUNTA(التجديد!E1672:E1672))</f>
        <v/>
      </c>
      <c r="T1672" s="51" t="str">
        <f>IF(B1672="","",IFERROR(VLOOKUP(SUBSTITUTE(SUBSTITUTE(H1672,"~","~~"),"*","~*"),إعدادات_الأنواع!$A$4:$B$40,2,FALSE()),"?"))</f>
        <v/>
      </c>
    </row>
    <row r="1673" spans="1:20" ht="15" customHeight="1">
      <c r="A1673" s="20" t="str">
        <f>IF(B1673="","",IF(T1673="?","⚠️ نوع غير معرف",T1673&amp;TEXT(COUNTIFS($T$3:T1673,T1673),"000")))</f>
        <v/>
      </c>
      <c r="B1673" s="38"/>
      <c r="C1673" s="38"/>
      <c r="D1673" s="39"/>
      <c r="E1673" s="54"/>
      <c r="F1673" s="41" t="str">
        <f t="shared" ca="1" si="104"/>
        <v/>
      </c>
      <c r="G1673" s="42"/>
      <c r="H1673" s="37"/>
      <c r="I1673" s="43"/>
      <c r="J1673" s="44" t="str">
        <f t="shared" si="105"/>
        <v/>
      </c>
      <c r="K1673" s="45"/>
      <c r="L1673" s="46" t="str">
        <f>IF(OR(K1673="لم يدفع",B1673=""),"",IF(K1673="تأمين فقط",0,IF(K1673="اشتراك 300",300,IF(F1673&lt;14,IFERROR(VLOOKUP(SUBSTITUTE(SUBSTITUTE(H1673,"~","~~"),"*","~*"),إعدادات_الأنواع!$A$4:$D$40,3,FALSE()),0),IFERROR(VLOOKUP(SUBSTITUTE(SUBSTITUTE(H1673,"~","~~"),"*","~*"),إعدادات_الأنواع!$A$4:$D$40,4,FALSE()),0)))))</f>
        <v/>
      </c>
      <c r="M1673" s="47" t="str">
        <f>IF(OR(K1673="لم يدفع",B1673=""),"",IFERROR(VLOOKUP(SUBSTITUTE(SUBSTITUTE(H1673,"~","~~"),"*","~*"),إعدادات_الأنواع!$A$4:$E$40,5,FALSE()),0))</f>
        <v/>
      </c>
      <c r="N1673" s="47" t="str">
        <f>IF(OR(K1673="لم يدفع",K1673="تأمين فقط",K1673="اشتراك 300",B1673=""),"",IFERROR(VLOOKUP(SUBSTITUTE(SUBSTITUTE(H1673,"~","~~"),"*","~*"),إعدادات_الأنواع!$A$4:$F$40,6,FALSE()),0))</f>
        <v/>
      </c>
      <c r="O1673" s="55" t="str">
        <f t="shared" si="106"/>
        <v/>
      </c>
      <c r="P1673" s="48" t="str">
        <f t="shared" ca="1" si="107"/>
        <v/>
      </c>
      <c r="Q1673" s="52"/>
      <c r="R1673" s="49"/>
      <c r="S1673" s="50" t="str">
        <f>IF(B1673="","",COUNTA(التجديد!E1673:E1673))</f>
        <v/>
      </c>
      <c r="T1673" s="51" t="str">
        <f>IF(B1673="","",IFERROR(VLOOKUP(SUBSTITUTE(SUBSTITUTE(H1673,"~","~~"),"*","~*"),إعدادات_الأنواع!$A$4:$B$40,2,FALSE()),"?"))</f>
        <v/>
      </c>
    </row>
    <row r="1674" spans="1:20" ht="15" customHeight="1">
      <c r="A1674" s="20" t="str">
        <f>IF(B1674="","",IF(T1674="?","⚠️ نوع غير معرف",T1674&amp;TEXT(COUNTIFS($T$3:T1674,T1674),"000")))</f>
        <v/>
      </c>
      <c r="B1674" s="38"/>
      <c r="C1674" s="38"/>
      <c r="D1674" s="39"/>
      <c r="E1674" s="54"/>
      <c r="F1674" s="41" t="str">
        <f t="shared" ca="1" si="104"/>
        <v/>
      </c>
      <c r="G1674" s="42"/>
      <c r="H1674" s="37"/>
      <c r="I1674" s="43"/>
      <c r="J1674" s="44" t="str">
        <f t="shared" si="105"/>
        <v/>
      </c>
      <c r="K1674" s="45"/>
      <c r="L1674" s="46" t="str">
        <f>IF(OR(K1674="لم يدفع",B1674=""),"",IF(K1674="تأمين فقط",0,IF(K1674="اشتراك 300",300,IF(F1674&lt;14,IFERROR(VLOOKUP(SUBSTITUTE(SUBSTITUTE(H1674,"~","~~"),"*","~*"),إعدادات_الأنواع!$A$4:$D$40,3,FALSE()),0),IFERROR(VLOOKUP(SUBSTITUTE(SUBSTITUTE(H1674,"~","~~"),"*","~*"),إعدادات_الأنواع!$A$4:$D$40,4,FALSE()),0)))))</f>
        <v/>
      </c>
      <c r="M1674" s="47" t="str">
        <f>IF(OR(K1674="لم يدفع",B1674=""),"",IFERROR(VLOOKUP(SUBSTITUTE(SUBSTITUTE(H1674,"~","~~"),"*","~*"),إعدادات_الأنواع!$A$4:$E$40,5,FALSE()),0))</f>
        <v/>
      </c>
      <c r="N1674" s="47" t="str">
        <f>IF(OR(K1674="لم يدفع",K1674="تأمين فقط",K1674="اشتراك 300",B1674=""),"",IFERROR(VLOOKUP(SUBSTITUTE(SUBSTITUTE(H1674,"~","~~"),"*","~*"),إعدادات_الأنواع!$A$4:$F$40,6,FALSE()),0))</f>
        <v/>
      </c>
      <c r="O1674" s="55" t="str">
        <f t="shared" si="106"/>
        <v/>
      </c>
      <c r="P1674" s="48" t="str">
        <f t="shared" ca="1" si="107"/>
        <v/>
      </c>
      <c r="Q1674" s="52"/>
      <c r="R1674" s="49"/>
      <c r="S1674" s="50" t="str">
        <f>IF(B1674="","",COUNTA(التجديد!E1674:E1674))</f>
        <v/>
      </c>
      <c r="T1674" s="51" t="str">
        <f>IF(B1674="","",IFERROR(VLOOKUP(SUBSTITUTE(SUBSTITUTE(H1674,"~","~~"),"*","~*"),إعدادات_الأنواع!$A$4:$B$40,2,FALSE()),"?"))</f>
        <v/>
      </c>
    </row>
    <row r="1675" spans="1:20" ht="15" customHeight="1">
      <c r="A1675" s="20" t="str">
        <f>IF(B1675="","",IF(T1675="?","⚠️ نوع غير معرف",T1675&amp;TEXT(COUNTIFS($T$3:T1675,T1675),"000")))</f>
        <v/>
      </c>
      <c r="B1675" s="38"/>
      <c r="C1675" s="38"/>
      <c r="D1675" s="39"/>
      <c r="E1675" s="54"/>
      <c r="F1675" s="41" t="str">
        <f t="shared" ca="1" si="104"/>
        <v/>
      </c>
      <c r="G1675" s="42"/>
      <c r="H1675" s="37"/>
      <c r="I1675" s="43"/>
      <c r="J1675" s="44" t="str">
        <f t="shared" si="105"/>
        <v/>
      </c>
      <c r="K1675" s="45"/>
      <c r="L1675" s="46" t="str">
        <f>IF(OR(K1675="لم يدفع",B1675=""),"",IF(K1675="تأمين فقط",0,IF(K1675="اشتراك 300",300,IF(F1675&lt;14,IFERROR(VLOOKUP(SUBSTITUTE(SUBSTITUTE(H1675,"~","~~"),"*","~*"),إعدادات_الأنواع!$A$4:$D$40,3,FALSE()),0),IFERROR(VLOOKUP(SUBSTITUTE(SUBSTITUTE(H1675,"~","~~"),"*","~*"),إعدادات_الأنواع!$A$4:$D$40,4,FALSE()),0)))))</f>
        <v/>
      </c>
      <c r="M1675" s="47" t="str">
        <f>IF(OR(K1675="لم يدفع",B1675=""),"",IFERROR(VLOOKUP(SUBSTITUTE(SUBSTITUTE(H1675,"~","~~"),"*","~*"),إعدادات_الأنواع!$A$4:$E$40,5,FALSE()),0))</f>
        <v/>
      </c>
      <c r="N1675" s="47" t="str">
        <f>IF(OR(K1675="لم يدفع",K1675="تأمين فقط",K1675="اشتراك 300",B1675=""),"",IFERROR(VLOOKUP(SUBSTITUTE(SUBSTITUTE(H1675,"~","~~"),"*","~*"),إعدادات_الأنواع!$A$4:$F$40,6,FALSE()),0))</f>
        <v/>
      </c>
      <c r="O1675" s="55" t="str">
        <f t="shared" si="106"/>
        <v/>
      </c>
      <c r="P1675" s="48" t="str">
        <f t="shared" ca="1" si="107"/>
        <v/>
      </c>
      <c r="Q1675" s="52"/>
      <c r="R1675" s="49"/>
      <c r="S1675" s="50" t="str">
        <f>IF(B1675="","",COUNTA(التجديد!E1675:E1675))</f>
        <v/>
      </c>
      <c r="T1675" s="51" t="str">
        <f>IF(B1675="","",IFERROR(VLOOKUP(SUBSTITUTE(SUBSTITUTE(H1675,"~","~~"),"*","~*"),إعدادات_الأنواع!$A$4:$B$40,2,FALSE()),"?"))</f>
        <v/>
      </c>
    </row>
    <row r="1676" spans="1:20" ht="15" customHeight="1">
      <c r="A1676" s="20" t="str">
        <f>IF(B1676="","",IF(T1676="?","⚠️ نوع غير معرف",T1676&amp;TEXT(COUNTIFS($T$3:T1676,T1676),"000")))</f>
        <v/>
      </c>
      <c r="B1676" s="38"/>
      <c r="C1676" s="38"/>
      <c r="D1676" s="39"/>
      <c r="E1676" s="54"/>
      <c r="F1676" s="41" t="str">
        <f t="shared" ca="1" si="104"/>
        <v/>
      </c>
      <c r="G1676" s="42"/>
      <c r="H1676" s="37"/>
      <c r="I1676" s="43"/>
      <c r="J1676" s="44" t="str">
        <f t="shared" si="105"/>
        <v/>
      </c>
      <c r="K1676" s="45"/>
      <c r="L1676" s="46" t="str">
        <f>IF(OR(K1676="لم يدفع",B1676=""),"",IF(K1676="تأمين فقط",0,IF(K1676="اشتراك 300",300,IF(F1676&lt;14,IFERROR(VLOOKUP(SUBSTITUTE(SUBSTITUTE(H1676,"~","~~"),"*","~*"),إعدادات_الأنواع!$A$4:$D$40,3,FALSE()),0),IFERROR(VLOOKUP(SUBSTITUTE(SUBSTITUTE(H1676,"~","~~"),"*","~*"),إعدادات_الأنواع!$A$4:$D$40,4,FALSE()),0)))))</f>
        <v/>
      </c>
      <c r="M1676" s="47" t="str">
        <f>IF(OR(K1676="لم يدفع",B1676=""),"",IFERROR(VLOOKUP(SUBSTITUTE(SUBSTITUTE(H1676,"~","~~"),"*","~*"),إعدادات_الأنواع!$A$4:$E$40,5,FALSE()),0))</f>
        <v/>
      </c>
      <c r="N1676" s="47" t="str">
        <f>IF(OR(K1676="لم يدفع",K1676="تأمين فقط",K1676="اشتراك 300",B1676=""),"",IFERROR(VLOOKUP(SUBSTITUTE(SUBSTITUTE(H1676,"~","~~"),"*","~*"),إعدادات_الأنواع!$A$4:$F$40,6,FALSE()),0))</f>
        <v/>
      </c>
      <c r="O1676" s="55" t="str">
        <f t="shared" si="106"/>
        <v/>
      </c>
      <c r="P1676" s="48" t="str">
        <f t="shared" ca="1" si="107"/>
        <v/>
      </c>
      <c r="Q1676" s="52"/>
      <c r="R1676" s="49"/>
      <c r="S1676" s="50" t="str">
        <f>IF(B1676="","",COUNTA(التجديد!E1676:E1676))</f>
        <v/>
      </c>
      <c r="T1676" s="51" t="str">
        <f>IF(B1676="","",IFERROR(VLOOKUP(SUBSTITUTE(SUBSTITUTE(H1676,"~","~~"),"*","~*"),إعدادات_الأنواع!$A$4:$B$40,2,FALSE()),"?"))</f>
        <v/>
      </c>
    </row>
    <row r="1677" spans="1:20" ht="15" customHeight="1">
      <c r="A1677" s="20" t="str">
        <f>IF(B1677="","",IF(T1677="?","⚠️ نوع غير معرف",T1677&amp;TEXT(COUNTIFS($T$3:T1677,T1677),"000")))</f>
        <v/>
      </c>
      <c r="B1677" s="38"/>
      <c r="C1677" s="38"/>
      <c r="D1677" s="39"/>
      <c r="E1677" s="54"/>
      <c r="F1677" s="41" t="str">
        <f t="shared" ca="1" si="104"/>
        <v/>
      </c>
      <c r="G1677" s="42"/>
      <c r="H1677" s="37"/>
      <c r="I1677" s="43"/>
      <c r="J1677" s="44" t="str">
        <f t="shared" si="105"/>
        <v/>
      </c>
      <c r="K1677" s="45"/>
      <c r="L1677" s="46" t="str">
        <f>IF(OR(K1677="لم يدفع",B1677=""),"",IF(K1677="تأمين فقط",0,IF(K1677="اشتراك 300",300,IF(F1677&lt;14,IFERROR(VLOOKUP(SUBSTITUTE(SUBSTITUTE(H1677,"~","~~"),"*","~*"),إعدادات_الأنواع!$A$4:$D$40,3,FALSE()),0),IFERROR(VLOOKUP(SUBSTITUTE(SUBSTITUTE(H1677,"~","~~"),"*","~*"),إعدادات_الأنواع!$A$4:$D$40,4,FALSE()),0)))))</f>
        <v/>
      </c>
      <c r="M1677" s="47" t="str">
        <f>IF(OR(K1677="لم يدفع",B1677=""),"",IFERROR(VLOOKUP(SUBSTITUTE(SUBSTITUTE(H1677,"~","~~"),"*","~*"),إعدادات_الأنواع!$A$4:$E$40,5,FALSE()),0))</f>
        <v/>
      </c>
      <c r="N1677" s="47" t="str">
        <f>IF(OR(K1677="لم يدفع",K1677="تأمين فقط",K1677="اشتراك 300",B1677=""),"",IFERROR(VLOOKUP(SUBSTITUTE(SUBSTITUTE(H1677,"~","~~"),"*","~*"),إعدادات_الأنواع!$A$4:$F$40,6,FALSE()),0))</f>
        <v/>
      </c>
      <c r="O1677" s="55" t="str">
        <f t="shared" si="106"/>
        <v/>
      </c>
      <c r="P1677" s="48" t="str">
        <f t="shared" ca="1" si="107"/>
        <v/>
      </c>
      <c r="Q1677" s="52"/>
      <c r="R1677" s="49"/>
      <c r="S1677" s="50" t="str">
        <f>IF(B1677="","",COUNTA(التجديد!E1677:E1677))</f>
        <v/>
      </c>
      <c r="T1677" s="51" t="str">
        <f>IF(B1677="","",IFERROR(VLOOKUP(SUBSTITUTE(SUBSTITUTE(H1677,"~","~~"),"*","~*"),إعدادات_الأنواع!$A$4:$B$40,2,FALSE()),"?"))</f>
        <v/>
      </c>
    </row>
    <row r="1678" spans="1:20" ht="15" customHeight="1">
      <c r="A1678" s="20" t="str">
        <f>IF(B1678="","",IF(T1678="?","⚠️ نوع غير معرف",T1678&amp;TEXT(COUNTIFS($T$3:T1678,T1678),"000")))</f>
        <v/>
      </c>
      <c r="B1678" s="38"/>
      <c r="C1678" s="38"/>
      <c r="D1678" s="39"/>
      <c r="E1678" s="54"/>
      <c r="F1678" s="41" t="str">
        <f t="shared" ca="1" si="104"/>
        <v/>
      </c>
      <c r="G1678" s="42"/>
      <c r="H1678" s="37"/>
      <c r="I1678" s="43"/>
      <c r="J1678" s="44" t="str">
        <f t="shared" si="105"/>
        <v/>
      </c>
      <c r="K1678" s="45"/>
      <c r="L1678" s="46" t="str">
        <f>IF(OR(K1678="لم يدفع",B1678=""),"",IF(K1678="تأمين فقط",0,IF(K1678="اشتراك 300",300,IF(F1678&lt;14,IFERROR(VLOOKUP(SUBSTITUTE(SUBSTITUTE(H1678,"~","~~"),"*","~*"),إعدادات_الأنواع!$A$4:$D$40,3,FALSE()),0),IFERROR(VLOOKUP(SUBSTITUTE(SUBSTITUTE(H1678,"~","~~"),"*","~*"),إعدادات_الأنواع!$A$4:$D$40,4,FALSE()),0)))))</f>
        <v/>
      </c>
      <c r="M1678" s="47" t="str">
        <f>IF(OR(K1678="لم يدفع",B1678=""),"",IFERROR(VLOOKUP(SUBSTITUTE(SUBSTITUTE(H1678,"~","~~"),"*","~*"),إعدادات_الأنواع!$A$4:$E$40,5,FALSE()),0))</f>
        <v/>
      </c>
      <c r="N1678" s="47" t="str">
        <f>IF(OR(K1678="لم يدفع",K1678="تأمين فقط",K1678="اشتراك 300",B1678=""),"",IFERROR(VLOOKUP(SUBSTITUTE(SUBSTITUTE(H1678,"~","~~"),"*","~*"),إعدادات_الأنواع!$A$4:$F$40,6,FALSE()),0))</f>
        <v/>
      </c>
      <c r="O1678" s="55" t="str">
        <f t="shared" si="106"/>
        <v/>
      </c>
      <c r="P1678" s="48" t="str">
        <f t="shared" ca="1" si="107"/>
        <v/>
      </c>
      <c r="Q1678" s="52"/>
      <c r="R1678" s="49"/>
      <c r="S1678" s="50" t="str">
        <f>IF(B1678="","",COUNTA(التجديد!E1678:E1678))</f>
        <v/>
      </c>
      <c r="T1678" s="51" t="str">
        <f>IF(B1678="","",IFERROR(VLOOKUP(SUBSTITUTE(SUBSTITUTE(H1678,"~","~~"),"*","~*"),إعدادات_الأنواع!$A$4:$B$40,2,FALSE()),"?"))</f>
        <v/>
      </c>
    </row>
    <row r="1679" spans="1:20" ht="15" customHeight="1">
      <c r="A1679" s="20" t="str">
        <f>IF(B1679="","",IF(T1679="?","⚠️ نوع غير معرف",T1679&amp;TEXT(COUNTIFS($T$3:T1679,T1679),"000")))</f>
        <v/>
      </c>
      <c r="B1679" s="38"/>
      <c r="C1679" s="38"/>
      <c r="D1679" s="39"/>
      <c r="E1679" s="54"/>
      <c r="F1679" s="41" t="str">
        <f t="shared" ca="1" si="104"/>
        <v/>
      </c>
      <c r="G1679" s="42"/>
      <c r="H1679" s="37"/>
      <c r="I1679" s="43"/>
      <c r="J1679" s="44" t="str">
        <f t="shared" si="105"/>
        <v/>
      </c>
      <c r="K1679" s="45"/>
      <c r="L1679" s="46" t="str">
        <f>IF(OR(K1679="لم يدفع",B1679=""),"",IF(K1679="تأمين فقط",0,IF(K1679="اشتراك 300",300,IF(F1679&lt;14,IFERROR(VLOOKUP(SUBSTITUTE(SUBSTITUTE(H1679,"~","~~"),"*","~*"),إعدادات_الأنواع!$A$4:$D$40,3,FALSE()),0),IFERROR(VLOOKUP(SUBSTITUTE(SUBSTITUTE(H1679,"~","~~"),"*","~*"),إعدادات_الأنواع!$A$4:$D$40,4,FALSE()),0)))))</f>
        <v/>
      </c>
      <c r="M1679" s="47" t="str">
        <f>IF(OR(K1679="لم يدفع",B1679=""),"",IFERROR(VLOOKUP(SUBSTITUTE(SUBSTITUTE(H1679,"~","~~"),"*","~*"),إعدادات_الأنواع!$A$4:$E$40,5,FALSE()),0))</f>
        <v/>
      </c>
      <c r="N1679" s="47" t="str">
        <f>IF(OR(K1679="لم يدفع",K1679="تأمين فقط",K1679="اشتراك 300",B1679=""),"",IFERROR(VLOOKUP(SUBSTITUTE(SUBSTITUTE(H1679,"~","~~"),"*","~*"),إعدادات_الأنواع!$A$4:$F$40,6,FALSE()),0))</f>
        <v/>
      </c>
      <c r="O1679" s="55" t="str">
        <f t="shared" si="106"/>
        <v/>
      </c>
      <c r="P1679" s="48" t="str">
        <f t="shared" ca="1" si="107"/>
        <v/>
      </c>
      <c r="Q1679" s="52"/>
      <c r="R1679" s="49"/>
      <c r="S1679" s="50" t="str">
        <f>IF(B1679="","",COUNTA(التجديد!E1679:E1679))</f>
        <v/>
      </c>
      <c r="T1679" s="51" t="str">
        <f>IF(B1679="","",IFERROR(VLOOKUP(SUBSTITUTE(SUBSTITUTE(H1679,"~","~~"),"*","~*"),إعدادات_الأنواع!$A$4:$B$40,2,FALSE()),"?"))</f>
        <v/>
      </c>
    </row>
    <row r="1680" spans="1:20" ht="15" customHeight="1">
      <c r="A1680" s="20" t="str">
        <f>IF(B1680="","",IF(T1680="?","⚠️ نوع غير معرف",T1680&amp;TEXT(COUNTIFS($T$3:T1680,T1680),"000")))</f>
        <v/>
      </c>
      <c r="B1680" s="38"/>
      <c r="C1680" s="38"/>
      <c r="D1680" s="39"/>
      <c r="E1680" s="54"/>
      <c r="F1680" s="41" t="str">
        <f t="shared" ca="1" si="104"/>
        <v/>
      </c>
      <c r="G1680" s="42"/>
      <c r="H1680" s="37"/>
      <c r="I1680" s="43"/>
      <c r="J1680" s="44" t="str">
        <f t="shared" si="105"/>
        <v/>
      </c>
      <c r="K1680" s="45"/>
      <c r="L1680" s="46" t="str">
        <f>IF(OR(K1680="لم يدفع",B1680=""),"",IF(K1680="تأمين فقط",0,IF(K1680="اشتراك 300",300,IF(F1680&lt;14,IFERROR(VLOOKUP(SUBSTITUTE(SUBSTITUTE(H1680,"~","~~"),"*","~*"),إعدادات_الأنواع!$A$4:$D$40,3,FALSE()),0),IFERROR(VLOOKUP(SUBSTITUTE(SUBSTITUTE(H1680,"~","~~"),"*","~*"),إعدادات_الأنواع!$A$4:$D$40,4,FALSE()),0)))))</f>
        <v/>
      </c>
      <c r="M1680" s="47" t="str">
        <f>IF(OR(K1680="لم يدفع",B1680=""),"",IFERROR(VLOOKUP(SUBSTITUTE(SUBSTITUTE(H1680,"~","~~"),"*","~*"),إعدادات_الأنواع!$A$4:$E$40,5,FALSE()),0))</f>
        <v/>
      </c>
      <c r="N1680" s="47" t="str">
        <f>IF(OR(K1680="لم يدفع",K1680="تأمين فقط",K1680="اشتراك 300",B1680=""),"",IFERROR(VLOOKUP(SUBSTITUTE(SUBSTITUTE(H1680,"~","~~"),"*","~*"),إعدادات_الأنواع!$A$4:$F$40,6,FALSE()),0))</f>
        <v/>
      </c>
      <c r="O1680" s="55" t="str">
        <f t="shared" si="106"/>
        <v/>
      </c>
      <c r="P1680" s="48" t="str">
        <f t="shared" ca="1" si="107"/>
        <v/>
      </c>
      <c r="Q1680" s="52"/>
      <c r="R1680" s="49"/>
      <c r="S1680" s="50" t="str">
        <f>IF(B1680="","",COUNTA(التجديد!E1680:E1680))</f>
        <v/>
      </c>
      <c r="T1680" s="51" t="str">
        <f>IF(B1680="","",IFERROR(VLOOKUP(SUBSTITUTE(SUBSTITUTE(H1680,"~","~~"),"*","~*"),إعدادات_الأنواع!$A$4:$B$40,2,FALSE()),"?"))</f>
        <v/>
      </c>
    </row>
    <row r="1681" spans="1:20" ht="15" customHeight="1">
      <c r="A1681" s="20" t="str">
        <f>IF(B1681="","",IF(T1681="?","⚠️ نوع غير معرف",T1681&amp;TEXT(COUNTIFS($T$3:T1681,T1681),"000")))</f>
        <v/>
      </c>
      <c r="B1681" s="38"/>
      <c r="C1681" s="38"/>
      <c r="D1681" s="39"/>
      <c r="E1681" s="54"/>
      <c r="F1681" s="41" t="str">
        <f t="shared" ca="1" si="104"/>
        <v/>
      </c>
      <c r="G1681" s="42"/>
      <c r="H1681" s="37"/>
      <c r="I1681" s="43"/>
      <c r="J1681" s="44" t="str">
        <f t="shared" si="105"/>
        <v/>
      </c>
      <c r="K1681" s="45"/>
      <c r="L1681" s="46" t="str">
        <f>IF(OR(K1681="لم يدفع",B1681=""),"",IF(K1681="تأمين فقط",0,IF(K1681="اشتراك 300",300,IF(F1681&lt;14,IFERROR(VLOOKUP(SUBSTITUTE(SUBSTITUTE(H1681,"~","~~"),"*","~*"),إعدادات_الأنواع!$A$4:$D$40,3,FALSE()),0),IFERROR(VLOOKUP(SUBSTITUTE(SUBSTITUTE(H1681,"~","~~"),"*","~*"),إعدادات_الأنواع!$A$4:$D$40,4,FALSE()),0)))))</f>
        <v/>
      </c>
      <c r="M1681" s="47" t="str">
        <f>IF(OR(K1681="لم يدفع",B1681=""),"",IFERROR(VLOOKUP(SUBSTITUTE(SUBSTITUTE(H1681,"~","~~"),"*","~*"),إعدادات_الأنواع!$A$4:$E$40,5,FALSE()),0))</f>
        <v/>
      </c>
      <c r="N1681" s="47" t="str">
        <f>IF(OR(K1681="لم يدفع",K1681="تأمين فقط",K1681="اشتراك 300",B1681=""),"",IFERROR(VLOOKUP(SUBSTITUTE(SUBSTITUTE(H1681,"~","~~"),"*","~*"),إعدادات_الأنواع!$A$4:$F$40,6,FALSE()),0))</f>
        <v/>
      </c>
      <c r="O1681" s="55" t="str">
        <f t="shared" si="106"/>
        <v/>
      </c>
      <c r="P1681" s="48" t="str">
        <f t="shared" ca="1" si="107"/>
        <v/>
      </c>
      <c r="Q1681" s="52"/>
      <c r="R1681" s="49"/>
      <c r="S1681" s="50" t="str">
        <f>IF(B1681="","",COUNTA(التجديد!E1681:E1681))</f>
        <v/>
      </c>
      <c r="T1681" s="51" t="str">
        <f>IF(B1681="","",IFERROR(VLOOKUP(SUBSTITUTE(SUBSTITUTE(H1681,"~","~~"),"*","~*"),إعدادات_الأنواع!$A$4:$B$40,2,FALSE()),"?"))</f>
        <v/>
      </c>
    </row>
    <row r="1682" spans="1:20" ht="15" customHeight="1">
      <c r="A1682" s="20" t="str">
        <f>IF(B1682="","",IF(T1682="?","⚠️ نوع غير معرف",T1682&amp;TEXT(COUNTIFS($T$3:T1682,T1682),"000")))</f>
        <v/>
      </c>
      <c r="B1682" s="38"/>
      <c r="C1682" s="38"/>
      <c r="D1682" s="39"/>
      <c r="E1682" s="54"/>
      <c r="F1682" s="41" t="str">
        <f t="shared" ca="1" si="104"/>
        <v/>
      </c>
      <c r="G1682" s="42"/>
      <c r="H1682" s="37"/>
      <c r="I1682" s="43"/>
      <c r="J1682" s="44" t="str">
        <f t="shared" si="105"/>
        <v/>
      </c>
      <c r="K1682" s="45"/>
      <c r="L1682" s="46" t="str">
        <f>IF(OR(K1682="لم يدفع",B1682=""),"",IF(K1682="تأمين فقط",0,IF(K1682="اشتراك 300",300,IF(F1682&lt;14,IFERROR(VLOOKUP(SUBSTITUTE(SUBSTITUTE(H1682,"~","~~"),"*","~*"),إعدادات_الأنواع!$A$4:$D$40,3,FALSE()),0),IFERROR(VLOOKUP(SUBSTITUTE(SUBSTITUTE(H1682,"~","~~"),"*","~*"),إعدادات_الأنواع!$A$4:$D$40,4,FALSE()),0)))))</f>
        <v/>
      </c>
      <c r="M1682" s="47" t="str">
        <f>IF(OR(K1682="لم يدفع",B1682=""),"",IFERROR(VLOOKUP(SUBSTITUTE(SUBSTITUTE(H1682,"~","~~"),"*","~*"),إعدادات_الأنواع!$A$4:$E$40,5,FALSE()),0))</f>
        <v/>
      </c>
      <c r="N1682" s="47" t="str">
        <f>IF(OR(K1682="لم يدفع",K1682="تأمين فقط",K1682="اشتراك 300",B1682=""),"",IFERROR(VLOOKUP(SUBSTITUTE(SUBSTITUTE(H1682,"~","~~"),"*","~*"),إعدادات_الأنواع!$A$4:$F$40,6,FALSE()),0))</f>
        <v/>
      </c>
      <c r="O1682" s="55" t="str">
        <f t="shared" si="106"/>
        <v/>
      </c>
      <c r="P1682" s="48" t="str">
        <f t="shared" ca="1" si="107"/>
        <v/>
      </c>
      <c r="Q1682" s="52"/>
      <c r="R1682" s="49"/>
      <c r="S1682" s="50" t="str">
        <f>IF(B1682="","",COUNTA(التجديد!E1682:E1682))</f>
        <v/>
      </c>
      <c r="T1682" s="51" t="str">
        <f>IF(B1682="","",IFERROR(VLOOKUP(SUBSTITUTE(SUBSTITUTE(H1682,"~","~~"),"*","~*"),إعدادات_الأنواع!$A$4:$B$40,2,FALSE()),"?"))</f>
        <v/>
      </c>
    </row>
    <row r="1683" spans="1:20" ht="15" customHeight="1">
      <c r="A1683" s="20" t="str">
        <f>IF(B1683="","",IF(T1683="?","⚠️ نوع غير معرف",T1683&amp;TEXT(COUNTIFS($T$3:T1683,T1683),"000")))</f>
        <v/>
      </c>
      <c r="B1683" s="38"/>
      <c r="C1683" s="38"/>
      <c r="D1683" s="39"/>
      <c r="E1683" s="54"/>
      <c r="F1683" s="41" t="str">
        <f t="shared" ca="1" si="104"/>
        <v/>
      </c>
      <c r="G1683" s="42"/>
      <c r="H1683" s="37"/>
      <c r="I1683" s="43"/>
      <c r="J1683" s="44" t="str">
        <f t="shared" si="105"/>
        <v/>
      </c>
      <c r="K1683" s="45"/>
      <c r="L1683" s="46" t="str">
        <f>IF(OR(K1683="لم يدفع",B1683=""),"",IF(K1683="تأمين فقط",0,IF(K1683="اشتراك 300",300,IF(F1683&lt;14,IFERROR(VLOOKUP(SUBSTITUTE(SUBSTITUTE(H1683,"~","~~"),"*","~*"),إعدادات_الأنواع!$A$4:$D$40,3,FALSE()),0),IFERROR(VLOOKUP(SUBSTITUTE(SUBSTITUTE(H1683,"~","~~"),"*","~*"),إعدادات_الأنواع!$A$4:$D$40,4,FALSE()),0)))))</f>
        <v/>
      </c>
      <c r="M1683" s="47" t="str">
        <f>IF(OR(K1683="لم يدفع",B1683=""),"",IFERROR(VLOOKUP(SUBSTITUTE(SUBSTITUTE(H1683,"~","~~"),"*","~*"),إعدادات_الأنواع!$A$4:$E$40,5,FALSE()),0))</f>
        <v/>
      </c>
      <c r="N1683" s="47" t="str">
        <f>IF(OR(K1683="لم يدفع",K1683="تأمين فقط",K1683="اشتراك 300",B1683=""),"",IFERROR(VLOOKUP(SUBSTITUTE(SUBSTITUTE(H1683,"~","~~"),"*","~*"),إعدادات_الأنواع!$A$4:$F$40,6,FALSE()),0))</f>
        <v/>
      </c>
      <c r="O1683" s="55" t="str">
        <f t="shared" si="106"/>
        <v/>
      </c>
      <c r="P1683" s="48" t="str">
        <f t="shared" ca="1" si="107"/>
        <v/>
      </c>
      <c r="Q1683" s="52"/>
      <c r="R1683" s="49"/>
      <c r="S1683" s="50" t="str">
        <f>IF(B1683="","",COUNTA(التجديد!E1683:E1683))</f>
        <v/>
      </c>
      <c r="T1683" s="51" t="str">
        <f>IF(B1683="","",IFERROR(VLOOKUP(SUBSTITUTE(SUBSTITUTE(H1683,"~","~~"),"*","~*"),إعدادات_الأنواع!$A$4:$B$40,2,FALSE()),"?"))</f>
        <v/>
      </c>
    </row>
    <row r="1684" spans="1:20" ht="15" customHeight="1">
      <c r="A1684" s="20" t="str">
        <f>IF(B1684="","",IF(T1684="?","⚠️ نوع غير معرف",T1684&amp;TEXT(COUNTIFS($T$3:T1684,T1684),"000")))</f>
        <v/>
      </c>
      <c r="B1684" s="38"/>
      <c r="C1684" s="38"/>
      <c r="D1684" s="39"/>
      <c r="E1684" s="54"/>
      <c r="F1684" s="41" t="str">
        <f t="shared" ca="1" si="104"/>
        <v/>
      </c>
      <c r="G1684" s="42"/>
      <c r="H1684" s="37"/>
      <c r="I1684" s="43"/>
      <c r="J1684" s="44" t="str">
        <f t="shared" si="105"/>
        <v/>
      </c>
      <c r="K1684" s="45"/>
      <c r="L1684" s="46" t="str">
        <f>IF(OR(K1684="لم يدفع",B1684=""),"",IF(K1684="تأمين فقط",0,IF(K1684="اشتراك 300",300,IF(F1684&lt;14,IFERROR(VLOOKUP(SUBSTITUTE(SUBSTITUTE(H1684,"~","~~"),"*","~*"),إعدادات_الأنواع!$A$4:$D$40,3,FALSE()),0),IFERROR(VLOOKUP(SUBSTITUTE(SUBSTITUTE(H1684,"~","~~"),"*","~*"),إعدادات_الأنواع!$A$4:$D$40,4,FALSE()),0)))))</f>
        <v/>
      </c>
      <c r="M1684" s="47" t="str">
        <f>IF(OR(K1684="لم يدفع",B1684=""),"",IFERROR(VLOOKUP(SUBSTITUTE(SUBSTITUTE(H1684,"~","~~"),"*","~*"),إعدادات_الأنواع!$A$4:$E$40,5,FALSE()),0))</f>
        <v/>
      </c>
      <c r="N1684" s="47" t="str">
        <f>IF(OR(K1684="لم يدفع",K1684="تأمين فقط",K1684="اشتراك 300",B1684=""),"",IFERROR(VLOOKUP(SUBSTITUTE(SUBSTITUTE(H1684,"~","~~"),"*","~*"),إعدادات_الأنواع!$A$4:$F$40,6,FALSE()),0))</f>
        <v/>
      </c>
      <c r="O1684" s="55" t="str">
        <f t="shared" si="106"/>
        <v/>
      </c>
      <c r="P1684" s="48" t="str">
        <f t="shared" ca="1" si="107"/>
        <v/>
      </c>
      <c r="Q1684" s="52"/>
      <c r="R1684" s="49"/>
      <c r="S1684" s="50" t="str">
        <f>IF(B1684="","",COUNTA(التجديد!E1684:E1684))</f>
        <v/>
      </c>
      <c r="T1684" s="51" t="str">
        <f>IF(B1684="","",IFERROR(VLOOKUP(SUBSTITUTE(SUBSTITUTE(H1684,"~","~~"),"*","~*"),إعدادات_الأنواع!$A$4:$B$40,2,FALSE()),"?"))</f>
        <v/>
      </c>
    </row>
    <row r="1685" spans="1:20" ht="15" customHeight="1">
      <c r="A1685" s="20" t="str">
        <f>IF(B1685="","",IF(T1685="?","⚠️ نوع غير معرف",T1685&amp;TEXT(COUNTIFS($T$3:T1685,T1685),"000")))</f>
        <v/>
      </c>
      <c r="B1685" s="38"/>
      <c r="C1685" s="38"/>
      <c r="D1685" s="39"/>
      <c r="E1685" s="54"/>
      <c r="F1685" s="41" t="str">
        <f t="shared" ca="1" si="104"/>
        <v/>
      </c>
      <c r="G1685" s="42"/>
      <c r="H1685" s="37"/>
      <c r="I1685" s="43"/>
      <c r="J1685" s="44" t="str">
        <f t="shared" si="105"/>
        <v/>
      </c>
      <c r="K1685" s="45"/>
      <c r="L1685" s="46" t="str">
        <f>IF(OR(K1685="لم يدفع",B1685=""),"",IF(K1685="تأمين فقط",0,IF(K1685="اشتراك 300",300,IF(F1685&lt;14,IFERROR(VLOOKUP(SUBSTITUTE(SUBSTITUTE(H1685,"~","~~"),"*","~*"),إعدادات_الأنواع!$A$4:$D$40,3,FALSE()),0),IFERROR(VLOOKUP(SUBSTITUTE(SUBSTITUTE(H1685,"~","~~"),"*","~*"),إعدادات_الأنواع!$A$4:$D$40,4,FALSE()),0)))))</f>
        <v/>
      </c>
      <c r="M1685" s="47" t="str">
        <f>IF(OR(K1685="لم يدفع",B1685=""),"",IFERROR(VLOOKUP(SUBSTITUTE(SUBSTITUTE(H1685,"~","~~"),"*","~*"),إعدادات_الأنواع!$A$4:$E$40,5,FALSE()),0))</f>
        <v/>
      </c>
      <c r="N1685" s="47" t="str">
        <f>IF(OR(K1685="لم يدفع",K1685="تأمين فقط",K1685="اشتراك 300",B1685=""),"",IFERROR(VLOOKUP(SUBSTITUTE(SUBSTITUTE(H1685,"~","~~"),"*","~*"),إعدادات_الأنواع!$A$4:$F$40,6,FALSE()),0))</f>
        <v/>
      </c>
      <c r="O1685" s="55" t="str">
        <f t="shared" si="106"/>
        <v/>
      </c>
      <c r="P1685" s="48" t="str">
        <f t="shared" ca="1" si="107"/>
        <v/>
      </c>
      <c r="Q1685" s="52"/>
      <c r="R1685" s="49"/>
      <c r="S1685" s="50" t="str">
        <f>IF(B1685="","",COUNTA(التجديد!E1685:E1685))</f>
        <v/>
      </c>
      <c r="T1685" s="51" t="str">
        <f>IF(B1685="","",IFERROR(VLOOKUP(SUBSTITUTE(SUBSTITUTE(H1685,"~","~~"),"*","~*"),إعدادات_الأنواع!$A$4:$B$40,2,FALSE()),"?"))</f>
        <v/>
      </c>
    </row>
    <row r="1686" spans="1:20" ht="15" customHeight="1">
      <c r="A1686" s="20" t="str">
        <f>IF(B1686="","",IF(T1686="?","⚠️ نوع غير معرف",T1686&amp;TEXT(COUNTIFS($T$3:T1686,T1686),"000")))</f>
        <v/>
      </c>
      <c r="B1686" s="38"/>
      <c r="C1686" s="38"/>
      <c r="D1686" s="39"/>
      <c r="E1686" s="54"/>
      <c r="F1686" s="41" t="str">
        <f t="shared" ca="1" si="104"/>
        <v/>
      </c>
      <c r="G1686" s="42"/>
      <c r="H1686" s="37"/>
      <c r="I1686" s="43"/>
      <c r="J1686" s="44" t="str">
        <f t="shared" si="105"/>
        <v/>
      </c>
      <c r="K1686" s="45"/>
      <c r="L1686" s="46" t="str">
        <f>IF(OR(K1686="لم يدفع",B1686=""),"",IF(K1686="تأمين فقط",0,IF(K1686="اشتراك 300",300,IF(F1686&lt;14,IFERROR(VLOOKUP(SUBSTITUTE(SUBSTITUTE(H1686,"~","~~"),"*","~*"),إعدادات_الأنواع!$A$4:$D$40,3,FALSE()),0),IFERROR(VLOOKUP(SUBSTITUTE(SUBSTITUTE(H1686,"~","~~"),"*","~*"),إعدادات_الأنواع!$A$4:$D$40,4,FALSE()),0)))))</f>
        <v/>
      </c>
      <c r="M1686" s="47" t="str">
        <f>IF(OR(K1686="لم يدفع",B1686=""),"",IFERROR(VLOOKUP(SUBSTITUTE(SUBSTITUTE(H1686,"~","~~"),"*","~*"),إعدادات_الأنواع!$A$4:$E$40,5,FALSE()),0))</f>
        <v/>
      </c>
      <c r="N1686" s="47" t="str">
        <f>IF(OR(K1686="لم يدفع",K1686="تأمين فقط",K1686="اشتراك 300",B1686=""),"",IFERROR(VLOOKUP(SUBSTITUTE(SUBSTITUTE(H1686,"~","~~"),"*","~*"),إعدادات_الأنواع!$A$4:$F$40,6,FALSE()),0))</f>
        <v/>
      </c>
      <c r="O1686" s="55" t="str">
        <f t="shared" si="106"/>
        <v/>
      </c>
      <c r="P1686" s="48" t="str">
        <f t="shared" ca="1" si="107"/>
        <v/>
      </c>
      <c r="Q1686" s="52"/>
      <c r="R1686" s="49"/>
      <c r="S1686" s="50" t="str">
        <f>IF(B1686="","",COUNTA(التجديد!E1686:E1686))</f>
        <v/>
      </c>
      <c r="T1686" s="51" t="str">
        <f>IF(B1686="","",IFERROR(VLOOKUP(SUBSTITUTE(SUBSTITUTE(H1686,"~","~~"),"*","~*"),إعدادات_الأنواع!$A$4:$B$40,2,FALSE()),"?"))</f>
        <v/>
      </c>
    </row>
    <row r="1687" spans="1:20" ht="15" customHeight="1">
      <c r="A1687" s="20" t="str">
        <f>IF(B1687="","",IF(T1687="?","⚠️ نوع غير معرف",T1687&amp;TEXT(COUNTIFS($T$3:T1687,T1687),"000")))</f>
        <v/>
      </c>
      <c r="B1687" s="38"/>
      <c r="C1687" s="38"/>
      <c r="D1687" s="39"/>
      <c r="E1687" s="54"/>
      <c r="F1687" s="41" t="str">
        <f t="shared" ca="1" si="104"/>
        <v/>
      </c>
      <c r="G1687" s="42"/>
      <c r="H1687" s="37"/>
      <c r="I1687" s="43"/>
      <c r="J1687" s="44" t="str">
        <f t="shared" si="105"/>
        <v/>
      </c>
      <c r="K1687" s="45"/>
      <c r="L1687" s="46" t="str">
        <f>IF(OR(K1687="لم يدفع",B1687=""),"",IF(K1687="تأمين فقط",0,IF(K1687="اشتراك 300",300,IF(F1687&lt;14,IFERROR(VLOOKUP(SUBSTITUTE(SUBSTITUTE(H1687,"~","~~"),"*","~*"),إعدادات_الأنواع!$A$4:$D$40,3,FALSE()),0),IFERROR(VLOOKUP(SUBSTITUTE(SUBSTITUTE(H1687,"~","~~"),"*","~*"),إعدادات_الأنواع!$A$4:$D$40,4,FALSE()),0)))))</f>
        <v/>
      </c>
      <c r="M1687" s="47" t="str">
        <f>IF(OR(K1687="لم يدفع",B1687=""),"",IFERROR(VLOOKUP(SUBSTITUTE(SUBSTITUTE(H1687,"~","~~"),"*","~*"),إعدادات_الأنواع!$A$4:$E$40,5,FALSE()),0))</f>
        <v/>
      </c>
      <c r="N1687" s="47" t="str">
        <f>IF(OR(K1687="لم يدفع",K1687="تأمين فقط",K1687="اشتراك 300",B1687=""),"",IFERROR(VLOOKUP(SUBSTITUTE(SUBSTITUTE(H1687,"~","~~"),"*","~*"),إعدادات_الأنواع!$A$4:$F$40,6,FALSE()),0))</f>
        <v/>
      </c>
      <c r="O1687" s="55" t="str">
        <f t="shared" si="106"/>
        <v/>
      </c>
      <c r="P1687" s="48" t="str">
        <f t="shared" ca="1" si="107"/>
        <v/>
      </c>
      <c r="Q1687" s="52"/>
      <c r="R1687" s="49"/>
      <c r="S1687" s="50" t="str">
        <f>IF(B1687="","",COUNTA(التجديد!E1687:E1687))</f>
        <v/>
      </c>
      <c r="T1687" s="51" t="str">
        <f>IF(B1687="","",IFERROR(VLOOKUP(SUBSTITUTE(SUBSTITUTE(H1687,"~","~~"),"*","~*"),إعدادات_الأنواع!$A$4:$B$40,2,FALSE()),"?"))</f>
        <v/>
      </c>
    </row>
    <row r="1688" spans="1:20" ht="15" customHeight="1">
      <c r="A1688" s="20" t="str">
        <f>IF(B1688="","",IF(T1688="?","⚠️ نوع غير معرف",T1688&amp;TEXT(COUNTIFS($T$3:T1688,T1688),"000")))</f>
        <v/>
      </c>
      <c r="B1688" s="38"/>
      <c r="C1688" s="38"/>
      <c r="D1688" s="39"/>
      <c r="E1688" s="54"/>
      <c r="F1688" s="41" t="str">
        <f t="shared" ca="1" si="104"/>
        <v/>
      </c>
      <c r="G1688" s="42"/>
      <c r="H1688" s="37"/>
      <c r="I1688" s="43"/>
      <c r="J1688" s="44" t="str">
        <f t="shared" si="105"/>
        <v/>
      </c>
      <c r="K1688" s="45"/>
      <c r="L1688" s="46" t="str">
        <f>IF(OR(K1688="لم يدفع",B1688=""),"",IF(K1688="تأمين فقط",0,IF(K1688="اشتراك 300",300,IF(F1688&lt;14,IFERROR(VLOOKUP(SUBSTITUTE(SUBSTITUTE(H1688,"~","~~"),"*","~*"),إعدادات_الأنواع!$A$4:$D$40,3,FALSE()),0),IFERROR(VLOOKUP(SUBSTITUTE(SUBSTITUTE(H1688,"~","~~"),"*","~*"),إعدادات_الأنواع!$A$4:$D$40,4,FALSE()),0)))))</f>
        <v/>
      </c>
      <c r="M1688" s="47" t="str">
        <f>IF(OR(K1688="لم يدفع",B1688=""),"",IFERROR(VLOOKUP(SUBSTITUTE(SUBSTITUTE(H1688,"~","~~"),"*","~*"),إعدادات_الأنواع!$A$4:$E$40,5,FALSE()),0))</f>
        <v/>
      </c>
      <c r="N1688" s="47" t="str">
        <f>IF(OR(K1688="لم يدفع",K1688="تأمين فقط",K1688="اشتراك 300",B1688=""),"",IFERROR(VLOOKUP(SUBSTITUTE(SUBSTITUTE(H1688,"~","~~"),"*","~*"),إعدادات_الأنواع!$A$4:$F$40,6,FALSE()),0))</f>
        <v/>
      </c>
      <c r="O1688" s="55" t="str">
        <f t="shared" si="106"/>
        <v/>
      </c>
      <c r="P1688" s="48" t="str">
        <f t="shared" ca="1" si="107"/>
        <v/>
      </c>
      <c r="Q1688" s="52"/>
      <c r="R1688" s="49"/>
      <c r="S1688" s="50" t="str">
        <f>IF(B1688="","",COUNTA(التجديد!E1688:E1688))</f>
        <v/>
      </c>
      <c r="T1688" s="51" t="str">
        <f>IF(B1688="","",IFERROR(VLOOKUP(SUBSTITUTE(SUBSTITUTE(H1688,"~","~~"),"*","~*"),إعدادات_الأنواع!$A$4:$B$40,2,FALSE()),"?"))</f>
        <v/>
      </c>
    </row>
    <row r="1689" spans="1:20" ht="15" customHeight="1">
      <c r="A1689" s="20" t="str">
        <f>IF(B1689="","",IF(T1689="?","⚠️ نوع غير معرف",T1689&amp;TEXT(COUNTIFS($T$3:T1689,T1689),"000")))</f>
        <v/>
      </c>
      <c r="B1689" s="38"/>
      <c r="C1689" s="38"/>
      <c r="D1689" s="39"/>
      <c r="E1689" s="54"/>
      <c r="F1689" s="41" t="str">
        <f t="shared" ca="1" si="104"/>
        <v/>
      </c>
      <c r="G1689" s="42"/>
      <c r="H1689" s="37"/>
      <c r="I1689" s="43"/>
      <c r="J1689" s="44" t="str">
        <f t="shared" si="105"/>
        <v/>
      </c>
      <c r="K1689" s="45"/>
      <c r="L1689" s="46" t="str">
        <f>IF(OR(K1689="لم يدفع",B1689=""),"",IF(K1689="تأمين فقط",0,IF(K1689="اشتراك 300",300,IF(F1689&lt;14,IFERROR(VLOOKUP(SUBSTITUTE(SUBSTITUTE(H1689,"~","~~"),"*","~*"),إعدادات_الأنواع!$A$4:$D$40,3,FALSE()),0),IFERROR(VLOOKUP(SUBSTITUTE(SUBSTITUTE(H1689,"~","~~"),"*","~*"),إعدادات_الأنواع!$A$4:$D$40,4,FALSE()),0)))))</f>
        <v/>
      </c>
      <c r="M1689" s="47" t="str">
        <f>IF(OR(K1689="لم يدفع",B1689=""),"",IFERROR(VLOOKUP(SUBSTITUTE(SUBSTITUTE(H1689,"~","~~"),"*","~*"),إعدادات_الأنواع!$A$4:$E$40,5,FALSE()),0))</f>
        <v/>
      </c>
      <c r="N1689" s="47" t="str">
        <f>IF(OR(K1689="لم يدفع",K1689="تأمين فقط",K1689="اشتراك 300",B1689=""),"",IFERROR(VLOOKUP(SUBSTITUTE(SUBSTITUTE(H1689,"~","~~"),"*","~*"),إعدادات_الأنواع!$A$4:$F$40,6,FALSE()),0))</f>
        <v/>
      </c>
      <c r="O1689" s="55" t="str">
        <f t="shared" si="106"/>
        <v/>
      </c>
      <c r="P1689" s="48" t="str">
        <f t="shared" ca="1" si="107"/>
        <v/>
      </c>
      <c r="Q1689" s="52"/>
      <c r="R1689" s="49"/>
      <c r="S1689" s="50" t="str">
        <f>IF(B1689="","",COUNTA(التجديد!E1689:E1689))</f>
        <v/>
      </c>
      <c r="T1689" s="51" t="str">
        <f>IF(B1689="","",IFERROR(VLOOKUP(SUBSTITUTE(SUBSTITUTE(H1689,"~","~~"),"*","~*"),إعدادات_الأنواع!$A$4:$B$40,2,FALSE()),"?"))</f>
        <v/>
      </c>
    </row>
    <row r="1690" spans="1:20" ht="15" customHeight="1">
      <c r="A1690" s="20" t="str">
        <f>IF(B1690="","",IF(T1690="?","⚠️ نوع غير معرف",T1690&amp;TEXT(COUNTIFS($T$3:T1690,T1690),"000")))</f>
        <v/>
      </c>
      <c r="B1690" s="38"/>
      <c r="C1690" s="38"/>
      <c r="D1690" s="39"/>
      <c r="E1690" s="54"/>
      <c r="F1690" s="41" t="str">
        <f t="shared" ca="1" si="104"/>
        <v/>
      </c>
      <c r="G1690" s="42"/>
      <c r="H1690" s="37"/>
      <c r="I1690" s="43"/>
      <c r="J1690" s="44" t="str">
        <f t="shared" si="105"/>
        <v/>
      </c>
      <c r="K1690" s="45"/>
      <c r="L1690" s="46" t="str">
        <f>IF(OR(K1690="لم يدفع",B1690=""),"",IF(K1690="تأمين فقط",0,IF(K1690="اشتراك 300",300,IF(F1690&lt;14,IFERROR(VLOOKUP(SUBSTITUTE(SUBSTITUTE(H1690,"~","~~"),"*","~*"),إعدادات_الأنواع!$A$4:$D$40,3,FALSE()),0),IFERROR(VLOOKUP(SUBSTITUTE(SUBSTITUTE(H1690,"~","~~"),"*","~*"),إعدادات_الأنواع!$A$4:$D$40,4,FALSE()),0)))))</f>
        <v/>
      </c>
      <c r="M1690" s="47" t="str">
        <f>IF(OR(K1690="لم يدفع",B1690=""),"",IFERROR(VLOOKUP(SUBSTITUTE(SUBSTITUTE(H1690,"~","~~"),"*","~*"),إعدادات_الأنواع!$A$4:$E$40,5,FALSE()),0))</f>
        <v/>
      </c>
      <c r="N1690" s="47" t="str">
        <f>IF(OR(K1690="لم يدفع",K1690="تأمين فقط",K1690="اشتراك 300",B1690=""),"",IFERROR(VLOOKUP(SUBSTITUTE(SUBSTITUTE(H1690,"~","~~"),"*","~*"),إعدادات_الأنواع!$A$4:$F$40,6,FALSE()),0))</f>
        <v/>
      </c>
      <c r="O1690" s="55" t="str">
        <f t="shared" si="106"/>
        <v/>
      </c>
      <c r="P1690" s="48" t="str">
        <f t="shared" ca="1" si="107"/>
        <v/>
      </c>
      <c r="Q1690" s="52"/>
      <c r="R1690" s="49"/>
      <c r="S1690" s="50" t="str">
        <f>IF(B1690="","",COUNTA(التجديد!E1690:E1690))</f>
        <v/>
      </c>
      <c r="T1690" s="51" t="str">
        <f>IF(B1690="","",IFERROR(VLOOKUP(SUBSTITUTE(SUBSTITUTE(H1690,"~","~~"),"*","~*"),إعدادات_الأنواع!$A$4:$B$40,2,FALSE()),"?"))</f>
        <v/>
      </c>
    </row>
    <row r="1691" spans="1:20" ht="15" customHeight="1">
      <c r="A1691" s="20" t="str">
        <f>IF(B1691="","",IF(T1691="?","⚠️ نوع غير معرف",T1691&amp;TEXT(COUNTIFS($T$3:T1691,T1691),"000")))</f>
        <v/>
      </c>
      <c r="B1691" s="38"/>
      <c r="C1691" s="38"/>
      <c r="D1691" s="39"/>
      <c r="E1691" s="54"/>
      <c r="F1691" s="41" t="str">
        <f t="shared" ca="1" si="104"/>
        <v/>
      </c>
      <c r="G1691" s="42"/>
      <c r="H1691" s="37"/>
      <c r="I1691" s="43"/>
      <c r="J1691" s="44" t="str">
        <f t="shared" si="105"/>
        <v/>
      </c>
      <c r="K1691" s="45"/>
      <c r="L1691" s="46" t="str">
        <f>IF(OR(K1691="لم يدفع",B1691=""),"",IF(K1691="تأمين فقط",0,IF(K1691="اشتراك 300",300,IF(F1691&lt;14,IFERROR(VLOOKUP(SUBSTITUTE(SUBSTITUTE(H1691,"~","~~"),"*","~*"),إعدادات_الأنواع!$A$4:$D$40,3,FALSE()),0),IFERROR(VLOOKUP(SUBSTITUTE(SUBSTITUTE(H1691,"~","~~"),"*","~*"),إعدادات_الأنواع!$A$4:$D$40,4,FALSE()),0)))))</f>
        <v/>
      </c>
      <c r="M1691" s="47" t="str">
        <f>IF(OR(K1691="لم يدفع",B1691=""),"",IFERROR(VLOOKUP(SUBSTITUTE(SUBSTITUTE(H1691,"~","~~"),"*","~*"),إعدادات_الأنواع!$A$4:$E$40,5,FALSE()),0))</f>
        <v/>
      </c>
      <c r="N1691" s="47" t="str">
        <f>IF(OR(K1691="لم يدفع",K1691="تأمين فقط",K1691="اشتراك 300",B1691=""),"",IFERROR(VLOOKUP(SUBSTITUTE(SUBSTITUTE(H1691,"~","~~"),"*","~*"),إعدادات_الأنواع!$A$4:$F$40,6,FALSE()),0))</f>
        <v/>
      </c>
      <c r="O1691" s="55" t="str">
        <f t="shared" si="106"/>
        <v/>
      </c>
      <c r="P1691" s="48" t="str">
        <f t="shared" ca="1" si="107"/>
        <v/>
      </c>
      <c r="Q1691" s="52"/>
      <c r="R1691" s="49"/>
      <c r="S1691" s="50" t="str">
        <f>IF(B1691="","",COUNTA(التجديد!E1691:E1691))</f>
        <v/>
      </c>
      <c r="T1691" s="51" t="str">
        <f>IF(B1691="","",IFERROR(VLOOKUP(SUBSTITUTE(SUBSTITUTE(H1691,"~","~~"),"*","~*"),إعدادات_الأنواع!$A$4:$B$40,2,FALSE()),"?"))</f>
        <v/>
      </c>
    </row>
    <row r="1692" spans="1:20" ht="15" customHeight="1">
      <c r="A1692" s="20" t="str">
        <f>IF(B1692="","",IF(T1692="?","⚠️ نوع غير معرف",T1692&amp;TEXT(COUNTIFS($T$3:T1692,T1692),"000")))</f>
        <v/>
      </c>
      <c r="B1692" s="38"/>
      <c r="C1692" s="38"/>
      <c r="D1692" s="39"/>
      <c r="E1692" s="54"/>
      <c r="F1692" s="41" t="str">
        <f t="shared" ca="1" si="104"/>
        <v/>
      </c>
      <c r="G1692" s="42"/>
      <c r="H1692" s="37"/>
      <c r="I1692" s="43"/>
      <c r="J1692" s="44" t="str">
        <f t="shared" si="105"/>
        <v/>
      </c>
      <c r="K1692" s="45"/>
      <c r="L1692" s="46" t="str">
        <f>IF(OR(K1692="لم يدفع",B1692=""),"",IF(K1692="تأمين فقط",0,IF(K1692="اشتراك 300",300,IF(F1692&lt;14,IFERROR(VLOOKUP(SUBSTITUTE(SUBSTITUTE(H1692,"~","~~"),"*","~*"),إعدادات_الأنواع!$A$4:$D$40,3,FALSE()),0),IFERROR(VLOOKUP(SUBSTITUTE(SUBSTITUTE(H1692,"~","~~"),"*","~*"),إعدادات_الأنواع!$A$4:$D$40,4,FALSE()),0)))))</f>
        <v/>
      </c>
      <c r="M1692" s="47" t="str">
        <f>IF(OR(K1692="لم يدفع",B1692=""),"",IFERROR(VLOOKUP(SUBSTITUTE(SUBSTITUTE(H1692,"~","~~"),"*","~*"),إعدادات_الأنواع!$A$4:$E$40,5,FALSE()),0))</f>
        <v/>
      </c>
      <c r="N1692" s="47" t="str">
        <f>IF(OR(K1692="لم يدفع",K1692="تأمين فقط",K1692="اشتراك 300",B1692=""),"",IFERROR(VLOOKUP(SUBSTITUTE(SUBSTITUTE(H1692,"~","~~"),"*","~*"),إعدادات_الأنواع!$A$4:$F$40,6,FALSE()),0))</f>
        <v/>
      </c>
      <c r="O1692" s="55" t="str">
        <f t="shared" si="106"/>
        <v/>
      </c>
      <c r="P1692" s="48" t="str">
        <f t="shared" ca="1" si="107"/>
        <v/>
      </c>
      <c r="Q1692" s="52"/>
      <c r="R1692" s="49"/>
      <c r="S1692" s="50" t="str">
        <f>IF(B1692="","",COUNTA(التجديد!E1692:E1692))</f>
        <v/>
      </c>
      <c r="T1692" s="51" t="str">
        <f>IF(B1692="","",IFERROR(VLOOKUP(SUBSTITUTE(SUBSTITUTE(H1692,"~","~~"),"*","~*"),إعدادات_الأنواع!$A$4:$B$40,2,FALSE()),"?"))</f>
        <v/>
      </c>
    </row>
    <row r="1693" spans="1:20" ht="15" customHeight="1">
      <c r="A1693" s="20" t="str">
        <f>IF(B1693="","",IF(T1693="?","⚠️ نوع غير معرف",T1693&amp;TEXT(COUNTIFS($T$3:T1693,T1693),"000")))</f>
        <v/>
      </c>
      <c r="B1693" s="38"/>
      <c r="C1693" s="38"/>
      <c r="D1693" s="39"/>
      <c r="E1693" s="54"/>
      <c r="F1693" s="41" t="str">
        <f t="shared" ca="1" si="104"/>
        <v/>
      </c>
      <c r="G1693" s="42"/>
      <c r="H1693" s="37"/>
      <c r="I1693" s="43"/>
      <c r="J1693" s="44" t="str">
        <f t="shared" si="105"/>
        <v/>
      </c>
      <c r="K1693" s="45"/>
      <c r="L1693" s="46" t="str">
        <f>IF(OR(K1693="لم يدفع",B1693=""),"",IF(K1693="تأمين فقط",0,IF(K1693="اشتراك 300",300,IF(F1693&lt;14,IFERROR(VLOOKUP(SUBSTITUTE(SUBSTITUTE(H1693,"~","~~"),"*","~*"),إعدادات_الأنواع!$A$4:$D$40,3,FALSE()),0),IFERROR(VLOOKUP(SUBSTITUTE(SUBSTITUTE(H1693,"~","~~"),"*","~*"),إعدادات_الأنواع!$A$4:$D$40,4,FALSE()),0)))))</f>
        <v/>
      </c>
      <c r="M1693" s="47" t="str">
        <f>IF(OR(K1693="لم يدفع",B1693=""),"",IFERROR(VLOOKUP(SUBSTITUTE(SUBSTITUTE(H1693,"~","~~"),"*","~*"),إعدادات_الأنواع!$A$4:$E$40,5,FALSE()),0))</f>
        <v/>
      </c>
      <c r="N1693" s="47" t="str">
        <f>IF(OR(K1693="لم يدفع",K1693="تأمين فقط",K1693="اشتراك 300",B1693=""),"",IFERROR(VLOOKUP(SUBSTITUTE(SUBSTITUTE(H1693,"~","~~"),"*","~*"),إعدادات_الأنواع!$A$4:$F$40,6,FALSE()),0))</f>
        <v/>
      </c>
      <c r="O1693" s="55" t="str">
        <f t="shared" si="106"/>
        <v/>
      </c>
      <c r="P1693" s="48" t="str">
        <f t="shared" ca="1" si="107"/>
        <v/>
      </c>
      <c r="Q1693" s="52"/>
      <c r="R1693" s="49"/>
      <c r="S1693" s="50" t="str">
        <f>IF(B1693="","",COUNTA(التجديد!E1693:E1693))</f>
        <v/>
      </c>
      <c r="T1693" s="51" t="str">
        <f>IF(B1693="","",IFERROR(VLOOKUP(SUBSTITUTE(SUBSTITUTE(H1693,"~","~~"),"*","~*"),إعدادات_الأنواع!$A$4:$B$40,2,FALSE()),"?"))</f>
        <v/>
      </c>
    </row>
    <row r="1694" spans="1:20" ht="15" customHeight="1">
      <c r="A1694" s="20" t="str">
        <f>IF(B1694="","",IF(T1694="?","⚠️ نوع غير معرف",T1694&amp;TEXT(COUNTIFS($T$3:T1694,T1694),"000")))</f>
        <v/>
      </c>
      <c r="B1694" s="38"/>
      <c r="C1694" s="38"/>
      <c r="D1694" s="39"/>
      <c r="E1694" s="54"/>
      <c r="F1694" s="41" t="str">
        <f t="shared" ca="1" si="104"/>
        <v/>
      </c>
      <c r="G1694" s="42"/>
      <c r="H1694" s="37"/>
      <c r="I1694" s="43"/>
      <c r="J1694" s="44" t="str">
        <f t="shared" si="105"/>
        <v/>
      </c>
      <c r="K1694" s="45"/>
      <c r="L1694" s="46" t="str">
        <f>IF(OR(K1694="لم يدفع",B1694=""),"",IF(K1694="تأمين فقط",0,IF(K1694="اشتراك 300",300,IF(F1694&lt;14,IFERROR(VLOOKUP(SUBSTITUTE(SUBSTITUTE(H1694,"~","~~"),"*","~*"),إعدادات_الأنواع!$A$4:$D$40,3,FALSE()),0),IFERROR(VLOOKUP(SUBSTITUTE(SUBSTITUTE(H1694,"~","~~"),"*","~*"),إعدادات_الأنواع!$A$4:$D$40,4,FALSE()),0)))))</f>
        <v/>
      </c>
      <c r="M1694" s="47" t="str">
        <f>IF(OR(K1694="لم يدفع",B1694=""),"",IFERROR(VLOOKUP(SUBSTITUTE(SUBSTITUTE(H1694,"~","~~"),"*","~*"),إعدادات_الأنواع!$A$4:$E$40,5,FALSE()),0))</f>
        <v/>
      </c>
      <c r="N1694" s="47" t="str">
        <f>IF(OR(K1694="لم يدفع",K1694="تأمين فقط",K1694="اشتراك 300",B1694=""),"",IFERROR(VLOOKUP(SUBSTITUTE(SUBSTITUTE(H1694,"~","~~"),"*","~*"),إعدادات_الأنواع!$A$4:$F$40,6,FALSE()),0))</f>
        <v/>
      </c>
      <c r="O1694" s="55" t="str">
        <f t="shared" si="106"/>
        <v/>
      </c>
      <c r="P1694" s="48" t="str">
        <f t="shared" ca="1" si="107"/>
        <v/>
      </c>
      <c r="Q1694" s="52"/>
      <c r="R1694" s="49"/>
      <c r="S1694" s="50" t="str">
        <f>IF(B1694="","",COUNTA(التجديد!E1694:E1694))</f>
        <v/>
      </c>
      <c r="T1694" s="51" t="str">
        <f>IF(B1694="","",IFERROR(VLOOKUP(SUBSTITUTE(SUBSTITUTE(H1694,"~","~~"),"*","~*"),إعدادات_الأنواع!$A$4:$B$40,2,FALSE()),"?"))</f>
        <v/>
      </c>
    </row>
    <row r="1695" spans="1:20" ht="15" customHeight="1">
      <c r="A1695" s="20" t="str">
        <f>IF(B1695="","",IF(T1695="?","⚠️ نوع غير معرف",T1695&amp;TEXT(COUNTIFS($T$3:T1695,T1695),"000")))</f>
        <v/>
      </c>
      <c r="B1695" s="38"/>
      <c r="C1695" s="38"/>
      <c r="D1695" s="39"/>
      <c r="E1695" s="54"/>
      <c r="F1695" s="41" t="str">
        <f t="shared" ca="1" si="104"/>
        <v/>
      </c>
      <c r="G1695" s="42"/>
      <c r="H1695" s="37"/>
      <c r="I1695" s="43"/>
      <c r="J1695" s="44" t="str">
        <f t="shared" si="105"/>
        <v/>
      </c>
      <c r="K1695" s="45"/>
      <c r="L1695" s="46" t="str">
        <f>IF(OR(K1695="لم يدفع",B1695=""),"",IF(K1695="تأمين فقط",0,IF(K1695="اشتراك 300",300,IF(F1695&lt;14,IFERROR(VLOOKUP(SUBSTITUTE(SUBSTITUTE(H1695,"~","~~"),"*","~*"),إعدادات_الأنواع!$A$4:$D$40,3,FALSE()),0),IFERROR(VLOOKUP(SUBSTITUTE(SUBSTITUTE(H1695,"~","~~"),"*","~*"),إعدادات_الأنواع!$A$4:$D$40,4,FALSE()),0)))))</f>
        <v/>
      </c>
      <c r="M1695" s="47" t="str">
        <f>IF(OR(K1695="لم يدفع",B1695=""),"",IFERROR(VLOOKUP(SUBSTITUTE(SUBSTITUTE(H1695,"~","~~"),"*","~*"),إعدادات_الأنواع!$A$4:$E$40,5,FALSE()),0))</f>
        <v/>
      </c>
      <c r="N1695" s="47" t="str">
        <f>IF(OR(K1695="لم يدفع",K1695="تأمين فقط",K1695="اشتراك 300",B1695=""),"",IFERROR(VLOOKUP(SUBSTITUTE(SUBSTITUTE(H1695,"~","~~"),"*","~*"),إعدادات_الأنواع!$A$4:$F$40,6,FALSE()),0))</f>
        <v/>
      </c>
      <c r="O1695" s="55" t="str">
        <f t="shared" si="106"/>
        <v/>
      </c>
      <c r="P1695" s="48" t="str">
        <f t="shared" ca="1" si="107"/>
        <v/>
      </c>
      <c r="Q1695" s="52"/>
      <c r="R1695" s="49"/>
      <c r="S1695" s="50" t="str">
        <f>IF(B1695="","",COUNTA(التجديد!E1695:E1695))</f>
        <v/>
      </c>
      <c r="T1695" s="51" t="str">
        <f>IF(B1695="","",IFERROR(VLOOKUP(SUBSTITUTE(SUBSTITUTE(H1695,"~","~~"),"*","~*"),إعدادات_الأنواع!$A$4:$B$40,2,FALSE()),"?"))</f>
        <v/>
      </c>
    </row>
    <row r="1696" spans="1:20" ht="15" customHeight="1">
      <c r="A1696" s="20" t="str">
        <f>IF(B1696="","",IF(T1696="?","⚠️ نوع غير معرف",T1696&amp;TEXT(COUNTIFS($T$3:T1696,T1696),"000")))</f>
        <v/>
      </c>
      <c r="B1696" s="38"/>
      <c r="C1696" s="38"/>
      <c r="D1696" s="39"/>
      <c r="E1696" s="54"/>
      <c r="F1696" s="41" t="str">
        <f t="shared" ca="1" si="104"/>
        <v/>
      </c>
      <c r="G1696" s="42"/>
      <c r="H1696" s="37"/>
      <c r="I1696" s="43"/>
      <c r="J1696" s="44" t="str">
        <f t="shared" si="105"/>
        <v/>
      </c>
      <c r="K1696" s="45"/>
      <c r="L1696" s="46" t="str">
        <f>IF(OR(K1696="لم يدفع",B1696=""),"",IF(K1696="تأمين فقط",0,IF(K1696="اشتراك 300",300,IF(F1696&lt;14,IFERROR(VLOOKUP(SUBSTITUTE(SUBSTITUTE(H1696,"~","~~"),"*","~*"),إعدادات_الأنواع!$A$4:$D$40,3,FALSE()),0),IFERROR(VLOOKUP(SUBSTITUTE(SUBSTITUTE(H1696,"~","~~"),"*","~*"),إعدادات_الأنواع!$A$4:$D$40,4,FALSE()),0)))))</f>
        <v/>
      </c>
      <c r="M1696" s="47" t="str">
        <f>IF(OR(K1696="لم يدفع",B1696=""),"",IFERROR(VLOOKUP(SUBSTITUTE(SUBSTITUTE(H1696,"~","~~"),"*","~*"),إعدادات_الأنواع!$A$4:$E$40,5,FALSE()),0))</f>
        <v/>
      </c>
      <c r="N1696" s="47" t="str">
        <f>IF(OR(K1696="لم يدفع",K1696="تأمين فقط",K1696="اشتراك 300",B1696=""),"",IFERROR(VLOOKUP(SUBSTITUTE(SUBSTITUTE(H1696,"~","~~"),"*","~*"),إعدادات_الأنواع!$A$4:$F$40,6,FALSE()),0))</f>
        <v/>
      </c>
      <c r="O1696" s="55" t="str">
        <f t="shared" si="106"/>
        <v/>
      </c>
      <c r="P1696" s="48" t="str">
        <f t="shared" ca="1" si="107"/>
        <v/>
      </c>
      <c r="Q1696" s="52"/>
      <c r="R1696" s="49"/>
      <c r="S1696" s="50" t="str">
        <f>IF(B1696="","",COUNTA(التجديد!E1696:E1696))</f>
        <v/>
      </c>
      <c r="T1696" s="51" t="str">
        <f>IF(B1696="","",IFERROR(VLOOKUP(SUBSTITUTE(SUBSTITUTE(H1696,"~","~~"),"*","~*"),إعدادات_الأنواع!$A$4:$B$40,2,FALSE()),"?"))</f>
        <v/>
      </c>
    </row>
    <row r="1697" spans="1:20" ht="15" customHeight="1">
      <c r="A1697" s="20" t="str">
        <f>IF(B1697="","",IF(T1697="?","⚠️ نوع غير معرف",T1697&amp;TEXT(COUNTIFS($T$3:T1697,T1697),"000")))</f>
        <v/>
      </c>
      <c r="B1697" s="38"/>
      <c r="C1697" s="38"/>
      <c r="D1697" s="39"/>
      <c r="E1697" s="54"/>
      <c r="F1697" s="41" t="str">
        <f t="shared" ca="1" si="104"/>
        <v/>
      </c>
      <c r="G1697" s="42"/>
      <c r="H1697" s="37"/>
      <c r="I1697" s="43"/>
      <c r="J1697" s="44" t="str">
        <f t="shared" si="105"/>
        <v/>
      </c>
      <c r="K1697" s="45"/>
      <c r="L1697" s="46" t="str">
        <f>IF(OR(K1697="لم يدفع",B1697=""),"",IF(K1697="تأمين فقط",0,IF(K1697="اشتراك 300",300,IF(F1697&lt;14,IFERROR(VLOOKUP(SUBSTITUTE(SUBSTITUTE(H1697,"~","~~"),"*","~*"),إعدادات_الأنواع!$A$4:$D$40,3,FALSE()),0),IFERROR(VLOOKUP(SUBSTITUTE(SUBSTITUTE(H1697,"~","~~"),"*","~*"),إعدادات_الأنواع!$A$4:$D$40,4,FALSE()),0)))))</f>
        <v/>
      </c>
      <c r="M1697" s="47" t="str">
        <f>IF(OR(K1697="لم يدفع",B1697=""),"",IFERROR(VLOOKUP(SUBSTITUTE(SUBSTITUTE(H1697,"~","~~"),"*","~*"),إعدادات_الأنواع!$A$4:$E$40,5,FALSE()),0))</f>
        <v/>
      </c>
      <c r="N1697" s="47" t="str">
        <f>IF(OR(K1697="لم يدفع",K1697="تأمين فقط",K1697="اشتراك 300",B1697=""),"",IFERROR(VLOOKUP(SUBSTITUTE(SUBSTITUTE(H1697,"~","~~"),"*","~*"),إعدادات_الأنواع!$A$4:$F$40,6,FALSE()),0))</f>
        <v/>
      </c>
      <c r="O1697" s="55" t="str">
        <f t="shared" si="106"/>
        <v/>
      </c>
      <c r="P1697" s="48" t="str">
        <f t="shared" ca="1" si="107"/>
        <v/>
      </c>
      <c r="Q1697" s="52"/>
      <c r="R1697" s="49"/>
      <c r="S1697" s="50" t="str">
        <f>IF(B1697="","",COUNTA(التجديد!E1697:E1697))</f>
        <v/>
      </c>
      <c r="T1697" s="51" t="str">
        <f>IF(B1697="","",IFERROR(VLOOKUP(SUBSTITUTE(SUBSTITUTE(H1697,"~","~~"),"*","~*"),إعدادات_الأنواع!$A$4:$B$40,2,FALSE()),"?"))</f>
        <v/>
      </c>
    </row>
    <row r="1698" spans="1:20" ht="15" customHeight="1">
      <c r="A1698" s="20" t="str">
        <f>IF(B1698="","",IF(T1698="?","⚠️ نوع غير معرف",T1698&amp;TEXT(COUNTIFS($T$3:T1698,T1698),"000")))</f>
        <v/>
      </c>
      <c r="B1698" s="38"/>
      <c r="C1698" s="38"/>
      <c r="D1698" s="39"/>
      <c r="E1698" s="54"/>
      <c r="F1698" s="41" t="str">
        <f t="shared" ca="1" si="104"/>
        <v/>
      </c>
      <c r="G1698" s="42"/>
      <c r="H1698" s="37"/>
      <c r="I1698" s="43"/>
      <c r="J1698" s="44" t="str">
        <f t="shared" si="105"/>
        <v/>
      </c>
      <c r="K1698" s="45"/>
      <c r="L1698" s="46" t="str">
        <f>IF(OR(K1698="لم يدفع",B1698=""),"",IF(K1698="تأمين فقط",0,IF(K1698="اشتراك 300",300,IF(F1698&lt;14,IFERROR(VLOOKUP(SUBSTITUTE(SUBSTITUTE(H1698,"~","~~"),"*","~*"),إعدادات_الأنواع!$A$4:$D$40,3,FALSE()),0),IFERROR(VLOOKUP(SUBSTITUTE(SUBSTITUTE(H1698,"~","~~"),"*","~*"),إعدادات_الأنواع!$A$4:$D$40,4,FALSE()),0)))))</f>
        <v/>
      </c>
      <c r="M1698" s="47" t="str">
        <f>IF(OR(K1698="لم يدفع",B1698=""),"",IFERROR(VLOOKUP(SUBSTITUTE(SUBSTITUTE(H1698,"~","~~"),"*","~*"),إعدادات_الأنواع!$A$4:$E$40,5,FALSE()),0))</f>
        <v/>
      </c>
      <c r="N1698" s="47" t="str">
        <f>IF(OR(K1698="لم يدفع",K1698="تأمين فقط",K1698="اشتراك 300",B1698=""),"",IFERROR(VLOOKUP(SUBSTITUTE(SUBSTITUTE(H1698,"~","~~"),"*","~*"),إعدادات_الأنواع!$A$4:$F$40,6,FALSE()),0))</f>
        <v/>
      </c>
      <c r="O1698" s="55" t="str">
        <f t="shared" si="106"/>
        <v/>
      </c>
      <c r="P1698" s="48" t="str">
        <f t="shared" ca="1" si="107"/>
        <v/>
      </c>
      <c r="Q1698" s="52"/>
      <c r="R1698" s="49"/>
      <c r="S1698" s="50" t="str">
        <f>IF(B1698="","",COUNTA(التجديد!E1698:E1698))</f>
        <v/>
      </c>
      <c r="T1698" s="51" t="str">
        <f>IF(B1698="","",IFERROR(VLOOKUP(SUBSTITUTE(SUBSTITUTE(H1698,"~","~~"),"*","~*"),إعدادات_الأنواع!$A$4:$B$40,2,FALSE()),"?"))</f>
        <v/>
      </c>
    </row>
    <row r="1699" spans="1:20" ht="15" customHeight="1">
      <c r="A1699" s="20" t="str">
        <f>IF(B1699="","",IF(T1699="?","⚠️ نوع غير معرف",T1699&amp;TEXT(COUNTIFS($T$3:T1699,T1699),"000")))</f>
        <v/>
      </c>
      <c r="B1699" s="38"/>
      <c r="C1699" s="38"/>
      <c r="D1699" s="39"/>
      <c r="E1699" s="54"/>
      <c r="F1699" s="41" t="str">
        <f t="shared" ca="1" si="104"/>
        <v/>
      </c>
      <c r="G1699" s="42"/>
      <c r="H1699" s="37"/>
      <c r="I1699" s="43"/>
      <c r="J1699" s="44" t="str">
        <f t="shared" si="105"/>
        <v/>
      </c>
      <c r="K1699" s="45"/>
      <c r="L1699" s="46" t="str">
        <f>IF(OR(K1699="لم يدفع",B1699=""),"",IF(K1699="تأمين فقط",0,IF(K1699="اشتراك 300",300,IF(F1699&lt;14,IFERROR(VLOOKUP(SUBSTITUTE(SUBSTITUTE(H1699,"~","~~"),"*","~*"),إعدادات_الأنواع!$A$4:$D$40,3,FALSE()),0),IFERROR(VLOOKUP(SUBSTITUTE(SUBSTITUTE(H1699,"~","~~"),"*","~*"),إعدادات_الأنواع!$A$4:$D$40,4,FALSE()),0)))))</f>
        <v/>
      </c>
      <c r="M1699" s="47" t="str">
        <f>IF(OR(K1699="لم يدفع",B1699=""),"",IFERROR(VLOOKUP(SUBSTITUTE(SUBSTITUTE(H1699,"~","~~"),"*","~*"),إعدادات_الأنواع!$A$4:$E$40,5,FALSE()),0))</f>
        <v/>
      </c>
      <c r="N1699" s="47" t="str">
        <f>IF(OR(K1699="لم يدفع",K1699="تأمين فقط",K1699="اشتراك 300",B1699=""),"",IFERROR(VLOOKUP(SUBSTITUTE(SUBSTITUTE(H1699,"~","~~"),"*","~*"),إعدادات_الأنواع!$A$4:$F$40,6,FALSE()),0))</f>
        <v/>
      </c>
      <c r="O1699" s="55" t="str">
        <f t="shared" si="106"/>
        <v/>
      </c>
      <c r="P1699" s="48" t="str">
        <f t="shared" ca="1" si="107"/>
        <v/>
      </c>
      <c r="Q1699" s="52"/>
      <c r="R1699" s="49"/>
      <c r="S1699" s="50" t="str">
        <f>IF(B1699="","",COUNTA(التجديد!E1699:E1699))</f>
        <v/>
      </c>
      <c r="T1699" s="51" t="str">
        <f>IF(B1699="","",IFERROR(VLOOKUP(SUBSTITUTE(SUBSTITUTE(H1699,"~","~~"),"*","~*"),إعدادات_الأنواع!$A$4:$B$40,2,FALSE()),"?"))</f>
        <v/>
      </c>
    </row>
    <row r="1700" spans="1:20" ht="15" customHeight="1">
      <c r="A1700" s="20" t="str">
        <f>IF(B1700="","",IF(T1700="?","⚠️ نوع غير معرف",T1700&amp;TEXT(COUNTIFS($T$3:T1700,T1700),"000")))</f>
        <v/>
      </c>
      <c r="B1700" s="38"/>
      <c r="C1700" s="38"/>
      <c r="D1700" s="39"/>
      <c r="E1700" s="54"/>
      <c r="F1700" s="41" t="str">
        <f t="shared" ca="1" si="104"/>
        <v/>
      </c>
      <c r="G1700" s="42"/>
      <c r="H1700" s="37"/>
      <c r="I1700" s="43"/>
      <c r="J1700" s="44" t="str">
        <f t="shared" si="105"/>
        <v/>
      </c>
      <c r="K1700" s="45"/>
      <c r="L1700" s="46" t="str">
        <f>IF(OR(K1700="لم يدفع",B1700=""),"",IF(K1700="تأمين فقط",0,IF(K1700="اشتراك 300",300,IF(F1700&lt;14,IFERROR(VLOOKUP(SUBSTITUTE(SUBSTITUTE(H1700,"~","~~"),"*","~*"),إعدادات_الأنواع!$A$4:$D$40,3,FALSE()),0),IFERROR(VLOOKUP(SUBSTITUTE(SUBSTITUTE(H1700,"~","~~"),"*","~*"),إعدادات_الأنواع!$A$4:$D$40,4,FALSE()),0)))))</f>
        <v/>
      </c>
      <c r="M1700" s="47" t="str">
        <f>IF(OR(K1700="لم يدفع",B1700=""),"",IFERROR(VLOOKUP(SUBSTITUTE(SUBSTITUTE(H1700,"~","~~"),"*","~*"),إعدادات_الأنواع!$A$4:$E$40,5,FALSE()),0))</f>
        <v/>
      </c>
      <c r="N1700" s="47" t="str">
        <f>IF(OR(K1700="لم يدفع",K1700="تأمين فقط",K1700="اشتراك 300",B1700=""),"",IFERROR(VLOOKUP(SUBSTITUTE(SUBSTITUTE(H1700,"~","~~"),"*","~*"),إعدادات_الأنواع!$A$4:$F$40,6,FALSE()),0))</f>
        <v/>
      </c>
      <c r="O1700" s="55" t="str">
        <f t="shared" si="106"/>
        <v/>
      </c>
      <c r="P1700" s="48" t="str">
        <f t="shared" ca="1" si="107"/>
        <v/>
      </c>
      <c r="Q1700" s="52"/>
      <c r="R1700" s="49"/>
      <c r="S1700" s="50" t="str">
        <f>IF(B1700="","",COUNTA(التجديد!E1700:E1700))</f>
        <v/>
      </c>
      <c r="T1700" s="51" t="str">
        <f>IF(B1700="","",IFERROR(VLOOKUP(SUBSTITUTE(SUBSTITUTE(H1700,"~","~~"),"*","~*"),إعدادات_الأنواع!$A$4:$B$40,2,FALSE()),"?"))</f>
        <v/>
      </c>
    </row>
    <row r="1701" spans="1:20" ht="15" customHeight="1">
      <c r="A1701" s="20" t="str">
        <f>IF(B1701="","",IF(T1701="?","⚠️ نوع غير معرف",T1701&amp;TEXT(COUNTIFS($T$3:T1701,T1701),"000")))</f>
        <v/>
      </c>
      <c r="B1701" s="38"/>
      <c r="C1701" s="38"/>
      <c r="D1701" s="39"/>
      <c r="E1701" s="54"/>
      <c r="F1701" s="41" t="str">
        <f t="shared" ca="1" si="104"/>
        <v/>
      </c>
      <c r="G1701" s="42"/>
      <c r="H1701" s="37"/>
      <c r="I1701" s="43"/>
      <c r="J1701" s="44" t="str">
        <f t="shared" si="105"/>
        <v/>
      </c>
      <c r="K1701" s="45"/>
      <c r="L1701" s="46" t="str">
        <f>IF(OR(K1701="لم يدفع",B1701=""),"",IF(K1701="تأمين فقط",0,IF(K1701="اشتراك 300",300,IF(F1701&lt;14,IFERROR(VLOOKUP(SUBSTITUTE(SUBSTITUTE(H1701,"~","~~"),"*","~*"),إعدادات_الأنواع!$A$4:$D$40,3,FALSE()),0),IFERROR(VLOOKUP(SUBSTITUTE(SUBSTITUTE(H1701,"~","~~"),"*","~*"),إعدادات_الأنواع!$A$4:$D$40,4,FALSE()),0)))))</f>
        <v/>
      </c>
      <c r="M1701" s="47" t="str">
        <f>IF(OR(K1701="لم يدفع",B1701=""),"",IFERROR(VLOOKUP(SUBSTITUTE(SUBSTITUTE(H1701,"~","~~"),"*","~*"),إعدادات_الأنواع!$A$4:$E$40,5,FALSE()),0))</f>
        <v/>
      </c>
      <c r="N1701" s="47" t="str">
        <f>IF(OR(K1701="لم يدفع",K1701="تأمين فقط",K1701="اشتراك 300",B1701=""),"",IFERROR(VLOOKUP(SUBSTITUTE(SUBSTITUTE(H1701,"~","~~"),"*","~*"),إعدادات_الأنواع!$A$4:$F$40,6,FALSE()),0))</f>
        <v/>
      </c>
      <c r="O1701" s="55" t="str">
        <f t="shared" si="106"/>
        <v/>
      </c>
      <c r="P1701" s="48" t="str">
        <f t="shared" ca="1" si="107"/>
        <v/>
      </c>
      <c r="Q1701" s="52"/>
      <c r="R1701" s="49"/>
      <c r="S1701" s="50" t="str">
        <f>IF(B1701="","",COUNTA(التجديد!E1701:E1701))</f>
        <v/>
      </c>
      <c r="T1701" s="51" t="str">
        <f>IF(B1701="","",IFERROR(VLOOKUP(SUBSTITUTE(SUBSTITUTE(H1701,"~","~~"),"*","~*"),إعدادات_الأنواع!$A$4:$B$40,2,FALSE()),"?"))</f>
        <v/>
      </c>
    </row>
    <row r="1702" spans="1:20" ht="15" customHeight="1">
      <c r="A1702" s="20" t="str">
        <f>IF(B1702="","",IF(T1702="?","⚠️ نوع غير معرف",T1702&amp;TEXT(COUNTIFS($T$3:T1702,T1702),"000")))</f>
        <v/>
      </c>
      <c r="B1702" s="38"/>
      <c r="C1702" s="38"/>
      <c r="D1702" s="39"/>
      <c r="E1702" s="54"/>
      <c r="F1702" s="41" t="str">
        <f t="shared" ca="1" si="104"/>
        <v/>
      </c>
      <c r="G1702" s="42"/>
      <c r="H1702" s="37"/>
      <c r="I1702" s="43"/>
      <c r="J1702" s="44" t="str">
        <f t="shared" si="105"/>
        <v/>
      </c>
      <c r="K1702" s="45"/>
      <c r="L1702" s="46" t="str">
        <f>IF(OR(K1702="لم يدفع",B1702=""),"",IF(K1702="تأمين فقط",0,IF(K1702="اشتراك 300",300,IF(F1702&lt;14,IFERROR(VLOOKUP(SUBSTITUTE(SUBSTITUTE(H1702,"~","~~"),"*","~*"),إعدادات_الأنواع!$A$4:$D$40,3,FALSE()),0),IFERROR(VLOOKUP(SUBSTITUTE(SUBSTITUTE(H1702,"~","~~"),"*","~*"),إعدادات_الأنواع!$A$4:$D$40,4,FALSE()),0)))))</f>
        <v/>
      </c>
      <c r="M1702" s="47" t="str">
        <f>IF(OR(K1702="لم يدفع",B1702=""),"",IFERROR(VLOOKUP(SUBSTITUTE(SUBSTITUTE(H1702,"~","~~"),"*","~*"),إعدادات_الأنواع!$A$4:$E$40,5,FALSE()),0))</f>
        <v/>
      </c>
      <c r="N1702" s="47" t="str">
        <f>IF(OR(K1702="لم يدفع",K1702="تأمين فقط",K1702="اشتراك 300",B1702=""),"",IFERROR(VLOOKUP(SUBSTITUTE(SUBSTITUTE(H1702,"~","~~"),"*","~*"),إعدادات_الأنواع!$A$4:$F$40,6,FALSE()),0))</f>
        <v/>
      </c>
      <c r="O1702" s="55" t="str">
        <f t="shared" si="106"/>
        <v/>
      </c>
      <c r="P1702" s="48" t="str">
        <f t="shared" ca="1" si="107"/>
        <v/>
      </c>
      <c r="Q1702" s="52"/>
      <c r="R1702" s="49"/>
      <c r="S1702" s="50" t="str">
        <f>IF(B1702="","",COUNTA(التجديد!E1702:E1702))</f>
        <v/>
      </c>
      <c r="T1702" s="51" t="str">
        <f>IF(B1702="","",IFERROR(VLOOKUP(SUBSTITUTE(SUBSTITUTE(H1702,"~","~~"),"*","~*"),إعدادات_الأنواع!$A$4:$B$40,2,FALSE()),"?"))</f>
        <v/>
      </c>
    </row>
    <row r="1703" spans="1:20" ht="15" customHeight="1">
      <c r="A1703" s="20" t="str">
        <f>IF(B1703="","",IF(T1703="?","⚠️ نوع غير معرف",T1703&amp;TEXT(COUNTIFS($T$3:T1703,T1703),"000")))</f>
        <v/>
      </c>
      <c r="B1703" s="38"/>
      <c r="C1703" s="38"/>
      <c r="D1703" s="39"/>
      <c r="E1703" s="54"/>
      <c r="F1703" s="41" t="str">
        <f t="shared" ca="1" si="104"/>
        <v/>
      </c>
      <c r="G1703" s="42"/>
      <c r="H1703" s="37"/>
      <c r="I1703" s="43"/>
      <c r="J1703" s="44" t="str">
        <f t="shared" si="105"/>
        <v/>
      </c>
      <c r="K1703" s="45"/>
      <c r="L1703" s="46" t="str">
        <f>IF(OR(K1703="لم يدفع",B1703=""),"",IF(K1703="تأمين فقط",0,IF(K1703="اشتراك 300",300,IF(F1703&lt;14,IFERROR(VLOOKUP(SUBSTITUTE(SUBSTITUTE(H1703,"~","~~"),"*","~*"),إعدادات_الأنواع!$A$4:$D$40,3,FALSE()),0),IFERROR(VLOOKUP(SUBSTITUTE(SUBSTITUTE(H1703,"~","~~"),"*","~*"),إعدادات_الأنواع!$A$4:$D$40,4,FALSE()),0)))))</f>
        <v/>
      </c>
      <c r="M1703" s="47" t="str">
        <f>IF(OR(K1703="لم يدفع",B1703=""),"",IFERROR(VLOOKUP(SUBSTITUTE(SUBSTITUTE(H1703,"~","~~"),"*","~*"),إعدادات_الأنواع!$A$4:$E$40,5,FALSE()),0))</f>
        <v/>
      </c>
      <c r="N1703" s="47" t="str">
        <f>IF(OR(K1703="لم يدفع",K1703="تأمين فقط",K1703="اشتراك 300",B1703=""),"",IFERROR(VLOOKUP(SUBSTITUTE(SUBSTITUTE(H1703,"~","~~"),"*","~*"),إعدادات_الأنواع!$A$4:$F$40,6,FALSE()),0))</f>
        <v/>
      </c>
      <c r="O1703" s="55" t="str">
        <f t="shared" si="106"/>
        <v/>
      </c>
      <c r="P1703" s="48" t="str">
        <f t="shared" ca="1" si="107"/>
        <v/>
      </c>
      <c r="Q1703" s="52"/>
      <c r="R1703" s="49"/>
      <c r="S1703" s="50" t="str">
        <f>IF(B1703="","",COUNTA(التجديد!E1703:E1703))</f>
        <v/>
      </c>
      <c r="T1703" s="51" t="str">
        <f>IF(B1703="","",IFERROR(VLOOKUP(SUBSTITUTE(SUBSTITUTE(H1703,"~","~~"),"*","~*"),إعدادات_الأنواع!$A$4:$B$40,2,FALSE()),"?"))</f>
        <v/>
      </c>
    </row>
    <row r="1704" spans="1:20" ht="15" customHeight="1">
      <c r="A1704" s="20" t="str">
        <f>IF(B1704="","",IF(T1704="?","⚠️ نوع غير معرف",T1704&amp;TEXT(COUNTIFS($T$3:T1704,T1704),"000")))</f>
        <v/>
      </c>
      <c r="B1704" s="38"/>
      <c r="C1704" s="38"/>
      <c r="D1704" s="39"/>
      <c r="E1704" s="54"/>
      <c r="F1704" s="41" t="str">
        <f t="shared" ca="1" si="104"/>
        <v/>
      </c>
      <c r="G1704" s="42"/>
      <c r="H1704" s="37"/>
      <c r="I1704" s="43"/>
      <c r="J1704" s="44" t="str">
        <f t="shared" si="105"/>
        <v/>
      </c>
      <c r="K1704" s="45"/>
      <c r="L1704" s="46" t="str">
        <f>IF(OR(K1704="لم يدفع",B1704=""),"",IF(K1704="تأمين فقط",0,IF(K1704="اشتراك 300",300,IF(F1704&lt;14,IFERROR(VLOOKUP(SUBSTITUTE(SUBSTITUTE(H1704,"~","~~"),"*","~*"),إعدادات_الأنواع!$A$4:$D$40,3,FALSE()),0),IFERROR(VLOOKUP(SUBSTITUTE(SUBSTITUTE(H1704,"~","~~"),"*","~*"),إعدادات_الأنواع!$A$4:$D$40,4,FALSE()),0)))))</f>
        <v/>
      </c>
      <c r="M1704" s="47" t="str">
        <f>IF(OR(K1704="لم يدفع",B1704=""),"",IFERROR(VLOOKUP(SUBSTITUTE(SUBSTITUTE(H1704,"~","~~"),"*","~*"),إعدادات_الأنواع!$A$4:$E$40,5,FALSE()),0))</f>
        <v/>
      </c>
      <c r="N1704" s="47" t="str">
        <f>IF(OR(K1704="لم يدفع",K1704="تأمين فقط",K1704="اشتراك 300",B1704=""),"",IFERROR(VLOOKUP(SUBSTITUTE(SUBSTITUTE(H1704,"~","~~"),"*","~*"),إعدادات_الأنواع!$A$4:$F$40,6,FALSE()),0))</f>
        <v/>
      </c>
      <c r="O1704" s="55" t="str">
        <f t="shared" si="106"/>
        <v/>
      </c>
      <c r="P1704" s="48" t="str">
        <f t="shared" ca="1" si="107"/>
        <v/>
      </c>
      <c r="Q1704" s="52"/>
      <c r="R1704" s="49"/>
      <c r="S1704" s="50" t="str">
        <f>IF(B1704="","",COUNTA(التجديد!E1704:E1704))</f>
        <v/>
      </c>
      <c r="T1704" s="51" t="str">
        <f>IF(B1704="","",IFERROR(VLOOKUP(SUBSTITUTE(SUBSTITUTE(H1704,"~","~~"),"*","~*"),إعدادات_الأنواع!$A$4:$B$40,2,FALSE()),"?"))</f>
        <v/>
      </c>
    </row>
    <row r="1705" spans="1:20" ht="15" customHeight="1">
      <c r="A1705" s="20" t="str">
        <f>IF(B1705="","",IF(T1705="?","⚠️ نوع غير معرف",T1705&amp;TEXT(COUNTIFS($T$3:T1705,T1705),"000")))</f>
        <v/>
      </c>
      <c r="B1705" s="38"/>
      <c r="C1705" s="38"/>
      <c r="D1705" s="39"/>
      <c r="E1705" s="54"/>
      <c r="F1705" s="41" t="str">
        <f t="shared" ca="1" si="104"/>
        <v/>
      </c>
      <c r="G1705" s="42"/>
      <c r="H1705" s="37"/>
      <c r="I1705" s="43"/>
      <c r="J1705" s="44" t="str">
        <f t="shared" si="105"/>
        <v/>
      </c>
      <c r="K1705" s="45"/>
      <c r="L1705" s="46" t="str">
        <f>IF(OR(K1705="لم يدفع",B1705=""),"",IF(K1705="تأمين فقط",0,IF(K1705="اشتراك 300",300,IF(F1705&lt;14,IFERROR(VLOOKUP(SUBSTITUTE(SUBSTITUTE(H1705,"~","~~"),"*","~*"),إعدادات_الأنواع!$A$4:$D$40,3,FALSE()),0),IFERROR(VLOOKUP(SUBSTITUTE(SUBSTITUTE(H1705,"~","~~"),"*","~*"),إعدادات_الأنواع!$A$4:$D$40,4,FALSE()),0)))))</f>
        <v/>
      </c>
      <c r="M1705" s="47" t="str">
        <f>IF(OR(K1705="لم يدفع",B1705=""),"",IFERROR(VLOOKUP(SUBSTITUTE(SUBSTITUTE(H1705,"~","~~"),"*","~*"),إعدادات_الأنواع!$A$4:$E$40,5,FALSE()),0))</f>
        <v/>
      </c>
      <c r="N1705" s="47" t="str">
        <f>IF(OR(K1705="لم يدفع",K1705="تأمين فقط",K1705="اشتراك 300",B1705=""),"",IFERROR(VLOOKUP(SUBSTITUTE(SUBSTITUTE(H1705,"~","~~"),"*","~*"),إعدادات_الأنواع!$A$4:$F$40,6,FALSE()),0))</f>
        <v/>
      </c>
      <c r="O1705" s="55" t="str">
        <f t="shared" si="106"/>
        <v/>
      </c>
      <c r="P1705" s="48" t="str">
        <f t="shared" ca="1" si="107"/>
        <v/>
      </c>
      <c r="Q1705" s="52"/>
      <c r="R1705" s="49"/>
      <c r="S1705" s="50" t="str">
        <f>IF(B1705="","",COUNTA(التجديد!E1705:E1705))</f>
        <v/>
      </c>
      <c r="T1705" s="51" t="str">
        <f>IF(B1705="","",IFERROR(VLOOKUP(SUBSTITUTE(SUBSTITUTE(H1705,"~","~~"),"*","~*"),إعدادات_الأنواع!$A$4:$B$40,2,FALSE()),"?"))</f>
        <v/>
      </c>
    </row>
    <row r="1706" spans="1:20" ht="15" customHeight="1">
      <c r="A1706" s="20" t="str">
        <f>IF(B1706="","",IF(T1706="?","⚠️ نوع غير معرف",T1706&amp;TEXT(COUNTIFS($T$3:T1706,T1706),"000")))</f>
        <v/>
      </c>
      <c r="B1706" s="38"/>
      <c r="C1706" s="38"/>
      <c r="D1706" s="39"/>
      <c r="E1706" s="54"/>
      <c r="F1706" s="41" t="str">
        <f t="shared" ca="1" si="104"/>
        <v/>
      </c>
      <c r="G1706" s="42"/>
      <c r="H1706" s="37"/>
      <c r="I1706" s="43"/>
      <c r="J1706" s="44" t="str">
        <f t="shared" si="105"/>
        <v/>
      </c>
      <c r="K1706" s="45"/>
      <c r="L1706" s="46" t="str">
        <f>IF(OR(K1706="لم يدفع",B1706=""),"",IF(K1706="تأمين فقط",0,IF(K1706="اشتراك 300",300,IF(F1706&lt;14,IFERROR(VLOOKUP(SUBSTITUTE(SUBSTITUTE(H1706,"~","~~"),"*","~*"),إعدادات_الأنواع!$A$4:$D$40,3,FALSE()),0),IFERROR(VLOOKUP(SUBSTITUTE(SUBSTITUTE(H1706,"~","~~"),"*","~*"),إعدادات_الأنواع!$A$4:$D$40,4,FALSE()),0)))))</f>
        <v/>
      </c>
      <c r="M1706" s="47" t="str">
        <f>IF(OR(K1706="لم يدفع",B1706=""),"",IFERROR(VLOOKUP(SUBSTITUTE(SUBSTITUTE(H1706,"~","~~"),"*","~*"),إعدادات_الأنواع!$A$4:$E$40,5,FALSE()),0))</f>
        <v/>
      </c>
      <c r="N1706" s="47" t="str">
        <f>IF(OR(K1706="لم يدفع",K1706="تأمين فقط",K1706="اشتراك 300",B1706=""),"",IFERROR(VLOOKUP(SUBSTITUTE(SUBSTITUTE(H1706,"~","~~"),"*","~*"),إعدادات_الأنواع!$A$4:$F$40,6,FALSE()),0))</f>
        <v/>
      </c>
      <c r="O1706" s="55" t="str">
        <f t="shared" si="106"/>
        <v/>
      </c>
      <c r="P1706" s="48" t="str">
        <f t="shared" ca="1" si="107"/>
        <v/>
      </c>
      <c r="Q1706" s="52"/>
      <c r="R1706" s="49"/>
      <c r="S1706" s="50" t="str">
        <f>IF(B1706="","",COUNTA(التجديد!E1706:E1706))</f>
        <v/>
      </c>
      <c r="T1706" s="51" t="str">
        <f>IF(B1706="","",IFERROR(VLOOKUP(SUBSTITUTE(SUBSTITUTE(H1706,"~","~~"),"*","~*"),إعدادات_الأنواع!$A$4:$B$40,2,FALSE()),"?"))</f>
        <v/>
      </c>
    </row>
    <row r="1707" spans="1:20" ht="15" customHeight="1">
      <c r="A1707" s="20" t="str">
        <f>IF(B1707="","",IF(T1707="?","⚠️ نوع غير معرف",T1707&amp;TEXT(COUNTIFS($T$3:T1707,T1707),"000")))</f>
        <v/>
      </c>
      <c r="B1707" s="38"/>
      <c r="C1707" s="38"/>
      <c r="D1707" s="39"/>
      <c r="E1707" s="54"/>
      <c r="F1707" s="41" t="str">
        <f t="shared" ca="1" si="104"/>
        <v/>
      </c>
      <c r="G1707" s="42"/>
      <c r="H1707" s="37"/>
      <c r="I1707" s="43"/>
      <c r="J1707" s="44" t="str">
        <f t="shared" si="105"/>
        <v/>
      </c>
      <c r="K1707" s="45"/>
      <c r="L1707" s="46" t="str">
        <f>IF(OR(K1707="لم يدفع",B1707=""),"",IF(K1707="تأمين فقط",0,IF(K1707="اشتراك 300",300,IF(F1707&lt;14,IFERROR(VLOOKUP(SUBSTITUTE(SUBSTITUTE(H1707,"~","~~"),"*","~*"),إعدادات_الأنواع!$A$4:$D$40,3,FALSE()),0),IFERROR(VLOOKUP(SUBSTITUTE(SUBSTITUTE(H1707,"~","~~"),"*","~*"),إعدادات_الأنواع!$A$4:$D$40,4,FALSE()),0)))))</f>
        <v/>
      </c>
      <c r="M1707" s="47" t="str">
        <f>IF(OR(K1707="لم يدفع",B1707=""),"",IFERROR(VLOOKUP(SUBSTITUTE(SUBSTITUTE(H1707,"~","~~"),"*","~*"),إعدادات_الأنواع!$A$4:$E$40,5,FALSE()),0))</f>
        <v/>
      </c>
      <c r="N1707" s="47" t="str">
        <f>IF(OR(K1707="لم يدفع",K1707="تأمين فقط",K1707="اشتراك 300",B1707=""),"",IFERROR(VLOOKUP(SUBSTITUTE(SUBSTITUTE(H1707,"~","~~"),"*","~*"),إعدادات_الأنواع!$A$4:$F$40,6,FALSE()),0))</f>
        <v/>
      </c>
      <c r="O1707" s="55" t="str">
        <f t="shared" si="106"/>
        <v/>
      </c>
      <c r="P1707" s="48" t="str">
        <f t="shared" ca="1" si="107"/>
        <v/>
      </c>
      <c r="Q1707" s="52"/>
      <c r="R1707" s="49"/>
      <c r="S1707" s="50" t="str">
        <f>IF(B1707="","",COUNTA(التجديد!E1707:E1707))</f>
        <v/>
      </c>
      <c r="T1707" s="51" t="str">
        <f>IF(B1707="","",IFERROR(VLOOKUP(SUBSTITUTE(SUBSTITUTE(H1707,"~","~~"),"*","~*"),إعدادات_الأنواع!$A$4:$B$40,2,FALSE()),"?"))</f>
        <v/>
      </c>
    </row>
    <row r="1708" spans="1:20" ht="15" customHeight="1">
      <c r="A1708" s="20" t="str">
        <f>IF(B1708="","",IF(T1708="?","⚠️ نوع غير معرف",T1708&amp;TEXT(COUNTIFS($T$3:T1708,T1708),"000")))</f>
        <v/>
      </c>
      <c r="B1708" s="38"/>
      <c r="C1708" s="38"/>
      <c r="D1708" s="39"/>
      <c r="E1708" s="54"/>
      <c r="F1708" s="41" t="str">
        <f t="shared" ca="1" si="104"/>
        <v/>
      </c>
      <c r="G1708" s="42"/>
      <c r="H1708" s="37"/>
      <c r="I1708" s="43"/>
      <c r="J1708" s="44" t="str">
        <f t="shared" si="105"/>
        <v/>
      </c>
      <c r="K1708" s="45"/>
      <c r="L1708" s="46" t="str">
        <f>IF(OR(K1708="لم يدفع",B1708=""),"",IF(K1708="تأمين فقط",0,IF(K1708="اشتراك 300",300,IF(F1708&lt;14,IFERROR(VLOOKUP(SUBSTITUTE(SUBSTITUTE(H1708,"~","~~"),"*","~*"),إعدادات_الأنواع!$A$4:$D$40,3,FALSE()),0),IFERROR(VLOOKUP(SUBSTITUTE(SUBSTITUTE(H1708,"~","~~"),"*","~*"),إعدادات_الأنواع!$A$4:$D$40,4,FALSE()),0)))))</f>
        <v/>
      </c>
      <c r="M1708" s="47" t="str">
        <f>IF(OR(K1708="لم يدفع",B1708=""),"",IFERROR(VLOOKUP(SUBSTITUTE(SUBSTITUTE(H1708,"~","~~"),"*","~*"),إعدادات_الأنواع!$A$4:$E$40,5,FALSE()),0))</f>
        <v/>
      </c>
      <c r="N1708" s="47" t="str">
        <f>IF(OR(K1708="لم يدفع",K1708="تأمين فقط",K1708="اشتراك 300",B1708=""),"",IFERROR(VLOOKUP(SUBSTITUTE(SUBSTITUTE(H1708,"~","~~"),"*","~*"),إعدادات_الأنواع!$A$4:$F$40,6,FALSE()),0))</f>
        <v/>
      </c>
      <c r="O1708" s="55" t="str">
        <f t="shared" si="106"/>
        <v/>
      </c>
      <c r="P1708" s="48" t="str">
        <f t="shared" ca="1" si="107"/>
        <v/>
      </c>
      <c r="Q1708" s="52"/>
      <c r="R1708" s="49"/>
      <c r="S1708" s="50" t="str">
        <f>IF(B1708="","",COUNTA(التجديد!E1708:E1708))</f>
        <v/>
      </c>
      <c r="T1708" s="51" t="str">
        <f>IF(B1708="","",IFERROR(VLOOKUP(SUBSTITUTE(SUBSTITUTE(H1708,"~","~~"),"*","~*"),إعدادات_الأنواع!$A$4:$B$40,2,FALSE()),"?"))</f>
        <v/>
      </c>
    </row>
    <row r="1709" spans="1:20" ht="15" customHeight="1">
      <c r="A1709" s="20" t="str">
        <f>IF(B1709="","",IF(T1709="?","⚠️ نوع غير معرف",T1709&amp;TEXT(COUNTIFS($T$3:T1709,T1709),"000")))</f>
        <v/>
      </c>
      <c r="B1709" s="38"/>
      <c r="C1709" s="38"/>
      <c r="D1709" s="39"/>
      <c r="E1709" s="54"/>
      <c r="F1709" s="41" t="str">
        <f t="shared" ca="1" si="104"/>
        <v/>
      </c>
      <c r="G1709" s="42"/>
      <c r="H1709" s="37"/>
      <c r="I1709" s="43"/>
      <c r="J1709" s="44" t="str">
        <f t="shared" si="105"/>
        <v/>
      </c>
      <c r="K1709" s="45"/>
      <c r="L1709" s="46" t="str">
        <f>IF(OR(K1709="لم يدفع",B1709=""),"",IF(K1709="تأمين فقط",0,IF(K1709="اشتراك 300",300,IF(F1709&lt;14,IFERROR(VLOOKUP(SUBSTITUTE(SUBSTITUTE(H1709,"~","~~"),"*","~*"),إعدادات_الأنواع!$A$4:$D$40,3,FALSE()),0),IFERROR(VLOOKUP(SUBSTITUTE(SUBSTITUTE(H1709,"~","~~"),"*","~*"),إعدادات_الأنواع!$A$4:$D$40,4,FALSE()),0)))))</f>
        <v/>
      </c>
      <c r="M1709" s="47" t="str">
        <f>IF(OR(K1709="لم يدفع",B1709=""),"",IFERROR(VLOOKUP(SUBSTITUTE(SUBSTITUTE(H1709,"~","~~"),"*","~*"),إعدادات_الأنواع!$A$4:$E$40,5,FALSE()),0))</f>
        <v/>
      </c>
      <c r="N1709" s="47" t="str">
        <f>IF(OR(K1709="لم يدفع",K1709="تأمين فقط",K1709="اشتراك 300",B1709=""),"",IFERROR(VLOOKUP(SUBSTITUTE(SUBSTITUTE(H1709,"~","~~"),"*","~*"),إعدادات_الأنواع!$A$4:$F$40,6,FALSE()),0))</f>
        <v/>
      </c>
      <c r="O1709" s="55" t="str">
        <f t="shared" si="106"/>
        <v/>
      </c>
      <c r="P1709" s="48" t="str">
        <f t="shared" ca="1" si="107"/>
        <v/>
      </c>
      <c r="Q1709" s="52"/>
      <c r="R1709" s="49"/>
      <c r="S1709" s="50" t="str">
        <f>IF(B1709="","",COUNTA(التجديد!E1709:E1709))</f>
        <v/>
      </c>
      <c r="T1709" s="51" t="str">
        <f>IF(B1709="","",IFERROR(VLOOKUP(SUBSTITUTE(SUBSTITUTE(H1709,"~","~~"),"*","~*"),إعدادات_الأنواع!$A$4:$B$40,2,FALSE()),"?"))</f>
        <v/>
      </c>
    </row>
    <row r="1710" spans="1:20" ht="15" customHeight="1">
      <c r="A1710" s="20" t="str">
        <f>IF(B1710="","",IF(T1710="?","⚠️ نوع غير معرف",T1710&amp;TEXT(COUNTIFS($T$3:T1710,T1710),"000")))</f>
        <v/>
      </c>
      <c r="B1710" s="38"/>
      <c r="C1710" s="38"/>
      <c r="D1710" s="39"/>
      <c r="E1710" s="54"/>
      <c r="F1710" s="41" t="str">
        <f t="shared" ca="1" si="104"/>
        <v/>
      </c>
      <c r="G1710" s="42"/>
      <c r="H1710" s="37"/>
      <c r="I1710" s="43"/>
      <c r="J1710" s="44" t="str">
        <f t="shared" si="105"/>
        <v/>
      </c>
      <c r="K1710" s="45"/>
      <c r="L1710" s="46" t="str">
        <f>IF(OR(K1710="لم يدفع",B1710=""),"",IF(K1710="تأمين فقط",0,IF(K1710="اشتراك 300",300,IF(F1710&lt;14,IFERROR(VLOOKUP(SUBSTITUTE(SUBSTITUTE(H1710,"~","~~"),"*","~*"),إعدادات_الأنواع!$A$4:$D$40,3,FALSE()),0),IFERROR(VLOOKUP(SUBSTITUTE(SUBSTITUTE(H1710,"~","~~"),"*","~*"),إعدادات_الأنواع!$A$4:$D$40,4,FALSE()),0)))))</f>
        <v/>
      </c>
      <c r="M1710" s="47" t="str">
        <f>IF(OR(K1710="لم يدفع",B1710=""),"",IFERROR(VLOOKUP(SUBSTITUTE(SUBSTITUTE(H1710,"~","~~"),"*","~*"),إعدادات_الأنواع!$A$4:$E$40,5,FALSE()),0))</f>
        <v/>
      </c>
      <c r="N1710" s="47" t="str">
        <f>IF(OR(K1710="لم يدفع",K1710="تأمين فقط",K1710="اشتراك 300",B1710=""),"",IFERROR(VLOOKUP(SUBSTITUTE(SUBSTITUTE(H1710,"~","~~"),"*","~*"),إعدادات_الأنواع!$A$4:$F$40,6,FALSE()),0))</f>
        <v/>
      </c>
      <c r="O1710" s="55" t="str">
        <f t="shared" si="106"/>
        <v/>
      </c>
      <c r="P1710" s="48" t="str">
        <f t="shared" ca="1" si="107"/>
        <v/>
      </c>
      <c r="Q1710" s="52"/>
      <c r="R1710" s="49"/>
      <c r="S1710" s="50" t="str">
        <f>IF(B1710="","",COUNTA(التجديد!E1710:E1710))</f>
        <v/>
      </c>
      <c r="T1710" s="51" t="str">
        <f>IF(B1710="","",IFERROR(VLOOKUP(SUBSTITUTE(SUBSTITUTE(H1710,"~","~~"),"*","~*"),إعدادات_الأنواع!$A$4:$B$40,2,FALSE()),"?"))</f>
        <v/>
      </c>
    </row>
    <row r="1711" spans="1:20" ht="15" customHeight="1">
      <c r="A1711" s="20" t="str">
        <f>IF(B1711="","",IF(T1711="?","⚠️ نوع غير معرف",T1711&amp;TEXT(COUNTIFS($T$3:T1711,T1711),"000")))</f>
        <v/>
      </c>
      <c r="B1711" s="38"/>
      <c r="C1711" s="38"/>
      <c r="D1711" s="39"/>
      <c r="E1711" s="54"/>
      <c r="F1711" s="41" t="str">
        <f t="shared" ca="1" si="104"/>
        <v/>
      </c>
      <c r="G1711" s="42"/>
      <c r="H1711" s="37"/>
      <c r="I1711" s="43"/>
      <c r="J1711" s="44" t="str">
        <f t="shared" si="105"/>
        <v/>
      </c>
      <c r="K1711" s="45"/>
      <c r="L1711" s="46" t="str">
        <f>IF(OR(K1711="لم يدفع",B1711=""),"",IF(K1711="تأمين فقط",0,IF(K1711="اشتراك 300",300,IF(F1711&lt;14,IFERROR(VLOOKUP(SUBSTITUTE(SUBSTITUTE(H1711,"~","~~"),"*","~*"),إعدادات_الأنواع!$A$4:$D$40,3,FALSE()),0),IFERROR(VLOOKUP(SUBSTITUTE(SUBSTITUTE(H1711,"~","~~"),"*","~*"),إعدادات_الأنواع!$A$4:$D$40,4,FALSE()),0)))))</f>
        <v/>
      </c>
      <c r="M1711" s="47" t="str">
        <f>IF(OR(K1711="لم يدفع",B1711=""),"",IFERROR(VLOOKUP(SUBSTITUTE(SUBSTITUTE(H1711,"~","~~"),"*","~*"),إعدادات_الأنواع!$A$4:$E$40,5,FALSE()),0))</f>
        <v/>
      </c>
      <c r="N1711" s="47" t="str">
        <f>IF(OR(K1711="لم يدفع",K1711="تأمين فقط",K1711="اشتراك 300",B1711=""),"",IFERROR(VLOOKUP(SUBSTITUTE(SUBSTITUTE(H1711,"~","~~"),"*","~*"),إعدادات_الأنواع!$A$4:$F$40,6,FALSE()),0))</f>
        <v/>
      </c>
      <c r="O1711" s="55" t="str">
        <f t="shared" si="106"/>
        <v/>
      </c>
      <c r="P1711" s="48" t="str">
        <f t="shared" ca="1" si="107"/>
        <v/>
      </c>
      <c r="Q1711" s="52"/>
      <c r="R1711" s="49"/>
      <c r="S1711" s="50" t="str">
        <f>IF(B1711="","",COUNTA(التجديد!E1711:E1711))</f>
        <v/>
      </c>
      <c r="T1711" s="51" t="str">
        <f>IF(B1711="","",IFERROR(VLOOKUP(SUBSTITUTE(SUBSTITUTE(H1711,"~","~~"),"*","~*"),إعدادات_الأنواع!$A$4:$B$40,2,FALSE()),"?"))</f>
        <v/>
      </c>
    </row>
    <row r="1712" spans="1:20" ht="15" customHeight="1">
      <c r="A1712" s="20" t="str">
        <f>IF(B1712="","",IF(T1712="?","⚠️ نوع غير معرف",T1712&amp;TEXT(COUNTIFS($T$3:T1712,T1712),"000")))</f>
        <v/>
      </c>
      <c r="B1712" s="38"/>
      <c r="C1712" s="38"/>
      <c r="D1712" s="39"/>
      <c r="E1712" s="54"/>
      <c r="F1712" s="41" t="str">
        <f t="shared" ca="1" si="104"/>
        <v/>
      </c>
      <c r="G1712" s="42"/>
      <c r="H1712" s="37"/>
      <c r="I1712" s="43"/>
      <c r="J1712" s="44" t="str">
        <f t="shared" si="105"/>
        <v/>
      </c>
      <c r="K1712" s="45"/>
      <c r="L1712" s="46" t="str">
        <f>IF(OR(K1712="لم يدفع",B1712=""),"",IF(K1712="تأمين فقط",0,IF(K1712="اشتراك 300",300,IF(F1712&lt;14,IFERROR(VLOOKUP(SUBSTITUTE(SUBSTITUTE(H1712,"~","~~"),"*","~*"),إعدادات_الأنواع!$A$4:$D$40,3,FALSE()),0),IFERROR(VLOOKUP(SUBSTITUTE(SUBSTITUTE(H1712,"~","~~"),"*","~*"),إعدادات_الأنواع!$A$4:$D$40,4,FALSE()),0)))))</f>
        <v/>
      </c>
      <c r="M1712" s="47" t="str">
        <f>IF(OR(K1712="لم يدفع",B1712=""),"",IFERROR(VLOOKUP(SUBSTITUTE(SUBSTITUTE(H1712,"~","~~"),"*","~*"),إعدادات_الأنواع!$A$4:$E$40,5,FALSE()),0))</f>
        <v/>
      </c>
      <c r="N1712" s="47" t="str">
        <f>IF(OR(K1712="لم يدفع",K1712="تأمين فقط",K1712="اشتراك 300",B1712=""),"",IFERROR(VLOOKUP(SUBSTITUTE(SUBSTITUTE(H1712,"~","~~"),"*","~*"),إعدادات_الأنواع!$A$4:$F$40,6,FALSE()),0))</f>
        <v/>
      </c>
      <c r="O1712" s="55" t="str">
        <f t="shared" si="106"/>
        <v/>
      </c>
      <c r="P1712" s="48" t="str">
        <f t="shared" ca="1" si="107"/>
        <v/>
      </c>
      <c r="Q1712" s="52"/>
      <c r="R1712" s="49"/>
      <c r="S1712" s="50" t="str">
        <f>IF(B1712="","",COUNTA(التجديد!E1712:E1712))</f>
        <v/>
      </c>
      <c r="T1712" s="51" t="str">
        <f>IF(B1712="","",IFERROR(VLOOKUP(SUBSTITUTE(SUBSTITUTE(H1712,"~","~~"),"*","~*"),إعدادات_الأنواع!$A$4:$B$40,2,FALSE()),"?"))</f>
        <v/>
      </c>
    </row>
    <row r="1713" spans="1:20" ht="15" customHeight="1">
      <c r="A1713" s="20" t="str">
        <f>IF(B1713="","",IF(T1713="?","⚠️ نوع غير معرف",T1713&amp;TEXT(COUNTIFS($T$3:T1713,T1713),"000")))</f>
        <v/>
      </c>
      <c r="B1713" s="38"/>
      <c r="C1713" s="38"/>
      <c r="D1713" s="39"/>
      <c r="E1713" s="54"/>
      <c r="F1713" s="41" t="str">
        <f t="shared" ca="1" si="104"/>
        <v/>
      </c>
      <c r="G1713" s="42"/>
      <c r="H1713" s="37"/>
      <c r="I1713" s="43"/>
      <c r="J1713" s="44" t="str">
        <f t="shared" si="105"/>
        <v/>
      </c>
      <c r="K1713" s="45"/>
      <c r="L1713" s="46" t="str">
        <f>IF(OR(K1713="لم يدفع",B1713=""),"",IF(K1713="تأمين فقط",0,IF(K1713="اشتراك 300",300,IF(F1713&lt;14,IFERROR(VLOOKUP(SUBSTITUTE(SUBSTITUTE(H1713,"~","~~"),"*","~*"),إعدادات_الأنواع!$A$4:$D$40,3,FALSE()),0),IFERROR(VLOOKUP(SUBSTITUTE(SUBSTITUTE(H1713,"~","~~"),"*","~*"),إعدادات_الأنواع!$A$4:$D$40,4,FALSE()),0)))))</f>
        <v/>
      </c>
      <c r="M1713" s="47" t="str">
        <f>IF(OR(K1713="لم يدفع",B1713=""),"",IFERROR(VLOOKUP(SUBSTITUTE(SUBSTITUTE(H1713,"~","~~"),"*","~*"),إعدادات_الأنواع!$A$4:$E$40,5,FALSE()),0))</f>
        <v/>
      </c>
      <c r="N1713" s="47" t="str">
        <f>IF(OR(K1713="لم يدفع",K1713="تأمين فقط",K1713="اشتراك 300",B1713=""),"",IFERROR(VLOOKUP(SUBSTITUTE(SUBSTITUTE(H1713,"~","~~"),"*","~*"),إعدادات_الأنواع!$A$4:$F$40,6,FALSE()),0))</f>
        <v/>
      </c>
      <c r="O1713" s="55" t="str">
        <f t="shared" si="106"/>
        <v/>
      </c>
      <c r="P1713" s="48" t="str">
        <f t="shared" ca="1" si="107"/>
        <v/>
      </c>
      <c r="Q1713" s="52"/>
      <c r="R1713" s="49"/>
      <c r="S1713" s="50" t="str">
        <f>IF(B1713="","",COUNTA(التجديد!E1713:E1713))</f>
        <v/>
      </c>
      <c r="T1713" s="51" t="str">
        <f>IF(B1713="","",IFERROR(VLOOKUP(SUBSTITUTE(SUBSTITUTE(H1713,"~","~~"),"*","~*"),إعدادات_الأنواع!$A$4:$B$40,2,FALSE()),"?"))</f>
        <v/>
      </c>
    </row>
    <row r="1714" spans="1:20" ht="15" customHeight="1">
      <c r="A1714" s="20" t="str">
        <f>IF(B1714="","",IF(T1714="?","⚠️ نوع غير معرف",T1714&amp;TEXT(COUNTIFS($T$3:T1714,T1714),"000")))</f>
        <v/>
      </c>
      <c r="B1714" s="38"/>
      <c r="C1714" s="38"/>
      <c r="D1714" s="39"/>
      <c r="E1714" s="54"/>
      <c r="F1714" s="41" t="str">
        <f t="shared" ca="1" si="104"/>
        <v/>
      </c>
      <c r="G1714" s="42"/>
      <c r="H1714" s="37"/>
      <c r="I1714" s="43"/>
      <c r="J1714" s="44" t="str">
        <f t="shared" si="105"/>
        <v/>
      </c>
      <c r="K1714" s="45"/>
      <c r="L1714" s="46" t="str">
        <f>IF(OR(K1714="لم يدفع",B1714=""),"",IF(K1714="تأمين فقط",0,IF(K1714="اشتراك 300",300,IF(F1714&lt;14,IFERROR(VLOOKUP(SUBSTITUTE(SUBSTITUTE(H1714,"~","~~"),"*","~*"),إعدادات_الأنواع!$A$4:$D$40,3,FALSE()),0),IFERROR(VLOOKUP(SUBSTITUTE(SUBSTITUTE(H1714,"~","~~"),"*","~*"),إعدادات_الأنواع!$A$4:$D$40,4,FALSE()),0)))))</f>
        <v/>
      </c>
      <c r="M1714" s="47" t="str">
        <f>IF(OR(K1714="لم يدفع",B1714=""),"",IFERROR(VLOOKUP(SUBSTITUTE(SUBSTITUTE(H1714,"~","~~"),"*","~*"),إعدادات_الأنواع!$A$4:$E$40,5,FALSE()),0))</f>
        <v/>
      </c>
      <c r="N1714" s="47" t="str">
        <f>IF(OR(K1714="لم يدفع",K1714="تأمين فقط",K1714="اشتراك 300",B1714=""),"",IFERROR(VLOOKUP(SUBSTITUTE(SUBSTITUTE(H1714,"~","~~"),"*","~*"),إعدادات_الأنواع!$A$4:$F$40,6,FALSE()),0))</f>
        <v/>
      </c>
      <c r="O1714" s="55" t="str">
        <f t="shared" si="106"/>
        <v/>
      </c>
      <c r="P1714" s="48" t="str">
        <f t="shared" ca="1" si="107"/>
        <v/>
      </c>
      <c r="Q1714" s="52"/>
      <c r="R1714" s="49"/>
      <c r="S1714" s="50" t="str">
        <f>IF(B1714="","",COUNTA(التجديد!E1714:E1714))</f>
        <v/>
      </c>
      <c r="T1714" s="51" t="str">
        <f>IF(B1714="","",IFERROR(VLOOKUP(SUBSTITUTE(SUBSTITUTE(H1714,"~","~~"),"*","~*"),إعدادات_الأنواع!$A$4:$B$40,2,FALSE()),"?"))</f>
        <v/>
      </c>
    </row>
    <row r="1715" spans="1:20" ht="15" customHeight="1">
      <c r="A1715" s="20" t="str">
        <f>IF(B1715="","",IF(T1715="?","⚠️ نوع غير معرف",T1715&amp;TEXT(COUNTIFS($T$3:T1715,T1715),"000")))</f>
        <v/>
      </c>
      <c r="B1715" s="38"/>
      <c r="C1715" s="38"/>
      <c r="D1715" s="39"/>
      <c r="E1715" s="54"/>
      <c r="F1715" s="41" t="str">
        <f t="shared" ca="1" si="104"/>
        <v/>
      </c>
      <c r="G1715" s="42"/>
      <c r="H1715" s="37"/>
      <c r="I1715" s="43"/>
      <c r="J1715" s="44" t="str">
        <f t="shared" si="105"/>
        <v/>
      </c>
      <c r="K1715" s="45"/>
      <c r="L1715" s="46" t="str">
        <f>IF(OR(K1715="لم يدفع",B1715=""),"",IF(K1715="تأمين فقط",0,IF(K1715="اشتراك 300",300,IF(F1715&lt;14,IFERROR(VLOOKUP(SUBSTITUTE(SUBSTITUTE(H1715,"~","~~"),"*","~*"),إعدادات_الأنواع!$A$4:$D$40,3,FALSE()),0),IFERROR(VLOOKUP(SUBSTITUTE(SUBSTITUTE(H1715,"~","~~"),"*","~*"),إعدادات_الأنواع!$A$4:$D$40,4,FALSE()),0)))))</f>
        <v/>
      </c>
      <c r="M1715" s="47" t="str">
        <f>IF(OR(K1715="لم يدفع",B1715=""),"",IFERROR(VLOOKUP(SUBSTITUTE(SUBSTITUTE(H1715,"~","~~"),"*","~*"),إعدادات_الأنواع!$A$4:$E$40,5,FALSE()),0))</f>
        <v/>
      </c>
      <c r="N1715" s="47" t="str">
        <f>IF(OR(K1715="لم يدفع",K1715="تأمين فقط",K1715="اشتراك 300",B1715=""),"",IFERROR(VLOOKUP(SUBSTITUTE(SUBSTITUTE(H1715,"~","~~"),"*","~*"),إعدادات_الأنواع!$A$4:$F$40,6,FALSE()),0))</f>
        <v/>
      </c>
      <c r="O1715" s="55" t="str">
        <f t="shared" si="106"/>
        <v/>
      </c>
      <c r="P1715" s="48" t="str">
        <f t="shared" ca="1" si="107"/>
        <v/>
      </c>
      <c r="Q1715" s="52"/>
      <c r="R1715" s="49"/>
      <c r="S1715" s="50" t="str">
        <f>IF(B1715="","",COUNTA(التجديد!E1715:E1715))</f>
        <v/>
      </c>
      <c r="T1715" s="51" t="str">
        <f>IF(B1715="","",IFERROR(VLOOKUP(SUBSTITUTE(SUBSTITUTE(H1715,"~","~~"),"*","~*"),إعدادات_الأنواع!$A$4:$B$40,2,FALSE()),"?"))</f>
        <v/>
      </c>
    </row>
    <row r="1716" spans="1:20" ht="15" customHeight="1">
      <c r="A1716" s="20" t="str">
        <f>IF(B1716="","",IF(T1716="?","⚠️ نوع غير معرف",T1716&amp;TEXT(COUNTIFS($T$3:T1716,T1716),"000")))</f>
        <v/>
      </c>
      <c r="B1716" s="38"/>
      <c r="C1716" s="38"/>
      <c r="D1716" s="39"/>
      <c r="E1716" s="54"/>
      <c r="F1716" s="41" t="str">
        <f t="shared" ca="1" si="104"/>
        <v/>
      </c>
      <c r="G1716" s="42"/>
      <c r="H1716" s="37"/>
      <c r="I1716" s="43"/>
      <c r="J1716" s="44" t="str">
        <f t="shared" si="105"/>
        <v/>
      </c>
      <c r="K1716" s="45"/>
      <c r="L1716" s="46" t="str">
        <f>IF(OR(K1716="لم يدفع",B1716=""),"",IF(K1716="تأمين فقط",0,IF(K1716="اشتراك 300",300,IF(F1716&lt;14,IFERROR(VLOOKUP(SUBSTITUTE(SUBSTITUTE(H1716,"~","~~"),"*","~*"),إعدادات_الأنواع!$A$4:$D$40,3,FALSE()),0),IFERROR(VLOOKUP(SUBSTITUTE(SUBSTITUTE(H1716,"~","~~"),"*","~*"),إعدادات_الأنواع!$A$4:$D$40,4,FALSE()),0)))))</f>
        <v/>
      </c>
      <c r="M1716" s="47" t="str">
        <f>IF(OR(K1716="لم يدفع",B1716=""),"",IFERROR(VLOOKUP(SUBSTITUTE(SUBSTITUTE(H1716,"~","~~"),"*","~*"),إعدادات_الأنواع!$A$4:$E$40,5,FALSE()),0))</f>
        <v/>
      </c>
      <c r="N1716" s="47" t="str">
        <f>IF(OR(K1716="لم يدفع",K1716="تأمين فقط",K1716="اشتراك 300",B1716=""),"",IFERROR(VLOOKUP(SUBSTITUTE(SUBSTITUTE(H1716,"~","~~"),"*","~*"),إعدادات_الأنواع!$A$4:$F$40,6,FALSE()),0))</f>
        <v/>
      </c>
      <c r="O1716" s="55" t="str">
        <f t="shared" si="106"/>
        <v/>
      </c>
      <c r="P1716" s="48" t="str">
        <f t="shared" ca="1" si="107"/>
        <v/>
      </c>
      <c r="Q1716" s="52"/>
      <c r="R1716" s="49"/>
      <c r="S1716" s="50" t="str">
        <f>IF(B1716="","",COUNTA(التجديد!E1716:E1716))</f>
        <v/>
      </c>
      <c r="T1716" s="51" t="str">
        <f>IF(B1716="","",IFERROR(VLOOKUP(SUBSTITUTE(SUBSTITUTE(H1716,"~","~~"),"*","~*"),إعدادات_الأنواع!$A$4:$B$40,2,FALSE()),"?"))</f>
        <v/>
      </c>
    </row>
    <row r="1717" spans="1:20" ht="15" customHeight="1">
      <c r="A1717" s="20" t="str">
        <f>IF(B1717="","",IF(T1717="?","⚠️ نوع غير معرف",T1717&amp;TEXT(COUNTIFS($T$3:T1717,T1717),"000")))</f>
        <v/>
      </c>
      <c r="B1717" s="38"/>
      <c r="C1717" s="38"/>
      <c r="D1717" s="39"/>
      <c r="E1717" s="54"/>
      <c r="F1717" s="41" t="str">
        <f t="shared" ca="1" si="104"/>
        <v/>
      </c>
      <c r="G1717" s="42"/>
      <c r="H1717" s="37"/>
      <c r="I1717" s="43"/>
      <c r="J1717" s="44" t="str">
        <f t="shared" si="105"/>
        <v/>
      </c>
      <c r="K1717" s="45"/>
      <c r="L1717" s="46" t="str">
        <f>IF(OR(K1717="لم يدفع",B1717=""),"",IF(K1717="تأمين فقط",0,IF(K1717="اشتراك 300",300,IF(F1717&lt;14,IFERROR(VLOOKUP(SUBSTITUTE(SUBSTITUTE(H1717,"~","~~"),"*","~*"),إعدادات_الأنواع!$A$4:$D$40,3,FALSE()),0),IFERROR(VLOOKUP(SUBSTITUTE(SUBSTITUTE(H1717,"~","~~"),"*","~*"),إعدادات_الأنواع!$A$4:$D$40,4,FALSE()),0)))))</f>
        <v/>
      </c>
      <c r="M1717" s="47" t="str">
        <f>IF(OR(K1717="لم يدفع",B1717=""),"",IFERROR(VLOOKUP(SUBSTITUTE(SUBSTITUTE(H1717,"~","~~"),"*","~*"),إعدادات_الأنواع!$A$4:$E$40,5,FALSE()),0))</f>
        <v/>
      </c>
      <c r="N1717" s="47" t="str">
        <f>IF(OR(K1717="لم يدفع",K1717="تأمين فقط",K1717="اشتراك 300",B1717=""),"",IFERROR(VLOOKUP(SUBSTITUTE(SUBSTITUTE(H1717,"~","~~"),"*","~*"),إعدادات_الأنواع!$A$4:$F$40,6,FALSE()),0))</f>
        <v/>
      </c>
      <c r="O1717" s="55" t="str">
        <f t="shared" si="106"/>
        <v/>
      </c>
      <c r="P1717" s="48" t="str">
        <f t="shared" ca="1" si="107"/>
        <v/>
      </c>
      <c r="Q1717" s="52"/>
      <c r="R1717" s="49"/>
      <c r="S1717" s="50" t="str">
        <f>IF(B1717="","",COUNTA(التجديد!E1717:E1717))</f>
        <v/>
      </c>
      <c r="T1717" s="51" t="str">
        <f>IF(B1717="","",IFERROR(VLOOKUP(SUBSTITUTE(SUBSTITUTE(H1717,"~","~~"),"*","~*"),إعدادات_الأنواع!$A$4:$B$40,2,FALSE()),"?"))</f>
        <v/>
      </c>
    </row>
    <row r="1718" spans="1:20" ht="15" customHeight="1">
      <c r="A1718" s="20" t="str">
        <f>IF(B1718="","",IF(T1718="?","⚠️ نوع غير معرف",T1718&amp;TEXT(COUNTIFS($T$3:T1718,T1718),"000")))</f>
        <v/>
      </c>
      <c r="B1718" s="38"/>
      <c r="C1718" s="38"/>
      <c r="D1718" s="39"/>
      <c r="E1718" s="54"/>
      <c r="F1718" s="41" t="str">
        <f t="shared" ca="1" si="104"/>
        <v/>
      </c>
      <c r="G1718" s="42"/>
      <c r="H1718" s="37"/>
      <c r="I1718" s="43"/>
      <c r="J1718" s="44" t="str">
        <f t="shared" si="105"/>
        <v/>
      </c>
      <c r="K1718" s="45"/>
      <c r="L1718" s="46" t="str">
        <f>IF(OR(K1718="لم يدفع",B1718=""),"",IF(K1718="تأمين فقط",0,IF(K1718="اشتراك 300",300,IF(F1718&lt;14,IFERROR(VLOOKUP(SUBSTITUTE(SUBSTITUTE(H1718,"~","~~"),"*","~*"),إعدادات_الأنواع!$A$4:$D$40,3,FALSE()),0),IFERROR(VLOOKUP(SUBSTITUTE(SUBSTITUTE(H1718,"~","~~"),"*","~*"),إعدادات_الأنواع!$A$4:$D$40,4,FALSE()),0)))))</f>
        <v/>
      </c>
      <c r="M1718" s="47" t="str">
        <f>IF(OR(K1718="لم يدفع",B1718=""),"",IFERROR(VLOOKUP(SUBSTITUTE(SUBSTITUTE(H1718,"~","~~"),"*","~*"),إعدادات_الأنواع!$A$4:$E$40,5,FALSE()),0))</f>
        <v/>
      </c>
      <c r="N1718" s="47" t="str">
        <f>IF(OR(K1718="لم يدفع",K1718="تأمين فقط",K1718="اشتراك 300",B1718=""),"",IFERROR(VLOOKUP(SUBSTITUTE(SUBSTITUTE(H1718,"~","~~"),"*","~*"),إعدادات_الأنواع!$A$4:$F$40,6,FALSE()),0))</f>
        <v/>
      </c>
      <c r="O1718" s="55" t="str">
        <f t="shared" si="106"/>
        <v/>
      </c>
      <c r="P1718" s="48" t="str">
        <f t="shared" ca="1" si="107"/>
        <v/>
      </c>
      <c r="Q1718" s="52"/>
      <c r="R1718" s="49"/>
      <c r="S1718" s="50" t="str">
        <f>IF(B1718="","",COUNTA(التجديد!E1718:E1718))</f>
        <v/>
      </c>
      <c r="T1718" s="51" t="str">
        <f>IF(B1718="","",IFERROR(VLOOKUP(SUBSTITUTE(SUBSTITUTE(H1718,"~","~~"),"*","~*"),إعدادات_الأنواع!$A$4:$B$40,2,FALSE()),"?"))</f>
        <v/>
      </c>
    </row>
    <row r="1719" spans="1:20" ht="15" customHeight="1">
      <c r="A1719" s="20" t="str">
        <f>IF(B1719="","",IF(T1719="?","⚠️ نوع غير معرف",T1719&amp;TEXT(COUNTIFS($T$3:T1719,T1719),"000")))</f>
        <v/>
      </c>
      <c r="B1719" s="38"/>
      <c r="C1719" s="38"/>
      <c r="D1719" s="39"/>
      <c r="E1719" s="54"/>
      <c r="F1719" s="41" t="str">
        <f t="shared" ca="1" si="104"/>
        <v/>
      </c>
      <c r="G1719" s="42"/>
      <c r="H1719" s="37"/>
      <c r="I1719" s="43"/>
      <c r="J1719" s="44" t="str">
        <f t="shared" si="105"/>
        <v/>
      </c>
      <c r="K1719" s="45"/>
      <c r="L1719" s="46" t="str">
        <f>IF(OR(K1719="لم يدفع",B1719=""),"",IF(K1719="تأمين فقط",0,IF(K1719="اشتراك 300",300,IF(F1719&lt;14,IFERROR(VLOOKUP(SUBSTITUTE(SUBSTITUTE(H1719,"~","~~"),"*","~*"),إعدادات_الأنواع!$A$4:$D$40,3,FALSE()),0),IFERROR(VLOOKUP(SUBSTITUTE(SUBSTITUTE(H1719,"~","~~"),"*","~*"),إعدادات_الأنواع!$A$4:$D$40,4,FALSE()),0)))))</f>
        <v/>
      </c>
      <c r="M1719" s="47" t="str">
        <f>IF(OR(K1719="لم يدفع",B1719=""),"",IFERROR(VLOOKUP(SUBSTITUTE(SUBSTITUTE(H1719,"~","~~"),"*","~*"),إعدادات_الأنواع!$A$4:$E$40,5,FALSE()),0))</f>
        <v/>
      </c>
      <c r="N1719" s="47" t="str">
        <f>IF(OR(K1719="لم يدفع",K1719="تأمين فقط",K1719="اشتراك 300",B1719=""),"",IFERROR(VLOOKUP(SUBSTITUTE(SUBSTITUTE(H1719,"~","~~"),"*","~*"),إعدادات_الأنواع!$A$4:$F$40,6,FALSE()),0))</f>
        <v/>
      </c>
      <c r="O1719" s="55" t="str">
        <f t="shared" si="106"/>
        <v/>
      </c>
      <c r="P1719" s="48" t="str">
        <f t="shared" ca="1" si="107"/>
        <v/>
      </c>
      <c r="Q1719" s="52"/>
      <c r="R1719" s="49"/>
      <c r="S1719" s="50" t="str">
        <f>IF(B1719="","",COUNTA(التجديد!E1719:E1719))</f>
        <v/>
      </c>
      <c r="T1719" s="51" t="str">
        <f>IF(B1719="","",IFERROR(VLOOKUP(SUBSTITUTE(SUBSTITUTE(H1719,"~","~~"),"*","~*"),إعدادات_الأنواع!$A$4:$B$40,2,FALSE()),"?"))</f>
        <v/>
      </c>
    </row>
    <row r="1720" spans="1:20" ht="15" customHeight="1">
      <c r="A1720" s="20" t="str">
        <f>IF(B1720="","",IF(T1720="?","⚠️ نوع غير معرف",T1720&amp;TEXT(COUNTIFS($T$3:T1720,T1720),"000")))</f>
        <v/>
      </c>
      <c r="B1720" s="38"/>
      <c r="C1720" s="38"/>
      <c r="D1720" s="39"/>
      <c r="E1720" s="54"/>
      <c r="F1720" s="41" t="str">
        <f t="shared" ca="1" si="104"/>
        <v/>
      </c>
      <c r="G1720" s="42"/>
      <c r="H1720" s="37"/>
      <c r="I1720" s="43"/>
      <c r="J1720" s="44" t="str">
        <f t="shared" si="105"/>
        <v/>
      </c>
      <c r="K1720" s="45"/>
      <c r="L1720" s="46" t="str">
        <f>IF(OR(K1720="لم يدفع",B1720=""),"",IF(K1720="تأمين فقط",0,IF(K1720="اشتراك 300",300,IF(F1720&lt;14,IFERROR(VLOOKUP(SUBSTITUTE(SUBSTITUTE(H1720,"~","~~"),"*","~*"),إعدادات_الأنواع!$A$4:$D$40,3,FALSE()),0),IFERROR(VLOOKUP(SUBSTITUTE(SUBSTITUTE(H1720,"~","~~"),"*","~*"),إعدادات_الأنواع!$A$4:$D$40,4,FALSE()),0)))))</f>
        <v/>
      </c>
      <c r="M1720" s="47" t="str">
        <f>IF(OR(K1720="لم يدفع",B1720=""),"",IFERROR(VLOOKUP(SUBSTITUTE(SUBSTITUTE(H1720,"~","~~"),"*","~*"),إعدادات_الأنواع!$A$4:$E$40,5,FALSE()),0))</f>
        <v/>
      </c>
      <c r="N1720" s="47" t="str">
        <f>IF(OR(K1720="لم يدفع",K1720="تأمين فقط",K1720="اشتراك 300",B1720=""),"",IFERROR(VLOOKUP(SUBSTITUTE(SUBSTITUTE(H1720,"~","~~"),"*","~*"),إعدادات_الأنواع!$A$4:$F$40,6,FALSE()),0))</f>
        <v/>
      </c>
      <c r="O1720" s="55" t="str">
        <f t="shared" si="106"/>
        <v/>
      </c>
      <c r="P1720" s="48" t="str">
        <f t="shared" ca="1" si="107"/>
        <v/>
      </c>
      <c r="Q1720" s="52"/>
      <c r="R1720" s="49"/>
      <c r="S1720" s="50" t="str">
        <f>IF(B1720="","",COUNTA(التجديد!E1720:E1720))</f>
        <v/>
      </c>
      <c r="T1720" s="51" t="str">
        <f>IF(B1720="","",IFERROR(VLOOKUP(SUBSTITUTE(SUBSTITUTE(H1720,"~","~~"),"*","~*"),إعدادات_الأنواع!$A$4:$B$40,2,FALSE()),"?"))</f>
        <v/>
      </c>
    </row>
    <row r="1721" spans="1:20" ht="15" customHeight="1">
      <c r="A1721" s="20" t="str">
        <f>IF(B1721="","",IF(T1721="?","⚠️ نوع غير معرف",T1721&amp;TEXT(COUNTIFS($T$3:T1721,T1721),"000")))</f>
        <v/>
      </c>
      <c r="B1721" s="38"/>
      <c r="C1721" s="38"/>
      <c r="D1721" s="39"/>
      <c r="E1721" s="54"/>
      <c r="F1721" s="41" t="str">
        <f t="shared" ca="1" si="104"/>
        <v/>
      </c>
      <c r="G1721" s="42"/>
      <c r="H1721" s="37"/>
      <c r="I1721" s="43"/>
      <c r="J1721" s="44" t="str">
        <f t="shared" si="105"/>
        <v/>
      </c>
      <c r="K1721" s="45"/>
      <c r="L1721" s="46" t="str">
        <f>IF(OR(K1721="لم يدفع",B1721=""),"",IF(K1721="تأمين فقط",0,IF(K1721="اشتراك 300",300,IF(F1721&lt;14,IFERROR(VLOOKUP(SUBSTITUTE(SUBSTITUTE(H1721,"~","~~"),"*","~*"),إعدادات_الأنواع!$A$4:$D$40,3,FALSE()),0),IFERROR(VLOOKUP(SUBSTITUTE(SUBSTITUTE(H1721,"~","~~"),"*","~*"),إعدادات_الأنواع!$A$4:$D$40,4,FALSE()),0)))))</f>
        <v/>
      </c>
      <c r="M1721" s="47" t="str">
        <f>IF(OR(K1721="لم يدفع",B1721=""),"",IFERROR(VLOOKUP(SUBSTITUTE(SUBSTITUTE(H1721,"~","~~"),"*","~*"),إعدادات_الأنواع!$A$4:$E$40,5,FALSE()),0))</f>
        <v/>
      </c>
      <c r="N1721" s="47" t="str">
        <f>IF(OR(K1721="لم يدفع",K1721="تأمين فقط",K1721="اشتراك 300",B1721=""),"",IFERROR(VLOOKUP(SUBSTITUTE(SUBSTITUTE(H1721,"~","~~"),"*","~*"),إعدادات_الأنواع!$A$4:$F$40,6,FALSE()),0))</f>
        <v/>
      </c>
      <c r="O1721" s="55" t="str">
        <f t="shared" si="106"/>
        <v/>
      </c>
      <c r="P1721" s="48" t="str">
        <f t="shared" ca="1" si="107"/>
        <v/>
      </c>
      <c r="Q1721" s="52"/>
      <c r="R1721" s="49"/>
      <c r="S1721" s="50" t="str">
        <f>IF(B1721="","",COUNTA(التجديد!E1721:E1721))</f>
        <v/>
      </c>
      <c r="T1721" s="51" t="str">
        <f>IF(B1721="","",IFERROR(VLOOKUP(SUBSTITUTE(SUBSTITUTE(H1721,"~","~~"),"*","~*"),إعدادات_الأنواع!$A$4:$B$40,2,FALSE()),"?"))</f>
        <v/>
      </c>
    </row>
    <row r="1722" spans="1:20" ht="15" customHeight="1">
      <c r="A1722" s="20" t="str">
        <f>IF(B1722="","",IF(T1722="?","⚠️ نوع غير معرف",T1722&amp;TEXT(COUNTIFS($T$3:T1722,T1722),"000")))</f>
        <v/>
      </c>
      <c r="B1722" s="38"/>
      <c r="C1722" s="38"/>
      <c r="D1722" s="39"/>
      <c r="E1722" s="54"/>
      <c r="F1722" s="41" t="str">
        <f t="shared" ca="1" si="104"/>
        <v/>
      </c>
      <c r="G1722" s="42"/>
      <c r="H1722" s="37"/>
      <c r="I1722" s="43"/>
      <c r="J1722" s="44" t="str">
        <f t="shared" si="105"/>
        <v/>
      </c>
      <c r="K1722" s="45"/>
      <c r="L1722" s="46" t="str">
        <f>IF(OR(K1722="لم يدفع",B1722=""),"",IF(K1722="تأمين فقط",0,IF(K1722="اشتراك 300",300,IF(F1722&lt;14,IFERROR(VLOOKUP(SUBSTITUTE(SUBSTITUTE(H1722,"~","~~"),"*","~*"),إعدادات_الأنواع!$A$4:$D$40,3,FALSE()),0),IFERROR(VLOOKUP(SUBSTITUTE(SUBSTITUTE(H1722,"~","~~"),"*","~*"),إعدادات_الأنواع!$A$4:$D$40,4,FALSE()),0)))))</f>
        <v/>
      </c>
      <c r="M1722" s="47" t="str">
        <f>IF(OR(K1722="لم يدفع",B1722=""),"",IFERROR(VLOOKUP(SUBSTITUTE(SUBSTITUTE(H1722,"~","~~"),"*","~*"),إعدادات_الأنواع!$A$4:$E$40,5,FALSE()),0))</f>
        <v/>
      </c>
      <c r="N1722" s="47" t="str">
        <f>IF(OR(K1722="لم يدفع",K1722="تأمين فقط",K1722="اشتراك 300",B1722=""),"",IFERROR(VLOOKUP(SUBSTITUTE(SUBSTITUTE(H1722,"~","~~"),"*","~*"),إعدادات_الأنواع!$A$4:$F$40,6,FALSE()),0))</f>
        <v/>
      </c>
      <c r="O1722" s="55" t="str">
        <f t="shared" si="106"/>
        <v/>
      </c>
      <c r="P1722" s="48" t="str">
        <f t="shared" ca="1" si="107"/>
        <v/>
      </c>
      <c r="Q1722" s="52"/>
      <c r="R1722" s="49"/>
      <c r="S1722" s="50" t="str">
        <f>IF(B1722="","",COUNTA(التجديد!E1722:E1722))</f>
        <v/>
      </c>
      <c r="T1722" s="51" t="str">
        <f>IF(B1722="","",IFERROR(VLOOKUP(SUBSTITUTE(SUBSTITUTE(H1722,"~","~~"),"*","~*"),إعدادات_الأنواع!$A$4:$B$40,2,FALSE()),"?"))</f>
        <v/>
      </c>
    </row>
    <row r="1723" spans="1:20" ht="15" customHeight="1">
      <c r="A1723" s="20" t="str">
        <f>IF(B1723="","",IF(T1723="?","⚠️ نوع غير معرف",T1723&amp;TEXT(COUNTIFS($T$3:T1723,T1723),"000")))</f>
        <v/>
      </c>
      <c r="B1723" s="38"/>
      <c r="C1723" s="38"/>
      <c r="D1723" s="39"/>
      <c r="E1723" s="54"/>
      <c r="F1723" s="41" t="str">
        <f t="shared" ca="1" si="104"/>
        <v/>
      </c>
      <c r="G1723" s="42"/>
      <c r="H1723" s="37"/>
      <c r="I1723" s="43"/>
      <c r="J1723" s="44" t="str">
        <f t="shared" si="105"/>
        <v/>
      </c>
      <c r="K1723" s="45"/>
      <c r="L1723" s="46" t="str">
        <f>IF(OR(K1723="لم يدفع",B1723=""),"",IF(K1723="تأمين فقط",0,IF(K1723="اشتراك 300",300,IF(F1723&lt;14,IFERROR(VLOOKUP(SUBSTITUTE(SUBSTITUTE(H1723,"~","~~"),"*","~*"),إعدادات_الأنواع!$A$4:$D$40,3,FALSE()),0),IFERROR(VLOOKUP(SUBSTITUTE(SUBSTITUTE(H1723,"~","~~"),"*","~*"),إعدادات_الأنواع!$A$4:$D$40,4,FALSE()),0)))))</f>
        <v/>
      </c>
      <c r="M1723" s="47" t="str">
        <f>IF(OR(K1723="لم يدفع",B1723=""),"",IFERROR(VLOOKUP(SUBSTITUTE(SUBSTITUTE(H1723,"~","~~"),"*","~*"),إعدادات_الأنواع!$A$4:$E$40,5,FALSE()),0))</f>
        <v/>
      </c>
      <c r="N1723" s="47" t="str">
        <f>IF(OR(K1723="لم يدفع",K1723="تأمين فقط",K1723="اشتراك 300",B1723=""),"",IFERROR(VLOOKUP(SUBSTITUTE(SUBSTITUTE(H1723,"~","~~"),"*","~*"),إعدادات_الأنواع!$A$4:$F$40,6,FALSE()),0))</f>
        <v/>
      </c>
      <c r="O1723" s="55" t="str">
        <f t="shared" si="106"/>
        <v/>
      </c>
      <c r="P1723" s="48" t="str">
        <f t="shared" ca="1" si="107"/>
        <v/>
      </c>
      <c r="Q1723" s="52"/>
      <c r="R1723" s="49"/>
      <c r="S1723" s="50" t="str">
        <f>IF(B1723="","",COUNTA(التجديد!E1723:E1723))</f>
        <v/>
      </c>
      <c r="T1723" s="51" t="str">
        <f>IF(B1723="","",IFERROR(VLOOKUP(SUBSTITUTE(SUBSTITUTE(H1723,"~","~~"),"*","~*"),إعدادات_الأنواع!$A$4:$B$40,2,FALSE()),"?"))</f>
        <v/>
      </c>
    </row>
    <row r="1724" spans="1:20" ht="15" customHeight="1">
      <c r="A1724" s="20" t="str">
        <f>IF(B1724="","",IF(T1724="?","⚠️ نوع غير معرف",T1724&amp;TEXT(COUNTIFS($T$3:T1724,T1724),"000")))</f>
        <v/>
      </c>
      <c r="B1724" s="38"/>
      <c r="C1724" s="38"/>
      <c r="D1724" s="39"/>
      <c r="E1724" s="54"/>
      <c r="F1724" s="41" t="str">
        <f t="shared" ca="1" si="104"/>
        <v/>
      </c>
      <c r="G1724" s="42"/>
      <c r="H1724" s="37"/>
      <c r="I1724" s="43"/>
      <c r="J1724" s="44" t="str">
        <f t="shared" si="105"/>
        <v/>
      </c>
      <c r="K1724" s="45"/>
      <c r="L1724" s="46" t="str">
        <f>IF(OR(K1724="لم يدفع",B1724=""),"",IF(K1724="تأمين فقط",0,IF(K1724="اشتراك 300",300,IF(F1724&lt;14,IFERROR(VLOOKUP(SUBSTITUTE(SUBSTITUTE(H1724,"~","~~"),"*","~*"),إعدادات_الأنواع!$A$4:$D$40,3,FALSE()),0),IFERROR(VLOOKUP(SUBSTITUTE(SUBSTITUTE(H1724,"~","~~"),"*","~*"),إعدادات_الأنواع!$A$4:$D$40,4,FALSE()),0)))))</f>
        <v/>
      </c>
      <c r="M1724" s="47" t="str">
        <f>IF(OR(K1724="لم يدفع",B1724=""),"",IFERROR(VLOOKUP(SUBSTITUTE(SUBSTITUTE(H1724,"~","~~"),"*","~*"),إعدادات_الأنواع!$A$4:$E$40,5,FALSE()),0))</f>
        <v/>
      </c>
      <c r="N1724" s="47" t="str">
        <f>IF(OR(K1724="لم يدفع",K1724="تأمين فقط",K1724="اشتراك 300",B1724=""),"",IFERROR(VLOOKUP(SUBSTITUTE(SUBSTITUTE(H1724,"~","~~"),"*","~*"),إعدادات_الأنواع!$A$4:$F$40,6,FALSE()),0))</f>
        <v/>
      </c>
      <c r="O1724" s="55" t="str">
        <f t="shared" si="106"/>
        <v/>
      </c>
      <c r="P1724" s="48" t="str">
        <f t="shared" ca="1" si="107"/>
        <v/>
      </c>
      <c r="Q1724" s="52"/>
      <c r="R1724" s="49"/>
      <c r="S1724" s="50" t="str">
        <f>IF(B1724="","",COUNTA(التجديد!E1724:E1724))</f>
        <v/>
      </c>
      <c r="T1724" s="51" t="str">
        <f>IF(B1724="","",IFERROR(VLOOKUP(SUBSTITUTE(SUBSTITUTE(H1724,"~","~~"),"*","~*"),إعدادات_الأنواع!$A$4:$B$40,2,FALSE()),"?"))</f>
        <v/>
      </c>
    </row>
    <row r="1725" spans="1:20" ht="15" customHeight="1">
      <c r="A1725" s="20" t="str">
        <f>IF(B1725="","",IF(T1725="?","⚠️ نوع غير معرف",T1725&amp;TEXT(COUNTIFS($T$3:T1725,T1725),"000")))</f>
        <v/>
      </c>
      <c r="B1725" s="38"/>
      <c r="C1725" s="38"/>
      <c r="D1725" s="39"/>
      <c r="E1725" s="54"/>
      <c r="F1725" s="41" t="str">
        <f t="shared" ca="1" si="104"/>
        <v/>
      </c>
      <c r="G1725" s="42"/>
      <c r="H1725" s="37"/>
      <c r="I1725" s="43"/>
      <c r="J1725" s="44" t="str">
        <f t="shared" si="105"/>
        <v/>
      </c>
      <c r="K1725" s="45"/>
      <c r="L1725" s="46" t="str">
        <f>IF(OR(K1725="لم يدفع",B1725=""),"",IF(K1725="تأمين فقط",0,IF(K1725="اشتراك 300",300,IF(F1725&lt;14,IFERROR(VLOOKUP(SUBSTITUTE(SUBSTITUTE(H1725,"~","~~"),"*","~*"),إعدادات_الأنواع!$A$4:$D$40,3,FALSE()),0),IFERROR(VLOOKUP(SUBSTITUTE(SUBSTITUTE(H1725,"~","~~"),"*","~*"),إعدادات_الأنواع!$A$4:$D$40,4,FALSE()),0)))))</f>
        <v/>
      </c>
      <c r="M1725" s="47" t="str">
        <f>IF(OR(K1725="لم يدفع",B1725=""),"",IFERROR(VLOOKUP(SUBSTITUTE(SUBSTITUTE(H1725,"~","~~"),"*","~*"),إعدادات_الأنواع!$A$4:$E$40,5,FALSE()),0))</f>
        <v/>
      </c>
      <c r="N1725" s="47" t="str">
        <f>IF(OR(K1725="لم يدفع",K1725="تأمين فقط",K1725="اشتراك 300",B1725=""),"",IFERROR(VLOOKUP(SUBSTITUTE(SUBSTITUTE(H1725,"~","~~"),"*","~*"),إعدادات_الأنواع!$A$4:$F$40,6,FALSE()),0))</f>
        <v/>
      </c>
      <c r="O1725" s="55" t="str">
        <f t="shared" si="106"/>
        <v/>
      </c>
      <c r="P1725" s="48" t="str">
        <f t="shared" ca="1" si="107"/>
        <v/>
      </c>
      <c r="Q1725" s="52"/>
      <c r="R1725" s="49"/>
      <c r="S1725" s="50" t="str">
        <f>IF(B1725="","",COUNTA(التجديد!E1725:E1725))</f>
        <v/>
      </c>
      <c r="T1725" s="51" t="str">
        <f>IF(B1725="","",IFERROR(VLOOKUP(SUBSTITUTE(SUBSTITUTE(H1725,"~","~~"),"*","~*"),إعدادات_الأنواع!$A$4:$B$40,2,FALSE()),"?"))</f>
        <v/>
      </c>
    </row>
    <row r="1726" spans="1:20" ht="15" customHeight="1">
      <c r="A1726" s="20" t="str">
        <f>IF(B1726="","",IF(T1726="?","⚠️ نوع غير معرف",T1726&amp;TEXT(COUNTIFS($T$3:T1726,T1726),"000")))</f>
        <v/>
      </c>
      <c r="B1726" s="38"/>
      <c r="C1726" s="38"/>
      <c r="D1726" s="39"/>
      <c r="E1726" s="54"/>
      <c r="F1726" s="41" t="str">
        <f t="shared" ca="1" si="104"/>
        <v/>
      </c>
      <c r="G1726" s="42"/>
      <c r="H1726" s="37"/>
      <c r="I1726" s="43"/>
      <c r="J1726" s="44" t="str">
        <f t="shared" si="105"/>
        <v/>
      </c>
      <c r="K1726" s="45"/>
      <c r="L1726" s="46" t="str">
        <f>IF(OR(K1726="لم يدفع",B1726=""),"",IF(K1726="تأمين فقط",0,IF(K1726="اشتراك 300",300,IF(F1726&lt;14,IFERROR(VLOOKUP(SUBSTITUTE(SUBSTITUTE(H1726,"~","~~"),"*","~*"),إعدادات_الأنواع!$A$4:$D$40,3,FALSE()),0),IFERROR(VLOOKUP(SUBSTITUTE(SUBSTITUTE(H1726,"~","~~"),"*","~*"),إعدادات_الأنواع!$A$4:$D$40,4,FALSE()),0)))))</f>
        <v/>
      </c>
      <c r="M1726" s="47" t="str">
        <f>IF(OR(K1726="لم يدفع",B1726=""),"",IFERROR(VLOOKUP(SUBSTITUTE(SUBSTITUTE(H1726,"~","~~"),"*","~*"),إعدادات_الأنواع!$A$4:$E$40,5,FALSE()),0))</f>
        <v/>
      </c>
      <c r="N1726" s="47" t="str">
        <f>IF(OR(K1726="لم يدفع",K1726="تأمين فقط",K1726="اشتراك 300",B1726=""),"",IFERROR(VLOOKUP(SUBSTITUTE(SUBSTITUTE(H1726,"~","~~"),"*","~*"),إعدادات_الأنواع!$A$4:$F$40,6,FALSE()),0))</f>
        <v/>
      </c>
      <c r="O1726" s="55" t="str">
        <f t="shared" si="106"/>
        <v/>
      </c>
      <c r="P1726" s="48" t="str">
        <f t="shared" ca="1" si="107"/>
        <v/>
      </c>
      <c r="Q1726" s="52"/>
      <c r="R1726" s="49"/>
      <c r="S1726" s="50" t="str">
        <f>IF(B1726="","",COUNTA(التجديد!E1726:E1726))</f>
        <v/>
      </c>
      <c r="T1726" s="51" t="str">
        <f>IF(B1726="","",IFERROR(VLOOKUP(SUBSTITUTE(SUBSTITUTE(H1726,"~","~~"),"*","~*"),إعدادات_الأنواع!$A$4:$B$40,2,FALSE()),"?"))</f>
        <v/>
      </c>
    </row>
    <row r="1727" spans="1:20" ht="15" customHeight="1">
      <c r="A1727" s="20" t="str">
        <f>IF(B1727="","",IF(T1727="?","⚠️ نوع غير معرف",T1727&amp;TEXT(COUNTIFS($T$3:T1727,T1727),"000")))</f>
        <v/>
      </c>
      <c r="B1727" s="38"/>
      <c r="C1727" s="38"/>
      <c r="D1727" s="39"/>
      <c r="E1727" s="54"/>
      <c r="F1727" s="41" t="str">
        <f t="shared" ca="1" si="104"/>
        <v/>
      </c>
      <c r="G1727" s="42"/>
      <c r="H1727" s="37"/>
      <c r="I1727" s="43"/>
      <c r="J1727" s="44" t="str">
        <f t="shared" si="105"/>
        <v/>
      </c>
      <c r="K1727" s="45"/>
      <c r="L1727" s="46" t="str">
        <f>IF(OR(K1727="لم يدفع",B1727=""),"",IF(K1727="تأمين فقط",0,IF(K1727="اشتراك 300",300,IF(F1727&lt;14,IFERROR(VLOOKUP(SUBSTITUTE(SUBSTITUTE(H1727,"~","~~"),"*","~*"),إعدادات_الأنواع!$A$4:$D$40,3,FALSE()),0),IFERROR(VLOOKUP(SUBSTITUTE(SUBSTITUTE(H1727,"~","~~"),"*","~*"),إعدادات_الأنواع!$A$4:$D$40,4,FALSE()),0)))))</f>
        <v/>
      </c>
      <c r="M1727" s="47" t="str">
        <f>IF(OR(K1727="لم يدفع",B1727=""),"",IFERROR(VLOOKUP(SUBSTITUTE(SUBSTITUTE(H1727,"~","~~"),"*","~*"),إعدادات_الأنواع!$A$4:$E$40,5,FALSE()),0))</f>
        <v/>
      </c>
      <c r="N1727" s="47" t="str">
        <f>IF(OR(K1727="لم يدفع",K1727="تأمين فقط",K1727="اشتراك 300",B1727=""),"",IFERROR(VLOOKUP(SUBSTITUTE(SUBSTITUTE(H1727,"~","~~"),"*","~*"),إعدادات_الأنواع!$A$4:$F$40,6,FALSE()),0))</f>
        <v/>
      </c>
      <c r="O1727" s="55" t="str">
        <f t="shared" si="106"/>
        <v/>
      </c>
      <c r="P1727" s="48" t="str">
        <f t="shared" ca="1" si="107"/>
        <v/>
      </c>
      <c r="Q1727" s="52"/>
      <c r="R1727" s="49"/>
      <c r="S1727" s="50" t="str">
        <f>IF(B1727="","",COUNTA(التجديد!E1727:E1727))</f>
        <v/>
      </c>
      <c r="T1727" s="51" t="str">
        <f>IF(B1727="","",IFERROR(VLOOKUP(SUBSTITUTE(SUBSTITUTE(H1727,"~","~~"),"*","~*"),إعدادات_الأنواع!$A$4:$B$40,2,FALSE()),"?"))</f>
        <v/>
      </c>
    </row>
    <row r="1728" spans="1:20" ht="15" customHeight="1">
      <c r="A1728" s="20" t="str">
        <f>IF(B1728="","",IF(T1728="?","⚠️ نوع غير معرف",T1728&amp;TEXT(COUNTIFS($T$3:T1728,T1728),"000")))</f>
        <v/>
      </c>
      <c r="B1728" s="38"/>
      <c r="C1728" s="38"/>
      <c r="D1728" s="39"/>
      <c r="E1728" s="54"/>
      <c r="F1728" s="41" t="str">
        <f t="shared" ca="1" si="104"/>
        <v/>
      </c>
      <c r="G1728" s="42"/>
      <c r="H1728" s="37"/>
      <c r="I1728" s="43"/>
      <c r="J1728" s="44" t="str">
        <f t="shared" si="105"/>
        <v/>
      </c>
      <c r="K1728" s="45"/>
      <c r="L1728" s="46" t="str">
        <f>IF(OR(K1728="لم يدفع",B1728=""),"",IF(K1728="تأمين فقط",0,IF(K1728="اشتراك 300",300,IF(F1728&lt;14,IFERROR(VLOOKUP(SUBSTITUTE(SUBSTITUTE(H1728,"~","~~"),"*","~*"),إعدادات_الأنواع!$A$4:$D$40,3,FALSE()),0),IFERROR(VLOOKUP(SUBSTITUTE(SUBSTITUTE(H1728,"~","~~"),"*","~*"),إعدادات_الأنواع!$A$4:$D$40,4,FALSE()),0)))))</f>
        <v/>
      </c>
      <c r="M1728" s="47" t="str">
        <f>IF(OR(K1728="لم يدفع",B1728=""),"",IFERROR(VLOOKUP(SUBSTITUTE(SUBSTITUTE(H1728,"~","~~"),"*","~*"),إعدادات_الأنواع!$A$4:$E$40,5,FALSE()),0))</f>
        <v/>
      </c>
      <c r="N1728" s="47" t="str">
        <f>IF(OR(K1728="لم يدفع",K1728="تأمين فقط",K1728="اشتراك 300",B1728=""),"",IFERROR(VLOOKUP(SUBSTITUTE(SUBSTITUTE(H1728,"~","~~"),"*","~*"),إعدادات_الأنواع!$A$4:$F$40,6,FALSE()),0))</f>
        <v/>
      </c>
      <c r="O1728" s="55" t="str">
        <f t="shared" si="106"/>
        <v/>
      </c>
      <c r="P1728" s="48" t="str">
        <f t="shared" ca="1" si="107"/>
        <v/>
      </c>
      <c r="Q1728" s="52"/>
      <c r="R1728" s="49"/>
      <c r="S1728" s="50" t="str">
        <f>IF(B1728="","",COUNTA(التجديد!E1728:E1728))</f>
        <v/>
      </c>
      <c r="T1728" s="51" t="str">
        <f>IF(B1728="","",IFERROR(VLOOKUP(SUBSTITUTE(SUBSTITUTE(H1728,"~","~~"),"*","~*"),إعدادات_الأنواع!$A$4:$B$40,2,FALSE()),"?"))</f>
        <v/>
      </c>
    </row>
    <row r="1729" spans="1:20" ht="15" customHeight="1">
      <c r="A1729" s="20" t="str">
        <f>IF(B1729="","",IF(T1729="?","⚠️ نوع غير معرف",T1729&amp;TEXT(COUNTIFS($T$3:T1729,T1729),"000")))</f>
        <v/>
      </c>
      <c r="B1729" s="38"/>
      <c r="C1729" s="38"/>
      <c r="D1729" s="39"/>
      <c r="E1729" s="54"/>
      <c r="F1729" s="41" t="str">
        <f t="shared" ca="1" si="104"/>
        <v/>
      </c>
      <c r="G1729" s="42"/>
      <c r="H1729" s="37"/>
      <c r="I1729" s="43"/>
      <c r="J1729" s="44" t="str">
        <f t="shared" si="105"/>
        <v/>
      </c>
      <c r="K1729" s="45"/>
      <c r="L1729" s="46" t="str">
        <f>IF(OR(K1729="لم يدفع",B1729=""),"",IF(K1729="تأمين فقط",0,IF(K1729="اشتراك 300",300,IF(F1729&lt;14,IFERROR(VLOOKUP(SUBSTITUTE(SUBSTITUTE(H1729,"~","~~"),"*","~*"),إعدادات_الأنواع!$A$4:$D$40,3,FALSE()),0),IFERROR(VLOOKUP(SUBSTITUTE(SUBSTITUTE(H1729,"~","~~"),"*","~*"),إعدادات_الأنواع!$A$4:$D$40,4,FALSE()),0)))))</f>
        <v/>
      </c>
      <c r="M1729" s="47" t="str">
        <f>IF(OR(K1729="لم يدفع",B1729=""),"",IFERROR(VLOOKUP(SUBSTITUTE(SUBSTITUTE(H1729,"~","~~"),"*","~*"),إعدادات_الأنواع!$A$4:$E$40,5,FALSE()),0))</f>
        <v/>
      </c>
      <c r="N1729" s="47" t="str">
        <f>IF(OR(K1729="لم يدفع",K1729="تأمين فقط",K1729="اشتراك 300",B1729=""),"",IFERROR(VLOOKUP(SUBSTITUTE(SUBSTITUTE(H1729,"~","~~"),"*","~*"),إعدادات_الأنواع!$A$4:$F$40,6,FALSE()),0))</f>
        <v/>
      </c>
      <c r="O1729" s="55" t="str">
        <f t="shared" si="106"/>
        <v/>
      </c>
      <c r="P1729" s="48" t="str">
        <f t="shared" ca="1" si="107"/>
        <v/>
      </c>
      <c r="Q1729" s="52"/>
      <c r="R1729" s="49"/>
      <c r="S1729" s="50" t="str">
        <f>IF(B1729="","",COUNTA(التجديد!E1729:E1729))</f>
        <v/>
      </c>
      <c r="T1729" s="51" t="str">
        <f>IF(B1729="","",IFERROR(VLOOKUP(SUBSTITUTE(SUBSTITUTE(H1729,"~","~~"),"*","~*"),إعدادات_الأنواع!$A$4:$B$40,2,FALSE()),"?"))</f>
        <v/>
      </c>
    </row>
    <row r="1730" spans="1:20" ht="15" customHeight="1">
      <c r="A1730" s="20" t="str">
        <f>IF(B1730="","",IF(T1730="?","⚠️ نوع غير معرف",T1730&amp;TEXT(COUNTIFS($T$3:T1730,T1730),"000")))</f>
        <v/>
      </c>
      <c r="B1730" s="38"/>
      <c r="C1730" s="38"/>
      <c r="D1730" s="39"/>
      <c r="E1730" s="54"/>
      <c r="F1730" s="41" t="str">
        <f t="shared" ca="1" si="104"/>
        <v/>
      </c>
      <c r="G1730" s="42"/>
      <c r="H1730" s="37"/>
      <c r="I1730" s="43"/>
      <c r="J1730" s="44" t="str">
        <f t="shared" si="105"/>
        <v/>
      </c>
      <c r="K1730" s="45"/>
      <c r="L1730" s="46" t="str">
        <f>IF(OR(K1730="لم يدفع",B1730=""),"",IF(K1730="تأمين فقط",0,IF(K1730="اشتراك 300",300,IF(F1730&lt;14,IFERROR(VLOOKUP(SUBSTITUTE(SUBSTITUTE(H1730,"~","~~"),"*","~*"),إعدادات_الأنواع!$A$4:$D$40,3,FALSE()),0),IFERROR(VLOOKUP(SUBSTITUTE(SUBSTITUTE(H1730,"~","~~"),"*","~*"),إعدادات_الأنواع!$A$4:$D$40,4,FALSE()),0)))))</f>
        <v/>
      </c>
      <c r="M1730" s="47" t="str">
        <f>IF(OR(K1730="لم يدفع",B1730=""),"",IFERROR(VLOOKUP(SUBSTITUTE(SUBSTITUTE(H1730,"~","~~"),"*","~*"),إعدادات_الأنواع!$A$4:$E$40,5,FALSE()),0))</f>
        <v/>
      </c>
      <c r="N1730" s="47" t="str">
        <f>IF(OR(K1730="لم يدفع",K1730="تأمين فقط",K1730="اشتراك 300",B1730=""),"",IFERROR(VLOOKUP(SUBSTITUTE(SUBSTITUTE(H1730,"~","~~"),"*","~*"),إعدادات_الأنواع!$A$4:$F$40,6,FALSE()),0))</f>
        <v/>
      </c>
      <c r="O1730" s="55" t="str">
        <f t="shared" si="106"/>
        <v/>
      </c>
      <c r="P1730" s="48" t="str">
        <f t="shared" ca="1" si="107"/>
        <v/>
      </c>
      <c r="Q1730" s="52"/>
      <c r="R1730" s="49"/>
      <c r="S1730" s="50" t="str">
        <f>IF(B1730="","",COUNTA(التجديد!E1730:E1730))</f>
        <v/>
      </c>
      <c r="T1730" s="51" t="str">
        <f>IF(B1730="","",IFERROR(VLOOKUP(SUBSTITUTE(SUBSTITUTE(H1730,"~","~~"),"*","~*"),إعدادات_الأنواع!$A$4:$B$40,2,FALSE()),"?"))</f>
        <v/>
      </c>
    </row>
    <row r="1731" spans="1:20" ht="15" customHeight="1">
      <c r="A1731" s="20" t="str">
        <f>IF(B1731="","",IF(T1731="?","⚠️ نوع غير معرف",T1731&amp;TEXT(COUNTIFS($T$3:T1731,T1731),"000")))</f>
        <v/>
      </c>
      <c r="B1731" s="38"/>
      <c r="C1731" s="38"/>
      <c r="D1731" s="39"/>
      <c r="E1731" s="54"/>
      <c r="F1731" s="41" t="str">
        <f t="shared" ref="F1731:F1794" ca="1" si="108">IF(D1731="","",DATEDIF(D1731,TODAY(),"Y"))</f>
        <v/>
      </c>
      <c r="G1731" s="42"/>
      <c r="H1731" s="37"/>
      <c r="I1731" s="43"/>
      <c r="J1731" s="44" t="str">
        <f t="shared" ref="J1731:J1794" si="109">IF(I1731="","",I1731+30)</f>
        <v/>
      </c>
      <c r="K1731" s="45"/>
      <c r="L1731" s="46" t="str">
        <f>IF(OR(K1731="لم يدفع",B1731=""),"",IF(K1731="تأمين فقط",0,IF(K1731="اشتراك 300",300,IF(F1731&lt;14,IFERROR(VLOOKUP(SUBSTITUTE(SUBSTITUTE(H1731,"~","~~"),"*","~*"),إعدادات_الأنواع!$A$4:$D$40,3,FALSE()),0),IFERROR(VLOOKUP(SUBSTITUTE(SUBSTITUTE(H1731,"~","~~"),"*","~*"),إعدادات_الأنواع!$A$4:$D$40,4,FALSE()),0)))))</f>
        <v/>
      </c>
      <c r="M1731" s="47" t="str">
        <f>IF(OR(K1731="لم يدفع",B1731=""),"",IFERROR(VLOOKUP(SUBSTITUTE(SUBSTITUTE(H1731,"~","~~"),"*","~*"),إعدادات_الأنواع!$A$4:$E$40,5,FALSE()),0))</f>
        <v/>
      </c>
      <c r="N1731" s="47" t="str">
        <f>IF(OR(K1731="لم يدفع",K1731="تأمين فقط",K1731="اشتراك 300",B1731=""),"",IFERROR(VLOOKUP(SUBSTITUTE(SUBSTITUTE(H1731,"~","~~"),"*","~*"),إعدادات_الأنواع!$A$4:$F$40,6,FALSE()),0))</f>
        <v/>
      </c>
      <c r="O1731" s="55" t="str">
        <f t="shared" ref="O1731:O1794" si="110">IF(K1731="لم يدفع","",IF(L1731="","",IF(N1731="",L1731+M1731,L1731+M1731)))</f>
        <v/>
      </c>
      <c r="P1731" s="48" t="str">
        <f t="shared" ref="P1731:P1794" ca="1" si="111">IF(B1731="","",IF(K1731="لم يدفع","🔒 مجمدة",IF(J1731="","",IF(J1731&lt;TODAY(),"⛔ منتهي - يتطلب تجديد",IF(J1731-5&lt;=TODAY(),"⚠️ قريب الانتهاء","✅ ساري")))))</f>
        <v/>
      </c>
      <c r="Q1731" s="52"/>
      <c r="R1731" s="49"/>
      <c r="S1731" s="50" t="str">
        <f>IF(B1731="","",COUNTA(التجديد!E1731:E1731))</f>
        <v/>
      </c>
      <c r="T1731" s="51" t="str">
        <f>IF(B1731="","",IFERROR(VLOOKUP(SUBSTITUTE(SUBSTITUTE(H1731,"~","~~"),"*","~*"),إعدادات_الأنواع!$A$4:$B$40,2,FALSE()),"?"))</f>
        <v/>
      </c>
    </row>
    <row r="1732" spans="1:20" ht="15" customHeight="1">
      <c r="A1732" s="20" t="str">
        <f>IF(B1732="","",IF(T1732="?","⚠️ نوع غير معرف",T1732&amp;TEXT(COUNTIFS($T$3:T1732,T1732),"000")))</f>
        <v/>
      </c>
      <c r="B1732" s="38"/>
      <c r="C1732" s="38"/>
      <c r="D1732" s="39"/>
      <c r="E1732" s="54"/>
      <c r="F1732" s="41" t="str">
        <f t="shared" ca="1" si="108"/>
        <v/>
      </c>
      <c r="G1732" s="42"/>
      <c r="H1732" s="37"/>
      <c r="I1732" s="43"/>
      <c r="J1732" s="44" t="str">
        <f t="shared" si="109"/>
        <v/>
      </c>
      <c r="K1732" s="45"/>
      <c r="L1732" s="46" t="str">
        <f>IF(OR(K1732="لم يدفع",B1732=""),"",IF(K1732="تأمين فقط",0,IF(K1732="اشتراك 300",300,IF(F1732&lt;14,IFERROR(VLOOKUP(SUBSTITUTE(SUBSTITUTE(H1732,"~","~~"),"*","~*"),إعدادات_الأنواع!$A$4:$D$40,3,FALSE()),0),IFERROR(VLOOKUP(SUBSTITUTE(SUBSTITUTE(H1732,"~","~~"),"*","~*"),إعدادات_الأنواع!$A$4:$D$40,4,FALSE()),0)))))</f>
        <v/>
      </c>
      <c r="M1732" s="47" t="str">
        <f>IF(OR(K1732="لم يدفع",B1732=""),"",IFERROR(VLOOKUP(SUBSTITUTE(SUBSTITUTE(H1732,"~","~~"),"*","~*"),إعدادات_الأنواع!$A$4:$E$40,5,FALSE()),0))</f>
        <v/>
      </c>
      <c r="N1732" s="47" t="str">
        <f>IF(OR(K1732="لم يدفع",K1732="تأمين فقط",K1732="اشتراك 300",B1732=""),"",IFERROR(VLOOKUP(SUBSTITUTE(SUBSTITUTE(H1732,"~","~~"),"*","~*"),إعدادات_الأنواع!$A$4:$F$40,6,FALSE()),0))</f>
        <v/>
      </c>
      <c r="O1732" s="55" t="str">
        <f t="shared" si="110"/>
        <v/>
      </c>
      <c r="P1732" s="48" t="str">
        <f t="shared" ca="1" si="111"/>
        <v/>
      </c>
      <c r="Q1732" s="52"/>
      <c r="R1732" s="49"/>
      <c r="S1732" s="50" t="str">
        <f>IF(B1732="","",COUNTA(التجديد!E1732:E1732))</f>
        <v/>
      </c>
      <c r="T1732" s="51" t="str">
        <f>IF(B1732="","",IFERROR(VLOOKUP(SUBSTITUTE(SUBSTITUTE(H1732,"~","~~"),"*","~*"),إعدادات_الأنواع!$A$4:$B$40,2,FALSE()),"?"))</f>
        <v/>
      </c>
    </row>
    <row r="1733" spans="1:20" ht="15" customHeight="1">
      <c r="A1733" s="20" t="str">
        <f>IF(B1733="","",IF(T1733="?","⚠️ نوع غير معرف",T1733&amp;TEXT(COUNTIFS($T$3:T1733,T1733),"000")))</f>
        <v/>
      </c>
      <c r="B1733" s="38"/>
      <c r="C1733" s="38"/>
      <c r="D1733" s="39"/>
      <c r="E1733" s="54"/>
      <c r="F1733" s="41" t="str">
        <f t="shared" ca="1" si="108"/>
        <v/>
      </c>
      <c r="G1733" s="42"/>
      <c r="H1733" s="37"/>
      <c r="I1733" s="43"/>
      <c r="J1733" s="44" t="str">
        <f t="shared" si="109"/>
        <v/>
      </c>
      <c r="K1733" s="45"/>
      <c r="L1733" s="46" t="str">
        <f>IF(OR(K1733="لم يدفع",B1733=""),"",IF(K1733="تأمين فقط",0,IF(K1733="اشتراك 300",300,IF(F1733&lt;14,IFERROR(VLOOKUP(SUBSTITUTE(SUBSTITUTE(H1733,"~","~~"),"*","~*"),إعدادات_الأنواع!$A$4:$D$40,3,FALSE()),0),IFERROR(VLOOKUP(SUBSTITUTE(SUBSTITUTE(H1733,"~","~~"),"*","~*"),إعدادات_الأنواع!$A$4:$D$40,4,FALSE()),0)))))</f>
        <v/>
      </c>
      <c r="M1733" s="47" t="str">
        <f>IF(OR(K1733="لم يدفع",B1733=""),"",IFERROR(VLOOKUP(SUBSTITUTE(SUBSTITUTE(H1733,"~","~~"),"*","~*"),إعدادات_الأنواع!$A$4:$E$40,5,FALSE()),0))</f>
        <v/>
      </c>
      <c r="N1733" s="47" t="str">
        <f>IF(OR(K1733="لم يدفع",K1733="تأمين فقط",K1733="اشتراك 300",B1733=""),"",IFERROR(VLOOKUP(SUBSTITUTE(SUBSTITUTE(H1733,"~","~~"),"*","~*"),إعدادات_الأنواع!$A$4:$F$40,6,FALSE()),0))</f>
        <v/>
      </c>
      <c r="O1733" s="55" t="str">
        <f t="shared" si="110"/>
        <v/>
      </c>
      <c r="P1733" s="48" t="str">
        <f t="shared" ca="1" si="111"/>
        <v/>
      </c>
      <c r="Q1733" s="52"/>
      <c r="R1733" s="49"/>
      <c r="S1733" s="50" t="str">
        <f>IF(B1733="","",COUNTA(التجديد!E1733:E1733))</f>
        <v/>
      </c>
      <c r="T1733" s="51" t="str">
        <f>IF(B1733="","",IFERROR(VLOOKUP(SUBSTITUTE(SUBSTITUTE(H1733,"~","~~"),"*","~*"),إعدادات_الأنواع!$A$4:$B$40,2,FALSE()),"?"))</f>
        <v/>
      </c>
    </row>
    <row r="1734" spans="1:20" ht="15" customHeight="1">
      <c r="A1734" s="20" t="str">
        <f>IF(B1734="","",IF(T1734="?","⚠️ نوع غير معرف",T1734&amp;TEXT(COUNTIFS($T$3:T1734,T1734),"000")))</f>
        <v/>
      </c>
      <c r="B1734" s="38"/>
      <c r="C1734" s="38"/>
      <c r="D1734" s="39"/>
      <c r="E1734" s="54"/>
      <c r="F1734" s="41" t="str">
        <f t="shared" ca="1" si="108"/>
        <v/>
      </c>
      <c r="G1734" s="42"/>
      <c r="H1734" s="37"/>
      <c r="I1734" s="43"/>
      <c r="J1734" s="44" t="str">
        <f t="shared" si="109"/>
        <v/>
      </c>
      <c r="K1734" s="45"/>
      <c r="L1734" s="46" t="str">
        <f>IF(OR(K1734="لم يدفع",B1734=""),"",IF(K1734="تأمين فقط",0,IF(K1734="اشتراك 300",300,IF(F1734&lt;14,IFERROR(VLOOKUP(SUBSTITUTE(SUBSTITUTE(H1734,"~","~~"),"*","~*"),إعدادات_الأنواع!$A$4:$D$40,3,FALSE()),0),IFERROR(VLOOKUP(SUBSTITUTE(SUBSTITUTE(H1734,"~","~~"),"*","~*"),إعدادات_الأنواع!$A$4:$D$40,4,FALSE()),0)))))</f>
        <v/>
      </c>
      <c r="M1734" s="47" t="str">
        <f>IF(OR(K1734="لم يدفع",B1734=""),"",IFERROR(VLOOKUP(SUBSTITUTE(SUBSTITUTE(H1734,"~","~~"),"*","~*"),إعدادات_الأنواع!$A$4:$E$40,5,FALSE()),0))</f>
        <v/>
      </c>
      <c r="N1734" s="47" t="str">
        <f>IF(OR(K1734="لم يدفع",K1734="تأمين فقط",K1734="اشتراك 300",B1734=""),"",IFERROR(VLOOKUP(SUBSTITUTE(SUBSTITUTE(H1734,"~","~~"),"*","~*"),إعدادات_الأنواع!$A$4:$F$40,6,FALSE()),0))</f>
        <v/>
      </c>
      <c r="O1734" s="55" t="str">
        <f t="shared" si="110"/>
        <v/>
      </c>
      <c r="P1734" s="48" t="str">
        <f t="shared" ca="1" si="111"/>
        <v/>
      </c>
      <c r="Q1734" s="52"/>
      <c r="R1734" s="49"/>
      <c r="S1734" s="50" t="str">
        <f>IF(B1734="","",COUNTA(التجديد!E1734:E1734))</f>
        <v/>
      </c>
      <c r="T1734" s="51" t="str">
        <f>IF(B1734="","",IFERROR(VLOOKUP(SUBSTITUTE(SUBSTITUTE(H1734,"~","~~"),"*","~*"),إعدادات_الأنواع!$A$4:$B$40,2,FALSE()),"?"))</f>
        <v/>
      </c>
    </row>
    <row r="1735" spans="1:20" ht="15" customHeight="1">
      <c r="A1735" s="20" t="str">
        <f>IF(B1735="","",IF(T1735="?","⚠️ نوع غير معرف",T1735&amp;TEXT(COUNTIFS($T$3:T1735,T1735),"000")))</f>
        <v/>
      </c>
      <c r="B1735" s="38"/>
      <c r="C1735" s="38"/>
      <c r="D1735" s="39"/>
      <c r="E1735" s="54"/>
      <c r="F1735" s="41" t="str">
        <f t="shared" ca="1" si="108"/>
        <v/>
      </c>
      <c r="G1735" s="42"/>
      <c r="H1735" s="37"/>
      <c r="I1735" s="43"/>
      <c r="J1735" s="44" t="str">
        <f t="shared" si="109"/>
        <v/>
      </c>
      <c r="K1735" s="45"/>
      <c r="L1735" s="46" t="str">
        <f>IF(OR(K1735="لم يدفع",B1735=""),"",IF(K1735="تأمين فقط",0,IF(K1735="اشتراك 300",300,IF(F1735&lt;14,IFERROR(VLOOKUP(SUBSTITUTE(SUBSTITUTE(H1735,"~","~~"),"*","~*"),إعدادات_الأنواع!$A$4:$D$40,3,FALSE()),0),IFERROR(VLOOKUP(SUBSTITUTE(SUBSTITUTE(H1735,"~","~~"),"*","~*"),إعدادات_الأنواع!$A$4:$D$40,4,FALSE()),0)))))</f>
        <v/>
      </c>
      <c r="M1735" s="47" t="str">
        <f>IF(OR(K1735="لم يدفع",B1735=""),"",IFERROR(VLOOKUP(SUBSTITUTE(SUBSTITUTE(H1735,"~","~~"),"*","~*"),إعدادات_الأنواع!$A$4:$E$40,5,FALSE()),0))</f>
        <v/>
      </c>
      <c r="N1735" s="47" t="str">
        <f>IF(OR(K1735="لم يدفع",K1735="تأمين فقط",K1735="اشتراك 300",B1735=""),"",IFERROR(VLOOKUP(SUBSTITUTE(SUBSTITUTE(H1735,"~","~~"),"*","~*"),إعدادات_الأنواع!$A$4:$F$40,6,FALSE()),0))</f>
        <v/>
      </c>
      <c r="O1735" s="55" t="str">
        <f t="shared" si="110"/>
        <v/>
      </c>
      <c r="P1735" s="48" t="str">
        <f t="shared" ca="1" si="111"/>
        <v/>
      </c>
      <c r="Q1735" s="52"/>
      <c r="R1735" s="49"/>
      <c r="S1735" s="50" t="str">
        <f>IF(B1735="","",COUNTA(التجديد!E1735:E1735))</f>
        <v/>
      </c>
      <c r="T1735" s="51" t="str">
        <f>IF(B1735="","",IFERROR(VLOOKUP(SUBSTITUTE(SUBSTITUTE(H1735,"~","~~"),"*","~*"),إعدادات_الأنواع!$A$4:$B$40,2,FALSE()),"?"))</f>
        <v/>
      </c>
    </row>
    <row r="1736" spans="1:20" ht="15" customHeight="1">
      <c r="A1736" s="20" t="str">
        <f>IF(B1736="","",IF(T1736="?","⚠️ نوع غير معرف",T1736&amp;TEXT(COUNTIFS($T$3:T1736,T1736),"000")))</f>
        <v/>
      </c>
      <c r="B1736" s="38"/>
      <c r="C1736" s="38"/>
      <c r="D1736" s="39"/>
      <c r="E1736" s="54"/>
      <c r="F1736" s="41" t="str">
        <f t="shared" ca="1" si="108"/>
        <v/>
      </c>
      <c r="G1736" s="42"/>
      <c r="H1736" s="37"/>
      <c r="I1736" s="43"/>
      <c r="J1736" s="44" t="str">
        <f t="shared" si="109"/>
        <v/>
      </c>
      <c r="K1736" s="45"/>
      <c r="L1736" s="46" t="str">
        <f>IF(OR(K1736="لم يدفع",B1736=""),"",IF(K1736="تأمين فقط",0,IF(K1736="اشتراك 300",300,IF(F1736&lt;14,IFERROR(VLOOKUP(SUBSTITUTE(SUBSTITUTE(H1736,"~","~~"),"*","~*"),إعدادات_الأنواع!$A$4:$D$40,3,FALSE()),0),IFERROR(VLOOKUP(SUBSTITUTE(SUBSTITUTE(H1736,"~","~~"),"*","~*"),إعدادات_الأنواع!$A$4:$D$40,4,FALSE()),0)))))</f>
        <v/>
      </c>
      <c r="M1736" s="47" t="str">
        <f>IF(OR(K1736="لم يدفع",B1736=""),"",IFERROR(VLOOKUP(SUBSTITUTE(SUBSTITUTE(H1736,"~","~~"),"*","~*"),إعدادات_الأنواع!$A$4:$E$40,5,FALSE()),0))</f>
        <v/>
      </c>
      <c r="N1736" s="47" t="str">
        <f>IF(OR(K1736="لم يدفع",K1736="تأمين فقط",K1736="اشتراك 300",B1736=""),"",IFERROR(VLOOKUP(SUBSTITUTE(SUBSTITUTE(H1736,"~","~~"),"*","~*"),إعدادات_الأنواع!$A$4:$F$40,6,FALSE()),0))</f>
        <v/>
      </c>
      <c r="O1736" s="55" t="str">
        <f t="shared" si="110"/>
        <v/>
      </c>
      <c r="P1736" s="48" t="str">
        <f t="shared" ca="1" si="111"/>
        <v/>
      </c>
      <c r="Q1736" s="52"/>
      <c r="R1736" s="49"/>
      <c r="S1736" s="50" t="str">
        <f>IF(B1736="","",COUNTA(التجديد!E1736:E1736))</f>
        <v/>
      </c>
      <c r="T1736" s="51" t="str">
        <f>IF(B1736="","",IFERROR(VLOOKUP(SUBSTITUTE(SUBSTITUTE(H1736,"~","~~"),"*","~*"),إعدادات_الأنواع!$A$4:$B$40,2,FALSE()),"?"))</f>
        <v/>
      </c>
    </row>
    <row r="1737" spans="1:20" ht="15" customHeight="1">
      <c r="A1737" s="20" t="str">
        <f>IF(B1737="","",IF(T1737="?","⚠️ نوع غير معرف",T1737&amp;TEXT(COUNTIFS($T$3:T1737,T1737),"000")))</f>
        <v/>
      </c>
      <c r="B1737" s="38"/>
      <c r="C1737" s="38"/>
      <c r="D1737" s="39"/>
      <c r="E1737" s="54"/>
      <c r="F1737" s="41" t="str">
        <f t="shared" ca="1" si="108"/>
        <v/>
      </c>
      <c r="G1737" s="42"/>
      <c r="H1737" s="37"/>
      <c r="I1737" s="43"/>
      <c r="J1737" s="44" t="str">
        <f t="shared" si="109"/>
        <v/>
      </c>
      <c r="K1737" s="45"/>
      <c r="L1737" s="46" t="str">
        <f>IF(OR(K1737="لم يدفع",B1737=""),"",IF(K1737="تأمين فقط",0,IF(K1737="اشتراك 300",300,IF(F1737&lt;14,IFERROR(VLOOKUP(SUBSTITUTE(SUBSTITUTE(H1737,"~","~~"),"*","~*"),إعدادات_الأنواع!$A$4:$D$40,3,FALSE()),0),IFERROR(VLOOKUP(SUBSTITUTE(SUBSTITUTE(H1737,"~","~~"),"*","~*"),إعدادات_الأنواع!$A$4:$D$40,4,FALSE()),0)))))</f>
        <v/>
      </c>
      <c r="M1737" s="47" t="str">
        <f>IF(OR(K1737="لم يدفع",B1737=""),"",IFERROR(VLOOKUP(SUBSTITUTE(SUBSTITUTE(H1737,"~","~~"),"*","~*"),إعدادات_الأنواع!$A$4:$E$40,5,FALSE()),0))</f>
        <v/>
      </c>
      <c r="N1737" s="47" t="str">
        <f>IF(OR(K1737="لم يدفع",K1737="تأمين فقط",K1737="اشتراك 300",B1737=""),"",IFERROR(VLOOKUP(SUBSTITUTE(SUBSTITUTE(H1737,"~","~~"),"*","~*"),إعدادات_الأنواع!$A$4:$F$40,6,FALSE()),0))</f>
        <v/>
      </c>
      <c r="O1737" s="55" t="str">
        <f t="shared" si="110"/>
        <v/>
      </c>
      <c r="P1737" s="48" t="str">
        <f t="shared" ca="1" si="111"/>
        <v/>
      </c>
      <c r="Q1737" s="52"/>
      <c r="R1737" s="49"/>
      <c r="S1737" s="50" t="str">
        <f>IF(B1737="","",COUNTA(التجديد!E1737:E1737))</f>
        <v/>
      </c>
      <c r="T1737" s="51" t="str">
        <f>IF(B1737="","",IFERROR(VLOOKUP(SUBSTITUTE(SUBSTITUTE(H1737,"~","~~"),"*","~*"),إعدادات_الأنواع!$A$4:$B$40,2,FALSE()),"?"))</f>
        <v/>
      </c>
    </row>
    <row r="1738" spans="1:20" ht="15" customHeight="1">
      <c r="A1738" s="20" t="str">
        <f>IF(B1738="","",IF(T1738="?","⚠️ نوع غير معرف",T1738&amp;TEXT(COUNTIFS($T$3:T1738,T1738),"000")))</f>
        <v/>
      </c>
      <c r="B1738" s="38"/>
      <c r="C1738" s="38"/>
      <c r="D1738" s="39"/>
      <c r="E1738" s="54"/>
      <c r="F1738" s="41" t="str">
        <f t="shared" ca="1" si="108"/>
        <v/>
      </c>
      <c r="G1738" s="42"/>
      <c r="H1738" s="37"/>
      <c r="I1738" s="43"/>
      <c r="J1738" s="44" t="str">
        <f t="shared" si="109"/>
        <v/>
      </c>
      <c r="K1738" s="45"/>
      <c r="L1738" s="46" t="str">
        <f>IF(OR(K1738="لم يدفع",B1738=""),"",IF(K1738="تأمين فقط",0,IF(K1738="اشتراك 300",300,IF(F1738&lt;14,IFERROR(VLOOKUP(SUBSTITUTE(SUBSTITUTE(H1738,"~","~~"),"*","~*"),إعدادات_الأنواع!$A$4:$D$40,3,FALSE()),0),IFERROR(VLOOKUP(SUBSTITUTE(SUBSTITUTE(H1738,"~","~~"),"*","~*"),إعدادات_الأنواع!$A$4:$D$40,4,FALSE()),0)))))</f>
        <v/>
      </c>
      <c r="M1738" s="47" t="str">
        <f>IF(OR(K1738="لم يدفع",B1738=""),"",IFERROR(VLOOKUP(SUBSTITUTE(SUBSTITUTE(H1738,"~","~~"),"*","~*"),إعدادات_الأنواع!$A$4:$E$40,5,FALSE()),0))</f>
        <v/>
      </c>
      <c r="N1738" s="47" t="str">
        <f>IF(OR(K1738="لم يدفع",K1738="تأمين فقط",K1738="اشتراك 300",B1738=""),"",IFERROR(VLOOKUP(SUBSTITUTE(SUBSTITUTE(H1738,"~","~~"),"*","~*"),إعدادات_الأنواع!$A$4:$F$40,6,FALSE()),0))</f>
        <v/>
      </c>
      <c r="O1738" s="55" t="str">
        <f t="shared" si="110"/>
        <v/>
      </c>
      <c r="P1738" s="48" t="str">
        <f t="shared" ca="1" si="111"/>
        <v/>
      </c>
      <c r="Q1738" s="52"/>
      <c r="R1738" s="49"/>
      <c r="S1738" s="50" t="str">
        <f>IF(B1738="","",COUNTA(التجديد!E1738:E1738))</f>
        <v/>
      </c>
      <c r="T1738" s="51" t="str">
        <f>IF(B1738="","",IFERROR(VLOOKUP(SUBSTITUTE(SUBSTITUTE(H1738,"~","~~"),"*","~*"),إعدادات_الأنواع!$A$4:$B$40,2,FALSE()),"?"))</f>
        <v/>
      </c>
    </row>
    <row r="1739" spans="1:20" ht="15" customHeight="1">
      <c r="A1739" s="20" t="str">
        <f>IF(B1739="","",IF(T1739="?","⚠️ نوع غير معرف",T1739&amp;TEXT(COUNTIFS($T$3:T1739,T1739),"000")))</f>
        <v/>
      </c>
      <c r="B1739" s="38"/>
      <c r="C1739" s="38"/>
      <c r="D1739" s="39"/>
      <c r="E1739" s="54"/>
      <c r="F1739" s="41" t="str">
        <f t="shared" ca="1" si="108"/>
        <v/>
      </c>
      <c r="G1739" s="42"/>
      <c r="H1739" s="37"/>
      <c r="I1739" s="43"/>
      <c r="J1739" s="44" t="str">
        <f t="shared" si="109"/>
        <v/>
      </c>
      <c r="K1739" s="45"/>
      <c r="L1739" s="46" t="str">
        <f>IF(OR(K1739="لم يدفع",B1739=""),"",IF(K1739="تأمين فقط",0,IF(K1739="اشتراك 300",300,IF(F1739&lt;14,IFERROR(VLOOKUP(SUBSTITUTE(SUBSTITUTE(H1739,"~","~~"),"*","~*"),إعدادات_الأنواع!$A$4:$D$40,3,FALSE()),0),IFERROR(VLOOKUP(SUBSTITUTE(SUBSTITUTE(H1739,"~","~~"),"*","~*"),إعدادات_الأنواع!$A$4:$D$40,4,FALSE()),0)))))</f>
        <v/>
      </c>
      <c r="M1739" s="47" t="str">
        <f>IF(OR(K1739="لم يدفع",B1739=""),"",IFERROR(VLOOKUP(SUBSTITUTE(SUBSTITUTE(H1739,"~","~~"),"*","~*"),إعدادات_الأنواع!$A$4:$E$40,5,FALSE()),0))</f>
        <v/>
      </c>
      <c r="N1739" s="47" t="str">
        <f>IF(OR(K1739="لم يدفع",K1739="تأمين فقط",K1739="اشتراك 300",B1739=""),"",IFERROR(VLOOKUP(SUBSTITUTE(SUBSTITUTE(H1739,"~","~~"),"*","~*"),إعدادات_الأنواع!$A$4:$F$40,6,FALSE()),0))</f>
        <v/>
      </c>
      <c r="O1739" s="55" t="str">
        <f t="shared" si="110"/>
        <v/>
      </c>
      <c r="P1739" s="48" t="str">
        <f t="shared" ca="1" si="111"/>
        <v/>
      </c>
      <c r="Q1739" s="52"/>
      <c r="R1739" s="49"/>
      <c r="S1739" s="50" t="str">
        <f>IF(B1739="","",COUNTA(التجديد!E1739:E1739))</f>
        <v/>
      </c>
      <c r="T1739" s="51" t="str">
        <f>IF(B1739="","",IFERROR(VLOOKUP(SUBSTITUTE(SUBSTITUTE(H1739,"~","~~"),"*","~*"),إعدادات_الأنواع!$A$4:$B$40,2,FALSE()),"?"))</f>
        <v/>
      </c>
    </row>
    <row r="1740" spans="1:20" ht="15" customHeight="1">
      <c r="A1740" s="20" t="str">
        <f>IF(B1740="","",IF(T1740="?","⚠️ نوع غير معرف",T1740&amp;TEXT(COUNTIFS($T$3:T1740,T1740),"000")))</f>
        <v/>
      </c>
      <c r="B1740" s="38"/>
      <c r="C1740" s="38"/>
      <c r="D1740" s="39"/>
      <c r="E1740" s="54"/>
      <c r="F1740" s="41" t="str">
        <f t="shared" ca="1" si="108"/>
        <v/>
      </c>
      <c r="G1740" s="42"/>
      <c r="H1740" s="37"/>
      <c r="I1740" s="43"/>
      <c r="J1740" s="44" t="str">
        <f t="shared" si="109"/>
        <v/>
      </c>
      <c r="K1740" s="45"/>
      <c r="L1740" s="46" t="str">
        <f>IF(OR(K1740="لم يدفع",B1740=""),"",IF(K1740="تأمين فقط",0,IF(K1740="اشتراك 300",300,IF(F1740&lt;14,IFERROR(VLOOKUP(SUBSTITUTE(SUBSTITUTE(H1740,"~","~~"),"*","~*"),إعدادات_الأنواع!$A$4:$D$40,3,FALSE()),0),IFERROR(VLOOKUP(SUBSTITUTE(SUBSTITUTE(H1740,"~","~~"),"*","~*"),إعدادات_الأنواع!$A$4:$D$40,4,FALSE()),0)))))</f>
        <v/>
      </c>
      <c r="M1740" s="47" t="str">
        <f>IF(OR(K1740="لم يدفع",B1740=""),"",IFERROR(VLOOKUP(SUBSTITUTE(SUBSTITUTE(H1740,"~","~~"),"*","~*"),إعدادات_الأنواع!$A$4:$E$40,5,FALSE()),0))</f>
        <v/>
      </c>
      <c r="N1740" s="47" t="str">
        <f>IF(OR(K1740="لم يدفع",K1740="تأمين فقط",K1740="اشتراك 300",B1740=""),"",IFERROR(VLOOKUP(SUBSTITUTE(SUBSTITUTE(H1740,"~","~~"),"*","~*"),إعدادات_الأنواع!$A$4:$F$40,6,FALSE()),0))</f>
        <v/>
      </c>
      <c r="O1740" s="55" t="str">
        <f t="shared" si="110"/>
        <v/>
      </c>
      <c r="P1740" s="48" t="str">
        <f t="shared" ca="1" si="111"/>
        <v/>
      </c>
      <c r="Q1740" s="52"/>
      <c r="R1740" s="49"/>
      <c r="S1740" s="50" t="str">
        <f>IF(B1740="","",COUNTA(التجديد!E1740:E1740))</f>
        <v/>
      </c>
      <c r="T1740" s="51" t="str">
        <f>IF(B1740="","",IFERROR(VLOOKUP(SUBSTITUTE(SUBSTITUTE(H1740,"~","~~"),"*","~*"),إعدادات_الأنواع!$A$4:$B$40,2,FALSE()),"?"))</f>
        <v/>
      </c>
    </row>
    <row r="1741" spans="1:20" ht="15" customHeight="1">
      <c r="A1741" s="20" t="str">
        <f>IF(B1741="","",IF(T1741="?","⚠️ نوع غير معرف",T1741&amp;TEXT(COUNTIFS($T$3:T1741,T1741),"000")))</f>
        <v/>
      </c>
      <c r="B1741" s="38"/>
      <c r="C1741" s="38"/>
      <c r="D1741" s="39"/>
      <c r="E1741" s="54"/>
      <c r="F1741" s="41" t="str">
        <f t="shared" ca="1" si="108"/>
        <v/>
      </c>
      <c r="G1741" s="42"/>
      <c r="H1741" s="37"/>
      <c r="I1741" s="43"/>
      <c r="J1741" s="44" t="str">
        <f t="shared" si="109"/>
        <v/>
      </c>
      <c r="K1741" s="45"/>
      <c r="L1741" s="46" t="str">
        <f>IF(OR(K1741="لم يدفع",B1741=""),"",IF(K1741="تأمين فقط",0,IF(K1741="اشتراك 300",300,IF(F1741&lt;14,IFERROR(VLOOKUP(SUBSTITUTE(SUBSTITUTE(H1741,"~","~~"),"*","~*"),إعدادات_الأنواع!$A$4:$D$40,3,FALSE()),0),IFERROR(VLOOKUP(SUBSTITUTE(SUBSTITUTE(H1741,"~","~~"),"*","~*"),إعدادات_الأنواع!$A$4:$D$40,4,FALSE()),0)))))</f>
        <v/>
      </c>
      <c r="M1741" s="47" t="str">
        <f>IF(OR(K1741="لم يدفع",B1741=""),"",IFERROR(VLOOKUP(SUBSTITUTE(SUBSTITUTE(H1741,"~","~~"),"*","~*"),إعدادات_الأنواع!$A$4:$E$40,5,FALSE()),0))</f>
        <v/>
      </c>
      <c r="N1741" s="47" t="str">
        <f>IF(OR(K1741="لم يدفع",K1741="تأمين فقط",K1741="اشتراك 300",B1741=""),"",IFERROR(VLOOKUP(SUBSTITUTE(SUBSTITUTE(H1741,"~","~~"),"*","~*"),إعدادات_الأنواع!$A$4:$F$40,6,FALSE()),0))</f>
        <v/>
      </c>
      <c r="O1741" s="55" t="str">
        <f t="shared" si="110"/>
        <v/>
      </c>
      <c r="P1741" s="48" t="str">
        <f t="shared" ca="1" si="111"/>
        <v/>
      </c>
      <c r="Q1741" s="52"/>
      <c r="R1741" s="49"/>
      <c r="S1741" s="50" t="str">
        <f>IF(B1741="","",COUNTA(التجديد!E1741:E1741))</f>
        <v/>
      </c>
      <c r="T1741" s="51" t="str">
        <f>IF(B1741="","",IFERROR(VLOOKUP(SUBSTITUTE(SUBSTITUTE(H1741,"~","~~"),"*","~*"),إعدادات_الأنواع!$A$4:$B$40,2,FALSE()),"?"))</f>
        <v/>
      </c>
    </row>
    <row r="1742" spans="1:20" ht="15" customHeight="1">
      <c r="A1742" s="20" t="str">
        <f>IF(B1742="","",IF(T1742="?","⚠️ نوع غير معرف",T1742&amp;TEXT(COUNTIFS($T$3:T1742,T1742),"000")))</f>
        <v/>
      </c>
      <c r="B1742" s="38"/>
      <c r="C1742" s="38"/>
      <c r="D1742" s="39"/>
      <c r="E1742" s="54"/>
      <c r="F1742" s="41" t="str">
        <f t="shared" ca="1" si="108"/>
        <v/>
      </c>
      <c r="G1742" s="42"/>
      <c r="H1742" s="37"/>
      <c r="I1742" s="43"/>
      <c r="J1742" s="44" t="str">
        <f t="shared" si="109"/>
        <v/>
      </c>
      <c r="K1742" s="45"/>
      <c r="L1742" s="46" t="str">
        <f>IF(OR(K1742="لم يدفع",B1742=""),"",IF(K1742="تأمين فقط",0,IF(K1742="اشتراك 300",300,IF(F1742&lt;14,IFERROR(VLOOKUP(SUBSTITUTE(SUBSTITUTE(H1742,"~","~~"),"*","~*"),إعدادات_الأنواع!$A$4:$D$40,3,FALSE()),0),IFERROR(VLOOKUP(SUBSTITUTE(SUBSTITUTE(H1742,"~","~~"),"*","~*"),إعدادات_الأنواع!$A$4:$D$40,4,FALSE()),0)))))</f>
        <v/>
      </c>
      <c r="M1742" s="47" t="str">
        <f>IF(OR(K1742="لم يدفع",B1742=""),"",IFERROR(VLOOKUP(SUBSTITUTE(SUBSTITUTE(H1742,"~","~~"),"*","~*"),إعدادات_الأنواع!$A$4:$E$40,5,FALSE()),0))</f>
        <v/>
      </c>
      <c r="N1742" s="47" t="str">
        <f>IF(OR(K1742="لم يدفع",K1742="تأمين فقط",K1742="اشتراك 300",B1742=""),"",IFERROR(VLOOKUP(SUBSTITUTE(SUBSTITUTE(H1742,"~","~~"),"*","~*"),إعدادات_الأنواع!$A$4:$F$40,6,FALSE()),0))</f>
        <v/>
      </c>
      <c r="O1742" s="55" t="str">
        <f t="shared" si="110"/>
        <v/>
      </c>
      <c r="P1742" s="48" t="str">
        <f t="shared" ca="1" si="111"/>
        <v/>
      </c>
      <c r="Q1742" s="52"/>
      <c r="R1742" s="49"/>
      <c r="S1742" s="50" t="str">
        <f>IF(B1742="","",COUNTA(التجديد!E1742:E1742))</f>
        <v/>
      </c>
      <c r="T1742" s="51" t="str">
        <f>IF(B1742="","",IFERROR(VLOOKUP(SUBSTITUTE(SUBSTITUTE(H1742,"~","~~"),"*","~*"),إعدادات_الأنواع!$A$4:$B$40,2,FALSE()),"?"))</f>
        <v/>
      </c>
    </row>
    <row r="1743" spans="1:20" ht="15" customHeight="1">
      <c r="A1743" s="20" t="str">
        <f>IF(B1743="","",IF(T1743="?","⚠️ نوع غير معرف",T1743&amp;TEXT(COUNTIFS($T$3:T1743,T1743),"000")))</f>
        <v/>
      </c>
      <c r="B1743" s="38"/>
      <c r="C1743" s="38"/>
      <c r="D1743" s="39"/>
      <c r="E1743" s="54"/>
      <c r="F1743" s="41" t="str">
        <f t="shared" ca="1" si="108"/>
        <v/>
      </c>
      <c r="G1743" s="42"/>
      <c r="H1743" s="37"/>
      <c r="I1743" s="43"/>
      <c r="J1743" s="44" t="str">
        <f t="shared" si="109"/>
        <v/>
      </c>
      <c r="K1743" s="45"/>
      <c r="L1743" s="46" t="str">
        <f>IF(OR(K1743="لم يدفع",B1743=""),"",IF(K1743="تأمين فقط",0,IF(K1743="اشتراك 300",300,IF(F1743&lt;14,IFERROR(VLOOKUP(SUBSTITUTE(SUBSTITUTE(H1743,"~","~~"),"*","~*"),إعدادات_الأنواع!$A$4:$D$40,3,FALSE()),0),IFERROR(VLOOKUP(SUBSTITUTE(SUBSTITUTE(H1743,"~","~~"),"*","~*"),إعدادات_الأنواع!$A$4:$D$40,4,FALSE()),0)))))</f>
        <v/>
      </c>
      <c r="M1743" s="47" t="str">
        <f>IF(OR(K1743="لم يدفع",B1743=""),"",IFERROR(VLOOKUP(SUBSTITUTE(SUBSTITUTE(H1743,"~","~~"),"*","~*"),إعدادات_الأنواع!$A$4:$E$40,5,FALSE()),0))</f>
        <v/>
      </c>
      <c r="N1743" s="47" t="str">
        <f>IF(OR(K1743="لم يدفع",K1743="تأمين فقط",K1743="اشتراك 300",B1743=""),"",IFERROR(VLOOKUP(SUBSTITUTE(SUBSTITUTE(H1743,"~","~~"),"*","~*"),إعدادات_الأنواع!$A$4:$F$40,6,FALSE()),0))</f>
        <v/>
      </c>
      <c r="O1743" s="55" t="str">
        <f t="shared" si="110"/>
        <v/>
      </c>
      <c r="P1743" s="48" t="str">
        <f t="shared" ca="1" si="111"/>
        <v/>
      </c>
      <c r="Q1743" s="52"/>
      <c r="R1743" s="49"/>
      <c r="S1743" s="50" t="str">
        <f>IF(B1743="","",COUNTA(التجديد!E1743:E1743))</f>
        <v/>
      </c>
      <c r="T1743" s="51" t="str">
        <f>IF(B1743="","",IFERROR(VLOOKUP(SUBSTITUTE(SUBSTITUTE(H1743,"~","~~"),"*","~*"),إعدادات_الأنواع!$A$4:$B$40,2,FALSE()),"?"))</f>
        <v/>
      </c>
    </row>
    <row r="1744" spans="1:20" ht="15" customHeight="1">
      <c r="A1744" s="20" t="str">
        <f>IF(B1744="","",IF(T1744="?","⚠️ نوع غير معرف",T1744&amp;TEXT(COUNTIFS($T$3:T1744,T1744),"000")))</f>
        <v/>
      </c>
      <c r="B1744" s="38"/>
      <c r="C1744" s="38"/>
      <c r="D1744" s="39"/>
      <c r="E1744" s="54"/>
      <c r="F1744" s="41" t="str">
        <f t="shared" ca="1" si="108"/>
        <v/>
      </c>
      <c r="G1744" s="42"/>
      <c r="H1744" s="37"/>
      <c r="I1744" s="43"/>
      <c r="J1744" s="44" t="str">
        <f t="shared" si="109"/>
        <v/>
      </c>
      <c r="K1744" s="45"/>
      <c r="L1744" s="46" t="str">
        <f>IF(OR(K1744="لم يدفع",B1744=""),"",IF(K1744="تأمين فقط",0,IF(K1744="اشتراك 300",300,IF(F1744&lt;14,IFERROR(VLOOKUP(SUBSTITUTE(SUBSTITUTE(H1744,"~","~~"),"*","~*"),إعدادات_الأنواع!$A$4:$D$40,3,FALSE()),0),IFERROR(VLOOKUP(SUBSTITUTE(SUBSTITUTE(H1744,"~","~~"),"*","~*"),إعدادات_الأنواع!$A$4:$D$40,4,FALSE()),0)))))</f>
        <v/>
      </c>
      <c r="M1744" s="47" t="str">
        <f>IF(OR(K1744="لم يدفع",B1744=""),"",IFERROR(VLOOKUP(SUBSTITUTE(SUBSTITUTE(H1744,"~","~~"),"*","~*"),إعدادات_الأنواع!$A$4:$E$40,5,FALSE()),0))</f>
        <v/>
      </c>
      <c r="N1744" s="47" t="str">
        <f>IF(OR(K1744="لم يدفع",K1744="تأمين فقط",K1744="اشتراك 300",B1744=""),"",IFERROR(VLOOKUP(SUBSTITUTE(SUBSTITUTE(H1744,"~","~~"),"*","~*"),إعدادات_الأنواع!$A$4:$F$40,6,FALSE()),0))</f>
        <v/>
      </c>
      <c r="O1744" s="55" t="str">
        <f t="shared" si="110"/>
        <v/>
      </c>
      <c r="P1744" s="48" t="str">
        <f t="shared" ca="1" si="111"/>
        <v/>
      </c>
      <c r="Q1744" s="52"/>
      <c r="R1744" s="49"/>
      <c r="S1744" s="50" t="str">
        <f>IF(B1744="","",COUNTA(التجديد!E1744:E1744))</f>
        <v/>
      </c>
      <c r="T1744" s="51" t="str">
        <f>IF(B1744="","",IFERROR(VLOOKUP(SUBSTITUTE(SUBSTITUTE(H1744,"~","~~"),"*","~*"),إعدادات_الأنواع!$A$4:$B$40,2,FALSE()),"?"))</f>
        <v/>
      </c>
    </row>
    <row r="1745" spans="1:20" ht="15" customHeight="1">
      <c r="A1745" s="20" t="str">
        <f>IF(B1745="","",IF(T1745="?","⚠️ نوع غير معرف",T1745&amp;TEXT(COUNTIFS($T$3:T1745,T1745),"000")))</f>
        <v/>
      </c>
      <c r="B1745" s="38"/>
      <c r="C1745" s="38"/>
      <c r="D1745" s="39"/>
      <c r="E1745" s="54"/>
      <c r="F1745" s="41" t="str">
        <f t="shared" ca="1" si="108"/>
        <v/>
      </c>
      <c r="G1745" s="42"/>
      <c r="H1745" s="37"/>
      <c r="I1745" s="43"/>
      <c r="J1745" s="44" t="str">
        <f t="shared" si="109"/>
        <v/>
      </c>
      <c r="K1745" s="45"/>
      <c r="L1745" s="46" t="str">
        <f>IF(OR(K1745="لم يدفع",B1745=""),"",IF(K1745="تأمين فقط",0,IF(K1745="اشتراك 300",300,IF(F1745&lt;14,IFERROR(VLOOKUP(SUBSTITUTE(SUBSTITUTE(H1745,"~","~~"),"*","~*"),إعدادات_الأنواع!$A$4:$D$40,3,FALSE()),0),IFERROR(VLOOKUP(SUBSTITUTE(SUBSTITUTE(H1745,"~","~~"),"*","~*"),إعدادات_الأنواع!$A$4:$D$40,4,FALSE()),0)))))</f>
        <v/>
      </c>
      <c r="M1745" s="47" t="str">
        <f>IF(OR(K1745="لم يدفع",B1745=""),"",IFERROR(VLOOKUP(SUBSTITUTE(SUBSTITUTE(H1745,"~","~~"),"*","~*"),إعدادات_الأنواع!$A$4:$E$40,5,FALSE()),0))</f>
        <v/>
      </c>
      <c r="N1745" s="47" t="str">
        <f>IF(OR(K1745="لم يدفع",K1745="تأمين فقط",K1745="اشتراك 300",B1745=""),"",IFERROR(VLOOKUP(SUBSTITUTE(SUBSTITUTE(H1745,"~","~~"),"*","~*"),إعدادات_الأنواع!$A$4:$F$40,6,FALSE()),0))</f>
        <v/>
      </c>
      <c r="O1745" s="55" t="str">
        <f t="shared" si="110"/>
        <v/>
      </c>
      <c r="P1745" s="48" t="str">
        <f t="shared" ca="1" si="111"/>
        <v/>
      </c>
      <c r="Q1745" s="52"/>
      <c r="R1745" s="49"/>
      <c r="S1745" s="50" t="str">
        <f>IF(B1745="","",COUNTA(التجديد!E1745:E1745))</f>
        <v/>
      </c>
      <c r="T1745" s="51" t="str">
        <f>IF(B1745="","",IFERROR(VLOOKUP(SUBSTITUTE(SUBSTITUTE(H1745,"~","~~"),"*","~*"),إعدادات_الأنواع!$A$4:$B$40,2,FALSE()),"?"))</f>
        <v/>
      </c>
    </row>
    <row r="1746" spans="1:20" ht="15" customHeight="1">
      <c r="A1746" s="20" t="str">
        <f>IF(B1746="","",IF(T1746="?","⚠️ نوع غير معرف",T1746&amp;TEXT(COUNTIFS($T$3:T1746,T1746),"000")))</f>
        <v/>
      </c>
      <c r="B1746" s="38"/>
      <c r="C1746" s="38"/>
      <c r="D1746" s="39"/>
      <c r="E1746" s="54"/>
      <c r="F1746" s="41" t="str">
        <f t="shared" ca="1" si="108"/>
        <v/>
      </c>
      <c r="G1746" s="42"/>
      <c r="H1746" s="37"/>
      <c r="I1746" s="43"/>
      <c r="J1746" s="44" t="str">
        <f t="shared" si="109"/>
        <v/>
      </c>
      <c r="K1746" s="45"/>
      <c r="L1746" s="46" t="str">
        <f>IF(OR(K1746="لم يدفع",B1746=""),"",IF(K1746="تأمين فقط",0,IF(K1746="اشتراك 300",300,IF(F1746&lt;14,IFERROR(VLOOKUP(SUBSTITUTE(SUBSTITUTE(H1746,"~","~~"),"*","~*"),إعدادات_الأنواع!$A$4:$D$40,3,FALSE()),0),IFERROR(VLOOKUP(SUBSTITUTE(SUBSTITUTE(H1746,"~","~~"),"*","~*"),إعدادات_الأنواع!$A$4:$D$40,4,FALSE()),0)))))</f>
        <v/>
      </c>
      <c r="M1746" s="47" t="str">
        <f>IF(OR(K1746="لم يدفع",B1746=""),"",IFERROR(VLOOKUP(SUBSTITUTE(SUBSTITUTE(H1746,"~","~~"),"*","~*"),إعدادات_الأنواع!$A$4:$E$40,5,FALSE()),0))</f>
        <v/>
      </c>
      <c r="N1746" s="47" t="str">
        <f>IF(OR(K1746="لم يدفع",K1746="تأمين فقط",K1746="اشتراك 300",B1746=""),"",IFERROR(VLOOKUP(SUBSTITUTE(SUBSTITUTE(H1746,"~","~~"),"*","~*"),إعدادات_الأنواع!$A$4:$F$40,6,FALSE()),0))</f>
        <v/>
      </c>
      <c r="O1746" s="55" t="str">
        <f t="shared" si="110"/>
        <v/>
      </c>
      <c r="P1746" s="48" t="str">
        <f t="shared" ca="1" si="111"/>
        <v/>
      </c>
      <c r="Q1746" s="52"/>
      <c r="R1746" s="49"/>
      <c r="S1746" s="50" t="str">
        <f>IF(B1746="","",COUNTA(التجديد!E1746:E1746))</f>
        <v/>
      </c>
      <c r="T1746" s="51" t="str">
        <f>IF(B1746="","",IFERROR(VLOOKUP(SUBSTITUTE(SUBSTITUTE(H1746,"~","~~"),"*","~*"),إعدادات_الأنواع!$A$4:$B$40,2,FALSE()),"?"))</f>
        <v/>
      </c>
    </row>
    <row r="1747" spans="1:20" ht="15" customHeight="1">
      <c r="A1747" s="20" t="str">
        <f>IF(B1747="","",IF(T1747="?","⚠️ نوع غير معرف",T1747&amp;TEXT(COUNTIFS($T$3:T1747,T1747),"000")))</f>
        <v/>
      </c>
      <c r="B1747" s="38"/>
      <c r="C1747" s="38"/>
      <c r="D1747" s="39"/>
      <c r="E1747" s="54"/>
      <c r="F1747" s="41" t="str">
        <f t="shared" ca="1" si="108"/>
        <v/>
      </c>
      <c r="G1747" s="42"/>
      <c r="H1747" s="37"/>
      <c r="I1747" s="43"/>
      <c r="J1747" s="44" t="str">
        <f t="shared" si="109"/>
        <v/>
      </c>
      <c r="K1747" s="45"/>
      <c r="L1747" s="46" t="str">
        <f>IF(OR(K1747="لم يدفع",B1747=""),"",IF(K1747="تأمين فقط",0,IF(K1747="اشتراك 300",300,IF(F1747&lt;14,IFERROR(VLOOKUP(SUBSTITUTE(SUBSTITUTE(H1747,"~","~~"),"*","~*"),إعدادات_الأنواع!$A$4:$D$40,3,FALSE()),0),IFERROR(VLOOKUP(SUBSTITUTE(SUBSTITUTE(H1747,"~","~~"),"*","~*"),إعدادات_الأنواع!$A$4:$D$40,4,FALSE()),0)))))</f>
        <v/>
      </c>
      <c r="M1747" s="47" t="str">
        <f>IF(OR(K1747="لم يدفع",B1747=""),"",IFERROR(VLOOKUP(SUBSTITUTE(SUBSTITUTE(H1747,"~","~~"),"*","~*"),إعدادات_الأنواع!$A$4:$E$40,5,FALSE()),0))</f>
        <v/>
      </c>
      <c r="N1747" s="47" t="str">
        <f>IF(OR(K1747="لم يدفع",K1747="تأمين فقط",K1747="اشتراك 300",B1747=""),"",IFERROR(VLOOKUP(SUBSTITUTE(SUBSTITUTE(H1747,"~","~~"),"*","~*"),إعدادات_الأنواع!$A$4:$F$40,6,FALSE()),0))</f>
        <v/>
      </c>
      <c r="O1747" s="55" t="str">
        <f t="shared" si="110"/>
        <v/>
      </c>
      <c r="P1747" s="48" t="str">
        <f t="shared" ca="1" si="111"/>
        <v/>
      </c>
      <c r="Q1747" s="52"/>
      <c r="R1747" s="49"/>
      <c r="S1747" s="50" t="str">
        <f>IF(B1747="","",COUNTA(التجديد!E1747:E1747))</f>
        <v/>
      </c>
      <c r="T1747" s="51" t="str">
        <f>IF(B1747="","",IFERROR(VLOOKUP(SUBSTITUTE(SUBSTITUTE(H1747,"~","~~"),"*","~*"),إعدادات_الأنواع!$A$4:$B$40,2,FALSE()),"?"))</f>
        <v/>
      </c>
    </row>
    <row r="1748" spans="1:20" ht="15" customHeight="1">
      <c r="A1748" s="20" t="str">
        <f>IF(B1748="","",IF(T1748="?","⚠️ نوع غير معرف",T1748&amp;TEXT(COUNTIFS($T$3:T1748,T1748),"000")))</f>
        <v/>
      </c>
      <c r="B1748" s="38"/>
      <c r="C1748" s="38"/>
      <c r="D1748" s="39"/>
      <c r="E1748" s="54"/>
      <c r="F1748" s="41" t="str">
        <f t="shared" ca="1" si="108"/>
        <v/>
      </c>
      <c r="G1748" s="42"/>
      <c r="H1748" s="37"/>
      <c r="I1748" s="43"/>
      <c r="J1748" s="44" t="str">
        <f t="shared" si="109"/>
        <v/>
      </c>
      <c r="K1748" s="45"/>
      <c r="L1748" s="46" t="str">
        <f>IF(OR(K1748="لم يدفع",B1748=""),"",IF(K1748="تأمين فقط",0,IF(K1748="اشتراك 300",300,IF(F1748&lt;14,IFERROR(VLOOKUP(SUBSTITUTE(SUBSTITUTE(H1748,"~","~~"),"*","~*"),إعدادات_الأنواع!$A$4:$D$40,3,FALSE()),0),IFERROR(VLOOKUP(SUBSTITUTE(SUBSTITUTE(H1748,"~","~~"),"*","~*"),إعدادات_الأنواع!$A$4:$D$40,4,FALSE()),0)))))</f>
        <v/>
      </c>
      <c r="M1748" s="47" t="str">
        <f>IF(OR(K1748="لم يدفع",B1748=""),"",IFERROR(VLOOKUP(SUBSTITUTE(SUBSTITUTE(H1748,"~","~~"),"*","~*"),إعدادات_الأنواع!$A$4:$E$40,5,FALSE()),0))</f>
        <v/>
      </c>
      <c r="N1748" s="47" t="str">
        <f>IF(OR(K1748="لم يدفع",K1748="تأمين فقط",K1748="اشتراك 300",B1748=""),"",IFERROR(VLOOKUP(SUBSTITUTE(SUBSTITUTE(H1748,"~","~~"),"*","~*"),إعدادات_الأنواع!$A$4:$F$40,6,FALSE()),0))</f>
        <v/>
      </c>
      <c r="O1748" s="55" t="str">
        <f t="shared" si="110"/>
        <v/>
      </c>
      <c r="P1748" s="48" t="str">
        <f t="shared" ca="1" si="111"/>
        <v/>
      </c>
      <c r="Q1748" s="52"/>
      <c r="R1748" s="49"/>
      <c r="S1748" s="50" t="str">
        <f>IF(B1748="","",COUNTA(التجديد!E1748:E1748))</f>
        <v/>
      </c>
      <c r="T1748" s="51" t="str">
        <f>IF(B1748="","",IFERROR(VLOOKUP(SUBSTITUTE(SUBSTITUTE(H1748,"~","~~"),"*","~*"),إعدادات_الأنواع!$A$4:$B$40,2,FALSE()),"?"))</f>
        <v/>
      </c>
    </row>
    <row r="1749" spans="1:20" ht="15" customHeight="1">
      <c r="A1749" s="20" t="str">
        <f>IF(B1749="","",IF(T1749="?","⚠️ نوع غير معرف",T1749&amp;TEXT(COUNTIFS($T$3:T1749,T1749),"000")))</f>
        <v/>
      </c>
      <c r="B1749" s="38"/>
      <c r="C1749" s="38"/>
      <c r="D1749" s="39"/>
      <c r="E1749" s="54"/>
      <c r="F1749" s="41" t="str">
        <f t="shared" ca="1" si="108"/>
        <v/>
      </c>
      <c r="G1749" s="42"/>
      <c r="H1749" s="37"/>
      <c r="I1749" s="43"/>
      <c r="J1749" s="44" t="str">
        <f t="shared" si="109"/>
        <v/>
      </c>
      <c r="K1749" s="45"/>
      <c r="L1749" s="46" t="str">
        <f>IF(OR(K1749="لم يدفع",B1749=""),"",IF(K1749="تأمين فقط",0,IF(K1749="اشتراك 300",300,IF(F1749&lt;14,IFERROR(VLOOKUP(SUBSTITUTE(SUBSTITUTE(H1749,"~","~~"),"*","~*"),إعدادات_الأنواع!$A$4:$D$40,3,FALSE()),0),IFERROR(VLOOKUP(SUBSTITUTE(SUBSTITUTE(H1749,"~","~~"),"*","~*"),إعدادات_الأنواع!$A$4:$D$40,4,FALSE()),0)))))</f>
        <v/>
      </c>
      <c r="M1749" s="47" t="str">
        <f>IF(OR(K1749="لم يدفع",B1749=""),"",IFERROR(VLOOKUP(SUBSTITUTE(SUBSTITUTE(H1749,"~","~~"),"*","~*"),إعدادات_الأنواع!$A$4:$E$40,5,FALSE()),0))</f>
        <v/>
      </c>
      <c r="N1749" s="47" t="str">
        <f>IF(OR(K1749="لم يدفع",K1749="تأمين فقط",K1749="اشتراك 300",B1749=""),"",IFERROR(VLOOKUP(SUBSTITUTE(SUBSTITUTE(H1749,"~","~~"),"*","~*"),إعدادات_الأنواع!$A$4:$F$40,6,FALSE()),0))</f>
        <v/>
      </c>
      <c r="O1749" s="55" t="str">
        <f t="shared" si="110"/>
        <v/>
      </c>
      <c r="P1749" s="48" t="str">
        <f t="shared" ca="1" si="111"/>
        <v/>
      </c>
      <c r="Q1749" s="52"/>
      <c r="R1749" s="49"/>
      <c r="S1749" s="50" t="str">
        <f>IF(B1749="","",COUNTA(التجديد!E1749:E1749))</f>
        <v/>
      </c>
      <c r="T1749" s="51" t="str">
        <f>IF(B1749="","",IFERROR(VLOOKUP(SUBSTITUTE(SUBSTITUTE(H1749,"~","~~"),"*","~*"),إعدادات_الأنواع!$A$4:$B$40,2,FALSE()),"?"))</f>
        <v/>
      </c>
    </row>
    <row r="1750" spans="1:20" ht="15" customHeight="1">
      <c r="A1750" s="20" t="str">
        <f>IF(B1750="","",IF(T1750="?","⚠️ نوع غير معرف",T1750&amp;TEXT(COUNTIFS($T$3:T1750,T1750),"000")))</f>
        <v/>
      </c>
      <c r="B1750" s="38"/>
      <c r="C1750" s="38"/>
      <c r="D1750" s="39"/>
      <c r="E1750" s="54"/>
      <c r="F1750" s="41" t="str">
        <f t="shared" ca="1" si="108"/>
        <v/>
      </c>
      <c r="G1750" s="42"/>
      <c r="H1750" s="37"/>
      <c r="I1750" s="43"/>
      <c r="J1750" s="44" t="str">
        <f t="shared" si="109"/>
        <v/>
      </c>
      <c r="K1750" s="45"/>
      <c r="L1750" s="46" t="str">
        <f>IF(OR(K1750="لم يدفع",B1750=""),"",IF(K1750="تأمين فقط",0,IF(K1750="اشتراك 300",300,IF(F1750&lt;14,IFERROR(VLOOKUP(SUBSTITUTE(SUBSTITUTE(H1750,"~","~~"),"*","~*"),إعدادات_الأنواع!$A$4:$D$40,3,FALSE()),0),IFERROR(VLOOKUP(SUBSTITUTE(SUBSTITUTE(H1750,"~","~~"),"*","~*"),إعدادات_الأنواع!$A$4:$D$40,4,FALSE()),0)))))</f>
        <v/>
      </c>
      <c r="M1750" s="47" t="str">
        <f>IF(OR(K1750="لم يدفع",B1750=""),"",IFERROR(VLOOKUP(SUBSTITUTE(SUBSTITUTE(H1750,"~","~~"),"*","~*"),إعدادات_الأنواع!$A$4:$E$40,5,FALSE()),0))</f>
        <v/>
      </c>
      <c r="N1750" s="47" t="str">
        <f>IF(OR(K1750="لم يدفع",K1750="تأمين فقط",K1750="اشتراك 300",B1750=""),"",IFERROR(VLOOKUP(SUBSTITUTE(SUBSTITUTE(H1750,"~","~~"),"*","~*"),إعدادات_الأنواع!$A$4:$F$40,6,FALSE()),0))</f>
        <v/>
      </c>
      <c r="O1750" s="55" t="str">
        <f t="shared" si="110"/>
        <v/>
      </c>
      <c r="P1750" s="48" t="str">
        <f t="shared" ca="1" si="111"/>
        <v/>
      </c>
      <c r="Q1750" s="52"/>
      <c r="R1750" s="49"/>
      <c r="S1750" s="50" t="str">
        <f>IF(B1750="","",COUNTA(التجديد!E1750:E1750))</f>
        <v/>
      </c>
      <c r="T1750" s="51" t="str">
        <f>IF(B1750="","",IFERROR(VLOOKUP(SUBSTITUTE(SUBSTITUTE(H1750,"~","~~"),"*","~*"),إعدادات_الأنواع!$A$4:$B$40,2,FALSE()),"?"))</f>
        <v/>
      </c>
    </row>
    <row r="1751" spans="1:20" ht="15" customHeight="1">
      <c r="A1751" s="20" t="str">
        <f>IF(B1751="","",IF(T1751="?","⚠️ نوع غير معرف",T1751&amp;TEXT(COUNTIFS($T$3:T1751,T1751),"000")))</f>
        <v/>
      </c>
      <c r="B1751" s="38"/>
      <c r="C1751" s="38"/>
      <c r="D1751" s="39"/>
      <c r="E1751" s="54"/>
      <c r="F1751" s="41" t="str">
        <f t="shared" ca="1" si="108"/>
        <v/>
      </c>
      <c r="G1751" s="42"/>
      <c r="H1751" s="37"/>
      <c r="I1751" s="43"/>
      <c r="J1751" s="44" t="str">
        <f t="shared" si="109"/>
        <v/>
      </c>
      <c r="K1751" s="45"/>
      <c r="L1751" s="46" t="str">
        <f>IF(OR(K1751="لم يدفع",B1751=""),"",IF(K1751="تأمين فقط",0,IF(K1751="اشتراك 300",300,IF(F1751&lt;14,IFERROR(VLOOKUP(SUBSTITUTE(SUBSTITUTE(H1751,"~","~~"),"*","~*"),إعدادات_الأنواع!$A$4:$D$40,3,FALSE()),0),IFERROR(VLOOKUP(SUBSTITUTE(SUBSTITUTE(H1751,"~","~~"),"*","~*"),إعدادات_الأنواع!$A$4:$D$40,4,FALSE()),0)))))</f>
        <v/>
      </c>
      <c r="M1751" s="47" t="str">
        <f>IF(OR(K1751="لم يدفع",B1751=""),"",IFERROR(VLOOKUP(SUBSTITUTE(SUBSTITUTE(H1751,"~","~~"),"*","~*"),إعدادات_الأنواع!$A$4:$E$40,5,FALSE()),0))</f>
        <v/>
      </c>
      <c r="N1751" s="47" t="str">
        <f>IF(OR(K1751="لم يدفع",K1751="تأمين فقط",K1751="اشتراك 300",B1751=""),"",IFERROR(VLOOKUP(SUBSTITUTE(SUBSTITUTE(H1751,"~","~~"),"*","~*"),إعدادات_الأنواع!$A$4:$F$40,6,FALSE()),0))</f>
        <v/>
      </c>
      <c r="O1751" s="55" t="str">
        <f t="shared" si="110"/>
        <v/>
      </c>
      <c r="P1751" s="48" t="str">
        <f t="shared" ca="1" si="111"/>
        <v/>
      </c>
      <c r="Q1751" s="52"/>
      <c r="R1751" s="49"/>
      <c r="S1751" s="50" t="str">
        <f>IF(B1751="","",COUNTA(التجديد!E1751:E1751))</f>
        <v/>
      </c>
      <c r="T1751" s="51" t="str">
        <f>IF(B1751="","",IFERROR(VLOOKUP(SUBSTITUTE(SUBSTITUTE(H1751,"~","~~"),"*","~*"),إعدادات_الأنواع!$A$4:$B$40,2,FALSE()),"?"))</f>
        <v/>
      </c>
    </row>
    <row r="1752" spans="1:20" ht="15" customHeight="1">
      <c r="A1752" s="20" t="str">
        <f>IF(B1752="","",IF(T1752="?","⚠️ نوع غير معرف",T1752&amp;TEXT(COUNTIFS($T$3:T1752,T1752),"000")))</f>
        <v/>
      </c>
      <c r="B1752" s="38"/>
      <c r="C1752" s="38"/>
      <c r="D1752" s="39"/>
      <c r="E1752" s="54"/>
      <c r="F1752" s="41" t="str">
        <f t="shared" ca="1" si="108"/>
        <v/>
      </c>
      <c r="G1752" s="42"/>
      <c r="H1752" s="37"/>
      <c r="I1752" s="43"/>
      <c r="J1752" s="44" t="str">
        <f t="shared" si="109"/>
        <v/>
      </c>
      <c r="K1752" s="45"/>
      <c r="L1752" s="46" t="str">
        <f>IF(OR(K1752="لم يدفع",B1752=""),"",IF(K1752="تأمين فقط",0,IF(K1752="اشتراك 300",300,IF(F1752&lt;14,IFERROR(VLOOKUP(SUBSTITUTE(SUBSTITUTE(H1752,"~","~~"),"*","~*"),إعدادات_الأنواع!$A$4:$D$40,3,FALSE()),0),IFERROR(VLOOKUP(SUBSTITUTE(SUBSTITUTE(H1752,"~","~~"),"*","~*"),إعدادات_الأنواع!$A$4:$D$40,4,FALSE()),0)))))</f>
        <v/>
      </c>
      <c r="M1752" s="47" t="str">
        <f>IF(OR(K1752="لم يدفع",B1752=""),"",IFERROR(VLOOKUP(SUBSTITUTE(SUBSTITUTE(H1752,"~","~~"),"*","~*"),إعدادات_الأنواع!$A$4:$E$40,5,FALSE()),0))</f>
        <v/>
      </c>
      <c r="N1752" s="47" t="str">
        <f>IF(OR(K1752="لم يدفع",K1752="تأمين فقط",K1752="اشتراك 300",B1752=""),"",IFERROR(VLOOKUP(SUBSTITUTE(SUBSTITUTE(H1752,"~","~~"),"*","~*"),إعدادات_الأنواع!$A$4:$F$40,6,FALSE()),0))</f>
        <v/>
      </c>
      <c r="O1752" s="55" t="str">
        <f t="shared" si="110"/>
        <v/>
      </c>
      <c r="P1752" s="48" t="str">
        <f t="shared" ca="1" si="111"/>
        <v/>
      </c>
      <c r="Q1752" s="52"/>
      <c r="R1752" s="49"/>
      <c r="S1752" s="50" t="str">
        <f>IF(B1752="","",COUNTA(التجديد!E1752:E1752))</f>
        <v/>
      </c>
      <c r="T1752" s="51" t="str">
        <f>IF(B1752="","",IFERROR(VLOOKUP(SUBSTITUTE(SUBSTITUTE(H1752,"~","~~"),"*","~*"),إعدادات_الأنواع!$A$4:$B$40,2,FALSE()),"?"))</f>
        <v/>
      </c>
    </row>
    <row r="1753" spans="1:20" ht="15" customHeight="1">
      <c r="A1753" s="20" t="str">
        <f>IF(B1753="","",IF(T1753="?","⚠️ نوع غير معرف",T1753&amp;TEXT(COUNTIFS($T$3:T1753,T1753),"000")))</f>
        <v/>
      </c>
      <c r="B1753" s="38"/>
      <c r="C1753" s="38"/>
      <c r="D1753" s="39"/>
      <c r="E1753" s="54"/>
      <c r="F1753" s="41" t="str">
        <f t="shared" ca="1" si="108"/>
        <v/>
      </c>
      <c r="G1753" s="42"/>
      <c r="H1753" s="37"/>
      <c r="I1753" s="43"/>
      <c r="J1753" s="44" t="str">
        <f t="shared" si="109"/>
        <v/>
      </c>
      <c r="K1753" s="45"/>
      <c r="L1753" s="46" t="str">
        <f>IF(OR(K1753="لم يدفع",B1753=""),"",IF(K1753="تأمين فقط",0,IF(K1753="اشتراك 300",300,IF(F1753&lt;14,IFERROR(VLOOKUP(SUBSTITUTE(SUBSTITUTE(H1753,"~","~~"),"*","~*"),إعدادات_الأنواع!$A$4:$D$40,3,FALSE()),0),IFERROR(VLOOKUP(SUBSTITUTE(SUBSTITUTE(H1753,"~","~~"),"*","~*"),إعدادات_الأنواع!$A$4:$D$40,4,FALSE()),0)))))</f>
        <v/>
      </c>
      <c r="M1753" s="47" t="str">
        <f>IF(OR(K1753="لم يدفع",B1753=""),"",IFERROR(VLOOKUP(SUBSTITUTE(SUBSTITUTE(H1753,"~","~~"),"*","~*"),إعدادات_الأنواع!$A$4:$E$40,5,FALSE()),0))</f>
        <v/>
      </c>
      <c r="N1753" s="47" t="str">
        <f>IF(OR(K1753="لم يدفع",K1753="تأمين فقط",K1753="اشتراك 300",B1753=""),"",IFERROR(VLOOKUP(SUBSTITUTE(SUBSTITUTE(H1753,"~","~~"),"*","~*"),إعدادات_الأنواع!$A$4:$F$40,6,FALSE()),0))</f>
        <v/>
      </c>
      <c r="O1753" s="55" t="str">
        <f t="shared" si="110"/>
        <v/>
      </c>
      <c r="P1753" s="48" t="str">
        <f t="shared" ca="1" si="111"/>
        <v/>
      </c>
      <c r="Q1753" s="52"/>
      <c r="R1753" s="49"/>
      <c r="S1753" s="50" t="str">
        <f>IF(B1753="","",COUNTA(التجديد!E1753:E1753))</f>
        <v/>
      </c>
      <c r="T1753" s="51" t="str">
        <f>IF(B1753="","",IFERROR(VLOOKUP(SUBSTITUTE(SUBSTITUTE(H1753,"~","~~"),"*","~*"),إعدادات_الأنواع!$A$4:$B$40,2,FALSE()),"?"))</f>
        <v/>
      </c>
    </row>
    <row r="1754" spans="1:20" ht="15" customHeight="1">
      <c r="A1754" s="20" t="str">
        <f>IF(B1754="","",IF(T1754="?","⚠️ نوع غير معرف",T1754&amp;TEXT(COUNTIFS($T$3:T1754,T1754),"000")))</f>
        <v/>
      </c>
      <c r="B1754" s="38"/>
      <c r="C1754" s="38"/>
      <c r="D1754" s="39"/>
      <c r="E1754" s="54"/>
      <c r="F1754" s="41" t="str">
        <f t="shared" ca="1" si="108"/>
        <v/>
      </c>
      <c r="G1754" s="42"/>
      <c r="H1754" s="37"/>
      <c r="I1754" s="43"/>
      <c r="J1754" s="44" t="str">
        <f t="shared" si="109"/>
        <v/>
      </c>
      <c r="K1754" s="45"/>
      <c r="L1754" s="46" t="str">
        <f>IF(OR(K1754="لم يدفع",B1754=""),"",IF(K1754="تأمين فقط",0,IF(K1754="اشتراك 300",300,IF(F1754&lt;14,IFERROR(VLOOKUP(SUBSTITUTE(SUBSTITUTE(H1754,"~","~~"),"*","~*"),إعدادات_الأنواع!$A$4:$D$40,3,FALSE()),0),IFERROR(VLOOKUP(SUBSTITUTE(SUBSTITUTE(H1754,"~","~~"),"*","~*"),إعدادات_الأنواع!$A$4:$D$40,4,FALSE()),0)))))</f>
        <v/>
      </c>
      <c r="M1754" s="47" t="str">
        <f>IF(OR(K1754="لم يدفع",B1754=""),"",IFERROR(VLOOKUP(SUBSTITUTE(SUBSTITUTE(H1754,"~","~~"),"*","~*"),إعدادات_الأنواع!$A$4:$E$40,5,FALSE()),0))</f>
        <v/>
      </c>
      <c r="N1754" s="47" t="str">
        <f>IF(OR(K1754="لم يدفع",K1754="تأمين فقط",K1754="اشتراك 300",B1754=""),"",IFERROR(VLOOKUP(SUBSTITUTE(SUBSTITUTE(H1754,"~","~~"),"*","~*"),إعدادات_الأنواع!$A$4:$F$40,6,FALSE()),0))</f>
        <v/>
      </c>
      <c r="O1754" s="55" t="str">
        <f t="shared" si="110"/>
        <v/>
      </c>
      <c r="P1754" s="48" t="str">
        <f t="shared" ca="1" si="111"/>
        <v/>
      </c>
      <c r="Q1754" s="52"/>
      <c r="R1754" s="49"/>
      <c r="S1754" s="50" t="str">
        <f>IF(B1754="","",COUNTA(التجديد!E1754:E1754))</f>
        <v/>
      </c>
      <c r="T1754" s="51" t="str">
        <f>IF(B1754="","",IFERROR(VLOOKUP(SUBSTITUTE(SUBSTITUTE(H1754,"~","~~"),"*","~*"),إعدادات_الأنواع!$A$4:$B$40,2,FALSE()),"?"))</f>
        <v/>
      </c>
    </row>
    <row r="1755" spans="1:20" ht="15" customHeight="1">
      <c r="A1755" s="20" t="str">
        <f>IF(B1755="","",IF(T1755="?","⚠️ نوع غير معرف",T1755&amp;TEXT(COUNTIFS($T$3:T1755,T1755),"000")))</f>
        <v/>
      </c>
      <c r="B1755" s="38"/>
      <c r="C1755" s="38"/>
      <c r="D1755" s="39"/>
      <c r="E1755" s="54"/>
      <c r="F1755" s="41" t="str">
        <f t="shared" ca="1" si="108"/>
        <v/>
      </c>
      <c r="G1755" s="42"/>
      <c r="H1755" s="37"/>
      <c r="I1755" s="43"/>
      <c r="J1755" s="44" t="str">
        <f t="shared" si="109"/>
        <v/>
      </c>
      <c r="K1755" s="45"/>
      <c r="L1755" s="46" t="str">
        <f>IF(OR(K1755="لم يدفع",B1755=""),"",IF(K1755="تأمين فقط",0,IF(K1755="اشتراك 300",300,IF(F1755&lt;14,IFERROR(VLOOKUP(SUBSTITUTE(SUBSTITUTE(H1755,"~","~~"),"*","~*"),إعدادات_الأنواع!$A$4:$D$40,3,FALSE()),0),IFERROR(VLOOKUP(SUBSTITUTE(SUBSTITUTE(H1755,"~","~~"),"*","~*"),إعدادات_الأنواع!$A$4:$D$40,4,FALSE()),0)))))</f>
        <v/>
      </c>
      <c r="M1755" s="47" t="str">
        <f>IF(OR(K1755="لم يدفع",B1755=""),"",IFERROR(VLOOKUP(SUBSTITUTE(SUBSTITUTE(H1755,"~","~~"),"*","~*"),إعدادات_الأنواع!$A$4:$E$40,5,FALSE()),0))</f>
        <v/>
      </c>
      <c r="N1755" s="47" t="str">
        <f>IF(OR(K1755="لم يدفع",K1755="تأمين فقط",K1755="اشتراك 300",B1755=""),"",IFERROR(VLOOKUP(SUBSTITUTE(SUBSTITUTE(H1755,"~","~~"),"*","~*"),إعدادات_الأنواع!$A$4:$F$40,6,FALSE()),0))</f>
        <v/>
      </c>
      <c r="O1755" s="55" t="str">
        <f t="shared" si="110"/>
        <v/>
      </c>
      <c r="P1755" s="48" t="str">
        <f t="shared" ca="1" si="111"/>
        <v/>
      </c>
      <c r="Q1755" s="52"/>
      <c r="R1755" s="49"/>
      <c r="S1755" s="50" t="str">
        <f>IF(B1755="","",COUNTA(التجديد!E1755:E1755))</f>
        <v/>
      </c>
      <c r="T1755" s="51" t="str">
        <f>IF(B1755="","",IFERROR(VLOOKUP(SUBSTITUTE(SUBSTITUTE(H1755,"~","~~"),"*","~*"),إعدادات_الأنواع!$A$4:$B$40,2,FALSE()),"?"))</f>
        <v/>
      </c>
    </row>
    <row r="1756" spans="1:20" ht="15" customHeight="1">
      <c r="A1756" s="20" t="str">
        <f>IF(B1756="","",IF(T1756="?","⚠️ نوع غير معرف",T1756&amp;TEXT(COUNTIFS($T$3:T1756,T1756),"000")))</f>
        <v/>
      </c>
      <c r="B1756" s="38"/>
      <c r="C1756" s="38"/>
      <c r="D1756" s="39"/>
      <c r="E1756" s="54"/>
      <c r="F1756" s="41" t="str">
        <f t="shared" ca="1" si="108"/>
        <v/>
      </c>
      <c r="G1756" s="42"/>
      <c r="H1756" s="37"/>
      <c r="I1756" s="43"/>
      <c r="J1756" s="44" t="str">
        <f t="shared" si="109"/>
        <v/>
      </c>
      <c r="K1756" s="45"/>
      <c r="L1756" s="46" t="str">
        <f>IF(OR(K1756="لم يدفع",B1756=""),"",IF(K1756="تأمين فقط",0,IF(K1756="اشتراك 300",300,IF(F1756&lt;14,IFERROR(VLOOKUP(SUBSTITUTE(SUBSTITUTE(H1756,"~","~~"),"*","~*"),إعدادات_الأنواع!$A$4:$D$40,3,FALSE()),0),IFERROR(VLOOKUP(SUBSTITUTE(SUBSTITUTE(H1756,"~","~~"),"*","~*"),إعدادات_الأنواع!$A$4:$D$40,4,FALSE()),0)))))</f>
        <v/>
      </c>
      <c r="M1756" s="47" t="str">
        <f>IF(OR(K1756="لم يدفع",B1756=""),"",IFERROR(VLOOKUP(SUBSTITUTE(SUBSTITUTE(H1756,"~","~~"),"*","~*"),إعدادات_الأنواع!$A$4:$E$40,5,FALSE()),0))</f>
        <v/>
      </c>
      <c r="N1756" s="47" t="str">
        <f>IF(OR(K1756="لم يدفع",K1756="تأمين فقط",K1756="اشتراك 300",B1756=""),"",IFERROR(VLOOKUP(SUBSTITUTE(SUBSTITUTE(H1756,"~","~~"),"*","~*"),إعدادات_الأنواع!$A$4:$F$40,6,FALSE()),0))</f>
        <v/>
      </c>
      <c r="O1756" s="55" t="str">
        <f t="shared" si="110"/>
        <v/>
      </c>
      <c r="P1756" s="48" t="str">
        <f t="shared" ca="1" si="111"/>
        <v/>
      </c>
      <c r="Q1756" s="52"/>
      <c r="R1756" s="49"/>
      <c r="S1756" s="50" t="str">
        <f>IF(B1756="","",COUNTA(التجديد!E1756:E1756))</f>
        <v/>
      </c>
      <c r="T1756" s="51" t="str">
        <f>IF(B1756="","",IFERROR(VLOOKUP(SUBSTITUTE(SUBSTITUTE(H1756,"~","~~"),"*","~*"),إعدادات_الأنواع!$A$4:$B$40,2,FALSE()),"?"))</f>
        <v/>
      </c>
    </row>
    <row r="1757" spans="1:20" ht="15" customHeight="1">
      <c r="A1757" s="20" t="str">
        <f>IF(B1757="","",IF(T1757="?","⚠️ نوع غير معرف",T1757&amp;TEXT(COUNTIFS($T$3:T1757,T1757),"000")))</f>
        <v/>
      </c>
      <c r="B1757" s="38"/>
      <c r="C1757" s="38"/>
      <c r="D1757" s="39"/>
      <c r="E1757" s="54"/>
      <c r="F1757" s="41" t="str">
        <f t="shared" ca="1" si="108"/>
        <v/>
      </c>
      <c r="G1757" s="42"/>
      <c r="H1757" s="37"/>
      <c r="I1757" s="43"/>
      <c r="J1757" s="44" t="str">
        <f t="shared" si="109"/>
        <v/>
      </c>
      <c r="K1757" s="45"/>
      <c r="L1757" s="46" t="str">
        <f>IF(OR(K1757="لم يدفع",B1757=""),"",IF(K1757="تأمين فقط",0,IF(K1757="اشتراك 300",300,IF(F1757&lt;14,IFERROR(VLOOKUP(SUBSTITUTE(SUBSTITUTE(H1757,"~","~~"),"*","~*"),إعدادات_الأنواع!$A$4:$D$40,3,FALSE()),0),IFERROR(VLOOKUP(SUBSTITUTE(SUBSTITUTE(H1757,"~","~~"),"*","~*"),إعدادات_الأنواع!$A$4:$D$40,4,FALSE()),0)))))</f>
        <v/>
      </c>
      <c r="M1757" s="47" t="str">
        <f>IF(OR(K1757="لم يدفع",B1757=""),"",IFERROR(VLOOKUP(SUBSTITUTE(SUBSTITUTE(H1757,"~","~~"),"*","~*"),إعدادات_الأنواع!$A$4:$E$40,5,FALSE()),0))</f>
        <v/>
      </c>
      <c r="N1757" s="47" t="str">
        <f>IF(OR(K1757="لم يدفع",K1757="تأمين فقط",K1757="اشتراك 300",B1757=""),"",IFERROR(VLOOKUP(SUBSTITUTE(SUBSTITUTE(H1757,"~","~~"),"*","~*"),إعدادات_الأنواع!$A$4:$F$40,6,FALSE()),0))</f>
        <v/>
      </c>
      <c r="O1757" s="55" t="str">
        <f t="shared" si="110"/>
        <v/>
      </c>
      <c r="P1757" s="48" t="str">
        <f t="shared" ca="1" si="111"/>
        <v/>
      </c>
      <c r="Q1757" s="52"/>
      <c r="R1757" s="49"/>
      <c r="S1757" s="50" t="str">
        <f>IF(B1757="","",COUNTA(التجديد!E1757:E1757))</f>
        <v/>
      </c>
      <c r="T1757" s="51" t="str">
        <f>IF(B1757="","",IFERROR(VLOOKUP(SUBSTITUTE(SUBSTITUTE(H1757,"~","~~"),"*","~*"),إعدادات_الأنواع!$A$4:$B$40,2,FALSE()),"?"))</f>
        <v/>
      </c>
    </row>
    <row r="1758" spans="1:20" ht="15" customHeight="1">
      <c r="A1758" s="20" t="str">
        <f>IF(B1758="","",IF(T1758="?","⚠️ نوع غير معرف",T1758&amp;TEXT(COUNTIFS($T$3:T1758,T1758),"000")))</f>
        <v/>
      </c>
      <c r="B1758" s="38"/>
      <c r="C1758" s="38"/>
      <c r="D1758" s="39"/>
      <c r="E1758" s="54"/>
      <c r="F1758" s="41" t="str">
        <f t="shared" ca="1" si="108"/>
        <v/>
      </c>
      <c r="G1758" s="42"/>
      <c r="H1758" s="37"/>
      <c r="I1758" s="43"/>
      <c r="J1758" s="44" t="str">
        <f t="shared" si="109"/>
        <v/>
      </c>
      <c r="K1758" s="45"/>
      <c r="L1758" s="46" t="str">
        <f>IF(OR(K1758="لم يدفع",B1758=""),"",IF(K1758="تأمين فقط",0,IF(K1758="اشتراك 300",300,IF(F1758&lt;14,IFERROR(VLOOKUP(SUBSTITUTE(SUBSTITUTE(H1758,"~","~~"),"*","~*"),إعدادات_الأنواع!$A$4:$D$40,3,FALSE()),0),IFERROR(VLOOKUP(SUBSTITUTE(SUBSTITUTE(H1758,"~","~~"),"*","~*"),إعدادات_الأنواع!$A$4:$D$40,4,FALSE()),0)))))</f>
        <v/>
      </c>
      <c r="M1758" s="47" t="str">
        <f>IF(OR(K1758="لم يدفع",B1758=""),"",IFERROR(VLOOKUP(SUBSTITUTE(SUBSTITUTE(H1758,"~","~~"),"*","~*"),إعدادات_الأنواع!$A$4:$E$40,5,FALSE()),0))</f>
        <v/>
      </c>
      <c r="N1758" s="47" t="str">
        <f>IF(OR(K1758="لم يدفع",K1758="تأمين فقط",K1758="اشتراك 300",B1758=""),"",IFERROR(VLOOKUP(SUBSTITUTE(SUBSTITUTE(H1758,"~","~~"),"*","~*"),إعدادات_الأنواع!$A$4:$F$40,6,FALSE()),0))</f>
        <v/>
      </c>
      <c r="O1758" s="55" t="str">
        <f t="shared" si="110"/>
        <v/>
      </c>
      <c r="P1758" s="48" t="str">
        <f t="shared" ca="1" si="111"/>
        <v/>
      </c>
      <c r="Q1758" s="52"/>
      <c r="R1758" s="49"/>
      <c r="S1758" s="50" t="str">
        <f>IF(B1758="","",COUNTA(التجديد!E1758:E1758))</f>
        <v/>
      </c>
      <c r="T1758" s="51" t="str">
        <f>IF(B1758="","",IFERROR(VLOOKUP(SUBSTITUTE(SUBSTITUTE(H1758,"~","~~"),"*","~*"),إعدادات_الأنواع!$A$4:$B$40,2,FALSE()),"?"))</f>
        <v/>
      </c>
    </row>
    <row r="1759" spans="1:20" ht="15" customHeight="1">
      <c r="A1759" s="20" t="str">
        <f>IF(B1759="","",IF(T1759="?","⚠️ نوع غير معرف",T1759&amp;TEXT(COUNTIFS($T$3:T1759,T1759),"000")))</f>
        <v/>
      </c>
      <c r="B1759" s="38"/>
      <c r="C1759" s="38"/>
      <c r="D1759" s="39"/>
      <c r="E1759" s="54"/>
      <c r="F1759" s="41" t="str">
        <f t="shared" ca="1" si="108"/>
        <v/>
      </c>
      <c r="G1759" s="42"/>
      <c r="H1759" s="37"/>
      <c r="I1759" s="43"/>
      <c r="J1759" s="44" t="str">
        <f t="shared" si="109"/>
        <v/>
      </c>
      <c r="K1759" s="45"/>
      <c r="L1759" s="46" t="str">
        <f>IF(OR(K1759="لم يدفع",B1759=""),"",IF(K1759="تأمين فقط",0,IF(K1759="اشتراك 300",300,IF(F1759&lt;14,IFERROR(VLOOKUP(SUBSTITUTE(SUBSTITUTE(H1759,"~","~~"),"*","~*"),إعدادات_الأنواع!$A$4:$D$40,3,FALSE()),0),IFERROR(VLOOKUP(SUBSTITUTE(SUBSTITUTE(H1759,"~","~~"),"*","~*"),إعدادات_الأنواع!$A$4:$D$40,4,FALSE()),0)))))</f>
        <v/>
      </c>
      <c r="M1759" s="47" t="str">
        <f>IF(OR(K1759="لم يدفع",B1759=""),"",IFERROR(VLOOKUP(SUBSTITUTE(SUBSTITUTE(H1759,"~","~~"),"*","~*"),إعدادات_الأنواع!$A$4:$E$40,5,FALSE()),0))</f>
        <v/>
      </c>
      <c r="N1759" s="47" t="str">
        <f>IF(OR(K1759="لم يدفع",K1759="تأمين فقط",K1759="اشتراك 300",B1759=""),"",IFERROR(VLOOKUP(SUBSTITUTE(SUBSTITUTE(H1759,"~","~~"),"*","~*"),إعدادات_الأنواع!$A$4:$F$40,6,FALSE()),0))</f>
        <v/>
      </c>
      <c r="O1759" s="55" t="str">
        <f t="shared" si="110"/>
        <v/>
      </c>
      <c r="P1759" s="48" t="str">
        <f t="shared" ca="1" si="111"/>
        <v/>
      </c>
      <c r="Q1759" s="52"/>
      <c r="R1759" s="49"/>
      <c r="S1759" s="50" t="str">
        <f>IF(B1759="","",COUNTA(التجديد!E1759:E1759))</f>
        <v/>
      </c>
      <c r="T1759" s="51" t="str">
        <f>IF(B1759="","",IFERROR(VLOOKUP(SUBSTITUTE(SUBSTITUTE(H1759,"~","~~"),"*","~*"),إعدادات_الأنواع!$A$4:$B$40,2,FALSE()),"?"))</f>
        <v/>
      </c>
    </row>
    <row r="1760" spans="1:20" ht="15" customHeight="1">
      <c r="A1760" s="20" t="str">
        <f>IF(B1760="","",IF(T1760="?","⚠️ نوع غير معرف",T1760&amp;TEXT(COUNTIFS($T$3:T1760,T1760),"000")))</f>
        <v/>
      </c>
      <c r="B1760" s="38"/>
      <c r="C1760" s="38"/>
      <c r="D1760" s="39"/>
      <c r="E1760" s="54"/>
      <c r="F1760" s="41" t="str">
        <f t="shared" ca="1" si="108"/>
        <v/>
      </c>
      <c r="G1760" s="42"/>
      <c r="H1760" s="37"/>
      <c r="I1760" s="43"/>
      <c r="J1760" s="44" t="str">
        <f t="shared" si="109"/>
        <v/>
      </c>
      <c r="K1760" s="45"/>
      <c r="L1760" s="46" t="str">
        <f>IF(OR(K1760="لم يدفع",B1760=""),"",IF(K1760="تأمين فقط",0,IF(K1760="اشتراك 300",300,IF(F1760&lt;14,IFERROR(VLOOKUP(SUBSTITUTE(SUBSTITUTE(H1760,"~","~~"),"*","~*"),إعدادات_الأنواع!$A$4:$D$40,3,FALSE()),0),IFERROR(VLOOKUP(SUBSTITUTE(SUBSTITUTE(H1760,"~","~~"),"*","~*"),إعدادات_الأنواع!$A$4:$D$40,4,FALSE()),0)))))</f>
        <v/>
      </c>
      <c r="M1760" s="47" t="str">
        <f>IF(OR(K1760="لم يدفع",B1760=""),"",IFERROR(VLOOKUP(SUBSTITUTE(SUBSTITUTE(H1760,"~","~~"),"*","~*"),إعدادات_الأنواع!$A$4:$E$40,5,FALSE()),0))</f>
        <v/>
      </c>
      <c r="N1760" s="47" t="str">
        <f>IF(OR(K1760="لم يدفع",K1760="تأمين فقط",K1760="اشتراك 300",B1760=""),"",IFERROR(VLOOKUP(SUBSTITUTE(SUBSTITUTE(H1760,"~","~~"),"*","~*"),إعدادات_الأنواع!$A$4:$F$40,6,FALSE()),0))</f>
        <v/>
      </c>
      <c r="O1760" s="55" t="str">
        <f t="shared" si="110"/>
        <v/>
      </c>
      <c r="P1760" s="48" t="str">
        <f t="shared" ca="1" si="111"/>
        <v/>
      </c>
      <c r="Q1760" s="52"/>
      <c r="R1760" s="49"/>
      <c r="S1760" s="50" t="str">
        <f>IF(B1760="","",COUNTA(التجديد!E1760:E1760))</f>
        <v/>
      </c>
      <c r="T1760" s="51" t="str">
        <f>IF(B1760="","",IFERROR(VLOOKUP(SUBSTITUTE(SUBSTITUTE(H1760,"~","~~"),"*","~*"),إعدادات_الأنواع!$A$4:$B$40,2,FALSE()),"?"))</f>
        <v/>
      </c>
    </row>
    <row r="1761" spans="1:20" ht="15" customHeight="1">
      <c r="A1761" s="20" t="str">
        <f>IF(B1761="","",IF(T1761="?","⚠️ نوع غير معرف",T1761&amp;TEXT(COUNTIFS($T$3:T1761,T1761),"000")))</f>
        <v/>
      </c>
      <c r="B1761" s="38"/>
      <c r="C1761" s="38"/>
      <c r="D1761" s="39"/>
      <c r="E1761" s="54"/>
      <c r="F1761" s="41" t="str">
        <f t="shared" ca="1" si="108"/>
        <v/>
      </c>
      <c r="G1761" s="42"/>
      <c r="H1761" s="37"/>
      <c r="I1761" s="43"/>
      <c r="J1761" s="44" t="str">
        <f t="shared" si="109"/>
        <v/>
      </c>
      <c r="K1761" s="45"/>
      <c r="L1761" s="46" t="str">
        <f>IF(OR(K1761="لم يدفع",B1761=""),"",IF(K1761="تأمين فقط",0,IF(K1761="اشتراك 300",300,IF(F1761&lt;14,IFERROR(VLOOKUP(SUBSTITUTE(SUBSTITUTE(H1761,"~","~~"),"*","~*"),إعدادات_الأنواع!$A$4:$D$40,3,FALSE()),0),IFERROR(VLOOKUP(SUBSTITUTE(SUBSTITUTE(H1761,"~","~~"),"*","~*"),إعدادات_الأنواع!$A$4:$D$40,4,FALSE()),0)))))</f>
        <v/>
      </c>
      <c r="M1761" s="47" t="str">
        <f>IF(OR(K1761="لم يدفع",B1761=""),"",IFERROR(VLOOKUP(SUBSTITUTE(SUBSTITUTE(H1761,"~","~~"),"*","~*"),إعدادات_الأنواع!$A$4:$E$40,5,FALSE()),0))</f>
        <v/>
      </c>
      <c r="N1761" s="47" t="str">
        <f>IF(OR(K1761="لم يدفع",K1761="تأمين فقط",K1761="اشتراك 300",B1761=""),"",IFERROR(VLOOKUP(SUBSTITUTE(SUBSTITUTE(H1761,"~","~~"),"*","~*"),إعدادات_الأنواع!$A$4:$F$40,6,FALSE()),0))</f>
        <v/>
      </c>
      <c r="O1761" s="55" t="str">
        <f t="shared" si="110"/>
        <v/>
      </c>
      <c r="P1761" s="48" t="str">
        <f t="shared" ca="1" si="111"/>
        <v/>
      </c>
      <c r="Q1761" s="52"/>
      <c r="R1761" s="49"/>
      <c r="S1761" s="50" t="str">
        <f>IF(B1761="","",COUNTA(التجديد!E1761:E1761))</f>
        <v/>
      </c>
      <c r="T1761" s="51" t="str">
        <f>IF(B1761="","",IFERROR(VLOOKUP(SUBSTITUTE(SUBSTITUTE(H1761,"~","~~"),"*","~*"),إعدادات_الأنواع!$A$4:$B$40,2,FALSE()),"?"))</f>
        <v/>
      </c>
    </row>
    <row r="1762" spans="1:20" ht="15" customHeight="1">
      <c r="A1762" s="20" t="str">
        <f>IF(B1762="","",IF(T1762="?","⚠️ نوع غير معرف",T1762&amp;TEXT(COUNTIFS($T$3:T1762,T1762),"000")))</f>
        <v/>
      </c>
      <c r="B1762" s="38"/>
      <c r="C1762" s="38"/>
      <c r="D1762" s="39"/>
      <c r="E1762" s="54"/>
      <c r="F1762" s="41" t="str">
        <f t="shared" ca="1" si="108"/>
        <v/>
      </c>
      <c r="G1762" s="42"/>
      <c r="H1762" s="37"/>
      <c r="I1762" s="43"/>
      <c r="J1762" s="44" t="str">
        <f t="shared" si="109"/>
        <v/>
      </c>
      <c r="K1762" s="45"/>
      <c r="L1762" s="46" t="str">
        <f>IF(OR(K1762="لم يدفع",B1762=""),"",IF(K1762="تأمين فقط",0,IF(K1762="اشتراك 300",300,IF(F1762&lt;14,IFERROR(VLOOKUP(SUBSTITUTE(SUBSTITUTE(H1762,"~","~~"),"*","~*"),إعدادات_الأنواع!$A$4:$D$40,3,FALSE()),0),IFERROR(VLOOKUP(SUBSTITUTE(SUBSTITUTE(H1762,"~","~~"),"*","~*"),إعدادات_الأنواع!$A$4:$D$40,4,FALSE()),0)))))</f>
        <v/>
      </c>
      <c r="M1762" s="47" t="str">
        <f>IF(OR(K1762="لم يدفع",B1762=""),"",IFERROR(VLOOKUP(SUBSTITUTE(SUBSTITUTE(H1762,"~","~~"),"*","~*"),إعدادات_الأنواع!$A$4:$E$40,5,FALSE()),0))</f>
        <v/>
      </c>
      <c r="N1762" s="47" t="str">
        <f>IF(OR(K1762="لم يدفع",K1762="تأمين فقط",K1762="اشتراك 300",B1762=""),"",IFERROR(VLOOKUP(SUBSTITUTE(SUBSTITUTE(H1762,"~","~~"),"*","~*"),إعدادات_الأنواع!$A$4:$F$40,6,FALSE()),0))</f>
        <v/>
      </c>
      <c r="O1762" s="55" t="str">
        <f t="shared" si="110"/>
        <v/>
      </c>
      <c r="P1762" s="48" t="str">
        <f t="shared" ca="1" si="111"/>
        <v/>
      </c>
      <c r="Q1762" s="52"/>
      <c r="R1762" s="49"/>
      <c r="S1762" s="50" t="str">
        <f>IF(B1762="","",COUNTA(التجديد!E1762:E1762))</f>
        <v/>
      </c>
      <c r="T1762" s="51" t="str">
        <f>IF(B1762="","",IFERROR(VLOOKUP(SUBSTITUTE(SUBSTITUTE(H1762,"~","~~"),"*","~*"),إعدادات_الأنواع!$A$4:$B$40,2,FALSE()),"?"))</f>
        <v/>
      </c>
    </row>
    <row r="1763" spans="1:20" ht="15" customHeight="1">
      <c r="A1763" s="20" t="str">
        <f>IF(B1763="","",IF(T1763="?","⚠️ نوع غير معرف",T1763&amp;TEXT(COUNTIFS($T$3:T1763,T1763),"000")))</f>
        <v/>
      </c>
      <c r="B1763" s="38"/>
      <c r="C1763" s="38"/>
      <c r="D1763" s="39"/>
      <c r="E1763" s="54"/>
      <c r="F1763" s="41" t="str">
        <f t="shared" ca="1" si="108"/>
        <v/>
      </c>
      <c r="G1763" s="42"/>
      <c r="H1763" s="37"/>
      <c r="I1763" s="43"/>
      <c r="J1763" s="44" t="str">
        <f t="shared" si="109"/>
        <v/>
      </c>
      <c r="K1763" s="45"/>
      <c r="L1763" s="46" t="str">
        <f>IF(OR(K1763="لم يدفع",B1763=""),"",IF(K1763="تأمين فقط",0,IF(K1763="اشتراك 300",300,IF(F1763&lt;14,IFERROR(VLOOKUP(SUBSTITUTE(SUBSTITUTE(H1763,"~","~~"),"*","~*"),إعدادات_الأنواع!$A$4:$D$40,3,FALSE()),0),IFERROR(VLOOKUP(SUBSTITUTE(SUBSTITUTE(H1763,"~","~~"),"*","~*"),إعدادات_الأنواع!$A$4:$D$40,4,FALSE()),0)))))</f>
        <v/>
      </c>
      <c r="M1763" s="47" t="str">
        <f>IF(OR(K1763="لم يدفع",B1763=""),"",IFERROR(VLOOKUP(SUBSTITUTE(SUBSTITUTE(H1763,"~","~~"),"*","~*"),إعدادات_الأنواع!$A$4:$E$40,5,FALSE()),0))</f>
        <v/>
      </c>
      <c r="N1763" s="47" t="str">
        <f>IF(OR(K1763="لم يدفع",K1763="تأمين فقط",K1763="اشتراك 300",B1763=""),"",IFERROR(VLOOKUP(SUBSTITUTE(SUBSTITUTE(H1763,"~","~~"),"*","~*"),إعدادات_الأنواع!$A$4:$F$40,6,FALSE()),0))</f>
        <v/>
      </c>
      <c r="O1763" s="55" t="str">
        <f t="shared" si="110"/>
        <v/>
      </c>
      <c r="P1763" s="48" t="str">
        <f t="shared" ca="1" si="111"/>
        <v/>
      </c>
      <c r="Q1763" s="52"/>
      <c r="R1763" s="49"/>
      <c r="S1763" s="50" t="str">
        <f>IF(B1763="","",COUNTA(التجديد!E1763:E1763))</f>
        <v/>
      </c>
      <c r="T1763" s="51" t="str">
        <f>IF(B1763="","",IFERROR(VLOOKUP(SUBSTITUTE(SUBSTITUTE(H1763,"~","~~"),"*","~*"),إعدادات_الأنواع!$A$4:$B$40,2,FALSE()),"?"))</f>
        <v/>
      </c>
    </row>
    <row r="1764" spans="1:20" ht="15" customHeight="1">
      <c r="A1764" s="20" t="str">
        <f>IF(B1764="","",IF(T1764="?","⚠️ نوع غير معرف",T1764&amp;TEXT(COUNTIFS($T$3:T1764,T1764),"000")))</f>
        <v/>
      </c>
      <c r="B1764" s="38"/>
      <c r="C1764" s="38"/>
      <c r="D1764" s="39"/>
      <c r="E1764" s="54"/>
      <c r="F1764" s="41" t="str">
        <f t="shared" ca="1" si="108"/>
        <v/>
      </c>
      <c r="G1764" s="42"/>
      <c r="H1764" s="37"/>
      <c r="I1764" s="43"/>
      <c r="J1764" s="44" t="str">
        <f t="shared" si="109"/>
        <v/>
      </c>
      <c r="K1764" s="45"/>
      <c r="L1764" s="46" t="str">
        <f>IF(OR(K1764="لم يدفع",B1764=""),"",IF(K1764="تأمين فقط",0,IF(K1764="اشتراك 300",300,IF(F1764&lt;14,IFERROR(VLOOKUP(SUBSTITUTE(SUBSTITUTE(H1764,"~","~~"),"*","~*"),إعدادات_الأنواع!$A$4:$D$40,3,FALSE()),0),IFERROR(VLOOKUP(SUBSTITUTE(SUBSTITUTE(H1764,"~","~~"),"*","~*"),إعدادات_الأنواع!$A$4:$D$40,4,FALSE()),0)))))</f>
        <v/>
      </c>
      <c r="M1764" s="47" t="str">
        <f>IF(OR(K1764="لم يدفع",B1764=""),"",IFERROR(VLOOKUP(SUBSTITUTE(SUBSTITUTE(H1764,"~","~~"),"*","~*"),إعدادات_الأنواع!$A$4:$E$40,5,FALSE()),0))</f>
        <v/>
      </c>
      <c r="N1764" s="47" t="str">
        <f>IF(OR(K1764="لم يدفع",K1764="تأمين فقط",K1764="اشتراك 300",B1764=""),"",IFERROR(VLOOKUP(SUBSTITUTE(SUBSTITUTE(H1764,"~","~~"),"*","~*"),إعدادات_الأنواع!$A$4:$F$40,6,FALSE()),0))</f>
        <v/>
      </c>
      <c r="O1764" s="55" t="str">
        <f t="shared" si="110"/>
        <v/>
      </c>
      <c r="P1764" s="48" t="str">
        <f t="shared" ca="1" si="111"/>
        <v/>
      </c>
      <c r="Q1764" s="52"/>
      <c r="R1764" s="49"/>
      <c r="S1764" s="50" t="str">
        <f>IF(B1764="","",COUNTA(التجديد!E1764:E1764))</f>
        <v/>
      </c>
      <c r="T1764" s="51" t="str">
        <f>IF(B1764="","",IFERROR(VLOOKUP(SUBSTITUTE(SUBSTITUTE(H1764,"~","~~"),"*","~*"),إعدادات_الأنواع!$A$4:$B$40,2,FALSE()),"?"))</f>
        <v/>
      </c>
    </row>
    <row r="1765" spans="1:20" ht="15" customHeight="1">
      <c r="A1765" s="20" t="str">
        <f>IF(B1765="","",IF(T1765="?","⚠️ نوع غير معرف",T1765&amp;TEXT(COUNTIFS($T$3:T1765,T1765),"000")))</f>
        <v/>
      </c>
      <c r="B1765" s="38"/>
      <c r="C1765" s="38"/>
      <c r="D1765" s="39"/>
      <c r="E1765" s="54"/>
      <c r="F1765" s="41" t="str">
        <f t="shared" ca="1" si="108"/>
        <v/>
      </c>
      <c r="G1765" s="42"/>
      <c r="H1765" s="37"/>
      <c r="I1765" s="43"/>
      <c r="J1765" s="44" t="str">
        <f t="shared" si="109"/>
        <v/>
      </c>
      <c r="K1765" s="45"/>
      <c r="L1765" s="46" t="str">
        <f>IF(OR(K1765="لم يدفع",B1765=""),"",IF(K1765="تأمين فقط",0,IF(K1765="اشتراك 300",300,IF(F1765&lt;14,IFERROR(VLOOKUP(SUBSTITUTE(SUBSTITUTE(H1765,"~","~~"),"*","~*"),إعدادات_الأنواع!$A$4:$D$40,3,FALSE()),0),IFERROR(VLOOKUP(SUBSTITUTE(SUBSTITUTE(H1765,"~","~~"),"*","~*"),إعدادات_الأنواع!$A$4:$D$40,4,FALSE()),0)))))</f>
        <v/>
      </c>
      <c r="M1765" s="47" t="str">
        <f>IF(OR(K1765="لم يدفع",B1765=""),"",IFERROR(VLOOKUP(SUBSTITUTE(SUBSTITUTE(H1765,"~","~~"),"*","~*"),إعدادات_الأنواع!$A$4:$E$40,5,FALSE()),0))</f>
        <v/>
      </c>
      <c r="N1765" s="47" t="str">
        <f>IF(OR(K1765="لم يدفع",K1765="تأمين فقط",K1765="اشتراك 300",B1765=""),"",IFERROR(VLOOKUP(SUBSTITUTE(SUBSTITUTE(H1765,"~","~~"),"*","~*"),إعدادات_الأنواع!$A$4:$F$40,6,FALSE()),0))</f>
        <v/>
      </c>
      <c r="O1765" s="55" t="str">
        <f t="shared" si="110"/>
        <v/>
      </c>
      <c r="P1765" s="48" t="str">
        <f t="shared" ca="1" si="111"/>
        <v/>
      </c>
      <c r="Q1765" s="52"/>
      <c r="R1765" s="49"/>
      <c r="S1765" s="50" t="str">
        <f>IF(B1765="","",COUNTA(التجديد!E1765:E1765))</f>
        <v/>
      </c>
      <c r="T1765" s="51" t="str">
        <f>IF(B1765="","",IFERROR(VLOOKUP(SUBSTITUTE(SUBSTITUTE(H1765,"~","~~"),"*","~*"),إعدادات_الأنواع!$A$4:$B$40,2,FALSE()),"?"))</f>
        <v/>
      </c>
    </row>
    <row r="1766" spans="1:20" ht="15" customHeight="1">
      <c r="A1766" s="20" t="str">
        <f>IF(B1766="","",IF(T1766="?","⚠️ نوع غير معرف",T1766&amp;TEXT(COUNTIFS($T$3:T1766,T1766),"000")))</f>
        <v/>
      </c>
      <c r="B1766" s="38"/>
      <c r="C1766" s="38"/>
      <c r="D1766" s="39"/>
      <c r="E1766" s="54"/>
      <c r="F1766" s="41" t="str">
        <f t="shared" ca="1" si="108"/>
        <v/>
      </c>
      <c r="G1766" s="42"/>
      <c r="H1766" s="37"/>
      <c r="I1766" s="43"/>
      <c r="J1766" s="44" t="str">
        <f t="shared" si="109"/>
        <v/>
      </c>
      <c r="K1766" s="45"/>
      <c r="L1766" s="46" t="str">
        <f>IF(OR(K1766="لم يدفع",B1766=""),"",IF(K1766="تأمين فقط",0,IF(K1766="اشتراك 300",300,IF(F1766&lt;14,IFERROR(VLOOKUP(SUBSTITUTE(SUBSTITUTE(H1766,"~","~~"),"*","~*"),إعدادات_الأنواع!$A$4:$D$40,3,FALSE()),0),IFERROR(VLOOKUP(SUBSTITUTE(SUBSTITUTE(H1766,"~","~~"),"*","~*"),إعدادات_الأنواع!$A$4:$D$40,4,FALSE()),0)))))</f>
        <v/>
      </c>
      <c r="M1766" s="47" t="str">
        <f>IF(OR(K1766="لم يدفع",B1766=""),"",IFERROR(VLOOKUP(SUBSTITUTE(SUBSTITUTE(H1766,"~","~~"),"*","~*"),إعدادات_الأنواع!$A$4:$E$40,5,FALSE()),0))</f>
        <v/>
      </c>
      <c r="N1766" s="47" t="str">
        <f>IF(OR(K1766="لم يدفع",K1766="تأمين فقط",K1766="اشتراك 300",B1766=""),"",IFERROR(VLOOKUP(SUBSTITUTE(SUBSTITUTE(H1766,"~","~~"),"*","~*"),إعدادات_الأنواع!$A$4:$F$40,6,FALSE()),0))</f>
        <v/>
      </c>
      <c r="O1766" s="55" t="str">
        <f t="shared" si="110"/>
        <v/>
      </c>
      <c r="P1766" s="48" t="str">
        <f t="shared" ca="1" si="111"/>
        <v/>
      </c>
      <c r="Q1766" s="52"/>
      <c r="R1766" s="49"/>
      <c r="S1766" s="50" t="str">
        <f>IF(B1766="","",COUNTA(التجديد!E1766:E1766))</f>
        <v/>
      </c>
      <c r="T1766" s="51" t="str">
        <f>IF(B1766="","",IFERROR(VLOOKUP(SUBSTITUTE(SUBSTITUTE(H1766,"~","~~"),"*","~*"),إعدادات_الأنواع!$A$4:$B$40,2,FALSE()),"?"))</f>
        <v/>
      </c>
    </row>
    <row r="1767" spans="1:20" ht="15" customHeight="1">
      <c r="A1767" s="20" t="str">
        <f>IF(B1767="","",IF(T1767="?","⚠️ نوع غير معرف",T1767&amp;TEXT(COUNTIFS($T$3:T1767,T1767),"000")))</f>
        <v/>
      </c>
      <c r="B1767" s="38"/>
      <c r="C1767" s="38"/>
      <c r="D1767" s="39"/>
      <c r="E1767" s="54"/>
      <c r="F1767" s="41" t="str">
        <f t="shared" ca="1" si="108"/>
        <v/>
      </c>
      <c r="G1767" s="42"/>
      <c r="H1767" s="37"/>
      <c r="I1767" s="43"/>
      <c r="J1767" s="44" t="str">
        <f t="shared" si="109"/>
        <v/>
      </c>
      <c r="K1767" s="45"/>
      <c r="L1767" s="46" t="str">
        <f>IF(OR(K1767="لم يدفع",B1767=""),"",IF(K1767="تأمين فقط",0,IF(K1767="اشتراك 300",300,IF(F1767&lt;14,IFERROR(VLOOKUP(SUBSTITUTE(SUBSTITUTE(H1767,"~","~~"),"*","~*"),إعدادات_الأنواع!$A$4:$D$40,3,FALSE()),0),IFERROR(VLOOKUP(SUBSTITUTE(SUBSTITUTE(H1767,"~","~~"),"*","~*"),إعدادات_الأنواع!$A$4:$D$40,4,FALSE()),0)))))</f>
        <v/>
      </c>
      <c r="M1767" s="47" t="str">
        <f>IF(OR(K1767="لم يدفع",B1767=""),"",IFERROR(VLOOKUP(SUBSTITUTE(SUBSTITUTE(H1767,"~","~~"),"*","~*"),إعدادات_الأنواع!$A$4:$E$40,5,FALSE()),0))</f>
        <v/>
      </c>
      <c r="N1767" s="47" t="str">
        <f>IF(OR(K1767="لم يدفع",K1767="تأمين فقط",K1767="اشتراك 300",B1767=""),"",IFERROR(VLOOKUP(SUBSTITUTE(SUBSTITUTE(H1767,"~","~~"),"*","~*"),إعدادات_الأنواع!$A$4:$F$40,6,FALSE()),0))</f>
        <v/>
      </c>
      <c r="O1767" s="55" t="str">
        <f t="shared" si="110"/>
        <v/>
      </c>
      <c r="P1767" s="48" t="str">
        <f t="shared" ca="1" si="111"/>
        <v/>
      </c>
      <c r="Q1767" s="52"/>
      <c r="R1767" s="49"/>
      <c r="S1767" s="50" t="str">
        <f>IF(B1767="","",COUNTA(التجديد!E1767:E1767))</f>
        <v/>
      </c>
      <c r="T1767" s="51" t="str">
        <f>IF(B1767="","",IFERROR(VLOOKUP(SUBSTITUTE(SUBSTITUTE(H1767,"~","~~"),"*","~*"),إعدادات_الأنواع!$A$4:$B$40,2,FALSE()),"?"))</f>
        <v/>
      </c>
    </row>
    <row r="1768" spans="1:20" ht="15" customHeight="1">
      <c r="A1768" s="20" t="str">
        <f>IF(B1768="","",IF(T1768="?","⚠️ نوع غير معرف",T1768&amp;TEXT(COUNTIFS($T$3:T1768,T1768),"000")))</f>
        <v/>
      </c>
      <c r="B1768" s="38"/>
      <c r="C1768" s="38"/>
      <c r="D1768" s="39"/>
      <c r="E1768" s="54"/>
      <c r="F1768" s="41" t="str">
        <f t="shared" ca="1" si="108"/>
        <v/>
      </c>
      <c r="G1768" s="42"/>
      <c r="H1768" s="37"/>
      <c r="I1768" s="43"/>
      <c r="J1768" s="44" t="str">
        <f t="shared" si="109"/>
        <v/>
      </c>
      <c r="K1768" s="45"/>
      <c r="L1768" s="46" t="str">
        <f>IF(OR(K1768="لم يدفع",B1768=""),"",IF(K1768="تأمين فقط",0,IF(K1768="اشتراك 300",300,IF(F1768&lt;14,IFERROR(VLOOKUP(SUBSTITUTE(SUBSTITUTE(H1768,"~","~~"),"*","~*"),إعدادات_الأنواع!$A$4:$D$40,3,FALSE()),0),IFERROR(VLOOKUP(SUBSTITUTE(SUBSTITUTE(H1768,"~","~~"),"*","~*"),إعدادات_الأنواع!$A$4:$D$40,4,FALSE()),0)))))</f>
        <v/>
      </c>
      <c r="M1768" s="47" t="str">
        <f>IF(OR(K1768="لم يدفع",B1768=""),"",IFERROR(VLOOKUP(SUBSTITUTE(SUBSTITUTE(H1768,"~","~~"),"*","~*"),إعدادات_الأنواع!$A$4:$E$40,5,FALSE()),0))</f>
        <v/>
      </c>
      <c r="N1768" s="47" t="str">
        <f>IF(OR(K1768="لم يدفع",K1768="تأمين فقط",K1768="اشتراك 300",B1768=""),"",IFERROR(VLOOKUP(SUBSTITUTE(SUBSTITUTE(H1768,"~","~~"),"*","~*"),إعدادات_الأنواع!$A$4:$F$40,6,FALSE()),0))</f>
        <v/>
      </c>
      <c r="O1768" s="55" t="str">
        <f t="shared" si="110"/>
        <v/>
      </c>
      <c r="P1768" s="48" t="str">
        <f t="shared" ca="1" si="111"/>
        <v/>
      </c>
      <c r="Q1768" s="52"/>
      <c r="R1768" s="49"/>
      <c r="S1768" s="50" t="str">
        <f>IF(B1768="","",COUNTA(التجديد!E1768:E1768))</f>
        <v/>
      </c>
      <c r="T1768" s="51" t="str">
        <f>IF(B1768="","",IFERROR(VLOOKUP(SUBSTITUTE(SUBSTITUTE(H1768,"~","~~"),"*","~*"),إعدادات_الأنواع!$A$4:$B$40,2,FALSE()),"?"))</f>
        <v/>
      </c>
    </row>
    <row r="1769" spans="1:20" ht="15" customHeight="1">
      <c r="A1769" s="20" t="str">
        <f>IF(B1769="","",IF(T1769="?","⚠️ نوع غير معرف",T1769&amp;TEXT(COUNTIFS($T$3:T1769,T1769),"000")))</f>
        <v/>
      </c>
      <c r="B1769" s="38"/>
      <c r="C1769" s="38"/>
      <c r="D1769" s="39"/>
      <c r="E1769" s="54"/>
      <c r="F1769" s="41" t="str">
        <f t="shared" ca="1" si="108"/>
        <v/>
      </c>
      <c r="G1769" s="42"/>
      <c r="H1769" s="37"/>
      <c r="I1769" s="43"/>
      <c r="J1769" s="44" t="str">
        <f t="shared" si="109"/>
        <v/>
      </c>
      <c r="K1769" s="45"/>
      <c r="L1769" s="46" t="str">
        <f>IF(OR(K1769="لم يدفع",B1769=""),"",IF(K1769="تأمين فقط",0,IF(K1769="اشتراك 300",300,IF(F1769&lt;14,IFERROR(VLOOKUP(SUBSTITUTE(SUBSTITUTE(H1769,"~","~~"),"*","~*"),إعدادات_الأنواع!$A$4:$D$40,3,FALSE()),0),IFERROR(VLOOKUP(SUBSTITUTE(SUBSTITUTE(H1769,"~","~~"),"*","~*"),إعدادات_الأنواع!$A$4:$D$40,4,FALSE()),0)))))</f>
        <v/>
      </c>
      <c r="M1769" s="47" t="str">
        <f>IF(OR(K1769="لم يدفع",B1769=""),"",IFERROR(VLOOKUP(SUBSTITUTE(SUBSTITUTE(H1769,"~","~~"),"*","~*"),إعدادات_الأنواع!$A$4:$E$40,5,FALSE()),0))</f>
        <v/>
      </c>
      <c r="N1769" s="47" t="str">
        <f>IF(OR(K1769="لم يدفع",K1769="تأمين فقط",K1769="اشتراك 300",B1769=""),"",IFERROR(VLOOKUP(SUBSTITUTE(SUBSTITUTE(H1769,"~","~~"),"*","~*"),إعدادات_الأنواع!$A$4:$F$40,6,FALSE()),0))</f>
        <v/>
      </c>
      <c r="O1769" s="55" t="str">
        <f t="shared" si="110"/>
        <v/>
      </c>
      <c r="P1769" s="48" t="str">
        <f t="shared" ca="1" si="111"/>
        <v/>
      </c>
      <c r="Q1769" s="52"/>
      <c r="R1769" s="49"/>
      <c r="S1769" s="50" t="str">
        <f>IF(B1769="","",COUNTA(التجديد!E1769:E1769))</f>
        <v/>
      </c>
      <c r="T1769" s="51" t="str">
        <f>IF(B1769="","",IFERROR(VLOOKUP(SUBSTITUTE(SUBSTITUTE(H1769,"~","~~"),"*","~*"),إعدادات_الأنواع!$A$4:$B$40,2,FALSE()),"?"))</f>
        <v/>
      </c>
    </row>
    <row r="1770" spans="1:20" ht="15" customHeight="1">
      <c r="A1770" s="20" t="str">
        <f>IF(B1770="","",IF(T1770="?","⚠️ نوع غير معرف",T1770&amp;TEXT(COUNTIFS($T$3:T1770,T1770),"000")))</f>
        <v/>
      </c>
      <c r="B1770" s="38"/>
      <c r="C1770" s="38"/>
      <c r="D1770" s="39"/>
      <c r="E1770" s="54"/>
      <c r="F1770" s="41" t="str">
        <f t="shared" ca="1" si="108"/>
        <v/>
      </c>
      <c r="G1770" s="42"/>
      <c r="H1770" s="37"/>
      <c r="I1770" s="43"/>
      <c r="J1770" s="44" t="str">
        <f t="shared" si="109"/>
        <v/>
      </c>
      <c r="K1770" s="45"/>
      <c r="L1770" s="46" t="str">
        <f>IF(OR(K1770="لم يدفع",B1770=""),"",IF(K1770="تأمين فقط",0,IF(K1770="اشتراك 300",300,IF(F1770&lt;14,IFERROR(VLOOKUP(SUBSTITUTE(SUBSTITUTE(H1770,"~","~~"),"*","~*"),إعدادات_الأنواع!$A$4:$D$40,3,FALSE()),0),IFERROR(VLOOKUP(SUBSTITUTE(SUBSTITUTE(H1770,"~","~~"),"*","~*"),إعدادات_الأنواع!$A$4:$D$40,4,FALSE()),0)))))</f>
        <v/>
      </c>
      <c r="M1770" s="47" t="str">
        <f>IF(OR(K1770="لم يدفع",B1770=""),"",IFERROR(VLOOKUP(SUBSTITUTE(SUBSTITUTE(H1770,"~","~~"),"*","~*"),إعدادات_الأنواع!$A$4:$E$40,5,FALSE()),0))</f>
        <v/>
      </c>
      <c r="N1770" s="47" t="str">
        <f>IF(OR(K1770="لم يدفع",K1770="تأمين فقط",K1770="اشتراك 300",B1770=""),"",IFERROR(VLOOKUP(SUBSTITUTE(SUBSTITUTE(H1770,"~","~~"),"*","~*"),إعدادات_الأنواع!$A$4:$F$40,6,FALSE()),0))</f>
        <v/>
      </c>
      <c r="O1770" s="55" t="str">
        <f t="shared" si="110"/>
        <v/>
      </c>
      <c r="P1770" s="48" t="str">
        <f t="shared" ca="1" si="111"/>
        <v/>
      </c>
      <c r="Q1770" s="52"/>
      <c r="R1770" s="49"/>
      <c r="S1770" s="50" t="str">
        <f>IF(B1770="","",COUNTA(التجديد!E1770:E1770))</f>
        <v/>
      </c>
      <c r="T1770" s="51" t="str">
        <f>IF(B1770="","",IFERROR(VLOOKUP(SUBSTITUTE(SUBSTITUTE(H1770,"~","~~"),"*","~*"),إعدادات_الأنواع!$A$4:$B$40,2,FALSE()),"?"))</f>
        <v/>
      </c>
    </row>
    <row r="1771" spans="1:20" ht="15" customHeight="1">
      <c r="A1771" s="20" t="str">
        <f>IF(B1771="","",IF(T1771="?","⚠️ نوع غير معرف",T1771&amp;TEXT(COUNTIFS($T$3:T1771,T1771),"000")))</f>
        <v/>
      </c>
      <c r="B1771" s="38"/>
      <c r="C1771" s="38"/>
      <c r="D1771" s="39"/>
      <c r="E1771" s="54"/>
      <c r="F1771" s="41" t="str">
        <f t="shared" ca="1" si="108"/>
        <v/>
      </c>
      <c r="G1771" s="42"/>
      <c r="H1771" s="37"/>
      <c r="I1771" s="43"/>
      <c r="J1771" s="44" t="str">
        <f t="shared" si="109"/>
        <v/>
      </c>
      <c r="K1771" s="45"/>
      <c r="L1771" s="46" t="str">
        <f>IF(OR(K1771="لم يدفع",B1771=""),"",IF(K1771="تأمين فقط",0,IF(K1771="اشتراك 300",300,IF(F1771&lt;14,IFERROR(VLOOKUP(SUBSTITUTE(SUBSTITUTE(H1771,"~","~~"),"*","~*"),إعدادات_الأنواع!$A$4:$D$40,3,FALSE()),0),IFERROR(VLOOKUP(SUBSTITUTE(SUBSTITUTE(H1771,"~","~~"),"*","~*"),إعدادات_الأنواع!$A$4:$D$40,4,FALSE()),0)))))</f>
        <v/>
      </c>
      <c r="M1771" s="47" t="str">
        <f>IF(OR(K1771="لم يدفع",B1771=""),"",IFERROR(VLOOKUP(SUBSTITUTE(SUBSTITUTE(H1771,"~","~~"),"*","~*"),إعدادات_الأنواع!$A$4:$E$40,5,FALSE()),0))</f>
        <v/>
      </c>
      <c r="N1771" s="47" t="str">
        <f>IF(OR(K1771="لم يدفع",K1771="تأمين فقط",K1771="اشتراك 300",B1771=""),"",IFERROR(VLOOKUP(SUBSTITUTE(SUBSTITUTE(H1771,"~","~~"),"*","~*"),إعدادات_الأنواع!$A$4:$F$40,6,FALSE()),0))</f>
        <v/>
      </c>
      <c r="O1771" s="55" t="str">
        <f t="shared" si="110"/>
        <v/>
      </c>
      <c r="P1771" s="48" t="str">
        <f t="shared" ca="1" si="111"/>
        <v/>
      </c>
      <c r="Q1771" s="52"/>
      <c r="R1771" s="49"/>
      <c r="S1771" s="50" t="str">
        <f>IF(B1771="","",COUNTA(التجديد!E1771:E1771))</f>
        <v/>
      </c>
      <c r="T1771" s="51" t="str">
        <f>IF(B1771="","",IFERROR(VLOOKUP(SUBSTITUTE(SUBSTITUTE(H1771,"~","~~"),"*","~*"),إعدادات_الأنواع!$A$4:$B$40,2,FALSE()),"?"))</f>
        <v/>
      </c>
    </row>
    <row r="1772" spans="1:20" ht="15" customHeight="1">
      <c r="A1772" s="20" t="str">
        <f>IF(B1772="","",IF(T1772="?","⚠️ نوع غير معرف",T1772&amp;TEXT(COUNTIFS($T$3:T1772,T1772),"000")))</f>
        <v/>
      </c>
      <c r="B1772" s="38"/>
      <c r="C1772" s="38"/>
      <c r="D1772" s="39"/>
      <c r="E1772" s="54"/>
      <c r="F1772" s="41" t="str">
        <f t="shared" ca="1" si="108"/>
        <v/>
      </c>
      <c r="G1772" s="42"/>
      <c r="H1772" s="37"/>
      <c r="I1772" s="43"/>
      <c r="J1772" s="44" t="str">
        <f t="shared" si="109"/>
        <v/>
      </c>
      <c r="K1772" s="45"/>
      <c r="L1772" s="46" t="str">
        <f>IF(OR(K1772="لم يدفع",B1772=""),"",IF(K1772="تأمين فقط",0,IF(K1772="اشتراك 300",300,IF(F1772&lt;14,IFERROR(VLOOKUP(SUBSTITUTE(SUBSTITUTE(H1772,"~","~~"),"*","~*"),إعدادات_الأنواع!$A$4:$D$40,3,FALSE()),0),IFERROR(VLOOKUP(SUBSTITUTE(SUBSTITUTE(H1772,"~","~~"),"*","~*"),إعدادات_الأنواع!$A$4:$D$40,4,FALSE()),0)))))</f>
        <v/>
      </c>
      <c r="M1772" s="47" t="str">
        <f>IF(OR(K1772="لم يدفع",B1772=""),"",IFERROR(VLOOKUP(SUBSTITUTE(SUBSTITUTE(H1772,"~","~~"),"*","~*"),إعدادات_الأنواع!$A$4:$E$40,5,FALSE()),0))</f>
        <v/>
      </c>
      <c r="N1772" s="47" t="str">
        <f>IF(OR(K1772="لم يدفع",K1772="تأمين فقط",K1772="اشتراك 300",B1772=""),"",IFERROR(VLOOKUP(SUBSTITUTE(SUBSTITUTE(H1772,"~","~~"),"*","~*"),إعدادات_الأنواع!$A$4:$F$40,6,FALSE()),0))</f>
        <v/>
      </c>
      <c r="O1772" s="55" t="str">
        <f t="shared" si="110"/>
        <v/>
      </c>
      <c r="P1772" s="48" t="str">
        <f t="shared" ca="1" si="111"/>
        <v/>
      </c>
      <c r="Q1772" s="52"/>
      <c r="R1772" s="49"/>
      <c r="S1772" s="50" t="str">
        <f>IF(B1772="","",COUNTA(التجديد!E1772:E1772))</f>
        <v/>
      </c>
      <c r="T1772" s="51" t="str">
        <f>IF(B1772="","",IFERROR(VLOOKUP(SUBSTITUTE(SUBSTITUTE(H1772,"~","~~"),"*","~*"),إعدادات_الأنواع!$A$4:$B$40,2,FALSE()),"?"))</f>
        <v/>
      </c>
    </row>
    <row r="1773" spans="1:20" ht="15" customHeight="1">
      <c r="A1773" s="20" t="str">
        <f>IF(B1773="","",IF(T1773="?","⚠️ نوع غير معرف",T1773&amp;TEXT(COUNTIFS($T$3:T1773,T1773),"000")))</f>
        <v/>
      </c>
      <c r="B1773" s="38"/>
      <c r="C1773" s="38"/>
      <c r="D1773" s="39"/>
      <c r="E1773" s="54"/>
      <c r="F1773" s="41" t="str">
        <f t="shared" ca="1" si="108"/>
        <v/>
      </c>
      <c r="G1773" s="42"/>
      <c r="H1773" s="37"/>
      <c r="I1773" s="43"/>
      <c r="J1773" s="44" t="str">
        <f t="shared" si="109"/>
        <v/>
      </c>
      <c r="K1773" s="45"/>
      <c r="L1773" s="46" t="str">
        <f>IF(OR(K1773="لم يدفع",B1773=""),"",IF(K1773="تأمين فقط",0,IF(K1773="اشتراك 300",300,IF(F1773&lt;14,IFERROR(VLOOKUP(SUBSTITUTE(SUBSTITUTE(H1773,"~","~~"),"*","~*"),إعدادات_الأنواع!$A$4:$D$40,3,FALSE()),0),IFERROR(VLOOKUP(SUBSTITUTE(SUBSTITUTE(H1773,"~","~~"),"*","~*"),إعدادات_الأنواع!$A$4:$D$40,4,FALSE()),0)))))</f>
        <v/>
      </c>
      <c r="M1773" s="47" t="str">
        <f>IF(OR(K1773="لم يدفع",B1773=""),"",IFERROR(VLOOKUP(SUBSTITUTE(SUBSTITUTE(H1773,"~","~~"),"*","~*"),إعدادات_الأنواع!$A$4:$E$40,5,FALSE()),0))</f>
        <v/>
      </c>
      <c r="N1773" s="47" t="str">
        <f>IF(OR(K1773="لم يدفع",K1773="تأمين فقط",K1773="اشتراك 300",B1773=""),"",IFERROR(VLOOKUP(SUBSTITUTE(SUBSTITUTE(H1773,"~","~~"),"*","~*"),إعدادات_الأنواع!$A$4:$F$40,6,FALSE()),0))</f>
        <v/>
      </c>
      <c r="O1773" s="55" t="str">
        <f t="shared" si="110"/>
        <v/>
      </c>
      <c r="P1773" s="48" t="str">
        <f t="shared" ca="1" si="111"/>
        <v/>
      </c>
      <c r="Q1773" s="52"/>
      <c r="R1773" s="49"/>
      <c r="S1773" s="50" t="str">
        <f>IF(B1773="","",COUNTA(التجديد!E1773:E1773))</f>
        <v/>
      </c>
      <c r="T1773" s="51" t="str">
        <f>IF(B1773="","",IFERROR(VLOOKUP(SUBSTITUTE(SUBSTITUTE(H1773,"~","~~"),"*","~*"),إعدادات_الأنواع!$A$4:$B$40,2,FALSE()),"?"))</f>
        <v/>
      </c>
    </row>
    <row r="1774" spans="1:20" ht="15" customHeight="1">
      <c r="A1774" s="20" t="str">
        <f>IF(B1774="","",IF(T1774="?","⚠️ نوع غير معرف",T1774&amp;TEXT(COUNTIFS($T$3:T1774,T1774),"000")))</f>
        <v/>
      </c>
      <c r="B1774" s="38"/>
      <c r="C1774" s="38"/>
      <c r="D1774" s="39"/>
      <c r="E1774" s="54"/>
      <c r="F1774" s="41" t="str">
        <f t="shared" ca="1" si="108"/>
        <v/>
      </c>
      <c r="G1774" s="42"/>
      <c r="H1774" s="37"/>
      <c r="I1774" s="43"/>
      <c r="J1774" s="44" t="str">
        <f t="shared" si="109"/>
        <v/>
      </c>
      <c r="K1774" s="45"/>
      <c r="L1774" s="46" t="str">
        <f>IF(OR(K1774="لم يدفع",B1774=""),"",IF(K1774="تأمين فقط",0,IF(K1774="اشتراك 300",300,IF(F1774&lt;14,IFERROR(VLOOKUP(SUBSTITUTE(SUBSTITUTE(H1774,"~","~~"),"*","~*"),إعدادات_الأنواع!$A$4:$D$40,3,FALSE()),0),IFERROR(VLOOKUP(SUBSTITUTE(SUBSTITUTE(H1774,"~","~~"),"*","~*"),إعدادات_الأنواع!$A$4:$D$40,4,FALSE()),0)))))</f>
        <v/>
      </c>
      <c r="M1774" s="47" t="str">
        <f>IF(OR(K1774="لم يدفع",B1774=""),"",IFERROR(VLOOKUP(SUBSTITUTE(SUBSTITUTE(H1774,"~","~~"),"*","~*"),إعدادات_الأنواع!$A$4:$E$40,5,FALSE()),0))</f>
        <v/>
      </c>
      <c r="N1774" s="47" t="str">
        <f>IF(OR(K1774="لم يدفع",K1774="تأمين فقط",K1774="اشتراك 300",B1774=""),"",IFERROR(VLOOKUP(SUBSTITUTE(SUBSTITUTE(H1774,"~","~~"),"*","~*"),إعدادات_الأنواع!$A$4:$F$40,6,FALSE()),0))</f>
        <v/>
      </c>
      <c r="O1774" s="55" t="str">
        <f t="shared" si="110"/>
        <v/>
      </c>
      <c r="P1774" s="48" t="str">
        <f t="shared" ca="1" si="111"/>
        <v/>
      </c>
      <c r="Q1774" s="52"/>
      <c r="R1774" s="49"/>
      <c r="S1774" s="50" t="str">
        <f>IF(B1774="","",COUNTA(التجديد!E1774:E1774))</f>
        <v/>
      </c>
      <c r="T1774" s="51" t="str">
        <f>IF(B1774="","",IFERROR(VLOOKUP(SUBSTITUTE(SUBSTITUTE(H1774,"~","~~"),"*","~*"),إعدادات_الأنواع!$A$4:$B$40,2,FALSE()),"?"))</f>
        <v/>
      </c>
    </row>
    <row r="1775" spans="1:20" ht="15" customHeight="1">
      <c r="A1775" s="20" t="str">
        <f>IF(B1775="","",IF(T1775="?","⚠️ نوع غير معرف",T1775&amp;TEXT(COUNTIFS($T$3:T1775,T1775),"000")))</f>
        <v/>
      </c>
      <c r="B1775" s="38"/>
      <c r="C1775" s="38"/>
      <c r="D1775" s="39"/>
      <c r="E1775" s="54"/>
      <c r="F1775" s="41" t="str">
        <f t="shared" ca="1" si="108"/>
        <v/>
      </c>
      <c r="G1775" s="42"/>
      <c r="H1775" s="37"/>
      <c r="I1775" s="43"/>
      <c r="J1775" s="44" t="str">
        <f t="shared" si="109"/>
        <v/>
      </c>
      <c r="K1775" s="45"/>
      <c r="L1775" s="46" t="str">
        <f>IF(OR(K1775="لم يدفع",B1775=""),"",IF(K1775="تأمين فقط",0,IF(K1775="اشتراك 300",300,IF(F1775&lt;14,IFERROR(VLOOKUP(SUBSTITUTE(SUBSTITUTE(H1775,"~","~~"),"*","~*"),إعدادات_الأنواع!$A$4:$D$40,3,FALSE()),0),IFERROR(VLOOKUP(SUBSTITUTE(SUBSTITUTE(H1775,"~","~~"),"*","~*"),إعدادات_الأنواع!$A$4:$D$40,4,FALSE()),0)))))</f>
        <v/>
      </c>
      <c r="M1775" s="47" t="str">
        <f>IF(OR(K1775="لم يدفع",B1775=""),"",IFERROR(VLOOKUP(SUBSTITUTE(SUBSTITUTE(H1775,"~","~~"),"*","~*"),إعدادات_الأنواع!$A$4:$E$40,5,FALSE()),0))</f>
        <v/>
      </c>
      <c r="N1775" s="47" t="str">
        <f>IF(OR(K1775="لم يدفع",K1775="تأمين فقط",K1775="اشتراك 300",B1775=""),"",IFERROR(VLOOKUP(SUBSTITUTE(SUBSTITUTE(H1775,"~","~~"),"*","~*"),إعدادات_الأنواع!$A$4:$F$40,6,FALSE()),0))</f>
        <v/>
      </c>
      <c r="O1775" s="55" t="str">
        <f t="shared" si="110"/>
        <v/>
      </c>
      <c r="P1775" s="48" t="str">
        <f t="shared" ca="1" si="111"/>
        <v/>
      </c>
      <c r="Q1775" s="52"/>
      <c r="R1775" s="49"/>
      <c r="S1775" s="50" t="str">
        <f>IF(B1775="","",COUNTA(التجديد!E1775:E1775))</f>
        <v/>
      </c>
      <c r="T1775" s="51" t="str">
        <f>IF(B1775="","",IFERROR(VLOOKUP(SUBSTITUTE(SUBSTITUTE(H1775,"~","~~"),"*","~*"),إعدادات_الأنواع!$A$4:$B$40,2,FALSE()),"?"))</f>
        <v/>
      </c>
    </row>
    <row r="1776" spans="1:20" ht="15" customHeight="1">
      <c r="A1776" s="20" t="str">
        <f>IF(B1776="","",IF(T1776="?","⚠️ نوع غير معرف",T1776&amp;TEXT(COUNTIFS($T$3:T1776,T1776),"000")))</f>
        <v/>
      </c>
      <c r="B1776" s="38"/>
      <c r="C1776" s="38"/>
      <c r="D1776" s="39"/>
      <c r="E1776" s="54"/>
      <c r="F1776" s="41" t="str">
        <f t="shared" ca="1" si="108"/>
        <v/>
      </c>
      <c r="G1776" s="42"/>
      <c r="H1776" s="37"/>
      <c r="I1776" s="43"/>
      <c r="J1776" s="44" t="str">
        <f t="shared" si="109"/>
        <v/>
      </c>
      <c r="K1776" s="45"/>
      <c r="L1776" s="46" t="str">
        <f>IF(OR(K1776="لم يدفع",B1776=""),"",IF(K1776="تأمين فقط",0,IF(K1776="اشتراك 300",300,IF(F1776&lt;14,IFERROR(VLOOKUP(SUBSTITUTE(SUBSTITUTE(H1776,"~","~~"),"*","~*"),إعدادات_الأنواع!$A$4:$D$40,3,FALSE()),0),IFERROR(VLOOKUP(SUBSTITUTE(SUBSTITUTE(H1776,"~","~~"),"*","~*"),إعدادات_الأنواع!$A$4:$D$40,4,FALSE()),0)))))</f>
        <v/>
      </c>
      <c r="M1776" s="47" t="str">
        <f>IF(OR(K1776="لم يدفع",B1776=""),"",IFERROR(VLOOKUP(SUBSTITUTE(SUBSTITUTE(H1776,"~","~~"),"*","~*"),إعدادات_الأنواع!$A$4:$E$40,5,FALSE()),0))</f>
        <v/>
      </c>
      <c r="N1776" s="47" t="str">
        <f>IF(OR(K1776="لم يدفع",K1776="تأمين فقط",K1776="اشتراك 300",B1776=""),"",IFERROR(VLOOKUP(SUBSTITUTE(SUBSTITUTE(H1776,"~","~~"),"*","~*"),إعدادات_الأنواع!$A$4:$F$40,6,FALSE()),0))</f>
        <v/>
      </c>
      <c r="O1776" s="55" t="str">
        <f t="shared" si="110"/>
        <v/>
      </c>
      <c r="P1776" s="48" t="str">
        <f t="shared" ca="1" si="111"/>
        <v/>
      </c>
      <c r="Q1776" s="52"/>
      <c r="R1776" s="49"/>
      <c r="S1776" s="50" t="str">
        <f>IF(B1776="","",COUNTA(التجديد!E1776:E1776))</f>
        <v/>
      </c>
      <c r="T1776" s="51" t="str">
        <f>IF(B1776="","",IFERROR(VLOOKUP(SUBSTITUTE(SUBSTITUTE(H1776,"~","~~"),"*","~*"),إعدادات_الأنواع!$A$4:$B$40,2,FALSE()),"?"))</f>
        <v/>
      </c>
    </row>
    <row r="1777" spans="1:20" ht="15" customHeight="1">
      <c r="A1777" s="20" t="str">
        <f>IF(B1777="","",IF(T1777="?","⚠️ نوع غير معرف",T1777&amp;TEXT(COUNTIFS($T$3:T1777,T1777),"000")))</f>
        <v/>
      </c>
      <c r="B1777" s="38"/>
      <c r="C1777" s="38"/>
      <c r="D1777" s="39"/>
      <c r="E1777" s="54"/>
      <c r="F1777" s="41" t="str">
        <f t="shared" ca="1" si="108"/>
        <v/>
      </c>
      <c r="G1777" s="42"/>
      <c r="H1777" s="37"/>
      <c r="I1777" s="43"/>
      <c r="J1777" s="44" t="str">
        <f t="shared" si="109"/>
        <v/>
      </c>
      <c r="K1777" s="45"/>
      <c r="L1777" s="46" t="str">
        <f>IF(OR(K1777="لم يدفع",B1777=""),"",IF(K1777="تأمين فقط",0,IF(K1777="اشتراك 300",300,IF(F1777&lt;14,IFERROR(VLOOKUP(SUBSTITUTE(SUBSTITUTE(H1777,"~","~~"),"*","~*"),إعدادات_الأنواع!$A$4:$D$40,3,FALSE()),0),IFERROR(VLOOKUP(SUBSTITUTE(SUBSTITUTE(H1777,"~","~~"),"*","~*"),إعدادات_الأنواع!$A$4:$D$40,4,FALSE()),0)))))</f>
        <v/>
      </c>
      <c r="M1777" s="47" t="str">
        <f>IF(OR(K1777="لم يدفع",B1777=""),"",IFERROR(VLOOKUP(SUBSTITUTE(SUBSTITUTE(H1777,"~","~~"),"*","~*"),إعدادات_الأنواع!$A$4:$E$40,5,FALSE()),0))</f>
        <v/>
      </c>
      <c r="N1777" s="47" t="str">
        <f>IF(OR(K1777="لم يدفع",K1777="تأمين فقط",K1777="اشتراك 300",B1777=""),"",IFERROR(VLOOKUP(SUBSTITUTE(SUBSTITUTE(H1777,"~","~~"),"*","~*"),إعدادات_الأنواع!$A$4:$F$40,6,FALSE()),0))</f>
        <v/>
      </c>
      <c r="O1777" s="55" t="str">
        <f t="shared" si="110"/>
        <v/>
      </c>
      <c r="P1777" s="48" t="str">
        <f t="shared" ca="1" si="111"/>
        <v/>
      </c>
      <c r="Q1777" s="52"/>
      <c r="R1777" s="49"/>
      <c r="S1777" s="50" t="str">
        <f>IF(B1777="","",COUNTA(التجديد!E1777:E1777))</f>
        <v/>
      </c>
      <c r="T1777" s="51" t="str">
        <f>IF(B1777="","",IFERROR(VLOOKUP(SUBSTITUTE(SUBSTITUTE(H1777,"~","~~"),"*","~*"),إعدادات_الأنواع!$A$4:$B$40,2,FALSE()),"?"))</f>
        <v/>
      </c>
    </row>
    <row r="1778" spans="1:20" ht="15" customHeight="1">
      <c r="A1778" s="20" t="str">
        <f>IF(B1778="","",IF(T1778="?","⚠️ نوع غير معرف",T1778&amp;TEXT(COUNTIFS($T$3:T1778,T1778),"000")))</f>
        <v/>
      </c>
      <c r="B1778" s="38"/>
      <c r="C1778" s="38"/>
      <c r="D1778" s="39"/>
      <c r="E1778" s="54"/>
      <c r="F1778" s="41" t="str">
        <f t="shared" ca="1" si="108"/>
        <v/>
      </c>
      <c r="G1778" s="42"/>
      <c r="H1778" s="37"/>
      <c r="I1778" s="43"/>
      <c r="J1778" s="44" t="str">
        <f t="shared" si="109"/>
        <v/>
      </c>
      <c r="K1778" s="45"/>
      <c r="L1778" s="46" t="str">
        <f>IF(OR(K1778="لم يدفع",B1778=""),"",IF(K1778="تأمين فقط",0,IF(K1778="اشتراك 300",300,IF(F1778&lt;14,IFERROR(VLOOKUP(SUBSTITUTE(SUBSTITUTE(H1778,"~","~~"),"*","~*"),إعدادات_الأنواع!$A$4:$D$40,3,FALSE()),0),IFERROR(VLOOKUP(SUBSTITUTE(SUBSTITUTE(H1778,"~","~~"),"*","~*"),إعدادات_الأنواع!$A$4:$D$40,4,FALSE()),0)))))</f>
        <v/>
      </c>
      <c r="M1778" s="47" t="str">
        <f>IF(OR(K1778="لم يدفع",B1778=""),"",IFERROR(VLOOKUP(SUBSTITUTE(SUBSTITUTE(H1778,"~","~~"),"*","~*"),إعدادات_الأنواع!$A$4:$E$40,5,FALSE()),0))</f>
        <v/>
      </c>
      <c r="N1778" s="47" t="str">
        <f>IF(OR(K1778="لم يدفع",K1778="تأمين فقط",K1778="اشتراك 300",B1778=""),"",IFERROR(VLOOKUP(SUBSTITUTE(SUBSTITUTE(H1778,"~","~~"),"*","~*"),إعدادات_الأنواع!$A$4:$F$40,6,FALSE()),0))</f>
        <v/>
      </c>
      <c r="O1778" s="55" t="str">
        <f t="shared" si="110"/>
        <v/>
      </c>
      <c r="P1778" s="48" t="str">
        <f t="shared" ca="1" si="111"/>
        <v/>
      </c>
      <c r="Q1778" s="52"/>
      <c r="R1778" s="49"/>
      <c r="S1778" s="50" t="str">
        <f>IF(B1778="","",COUNTA(التجديد!E1778:E1778))</f>
        <v/>
      </c>
      <c r="T1778" s="51" t="str">
        <f>IF(B1778="","",IFERROR(VLOOKUP(SUBSTITUTE(SUBSTITUTE(H1778,"~","~~"),"*","~*"),إعدادات_الأنواع!$A$4:$B$40,2,FALSE()),"?"))</f>
        <v/>
      </c>
    </row>
    <row r="1779" spans="1:20" ht="15" customHeight="1">
      <c r="A1779" s="20" t="str">
        <f>IF(B1779="","",IF(T1779="?","⚠️ نوع غير معرف",T1779&amp;TEXT(COUNTIFS($T$3:T1779,T1779),"000")))</f>
        <v/>
      </c>
      <c r="B1779" s="38"/>
      <c r="C1779" s="38"/>
      <c r="D1779" s="39"/>
      <c r="E1779" s="54"/>
      <c r="F1779" s="41" t="str">
        <f t="shared" ca="1" si="108"/>
        <v/>
      </c>
      <c r="G1779" s="42"/>
      <c r="H1779" s="37"/>
      <c r="I1779" s="43"/>
      <c r="J1779" s="44" t="str">
        <f t="shared" si="109"/>
        <v/>
      </c>
      <c r="K1779" s="45"/>
      <c r="L1779" s="46" t="str">
        <f>IF(OR(K1779="لم يدفع",B1779=""),"",IF(K1779="تأمين فقط",0,IF(K1779="اشتراك 300",300,IF(F1779&lt;14,IFERROR(VLOOKUP(SUBSTITUTE(SUBSTITUTE(H1779,"~","~~"),"*","~*"),إعدادات_الأنواع!$A$4:$D$40,3,FALSE()),0),IFERROR(VLOOKUP(SUBSTITUTE(SUBSTITUTE(H1779,"~","~~"),"*","~*"),إعدادات_الأنواع!$A$4:$D$40,4,FALSE()),0)))))</f>
        <v/>
      </c>
      <c r="M1779" s="47" t="str">
        <f>IF(OR(K1779="لم يدفع",B1779=""),"",IFERROR(VLOOKUP(SUBSTITUTE(SUBSTITUTE(H1779,"~","~~"),"*","~*"),إعدادات_الأنواع!$A$4:$E$40,5,FALSE()),0))</f>
        <v/>
      </c>
      <c r="N1779" s="47" t="str">
        <f>IF(OR(K1779="لم يدفع",K1779="تأمين فقط",K1779="اشتراك 300",B1779=""),"",IFERROR(VLOOKUP(SUBSTITUTE(SUBSTITUTE(H1779,"~","~~"),"*","~*"),إعدادات_الأنواع!$A$4:$F$40,6,FALSE()),0))</f>
        <v/>
      </c>
      <c r="O1779" s="55" t="str">
        <f t="shared" si="110"/>
        <v/>
      </c>
      <c r="P1779" s="48" t="str">
        <f t="shared" ca="1" si="111"/>
        <v/>
      </c>
      <c r="Q1779" s="52"/>
      <c r="R1779" s="49"/>
      <c r="S1779" s="50" t="str">
        <f>IF(B1779="","",COUNTA(التجديد!E1779:E1779))</f>
        <v/>
      </c>
      <c r="T1779" s="51" t="str">
        <f>IF(B1779="","",IFERROR(VLOOKUP(SUBSTITUTE(SUBSTITUTE(H1779,"~","~~"),"*","~*"),إعدادات_الأنواع!$A$4:$B$40,2,FALSE()),"?"))</f>
        <v/>
      </c>
    </row>
    <row r="1780" spans="1:20" ht="15" customHeight="1">
      <c r="A1780" s="20" t="str">
        <f>IF(B1780="","",IF(T1780="?","⚠️ نوع غير معرف",T1780&amp;TEXT(COUNTIFS($T$3:T1780,T1780),"000")))</f>
        <v/>
      </c>
      <c r="B1780" s="38"/>
      <c r="C1780" s="38"/>
      <c r="D1780" s="39"/>
      <c r="E1780" s="54"/>
      <c r="F1780" s="41" t="str">
        <f t="shared" ca="1" si="108"/>
        <v/>
      </c>
      <c r="G1780" s="42"/>
      <c r="H1780" s="37"/>
      <c r="I1780" s="43"/>
      <c r="J1780" s="44" t="str">
        <f t="shared" si="109"/>
        <v/>
      </c>
      <c r="K1780" s="45"/>
      <c r="L1780" s="46" t="str">
        <f>IF(OR(K1780="لم يدفع",B1780=""),"",IF(K1780="تأمين فقط",0,IF(K1780="اشتراك 300",300,IF(F1780&lt;14,IFERROR(VLOOKUP(SUBSTITUTE(SUBSTITUTE(H1780,"~","~~"),"*","~*"),إعدادات_الأنواع!$A$4:$D$40,3,FALSE()),0),IFERROR(VLOOKUP(SUBSTITUTE(SUBSTITUTE(H1780,"~","~~"),"*","~*"),إعدادات_الأنواع!$A$4:$D$40,4,FALSE()),0)))))</f>
        <v/>
      </c>
      <c r="M1780" s="47" t="str">
        <f>IF(OR(K1780="لم يدفع",B1780=""),"",IFERROR(VLOOKUP(SUBSTITUTE(SUBSTITUTE(H1780,"~","~~"),"*","~*"),إعدادات_الأنواع!$A$4:$E$40,5,FALSE()),0))</f>
        <v/>
      </c>
      <c r="N1780" s="47" t="str">
        <f>IF(OR(K1780="لم يدفع",K1780="تأمين فقط",K1780="اشتراك 300",B1780=""),"",IFERROR(VLOOKUP(SUBSTITUTE(SUBSTITUTE(H1780,"~","~~"),"*","~*"),إعدادات_الأنواع!$A$4:$F$40,6,FALSE()),0))</f>
        <v/>
      </c>
      <c r="O1780" s="55" t="str">
        <f t="shared" si="110"/>
        <v/>
      </c>
      <c r="P1780" s="48" t="str">
        <f t="shared" ca="1" si="111"/>
        <v/>
      </c>
      <c r="Q1780" s="52"/>
      <c r="R1780" s="49"/>
      <c r="S1780" s="50" t="str">
        <f>IF(B1780="","",COUNTA(التجديد!E1780:E1780))</f>
        <v/>
      </c>
      <c r="T1780" s="51" t="str">
        <f>IF(B1780="","",IFERROR(VLOOKUP(SUBSTITUTE(SUBSTITUTE(H1780,"~","~~"),"*","~*"),إعدادات_الأنواع!$A$4:$B$40,2,FALSE()),"?"))</f>
        <v/>
      </c>
    </row>
    <row r="1781" spans="1:20" ht="15" customHeight="1">
      <c r="A1781" s="20" t="str">
        <f>IF(B1781="","",IF(T1781="?","⚠️ نوع غير معرف",T1781&amp;TEXT(COUNTIFS($T$3:T1781,T1781),"000")))</f>
        <v/>
      </c>
      <c r="B1781" s="38"/>
      <c r="C1781" s="38"/>
      <c r="D1781" s="39"/>
      <c r="E1781" s="54"/>
      <c r="F1781" s="41" t="str">
        <f t="shared" ca="1" si="108"/>
        <v/>
      </c>
      <c r="G1781" s="42"/>
      <c r="H1781" s="37"/>
      <c r="I1781" s="43"/>
      <c r="J1781" s="44" t="str">
        <f t="shared" si="109"/>
        <v/>
      </c>
      <c r="K1781" s="45"/>
      <c r="L1781" s="46" t="str">
        <f>IF(OR(K1781="لم يدفع",B1781=""),"",IF(K1781="تأمين فقط",0,IF(K1781="اشتراك 300",300,IF(F1781&lt;14,IFERROR(VLOOKUP(SUBSTITUTE(SUBSTITUTE(H1781,"~","~~"),"*","~*"),إعدادات_الأنواع!$A$4:$D$40,3,FALSE()),0),IFERROR(VLOOKUP(SUBSTITUTE(SUBSTITUTE(H1781,"~","~~"),"*","~*"),إعدادات_الأنواع!$A$4:$D$40,4,FALSE()),0)))))</f>
        <v/>
      </c>
      <c r="M1781" s="47" t="str">
        <f>IF(OR(K1781="لم يدفع",B1781=""),"",IFERROR(VLOOKUP(SUBSTITUTE(SUBSTITUTE(H1781,"~","~~"),"*","~*"),إعدادات_الأنواع!$A$4:$E$40,5,FALSE()),0))</f>
        <v/>
      </c>
      <c r="N1781" s="47" t="str">
        <f>IF(OR(K1781="لم يدفع",K1781="تأمين فقط",K1781="اشتراك 300",B1781=""),"",IFERROR(VLOOKUP(SUBSTITUTE(SUBSTITUTE(H1781,"~","~~"),"*","~*"),إعدادات_الأنواع!$A$4:$F$40,6,FALSE()),0))</f>
        <v/>
      </c>
      <c r="O1781" s="55" t="str">
        <f t="shared" si="110"/>
        <v/>
      </c>
      <c r="P1781" s="48" t="str">
        <f t="shared" ca="1" si="111"/>
        <v/>
      </c>
      <c r="Q1781" s="52"/>
      <c r="R1781" s="49"/>
      <c r="S1781" s="50" t="str">
        <f>IF(B1781="","",COUNTA(التجديد!E1781:E1781))</f>
        <v/>
      </c>
      <c r="T1781" s="51" t="str">
        <f>IF(B1781="","",IFERROR(VLOOKUP(SUBSTITUTE(SUBSTITUTE(H1781,"~","~~"),"*","~*"),إعدادات_الأنواع!$A$4:$B$40,2,FALSE()),"?"))</f>
        <v/>
      </c>
    </row>
    <row r="1782" spans="1:20" ht="15" customHeight="1">
      <c r="A1782" s="20" t="str">
        <f>IF(B1782="","",IF(T1782="?","⚠️ نوع غير معرف",T1782&amp;TEXT(COUNTIFS($T$3:T1782,T1782),"000")))</f>
        <v/>
      </c>
      <c r="B1782" s="38"/>
      <c r="C1782" s="38"/>
      <c r="D1782" s="39"/>
      <c r="E1782" s="54"/>
      <c r="F1782" s="41" t="str">
        <f t="shared" ca="1" si="108"/>
        <v/>
      </c>
      <c r="G1782" s="42"/>
      <c r="H1782" s="37"/>
      <c r="I1782" s="43"/>
      <c r="J1782" s="44" t="str">
        <f t="shared" si="109"/>
        <v/>
      </c>
      <c r="K1782" s="45"/>
      <c r="L1782" s="46" t="str">
        <f>IF(OR(K1782="لم يدفع",B1782=""),"",IF(K1782="تأمين فقط",0,IF(K1782="اشتراك 300",300,IF(F1782&lt;14,IFERROR(VLOOKUP(SUBSTITUTE(SUBSTITUTE(H1782,"~","~~"),"*","~*"),إعدادات_الأنواع!$A$4:$D$40,3,FALSE()),0),IFERROR(VLOOKUP(SUBSTITUTE(SUBSTITUTE(H1782,"~","~~"),"*","~*"),إعدادات_الأنواع!$A$4:$D$40,4,FALSE()),0)))))</f>
        <v/>
      </c>
      <c r="M1782" s="47" t="str">
        <f>IF(OR(K1782="لم يدفع",B1782=""),"",IFERROR(VLOOKUP(SUBSTITUTE(SUBSTITUTE(H1782,"~","~~"),"*","~*"),إعدادات_الأنواع!$A$4:$E$40,5,FALSE()),0))</f>
        <v/>
      </c>
      <c r="N1782" s="47" t="str">
        <f>IF(OR(K1782="لم يدفع",K1782="تأمين فقط",K1782="اشتراك 300",B1782=""),"",IFERROR(VLOOKUP(SUBSTITUTE(SUBSTITUTE(H1782,"~","~~"),"*","~*"),إعدادات_الأنواع!$A$4:$F$40,6,FALSE()),0))</f>
        <v/>
      </c>
      <c r="O1782" s="55" t="str">
        <f t="shared" si="110"/>
        <v/>
      </c>
      <c r="P1782" s="48" t="str">
        <f t="shared" ca="1" si="111"/>
        <v/>
      </c>
      <c r="Q1782" s="52"/>
      <c r="R1782" s="49"/>
      <c r="S1782" s="50" t="str">
        <f>IF(B1782="","",COUNTA(التجديد!E1782:E1782))</f>
        <v/>
      </c>
      <c r="T1782" s="51" t="str">
        <f>IF(B1782="","",IFERROR(VLOOKUP(SUBSTITUTE(SUBSTITUTE(H1782,"~","~~"),"*","~*"),إعدادات_الأنواع!$A$4:$B$40,2,FALSE()),"?"))</f>
        <v/>
      </c>
    </row>
    <row r="1783" spans="1:20" ht="15" customHeight="1">
      <c r="A1783" s="20" t="str">
        <f>IF(B1783="","",IF(T1783="?","⚠️ نوع غير معرف",T1783&amp;TEXT(COUNTIFS($T$3:T1783,T1783),"000")))</f>
        <v/>
      </c>
      <c r="B1783" s="38"/>
      <c r="C1783" s="38"/>
      <c r="D1783" s="39"/>
      <c r="E1783" s="54"/>
      <c r="F1783" s="41" t="str">
        <f t="shared" ca="1" si="108"/>
        <v/>
      </c>
      <c r="G1783" s="42"/>
      <c r="H1783" s="37"/>
      <c r="I1783" s="43"/>
      <c r="J1783" s="44" t="str">
        <f t="shared" si="109"/>
        <v/>
      </c>
      <c r="K1783" s="45"/>
      <c r="L1783" s="46" t="str">
        <f>IF(OR(K1783="لم يدفع",B1783=""),"",IF(K1783="تأمين فقط",0,IF(K1783="اشتراك 300",300,IF(F1783&lt;14,IFERROR(VLOOKUP(SUBSTITUTE(SUBSTITUTE(H1783,"~","~~"),"*","~*"),إعدادات_الأنواع!$A$4:$D$40,3,FALSE()),0),IFERROR(VLOOKUP(SUBSTITUTE(SUBSTITUTE(H1783,"~","~~"),"*","~*"),إعدادات_الأنواع!$A$4:$D$40,4,FALSE()),0)))))</f>
        <v/>
      </c>
      <c r="M1783" s="47" t="str">
        <f>IF(OR(K1783="لم يدفع",B1783=""),"",IFERROR(VLOOKUP(SUBSTITUTE(SUBSTITUTE(H1783,"~","~~"),"*","~*"),إعدادات_الأنواع!$A$4:$E$40,5,FALSE()),0))</f>
        <v/>
      </c>
      <c r="N1783" s="47" t="str">
        <f>IF(OR(K1783="لم يدفع",K1783="تأمين فقط",K1783="اشتراك 300",B1783=""),"",IFERROR(VLOOKUP(SUBSTITUTE(SUBSTITUTE(H1783,"~","~~"),"*","~*"),إعدادات_الأنواع!$A$4:$F$40,6,FALSE()),0))</f>
        <v/>
      </c>
      <c r="O1783" s="55" t="str">
        <f t="shared" si="110"/>
        <v/>
      </c>
      <c r="P1783" s="48" t="str">
        <f t="shared" ca="1" si="111"/>
        <v/>
      </c>
      <c r="Q1783" s="52"/>
      <c r="R1783" s="49"/>
      <c r="S1783" s="50" t="str">
        <f>IF(B1783="","",COUNTA(التجديد!E1783:E1783))</f>
        <v/>
      </c>
      <c r="T1783" s="51" t="str">
        <f>IF(B1783="","",IFERROR(VLOOKUP(SUBSTITUTE(SUBSTITUTE(H1783,"~","~~"),"*","~*"),إعدادات_الأنواع!$A$4:$B$40,2,FALSE()),"?"))</f>
        <v/>
      </c>
    </row>
    <row r="1784" spans="1:20" ht="15" customHeight="1">
      <c r="A1784" s="20" t="str">
        <f>IF(B1784="","",IF(T1784="?","⚠️ نوع غير معرف",T1784&amp;TEXT(COUNTIFS($T$3:T1784,T1784),"000")))</f>
        <v/>
      </c>
      <c r="B1784" s="38"/>
      <c r="C1784" s="38"/>
      <c r="D1784" s="39"/>
      <c r="E1784" s="54"/>
      <c r="F1784" s="41" t="str">
        <f t="shared" ca="1" si="108"/>
        <v/>
      </c>
      <c r="G1784" s="42"/>
      <c r="H1784" s="37"/>
      <c r="I1784" s="43"/>
      <c r="J1784" s="44" t="str">
        <f t="shared" si="109"/>
        <v/>
      </c>
      <c r="K1784" s="45"/>
      <c r="L1784" s="46" t="str">
        <f>IF(OR(K1784="لم يدفع",B1784=""),"",IF(K1784="تأمين فقط",0,IF(K1784="اشتراك 300",300,IF(F1784&lt;14,IFERROR(VLOOKUP(SUBSTITUTE(SUBSTITUTE(H1784,"~","~~"),"*","~*"),إعدادات_الأنواع!$A$4:$D$40,3,FALSE()),0),IFERROR(VLOOKUP(SUBSTITUTE(SUBSTITUTE(H1784,"~","~~"),"*","~*"),إعدادات_الأنواع!$A$4:$D$40,4,FALSE()),0)))))</f>
        <v/>
      </c>
      <c r="M1784" s="47" t="str">
        <f>IF(OR(K1784="لم يدفع",B1784=""),"",IFERROR(VLOOKUP(SUBSTITUTE(SUBSTITUTE(H1784,"~","~~"),"*","~*"),إعدادات_الأنواع!$A$4:$E$40,5,FALSE()),0))</f>
        <v/>
      </c>
      <c r="N1784" s="47" t="str">
        <f>IF(OR(K1784="لم يدفع",K1784="تأمين فقط",K1784="اشتراك 300",B1784=""),"",IFERROR(VLOOKUP(SUBSTITUTE(SUBSTITUTE(H1784,"~","~~"),"*","~*"),إعدادات_الأنواع!$A$4:$F$40,6,FALSE()),0))</f>
        <v/>
      </c>
      <c r="O1784" s="55" t="str">
        <f t="shared" si="110"/>
        <v/>
      </c>
      <c r="P1784" s="48" t="str">
        <f t="shared" ca="1" si="111"/>
        <v/>
      </c>
      <c r="Q1784" s="52"/>
      <c r="R1784" s="49"/>
      <c r="S1784" s="50" t="str">
        <f>IF(B1784="","",COUNTA(التجديد!E1784:E1784))</f>
        <v/>
      </c>
      <c r="T1784" s="51" t="str">
        <f>IF(B1784="","",IFERROR(VLOOKUP(SUBSTITUTE(SUBSTITUTE(H1784,"~","~~"),"*","~*"),إعدادات_الأنواع!$A$4:$B$40,2,FALSE()),"?"))</f>
        <v/>
      </c>
    </row>
    <row r="1785" spans="1:20" ht="15" customHeight="1">
      <c r="A1785" s="20" t="str">
        <f>IF(B1785="","",IF(T1785="?","⚠️ نوع غير معرف",T1785&amp;TEXT(COUNTIFS($T$3:T1785,T1785),"000")))</f>
        <v/>
      </c>
      <c r="B1785" s="38"/>
      <c r="C1785" s="38"/>
      <c r="D1785" s="39"/>
      <c r="E1785" s="54"/>
      <c r="F1785" s="41" t="str">
        <f t="shared" ca="1" si="108"/>
        <v/>
      </c>
      <c r="G1785" s="42"/>
      <c r="H1785" s="37"/>
      <c r="I1785" s="43"/>
      <c r="J1785" s="44" t="str">
        <f t="shared" si="109"/>
        <v/>
      </c>
      <c r="K1785" s="45"/>
      <c r="L1785" s="46" t="str">
        <f>IF(OR(K1785="لم يدفع",B1785=""),"",IF(K1785="تأمين فقط",0,IF(K1785="اشتراك 300",300,IF(F1785&lt;14,IFERROR(VLOOKUP(SUBSTITUTE(SUBSTITUTE(H1785,"~","~~"),"*","~*"),إعدادات_الأنواع!$A$4:$D$40,3,FALSE()),0),IFERROR(VLOOKUP(SUBSTITUTE(SUBSTITUTE(H1785,"~","~~"),"*","~*"),إعدادات_الأنواع!$A$4:$D$40,4,FALSE()),0)))))</f>
        <v/>
      </c>
      <c r="M1785" s="47" t="str">
        <f>IF(OR(K1785="لم يدفع",B1785=""),"",IFERROR(VLOOKUP(SUBSTITUTE(SUBSTITUTE(H1785,"~","~~"),"*","~*"),إعدادات_الأنواع!$A$4:$E$40,5,FALSE()),0))</f>
        <v/>
      </c>
      <c r="N1785" s="47" t="str">
        <f>IF(OR(K1785="لم يدفع",K1785="تأمين فقط",K1785="اشتراك 300",B1785=""),"",IFERROR(VLOOKUP(SUBSTITUTE(SUBSTITUTE(H1785,"~","~~"),"*","~*"),إعدادات_الأنواع!$A$4:$F$40,6,FALSE()),0))</f>
        <v/>
      </c>
      <c r="O1785" s="55" t="str">
        <f t="shared" si="110"/>
        <v/>
      </c>
      <c r="P1785" s="48" t="str">
        <f t="shared" ca="1" si="111"/>
        <v/>
      </c>
      <c r="Q1785" s="52"/>
      <c r="R1785" s="49"/>
      <c r="S1785" s="50" t="str">
        <f>IF(B1785="","",COUNTA(التجديد!E1785:E1785))</f>
        <v/>
      </c>
      <c r="T1785" s="51" t="str">
        <f>IF(B1785="","",IFERROR(VLOOKUP(SUBSTITUTE(SUBSTITUTE(H1785,"~","~~"),"*","~*"),إعدادات_الأنواع!$A$4:$B$40,2,FALSE()),"?"))</f>
        <v/>
      </c>
    </row>
    <row r="1786" spans="1:20" ht="15" customHeight="1">
      <c r="A1786" s="20" t="str">
        <f>IF(B1786="","",IF(T1786="?","⚠️ نوع غير معرف",T1786&amp;TEXT(COUNTIFS($T$3:T1786,T1786),"000")))</f>
        <v/>
      </c>
      <c r="B1786" s="38"/>
      <c r="C1786" s="38"/>
      <c r="D1786" s="39"/>
      <c r="E1786" s="54"/>
      <c r="F1786" s="41" t="str">
        <f t="shared" ca="1" si="108"/>
        <v/>
      </c>
      <c r="G1786" s="42"/>
      <c r="H1786" s="37"/>
      <c r="I1786" s="43"/>
      <c r="J1786" s="44" t="str">
        <f t="shared" si="109"/>
        <v/>
      </c>
      <c r="K1786" s="45"/>
      <c r="L1786" s="46" t="str">
        <f>IF(OR(K1786="لم يدفع",B1786=""),"",IF(K1786="تأمين فقط",0,IF(K1786="اشتراك 300",300,IF(F1786&lt;14,IFERROR(VLOOKUP(SUBSTITUTE(SUBSTITUTE(H1786,"~","~~"),"*","~*"),إعدادات_الأنواع!$A$4:$D$40,3,FALSE()),0),IFERROR(VLOOKUP(SUBSTITUTE(SUBSTITUTE(H1786,"~","~~"),"*","~*"),إعدادات_الأنواع!$A$4:$D$40,4,FALSE()),0)))))</f>
        <v/>
      </c>
      <c r="M1786" s="47" t="str">
        <f>IF(OR(K1786="لم يدفع",B1786=""),"",IFERROR(VLOOKUP(SUBSTITUTE(SUBSTITUTE(H1786,"~","~~"),"*","~*"),إعدادات_الأنواع!$A$4:$E$40,5,FALSE()),0))</f>
        <v/>
      </c>
      <c r="N1786" s="47" t="str">
        <f>IF(OR(K1786="لم يدفع",K1786="تأمين فقط",K1786="اشتراك 300",B1786=""),"",IFERROR(VLOOKUP(SUBSTITUTE(SUBSTITUTE(H1786,"~","~~"),"*","~*"),إعدادات_الأنواع!$A$4:$F$40,6,FALSE()),0))</f>
        <v/>
      </c>
      <c r="O1786" s="55" t="str">
        <f t="shared" si="110"/>
        <v/>
      </c>
      <c r="P1786" s="48" t="str">
        <f t="shared" ca="1" si="111"/>
        <v/>
      </c>
      <c r="Q1786" s="52"/>
      <c r="R1786" s="49"/>
      <c r="S1786" s="50" t="str">
        <f>IF(B1786="","",COUNTA(التجديد!E1786:E1786))</f>
        <v/>
      </c>
      <c r="T1786" s="51" t="str">
        <f>IF(B1786="","",IFERROR(VLOOKUP(SUBSTITUTE(SUBSTITUTE(H1786,"~","~~"),"*","~*"),إعدادات_الأنواع!$A$4:$B$40,2,FALSE()),"?"))</f>
        <v/>
      </c>
    </row>
    <row r="1787" spans="1:20" ht="15" customHeight="1">
      <c r="A1787" s="20" t="str">
        <f>IF(B1787="","",IF(T1787="?","⚠️ نوع غير معرف",T1787&amp;TEXT(COUNTIFS($T$3:T1787,T1787),"000")))</f>
        <v/>
      </c>
      <c r="B1787" s="38"/>
      <c r="C1787" s="38"/>
      <c r="D1787" s="39"/>
      <c r="E1787" s="54"/>
      <c r="F1787" s="41" t="str">
        <f t="shared" ca="1" si="108"/>
        <v/>
      </c>
      <c r="G1787" s="42"/>
      <c r="H1787" s="37"/>
      <c r="I1787" s="43"/>
      <c r="J1787" s="44" t="str">
        <f t="shared" si="109"/>
        <v/>
      </c>
      <c r="K1787" s="45"/>
      <c r="L1787" s="46" t="str">
        <f>IF(OR(K1787="لم يدفع",B1787=""),"",IF(K1787="تأمين فقط",0,IF(K1787="اشتراك 300",300,IF(F1787&lt;14,IFERROR(VLOOKUP(SUBSTITUTE(SUBSTITUTE(H1787,"~","~~"),"*","~*"),إعدادات_الأنواع!$A$4:$D$40,3,FALSE()),0),IFERROR(VLOOKUP(SUBSTITUTE(SUBSTITUTE(H1787,"~","~~"),"*","~*"),إعدادات_الأنواع!$A$4:$D$40,4,FALSE()),0)))))</f>
        <v/>
      </c>
      <c r="M1787" s="47" t="str">
        <f>IF(OR(K1787="لم يدفع",B1787=""),"",IFERROR(VLOOKUP(SUBSTITUTE(SUBSTITUTE(H1787,"~","~~"),"*","~*"),إعدادات_الأنواع!$A$4:$E$40,5,FALSE()),0))</f>
        <v/>
      </c>
      <c r="N1787" s="47" t="str">
        <f>IF(OR(K1787="لم يدفع",K1787="تأمين فقط",K1787="اشتراك 300",B1787=""),"",IFERROR(VLOOKUP(SUBSTITUTE(SUBSTITUTE(H1787,"~","~~"),"*","~*"),إعدادات_الأنواع!$A$4:$F$40,6,FALSE()),0))</f>
        <v/>
      </c>
      <c r="O1787" s="55" t="str">
        <f t="shared" si="110"/>
        <v/>
      </c>
      <c r="P1787" s="48" t="str">
        <f t="shared" ca="1" si="111"/>
        <v/>
      </c>
      <c r="Q1787" s="52"/>
      <c r="R1787" s="49"/>
      <c r="S1787" s="50" t="str">
        <f>IF(B1787="","",COUNTA(التجديد!E1787:E1787))</f>
        <v/>
      </c>
      <c r="T1787" s="51" t="str">
        <f>IF(B1787="","",IFERROR(VLOOKUP(SUBSTITUTE(SUBSTITUTE(H1787,"~","~~"),"*","~*"),إعدادات_الأنواع!$A$4:$B$40,2,FALSE()),"?"))</f>
        <v/>
      </c>
    </row>
    <row r="1788" spans="1:20" ht="15" customHeight="1">
      <c r="A1788" s="20" t="str">
        <f>IF(B1788="","",IF(T1788="?","⚠️ نوع غير معرف",T1788&amp;TEXT(COUNTIFS($T$3:T1788,T1788),"000")))</f>
        <v/>
      </c>
      <c r="B1788" s="38"/>
      <c r="C1788" s="38"/>
      <c r="D1788" s="39"/>
      <c r="E1788" s="54"/>
      <c r="F1788" s="41" t="str">
        <f t="shared" ca="1" si="108"/>
        <v/>
      </c>
      <c r="G1788" s="42"/>
      <c r="H1788" s="37"/>
      <c r="I1788" s="43"/>
      <c r="J1788" s="44" t="str">
        <f t="shared" si="109"/>
        <v/>
      </c>
      <c r="K1788" s="45"/>
      <c r="L1788" s="46" t="str">
        <f>IF(OR(K1788="لم يدفع",B1788=""),"",IF(K1788="تأمين فقط",0,IF(K1788="اشتراك 300",300,IF(F1788&lt;14,IFERROR(VLOOKUP(SUBSTITUTE(SUBSTITUTE(H1788,"~","~~"),"*","~*"),إعدادات_الأنواع!$A$4:$D$40,3,FALSE()),0),IFERROR(VLOOKUP(SUBSTITUTE(SUBSTITUTE(H1788,"~","~~"),"*","~*"),إعدادات_الأنواع!$A$4:$D$40,4,FALSE()),0)))))</f>
        <v/>
      </c>
      <c r="M1788" s="47" t="str">
        <f>IF(OR(K1788="لم يدفع",B1788=""),"",IFERROR(VLOOKUP(SUBSTITUTE(SUBSTITUTE(H1788,"~","~~"),"*","~*"),إعدادات_الأنواع!$A$4:$E$40,5,FALSE()),0))</f>
        <v/>
      </c>
      <c r="N1788" s="47" t="str">
        <f>IF(OR(K1788="لم يدفع",K1788="تأمين فقط",K1788="اشتراك 300",B1788=""),"",IFERROR(VLOOKUP(SUBSTITUTE(SUBSTITUTE(H1788,"~","~~"),"*","~*"),إعدادات_الأنواع!$A$4:$F$40,6,FALSE()),0))</f>
        <v/>
      </c>
      <c r="O1788" s="55" t="str">
        <f t="shared" si="110"/>
        <v/>
      </c>
      <c r="P1788" s="48" t="str">
        <f t="shared" ca="1" si="111"/>
        <v/>
      </c>
      <c r="Q1788" s="52"/>
      <c r="R1788" s="49"/>
      <c r="S1788" s="50" t="str">
        <f>IF(B1788="","",COUNTA(التجديد!E1788:E1788))</f>
        <v/>
      </c>
      <c r="T1788" s="51" t="str">
        <f>IF(B1788="","",IFERROR(VLOOKUP(SUBSTITUTE(SUBSTITUTE(H1788,"~","~~"),"*","~*"),إعدادات_الأنواع!$A$4:$B$40,2,FALSE()),"?"))</f>
        <v/>
      </c>
    </row>
    <row r="1789" spans="1:20" ht="15" customHeight="1">
      <c r="A1789" s="20" t="str">
        <f>IF(B1789="","",IF(T1789="?","⚠️ نوع غير معرف",T1789&amp;TEXT(COUNTIFS($T$3:T1789,T1789),"000")))</f>
        <v/>
      </c>
      <c r="B1789" s="38"/>
      <c r="C1789" s="38"/>
      <c r="D1789" s="39"/>
      <c r="E1789" s="54"/>
      <c r="F1789" s="41" t="str">
        <f t="shared" ca="1" si="108"/>
        <v/>
      </c>
      <c r="G1789" s="42"/>
      <c r="H1789" s="37"/>
      <c r="I1789" s="43"/>
      <c r="J1789" s="44" t="str">
        <f t="shared" si="109"/>
        <v/>
      </c>
      <c r="K1789" s="45"/>
      <c r="L1789" s="46" t="str">
        <f>IF(OR(K1789="لم يدفع",B1789=""),"",IF(K1789="تأمين فقط",0,IF(K1789="اشتراك 300",300,IF(F1789&lt;14,IFERROR(VLOOKUP(SUBSTITUTE(SUBSTITUTE(H1789,"~","~~"),"*","~*"),إعدادات_الأنواع!$A$4:$D$40,3,FALSE()),0),IFERROR(VLOOKUP(SUBSTITUTE(SUBSTITUTE(H1789,"~","~~"),"*","~*"),إعدادات_الأنواع!$A$4:$D$40,4,FALSE()),0)))))</f>
        <v/>
      </c>
      <c r="M1789" s="47" t="str">
        <f>IF(OR(K1789="لم يدفع",B1789=""),"",IFERROR(VLOOKUP(SUBSTITUTE(SUBSTITUTE(H1789,"~","~~"),"*","~*"),إعدادات_الأنواع!$A$4:$E$40,5,FALSE()),0))</f>
        <v/>
      </c>
      <c r="N1789" s="47" t="str">
        <f>IF(OR(K1789="لم يدفع",K1789="تأمين فقط",K1789="اشتراك 300",B1789=""),"",IFERROR(VLOOKUP(SUBSTITUTE(SUBSTITUTE(H1789,"~","~~"),"*","~*"),إعدادات_الأنواع!$A$4:$F$40,6,FALSE()),0))</f>
        <v/>
      </c>
      <c r="O1789" s="55" t="str">
        <f t="shared" si="110"/>
        <v/>
      </c>
      <c r="P1789" s="48" t="str">
        <f t="shared" ca="1" si="111"/>
        <v/>
      </c>
      <c r="Q1789" s="52"/>
      <c r="R1789" s="49"/>
      <c r="S1789" s="50" t="str">
        <f>IF(B1789="","",COUNTA(التجديد!E1789:E1789))</f>
        <v/>
      </c>
      <c r="T1789" s="51" t="str">
        <f>IF(B1789="","",IFERROR(VLOOKUP(SUBSTITUTE(SUBSTITUTE(H1789,"~","~~"),"*","~*"),إعدادات_الأنواع!$A$4:$B$40,2,FALSE()),"?"))</f>
        <v/>
      </c>
    </row>
    <row r="1790" spans="1:20" ht="15" customHeight="1">
      <c r="A1790" s="20" t="str">
        <f>IF(B1790="","",IF(T1790="?","⚠️ نوع غير معرف",T1790&amp;TEXT(COUNTIFS($T$3:T1790,T1790),"000")))</f>
        <v/>
      </c>
      <c r="B1790" s="38"/>
      <c r="C1790" s="38"/>
      <c r="D1790" s="39"/>
      <c r="E1790" s="54"/>
      <c r="F1790" s="41" t="str">
        <f t="shared" ca="1" si="108"/>
        <v/>
      </c>
      <c r="G1790" s="42"/>
      <c r="H1790" s="37"/>
      <c r="I1790" s="43"/>
      <c r="J1790" s="44" t="str">
        <f t="shared" si="109"/>
        <v/>
      </c>
      <c r="K1790" s="45"/>
      <c r="L1790" s="46" t="str">
        <f>IF(OR(K1790="لم يدفع",B1790=""),"",IF(K1790="تأمين فقط",0,IF(K1790="اشتراك 300",300,IF(F1790&lt;14,IFERROR(VLOOKUP(SUBSTITUTE(SUBSTITUTE(H1790,"~","~~"),"*","~*"),إعدادات_الأنواع!$A$4:$D$40,3,FALSE()),0),IFERROR(VLOOKUP(SUBSTITUTE(SUBSTITUTE(H1790,"~","~~"),"*","~*"),إعدادات_الأنواع!$A$4:$D$40,4,FALSE()),0)))))</f>
        <v/>
      </c>
      <c r="M1790" s="47" t="str">
        <f>IF(OR(K1790="لم يدفع",B1790=""),"",IFERROR(VLOOKUP(SUBSTITUTE(SUBSTITUTE(H1790,"~","~~"),"*","~*"),إعدادات_الأنواع!$A$4:$E$40,5,FALSE()),0))</f>
        <v/>
      </c>
      <c r="N1790" s="47" t="str">
        <f>IF(OR(K1790="لم يدفع",K1790="تأمين فقط",K1790="اشتراك 300",B1790=""),"",IFERROR(VLOOKUP(SUBSTITUTE(SUBSTITUTE(H1790,"~","~~"),"*","~*"),إعدادات_الأنواع!$A$4:$F$40,6,FALSE()),0))</f>
        <v/>
      </c>
      <c r="O1790" s="55" t="str">
        <f t="shared" si="110"/>
        <v/>
      </c>
      <c r="P1790" s="48" t="str">
        <f t="shared" ca="1" si="111"/>
        <v/>
      </c>
      <c r="Q1790" s="52"/>
      <c r="R1790" s="49"/>
      <c r="S1790" s="50" t="str">
        <f>IF(B1790="","",COUNTA(التجديد!E1790:E1790))</f>
        <v/>
      </c>
      <c r="T1790" s="51" t="str">
        <f>IF(B1790="","",IFERROR(VLOOKUP(SUBSTITUTE(SUBSTITUTE(H1790,"~","~~"),"*","~*"),إعدادات_الأنواع!$A$4:$B$40,2,FALSE()),"?"))</f>
        <v/>
      </c>
    </row>
    <row r="1791" spans="1:20" ht="15" customHeight="1">
      <c r="A1791" s="20" t="str">
        <f>IF(B1791="","",IF(T1791="?","⚠️ نوع غير معرف",T1791&amp;TEXT(COUNTIFS($T$3:T1791,T1791),"000")))</f>
        <v/>
      </c>
      <c r="B1791" s="38"/>
      <c r="C1791" s="38"/>
      <c r="D1791" s="39"/>
      <c r="E1791" s="54"/>
      <c r="F1791" s="41" t="str">
        <f t="shared" ca="1" si="108"/>
        <v/>
      </c>
      <c r="G1791" s="42"/>
      <c r="H1791" s="37"/>
      <c r="I1791" s="43"/>
      <c r="J1791" s="44" t="str">
        <f t="shared" si="109"/>
        <v/>
      </c>
      <c r="K1791" s="45"/>
      <c r="L1791" s="46" t="str">
        <f>IF(OR(K1791="لم يدفع",B1791=""),"",IF(K1791="تأمين فقط",0,IF(K1791="اشتراك 300",300,IF(F1791&lt;14,IFERROR(VLOOKUP(SUBSTITUTE(SUBSTITUTE(H1791,"~","~~"),"*","~*"),إعدادات_الأنواع!$A$4:$D$40,3,FALSE()),0),IFERROR(VLOOKUP(SUBSTITUTE(SUBSTITUTE(H1791,"~","~~"),"*","~*"),إعدادات_الأنواع!$A$4:$D$40,4,FALSE()),0)))))</f>
        <v/>
      </c>
      <c r="M1791" s="47" t="str">
        <f>IF(OR(K1791="لم يدفع",B1791=""),"",IFERROR(VLOOKUP(SUBSTITUTE(SUBSTITUTE(H1791,"~","~~"),"*","~*"),إعدادات_الأنواع!$A$4:$E$40,5,FALSE()),0))</f>
        <v/>
      </c>
      <c r="N1791" s="47" t="str">
        <f>IF(OR(K1791="لم يدفع",K1791="تأمين فقط",K1791="اشتراك 300",B1791=""),"",IFERROR(VLOOKUP(SUBSTITUTE(SUBSTITUTE(H1791,"~","~~"),"*","~*"),إعدادات_الأنواع!$A$4:$F$40,6,FALSE()),0))</f>
        <v/>
      </c>
      <c r="O1791" s="55" t="str">
        <f t="shared" si="110"/>
        <v/>
      </c>
      <c r="P1791" s="48" t="str">
        <f t="shared" ca="1" si="111"/>
        <v/>
      </c>
      <c r="Q1791" s="52"/>
      <c r="R1791" s="49"/>
      <c r="S1791" s="50" t="str">
        <f>IF(B1791="","",COUNTA(التجديد!E1791:E1791))</f>
        <v/>
      </c>
      <c r="T1791" s="51" t="str">
        <f>IF(B1791="","",IFERROR(VLOOKUP(SUBSTITUTE(SUBSTITUTE(H1791,"~","~~"),"*","~*"),إعدادات_الأنواع!$A$4:$B$40,2,FALSE()),"?"))</f>
        <v/>
      </c>
    </row>
    <row r="1792" spans="1:20" ht="15" customHeight="1">
      <c r="A1792" s="20" t="str">
        <f>IF(B1792="","",IF(T1792="?","⚠️ نوع غير معرف",T1792&amp;TEXT(COUNTIFS($T$3:T1792,T1792),"000")))</f>
        <v/>
      </c>
      <c r="B1792" s="38"/>
      <c r="C1792" s="38"/>
      <c r="D1792" s="39"/>
      <c r="E1792" s="54"/>
      <c r="F1792" s="41" t="str">
        <f t="shared" ca="1" si="108"/>
        <v/>
      </c>
      <c r="G1792" s="42"/>
      <c r="H1792" s="37"/>
      <c r="I1792" s="43"/>
      <c r="J1792" s="44" t="str">
        <f t="shared" si="109"/>
        <v/>
      </c>
      <c r="K1792" s="45"/>
      <c r="L1792" s="46" t="str">
        <f>IF(OR(K1792="لم يدفع",B1792=""),"",IF(K1792="تأمين فقط",0,IF(K1792="اشتراك 300",300,IF(F1792&lt;14,IFERROR(VLOOKUP(SUBSTITUTE(SUBSTITUTE(H1792,"~","~~"),"*","~*"),إعدادات_الأنواع!$A$4:$D$40,3,FALSE()),0),IFERROR(VLOOKUP(SUBSTITUTE(SUBSTITUTE(H1792,"~","~~"),"*","~*"),إعدادات_الأنواع!$A$4:$D$40,4,FALSE()),0)))))</f>
        <v/>
      </c>
      <c r="M1792" s="47" t="str">
        <f>IF(OR(K1792="لم يدفع",B1792=""),"",IFERROR(VLOOKUP(SUBSTITUTE(SUBSTITUTE(H1792,"~","~~"),"*","~*"),إعدادات_الأنواع!$A$4:$E$40,5,FALSE()),0))</f>
        <v/>
      </c>
      <c r="N1792" s="47" t="str">
        <f>IF(OR(K1792="لم يدفع",K1792="تأمين فقط",K1792="اشتراك 300",B1792=""),"",IFERROR(VLOOKUP(SUBSTITUTE(SUBSTITUTE(H1792,"~","~~"),"*","~*"),إعدادات_الأنواع!$A$4:$F$40,6,FALSE()),0))</f>
        <v/>
      </c>
      <c r="O1792" s="55" t="str">
        <f t="shared" si="110"/>
        <v/>
      </c>
      <c r="P1792" s="48" t="str">
        <f t="shared" ca="1" si="111"/>
        <v/>
      </c>
      <c r="Q1792" s="52"/>
      <c r="R1792" s="49"/>
      <c r="S1792" s="50" t="str">
        <f>IF(B1792="","",COUNTA(التجديد!E1792:E1792))</f>
        <v/>
      </c>
      <c r="T1792" s="51" t="str">
        <f>IF(B1792="","",IFERROR(VLOOKUP(SUBSTITUTE(SUBSTITUTE(H1792,"~","~~"),"*","~*"),إعدادات_الأنواع!$A$4:$B$40,2,FALSE()),"?"))</f>
        <v/>
      </c>
    </row>
    <row r="1793" spans="1:20" ht="15" customHeight="1">
      <c r="A1793" s="20" t="str">
        <f>IF(B1793="","",IF(T1793="?","⚠️ نوع غير معرف",T1793&amp;TEXT(COUNTIFS($T$3:T1793,T1793),"000")))</f>
        <v/>
      </c>
      <c r="B1793" s="38"/>
      <c r="C1793" s="38"/>
      <c r="D1793" s="39"/>
      <c r="E1793" s="54"/>
      <c r="F1793" s="41" t="str">
        <f t="shared" ca="1" si="108"/>
        <v/>
      </c>
      <c r="G1793" s="42"/>
      <c r="H1793" s="37"/>
      <c r="I1793" s="43"/>
      <c r="J1793" s="44" t="str">
        <f t="shared" si="109"/>
        <v/>
      </c>
      <c r="K1793" s="45"/>
      <c r="L1793" s="46" t="str">
        <f>IF(OR(K1793="لم يدفع",B1793=""),"",IF(K1793="تأمين فقط",0,IF(K1793="اشتراك 300",300,IF(F1793&lt;14,IFERROR(VLOOKUP(SUBSTITUTE(SUBSTITUTE(H1793,"~","~~"),"*","~*"),إعدادات_الأنواع!$A$4:$D$40,3,FALSE()),0),IFERROR(VLOOKUP(SUBSTITUTE(SUBSTITUTE(H1793,"~","~~"),"*","~*"),إعدادات_الأنواع!$A$4:$D$40,4,FALSE()),0)))))</f>
        <v/>
      </c>
      <c r="M1793" s="47" t="str">
        <f>IF(OR(K1793="لم يدفع",B1793=""),"",IFERROR(VLOOKUP(SUBSTITUTE(SUBSTITUTE(H1793,"~","~~"),"*","~*"),إعدادات_الأنواع!$A$4:$E$40,5,FALSE()),0))</f>
        <v/>
      </c>
      <c r="N1793" s="47" t="str">
        <f>IF(OR(K1793="لم يدفع",K1793="تأمين فقط",K1793="اشتراك 300",B1793=""),"",IFERROR(VLOOKUP(SUBSTITUTE(SUBSTITUTE(H1793,"~","~~"),"*","~*"),إعدادات_الأنواع!$A$4:$F$40,6,FALSE()),0))</f>
        <v/>
      </c>
      <c r="O1793" s="55" t="str">
        <f t="shared" si="110"/>
        <v/>
      </c>
      <c r="P1793" s="48" t="str">
        <f t="shared" ca="1" si="111"/>
        <v/>
      </c>
      <c r="Q1793" s="52"/>
      <c r="R1793" s="49"/>
      <c r="S1793" s="50" t="str">
        <f>IF(B1793="","",COUNTA(التجديد!E1793:E1793))</f>
        <v/>
      </c>
      <c r="T1793" s="51" t="str">
        <f>IF(B1793="","",IFERROR(VLOOKUP(SUBSTITUTE(SUBSTITUTE(H1793,"~","~~"),"*","~*"),إعدادات_الأنواع!$A$4:$B$40,2,FALSE()),"?"))</f>
        <v/>
      </c>
    </row>
    <row r="1794" spans="1:20" ht="15" customHeight="1">
      <c r="A1794" s="20" t="str">
        <f>IF(B1794="","",IF(T1794="?","⚠️ نوع غير معرف",T1794&amp;TEXT(COUNTIFS($T$3:T1794,T1794),"000")))</f>
        <v/>
      </c>
      <c r="B1794" s="38"/>
      <c r="C1794" s="38"/>
      <c r="D1794" s="39"/>
      <c r="E1794" s="54"/>
      <c r="F1794" s="41" t="str">
        <f t="shared" ca="1" si="108"/>
        <v/>
      </c>
      <c r="G1794" s="42"/>
      <c r="H1794" s="37"/>
      <c r="I1794" s="43"/>
      <c r="J1794" s="44" t="str">
        <f t="shared" si="109"/>
        <v/>
      </c>
      <c r="K1794" s="45"/>
      <c r="L1794" s="46" t="str">
        <f>IF(OR(K1794="لم يدفع",B1794=""),"",IF(K1794="تأمين فقط",0,IF(K1794="اشتراك 300",300,IF(F1794&lt;14,IFERROR(VLOOKUP(SUBSTITUTE(SUBSTITUTE(H1794,"~","~~"),"*","~*"),إعدادات_الأنواع!$A$4:$D$40,3,FALSE()),0),IFERROR(VLOOKUP(SUBSTITUTE(SUBSTITUTE(H1794,"~","~~"),"*","~*"),إعدادات_الأنواع!$A$4:$D$40,4,FALSE()),0)))))</f>
        <v/>
      </c>
      <c r="M1794" s="47" t="str">
        <f>IF(OR(K1794="لم يدفع",B1794=""),"",IFERROR(VLOOKUP(SUBSTITUTE(SUBSTITUTE(H1794,"~","~~"),"*","~*"),إعدادات_الأنواع!$A$4:$E$40,5,FALSE()),0))</f>
        <v/>
      </c>
      <c r="N1794" s="47" t="str">
        <f>IF(OR(K1794="لم يدفع",K1794="تأمين فقط",K1794="اشتراك 300",B1794=""),"",IFERROR(VLOOKUP(SUBSTITUTE(SUBSTITUTE(H1794,"~","~~"),"*","~*"),إعدادات_الأنواع!$A$4:$F$40,6,FALSE()),0))</f>
        <v/>
      </c>
      <c r="O1794" s="55" t="str">
        <f t="shared" si="110"/>
        <v/>
      </c>
      <c r="P1794" s="48" t="str">
        <f t="shared" ca="1" si="111"/>
        <v/>
      </c>
      <c r="Q1794" s="52"/>
      <c r="R1794" s="49"/>
      <c r="S1794" s="50" t="str">
        <f>IF(B1794="","",COUNTA(التجديد!E1794:E1794))</f>
        <v/>
      </c>
      <c r="T1794" s="51" t="str">
        <f>IF(B1794="","",IFERROR(VLOOKUP(SUBSTITUTE(SUBSTITUTE(H1794,"~","~~"),"*","~*"),إعدادات_الأنواع!$A$4:$B$40,2,FALSE()),"?"))</f>
        <v/>
      </c>
    </row>
    <row r="1795" spans="1:20" ht="15" customHeight="1">
      <c r="A1795" s="20" t="str">
        <f>IF(B1795="","",IF(T1795="?","⚠️ نوع غير معرف",T1795&amp;TEXT(COUNTIFS($T$3:T1795,T1795),"000")))</f>
        <v/>
      </c>
      <c r="B1795" s="38"/>
      <c r="C1795" s="38"/>
      <c r="D1795" s="39"/>
      <c r="E1795" s="54"/>
      <c r="F1795" s="41" t="str">
        <f t="shared" ref="F1795:F1858" ca="1" si="112">IF(D1795="","",DATEDIF(D1795,TODAY(),"Y"))</f>
        <v/>
      </c>
      <c r="G1795" s="42"/>
      <c r="H1795" s="37"/>
      <c r="I1795" s="43"/>
      <c r="J1795" s="44" t="str">
        <f t="shared" ref="J1795:J1858" si="113">IF(I1795="","",I1795+30)</f>
        <v/>
      </c>
      <c r="K1795" s="45"/>
      <c r="L1795" s="46" t="str">
        <f>IF(OR(K1795="لم يدفع",B1795=""),"",IF(K1795="تأمين فقط",0,IF(K1795="اشتراك 300",300,IF(F1795&lt;14,IFERROR(VLOOKUP(SUBSTITUTE(SUBSTITUTE(H1795,"~","~~"),"*","~*"),إعدادات_الأنواع!$A$4:$D$40,3,FALSE()),0),IFERROR(VLOOKUP(SUBSTITUTE(SUBSTITUTE(H1795,"~","~~"),"*","~*"),إعدادات_الأنواع!$A$4:$D$40,4,FALSE()),0)))))</f>
        <v/>
      </c>
      <c r="M1795" s="47" t="str">
        <f>IF(OR(K1795="لم يدفع",B1795=""),"",IFERROR(VLOOKUP(SUBSTITUTE(SUBSTITUTE(H1795,"~","~~"),"*","~*"),إعدادات_الأنواع!$A$4:$E$40,5,FALSE()),0))</f>
        <v/>
      </c>
      <c r="N1795" s="47" t="str">
        <f>IF(OR(K1795="لم يدفع",K1795="تأمين فقط",K1795="اشتراك 300",B1795=""),"",IFERROR(VLOOKUP(SUBSTITUTE(SUBSTITUTE(H1795,"~","~~"),"*","~*"),إعدادات_الأنواع!$A$4:$F$40,6,FALSE()),0))</f>
        <v/>
      </c>
      <c r="O1795" s="55" t="str">
        <f t="shared" ref="O1795:O1858" si="114">IF(K1795="لم يدفع","",IF(L1795="","",IF(N1795="",L1795+M1795,L1795+M1795)))</f>
        <v/>
      </c>
      <c r="P1795" s="48" t="str">
        <f t="shared" ref="P1795:P1858" ca="1" si="115">IF(B1795="","",IF(K1795="لم يدفع","🔒 مجمدة",IF(J1795="","",IF(J1795&lt;TODAY(),"⛔ منتهي - يتطلب تجديد",IF(J1795-5&lt;=TODAY(),"⚠️ قريب الانتهاء","✅ ساري")))))</f>
        <v/>
      </c>
      <c r="Q1795" s="52"/>
      <c r="R1795" s="49"/>
      <c r="S1795" s="50" t="str">
        <f>IF(B1795="","",COUNTA(التجديد!E1795:E1795))</f>
        <v/>
      </c>
      <c r="T1795" s="51" t="str">
        <f>IF(B1795="","",IFERROR(VLOOKUP(SUBSTITUTE(SUBSTITUTE(H1795,"~","~~"),"*","~*"),إعدادات_الأنواع!$A$4:$B$40,2,FALSE()),"?"))</f>
        <v/>
      </c>
    </row>
    <row r="1796" spans="1:20" ht="15" customHeight="1">
      <c r="A1796" s="20" t="str">
        <f>IF(B1796="","",IF(T1796="?","⚠️ نوع غير معرف",T1796&amp;TEXT(COUNTIFS($T$3:T1796,T1796),"000")))</f>
        <v/>
      </c>
      <c r="B1796" s="38"/>
      <c r="C1796" s="38"/>
      <c r="D1796" s="39"/>
      <c r="E1796" s="54"/>
      <c r="F1796" s="41" t="str">
        <f t="shared" ca="1" si="112"/>
        <v/>
      </c>
      <c r="G1796" s="42"/>
      <c r="H1796" s="37"/>
      <c r="I1796" s="43"/>
      <c r="J1796" s="44" t="str">
        <f t="shared" si="113"/>
        <v/>
      </c>
      <c r="K1796" s="45"/>
      <c r="L1796" s="46" t="str">
        <f>IF(OR(K1796="لم يدفع",B1796=""),"",IF(K1796="تأمين فقط",0,IF(K1796="اشتراك 300",300,IF(F1796&lt;14,IFERROR(VLOOKUP(SUBSTITUTE(SUBSTITUTE(H1796,"~","~~"),"*","~*"),إعدادات_الأنواع!$A$4:$D$40,3,FALSE()),0),IFERROR(VLOOKUP(SUBSTITUTE(SUBSTITUTE(H1796,"~","~~"),"*","~*"),إعدادات_الأنواع!$A$4:$D$40,4,FALSE()),0)))))</f>
        <v/>
      </c>
      <c r="M1796" s="47" t="str">
        <f>IF(OR(K1796="لم يدفع",B1796=""),"",IFERROR(VLOOKUP(SUBSTITUTE(SUBSTITUTE(H1796,"~","~~"),"*","~*"),إعدادات_الأنواع!$A$4:$E$40,5,FALSE()),0))</f>
        <v/>
      </c>
      <c r="N1796" s="47" t="str">
        <f>IF(OR(K1796="لم يدفع",K1796="تأمين فقط",K1796="اشتراك 300",B1796=""),"",IFERROR(VLOOKUP(SUBSTITUTE(SUBSTITUTE(H1796,"~","~~"),"*","~*"),إعدادات_الأنواع!$A$4:$F$40,6,FALSE()),0))</f>
        <v/>
      </c>
      <c r="O1796" s="55" t="str">
        <f t="shared" si="114"/>
        <v/>
      </c>
      <c r="P1796" s="48" t="str">
        <f t="shared" ca="1" si="115"/>
        <v/>
      </c>
      <c r="Q1796" s="52"/>
      <c r="R1796" s="49"/>
      <c r="S1796" s="50" t="str">
        <f>IF(B1796="","",COUNTA(التجديد!E1796:E1796))</f>
        <v/>
      </c>
      <c r="T1796" s="51" t="str">
        <f>IF(B1796="","",IFERROR(VLOOKUP(SUBSTITUTE(SUBSTITUTE(H1796,"~","~~"),"*","~*"),إعدادات_الأنواع!$A$4:$B$40,2,FALSE()),"?"))</f>
        <v/>
      </c>
    </row>
    <row r="1797" spans="1:20" ht="15" customHeight="1">
      <c r="A1797" s="20" t="str">
        <f>IF(B1797="","",IF(T1797="?","⚠️ نوع غير معرف",T1797&amp;TEXT(COUNTIFS($T$3:T1797,T1797),"000")))</f>
        <v/>
      </c>
      <c r="B1797" s="38"/>
      <c r="C1797" s="38"/>
      <c r="D1797" s="39"/>
      <c r="E1797" s="54"/>
      <c r="F1797" s="41" t="str">
        <f t="shared" ca="1" si="112"/>
        <v/>
      </c>
      <c r="G1797" s="42"/>
      <c r="H1797" s="37"/>
      <c r="I1797" s="43"/>
      <c r="J1797" s="44" t="str">
        <f t="shared" si="113"/>
        <v/>
      </c>
      <c r="K1797" s="45"/>
      <c r="L1797" s="46" t="str">
        <f>IF(OR(K1797="لم يدفع",B1797=""),"",IF(K1797="تأمين فقط",0,IF(K1797="اشتراك 300",300,IF(F1797&lt;14,IFERROR(VLOOKUP(SUBSTITUTE(SUBSTITUTE(H1797,"~","~~"),"*","~*"),إعدادات_الأنواع!$A$4:$D$40,3,FALSE()),0),IFERROR(VLOOKUP(SUBSTITUTE(SUBSTITUTE(H1797,"~","~~"),"*","~*"),إعدادات_الأنواع!$A$4:$D$40,4,FALSE()),0)))))</f>
        <v/>
      </c>
      <c r="M1797" s="47" t="str">
        <f>IF(OR(K1797="لم يدفع",B1797=""),"",IFERROR(VLOOKUP(SUBSTITUTE(SUBSTITUTE(H1797,"~","~~"),"*","~*"),إعدادات_الأنواع!$A$4:$E$40,5,FALSE()),0))</f>
        <v/>
      </c>
      <c r="N1797" s="47" t="str">
        <f>IF(OR(K1797="لم يدفع",K1797="تأمين فقط",K1797="اشتراك 300",B1797=""),"",IFERROR(VLOOKUP(SUBSTITUTE(SUBSTITUTE(H1797,"~","~~"),"*","~*"),إعدادات_الأنواع!$A$4:$F$40,6,FALSE()),0))</f>
        <v/>
      </c>
      <c r="O1797" s="55" t="str">
        <f t="shared" si="114"/>
        <v/>
      </c>
      <c r="P1797" s="48" t="str">
        <f t="shared" ca="1" si="115"/>
        <v/>
      </c>
      <c r="Q1797" s="52"/>
      <c r="R1797" s="49"/>
      <c r="S1797" s="50" t="str">
        <f>IF(B1797="","",COUNTA(التجديد!E1797:E1797))</f>
        <v/>
      </c>
      <c r="T1797" s="51" t="str">
        <f>IF(B1797="","",IFERROR(VLOOKUP(SUBSTITUTE(SUBSTITUTE(H1797,"~","~~"),"*","~*"),إعدادات_الأنواع!$A$4:$B$40,2,FALSE()),"?"))</f>
        <v/>
      </c>
    </row>
    <row r="1798" spans="1:20" ht="15" customHeight="1">
      <c r="A1798" s="20" t="str">
        <f>IF(B1798="","",IF(T1798="?","⚠️ نوع غير معرف",T1798&amp;TEXT(COUNTIFS($T$3:T1798,T1798),"000")))</f>
        <v/>
      </c>
      <c r="B1798" s="38"/>
      <c r="C1798" s="38"/>
      <c r="D1798" s="39"/>
      <c r="E1798" s="54"/>
      <c r="F1798" s="41" t="str">
        <f t="shared" ca="1" si="112"/>
        <v/>
      </c>
      <c r="G1798" s="42"/>
      <c r="H1798" s="37"/>
      <c r="I1798" s="43"/>
      <c r="J1798" s="44" t="str">
        <f t="shared" si="113"/>
        <v/>
      </c>
      <c r="K1798" s="45"/>
      <c r="L1798" s="46" t="str">
        <f>IF(OR(K1798="لم يدفع",B1798=""),"",IF(K1798="تأمين فقط",0,IF(K1798="اشتراك 300",300,IF(F1798&lt;14,IFERROR(VLOOKUP(SUBSTITUTE(SUBSTITUTE(H1798,"~","~~"),"*","~*"),إعدادات_الأنواع!$A$4:$D$40,3,FALSE()),0),IFERROR(VLOOKUP(SUBSTITUTE(SUBSTITUTE(H1798,"~","~~"),"*","~*"),إعدادات_الأنواع!$A$4:$D$40,4,FALSE()),0)))))</f>
        <v/>
      </c>
      <c r="M1798" s="47" t="str">
        <f>IF(OR(K1798="لم يدفع",B1798=""),"",IFERROR(VLOOKUP(SUBSTITUTE(SUBSTITUTE(H1798,"~","~~"),"*","~*"),إعدادات_الأنواع!$A$4:$E$40,5,FALSE()),0))</f>
        <v/>
      </c>
      <c r="N1798" s="47" t="str">
        <f>IF(OR(K1798="لم يدفع",K1798="تأمين فقط",K1798="اشتراك 300",B1798=""),"",IFERROR(VLOOKUP(SUBSTITUTE(SUBSTITUTE(H1798,"~","~~"),"*","~*"),إعدادات_الأنواع!$A$4:$F$40,6,FALSE()),0))</f>
        <v/>
      </c>
      <c r="O1798" s="55" t="str">
        <f t="shared" si="114"/>
        <v/>
      </c>
      <c r="P1798" s="48" t="str">
        <f t="shared" ca="1" si="115"/>
        <v/>
      </c>
      <c r="Q1798" s="52"/>
      <c r="R1798" s="49"/>
      <c r="S1798" s="50" t="str">
        <f>IF(B1798="","",COUNTA(التجديد!E1798:E1798))</f>
        <v/>
      </c>
      <c r="T1798" s="51" t="str">
        <f>IF(B1798="","",IFERROR(VLOOKUP(SUBSTITUTE(SUBSTITUTE(H1798,"~","~~"),"*","~*"),إعدادات_الأنواع!$A$4:$B$40,2,FALSE()),"?"))</f>
        <v/>
      </c>
    </row>
    <row r="1799" spans="1:20" ht="15" customHeight="1">
      <c r="A1799" s="20" t="str">
        <f>IF(B1799="","",IF(T1799="?","⚠️ نوع غير معرف",T1799&amp;TEXT(COUNTIFS($T$3:T1799,T1799),"000")))</f>
        <v/>
      </c>
      <c r="B1799" s="38"/>
      <c r="C1799" s="38"/>
      <c r="D1799" s="39"/>
      <c r="E1799" s="54"/>
      <c r="F1799" s="41" t="str">
        <f t="shared" ca="1" si="112"/>
        <v/>
      </c>
      <c r="G1799" s="42"/>
      <c r="H1799" s="37"/>
      <c r="I1799" s="43"/>
      <c r="J1799" s="44" t="str">
        <f t="shared" si="113"/>
        <v/>
      </c>
      <c r="K1799" s="45"/>
      <c r="L1799" s="46" t="str">
        <f>IF(OR(K1799="لم يدفع",B1799=""),"",IF(K1799="تأمين فقط",0,IF(K1799="اشتراك 300",300,IF(F1799&lt;14,IFERROR(VLOOKUP(SUBSTITUTE(SUBSTITUTE(H1799,"~","~~"),"*","~*"),إعدادات_الأنواع!$A$4:$D$40,3,FALSE()),0),IFERROR(VLOOKUP(SUBSTITUTE(SUBSTITUTE(H1799,"~","~~"),"*","~*"),إعدادات_الأنواع!$A$4:$D$40,4,FALSE()),0)))))</f>
        <v/>
      </c>
      <c r="M1799" s="47" t="str">
        <f>IF(OR(K1799="لم يدفع",B1799=""),"",IFERROR(VLOOKUP(SUBSTITUTE(SUBSTITUTE(H1799,"~","~~"),"*","~*"),إعدادات_الأنواع!$A$4:$E$40,5,FALSE()),0))</f>
        <v/>
      </c>
      <c r="N1799" s="47" t="str">
        <f>IF(OR(K1799="لم يدفع",K1799="تأمين فقط",K1799="اشتراك 300",B1799=""),"",IFERROR(VLOOKUP(SUBSTITUTE(SUBSTITUTE(H1799,"~","~~"),"*","~*"),إعدادات_الأنواع!$A$4:$F$40,6,FALSE()),0))</f>
        <v/>
      </c>
      <c r="O1799" s="55" t="str">
        <f t="shared" si="114"/>
        <v/>
      </c>
      <c r="P1799" s="48" t="str">
        <f t="shared" ca="1" si="115"/>
        <v/>
      </c>
      <c r="Q1799" s="52"/>
      <c r="R1799" s="49"/>
      <c r="S1799" s="50" t="str">
        <f>IF(B1799="","",COUNTA(التجديد!E1799:E1799))</f>
        <v/>
      </c>
      <c r="T1799" s="51" t="str">
        <f>IF(B1799="","",IFERROR(VLOOKUP(SUBSTITUTE(SUBSTITUTE(H1799,"~","~~"),"*","~*"),إعدادات_الأنواع!$A$4:$B$40,2,FALSE()),"?"))</f>
        <v/>
      </c>
    </row>
    <row r="1800" spans="1:20" ht="15" customHeight="1">
      <c r="A1800" s="20" t="str">
        <f>IF(B1800="","",IF(T1800="?","⚠️ نوع غير معرف",T1800&amp;TEXT(COUNTIFS($T$3:T1800,T1800),"000")))</f>
        <v/>
      </c>
      <c r="B1800" s="38"/>
      <c r="C1800" s="38"/>
      <c r="D1800" s="39"/>
      <c r="E1800" s="54"/>
      <c r="F1800" s="41" t="str">
        <f t="shared" ca="1" si="112"/>
        <v/>
      </c>
      <c r="G1800" s="42"/>
      <c r="H1800" s="37"/>
      <c r="I1800" s="43"/>
      <c r="J1800" s="44" t="str">
        <f t="shared" si="113"/>
        <v/>
      </c>
      <c r="K1800" s="45"/>
      <c r="L1800" s="46" t="str">
        <f>IF(OR(K1800="لم يدفع",B1800=""),"",IF(K1800="تأمين فقط",0,IF(K1800="اشتراك 300",300,IF(F1800&lt;14,IFERROR(VLOOKUP(SUBSTITUTE(SUBSTITUTE(H1800,"~","~~"),"*","~*"),إعدادات_الأنواع!$A$4:$D$40,3,FALSE()),0),IFERROR(VLOOKUP(SUBSTITUTE(SUBSTITUTE(H1800,"~","~~"),"*","~*"),إعدادات_الأنواع!$A$4:$D$40,4,FALSE()),0)))))</f>
        <v/>
      </c>
      <c r="M1800" s="47" t="str">
        <f>IF(OR(K1800="لم يدفع",B1800=""),"",IFERROR(VLOOKUP(SUBSTITUTE(SUBSTITUTE(H1800,"~","~~"),"*","~*"),إعدادات_الأنواع!$A$4:$E$40,5,FALSE()),0))</f>
        <v/>
      </c>
      <c r="N1800" s="47" t="str">
        <f>IF(OR(K1800="لم يدفع",K1800="تأمين فقط",K1800="اشتراك 300",B1800=""),"",IFERROR(VLOOKUP(SUBSTITUTE(SUBSTITUTE(H1800,"~","~~"),"*","~*"),إعدادات_الأنواع!$A$4:$F$40,6,FALSE()),0))</f>
        <v/>
      </c>
      <c r="O1800" s="55" t="str">
        <f t="shared" si="114"/>
        <v/>
      </c>
      <c r="P1800" s="48" t="str">
        <f t="shared" ca="1" si="115"/>
        <v/>
      </c>
      <c r="Q1800" s="52"/>
      <c r="R1800" s="49"/>
      <c r="S1800" s="50" t="str">
        <f>IF(B1800="","",COUNTA(التجديد!E1800:E1800))</f>
        <v/>
      </c>
      <c r="T1800" s="51" t="str">
        <f>IF(B1800="","",IFERROR(VLOOKUP(SUBSTITUTE(SUBSTITUTE(H1800,"~","~~"),"*","~*"),إعدادات_الأنواع!$A$4:$B$40,2,FALSE()),"?"))</f>
        <v/>
      </c>
    </row>
    <row r="1801" spans="1:20" ht="15" customHeight="1">
      <c r="A1801" s="20" t="str">
        <f>IF(B1801="","",IF(T1801="?","⚠️ نوع غير معرف",T1801&amp;TEXT(COUNTIFS($T$3:T1801,T1801),"000")))</f>
        <v/>
      </c>
      <c r="B1801" s="38"/>
      <c r="C1801" s="38"/>
      <c r="D1801" s="39"/>
      <c r="E1801" s="54"/>
      <c r="F1801" s="41" t="str">
        <f t="shared" ca="1" si="112"/>
        <v/>
      </c>
      <c r="G1801" s="42"/>
      <c r="H1801" s="37"/>
      <c r="I1801" s="43"/>
      <c r="J1801" s="44" t="str">
        <f t="shared" si="113"/>
        <v/>
      </c>
      <c r="K1801" s="45"/>
      <c r="L1801" s="46" t="str">
        <f>IF(OR(K1801="لم يدفع",B1801=""),"",IF(K1801="تأمين فقط",0,IF(K1801="اشتراك 300",300,IF(F1801&lt;14,IFERROR(VLOOKUP(SUBSTITUTE(SUBSTITUTE(H1801,"~","~~"),"*","~*"),إعدادات_الأنواع!$A$4:$D$40,3,FALSE()),0),IFERROR(VLOOKUP(SUBSTITUTE(SUBSTITUTE(H1801,"~","~~"),"*","~*"),إعدادات_الأنواع!$A$4:$D$40,4,FALSE()),0)))))</f>
        <v/>
      </c>
      <c r="M1801" s="47" t="str">
        <f>IF(OR(K1801="لم يدفع",B1801=""),"",IFERROR(VLOOKUP(SUBSTITUTE(SUBSTITUTE(H1801,"~","~~"),"*","~*"),إعدادات_الأنواع!$A$4:$E$40,5,FALSE()),0))</f>
        <v/>
      </c>
      <c r="N1801" s="47" t="str">
        <f>IF(OR(K1801="لم يدفع",K1801="تأمين فقط",K1801="اشتراك 300",B1801=""),"",IFERROR(VLOOKUP(SUBSTITUTE(SUBSTITUTE(H1801,"~","~~"),"*","~*"),إعدادات_الأنواع!$A$4:$F$40,6,FALSE()),0))</f>
        <v/>
      </c>
      <c r="O1801" s="55" t="str">
        <f t="shared" si="114"/>
        <v/>
      </c>
      <c r="P1801" s="48" t="str">
        <f t="shared" ca="1" si="115"/>
        <v/>
      </c>
      <c r="Q1801" s="52"/>
      <c r="R1801" s="49"/>
      <c r="S1801" s="50" t="str">
        <f>IF(B1801="","",COUNTA(التجديد!E1801:E1801))</f>
        <v/>
      </c>
      <c r="T1801" s="51" t="str">
        <f>IF(B1801="","",IFERROR(VLOOKUP(SUBSTITUTE(SUBSTITUTE(H1801,"~","~~"),"*","~*"),إعدادات_الأنواع!$A$4:$B$40,2,FALSE()),"?"))</f>
        <v/>
      </c>
    </row>
    <row r="1802" spans="1:20" ht="15" customHeight="1">
      <c r="A1802" s="20" t="str">
        <f>IF(B1802="","",IF(T1802="?","⚠️ نوع غير معرف",T1802&amp;TEXT(COUNTIFS($T$3:T1802,T1802),"000")))</f>
        <v/>
      </c>
      <c r="B1802" s="38"/>
      <c r="C1802" s="38"/>
      <c r="D1802" s="39"/>
      <c r="E1802" s="54"/>
      <c r="F1802" s="41" t="str">
        <f t="shared" ca="1" si="112"/>
        <v/>
      </c>
      <c r="G1802" s="42"/>
      <c r="H1802" s="37"/>
      <c r="I1802" s="43"/>
      <c r="J1802" s="44" t="str">
        <f t="shared" si="113"/>
        <v/>
      </c>
      <c r="K1802" s="45"/>
      <c r="L1802" s="46" t="str">
        <f>IF(OR(K1802="لم يدفع",B1802=""),"",IF(K1802="تأمين فقط",0,IF(K1802="اشتراك 300",300,IF(F1802&lt;14,IFERROR(VLOOKUP(SUBSTITUTE(SUBSTITUTE(H1802,"~","~~"),"*","~*"),إعدادات_الأنواع!$A$4:$D$40,3,FALSE()),0),IFERROR(VLOOKUP(SUBSTITUTE(SUBSTITUTE(H1802,"~","~~"),"*","~*"),إعدادات_الأنواع!$A$4:$D$40,4,FALSE()),0)))))</f>
        <v/>
      </c>
      <c r="M1802" s="47" t="str">
        <f>IF(OR(K1802="لم يدفع",B1802=""),"",IFERROR(VLOOKUP(SUBSTITUTE(SUBSTITUTE(H1802,"~","~~"),"*","~*"),إعدادات_الأنواع!$A$4:$E$40,5,FALSE()),0))</f>
        <v/>
      </c>
      <c r="N1802" s="47" t="str">
        <f>IF(OR(K1802="لم يدفع",K1802="تأمين فقط",K1802="اشتراك 300",B1802=""),"",IFERROR(VLOOKUP(SUBSTITUTE(SUBSTITUTE(H1802,"~","~~"),"*","~*"),إعدادات_الأنواع!$A$4:$F$40,6,FALSE()),0))</f>
        <v/>
      </c>
      <c r="O1802" s="55" t="str">
        <f t="shared" si="114"/>
        <v/>
      </c>
      <c r="P1802" s="48" t="str">
        <f t="shared" ca="1" si="115"/>
        <v/>
      </c>
      <c r="Q1802" s="52"/>
      <c r="R1802" s="49"/>
      <c r="S1802" s="50" t="str">
        <f>IF(B1802="","",COUNTA(التجديد!E1802:E1802))</f>
        <v/>
      </c>
      <c r="T1802" s="51" t="str">
        <f>IF(B1802="","",IFERROR(VLOOKUP(SUBSTITUTE(SUBSTITUTE(H1802,"~","~~"),"*","~*"),إعدادات_الأنواع!$A$4:$B$40,2,FALSE()),"?"))</f>
        <v/>
      </c>
    </row>
    <row r="1803" spans="1:20" ht="15" customHeight="1">
      <c r="A1803" s="20" t="str">
        <f>IF(B1803="","",IF(T1803="?","⚠️ نوع غير معرف",T1803&amp;TEXT(COUNTIFS($T$3:T1803,T1803),"000")))</f>
        <v/>
      </c>
      <c r="B1803" s="38"/>
      <c r="C1803" s="38"/>
      <c r="D1803" s="39"/>
      <c r="E1803" s="54"/>
      <c r="F1803" s="41" t="str">
        <f t="shared" ca="1" si="112"/>
        <v/>
      </c>
      <c r="G1803" s="42"/>
      <c r="H1803" s="37"/>
      <c r="I1803" s="43"/>
      <c r="J1803" s="44" t="str">
        <f t="shared" si="113"/>
        <v/>
      </c>
      <c r="K1803" s="45"/>
      <c r="L1803" s="46" t="str">
        <f>IF(OR(K1803="لم يدفع",B1803=""),"",IF(K1803="تأمين فقط",0,IF(K1803="اشتراك 300",300,IF(F1803&lt;14,IFERROR(VLOOKUP(SUBSTITUTE(SUBSTITUTE(H1803,"~","~~"),"*","~*"),إعدادات_الأنواع!$A$4:$D$40,3,FALSE()),0),IFERROR(VLOOKUP(SUBSTITUTE(SUBSTITUTE(H1803,"~","~~"),"*","~*"),إعدادات_الأنواع!$A$4:$D$40,4,FALSE()),0)))))</f>
        <v/>
      </c>
      <c r="M1803" s="47" t="str">
        <f>IF(OR(K1803="لم يدفع",B1803=""),"",IFERROR(VLOOKUP(SUBSTITUTE(SUBSTITUTE(H1803,"~","~~"),"*","~*"),إعدادات_الأنواع!$A$4:$E$40,5,FALSE()),0))</f>
        <v/>
      </c>
      <c r="N1803" s="47" t="str">
        <f>IF(OR(K1803="لم يدفع",K1803="تأمين فقط",K1803="اشتراك 300",B1803=""),"",IFERROR(VLOOKUP(SUBSTITUTE(SUBSTITUTE(H1803,"~","~~"),"*","~*"),إعدادات_الأنواع!$A$4:$F$40,6,FALSE()),0))</f>
        <v/>
      </c>
      <c r="O1803" s="55" t="str">
        <f t="shared" si="114"/>
        <v/>
      </c>
      <c r="P1803" s="48" t="str">
        <f t="shared" ca="1" si="115"/>
        <v/>
      </c>
      <c r="Q1803" s="52"/>
      <c r="R1803" s="49"/>
      <c r="S1803" s="50" t="str">
        <f>IF(B1803="","",COUNTA(التجديد!E1803:E1803))</f>
        <v/>
      </c>
      <c r="T1803" s="51" t="str">
        <f>IF(B1803="","",IFERROR(VLOOKUP(SUBSTITUTE(SUBSTITUTE(H1803,"~","~~"),"*","~*"),إعدادات_الأنواع!$A$4:$B$40,2,FALSE()),"?"))</f>
        <v/>
      </c>
    </row>
    <row r="1804" spans="1:20" ht="15" customHeight="1">
      <c r="A1804" s="20" t="str">
        <f>IF(B1804="","",IF(T1804="?","⚠️ نوع غير معرف",T1804&amp;TEXT(COUNTIFS($T$3:T1804,T1804),"000")))</f>
        <v/>
      </c>
      <c r="B1804" s="38"/>
      <c r="C1804" s="38"/>
      <c r="D1804" s="39"/>
      <c r="E1804" s="54"/>
      <c r="F1804" s="41" t="str">
        <f t="shared" ca="1" si="112"/>
        <v/>
      </c>
      <c r="G1804" s="42"/>
      <c r="H1804" s="37"/>
      <c r="I1804" s="43"/>
      <c r="J1804" s="44" t="str">
        <f t="shared" si="113"/>
        <v/>
      </c>
      <c r="K1804" s="45"/>
      <c r="L1804" s="46" t="str">
        <f>IF(OR(K1804="لم يدفع",B1804=""),"",IF(K1804="تأمين فقط",0,IF(K1804="اشتراك 300",300,IF(F1804&lt;14,IFERROR(VLOOKUP(SUBSTITUTE(SUBSTITUTE(H1804,"~","~~"),"*","~*"),إعدادات_الأنواع!$A$4:$D$40,3,FALSE()),0),IFERROR(VLOOKUP(SUBSTITUTE(SUBSTITUTE(H1804,"~","~~"),"*","~*"),إعدادات_الأنواع!$A$4:$D$40,4,FALSE()),0)))))</f>
        <v/>
      </c>
      <c r="M1804" s="47" t="str">
        <f>IF(OR(K1804="لم يدفع",B1804=""),"",IFERROR(VLOOKUP(SUBSTITUTE(SUBSTITUTE(H1804,"~","~~"),"*","~*"),إعدادات_الأنواع!$A$4:$E$40,5,FALSE()),0))</f>
        <v/>
      </c>
      <c r="N1804" s="47" t="str">
        <f>IF(OR(K1804="لم يدفع",K1804="تأمين فقط",K1804="اشتراك 300",B1804=""),"",IFERROR(VLOOKUP(SUBSTITUTE(SUBSTITUTE(H1804,"~","~~"),"*","~*"),إعدادات_الأنواع!$A$4:$F$40,6,FALSE()),0))</f>
        <v/>
      </c>
      <c r="O1804" s="55" t="str">
        <f t="shared" si="114"/>
        <v/>
      </c>
      <c r="P1804" s="48" t="str">
        <f t="shared" ca="1" si="115"/>
        <v/>
      </c>
      <c r="Q1804" s="52"/>
      <c r="R1804" s="49"/>
      <c r="S1804" s="50" t="str">
        <f>IF(B1804="","",COUNTA(التجديد!E1804:E1804))</f>
        <v/>
      </c>
      <c r="T1804" s="51" t="str">
        <f>IF(B1804="","",IFERROR(VLOOKUP(SUBSTITUTE(SUBSTITUTE(H1804,"~","~~"),"*","~*"),إعدادات_الأنواع!$A$4:$B$40,2,FALSE()),"?"))</f>
        <v/>
      </c>
    </row>
    <row r="1805" spans="1:20" ht="15" customHeight="1">
      <c r="A1805" s="20" t="str">
        <f>IF(B1805="","",IF(T1805="?","⚠️ نوع غير معرف",T1805&amp;TEXT(COUNTIFS($T$3:T1805,T1805),"000")))</f>
        <v/>
      </c>
      <c r="B1805" s="38"/>
      <c r="C1805" s="38"/>
      <c r="D1805" s="39"/>
      <c r="E1805" s="54"/>
      <c r="F1805" s="41" t="str">
        <f t="shared" ca="1" si="112"/>
        <v/>
      </c>
      <c r="G1805" s="42"/>
      <c r="H1805" s="37"/>
      <c r="I1805" s="43"/>
      <c r="J1805" s="44" t="str">
        <f t="shared" si="113"/>
        <v/>
      </c>
      <c r="K1805" s="45"/>
      <c r="L1805" s="46" t="str">
        <f>IF(OR(K1805="لم يدفع",B1805=""),"",IF(K1805="تأمين فقط",0,IF(K1805="اشتراك 300",300,IF(F1805&lt;14,IFERROR(VLOOKUP(SUBSTITUTE(SUBSTITUTE(H1805,"~","~~"),"*","~*"),إعدادات_الأنواع!$A$4:$D$40,3,FALSE()),0),IFERROR(VLOOKUP(SUBSTITUTE(SUBSTITUTE(H1805,"~","~~"),"*","~*"),إعدادات_الأنواع!$A$4:$D$40,4,FALSE()),0)))))</f>
        <v/>
      </c>
      <c r="M1805" s="47" t="str">
        <f>IF(OR(K1805="لم يدفع",B1805=""),"",IFERROR(VLOOKUP(SUBSTITUTE(SUBSTITUTE(H1805,"~","~~"),"*","~*"),إعدادات_الأنواع!$A$4:$E$40,5,FALSE()),0))</f>
        <v/>
      </c>
      <c r="N1805" s="47" t="str">
        <f>IF(OR(K1805="لم يدفع",K1805="تأمين فقط",K1805="اشتراك 300",B1805=""),"",IFERROR(VLOOKUP(SUBSTITUTE(SUBSTITUTE(H1805,"~","~~"),"*","~*"),إعدادات_الأنواع!$A$4:$F$40,6,FALSE()),0))</f>
        <v/>
      </c>
      <c r="O1805" s="55" t="str">
        <f t="shared" si="114"/>
        <v/>
      </c>
      <c r="P1805" s="48" t="str">
        <f t="shared" ca="1" si="115"/>
        <v/>
      </c>
      <c r="Q1805" s="52"/>
      <c r="R1805" s="49"/>
      <c r="S1805" s="50" t="str">
        <f>IF(B1805="","",COUNTA(التجديد!E1805:E1805))</f>
        <v/>
      </c>
      <c r="T1805" s="51" t="str">
        <f>IF(B1805="","",IFERROR(VLOOKUP(SUBSTITUTE(SUBSTITUTE(H1805,"~","~~"),"*","~*"),إعدادات_الأنواع!$A$4:$B$40,2,FALSE()),"?"))</f>
        <v/>
      </c>
    </row>
    <row r="1806" spans="1:20" ht="15" customHeight="1">
      <c r="A1806" s="20" t="str">
        <f>IF(B1806="","",IF(T1806="?","⚠️ نوع غير معرف",T1806&amp;TEXT(COUNTIFS($T$3:T1806,T1806),"000")))</f>
        <v/>
      </c>
      <c r="B1806" s="38"/>
      <c r="C1806" s="38"/>
      <c r="D1806" s="39"/>
      <c r="E1806" s="54"/>
      <c r="F1806" s="41" t="str">
        <f t="shared" ca="1" si="112"/>
        <v/>
      </c>
      <c r="G1806" s="42"/>
      <c r="H1806" s="37"/>
      <c r="I1806" s="43"/>
      <c r="J1806" s="44" t="str">
        <f t="shared" si="113"/>
        <v/>
      </c>
      <c r="K1806" s="45"/>
      <c r="L1806" s="46" t="str">
        <f>IF(OR(K1806="لم يدفع",B1806=""),"",IF(K1806="تأمين فقط",0,IF(K1806="اشتراك 300",300,IF(F1806&lt;14,IFERROR(VLOOKUP(SUBSTITUTE(SUBSTITUTE(H1806,"~","~~"),"*","~*"),إعدادات_الأنواع!$A$4:$D$40,3,FALSE()),0),IFERROR(VLOOKUP(SUBSTITUTE(SUBSTITUTE(H1806,"~","~~"),"*","~*"),إعدادات_الأنواع!$A$4:$D$40,4,FALSE()),0)))))</f>
        <v/>
      </c>
      <c r="M1806" s="47" t="str">
        <f>IF(OR(K1806="لم يدفع",B1806=""),"",IFERROR(VLOOKUP(SUBSTITUTE(SUBSTITUTE(H1806,"~","~~"),"*","~*"),إعدادات_الأنواع!$A$4:$E$40,5,FALSE()),0))</f>
        <v/>
      </c>
      <c r="N1806" s="47" t="str">
        <f>IF(OR(K1806="لم يدفع",K1806="تأمين فقط",K1806="اشتراك 300",B1806=""),"",IFERROR(VLOOKUP(SUBSTITUTE(SUBSTITUTE(H1806,"~","~~"),"*","~*"),إعدادات_الأنواع!$A$4:$F$40,6,FALSE()),0))</f>
        <v/>
      </c>
      <c r="O1806" s="55" t="str">
        <f t="shared" si="114"/>
        <v/>
      </c>
      <c r="P1806" s="48" t="str">
        <f t="shared" ca="1" si="115"/>
        <v/>
      </c>
      <c r="Q1806" s="52"/>
      <c r="R1806" s="49"/>
      <c r="S1806" s="50" t="str">
        <f>IF(B1806="","",COUNTA(التجديد!E1806:E1806))</f>
        <v/>
      </c>
      <c r="T1806" s="51" t="str">
        <f>IF(B1806="","",IFERROR(VLOOKUP(SUBSTITUTE(SUBSTITUTE(H1806,"~","~~"),"*","~*"),إعدادات_الأنواع!$A$4:$B$40,2,FALSE()),"?"))</f>
        <v/>
      </c>
    </row>
    <row r="1807" spans="1:20" ht="15" customHeight="1">
      <c r="A1807" s="20" t="str">
        <f>IF(B1807="","",IF(T1807="?","⚠️ نوع غير معرف",T1807&amp;TEXT(COUNTIFS($T$3:T1807,T1807),"000")))</f>
        <v/>
      </c>
      <c r="B1807" s="38"/>
      <c r="C1807" s="38"/>
      <c r="D1807" s="39"/>
      <c r="E1807" s="54"/>
      <c r="F1807" s="41" t="str">
        <f t="shared" ca="1" si="112"/>
        <v/>
      </c>
      <c r="G1807" s="42"/>
      <c r="H1807" s="37"/>
      <c r="I1807" s="43"/>
      <c r="J1807" s="44" t="str">
        <f t="shared" si="113"/>
        <v/>
      </c>
      <c r="K1807" s="45"/>
      <c r="L1807" s="46" t="str">
        <f>IF(OR(K1807="لم يدفع",B1807=""),"",IF(K1807="تأمين فقط",0,IF(K1807="اشتراك 300",300,IF(F1807&lt;14,IFERROR(VLOOKUP(SUBSTITUTE(SUBSTITUTE(H1807,"~","~~"),"*","~*"),إعدادات_الأنواع!$A$4:$D$40,3,FALSE()),0),IFERROR(VLOOKUP(SUBSTITUTE(SUBSTITUTE(H1807,"~","~~"),"*","~*"),إعدادات_الأنواع!$A$4:$D$40,4,FALSE()),0)))))</f>
        <v/>
      </c>
      <c r="M1807" s="47" t="str">
        <f>IF(OR(K1807="لم يدفع",B1807=""),"",IFERROR(VLOOKUP(SUBSTITUTE(SUBSTITUTE(H1807,"~","~~"),"*","~*"),إعدادات_الأنواع!$A$4:$E$40,5,FALSE()),0))</f>
        <v/>
      </c>
      <c r="N1807" s="47" t="str">
        <f>IF(OR(K1807="لم يدفع",K1807="تأمين فقط",K1807="اشتراك 300",B1807=""),"",IFERROR(VLOOKUP(SUBSTITUTE(SUBSTITUTE(H1807,"~","~~"),"*","~*"),إعدادات_الأنواع!$A$4:$F$40,6,FALSE()),0))</f>
        <v/>
      </c>
      <c r="O1807" s="55" t="str">
        <f t="shared" si="114"/>
        <v/>
      </c>
      <c r="P1807" s="48" t="str">
        <f t="shared" ca="1" si="115"/>
        <v/>
      </c>
      <c r="Q1807" s="52"/>
      <c r="R1807" s="49"/>
      <c r="S1807" s="50" t="str">
        <f>IF(B1807="","",COUNTA(التجديد!E1807:E1807))</f>
        <v/>
      </c>
      <c r="T1807" s="51" t="str">
        <f>IF(B1807="","",IFERROR(VLOOKUP(SUBSTITUTE(SUBSTITUTE(H1807,"~","~~"),"*","~*"),إعدادات_الأنواع!$A$4:$B$40,2,FALSE()),"?"))</f>
        <v/>
      </c>
    </row>
    <row r="1808" spans="1:20" ht="15" customHeight="1">
      <c r="A1808" s="20" t="str">
        <f>IF(B1808="","",IF(T1808="?","⚠️ نوع غير معرف",T1808&amp;TEXT(COUNTIFS($T$3:T1808,T1808),"000")))</f>
        <v/>
      </c>
      <c r="B1808" s="38"/>
      <c r="C1808" s="38"/>
      <c r="D1808" s="39"/>
      <c r="E1808" s="54"/>
      <c r="F1808" s="41" t="str">
        <f t="shared" ca="1" si="112"/>
        <v/>
      </c>
      <c r="G1808" s="42"/>
      <c r="H1808" s="37"/>
      <c r="I1808" s="43"/>
      <c r="J1808" s="44" t="str">
        <f t="shared" si="113"/>
        <v/>
      </c>
      <c r="K1808" s="45"/>
      <c r="L1808" s="46" t="str">
        <f>IF(OR(K1808="لم يدفع",B1808=""),"",IF(K1808="تأمين فقط",0,IF(K1808="اشتراك 300",300,IF(F1808&lt;14,IFERROR(VLOOKUP(SUBSTITUTE(SUBSTITUTE(H1808,"~","~~"),"*","~*"),إعدادات_الأنواع!$A$4:$D$40,3,FALSE()),0),IFERROR(VLOOKUP(SUBSTITUTE(SUBSTITUTE(H1808,"~","~~"),"*","~*"),إعدادات_الأنواع!$A$4:$D$40,4,FALSE()),0)))))</f>
        <v/>
      </c>
      <c r="M1808" s="47" t="str">
        <f>IF(OR(K1808="لم يدفع",B1808=""),"",IFERROR(VLOOKUP(SUBSTITUTE(SUBSTITUTE(H1808,"~","~~"),"*","~*"),إعدادات_الأنواع!$A$4:$E$40,5,FALSE()),0))</f>
        <v/>
      </c>
      <c r="N1808" s="47" t="str">
        <f>IF(OR(K1808="لم يدفع",K1808="تأمين فقط",K1808="اشتراك 300",B1808=""),"",IFERROR(VLOOKUP(SUBSTITUTE(SUBSTITUTE(H1808,"~","~~"),"*","~*"),إعدادات_الأنواع!$A$4:$F$40,6,FALSE()),0))</f>
        <v/>
      </c>
      <c r="O1808" s="55" t="str">
        <f t="shared" si="114"/>
        <v/>
      </c>
      <c r="P1808" s="48" t="str">
        <f t="shared" ca="1" si="115"/>
        <v/>
      </c>
      <c r="Q1808" s="52"/>
      <c r="R1808" s="49"/>
      <c r="S1808" s="50" t="str">
        <f>IF(B1808="","",COUNTA(التجديد!E1808:E1808))</f>
        <v/>
      </c>
      <c r="T1808" s="51" t="str">
        <f>IF(B1808="","",IFERROR(VLOOKUP(SUBSTITUTE(SUBSTITUTE(H1808,"~","~~"),"*","~*"),إعدادات_الأنواع!$A$4:$B$40,2,FALSE()),"?"))</f>
        <v/>
      </c>
    </row>
    <row r="1809" spans="1:20" ht="15" customHeight="1">
      <c r="A1809" s="20" t="str">
        <f>IF(B1809="","",IF(T1809="?","⚠️ نوع غير معرف",T1809&amp;TEXT(COUNTIFS($T$3:T1809,T1809),"000")))</f>
        <v/>
      </c>
      <c r="B1809" s="38"/>
      <c r="C1809" s="38"/>
      <c r="D1809" s="39"/>
      <c r="E1809" s="54"/>
      <c r="F1809" s="41" t="str">
        <f t="shared" ca="1" si="112"/>
        <v/>
      </c>
      <c r="G1809" s="42"/>
      <c r="H1809" s="37"/>
      <c r="I1809" s="43"/>
      <c r="J1809" s="44" t="str">
        <f t="shared" si="113"/>
        <v/>
      </c>
      <c r="K1809" s="45"/>
      <c r="L1809" s="46" t="str">
        <f>IF(OR(K1809="لم يدفع",B1809=""),"",IF(K1809="تأمين فقط",0,IF(K1809="اشتراك 300",300,IF(F1809&lt;14,IFERROR(VLOOKUP(SUBSTITUTE(SUBSTITUTE(H1809,"~","~~"),"*","~*"),إعدادات_الأنواع!$A$4:$D$40,3,FALSE()),0),IFERROR(VLOOKUP(SUBSTITUTE(SUBSTITUTE(H1809,"~","~~"),"*","~*"),إعدادات_الأنواع!$A$4:$D$40,4,FALSE()),0)))))</f>
        <v/>
      </c>
      <c r="M1809" s="47" t="str">
        <f>IF(OR(K1809="لم يدفع",B1809=""),"",IFERROR(VLOOKUP(SUBSTITUTE(SUBSTITUTE(H1809,"~","~~"),"*","~*"),إعدادات_الأنواع!$A$4:$E$40,5,FALSE()),0))</f>
        <v/>
      </c>
      <c r="N1809" s="47" t="str">
        <f>IF(OR(K1809="لم يدفع",K1809="تأمين فقط",K1809="اشتراك 300",B1809=""),"",IFERROR(VLOOKUP(SUBSTITUTE(SUBSTITUTE(H1809,"~","~~"),"*","~*"),إعدادات_الأنواع!$A$4:$F$40,6,FALSE()),0))</f>
        <v/>
      </c>
      <c r="O1809" s="55" t="str">
        <f t="shared" si="114"/>
        <v/>
      </c>
      <c r="P1809" s="48" t="str">
        <f t="shared" ca="1" si="115"/>
        <v/>
      </c>
      <c r="Q1809" s="52"/>
      <c r="R1809" s="49"/>
      <c r="S1809" s="50" t="str">
        <f>IF(B1809="","",COUNTA(التجديد!E1809:E1809))</f>
        <v/>
      </c>
      <c r="T1809" s="51" t="str">
        <f>IF(B1809="","",IFERROR(VLOOKUP(SUBSTITUTE(SUBSTITUTE(H1809,"~","~~"),"*","~*"),إعدادات_الأنواع!$A$4:$B$40,2,FALSE()),"?"))</f>
        <v/>
      </c>
    </row>
    <row r="1810" spans="1:20" ht="15" customHeight="1">
      <c r="A1810" s="20" t="str">
        <f>IF(B1810="","",IF(T1810="?","⚠️ نوع غير معرف",T1810&amp;TEXT(COUNTIFS($T$3:T1810,T1810),"000")))</f>
        <v/>
      </c>
      <c r="B1810" s="38"/>
      <c r="C1810" s="38"/>
      <c r="D1810" s="39"/>
      <c r="E1810" s="54"/>
      <c r="F1810" s="41" t="str">
        <f t="shared" ca="1" si="112"/>
        <v/>
      </c>
      <c r="G1810" s="42"/>
      <c r="H1810" s="37"/>
      <c r="I1810" s="43"/>
      <c r="J1810" s="44" t="str">
        <f t="shared" si="113"/>
        <v/>
      </c>
      <c r="K1810" s="45"/>
      <c r="L1810" s="46" t="str">
        <f>IF(OR(K1810="لم يدفع",B1810=""),"",IF(K1810="تأمين فقط",0,IF(K1810="اشتراك 300",300,IF(F1810&lt;14,IFERROR(VLOOKUP(SUBSTITUTE(SUBSTITUTE(H1810,"~","~~"),"*","~*"),إعدادات_الأنواع!$A$4:$D$40,3,FALSE()),0),IFERROR(VLOOKUP(SUBSTITUTE(SUBSTITUTE(H1810,"~","~~"),"*","~*"),إعدادات_الأنواع!$A$4:$D$40,4,FALSE()),0)))))</f>
        <v/>
      </c>
      <c r="M1810" s="47" t="str">
        <f>IF(OR(K1810="لم يدفع",B1810=""),"",IFERROR(VLOOKUP(SUBSTITUTE(SUBSTITUTE(H1810,"~","~~"),"*","~*"),إعدادات_الأنواع!$A$4:$E$40,5,FALSE()),0))</f>
        <v/>
      </c>
      <c r="N1810" s="47" t="str">
        <f>IF(OR(K1810="لم يدفع",K1810="تأمين فقط",K1810="اشتراك 300",B1810=""),"",IFERROR(VLOOKUP(SUBSTITUTE(SUBSTITUTE(H1810,"~","~~"),"*","~*"),إعدادات_الأنواع!$A$4:$F$40,6,FALSE()),0))</f>
        <v/>
      </c>
      <c r="O1810" s="55" t="str">
        <f t="shared" si="114"/>
        <v/>
      </c>
      <c r="P1810" s="48" t="str">
        <f t="shared" ca="1" si="115"/>
        <v/>
      </c>
      <c r="Q1810" s="52"/>
      <c r="R1810" s="49"/>
      <c r="S1810" s="50" t="str">
        <f>IF(B1810="","",COUNTA(التجديد!E1810:E1810))</f>
        <v/>
      </c>
      <c r="T1810" s="51" t="str">
        <f>IF(B1810="","",IFERROR(VLOOKUP(SUBSTITUTE(SUBSTITUTE(H1810,"~","~~"),"*","~*"),إعدادات_الأنواع!$A$4:$B$40,2,FALSE()),"?"))</f>
        <v/>
      </c>
    </row>
    <row r="1811" spans="1:20" ht="15" customHeight="1">
      <c r="A1811" s="20" t="str">
        <f>IF(B1811="","",IF(T1811="?","⚠️ نوع غير معرف",T1811&amp;TEXT(COUNTIFS($T$3:T1811,T1811),"000")))</f>
        <v/>
      </c>
      <c r="B1811" s="38"/>
      <c r="C1811" s="38"/>
      <c r="D1811" s="39"/>
      <c r="E1811" s="54"/>
      <c r="F1811" s="41" t="str">
        <f t="shared" ca="1" si="112"/>
        <v/>
      </c>
      <c r="G1811" s="42"/>
      <c r="H1811" s="37"/>
      <c r="I1811" s="43"/>
      <c r="J1811" s="44" t="str">
        <f t="shared" si="113"/>
        <v/>
      </c>
      <c r="K1811" s="45"/>
      <c r="L1811" s="46" t="str">
        <f>IF(OR(K1811="لم يدفع",B1811=""),"",IF(K1811="تأمين فقط",0,IF(K1811="اشتراك 300",300,IF(F1811&lt;14,IFERROR(VLOOKUP(SUBSTITUTE(SUBSTITUTE(H1811,"~","~~"),"*","~*"),إعدادات_الأنواع!$A$4:$D$40,3,FALSE()),0),IFERROR(VLOOKUP(SUBSTITUTE(SUBSTITUTE(H1811,"~","~~"),"*","~*"),إعدادات_الأنواع!$A$4:$D$40,4,FALSE()),0)))))</f>
        <v/>
      </c>
      <c r="M1811" s="47" t="str">
        <f>IF(OR(K1811="لم يدفع",B1811=""),"",IFERROR(VLOOKUP(SUBSTITUTE(SUBSTITUTE(H1811,"~","~~"),"*","~*"),إعدادات_الأنواع!$A$4:$E$40,5,FALSE()),0))</f>
        <v/>
      </c>
      <c r="N1811" s="47" t="str">
        <f>IF(OR(K1811="لم يدفع",K1811="تأمين فقط",K1811="اشتراك 300",B1811=""),"",IFERROR(VLOOKUP(SUBSTITUTE(SUBSTITUTE(H1811,"~","~~"),"*","~*"),إعدادات_الأنواع!$A$4:$F$40,6,FALSE()),0))</f>
        <v/>
      </c>
      <c r="O1811" s="55" t="str">
        <f t="shared" si="114"/>
        <v/>
      </c>
      <c r="P1811" s="48" t="str">
        <f t="shared" ca="1" si="115"/>
        <v/>
      </c>
      <c r="Q1811" s="52"/>
      <c r="R1811" s="49"/>
      <c r="S1811" s="50" t="str">
        <f>IF(B1811="","",COUNTA(التجديد!E1811:E1811))</f>
        <v/>
      </c>
      <c r="T1811" s="51" t="str">
        <f>IF(B1811="","",IFERROR(VLOOKUP(SUBSTITUTE(SUBSTITUTE(H1811,"~","~~"),"*","~*"),إعدادات_الأنواع!$A$4:$B$40,2,FALSE()),"?"))</f>
        <v/>
      </c>
    </row>
    <row r="1812" spans="1:20" ht="15" customHeight="1">
      <c r="A1812" s="20" t="str">
        <f>IF(B1812="","",IF(T1812="?","⚠️ نوع غير معرف",T1812&amp;TEXT(COUNTIFS($T$3:T1812,T1812),"000")))</f>
        <v/>
      </c>
      <c r="B1812" s="38"/>
      <c r="C1812" s="38"/>
      <c r="D1812" s="39"/>
      <c r="E1812" s="54"/>
      <c r="F1812" s="41" t="str">
        <f t="shared" ca="1" si="112"/>
        <v/>
      </c>
      <c r="G1812" s="42"/>
      <c r="H1812" s="37"/>
      <c r="I1812" s="43"/>
      <c r="J1812" s="44" t="str">
        <f t="shared" si="113"/>
        <v/>
      </c>
      <c r="K1812" s="45"/>
      <c r="L1812" s="46" t="str">
        <f>IF(OR(K1812="لم يدفع",B1812=""),"",IF(K1812="تأمين فقط",0,IF(K1812="اشتراك 300",300,IF(F1812&lt;14,IFERROR(VLOOKUP(SUBSTITUTE(SUBSTITUTE(H1812,"~","~~"),"*","~*"),إعدادات_الأنواع!$A$4:$D$40,3,FALSE()),0),IFERROR(VLOOKUP(SUBSTITUTE(SUBSTITUTE(H1812,"~","~~"),"*","~*"),إعدادات_الأنواع!$A$4:$D$40,4,FALSE()),0)))))</f>
        <v/>
      </c>
      <c r="M1812" s="47" t="str">
        <f>IF(OR(K1812="لم يدفع",B1812=""),"",IFERROR(VLOOKUP(SUBSTITUTE(SUBSTITUTE(H1812,"~","~~"),"*","~*"),إعدادات_الأنواع!$A$4:$E$40,5,FALSE()),0))</f>
        <v/>
      </c>
      <c r="N1812" s="47" t="str">
        <f>IF(OR(K1812="لم يدفع",K1812="تأمين فقط",K1812="اشتراك 300",B1812=""),"",IFERROR(VLOOKUP(SUBSTITUTE(SUBSTITUTE(H1812,"~","~~"),"*","~*"),إعدادات_الأنواع!$A$4:$F$40,6,FALSE()),0))</f>
        <v/>
      </c>
      <c r="O1812" s="55" t="str">
        <f t="shared" si="114"/>
        <v/>
      </c>
      <c r="P1812" s="48" t="str">
        <f t="shared" ca="1" si="115"/>
        <v/>
      </c>
      <c r="Q1812" s="52"/>
      <c r="R1812" s="49"/>
      <c r="S1812" s="50" t="str">
        <f>IF(B1812="","",COUNTA(التجديد!E1812:E1812))</f>
        <v/>
      </c>
      <c r="T1812" s="51" t="str">
        <f>IF(B1812="","",IFERROR(VLOOKUP(SUBSTITUTE(SUBSTITUTE(H1812,"~","~~"),"*","~*"),إعدادات_الأنواع!$A$4:$B$40,2,FALSE()),"?"))</f>
        <v/>
      </c>
    </row>
    <row r="1813" spans="1:20" ht="15" customHeight="1">
      <c r="A1813" s="20" t="str">
        <f>IF(B1813="","",IF(T1813="?","⚠️ نوع غير معرف",T1813&amp;TEXT(COUNTIFS($T$3:T1813,T1813),"000")))</f>
        <v/>
      </c>
      <c r="B1813" s="38"/>
      <c r="C1813" s="38"/>
      <c r="D1813" s="39"/>
      <c r="E1813" s="54"/>
      <c r="F1813" s="41" t="str">
        <f t="shared" ca="1" si="112"/>
        <v/>
      </c>
      <c r="G1813" s="42"/>
      <c r="H1813" s="37"/>
      <c r="I1813" s="43"/>
      <c r="J1813" s="44" t="str">
        <f t="shared" si="113"/>
        <v/>
      </c>
      <c r="K1813" s="45"/>
      <c r="L1813" s="46" t="str">
        <f>IF(OR(K1813="لم يدفع",B1813=""),"",IF(K1813="تأمين فقط",0,IF(K1813="اشتراك 300",300,IF(F1813&lt;14,IFERROR(VLOOKUP(SUBSTITUTE(SUBSTITUTE(H1813,"~","~~"),"*","~*"),إعدادات_الأنواع!$A$4:$D$40,3,FALSE()),0),IFERROR(VLOOKUP(SUBSTITUTE(SUBSTITUTE(H1813,"~","~~"),"*","~*"),إعدادات_الأنواع!$A$4:$D$40,4,FALSE()),0)))))</f>
        <v/>
      </c>
      <c r="M1813" s="47" t="str">
        <f>IF(OR(K1813="لم يدفع",B1813=""),"",IFERROR(VLOOKUP(SUBSTITUTE(SUBSTITUTE(H1813,"~","~~"),"*","~*"),إعدادات_الأنواع!$A$4:$E$40,5,FALSE()),0))</f>
        <v/>
      </c>
      <c r="N1813" s="47" t="str">
        <f>IF(OR(K1813="لم يدفع",K1813="تأمين فقط",K1813="اشتراك 300",B1813=""),"",IFERROR(VLOOKUP(SUBSTITUTE(SUBSTITUTE(H1813,"~","~~"),"*","~*"),إعدادات_الأنواع!$A$4:$F$40,6,FALSE()),0))</f>
        <v/>
      </c>
      <c r="O1813" s="55" t="str">
        <f t="shared" si="114"/>
        <v/>
      </c>
      <c r="P1813" s="48" t="str">
        <f t="shared" ca="1" si="115"/>
        <v/>
      </c>
      <c r="Q1813" s="52"/>
      <c r="R1813" s="49"/>
      <c r="S1813" s="50" t="str">
        <f>IF(B1813="","",COUNTA(التجديد!E1813:E1813))</f>
        <v/>
      </c>
      <c r="T1813" s="51" t="str">
        <f>IF(B1813="","",IFERROR(VLOOKUP(SUBSTITUTE(SUBSTITUTE(H1813,"~","~~"),"*","~*"),إعدادات_الأنواع!$A$4:$B$40,2,FALSE()),"?"))</f>
        <v/>
      </c>
    </row>
    <row r="1814" spans="1:20" ht="15" customHeight="1">
      <c r="A1814" s="20" t="str">
        <f>IF(B1814="","",IF(T1814="?","⚠️ نوع غير معرف",T1814&amp;TEXT(COUNTIFS($T$3:T1814,T1814),"000")))</f>
        <v/>
      </c>
      <c r="B1814" s="38"/>
      <c r="C1814" s="38"/>
      <c r="D1814" s="39"/>
      <c r="E1814" s="54"/>
      <c r="F1814" s="41" t="str">
        <f t="shared" ca="1" si="112"/>
        <v/>
      </c>
      <c r="G1814" s="42"/>
      <c r="H1814" s="37"/>
      <c r="I1814" s="43"/>
      <c r="J1814" s="44" t="str">
        <f t="shared" si="113"/>
        <v/>
      </c>
      <c r="K1814" s="45"/>
      <c r="L1814" s="46" t="str">
        <f>IF(OR(K1814="لم يدفع",B1814=""),"",IF(K1814="تأمين فقط",0,IF(K1814="اشتراك 300",300,IF(F1814&lt;14,IFERROR(VLOOKUP(SUBSTITUTE(SUBSTITUTE(H1814,"~","~~"),"*","~*"),إعدادات_الأنواع!$A$4:$D$40,3,FALSE()),0),IFERROR(VLOOKUP(SUBSTITUTE(SUBSTITUTE(H1814,"~","~~"),"*","~*"),إعدادات_الأنواع!$A$4:$D$40,4,FALSE()),0)))))</f>
        <v/>
      </c>
      <c r="M1814" s="47" t="str">
        <f>IF(OR(K1814="لم يدفع",B1814=""),"",IFERROR(VLOOKUP(SUBSTITUTE(SUBSTITUTE(H1814,"~","~~"),"*","~*"),إعدادات_الأنواع!$A$4:$E$40,5,FALSE()),0))</f>
        <v/>
      </c>
      <c r="N1814" s="47" t="str">
        <f>IF(OR(K1814="لم يدفع",K1814="تأمين فقط",K1814="اشتراك 300",B1814=""),"",IFERROR(VLOOKUP(SUBSTITUTE(SUBSTITUTE(H1814,"~","~~"),"*","~*"),إعدادات_الأنواع!$A$4:$F$40,6,FALSE()),0))</f>
        <v/>
      </c>
      <c r="O1814" s="55" t="str">
        <f t="shared" si="114"/>
        <v/>
      </c>
      <c r="P1814" s="48" t="str">
        <f t="shared" ca="1" si="115"/>
        <v/>
      </c>
      <c r="Q1814" s="52"/>
      <c r="R1814" s="49"/>
      <c r="S1814" s="50" t="str">
        <f>IF(B1814="","",COUNTA(التجديد!E1814:E1814))</f>
        <v/>
      </c>
      <c r="T1814" s="51" t="str">
        <f>IF(B1814="","",IFERROR(VLOOKUP(SUBSTITUTE(SUBSTITUTE(H1814,"~","~~"),"*","~*"),إعدادات_الأنواع!$A$4:$B$40,2,FALSE()),"?"))</f>
        <v/>
      </c>
    </row>
    <row r="1815" spans="1:20" ht="15" customHeight="1">
      <c r="A1815" s="20" t="str">
        <f>IF(B1815="","",IF(T1815="?","⚠️ نوع غير معرف",T1815&amp;TEXT(COUNTIFS($T$3:T1815,T1815),"000")))</f>
        <v/>
      </c>
      <c r="B1815" s="38"/>
      <c r="C1815" s="38"/>
      <c r="D1815" s="39"/>
      <c r="E1815" s="54"/>
      <c r="F1815" s="41" t="str">
        <f t="shared" ca="1" si="112"/>
        <v/>
      </c>
      <c r="G1815" s="42"/>
      <c r="H1815" s="37"/>
      <c r="I1815" s="43"/>
      <c r="J1815" s="44" t="str">
        <f t="shared" si="113"/>
        <v/>
      </c>
      <c r="K1815" s="45"/>
      <c r="L1815" s="46" t="str">
        <f>IF(OR(K1815="لم يدفع",B1815=""),"",IF(K1815="تأمين فقط",0,IF(K1815="اشتراك 300",300,IF(F1815&lt;14,IFERROR(VLOOKUP(SUBSTITUTE(SUBSTITUTE(H1815,"~","~~"),"*","~*"),إعدادات_الأنواع!$A$4:$D$40,3,FALSE()),0),IFERROR(VLOOKUP(SUBSTITUTE(SUBSTITUTE(H1815,"~","~~"),"*","~*"),إعدادات_الأنواع!$A$4:$D$40,4,FALSE()),0)))))</f>
        <v/>
      </c>
      <c r="M1815" s="47" t="str">
        <f>IF(OR(K1815="لم يدفع",B1815=""),"",IFERROR(VLOOKUP(SUBSTITUTE(SUBSTITUTE(H1815,"~","~~"),"*","~*"),إعدادات_الأنواع!$A$4:$E$40,5,FALSE()),0))</f>
        <v/>
      </c>
      <c r="N1815" s="47" t="str">
        <f>IF(OR(K1815="لم يدفع",K1815="تأمين فقط",K1815="اشتراك 300",B1815=""),"",IFERROR(VLOOKUP(SUBSTITUTE(SUBSTITUTE(H1815,"~","~~"),"*","~*"),إعدادات_الأنواع!$A$4:$F$40,6,FALSE()),0))</f>
        <v/>
      </c>
      <c r="O1815" s="55" t="str">
        <f t="shared" si="114"/>
        <v/>
      </c>
      <c r="P1815" s="48" t="str">
        <f t="shared" ca="1" si="115"/>
        <v/>
      </c>
      <c r="Q1815" s="52"/>
      <c r="R1815" s="49"/>
      <c r="S1815" s="50" t="str">
        <f>IF(B1815="","",COUNTA(التجديد!E1815:E1815))</f>
        <v/>
      </c>
      <c r="T1815" s="51" t="str">
        <f>IF(B1815="","",IFERROR(VLOOKUP(SUBSTITUTE(SUBSTITUTE(H1815,"~","~~"),"*","~*"),إعدادات_الأنواع!$A$4:$B$40,2,FALSE()),"?"))</f>
        <v/>
      </c>
    </row>
    <row r="1816" spans="1:20" ht="15" customHeight="1">
      <c r="A1816" s="20" t="str">
        <f>IF(B1816="","",IF(T1816="?","⚠️ نوع غير معرف",T1816&amp;TEXT(COUNTIFS($T$3:T1816,T1816),"000")))</f>
        <v/>
      </c>
      <c r="B1816" s="38"/>
      <c r="C1816" s="38"/>
      <c r="D1816" s="39"/>
      <c r="E1816" s="54"/>
      <c r="F1816" s="41" t="str">
        <f t="shared" ca="1" si="112"/>
        <v/>
      </c>
      <c r="G1816" s="42"/>
      <c r="H1816" s="37"/>
      <c r="I1816" s="43"/>
      <c r="J1816" s="44" t="str">
        <f t="shared" si="113"/>
        <v/>
      </c>
      <c r="K1816" s="45"/>
      <c r="L1816" s="46" t="str">
        <f>IF(OR(K1816="لم يدفع",B1816=""),"",IF(K1816="تأمين فقط",0,IF(K1816="اشتراك 300",300,IF(F1816&lt;14,IFERROR(VLOOKUP(SUBSTITUTE(SUBSTITUTE(H1816,"~","~~"),"*","~*"),إعدادات_الأنواع!$A$4:$D$40,3,FALSE()),0),IFERROR(VLOOKUP(SUBSTITUTE(SUBSTITUTE(H1816,"~","~~"),"*","~*"),إعدادات_الأنواع!$A$4:$D$40,4,FALSE()),0)))))</f>
        <v/>
      </c>
      <c r="M1816" s="47" t="str">
        <f>IF(OR(K1816="لم يدفع",B1816=""),"",IFERROR(VLOOKUP(SUBSTITUTE(SUBSTITUTE(H1816,"~","~~"),"*","~*"),إعدادات_الأنواع!$A$4:$E$40,5,FALSE()),0))</f>
        <v/>
      </c>
      <c r="N1816" s="47" t="str">
        <f>IF(OR(K1816="لم يدفع",K1816="تأمين فقط",K1816="اشتراك 300",B1816=""),"",IFERROR(VLOOKUP(SUBSTITUTE(SUBSTITUTE(H1816,"~","~~"),"*","~*"),إعدادات_الأنواع!$A$4:$F$40,6,FALSE()),0))</f>
        <v/>
      </c>
      <c r="O1816" s="55" t="str">
        <f t="shared" si="114"/>
        <v/>
      </c>
      <c r="P1816" s="48" t="str">
        <f t="shared" ca="1" si="115"/>
        <v/>
      </c>
      <c r="Q1816" s="52"/>
      <c r="R1816" s="49"/>
      <c r="S1816" s="50" t="str">
        <f>IF(B1816="","",COUNTA(التجديد!E1816:E1816))</f>
        <v/>
      </c>
      <c r="T1816" s="51" t="str">
        <f>IF(B1816="","",IFERROR(VLOOKUP(SUBSTITUTE(SUBSTITUTE(H1816,"~","~~"),"*","~*"),إعدادات_الأنواع!$A$4:$B$40,2,FALSE()),"?"))</f>
        <v/>
      </c>
    </row>
    <row r="1817" spans="1:20" ht="15" customHeight="1">
      <c r="A1817" s="20" t="str">
        <f>IF(B1817="","",IF(T1817="?","⚠️ نوع غير معرف",T1817&amp;TEXT(COUNTIFS($T$3:T1817,T1817),"000")))</f>
        <v/>
      </c>
      <c r="B1817" s="38"/>
      <c r="C1817" s="38"/>
      <c r="D1817" s="39"/>
      <c r="E1817" s="54"/>
      <c r="F1817" s="41" t="str">
        <f t="shared" ca="1" si="112"/>
        <v/>
      </c>
      <c r="G1817" s="42"/>
      <c r="H1817" s="37"/>
      <c r="I1817" s="43"/>
      <c r="J1817" s="44" t="str">
        <f t="shared" si="113"/>
        <v/>
      </c>
      <c r="K1817" s="45"/>
      <c r="L1817" s="46" t="str">
        <f>IF(OR(K1817="لم يدفع",B1817=""),"",IF(K1817="تأمين فقط",0,IF(K1817="اشتراك 300",300,IF(F1817&lt;14,IFERROR(VLOOKUP(SUBSTITUTE(SUBSTITUTE(H1817,"~","~~"),"*","~*"),إعدادات_الأنواع!$A$4:$D$40,3,FALSE()),0),IFERROR(VLOOKUP(SUBSTITUTE(SUBSTITUTE(H1817,"~","~~"),"*","~*"),إعدادات_الأنواع!$A$4:$D$40,4,FALSE()),0)))))</f>
        <v/>
      </c>
      <c r="M1817" s="47" t="str">
        <f>IF(OR(K1817="لم يدفع",B1817=""),"",IFERROR(VLOOKUP(SUBSTITUTE(SUBSTITUTE(H1817,"~","~~"),"*","~*"),إعدادات_الأنواع!$A$4:$E$40,5,FALSE()),0))</f>
        <v/>
      </c>
      <c r="N1817" s="47" t="str">
        <f>IF(OR(K1817="لم يدفع",K1817="تأمين فقط",K1817="اشتراك 300",B1817=""),"",IFERROR(VLOOKUP(SUBSTITUTE(SUBSTITUTE(H1817,"~","~~"),"*","~*"),إعدادات_الأنواع!$A$4:$F$40,6,FALSE()),0))</f>
        <v/>
      </c>
      <c r="O1817" s="55" t="str">
        <f t="shared" si="114"/>
        <v/>
      </c>
      <c r="P1817" s="48" t="str">
        <f t="shared" ca="1" si="115"/>
        <v/>
      </c>
      <c r="Q1817" s="52"/>
      <c r="R1817" s="49"/>
      <c r="S1817" s="50" t="str">
        <f>IF(B1817="","",COUNTA(التجديد!E1817:E1817))</f>
        <v/>
      </c>
      <c r="T1817" s="51" t="str">
        <f>IF(B1817="","",IFERROR(VLOOKUP(SUBSTITUTE(SUBSTITUTE(H1817,"~","~~"),"*","~*"),إعدادات_الأنواع!$A$4:$B$40,2,FALSE()),"?"))</f>
        <v/>
      </c>
    </row>
    <row r="1818" spans="1:20" ht="15" customHeight="1">
      <c r="A1818" s="20" t="str">
        <f>IF(B1818="","",IF(T1818="?","⚠️ نوع غير معرف",T1818&amp;TEXT(COUNTIFS($T$3:T1818,T1818),"000")))</f>
        <v/>
      </c>
      <c r="B1818" s="38"/>
      <c r="C1818" s="38"/>
      <c r="D1818" s="39"/>
      <c r="E1818" s="54"/>
      <c r="F1818" s="41" t="str">
        <f t="shared" ca="1" si="112"/>
        <v/>
      </c>
      <c r="G1818" s="42"/>
      <c r="H1818" s="37"/>
      <c r="I1818" s="43"/>
      <c r="J1818" s="44" t="str">
        <f t="shared" si="113"/>
        <v/>
      </c>
      <c r="K1818" s="45"/>
      <c r="L1818" s="46" t="str">
        <f>IF(OR(K1818="لم يدفع",B1818=""),"",IF(K1818="تأمين فقط",0,IF(K1818="اشتراك 300",300,IF(F1818&lt;14,IFERROR(VLOOKUP(SUBSTITUTE(SUBSTITUTE(H1818,"~","~~"),"*","~*"),إعدادات_الأنواع!$A$4:$D$40,3,FALSE()),0),IFERROR(VLOOKUP(SUBSTITUTE(SUBSTITUTE(H1818,"~","~~"),"*","~*"),إعدادات_الأنواع!$A$4:$D$40,4,FALSE()),0)))))</f>
        <v/>
      </c>
      <c r="M1818" s="47" t="str">
        <f>IF(OR(K1818="لم يدفع",B1818=""),"",IFERROR(VLOOKUP(SUBSTITUTE(SUBSTITUTE(H1818,"~","~~"),"*","~*"),إعدادات_الأنواع!$A$4:$E$40,5,FALSE()),0))</f>
        <v/>
      </c>
      <c r="N1818" s="47" t="str">
        <f>IF(OR(K1818="لم يدفع",K1818="تأمين فقط",K1818="اشتراك 300",B1818=""),"",IFERROR(VLOOKUP(SUBSTITUTE(SUBSTITUTE(H1818,"~","~~"),"*","~*"),إعدادات_الأنواع!$A$4:$F$40,6,FALSE()),0))</f>
        <v/>
      </c>
      <c r="O1818" s="55" t="str">
        <f t="shared" si="114"/>
        <v/>
      </c>
      <c r="P1818" s="48" t="str">
        <f t="shared" ca="1" si="115"/>
        <v/>
      </c>
      <c r="Q1818" s="52"/>
      <c r="R1818" s="49"/>
      <c r="S1818" s="50" t="str">
        <f>IF(B1818="","",COUNTA(التجديد!E1818:E1818))</f>
        <v/>
      </c>
      <c r="T1818" s="51" t="str">
        <f>IF(B1818="","",IFERROR(VLOOKUP(SUBSTITUTE(SUBSTITUTE(H1818,"~","~~"),"*","~*"),إعدادات_الأنواع!$A$4:$B$40,2,FALSE()),"?"))</f>
        <v/>
      </c>
    </row>
    <row r="1819" spans="1:20" ht="15" customHeight="1">
      <c r="A1819" s="20" t="str">
        <f>IF(B1819="","",IF(T1819="?","⚠️ نوع غير معرف",T1819&amp;TEXT(COUNTIFS($T$3:T1819,T1819),"000")))</f>
        <v/>
      </c>
      <c r="B1819" s="38"/>
      <c r="C1819" s="38"/>
      <c r="D1819" s="39"/>
      <c r="E1819" s="54"/>
      <c r="F1819" s="41" t="str">
        <f t="shared" ca="1" si="112"/>
        <v/>
      </c>
      <c r="G1819" s="42"/>
      <c r="H1819" s="37"/>
      <c r="I1819" s="43"/>
      <c r="J1819" s="44" t="str">
        <f t="shared" si="113"/>
        <v/>
      </c>
      <c r="K1819" s="45"/>
      <c r="L1819" s="46" t="str">
        <f>IF(OR(K1819="لم يدفع",B1819=""),"",IF(K1819="تأمين فقط",0,IF(K1819="اشتراك 300",300,IF(F1819&lt;14,IFERROR(VLOOKUP(SUBSTITUTE(SUBSTITUTE(H1819,"~","~~"),"*","~*"),إعدادات_الأنواع!$A$4:$D$40,3,FALSE()),0),IFERROR(VLOOKUP(SUBSTITUTE(SUBSTITUTE(H1819,"~","~~"),"*","~*"),إعدادات_الأنواع!$A$4:$D$40,4,FALSE()),0)))))</f>
        <v/>
      </c>
      <c r="M1819" s="47" t="str">
        <f>IF(OR(K1819="لم يدفع",B1819=""),"",IFERROR(VLOOKUP(SUBSTITUTE(SUBSTITUTE(H1819,"~","~~"),"*","~*"),إعدادات_الأنواع!$A$4:$E$40,5,FALSE()),0))</f>
        <v/>
      </c>
      <c r="N1819" s="47" t="str">
        <f>IF(OR(K1819="لم يدفع",K1819="تأمين فقط",K1819="اشتراك 300",B1819=""),"",IFERROR(VLOOKUP(SUBSTITUTE(SUBSTITUTE(H1819,"~","~~"),"*","~*"),إعدادات_الأنواع!$A$4:$F$40,6,FALSE()),0))</f>
        <v/>
      </c>
      <c r="O1819" s="55" t="str">
        <f t="shared" si="114"/>
        <v/>
      </c>
      <c r="P1819" s="48" t="str">
        <f t="shared" ca="1" si="115"/>
        <v/>
      </c>
      <c r="Q1819" s="52"/>
      <c r="R1819" s="49"/>
      <c r="S1819" s="50" t="str">
        <f>IF(B1819="","",COUNTA(التجديد!E1819:E1819))</f>
        <v/>
      </c>
      <c r="T1819" s="51" t="str">
        <f>IF(B1819="","",IFERROR(VLOOKUP(SUBSTITUTE(SUBSTITUTE(H1819,"~","~~"),"*","~*"),إعدادات_الأنواع!$A$4:$B$40,2,FALSE()),"?"))</f>
        <v/>
      </c>
    </row>
    <row r="1820" spans="1:20" ht="15" customHeight="1">
      <c r="A1820" s="20" t="str">
        <f>IF(B1820="","",IF(T1820="?","⚠️ نوع غير معرف",T1820&amp;TEXT(COUNTIFS($T$3:T1820,T1820),"000")))</f>
        <v/>
      </c>
      <c r="B1820" s="38"/>
      <c r="C1820" s="38"/>
      <c r="D1820" s="39"/>
      <c r="E1820" s="54"/>
      <c r="F1820" s="41" t="str">
        <f t="shared" ca="1" si="112"/>
        <v/>
      </c>
      <c r="G1820" s="42"/>
      <c r="H1820" s="37"/>
      <c r="I1820" s="43"/>
      <c r="J1820" s="44" t="str">
        <f t="shared" si="113"/>
        <v/>
      </c>
      <c r="K1820" s="45"/>
      <c r="L1820" s="46" t="str">
        <f>IF(OR(K1820="لم يدفع",B1820=""),"",IF(K1820="تأمين فقط",0,IF(K1820="اشتراك 300",300,IF(F1820&lt;14,IFERROR(VLOOKUP(SUBSTITUTE(SUBSTITUTE(H1820,"~","~~"),"*","~*"),إعدادات_الأنواع!$A$4:$D$40,3,FALSE()),0),IFERROR(VLOOKUP(SUBSTITUTE(SUBSTITUTE(H1820,"~","~~"),"*","~*"),إعدادات_الأنواع!$A$4:$D$40,4,FALSE()),0)))))</f>
        <v/>
      </c>
      <c r="M1820" s="47" t="str">
        <f>IF(OR(K1820="لم يدفع",B1820=""),"",IFERROR(VLOOKUP(SUBSTITUTE(SUBSTITUTE(H1820,"~","~~"),"*","~*"),إعدادات_الأنواع!$A$4:$E$40,5,FALSE()),0))</f>
        <v/>
      </c>
      <c r="N1820" s="47" t="str">
        <f>IF(OR(K1820="لم يدفع",K1820="تأمين فقط",K1820="اشتراك 300",B1820=""),"",IFERROR(VLOOKUP(SUBSTITUTE(SUBSTITUTE(H1820,"~","~~"),"*","~*"),إعدادات_الأنواع!$A$4:$F$40,6,FALSE()),0))</f>
        <v/>
      </c>
      <c r="O1820" s="55" t="str">
        <f t="shared" si="114"/>
        <v/>
      </c>
      <c r="P1820" s="48" t="str">
        <f t="shared" ca="1" si="115"/>
        <v/>
      </c>
      <c r="Q1820" s="52"/>
      <c r="R1820" s="49"/>
      <c r="S1820" s="50" t="str">
        <f>IF(B1820="","",COUNTA(التجديد!E1820:E1820))</f>
        <v/>
      </c>
      <c r="T1820" s="51" t="str">
        <f>IF(B1820="","",IFERROR(VLOOKUP(SUBSTITUTE(SUBSTITUTE(H1820,"~","~~"),"*","~*"),إعدادات_الأنواع!$A$4:$B$40,2,FALSE()),"?"))</f>
        <v/>
      </c>
    </row>
    <row r="1821" spans="1:20" ht="15" customHeight="1">
      <c r="A1821" s="20" t="str">
        <f>IF(B1821="","",IF(T1821="?","⚠️ نوع غير معرف",T1821&amp;TEXT(COUNTIFS($T$3:T1821,T1821),"000")))</f>
        <v/>
      </c>
      <c r="B1821" s="38"/>
      <c r="C1821" s="38"/>
      <c r="D1821" s="39"/>
      <c r="E1821" s="54"/>
      <c r="F1821" s="41" t="str">
        <f t="shared" ca="1" si="112"/>
        <v/>
      </c>
      <c r="G1821" s="42"/>
      <c r="H1821" s="37"/>
      <c r="I1821" s="43"/>
      <c r="J1821" s="44" t="str">
        <f t="shared" si="113"/>
        <v/>
      </c>
      <c r="K1821" s="45"/>
      <c r="L1821" s="46" t="str">
        <f>IF(OR(K1821="لم يدفع",B1821=""),"",IF(K1821="تأمين فقط",0,IF(K1821="اشتراك 300",300,IF(F1821&lt;14,IFERROR(VLOOKUP(SUBSTITUTE(SUBSTITUTE(H1821,"~","~~"),"*","~*"),إعدادات_الأنواع!$A$4:$D$40,3,FALSE()),0),IFERROR(VLOOKUP(SUBSTITUTE(SUBSTITUTE(H1821,"~","~~"),"*","~*"),إعدادات_الأنواع!$A$4:$D$40,4,FALSE()),0)))))</f>
        <v/>
      </c>
      <c r="M1821" s="47" t="str">
        <f>IF(OR(K1821="لم يدفع",B1821=""),"",IFERROR(VLOOKUP(SUBSTITUTE(SUBSTITUTE(H1821,"~","~~"),"*","~*"),إعدادات_الأنواع!$A$4:$E$40,5,FALSE()),0))</f>
        <v/>
      </c>
      <c r="N1821" s="47" t="str">
        <f>IF(OR(K1821="لم يدفع",K1821="تأمين فقط",K1821="اشتراك 300",B1821=""),"",IFERROR(VLOOKUP(SUBSTITUTE(SUBSTITUTE(H1821,"~","~~"),"*","~*"),إعدادات_الأنواع!$A$4:$F$40,6,FALSE()),0))</f>
        <v/>
      </c>
      <c r="O1821" s="55" t="str">
        <f t="shared" si="114"/>
        <v/>
      </c>
      <c r="P1821" s="48" t="str">
        <f t="shared" ca="1" si="115"/>
        <v/>
      </c>
      <c r="Q1821" s="52"/>
      <c r="R1821" s="49"/>
      <c r="S1821" s="50" t="str">
        <f>IF(B1821="","",COUNTA(التجديد!E1821:E1821))</f>
        <v/>
      </c>
      <c r="T1821" s="51" t="str">
        <f>IF(B1821="","",IFERROR(VLOOKUP(SUBSTITUTE(SUBSTITUTE(H1821,"~","~~"),"*","~*"),إعدادات_الأنواع!$A$4:$B$40,2,FALSE()),"?"))</f>
        <v/>
      </c>
    </row>
    <row r="1822" spans="1:20" ht="15" customHeight="1">
      <c r="A1822" s="20" t="str">
        <f>IF(B1822="","",IF(T1822="?","⚠️ نوع غير معرف",T1822&amp;TEXT(COUNTIFS($T$3:T1822,T1822),"000")))</f>
        <v/>
      </c>
      <c r="B1822" s="38"/>
      <c r="C1822" s="38"/>
      <c r="D1822" s="39"/>
      <c r="E1822" s="54"/>
      <c r="F1822" s="41" t="str">
        <f t="shared" ca="1" si="112"/>
        <v/>
      </c>
      <c r="G1822" s="42"/>
      <c r="H1822" s="37"/>
      <c r="I1822" s="43"/>
      <c r="J1822" s="44" t="str">
        <f t="shared" si="113"/>
        <v/>
      </c>
      <c r="K1822" s="45"/>
      <c r="L1822" s="46" t="str">
        <f>IF(OR(K1822="لم يدفع",B1822=""),"",IF(K1822="تأمين فقط",0,IF(K1822="اشتراك 300",300,IF(F1822&lt;14,IFERROR(VLOOKUP(SUBSTITUTE(SUBSTITUTE(H1822,"~","~~"),"*","~*"),إعدادات_الأنواع!$A$4:$D$40,3,FALSE()),0),IFERROR(VLOOKUP(SUBSTITUTE(SUBSTITUTE(H1822,"~","~~"),"*","~*"),إعدادات_الأنواع!$A$4:$D$40,4,FALSE()),0)))))</f>
        <v/>
      </c>
      <c r="M1822" s="47" t="str">
        <f>IF(OR(K1822="لم يدفع",B1822=""),"",IFERROR(VLOOKUP(SUBSTITUTE(SUBSTITUTE(H1822,"~","~~"),"*","~*"),إعدادات_الأنواع!$A$4:$E$40,5,FALSE()),0))</f>
        <v/>
      </c>
      <c r="N1822" s="47" t="str">
        <f>IF(OR(K1822="لم يدفع",K1822="تأمين فقط",K1822="اشتراك 300",B1822=""),"",IFERROR(VLOOKUP(SUBSTITUTE(SUBSTITUTE(H1822,"~","~~"),"*","~*"),إعدادات_الأنواع!$A$4:$F$40,6,FALSE()),0))</f>
        <v/>
      </c>
      <c r="O1822" s="55" t="str">
        <f t="shared" si="114"/>
        <v/>
      </c>
      <c r="P1822" s="48" t="str">
        <f t="shared" ca="1" si="115"/>
        <v/>
      </c>
      <c r="Q1822" s="52"/>
      <c r="R1822" s="49"/>
      <c r="S1822" s="50" t="str">
        <f>IF(B1822="","",COUNTA(التجديد!E1822:E1822))</f>
        <v/>
      </c>
      <c r="T1822" s="51" t="str">
        <f>IF(B1822="","",IFERROR(VLOOKUP(SUBSTITUTE(SUBSTITUTE(H1822,"~","~~"),"*","~*"),إعدادات_الأنواع!$A$4:$B$40,2,FALSE()),"?"))</f>
        <v/>
      </c>
    </row>
    <row r="1823" spans="1:20" ht="15" customHeight="1">
      <c r="A1823" s="20" t="str">
        <f>IF(B1823="","",IF(T1823="?","⚠️ نوع غير معرف",T1823&amp;TEXT(COUNTIFS($T$3:T1823,T1823),"000")))</f>
        <v/>
      </c>
      <c r="B1823" s="38"/>
      <c r="C1823" s="38"/>
      <c r="D1823" s="39"/>
      <c r="E1823" s="54"/>
      <c r="F1823" s="41" t="str">
        <f t="shared" ca="1" si="112"/>
        <v/>
      </c>
      <c r="G1823" s="42"/>
      <c r="H1823" s="37"/>
      <c r="I1823" s="43"/>
      <c r="J1823" s="44" t="str">
        <f t="shared" si="113"/>
        <v/>
      </c>
      <c r="K1823" s="45"/>
      <c r="L1823" s="46" t="str">
        <f>IF(OR(K1823="لم يدفع",B1823=""),"",IF(K1823="تأمين فقط",0,IF(K1823="اشتراك 300",300,IF(F1823&lt;14,IFERROR(VLOOKUP(SUBSTITUTE(SUBSTITUTE(H1823,"~","~~"),"*","~*"),إعدادات_الأنواع!$A$4:$D$40,3,FALSE()),0),IFERROR(VLOOKUP(SUBSTITUTE(SUBSTITUTE(H1823,"~","~~"),"*","~*"),إعدادات_الأنواع!$A$4:$D$40,4,FALSE()),0)))))</f>
        <v/>
      </c>
      <c r="M1823" s="47" t="str">
        <f>IF(OR(K1823="لم يدفع",B1823=""),"",IFERROR(VLOOKUP(SUBSTITUTE(SUBSTITUTE(H1823,"~","~~"),"*","~*"),إعدادات_الأنواع!$A$4:$E$40,5,FALSE()),0))</f>
        <v/>
      </c>
      <c r="N1823" s="47" t="str">
        <f>IF(OR(K1823="لم يدفع",K1823="تأمين فقط",K1823="اشتراك 300",B1823=""),"",IFERROR(VLOOKUP(SUBSTITUTE(SUBSTITUTE(H1823,"~","~~"),"*","~*"),إعدادات_الأنواع!$A$4:$F$40,6,FALSE()),0))</f>
        <v/>
      </c>
      <c r="O1823" s="55" t="str">
        <f t="shared" si="114"/>
        <v/>
      </c>
      <c r="P1823" s="48" t="str">
        <f t="shared" ca="1" si="115"/>
        <v/>
      </c>
      <c r="Q1823" s="52"/>
      <c r="R1823" s="49"/>
      <c r="S1823" s="50" t="str">
        <f>IF(B1823="","",COUNTA(التجديد!E1823:E1823))</f>
        <v/>
      </c>
      <c r="T1823" s="51" t="str">
        <f>IF(B1823="","",IFERROR(VLOOKUP(SUBSTITUTE(SUBSTITUTE(H1823,"~","~~"),"*","~*"),إعدادات_الأنواع!$A$4:$B$40,2,FALSE()),"?"))</f>
        <v/>
      </c>
    </row>
    <row r="1824" spans="1:20" ht="15" customHeight="1">
      <c r="A1824" s="20" t="str">
        <f>IF(B1824="","",IF(T1824="?","⚠️ نوع غير معرف",T1824&amp;TEXT(COUNTIFS($T$3:T1824,T1824),"000")))</f>
        <v/>
      </c>
      <c r="B1824" s="38"/>
      <c r="C1824" s="38"/>
      <c r="D1824" s="39"/>
      <c r="E1824" s="54"/>
      <c r="F1824" s="41" t="str">
        <f t="shared" ca="1" si="112"/>
        <v/>
      </c>
      <c r="G1824" s="42"/>
      <c r="H1824" s="37"/>
      <c r="I1824" s="43"/>
      <c r="J1824" s="44" t="str">
        <f t="shared" si="113"/>
        <v/>
      </c>
      <c r="K1824" s="45"/>
      <c r="L1824" s="46" t="str">
        <f>IF(OR(K1824="لم يدفع",B1824=""),"",IF(K1824="تأمين فقط",0,IF(K1824="اشتراك 300",300,IF(F1824&lt;14,IFERROR(VLOOKUP(SUBSTITUTE(SUBSTITUTE(H1824,"~","~~"),"*","~*"),إعدادات_الأنواع!$A$4:$D$40,3,FALSE()),0),IFERROR(VLOOKUP(SUBSTITUTE(SUBSTITUTE(H1824,"~","~~"),"*","~*"),إعدادات_الأنواع!$A$4:$D$40,4,FALSE()),0)))))</f>
        <v/>
      </c>
      <c r="M1824" s="47" t="str">
        <f>IF(OR(K1824="لم يدفع",B1824=""),"",IFERROR(VLOOKUP(SUBSTITUTE(SUBSTITUTE(H1824,"~","~~"),"*","~*"),إعدادات_الأنواع!$A$4:$E$40,5,FALSE()),0))</f>
        <v/>
      </c>
      <c r="N1824" s="47" t="str">
        <f>IF(OR(K1824="لم يدفع",K1824="تأمين فقط",K1824="اشتراك 300",B1824=""),"",IFERROR(VLOOKUP(SUBSTITUTE(SUBSTITUTE(H1824,"~","~~"),"*","~*"),إعدادات_الأنواع!$A$4:$F$40,6,FALSE()),0))</f>
        <v/>
      </c>
      <c r="O1824" s="55" t="str">
        <f t="shared" si="114"/>
        <v/>
      </c>
      <c r="P1824" s="48" t="str">
        <f t="shared" ca="1" si="115"/>
        <v/>
      </c>
      <c r="Q1824" s="52"/>
      <c r="R1824" s="49"/>
      <c r="S1824" s="50" t="str">
        <f>IF(B1824="","",COUNTA(التجديد!E1824:E1824))</f>
        <v/>
      </c>
      <c r="T1824" s="51" t="str">
        <f>IF(B1824="","",IFERROR(VLOOKUP(SUBSTITUTE(SUBSTITUTE(H1824,"~","~~"),"*","~*"),إعدادات_الأنواع!$A$4:$B$40,2,FALSE()),"?"))</f>
        <v/>
      </c>
    </row>
    <row r="1825" spans="1:20" ht="15" customHeight="1">
      <c r="A1825" s="20" t="str">
        <f>IF(B1825="","",IF(T1825="?","⚠️ نوع غير معرف",T1825&amp;TEXT(COUNTIFS($T$3:T1825,T1825),"000")))</f>
        <v/>
      </c>
      <c r="B1825" s="38"/>
      <c r="C1825" s="38"/>
      <c r="D1825" s="39"/>
      <c r="E1825" s="54"/>
      <c r="F1825" s="41" t="str">
        <f t="shared" ca="1" si="112"/>
        <v/>
      </c>
      <c r="G1825" s="42"/>
      <c r="H1825" s="37"/>
      <c r="I1825" s="43"/>
      <c r="J1825" s="44" t="str">
        <f t="shared" si="113"/>
        <v/>
      </c>
      <c r="K1825" s="45"/>
      <c r="L1825" s="46" t="str">
        <f>IF(OR(K1825="لم يدفع",B1825=""),"",IF(K1825="تأمين فقط",0,IF(K1825="اشتراك 300",300,IF(F1825&lt;14,IFERROR(VLOOKUP(SUBSTITUTE(SUBSTITUTE(H1825,"~","~~"),"*","~*"),إعدادات_الأنواع!$A$4:$D$40,3,FALSE()),0),IFERROR(VLOOKUP(SUBSTITUTE(SUBSTITUTE(H1825,"~","~~"),"*","~*"),إعدادات_الأنواع!$A$4:$D$40,4,FALSE()),0)))))</f>
        <v/>
      </c>
      <c r="M1825" s="47" t="str">
        <f>IF(OR(K1825="لم يدفع",B1825=""),"",IFERROR(VLOOKUP(SUBSTITUTE(SUBSTITUTE(H1825,"~","~~"),"*","~*"),إعدادات_الأنواع!$A$4:$E$40,5,FALSE()),0))</f>
        <v/>
      </c>
      <c r="N1825" s="47" t="str">
        <f>IF(OR(K1825="لم يدفع",K1825="تأمين فقط",K1825="اشتراك 300",B1825=""),"",IFERROR(VLOOKUP(SUBSTITUTE(SUBSTITUTE(H1825,"~","~~"),"*","~*"),إعدادات_الأنواع!$A$4:$F$40,6,FALSE()),0))</f>
        <v/>
      </c>
      <c r="O1825" s="55" t="str">
        <f t="shared" si="114"/>
        <v/>
      </c>
      <c r="P1825" s="48" t="str">
        <f t="shared" ca="1" si="115"/>
        <v/>
      </c>
      <c r="Q1825" s="52"/>
      <c r="R1825" s="49"/>
      <c r="S1825" s="50" t="str">
        <f>IF(B1825="","",COUNTA(التجديد!E1825:E1825))</f>
        <v/>
      </c>
      <c r="T1825" s="51" t="str">
        <f>IF(B1825="","",IFERROR(VLOOKUP(SUBSTITUTE(SUBSTITUTE(H1825,"~","~~"),"*","~*"),إعدادات_الأنواع!$A$4:$B$40,2,FALSE()),"?"))</f>
        <v/>
      </c>
    </row>
    <row r="1826" spans="1:20" ht="15" customHeight="1">
      <c r="A1826" s="20" t="str">
        <f>IF(B1826="","",IF(T1826="?","⚠️ نوع غير معرف",T1826&amp;TEXT(COUNTIFS($T$3:T1826,T1826),"000")))</f>
        <v/>
      </c>
      <c r="B1826" s="38"/>
      <c r="C1826" s="38"/>
      <c r="D1826" s="39"/>
      <c r="E1826" s="54"/>
      <c r="F1826" s="41" t="str">
        <f t="shared" ca="1" si="112"/>
        <v/>
      </c>
      <c r="G1826" s="42"/>
      <c r="H1826" s="37"/>
      <c r="I1826" s="43"/>
      <c r="J1826" s="44" t="str">
        <f t="shared" si="113"/>
        <v/>
      </c>
      <c r="K1826" s="45"/>
      <c r="L1826" s="46" t="str">
        <f>IF(OR(K1826="لم يدفع",B1826=""),"",IF(K1826="تأمين فقط",0,IF(K1826="اشتراك 300",300,IF(F1826&lt;14,IFERROR(VLOOKUP(SUBSTITUTE(SUBSTITUTE(H1826,"~","~~"),"*","~*"),إعدادات_الأنواع!$A$4:$D$40,3,FALSE()),0),IFERROR(VLOOKUP(SUBSTITUTE(SUBSTITUTE(H1826,"~","~~"),"*","~*"),إعدادات_الأنواع!$A$4:$D$40,4,FALSE()),0)))))</f>
        <v/>
      </c>
      <c r="M1826" s="47" t="str">
        <f>IF(OR(K1826="لم يدفع",B1826=""),"",IFERROR(VLOOKUP(SUBSTITUTE(SUBSTITUTE(H1826,"~","~~"),"*","~*"),إعدادات_الأنواع!$A$4:$E$40,5,FALSE()),0))</f>
        <v/>
      </c>
      <c r="N1826" s="47" t="str">
        <f>IF(OR(K1826="لم يدفع",K1826="تأمين فقط",K1826="اشتراك 300",B1826=""),"",IFERROR(VLOOKUP(SUBSTITUTE(SUBSTITUTE(H1826,"~","~~"),"*","~*"),إعدادات_الأنواع!$A$4:$F$40,6,FALSE()),0))</f>
        <v/>
      </c>
      <c r="O1826" s="55" t="str">
        <f t="shared" si="114"/>
        <v/>
      </c>
      <c r="P1826" s="48" t="str">
        <f t="shared" ca="1" si="115"/>
        <v/>
      </c>
      <c r="Q1826" s="52"/>
      <c r="R1826" s="49"/>
      <c r="S1826" s="50" t="str">
        <f>IF(B1826="","",COUNTA(التجديد!E1826:E1826))</f>
        <v/>
      </c>
      <c r="T1826" s="51" t="str">
        <f>IF(B1826="","",IFERROR(VLOOKUP(SUBSTITUTE(SUBSTITUTE(H1826,"~","~~"),"*","~*"),إعدادات_الأنواع!$A$4:$B$40,2,FALSE()),"?"))</f>
        <v/>
      </c>
    </row>
    <row r="1827" spans="1:20" ht="15" customHeight="1">
      <c r="A1827" s="20" t="str">
        <f>IF(B1827="","",IF(T1827="?","⚠️ نوع غير معرف",T1827&amp;TEXT(COUNTIFS($T$3:T1827,T1827),"000")))</f>
        <v/>
      </c>
      <c r="B1827" s="38"/>
      <c r="C1827" s="38"/>
      <c r="D1827" s="39"/>
      <c r="E1827" s="54"/>
      <c r="F1827" s="41" t="str">
        <f t="shared" ca="1" si="112"/>
        <v/>
      </c>
      <c r="G1827" s="42"/>
      <c r="H1827" s="37"/>
      <c r="I1827" s="43"/>
      <c r="J1827" s="44" t="str">
        <f t="shared" si="113"/>
        <v/>
      </c>
      <c r="K1827" s="45"/>
      <c r="L1827" s="46" t="str">
        <f>IF(OR(K1827="لم يدفع",B1827=""),"",IF(K1827="تأمين فقط",0,IF(K1827="اشتراك 300",300,IF(F1827&lt;14,IFERROR(VLOOKUP(SUBSTITUTE(SUBSTITUTE(H1827,"~","~~"),"*","~*"),إعدادات_الأنواع!$A$4:$D$40,3,FALSE()),0),IFERROR(VLOOKUP(SUBSTITUTE(SUBSTITUTE(H1827,"~","~~"),"*","~*"),إعدادات_الأنواع!$A$4:$D$40,4,FALSE()),0)))))</f>
        <v/>
      </c>
      <c r="M1827" s="47" t="str">
        <f>IF(OR(K1827="لم يدفع",B1827=""),"",IFERROR(VLOOKUP(SUBSTITUTE(SUBSTITUTE(H1827,"~","~~"),"*","~*"),إعدادات_الأنواع!$A$4:$E$40,5,FALSE()),0))</f>
        <v/>
      </c>
      <c r="N1827" s="47" t="str">
        <f>IF(OR(K1827="لم يدفع",K1827="تأمين فقط",K1827="اشتراك 300",B1827=""),"",IFERROR(VLOOKUP(SUBSTITUTE(SUBSTITUTE(H1827,"~","~~"),"*","~*"),إعدادات_الأنواع!$A$4:$F$40,6,FALSE()),0))</f>
        <v/>
      </c>
      <c r="O1827" s="55" t="str">
        <f t="shared" si="114"/>
        <v/>
      </c>
      <c r="P1827" s="48" t="str">
        <f t="shared" ca="1" si="115"/>
        <v/>
      </c>
      <c r="Q1827" s="52"/>
      <c r="R1827" s="49"/>
      <c r="S1827" s="50" t="str">
        <f>IF(B1827="","",COUNTA(التجديد!E1827:E1827))</f>
        <v/>
      </c>
      <c r="T1827" s="51" t="str">
        <f>IF(B1827="","",IFERROR(VLOOKUP(SUBSTITUTE(SUBSTITUTE(H1827,"~","~~"),"*","~*"),إعدادات_الأنواع!$A$4:$B$40,2,FALSE()),"?"))</f>
        <v/>
      </c>
    </row>
    <row r="1828" spans="1:20" ht="15" customHeight="1">
      <c r="A1828" s="20" t="str">
        <f>IF(B1828="","",IF(T1828="?","⚠️ نوع غير معرف",T1828&amp;TEXT(COUNTIFS($T$3:T1828,T1828),"000")))</f>
        <v/>
      </c>
      <c r="B1828" s="38"/>
      <c r="C1828" s="38"/>
      <c r="D1828" s="39"/>
      <c r="E1828" s="54"/>
      <c r="F1828" s="41" t="str">
        <f t="shared" ca="1" si="112"/>
        <v/>
      </c>
      <c r="G1828" s="42"/>
      <c r="H1828" s="37"/>
      <c r="I1828" s="43"/>
      <c r="J1828" s="44" t="str">
        <f t="shared" si="113"/>
        <v/>
      </c>
      <c r="K1828" s="45"/>
      <c r="L1828" s="46" t="str">
        <f>IF(OR(K1828="لم يدفع",B1828=""),"",IF(K1828="تأمين فقط",0,IF(K1828="اشتراك 300",300,IF(F1828&lt;14,IFERROR(VLOOKUP(SUBSTITUTE(SUBSTITUTE(H1828,"~","~~"),"*","~*"),إعدادات_الأنواع!$A$4:$D$40,3,FALSE()),0),IFERROR(VLOOKUP(SUBSTITUTE(SUBSTITUTE(H1828,"~","~~"),"*","~*"),إعدادات_الأنواع!$A$4:$D$40,4,FALSE()),0)))))</f>
        <v/>
      </c>
      <c r="M1828" s="47" t="str">
        <f>IF(OR(K1828="لم يدفع",B1828=""),"",IFERROR(VLOOKUP(SUBSTITUTE(SUBSTITUTE(H1828,"~","~~"),"*","~*"),إعدادات_الأنواع!$A$4:$E$40,5,FALSE()),0))</f>
        <v/>
      </c>
      <c r="N1828" s="47" t="str">
        <f>IF(OR(K1828="لم يدفع",K1828="تأمين فقط",K1828="اشتراك 300",B1828=""),"",IFERROR(VLOOKUP(SUBSTITUTE(SUBSTITUTE(H1828,"~","~~"),"*","~*"),إعدادات_الأنواع!$A$4:$F$40,6,FALSE()),0))</f>
        <v/>
      </c>
      <c r="O1828" s="55" t="str">
        <f t="shared" si="114"/>
        <v/>
      </c>
      <c r="P1828" s="48" t="str">
        <f t="shared" ca="1" si="115"/>
        <v/>
      </c>
      <c r="Q1828" s="52"/>
      <c r="R1828" s="49"/>
      <c r="S1828" s="50" t="str">
        <f>IF(B1828="","",COUNTA(التجديد!E1828:E1828))</f>
        <v/>
      </c>
      <c r="T1828" s="51" t="str">
        <f>IF(B1828="","",IFERROR(VLOOKUP(SUBSTITUTE(SUBSTITUTE(H1828,"~","~~"),"*","~*"),إعدادات_الأنواع!$A$4:$B$40,2,FALSE()),"?"))</f>
        <v/>
      </c>
    </row>
    <row r="1829" spans="1:20" ht="15" customHeight="1">
      <c r="A1829" s="20" t="str">
        <f>IF(B1829="","",IF(T1829="?","⚠️ نوع غير معرف",T1829&amp;TEXT(COUNTIFS($T$3:T1829,T1829),"000")))</f>
        <v/>
      </c>
      <c r="B1829" s="38"/>
      <c r="C1829" s="38"/>
      <c r="D1829" s="39"/>
      <c r="E1829" s="54"/>
      <c r="F1829" s="41" t="str">
        <f t="shared" ca="1" si="112"/>
        <v/>
      </c>
      <c r="G1829" s="42"/>
      <c r="H1829" s="37"/>
      <c r="I1829" s="43"/>
      <c r="J1829" s="44" t="str">
        <f t="shared" si="113"/>
        <v/>
      </c>
      <c r="K1829" s="45"/>
      <c r="L1829" s="46" t="str">
        <f>IF(OR(K1829="لم يدفع",B1829=""),"",IF(K1829="تأمين فقط",0,IF(K1829="اشتراك 300",300,IF(F1829&lt;14,IFERROR(VLOOKUP(SUBSTITUTE(SUBSTITUTE(H1829,"~","~~"),"*","~*"),إعدادات_الأنواع!$A$4:$D$40,3,FALSE()),0),IFERROR(VLOOKUP(SUBSTITUTE(SUBSTITUTE(H1829,"~","~~"),"*","~*"),إعدادات_الأنواع!$A$4:$D$40,4,FALSE()),0)))))</f>
        <v/>
      </c>
      <c r="M1829" s="47" t="str">
        <f>IF(OR(K1829="لم يدفع",B1829=""),"",IFERROR(VLOOKUP(SUBSTITUTE(SUBSTITUTE(H1829,"~","~~"),"*","~*"),إعدادات_الأنواع!$A$4:$E$40,5,FALSE()),0))</f>
        <v/>
      </c>
      <c r="N1829" s="47" t="str">
        <f>IF(OR(K1829="لم يدفع",K1829="تأمين فقط",K1829="اشتراك 300",B1829=""),"",IFERROR(VLOOKUP(SUBSTITUTE(SUBSTITUTE(H1829,"~","~~"),"*","~*"),إعدادات_الأنواع!$A$4:$F$40,6,FALSE()),0))</f>
        <v/>
      </c>
      <c r="O1829" s="55" t="str">
        <f t="shared" si="114"/>
        <v/>
      </c>
      <c r="P1829" s="48" t="str">
        <f t="shared" ca="1" si="115"/>
        <v/>
      </c>
      <c r="Q1829" s="52"/>
      <c r="R1829" s="49"/>
      <c r="S1829" s="50" t="str">
        <f>IF(B1829="","",COUNTA(التجديد!E1829:E1829))</f>
        <v/>
      </c>
      <c r="T1829" s="51" t="str">
        <f>IF(B1829="","",IFERROR(VLOOKUP(SUBSTITUTE(SUBSTITUTE(H1829,"~","~~"),"*","~*"),إعدادات_الأنواع!$A$4:$B$40,2,FALSE()),"?"))</f>
        <v/>
      </c>
    </row>
    <row r="1830" spans="1:20" ht="15" customHeight="1">
      <c r="A1830" s="20" t="str">
        <f>IF(B1830="","",IF(T1830="?","⚠️ نوع غير معرف",T1830&amp;TEXT(COUNTIFS($T$3:T1830,T1830),"000")))</f>
        <v/>
      </c>
      <c r="B1830" s="38"/>
      <c r="C1830" s="38"/>
      <c r="D1830" s="39"/>
      <c r="E1830" s="54"/>
      <c r="F1830" s="41" t="str">
        <f t="shared" ca="1" si="112"/>
        <v/>
      </c>
      <c r="G1830" s="42"/>
      <c r="H1830" s="37"/>
      <c r="I1830" s="43"/>
      <c r="J1830" s="44" t="str">
        <f t="shared" si="113"/>
        <v/>
      </c>
      <c r="K1830" s="45"/>
      <c r="L1830" s="46" t="str">
        <f>IF(OR(K1830="لم يدفع",B1830=""),"",IF(K1830="تأمين فقط",0,IF(K1830="اشتراك 300",300,IF(F1830&lt;14,IFERROR(VLOOKUP(SUBSTITUTE(SUBSTITUTE(H1830,"~","~~"),"*","~*"),إعدادات_الأنواع!$A$4:$D$40,3,FALSE()),0),IFERROR(VLOOKUP(SUBSTITUTE(SUBSTITUTE(H1830,"~","~~"),"*","~*"),إعدادات_الأنواع!$A$4:$D$40,4,FALSE()),0)))))</f>
        <v/>
      </c>
      <c r="M1830" s="47" t="str">
        <f>IF(OR(K1830="لم يدفع",B1830=""),"",IFERROR(VLOOKUP(SUBSTITUTE(SUBSTITUTE(H1830,"~","~~"),"*","~*"),إعدادات_الأنواع!$A$4:$E$40,5,FALSE()),0))</f>
        <v/>
      </c>
      <c r="N1830" s="47" t="str">
        <f>IF(OR(K1830="لم يدفع",K1830="تأمين فقط",K1830="اشتراك 300",B1830=""),"",IFERROR(VLOOKUP(SUBSTITUTE(SUBSTITUTE(H1830,"~","~~"),"*","~*"),إعدادات_الأنواع!$A$4:$F$40,6,FALSE()),0))</f>
        <v/>
      </c>
      <c r="O1830" s="55" t="str">
        <f t="shared" si="114"/>
        <v/>
      </c>
      <c r="P1830" s="48" t="str">
        <f t="shared" ca="1" si="115"/>
        <v/>
      </c>
      <c r="Q1830" s="52"/>
      <c r="R1830" s="49"/>
      <c r="S1830" s="50" t="str">
        <f>IF(B1830="","",COUNTA(التجديد!E1830:E1830))</f>
        <v/>
      </c>
      <c r="T1830" s="51" t="str">
        <f>IF(B1830="","",IFERROR(VLOOKUP(SUBSTITUTE(SUBSTITUTE(H1830,"~","~~"),"*","~*"),إعدادات_الأنواع!$A$4:$B$40,2,FALSE()),"?"))</f>
        <v/>
      </c>
    </row>
    <row r="1831" spans="1:20" ht="15" customHeight="1">
      <c r="A1831" s="20" t="str">
        <f>IF(B1831="","",IF(T1831="?","⚠️ نوع غير معرف",T1831&amp;TEXT(COUNTIFS($T$3:T1831,T1831),"000")))</f>
        <v/>
      </c>
      <c r="B1831" s="38"/>
      <c r="C1831" s="38"/>
      <c r="D1831" s="39"/>
      <c r="E1831" s="54"/>
      <c r="F1831" s="41" t="str">
        <f t="shared" ca="1" si="112"/>
        <v/>
      </c>
      <c r="G1831" s="42"/>
      <c r="H1831" s="37"/>
      <c r="I1831" s="43"/>
      <c r="J1831" s="44" t="str">
        <f t="shared" si="113"/>
        <v/>
      </c>
      <c r="K1831" s="45"/>
      <c r="L1831" s="46" t="str">
        <f>IF(OR(K1831="لم يدفع",B1831=""),"",IF(K1831="تأمين فقط",0,IF(K1831="اشتراك 300",300,IF(F1831&lt;14,IFERROR(VLOOKUP(SUBSTITUTE(SUBSTITUTE(H1831,"~","~~"),"*","~*"),إعدادات_الأنواع!$A$4:$D$40,3,FALSE()),0),IFERROR(VLOOKUP(SUBSTITUTE(SUBSTITUTE(H1831,"~","~~"),"*","~*"),إعدادات_الأنواع!$A$4:$D$40,4,FALSE()),0)))))</f>
        <v/>
      </c>
      <c r="M1831" s="47" t="str">
        <f>IF(OR(K1831="لم يدفع",B1831=""),"",IFERROR(VLOOKUP(SUBSTITUTE(SUBSTITUTE(H1831,"~","~~"),"*","~*"),إعدادات_الأنواع!$A$4:$E$40,5,FALSE()),0))</f>
        <v/>
      </c>
      <c r="N1831" s="47" t="str">
        <f>IF(OR(K1831="لم يدفع",K1831="تأمين فقط",K1831="اشتراك 300",B1831=""),"",IFERROR(VLOOKUP(SUBSTITUTE(SUBSTITUTE(H1831,"~","~~"),"*","~*"),إعدادات_الأنواع!$A$4:$F$40,6,FALSE()),0))</f>
        <v/>
      </c>
      <c r="O1831" s="55" t="str">
        <f t="shared" si="114"/>
        <v/>
      </c>
      <c r="P1831" s="48" t="str">
        <f t="shared" ca="1" si="115"/>
        <v/>
      </c>
      <c r="Q1831" s="52"/>
      <c r="R1831" s="49"/>
      <c r="S1831" s="50" t="str">
        <f>IF(B1831="","",COUNTA(التجديد!E1831:E1831))</f>
        <v/>
      </c>
      <c r="T1831" s="51" t="str">
        <f>IF(B1831="","",IFERROR(VLOOKUP(SUBSTITUTE(SUBSTITUTE(H1831,"~","~~"),"*","~*"),إعدادات_الأنواع!$A$4:$B$40,2,FALSE()),"?"))</f>
        <v/>
      </c>
    </row>
    <row r="1832" spans="1:20" ht="15" customHeight="1">
      <c r="A1832" s="20" t="str">
        <f>IF(B1832="","",IF(T1832="?","⚠️ نوع غير معرف",T1832&amp;TEXT(COUNTIFS($T$3:T1832,T1832),"000")))</f>
        <v/>
      </c>
      <c r="B1832" s="38"/>
      <c r="C1832" s="38"/>
      <c r="D1832" s="39"/>
      <c r="E1832" s="54"/>
      <c r="F1832" s="41" t="str">
        <f t="shared" ca="1" si="112"/>
        <v/>
      </c>
      <c r="G1832" s="42"/>
      <c r="H1832" s="37"/>
      <c r="I1832" s="43"/>
      <c r="J1832" s="44" t="str">
        <f t="shared" si="113"/>
        <v/>
      </c>
      <c r="K1832" s="45"/>
      <c r="L1832" s="46" t="str">
        <f>IF(OR(K1832="لم يدفع",B1832=""),"",IF(K1832="تأمين فقط",0,IF(K1832="اشتراك 300",300,IF(F1832&lt;14,IFERROR(VLOOKUP(SUBSTITUTE(SUBSTITUTE(H1832,"~","~~"),"*","~*"),إعدادات_الأنواع!$A$4:$D$40,3,FALSE()),0),IFERROR(VLOOKUP(SUBSTITUTE(SUBSTITUTE(H1832,"~","~~"),"*","~*"),إعدادات_الأنواع!$A$4:$D$40,4,FALSE()),0)))))</f>
        <v/>
      </c>
      <c r="M1832" s="47" t="str">
        <f>IF(OR(K1832="لم يدفع",B1832=""),"",IFERROR(VLOOKUP(SUBSTITUTE(SUBSTITUTE(H1832,"~","~~"),"*","~*"),إعدادات_الأنواع!$A$4:$E$40,5,FALSE()),0))</f>
        <v/>
      </c>
      <c r="N1832" s="47" t="str">
        <f>IF(OR(K1832="لم يدفع",K1832="تأمين فقط",K1832="اشتراك 300",B1832=""),"",IFERROR(VLOOKUP(SUBSTITUTE(SUBSTITUTE(H1832,"~","~~"),"*","~*"),إعدادات_الأنواع!$A$4:$F$40,6,FALSE()),0))</f>
        <v/>
      </c>
      <c r="O1832" s="55" t="str">
        <f t="shared" si="114"/>
        <v/>
      </c>
      <c r="P1832" s="48" t="str">
        <f t="shared" ca="1" si="115"/>
        <v/>
      </c>
      <c r="Q1832" s="52"/>
      <c r="R1832" s="49"/>
      <c r="S1832" s="50" t="str">
        <f>IF(B1832="","",COUNTA(التجديد!E1832:E1832))</f>
        <v/>
      </c>
      <c r="T1832" s="51" t="str">
        <f>IF(B1832="","",IFERROR(VLOOKUP(SUBSTITUTE(SUBSTITUTE(H1832,"~","~~"),"*","~*"),إعدادات_الأنواع!$A$4:$B$40,2,FALSE()),"?"))</f>
        <v/>
      </c>
    </row>
    <row r="1833" spans="1:20" ht="15" customHeight="1">
      <c r="A1833" s="20" t="str">
        <f>IF(B1833="","",IF(T1833="?","⚠️ نوع غير معرف",T1833&amp;TEXT(COUNTIFS($T$3:T1833,T1833),"000")))</f>
        <v/>
      </c>
      <c r="B1833" s="38"/>
      <c r="C1833" s="38"/>
      <c r="D1833" s="39"/>
      <c r="E1833" s="54"/>
      <c r="F1833" s="41" t="str">
        <f t="shared" ca="1" si="112"/>
        <v/>
      </c>
      <c r="G1833" s="42"/>
      <c r="H1833" s="37"/>
      <c r="I1833" s="43"/>
      <c r="J1833" s="44" t="str">
        <f t="shared" si="113"/>
        <v/>
      </c>
      <c r="K1833" s="45"/>
      <c r="L1833" s="46" t="str">
        <f>IF(OR(K1833="لم يدفع",B1833=""),"",IF(K1833="تأمين فقط",0,IF(K1833="اشتراك 300",300,IF(F1833&lt;14,IFERROR(VLOOKUP(SUBSTITUTE(SUBSTITUTE(H1833,"~","~~"),"*","~*"),إعدادات_الأنواع!$A$4:$D$40,3,FALSE()),0),IFERROR(VLOOKUP(SUBSTITUTE(SUBSTITUTE(H1833,"~","~~"),"*","~*"),إعدادات_الأنواع!$A$4:$D$40,4,FALSE()),0)))))</f>
        <v/>
      </c>
      <c r="M1833" s="47" t="str">
        <f>IF(OR(K1833="لم يدفع",B1833=""),"",IFERROR(VLOOKUP(SUBSTITUTE(SUBSTITUTE(H1833,"~","~~"),"*","~*"),إعدادات_الأنواع!$A$4:$E$40,5,FALSE()),0))</f>
        <v/>
      </c>
      <c r="N1833" s="47" t="str">
        <f>IF(OR(K1833="لم يدفع",K1833="تأمين فقط",K1833="اشتراك 300",B1833=""),"",IFERROR(VLOOKUP(SUBSTITUTE(SUBSTITUTE(H1833,"~","~~"),"*","~*"),إعدادات_الأنواع!$A$4:$F$40,6,FALSE()),0))</f>
        <v/>
      </c>
      <c r="O1833" s="55" t="str">
        <f t="shared" si="114"/>
        <v/>
      </c>
      <c r="P1833" s="48" t="str">
        <f t="shared" ca="1" si="115"/>
        <v/>
      </c>
      <c r="Q1833" s="52"/>
      <c r="R1833" s="49"/>
      <c r="S1833" s="50" t="str">
        <f>IF(B1833="","",COUNTA(التجديد!E1833:E1833))</f>
        <v/>
      </c>
      <c r="T1833" s="51" t="str">
        <f>IF(B1833="","",IFERROR(VLOOKUP(SUBSTITUTE(SUBSTITUTE(H1833,"~","~~"),"*","~*"),إعدادات_الأنواع!$A$4:$B$40,2,FALSE()),"?"))</f>
        <v/>
      </c>
    </row>
    <row r="1834" spans="1:20" ht="15" customHeight="1">
      <c r="A1834" s="20" t="str">
        <f>IF(B1834="","",IF(T1834="?","⚠️ نوع غير معرف",T1834&amp;TEXT(COUNTIFS($T$3:T1834,T1834),"000")))</f>
        <v/>
      </c>
      <c r="B1834" s="38"/>
      <c r="C1834" s="38"/>
      <c r="D1834" s="39"/>
      <c r="E1834" s="54"/>
      <c r="F1834" s="41" t="str">
        <f t="shared" ca="1" si="112"/>
        <v/>
      </c>
      <c r="G1834" s="42"/>
      <c r="H1834" s="37"/>
      <c r="I1834" s="43"/>
      <c r="J1834" s="44" t="str">
        <f t="shared" si="113"/>
        <v/>
      </c>
      <c r="K1834" s="45"/>
      <c r="L1834" s="46" t="str">
        <f>IF(OR(K1834="لم يدفع",B1834=""),"",IF(K1834="تأمين فقط",0,IF(K1834="اشتراك 300",300,IF(F1834&lt;14,IFERROR(VLOOKUP(SUBSTITUTE(SUBSTITUTE(H1834,"~","~~"),"*","~*"),إعدادات_الأنواع!$A$4:$D$40,3,FALSE()),0),IFERROR(VLOOKUP(SUBSTITUTE(SUBSTITUTE(H1834,"~","~~"),"*","~*"),إعدادات_الأنواع!$A$4:$D$40,4,FALSE()),0)))))</f>
        <v/>
      </c>
      <c r="M1834" s="47" t="str">
        <f>IF(OR(K1834="لم يدفع",B1834=""),"",IFERROR(VLOOKUP(SUBSTITUTE(SUBSTITUTE(H1834,"~","~~"),"*","~*"),إعدادات_الأنواع!$A$4:$E$40,5,FALSE()),0))</f>
        <v/>
      </c>
      <c r="N1834" s="47" t="str">
        <f>IF(OR(K1834="لم يدفع",K1834="تأمين فقط",K1834="اشتراك 300",B1834=""),"",IFERROR(VLOOKUP(SUBSTITUTE(SUBSTITUTE(H1834,"~","~~"),"*","~*"),إعدادات_الأنواع!$A$4:$F$40,6,FALSE()),0))</f>
        <v/>
      </c>
      <c r="O1834" s="55" t="str">
        <f t="shared" si="114"/>
        <v/>
      </c>
      <c r="P1834" s="48" t="str">
        <f t="shared" ca="1" si="115"/>
        <v/>
      </c>
      <c r="Q1834" s="52"/>
      <c r="R1834" s="49"/>
      <c r="S1834" s="50" t="str">
        <f>IF(B1834="","",COUNTA(التجديد!E1834:E1834))</f>
        <v/>
      </c>
      <c r="T1834" s="51" t="str">
        <f>IF(B1834="","",IFERROR(VLOOKUP(SUBSTITUTE(SUBSTITUTE(H1834,"~","~~"),"*","~*"),إعدادات_الأنواع!$A$4:$B$40,2,FALSE()),"?"))</f>
        <v/>
      </c>
    </row>
    <row r="1835" spans="1:20" ht="15" customHeight="1">
      <c r="A1835" s="20" t="str">
        <f>IF(B1835="","",IF(T1835="?","⚠️ نوع غير معرف",T1835&amp;TEXT(COUNTIFS($T$3:T1835,T1835),"000")))</f>
        <v/>
      </c>
      <c r="B1835" s="38"/>
      <c r="C1835" s="38"/>
      <c r="D1835" s="39"/>
      <c r="E1835" s="54"/>
      <c r="F1835" s="41" t="str">
        <f t="shared" ca="1" si="112"/>
        <v/>
      </c>
      <c r="G1835" s="42"/>
      <c r="H1835" s="37"/>
      <c r="I1835" s="43"/>
      <c r="J1835" s="44" t="str">
        <f t="shared" si="113"/>
        <v/>
      </c>
      <c r="K1835" s="45"/>
      <c r="L1835" s="46" t="str">
        <f>IF(OR(K1835="لم يدفع",B1835=""),"",IF(K1835="تأمين فقط",0,IF(K1835="اشتراك 300",300,IF(F1835&lt;14,IFERROR(VLOOKUP(SUBSTITUTE(SUBSTITUTE(H1835,"~","~~"),"*","~*"),إعدادات_الأنواع!$A$4:$D$40,3,FALSE()),0),IFERROR(VLOOKUP(SUBSTITUTE(SUBSTITUTE(H1835,"~","~~"),"*","~*"),إعدادات_الأنواع!$A$4:$D$40,4,FALSE()),0)))))</f>
        <v/>
      </c>
      <c r="M1835" s="47" t="str">
        <f>IF(OR(K1835="لم يدفع",B1835=""),"",IFERROR(VLOOKUP(SUBSTITUTE(SUBSTITUTE(H1835,"~","~~"),"*","~*"),إعدادات_الأنواع!$A$4:$E$40,5,FALSE()),0))</f>
        <v/>
      </c>
      <c r="N1835" s="47" t="str">
        <f>IF(OR(K1835="لم يدفع",K1835="تأمين فقط",K1835="اشتراك 300",B1835=""),"",IFERROR(VLOOKUP(SUBSTITUTE(SUBSTITUTE(H1835,"~","~~"),"*","~*"),إعدادات_الأنواع!$A$4:$F$40,6,FALSE()),0))</f>
        <v/>
      </c>
      <c r="O1835" s="55" t="str">
        <f t="shared" si="114"/>
        <v/>
      </c>
      <c r="P1835" s="48" t="str">
        <f t="shared" ca="1" si="115"/>
        <v/>
      </c>
      <c r="Q1835" s="52"/>
      <c r="R1835" s="49"/>
      <c r="S1835" s="50" t="str">
        <f>IF(B1835="","",COUNTA(التجديد!E1835:E1835))</f>
        <v/>
      </c>
      <c r="T1835" s="51" t="str">
        <f>IF(B1835="","",IFERROR(VLOOKUP(SUBSTITUTE(SUBSTITUTE(H1835,"~","~~"),"*","~*"),إعدادات_الأنواع!$A$4:$B$40,2,FALSE()),"?"))</f>
        <v/>
      </c>
    </row>
    <row r="1836" spans="1:20" ht="15" customHeight="1">
      <c r="A1836" s="20" t="str">
        <f>IF(B1836="","",IF(T1836="?","⚠️ نوع غير معرف",T1836&amp;TEXT(COUNTIFS($T$3:T1836,T1836),"000")))</f>
        <v/>
      </c>
      <c r="B1836" s="38"/>
      <c r="C1836" s="38"/>
      <c r="D1836" s="39"/>
      <c r="E1836" s="54"/>
      <c r="F1836" s="41" t="str">
        <f t="shared" ca="1" si="112"/>
        <v/>
      </c>
      <c r="G1836" s="42"/>
      <c r="H1836" s="37"/>
      <c r="I1836" s="43"/>
      <c r="J1836" s="44" t="str">
        <f t="shared" si="113"/>
        <v/>
      </c>
      <c r="K1836" s="45"/>
      <c r="L1836" s="46" t="str">
        <f>IF(OR(K1836="لم يدفع",B1836=""),"",IF(K1836="تأمين فقط",0,IF(K1836="اشتراك 300",300,IF(F1836&lt;14,IFERROR(VLOOKUP(SUBSTITUTE(SUBSTITUTE(H1836,"~","~~"),"*","~*"),إعدادات_الأنواع!$A$4:$D$40,3,FALSE()),0),IFERROR(VLOOKUP(SUBSTITUTE(SUBSTITUTE(H1836,"~","~~"),"*","~*"),إعدادات_الأنواع!$A$4:$D$40,4,FALSE()),0)))))</f>
        <v/>
      </c>
      <c r="M1836" s="47" t="str">
        <f>IF(OR(K1836="لم يدفع",B1836=""),"",IFERROR(VLOOKUP(SUBSTITUTE(SUBSTITUTE(H1836,"~","~~"),"*","~*"),إعدادات_الأنواع!$A$4:$E$40,5,FALSE()),0))</f>
        <v/>
      </c>
      <c r="N1836" s="47" t="str">
        <f>IF(OR(K1836="لم يدفع",K1836="تأمين فقط",K1836="اشتراك 300",B1836=""),"",IFERROR(VLOOKUP(SUBSTITUTE(SUBSTITUTE(H1836,"~","~~"),"*","~*"),إعدادات_الأنواع!$A$4:$F$40,6,FALSE()),0))</f>
        <v/>
      </c>
      <c r="O1836" s="55" t="str">
        <f t="shared" si="114"/>
        <v/>
      </c>
      <c r="P1836" s="48" t="str">
        <f t="shared" ca="1" si="115"/>
        <v/>
      </c>
      <c r="Q1836" s="52"/>
      <c r="R1836" s="49"/>
      <c r="S1836" s="50" t="str">
        <f>IF(B1836="","",COUNTA(التجديد!E1836:E1836))</f>
        <v/>
      </c>
      <c r="T1836" s="51" t="str">
        <f>IF(B1836="","",IFERROR(VLOOKUP(SUBSTITUTE(SUBSTITUTE(H1836,"~","~~"),"*","~*"),إعدادات_الأنواع!$A$4:$B$40,2,FALSE()),"?"))</f>
        <v/>
      </c>
    </row>
    <row r="1837" spans="1:20" ht="15" customHeight="1">
      <c r="A1837" s="20" t="str">
        <f>IF(B1837="","",IF(T1837="?","⚠️ نوع غير معرف",T1837&amp;TEXT(COUNTIFS($T$3:T1837,T1837),"000")))</f>
        <v/>
      </c>
      <c r="B1837" s="38"/>
      <c r="C1837" s="38"/>
      <c r="D1837" s="39"/>
      <c r="E1837" s="54"/>
      <c r="F1837" s="41" t="str">
        <f t="shared" ca="1" si="112"/>
        <v/>
      </c>
      <c r="G1837" s="42"/>
      <c r="H1837" s="37"/>
      <c r="I1837" s="43"/>
      <c r="J1837" s="44" t="str">
        <f t="shared" si="113"/>
        <v/>
      </c>
      <c r="K1837" s="45"/>
      <c r="L1837" s="46" t="str">
        <f>IF(OR(K1837="لم يدفع",B1837=""),"",IF(K1837="تأمين فقط",0,IF(K1837="اشتراك 300",300,IF(F1837&lt;14,IFERROR(VLOOKUP(SUBSTITUTE(SUBSTITUTE(H1837,"~","~~"),"*","~*"),إعدادات_الأنواع!$A$4:$D$40,3,FALSE()),0),IFERROR(VLOOKUP(SUBSTITUTE(SUBSTITUTE(H1837,"~","~~"),"*","~*"),إعدادات_الأنواع!$A$4:$D$40,4,FALSE()),0)))))</f>
        <v/>
      </c>
      <c r="M1837" s="47" t="str">
        <f>IF(OR(K1837="لم يدفع",B1837=""),"",IFERROR(VLOOKUP(SUBSTITUTE(SUBSTITUTE(H1837,"~","~~"),"*","~*"),إعدادات_الأنواع!$A$4:$E$40,5,FALSE()),0))</f>
        <v/>
      </c>
      <c r="N1837" s="47" t="str">
        <f>IF(OR(K1837="لم يدفع",K1837="تأمين فقط",K1837="اشتراك 300",B1837=""),"",IFERROR(VLOOKUP(SUBSTITUTE(SUBSTITUTE(H1837,"~","~~"),"*","~*"),إعدادات_الأنواع!$A$4:$F$40,6,FALSE()),0))</f>
        <v/>
      </c>
      <c r="O1837" s="55" t="str">
        <f t="shared" si="114"/>
        <v/>
      </c>
      <c r="P1837" s="48" t="str">
        <f t="shared" ca="1" si="115"/>
        <v/>
      </c>
      <c r="Q1837" s="52"/>
      <c r="R1837" s="49"/>
      <c r="S1837" s="50" t="str">
        <f>IF(B1837="","",COUNTA(التجديد!E1837:E1837))</f>
        <v/>
      </c>
      <c r="T1837" s="51" t="str">
        <f>IF(B1837="","",IFERROR(VLOOKUP(SUBSTITUTE(SUBSTITUTE(H1837,"~","~~"),"*","~*"),إعدادات_الأنواع!$A$4:$B$40,2,FALSE()),"?"))</f>
        <v/>
      </c>
    </row>
    <row r="1838" spans="1:20" ht="15" customHeight="1">
      <c r="A1838" s="20" t="str">
        <f>IF(B1838="","",IF(T1838="?","⚠️ نوع غير معرف",T1838&amp;TEXT(COUNTIFS($T$3:T1838,T1838),"000")))</f>
        <v/>
      </c>
      <c r="B1838" s="38"/>
      <c r="C1838" s="38"/>
      <c r="D1838" s="39"/>
      <c r="E1838" s="54"/>
      <c r="F1838" s="41" t="str">
        <f t="shared" ca="1" si="112"/>
        <v/>
      </c>
      <c r="G1838" s="42"/>
      <c r="H1838" s="37"/>
      <c r="I1838" s="43"/>
      <c r="J1838" s="44" t="str">
        <f t="shared" si="113"/>
        <v/>
      </c>
      <c r="K1838" s="45"/>
      <c r="L1838" s="46" t="str">
        <f>IF(OR(K1838="لم يدفع",B1838=""),"",IF(K1838="تأمين فقط",0,IF(K1838="اشتراك 300",300,IF(F1838&lt;14,IFERROR(VLOOKUP(SUBSTITUTE(SUBSTITUTE(H1838,"~","~~"),"*","~*"),إعدادات_الأنواع!$A$4:$D$40,3,FALSE()),0),IFERROR(VLOOKUP(SUBSTITUTE(SUBSTITUTE(H1838,"~","~~"),"*","~*"),إعدادات_الأنواع!$A$4:$D$40,4,FALSE()),0)))))</f>
        <v/>
      </c>
      <c r="M1838" s="47" t="str">
        <f>IF(OR(K1838="لم يدفع",B1838=""),"",IFERROR(VLOOKUP(SUBSTITUTE(SUBSTITUTE(H1838,"~","~~"),"*","~*"),إعدادات_الأنواع!$A$4:$E$40,5,FALSE()),0))</f>
        <v/>
      </c>
      <c r="N1838" s="47" t="str">
        <f>IF(OR(K1838="لم يدفع",K1838="تأمين فقط",K1838="اشتراك 300",B1838=""),"",IFERROR(VLOOKUP(SUBSTITUTE(SUBSTITUTE(H1838,"~","~~"),"*","~*"),إعدادات_الأنواع!$A$4:$F$40,6,FALSE()),0))</f>
        <v/>
      </c>
      <c r="O1838" s="55" t="str">
        <f t="shared" si="114"/>
        <v/>
      </c>
      <c r="P1838" s="48" t="str">
        <f t="shared" ca="1" si="115"/>
        <v/>
      </c>
      <c r="Q1838" s="52"/>
      <c r="R1838" s="49"/>
      <c r="S1838" s="50" t="str">
        <f>IF(B1838="","",COUNTA(التجديد!E1838:E1838))</f>
        <v/>
      </c>
      <c r="T1838" s="51" t="str">
        <f>IF(B1838="","",IFERROR(VLOOKUP(SUBSTITUTE(SUBSTITUTE(H1838,"~","~~"),"*","~*"),إعدادات_الأنواع!$A$4:$B$40,2,FALSE()),"?"))</f>
        <v/>
      </c>
    </row>
    <row r="1839" spans="1:20" ht="15" customHeight="1">
      <c r="A1839" s="20" t="str">
        <f>IF(B1839="","",IF(T1839="?","⚠️ نوع غير معرف",T1839&amp;TEXT(COUNTIFS($T$3:T1839,T1839),"000")))</f>
        <v/>
      </c>
      <c r="B1839" s="38"/>
      <c r="C1839" s="38"/>
      <c r="D1839" s="39"/>
      <c r="E1839" s="54"/>
      <c r="F1839" s="41" t="str">
        <f t="shared" ca="1" si="112"/>
        <v/>
      </c>
      <c r="G1839" s="42"/>
      <c r="H1839" s="37"/>
      <c r="I1839" s="43"/>
      <c r="J1839" s="44" t="str">
        <f t="shared" si="113"/>
        <v/>
      </c>
      <c r="K1839" s="45"/>
      <c r="L1839" s="46" t="str">
        <f>IF(OR(K1839="لم يدفع",B1839=""),"",IF(K1839="تأمين فقط",0,IF(K1839="اشتراك 300",300,IF(F1839&lt;14,IFERROR(VLOOKUP(SUBSTITUTE(SUBSTITUTE(H1839,"~","~~"),"*","~*"),إعدادات_الأنواع!$A$4:$D$40,3,FALSE()),0),IFERROR(VLOOKUP(SUBSTITUTE(SUBSTITUTE(H1839,"~","~~"),"*","~*"),إعدادات_الأنواع!$A$4:$D$40,4,FALSE()),0)))))</f>
        <v/>
      </c>
      <c r="M1839" s="47" t="str">
        <f>IF(OR(K1839="لم يدفع",B1839=""),"",IFERROR(VLOOKUP(SUBSTITUTE(SUBSTITUTE(H1839,"~","~~"),"*","~*"),إعدادات_الأنواع!$A$4:$E$40,5,FALSE()),0))</f>
        <v/>
      </c>
      <c r="N1839" s="47" t="str">
        <f>IF(OR(K1839="لم يدفع",K1839="تأمين فقط",K1839="اشتراك 300",B1839=""),"",IFERROR(VLOOKUP(SUBSTITUTE(SUBSTITUTE(H1839,"~","~~"),"*","~*"),إعدادات_الأنواع!$A$4:$F$40,6,FALSE()),0))</f>
        <v/>
      </c>
      <c r="O1839" s="55" t="str">
        <f t="shared" si="114"/>
        <v/>
      </c>
      <c r="P1839" s="48" t="str">
        <f t="shared" ca="1" si="115"/>
        <v/>
      </c>
      <c r="Q1839" s="52"/>
      <c r="R1839" s="49"/>
      <c r="S1839" s="50" t="str">
        <f>IF(B1839="","",COUNTA(التجديد!E1839:E1839))</f>
        <v/>
      </c>
      <c r="T1839" s="51" t="str">
        <f>IF(B1839="","",IFERROR(VLOOKUP(SUBSTITUTE(SUBSTITUTE(H1839,"~","~~"),"*","~*"),إعدادات_الأنواع!$A$4:$B$40,2,FALSE()),"?"))</f>
        <v/>
      </c>
    </row>
    <row r="1840" spans="1:20" ht="15" customHeight="1">
      <c r="A1840" s="20" t="str">
        <f>IF(B1840="","",IF(T1840="?","⚠️ نوع غير معرف",T1840&amp;TEXT(COUNTIFS($T$3:T1840,T1840),"000")))</f>
        <v/>
      </c>
      <c r="B1840" s="38"/>
      <c r="C1840" s="38"/>
      <c r="D1840" s="39"/>
      <c r="E1840" s="54"/>
      <c r="F1840" s="41" t="str">
        <f t="shared" ca="1" si="112"/>
        <v/>
      </c>
      <c r="G1840" s="42"/>
      <c r="H1840" s="37"/>
      <c r="I1840" s="43"/>
      <c r="J1840" s="44" t="str">
        <f t="shared" si="113"/>
        <v/>
      </c>
      <c r="K1840" s="45"/>
      <c r="L1840" s="46" t="str">
        <f>IF(OR(K1840="لم يدفع",B1840=""),"",IF(K1840="تأمين فقط",0,IF(K1840="اشتراك 300",300,IF(F1840&lt;14,IFERROR(VLOOKUP(SUBSTITUTE(SUBSTITUTE(H1840,"~","~~"),"*","~*"),إعدادات_الأنواع!$A$4:$D$40,3,FALSE()),0),IFERROR(VLOOKUP(SUBSTITUTE(SUBSTITUTE(H1840,"~","~~"),"*","~*"),إعدادات_الأنواع!$A$4:$D$40,4,FALSE()),0)))))</f>
        <v/>
      </c>
      <c r="M1840" s="47" t="str">
        <f>IF(OR(K1840="لم يدفع",B1840=""),"",IFERROR(VLOOKUP(SUBSTITUTE(SUBSTITUTE(H1840,"~","~~"),"*","~*"),إعدادات_الأنواع!$A$4:$E$40,5,FALSE()),0))</f>
        <v/>
      </c>
      <c r="N1840" s="47" t="str">
        <f>IF(OR(K1840="لم يدفع",K1840="تأمين فقط",K1840="اشتراك 300",B1840=""),"",IFERROR(VLOOKUP(SUBSTITUTE(SUBSTITUTE(H1840,"~","~~"),"*","~*"),إعدادات_الأنواع!$A$4:$F$40,6,FALSE()),0))</f>
        <v/>
      </c>
      <c r="O1840" s="55" t="str">
        <f t="shared" si="114"/>
        <v/>
      </c>
      <c r="P1840" s="48" t="str">
        <f t="shared" ca="1" si="115"/>
        <v/>
      </c>
      <c r="Q1840" s="52"/>
      <c r="R1840" s="49"/>
      <c r="S1840" s="50" t="str">
        <f>IF(B1840="","",COUNTA(التجديد!E1840:E1840))</f>
        <v/>
      </c>
      <c r="T1840" s="51" t="str">
        <f>IF(B1840="","",IFERROR(VLOOKUP(SUBSTITUTE(SUBSTITUTE(H1840,"~","~~"),"*","~*"),إعدادات_الأنواع!$A$4:$B$40,2,FALSE()),"?"))</f>
        <v/>
      </c>
    </row>
    <row r="1841" spans="1:20" ht="15" customHeight="1">
      <c r="A1841" s="20" t="str">
        <f>IF(B1841="","",IF(T1841="?","⚠️ نوع غير معرف",T1841&amp;TEXT(COUNTIFS($T$3:T1841,T1841),"000")))</f>
        <v/>
      </c>
      <c r="B1841" s="38"/>
      <c r="C1841" s="38"/>
      <c r="D1841" s="39"/>
      <c r="E1841" s="54"/>
      <c r="F1841" s="41" t="str">
        <f t="shared" ca="1" si="112"/>
        <v/>
      </c>
      <c r="G1841" s="42"/>
      <c r="H1841" s="37"/>
      <c r="I1841" s="43"/>
      <c r="J1841" s="44" t="str">
        <f t="shared" si="113"/>
        <v/>
      </c>
      <c r="K1841" s="45"/>
      <c r="L1841" s="46" t="str">
        <f>IF(OR(K1841="لم يدفع",B1841=""),"",IF(K1841="تأمين فقط",0,IF(K1841="اشتراك 300",300,IF(F1841&lt;14,IFERROR(VLOOKUP(SUBSTITUTE(SUBSTITUTE(H1841,"~","~~"),"*","~*"),إعدادات_الأنواع!$A$4:$D$40,3,FALSE()),0),IFERROR(VLOOKUP(SUBSTITUTE(SUBSTITUTE(H1841,"~","~~"),"*","~*"),إعدادات_الأنواع!$A$4:$D$40,4,FALSE()),0)))))</f>
        <v/>
      </c>
      <c r="M1841" s="47" t="str">
        <f>IF(OR(K1841="لم يدفع",B1841=""),"",IFERROR(VLOOKUP(SUBSTITUTE(SUBSTITUTE(H1841,"~","~~"),"*","~*"),إعدادات_الأنواع!$A$4:$E$40,5,FALSE()),0))</f>
        <v/>
      </c>
      <c r="N1841" s="47" t="str">
        <f>IF(OR(K1841="لم يدفع",K1841="تأمين فقط",K1841="اشتراك 300",B1841=""),"",IFERROR(VLOOKUP(SUBSTITUTE(SUBSTITUTE(H1841,"~","~~"),"*","~*"),إعدادات_الأنواع!$A$4:$F$40,6,FALSE()),0))</f>
        <v/>
      </c>
      <c r="O1841" s="55" t="str">
        <f t="shared" si="114"/>
        <v/>
      </c>
      <c r="P1841" s="48" t="str">
        <f t="shared" ca="1" si="115"/>
        <v/>
      </c>
      <c r="Q1841" s="52"/>
      <c r="R1841" s="49"/>
      <c r="S1841" s="50" t="str">
        <f>IF(B1841="","",COUNTA(التجديد!E1841:E1841))</f>
        <v/>
      </c>
      <c r="T1841" s="51" t="str">
        <f>IF(B1841="","",IFERROR(VLOOKUP(SUBSTITUTE(SUBSTITUTE(H1841,"~","~~"),"*","~*"),إعدادات_الأنواع!$A$4:$B$40,2,FALSE()),"?"))</f>
        <v/>
      </c>
    </row>
    <row r="1842" spans="1:20" ht="15" customHeight="1">
      <c r="A1842" s="20" t="str">
        <f>IF(B1842="","",IF(T1842="?","⚠️ نوع غير معرف",T1842&amp;TEXT(COUNTIFS($T$3:T1842,T1842),"000")))</f>
        <v/>
      </c>
      <c r="B1842" s="38"/>
      <c r="C1842" s="38"/>
      <c r="D1842" s="39"/>
      <c r="E1842" s="54"/>
      <c r="F1842" s="41" t="str">
        <f t="shared" ca="1" si="112"/>
        <v/>
      </c>
      <c r="G1842" s="42"/>
      <c r="H1842" s="37"/>
      <c r="I1842" s="43"/>
      <c r="J1842" s="44" t="str">
        <f t="shared" si="113"/>
        <v/>
      </c>
      <c r="K1842" s="45"/>
      <c r="L1842" s="46" t="str">
        <f>IF(OR(K1842="لم يدفع",B1842=""),"",IF(K1842="تأمين فقط",0,IF(K1842="اشتراك 300",300,IF(F1842&lt;14,IFERROR(VLOOKUP(SUBSTITUTE(SUBSTITUTE(H1842,"~","~~"),"*","~*"),إعدادات_الأنواع!$A$4:$D$40,3,FALSE()),0),IFERROR(VLOOKUP(SUBSTITUTE(SUBSTITUTE(H1842,"~","~~"),"*","~*"),إعدادات_الأنواع!$A$4:$D$40,4,FALSE()),0)))))</f>
        <v/>
      </c>
      <c r="M1842" s="47" t="str">
        <f>IF(OR(K1842="لم يدفع",B1842=""),"",IFERROR(VLOOKUP(SUBSTITUTE(SUBSTITUTE(H1842,"~","~~"),"*","~*"),إعدادات_الأنواع!$A$4:$E$40,5,FALSE()),0))</f>
        <v/>
      </c>
      <c r="N1842" s="47" t="str">
        <f>IF(OR(K1842="لم يدفع",K1842="تأمين فقط",K1842="اشتراك 300",B1842=""),"",IFERROR(VLOOKUP(SUBSTITUTE(SUBSTITUTE(H1842,"~","~~"),"*","~*"),إعدادات_الأنواع!$A$4:$F$40,6,FALSE()),0))</f>
        <v/>
      </c>
      <c r="O1842" s="55" t="str">
        <f t="shared" si="114"/>
        <v/>
      </c>
      <c r="P1842" s="48" t="str">
        <f t="shared" ca="1" si="115"/>
        <v/>
      </c>
      <c r="Q1842" s="52"/>
      <c r="R1842" s="49"/>
      <c r="S1842" s="50" t="str">
        <f>IF(B1842="","",COUNTA(التجديد!E1842:E1842))</f>
        <v/>
      </c>
      <c r="T1842" s="51" t="str">
        <f>IF(B1842="","",IFERROR(VLOOKUP(SUBSTITUTE(SUBSTITUTE(H1842,"~","~~"),"*","~*"),إعدادات_الأنواع!$A$4:$B$40,2,FALSE()),"?"))</f>
        <v/>
      </c>
    </row>
    <row r="1843" spans="1:20" ht="15" customHeight="1">
      <c r="A1843" s="20" t="str">
        <f>IF(B1843="","",IF(T1843="?","⚠️ نوع غير معرف",T1843&amp;TEXT(COUNTIFS($T$3:T1843,T1843),"000")))</f>
        <v/>
      </c>
      <c r="B1843" s="38"/>
      <c r="C1843" s="38"/>
      <c r="D1843" s="39"/>
      <c r="E1843" s="54"/>
      <c r="F1843" s="41" t="str">
        <f t="shared" ca="1" si="112"/>
        <v/>
      </c>
      <c r="G1843" s="42"/>
      <c r="H1843" s="37"/>
      <c r="I1843" s="43"/>
      <c r="J1843" s="44" t="str">
        <f t="shared" si="113"/>
        <v/>
      </c>
      <c r="K1843" s="45"/>
      <c r="L1843" s="46" t="str">
        <f>IF(OR(K1843="لم يدفع",B1843=""),"",IF(K1843="تأمين فقط",0,IF(K1843="اشتراك 300",300,IF(F1843&lt;14,IFERROR(VLOOKUP(SUBSTITUTE(SUBSTITUTE(H1843,"~","~~"),"*","~*"),إعدادات_الأنواع!$A$4:$D$40,3,FALSE()),0),IFERROR(VLOOKUP(SUBSTITUTE(SUBSTITUTE(H1843,"~","~~"),"*","~*"),إعدادات_الأنواع!$A$4:$D$40,4,FALSE()),0)))))</f>
        <v/>
      </c>
      <c r="M1843" s="47" t="str">
        <f>IF(OR(K1843="لم يدفع",B1843=""),"",IFERROR(VLOOKUP(SUBSTITUTE(SUBSTITUTE(H1843,"~","~~"),"*","~*"),إعدادات_الأنواع!$A$4:$E$40,5,FALSE()),0))</f>
        <v/>
      </c>
      <c r="N1843" s="47" t="str">
        <f>IF(OR(K1843="لم يدفع",K1843="تأمين فقط",K1843="اشتراك 300",B1843=""),"",IFERROR(VLOOKUP(SUBSTITUTE(SUBSTITUTE(H1843,"~","~~"),"*","~*"),إعدادات_الأنواع!$A$4:$F$40,6,FALSE()),0))</f>
        <v/>
      </c>
      <c r="O1843" s="55" t="str">
        <f t="shared" si="114"/>
        <v/>
      </c>
      <c r="P1843" s="48" t="str">
        <f t="shared" ca="1" si="115"/>
        <v/>
      </c>
      <c r="Q1843" s="52"/>
      <c r="R1843" s="49"/>
      <c r="S1843" s="50" t="str">
        <f>IF(B1843="","",COUNTA(التجديد!E1843:E1843))</f>
        <v/>
      </c>
      <c r="T1843" s="51" t="str">
        <f>IF(B1843="","",IFERROR(VLOOKUP(SUBSTITUTE(SUBSTITUTE(H1843,"~","~~"),"*","~*"),إعدادات_الأنواع!$A$4:$B$40,2,FALSE()),"?"))</f>
        <v/>
      </c>
    </row>
    <row r="1844" spans="1:20" ht="15" customHeight="1">
      <c r="A1844" s="20" t="str">
        <f>IF(B1844="","",IF(T1844="?","⚠️ نوع غير معرف",T1844&amp;TEXT(COUNTIFS($T$3:T1844,T1844),"000")))</f>
        <v/>
      </c>
      <c r="B1844" s="38"/>
      <c r="C1844" s="38"/>
      <c r="D1844" s="39"/>
      <c r="E1844" s="54"/>
      <c r="F1844" s="41" t="str">
        <f t="shared" ca="1" si="112"/>
        <v/>
      </c>
      <c r="G1844" s="42"/>
      <c r="H1844" s="37"/>
      <c r="I1844" s="43"/>
      <c r="J1844" s="44" t="str">
        <f t="shared" si="113"/>
        <v/>
      </c>
      <c r="K1844" s="45"/>
      <c r="L1844" s="46" t="str">
        <f>IF(OR(K1844="لم يدفع",B1844=""),"",IF(K1844="تأمين فقط",0,IF(K1844="اشتراك 300",300,IF(F1844&lt;14,IFERROR(VLOOKUP(SUBSTITUTE(SUBSTITUTE(H1844,"~","~~"),"*","~*"),إعدادات_الأنواع!$A$4:$D$40,3,FALSE()),0),IFERROR(VLOOKUP(SUBSTITUTE(SUBSTITUTE(H1844,"~","~~"),"*","~*"),إعدادات_الأنواع!$A$4:$D$40,4,FALSE()),0)))))</f>
        <v/>
      </c>
      <c r="M1844" s="47" t="str">
        <f>IF(OR(K1844="لم يدفع",B1844=""),"",IFERROR(VLOOKUP(SUBSTITUTE(SUBSTITUTE(H1844,"~","~~"),"*","~*"),إعدادات_الأنواع!$A$4:$E$40,5,FALSE()),0))</f>
        <v/>
      </c>
      <c r="N1844" s="47" t="str">
        <f>IF(OR(K1844="لم يدفع",K1844="تأمين فقط",K1844="اشتراك 300",B1844=""),"",IFERROR(VLOOKUP(SUBSTITUTE(SUBSTITUTE(H1844,"~","~~"),"*","~*"),إعدادات_الأنواع!$A$4:$F$40,6,FALSE()),0))</f>
        <v/>
      </c>
      <c r="O1844" s="55" t="str">
        <f t="shared" si="114"/>
        <v/>
      </c>
      <c r="P1844" s="48" t="str">
        <f t="shared" ca="1" si="115"/>
        <v/>
      </c>
      <c r="Q1844" s="52"/>
      <c r="R1844" s="49"/>
      <c r="S1844" s="50" t="str">
        <f>IF(B1844="","",COUNTA(التجديد!E1844:E1844))</f>
        <v/>
      </c>
      <c r="T1844" s="51" t="str">
        <f>IF(B1844="","",IFERROR(VLOOKUP(SUBSTITUTE(SUBSTITUTE(H1844,"~","~~"),"*","~*"),إعدادات_الأنواع!$A$4:$B$40,2,FALSE()),"?"))</f>
        <v/>
      </c>
    </row>
    <row r="1845" spans="1:20" ht="15" customHeight="1">
      <c r="A1845" s="20" t="str">
        <f>IF(B1845="","",IF(T1845="?","⚠️ نوع غير معرف",T1845&amp;TEXT(COUNTIFS($T$3:T1845,T1845),"000")))</f>
        <v/>
      </c>
      <c r="B1845" s="38"/>
      <c r="C1845" s="38"/>
      <c r="D1845" s="39"/>
      <c r="E1845" s="54"/>
      <c r="F1845" s="41" t="str">
        <f t="shared" ca="1" si="112"/>
        <v/>
      </c>
      <c r="G1845" s="42"/>
      <c r="H1845" s="37"/>
      <c r="I1845" s="43"/>
      <c r="J1845" s="44" t="str">
        <f t="shared" si="113"/>
        <v/>
      </c>
      <c r="K1845" s="45"/>
      <c r="L1845" s="46" t="str">
        <f>IF(OR(K1845="لم يدفع",B1845=""),"",IF(K1845="تأمين فقط",0,IF(K1845="اشتراك 300",300,IF(F1845&lt;14,IFERROR(VLOOKUP(SUBSTITUTE(SUBSTITUTE(H1845,"~","~~"),"*","~*"),إعدادات_الأنواع!$A$4:$D$40,3,FALSE()),0),IFERROR(VLOOKUP(SUBSTITUTE(SUBSTITUTE(H1845,"~","~~"),"*","~*"),إعدادات_الأنواع!$A$4:$D$40,4,FALSE()),0)))))</f>
        <v/>
      </c>
      <c r="M1845" s="47" t="str">
        <f>IF(OR(K1845="لم يدفع",B1845=""),"",IFERROR(VLOOKUP(SUBSTITUTE(SUBSTITUTE(H1845,"~","~~"),"*","~*"),إعدادات_الأنواع!$A$4:$E$40,5,FALSE()),0))</f>
        <v/>
      </c>
      <c r="N1845" s="47" t="str">
        <f>IF(OR(K1845="لم يدفع",K1845="تأمين فقط",K1845="اشتراك 300",B1845=""),"",IFERROR(VLOOKUP(SUBSTITUTE(SUBSTITUTE(H1845,"~","~~"),"*","~*"),إعدادات_الأنواع!$A$4:$F$40,6,FALSE()),0))</f>
        <v/>
      </c>
      <c r="O1845" s="55" t="str">
        <f t="shared" si="114"/>
        <v/>
      </c>
      <c r="P1845" s="48" t="str">
        <f t="shared" ca="1" si="115"/>
        <v/>
      </c>
      <c r="Q1845" s="52"/>
      <c r="R1845" s="49"/>
      <c r="S1845" s="50" t="str">
        <f>IF(B1845="","",COUNTA(التجديد!E1845:E1845))</f>
        <v/>
      </c>
      <c r="T1845" s="51" t="str">
        <f>IF(B1845="","",IFERROR(VLOOKUP(SUBSTITUTE(SUBSTITUTE(H1845,"~","~~"),"*","~*"),إعدادات_الأنواع!$A$4:$B$40,2,FALSE()),"?"))</f>
        <v/>
      </c>
    </row>
    <row r="1846" spans="1:20" ht="15" customHeight="1">
      <c r="A1846" s="20" t="str">
        <f>IF(B1846="","",IF(T1846="?","⚠️ نوع غير معرف",T1846&amp;TEXT(COUNTIFS($T$3:T1846,T1846),"000")))</f>
        <v/>
      </c>
      <c r="B1846" s="38"/>
      <c r="C1846" s="38"/>
      <c r="D1846" s="39"/>
      <c r="E1846" s="54"/>
      <c r="F1846" s="41" t="str">
        <f t="shared" ca="1" si="112"/>
        <v/>
      </c>
      <c r="G1846" s="42"/>
      <c r="H1846" s="37"/>
      <c r="I1846" s="43"/>
      <c r="J1846" s="44" t="str">
        <f t="shared" si="113"/>
        <v/>
      </c>
      <c r="K1846" s="45"/>
      <c r="L1846" s="46" t="str">
        <f>IF(OR(K1846="لم يدفع",B1846=""),"",IF(K1846="تأمين فقط",0,IF(K1846="اشتراك 300",300,IF(F1846&lt;14,IFERROR(VLOOKUP(SUBSTITUTE(SUBSTITUTE(H1846,"~","~~"),"*","~*"),إعدادات_الأنواع!$A$4:$D$40,3,FALSE()),0),IFERROR(VLOOKUP(SUBSTITUTE(SUBSTITUTE(H1846,"~","~~"),"*","~*"),إعدادات_الأنواع!$A$4:$D$40,4,FALSE()),0)))))</f>
        <v/>
      </c>
      <c r="M1846" s="47" t="str">
        <f>IF(OR(K1846="لم يدفع",B1846=""),"",IFERROR(VLOOKUP(SUBSTITUTE(SUBSTITUTE(H1846,"~","~~"),"*","~*"),إعدادات_الأنواع!$A$4:$E$40,5,FALSE()),0))</f>
        <v/>
      </c>
      <c r="N1846" s="47" t="str">
        <f>IF(OR(K1846="لم يدفع",K1846="تأمين فقط",K1846="اشتراك 300",B1846=""),"",IFERROR(VLOOKUP(SUBSTITUTE(SUBSTITUTE(H1846,"~","~~"),"*","~*"),إعدادات_الأنواع!$A$4:$F$40,6,FALSE()),0))</f>
        <v/>
      </c>
      <c r="O1846" s="55" t="str">
        <f t="shared" si="114"/>
        <v/>
      </c>
      <c r="P1846" s="48" t="str">
        <f t="shared" ca="1" si="115"/>
        <v/>
      </c>
      <c r="Q1846" s="52"/>
      <c r="R1846" s="49"/>
      <c r="S1846" s="50" t="str">
        <f>IF(B1846="","",COUNTA(التجديد!E1846:E1846))</f>
        <v/>
      </c>
      <c r="T1846" s="51" t="str">
        <f>IF(B1846="","",IFERROR(VLOOKUP(SUBSTITUTE(SUBSTITUTE(H1846,"~","~~"),"*","~*"),إعدادات_الأنواع!$A$4:$B$40,2,FALSE()),"?"))</f>
        <v/>
      </c>
    </row>
    <row r="1847" spans="1:20" ht="15" customHeight="1">
      <c r="A1847" s="20" t="str">
        <f>IF(B1847="","",IF(T1847="?","⚠️ نوع غير معرف",T1847&amp;TEXT(COUNTIFS($T$3:T1847,T1847),"000")))</f>
        <v/>
      </c>
      <c r="B1847" s="38"/>
      <c r="C1847" s="38"/>
      <c r="D1847" s="39"/>
      <c r="E1847" s="54"/>
      <c r="F1847" s="41" t="str">
        <f t="shared" ca="1" si="112"/>
        <v/>
      </c>
      <c r="G1847" s="42"/>
      <c r="H1847" s="37"/>
      <c r="I1847" s="43"/>
      <c r="J1847" s="44" t="str">
        <f t="shared" si="113"/>
        <v/>
      </c>
      <c r="K1847" s="45"/>
      <c r="L1847" s="46" t="str">
        <f>IF(OR(K1847="لم يدفع",B1847=""),"",IF(K1847="تأمين فقط",0,IF(K1847="اشتراك 300",300,IF(F1847&lt;14,IFERROR(VLOOKUP(SUBSTITUTE(SUBSTITUTE(H1847,"~","~~"),"*","~*"),إعدادات_الأنواع!$A$4:$D$40,3,FALSE()),0),IFERROR(VLOOKUP(SUBSTITUTE(SUBSTITUTE(H1847,"~","~~"),"*","~*"),إعدادات_الأنواع!$A$4:$D$40,4,FALSE()),0)))))</f>
        <v/>
      </c>
      <c r="M1847" s="47" t="str">
        <f>IF(OR(K1847="لم يدفع",B1847=""),"",IFERROR(VLOOKUP(SUBSTITUTE(SUBSTITUTE(H1847,"~","~~"),"*","~*"),إعدادات_الأنواع!$A$4:$E$40,5,FALSE()),0))</f>
        <v/>
      </c>
      <c r="N1847" s="47" t="str">
        <f>IF(OR(K1847="لم يدفع",K1847="تأمين فقط",K1847="اشتراك 300",B1847=""),"",IFERROR(VLOOKUP(SUBSTITUTE(SUBSTITUTE(H1847,"~","~~"),"*","~*"),إعدادات_الأنواع!$A$4:$F$40,6,FALSE()),0))</f>
        <v/>
      </c>
      <c r="O1847" s="55" t="str">
        <f t="shared" si="114"/>
        <v/>
      </c>
      <c r="P1847" s="48" t="str">
        <f t="shared" ca="1" si="115"/>
        <v/>
      </c>
      <c r="Q1847" s="52"/>
      <c r="R1847" s="49"/>
      <c r="S1847" s="50" t="str">
        <f>IF(B1847="","",COUNTA(التجديد!E1847:E1847))</f>
        <v/>
      </c>
      <c r="T1847" s="51" t="str">
        <f>IF(B1847="","",IFERROR(VLOOKUP(SUBSTITUTE(SUBSTITUTE(H1847,"~","~~"),"*","~*"),إعدادات_الأنواع!$A$4:$B$40,2,FALSE()),"?"))</f>
        <v/>
      </c>
    </row>
    <row r="1848" spans="1:20" ht="15" customHeight="1">
      <c r="A1848" s="20" t="str">
        <f>IF(B1848="","",IF(T1848="?","⚠️ نوع غير معرف",T1848&amp;TEXT(COUNTIFS($T$3:T1848,T1848),"000")))</f>
        <v/>
      </c>
      <c r="B1848" s="38"/>
      <c r="C1848" s="38"/>
      <c r="D1848" s="39"/>
      <c r="E1848" s="54"/>
      <c r="F1848" s="41" t="str">
        <f t="shared" ca="1" si="112"/>
        <v/>
      </c>
      <c r="G1848" s="42"/>
      <c r="H1848" s="37"/>
      <c r="I1848" s="43"/>
      <c r="J1848" s="44" t="str">
        <f t="shared" si="113"/>
        <v/>
      </c>
      <c r="K1848" s="45"/>
      <c r="L1848" s="46" t="str">
        <f>IF(OR(K1848="لم يدفع",B1848=""),"",IF(K1848="تأمين فقط",0,IF(K1848="اشتراك 300",300,IF(F1848&lt;14,IFERROR(VLOOKUP(SUBSTITUTE(SUBSTITUTE(H1848,"~","~~"),"*","~*"),إعدادات_الأنواع!$A$4:$D$40,3,FALSE()),0),IFERROR(VLOOKUP(SUBSTITUTE(SUBSTITUTE(H1848,"~","~~"),"*","~*"),إعدادات_الأنواع!$A$4:$D$40,4,FALSE()),0)))))</f>
        <v/>
      </c>
      <c r="M1848" s="47" t="str">
        <f>IF(OR(K1848="لم يدفع",B1848=""),"",IFERROR(VLOOKUP(SUBSTITUTE(SUBSTITUTE(H1848,"~","~~"),"*","~*"),إعدادات_الأنواع!$A$4:$E$40,5,FALSE()),0))</f>
        <v/>
      </c>
      <c r="N1848" s="47" t="str">
        <f>IF(OR(K1848="لم يدفع",K1848="تأمين فقط",K1848="اشتراك 300",B1848=""),"",IFERROR(VLOOKUP(SUBSTITUTE(SUBSTITUTE(H1848,"~","~~"),"*","~*"),إعدادات_الأنواع!$A$4:$F$40,6,FALSE()),0))</f>
        <v/>
      </c>
      <c r="O1848" s="55" t="str">
        <f t="shared" si="114"/>
        <v/>
      </c>
      <c r="P1848" s="48" t="str">
        <f t="shared" ca="1" si="115"/>
        <v/>
      </c>
      <c r="Q1848" s="52"/>
      <c r="R1848" s="49"/>
      <c r="S1848" s="50" t="str">
        <f>IF(B1848="","",COUNTA(التجديد!E1848:E1848))</f>
        <v/>
      </c>
      <c r="T1848" s="51" t="str">
        <f>IF(B1848="","",IFERROR(VLOOKUP(SUBSTITUTE(SUBSTITUTE(H1848,"~","~~"),"*","~*"),إعدادات_الأنواع!$A$4:$B$40,2,FALSE()),"?"))</f>
        <v/>
      </c>
    </row>
    <row r="1849" spans="1:20" ht="15" customHeight="1">
      <c r="A1849" s="20" t="str">
        <f>IF(B1849="","",IF(T1849="?","⚠️ نوع غير معرف",T1849&amp;TEXT(COUNTIFS($T$3:T1849,T1849),"000")))</f>
        <v/>
      </c>
      <c r="B1849" s="38"/>
      <c r="C1849" s="38"/>
      <c r="D1849" s="39"/>
      <c r="E1849" s="54"/>
      <c r="F1849" s="41" t="str">
        <f t="shared" ca="1" si="112"/>
        <v/>
      </c>
      <c r="G1849" s="42"/>
      <c r="H1849" s="37"/>
      <c r="I1849" s="43"/>
      <c r="J1849" s="44" t="str">
        <f t="shared" si="113"/>
        <v/>
      </c>
      <c r="K1849" s="45"/>
      <c r="L1849" s="46" t="str">
        <f>IF(OR(K1849="لم يدفع",B1849=""),"",IF(K1849="تأمين فقط",0,IF(K1849="اشتراك 300",300,IF(F1849&lt;14,IFERROR(VLOOKUP(SUBSTITUTE(SUBSTITUTE(H1849,"~","~~"),"*","~*"),إعدادات_الأنواع!$A$4:$D$40,3,FALSE()),0),IFERROR(VLOOKUP(SUBSTITUTE(SUBSTITUTE(H1849,"~","~~"),"*","~*"),إعدادات_الأنواع!$A$4:$D$40,4,FALSE()),0)))))</f>
        <v/>
      </c>
      <c r="M1849" s="47" t="str">
        <f>IF(OR(K1849="لم يدفع",B1849=""),"",IFERROR(VLOOKUP(SUBSTITUTE(SUBSTITUTE(H1849,"~","~~"),"*","~*"),إعدادات_الأنواع!$A$4:$E$40,5,FALSE()),0))</f>
        <v/>
      </c>
      <c r="N1849" s="47" t="str">
        <f>IF(OR(K1849="لم يدفع",K1849="تأمين فقط",K1849="اشتراك 300",B1849=""),"",IFERROR(VLOOKUP(SUBSTITUTE(SUBSTITUTE(H1849,"~","~~"),"*","~*"),إعدادات_الأنواع!$A$4:$F$40,6,FALSE()),0))</f>
        <v/>
      </c>
      <c r="O1849" s="55" t="str">
        <f t="shared" si="114"/>
        <v/>
      </c>
      <c r="P1849" s="48" t="str">
        <f t="shared" ca="1" si="115"/>
        <v/>
      </c>
      <c r="Q1849" s="52"/>
      <c r="R1849" s="49"/>
      <c r="S1849" s="50" t="str">
        <f>IF(B1849="","",COUNTA(التجديد!E1849:E1849))</f>
        <v/>
      </c>
      <c r="T1849" s="51" t="str">
        <f>IF(B1849="","",IFERROR(VLOOKUP(SUBSTITUTE(SUBSTITUTE(H1849,"~","~~"),"*","~*"),إعدادات_الأنواع!$A$4:$B$40,2,FALSE()),"?"))</f>
        <v/>
      </c>
    </row>
    <row r="1850" spans="1:20" ht="15" customHeight="1">
      <c r="A1850" s="20" t="str">
        <f>IF(B1850="","",IF(T1850="?","⚠️ نوع غير معرف",T1850&amp;TEXT(COUNTIFS($T$3:T1850,T1850),"000")))</f>
        <v/>
      </c>
      <c r="B1850" s="38"/>
      <c r="C1850" s="38"/>
      <c r="D1850" s="39"/>
      <c r="E1850" s="54"/>
      <c r="F1850" s="41" t="str">
        <f t="shared" ca="1" si="112"/>
        <v/>
      </c>
      <c r="G1850" s="42"/>
      <c r="H1850" s="37"/>
      <c r="I1850" s="43"/>
      <c r="J1850" s="44" t="str">
        <f t="shared" si="113"/>
        <v/>
      </c>
      <c r="K1850" s="45"/>
      <c r="L1850" s="46" t="str">
        <f>IF(OR(K1850="لم يدفع",B1850=""),"",IF(K1850="تأمين فقط",0,IF(K1850="اشتراك 300",300,IF(F1850&lt;14,IFERROR(VLOOKUP(SUBSTITUTE(SUBSTITUTE(H1850,"~","~~"),"*","~*"),إعدادات_الأنواع!$A$4:$D$40,3,FALSE()),0),IFERROR(VLOOKUP(SUBSTITUTE(SUBSTITUTE(H1850,"~","~~"),"*","~*"),إعدادات_الأنواع!$A$4:$D$40,4,FALSE()),0)))))</f>
        <v/>
      </c>
      <c r="M1850" s="47" t="str">
        <f>IF(OR(K1850="لم يدفع",B1850=""),"",IFERROR(VLOOKUP(SUBSTITUTE(SUBSTITUTE(H1850,"~","~~"),"*","~*"),إعدادات_الأنواع!$A$4:$E$40,5,FALSE()),0))</f>
        <v/>
      </c>
      <c r="N1850" s="47" t="str">
        <f>IF(OR(K1850="لم يدفع",K1850="تأمين فقط",K1850="اشتراك 300",B1850=""),"",IFERROR(VLOOKUP(SUBSTITUTE(SUBSTITUTE(H1850,"~","~~"),"*","~*"),إعدادات_الأنواع!$A$4:$F$40,6,FALSE()),0))</f>
        <v/>
      </c>
      <c r="O1850" s="55" t="str">
        <f t="shared" si="114"/>
        <v/>
      </c>
      <c r="P1850" s="48" t="str">
        <f t="shared" ca="1" si="115"/>
        <v/>
      </c>
      <c r="Q1850" s="52"/>
      <c r="R1850" s="49"/>
      <c r="S1850" s="50" t="str">
        <f>IF(B1850="","",COUNTA(التجديد!E1850:E1850))</f>
        <v/>
      </c>
      <c r="T1850" s="51" t="str">
        <f>IF(B1850="","",IFERROR(VLOOKUP(SUBSTITUTE(SUBSTITUTE(H1850,"~","~~"),"*","~*"),إعدادات_الأنواع!$A$4:$B$40,2,FALSE()),"?"))</f>
        <v/>
      </c>
    </row>
    <row r="1851" spans="1:20" ht="15" customHeight="1">
      <c r="A1851" s="20" t="str">
        <f>IF(B1851="","",IF(T1851="?","⚠️ نوع غير معرف",T1851&amp;TEXT(COUNTIFS($T$3:T1851,T1851),"000")))</f>
        <v/>
      </c>
      <c r="B1851" s="38"/>
      <c r="C1851" s="38"/>
      <c r="D1851" s="39"/>
      <c r="E1851" s="54"/>
      <c r="F1851" s="41" t="str">
        <f t="shared" ca="1" si="112"/>
        <v/>
      </c>
      <c r="G1851" s="42"/>
      <c r="H1851" s="37"/>
      <c r="I1851" s="43"/>
      <c r="J1851" s="44" t="str">
        <f t="shared" si="113"/>
        <v/>
      </c>
      <c r="K1851" s="45"/>
      <c r="L1851" s="46" t="str">
        <f>IF(OR(K1851="لم يدفع",B1851=""),"",IF(K1851="تأمين فقط",0,IF(K1851="اشتراك 300",300,IF(F1851&lt;14,IFERROR(VLOOKUP(SUBSTITUTE(SUBSTITUTE(H1851,"~","~~"),"*","~*"),إعدادات_الأنواع!$A$4:$D$40,3,FALSE()),0),IFERROR(VLOOKUP(SUBSTITUTE(SUBSTITUTE(H1851,"~","~~"),"*","~*"),إعدادات_الأنواع!$A$4:$D$40,4,FALSE()),0)))))</f>
        <v/>
      </c>
      <c r="M1851" s="47" t="str">
        <f>IF(OR(K1851="لم يدفع",B1851=""),"",IFERROR(VLOOKUP(SUBSTITUTE(SUBSTITUTE(H1851,"~","~~"),"*","~*"),إعدادات_الأنواع!$A$4:$E$40,5,FALSE()),0))</f>
        <v/>
      </c>
      <c r="N1851" s="47" t="str">
        <f>IF(OR(K1851="لم يدفع",K1851="تأمين فقط",K1851="اشتراك 300",B1851=""),"",IFERROR(VLOOKUP(SUBSTITUTE(SUBSTITUTE(H1851,"~","~~"),"*","~*"),إعدادات_الأنواع!$A$4:$F$40,6,FALSE()),0))</f>
        <v/>
      </c>
      <c r="O1851" s="55" t="str">
        <f t="shared" si="114"/>
        <v/>
      </c>
      <c r="P1851" s="48" t="str">
        <f t="shared" ca="1" si="115"/>
        <v/>
      </c>
      <c r="Q1851" s="52"/>
      <c r="R1851" s="49"/>
      <c r="S1851" s="50" t="str">
        <f>IF(B1851="","",COUNTA(التجديد!E1851:E1851))</f>
        <v/>
      </c>
      <c r="T1851" s="51" t="str">
        <f>IF(B1851="","",IFERROR(VLOOKUP(SUBSTITUTE(SUBSTITUTE(H1851,"~","~~"),"*","~*"),إعدادات_الأنواع!$A$4:$B$40,2,FALSE()),"?"))</f>
        <v/>
      </c>
    </row>
    <row r="1852" spans="1:20" ht="15" customHeight="1">
      <c r="A1852" s="20" t="str">
        <f>IF(B1852="","",IF(T1852="?","⚠️ نوع غير معرف",T1852&amp;TEXT(COUNTIFS($T$3:T1852,T1852),"000")))</f>
        <v/>
      </c>
      <c r="B1852" s="38"/>
      <c r="C1852" s="38"/>
      <c r="D1852" s="39"/>
      <c r="E1852" s="54"/>
      <c r="F1852" s="41" t="str">
        <f t="shared" ca="1" si="112"/>
        <v/>
      </c>
      <c r="G1852" s="42"/>
      <c r="H1852" s="37"/>
      <c r="I1852" s="43"/>
      <c r="J1852" s="44" t="str">
        <f t="shared" si="113"/>
        <v/>
      </c>
      <c r="K1852" s="45"/>
      <c r="L1852" s="46" t="str">
        <f>IF(OR(K1852="لم يدفع",B1852=""),"",IF(K1852="تأمين فقط",0,IF(K1852="اشتراك 300",300,IF(F1852&lt;14,IFERROR(VLOOKUP(SUBSTITUTE(SUBSTITUTE(H1852,"~","~~"),"*","~*"),إعدادات_الأنواع!$A$4:$D$40,3,FALSE()),0),IFERROR(VLOOKUP(SUBSTITUTE(SUBSTITUTE(H1852,"~","~~"),"*","~*"),إعدادات_الأنواع!$A$4:$D$40,4,FALSE()),0)))))</f>
        <v/>
      </c>
      <c r="M1852" s="47" t="str">
        <f>IF(OR(K1852="لم يدفع",B1852=""),"",IFERROR(VLOOKUP(SUBSTITUTE(SUBSTITUTE(H1852,"~","~~"),"*","~*"),إعدادات_الأنواع!$A$4:$E$40,5,FALSE()),0))</f>
        <v/>
      </c>
      <c r="N1852" s="47" t="str">
        <f>IF(OR(K1852="لم يدفع",K1852="تأمين فقط",K1852="اشتراك 300",B1852=""),"",IFERROR(VLOOKUP(SUBSTITUTE(SUBSTITUTE(H1852,"~","~~"),"*","~*"),إعدادات_الأنواع!$A$4:$F$40,6,FALSE()),0))</f>
        <v/>
      </c>
      <c r="O1852" s="55" t="str">
        <f t="shared" si="114"/>
        <v/>
      </c>
      <c r="P1852" s="48" t="str">
        <f t="shared" ca="1" si="115"/>
        <v/>
      </c>
      <c r="Q1852" s="52"/>
      <c r="R1852" s="49"/>
      <c r="S1852" s="50" t="str">
        <f>IF(B1852="","",COUNTA(التجديد!E1852:E1852))</f>
        <v/>
      </c>
      <c r="T1852" s="51" t="str">
        <f>IF(B1852="","",IFERROR(VLOOKUP(SUBSTITUTE(SUBSTITUTE(H1852,"~","~~"),"*","~*"),إعدادات_الأنواع!$A$4:$B$40,2,FALSE()),"?"))</f>
        <v/>
      </c>
    </row>
    <row r="1853" spans="1:20" ht="15" customHeight="1">
      <c r="A1853" s="20" t="str">
        <f>IF(B1853="","",IF(T1853="?","⚠️ نوع غير معرف",T1853&amp;TEXT(COUNTIFS($T$3:T1853,T1853),"000")))</f>
        <v/>
      </c>
      <c r="B1853" s="38"/>
      <c r="C1853" s="38"/>
      <c r="D1853" s="39"/>
      <c r="E1853" s="54"/>
      <c r="F1853" s="41" t="str">
        <f t="shared" ca="1" si="112"/>
        <v/>
      </c>
      <c r="G1853" s="42"/>
      <c r="H1853" s="37"/>
      <c r="I1853" s="43"/>
      <c r="J1853" s="44" t="str">
        <f t="shared" si="113"/>
        <v/>
      </c>
      <c r="K1853" s="45"/>
      <c r="L1853" s="46" t="str">
        <f>IF(OR(K1853="لم يدفع",B1853=""),"",IF(K1853="تأمين فقط",0,IF(K1853="اشتراك 300",300,IF(F1853&lt;14,IFERROR(VLOOKUP(SUBSTITUTE(SUBSTITUTE(H1853,"~","~~"),"*","~*"),إعدادات_الأنواع!$A$4:$D$40,3,FALSE()),0),IFERROR(VLOOKUP(SUBSTITUTE(SUBSTITUTE(H1853,"~","~~"),"*","~*"),إعدادات_الأنواع!$A$4:$D$40,4,FALSE()),0)))))</f>
        <v/>
      </c>
      <c r="M1853" s="47" t="str">
        <f>IF(OR(K1853="لم يدفع",B1853=""),"",IFERROR(VLOOKUP(SUBSTITUTE(SUBSTITUTE(H1853,"~","~~"),"*","~*"),إعدادات_الأنواع!$A$4:$E$40,5,FALSE()),0))</f>
        <v/>
      </c>
      <c r="N1853" s="47" t="str">
        <f>IF(OR(K1853="لم يدفع",K1853="تأمين فقط",K1853="اشتراك 300",B1853=""),"",IFERROR(VLOOKUP(SUBSTITUTE(SUBSTITUTE(H1853,"~","~~"),"*","~*"),إعدادات_الأنواع!$A$4:$F$40,6,FALSE()),0))</f>
        <v/>
      </c>
      <c r="O1853" s="55" t="str">
        <f t="shared" si="114"/>
        <v/>
      </c>
      <c r="P1853" s="48" t="str">
        <f t="shared" ca="1" si="115"/>
        <v/>
      </c>
      <c r="Q1853" s="52"/>
      <c r="R1853" s="49"/>
      <c r="S1853" s="50" t="str">
        <f>IF(B1853="","",COUNTA(التجديد!E1853:E1853))</f>
        <v/>
      </c>
      <c r="T1853" s="51" t="str">
        <f>IF(B1853="","",IFERROR(VLOOKUP(SUBSTITUTE(SUBSTITUTE(H1853,"~","~~"),"*","~*"),إعدادات_الأنواع!$A$4:$B$40,2,FALSE()),"?"))</f>
        <v/>
      </c>
    </row>
    <row r="1854" spans="1:20" ht="15" customHeight="1">
      <c r="A1854" s="20" t="str">
        <f>IF(B1854="","",IF(T1854="?","⚠️ نوع غير معرف",T1854&amp;TEXT(COUNTIFS($T$3:T1854,T1854),"000")))</f>
        <v/>
      </c>
      <c r="B1854" s="38"/>
      <c r="C1854" s="38"/>
      <c r="D1854" s="39"/>
      <c r="E1854" s="54"/>
      <c r="F1854" s="41" t="str">
        <f t="shared" ca="1" si="112"/>
        <v/>
      </c>
      <c r="G1854" s="42"/>
      <c r="H1854" s="37"/>
      <c r="I1854" s="43"/>
      <c r="J1854" s="44" t="str">
        <f t="shared" si="113"/>
        <v/>
      </c>
      <c r="K1854" s="45"/>
      <c r="L1854" s="46" t="str">
        <f>IF(OR(K1854="لم يدفع",B1854=""),"",IF(K1854="تأمين فقط",0,IF(K1854="اشتراك 300",300,IF(F1854&lt;14,IFERROR(VLOOKUP(SUBSTITUTE(SUBSTITUTE(H1854,"~","~~"),"*","~*"),إعدادات_الأنواع!$A$4:$D$40,3,FALSE()),0),IFERROR(VLOOKUP(SUBSTITUTE(SUBSTITUTE(H1854,"~","~~"),"*","~*"),إعدادات_الأنواع!$A$4:$D$40,4,FALSE()),0)))))</f>
        <v/>
      </c>
      <c r="M1854" s="47" t="str">
        <f>IF(OR(K1854="لم يدفع",B1854=""),"",IFERROR(VLOOKUP(SUBSTITUTE(SUBSTITUTE(H1854,"~","~~"),"*","~*"),إعدادات_الأنواع!$A$4:$E$40,5,FALSE()),0))</f>
        <v/>
      </c>
      <c r="N1854" s="47" t="str">
        <f>IF(OR(K1854="لم يدفع",K1854="تأمين فقط",K1854="اشتراك 300",B1854=""),"",IFERROR(VLOOKUP(SUBSTITUTE(SUBSTITUTE(H1854,"~","~~"),"*","~*"),إعدادات_الأنواع!$A$4:$F$40,6,FALSE()),0))</f>
        <v/>
      </c>
      <c r="O1854" s="55" t="str">
        <f t="shared" si="114"/>
        <v/>
      </c>
      <c r="P1854" s="48" t="str">
        <f t="shared" ca="1" si="115"/>
        <v/>
      </c>
      <c r="Q1854" s="52"/>
      <c r="R1854" s="49"/>
      <c r="S1854" s="50" t="str">
        <f>IF(B1854="","",COUNTA(التجديد!E1854:E1854))</f>
        <v/>
      </c>
      <c r="T1854" s="51" t="str">
        <f>IF(B1854="","",IFERROR(VLOOKUP(SUBSTITUTE(SUBSTITUTE(H1854,"~","~~"),"*","~*"),إعدادات_الأنواع!$A$4:$B$40,2,FALSE()),"?"))</f>
        <v/>
      </c>
    </row>
    <row r="1855" spans="1:20" ht="15" customHeight="1">
      <c r="A1855" s="20" t="str">
        <f>IF(B1855="","",IF(T1855="?","⚠️ نوع غير معرف",T1855&amp;TEXT(COUNTIFS($T$3:T1855,T1855),"000")))</f>
        <v/>
      </c>
      <c r="B1855" s="38"/>
      <c r="C1855" s="38"/>
      <c r="D1855" s="39"/>
      <c r="E1855" s="54"/>
      <c r="F1855" s="41" t="str">
        <f t="shared" ca="1" si="112"/>
        <v/>
      </c>
      <c r="G1855" s="42"/>
      <c r="H1855" s="37"/>
      <c r="I1855" s="43"/>
      <c r="J1855" s="44" t="str">
        <f t="shared" si="113"/>
        <v/>
      </c>
      <c r="K1855" s="45"/>
      <c r="L1855" s="46" t="str">
        <f>IF(OR(K1855="لم يدفع",B1855=""),"",IF(K1855="تأمين فقط",0,IF(K1855="اشتراك 300",300,IF(F1855&lt;14,IFERROR(VLOOKUP(SUBSTITUTE(SUBSTITUTE(H1855,"~","~~"),"*","~*"),إعدادات_الأنواع!$A$4:$D$40,3,FALSE()),0),IFERROR(VLOOKUP(SUBSTITUTE(SUBSTITUTE(H1855,"~","~~"),"*","~*"),إعدادات_الأنواع!$A$4:$D$40,4,FALSE()),0)))))</f>
        <v/>
      </c>
      <c r="M1855" s="47" t="str">
        <f>IF(OR(K1855="لم يدفع",B1855=""),"",IFERROR(VLOOKUP(SUBSTITUTE(SUBSTITUTE(H1855,"~","~~"),"*","~*"),إعدادات_الأنواع!$A$4:$E$40,5,FALSE()),0))</f>
        <v/>
      </c>
      <c r="N1855" s="47" t="str">
        <f>IF(OR(K1855="لم يدفع",K1855="تأمين فقط",K1855="اشتراك 300",B1855=""),"",IFERROR(VLOOKUP(SUBSTITUTE(SUBSTITUTE(H1855,"~","~~"),"*","~*"),إعدادات_الأنواع!$A$4:$F$40,6,FALSE()),0))</f>
        <v/>
      </c>
      <c r="O1855" s="55" t="str">
        <f t="shared" si="114"/>
        <v/>
      </c>
      <c r="P1855" s="48" t="str">
        <f t="shared" ca="1" si="115"/>
        <v/>
      </c>
      <c r="Q1855" s="52"/>
      <c r="R1855" s="49"/>
      <c r="S1855" s="50" t="str">
        <f>IF(B1855="","",COUNTA(التجديد!E1855:E1855))</f>
        <v/>
      </c>
      <c r="T1855" s="51" t="str">
        <f>IF(B1855="","",IFERROR(VLOOKUP(SUBSTITUTE(SUBSTITUTE(H1855,"~","~~"),"*","~*"),إعدادات_الأنواع!$A$4:$B$40,2,FALSE()),"?"))</f>
        <v/>
      </c>
    </row>
    <row r="1856" spans="1:20" ht="15" customHeight="1">
      <c r="A1856" s="20" t="str">
        <f>IF(B1856="","",IF(T1856="?","⚠️ نوع غير معرف",T1856&amp;TEXT(COUNTIFS($T$3:T1856,T1856),"000")))</f>
        <v/>
      </c>
      <c r="B1856" s="38"/>
      <c r="C1856" s="38"/>
      <c r="D1856" s="39"/>
      <c r="E1856" s="54"/>
      <c r="F1856" s="41" t="str">
        <f t="shared" ca="1" si="112"/>
        <v/>
      </c>
      <c r="G1856" s="42"/>
      <c r="H1856" s="37"/>
      <c r="I1856" s="43"/>
      <c r="J1856" s="44" t="str">
        <f t="shared" si="113"/>
        <v/>
      </c>
      <c r="K1856" s="45"/>
      <c r="L1856" s="46" t="str">
        <f>IF(OR(K1856="لم يدفع",B1856=""),"",IF(K1856="تأمين فقط",0,IF(K1856="اشتراك 300",300,IF(F1856&lt;14,IFERROR(VLOOKUP(SUBSTITUTE(SUBSTITUTE(H1856,"~","~~"),"*","~*"),إعدادات_الأنواع!$A$4:$D$40,3,FALSE()),0),IFERROR(VLOOKUP(SUBSTITUTE(SUBSTITUTE(H1856,"~","~~"),"*","~*"),إعدادات_الأنواع!$A$4:$D$40,4,FALSE()),0)))))</f>
        <v/>
      </c>
      <c r="M1856" s="47" t="str">
        <f>IF(OR(K1856="لم يدفع",B1856=""),"",IFERROR(VLOOKUP(SUBSTITUTE(SUBSTITUTE(H1856,"~","~~"),"*","~*"),إعدادات_الأنواع!$A$4:$E$40,5,FALSE()),0))</f>
        <v/>
      </c>
      <c r="N1856" s="47" t="str">
        <f>IF(OR(K1856="لم يدفع",K1856="تأمين فقط",K1856="اشتراك 300",B1856=""),"",IFERROR(VLOOKUP(SUBSTITUTE(SUBSTITUTE(H1856,"~","~~"),"*","~*"),إعدادات_الأنواع!$A$4:$F$40,6,FALSE()),0))</f>
        <v/>
      </c>
      <c r="O1856" s="55" t="str">
        <f t="shared" si="114"/>
        <v/>
      </c>
      <c r="P1856" s="48" t="str">
        <f t="shared" ca="1" si="115"/>
        <v/>
      </c>
      <c r="Q1856" s="52"/>
      <c r="R1856" s="49"/>
      <c r="S1856" s="50" t="str">
        <f>IF(B1856="","",COUNTA(التجديد!E1856:E1856))</f>
        <v/>
      </c>
      <c r="T1856" s="51" t="str">
        <f>IF(B1856="","",IFERROR(VLOOKUP(SUBSTITUTE(SUBSTITUTE(H1856,"~","~~"),"*","~*"),إعدادات_الأنواع!$A$4:$B$40,2,FALSE()),"?"))</f>
        <v/>
      </c>
    </row>
    <row r="1857" spans="1:20" ht="15" customHeight="1">
      <c r="A1857" s="20" t="str">
        <f>IF(B1857="","",IF(T1857="?","⚠️ نوع غير معرف",T1857&amp;TEXT(COUNTIFS($T$3:T1857,T1857),"000")))</f>
        <v/>
      </c>
      <c r="B1857" s="38"/>
      <c r="C1857" s="38"/>
      <c r="D1857" s="39"/>
      <c r="E1857" s="54"/>
      <c r="F1857" s="41" t="str">
        <f t="shared" ca="1" si="112"/>
        <v/>
      </c>
      <c r="G1857" s="42"/>
      <c r="H1857" s="37"/>
      <c r="I1857" s="43"/>
      <c r="J1857" s="44" t="str">
        <f t="shared" si="113"/>
        <v/>
      </c>
      <c r="K1857" s="45"/>
      <c r="L1857" s="46" t="str">
        <f>IF(OR(K1857="لم يدفع",B1857=""),"",IF(K1857="تأمين فقط",0,IF(K1857="اشتراك 300",300,IF(F1857&lt;14,IFERROR(VLOOKUP(SUBSTITUTE(SUBSTITUTE(H1857,"~","~~"),"*","~*"),إعدادات_الأنواع!$A$4:$D$40,3,FALSE()),0),IFERROR(VLOOKUP(SUBSTITUTE(SUBSTITUTE(H1857,"~","~~"),"*","~*"),إعدادات_الأنواع!$A$4:$D$40,4,FALSE()),0)))))</f>
        <v/>
      </c>
      <c r="M1857" s="47" t="str">
        <f>IF(OR(K1857="لم يدفع",B1857=""),"",IFERROR(VLOOKUP(SUBSTITUTE(SUBSTITUTE(H1857,"~","~~"),"*","~*"),إعدادات_الأنواع!$A$4:$E$40,5,FALSE()),0))</f>
        <v/>
      </c>
      <c r="N1857" s="47" t="str">
        <f>IF(OR(K1857="لم يدفع",K1857="تأمين فقط",K1857="اشتراك 300",B1857=""),"",IFERROR(VLOOKUP(SUBSTITUTE(SUBSTITUTE(H1857,"~","~~"),"*","~*"),إعدادات_الأنواع!$A$4:$F$40,6,FALSE()),0))</f>
        <v/>
      </c>
      <c r="O1857" s="55" t="str">
        <f t="shared" si="114"/>
        <v/>
      </c>
      <c r="P1857" s="48" t="str">
        <f t="shared" ca="1" si="115"/>
        <v/>
      </c>
      <c r="Q1857" s="52"/>
      <c r="R1857" s="49"/>
      <c r="S1857" s="50" t="str">
        <f>IF(B1857="","",COUNTA(التجديد!E1857:E1857))</f>
        <v/>
      </c>
      <c r="T1857" s="51" t="str">
        <f>IF(B1857="","",IFERROR(VLOOKUP(SUBSTITUTE(SUBSTITUTE(H1857,"~","~~"),"*","~*"),إعدادات_الأنواع!$A$4:$B$40,2,FALSE()),"?"))</f>
        <v/>
      </c>
    </row>
    <row r="1858" spans="1:20" ht="15" customHeight="1">
      <c r="A1858" s="20" t="str">
        <f>IF(B1858="","",IF(T1858="?","⚠️ نوع غير معرف",T1858&amp;TEXT(COUNTIFS($T$3:T1858,T1858),"000")))</f>
        <v/>
      </c>
      <c r="B1858" s="38"/>
      <c r="C1858" s="38"/>
      <c r="D1858" s="39"/>
      <c r="E1858" s="54"/>
      <c r="F1858" s="41" t="str">
        <f t="shared" ca="1" si="112"/>
        <v/>
      </c>
      <c r="G1858" s="42"/>
      <c r="H1858" s="37"/>
      <c r="I1858" s="43"/>
      <c r="J1858" s="44" t="str">
        <f t="shared" si="113"/>
        <v/>
      </c>
      <c r="K1858" s="45"/>
      <c r="L1858" s="46" t="str">
        <f>IF(OR(K1858="لم يدفع",B1858=""),"",IF(K1858="تأمين فقط",0,IF(K1858="اشتراك 300",300,IF(F1858&lt;14,IFERROR(VLOOKUP(SUBSTITUTE(SUBSTITUTE(H1858,"~","~~"),"*","~*"),إعدادات_الأنواع!$A$4:$D$40,3,FALSE()),0),IFERROR(VLOOKUP(SUBSTITUTE(SUBSTITUTE(H1858,"~","~~"),"*","~*"),إعدادات_الأنواع!$A$4:$D$40,4,FALSE()),0)))))</f>
        <v/>
      </c>
      <c r="M1858" s="47" t="str">
        <f>IF(OR(K1858="لم يدفع",B1858=""),"",IFERROR(VLOOKUP(SUBSTITUTE(SUBSTITUTE(H1858,"~","~~"),"*","~*"),إعدادات_الأنواع!$A$4:$E$40,5,FALSE()),0))</f>
        <v/>
      </c>
      <c r="N1858" s="47" t="str">
        <f>IF(OR(K1858="لم يدفع",K1858="تأمين فقط",K1858="اشتراك 300",B1858=""),"",IFERROR(VLOOKUP(SUBSTITUTE(SUBSTITUTE(H1858,"~","~~"),"*","~*"),إعدادات_الأنواع!$A$4:$F$40,6,FALSE()),0))</f>
        <v/>
      </c>
      <c r="O1858" s="55" t="str">
        <f t="shared" si="114"/>
        <v/>
      </c>
      <c r="P1858" s="48" t="str">
        <f t="shared" ca="1" si="115"/>
        <v/>
      </c>
      <c r="Q1858" s="52"/>
      <c r="R1858" s="49"/>
      <c r="S1858" s="50" t="str">
        <f>IF(B1858="","",COUNTA(التجديد!E1858:E1858))</f>
        <v/>
      </c>
      <c r="T1858" s="51" t="str">
        <f>IF(B1858="","",IFERROR(VLOOKUP(SUBSTITUTE(SUBSTITUTE(H1858,"~","~~"),"*","~*"),إعدادات_الأنواع!$A$4:$B$40,2,FALSE()),"?"))</f>
        <v/>
      </c>
    </row>
    <row r="1859" spans="1:20" ht="15" customHeight="1">
      <c r="A1859" s="20" t="str">
        <f>IF(B1859="","",IF(T1859="?","⚠️ نوع غير معرف",T1859&amp;TEXT(COUNTIFS($T$3:T1859,T1859),"000")))</f>
        <v/>
      </c>
      <c r="B1859" s="38"/>
      <c r="C1859" s="38"/>
      <c r="D1859" s="39"/>
      <c r="E1859" s="54"/>
      <c r="F1859" s="41" t="str">
        <f t="shared" ref="F1859:F1922" ca="1" si="116">IF(D1859="","",DATEDIF(D1859,TODAY(),"Y"))</f>
        <v/>
      </c>
      <c r="G1859" s="42"/>
      <c r="H1859" s="37"/>
      <c r="I1859" s="43"/>
      <c r="J1859" s="44" t="str">
        <f t="shared" ref="J1859:J1922" si="117">IF(I1859="","",I1859+30)</f>
        <v/>
      </c>
      <c r="K1859" s="45"/>
      <c r="L1859" s="46" t="str">
        <f>IF(OR(K1859="لم يدفع",B1859=""),"",IF(K1859="تأمين فقط",0,IF(K1859="اشتراك 300",300,IF(F1859&lt;14,IFERROR(VLOOKUP(SUBSTITUTE(SUBSTITUTE(H1859,"~","~~"),"*","~*"),إعدادات_الأنواع!$A$4:$D$40,3,FALSE()),0),IFERROR(VLOOKUP(SUBSTITUTE(SUBSTITUTE(H1859,"~","~~"),"*","~*"),إعدادات_الأنواع!$A$4:$D$40,4,FALSE()),0)))))</f>
        <v/>
      </c>
      <c r="M1859" s="47" t="str">
        <f>IF(OR(K1859="لم يدفع",B1859=""),"",IFERROR(VLOOKUP(SUBSTITUTE(SUBSTITUTE(H1859,"~","~~"),"*","~*"),إعدادات_الأنواع!$A$4:$E$40,5,FALSE()),0))</f>
        <v/>
      </c>
      <c r="N1859" s="47" t="str">
        <f>IF(OR(K1859="لم يدفع",K1859="تأمين فقط",K1859="اشتراك 300",B1859=""),"",IFERROR(VLOOKUP(SUBSTITUTE(SUBSTITUTE(H1859,"~","~~"),"*","~*"),إعدادات_الأنواع!$A$4:$F$40,6,FALSE()),0))</f>
        <v/>
      </c>
      <c r="O1859" s="55" t="str">
        <f t="shared" ref="O1859:O1922" si="118">IF(K1859="لم يدفع","",IF(L1859="","",IF(N1859="",L1859+M1859,L1859+M1859)))</f>
        <v/>
      </c>
      <c r="P1859" s="48" t="str">
        <f t="shared" ref="P1859:P1922" ca="1" si="119">IF(B1859="","",IF(K1859="لم يدفع","🔒 مجمدة",IF(J1859="","",IF(J1859&lt;TODAY(),"⛔ منتهي - يتطلب تجديد",IF(J1859-5&lt;=TODAY(),"⚠️ قريب الانتهاء","✅ ساري")))))</f>
        <v/>
      </c>
      <c r="Q1859" s="52"/>
      <c r="R1859" s="49"/>
      <c r="S1859" s="50" t="str">
        <f>IF(B1859="","",COUNTA(التجديد!E1859:E1859))</f>
        <v/>
      </c>
      <c r="T1859" s="51" t="str">
        <f>IF(B1859="","",IFERROR(VLOOKUP(SUBSTITUTE(SUBSTITUTE(H1859,"~","~~"),"*","~*"),إعدادات_الأنواع!$A$4:$B$40,2,FALSE()),"?"))</f>
        <v/>
      </c>
    </row>
    <row r="1860" spans="1:20" ht="15" customHeight="1">
      <c r="A1860" s="20" t="str">
        <f>IF(B1860="","",IF(T1860="?","⚠️ نوع غير معرف",T1860&amp;TEXT(COUNTIFS($T$3:T1860,T1860),"000")))</f>
        <v/>
      </c>
      <c r="B1860" s="38"/>
      <c r="C1860" s="38"/>
      <c r="D1860" s="39"/>
      <c r="E1860" s="54"/>
      <c r="F1860" s="41" t="str">
        <f t="shared" ca="1" si="116"/>
        <v/>
      </c>
      <c r="G1860" s="42"/>
      <c r="H1860" s="37"/>
      <c r="I1860" s="43"/>
      <c r="J1860" s="44" t="str">
        <f t="shared" si="117"/>
        <v/>
      </c>
      <c r="K1860" s="45"/>
      <c r="L1860" s="46" t="str">
        <f>IF(OR(K1860="لم يدفع",B1860=""),"",IF(K1860="تأمين فقط",0,IF(K1860="اشتراك 300",300,IF(F1860&lt;14,IFERROR(VLOOKUP(SUBSTITUTE(SUBSTITUTE(H1860,"~","~~"),"*","~*"),إعدادات_الأنواع!$A$4:$D$40,3,FALSE()),0),IFERROR(VLOOKUP(SUBSTITUTE(SUBSTITUTE(H1860,"~","~~"),"*","~*"),إعدادات_الأنواع!$A$4:$D$40,4,FALSE()),0)))))</f>
        <v/>
      </c>
      <c r="M1860" s="47" t="str">
        <f>IF(OR(K1860="لم يدفع",B1860=""),"",IFERROR(VLOOKUP(SUBSTITUTE(SUBSTITUTE(H1860,"~","~~"),"*","~*"),إعدادات_الأنواع!$A$4:$E$40,5,FALSE()),0))</f>
        <v/>
      </c>
      <c r="N1860" s="47" t="str">
        <f>IF(OR(K1860="لم يدفع",K1860="تأمين فقط",K1860="اشتراك 300",B1860=""),"",IFERROR(VLOOKUP(SUBSTITUTE(SUBSTITUTE(H1860,"~","~~"),"*","~*"),إعدادات_الأنواع!$A$4:$F$40,6,FALSE()),0))</f>
        <v/>
      </c>
      <c r="O1860" s="55" t="str">
        <f t="shared" si="118"/>
        <v/>
      </c>
      <c r="P1860" s="48" t="str">
        <f t="shared" ca="1" si="119"/>
        <v/>
      </c>
      <c r="Q1860" s="52"/>
      <c r="R1860" s="49"/>
      <c r="S1860" s="50" t="str">
        <f>IF(B1860="","",COUNTA(التجديد!E1860:E1860))</f>
        <v/>
      </c>
      <c r="T1860" s="51" t="str">
        <f>IF(B1860="","",IFERROR(VLOOKUP(SUBSTITUTE(SUBSTITUTE(H1860,"~","~~"),"*","~*"),إعدادات_الأنواع!$A$4:$B$40,2,FALSE()),"?"))</f>
        <v/>
      </c>
    </row>
    <row r="1861" spans="1:20" ht="15" customHeight="1">
      <c r="A1861" s="20" t="str">
        <f>IF(B1861="","",IF(T1861="?","⚠️ نوع غير معرف",T1861&amp;TEXT(COUNTIFS($T$3:T1861,T1861),"000")))</f>
        <v/>
      </c>
      <c r="B1861" s="38"/>
      <c r="C1861" s="38"/>
      <c r="D1861" s="39"/>
      <c r="E1861" s="54"/>
      <c r="F1861" s="41" t="str">
        <f t="shared" ca="1" si="116"/>
        <v/>
      </c>
      <c r="G1861" s="42"/>
      <c r="H1861" s="37"/>
      <c r="I1861" s="43"/>
      <c r="J1861" s="44" t="str">
        <f t="shared" si="117"/>
        <v/>
      </c>
      <c r="K1861" s="45"/>
      <c r="L1861" s="46" t="str">
        <f>IF(OR(K1861="لم يدفع",B1861=""),"",IF(K1861="تأمين فقط",0,IF(K1861="اشتراك 300",300,IF(F1861&lt;14,IFERROR(VLOOKUP(SUBSTITUTE(SUBSTITUTE(H1861,"~","~~"),"*","~*"),إعدادات_الأنواع!$A$4:$D$40,3,FALSE()),0),IFERROR(VLOOKUP(SUBSTITUTE(SUBSTITUTE(H1861,"~","~~"),"*","~*"),إعدادات_الأنواع!$A$4:$D$40,4,FALSE()),0)))))</f>
        <v/>
      </c>
      <c r="M1861" s="47" t="str">
        <f>IF(OR(K1861="لم يدفع",B1861=""),"",IFERROR(VLOOKUP(SUBSTITUTE(SUBSTITUTE(H1861,"~","~~"),"*","~*"),إعدادات_الأنواع!$A$4:$E$40,5,FALSE()),0))</f>
        <v/>
      </c>
      <c r="N1861" s="47" t="str">
        <f>IF(OR(K1861="لم يدفع",K1861="تأمين فقط",K1861="اشتراك 300",B1861=""),"",IFERROR(VLOOKUP(SUBSTITUTE(SUBSTITUTE(H1861,"~","~~"),"*","~*"),إعدادات_الأنواع!$A$4:$F$40,6,FALSE()),0))</f>
        <v/>
      </c>
      <c r="O1861" s="55" t="str">
        <f t="shared" si="118"/>
        <v/>
      </c>
      <c r="P1861" s="48" t="str">
        <f t="shared" ca="1" si="119"/>
        <v/>
      </c>
      <c r="Q1861" s="52"/>
      <c r="R1861" s="49"/>
      <c r="S1861" s="50" t="str">
        <f>IF(B1861="","",COUNTA(التجديد!E1861:E1861))</f>
        <v/>
      </c>
      <c r="T1861" s="51" t="str">
        <f>IF(B1861="","",IFERROR(VLOOKUP(SUBSTITUTE(SUBSTITUTE(H1861,"~","~~"),"*","~*"),إعدادات_الأنواع!$A$4:$B$40,2,FALSE()),"?"))</f>
        <v/>
      </c>
    </row>
    <row r="1862" spans="1:20" ht="15" customHeight="1">
      <c r="A1862" s="20" t="str">
        <f>IF(B1862="","",IF(T1862="?","⚠️ نوع غير معرف",T1862&amp;TEXT(COUNTIFS($T$3:T1862,T1862),"000")))</f>
        <v/>
      </c>
      <c r="B1862" s="38"/>
      <c r="C1862" s="38"/>
      <c r="D1862" s="39"/>
      <c r="E1862" s="54"/>
      <c r="F1862" s="41" t="str">
        <f t="shared" ca="1" si="116"/>
        <v/>
      </c>
      <c r="G1862" s="42"/>
      <c r="H1862" s="37"/>
      <c r="I1862" s="43"/>
      <c r="J1862" s="44" t="str">
        <f t="shared" si="117"/>
        <v/>
      </c>
      <c r="K1862" s="45"/>
      <c r="L1862" s="46" t="str">
        <f>IF(OR(K1862="لم يدفع",B1862=""),"",IF(K1862="تأمين فقط",0,IF(K1862="اشتراك 300",300,IF(F1862&lt;14,IFERROR(VLOOKUP(SUBSTITUTE(SUBSTITUTE(H1862,"~","~~"),"*","~*"),إعدادات_الأنواع!$A$4:$D$40,3,FALSE()),0),IFERROR(VLOOKUP(SUBSTITUTE(SUBSTITUTE(H1862,"~","~~"),"*","~*"),إعدادات_الأنواع!$A$4:$D$40,4,FALSE()),0)))))</f>
        <v/>
      </c>
      <c r="M1862" s="47" t="str">
        <f>IF(OR(K1862="لم يدفع",B1862=""),"",IFERROR(VLOOKUP(SUBSTITUTE(SUBSTITUTE(H1862,"~","~~"),"*","~*"),إعدادات_الأنواع!$A$4:$E$40,5,FALSE()),0))</f>
        <v/>
      </c>
      <c r="N1862" s="47" t="str">
        <f>IF(OR(K1862="لم يدفع",K1862="تأمين فقط",K1862="اشتراك 300",B1862=""),"",IFERROR(VLOOKUP(SUBSTITUTE(SUBSTITUTE(H1862,"~","~~"),"*","~*"),إعدادات_الأنواع!$A$4:$F$40,6,FALSE()),0))</f>
        <v/>
      </c>
      <c r="O1862" s="55" t="str">
        <f t="shared" si="118"/>
        <v/>
      </c>
      <c r="P1862" s="48" t="str">
        <f t="shared" ca="1" si="119"/>
        <v/>
      </c>
      <c r="Q1862" s="52"/>
      <c r="R1862" s="49"/>
      <c r="S1862" s="50" t="str">
        <f>IF(B1862="","",COUNTA(التجديد!E1862:E1862))</f>
        <v/>
      </c>
      <c r="T1862" s="51" t="str">
        <f>IF(B1862="","",IFERROR(VLOOKUP(SUBSTITUTE(SUBSTITUTE(H1862,"~","~~"),"*","~*"),إعدادات_الأنواع!$A$4:$B$40,2,FALSE()),"?"))</f>
        <v/>
      </c>
    </row>
    <row r="1863" spans="1:20" ht="15" customHeight="1">
      <c r="A1863" s="20" t="str">
        <f>IF(B1863="","",IF(T1863="?","⚠️ نوع غير معرف",T1863&amp;TEXT(COUNTIFS($T$3:T1863,T1863),"000")))</f>
        <v/>
      </c>
      <c r="B1863" s="38"/>
      <c r="C1863" s="38"/>
      <c r="D1863" s="39"/>
      <c r="E1863" s="54"/>
      <c r="F1863" s="41" t="str">
        <f t="shared" ca="1" si="116"/>
        <v/>
      </c>
      <c r="G1863" s="42"/>
      <c r="H1863" s="37"/>
      <c r="I1863" s="43"/>
      <c r="J1863" s="44" t="str">
        <f t="shared" si="117"/>
        <v/>
      </c>
      <c r="K1863" s="45"/>
      <c r="L1863" s="46" t="str">
        <f>IF(OR(K1863="لم يدفع",B1863=""),"",IF(K1863="تأمين فقط",0,IF(K1863="اشتراك 300",300,IF(F1863&lt;14,IFERROR(VLOOKUP(SUBSTITUTE(SUBSTITUTE(H1863,"~","~~"),"*","~*"),إعدادات_الأنواع!$A$4:$D$40,3,FALSE()),0),IFERROR(VLOOKUP(SUBSTITUTE(SUBSTITUTE(H1863,"~","~~"),"*","~*"),إعدادات_الأنواع!$A$4:$D$40,4,FALSE()),0)))))</f>
        <v/>
      </c>
      <c r="M1863" s="47" t="str">
        <f>IF(OR(K1863="لم يدفع",B1863=""),"",IFERROR(VLOOKUP(SUBSTITUTE(SUBSTITUTE(H1863,"~","~~"),"*","~*"),إعدادات_الأنواع!$A$4:$E$40,5,FALSE()),0))</f>
        <v/>
      </c>
      <c r="N1863" s="47" t="str">
        <f>IF(OR(K1863="لم يدفع",K1863="تأمين فقط",K1863="اشتراك 300",B1863=""),"",IFERROR(VLOOKUP(SUBSTITUTE(SUBSTITUTE(H1863,"~","~~"),"*","~*"),إعدادات_الأنواع!$A$4:$F$40,6,FALSE()),0))</f>
        <v/>
      </c>
      <c r="O1863" s="55" t="str">
        <f t="shared" si="118"/>
        <v/>
      </c>
      <c r="P1863" s="48" t="str">
        <f t="shared" ca="1" si="119"/>
        <v/>
      </c>
      <c r="Q1863" s="52"/>
      <c r="R1863" s="49"/>
      <c r="S1863" s="50" t="str">
        <f>IF(B1863="","",COUNTA(التجديد!E1863:E1863))</f>
        <v/>
      </c>
      <c r="T1863" s="51" t="str">
        <f>IF(B1863="","",IFERROR(VLOOKUP(SUBSTITUTE(SUBSTITUTE(H1863,"~","~~"),"*","~*"),إعدادات_الأنواع!$A$4:$B$40,2,FALSE()),"?"))</f>
        <v/>
      </c>
    </row>
    <row r="1864" spans="1:20" ht="15" customHeight="1">
      <c r="A1864" s="20" t="str">
        <f>IF(B1864="","",IF(T1864="?","⚠️ نوع غير معرف",T1864&amp;TEXT(COUNTIFS($T$3:T1864,T1864),"000")))</f>
        <v/>
      </c>
      <c r="B1864" s="38"/>
      <c r="C1864" s="38"/>
      <c r="D1864" s="39"/>
      <c r="E1864" s="54"/>
      <c r="F1864" s="41" t="str">
        <f t="shared" ca="1" si="116"/>
        <v/>
      </c>
      <c r="G1864" s="42"/>
      <c r="H1864" s="37"/>
      <c r="I1864" s="43"/>
      <c r="J1864" s="44" t="str">
        <f t="shared" si="117"/>
        <v/>
      </c>
      <c r="K1864" s="45"/>
      <c r="L1864" s="46" t="str">
        <f>IF(OR(K1864="لم يدفع",B1864=""),"",IF(K1864="تأمين فقط",0,IF(K1864="اشتراك 300",300,IF(F1864&lt;14,IFERROR(VLOOKUP(SUBSTITUTE(SUBSTITUTE(H1864,"~","~~"),"*","~*"),إعدادات_الأنواع!$A$4:$D$40,3,FALSE()),0),IFERROR(VLOOKUP(SUBSTITUTE(SUBSTITUTE(H1864,"~","~~"),"*","~*"),إعدادات_الأنواع!$A$4:$D$40,4,FALSE()),0)))))</f>
        <v/>
      </c>
      <c r="M1864" s="47" t="str">
        <f>IF(OR(K1864="لم يدفع",B1864=""),"",IFERROR(VLOOKUP(SUBSTITUTE(SUBSTITUTE(H1864,"~","~~"),"*","~*"),إعدادات_الأنواع!$A$4:$E$40,5,FALSE()),0))</f>
        <v/>
      </c>
      <c r="N1864" s="47" t="str">
        <f>IF(OR(K1864="لم يدفع",K1864="تأمين فقط",K1864="اشتراك 300",B1864=""),"",IFERROR(VLOOKUP(SUBSTITUTE(SUBSTITUTE(H1864,"~","~~"),"*","~*"),إعدادات_الأنواع!$A$4:$F$40,6,FALSE()),0))</f>
        <v/>
      </c>
      <c r="O1864" s="55" t="str">
        <f t="shared" si="118"/>
        <v/>
      </c>
      <c r="P1864" s="48" t="str">
        <f t="shared" ca="1" si="119"/>
        <v/>
      </c>
      <c r="Q1864" s="52"/>
      <c r="R1864" s="49"/>
      <c r="S1864" s="50" t="str">
        <f>IF(B1864="","",COUNTA(التجديد!E1864:E1864))</f>
        <v/>
      </c>
      <c r="T1864" s="51" t="str">
        <f>IF(B1864="","",IFERROR(VLOOKUP(SUBSTITUTE(SUBSTITUTE(H1864,"~","~~"),"*","~*"),إعدادات_الأنواع!$A$4:$B$40,2,FALSE()),"?"))</f>
        <v/>
      </c>
    </row>
    <row r="1865" spans="1:20" ht="15" customHeight="1">
      <c r="A1865" s="20" t="str">
        <f>IF(B1865="","",IF(T1865="?","⚠️ نوع غير معرف",T1865&amp;TEXT(COUNTIFS($T$3:T1865,T1865),"000")))</f>
        <v/>
      </c>
      <c r="B1865" s="38"/>
      <c r="C1865" s="38"/>
      <c r="D1865" s="39"/>
      <c r="E1865" s="54"/>
      <c r="F1865" s="41" t="str">
        <f t="shared" ca="1" si="116"/>
        <v/>
      </c>
      <c r="G1865" s="42"/>
      <c r="H1865" s="37"/>
      <c r="I1865" s="43"/>
      <c r="J1865" s="44" t="str">
        <f t="shared" si="117"/>
        <v/>
      </c>
      <c r="K1865" s="45"/>
      <c r="L1865" s="46" t="str">
        <f>IF(OR(K1865="لم يدفع",B1865=""),"",IF(K1865="تأمين فقط",0,IF(K1865="اشتراك 300",300,IF(F1865&lt;14,IFERROR(VLOOKUP(SUBSTITUTE(SUBSTITUTE(H1865,"~","~~"),"*","~*"),إعدادات_الأنواع!$A$4:$D$40,3,FALSE()),0),IFERROR(VLOOKUP(SUBSTITUTE(SUBSTITUTE(H1865,"~","~~"),"*","~*"),إعدادات_الأنواع!$A$4:$D$40,4,FALSE()),0)))))</f>
        <v/>
      </c>
      <c r="M1865" s="47" t="str">
        <f>IF(OR(K1865="لم يدفع",B1865=""),"",IFERROR(VLOOKUP(SUBSTITUTE(SUBSTITUTE(H1865,"~","~~"),"*","~*"),إعدادات_الأنواع!$A$4:$E$40,5,FALSE()),0))</f>
        <v/>
      </c>
      <c r="N1865" s="47" t="str">
        <f>IF(OR(K1865="لم يدفع",K1865="تأمين فقط",K1865="اشتراك 300",B1865=""),"",IFERROR(VLOOKUP(SUBSTITUTE(SUBSTITUTE(H1865,"~","~~"),"*","~*"),إعدادات_الأنواع!$A$4:$F$40,6,FALSE()),0))</f>
        <v/>
      </c>
      <c r="O1865" s="55" t="str">
        <f t="shared" si="118"/>
        <v/>
      </c>
      <c r="P1865" s="48" t="str">
        <f t="shared" ca="1" si="119"/>
        <v/>
      </c>
      <c r="Q1865" s="52"/>
      <c r="R1865" s="49"/>
      <c r="S1865" s="50" t="str">
        <f>IF(B1865="","",COUNTA(التجديد!E1865:E1865))</f>
        <v/>
      </c>
      <c r="T1865" s="51" t="str">
        <f>IF(B1865="","",IFERROR(VLOOKUP(SUBSTITUTE(SUBSTITUTE(H1865,"~","~~"),"*","~*"),إعدادات_الأنواع!$A$4:$B$40,2,FALSE()),"?"))</f>
        <v/>
      </c>
    </row>
    <row r="1866" spans="1:20" ht="15" customHeight="1">
      <c r="A1866" s="20" t="str">
        <f>IF(B1866="","",IF(T1866="?","⚠️ نوع غير معرف",T1866&amp;TEXT(COUNTIFS($T$3:T1866,T1866),"000")))</f>
        <v/>
      </c>
      <c r="B1866" s="38"/>
      <c r="C1866" s="38"/>
      <c r="D1866" s="39"/>
      <c r="E1866" s="54"/>
      <c r="F1866" s="41" t="str">
        <f t="shared" ca="1" si="116"/>
        <v/>
      </c>
      <c r="G1866" s="42"/>
      <c r="H1866" s="37"/>
      <c r="I1866" s="43"/>
      <c r="J1866" s="44" t="str">
        <f t="shared" si="117"/>
        <v/>
      </c>
      <c r="K1866" s="45"/>
      <c r="L1866" s="46" t="str">
        <f>IF(OR(K1866="لم يدفع",B1866=""),"",IF(K1866="تأمين فقط",0,IF(K1866="اشتراك 300",300,IF(F1866&lt;14,IFERROR(VLOOKUP(SUBSTITUTE(SUBSTITUTE(H1866,"~","~~"),"*","~*"),إعدادات_الأنواع!$A$4:$D$40,3,FALSE()),0),IFERROR(VLOOKUP(SUBSTITUTE(SUBSTITUTE(H1866,"~","~~"),"*","~*"),إعدادات_الأنواع!$A$4:$D$40,4,FALSE()),0)))))</f>
        <v/>
      </c>
      <c r="M1866" s="47" t="str">
        <f>IF(OR(K1866="لم يدفع",B1866=""),"",IFERROR(VLOOKUP(SUBSTITUTE(SUBSTITUTE(H1866,"~","~~"),"*","~*"),إعدادات_الأنواع!$A$4:$E$40,5,FALSE()),0))</f>
        <v/>
      </c>
      <c r="N1866" s="47" t="str">
        <f>IF(OR(K1866="لم يدفع",K1866="تأمين فقط",K1866="اشتراك 300",B1866=""),"",IFERROR(VLOOKUP(SUBSTITUTE(SUBSTITUTE(H1866,"~","~~"),"*","~*"),إعدادات_الأنواع!$A$4:$F$40,6,FALSE()),0))</f>
        <v/>
      </c>
      <c r="O1866" s="55" t="str">
        <f t="shared" si="118"/>
        <v/>
      </c>
      <c r="P1866" s="48" t="str">
        <f t="shared" ca="1" si="119"/>
        <v/>
      </c>
      <c r="Q1866" s="52"/>
      <c r="R1866" s="49"/>
      <c r="S1866" s="50" t="str">
        <f>IF(B1866="","",COUNTA(التجديد!E1866:E1866))</f>
        <v/>
      </c>
      <c r="T1866" s="51" t="str">
        <f>IF(B1866="","",IFERROR(VLOOKUP(SUBSTITUTE(SUBSTITUTE(H1866,"~","~~"),"*","~*"),إعدادات_الأنواع!$A$4:$B$40,2,FALSE()),"?"))</f>
        <v/>
      </c>
    </row>
    <row r="1867" spans="1:20" ht="15" customHeight="1">
      <c r="A1867" s="20" t="str">
        <f>IF(B1867="","",IF(T1867="?","⚠️ نوع غير معرف",T1867&amp;TEXT(COUNTIFS($T$3:T1867,T1867),"000")))</f>
        <v/>
      </c>
      <c r="B1867" s="38"/>
      <c r="C1867" s="38"/>
      <c r="D1867" s="39"/>
      <c r="E1867" s="54"/>
      <c r="F1867" s="41" t="str">
        <f t="shared" ca="1" si="116"/>
        <v/>
      </c>
      <c r="G1867" s="42"/>
      <c r="H1867" s="37"/>
      <c r="I1867" s="43"/>
      <c r="J1867" s="44" t="str">
        <f t="shared" si="117"/>
        <v/>
      </c>
      <c r="K1867" s="45"/>
      <c r="L1867" s="46" t="str">
        <f>IF(OR(K1867="لم يدفع",B1867=""),"",IF(K1867="تأمين فقط",0,IF(K1867="اشتراك 300",300,IF(F1867&lt;14,IFERROR(VLOOKUP(SUBSTITUTE(SUBSTITUTE(H1867,"~","~~"),"*","~*"),إعدادات_الأنواع!$A$4:$D$40,3,FALSE()),0),IFERROR(VLOOKUP(SUBSTITUTE(SUBSTITUTE(H1867,"~","~~"),"*","~*"),إعدادات_الأنواع!$A$4:$D$40,4,FALSE()),0)))))</f>
        <v/>
      </c>
      <c r="M1867" s="47" t="str">
        <f>IF(OR(K1867="لم يدفع",B1867=""),"",IFERROR(VLOOKUP(SUBSTITUTE(SUBSTITUTE(H1867,"~","~~"),"*","~*"),إعدادات_الأنواع!$A$4:$E$40,5,FALSE()),0))</f>
        <v/>
      </c>
      <c r="N1867" s="47" t="str">
        <f>IF(OR(K1867="لم يدفع",K1867="تأمين فقط",K1867="اشتراك 300",B1867=""),"",IFERROR(VLOOKUP(SUBSTITUTE(SUBSTITUTE(H1867,"~","~~"),"*","~*"),إعدادات_الأنواع!$A$4:$F$40,6,FALSE()),0))</f>
        <v/>
      </c>
      <c r="O1867" s="55" t="str">
        <f t="shared" si="118"/>
        <v/>
      </c>
      <c r="P1867" s="48" t="str">
        <f t="shared" ca="1" si="119"/>
        <v/>
      </c>
      <c r="Q1867" s="52"/>
      <c r="R1867" s="49"/>
      <c r="S1867" s="50" t="str">
        <f>IF(B1867="","",COUNTA(التجديد!E1867:E1867))</f>
        <v/>
      </c>
      <c r="T1867" s="51" t="str">
        <f>IF(B1867="","",IFERROR(VLOOKUP(SUBSTITUTE(SUBSTITUTE(H1867,"~","~~"),"*","~*"),إعدادات_الأنواع!$A$4:$B$40,2,FALSE()),"?"))</f>
        <v/>
      </c>
    </row>
    <row r="1868" spans="1:20" ht="15" customHeight="1">
      <c r="A1868" s="20" t="str">
        <f>IF(B1868="","",IF(T1868="?","⚠️ نوع غير معرف",T1868&amp;TEXT(COUNTIFS($T$3:T1868,T1868),"000")))</f>
        <v/>
      </c>
      <c r="B1868" s="38"/>
      <c r="C1868" s="38"/>
      <c r="D1868" s="39"/>
      <c r="E1868" s="54"/>
      <c r="F1868" s="41" t="str">
        <f t="shared" ca="1" si="116"/>
        <v/>
      </c>
      <c r="G1868" s="42"/>
      <c r="H1868" s="37"/>
      <c r="I1868" s="43"/>
      <c r="J1868" s="44" t="str">
        <f t="shared" si="117"/>
        <v/>
      </c>
      <c r="K1868" s="45"/>
      <c r="L1868" s="46" t="str">
        <f>IF(OR(K1868="لم يدفع",B1868=""),"",IF(K1868="تأمين فقط",0,IF(K1868="اشتراك 300",300,IF(F1868&lt;14,IFERROR(VLOOKUP(SUBSTITUTE(SUBSTITUTE(H1868,"~","~~"),"*","~*"),إعدادات_الأنواع!$A$4:$D$40,3,FALSE()),0),IFERROR(VLOOKUP(SUBSTITUTE(SUBSTITUTE(H1868,"~","~~"),"*","~*"),إعدادات_الأنواع!$A$4:$D$40,4,FALSE()),0)))))</f>
        <v/>
      </c>
      <c r="M1868" s="47" t="str">
        <f>IF(OR(K1868="لم يدفع",B1868=""),"",IFERROR(VLOOKUP(SUBSTITUTE(SUBSTITUTE(H1868,"~","~~"),"*","~*"),إعدادات_الأنواع!$A$4:$E$40,5,FALSE()),0))</f>
        <v/>
      </c>
      <c r="N1868" s="47" t="str">
        <f>IF(OR(K1868="لم يدفع",K1868="تأمين فقط",K1868="اشتراك 300",B1868=""),"",IFERROR(VLOOKUP(SUBSTITUTE(SUBSTITUTE(H1868,"~","~~"),"*","~*"),إعدادات_الأنواع!$A$4:$F$40,6,FALSE()),0))</f>
        <v/>
      </c>
      <c r="O1868" s="55" t="str">
        <f t="shared" si="118"/>
        <v/>
      </c>
      <c r="P1868" s="48" t="str">
        <f t="shared" ca="1" si="119"/>
        <v/>
      </c>
      <c r="Q1868" s="52"/>
      <c r="R1868" s="49"/>
      <c r="S1868" s="50" t="str">
        <f>IF(B1868="","",COUNTA(التجديد!E1868:E1868))</f>
        <v/>
      </c>
      <c r="T1868" s="51" t="str">
        <f>IF(B1868="","",IFERROR(VLOOKUP(SUBSTITUTE(SUBSTITUTE(H1868,"~","~~"),"*","~*"),إعدادات_الأنواع!$A$4:$B$40,2,FALSE()),"?"))</f>
        <v/>
      </c>
    </row>
    <row r="1869" spans="1:20" ht="15" customHeight="1">
      <c r="A1869" s="20" t="str">
        <f>IF(B1869="","",IF(T1869="?","⚠️ نوع غير معرف",T1869&amp;TEXT(COUNTIFS($T$3:T1869,T1869),"000")))</f>
        <v/>
      </c>
      <c r="B1869" s="38"/>
      <c r="C1869" s="38"/>
      <c r="D1869" s="39"/>
      <c r="E1869" s="54"/>
      <c r="F1869" s="41" t="str">
        <f t="shared" ca="1" si="116"/>
        <v/>
      </c>
      <c r="G1869" s="42"/>
      <c r="H1869" s="37"/>
      <c r="I1869" s="43"/>
      <c r="J1869" s="44" t="str">
        <f t="shared" si="117"/>
        <v/>
      </c>
      <c r="K1869" s="45"/>
      <c r="L1869" s="46" t="str">
        <f>IF(OR(K1869="لم يدفع",B1869=""),"",IF(K1869="تأمين فقط",0,IF(K1869="اشتراك 300",300,IF(F1869&lt;14,IFERROR(VLOOKUP(SUBSTITUTE(SUBSTITUTE(H1869,"~","~~"),"*","~*"),إعدادات_الأنواع!$A$4:$D$40,3,FALSE()),0),IFERROR(VLOOKUP(SUBSTITUTE(SUBSTITUTE(H1869,"~","~~"),"*","~*"),إعدادات_الأنواع!$A$4:$D$40,4,FALSE()),0)))))</f>
        <v/>
      </c>
      <c r="M1869" s="47" t="str">
        <f>IF(OR(K1869="لم يدفع",B1869=""),"",IFERROR(VLOOKUP(SUBSTITUTE(SUBSTITUTE(H1869,"~","~~"),"*","~*"),إعدادات_الأنواع!$A$4:$E$40,5,FALSE()),0))</f>
        <v/>
      </c>
      <c r="N1869" s="47" t="str">
        <f>IF(OR(K1869="لم يدفع",K1869="تأمين فقط",K1869="اشتراك 300",B1869=""),"",IFERROR(VLOOKUP(SUBSTITUTE(SUBSTITUTE(H1869,"~","~~"),"*","~*"),إعدادات_الأنواع!$A$4:$F$40,6,FALSE()),0))</f>
        <v/>
      </c>
      <c r="O1869" s="55" t="str">
        <f t="shared" si="118"/>
        <v/>
      </c>
      <c r="P1869" s="48" t="str">
        <f t="shared" ca="1" si="119"/>
        <v/>
      </c>
      <c r="Q1869" s="52"/>
      <c r="R1869" s="49"/>
      <c r="S1869" s="50" t="str">
        <f>IF(B1869="","",COUNTA(التجديد!E1869:E1869))</f>
        <v/>
      </c>
      <c r="T1869" s="51" t="str">
        <f>IF(B1869="","",IFERROR(VLOOKUP(SUBSTITUTE(SUBSTITUTE(H1869,"~","~~"),"*","~*"),إعدادات_الأنواع!$A$4:$B$40,2,FALSE()),"?"))</f>
        <v/>
      </c>
    </row>
    <row r="1870" spans="1:20" ht="15" customHeight="1">
      <c r="A1870" s="20" t="str">
        <f>IF(B1870="","",IF(T1870="?","⚠️ نوع غير معرف",T1870&amp;TEXT(COUNTIFS($T$3:T1870,T1870),"000")))</f>
        <v/>
      </c>
      <c r="B1870" s="38"/>
      <c r="C1870" s="38"/>
      <c r="D1870" s="39"/>
      <c r="E1870" s="54"/>
      <c r="F1870" s="41" t="str">
        <f t="shared" ca="1" si="116"/>
        <v/>
      </c>
      <c r="G1870" s="42"/>
      <c r="H1870" s="37"/>
      <c r="I1870" s="43"/>
      <c r="J1870" s="44" t="str">
        <f t="shared" si="117"/>
        <v/>
      </c>
      <c r="K1870" s="45"/>
      <c r="L1870" s="46" t="str">
        <f>IF(OR(K1870="لم يدفع",B1870=""),"",IF(K1870="تأمين فقط",0,IF(K1870="اشتراك 300",300,IF(F1870&lt;14,IFERROR(VLOOKUP(SUBSTITUTE(SUBSTITUTE(H1870,"~","~~"),"*","~*"),إعدادات_الأنواع!$A$4:$D$40,3,FALSE()),0),IFERROR(VLOOKUP(SUBSTITUTE(SUBSTITUTE(H1870,"~","~~"),"*","~*"),إعدادات_الأنواع!$A$4:$D$40,4,FALSE()),0)))))</f>
        <v/>
      </c>
      <c r="M1870" s="47" t="str">
        <f>IF(OR(K1870="لم يدفع",B1870=""),"",IFERROR(VLOOKUP(SUBSTITUTE(SUBSTITUTE(H1870,"~","~~"),"*","~*"),إعدادات_الأنواع!$A$4:$E$40,5,FALSE()),0))</f>
        <v/>
      </c>
      <c r="N1870" s="47" t="str">
        <f>IF(OR(K1870="لم يدفع",K1870="تأمين فقط",K1870="اشتراك 300",B1870=""),"",IFERROR(VLOOKUP(SUBSTITUTE(SUBSTITUTE(H1870,"~","~~"),"*","~*"),إعدادات_الأنواع!$A$4:$F$40,6,FALSE()),0))</f>
        <v/>
      </c>
      <c r="O1870" s="55" t="str">
        <f t="shared" si="118"/>
        <v/>
      </c>
      <c r="P1870" s="48" t="str">
        <f t="shared" ca="1" si="119"/>
        <v/>
      </c>
      <c r="Q1870" s="52"/>
      <c r="R1870" s="49"/>
      <c r="S1870" s="50" t="str">
        <f>IF(B1870="","",COUNTA(التجديد!E1870:E1870))</f>
        <v/>
      </c>
      <c r="T1870" s="51" t="str">
        <f>IF(B1870="","",IFERROR(VLOOKUP(SUBSTITUTE(SUBSTITUTE(H1870,"~","~~"),"*","~*"),إعدادات_الأنواع!$A$4:$B$40,2,FALSE()),"?"))</f>
        <v/>
      </c>
    </row>
    <row r="1871" spans="1:20" ht="15" customHeight="1">
      <c r="A1871" s="20" t="str">
        <f>IF(B1871="","",IF(T1871="?","⚠️ نوع غير معرف",T1871&amp;TEXT(COUNTIFS($T$3:T1871,T1871),"000")))</f>
        <v/>
      </c>
      <c r="B1871" s="38"/>
      <c r="C1871" s="38"/>
      <c r="D1871" s="39"/>
      <c r="E1871" s="54"/>
      <c r="F1871" s="41" t="str">
        <f t="shared" ca="1" si="116"/>
        <v/>
      </c>
      <c r="G1871" s="42"/>
      <c r="H1871" s="37"/>
      <c r="I1871" s="43"/>
      <c r="J1871" s="44" t="str">
        <f t="shared" si="117"/>
        <v/>
      </c>
      <c r="K1871" s="45"/>
      <c r="L1871" s="46" t="str">
        <f>IF(OR(K1871="لم يدفع",B1871=""),"",IF(K1871="تأمين فقط",0,IF(K1871="اشتراك 300",300,IF(F1871&lt;14,IFERROR(VLOOKUP(SUBSTITUTE(SUBSTITUTE(H1871,"~","~~"),"*","~*"),إعدادات_الأنواع!$A$4:$D$40,3,FALSE()),0),IFERROR(VLOOKUP(SUBSTITUTE(SUBSTITUTE(H1871,"~","~~"),"*","~*"),إعدادات_الأنواع!$A$4:$D$40,4,FALSE()),0)))))</f>
        <v/>
      </c>
      <c r="M1871" s="47" t="str">
        <f>IF(OR(K1871="لم يدفع",B1871=""),"",IFERROR(VLOOKUP(SUBSTITUTE(SUBSTITUTE(H1871,"~","~~"),"*","~*"),إعدادات_الأنواع!$A$4:$E$40,5,FALSE()),0))</f>
        <v/>
      </c>
      <c r="N1871" s="47" t="str">
        <f>IF(OR(K1871="لم يدفع",K1871="تأمين فقط",K1871="اشتراك 300",B1871=""),"",IFERROR(VLOOKUP(SUBSTITUTE(SUBSTITUTE(H1871,"~","~~"),"*","~*"),إعدادات_الأنواع!$A$4:$F$40,6,FALSE()),0))</f>
        <v/>
      </c>
      <c r="O1871" s="55" t="str">
        <f t="shared" si="118"/>
        <v/>
      </c>
      <c r="P1871" s="48" t="str">
        <f t="shared" ca="1" si="119"/>
        <v/>
      </c>
      <c r="Q1871" s="52"/>
      <c r="R1871" s="49"/>
      <c r="S1871" s="50" t="str">
        <f>IF(B1871="","",COUNTA(التجديد!E1871:E1871))</f>
        <v/>
      </c>
      <c r="T1871" s="51" t="str">
        <f>IF(B1871="","",IFERROR(VLOOKUP(SUBSTITUTE(SUBSTITUTE(H1871,"~","~~"),"*","~*"),إعدادات_الأنواع!$A$4:$B$40,2,FALSE()),"?"))</f>
        <v/>
      </c>
    </row>
    <row r="1872" spans="1:20" ht="15" customHeight="1">
      <c r="A1872" s="20" t="str">
        <f>IF(B1872="","",IF(T1872="?","⚠️ نوع غير معرف",T1872&amp;TEXT(COUNTIFS($T$3:T1872,T1872),"000")))</f>
        <v/>
      </c>
      <c r="B1872" s="38"/>
      <c r="C1872" s="38"/>
      <c r="D1872" s="39"/>
      <c r="E1872" s="54"/>
      <c r="F1872" s="41" t="str">
        <f t="shared" ca="1" si="116"/>
        <v/>
      </c>
      <c r="G1872" s="42"/>
      <c r="H1872" s="37"/>
      <c r="I1872" s="43"/>
      <c r="J1872" s="44" t="str">
        <f t="shared" si="117"/>
        <v/>
      </c>
      <c r="K1872" s="45"/>
      <c r="L1872" s="46" t="str">
        <f>IF(OR(K1872="لم يدفع",B1872=""),"",IF(K1872="تأمين فقط",0,IF(K1872="اشتراك 300",300,IF(F1872&lt;14,IFERROR(VLOOKUP(SUBSTITUTE(SUBSTITUTE(H1872,"~","~~"),"*","~*"),إعدادات_الأنواع!$A$4:$D$40,3,FALSE()),0),IFERROR(VLOOKUP(SUBSTITUTE(SUBSTITUTE(H1872,"~","~~"),"*","~*"),إعدادات_الأنواع!$A$4:$D$40,4,FALSE()),0)))))</f>
        <v/>
      </c>
      <c r="M1872" s="47" t="str">
        <f>IF(OR(K1872="لم يدفع",B1872=""),"",IFERROR(VLOOKUP(SUBSTITUTE(SUBSTITUTE(H1872,"~","~~"),"*","~*"),إعدادات_الأنواع!$A$4:$E$40,5,FALSE()),0))</f>
        <v/>
      </c>
      <c r="N1872" s="47" t="str">
        <f>IF(OR(K1872="لم يدفع",K1872="تأمين فقط",K1872="اشتراك 300",B1872=""),"",IFERROR(VLOOKUP(SUBSTITUTE(SUBSTITUTE(H1872,"~","~~"),"*","~*"),إعدادات_الأنواع!$A$4:$F$40,6,FALSE()),0))</f>
        <v/>
      </c>
      <c r="O1872" s="55" t="str">
        <f t="shared" si="118"/>
        <v/>
      </c>
      <c r="P1872" s="48" t="str">
        <f t="shared" ca="1" si="119"/>
        <v/>
      </c>
      <c r="Q1872" s="52"/>
      <c r="R1872" s="49"/>
      <c r="S1872" s="50" t="str">
        <f>IF(B1872="","",COUNTA(التجديد!E1872:E1872))</f>
        <v/>
      </c>
      <c r="T1872" s="51" t="str">
        <f>IF(B1872="","",IFERROR(VLOOKUP(SUBSTITUTE(SUBSTITUTE(H1872,"~","~~"),"*","~*"),إعدادات_الأنواع!$A$4:$B$40,2,FALSE()),"?"))</f>
        <v/>
      </c>
    </row>
    <row r="1873" spans="1:20" ht="15" customHeight="1">
      <c r="A1873" s="20" t="str">
        <f>IF(B1873="","",IF(T1873="?","⚠️ نوع غير معرف",T1873&amp;TEXT(COUNTIFS($T$3:T1873,T1873),"000")))</f>
        <v/>
      </c>
      <c r="B1873" s="38"/>
      <c r="C1873" s="38"/>
      <c r="D1873" s="39"/>
      <c r="E1873" s="54"/>
      <c r="F1873" s="41" t="str">
        <f t="shared" ca="1" si="116"/>
        <v/>
      </c>
      <c r="G1873" s="42"/>
      <c r="H1873" s="37"/>
      <c r="I1873" s="43"/>
      <c r="J1873" s="44" t="str">
        <f t="shared" si="117"/>
        <v/>
      </c>
      <c r="K1873" s="45"/>
      <c r="L1873" s="46" t="str">
        <f>IF(OR(K1873="لم يدفع",B1873=""),"",IF(K1873="تأمين فقط",0,IF(K1873="اشتراك 300",300,IF(F1873&lt;14,IFERROR(VLOOKUP(SUBSTITUTE(SUBSTITUTE(H1873,"~","~~"),"*","~*"),إعدادات_الأنواع!$A$4:$D$40,3,FALSE()),0),IFERROR(VLOOKUP(SUBSTITUTE(SUBSTITUTE(H1873,"~","~~"),"*","~*"),إعدادات_الأنواع!$A$4:$D$40,4,FALSE()),0)))))</f>
        <v/>
      </c>
      <c r="M1873" s="47" t="str">
        <f>IF(OR(K1873="لم يدفع",B1873=""),"",IFERROR(VLOOKUP(SUBSTITUTE(SUBSTITUTE(H1873,"~","~~"),"*","~*"),إعدادات_الأنواع!$A$4:$E$40,5,FALSE()),0))</f>
        <v/>
      </c>
      <c r="N1873" s="47" t="str">
        <f>IF(OR(K1873="لم يدفع",K1873="تأمين فقط",K1873="اشتراك 300",B1873=""),"",IFERROR(VLOOKUP(SUBSTITUTE(SUBSTITUTE(H1873,"~","~~"),"*","~*"),إعدادات_الأنواع!$A$4:$F$40,6,FALSE()),0))</f>
        <v/>
      </c>
      <c r="O1873" s="55" t="str">
        <f t="shared" si="118"/>
        <v/>
      </c>
      <c r="P1873" s="48" t="str">
        <f t="shared" ca="1" si="119"/>
        <v/>
      </c>
      <c r="Q1873" s="52"/>
      <c r="R1873" s="49"/>
      <c r="S1873" s="50" t="str">
        <f>IF(B1873="","",COUNTA(التجديد!E1873:E1873))</f>
        <v/>
      </c>
      <c r="T1873" s="51" t="str">
        <f>IF(B1873="","",IFERROR(VLOOKUP(SUBSTITUTE(SUBSTITUTE(H1873,"~","~~"),"*","~*"),إعدادات_الأنواع!$A$4:$B$40,2,FALSE()),"?"))</f>
        <v/>
      </c>
    </row>
    <row r="1874" spans="1:20" ht="15" customHeight="1">
      <c r="A1874" s="20" t="str">
        <f>IF(B1874="","",IF(T1874="?","⚠️ نوع غير معرف",T1874&amp;TEXT(COUNTIFS($T$3:T1874,T1874),"000")))</f>
        <v/>
      </c>
      <c r="B1874" s="38"/>
      <c r="C1874" s="38"/>
      <c r="D1874" s="39"/>
      <c r="E1874" s="54"/>
      <c r="F1874" s="41" t="str">
        <f t="shared" ca="1" si="116"/>
        <v/>
      </c>
      <c r="G1874" s="42"/>
      <c r="H1874" s="37"/>
      <c r="I1874" s="43"/>
      <c r="J1874" s="44" t="str">
        <f t="shared" si="117"/>
        <v/>
      </c>
      <c r="K1874" s="45"/>
      <c r="L1874" s="46" t="str">
        <f>IF(OR(K1874="لم يدفع",B1874=""),"",IF(K1874="تأمين فقط",0,IF(K1874="اشتراك 300",300,IF(F1874&lt;14,IFERROR(VLOOKUP(SUBSTITUTE(SUBSTITUTE(H1874,"~","~~"),"*","~*"),إعدادات_الأنواع!$A$4:$D$40,3,FALSE()),0),IFERROR(VLOOKUP(SUBSTITUTE(SUBSTITUTE(H1874,"~","~~"),"*","~*"),إعدادات_الأنواع!$A$4:$D$40,4,FALSE()),0)))))</f>
        <v/>
      </c>
      <c r="M1874" s="47" t="str">
        <f>IF(OR(K1874="لم يدفع",B1874=""),"",IFERROR(VLOOKUP(SUBSTITUTE(SUBSTITUTE(H1874,"~","~~"),"*","~*"),إعدادات_الأنواع!$A$4:$E$40,5,FALSE()),0))</f>
        <v/>
      </c>
      <c r="N1874" s="47" t="str">
        <f>IF(OR(K1874="لم يدفع",K1874="تأمين فقط",K1874="اشتراك 300",B1874=""),"",IFERROR(VLOOKUP(SUBSTITUTE(SUBSTITUTE(H1874,"~","~~"),"*","~*"),إعدادات_الأنواع!$A$4:$F$40,6,FALSE()),0))</f>
        <v/>
      </c>
      <c r="O1874" s="55" t="str">
        <f t="shared" si="118"/>
        <v/>
      </c>
      <c r="P1874" s="48" t="str">
        <f t="shared" ca="1" si="119"/>
        <v/>
      </c>
      <c r="Q1874" s="52"/>
      <c r="R1874" s="49"/>
      <c r="S1874" s="50" t="str">
        <f>IF(B1874="","",COUNTA(التجديد!E1874:E1874))</f>
        <v/>
      </c>
      <c r="T1874" s="51" t="str">
        <f>IF(B1874="","",IFERROR(VLOOKUP(SUBSTITUTE(SUBSTITUTE(H1874,"~","~~"),"*","~*"),إعدادات_الأنواع!$A$4:$B$40,2,FALSE()),"?"))</f>
        <v/>
      </c>
    </row>
    <row r="1875" spans="1:20" ht="15" customHeight="1">
      <c r="A1875" s="20" t="str">
        <f>IF(B1875="","",IF(T1875="?","⚠️ نوع غير معرف",T1875&amp;TEXT(COUNTIFS($T$3:T1875,T1875),"000")))</f>
        <v/>
      </c>
      <c r="B1875" s="38"/>
      <c r="C1875" s="38"/>
      <c r="D1875" s="39"/>
      <c r="E1875" s="54"/>
      <c r="F1875" s="41" t="str">
        <f t="shared" ca="1" si="116"/>
        <v/>
      </c>
      <c r="G1875" s="42"/>
      <c r="H1875" s="37"/>
      <c r="I1875" s="43"/>
      <c r="J1875" s="44" t="str">
        <f t="shared" si="117"/>
        <v/>
      </c>
      <c r="K1875" s="45"/>
      <c r="L1875" s="46" t="str">
        <f>IF(OR(K1875="لم يدفع",B1875=""),"",IF(K1875="تأمين فقط",0,IF(K1875="اشتراك 300",300,IF(F1875&lt;14,IFERROR(VLOOKUP(SUBSTITUTE(SUBSTITUTE(H1875,"~","~~"),"*","~*"),إعدادات_الأنواع!$A$4:$D$40,3,FALSE()),0),IFERROR(VLOOKUP(SUBSTITUTE(SUBSTITUTE(H1875,"~","~~"),"*","~*"),إعدادات_الأنواع!$A$4:$D$40,4,FALSE()),0)))))</f>
        <v/>
      </c>
      <c r="M1875" s="47" t="str">
        <f>IF(OR(K1875="لم يدفع",B1875=""),"",IFERROR(VLOOKUP(SUBSTITUTE(SUBSTITUTE(H1875,"~","~~"),"*","~*"),إعدادات_الأنواع!$A$4:$E$40,5,FALSE()),0))</f>
        <v/>
      </c>
      <c r="N1875" s="47" t="str">
        <f>IF(OR(K1875="لم يدفع",K1875="تأمين فقط",K1875="اشتراك 300",B1875=""),"",IFERROR(VLOOKUP(SUBSTITUTE(SUBSTITUTE(H1875,"~","~~"),"*","~*"),إعدادات_الأنواع!$A$4:$F$40,6,FALSE()),0))</f>
        <v/>
      </c>
      <c r="O1875" s="55" t="str">
        <f t="shared" si="118"/>
        <v/>
      </c>
      <c r="P1875" s="48" t="str">
        <f t="shared" ca="1" si="119"/>
        <v/>
      </c>
      <c r="Q1875" s="52"/>
      <c r="R1875" s="49"/>
      <c r="S1875" s="50" t="str">
        <f>IF(B1875="","",COUNTA(التجديد!E1875:E1875))</f>
        <v/>
      </c>
      <c r="T1875" s="51" t="str">
        <f>IF(B1875="","",IFERROR(VLOOKUP(SUBSTITUTE(SUBSTITUTE(H1875,"~","~~"),"*","~*"),إعدادات_الأنواع!$A$4:$B$40,2,FALSE()),"?"))</f>
        <v/>
      </c>
    </row>
    <row r="1876" spans="1:20" ht="15" customHeight="1">
      <c r="A1876" s="20" t="str">
        <f>IF(B1876="","",IF(T1876="?","⚠️ نوع غير معرف",T1876&amp;TEXT(COUNTIFS($T$3:T1876,T1876),"000")))</f>
        <v/>
      </c>
      <c r="B1876" s="38"/>
      <c r="C1876" s="38"/>
      <c r="D1876" s="39"/>
      <c r="E1876" s="54"/>
      <c r="F1876" s="41" t="str">
        <f t="shared" ca="1" si="116"/>
        <v/>
      </c>
      <c r="G1876" s="42"/>
      <c r="H1876" s="37"/>
      <c r="I1876" s="43"/>
      <c r="J1876" s="44" t="str">
        <f t="shared" si="117"/>
        <v/>
      </c>
      <c r="K1876" s="45"/>
      <c r="L1876" s="46" t="str">
        <f>IF(OR(K1876="لم يدفع",B1876=""),"",IF(K1876="تأمين فقط",0,IF(K1876="اشتراك 300",300,IF(F1876&lt;14,IFERROR(VLOOKUP(SUBSTITUTE(SUBSTITUTE(H1876,"~","~~"),"*","~*"),إعدادات_الأنواع!$A$4:$D$40,3,FALSE()),0),IFERROR(VLOOKUP(SUBSTITUTE(SUBSTITUTE(H1876,"~","~~"),"*","~*"),إعدادات_الأنواع!$A$4:$D$40,4,FALSE()),0)))))</f>
        <v/>
      </c>
      <c r="M1876" s="47" t="str">
        <f>IF(OR(K1876="لم يدفع",B1876=""),"",IFERROR(VLOOKUP(SUBSTITUTE(SUBSTITUTE(H1876,"~","~~"),"*","~*"),إعدادات_الأنواع!$A$4:$E$40,5,FALSE()),0))</f>
        <v/>
      </c>
      <c r="N1876" s="47" t="str">
        <f>IF(OR(K1876="لم يدفع",K1876="تأمين فقط",K1876="اشتراك 300",B1876=""),"",IFERROR(VLOOKUP(SUBSTITUTE(SUBSTITUTE(H1876,"~","~~"),"*","~*"),إعدادات_الأنواع!$A$4:$F$40,6,FALSE()),0))</f>
        <v/>
      </c>
      <c r="O1876" s="55" t="str">
        <f t="shared" si="118"/>
        <v/>
      </c>
      <c r="P1876" s="48" t="str">
        <f t="shared" ca="1" si="119"/>
        <v/>
      </c>
      <c r="Q1876" s="52"/>
      <c r="R1876" s="49"/>
      <c r="S1876" s="50" t="str">
        <f>IF(B1876="","",COUNTA(التجديد!E1876:E1876))</f>
        <v/>
      </c>
      <c r="T1876" s="51" t="str">
        <f>IF(B1876="","",IFERROR(VLOOKUP(SUBSTITUTE(SUBSTITUTE(H1876,"~","~~"),"*","~*"),إعدادات_الأنواع!$A$4:$B$40,2,FALSE()),"?"))</f>
        <v/>
      </c>
    </row>
    <row r="1877" spans="1:20" ht="15" customHeight="1">
      <c r="A1877" s="20" t="str">
        <f>IF(B1877="","",IF(T1877="?","⚠️ نوع غير معرف",T1877&amp;TEXT(COUNTIFS($T$3:T1877,T1877),"000")))</f>
        <v/>
      </c>
      <c r="B1877" s="38"/>
      <c r="C1877" s="38"/>
      <c r="D1877" s="39"/>
      <c r="E1877" s="54"/>
      <c r="F1877" s="41" t="str">
        <f t="shared" ca="1" si="116"/>
        <v/>
      </c>
      <c r="G1877" s="42"/>
      <c r="H1877" s="37"/>
      <c r="I1877" s="43"/>
      <c r="J1877" s="44" t="str">
        <f t="shared" si="117"/>
        <v/>
      </c>
      <c r="K1877" s="45"/>
      <c r="L1877" s="46" t="str">
        <f>IF(OR(K1877="لم يدفع",B1877=""),"",IF(K1877="تأمين فقط",0,IF(K1877="اشتراك 300",300,IF(F1877&lt;14,IFERROR(VLOOKUP(SUBSTITUTE(SUBSTITUTE(H1877,"~","~~"),"*","~*"),إعدادات_الأنواع!$A$4:$D$40,3,FALSE()),0),IFERROR(VLOOKUP(SUBSTITUTE(SUBSTITUTE(H1877,"~","~~"),"*","~*"),إعدادات_الأنواع!$A$4:$D$40,4,FALSE()),0)))))</f>
        <v/>
      </c>
      <c r="M1877" s="47" t="str">
        <f>IF(OR(K1877="لم يدفع",B1877=""),"",IFERROR(VLOOKUP(SUBSTITUTE(SUBSTITUTE(H1877,"~","~~"),"*","~*"),إعدادات_الأنواع!$A$4:$E$40,5,FALSE()),0))</f>
        <v/>
      </c>
      <c r="N1877" s="47" t="str">
        <f>IF(OR(K1877="لم يدفع",K1877="تأمين فقط",K1877="اشتراك 300",B1877=""),"",IFERROR(VLOOKUP(SUBSTITUTE(SUBSTITUTE(H1877,"~","~~"),"*","~*"),إعدادات_الأنواع!$A$4:$F$40,6,FALSE()),0))</f>
        <v/>
      </c>
      <c r="O1877" s="55" t="str">
        <f t="shared" si="118"/>
        <v/>
      </c>
      <c r="P1877" s="48" t="str">
        <f t="shared" ca="1" si="119"/>
        <v/>
      </c>
      <c r="Q1877" s="52"/>
      <c r="R1877" s="49"/>
      <c r="S1877" s="50" t="str">
        <f>IF(B1877="","",COUNTA(التجديد!E1877:E1877))</f>
        <v/>
      </c>
      <c r="T1877" s="51" t="str">
        <f>IF(B1877="","",IFERROR(VLOOKUP(SUBSTITUTE(SUBSTITUTE(H1877,"~","~~"),"*","~*"),إعدادات_الأنواع!$A$4:$B$40,2,FALSE()),"?"))</f>
        <v/>
      </c>
    </row>
    <row r="1878" spans="1:20" ht="15" customHeight="1">
      <c r="A1878" s="20" t="str">
        <f>IF(B1878="","",IF(T1878="?","⚠️ نوع غير معرف",T1878&amp;TEXT(COUNTIFS($T$3:T1878,T1878),"000")))</f>
        <v/>
      </c>
      <c r="B1878" s="38"/>
      <c r="C1878" s="38"/>
      <c r="D1878" s="39"/>
      <c r="E1878" s="54"/>
      <c r="F1878" s="41" t="str">
        <f t="shared" ca="1" si="116"/>
        <v/>
      </c>
      <c r="G1878" s="42"/>
      <c r="H1878" s="37"/>
      <c r="I1878" s="43"/>
      <c r="J1878" s="44" t="str">
        <f t="shared" si="117"/>
        <v/>
      </c>
      <c r="K1878" s="45"/>
      <c r="L1878" s="46" t="str">
        <f>IF(OR(K1878="لم يدفع",B1878=""),"",IF(K1878="تأمين فقط",0,IF(K1878="اشتراك 300",300,IF(F1878&lt;14,IFERROR(VLOOKUP(SUBSTITUTE(SUBSTITUTE(H1878,"~","~~"),"*","~*"),إعدادات_الأنواع!$A$4:$D$40,3,FALSE()),0),IFERROR(VLOOKUP(SUBSTITUTE(SUBSTITUTE(H1878,"~","~~"),"*","~*"),إعدادات_الأنواع!$A$4:$D$40,4,FALSE()),0)))))</f>
        <v/>
      </c>
      <c r="M1878" s="47" t="str">
        <f>IF(OR(K1878="لم يدفع",B1878=""),"",IFERROR(VLOOKUP(SUBSTITUTE(SUBSTITUTE(H1878,"~","~~"),"*","~*"),إعدادات_الأنواع!$A$4:$E$40,5,FALSE()),0))</f>
        <v/>
      </c>
      <c r="N1878" s="47" t="str">
        <f>IF(OR(K1878="لم يدفع",K1878="تأمين فقط",K1878="اشتراك 300",B1878=""),"",IFERROR(VLOOKUP(SUBSTITUTE(SUBSTITUTE(H1878,"~","~~"),"*","~*"),إعدادات_الأنواع!$A$4:$F$40,6,FALSE()),0))</f>
        <v/>
      </c>
      <c r="O1878" s="55" t="str">
        <f t="shared" si="118"/>
        <v/>
      </c>
      <c r="P1878" s="48" t="str">
        <f t="shared" ca="1" si="119"/>
        <v/>
      </c>
      <c r="Q1878" s="52"/>
      <c r="R1878" s="49"/>
      <c r="S1878" s="50" t="str">
        <f>IF(B1878="","",COUNTA(التجديد!E1878:E1878))</f>
        <v/>
      </c>
      <c r="T1878" s="51" t="str">
        <f>IF(B1878="","",IFERROR(VLOOKUP(SUBSTITUTE(SUBSTITUTE(H1878,"~","~~"),"*","~*"),إعدادات_الأنواع!$A$4:$B$40,2,FALSE()),"?"))</f>
        <v/>
      </c>
    </row>
    <row r="1879" spans="1:20" ht="15" customHeight="1">
      <c r="A1879" s="20" t="str">
        <f>IF(B1879="","",IF(T1879="?","⚠️ نوع غير معرف",T1879&amp;TEXT(COUNTIFS($T$3:T1879,T1879),"000")))</f>
        <v/>
      </c>
      <c r="B1879" s="38"/>
      <c r="C1879" s="38"/>
      <c r="D1879" s="39"/>
      <c r="E1879" s="54"/>
      <c r="F1879" s="41" t="str">
        <f t="shared" ca="1" si="116"/>
        <v/>
      </c>
      <c r="G1879" s="42"/>
      <c r="H1879" s="37"/>
      <c r="I1879" s="43"/>
      <c r="J1879" s="44" t="str">
        <f t="shared" si="117"/>
        <v/>
      </c>
      <c r="K1879" s="45"/>
      <c r="L1879" s="46" t="str">
        <f>IF(OR(K1879="لم يدفع",B1879=""),"",IF(K1879="تأمين فقط",0,IF(K1879="اشتراك 300",300,IF(F1879&lt;14,IFERROR(VLOOKUP(SUBSTITUTE(SUBSTITUTE(H1879,"~","~~"),"*","~*"),إعدادات_الأنواع!$A$4:$D$40,3,FALSE()),0),IFERROR(VLOOKUP(SUBSTITUTE(SUBSTITUTE(H1879,"~","~~"),"*","~*"),إعدادات_الأنواع!$A$4:$D$40,4,FALSE()),0)))))</f>
        <v/>
      </c>
      <c r="M1879" s="47" t="str">
        <f>IF(OR(K1879="لم يدفع",B1879=""),"",IFERROR(VLOOKUP(SUBSTITUTE(SUBSTITUTE(H1879,"~","~~"),"*","~*"),إعدادات_الأنواع!$A$4:$E$40,5,FALSE()),0))</f>
        <v/>
      </c>
      <c r="N1879" s="47" t="str">
        <f>IF(OR(K1879="لم يدفع",K1879="تأمين فقط",K1879="اشتراك 300",B1879=""),"",IFERROR(VLOOKUP(SUBSTITUTE(SUBSTITUTE(H1879,"~","~~"),"*","~*"),إعدادات_الأنواع!$A$4:$F$40,6,FALSE()),0))</f>
        <v/>
      </c>
      <c r="O1879" s="55" t="str">
        <f t="shared" si="118"/>
        <v/>
      </c>
      <c r="P1879" s="48" t="str">
        <f t="shared" ca="1" si="119"/>
        <v/>
      </c>
      <c r="Q1879" s="52"/>
      <c r="R1879" s="49"/>
      <c r="S1879" s="50" t="str">
        <f>IF(B1879="","",COUNTA(التجديد!E1879:E1879))</f>
        <v/>
      </c>
      <c r="T1879" s="51" t="str">
        <f>IF(B1879="","",IFERROR(VLOOKUP(SUBSTITUTE(SUBSTITUTE(H1879,"~","~~"),"*","~*"),إعدادات_الأنواع!$A$4:$B$40,2,FALSE()),"?"))</f>
        <v/>
      </c>
    </row>
    <row r="1880" spans="1:20" ht="15" customHeight="1">
      <c r="A1880" s="20" t="str">
        <f>IF(B1880="","",IF(T1880="?","⚠️ نوع غير معرف",T1880&amp;TEXT(COUNTIFS($T$3:T1880,T1880),"000")))</f>
        <v/>
      </c>
      <c r="B1880" s="38"/>
      <c r="C1880" s="38"/>
      <c r="D1880" s="39"/>
      <c r="E1880" s="54"/>
      <c r="F1880" s="41" t="str">
        <f t="shared" ca="1" si="116"/>
        <v/>
      </c>
      <c r="G1880" s="42"/>
      <c r="H1880" s="37"/>
      <c r="I1880" s="43"/>
      <c r="J1880" s="44" t="str">
        <f t="shared" si="117"/>
        <v/>
      </c>
      <c r="K1880" s="45"/>
      <c r="L1880" s="46" t="str">
        <f>IF(OR(K1880="لم يدفع",B1880=""),"",IF(K1880="تأمين فقط",0,IF(K1880="اشتراك 300",300,IF(F1880&lt;14,IFERROR(VLOOKUP(SUBSTITUTE(SUBSTITUTE(H1880,"~","~~"),"*","~*"),إعدادات_الأنواع!$A$4:$D$40,3,FALSE()),0),IFERROR(VLOOKUP(SUBSTITUTE(SUBSTITUTE(H1880,"~","~~"),"*","~*"),إعدادات_الأنواع!$A$4:$D$40,4,FALSE()),0)))))</f>
        <v/>
      </c>
      <c r="M1880" s="47" t="str">
        <f>IF(OR(K1880="لم يدفع",B1880=""),"",IFERROR(VLOOKUP(SUBSTITUTE(SUBSTITUTE(H1880,"~","~~"),"*","~*"),إعدادات_الأنواع!$A$4:$E$40,5,FALSE()),0))</f>
        <v/>
      </c>
      <c r="N1880" s="47" t="str">
        <f>IF(OR(K1880="لم يدفع",K1880="تأمين فقط",K1880="اشتراك 300",B1880=""),"",IFERROR(VLOOKUP(SUBSTITUTE(SUBSTITUTE(H1880,"~","~~"),"*","~*"),إعدادات_الأنواع!$A$4:$F$40,6,FALSE()),0))</f>
        <v/>
      </c>
      <c r="O1880" s="55" t="str">
        <f t="shared" si="118"/>
        <v/>
      </c>
      <c r="P1880" s="48" t="str">
        <f t="shared" ca="1" si="119"/>
        <v/>
      </c>
      <c r="Q1880" s="52"/>
      <c r="R1880" s="49"/>
      <c r="S1880" s="50" t="str">
        <f>IF(B1880="","",COUNTA(التجديد!E1880:E1880))</f>
        <v/>
      </c>
      <c r="T1880" s="51" t="str">
        <f>IF(B1880="","",IFERROR(VLOOKUP(SUBSTITUTE(SUBSTITUTE(H1880,"~","~~"),"*","~*"),إعدادات_الأنواع!$A$4:$B$40,2,FALSE()),"?"))</f>
        <v/>
      </c>
    </row>
    <row r="1881" spans="1:20" ht="15" customHeight="1">
      <c r="A1881" s="20" t="str">
        <f>IF(B1881="","",IF(T1881="?","⚠️ نوع غير معرف",T1881&amp;TEXT(COUNTIFS($T$3:T1881,T1881),"000")))</f>
        <v/>
      </c>
      <c r="B1881" s="38"/>
      <c r="C1881" s="38"/>
      <c r="D1881" s="39"/>
      <c r="E1881" s="54"/>
      <c r="F1881" s="41" t="str">
        <f t="shared" ca="1" si="116"/>
        <v/>
      </c>
      <c r="G1881" s="42"/>
      <c r="H1881" s="37"/>
      <c r="I1881" s="43"/>
      <c r="J1881" s="44" t="str">
        <f t="shared" si="117"/>
        <v/>
      </c>
      <c r="K1881" s="45"/>
      <c r="L1881" s="46" t="str">
        <f>IF(OR(K1881="لم يدفع",B1881=""),"",IF(K1881="تأمين فقط",0,IF(K1881="اشتراك 300",300,IF(F1881&lt;14,IFERROR(VLOOKUP(SUBSTITUTE(SUBSTITUTE(H1881,"~","~~"),"*","~*"),إعدادات_الأنواع!$A$4:$D$40,3,FALSE()),0),IFERROR(VLOOKUP(SUBSTITUTE(SUBSTITUTE(H1881,"~","~~"),"*","~*"),إعدادات_الأنواع!$A$4:$D$40,4,FALSE()),0)))))</f>
        <v/>
      </c>
      <c r="M1881" s="47" t="str">
        <f>IF(OR(K1881="لم يدفع",B1881=""),"",IFERROR(VLOOKUP(SUBSTITUTE(SUBSTITUTE(H1881,"~","~~"),"*","~*"),إعدادات_الأنواع!$A$4:$E$40,5,FALSE()),0))</f>
        <v/>
      </c>
      <c r="N1881" s="47" t="str">
        <f>IF(OR(K1881="لم يدفع",K1881="تأمين فقط",K1881="اشتراك 300",B1881=""),"",IFERROR(VLOOKUP(SUBSTITUTE(SUBSTITUTE(H1881,"~","~~"),"*","~*"),إعدادات_الأنواع!$A$4:$F$40,6,FALSE()),0))</f>
        <v/>
      </c>
      <c r="O1881" s="55" t="str">
        <f t="shared" si="118"/>
        <v/>
      </c>
      <c r="P1881" s="48" t="str">
        <f t="shared" ca="1" si="119"/>
        <v/>
      </c>
      <c r="Q1881" s="52"/>
      <c r="R1881" s="49"/>
      <c r="S1881" s="50" t="str">
        <f>IF(B1881="","",COUNTA(التجديد!E1881:E1881))</f>
        <v/>
      </c>
      <c r="T1881" s="51" t="str">
        <f>IF(B1881="","",IFERROR(VLOOKUP(SUBSTITUTE(SUBSTITUTE(H1881,"~","~~"),"*","~*"),إعدادات_الأنواع!$A$4:$B$40,2,FALSE()),"?"))</f>
        <v/>
      </c>
    </row>
    <row r="1882" spans="1:20" ht="15" customHeight="1">
      <c r="A1882" s="20" t="str">
        <f>IF(B1882="","",IF(T1882="?","⚠️ نوع غير معرف",T1882&amp;TEXT(COUNTIFS($T$3:T1882,T1882),"000")))</f>
        <v/>
      </c>
      <c r="B1882" s="38"/>
      <c r="C1882" s="38"/>
      <c r="D1882" s="39"/>
      <c r="E1882" s="54"/>
      <c r="F1882" s="41" t="str">
        <f t="shared" ca="1" si="116"/>
        <v/>
      </c>
      <c r="G1882" s="42"/>
      <c r="H1882" s="37"/>
      <c r="I1882" s="43"/>
      <c r="J1882" s="44" t="str">
        <f t="shared" si="117"/>
        <v/>
      </c>
      <c r="K1882" s="45"/>
      <c r="L1882" s="46" t="str">
        <f>IF(OR(K1882="لم يدفع",B1882=""),"",IF(K1882="تأمين فقط",0,IF(K1882="اشتراك 300",300,IF(F1882&lt;14,IFERROR(VLOOKUP(SUBSTITUTE(SUBSTITUTE(H1882,"~","~~"),"*","~*"),إعدادات_الأنواع!$A$4:$D$40,3,FALSE()),0),IFERROR(VLOOKUP(SUBSTITUTE(SUBSTITUTE(H1882,"~","~~"),"*","~*"),إعدادات_الأنواع!$A$4:$D$40,4,FALSE()),0)))))</f>
        <v/>
      </c>
      <c r="M1882" s="47" t="str">
        <f>IF(OR(K1882="لم يدفع",B1882=""),"",IFERROR(VLOOKUP(SUBSTITUTE(SUBSTITUTE(H1882,"~","~~"),"*","~*"),إعدادات_الأنواع!$A$4:$E$40,5,FALSE()),0))</f>
        <v/>
      </c>
      <c r="N1882" s="47" t="str">
        <f>IF(OR(K1882="لم يدفع",K1882="تأمين فقط",K1882="اشتراك 300",B1882=""),"",IFERROR(VLOOKUP(SUBSTITUTE(SUBSTITUTE(H1882,"~","~~"),"*","~*"),إعدادات_الأنواع!$A$4:$F$40,6,FALSE()),0))</f>
        <v/>
      </c>
      <c r="O1882" s="55" t="str">
        <f t="shared" si="118"/>
        <v/>
      </c>
      <c r="P1882" s="48" t="str">
        <f t="shared" ca="1" si="119"/>
        <v/>
      </c>
      <c r="Q1882" s="52"/>
      <c r="R1882" s="49"/>
      <c r="S1882" s="50" t="str">
        <f>IF(B1882="","",COUNTA(التجديد!E1882:E1882))</f>
        <v/>
      </c>
      <c r="T1882" s="51" t="str">
        <f>IF(B1882="","",IFERROR(VLOOKUP(SUBSTITUTE(SUBSTITUTE(H1882,"~","~~"),"*","~*"),إعدادات_الأنواع!$A$4:$B$40,2,FALSE()),"?"))</f>
        <v/>
      </c>
    </row>
    <row r="1883" spans="1:20" ht="15" customHeight="1">
      <c r="A1883" s="20" t="str">
        <f>IF(B1883="","",IF(T1883="?","⚠️ نوع غير معرف",T1883&amp;TEXT(COUNTIFS($T$3:T1883,T1883),"000")))</f>
        <v/>
      </c>
      <c r="B1883" s="38"/>
      <c r="C1883" s="38"/>
      <c r="D1883" s="39"/>
      <c r="E1883" s="54"/>
      <c r="F1883" s="41" t="str">
        <f t="shared" ca="1" si="116"/>
        <v/>
      </c>
      <c r="G1883" s="42"/>
      <c r="H1883" s="37"/>
      <c r="I1883" s="43"/>
      <c r="J1883" s="44" t="str">
        <f t="shared" si="117"/>
        <v/>
      </c>
      <c r="K1883" s="45"/>
      <c r="L1883" s="46" t="str">
        <f>IF(OR(K1883="لم يدفع",B1883=""),"",IF(K1883="تأمين فقط",0,IF(K1883="اشتراك 300",300,IF(F1883&lt;14,IFERROR(VLOOKUP(SUBSTITUTE(SUBSTITUTE(H1883,"~","~~"),"*","~*"),إعدادات_الأنواع!$A$4:$D$40,3,FALSE()),0),IFERROR(VLOOKUP(SUBSTITUTE(SUBSTITUTE(H1883,"~","~~"),"*","~*"),إعدادات_الأنواع!$A$4:$D$40,4,FALSE()),0)))))</f>
        <v/>
      </c>
      <c r="M1883" s="47" t="str">
        <f>IF(OR(K1883="لم يدفع",B1883=""),"",IFERROR(VLOOKUP(SUBSTITUTE(SUBSTITUTE(H1883,"~","~~"),"*","~*"),إعدادات_الأنواع!$A$4:$E$40,5,FALSE()),0))</f>
        <v/>
      </c>
      <c r="N1883" s="47" t="str">
        <f>IF(OR(K1883="لم يدفع",K1883="تأمين فقط",K1883="اشتراك 300",B1883=""),"",IFERROR(VLOOKUP(SUBSTITUTE(SUBSTITUTE(H1883,"~","~~"),"*","~*"),إعدادات_الأنواع!$A$4:$F$40,6,FALSE()),0))</f>
        <v/>
      </c>
      <c r="O1883" s="55" t="str">
        <f t="shared" si="118"/>
        <v/>
      </c>
      <c r="P1883" s="48" t="str">
        <f t="shared" ca="1" si="119"/>
        <v/>
      </c>
      <c r="Q1883" s="52"/>
      <c r="R1883" s="49"/>
      <c r="S1883" s="50" t="str">
        <f>IF(B1883="","",COUNTA(التجديد!E1883:E1883))</f>
        <v/>
      </c>
      <c r="T1883" s="51" t="str">
        <f>IF(B1883="","",IFERROR(VLOOKUP(SUBSTITUTE(SUBSTITUTE(H1883,"~","~~"),"*","~*"),إعدادات_الأنواع!$A$4:$B$40,2,FALSE()),"?"))</f>
        <v/>
      </c>
    </row>
    <row r="1884" spans="1:20" ht="15" customHeight="1">
      <c r="A1884" s="20" t="str">
        <f>IF(B1884="","",IF(T1884="?","⚠️ نوع غير معرف",T1884&amp;TEXT(COUNTIFS($T$3:T1884,T1884),"000")))</f>
        <v/>
      </c>
      <c r="B1884" s="38"/>
      <c r="C1884" s="38"/>
      <c r="D1884" s="39"/>
      <c r="E1884" s="54"/>
      <c r="F1884" s="41" t="str">
        <f t="shared" ca="1" si="116"/>
        <v/>
      </c>
      <c r="G1884" s="42"/>
      <c r="H1884" s="37"/>
      <c r="I1884" s="43"/>
      <c r="J1884" s="44" t="str">
        <f t="shared" si="117"/>
        <v/>
      </c>
      <c r="K1884" s="45"/>
      <c r="L1884" s="46" t="str">
        <f>IF(OR(K1884="لم يدفع",B1884=""),"",IF(K1884="تأمين فقط",0,IF(K1884="اشتراك 300",300,IF(F1884&lt;14,IFERROR(VLOOKUP(SUBSTITUTE(SUBSTITUTE(H1884,"~","~~"),"*","~*"),إعدادات_الأنواع!$A$4:$D$40,3,FALSE()),0),IFERROR(VLOOKUP(SUBSTITUTE(SUBSTITUTE(H1884,"~","~~"),"*","~*"),إعدادات_الأنواع!$A$4:$D$40,4,FALSE()),0)))))</f>
        <v/>
      </c>
      <c r="M1884" s="47" t="str">
        <f>IF(OR(K1884="لم يدفع",B1884=""),"",IFERROR(VLOOKUP(SUBSTITUTE(SUBSTITUTE(H1884,"~","~~"),"*","~*"),إعدادات_الأنواع!$A$4:$E$40,5,FALSE()),0))</f>
        <v/>
      </c>
      <c r="N1884" s="47" t="str">
        <f>IF(OR(K1884="لم يدفع",K1884="تأمين فقط",K1884="اشتراك 300",B1884=""),"",IFERROR(VLOOKUP(SUBSTITUTE(SUBSTITUTE(H1884,"~","~~"),"*","~*"),إعدادات_الأنواع!$A$4:$F$40,6,FALSE()),0))</f>
        <v/>
      </c>
      <c r="O1884" s="55" t="str">
        <f t="shared" si="118"/>
        <v/>
      </c>
      <c r="P1884" s="48" t="str">
        <f t="shared" ca="1" si="119"/>
        <v/>
      </c>
      <c r="Q1884" s="52"/>
      <c r="R1884" s="49"/>
      <c r="S1884" s="50" t="str">
        <f>IF(B1884="","",COUNTA(التجديد!E1884:E1884))</f>
        <v/>
      </c>
      <c r="T1884" s="51" t="str">
        <f>IF(B1884="","",IFERROR(VLOOKUP(SUBSTITUTE(SUBSTITUTE(H1884,"~","~~"),"*","~*"),إعدادات_الأنواع!$A$4:$B$40,2,FALSE()),"?"))</f>
        <v/>
      </c>
    </row>
    <row r="1885" spans="1:20" ht="15" customHeight="1">
      <c r="A1885" s="20" t="str">
        <f>IF(B1885="","",IF(T1885="?","⚠️ نوع غير معرف",T1885&amp;TEXT(COUNTIFS($T$3:T1885,T1885),"000")))</f>
        <v/>
      </c>
      <c r="B1885" s="38"/>
      <c r="C1885" s="38"/>
      <c r="D1885" s="39"/>
      <c r="E1885" s="54"/>
      <c r="F1885" s="41" t="str">
        <f t="shared" ca="1" si="116"/>
        <v/>
      </c>
      <c r="G1885" s="42"/>
      <c r="H1885" s="37"/>
      <c r="I1885" s="43"/>
      <c r="J1885" s="44" t="str">
        <f t="shared" si="117"/>
        <v/>
      </c>
      <c r="K1885" s="45"/>
      <c r="L1885" s="46" t="str">
        <f>IF(OR(K1885="لم يدفع",B1885=""),"",IF(K1885="تأمين فقط",0,IF(K1885="اشتراك 300",300,IF(F1885&lt;14,IFERROR(VLOOKUP(SUBSTITUTE(SUBSTITUTE(H1885,"~","~~"),"*","~*"),إعدادات_الأنواع!$A$4:$D$40,3,FALSE()),0),IFERROR(VLOOKUP(SUBSTITUTE(SUBSTITUTE(H1885,"~","~~"),"*","~*"),إعدادات_الأنواع!$A$4:$D$40,4,FALSE()),0)))))</f>
        <v/>
      </c>
      <c r="M1885" s="47" t="str">
        <f>IF(OR(K1885="لم يدفع",B1885=""),"",IFERROR(VLOOKUP(SUBSTITUTE(SUBSTITUTE(H1885,"~","~~"),"*","~*"),إعدادات_الأنواع!$A$4:$E$40,5,FALSE()),0))</f>
        <v/>
      </c>
      <c r="N1885" s="47" t="str">
        <f>IF(OR(K1885="لم يدفع",K1885="تأمين فقط",K1885="اشتراك 300",B1885=""),"",IFERROR(VLOOKUP(SUBSTITUTE(SUBSTITUTE(H1885,"~","~~"),"*","~*"),إعدادات_الأنواع!$A$4:$F$40,6,FALSE()),0))</f>
        <v/>
      </c>
      <c r="O1885" s="55" t="str">
        <f t="shared" si="118"/>
        <v/>
      </c>
      <c r="P1885" s="48" t="str">
        <f t="shared" ca="1" si="119"/>
        <v/>
      </c>
      <c r="Q1885" s="52"/>
      <c r="R1885" s="49"/>
      <c r="S1885" s="50" t="str">
        <f>IF(B1885="","",COUNTA(التجديد!E1885:E1885))</f>
        <v/>
      </c>
      <c r="T1885" s="51" t="str">
        <f>IF(B1885="","",IFERROR(VLOOKUP(SUBSTITUTE(SUBSTITUTE(H1885,"~","~~"),"*","~*"),إعدادات_الأنواع!$A$4:$B$40,2,FALSE()),"?"))</f>
        <v/>
      </c>
    </row>
    <row r="1886" spans="1:20" ht="15" customHeight="1">
      <c r="A1886" s="20" t="str">
        <f>IF(B1886="","",IF(T1886="?","⚠️ نوع غير معرف",T1886&amp;TEXT(COUNTIFS($T$3:T1886,T1886),"000")))</f>
        <v/>
      </c>
      <c r="B1886" s="38"/>
      <c r="C1886" s="38"/>
      <c r="D1886" s="39"/>
      <c r="E1886" s="54"/>
      <c r="F1886" s="41" t="str">
        <f t="shared" ca="1" si="116"/>
        <v/>
      </c>
      <c r="G1886" s="42"/>
      <c r="H1886" s="37"/>
      <c r="I1886" s="43"/>
      <c r="J1886" s="44" t="str">
        <f t="shared" si="117"/>
        <v/>
      </c>
      <c r="K1886" s="45"/>
      <c r="L1886" s="46" t="str">
        <f>IF(OR(K1886="لم يدفع",B1886=""),"",IF(K1886="تأمين فقط",0,IF(K1886="اشتراك 300",300,IF(F1886&lt;14,IFERROR(VLOOKUP(SUBSTITUTE(SUBSTITUTE(H1886,"~","~~"),"*","~*"),إعدادات_الأنواع!$A$4:$D$40,3,FALSE()),0),IFERROR(VLOOKUP(SUBSTITUTE(SUBSTITUTE(H1886,"~","~~"),"*","~*"),إعدادات_الأنواع!$A$4:$D$40,4,FALSE()),0)))))</f>
        <v/>
      </c>
      <c r="M1886" s="47" t="str">
        <f>IF(OR(K1886="لم يدفع",B1886=""),"",IFERROR(VLOOKUP(SUBSTITUTE(SUBSTITUTE(H1886,"~","~~"),"*","~*"),إعدادات_الأنواع!$A$4:$E$40,5,FALSE()),0))</f>
        <v/>
      </c>
      <c r="N1886" s="47" t="str">
        <f>IF(OR(K1886="لم يدفع",K1886="تأمين فقط",K1886="اشتراك 300",B1886=""),"",IFERROR(VLOOKUP(SUBSTITUTE(SUBSTITUTE(H1886,"~","~~"),"*","~*"),إعدادات_الأنواع!$A$4:$F$40,6,FALSE()),0))</f>
        <v/>
      </c>
      <c r="O1886" s="55" t="str">
        <f t="shared" si="118"/>
        <v/>
      </c>
      <c r="P1886" s="48" t="str">
        <f t="shared" ca="1" si="119"/>
        <v/>
      </c>
      <c r="Q1886" s="52"/>
      <c r="R1886" s="49"/>
      <c r="S1886" s="50" t="str">
        <f>IF(B1886="","",COUNTA(التجديد!E1886:E1886))</f>
        <v/>
      </c>
      <c r="T1886" s="51" t="str">
        <f>IF(B1886="","",IFERROR(VLOOKUP(SUBSTITUTE(SUBSTITUTE(H1886,"~","~~"),"*","~*"),إعدادات_الأنواع!$A$4:$B$40,2,FALSE()),"?"))</f>
        <v/>
      </c>
    </row>
    <row r="1887" spans="1:20" ht="15" customHeight="1">
      <c r="A1887" s="20" t="str">
        <f>IF(B1887="","",IF(T1887="?","⚠️ نوع غير معرف",T1887&amp;TEXT(COUNTIFS($T$3:T1887,T1887),"000")))</f>
        <v/>
      </c>
      <c r="B1887" s="38"/>
      <c r="C1887" s="38"/>
      <c r="D1887" s="39"/>
      <c r="E1887" s="54"/>
      <c r="F1887" s="41" t="str">
        <f t="shared" ca="1" si="116"/>
        <v/>
      </c>
      <c r="G1887" s="42"/>
      <c r="H1887" s="37"/>
      <c r="I1887" s="43"/>
      <c r="J1887" s="44" t="str">
        <f t="shared" si="117"/>
        <v/>
      </c>
      <c r="K1887" s="45"/>
      <c r="L1887" s="46" t="str">
        <f>IF(OR(K1887="لم يدفع",B1887=""),"",IF(K1887="تأمين فقط",0,IF(K1887="اشتراك 300",300,IF(F1887&lt;14,IFERROR(VLOOKUP(SUBSTITUTE(SUBSTITUTE(H1887,"~","~~"),"*","~*"),إعدادات_الأنواع!$A$4:$D$40,3,FALSE()),0),IFERROR(VLOOKUP(SUBSTITUTE(SUBSTITUTE(H1887,"~","~~"),"*","~*"),إعدادات_الأنواع!$A$4:$D$40,4,FALSE()),0)))))</f>
        <v/>
      </c>
      <c r="M1887" s="47" t="str">
        <f>IF(OR(K1887="لم يدفع",B1887=""),"",IFERROR(VLOOKUP(SUBSTITUTE(SUBSTITUTE(H1887,"~","~~"),"*","~*"),إعدادات_الأنواع!$A$4:$E$40,5,FALSE()),0))</f>
        <v/>
      </c>
      <c r="N1887" s="47" t="str">
        <f>IF(OR(K1887="لم يدفع",K1887="تأمين فقط",K1887="اشتراك 300",B1887=""),"",IFERROR(VLOOKUP(SUBSTITUTE(SUBSTITUTE(H1887,"~","~~"),"*","~*"),إعدادات_الأنواع!$A$4:$F$40,6,FALSE()),0))</f>
        <v/>
      </c>
      <c r="O1887" s="55" t="str">
        <f t="shared" si="118"/>
        <v/>
      </c>
      <c r="P1887" s="48" t="str">
        <f t="shared" ca="1" si="119"/>
        <v/>
      </c>
      <c r="Q1887" s="52"/>
      <c r="R1887" s="49"/>
      <c r="S1887" s="50" t="str">
        <f>IF(B1887="","",COUNTA(التجديد!E1887:E1887))</f>
        <v/>
      </c>
      <c r="T1887" s="51" t="str">
        <f>IF(B1887="","",IFERROR(VLOOKUP(SUBSTITUTE(SUBSTITUTE(H1887,"~","~~"),"*","~*"),إعدادات_الأنواع!$A$4:$B$40,2,FALSE()),"?"))</f>
        <v/>
      </c>
    </row>
    <row r="1888" spans="1:20" ht="15" customHeight="1">
      <c r="A1888" s="20" t="str">
        <f>IF(B1888="","",IF(T1888="?","⚠️ نوع غير معرف",T1888&amp;TEXT(COUNTIFS($T$3:T1888,T1888),"000")))</f>
        <v/>
      </c>
      <c r="B1888" s="38"/>
      <c r="C1888" s="38"/>
      <c r="D1888" s="39"/>
      <c r="E1888" s="54"/>
      <c r="F1888" s="41" t="str">
        <f t="shared" ca="1" si="116"/>
        <v/>
      </c>
      <c r="G1888" s="42"/>
      <c r="H1888" s="37"/>
      <c r="I1888" s="43"/>
      <c r="J1888" s="44" t="str">
        <f t="shared" si="117"/>
        <v/>
      </c>
      <c r="K1888" s="45"/>
      <c r="L1888" s="46" t="str">
        <f>IF(OR(K1888="لم يدفع",B1888=""),"",IF(K1888="تأمين فقط",0,IF(K1888="اشتراك 300",300,IF(F1888&lt;14,IFERROR(VLOOKUP(SUBSTITUTE(SUBSTITUTE(H1888,"~","~~"),"*","~*"),إعدادات_الأنواع!$A$4:$D$40,3,FALSE()),0),IFERROR(VLOOKUP(SUBSTITUTE(SUBSTITUTE(H1888,"~","~~"),"*","~*"),إعدادات_الأنواع!$A$4:$D$40,4,FALSE()),0)))))</f>
        <v/>
      </c>
      <c r="M1888" s="47" t="str">
        <f>IF(OR(K1888="لم يدفع",B1888=""),"",IFERROR(VLOOKUP(SUBSTITUTE(SUBSTITUTE(H1888,"~","~~"),"*","~*"),إعدادات_الأنواع!$A$4:$E$40,5,FALSE()),0))</f>
        <v/>
      </c>
      <c r="N1888" s="47" t="str">
        <f>IF(OR(K1888="لم يدفع",K1888="تأمين فقط",K1888="اشتراك 300",B1888=""),"",IFERROR(VLOOKUP(SUBSTITUTE(SUBSTITUTE(H1888,"~","~~"),"*","~*"),إعدادات_الأنواع!$A$4:$F$40,6,FALSE()),0))</f>
        <v/>
      </c>
      <c r="O1888" s="55" t="str">
        <f t="shared" si="118"/>
        <v/>
      </c>
      <c r="P1888" s="48" t="str">
        <f t="shared" ca="1" si="119"/>
        <v/>
      </c>
      <c r="Q1888" s="52"/>
      <c r="R1888" s="49"/>
      <c r="S1888" s="50" t="str">
        <f>IF(B1888="","",COUNTA(التجديد!E1888:E1888))</f>
        <v/>
      </c>
      <c r="T1888" s="51" t="str">
        <f>IF(B1888="","",IFERROR(VLOOKUP(SUBSTITUTE(SUBSTITUTE(H1888,"~","~~"),"*","~*"),إعدادات_الأنواع!$A$4:$B$40,2,FALSE()),"?"))</f>
        <v/>
      </c>
    </row>
    <row r="1889" spans="1:20" ht="15" customHeight="1">
      <c r="A1889" s="20" t="str">
        <f>IF(B1889="","",IF(T1889="?","⚠️ نوع غير معرف",T1889&amp;TEXT(COUNTIFS($T$3:T1889,T1889),"000")))</f>
        <v/>
      </c>
      <c r="B1889" s="38"/>
      <c r="C1889" s="38"/>
      <c r="D1889" s="39"/>
      <c r="E1889" s="54"/>
      <c r="F1889" s="41" t="str">
        <f t="shared" ca="1" si="116"/>
        <v/>
      </c>
      <c r="G1889" s="42"/>
      <c r="H1889" s="37"/>
      <c r="I1889" s="43"/>
      <c r="J1889" s="44" t="str">
        <f t="shared" si="117"/>
        <v/>
      </c>
      <c r="K1889" s="45"/>
      <c r="L1889" s="46" t="str">
        <f>IF(OR(K1889="لم يدفع",B1889=""),"",IF(K1889="تأمين فقط",0,IF(K1889="اشتراك 300",300,IF(F1889&lt;14,IFERROR(VLOOKUP(SUBSTITUTE(SUBSTITUTE(H1889,"~","~~"),"*","~*"),إعدادات_الأنواع!$A$4:$D$40,3,FALSE()),0),IFERROR(VLOOKUP(SUBSTITUTE(SUBSTITUTE(H1889,"~","~~"),"*","~*"),إعدادات_الأنواع!$A$4:$D$40,4,FALSE()),0)))))</f>
        <v/>
      </c>
      <c r="M1889" s="47" t="str">
        <f>IF(OR(K1889="لم يدفع",B1889=""),"",IFERROR(VLOOKUP(SUBSTITUTE(SUBSTITUTE(H1889,"~","~~"),"*","~*"),إعدادات_الأنواع!$A$4:$E$40,5,FALSE()),0))</f>
        <v/>
      </c>
      <c r="N1889" s="47" t="str">
        <f>IF(OR(K1889="لم يدفع",K1889="تأمين فقط",K1889="اشتراك 300",B1889=""),"",IFERROR(VLOOKUP(SUBSTITUTE(SUBSTITUTE(H1889,"~","~~"),"*","~*"),إعدادات_الأنواع!$A$4:$F$40,6,FALSE()),0))</f>
        <v/>
      </c>
      <c r="O1889" s="55" t="str">
        <f t="shared" si="118"/>
        <v/>
      </c>
      <c r="P1889" s="48" t="str">
        <f t="shared" ca="1" si="119"/>
        <v/>
      </c>
      <c r="Q1889" s="52"/>
      <c r="R1889" s="49"/>
      <c r="S1889" s="50" t="str">
        <f>IF(B1889="","",COUNTA(التجديد!E1889:E1889))</f>
        <v/>
      </c>
      <c r="T1889" s="51" t="str">
        <f>IF(B1889="","",IFERROR(VLOOKUP(SUBSTITUTE(SUBSTITUTE(H1889,"~","~~"),"*","~*"),إعدادات_الأنواع!$A$4:$B$40,2,FALSE()),"?"))</f>
        <v/>
      </c>
    </row>
    <row r="1890" spans="1:20" ht="15" customHeight="1">
      <c r="A1890" s="20" t="str">
        <f>IF(B1890="","",IF(T1890="?","⚠️ نوع غير معرف",T1890&amp;TEXT(COUNTIFS($T$3:T1890,T1890),"000")))</f>
        <v/>
      </c>
      <c r="B1890" s="38"/>
      <c r="C1890" s="38"/>
      <c r="D1890" s="39"/>
      <c r="E1890" s="54"/>
      <c r="F1890" s="41" t="str">
        <f t="shared" ca="1" si="116"/>
        <v/>
      </c>
      <c r="G1890" s="42"/>
      <c r="H1890" s="37"/>
      <c r="I1890" s="43"/>
      <c r="J1890" s="44" t="str">
        <f t="shared" si="117"/>
        <v/>
      </c>
      <c r="K1890" s="45"/>
      <c r="L1890" s="46" t="str">
        <f>IF(OR(K1890="لم يدفع",B1890=""),"",IF(K1890="تأمين فقط",0,IF(K1890="اشتراك 300",300,IF(F1890&lt;14,IFERROR(VLOOKUP(SUBSTITUTE(SUBSTITUTE(H1890,"~","~~"),"*","~*"),إعدادات_الأنواع!$A$4:$D$40,3,FALSE()),0),IFERROR(VLOOKUP(SUBSTITUTE(SUBSTITUTE(H1890,"~","~~"),"*","~*"),إعدادات_الأنواع!$A$4:$D$40,4,FALSE()),0)))))</f>
        <v/>
      </c>
      <c r="M1890" s="47" t="str">
        <f>IF(OR(K1890="لم يدفع",B1890=""),"",IFERROR(VLOOKUP(SUBSTITUTE(SUBSTITUTE(H1890,"~","~~"),"*","~*"),إعدادات_الأنواع!$A$4:$E$40,5,FALSE()),0))</f>
        <v/>
      </c>
      <c r="N1890" s="47" t="str">
        <f>IF(OR(K1890="لم يدفع",K1890="تأمين فقط",K1890="اشتراك 300",B1890=""),"",IFERROR(VLOOKUP(SUBSTITUTE(SUBSTITUTE(H1890,"~","~~"),"*","~*"),إعدادات_الأنواع!$A$4:$F$40,6,FALSE()),0))</f>
        <v/>
      </c>
      <c r="O1890" s="55" t="str">
        <f t="shared" si="118"/>
        <v/>
      </c>
      <c r="P1890" s="48" t="str">
        <f t="shared" ca="1" si="119"/>
        <v/>
      </c>
      <c r="Q1890" s="52"/>
      <c r="R1890" s="49"/>
      <c r="S1890" s="50" t="str">
        <f>IF(B1890="","",COUNTA(التجديد!E1890:E1890))</f>
        <v/>
      </c>
      <c r="T1890" s="51" t="str">
        <f>IF(B1890="","",IFERROR(VLOOKUP(SUBSTITUTE(SUBSTITUTE(H1890,"~","~~"),"*","~*"),إعدادات_الأنواع!$A$4:$B$40,2,FALSE()),"?"))</f>
        <v/>
      </c>
    </row>
    <row r="1891" spans="1:20" ht="15" customHeight="1">
      <c r="A1891" s="20" t="str">
        <f>IF(B1891="","",IF(T1891="?","⚠️ نوع غير معرف",T1891&amp;TEXT(COUNTIFS($T$3:T1891,T1891),"000")))</f>
        <v/>
      </c>
      <c r="B1891" s="38"/>
      <c r="C1891" s="38"/>
      <c r="D1891" s="39"/>
      <c r="E1891" s="54"/>
      <c r="F1891" s="41" t="str">
        <f t="shared" ca="1" si="116"/>
        <v/>
      </c>
      <c r="G1891" s="42"/>
      <c r="H1891" s="37"/>
      <c r="I1891" s="43"/>
      <c r="J1891" s="44" t="str">
        <f t="shared" si="117"/>
        <v/>
      </c>
      <c r="K1891" s="45"/>
      <c r="L1891" s="46" t="str">
        <f>IF(OR(K1891="لم يدفع",B1891=""),"",IF(K1891="تأمين فقط",0,IF(K1891="اشتراك 300",300,IF(F1891&lt;14,IFERROR(VLOOKUP(SUBSTITUTE(SUBSTITUTE(H1891,"~","~~"),"*","~*"),إعدادات_الأنواع!$A$4:$D$40,3,FALSE()),0),IFERROR(VLOOKUP(SUBSTITUTE(SUBSTITUTE(H1891,"~","~~"),"*","~*"),إعدادات_الأنواع!$A$4:$D$40,4,FALSE()),0)))))</f>
        <v/>
      </c>
      <c r="M1891" s="47" t="str">
        <f>IF(OR(K1891="لم يدفع",B1891=""),"",IFERROR(VLOOKUP(SUBSTITUTE(SUBSTITUTE(H1891,"~","~~"),"*","~*"),إعدادات_الأنواع!$A$4:$E$40,5,FALSE()),0))</f>
        <v/>
      </c>
      <c r="N1891" s="47" t="str">
        <f>IF(OR(K1891="لم يدفع",K1891="تأمين فقط",K1891="اشتراك 300",B1891=""),"",IFERROR(VLOOKUP(SUBSTITUTE(SUBSTITUTE(H1891,"~","~~"),"*","~*"),إعدادات_الأنواع!$A$4:$F$40,6,FALSE()),0))</f>
        <v/>
      </c>
      <c r="O1891" s="55" t="str">
        <f t="shared" si="118"/>
        <v/>
      </c>
      <c r="P1891" s="48" t="str">
        <f t="shared" ca="1" si="119"/>
        <v/>
      </c>
      <c r="Q1891" s="52"/>
      <c r="R1891" s="49"/>
      <c r="S1891" s="50" t="str">
        <f>IF(B1891="","",COUNTA(التجديد!E1891:E1891))</f>
        <v/>
      </c>
      <c r="T1891" s="51" t="str">
        <f>IF(B1891="","",IFERROR(VLOOKUP(SUBSTITUTE(SUBSTITUTE(H1891,"~","~~"),"*","~*"),إعدادات_الأنواع!$A$4:$B$40,2,FALSE()),"?"))</f>
        <v/>
      </c>
    </row>
    <row r="1892" spans="1:20" ht="15" customHeight="1">
      <c r="A1892" s="20" t="str">
        <f>IF(B1892="","",IF(T1892="?","⚠️ نوع غير معرف",T1892&amp;TEXT(COUNTIFS($T$3:T1892,T1892),"000")))</f>
        <v/>
      </c>
      <c r="B1892" s="38"/>
      <c r="C1892" s="38"/>
      <c r="D1892" s="39"/>
      <c r="E1892" s="54"/>
      <c r="F1892" s="41" t="str">
        <f t="shared" ca="1" si="116"/>
        <v/>
      </c>
      <c r="G1892" s="42"/>
      <c r="H1892" s="37"/>
      <c r="I1892" s="43"/>
      <c r="J1892" s="44" t="str">
        <f t="shared" si="117"/>
        <v/>
      </c>
      <c r="K1892" s="45"/>
      <c r="L1892" s="46" t="str">
        <f>IF(OR(K1892="لم يدفع",B1892=""),"",IF(K1892="تأمين فقط",0,IF(K1892="اشتراك 300",300,IF(F1892&lt;14,IFERROR(VLOOKUP(SUBSTITUTE(SUBSTITUTE(H1892,"~","~~"),"*","~*"),إعدادات_الأنواع!$A$4:$D$40,3,FALSE()),0),IFERROR(VLOOKUP(SUBSTITUTE(SUBSTITUTE(H1892,"~","~~"),"*","~*"),إعدادات_الأنواع!$A$4:$D$40,4,FALSE()),0)))))</f>
        <v/>
      </c>
      <c r="M1892" s="47" t="str">
        <f>IF(OR(K1892="لم يدفع",B1892=""),"",IFERROR(VLOOKUP(SUBSTITUTE(SUBSTITUTE(H1892,"~","~~"),"*","~*"),إعدادات_الأنواع!$A$4:$E$40,5,FALSE()),0))</f>
        <v/>
      </c>
      <c r="N1892" s="47" t="str">
        <f>IF(OR(K1892="لم يدفع",K1892="تأمين فقط",K1892="اشتراك 300",B1892=""),"",IFERROR(VLOOKUP(SUBSTITUTE(SUBSTITUTE(H1892,"~","~~"),"*","~*"),إعدادات_الأنواع!$A$4:$F$40,6,FALSE()),0))</f>
        <v/>
      </c>
      <c r="O1892" s="55" t="str">
        <f t="shared" si="118"/>
        <v/>
      </c>
      <c r="P1892" s="48" t="str">
        <f t="shared" ca="1" si="119"/>
        <v/>
      </c>
      <c r="Q1892" s="52"/>
      <c r="R1892" s="49"/>
      <c r="S1892" s="50" t="str">
        <f>IF(B1892="","",COUNTA(التجديد!E1892:E1892))</f>
        <v/>
      </c>
      <c r="T1892" s="51" t="str">
        <f>IF(B1892="","",IFERROR(VLOOKUP(SUBSTITUTE(SUBSTITUTE(H1892,"~","~~"),"*","~*"),إعدادات_الأنواع!$A$4:$B$40,2,FALSE()),"?"))</f>
        <v/>
      </c>
    </row>
    <row r="1893" spans="1:20" ht="15" customHeight="1">
      <c r="A1893" s="20" t="str">
        <f>IF(B1893="","",IF(T1893="?","⚠️ نوع غير معرف",T1893&amp;TEXT(COUNTIFS($T$3:T1893,T1893),"000")))</f>
        <v/>
      </c>
      <c r="B1893" s="38"/>
      <c r="C1893" s="38"/>
      <c r="D1893" s="39"/>
      <c r="E1893" s="54"/>
      <c r="F1893" s="41" t="str">
        <f t="shared" ca="1" si="116"/>
        <v/>
      </c>
      <c r="G1893" s="42"/>
      <c r="H1893" s="37"/>
      <c r="I1893" s="43"/>
      <c r="J1893" s="44" t="str">
        <f t="shared" si="117"/>
        <v/>
      </c>
      <c r="K1893" s="45"/>
      <c r="L1893" s="46" t="str">
        <f>IF(OR(K1893="لم يدفع",B1893=""),"",IF(K1893="تأمين فقط",0,IF(K1893="اشتراك 300",300,IF(F1893&lt;14,IFERROR(VLOOKUP(SUBSTITUTE(SUBSTITUTE(H1893,"~","~~"),"*","~*"),إعدادات_الأنواع!$A$4:$D$40,3,FALSE()),0),IFERROR(VLOOKUP(SUBSTITUTE(SUBSTITUTE(H1893,"~","~~"),"*","~*"),إعدادات_الأنواع!$A$4:$D$40,4,FALSE()),0)))))</f>
        <v/>
      </c>
      <c r="M1893" s="47" t="str">
        <f>IF(OR(K1893="لم يدفع",B1893=""),"",IFERROR(VLOOKUP(SUBSTITUTE(SUBSTITUTE(H1893,"~","~~"),"*","~*"),إعدادات_الأنواع!$A$4:$E$40,5,FALSE()),0))</f>
        <v/>
      </c>
      <c r="N1893" s="47" t="str">
        <f>IF(OR(K1893="لم يدفع",K1893="تأمين فقط",K1893="اشتراك 300",B1893=""),"",IFERROR(VLOOKUP(SUBSTITUTE(SUBSTITUTE(H1893,"~","~~"),"*","~*"),إعدادات_الأنواع!$A$4:$F$40,6,FALSE()),0))</f>
        <v/>
      </c>
      <c r="O1893" s="55" t="str">
        <f t="shared" si="118"/>
        <v/>
      </c>
      <c r="P1893" s="48" t="str">
        <f t="shared" ca="1" si="119"/>
        <v/>
      </c>
      <c r="Q1893" s="52"/>
      <c r="R1893" s="49"/>
      <c r="S1893" s="50" t="str">
        <f>IF(B1893="","",COUNTA(التجديد!E1893:E1893))</f>
        <v/>
      </c>
      <c r="T1893" s="51" t="str">
        <f>IF(B1893="","",IFERROR(VLOOKUP(SUBSTITUTE(SUBSTITUTE(H1893,"~","~~"),"*","~*"),إعدادات_الأنواع!$A$4:$B$40,2,FALSE()),"?"))</f>
        <v/>
      </c>
    </row>
    <row r="1894" spans="1:20" ht="15" customHeight="1">
      <c r="A1894" s="20" t="str">
        <f>IF(B1894="","",IF(T1894="?","⚠️ نوع غير معرف",T1894&amp;TEXT(COUNTIFS($T$3:T1894,T1894),"000")))</f>
        <v/>
      </c>
      <c r="B1894" s="38"/>
      <c r="C1894" s="38"/>
      <c r="D1894" s="39"/>
      <c r="E1894" s="54"/>
      <c r="F1894" s="41" t="str">
        <f t="shared" ca="1" si="116"/>
        <v/>
      </c>
      <c r="G1894" s="42"/>
      <c r="H1894" s="37"/>
      <c r="I1894" s="43"/>
      <c r="J1894" s="44" t="str">
        <f t="shared" si="117"/>
        <v/>
      </c>
      <c r="K1894" s="45"/>
      <c r="L1894" s="46" t="str">
        <f>IF(OR(K1894="لم يدفع",B1894=""),"",IF(K1894="تأمين فقط",0,IF(K1894="اشتراك 300",300,IF(F1894&lt;14,IFERROR(VLOOKUP(SUBSTITUTE(SUBSTITUTE(H1894,"~","~~"),"*","~*"),إعدادات_الأنواع!$A$4:$D$40,3,FALSE()),0),IFERROR(VLOOKUP(SUBSTITUTE(SUBSTITUTE(H1894,"~","~~"),"*","~*"),إعدادات_الأنواع!$A$4:$D$40,4,FALSE()),0)))))</f>
        <v/>
      </c>
      <c r="M1894" s="47" t="str">
        <f>IF(OR(K1894="لم يدفع",B1894=""),"",IFERROR(VLOOKUP(SUBSTITUTE(SUBSTITUTE(H1894,"~","~~"),"*","~*"),إعدادات_الأنواع!$A$4:$E$40,5,FALSE()),0))</f>
        <v/>
      </c>
      <c r="N1894" s="47" t="str">
        <f>IF(OR(K1894="لم يدفع",K1894="تأمين فقط",K1894="اشتراك 300",B1894=""),"",IFERROR(VLOOKUP(SUBSTITUTE(SUBSTITUTE(H1894,"~","~~"),"*","~*"),إعدادات_الأنواع!$A$4:$F$40,6,FALSE()),0))</f>
        <v/>
      </c>
      <c r="O1894" s="55" t="str">
        <f t="shared" si="118"/>
        <v/>
      </c>
      <c r="P1894" s="48" t="str">
        <f t="shared" ca="1" si="119"/>
        <v/>
      </c>
      <c r="Q1894" s="52"/>
      <c r="R1894" s="49"/>
      <c r="S1894" s="50" t="str">
        <f>IF(B1894="","",COUNTA(التجديد!E1894:E1894))</f>
        <v/>
      </c>
      <c r="T1894" s="51" t="str">
        <f>IF(B1894="","",IFERROR(VLOOKUP(SUBSTITUTE(SUBSTITUTE(H1894,"~","~~"),"*","~*"),إعدادات_الأنواع!$A$4:$B$40,2,FALSE()),"?"))</f>
        <v/>
      </c>
    </row>
    <row r="1895" spans="1:20" ht="15" customHeight="1">
      <c r="A1895" s="20" t="str">
        <f>IF(B1895="","",IF(T1895="?","⚠️ نوع غير معرف",T1895&amp;TEXT(COUNTIFS($T$3:T1895,T1895),"000")))</f>
        <v/>
      </c>
      <c r="B1895" s="38"/>
      <c r="C1895" s="38"/>
      <c r="D1895" s="39"/>
      <c r="E1895" s="54"/>
      <c r="F1895" s="41" t="str">
        <f t="shared" ca="1" si="116"/>
        <v/>
      </c>
      <c r="G1895" s="42"/>
      <c r="H1895" s="37"/>
      <c r="I1895" s="43"/>
      <c r="J1895" s="44" t="str">
        <f t="shared" si="117"/>
        <v/>
      </c>
      <c r="K1895" s="45"/>
      <c r="L1895" s="46" t="str">
        <f>IF(OR(K1895="لم يدفع",B1895=""),"",IF(K1895="تأمين فقط",0,IF(K1895="اشتراك 300",300,IF(F1895&lt;14,IFERROR(VLOOKUP(SUBSTITUTE(SUBSTITUTE(H1895,"~","~~"),"*","~*"),إعدادات_الأنواع!$A$4:$D$40,3,FALSE()),0),IFERROR(VLOOKUP(SUBSTITUTE(SUBSTITUTE(H1895,"~","~~"),"*","~*"),إعدادات_الأنواع!$A$4:$D$40,4,FALSE()),0)))))</f>
        <v/>
      </c>
      <c r="M1895" s="47" t="str">
        <f>IF(OR(K1895="لم يدفع",B1895=""),"",IFERROR(VLOOKUP(SUBSTITUTE(SUBSTITUTE(H1895,"~","~~"),"*","~*"),إعدادات_الأنواع!$A$4:$E$40,5,FALSE()),0))</f>
        <v/>
      </c>
      <c r="N1895" s="47" t="str">
        <f>IF(OR(K1895="لم يدفع",K1895="تأمين فقط",K1895="اشتراك 300",B1895=""),"",IFERROR(VLOOKUP(SUBSTITUTE(SUBSTITUTE(H1895,"~","~~"),"*","~*"),إعدادات_الأنواع!$A$4:$F$40,6,FALSE()),0))</f>
        <v/>
      </c>
      <c r="O1895" s="55" t="str">
        <f t="shared" si="118"/>
        <v/>
      </c>
      <c r="P1895" s="48" t="str">
        <f t="shared" ca="1" si="119"/>
        <v/>
      </c>
      <c r="Q1895" s="52"/>
      <c r="R1895" s="49"/>
      <c r="S1895" s="50" t="str">
        <f>IF(B1895="","",COUNTA(التجديد!E1895:E1895))</f>
        <v/>
      </c>
      <c r="T1895" s="51" t="str">
        <f>IF(B1895="","",IFERROR(VLOOKUP(SUBSTITUTE(SUBSTITUTE(H1895,"~","~~"),"*","~*"),إعدادات_الأنواع!$A$4:$B$40,2,FALSE()),"?"))</f>
        <v/>
      </c>
    </row>
    <row r="1896" spans="1:20" ht="15" customHeight="1">
      <c r="A1896" s="20" t="str">
        <f>IF(B1896="","",IF(T1896="?","⚠️ نوع غير معرف",T1896&amp;TEXT(COUNTIFS($T$3:T1896,T1896),"000")))</f>
        <v/>
      </c>
      <c r="B1896" s="38"/>
      <c r="C1896" s="38"/>
      <c r="D1896" s="39"/>
      <c r="E1896" s="54"/>
      <c r="F1896" s="41" t="str">
        <f t="shared" ca="1" si="116"/>
        <v/>
      </c>
      <c r="G1896" s="42"/>
      <c r="H1896" s="37"/>
      <c r="I1896" s="43"/>
      <c r="J1896" s="44" t="str">
        <f t="shared" si="117"/>
        <v/>
      </c>
      <c r="K1896" s="45"/>
      <c r="L1896" s="46" t="str">
        <f>IF(OR(K1896="لم يدفع",B1896=""),"",IF(K1896="تأمين فقط",0,IF(K1896="اشتراك 300",300,IF(F1896&lt;14,IFERROR(VLOOKUP(SUBSTITUTE(SUBSTITUTE(H1896,"~","~~"),"*","~*"),إعدادات_الأنواع!$A$4:$D$40,3,FALSE()),0),IFERROR(VLOOKUP(SUBSTITUTE(SUBSTITUTE(H1896,"~","~~"),"*","~*"),إعدادات_الأنواع!$A$4:$D$40,4,FALSE()),0)))))</f>
        <v/>
      </c>
      <c r="M1896" s="47" t="str">
        <f>IF(OR(K1896="لم يدفع",B1896=""),"",IFERROR(VLOOKUP(SUBSTITUTE(SUBSTITUTE(H1896,"~","~~"),"*","~*"),إعدادات_الأنواع!$A$4:$E$40,5,FALSE()),0))</f>
        <v/>
      </c>
      <c r="N1896" s="47" t="str">
        <f>IF(OR(K1896="لم يدفع",K1896="تأمين فقط",K1896="اشتراك 300",B1896=""),"",IFERROR(VLOOKUP(SUBSTITUTE(SUBSTITUTE(H1896,"~","~~"),"*","~*"),إعدادات_الأنواع!$A$4:$F$40,6,FALSE()),0))</f>
        <v/>
      </c>
      <c r="O1896" s="55" t="str">
        <f t="shared" si="118"/>
        <v/>
      </c>
      <c r="P1896" s="48" t="str">
        <f t="shared" ca="1" si="119"/>
        <v/>
      </c>
      <c r="Q1896" s="52"/>
      <c r="R1896" s="49"/>
      <c r="S1896" s="50" t="str">
        <f>IF(B1896="","",COUNTA(التجديد!E1896:E1896))</f>
        <v/>
      </c>
      <c r="T1896" s="51" t="str">
        <f>IF(B1896="","",IFERROR(VLOOKUP(SUBSTITUTE(SUBSTITUTE(H1896,"~","~~"),"*","~*"),إعدادات_الأنواع!$A$4:$B$40,2,FALSE()),"?"))</f>
        <v/>
      </c>
    </row>
    <row r="1897" spans="1:20" ht="15" customHeight="1">
      <c r="A1897" s="20" t="str">
        <f>IF(B1897="","",IF(T1897="?","⚠️ نوع غير معرف",T1897&amp;TEXT(COUNTIFS($T$3:T1897,T1897),"000")))</f>
        <v/>
      </c>
      <c r="B1897" s="38"/>
      <c r="C1897" s="38"/>
      <c r="D1897" s="39"/>
      <c r="E1897" s="54"/>
      <c r="F1897" s="41" t="str">
        <f t="shared" ca="1" si="116"/>
        <v/>
      </c>
      <c r="G1897" s="42"/>
      <c r="H1897" s="37"/>
      <c r="I1897" s="43"/>
      <c r="J1897" s="44" t="str">
        <f t="shared" si="117"/>
        <v/>
      </c>
      <c r="K1897" s="45"/>
      <c r="L1897" s="46" t="str">
        <f>IF(OR(K1897="لم يدفع",B1897=""),"",IF(K1897="تأمين فقط",0,IF(K1897="اشتراك 300",300,IF(F1897&lt;14,IFERROR(VLOOKUP(SUBSTITUTE(SUBSTITUTE(H1897,"~","~~"),"*","~*"),إعدادات_الأنواع!$A$4:$D$40,3,FALSE()),0),IFERROR(VLOOKUP(SUBSTITUTE(SUBSTITUTE(H1897,"~","~~"),"*","~*"),إعدادات_الأنواع!$A$4:$D$40,4,FALSE()),0)))))</f>
        <v/>
      </c>
      <c r="M1897" s="47" t="str">
        <f>IF(OR(K1897="لم يدفع",B1897=""),"",IFERROR(VLOOKUP(SUBSTITUTE(SUBSTITUTE(H1897,"~","~~"),"*","~*"),إعدادات_الأنواع!$A$4:$E$40,5,FALSE()),0))</f>
        <v/>
      </c>
      <c r="N1897" s="47" t="str">
        <f>IF(OR(K1897="لم يدفع",K1897="تأمين فقط",K1897="اشتراك 300",B1897=""),"",IFERROR(VLOOKUP(SUBSTITUTE(SUBSTITUTE(H1897,"~","~~"),"*","~*"),إعدادات_الأنواع!$A$4:$F$40,6,FALSE()),0))</f>
        <v/>
      </c>
      <c r="O1897" s="55" t="str">
        <f t="shared" si="118"/>
        <v/>
      </c>
      <c r="P1897" s="48" t="str">
        <f t="shared" ca="1" si="119"/>
        <v/>
      </c>
      <c r="Q1897" s="52"/>
      <c r="R1897" s="49"/>
      <c r="S1897" s="50" t="str">
        <f>IF(B1897="","",COUNTA(التجديد!E1897:E1897))</f>
        <v/>
      </c>
      <c r="T1897" s="51" t="str">
        <f>IF(B1897="","",IFERROR(VLOOKUP(SUBSTITUTE(SUBSTITUTE(H1897,"~","~~"),"*","~*"),إعدادات_الأنواع!$A$4:$B$40,2,FALSE()),"?"))</f>
        <v/>
      </c>
    </row>
    <row r="1898" spans="1:20" ht="15" customHeight="1">
      <c r="A1898" s="20" t="str">
        <f>IF(B1898="","",IF(T1898="?","⚠️ نوع غير معرف",T1898&amp;TEXT(COUNTIFS($T$3:T1898,T1898),"000")))</f>
        <v/>
      </c>
      <c r="B1898" s="38"/>
      <c r="C1898" s="38"/>
      <c r="D1898" s="39"/>
      <c r="E1898" s="54"/>
      <c r="F1898" s="41" t="str">
        <f t="shared" ca="1" si="116"/>
        <v/>
      </c>
      <c r="G1898" s="42"/>
      <c r="H1898" s="37"/>
      <c r="I1898" s="43"/>
      <c r="J1898" s="44" t="str">
        <f t="shared" si="117"/>
        <v/>
      </c>
      <c r="K1898" s="45"/>
      <c r="L1898" s="46" t="str">
        <f>IF(OR(K1898="لم يدفع",B1898=""),"",IF(K1898="تأمين فقط",0,IF(K1898="اشتراك 300",300,IF(F1898&lt;14,IFERROR(VLOOKUP(SUBSTITUTE(SUBSTITUTE(H1898,"~","~~"),"*","~*"),إعدادات_الأنواع!$A$4:$D$40,3,FALSE()),0),IFERROR(VLOOKUP(SUBSTITUTE(SUBSTITUTE(H1898,"~","~~"),"*","~*"),إعدادات_الأنواع!$A$4:$D$40,4,FALSE()),0)))))</f>
        <v/>
      </c>
      <c r="M1898" s="47" t="str">
        <f>IF(OR(K1898="لم يدفع",B1898=""),"",IFERROR(VLOOKUP(SUBSTITUTE(SUBSTITUTE(H1898,"~","~~"),"*","~*"),إعدادات_الأنواع!$A$4:$E$40,5,FALSE()),0))</f>
        <v/>
      </c>
      <c r="N1898" s="47" t="str">
        <f>IF(OR(K1898="لم يدفع",K1898="تأمين فقط",K1898="اشتراك 300",B1898=""),"",IFERROR(VLOOKUP(SUBSTITUTE(SUBSTITUTE(H1898,"~","~~"),"*","~*"),إعدادات_الأنواع!$A$4:$F$40,6,FALSE()),0))</f>
        <v/>
      </c>
      <c r="O1898" s="55" t="str">
        <f t="shared" si="118"/>
        <v/>
      </c>
      <c r="P1898" s="48" t="str">
        <f t="shared" ca="1" si="119"/>
        <v/>
      </c>
      <c r="Q1898" s="52"/>
      <c r="R1898" s="49"/>
      <c r="S1898" s="50" t="str">
        <f>IF(B1898="","",COUNTA(التجديد!E1898:E1898))</f>
        <v/>
      </c>
      <c r="T1898" s="51" t="str">
        <f>IF(B1898="","",IFERROR(VLOOKUP(SUBSTITUTE(SUBSTITUTE(H1898,"~","~~"),"*","~*"),إعدادات_الأنواع!$A$4:$B$40,2,FALSE()),"?"))</f>
        <v/>
      </c>
    </row>
    <row r="1899" spans="1:20" ht="15" customHeight="1">
      <c r="A1899" s="20" t="str">
        <f>IF(B1899="","",IF(T1899="?","⚠️ نوع غير معرف",T1899&amp;TEXT(COUNTIFS($T$3:T1899,T1899),"000")))</f>
        <v/>
      </c>
      <c r="B1899" s="38"/>
      <c r="C1899" s="38"/>
      <c r="D1899" s="39"/>
      <c r="E1899" s="54"/>
      <c r="F1899" s="41" t="str">
        <f t="shared" ca="1" si="116"/>
        <v/>
      </c>
      <c r="G1899" s="42"/>
      <c r="H1899" s="37"/>
      <c r="I1899" s="43"/>
      <c r="J1899" s="44" t="str">
        <f t="shared" si="117"/>
        <v/>
      </c>
      <c r="K1899" s="45"/>
      <c r="L1899" s="46" t="str">
        <f>IF(OR(K1899="لم يدفع",B1899=""),"",IF(K1899="تأمين فقط",0,IF(K1899="اشتراك 300",300,IF(F1899&lt;14,IFERROR(VLOOKUP(SUBSTITUTE(SUBSTITUTE(H1899,"~","~~"),"*","~*"),إعدادات_الأنواع!$A$4:$D$40,3,FALSE()),0),IFERROR(VLOOKUP(SUBSTITUTE(SUBSTITUTE(H1899,"~","~~"),"*","~*"),إعدادات_الأنواع!$A$4:$D$40,4,FALSE()),0)))))</f>
        <v/>
      </c>
      <c r="M1899" s="47" t="str">
        <f>IF(OR(K1899="لم يدفع",B1899=""),"",IFERROR(VLOOKUP(SUBSTITUTE(SUBSTITUTE(H1899,"~","~~"),"*","~*"),إعدادات_الأنواع!$A$4:$E$40,5,FALSE()),0))</f>
        <v/>
      </c>
      <c r="N1899" s="47" t="str">
        <f>IF(OR(K1899="لم يدفع",K1899="تأمين فقط",K1899="اشتراك 300",B1899=""),"",IFERROR(VLOOKUP(SUBSTITUTE(SUBSTITUTE(H1899,"~","~~"),"*","~*"),إعدادات_الأنواع!$A$4:$F$40,6,FALSE()),0))</f>
        <v/>
      </c>
      <c r="O1899" s="55" t="str">
        <f t="shared" si="118"/>
        <v/>
      </c>
      <c r="P1899" s="48" t="str">
        <f t="shared" ca="1" si="119"/>
        <v/>
      </c>
      <c r="Q1899" s="52"/>
      <c r="R1899" s="49"/>
      <c r="S1899" s="50" t="str">
        <f>IF(B1899="","",COUNTA(التجديد!E1899:E1899))</f>
        <v/>
      </c>
      <c r="T1899" s="51" t="str">
        <f>IF(B1899="","",IFERROR(VLOOKUP(SUBSTITUTE(SUBSTITUTE(H1899,"~","~~"),"*","~*"),إعدادات_الأنواع!$A$4:$B$40,2,FALSE()),"?"))</f>
        <v/>
      </c>
    </row>
    <row r="1900" spans="1:20" ht="15" customHeight="1">
      <c r="A1900" s="20" t="str">
        <f>IF(B1900="","",IF(T1900="?","⚠️ نوع غير معرف",T1900&amp;TEXT(COUNTIFS($T$3:T1900,T1900),"000")))</f>
        <v/>
      </c>
      <c r="B1900" s="38"/>
      <c r="C1900" s="38"/>
      <c r="D1900" s="39"/>
      <c r="E1900" s="54"/>
      <c r="F1900" s="41" t="str">
        <f t="shared" ca="1" si="116"/>
        <v/>
      </c>
      <c r="G1900" s="42"/>
      <c r="H1900" s="37"/>
      <c r="I1900" s="43"/>
      <c r="J1900" s="44" t="str">
        <f t="shared" si="117"/>
        <v/>
      </c>
      <c r="K1900" s="45"/>
      <c r="L1900" s="46" t="str">
        <f>IF(OR(K1900="لم يدفع",B1900=""),"",IF(K1900="تأمين فقط",0,IF(K1900="اشتراك 300",300,IF(F1900&lt;14,IFERROR(VLOOKUP(SUBSTITUTE(SUBSTITUTE(H1900,"~","~~"),"*","~*"),إعدادات_الأنواع!$A$4:$D$40,3,FALSE()),0),IFERROR(VLOOKUP(SUBSTITUTE(SUBSTITUTE(H1900,"~","~~"),"*","~*"),إعدادات_الأنواع!$A$4:$D$40,4,FALSE()),0)))))</f>
        <v/>
      </c>
      <c r="M1900" s="47" t="str">
        <f>IF(OR(K1900="لم يدفع",B1900=""),"",IFERROR(VLOOKUP(SUBSTITUTE(SUBSTITUTE(H1900,"~","~~"),"*","~*"),إعدادات_الأنواع!$A$4:$E$40,5,FALSE()),0))</f>
        <v/>
      </c>
      <c r="N1900" s="47" t="str">
        <f>IF(OR(K1900="لم يدفع",K1900="تأمين فقط",K1900="اشتراك 300",B1900=""),"",IFERROR(VLOOKUP(SUBSTITUTE(SUBSTITUTE(H1900,"~","~~"),"*","~*"),إعدادات_الأنواع!$A$4:$F$40,6,FALSE()),0))</f>
        <v/>
      </c>
      <c r="O1900" s="55" t="str">
        <f t="shared" si="118"/>
        <v/>
      </c>
      <c r="P1900" s="48" t="str">
        <f t="shared" ca="1" si="119"/>
        <v/>
      </c>
      <c r="Q1900" s="52"/>
      <c r="R1900" s="49"/>
      <c r="S1900" s="50" t="str">
        <f>IF(B1900="","",COUNTA(التجديد!E1900:E1900))</f>
        <v/>
      </c>
      <c r="T1900" s="51" t="str">
        <f>IF(B1900="","",IFERROR(VLOOKUP(SUBSTITUTE(SUBSTITUTE(H1900,"~","~~"),"*","~*"),إعدادات_الأنواع!$A$4:$B$40,2,FALSE()),"?"))</f>
        <v/>
      </c>
    </row>
    <row r="1901" spans="1:20" ht="15" customHeight="1">
      <c r="A1901" s="20" t="str">
        <f>IF(B1901="","",IF(T1901="?","⚠️ نوع غير معرف",T1901&amp;TEXT(COUNTIFS($T$3:T1901,T1901),"000")))</f>
        <v/>
      </c>
      <c r="B1901" s="38"/>
      <c r="C1901" s="38"/>
      <c r="D1901" s="39"/>
      <c r="E1901" s="54"/>
      <c r="F1901" s="41" t="str">
        <f t="shared" ca="1" si="116"/>
        <v/>
      </c>
      <c r="G1901" s="42"/>
      <c r="H1901" s="37"/>
      <c r="I1901" s="43"/>
      <c r="J1901" s="44" t="str">
        <f t="shared" si="117"/>
        <v/>
      </c>
      <c r="K1901" s="45"/>
      <c r="L1901" s="46" t="str">
        <f>IF(OR(K1901="لم يدفع",B1901=""),"",IF(K1901="تأمين فقط",0,IF(K1901="اشتراك 300",300,IF(F1901&lt;14,IFERROR(VLOOKUP(SUBSTITUTE(SUBSTITUTE(H1901,"~","~~"),"*","~*"),إعدادات_الأنواع!$A$4:$D$40,3,FALSE()),0),IFERROR(VLOOKUP(SUBSTITUTE(SUBSTITUTE(H1901,"~","~~"),"*","~*"),إعدادات_الأنواع!$A$4:$D$40,4,FALSE()),0)))))</f>
        <v/>
      </c>
      <c r="M1901" s="47" t="str">
        <f>IF(OR(K1901="لم يدفع",B1901=""),"",IFERROR(VLOOKUP(SUBSTITUTE(SUBSTITUTE(H1901,"~","~~"),"*","~*"),إعدادات_الأنواع!$A$4:$E$40,5,FALSE()),0))</f>
        <v/>
      </c>
      <c r="N1901" s="47" t="str">
        <f>IF(OR(K1901="لم يدفع",K1901="تأمين فقط",K1901="اشتراك 300",B1901=""),"",IFERROR(VLOOKUP(SUBSTITUTE(SUBSTITUTE(H1901,"~","~~"),"*","~*"),إعدادات_الأنواع!$A$4:$F$40,6,FALSE()),0))</f>
        <v/>
      </c>
      <c r="O1901" s="55" t="str">
        <f t="shared" si="118"/>
        <v/>
      </c>
      <c r="P1901" s="48" t="str">
        <f t="shared" ca="1" si="119"/>
        <v/>
      </c>
      <c r="Q1901" s="52"/>
      <c r="R1901" s="49"/>
      <c r="S1901" s="50" t="str">
        <f>IF(B1901="","",COUNTA(التجديد!E1901:E1901))</f>
        <v/>
      </c>
      <c r="T1901" s="51" t="str">
        <f>IF(B1901="","",IFERROR(VLOOKUP(SUBSTITUTE(SUBSTITUTE(H1901,"~","~~"),"*","~*"),إعدادات_الأنواع!$A$4:$B$40,2,FALSE()),"?"))</f>
        <v/>
      </c>
    </row>
    <row r="1902" spans="1:20" ht="15" customHeight="1">
      <c r="A1902" s="20" t="str">
        <f>IF(B1902="","",IF(T1902="?","⚠️ نوع غير معرف",T1902&amp;TEXT(COUNTIFS($T$3:T1902,T1902),"000")))</f>
        <v/>
      </c>
      <c r="B1902" s="38"/>
      <c r="C1902" s="38"/>
      <c r="D1902" s="39"/>
      <c r="E1902" s="54"/>
      <c r="F1902" s="41" t="str">
        <f t="shared" ca="1" si="116"/>
        <v/>
      </c>
      <c r="G1902" s="42"/>
      <c r="H1902" s="37"/>
      <c r="I1902" s="43"/>
      <c r="J1902" s="44" t="str">
        <f t="shared" si="117"/>
        <v/>
      </c>
      <c r="K1902" s="45"/>
      <c r="L1902" s="46" t="str">
        <f>IF(OR(K1902="لم يدفع",B1902=""),"",IF(K1902="تأمين فقط",0,IF(K1902="اشتراك 300",300,IF(F1902&lt;14,IFERROR(VLOOKUP(SUBSTITUTE(SUBSTITUTE(H1902,"~","~~"),"*","~*"),إعدادات_الأنواع!$A$4:$D$40,3,FALSE()),0),IFERROR(VLOOKUP(SUBSTITUTE(SUBSTITUTE(H1902,"~","~~"),"*","~*"),إعدادات_الأنواع!$A$4:$D$40,4,FALSE()),0)))))</f>
        <v/>
      </c>
      <c r="M1902" s="47" t="str">
        <f>IF(OR(K1902="لم يدفع",B1902=""),"",IFERROR(VLOOKUP(SUBSTITUTE(SUBSTITUTE(H1902,"~","~~"),"*","~*"),إعدادات_الأنواع!$A$4:$E$40,5,FALSE()),0))</f>
        <v/>
      </c>
      <c r="N1902" s="47" t="str">
        <f>IF(OR(K1902="لم يدفع",K1902="تأمين فقط",K1902="اشتراك 300",B1902=""),"",IFERROR(VLOOKUP(SUBSTITUTE(SUBSTITUTE(H1902,"~","~~"),"*","~*"),إعدادات_الأنواع!$A$4:$F$40,6,FALSE()),0))</f>
        <v/>
      </c>
      <c r="O1902" s="55" t="str">
        <f t="shared" si="118"/>
        <v/>
      </c>
      <c r="P1902" s="48" t="str">
        <f t="shared" ca="1" si="119"/>
        <v/>
      </c>
      <c r="Q1902" s="52"/>
      <c r="R1902" s="49"/>
      <c r="S1902" s="50" t="str">
        <f>IF(B1902="","",COUNTA(التجديد!E1902:E1902))</f>
        <v/>
      </c>
      <c r="T1902" s="51" t="str">
        <f>IF(B1902="","",IFERROR(VLOOKUP(SUBSTITUTE(SUBSTITUTE(H1902,"~","~~"),"*","~*"),إعدادات_الأنواع!$A$4:$B$40,2,FALSE()),"?"))</f>
        <v/>
      </c>
    </row>
    <row r="1903" spans="1:20" ht="15" customHeight="1">
      <c r="A1903" s="20" t="str">
        <f>IF(B1903="","",IF(T1903="?","⚠️ نوع غير معرف",T1903&amp;TEXT(COUNTIFS($T$3:T1903,T1903),"000")))</f>
        <v/>
      </c>
      <c r="B1903" s="38"/>
      <c r="C1903" s="38"/>
      <c r="D1903" s="39"/>
      <c r="E1903" s="54"/>
      <c r="F1903" s="41" t="str">
        <f t="shared" ca="1" si="116"/>
        <v/>
      </c>
      <c r="G1903" s="42"/>
      <c r="H1903" s="37"/>
      <c r="I1903" s="43"/>
      <c r="J1903" s="44" t="str">
        <f t="shared" si="117"/>
        <v/>
      </c>
      <c r="K1903" s="45"/>
      <c r="L1903" s="46" t="str">
        <f>IF(OR(K1903="لم يدفع",B1903=""),"",IF(K1903="تأمين فقط",0,IF(K1903="اشتراك 300",300,IF(F1903&lt;14,IFERROR(VLOOKUP(SUBSTITUTE(SUBSTITUTE(H1903,"~","~~"),"*","~*"),إعدادات_الأنواع!$A$4:$D$40,3,FALSE()),0),IFERROR(VLOOKUP(SUBSTITUTE(SUBSTITUTE(H1903,"~","~~"),"*","~*"),إعدادات_الأنواع!$A$4:$D$40,4,FALSE()),0)))))</f>
        <v/>
      </c>
      <c r="M1903" s="47" t="str">
        <f>IF(OR(K1903="لم يدفع",B1903=""),"",IFERROR(VLOOKUP(SUBSTITUTE(SUBSTITUTE(H1903,"~","~~"),"*","~*"),إعدادات_الأنواع!$A$4:$E$40,5,FALSE()),0))</f>
        <v/>
      </c>
      <c r="N1903" s="47" t="str">
        <f>IF(OR(K1903="لم يدفع",K1903="تأمين فقط",K1903="اشتراك 300",B1903=""),"",IFERROR(VLOOKUP(SUBSTITUTE(SUBSTITUTE(H1903,"~","~~"),"*","~*"),إعدادات_الأنواع!$A$4:$F$40,6,FALSE()),0))</f>
        <v/>
      </c>
      <c r="O1903" s="55" t="str">
        <f t="shared" si="118"/>
        <v/>
      </c>
      <c r="P1903" s="48" t="str">
        <f t="shared" ca="1" si="119"/>
        <v/>
      </c>
      <c r="Q1903" s="52"/>
      <c r="R1903" s="49"/>
      <c r="S1903" s="50" t="str">
        <f>IF(B1903="","",COUNTA(التجديد!E1903:E1903))</f>
        <v/>
      </c>
      <c r="T1903" s="51" t="str">
        <f>IF(B1903="","",IFERROR(VLOOKUP(SUBSTITUTE(SUBSTITUTE(H1903,"~","~~"),"*","~*"),إعدادات_الأنواع!$A$4:$B$40,2,FALSE()),"?"))</f>
        <v/>
      </c>
    </row>
    <row r="1904" spans="1:20" ht="15" customHeight="1">
      <c r="A1904" s="20" t="str">
        <f>IF(B1904="","",IF(T1904="?","⚠️ نوع غير معرف",T1904&amp;TEXT(COUNTIFS($T$3:T1904,T1904),"000")))</f>
        <v/>
      </c>
      <c r="B1904" s="38"/>
      <c r="C1904" s="38"/>
      <c r="D1904" s="39"/>
      <c r="E1904" s="54"/>
      <c r="F1904" s="41" t="str">
        <f t="shared" ca="1" si="116"/>
        <v/>
      </c>
      <c r="G1904" s="42"/>
      <c r="H1904" s="37"/>
      <c r="I1904" s="43"/>
      <c r="J1904" s="44" t="str">
        <f t="shared" si="117"/>
        <v/>
      </c>
      <c r="K1904" s="45"/>
      <c r="L1904" s="46" t="str">
        <f>IF(OR(K1904="لم يدفع",B1904=""),"",IF(K1904="تأمين فقط",0,IF(K1904="اشتراك 300",300,IF(F1904&lt;14,IFERROR(VLOOKUP(SUBSTITUTE(SUBSTITUTE(H1904,"~","~~"),"*","~*"),إعدادات_الأنواع!$A$4:$D$40,3,FALSE()),0),IFERROR(VLOOKUP(SUBSTITUTE(SUBSTITUTE(H1904,"~","~~"),"*","~*"),إعدادات_الأنواع!$A$4:$D$40,4,FALSE()),0)))))</f>
        <v/>
      </c>
      <c r="M1904" s="47" t="str">
        <f>IF(OR(K1904="لم يدفع",B1904=""),"",IFERROR(VLOOKUP(SUBSTITUTE(SUBSTITUTE(H1904,"~","~~"),"*","~*"),إعدادات_الأنواع!$A$4:$E$40,5,FALSE()),0))</f>
        <v/>
      </c>
      <c r="N1904" s="47" t="str">
        <f>IF(OR(K1904="لم يدفع",K1904="تأمين فقط",K1904="اشتراك 300",B1904=""),"",IFERROR(VLOOKUP(SUBSTITUTE(SUBSTITUTE(H1904,"~","~~"),"*","~*"),إعدادات_الأنواع!$A$4:$F$40,6,FALSE()),0))</f>
        <v/>
      </c>
      <c r="O1904" s="55" t="str">
        <f t="shared" si="118"/>
        <v/>
      </c>
      <c r="P1904" s="48" t="str">
        <f t="shared" ca="1" si="119"/>
        <v/>
      </c>
      <c r="Q1904" s="52"/>
      <c r="R1904" s="49"/>
      <c r="S1904" s="50" t="str">
        <f>IF(B1904="","",COUNTA(التجديد!E1904:E1904))</f>
        <v/>
      </c>
      <c r="T1904" s="51" t="str">
        <f>IF(B1904="","",IFERROR(VLOOKUP(SUBSTITUTE(SUBSTITUTE(H1904,"~","~~"),"*","~*"),إعدادات_الأنواع!$A$4:$B$40,2,FALSE()),"?"))</f>
        <v/>
      </c>
    </row>
    <row r="1905" spans="1:20" ht="15" customHeight="1">
      <c r="A1905" s="20" t="str">
        <f>IF(B1905="","",IF(T1905="?","⚠️ نوع غير معرف",T1905&amp;TEXT(COUNTIFS($T$3:T1905,T1905),"000")))</f>
        <v/>
      </c>
      <c r="B1905" s="38"/>
      <c r="C1905" s="38"/>
      <c r="D1905" s="39"/>
      <c r="E1905" s="54"/>
      <c r="F1905" s="41" t="str">
        <f t="shared" ca="1" si="116"/>
        <v/>
      </c>
      <c r="G1905" s="42"/>
      <c r="H1905" s="37"/>
      <c r="I1905" s="43"/>
      <c r="J1905" s="44" t="str">
        <f t="shared" si="117"/>
        <v/>
      </c>
      <c r="K1905" s="45"/>
      <c r="L1905" s="46" t="str">
        <f>IF(OR(K1905="لم يدفع",B1905=""),"",IF(K1905="تأمين فقط",0,IF(K1905="اشتراك 300",300,IF(F1905&lt;14,IFERROR(VLOOKUP(SUBSTITUTE(SUBSTITUTE(H1905,"~","~~"),"*","~*"),إعدادات_الأنواع!$A$4:$D$40,3,FALSE()),0),IFERROR(VLOOKUP(SUBSTITUTE(SUBSTITUTE(H1905,"~","~~"),"*","~*"),إعدادات_الأنواع!$A$4:$D$40,4,FALSE()),0)))))</f>
        <v/>
      </c>
      <c r="M1905" s="47" t="str">
        <f>IF(OR(K1905="لم يدفع",B1905=""),"",IFERROR(VLOOKUP(SUBSTITUTE(SUBSTITUTE(H1905,"~","~~"),"*","~*"),إعدادات_الأنواع!$A$4:$E$40,5,FALSE()),0))</f>
        <v/>
      </c>
      <c r="N1905" s="47" t="str">
        <f>IF(OR(K1905="لم يدفع",K1905="تأمين فقط",K1905="اشتراك 300",B1905=""),"",IFERROR(VLOOKUP(SUBSTITUTE(SUBSTITUTE(H1905,"~","~~"),"*","~*"),إعدادات_الأنواع!$A$4:$F$40,6,FALSE()),0))</f>
        <v/>
      </c>
      <c r="O1905" s="55" t="str">
        <f t="shared" si="118"/>
        <v/>
      </c>
      <c r="P1905" s="48" t="str">
        <f t="shared" ca="1" si="119"/>
        <v/>
      </c>
      <c r="Q1905" s="52"/>
      <c r="R1905" s="49"/>
      <c r="S1905" s="50" t="str">
        <f>IF(B1905="","",COUNTA(التجديد!E1905:E1905))</f>
        <v/>
      </c>
      <c r="T1905" s="51" t="str">
        <f>IF(B1905="","",IFERROR(VLOOKUP(SUBSTITUTE(SUBSTITUTE(H1905,"~","~~"),"*","~*"),إعدادات_الأنواع!$A$4:$B$40,2,FALSE()),"?"))</f>
        <v/>
      </c>
    </row>
    <row r="1906" spans="1:20" ht="15" customHeight="1">
      <c r="A1906" s="20" t="str">
        <f>IF(B1906="","",IF(T1906="?","⚠️ نوع غير معرف",T1906&amp;TEXT(COUNTIFS($T$3:T1906,T1906),"000")))</f>
        <v/>
      </c>
      <c r="B1906" s="38"/>
      <c r="C1906" s="38"/>
      <c r="D1906" s="39"/>
      <c r="E1906" s="54"/>
      <c r="F1906" s="41" t="str">
        <f t="shared" ca="1" si="116"/>
        <v/>
      </c>
      <c r="G1906" s="42"/>
      <c r="H1906" s="37"/>
      <c r="I1906" s="43"/>
      <c r="J1906" s="44" t="str">
        <f t="shared" si="117"/>
        <v/>
      </c>
      <c r="K1906" s="45"/>
      <c r="L1906" s="46" t="str">
        <f>IF(OR(K1906="لم يدفع",B1906=""),"",IF(K1906="تأمين فقط",0,IF(K1906="اشتراك 300",300,IF(F1906&lt;14,IFERROR(VLOOKUP(SUBSTITUTE(SUBSTITUTE(H1906,"~","~~"),"*","~*"),إعدادات_الأنواع!$A$4:$D$40,3,FALSE()),0),IFERROR(VLOOKUP(SUBSTITUTE(SUBSTITUTE(H1906,"~","~~"),"*","~*"),إعدادات_الأنواع!$A$4:$D$40,4,FALSE()),0)))))</f>
        <v/>
      </c>
      <c r="M1906" s="47" t="str">
        <f>IF(OR(K1906="لم يدفع",B1906=""),"",IFERROR(VLOOKUP(SUBSTITUTE(SUBSTITUTE(H1906,"~","~~"),"*","~*"),إعدادات_الأنواع!$A$4:$E$40,5,FALSE()),0))</f>
        <v/>
      </c>
      <c r="N1906" s="47" t="str">
        <f>IF(OR(K1906="لم يدفع",K1906="تأمين فقط",K1906="اشتراك 300",B1906=""),"",IFERROR(VLOOKUP(SUBSTITUTE(SUBSTITUTE(H1906,"~","~~"),"*","~*"),إعدادات_الأنواع!$A$4:$F$40,6,FALSE()),0))</f>
        <v/>
      </c>
      <c r="O1906" s="55" t="str">
        <f t="shared" si="118"/>
        <v/>
      </c>
      <c r="P1906" s="48" t="str">
        <f t="shared" ca="1" si="119"/>
        <v/>
      </c>
      <c r="Q1906" s="52"/>
      <c r="R1906" s="49"/>
      <c r="S1906" s="50" t="str">
        <f>IF(B1906="","",COUNTA(التجديد!E1906:E1906))</f>
        <v/>
      </c>
      <c r="T1906" s="51" t="str">
        <f>IF(B1906="","",IFERROR(VLOOKUP(SUBSTITUTE(SUBSTITUTE(H1906,"~","~~"),"*","~*"),إعدادات_الأنواع!$A$4:$B$40,2,FALSE()),"?"))</f>
        <v/>
      </c>
    </row>
    <row r="1907" spans="1:20" ht="15" customHeight="1">
      <c r="A1907" s="20" t="str">
        <f>IF(B1907="","",IF(T1907="?","⚠️ نوع غير معرف",T1907&amp;TEXT(COUNTIFS($T$3:T1907,T1907),"000")))</f>
        <v/>
      </c>
      <c r="B1907" s="38"/>
      <c r="C1907" s="38"/>
      <c r="D1907" s="39"/>
      <c r="E1907" s="54"/>
      <c r="F1907" s="41" t="str">
        <f t="shared" ca="1" si="116"/>
        <v/>
      </c>
      <c r="G1907" s="42"/>
      <c r="H1907" s="37"/>
      <c r="I1907" s="43"/>
      <c r="J1907" s="44" t="str">
        <f t="shared" si="117"/>
        <v/>
      </c>
      <c r="K1907" s="45"/>
      <c r="L1907" s="46" t="str">
        <f>IF(OR(K1907="لم يدفع",B1907=""),"",IF(K1907="تأمين فقط",0,IF(K1907="اشتراك 300",300,IF(F1907&lt;14,IFERROR(VLOOKUP(SUBSTITUTE(SUBSTITUTE(H1907,"~","~~"),"*","~*"),إعدادات_الأنواع!$A$4:$D$40,3,FALSE()),0),IFERROR(VLOOKUP(SUBSTITUTE(SUBSTITUTE(H1907,"~","~~"),"*","~*"),إعدادات_الأنواع!$A$4:$D$40,4,FALSE()),0)))))</f>
        <v/>
      </c>
      <c r="M1907" s="47" t="str">
        <f>IF(OR(K1907="لم يدفع",B1907=""),"",IFERROR(VLOOKUP(SUBSTITUTE(SUBSTITUTE(H1907,"~","~~"),"*","~*"),إعدادات_الأنواع!$A$4:$E$40,5,FALSE()),0))</f>
        <v/>
      </c>
      <c r="N1907" s="47" t="str">
        <f>IF(OR(K1907="لم يدفع",K1907="تأمين فقط",K1907="اشتراك 300",B1907=""),"",IFERROR(VLOOKUP(SUBSTITUTE(SUBSTITUTE(H1907,"~","~~"),"*","~*"),إعدادات_الأنواع!$A$4:$F$40,6,FALSE()),0))</f>
        <v/>
      </c>
      <c r="O1907" s="55" t="str">
        <f t="shared" si="118"/>
        <v/>
      </c>
      <c r="P1907" s="48" t="str">
        <f t="shared" ca="1" si="119"/>
        <v/>
      </c>
      <c r="Q1907" s="52"/>
      <c r="R1907" s="49"/>
      <c r="S1907" s="50" t="str">
        <f>IF(B1907="","",COUNTA(التجديد!E1907:E1907))</f>
        <v/>
      </c>
      <c r="T1907" s="51" t="str">
        <f>IF(B1907="","",IFERROR(VLOOKUP(SUBSTITUTE(SUBSTITUTE(H1907,"~","~~"),"*","~*"),إعدادات_الأنواع!$A$4:$B$40,2,FALSE()),"?"))</f>
        <v/>
      </c>
    </row>
    <row r="1908" spans="1:20" ht="15" customHeight="1">
      <c r="A1908" s="20" t="str">
        <f>IF(B1908="","",IF(T1908="?","⚠️ نوع غير معرف",T1908&amp;TEXT(COUNTIFS($T$3:T1908,T1908),"000")))</f>
        <v/>
      </c>
      <c r="B1908" s="38"/>
      <c r="C1908" s="38"/>
      <c r="D1908" s="39"/>
      <c r="E1908" s="54"/>
      <c r="F1908" s="41" t="str">
        <f t="shared" ca="1" si="116"/>
        <v/>
      </c>
      <c r="G1908" s="42"/>
      <c r="H1908" s="37"/>
      <c r="I1908" s="43"/>
      <c r="J1908" s="44" t="str">
        <f t="shared" si="117"/>
        <v/>
      </c>
      <c r="K1908" s="45"/>
      <c r="L1908" s="46" t="str">
        <f>IF(OR(K1908="لم يدفع",B1908=""),"",IF(K1908="تأمين فقط",0,IF(K1908="اشتراك 300",300,IF(F1908&lt;14,IFERROR(VLOOKUP(SUBSTITUTE(SUBSTITUTE(H1908,"~","~~"),"*","~*"),إعدادات_الأنواع!$A$4:$D$40,3,FALSE()),0),IFERROR(VLOOKUP(SUBSTITUTE(SUBSTITUTE(H1908,"~","~~"),"*","~*"),إعدادات_الأنواع!$A$4:$D$40,4,FALSE()),0)))))</f>
        <v/>
      </c>
      <c r="M1908" s="47" t="str">
        <f>IF(OR(K1908="لم يدفع",B1908=""),"",IFERROR(VLOOKUP(SUBSTITUTE(SUBSTITUTE(H1908,"~","~~"),"*","~*"),إعدادات_الأنواع!$A$4:$E$40,5,FALSE()),0))</f>
        <v/>
      </c>
      <c r="N1908" s="47" t="str">
        <f>IF(OR(K1908="لم يدفع",K1908="تأمين فقط",K1908="اشتراك 300",B1908=""),"",IFERROR(VLOOKUP(SUBSTITUTE(SUBSTITUTE(H1908,"~","~~"),"*","~*"),إعدادات_الأنواع!$A$4:$F$40,6,FALSE()),0))</f>
        <v/>
      </c>
      <c r="O1908" s="55" t="str">
        <f t="shared" si="118"/>
        <v/>
      </c>
      <c r="P1908" s="48" t="str">
        <f t="shared" ca="1" si="119"/>
        <v/>
      </c>
      <c r="Q1908" s="52"/>
      <c r="R1908" s="49"/>
      <c r="S1908" s="50" t="str">
        <f>IF(B1908="","",COUNTA(التجديد!E1908:E1908))</f>
        <v/>
      </c>
      <c r="T1908" s="51" t="str">
        <f>IF(B1908="","",IFERROR(VLOOKUP(SUBSTITUTE(SUBSTITUTE(H1908,"~","~~"),"*","~*"),إعدادات_الأنواع!$A$4:$B$40,2,FALSE()),"?"))</f>
        <v/>
      </c>
    </row>
    <row r="1909" spans="1:20" ht="15" customHeight="1">
      <c r="A1909" s="20" t="str">
        <f>IF(B1909="","",IF(T1909="?","⚠️ نوع غير معرف",T1909&amp;TEXT(COUNTIFS($T$3:T1909,T1909),"000")))</f>
        <v/>
      </c>
      <c r="B1909" s="38"/>
      <c r="C1909" s="38"/>
      <c r="D1909" s="39"/>
      <c r="E1909" s="54"/>
      <c r="F1909" s="41" t="str">
        <f t="shared" ca="1" si="116"/>
        <v/>
      </c>
      <c r="G1909" s="42"/>
      <c r="H1909" s="37"/>
      <c r="I1909" s="43"/>
      <c r="J1909" s="44" t="str">
        <f t="shared" si="117"/>
        <v/>
      </c>
      <c r="K1909" s="45"/>
      <c r="L1909" s="46" t="str">
        <f>IF(OR(K1909="لم يدفع",B1909=""),"",IF(K1909="تأمين فقط",0,IF(K1909="اشتراك 300",300,IF(F1909&lt;14,IFERROR(VLOOKUP(SUBSTITUTE(SUBSTITUTE(H1909,"~","~~"),"*","~*"),إعدادات_الأنواع!$A$4:$D$40,3,FALSE()),0),IFERROR(VLOOKUP(SUBSTITUTE(SUBSTITUTE(H1909,"~","~~"),"*","~*"),إعدادات_الأنواع!$A$4:$D$40,4,FALSE()),0)))))</f>
        <v/>
      </c>
      <c r="M1909" s="47" t="str">
        <f>IF(OR(K1909="لم يدفع",B1909=""),"",IFERROR(VLOOKUP(SUBSTITUTE(SUBSTITUTE(H1909,"~","~~"),"*","~*"),إعدادات_الأنواع!$A$4:$E$40,5,FALSE()),0))</f>
        <v/>
      </c>
      <c r="N1909" s="47" t="str">
        <f>IF(OR(K1909="لم يدفع",K1909="تأمين فقط",K1909="اشتراك 300",B1909=""),"",IFERROR(VLOOKUP(SUBSTITUTE(SUBSTITUTE(H1909,"~","~~"),"*","~*"),إعدادات_الأنواع!$A$4:$F$40,6,FALSE()),0))</f>
        <v/>
      </c>
      <c r="O1909" s="55" t="str">
        <f t="shared" si="118"/>
        <v/>
      </c>
      <c r="P1909" s="48" t="str">
        <f t="shared" ca="1" si="119"/>
        <v/>
      </c>
      <c r="Q1909" s="52"/>
      <c r="R1909" s="49"/>
      <c r="S1909" s="50" t="str">
        <f>IF(B1909="","",COUNTA(التجديد!E1909:E1909))</f>
        <v/>
      </c>
      <c r="T1909" s="51" t="str">
        <f>IF(B1909="","",IFERROR(VLOOKUP(SUBSTITUTE(SUBSTITUTE(H1909,"~","~~"),"*","~*"),إعدادات_الأنواع!$A$4:$B$40,2,FALSE()),"?"))</f>
        <v/>
      </c>
    </row>
    <row r="1910" spans="1:20" ht="15" customHeight="1">
      <c r="A1910" s="20" t="str">
        <f>IF(B1910="","",IF(T1910="?","⚠️ نوع غير معرف",T1910&amp;TEXT(COUNTIFS($T$3:T1910,T1910),"000")))</f>
        <v/>
      </c>
      <c r="B1910" s="38"/>
      <c r="C1910" s="38"/>
      <c r="D1910" s="39"/>
      <c r="E1910" s="54"/>
      <c r="F1910" s="41" t="str">
        <f t="shared" ca="1" si="116"/>
        <v/>
      </c>
      <c r="G1910" s="42"/>
      <c r="H1910" s="37"/>
      <c r="I1910" s="43"/>
      <c r="J1910" s="44" t="str">
        <f t="shared" si="117"/>
        <v/>
      </c>
      <c r="K1910" s="45"/>
      <c r="L1910" s="46" t="str">
        <f>IF(OR(K1910="لم يدفع",B1910=""),"",IF(K1910="تأمين فقط",0,IF(K1910="اشتراك 300",300,IF(F1910&lt;14,IFERROR(VLOOKUP(SUBSTITUTE(SUBSTITUTE(H1910,"~","~~"),"*","~*"),إعدادات_الأنواع!$A$4:$D$40,3,FALSE()),0),IFERROR(VLOOKUP(SUBSTITUTE(SUBSTITUTE(H1910,"~","~~"),"*","~*"),إعدادات_الأنواع!$A$4:$D$40,4,FALSE()),0)))))</f>
        <v/>
      </c>
      <c r="M1910" s="47" t="str">
        <f>IF(OR(K1910="لم يدفع",B1910=""),"",IFERROR(VLOOKUP(SUBSTITUTE(SUBSTITUTE(H1910,"~","~~"),"*","~*"),إعدادات_الأنواع!$A$4:$E$40,5,FALSE()),0))</f>
        <v/>
      </c>
      <c r="N1910" s="47" t="str">
        <f>IF(OR(K1910="لم يدفع",K1910="تأمين فقط",K1910="اشتراك 300",B1910=""),"",IFERROR(VLOOKUP(SUBSTITUTE(SUBSTITUTE(H1910,"~","~~"),"*","~*"),إعدادات_الأنواع!$A$4:$F$40,6,FALSE()),0))</f>
        <v/>
      </c>
      <c r="O1910" s="55" t="str">
        <f t="shared" si="118"/>
        <v/>
      </c>
      <c r="P1910" s="48" t="str">
        <f t="shared" ca="1" si="119"/>
        <v/>
      </c>
      <c r="Q1910" s="52"/>
      <c r="R1910" s="49"/>
      <c r="S1910" s="50" t="str">
        <f>IF(B1910="","",COUNTA(التجديد!E1910:E1910))</f>
        <v/>
      </c>
      <c r="T1910" s="51" t="str">
        <f>IF(B1910="","",IFERROR(VLOOKUP(SUBSTITUTE(SUBSTITUTE(H1910,"~","~~"),"*","~*"),إعدادات_الأنواع!$A$4:$B$40,2,FALSE()),"?"))</f>
        <v/>
      </c>
    </row>
    <row r="1911" spans="1:20" ht="15" customHeight="1">
      <c r="A1911" s="20" t="str">
        <f>IF(B1911="","",IF(T1911="?","⚠️ نوع غير معرف",T1911&amp;TEXT(COUNTIFS($T$3:T1911,T1911),"000")))</f>
        <v/>
      </c>
      <c r="B1911" s="38"/>
      <c r="C1911" s="38"/>
      <c r="D1911" s="39"/>
      <c r="E1911" s="54"/>
      <c r="F1911" s="41" t="str">
        <f t="shared" ca="1" si="116"/>
        <v/>
      </c>
      <c r="G1911" s="42"/>
      <c r="H1911" s="37"/>
      <c r="I1911" s="43"/>
      <c r="J1911" s="44" t="str">
        <f t="shared" si="117"/>
        <v/>
      </c>
      <c r="K1911" s="45"/>
      <c r="L1911" s="46" t="str">
        <f>IF(OR(K1911="لم يدفع",B1911=""),"",IF(K1911="تأمين فقط",0,IF(K1911="اشتراك 300",300,IF(F1911&lt;14,IFERROR(VLOOKUP(SUBSTITUTE(SUBSTITUTE(H1911,"~","~~"),"*","~*"),إعدادات_الأنواع!$A$4:$D$40,3,FALSE()),0),IFERROR(VLOOKUP(SUBSTITUTE(SUBSTITUTE(H1911,"~","~~"),"*","~*"),إعدادات_الأنواع!$A$4:$D$40,4,FALSE()),0)))))</f>
        <v/>
      </c>
      <c r="M1911" s="47" t="str">
        <f>IF(OR(K1911="لم يدفع",B1911=""),"",IFERROR(VLOOKUP(SUBSTITUTE(SUBSTITUTE(H1911,"~","~~"),"*","~*"),إعدادات_الأنواع!$A$4:$E$40,5,FALSE()),0))</f>
        <v/>
      </c>
      <c r="N1911" s="47" t="str">
        <f>IF(OR(K1911="لم يدفع",K1911="تأمين فقط",K1911="اشتراك 300",B1911=""),"",IFERROR(VLOOKUP(SUBSTITUTE(SUBSTITUTE(H1911,"~","~~"),"*","~*"),إعدادات_الأنواع!$A$4:$F$40,6,FALSE()),0))</f>
        <v/>
      </c>
      <c r="O1911" s="55" t="str">
        <f t="shared" si="118"/>
        <v/>
      </c>
      <c r="P1911" s="48" t="str">
        <f t="shared" ca="1" si="119"/>
        <v/>
      </c>
      <c r="Q1911" s="52"/>
      <c r="R1911" s="49"/>
      <c r="S1911" s="50" t="str">
        <f>IF(B1911="","",COUNTA(التجديد!E1911:E1911))</f>
        <v/>
      </c>
      <c r="T1911" s="51" t="str">
        <f>IF(B1911="","",IFERROR(VLOOKUP(SUBSTITUTE(SUBSTITUTE(H1911,"~","~~"),"*","~*"),إعدادات_الأنواع!$A$4:$B$40,2,FALSE()),"?"))</f>
        <v/>
      </c>
    </row>
    <row r="1912" spans="1:20" ht="15" customHeight="1">
      <c r="A1912" s="20" t="str">
        <f>IF(B1912="","",IF(T1912="?","⚠️ نوع غير معرف",T1912&amp;TEXT(COUNTIFS($T$3:T1912,T1912),"000")))</f>
        <v/>
      </c>
      <c r="B1912" s="38"/>
      <c r="C1912" s="38"/>
      <c r="D1912" s="39"/>
      <c r="E1912" s="54"/>
      <c r="F1912" s="41" t="str">
        <f t="shared" ca="1" si="116"/>
        <v/>
      </c>
      <c r="G1912" s="42"/>
      <c r="H1912" s="37"/>
      <c r="I1912" s="43"/>
      <c r="J1912" s="44" t="str">
        <f t="shared" si="117"/>
        <v/>
      </c>
      <c r="K1912" s="45"/>
      <c r="L1912" s="46" t="str">
        <f>IF(OR(K1912="لم يدفع",B1912=""),"",IF(K1912="تأمين فقط",0,IF(K1912="اشتراك 300",300,IF(F1912&lt;14,IFERROR(VLOOKUP(SUBSTITUTE(SUBSTITUTE(H1912,"~","~~"),"*","~*"),إعدادات_الأنواع!$A$4:$D$40,3,FALSE()),0),IFERROR(VLOOKUP(SUBSTITUTE(SUBSTITUTE(H1912,"~","~~"),"*","~*"),إعدادات_الأنواع!$A$4:$D$40,4,FALSE()),0)))))</f>
        <v/>
      </c>
      <c r="M1912" s="47" t="str">
        <f>IF(OR(K1912="لم يدفع",B1912=""),"",IFERROR(VLOOKUP(SUBSTITUTE(SUBSTITUTE(H1912,"~","~~"),"*","~*"),إعدادات_الأنواع!$A$4:$E$40,5,FALSE()),0))</f>
        <v/>
      </c>
      <c r="N1912" s="47" t="str">
        <f>IF(OR(K1912="لم يدفع",K1912="تأمين فقط",K1912="اشتراك 300",B1912=""),"",IFERROR(VLOOKUP(SUBSTITUTE(SUBSTITUTE(H1912,"~","~~"),"*","~*"),إعدادات_الأنواع!$A$4:$F$40,6,FALSE()),0))</f>
        <v/>
      </c>
      <c r="O1912" s="55" t="str">
        <f t="shared" si="118"/>
        <v/>
      </c>
      <c r="P1912" s="48" t="str">
        <f t="shared" ca="1" si="119"/>
        <v/>
      </c>
      <c r="Q1912" s="52"/>
      <c r="R1912" s="49"/>
      <c r="S1912" s="50" t="str">
        <f>IF(B1912="","",COUNTA(التجديد!E1912:E1912))</f>
        <v/>
      </c>
      <c r="T1912" s="51" t="str">
        <f>IF(B1912="","",IFERROR(VLOOKUP(SUBSTITUTE(SUBSTITUTE(H1912,"~","~~"),"*","~*"),إعدادات_الأنواع!$A$4:$B$40,2,FALSE()),"?"))</f>
        <v/>
      </c>
    </row>
    <row r="1913" spans="1:20" ht="15" customHeight="1">
      <c r="A1913" s="20" t="str">
        <f>IF(B1913="","",IF(T1913="?","⚠️ نوع غير معرف",T1913&amp;TEXT(COUNTIFS($T$3:T1913,T1913),"000")))</f>
        <v/>
      </c>
      <c r="B1913" s="38"/>
      <c r="C1913" s="38"/>
      <c r="D1913" s="39"/>
      <c r="E1913" s="54"/>
      <c r="F1913" s="41" t="str">
        <f t="shared" ca="1" si="116"/>
        <v/>
      </c>
      <c r="G1913" s="42"/>
      <c r="H1913" s="37"/>
      <c r="I1913" s="43"/>
      <c r="J1913" s="44" t="str">
        <f t="shared" si="117"/>
        <v/>
      </c>
      <c r="K1913" s="45"/>
      <c r="L1913" s="46" t="str">
        <f>IF(OR(K1913="لم يدفع",B1913=""),"",IF(K1913="تأمين فقط",0,IF(K1913="اشتراك 300",300,IF(F1913&lt;14,IFERROR(VLOOKUP(SUBSTITUTE(SUBSTITUTE(H1913,"~","~~"),"*","~*"),إعدادات_الأنواع!$A$4:$D$40,3,FALSE()),0),IFERROR(VLOOKUP(SUBSTITUTE(SUBSTITUTE(H1913,"~","~~"),"*","~*"),إعدادات_الأنواع!$A$4:$D$40,4,FALSE()),0)))))</f>
        <v/>
      </c>
      <c r="M1913" s="47" t="str">
        <f>IF(OR(K1913="لم يدفع",B1913=""),"",IFERROR(VLOOKUP(SUBSTITUTE(SUBSTITUTE(H1913,"~","~~"),"*","~*"),إعدادات_الأنواع!$A$4:$E$40,5,FALSE()),0))</f>
        <v/>
      </c>
      <c r="N1913" s="47" t="str">
        <f>IF(OR(K1913="لم يدفع",K1913="تأمين فقط",K1913="اشتراك 300",B1913=""),"",IFERROR(VLOOKUP(SUBSTITUTE(SUBSTITUTE(H1913,"~","~~"),"*","~*"),إعدادات_الأنواع!$A$4:$F$40,6,FALSE()),0))</f>
        <v/>
      </c>
      <c r="O1913" s="55" t="str">
        <f t="shared" si="118"/>
        <v/>
      </c>
      <c r="P1913" s="48" t="str">
        <f t="shared" ca="1" si="119"/>
        <v/>
      </c>
      <c r="Q1913" s="52"/>
      <c r="R1913" s="49"/>
      <c r="S1913" s="50" t="str">
        <f>IF(B1913="","",COUNTA(التجديد!E1913:E1913))</f>
        <v/>
      </c>
      <c r="T1913" s="51" t="str">
        <f>IF(B1913="","",IFERROR(VLOOKUP(SUBSTITUTE(SUBSTITUTE(H1913,"~","~~"),"*","~*"),إعدادات_الأنواع!$A$4:$B$40,2,FALSE()),"?"))</f>
        <v/>
      </c>
    </row>
    <row r="1914" spans="1:20" ht="15" customHeight="1">
      <c r="A1914" s="20" t="str">
        <f>IF(B1914="","",IF(T1914="?","⚠️ نوع غير معرف",T1914&amp;TEXT(COUNTIFS($T$3:T1914,T1914),"000")))</f>
        <v/>
      </c>
      <c r="B1914" s="38"/>
      <c r="C1914" s="38"/>
      <c r="D1914" s="39"/>
      <c r="E1914" s="54"/>
      <c r="F1914" s="41" t="str">
        <f t="shared" ca="1" si="116"/>
        <v/>
      </c>
      <c r="G1914" s="42"/>
      <c r="H1914" s="37"/>
      <c r="I1914" s="43"/>
      <c r="J1914" s="44" t="str">
        <f t="shared" si="117"/>
        <v/>
      </c>
      <c r="K1914" s="45"/>
      <c r="L1914" s="46" t="str">
        <f>IF(OR(K1914="لم يدفع",B1914=""),"",IF(K1914="تأمين فقط",0,IF(K1914="اشتراك 300",300,IF(F1914&lt;14,IFERROR(VLOOKUP(SUBSTITUTE(SUBSTITUTE(H1914,"~","~~"),"*","~*"),إعدادات_الأنواع!$A$4:$D$40,3,FALSE()),0),IFERROR(VLOOKUP(SUBSTITUTE(SUBSTITUTE(H1914,"~","~~"),"*","~*"),إعدادات_الأنواع!$A$4:$D$40,4,FALSE()),0)))))</f>
        <v/>
      </c>
      <c r="M1914" s="47" t="str">
        <f>IF(OR(K1914="لم يدفع",B1914=""),"",IFERROR(VLOOKUP(SUBSTITUTE(SUBSTITUTE(H1914,"~","~~"),"*","~*"),إعدادات_الأنواع!$A$4:$E$40,5,FALSE()),0))</f>
        <v/>
      </c>
      <c r="N1914" s="47" t="str">
        <f>IF(OR(K1914="لم يدفع",K1914="تأمين فقط",K1914="اشتراك 300",B1914=""),"",IFERROR(VLOOKUP(SUBSTITUTE(SUBSTITUTE(H1914,"~","~~"),"*","~*"),إعدادات_الأنواع!$A$4:$F$40,6,FALSE()),0))</f>
        <v/>
      </c>
      <c r="O1914" s="55" t="str">
        <f t="shared" si="118"/>
        <v/>
      </c>
      <c r="P1914" s="48" t="str">
        <f t="shared" ca="1" si="119"/>
        <v/>
      </c>
      <c r="Q1914" s="52"/>
      <c r="R1914" s="49"/>
      <c r="S1914" s="50" t="str">
        <f>IF(B1914="","",COUNTA(التجديد!E1914:E1914))</f>
        <v/>
      </c>
      <c r="T1914" s="51" t="str">
        <f>IF(B1914="","",IFERROR(VLOOKUP(SUBSTITUTE(SUBSTITUTE(H1914,"~","~~"),"*","~*"),إعدادات_الأنواع!$A$4:$B$40,2,FALSE()),"?"))</f>
        <v/>
      </c>
    </row>
    <row r="1915" spans="1:20" ht="15" customHeight="1">
      <c r="A1915" s="20" t="str">
        <f>IF(B1915="","",IF(T1915="?","⚠️ نوع غير معرف",T1915&amp;TEXT(COUNTIFS($T$3:T1915,T1915),"000")))</f>
        <v/>
      </c>
      <c r="B1915" s="38"/>
      <c r="C1915" s="38"/>
      <c r="D1915" s="39"/>
      <c r="E1915" s="54"/>
      <c r="F1915" s="41" t="str">
        <f t="shared" ca="1" si="116"/>
        <v/>
      </c>
      <c r="G1915" s="42"/>
      <c r="H1915" s="37"/>
      <c r="I1915" s="43"/>
      <c r="J1915" s="44" t="str">
        <f t="shared" si="117"/>
        <v/>
      </c>
      <c r="K1915" s="45"/>
      <c r="L1915" s="46" t="str">
        <f>IF(OR(K1915="لم يدفع",B1915=""),"",IF(K1915="تأمين فقط",0,IF(K1915="اشتراك 300",300,IF(F1915&lt;14,IFERROR(VLOOKUP(SUBSTITUTE(SUBSTITUTE(H1915,"~","~~"),"*","~*"),إعدادات_الأنواع!$A$4:$D$40,3,FALSE()),0),IFERROR(VLOOKUP(SUBSTITUTE(SUBSTITUTE(H1915,"~","~~"),"*","~*"),إعدادات_الأنواع!$A$4:$D$40,4,FALSE()),0)))))</f>
        <v/>
      </c>
      <c r="M1915" s="47" t="str">
        <f>IF(OR(K1915="لم يدفع",B1915=""),"",IFERROR(VLOOKUP(SUBSTITUTE(SUBSTITUTE(H1915,"~","~~"),"*","~*"),إعدادات_الأنواع!$A$4:$E$40,5,FALSE()),0))</f>
        <v/>
      </c>
      <c r="N1915" s="47" t="str">
        <f>IF(OR(K1915="لم يدفع",K1915="تأمين فقط",K1915="اشتراك 300",B1915=""),"",IFERROR(VLOOKUP(SUBSTITUTE(SUBSTITUTE(H1915,"~","~~"),"*","~*"),إعدادات_الأنواع!$A$4:$F$40,6,FALSE()),0))</f>
        <v/>
      </c>
      <c r="O1915" s="55" t="str">
        <f t="shared" si="118"/>
        <v/>
      </c>
      <c r="P1915" s="48" t="str">
        <f t="shared" ca="1" si="119"/>
        <v/>
      </c>
      <c r="Q1915" s="52"/>
      <c r="R1915" s="49"/>
      <c r="S1915" s="50" t="str">
        <f>IF(B1915="","",COUNTA(التجديد!E1915:E1915))</f>
        <v/>
      </c>
      <c r="T1915" s="51" t="str">
        <f>IF(B1915="","",IFERROR(VLOOKUP(SUBSTITUTE(SUBSTITUTE(H1915,"~","~~"),"*","~*"),إعدادات_الأنواع!$A$4:$B$40,2,FALSE()),"?"))</f>
        <v/>
      </c>
    </row>
    <row r="1916" spans="1:20" ht="15" customHeight="1">
      <c r="A1916" s="20" t="str">
        <f>IF(B1916="","",IF(T1916="?","⚠️ نوع غير معرف",T1916&amp;TEXT(COUNTIFS($T$3:T1916,T1916),"000")))</f>
        <v/>
      </c>
      <c r="B1916" s="38"/>
      <c r="C1916" s="38"/>
      <c r="D1916" s="39"/>
      <c r="E1916" s="54"/>
      <c r="F1916" s="41" t="str">
        <f t="shared" ca="1" si="116"/>
        <v/>
      </c>
      <c r="G1916" s="42"/>
      <c r="H1916" s="37"/>
      <c r="I1916" s="43"/>
      <c r="J1916" s="44" t="str">
        <f t="shared" si="117"/>
        <v/>
      </c>
      <c r="K1916" s="45"/>
      <c r="L1916" s="46" t="str">
        <f>IF(OR(K1916="لم يدفع",B1916=""),"",IF(K1916="تأمين فقط",0,IF(K1916="اشتراك 300",300,IF(F1916&lt;14,IFERROR(VLOOKUP(SUBSTITUTE(SUBSTITUTE(H1916,"~","~~"),"*","~*"),إعدادات_الأنواع!$A$4:$D$40,3,FALSE()),0),IFERROR(VLOOKUP(SUBSTITUTE(SUBSTITUTE(H1916,"~","~~"),"*","~*"),إعدادات_الأنواع!$A$4:$D$40,4,FALSE()),0)))))</f>
        <v/>
      </c>
      <c r="M1916" s="47" t="str">
        <f>IF(OR(K1916="لم يدفع",B1916=""),"",IFERROR(VLOOKUP(SUBSTITUTE(SUBSTITUTE(H1916,"~","~~"),"*","~*"),إعدادات_الأنواع!$A$4:$E$40,5,FALSE()),0))</f>
        <v/>
      </c>
      <c r="N1916" s="47" t="str">
        <f>IF(OR(K1916="لم يدفع",K1916="تأمين فقط",K1916="اشتراك 300",B1916=""),"",IFERROR(VLOOKUP(SUBSTITUTE(SUBSTITUTE(H1916,"~","~~"),"*","~*"),إعدادات_الأنواع!$A$4:$F$40,6,FALSE()),0))</f>
        <v/>
      </c>
      <c r="O1916" s="55" t="str">
        <f t="shared" si="118"/>
        <v/>
      </c>
      <c r="P1916" s="48" t="str">
        <f t="shared" ca="1" si="119"/>
        <v/>
      </c>
      <c r="Q1916" s="52"/>
      <c r="R1916" s="49"/>
      <c r="S1916" s="50" t="str">
        <f>IF(B1916="","",COUNTA(التجديد!E1916:E1916))</f>
        <v/>
      </c>
      <c r="T1916" s="51" t="str">
        <f>IF(B1916="","",IFERROR(VLOOKUP(SUBSTITUTE(SUBSTITUTE(H1916,"~","~~"),"*","~*"),إعدادات_الأنواع!$A$4:$B$40,2,FALSE()),"?"))</f>
        <v/>
      </c>
    </row>
    <row r="1917" spans="1:20" ht="15" customHeight="1">
      <c r="A1917" s="20" t="str">
        <f>IF(B1917="","",IF(T1917="?","⚠️ نوع غير معرف",T1917&amp;TEXT(COUNTIFS($T$3:T1917,T1917),"000")))</f>
        <v/>
      </c>
      <c r="B1917" s="38"/>
      <c r="C1917" s="38"/>
      <c r="D1917" s="39"/>
      <c r="E1917" s="54"/>
      <c r="F1917" s="41" t="str">
        <f t="shared" ca="1" si="116"/>
        <v/>
      </c>
      <c r="G1917" s="42"/>
      <c r="H1917" s="37"/>
      <c r="I1917" s="43"/>
      <c r="J1917" s="44" t="str">
        <f t="shared" si="117"/>
        <v/>
      </c>
      <c r="K1917" s="45"/>
      <c r="L1917" s="46" t="str">
        <f>IF(OR(K1917="لم يدفع",B1917=""),"",IF(K1917="تأمين فقط",0,IF(K1917="اشتراك 300",300,IF(F1917&lt;14,IFERROR(VLOOKUP(SUBSTITUTE(SUBSTITUTE(H1917,"~","~~"),"*","~*"),إعدادات_الأنواع!$A$4:$D$40,3,FALSE()),0),IFERROR(VLOOKUP(SUBSTITUTE(SUBSTITUTE(H1917,"~","~~"),"*","~*"),إعدادات_الأنواع!$A$4:$D$40,4,FALSE()),0)))))</f>
        <v/>
      </c>
      <c r="M1917" s="47" t="str">
        <f>IF(OR(K1917="لم يدفع",B1917=""),"",IFERROR(VLOOKUP(SUBSTITUTE(SUBSTITUTE(H1917,"~","~~"),"*","~*"),إعدادات_الأنواع!$A$4:$E$40,5,FALSE()),0))</f>
        <v/>
      </c>
      <c r="N1917" s="47" t="str">
        <f>IF(OR(K1917="لم يدفع",K1917="تأمين فقط",K1917="اشتراك 300",B1917=""),"",IFERROR(VLOOKUP(SUBSTITUTE(SUBSTITUTE(H1917,"~","~~"),"*","~*"),إعدادات_الأنواع!$A$4:$F$40,6,FALSE()),0))</f>
        <v/>
      </c>
      <c r="O1917" s="55" t="str">
        <f t="shared" si="118"/>
        <v/>
      </c>
      <c r="P1917" s="48" t="str">
        <f t="shared" ca="1" si="119"/>
        <v/>
      </c>
      <c r="Q1917" s="52"/>
      <c r="R1917" s="49"/>
      <c r="S1917" s="50" t="str">
        <f>IF(B1917="","",COUNTA(التجديد!E1917:E1917))</f>
        <v/>
      </c>
      <c r="T1917" s="51" t="str">
        <f>IF(B1917="","",IFERROR(VLOOKUP(SUBSTITUTE(SUBSTITUTE(H1917,"~","~~"),"*","~*"),إعدادات_الأنواع!$A$4:$B$40,2,FALSE()),"?"))</f>
        <v/>
      </c>
    </row>
    <row r="1918" spans="1:20" ht="15" customHeight="1">
      <c r="A1918" s="20" t="str">
        <f>IF(B1918="","",IF(T1918="?","⚠️ نوع غير معرف",T1918&amp;TEXT(COUNTIFS($T$3:T1918,T1918),"000")))</f>
        <v/>
      </c>
      <c r="B1918" s="38"/>
      <c r="C1918" s="38"/>
      <c r="D1918" s="39"/>
      <c r="E1918" s="54"/>
      <c r="F1918" s="41" t="str">
        <f t="shared" ca="1" si="116"/>
        <v/>
      </c>
      <c r="G1918" s="42"/>
      <c r="H1918" s="37"/>
      <c r="I1918" s="43"/>
      <c r="J1918" s="44" t="str">
        <f t="shared" si="117"/>
        <v/>
      </c>
      <c r="K1918" s="45"/>
      <c r="L1918" s="46" t="str">
        <f>IF(OR(K1918="لم يدفع",B1918=""),"",IF(K1918="تأمين فقط",0,IF(K1918="اشتراك 300",300,IF(F1918&lt;14,IFERROR(VLOOKUP(SUBSTITUTE(SUBSTITUTE(H1918,"~","~~"),"*","~*"),إعدادات_الأنواع!$A$4:$D$40,3,FALSE()),0),IFERROR(VLOOKUP(SUBSTITUTE(SUBSTITUTE(H1918,"~","~~"),"*","~*"),إعدادات_الأنواع!$A$4:$D$40,4,FALSE()),0)))))</f>
        <v/>
      </c>
      <c r="M1918" s="47" t="str">
        <f>IF(OR(K1918="لم يدفع",B1918=""),"",IFERROR(VLOOKUP(SUBSTITUTE(SUBSTITUTE(H1918,"~","~~"),"*","~*"),إعدادات_الأنواع!$A$4:$E$40,5,FALSE()),0))</f>
        <v/>
      </c>
      <c r="N1918" s="47" t="str">
        <f>IF(OR(K1918="لم يدفع",K1918="تأمين فقط",K1918="اشتراك 300",B1918=""),"",IFERROR(VLOOKUP(SUBSTITUTE(SUBSTITUTE(H1918,"~","~~"),"*","~*"),إعدادات_الأنواع!$A$4:$F$40,6,FALSE()),0))</f>
        <v/>
      </c>
      <c r="O1918" s="55" t="str">
        <f t="shared" si="118"/>
        <v/>
      </c>
      <c r="P1918" s="48" t="str">
        <f t="shared" ca="1" si="119"/>
        <v/>
      </c>
      <c r="Q1918" s="52"/>
      <c r="R1918" s="49"/>
      <c r="S1918" s="50" t="str">
        <f>IF(B1918="","",COUNTA(التجديد!E1918:E1918))</f>
        <v/>
      </c>
      <c r="T1918" s="51" t="str">
        <f>IF(B1918="","",IFERROR(VLOOKUP(SUBSTITUTE(SUBSTITUTE(H1918,"~","~~"),"*","~*"),إعدادات_الأنواع!$A$4:$B$40,2,FALSE()),"?"))</f>
        <v/>
      </c>
    </row>
    <row r="1919" spans="1:20" ht="15" customHeight="1">
      <c r="A1919" s="20" t="str">
        <f>IF(B1919="","",IF(T1919="?","⚠️ نوع غير معرف",T1919&amp;TEXT(COUNTIFS($T$3:T1919,T1919),"000")))</f>
        <v/>
      </c>
      <c r="B1919" s="38"/>
      <c r="C1919" s="38"/>
      <c r="D1919" s="39"/>
      <c r="E1919" s="54"/>
      <c r="F1919" s="41" t="str">
        <f t="shared" ca="1" si="116"/>
        <v/>
      </c>
      <c r="G1919" s="42"/>
      <c r="H1919" s="37"/>
      <c r="I1919" s="43"/>
      <c r="J1919" s="44" t="str">
        <f t="shared" si="117"/>
        <v/>
      </c>
      <c r="K1919" s="45"/>
      <c r="L1919" s="46" t="str">
        <f>IF(OR(K1919="لم يدفع",B1919=""),"",IF(K1919="تأمين فقط",0,IF(K1919="اشتراك 300",300,IF(F1919&lt;14,IFERROR(VLOOKUP(SUBSTITUTE(SUBSTITUTE(H1919,"~","~~"),"*","~*"),إعدادات_الأنواع!$A$4:$D$40,3,FALSE()),0),IFERROR(VLOOKUP(SUBSTITUTE(SUBSTITUTE(H1919,"~","~~"),"*","~*"),إعدادات_الأنواع!$A$4:$D$40,4,FALSE()),0)))))</f>
        <v/>
      </c>
      <c r="M1919" s="47" t="str">
        <f>IF(OR(K1919="لم يدفع",B1919=""),"",IFERROR(VLOOKUP(SUBSTITUTE(SUBSTITUTE(H1919,"~","~~"),"*","~*"),إعدادات_الأنواع!$A$4:$E$40,5,FALSE()),0))</f>
        <v/>
      </c>
      <c r="N1919" s="47" t="str">
        <f>IF(OR(K1919="لم يدفع",K1919="تأمين فقط",K1919="اشتراك 300",B1919=""),"",IFERROR(VLOOKUP(SUBSTITUTE(SUBSTITUTE(H1919,"~","~~"),"*","~*"),إعدادات_الأنواع!$A$4:$F$40,6,FALSE()),0))</f>
        <v/>
      </c>
      <c r="O1919" s="55" t="str">
        <f t="shared" si="118"/>
        <v/>
      </c>
      <c r="P1919" s="48" t="str">
        <f t="shared" ca="1" si="119"/>
        <v/>
      </c>
      <c r="Q1919" s="52"/>
      <c r="R1919" s="49"/>
      <c r="S1919" s="50" t="str">
        <f>IF(B1919="","",COUNTA(التجديد!E1919:E1919))</f>
        <v/>
      </c>
      <c r="T1919" s="51" t="str">
        <f>IF(B1919="","",IFERROR(VLOOKUP(SUBSTITUTE(SUBSTITUTE(H1919,"~","~~"),"*","~*"),إعدادات_الأنواع!$A$4:$B$40,2,FALSE()),"?"))</f>
        <v/>
      </c>
    </row>
    <row r="1920" spans="1:20" ht="15" customHeight="1">
      <c r="A1920" s="20" t="str">
        <f>IF(B1920="","",IF(T1920="?","⚠️ نوع غير معرف",T1920&amp;TEXT(COUNTIFS($T$3:T1920,T1920),"000")))</f>
        <v/>
      </c>
      <c r="B1920" s="38"/>
      <c r="C1920" s="38"/>
      <c r="D1920" s="39"/>
      <c r="E1920" s="54"/>
      <c r="F1920" s="41" t="str">
        <f t="shared" ca="1" si="116"/>
        <v/>
      </c>
      <c r="G1920" s="42"/>
      <c r="H1920" s="37"/>
      <c r="I1920" s="43"/>
      <c r="J1920" s="44" t="str">
        <f t="shared" si="117"/>
        <v/>
      </c>
      <c r="K1920" s="45"/>
      <c r="L1920" s="46" t="str">
        <f>IF(OR(K1920="لم يدفع",B1920=""),"",IF(K1920="تأمين فقط",0,IF(K1920="اشتراك 300",300,IF(F1920&lt;14,IFERROR(VLOOKUP(SUBSTITUTE(SUBSTITUTE(H1920,"~","~~"),"*","~*"),إعدادات_الأنواع!$A$4:$D$40,3,FALSE()),0),IFERROR(VLOOKUP(SUBSTITUTE(SUBSTITUTE(H1920,"~","~~"),"*","~*"),إعدادات_الأنواع!$A$4:$D$40,4,FALSE()),0)))))</f>
        <v/>
      </c>
      <c r="M1920" s="47" t="str">
        <f>IF(OR(K1920="لم يدفع",B1920=""),"",IFERROR(VLOOKUP(SUBSTITUTE(SUBSTITUTE(H1920,"~","~~"),"*","~*"),إعدادات_الأنواع!$A$4:$E$40,5,FALSE()),0))</f>
        <v/>
      </c>
      <c r="N1920" s="47" t="str">
        <f>IF(OR(K1920="لم يدفع",K1920="تأمين فقط",K1920="اشتراك 300",B1920=""),"",IFERROR(VLOOKUP(SUBSTITUTE(SUBSTITUTE(H1920,"~","~~"),"*","~*"),إعدادات_الأنواع!$A$4:$F$40,6,FALSE()),0))</f>
        <v/>
      </c>
      <c r="O1920" s="55" t="str">
        <f t="shared" si="118"/>
        <v/>
      </c>
      <c r="P1920" s="48" t="str">
        <f t="shared" ca="1" si="119"/>
        <v/>
      </c>
      <c r="Q1920" s="52"/>
      <c r="R1920" s="49"/>
      <c r="S1920" s="50" t="str">
        <f>IF(B1920="","",COUNTA(التجديد!E1920:E1920))</f>
        <v/>
      </c>
      <c r="T1920" s="51" t="str">
        <f>IF(B1920="","",IFERROR(VLOOKUP(SUBSTITUTE(SUBSTITUTE(H1920,"~","~~"),"*","~*"),إعدادات_الأنواع!$A$4:$B$40,2,FALSE()),"?"))</f>
        <v/>
      </c>
    </row>
    <row r="1921" spans="1:20" ht="15" customHeight="1">
      <c r="A1921" s="20" t="str">
        <f>IF(B1921="","",IF(T1921="?","⚠️ نوع غير معرف",T1921&amp;TEXT(COUNTIFS($T$3:T1921,T1921),"000")))</f>
        <v/>
      </c>
      <c r="B1921" s="38"/>
      <c r="C1921" s="38"/>
      <c r="D1921" s="39"/>
      <c r="E1921" s="54"/>
      <c r="F1921" s="41" t="str">
        <f t="shared" ca="1" si="116"/>
        <v/>
      </c>
      <c r="G1921" s="42"/>
      <c r="H1921" s="37"/>
      <c r="I1921" s="43"/>
      <c r="J1921" s="44" t="str">
        <f t="shared" si="117"/>
        <v/>
      </c>
      <c r="K1921" s="45"/>
      <c r="L1921" s="46" t="str">
        <f>IF(OR(K1921="لم يدفع",B1921=""),"",IF(K1921="تأمين فقط",0,IF(K1921="اشتراك 300",300,IF(F1921&lt;14,IFERROR(VLOOKUP(SUBSTITUTE(SUBSTITUTE(H1921,"~","~~"),"*","~*"),إعدادات_الأنواع!$A$4:$D$40,3,FALSE()),0),IFERROR(VLOOKUP(SUBSTITUTE(SUBSTITUTE(H1921,"~","~~"),"*","~*"),إعدادات_الأنواع!$A$4:$D$40,4,FALSE()),0)))))</f>
        <v/>
      </c>
      <c r="M1921" s="47" t="str">
        <f>IF(OR(K1921="لم يدفع",B1921=""),"",IFERROR(VLOOKUP(SUBSTITUTE(SUBSTITUTE(H1921,"~","~~"),"*","~*"),إعدادات_الأنواع!$A$4:$E$40,5,FALSE()),0))</f>
        <v/>
      </c>
      <c r="N1921" s="47" t="str">
        <f>IF(OR(K1921="لم يدفع",K1921="تأمين فقط",K1921="اشتراك 300",B1921=""),"",IFERROR(VLOOKUP(SUBSTITUTE(SUBSTITUTE(H1921,"~","~~"),"*","~*"),إعدادات_الأنواع!$A$4:$F$40,6,FALSE()),0))</f>
        <v/>
      </c>
      <c r="O1921" s="55" t="str">
        <f t="shared" si="118"/>
        <v/>
      </c>
      <c r="P1921" s="48" t="str">
        <f t="shared" ca="1" si="119"/>
        <v/>
      </c>
      <c r="Q1921" s="52"/>
      <c r="R1921" s="49"/>
      <c r="S1921" s="50" t="str">
        <f>IF(B1921="","",COUNTA(التجديد!E1921:E1921))</f>
        <v/>
      </c>
      <c r="T1921" s="51" t="str">
        <f>IF(B1921="","",IFERROR(VLOOKUP(SUBSTITUTE(SUBSTITUTE(H1921,"~","~~"),"*","~*"),إعدادات_الأنواع!$A$4:$B$40,2,FALSE()),"?"))</f>
        <v/>
      </c>
    </row>
    <row r="1922" spans="1:20" ht="15" customHeight="1">
      <c r="A1922" s="20" t="str">
        <f>IF(B1922="","",IF(T1922="?","⚠️ نوع غير معرف",T1922&amp;TEXT(COUNTIFS($T$3:T1922,T1922),"000")))</f>
        <v/>
      </c>
      <c r="B1922" s="38"/>
      <c r="C1922" s="38"/>
      <c r="D1922" s="39"/>
      <c r="E1922" s="54"/>
      <c r="F1922" s="41" t="str">
        <f t="shared" ca="1" si="116"/>
        <v/>
      </c>
      <c r="G1922" s="42"/>
      <c r="H1922" s="37"/>
      <c r="I1922" s="43"/>
      <c r="J1922" s="44" t="str">
        <f t="shared" si="117"/>
        <v/>
      </c>
      <c r="K1922" s="45"/>
      <c r="L1922" s="46" t="str">
        <f>IF(OR(K1922="لم يدفع",B1922=""),"",IF(K1922="تأمين فقط",0,IF(K1922="اشتراك 300",300,IF(F1922&lt;14,IFERROR(VLOOKUP(SUBSTITUTE(SUBSTITUTE(H1922,"~","~~"),"*","~*"),إعدادات_الأنواع!$A$4:$D$40,3,FALSE()),0),IFERROR(VLOOKUP(SUBSTITUTE(SUBSTITUTE(H1922,"~","~~"),"*","~*"),إعدادات_الأنواع!$A$4:$D$40,4,FALSE()),0)))))</f>
        <v/>
      </c>
      <c r="M1922" s="47" t="str">
        <f>IF(OR(K1922="لم يدفع",B1922=""),"",IFERROR(VLOOKUP(SUBSTITUTE(SUBSTITUTE(H1922,"~","~~"),"*","~*"),إعدادات_الأنواع!$A$4:$E$40,5,FALSE()),0))</f>
        <v/>
      </c>
      <c r="N1922" s="47" t="str">
        <f>IF(OR(K1922="لم يدفع",K1922="تأمين فقط",K1922="اشتراك 300",B1922=""),"",IFERROR(VLOOKUP(SUBSTITUTE(SUBSTITUTE(H1922,"~","~~"),"*","~*"),إعدادات_الأنواع!$A$4:$F$40,6,FALSE()),0))</f>
        <v/>
      </c>
      <c r="O1922" s="55" t="str">
        <f t="shared" si="118"/>
        <v/>
      </c>
      <c r="P1922" s="48" t="str">
        <f t="shared" ca="1" si="119"/>
        <v/>
      </c>
      <c r="Q1922" s="52"/>
      <c r="R1922" s="49"/>
      <c r="S1922" s="50" t="str">
        <f>IF(B1922="","",COUNTA(التجديد!E1922:E1922))</f>
        <v/>
      </c>
      <c r="T1922" s="51" t="str">
        <f>IF(B1922="","",IFERROR(VLOOKUP(SUBSTITUTE(SUBSTITUTE(H1922,"~","~~"),"*","~*"),إعدادات_الأنواع!$A$4:$B$40,2,FALSE()),"?"))</f>
        <v/>
      </c>
    </row>
    <row r="1923" spans="1:20" ht="15" customHeight="1">
      <c r="A1923" s="20" t="str">
        <f>IF(B1923="","",IF(T1923="?","⚠️ نوع غير معرف",T1923&amp;TEXT(COUNTIFS($T$3:T1923,T1923),"000")))</f>
        <v/>
      </c>
      <c r="B1923" s="38"/>
      <c r="C1923" s="38"/>
      <c r="D1923" s="39"/>
      <c r="E1923" s="54"/>
      <c r="F1923" s="41" t="str">
        <f t="shared" ref="F1923:F1986" ca="1" si="120">IF(D1923="","",DATEDIF(D1923,TODAY(),"Y"))</f>
        <v/>
      </c>
      <c r="G1923" s="42"/>
      <c r="H1923" s="37"/>
      <c r="I1923" s="43"/>
      <c r="J1923" s="44" t="str">
        <f t="shared" ref="J1923:J1986" si="121">IF(I1923="","",I1923+30)</f>
        <v/>
      </c>
      <c r="K1923" s="45"/>
      <c r="L1923" s="46" t="str">
        <f>IF(OR(K1923="لم يدفع",B1923=""),"",IF(K1923="تأمين فقط",0,IF(K1923="اشتراك 300",300,IF(F1923&lt;14,IFERROR(VLOOKUP(SUBSTITUTE(SUBSTITUTE(H1923,"~","~~"),"*","~*"),إعدادات_الأنواع!$A$4:$D$40,3,FALSE()),0),IFERROR(VLOOKUP(SUBSTITUTE(SUBSTITUTE(H1923,"~","~~"),"*","~*"),إعدادات_الأنواع!$A$4:$D$40,4,FALSE()),0)))))</f>
        <v/>
      </c>
      <c r="M1923" s="47" t="str">
        <f>IF(OR(K1923="لم يدفع",B1923=""),"",IFERROR(VLOOKUP(SUBSTITUTE(SUBSTITUTE(H1923,"~","~~"),"*","~*"),إعدادات_الأنواع!$A$4:$E$40,5,FALSE()),0))</f>
        <v/>
      </c>
      <c r="N1923" s="47" t="str">
        <f>IF(OR(K1923="لم يدفع",K1923="تأمين فقط",K1923="اشتراك 300",B1923=""),"",IFERROR(VLOOKUP(SUBSTITUTE(SUBSTITUTE(H1923,"~","~~"),"*","~*"),إعدادات_الأنواع!$A$4:$F$40,6,FALSE()),0))</f>
        <v/>
      </c>
      <c r="O1923" s="55" t="str">
        <f t="shared" ref="O1923:O1986" si="122">IF(K1923="لم يدفع","",IF(L1923="","",IF(N1923="",L1923+M1923,L1923+M1923)))</f>
        <v/>
      </c>
      <c r="P1923" s="48" t="str">
        <f t="shared" ref="P1923:P1986" ca="1" si="123">IF(B1923="","",IF(K1923="لم يدفع","🔒 مجمدة",IF(J1923="","",IF(J1923&lt;TODAY(),"⛔ منتهي - يتطلب تجديد",IF(J1923-5&lt;=TODAY(),"⚠️ قريب الانتهاء","✅ ساري")))))</f>
        <v/>
      </c>
      <c r="Q1923" s="52"/>
      <c r="R1923" s="49"/>
      <c r="S1923" s="50" t="str">
        <f>IF(B1923="","",COUNTA(التجديد!E1923:E1923))</f>
        <v/>
      </c>
      <c r="T1923" s="51" t="str">
        <f>IF(B1923="","",IFERROR(VLOOKUP(SUBSTITUTE(SUBSTITUTE(H1923,"~","~~"),"*","~*"),إعدادات_الأنواع!$A$4:$B$40,2,FALSE()),"?"))</f>
        <v/>
      </c>
    </row>
    <row r="1924" spans="1:20" ht="15" customHeight="1">
      <c r="A1924" s="20" t="str">
        <f>IF(B1924="","",IF(T1924="?","⚠️ نوع غير معرف",T1924&amp;TEXT(COUNTIFS($T$3:T1924,T1924),"000")))</f>
        <v/>
      </c>
      <c r="B1924" s="38"/>
      <c r="C1924" s="38"/>
      <c r="D1924" s="39"/>
      <c r="E1924" s="54"/>
      <c r="F1924" s="41" t="str">
        <f t="shared" ca="1" si="120"/>
        <v/>
      </c>
      <c r="G1924" s="42"/>
      <c r="H1924" s="37"/>
      <c r="I1924" s="43"/>
      <c r="J1924" s="44" t="str">
        <f t="shared" si="121"/>
        <v/>
      </c>
      <c r="K1924" s="45"/>
      <c r="L1924" s="46" t="str">
        <f>IF(OR(K1924="لم يدفع",B1924=""),"",IF(K1924="تأمين فقط",0,IF(K1924="اشتراك 300",300,IF(F1924&lt;14,IFERROR(VLOOKUP(SUBSTITUTE(SUBSTITUTE(H1924,"~","~~"),"*","~*"),إعدادات_الأنواع!$A$4:$D$40,3,FALSE()),0),IFERROR(VLOOKUP(SUBSTITUTE(SUBSTITUTE(H1924,"~","~~"),"*","~*"),إعدادات_الأنواع!$A$4:$D$40,4,FALSE()),0)))))</f>
        <v/>
      </c>
      <c r="M1924" s="47" t="str">
        <f>IF(OR(K1924="لم يدفع",B1924=""),"",IFERROR(VLOOKUP(SUBSTITUTE(SUBSTITUTE(H1924,"~","~~"),"*","~*"),إعدادات_الأنواع!$A$4:$E$40,5,FALSE()),0))</f>
        <v/>
      </c>
      <c r="N1924" s="47" t="str">
        <f>IF(OR(K1924="لم يدفع",K1924="تأمين فقط",K1924="اشتراك 300",B1924=""),"",IFERROR(VLOOKUP(SUBSTITUTE(SUBSTITUTE(H1924,"~","~~"),"*","~*"),إعدادات_الأنواع!$A$4:$F$40,6,FALSE()),0))</f>
        <v/>
      </c>
      <c r="O1924" s="55" t="str">
        <f t="shared" si="122"/>
        <v/>
      </c>
      <c r="P1924" s="48" t="str">
        <f t="shared" ca="1" si="123"/>
        <v/>
      </c>
      <c r="Q1924" s="52"/>
      <c r="R1924" s="49"/>
      <c r="S1924" s="50" t="str">
        <f>IF(B1924="","",COUNTA(التجديد!E1924:E1924))</f>
        <v/>
      </c>
      <c r="T1924" s="51" t="str">
        <f>IF(B1924="","",IFERROR(VLOOKUP(SUBSTITUTE(SUBSTITUTE(H1924,"~","~~"),"*","~*"),إعدادات_الأنواع!$A$4:$B$40,2,FALSE()),"?"))</f>
        <v/>
      </c>
    </row>
    <row r="1925" spans="1:20" ht="15" customHeight="1">
      <c r="A1925" s="20" t="str">
        <f>IF(B1925="","",IF(T1925="?","⚠️ نوع غير معرف",T1925&amp;TEXT(COUNTIFS($T$3:T1925,T1925),"000")))</f>
        <v/>
      </c>
      <c r="B1925" s="38"/>
      <c r="C1925" s="38"/>
      <c r="D1925" s="39"/>
      <c r="E1925" s="54"/>
      <c r="F1925" s="41" t="str">
        <f t="shared" ca="1" si="120"/>
        <v/>
      </c>
      <c r="G1925" s="42"/>
      <c r="H1925" s="37"/>
      <c r="I1925" s="43"/>
      <c r="J1925" s="44" t="str">
        <f t="shared" si="121"/>
        <v/>
      </c>
      <c r="K1925" s="45"/>
      <c r="L1925" s="46" t="str">
        <f>IF(OR(K1925="لم يدفع",B1925=""),"",IF(K1925="تأمين فقط",0,IF(K1925="اشتراك 300",300,IF(F1925&lt;14,IFERROR(VLOOKUP(SUBSTITUTE(SUBSTITUTE(H1925,"~","~~"),"*","~*"),إعدادات_الأنواع!$A$4:$D$40,3,FALSE()),0),IFERROR(VLOOKUP(SUBSTITUTE(SUBSTITUTE(H1925,"~","~~"),"*","~*"),إعدادات_الأنواع!$A$4:$D$40,4,FALSE()),0)))))</f>
        <v/>
      </c>
      <c r="M1925" s="47" t="str">
        <f>IF(OR(K1925="لم يدفع",B1925=""),"",IFERROR(VLOOKUP(SUBSTITUTE(SUBSTITUTE(H1925,"~","~~"),"*","~*"),إعدادات_الأنواع!$A$4:$E$40,5,FALSE()),0))</f>
        <v/>
      </c>
      <c r="N1925" s="47" t="str">
        <f>IF(OR(K1925="لم يدفع",K1925="تأمين فقط",K1925="اشتراك 300",B1925=""),"",IFERROR(VLOOKUP(SUBSTITUTE(SUBSTITUTE(H1925,"~","~~"),"*","~*"),إعدادات_الأنواع!$A$4:$F$40,6,FALSE()),0))</f>
        <v/>
      </c>
      <c r="O1925" s="55" t="str">
        <f t="shared" si="122"/>
        <v/>
      </c>
      <c r="P1925" s="48" t="str">
        <f t="shared" ca="1" si="123"/>
        <v/>
      </c>
      <c r="Q1925" s="52"/>
      <c r="R1925" s="49"/>
      <c r="S1925" s="50" t="str">
        <f>IF(B1925="","",COUNTA(التجديد!E1925:E1925))</f>
        <v/>
      </c>
      <c r="T1925" s="51" t="str">
        <f>IF(B1925="","",IFERROR(VLOOKUP(SUBSTITUTE(SUBSTITUTE(H1925,"~","~~"),"*","~*"),إعدادات_الأنواع!$A$4:$B$40,2,FALSE()),"?"))</f>
        <v/>
      </c>
    </row>
    <row r="1926" spans="1:20" ht="15" customHeight="1">
      <c r="A1926" s="20" t="str">
        <f>IF(B1926="","",IF(T1926="?","⚠️ نوع غير معرف",T1926&amp;TEXT(COUNTIFS($T$3:T1926,T1926),"000")))</f>
        <v/>
      </c>
      <c r="B1926" s="38"/>
      <c r="C1926" s="38"/>
      <c r="D1926" s="39"/>
      <c r="E1926" s="54"/>
      <c r="F1926" s="41" t="str">
        <f t="shared" ca="1" si="120"/>
        <v/>
      </c>
      <c r="G1926" s="42"/>
      <c r="H1926" s="37"/>
      <c r="I1926" s="43"/>
      <c r="J1926" s="44" t="str">
        <f t="shared" si="121"/>
        <v/>
      </c>
      <c r="K1926" s="45"/>
      <c r="L1926" s="46" t="str">
        <f>IF(OR(K1926="لم يدفع",B1926=""),"",IF(K1926="تأمين فقط",0,IF(K1926="اشتراك 300",300,IF(F1926&lt;14,IFERROR(VLOOKUP(SUBSTITUTE(SUBSTITUTE(H1926,"~","~~"),"*","~*"),إعدادات_الأنواع!$A$4:$D$40,3,FALSE()),0),IFERROR(VLOOKUP(SUBSTITUTE(SUBSTITUTE(H1926,"~","~~"),"*","~*"),إعدادات_الأنواع!$A$4:$D$40,4,FALSE()),0)))))</f>
        <v/>
      </c>
      <c r="M1926" s="47" t="str">
        <f>IF(OR(K1926="لم يدفع",B1926=""),"",IFERROR(VLOOKUP(SUBSTITUTE(SUBSTITUTE(H1926,"~","~~"),"*","~*"),إعدادات_الأنواع!$A$4:$E$40,5,FALSE()),0))</f>
        <v/>
      </c>
      <c r="N1926" s="47" t="str">
        <f>IF(OR(K1926="لم يدفع",K1926="تأمين فقط",K1926="اشتراك 300",B1926=""),"",IFERROR(VLOOKUP(SUBSTITUTE(SUBSTITUTE(H1926,"~","~~"),"*","~*"),إعدادات_الأنواع!$A$4:$F$40,6,FALSE()),0))</f>
        <v/>
      </c>
      <c r="O1926" s="55" t="str">
        <f t="shared" si="122"/>
        <v/>
      </c>
      <c r="P1926" s="48" t="str">
        <f t="shared" ca="1" si="123"/>
        <v/>
      </c>
      <c r="Q1926" s="52"/>
      <c r="R1926" s="49"/>
      <c r="S1926" s="50" t="str">
        <f>IF(B1926="","",COUNTA(التجديد!E1926:E1926))</f>
        <v/>
      </c>
      <c r="T1926" s="51" t="str">
        <f>IF(B1926="","",IFERROR(VLOOKUP(SUBSTITUTE(SUBSTITUTE(H1926,"~","~~"),"*","~*"),إعدادات_الأنواع!$A$4:$B$40,2,FALSE()),"?"))</f>
        <v/>
      </c>
    </row>
    <row r="1927" spans="1:20" ht="15" customHeight="1">
      <c r="A1927" s="20" t="str">
        <f>IF(B1927="","",IF(T1927="?","⚠️ نوع غير معرف",T1927&amp;TEXT(COUNTIFS($T$3:T1927,T1927),"000")))</f>
        <v/>
      </c>
      <c r="B1927" s="38"/>
      <c r="C1927" s="38"/>
      <c r="D1927" s="39"/>
      <c r="E1927" s="54"/>
      <c r="F1927" s="41" t="str">
        <f t="shared" ca="1" si="120"/>
        <v/>
      </c>
      <c r="G1927" s="42"/>
      <c r="H1927" s="37"/>
      <c r="I1927" s="43"/>
      <c r="J1927" s="44" t="str">
        <f t="shared" si="121"/>
        <v/>
      </c>
      <c r="K1927" s="45"/>
      <c r="L1927" s="46" t="str">
        <f>IF(OR(K1927="لم يدفع",B1927=""),"",IF(K1927="تأمين فقط",0,IF(K1927="اشتراك 300",300,IF(F1927&lt;14,IFERROR(VLOOKUP(SUBSTITUTE(SUBSTITUTE(H1927,"~","~~"),"*","~*"),إعدادات_الأنواع!$A$4:$D$40,3,FALSE()),0),IFERROR(VLOOKUP(SUBSTITUTE(SUBSTITUTE(H1927,"~","~~"),"*","~*"),إعدادات_الأنواع!$A$4:$D$40,4,FALSE()),0)))))</f>
        <v/>
      </c>
      <c r="M1927" s="47" t="str">
        <f>IF(OR(K1927="لم يدفع",B1927=""),"",IFERROR(VLOOKUP(SUBSTITUTE(SUBSTITUTE(H1927,"~","~~"),"*","~*"),إعدادات_الأنواع!$A$4:$E$40,5,FALSE()),0))</f>
        <v/>
      </c>
      <c r="N1927" s="47" t="str">
        <f>IF(OR(K1927="لم يدفع",K1927="تأمين فقط",K1927="اشتراك 300",B1927=""),"",IFERROR(VLOOKUP(SUBSTITUTE(SUBSTITUTE(H1927,"~","~~"),"*","~*"),إعدادات_الأنواع!$A$4:$F$40,6,FALSE()),0))</f>
        <v/>
      </c>
      <c r="O1927" s="55" t="str">
        <f t="shared" si="122"/>
        <v/>
      </c>
      <c r="P1927" s="48" t="str">
        <f t="shared" ca="1" si="123"/>
        <v/>
      </c>
      <c r="Q1927" s="52"/>
      <c r="R1927" s="49"/>
      <c r="S1927" s="50" t="str">
        <f>IF(B1927="","",COUNTA(التجديد!E1927:E1927))</f>
        <v/>
      </c>
      <c r="T1927" s="51" t="str">
        <f>IF(B1927="","",IFERROR(VLOOKUP(SUBSTITUTE(SUBSTITUTE(H1927,"~","~~"),"*","~*"),إعدادات_الأنواع!$A$4:$B$40,2,FALSE()),"?"))</f>
        <v/>
      </c>
    </row>
    <row r="1928" spans="1:20" ht="15" customHeight="1">
      <c r="A1928" s="20" t="str">
        <f>IF(B1928="","",IF(T1928="?","⚠️ نوع غير معرف",T1928&amp;TEXT(COUNTIFS($T$3:T1928,T1928),"000")))</f>
        <v/>
      </c>
      <c r="B1928" s="38"/>
      <c r="C1928" s="38"/>
      <c r="D1928" s="39"/>
      <c r="E1928" s="54"/>
      <c r="F1928" s="41" t="str">
        <f t="shared" ca="1" si="120"/>
        <v/>
      </c>
      <c r="G1928" s="42"/>
      <c r="H1928" s="37"/>
      <c r="I1928" s="43"/>
      <c r="J1928" s="44" t="str">
        <f t="shared" si="121"/>
        <v/>
      </c>
      <c r="K1928" s="45"/>
      <c r="L1928" s="46" t="str">
        <f>IF(OR(K1928="لم يدفع",B1928=""),"",IF(K1928="تأمين فقط",0,IF(K1928="اشتراك 300",300,IF(F1928&lt;14,IFERROR(VLOOKUP(SUBSTITUTE(SUBSTITUTE(H1928,"~","~~"),"*","~*"),إعدادات_الأنواع!$A$4:$D$40,3,FALSE()),0),IFERROR(VLOOKUP(SUBSTITUTE(SUBSTITUTE(H1928,"~","~~"),"*","~*"),إعدادات_الأنواع!$A$4:$D$40,4,FALSE()),0)))))</f>
        <v/>
      </c>
      <c r="M1928" s="47" t="str">
        <f>IF(OR(K1928="لم يدفع",B1928=""),"",IFERROR(VLOOKUP(SUBSTITUTE(SUBSTITUTE(H1928,"~","~~"),"*","~*"),إعدادات_الأنواع!$A$4:$E$40,5,FALSE()),0))</f>
        <v/>
      </c>
      <c r="N1928" s="47" t="str">
        <f>IF(OR(K1928="لم يدفع",K1928="تأمين فقط",K1928="اشتراك 300",B1928=""),"",IFERROR(VLOOKUP(SUBSTITUTE(SUBSTITUTE(H1928,"~","~~"),"*","~*"),إعدادات_الأنواع!$A$4:$F$40,6,FALSE()),0))</f>
        <v/>
      </c>
      <c r="O1928" s="55" t="str">
        <f t="shared" si="122"/>
        <v/>
      </c>
      <c r="P1928" s="48" t="str">
        <f t="shared" ca="1" si="123"/>
        <v/>
      </c>
      <c r="Q1928" s="52"/>
      <c r="R1928" s="49"/>
      <c r="S1928" s="50" t="str">
        <f>IF(B1928="","",COUNTA(التجديد!E1928:E1928))</f>
        <v/>
      </c>
      <c r="T1928" s="51" t="str">
        <f>IF(B1928="","",IFERROR(VLOOKUP(SUBSTITUTE(SUBSTITUTE(H1928,"~","~~"),"*","~*"),إعدادات_الأنواع!$A$4:$B$40,2,FALSE()),"?"))</f>
        <v/>
      </c>
    </row>
    <row r="1929" spans="1:20" ht="15" customHeight="1">
      <c r="A1929" s="20" t="str">
        <f>IF(B1929="","",IF(T1929="?","⚠️ نوع غير معرف",T1929&amp;TEXT(COUNTIFS($T$3:T1929,T1929),"000")))</f>
        <v/>
      </c>
      <c r="B1929" s="38"/>
      <c r="C1929" s="38"/>
      <c r="D1929" s="39"/>
      <c r="E1929" s="54"/>
      <c r="F1929" s="41" t="str">
        <f t="shared" ca="1" si="120"/>
        <v/>
      </c>
      <c r="G1929" s="42"/>
      <c r="H1929" s="37"/>
      <c r="I1929" s="43"/>
      <c r="J1929" s="44" t="str">
        <f t="shared" si="121"/>
        <v/>
      </c>
      <c r="K1929" s="45"/>
      <c r="L1929" s="46" t="str">
        <f>IF(OR(K1929="لم يدفع",B1929=""),"",IF(K1929="تأمين فقط",0,IF(K1929="اشتراك 300",300,IF(F1929&lt;14,IFERROR(VLOOKUP(SUBSTITUTE(SUBSTITUTE(H1929,"~","~~"),"*","~*"),إعدادات_الأنواع!$A$4:$D$40,3,FALSE()),0),IFERROR(VLOOKUP(SUBSTITUTE(SUBSTITUTE(H1929,"~","~~"),"*","~*"),إعدادات_الأنواع!$A$4:$D$40,4,FALSE()),0)))))</f>
        <v/>
      </c>
      <c r="M1929" s="47" t="str">
        <f>IF(OR(K1929="لم يدفع",B1929=""),"",IFERROR(VLOOKUP(SUBSTITUTE(SUBSTITUTE(H1929,"~","~~"),"*","~*"),إعدادات_الأنواع!$A$4:$E$40,5,FALSE()),0))</f>
        <v/>
      </c>
      <c r="N1929" s="47" t="str">
        <f>IF(OR(K1929="لم يدفع",K1929="تأمين فقط",K1929="اشتراك 300",B1929=""),"",IFERROR(VLOOKUP(SUBSTITUTE(SUBSTITUTE(H1929,"~","~~"),"*","~*"),إعدادات_الأنواع!$A$4:$F$40,6,FALSE()),0))</f>
        <v/>
      </c>
      <c r="O1929" s="55" t="str">
        <f t="shared" si="122"/>
        <v/>
      </c>
      <c r="P1929" s="48" t="str">
        <f t="shared" ca="1" si="123"/>
        <v/>
      </c>
      <c r="Q1929" s="52"/>
      <c r="R1929" s="49"/>
      <c r="S1929" s="50" t="str">
        <f>IF(B1929="","",COUNTA(التجديد!E1929:E1929))</f>
        <v/>
      </c>
      <c r="T1929" s="51" t="str">
        <f>IF(B1929="","",IFERROR(VLOOKUP(SUBSTITUTE(SUBSTITUTE(H1929,"~","~~"),"*","~*"),إعدادات_الأنواع!$A$4:$B$40,2,FALSE()),"?"))</f>
        <v/>
      </c>
    </row>
    <row r="1930" spans="1:20" ht="15" customHeight="1">
      <c r="A1930" s="20" t="str">
        <f>IF(B1930="","",IF(T1930="?","⚠️ نوع غير معرف",T1930&amp;TEXT(COUNTIFS($T$3:T1930,T1930),"000")))</f>
        <v/>
      </c>
      <c r="B1930" s="38"/>
      <c r="C1930" s="38"/>
      <c r="D1930" s="39"/>
      <c r="E1930" s="54"/>
      <c r="F1930" s="41" t="str">
        <f t="shared" ca="1" si="120"/>
        <v/>
      </c>
      <c r="G1930" s="42"/>
      <c r="H1930" s="37"/>
      <c r="I1930" s="43"/>
      <c r="J1930" s="44" t="str">
        <f t="shared" si="121"/>
        <v/>
      </c>
      <c r="K1930" s="45"/>
      <c r="L1930" s="46" t="str">
        <f>IF(OR(K1930="لم يدفع",B1930=""),"",IF(K1930="تأمين فقط",0,IF(K1930="اشتراك 300",300,IF(F1930&lt;14,IFERROR(VLOOKUP(SUBSTITUTE(SUBSTITUTE(H1930,"~","~~"),"*","~*"),إعدادات_الأنواع!$A$4:$D$40,3,FALSE()),0),IFERROR(VLOOKUP(SUBSTITUTE(SUBSTITUTE(H1930,"~","~~"),"*","~*"),إعدادات_الأنواع!$A$4:$D$40,4,FALSE()),0)))))</f>
        <v/>
      </c>
      <c r="M1930" s="47" t="str">
        <f>IF(OR(K1930="لم يدفع",B1930=""),"",IFERROR(VLOOKUP(SUBSTITUTE(SUBSTITUTE(H1930,"~","~~"),"*","~*"),إعدادات_الأنواع!$A$4:$E$40,5,FALSE()),0))</f>
        <v/>
      </c>
      <c r="N1930" s="47" t="str">
        <f>IF(OR(K1930="لم يدفع",K1930="تأمين فقط",K1930="اشتراك 300",B1930=""),"",IFERROR(VLOOKUP(SUBSTITUTE(SUBSTITUTE(H1930,"~","~~"),"*","~*"),إعدادات_الأنواع!$A$4:$F$40,6,FALSE()),0))</f>
        <v/>
      </c>
      <c r="O1930" s="55" t="str">
        <f t="shared" si="122"/>
        <v/>
      </c>
      <c r="P1930" s="48" t="str">
        <f t="shared" ca="1" si="123"/>
        <v/>
      </c>
      <c r="Q1930" s="52"/>
      <c r="R1930" s="49"/>
      <c r="S1930" s="50" t="str">
        <f>IF(B1930="","",COUNTA(التجديد!E1930:E1930))</f>
        <v/>
      </c>
      <c r="T1930" s="51" t="str">
        <f>IF(B1930="","",IFERROR(VLOOKUP(SUBSTITUTE(SUBSTITUTE(H1930,"~","~~"),"*","~*"),إعدادات_الأنواع!$A$4:$B$40,2,FALSE()),"?"))</f>
        <v/>
      </c>
    </row>
    <row r="1931" spans="1:20" ht="15" customHeight="1">
      <c r="A1931" s="20" t="str">
        <f>IF(B1931="","",IF(T1931="?","⚠️ نوع غير معرف",T1931&amp;TEXT(COUNTIFS($T$3:T1931,T1931),"000")))</f>
        <v/>
      </c>
      <c r="B1931" s="38"/>
      <c r="C1931" s="38"/>
      <c r="D1931" s="39"/>
      <c r="E1931" s="54"/>
      <c r="F1931" s="41" t="str">
        <f t="shared" ca="1" si="120"/>
        <v/>
      </c>
      <c r="G1931" s="42"/>
      <c r="H1931" s="37"/>
      <c r="I1931" s="43"/>
      <c r="J1931" s="44" t="str">
        <f t="shared" si="121"/>
        <v/>
      </c>
      <c r="K1931" s="45"/>
      <c r="L1931" s="46" t="str">
        <f>IF(OR(K1931="لم يدفع",B1931=""),"",IF(K1931="تأمين فقط",0,IF(K1931="اشتراك 300",300,IF(F1931&lt;14,IFERROR(VLOOKUP(SUBSTITUTE(SUBSTITUTE(H1931,"~","~~"),"*","~*"),إعدادات_الأنواع!$A$4:$D$40,3,FALSE()),0),IFERROR(VLOOKUP(SUBSTITUTE(SUBSTITUTE(H1931,"~","~~"),"*","~*"),إعدادات_الأنواع!$A$4:$D$40,4,FALSE()),0)))))</f>
        <v/>
      </c>
      <c r="M1931" s="47" t="str">
        <f>IF(OR(K1931="لم يدفع",B1931=""),"",IFERROR(VLOOKUP(SUBSTITUTE(SUBSTITUTE(H1931,"~","~~"),"*","~*"),إعدادات_الأنواع!$A$4:$E$40,5,FALSE()),0))</f>
        <v/>
      </c>
      <c r="N1931" s="47" t="str">
        <f>IF(OR(K1931="لم يدفع",K1931="تأمين فقط",K1931="اشتراك 300",B1931=""),"",IFERROR(VLOOKUP(SUBSTITUTE(SUBSTITUTE(H1931,"~","~~"),"*","~*"),إعدادات_الأنواع!$A$4:$F$40,6,FALSE()),0))</f>
        <v/>
      </c>
      <c r="O1931" s="55" t="str">
        <f t="shared" si="122"/>
        <v/>
      </c>
      <c r="P1931" s="48" t="str">
        <f t="shared" ca="1" si="123"/>
        <v/>
      </c>
      <c r="Q1931" s="52"/>
      <c r="R1931" s="49"/>
      <c r="S1931" s="50" t="str">
        <f>IF(B1931="","",COUNTA(التجديد!E1931:E1931))</f>
        <v/>
      </c>
      <c r="T1931" s="51" t="str">
        <f>IF(B1931="","",IFERROR(VLOOKUP(SUBSTITUTE(SUBSTITUTE(H1931,"~","~~"),"*","~*"),إعدادات_الأنواع!$A$4:$B$40,2,FALSE()),"?"))</f>
        <v/>
      </c>
    </row>
    <row r="1932" spans="1:20" ht="15" customHeight="1">
      <c r="A1932" s="20" t="str">
        <f>IF(B1932="","",IF(T1932="?","⚠️ نوع غير معرف",T1932&amp;TEXT(COUNTIFS($T$3:T1932,T1932),"000")))</f>
        <v/>
      </c>
      <c r="B1932" s="38"/>
      <c r="C1932" s="38"/>
      <c r="D1932" s="39"/>
      <c r="E1932" s="54"/>
      <c r="F1932" s="41" t="str">
        <f t="shared" ca="1" si="120"/>
        <v/>
      </c>
      <c r="G1932" s="42"/>
      <c r="H1932" s="37"/>
      <c r="I1932" s="43"/>
      <c r="J1932" s="44" t="str">
        <f t="shared" si="121"/>
        <v/>
      </c>
      <c r="K1932" s="45"/>
      <c r="L1932" s="46" t="str">
        <f>IF(OR(K1932="لم يدفع",B1932=""),"",IF(K1932="تأمين فقط",0,IF(K1932="اشتراك 300",300,IF(F1932&lt;14,IFERROR(VLOOKUP(SUBSTITUTE(SUBSTITUTE(H1932,"~","~~"),"*","~*"),إعدادات_الأنواع!$A$4:$D$40,3,FALSE()),0),IFERROR(VLOOKUP(SUBSTITUTE(SUBSTITUTE(H1932,"~","~~"),"*","~*"),إعدادات_الأنواع!$A$4:$D$40,4,FALSE()),0)))))</f>
        <v/>
      </c>
      <c r="M1932" s="47" t="str">
        <f>IF(OR(K1932="لم يدفع",B1932=""),"",IFERROR(VLOOKUP(SUBSTITUTE(SUBSTITUTE(H1932,"~","~~"),"*","~*"),إعدادات_الأنواع!$A$4:$E$40,5,FALSE()),0))</f>
        <v/>
      </c>
      <c r="N1932" s="47" t="str">
        <f>IF(OR(K1932="لم يدفع",K1932="تأمين فقط",K1932="اشتراك 300",B1932=""),"",IFERROR(VLOOKUP(SUBSTITUTE(SUBSTITUTE(H1932,"~","~~"),"*","~*"),إعدادات_الأنواع!$A$4:$F$40,6,FALSE()),0))</f>
        <v/>
      </c>
      <c r="O1932" s="55" t="str">
        <f t="shared" si="122"/>
        <v/>
      </c>
      <c r="P1932" s="48" t="str">
        <f t="shared" ca="1" si="123"/>
        <v/>
      </c>
      <c r="Q1932" s="52"/>
      <c r="R1932" s="49"/>
      <c r="S1932" s="50" t="str">
        <f>IF(B1932="","",COUNTA(التجديد!E1932:E1932))</f>
        <v/>
      </c>
      <c r="T1932" s="51" t="str">
        <f>IF(B1932="","",IFERROR(VLOOKUP(SUBSTITUTE(SUBSTITUTE(H1932,"~","~~"),"*","~*"),إعدادات_الأنواع!$A$4:$B$40,2,FALSE()),"?"))</f>
        <v/>
      </c>
    </row>
    <row r="1933" spans="1:20" ht="15" customHeight="1">
      <c r="A1933" s="20" t="str">
        <f>IF(B1933="","",IF(T1933="?","⚠️ نوع غير معرف",T1933&amp;TEXT(COUNTIFS($T$3:T1933,T1933),"000")))</f>
        <v/>
      </c>
      <c r="B1933" s="38"/>
      <c r="C1933" s="38"/>
      <c r="D1933" s="39"/>
      <c r="E1933" s="54"/>
      <c r="F1933" s="41" t="str">
        <f t="shared" ca="1" si="120"/>
        <v/>
      </c>
      <c r="G1933" s="42"/>
      <c r="H1933" s="37"/>
      <c r="I1933" s="43"/>
      <c r="J1933" s="44" t="str">
        <f t="shared" si="121"/>
        <v/>
      </c>
      <c r="K1933" s="45"/>
      <c r="L1933" s="46" t="str">
        <f>IF(OR(K1933="لم يدفع",B1933=""),"",IF(K1933="تأمين فقط",0,IF(K1933="اشتراك 300",300,IF(F1933&lt;14,IFERROR(VLOOKUP(SUBSTITUTE(SUBSTITUTE(H1933,"~","~~"),"*","~*"),إعدادات_الأنواع!$A$4:$D$40,3,FALSE()),0),IFERROR(VLOOKUP(SUBSTITUTE(SUBSTITUTE(H1933,"~","~~"),"*","~*"),إعدادات_الأنواع!$A$4:$D$40,4,FALSE()),0)))))</f>
        <v/>
      </c>
      <c r="M1933" s="47" t="str">
        <f>IF(OR(K1933="لم يدفع",B1933=""),"",IFERROR(VLOOKUP(SUBSTITUTE(SUBSTITUTE(H1933,"~","~~"),"*","~*"),إعدادات_الأنواع!$A$4:$E$40,5,FALSE()),0))</f>
        <v/>
      </c>
      <c r="N1933" s="47" t="str">
        <f>IF(OR(K1933="لم يدفع",K1933="تأمين فقط",K1933="اشتراك 300",B1933=""),"",IFERROR(VLOOKUP(SUBSTITUTE(SUBSTITUTE(H1933,"~","~~"),"*","~*"),إعدادات_الأنواع!$A$4:$F$40,6,FALSE()),0))</f>
        <v/>
      </c>
      <c r="O1933" s="55" t="str">
        <f t="shared" si="122"/>
        <v/>
      </c>
      <c r="P1933" s="48" t="str">
        <f t="shared" ca="1" si="123"/>
        <v/>
      </c>
      <c r="Q1933" s="52"/>
      <c r="R1933" s="49"/>
      <c r="S1933" s="50" t="str">
        <f>IF(B1933="","",COUNTA(التجديد!E1933:E1933))</f>
        <v/>
      </c>
      <c r="T1933" s="51" t="str">
        <f>IF(B1933="","",IFERROR(VLOOKUP(SUBSTITUTE(SUBSTITUTE(H1933,"~","~~"),"*","~*"),إعدادات_الأنواع!$A$4:$B$40,2,FALSE()),"?"))</f>
        <v/>
      </c>
    </row>
    <row r="1934" spans="1:20" ht="15" customHeight="1">
      <c r="A1934" s="20" t="str">
        <f>IF(B1934="","",IF(T1934="?","⚠️ نوع غير معرف",T1934&amp;TEXT(COUNTIFS($T$3:T1934,T1934),"000")))</f>
        <v/>
      </c>
      <c r="B1934" s="38"/>
      <c r="C1934" s="38"/>
      <c r="D1934" s="39"/>
      <c r="E1934" s="54"/>
      <c r="F1934" s="41" t="str">
        <f t="shared" ca="1" si="120"/>
        <v/>
      </c>
      <c r="G1934" s="42"/>
      <c r="H1934" s="37"/>
      <c r="I1934" s="43"/>
      <c r="J1934" s="44" t="str">
        <f t="shared" si="121"/>
        <v/>
      </c>
      <c r="K1934" s="45"/>
      <c r="L1934" s="46" t="str">
        <f>IF(OR(K1934="لم يدفع",B1934=""),"",IF(K1934="تأمين فقط",0,IF(K1934="اشتراك 300",300,IF(F1934&lt;14,IFERROR(VLOOKUP(SUBSTITUTE(SUBSTITUTE(H1934,"~","~~"),"*","~*"),إعدادات_الأنواع!$A$4:$D$40,3,FALSE()),0),IFERROR(VLOOKUP(SUBSTITUTE(SUBSTITUTE(H1934,"~","~~"),"*","~*"),إعدادات_الأنواع!$A$4:$D$40,4,FALSE()),0)))))</f>
        <v/>
      </c>
      <c r="M1934" s="47" t="str">
        <f>IF(OR(K1934="لم يدفع",B1934=""),"",IFERROR(VLOOKUP(SUBSTITUTE(SUBSTITUTE(H1934,"~","~~"),"*","~*"),إعدادات_الأنواع!$A$4:$E$40,5,FALSE()),0))</f>
        <v/>
      </c>
      <c r="N1934" s="47" t="str">
        <f>IF(OR(K1934="لم يدفع",K1934="تأمين فقط",K1934="اشتراك 300",B1934=""),"",IFERROR(VLOOKUP(SUBSTITUTE(SUBSTITUTE(H1934,"~","~~"),"*","~*"),إعدادات_الأنواع!$A$4:$F$40,6,FALSE()),0))</f>
        <v/>
      </c>
      <c r="O1934" s="55" t="str">
        <f t="shared" si="122"/>
        <v/>
      </c>
      <c r="P1934" s="48" t="str">
        <f t="shared" ca="1" si="123"/>
        <v/>
      </c>
      <c r="Q1934" s="52"/>
      <c r="R1934" s="49"/>
      <c r="S1934" s="50" t="str">
        <f>IF(B1934="","",COUNTA(التجديد!E1934:E1934))</f>
        <v/>
      </c>
      <c r="T1934" s="51" t="str">
        <f>IF(B1934="","",IFERROR(VLOOKUP(SUBSTITUTE(SUBSTITUTE(H1934,"~","~~"),"*","~*"),إعدادات_الأنواع!$A$4:$B$40,2,FALSE()),"?"))</f>
        <v/>
      </c>
    </row>
    <row r="1935" spans="1:20" ht="15" customHeight="1">
      <c r="A1935" s="20" t="str">
        <f>IF(B1935="","",IF(T1935="?","⚠️ نوع غير معرف",T1935&amp;TEXT(COUNTIFS($T$3:T1935,T1935),"000")))</f>
        <v/>
      </c>
      <c r="B1935" s="38"/>
      <c r="C1935" s="38"/>
      <c r="D1935" s="39"/>
      <c r="E1935" s="54"/>
      <c r="F1935" s="41" t="str">
        <f t="shared" ca="1" si="120"/>
        <v/>
      </c>
      <c r="G1935" s="42"/>
      <c r="H1935" s="37"/>
      <c r="I1935" s="43"/>
      <c r="J1935" s="44" t="str">
        <f t="shared" si="121"/>
        <v/>
      </c>
      <c r="K1935" s="45"/>
      <c r="L1935" s="46" t="str">
        <f>IF(OR(K1935="لم يدفع",B1935=""),"",IF(K1935="تأمين فقط",0,IF(K1935="اشتراك 300",300,IF(F1935&lt;14,IFERROR(VLOOKUP(SUBSTITUTE(SUBSTITUTE(H1935,"~","~~"),"*","~*"),إعدادات_الأنواع!$A$4:$D$40,3,FALSE()),0),IFERROR(VLOOKUP(SUBSTITUTE(SUBSTITUTE(H1935,"~","~~"),"*","~*"),إعدادات_الأنواع!$A$4:$D$40,4,FALSE()),0)))))</f>
        <v/>
      </c>
      <c r="M1935" s="47" t="str">
        <f>IF(OR(K1935="لم يدفع",B1935=""),"",IFERROR(VLOOKUP(SUBSTITUTE(SUBSTITUTE(H1935,"~","~~"),"*","~*"),إعدادات_الأنواع!$A$4:$E$40,5,FALSE()),0))</f>
        <v/>
      </c>
      <c r="N1935" s="47" t="str">
        <f>IF(OR(K1935="لم يدفع",K1935="تأمين فقط",K1935="اشتراك 300",B1935=""),"",IFERROR(VLOOKUP(SUBSTITUTE(SUBSTITUTE(H1935,"~","~~"),"*","~*"),إعدادات_الأنواع!$A$4:$F$40,6,FALSE()),0))</f>
        <v/>
      </c>
      <c r="O1935" s="55" t="str">
        <f t="shared" si="122"/>
        <v/>
      </c>
      <c r="P1935" s="48" t="str">
        <f t="shared" ca="1" si="123"/>
        <v/>
      </c>
      <c r="Q1935" s="52"/>
      <c r="R1935" s="49"/>
      <c r="S1935" s="50" t="str">
        <f>IF(B1935="","",COUNTA(التجديد!E1935:E1935))</f>
        <v/>
      </c>
      <c r="T1935" s="51" t="str">
        <f>IF(B1935="","",IFERROR(VLOOKUP(SUBSTITUTE(SUBSTITUTE(H1935,"~","~~"),"*","~*"),إعدادات_الأنواع!$A$4:$B$40,2,FALSE()),"?"))</f>
        <v/>
      </c>
    </row>
    <row r="1936" spans="1:20" ht="15" customHeight="1">
      <c r="A1936" s="20" t="str">
        <f>IF(B1936="","",IF(T1936="?","⚠️ نوع غير معرف",T1936&amp;TEXT(COUNTIFS($T$3:T1936,T1936),"000")))</f>
        <v/>
      </c>
      <c r="B1936" s="38"/>
      <c r="C1936" s="38"/>
      <c r="D1936" s="39"/>
      <c r="E1936" s="54"/>
      <c r="F1936" s="41" t="str">
        <f t="shared" ca="1" si="120"/>
        <v/>
      </c>
      <c r="G1936" s="42"/>
      <c r="H1936" s="37"/>
      <c r="I1936" s="43"/>
      <c r="J1936" s="44" t="str">
        <f t="shared" si="121"/>
        <v/>
      </c>
      <c r="K1936" s="45"/>
      <c r="L1936" s="46" t="str">
        <f>IF(OR(K1936="لم يدفع",B1936=""),"",IF(K1936="تأمين فقط",0,IF(K1936="اشتراك 300",300,IF(F1936&lt;14,IFERROR(VLOOKUP(SUBSTITUTE(SUBSTITUTE(H1936,"~","~~"),"*","~*"),إعدادات_الأنواع!$A$4:$D$40,3,FALSE()),0),IFERROR(VLOOKUP(SUBSTITUTE(SUBSTITUTE(H1936,"~","~~"),"*","~*"),إعدادات_الأنواع!$A$4:$D$40,4,FALSE()),0)))))</f>
        <v/>
      </c>
      <c r="M1936" s="47" t="str">
        <f>IF(OR(K1936="لم يدفع",B1936=""),"",IFERROR(VLOOKUP(SUBSTITUTE(SUBSTITUTE(H1936,"~","~~"),"*","~*"),إعدادات_الأنواع!$A$4:$E$40,5,FALSE()),0))</f>
        <v/>
      </c>
      <c r="N1936" s="47" t="str">
        <f>IF(OR(K1936="لم يدفع",K1936="تأمين فقط",K1936="اشتراك 300",B1936=""),"",IFERROR(VLOOKUP(SUBSTITUTE(SUBSTITUTE(H1936,"~","~~"),"*","~*"),إعدادات_الأنواع!$A$4:$F$40,6,FALSE()),0))</f>
        <v/>
      </c>
      <c r="O1936" s="55" t="str">
        <f t="shared" si="122"/>
        <v/>
      </c>
      <c r="P1936" s="48" t="str">
        <f t="shared" ca="1" si="123"/>
        <v/>
      </c>
      <c r="Q1936" s="52"/>
      <c r="R1936" s="49"/>
      <c r="S1936" s="50" t="str">
        <f>IF(B1936="","",COUNTA(التجديد!E1936:E1936))</f>
        <v/>
      </c>
      <c r="T1936" s="51" t="str">
        <f>IF(B1936="","",IFERROR(VLOOKUP(SUBSTITUTE(SUBSTITUTE(H1936,"~","~~"),"*","~*"),إعدادات_الأنواع!$A$4:$B$40,2,FALSE()),"?"))</f>
        <v/>
      </c>
    </row>
    <row r="1937" spans="1:20" ht="15" customHeight="1">
      <c r="A1937" s="20" t="str">
        <f>IF(B1937="","",IF(T1937="?","⚠️ نوع غير معرف",T1937&amp;TEXT(COUNTIFS($T$3:T1937,T1937),"000")))</f>
        <v/>
      </c>
      <c r="B1937" s="38"/>
      <c r="C1937" s="38"/>
      <c r="D1937" s="39"/>
      <c r="E1937" s="54"/>
      <c r="F1937" s="41" t="str">
        <f t="shared" ca="1" si="120"/>
        <v/>
      </c>
      <c r="G1937" s="42"/>
      <c r="H1937" s="37"/>
      <c r="I1937" s="43"/>
      <c r="J1937" s="44" t="str">
        <f t="shared" si="121"/>
        <v/>
      </c>
      <c r="K1937" s="45"/>
      <c r="L1937" s="46" t="str">
        <f>IF(OR(K1937="لم يدفع",B1937=""),"",IF(K1937="تأمين فقط",0,IF(K1937="اشتراك 300",300,IF(F1937&lt;14,IFERROR(VLOOKUP(SUBSTITUTE(SUBSTITUTE(H1937,"~","~~"),"*","~*"),إعدادات_الأنواع!$A$4:$D$40,3,FALSE()),0),IFERROR(VLOOKUP(SUBSTITUTE(SUBSTITUTE(H1937,"~","~~"),"*","~*"),إعدادات_الأنواع!$A$4:$D$40,4,FALSE()),0)))))</f>
        <v/>
      </c>
      <c r="M1937" s="47" t="str">
        <f>IF(OR(K1937="لم يدفع",B1937=""),"",IFERROR(VLOOKUP(SUBSTITUTE(SUBSTITUTE(H1937,"~","~~"),"*","~*"),إعدادات_الأنواع!$A$4:$E$40,5,FALSE()),0))</f>
        <v/>
      </c>
      <c r="N1937" s="47" t="str">
        <f>IF(OR(K1937="لم يدفع",K1937="تأمين فقط",K1937="اشتراك 300",B1937=""),"",IFERROR(VLOOKUP(SUBSTITUTE(SUBSTITUTE(H1937,"~","~~"),"*","~*"),إعدادات_الأنواع!$A$4:$F$40,6,FALSE()),0))</f>
        <v/>
      </c>
      <c r="O1937" s="55" t="str">
        <f t="shared" si="122"/>
        <v/>
      </c>
      <c r="P1937" s="48" t="str">
        <f t="shared" ca="1" si="123"/>
        <v/>
      </c>
      <c r="Q1937" s="52"/>
      <c r="R1937" s="49"/>
      <c r="S1937" s="50" t="str">
        <f>IF(B1937="","",COUNTA(التجديد!E1937:E1937))</f>
        <v/>
      </c>
      <c r="T1937" s="51" t="str">
        <f>IF(B1937="","",IFERROR(VLOOKUP(SUBSTITUTE(SUBSTITUTE(H1937,"~","~~"),"*","~*"),إعدادات_الأنواع!$A$4:$B$40,2,FALSE()),"?"))</f>
        <v/>
      </c>
    </row>
    <row r="1938" spans="1:20" ht="15" customHeight="1">
      <c r="A1938" s="20" t="str">
        <f>IF(B1938="","",IF(T1938="?","⚠️ نوع غير معرف",T1938&amp;TEXT(COUNTIFS($T$3:T1938,T1938),"000")))</f>
        <v/>
      </c>
      <c r="B1938" s="38"/>
      <c r="C1938" s="38"/>
      <c r="D1938" s="39"/>
      <c r="E1938" s="54"/>
      <c r="F1938" s="41" t="str">
        <f t="shared" ca="1" si="120"/>
        <v/>
      </c>
      <c r="G1938" s="42"/>
      <c r="H1938" s="37"/>
      <c r="I1938" s="43"/>
      <c r="J1938" s="44" t="str">
        <f t="shared" si="121"/>
        <v/>
      </c>
      <c r="K1938" s="45"/>
      <c r="L1938" s="46" t="str">
        <f>IF(OR(K1938="لم يدفع",B1938=""),"",IF(K1938="تأمين فقط",0,IF(K1938="اشتراك 300",300,IF(F1938&lt;14,IFERROR(VLOOKUP(SUBSTITUTE(SUBSTITUTE(H1938,"~","~~"),"*","~*"),إعدادات_الأنواع!$A$4:$D$40,3,FALSE()),0),IFERROR(VLOOKUP(SUBSTITUTE(SUBSTITUTE(H1938,"~","~~"),"*","~*"),إعدادات_الأنواع!$A$4:$D$40,4,FALSE()),0)))))</f>
        <v/>
      </c>
      <c r="M1938" s="47" t="str">
        <f>IF(OR(K1938="لم يدفع",B1938=""),"",IFERROR(VLOOKUP(SUBSTITUTE(SUBSTITUTE(H1938,"~","~~"),"*","~*"),إعدادات_الأنواع!$A$4:$E$40,5,FALSE()),0))</f>
        <v/>
      </c>
      <c r="N1938" s="47" t="str">
        <f>IF(OR(K1938="لم يدفع",K1938="تأمين فقط",K1938="اشتراك 300",B1938=""),"",IFERROR(VLOOKUP(SUBSTITUTE(SUBSTITUTE(H1938,"~","~~"),"*","~*"),إعدادات_الأنواع!$A$4:$F$40,6,FALSE()),0))</f>
        <v/>
      </c>
      <c r="O1938" s="55" t="str">
        <f t="shared" si="122"/>
        <v/>
      </c>
      <c r="P1938" s="48" t="str">
        <f t="shared" ca="1" si="123"/>
        <v/>
      </c>
      <c r="Q1938" s="52"/>
      <c r="R1938" s="49"/>
      <c r="S1938" s="50" t="str">
        <f>IF(B1938="","",COUNTA(التجديد!E1938:E1938))</f>
        <v/>
      </c>
      <c r="T1938" s="51" t="str">
        <f>IF(B1938="","",IFERROR(VLOOKUP(SUBSTITUTE(SUBSTITUTE(H1938,"~","~~"),"*","~*"),إعدادات_الأنواع!$A$4:$B$40,2,FALSE()),"?"))</f>
        <v/>
      </c>
    </row>
    <row r="1939" spans="1:20" ht="15" customHeight="1">
      <c r="A1939" s="20" t="str">
        <f>IF(B1939="","",IF(T1939="?","⚠️ نوع غير معرف",T1939&amp;TEXT(COUNTIFS($T$3:T1939,T1939),"000")))</f>
        <v/>
      </c>
      <c r="B1939" s="38"/>
      <c r="C1939" s="38"/>
      <c r="D1939" s="39"/>
      <c r="E1939" s="54"/>
      <c r="F1939" s="41" t="str">
        <f t="shared" ca="1" si="120"/>
        <v/>
      </c>
      <c r="G1939" s="42"/>
      <c r="H1939" s="37"/>
      <c r="I1939" s="43"/>
      <c r="J1939" s="44" t="str">
        <f t="shared" si="121"/>
        <v/>
      </c>
      <c r="K1939" s="45"/>
      <c r="L1939" s="46" t="str">
        <f>IF(OR(K1939="لم يدفع",B1939=""),"",IF(K1939="تأمين فقط",0,IF(K1939="اشتراك 300",300,IF(F1939&lt;14,IFERROR(VLOOKUP(SUBSTITUTE(SUBSTITUTE(H1939,"~","~~"),"*","~*"),إعدادات_الأنواع!$A$4:$D$40,3,FALSE()),0),IFERROR(VLOOKUP(SUBSTITUTE(SUBSTITUTE(H1939,"~","~~"),"*","~*"),إعدادات_الأنواع!$A$4:$D$40,4,FALSE()),0)))))</f>
        <v/>
      </c>
      <c r="M1939" s="47" t="str">
        <f>IF(OR(K1939="لم يدفع",B1939=""),"",IFERROR(VLOOKUP(SUBSTITUTE(SUBSTITUTE(H1939,"~","~~"),"*","~*"),إعدادات_الأنواع!$A$4:$E$40,5,FALSE()),0))</f>
        <v/>
      </c>
      <c r="N1939" s="47" t="str">
        <f>IF(OR(K1939="لم يدفع",K1939="تأمين فقط",K1939="اشتراك 300",B1939=""),"",IFERROR(VLOOKUP(SUBSTITUTE(SUBSTITUTE(H1939,"~","~~"),"*","~*"),إعدادات_الأنواع!$A$4:$F$40,6,FALSE()),0))</f>
        <v/>
      </c>
      <c r="O1939" s="55" t="str">
        <f t="shared" si="122"/>
        <v/>
      </c>
      <c r="P1939" s="48" t="str">
        <f t="shared" ca="1" si="123"/>
        <v/>
      </c>
      <c r="Q1939" s="52"/>
      <c r="R1939" s="49"/>
      <c r="S1939" s="50" t="str">
        <f>IF(B1939="","",COUNTA(التجديد!E1939:E1939))</f>
        <v/>
      </c>
      <c r="T1939" s="51" t="str">
        <f>IF(B1939="","",IFERROR(VLOOKUP(SUBSTITUTE(SUBSTITUTE(H1939,"~","~~"),"*","~*"),إعدادات_الأنواع!$A$4:$B$40,2,FALSE()),"?"))</f>
        <v/>
      </c>
    </row>
    <row r="1940" spans="1:20" ht="15" customHeight="1">
      <c r="A1940" s="20" t="str">
        <f>IF(B1940="","",IF(T1940="?","⚠️ نوع غير معرف",T1940&amp;TEXT(COUNTIFS($T$3:T1940,T1940),"000")))</f>
        <v/>
      </c>
      <c r="B1940" s="38"/>
      <c r="C1940" s="38"/>
      <c r="D1940" s="39"/>
      <c r="E1940" s="54"/>
      <c r="F1940" s="41" t="str">
        <f t="shared" ca="1" si="120"/>
        <v/>
      </c>
      <c r="G1940" s="42"/>
      <c r="H1940" s="37"/>
      <c r="I1940" s="43"/>
      <c r="J1940" s="44" t="str">
        <f t="shared" si="121"/>
        <v/>
      </c>
      <c r="K1940" s="45"/>
      <c r="L1940" s="46" t="str">
        <f>IF(OR(K1940="لم يدفع",B1940=""),"",IF(K1940="تأمين فقط",0,IF(K1940="اشتراك 300",300,IF(F1940&lt;14,IFERROR(VLOOKUP(SUBSTITUTE(SUBSTITUTE(H1940,"~","~~"),"*","~*"),إعدادات_الأنواع!$A$4:$D$40,3,FALSE()),0),IFERROR(VLOOKUP(SUBSTITUTE(SUBSTITUTE(H1940,"~","~~"),"*","~*"),إعدادات_الأنواع!$A$4:$D$40,4,FALSE()),0)))))</f>
        <v/>
      </c>
      <c r="M1940" s="47" t="str">
        <f>IF(OR(K1940="لم يدفع",B1940=""),"",IFERROR(VLOOKUP(SUBSTITUTE(SUBSTITUTE(H1940,"~","~~"),"*","~*"),إعدادات_الأنواع!$A$4:$E$40,5,FALSE()),0))</f>
        <v/>
      </c>
      <c r="N1940" s="47" t="str">
        <f>IF(OR(K1940="لم يدفع",K1940="تأمين فقط",K1940="اشتراك 300",B1940=""),"",IFERROR(VLOOKUP(SUBSTITUTE(SUBSTITUTE(H1940,"~","~~"),"*","~*"),إعدادات_الأنواع!$A$4:$F$40,6,FALSE()),0))</f>
        <v/>
      </c>
      <c r="O1940" s="55" t="str">
        <f t="shared" si="122"/>
        <v/>
      </c>
      <c r="P1940" s="48" t="str">
        <f t="shared" ca="1" si="123"/>
        <v/>
      </c>
      <c r="Q1940" s="52"/>
      <c r="R1940" s="49"/>
      <c r="S1940" s="50" t="str">
        <f>IF(B1940="","",COUNTA(التجديد!E1940:E1940))</f>
        <v/>
      </c>
      <c r="T1940" s="51" t="str">
        <f>IF(B1940="","",IFERROR(VLOOKUP(SUBSTITUTE(SUBSTITUTE(H1940,"~","~~"),"*","~*"),إعدادات_الأنواع!$A$4:$B$40,2,FALSE()),"?"))</f>
        <v/>
      </c>
    </row>
    <row r="1941" spans="1:20" ht="15" customHeight="1">
      <c r="A1941" s="20" t="str">
        <f>IF(B1941="","",IF(T1941="?","⚠️ نوع غير معرف",T1941&amp;TEXT(COUNTIFS($T$3:T1941,T1941),"000")))</f>
        <v/>
      </c>
      <c r="B1941" s="38"/>
      <c r="C1941" s="38"/>
      <c r="D1941" s="39"/>
      <c r="E1941" s="54"/>
      <c r="F1941" s="41" t="str">
        <f t="shared" ca="1" si="120"/>
        <v/>
      </c>
      <c r="G1941" s="42"/>
      <c r="H1941" s="37"/>
      <c r="I1941" s="43"/>
      <c r="J1941" s="44" t="str">
        <f t="shared" si="121"/>
        <v/>
      </c>
      <c r="K1941" s="45"/>
      <c r="L1941" s="46" t="str">
        <f>IF(OR(K1941="لم يدفع",B1941=""),"",IF(K1941="تأمين فقط",0,IF(K1941="اشتراك 300",300,IF(F1941&lt;14,IFERROR(VLOOKUP(SUBSTITUTE(SUBSTITUTE(H1941,"~","~~"),"*","~*"),إعدادات_الأنواع!$A$4:$D$40,3,FALSE()),0),IFERROR(VLOOKUP(SUBSTITUTE(SUBSTITUTE(H1941,"~","~~"),"*","~*"),إعدادات_الأنواع!$A$4:$D$40,4,FALSE()),0)))))</f>
        <v/>
      </c>
      <c r="M1941" s="47" t="str">
        <f>IF(OR(K1941="لم يدفع",B1941=""),"",IFERROR(VLOOKUP(SUBSTITUTE(SUBSTITUTE(H1941,"~","~~"),"*","~*"),إعدادات_الأنواع!$A$4:$E$40,5,FALSE()),0))</f>
        <v/>
      </c>
      <c r="N1941" s="47" t="str">
        <f>IF(OR(K1941="لم يدفع",K1941="تأمين فقط",K1941="اشتراك 300",B1941=""),"",IFERROR(VLOOKUP(SUBSTITUTE(SUBSTITUTE(H1941,"~","~~"),"*","~*"),إعدادات_الأنواع!$A$4:$F$40,6,FALSE()),0))</f>
        <v/>
      </c>
      <c r="O1941" s="55" t="str">
        <f t="shared" si="122"/>
        <v/>
      </c>
      <c r="P1941" s="48" t="str">
        <f t="shared" ca="1" si="123"/>
        <v/>
      </c>
      <c r="Q1941" s="52"/>
      <c r="R1941" s="49"/>
      <c r="S1941" s="50" t="str">
        <f>IF(B1941="","",COUNTA(التجديد!E1941:E1941))</f>
        <v/>
      </c>
      <c r="T1941" s="51" t="str">
        <f>IF(B1941="","",IFERROR(VLOOKUP(SUBSTITUTE(SUBSTITUTE(H1941,"~","~~"),"*","~*"),إعدادات_الأنواع!$A$4:$B$40,2,FALSE()),"?"))</f>
        <v/>
      </c>
    </row>
    <row r="1942" spans="1:20" ht="15" customHeight="1">
      <c r="A1942" s="20" t="str">
        <f>IF(B1942="","",IF(T1942="?","⚠️ نوع غير معرف",T1942&amp;TEXT(COUNTIFS($T$3:T1942,T1942),"000")))</f>
        <v/>
      </c>
      <c r="B1942" s="38"/>
      <c r="C1942" s="38"/>
      <c r="D1942" s="39"/>
      <c r="E1942" s="54"/>
      <c r="F1942" s="41" t="str">
        <f t="shared" ca="1" si="120"/>
        <v/>
      </c>
      <c r="G1942" s="42"/>
      <c r="H1942" s="37"/>
      <c r="I1942" s="43"/>
      <c r="J1942" s="44" t="str">
        <f t="shared" si="121"/>
        <v/>
      </c>
      <c r="K1942" s="45"/>
      <c r="L1942" s="46" t="str">
        <f>IF(OR(K1942="لم يدفع",B1942=""),"",IF(K1942="تأمين فقط",0,IF(K1942="اشتراك 300",300,IF(F1942&lt;14,IFERROR(VLOOKUP(SUBSTITUTE(SUBSTITUTE(H1942,"~","~~"),"*","~*"),إعدادات_الأنواع!$A$4:$D$40,3,FALSE()),0),IFERROR(VLOOKUP(SUBSTITUTE(SUBSTITUTE(H1942,"~","~~"),"*","~*"),إعدادات_الأنواع!$A$4:$D$40,4,FALSE()),0)))))</f>
        <v/>
      </c>
      <c r="M1942" s="47" t="str">
        <f>IF(OR(K1942="لم يدفع",B1942=""),"",IFERROR(VLOOKUP(SUBSTITUTE(SUBSTITUTE(H1942,"~","~~"),"*","~*"),إعدادات_الأنواع!$A$4:$E$40,5,FALSE()),0))</f>
        <v/>
      </c>
      <c r="N1942" s="47" t="str">
        <f>IF(OR(K1942="لم يدفع",K1942="تأمين فقط",K1942="اشتراك 300",B1942=""),"",IFERROR(VLOOKUP(SUBSTITUTE(SUBSTITUTE(H1942,"~","~~"),"*","~*"),إعدادات_الأنواع!$A$4:$F$40,6,FALSE()),0))</f>
        <v/>
      </c>
      <c r="O1942" s="55" t="str">
        <f t="shared" si="122"/>
        <v/>
      </c>
      <c r="P1942" s="48" t="str">
        <f t="shared" ca="1" si="123"/>
        <v/>
      </c>
      <c r="Q1942" s="52"/>
      <c r="R1942" s="49"/>
      <c r="S1942" s="50" t="str">
        <f>IF(B1942="","",COUNTA(التجديد!E1942:E1942))</f>
        <v/>
      </c>
      <c r="T1942" s="51" t="str">
        <f>IF(B1942="","",IFERROR(VLOOKUP(SUBSTITUTE(SUBSTITUTE(H1942,"~","~~"),"*","~*"),إعدادات_الأنواع!$A$4:$B$40,2,FALSE()),"?"))</f>
        <v/>
      </c>
    </row>
    <row r="1943" spans="1:20" ht="15" customHeight="1">
      <c r="A1943" s="20" t="str">
        <f>IF(B1943="","",IF(T1943="?","⚠️ نوع غير معرف",T1943&amp;TEXT(COUNTIFS($T$3:T1943,T1943),"000")))</f>
        <v/>
      </c>
      <c r="B1943" s="38"/>
      <c r="C1943" s="38"/>
      <c r="D1943" s="39"/>
      <c r="E1943" s="54"/>
      <c r="F1943" s="41" t="str">
        <f t="shared" ca="1" si="120"/>
        <v/>
      </c>
      <c r="G1943" s="42"/>
      <c r="H1943" s="37"/>
      <c r="I1943" s="43"/>
      <c r="J1943" s="44" t="str">
        <f t="shared" si="121"/>
        <v/>
      </c>
      <c r="K1943" s="45"/>
      <c r="L1943" s="46" t="str">
        <f>IF(OR(K1943="لم يدفع",B1943=""),"",IF(K1943="تأمين فقط",0,IF(K1943="اشتراك 300",300,IF(F1943&lt;14,IFERROR(VLOOKUP(SUBSTITUTE(SUBSTITUTE(H1943,"~","~~"),"*","~*"),إعدادات_الأنواع!$A$4:$D$40,3,FALSE()),0),IFERROR(VLOOKUP(SUBSTITUTE(SUBSTITUTE(H1943,"~","~~"),"*","~*"),إعدادات_الأنواع!$A$4:$D$40,4,FALSE()),0)))))</f>
        <v/>
      </c>
      <c r="M1943" s="47" t="str">
        <f>IF(OR(K1943="لم يدفع",B1943=""),"",IFERROR(VLOOKUP(SUBSTITUTE(SUBSTITUTE(H1943,"~","~~"),"*","~*"),إعدادات_الأنواع!$A$4:$E$40,5,FALSE()),0))</f>
        <v/>
      </c>
      <c r="N1943" s="47" t="str">
        <f>IF(OR(K1943="لم يدفع",K1943="تأمين فقط",K1943="اشتراك 300",B1943=""),"",IFERROR(VLOOKUP(SUBSTITUTE(SUBSTITUTE(H1943,"~","~~"),"*","~*"),إعدادات_الأنواع!$A$4:$F$40,6,FALSE()),0))</f>
        <v/>
      </c>
      <c r="O1943" s="55" t="str">
        <f t="shared" si="122"/>
        <v/>
      </c>
      <c r="P1943" s="48" t="str">
        <f t="shared" ca="1" si="123"/>
        <v/>
      </c>
      <c r="Q1943" s="52"/>
      <c r="R1943" s="49"/>
      <c r="S1943" s="50" t="str">
        <f>IF(B1943="","",COUNTA(التجديد!E1943:E1943))</f>
        <v/>
      </c>
      <c r="T1943" s="51" t="str">
        <f>IF(B1943="","",IFERROR(VLOOKUP(SUBSTITUTE(SUBSTITUTE(H1943,"~","~~"),"*","~*"),إعدادات_الأنواع!$A$4:$B$40,2,FALSE()),"?"))</f>
        <v/>
      </c>
    </row>
    <row r="1944" spans="1:20" ht="15" customHeight="1">
      <c r="A1944" s="20" t="str">
        <f>IF(B1944="","",IF(T1944="?","⚠️ نوع غير معرف",T1944&amp;TEXT(COUNTIFS($T$3:T1944,T1944),"000")))</f>
        <v/>
      </c>
      <c r="B1944" s="38"/>
      <c r="C1944" s="38"/>
      <c r="D1944" s="39"/>
      <c r="E1944" s="54"/>
      <c r="F1944" s="41" t="str">
        <f t="shared" ca="1" si="120"/>
        <v/>
      </c>
      <c r="G1944" s="42"/>
      <c r="H1944" s="37"/>
      <c r="I1944" s="43"/>
      <c r="J1944" s="44" t="str">
        <f t="shared" si="121"/>
        <v/>
      </c>
      <c r="K1944" s="45"/>
      <c r="L1944" s="46" t="str">
        <f>IF(OR(K1944="لم يدفع",B1944=""),"",IF(K1944="تأمين فقط",0,IF(K1944="اشتراك 300",300,IF(F1944&lt;14,IFERROR(VLOOKUP(SUBSTITUTE(SUBSTITUTE(H1944,"~","~~"),"*","~*"),إعدادات_الأنواع!$A$4:$D$40,3,FALSE()),0),IFERROR(VLOOKUP(SUBSTITUTE(SUBSTITUTE(H1944,"~","~~"),"*","~*"),إعدادات_الأنواع!$A$4:$D$40,4,FALSE()),0)))))</f>
        <v/>
      </c>
      <c r="M1944" s="47" t="str">
        <f>IF(OR(K1944="لم يدفع",B1944=""),"",IFERROR(VLOOKUP(SUBSTITUTE(SUBSTITUTE(H1944,"~","~~"),"*","~*"),إعدادات_الأنواع!$A$4:$E$40,5,FALSE()),0))</f>
        <v/>
      </c>
      <c r="N1944" s="47" t="str">
        <f>IF(OR(K1944="لم يدفع",K1944="تأمين فقط",K1944="اشتراك 300",B1944=""),"",IFERROR(VLOOKUP(SUBSTITUTE(SUBSTITUTE(H1944,"~","~~"),"*","~*"),إعدادات_الأنواع!$A$4:$F$40,6,FALSE()),0))</f>
        <v/>
      </c>
      <c r="O1944" s="55" t="str">
        <f t="shared" si="122"/>
        <v/>
      </c>
      <c r="P1944" s="48" t="str">
        <f t="shared" ca="1" si="123"/>
        <v/>
      </c>
      <c r="Q1944" s="52"/>
      <c r="R1944" s="49"/>
      <c r="S1944" s="50" t="str">
        <f>IF(B1944="","",COUNTA(التجديد!E1944:E1944))</f>
        <v/>
      </c>
      <c r="T1944" s="51" t="str">
        <f>IF(B1944="","",IFERROR(VLOOKUP(SUBSTITUTE(SUBSTITUTE(H1944,"~","~~"),"*","~*"),إعدادات_الأنواع!$A$4:$B$40,2,FALSE()),"?"))</f>
        <v/>
      </c>
    </row>
    <row r="1945" spans="1:20" ht="15" customHeight="1">
      <c r="A1945" s="20" t="str">
        <f>IF(B1945="","",IF(T1945="?","⚠️ نوع غير معرف",T1945&amp;TEXT(COUNTIFS($T$3:T1945,T1945),"000")))</f>
        <v/>
      </c>
      <c r="B1945" s="38"/>
      <c r="C1945" s="38"/>
      <c r="D1945" s="39"/>
      <c r="E1945" s="54"/>
      <c r="F1945" s="41" t="str">
        <f t="shared" ca="1" si="120"/>
        <v/>
      </c>
      <c r="G1945" s="42"/>
      <c r="H1945" s="37"/>
      <c r="I1945" s="43"/>
      <c r="J1945" s="44" t="str">
        <f t="shared" si="121"/>
        <v/>
      </c>
      <c r="K1945" s="45"/>
      <c r="L1945" s="46" t="str">
        <f>IF(OR(K1945="لم يدفع",B1945=""),"",IF(K1945="تأمين فقط",0,IF(K1945="اشتراك 300",300,IF(F1945&lt;14,IFERROR(VLOOKUP(SUBSTITUTE(SUBSTITUTE(H1945,"~","~~"),"*","~*"),إعدادات_الأنواع!$A$4:$D$40,3,FALSE()),0),IFERROR(VLOOKUP(SUBSTITUTE(SUBSTITUTE(H1945,"~","~~"),"*","~*"),إعدادات_الأنواع!$A$4:$D$40,4,FALSE()),0)))))</f>
        <v/>
      </c>
      <c r="M1945" s="47" t="str">
        <f>IF(OR(K1945="لم يدفع",B1945=""),"",IFERROR(VLOOKUP(SUBSTITUTE(SUBSTITUTE(H1945,"~","~~"),"*","~*"),إعدادات_الأنواع!$A$4:$E$40,5,FALSE()),0))</f>
        <v/>
      </c>
      <c r="N1945" s="47" t="str">
        <f>IF(OR(K1945="لم يدفع",K1945="تأمين فقط",K1945="اشتراك 300",B1945=""),"",IFERROR(VLOOKUP(SUBSTITUTE(SUBSTITUTE(H1945,"~","~~"),"*","~*"),إعدادات_الأنواع!$A$4:$F$40,6,FALSE()),0))</f>
        <v/>
      </c>
      <c r="O1945" s="55" t="str">
        <f t="shared" si="122"/>
        <v/>
      </c>
      <c r="P1945" s="48" t="str">
        <f t="shared" ca="1" si="123"/>
        <v/>
      </c>
      <c r="Q1945" s="52"/>
      <c r="R1945" s="49"/>
      <c r="S1945" s="50" t="str">
        <f>IF(B1945="","",COUNTA(التجديد!E1945:E1945))</f>
        <v/>
      </c>
      <c r="T1945" s="51" t="str">
        <f>IF(B1945="","",IFERROR(VLOOKUP(SUBSTITUTE(SUBSTITUTE(H1945,"~","~~"),"*","~*"),إعدادات_الأنواع!$A$4:$B$40,2,FALSE()),"?"))</f>
        <v/>
      </c>
    </row>
    <row r="1946" spans="1:20" ht="15" customHeight="1">
      <c r="A1946" s="20" t="str">
        <f>IF(B1946="","",IF(T1946="?","⚠️ نوع غير معرف",T1946&amp;TEXT(COUNTIFS($T$3:T1946,T1946),"000")))</f>
        <v/>
      </c>
      <c r="B1946" s="38"/>
      <c r="C1946" s="38"/>
      <c r="D1946" s="39"/>
      <c r="E1946" s="54"/>
      <c r="F1946" s="41" t="str">
        <f t="shared" ca="1" si="120"/>
        <v/>
      </c>
      <c r="G1946" s="42"/>
      <c r="H1946" s="37"/>
      <c r="I1946" s="43"/>
      <c r="J1946" s="44" t="str">
        <f t="shared" si="121"/>
        <v/>
      </c>
      <c r="K1946" s="45"/>
      <c r="L1946" s="46" t="str">
        <f>IF(OR(K1946="لم يدفع",B1946=""),"",IF(K1946="تأمين فقط",0,IF(K1946="اشتراك 300",300,IF(F1946&lt;14,IFERROR(VLOOKUP(SUBSTITUTE(SUBSTITUTE(H1946,"~","~~"),"*","~*"),إعدادات_الأنواع!$A$4:$D$40,3,FALSE()),0),IFERROR(VLOOKUP(SUBSTITUTE(SUBSTITUTE(H1946,"~","~~"),"*","~*"),إعدادات_الأنواع!$A$4:$D$40,4,FALSE()),0)))))</f>
        <v/>
      </c>
      <c r="M1946" s="47" t="str">
        <f>IF(OR(K1946="لم يدفع",B1946=""),"",IFERROR(VLOOKUP(SUBSTITUTE(SUBSTITUTE(H1946,"~","~~"),"*","~*"),إعدادات_الأنواع!$A$4:$E$40,5,FALSE()),0))</f>
        <v/>
      </c>
      <c r="N1946" s="47" t="str">
        <f>IF(OR(K1946="لم يدفع",K1946="تأمين فقط",K1946="اشتراك 300",B1946=""),"",IFERROR(VLOOKUP(SUBSTITUTE(SUBSTITUTE(H1946,"~","~~"),"*","~*"),إعدادات_الأنواع!$A$4:$F$40,6,FALSE()),0))</f>
        <v/>
      </c>
      <c r="O1946" s="55" t="str">
        <f t="shared" si="122"/>
        <v/>
      </c>
      <c r="P1946" s="48" t="str">
        <f t="shared" ca="1" si="123"/>
        <v/>
      </c>
      <c r="Q1946" s="52"/>
      <c r="R1946" s="49"/>
      <c r="S1946" s="50" t="str">
        <f>IF(B1946="","",COUNTA(التجديد!E1946:E1946))</f>
        <v/>
      </c>
      <c r="T1946" s="51" t="str">
        <f>IF(B1946="","",IFERROR(VLOOKUP(SUBSTITUTE(SUBSTITUTE(H1946,"~","~~"),"*","~*"),إعدادات_الأنواع!$A$4:$B$40,2,FALSE()),"?"))</f>
        <v/>
      </c>
    </row>
    <row r="1947" spans="1:20" ht="15" customHeight="1">
      <c r="A1947" s="20" t="str">
        <f>IF(B1947="","",IF(T1947="?","⚠️ نوع غير معرف",T1947&amp;TEXT(COUNTIFS($T$3:T1947,T1947),"000")))</f>
        <v/>
      </c>
      <c r="B1947" s="38"/>
      <c r="C1947" s="38"/>
      <c r="D1947" s="39"/>
      <c r="E1947" s="54"/>
      <c r="F1947" s="41" t="str">
        <f t="shared" ca="1" si="120"/>
        <v/>
      </c>
      <c r="G1947" s="42"/>
      <c r="H1947" s="37"/>
      <c r="I1947" s="43"/>
      <c r="J1947" s="44" t="str">
        <f t="shared" si="121"/>
        <v/>
      </c>
      <c r="K1947" s="45"/>
      <c r="L1947" s="46" t="str">
        <f>IF(OR(K1947="لم يدفع",B1947=""),"",IF(K1947="تأمين فقط",0,IF(K1947="اشتراك 300",300,IF(F1947&lt;14,IFERROR(VLOOKUP(SUBSTITUTE(SUBSTITUTE(H1947,"~","~~"),"*","~*"),إعدادات_الأنواع!$A$4:$D$40,3,FALSE()),0),IFERROR(VLOOKUP(SUBSTITUTE(SUBSTITUTE(H1947,"~","~~"),"*","~*"),إعدادات_الأنواع!$A$4:$D$40,4,FALSE()),0)))))</f>
        <v/>
      </c>
      <c r="M1947" s="47" t="str">
        <f>IF(OR(K1947="لم يدفع",B1947=""),"",IFERROR(VLOOKUP(SUBSTITUTE(SUBSTITUTE(H1947,"~","~~"),"*","~*"),إعدادات_الأنواع!$A$4:$E$40,5,FALSE()),0))</f>
        <v/>
      </c>
      <c r="N1947" s="47" t="str">
        <f>IF(OR(K1947="لم يدفع",K1947="تأمين فقط",K1947="اشتراك 300",B1947=""),"",IFERROR(VLOOKUP(SUBSTITUTE(SUBSTITUTE(H1947,"~","~~"),"*","~*"),إعدادات_الأنواع!$A$4:$F$40,6,FALSE()),0))</f>
        <v/>
      </c>
      <c r="O1947" s="55" t="str">
        <f t="shared" si="122"/>
        <v/>
      </c>
      <c r="P1947" s="48" t="str">
        <f t="shared" ca="1" si="123"/>
        <v/>
      </c>
      <c r="Q1947" s="52"/>
      <c r="R1947" s="49"/>
      <c r="S1947" s="50" t="str">
        <f>IF(B1947="","",COUNTA(التجديد!E1947:E1947))</f>
        <v/>
      </c>
      <c r="T1947" s="51" t="str">
        <f>IF(B1947="","",IFERROR(VLOOKUP(SUBSTITUTE(SUBSTITUTE(H1947,"~","~~"),"*","~*"),إعدادات_الأنواع!$A$4:$B$40,2,FALSE()),"?"))</f>
        <v/>
      </c>
    </row>
    <row r="1948" spans="1:20" ht="15" customHeight="1">
      <c r="A1948" s="20" t="str">
        <f>IF(B1948="","",IF(T1948="?","⚠️ نوع غير معرف",T1948&amp;TEXT(COUNTIFS($T$3:T1948,T1948),"000")))</f>
        <v/>
      </c>
      <c r="B1948" s="38"/>
      <c r="C1948" s="38"/>
      <c r="D1948" s="39"/>
      <c r="E1948" s="54"/>
      <c r="F1948" s="41" t="str">
        <f t="shared" ca="1" si="120"/>
        <v/>
      </c>
      <c r="G1948" s="42"/>
      <c r="H1948" s="37"/>
      <c r="I1948" s="43"/>
      <c r="J1948" s="44" t="str">
        <f t="shared" si="121"/>
        <v/>
      </c>
      <c r="K1948" s="45"/>
      <c r="L1948" s="46" t="str">
        <f>IF(OR(K1948="لم يدفع",B1948=""),"",IF(K1948="تأمين فقط",0,IF(K1948="اشتراك 300",300,IF(F1948&lt;14,IFERROR(VLOOKUP(SUBSTITUTE(SUBSTITUTE(H1948,"~","~~"),"*","~*"),إعدادات_الأنواع!$A$4:$D$40,3,FALSE()),0),IFERROR(VLOOKUP(SUBSTITUTE(SUBSTITUTE(H1948,"~","~~"),"*","~*"),إعدادات_الأنواع!$A$4:$D$40,4,FALSE()),0)))))</f>
        <v/>
      </c>
      <c r="M1948" s="47" t="str">
        <f>IF(OR(K1948="لم يدفع",B1948=""),"",IFERROR(VLOOKUP(SUBSTITUTE(SUBSTITUTE(H1948,"~","~~"),"*","~*"),إعدادات_الأنواع!$A$4:$E$40,5,FALSE()),0))</f>
        <v/>
      </c>
      <c r="N1948" s="47" t="str">
        <f>IF(OR(K1948="لم يدفع",K1948="تأمين فقط",K1948="اشتراك 300",B1948=""),"",IFERROR(VLOOKUP(SUBSTITUTE(SUBSTITUTE(H1948,"~","~~"),"*","~*"),إعدادات_الأنواع!$A$4:$F$40,6,FALSE()),0))</f>
        <v/>
      </c>
      <c r="O1948" s="55" t="str">
        <f t="shared" si="122"/>
        <v/>
      </c>
      <c r="P1948" s="48" t="str">
        <f t="shared" ca="1" si="123"/>
        <v/>
      </c>
      <c r="Q1948" s="52"/>
      <c r="R1948" s="49"/>
      <c r="S1948" s="50" t="str">
        <f>IF(B1948="","",COUNTA(التجديد!E1948:E1948))</f>
        <v/>
      </c>
      <c r="T1948" s="51" t="str">
        <f>IF(B1948="","",IFERROR(VLOOKUP(SUBSTITUTE(SUBSTITUTE(H1948,"~","~~"),"*","~*"),إعدادات_الأنواع!$A$4:$B$40,2,FALSE()),"?"))</f>
        <v/>
      </c>
    </row>
    <row r="1949" spans="1:20" ht="15" customHeight="1">
      <c r="A1949" s="20" t="str">
        <f>IF(B1949="","",IF(T1949="?","⚠️ نوع غير معرف",T1949&amp;TEXT(COUNTIFS($T$3:T1949,T1949),"000")))</f>
        <v/>
      </c>
      <c r="B1949" s="38"/>
      <c r="C1949" s="38"/>
      <c r="D1949" s="39"/>
      <c r="E1949" s="54"/>
      <c r="F1949" s="41" t="str">
        <f t="shared" ca="1" si="120"/>
        <v/>
      </c>
      <c r="G1949" s="42"/>
      <c r="H1949" s="37"/>
      <c r="I1949" s="43"/>
      <c r="J1949" s="44" t="str">
        <f t="shared" si="121"/>
        <v/>
      </c>
      <c r="K1949" s="45"/>
      <c r="L1949" s="46" t="str">
        <f>IF(OR(K1949="لم يدفع",B1949=""),"",IF(K1949="تأمين فقط",0,IF(K1949="اشتراك 300",300,IF(F1949&lt;14,IFERROR(VLOOKUP(SUBSTITUTE(SUBSTITUTE(H1949,"~","~~"),"*","~*"),إعدادات_الأنواع!$A$4:$D$40,3,FALSE()),0),IFERROR(VLOOKUP(SUBSTITUTE(SUBSTITUTE(H1949,"~","~~"),"*","~*"),إعدادات_الأنواع!$A$4:$D$40,4,FALSE()),0)))))</f>
        <v/>
      </c>
      <c r="M1949" s="47" t="str">
        <f>IF(OR(K1949="لم يدفع",B1949=""),"",IFERROR(VLOOKUP(SUBSTITUTE(SUBSTITUTE(H1949,"~","~~"),"*","~*"),إعدادات_الأنواع!$A$4:$E$40,5,FALSE()),0))</f>
        <v/>
      </c>
      <c r="N1949" s="47" t="str">
        <f>IF(OR(K1949="لم يدفع",K1949="تأمين فقط",K1949="اشتراك 300",B1949=""),"",IFERROR(VLOOKUP(SUBSTITUTE(SUBSTITUTE(H1949,"~","~~"),"*","~*"),إعدادات_الأنواع!$A$4:$F$40,6,FALSE()),0))</f>
        <v/>
      </c>
      <c r="O1949" s="55" t="str">
        <f t="shared" si="122"/>
        <v/>
      </c>
      <c r="P1949" s="48" t="str">
        <f t="shared" ca="1" si="123"/>
        <v/>
      </c>
      <c r="Q1949" s="52"/>
      <c r="R1949" s="49"/>
      <c r="S1949" s="50" t="str">
        <f>IF(B1949="","",COUNTA(التجديد!E1949:E1949))</f>
        <v/>
      </c>
      <c r="T1949" s="51" t="str">
        <f>IF(B1949="","",IFERROR(VLOOKUP(SUBSTITUTE(SUBSTITUTE(H1949,"~","~~"),"*","~*"),إعدادات_الأنواع!$A$4:$B$40,2,FALSE()),"?"))</f>
        <v/>
      </c>
    </row>
    <row r="1950" spans="1:20" ht="15" customHeight="1">
      <c r="A1950" s="20" t="str">
        <f>IF(B1950="","",IF(T1950="?","⚠️ نوع غير معرف",T1950&amp;TEXT(COUNTIFS($T$3:T1950,T1950),"000")))</f>
        <v/>
      </c>
      <c r="B1950" s="38"/>
      <c r="C1950" s="38"/>
      <c r="D1950" s="39"/>
      <c r="E1950" s="54"/>
      <c r="F1950" s="41" t="str">
        <f t="shared" ca="1" si="120"/>
        <v/>
      </c>
      <c r="G1950" s="42"/>
      <c r="H1950" s="37"/>
      <c r="I1950" s="43"/>
      <c r="J1950" s="44" t="str">
        <f t="shared" si="121"/>
        <v/>
      </c>
      <c r="K1950" s="45"/>
      <c r="L1950" s="46" t="str">
        <f>IF(OR(K1950="لم يدفع",B1950=""),"",IF(K1950="تأمين فقط",0,IF(K1950="اشتراك 300",300,IF(F1950&lt;14,IFERROR(VLOOKUP(SUBSTITUTE(SUBSTITUTE(H1950,"~","~~"),"*","~*"),إعدادات_الأنواع!$A$4:$D$40,3,FALSE()),0),IFERROR(VLOOKUP(SUBSTITUTE(SUBSTITUTE(H1950,"~","~~"),"*","~*"),إعدادات_الأنواع!$A$4:$D$40,4,FALSE()),0)))))</f>
        <v/>
      </c>
      <c r="M1950" s="47" t="str">
        <f>IF(OR(K1950="لم يدفع",B1950=""),"",IFERROR(VLOOKUP(SUBSTITUTE(SUBSTITUTE(H1950,"~","~~"),"*","~*"),إعدادات_الأنواع!$A$4:$E$40,5,FALSE()),0))</f>
        <v/>
      </c>
      <c r="N1950" s="47" t="str">
        <f>IF(OR(K1950="لم يدفع",K1950="تأمين فقط",K1950="اشتراك 300",B1950=""),"",IFERROR(VLOOKUP(SUBSTITUTE(SUBSTITUTE(H1950,"~","~~"),"*","~*"),إعدادات_الأنواع!$A$4:$F$40,6,FALSE()),0))</f>
        <v/>
      </c>
      <c r="O1950" s="55" t="str">
        <f t="shared" si="122"/>
        <v/>
      </c>
      <c r="P1950" s="48" t="str">
        <f t="shared" ca="1" si="123"/>
        <v/>
      </c>
      <c r="Q1950" s="52"/>
      <c r="R1950" s="49"/>
      <c r="S1950" s="50" t="str">
        <f>IF(B1950="","",COUNTA(التجديد!E1950:E1950))</f>
        <v/>
      </c>
      <c r="T1950" s="51" t="str">
        <f>IF(B1950="","",IFERROR(VLOOKUP(SUBSTITUTE(SUBSTITUTE(H1950,"~","~~"),"*","~*"),إعدادات_الأنواع!$A$4:$B$40,2,FALSE()),"?"))</f>
        <v/>
      </c>
    </row>
    <row r="1951" spans="1:20" ht="15" customHeight="1">
      <c r="A1951" s="20" t="str">
        <f>IF(B1951="","",IF(T1951="?","⚠️ نوع غير معرف",T1951&amp;TEXT(COUNTIFS($T$3:T1951,T1951),"000")))</f>
        <v/>
      </c>
      <c r="B1951" s="38"/>
      <c r="C1951" s="38"/>
      <c r="D1951" s="39"/>
      <c r="E1951" s="54"/>
      <c r="F1951" s="41" t="str">
        <f t="shared" ca="1" si="120"/>
        <v/>
      </c>
      <c r="G1951" s="42"/>
      <c r="H1951" s="37"/>
      <c r="I1951" s="43"/>
      <c r="J1951" s="44" t="str">
        <f t="shared" si="121"/>
        <v/>
      </c>
      <c r="K1951" s="45"/>
      <c r="L1951" s="46" t="str">
        <f>IF(OR(K1951="لم يدفع",B1951=""),"",IF(K1951="تأمين فقط",0,IF(K1951="اشتراك 300",300,IF(F1951&lt;14,IFERROR(VLOOKUP(SUBSTITUTE(SUBSTITUTE(H1951,"~","~~"),"*","~*"),إعدادات_الأنواع!$A$4:$D$40,3,FALSE()),0),IFERROR(VLOOKUP(SUBSTITUTE(SUBSTITUTE(H1951,"~","~~"),"*","~*"),إعدادات_الأنواع!$A$4:$D$40,4,FALSE()),0)))))</f>
        <v/>
      </c>
      <c r="M1951" s="47" t="str">
        <f>IF(OR(K1951="لم يدفع",B1951=""),"",IFERROR(VLOOKUP(SUBSTITUTE(SUBSTITUTE(H1951,"~","~~"),"*","~*"),إعدادات_الأنواع!$A$4:$E$40,5,FALSE()),0))</f>
        <v/>
      </c>
      <c r="N1951" s="47" t="str">
        <f>IF(OR(K1951="لم يدفع",K1951="تأمين فقط",K1951="اشتراك 300",B1951=""),"",IFERROR(VLOOKUP(SUBSTITUTE(SUBSTITUTE(H1951,"~","~~"),"*","~*"),إعدادات_الأنواع!$A$4:$F$40,6,FALSE()),0))</f>
        <v/>
      </c>
      <c r="O1951" s="55" t="str">
        <f t="shared" si="122"/>
        <v/>
      </c>
      <c r="P1951" s="48" t="str">
        <f t="shared" ca="1" si="123"/>
        <v/>
      </c>
      <c r="Q1951" s="52"/>
      <c r="R1951" s="49"/>
      <c r="S1951" s="50" t="str">
        <f>IF(B1951="","",COUNTA(التجديد!E1951:E1951))</f>
        <v/>
      </c>
      <c r="T1951" s="51" t="str">
        <f>IF(B1951="","",IFERROR(VLOOKUP(SUBSTITUTE(SUBSTITUTE(H1951,"~","~~"),"*","~*"),إعدادات_الأنواع!$A$4:$B$40,2,FALSE()),"?"))</f>
        <v/>
      </c>
    </row>
    <row r="1952" spans="1:20" ht="15" customHeight="1">
      <c r="A1952" s="20" t="str">
        <f>IF(B1952="","",IF(T1952="?","⚠️ نوع غير معرف",T1952&amp;TEXT(COUNTIFS($T$3:T1952,T1952),"000")))</f>
        <v/>
      </c>
      <c r="B1952" s="38"/>
      <c r="C1952" s="38"/>
      <c r="D1952" s="39"/>
      <c r="E1952" s="54"/>
      <c r="F1952" s="41" t="str">
        <f t="shared" ca="1" si="120"/>
        <v/>
      </c>
      <c r="G1952" s="42"/>
      <c r="H1952" s="37"/>
      <c r="I1952" s="43"/>
      <c r="J1952" s="44" t="str">
        <f t="shared" si="121"/>
        <v/>
      </c>
      <c r="K1952" s="45"/>
      <c r="L1952" s="46" t="str">
        <f>IF(OR(K1952="لم يدفع",B1952=""),"",IF(K1952="تأمين فقط",0,IF(K1952="اشتراك 300",300,IF(F1952&lt;14,IFERROR(VLOOKUP(SUBSTITUTE(SUBSTITUTE(H1952,"~","~~"),"*","~*"),إعدادات_الأنواع!$A$4:$D$40,3,FALSE()),0),IFERROR(VLOOKUP(SUBSTITUTE(SUBSTITUTE(H1952,"~","~~"),"*","~*"),إعدادات_الأنواع!$A$4:$D$40,4,FALSE()),0)))))</f>
        <v/>
      </c>
      <c r="M1952" s="47" t="str">
        <f>IF(OR(K1952="لم يدفع",B1952=""),"",IFERROR(VLOOKUP(SUBSTITUTE(SUBSTITUTE(H1952,"~","~~"),"*","~*"),إعدادات_الأنواع!$A$4:$E$40,5,FALSE()),0))</f>
        <v/>
      </c>
      <c r="N1952" s="47" t="str">
        <f>IF(OR(K1952="لم يدفع",K1952="تأمين فقط",K1952="اشتراك 300",B1952=""),"",IFERROR(VLOOKUP(SUBSTITUTE(SUBSTITUTE(H1952,"~","~~"),"*","~*"),إعدادات_الأنواع!$A$4:$F$40,6,FALSE()),0))</f>
        <v/>
      </c>
      <c r="O1952" s="55" t="str">
        <f t="shared" si="122"/>
        <v/>
      </c>
      <c r="P1952" s="48" t="str">
        <f t="shared" ca="1" si="123"/>
        <v/>
      </c>
      <c r="Q1952" s="52"/>
      <c r="R1952" s="49"/>
      <c r="S1952" s="50" t="str">
        <f>IF(B1952="","",COUNTA(التجديد!E1952:E1952))</f>
        <v/>
      </c>
      <c r="T1952" s="51" t="str">
        <f>IF(B1952="","",IFERROR(VLOOKUP(SUBSTITUTE(SUBSTITUTE(H1952,"~","~~"),"*","~*"),إعدادات_الأنواع!$A$4:$B$40,2,FALSE()),"?"))</f>
        <v/>
      </c>
    </row>
    <row r="1953" spans="1:20" ht="15" customHeight="1">
      <c r="A1953" s="20" t="str">
        <f>IF(B1953="","",IF(T1953="?","⚠️ نوع غير معرف",T1953&amp;TEXT(COUNTIFS($T$3:T1953,T1953),"000")))</f>
        <v/>
      </c>
      <c r="B1953" s="38"/>
      <c r="C1953" s="38"/>
      <c r="D1953" s="39"/>
      <c r="E1953" s="54"/>
      <c r="F1953" s="41" t="str">
        <f t="shared" ca="1" si="120"/>
        <v/>
      </c>
      <c r="G1953" s="42"/>
      <c r="H1953" s="37"/>
      <c r="I1953" s="43"/>
      <c r="J1953" s="44" t="str">
        <f t="shared" si="121"/>
        <v/>
      </c>
      <c r="K1953" s="45"/>
      <c r="L1953" s="46" t="str">
        <f>IF(OR(K1953="لم يدفع",B1953=""),"",IF(K1953="تأمين فقط",0,IF(K1953="اشتراك 300",300,IF(F1953&lt;14,IFERROR(VLOOKUP(SUBSTITUTE(SUBSTITUTE(H1953,"~","~~"),"*","~*"),إعدادات_الأنواع!$A$4:$D$40,3,FALSE()),0),IFERROR(VLOOKUP(SUBSTITUTE(SUBSTITUTE(H1953,"~","~~"),"*","~*"),إعدادات_الأنواع!$A$4:$D$40,4,FALSE()),0)))))</f>
        <v/>
      </c>
      <c r="M1953" s="47" t="str">
        <f>IF(OR(K1953="لم يدفع",B1953=""),"",IFERROR(VLOOKUP(SUBSTITUTE(SUBSTITUTE(H1953,"~","~~"),"*","~*"),إعدادات_الأنواع!$A$4:$E$40,5,FALSE()),0))</f>
        <v/>
      </c>
      <c r="N1953" s="47" t="str">
        <f>IF(OR(K1953="لم يدفع",K1953="تأمين فقط",K1953="اشتراك 300",B1953=""),"",IFERROR(VLOOKUP(SUBSTITUTE(SUBSTITUTE(H1953,"~","~~"),"*","~*"),إعدادات_الأنواع!$A$4:$F$40,6,FALSE()),0))</f>
        <v/>
      </c>
      <c r="O1953" s="55" t="str">
        <f t="shared" si="122"/>
        <v/>
      </c>
      <c r="P1953" s="48" t="str">
        <f t="shared" ca="1" si="123"/>
        <v/>
      </c>
      <c r="Q1953" s="52"/>
      <c r="R1953" s="49"/>
      <c r="S1953" s="50" t="str">
        <f>IF(B1953="","",COUNTA(التجديد!E1953:E1953))</f>
        <v/>
      </c>
      <c r="T1953" s="51" t="str">
        <f>IF(B1953="","",IFERROR(VLOOKUP(SUBSTITUTE(SUBSTITUTE(H1953,"~","~~"),"*","~*"),إعدادات_الأنواع!$A$4:$B$40,2,FALSE()),"?"))</f>
        <v/>
      </c>
    </row>
    <row r="1954" spans="1:20" ht="15" customHeight="1">
      <c r="A1954" s="20" t="str">
        <f>IF(B1954="","",IF(T1954="?","⚠️ نوع غير معرف",T1954&amp;TEXT(COUNTIFS($T$3:T1954,T1954),"000")))</f>
        <v/>
      </c>
      <c r="B1954" s="38"/>
      <c r="C1954" s="38"/>
      <c r="D1954" s="39"/>
      <c r="E1954" s="54"/>
      <c r="F1954" s="41" t="str">
        <f t="shared" ca="1" si="120"/>
        <v/>
      </c>
      <c r="G1954" s="42"/>
      <c r="H1954" s="37"/>
      <c r="I1954" s="43"/>
      <c r="J1954" s="44" t="str">
        <f t="shared" si="121"/>
        <v/>
      </c>
      <c r="K1954" s="45"/>
      <c r="L1954" s="46" t="str">
        <f>IF(OR(K1954="لم يدفع",B1954=""),"",IF(K1954="تأمين فقط",0,IF(K1954="اشتراك 300",300,IF(F1954&lt;14,IFERROR(VLOOKUP(SUBSTITUTE(SUBSTITUTE(H1954,"~","~~"),"*","~*"),إعدادات_الأنواع!$A$4:$D$40,3,FALSE()),0),IFERROR(VLOOKUP(SUBSTITUTE(SUBSTITUTE(H1954,"~","~~"),"*","~*"),إعدادات_الأنواع!$A$4:$D$40,4,FALSE()),0)))))</f>
        <v/>
      </c>
      <c r="M1954" s="47" t="str">
        <f>IF(OR(K1954="لم يدفع",B1954=""),"",IFERROR(VLOOKUP(SUBSTITUTE(SUBSTITUTE(H1954,"~","~~"),"*","~*"),إعدادات_الأنواع!$A$4:$E$40,5,FALSE()),0))</f>
        <v/>
      </c>
      <c r="N1954" s="47" t="str">
        <f>IF(OR(K1954="لم يدفع",K1954="تأمين فقط",K1954="اشتراك 300",B1954=""),"",IFERROR(VLOOKUP(SUBSTITUTE(SUBSTITUTE(H1954,"~","~~"),"*","~*"),إعدادات_الأنواع!$A$4:$F$40,6,FALSE()),0))</f>
        <v/>
      </c>
      <c r="O1954" s="55" t="str">
        <f t="shared" si="122"/>
        <v/>
      </c>
      <c r="P1954" s="48" t="str">
        <f t="shared" ca="1" si="123"/>
        <v/>
      </c>
      <c r="Q1954" s="52"/>
      <c r="R1954" s="49"/>
      <c r="S1954" s="50" t="str">
        <f>IF(B1954="","",COUNTA(التجديد!E1954:E1954))</f>
        <v/>
      </c>
      <c r="T1954" s="51" t="str">
        <f>IF(B1954="","",IFERROR(VLOOKUP(SUBSTITUTE(SUBSTITUTE(H1954,"~","~~"),"*","~*"),إعدادات_الأنواع!$A$4:$B$40,2,FALSE()),"?"))</f>
        <v/>
      </c>
    </row>
    <row r="1955" spans="1:20" ht="15" customHeight="1">
      <c r="A1955" s="20" t="str">
        <f>IF(B1955="","",IF(T1955="?","⚠️ نوع غير معرف",T1955&amp;TEXT(COUNTIFS($T$3:T1955,T1955),"000")))</f>
        <v/>
      </c>
      <c r="B1955" s="38"/>
      <c r="C1955" s="38"/>
      <c r="D1955" s="39"/>
      <c r="E1955" s="54"/>
      <c r="F1955" s="41" t="str">
        <f t="shared" ca="1" si="120"/>
        <v/>
      </c>
      <c r="G1955" s="42"/>
      <c r="H1955" s="37"/>
      <c r="I1955" s="43"/>
      <c r="J1955" s="44" t="str">
        <f t="shared" si="121"/>
        <v/>
      </c>
      <c r="K1955" s="45"/>
      <c r="L1955" s="46" t="str">
        <f>IF(OR(K1955="لم يدفع",B1955=""),"",IF(K1955="تأمين فقط",0,IF(K1955="اشتراك 300",300,IF(F1955&lt;14,IFERROR(VLOOKUP(SUBSTITUTE(SUBSTITUTE(H1955,"~","~~"),"*","~*"),إعدادات_الأنواع!$A$4:$D$40,3,FALSE()),0),IFERROR(VLOOKUP(SUBSTITUTE(SUBSTITUTE(H1955,"~","~~"),"*","~*"),إعدادات_الأنواع!$A$4:$D$40,4,FALSE()),0)))))</f>
        <v/>
      </c>
      <c r="M1955" s="47" t="str">
        <f>IF(OR(K1955="لم يدفع",B1955=""),"",IFERROR(VLOOKUP(SUBSTITUTE(SUBSTITUTE(H1955,"~","~~"),"*","~*"),إعدادات_الأنواع!$A$4:$E$40,5,FALSE()),0))</f>
        <v/>
      </c>
      <c r="N1955" s="47" t="str">
        <f>IF(OR(K1955="لم يدفع",K1955="تأمين فقط",K1955="اشتراك 300",B1955=""),"",IFERROR(VLOOKUP(SUBSTITUTE(SUBSTITUTE(H1955,"~","~~"),"*","~*"),إعدادات_الأنواع!$A$4:$F$40,6,FALSE()),0))</f>
        <v/>
      </c>
      <c r="O1955" s="55" t="str">
        <f t="shared" si="122"/>
        <v/>
      </c>
      <c r="P1955" s="48" t="str">
        <f t="shared" ca="1" si="123"/>
        <v/>
      </c>
      <c r="Q1955" s="52"/>
      <c r="R1955" s="49"/>
      <c r="S1955" s="50" t="str">
        <f>IF(B1955="","",COUNTA(التجديد!E1955:E1955))</f>
        <v/>
      </c>
      <c r="T1955" s="51" t="str">
        <f>IF(B1955="","",IFERROR(VLOOKUP(SUBSTITUTE(SUBSTITUTE(H1955,"~","~~"),"*","~*"),إعدادات_الأنواع!$A$4:$B$40,2,FALSE()),"?"))</f>
        <v/>
      </c>
    </row>
    <row r="1956" spans="1:20" ht="15" customHeight="1">
      <c r="A1956" s="20" t="str">
        <f>IF(B1956="","",IF(T1956="?","⚠️ نوع غير معرف",T1956&amp;TEXT(COUNTIFS($T$3:T1956,T1956),"000")))</f>
        <v/>
      </c>
      <c r="B1956" s="38"/>
      <c r="C1956" s="38"/>
      <c r="D1956" s="39"/>
      <c r="E1956" s="54"/>
      <c r="F1956" s="41" t="str">
        <f t="shared" ca="1" si="120"/>
        <v/>
      </c>
      <c r="G1956" s="42"/>
      <c r="H1956" s="37"/>
      <c r="I1956" s="43"/>
      <c r="J1956" s="44" t="str">
        <f t="shared" si="121"/>
        <v/>
      </c>
      <c r="K1956" s="45"/>
      <c r="L1956" s="46" t="str">
        <f>IF(OR(K1956="لم يدفع",B1956=""),"",IF(K1956="تأمين فقط",0,IF(K1956="اشتراك 300",300,IF(F1956&lt;14,IFERROR(VLOOKUP(SUBSTITUTE(SUBSTITUTE(H1956,"~","~~"),"*","~*"),إعدادات_الأنواع!$A$4:$D$40,3,FALSE()),0),IFERROR(VLOOKUP(SUBSTITUTE(SUBSTITUTE(H1956,"~","~~"),"*","~*"),إعدادات_الأنواع!$A$4:$D$40,4,FALSE()),0)))))</f>
        <v/>
      </c>
      <c r="M1956" s="47" t="str">
        <f>IF(OR(K1956="لم يدفع",B1956=""),"",IFERROR(VLOOKUP(SUBSTITUTE(SUBSTITUTE(H1956,"~","~~"),"*","~*"),إعدادات_الأنواع!$A$4:$E$40,5,FALSE()),0))</f>
        <v/>
      </c>
      <c r="N1956" s="47" t="str">
        <f>IF(OR(K1956="لم يدفع",K1956="تأمين فقط",K1956="اشتراك 300",B1956=""),"",IFERROR(VLOOKUP(SUBSTITUTE(SUBSTITUTE(H1956,"~","~~"),"*","~*"),إعدادات_الأنواع!$A$4:$F$40,6,FALSE()),0))</f>
        <v/>
      </c>
      <c r="O1956" s="55" t="str">
        <f t="shared" si="122"/>
        <v/>
      </c>
      <c r="P1956" s="48" t="str">
        <f t="shared" ca="1" si="123"/>
        <v/>
      </c>
      <c r="Q1956" s="52"/>
      <c r="R1956" s="49"/>
      <c r="S1956" s="50" t="str">
        <f>IF(B1956="","",COUNTA(التجديد!E1956:E1956))</f>
        <v/>
      </c>
      <c r="T1956" s="51" t="str">
        <f>IF(B1956="","",IFERROR(VLOOKUP(SUBSTITUTE(SUBSTITUTE(H1956,"~","~~"),"*","~*"),إعدادات_الأنواع!$A$4:$B$40,2,FALSE()),"?"))</f>
        <v/>
      </c>
    </row>
    <row r="1957" spans="1:20" ht="15" customHeight="1">
      <c r="A1957" s="20" t="str">
        <f>IF(B1957="","",IF(T1957="?","⚠️ نوع غير معرف",T1957&amp;TEXT(COUNTIFS($T$3:T1957,T1957),"000")))</f>
        <v/>
      </c>
      <c r="B1957" s="38"/>
      <c r="C1957" s="38"/>
      <c r="D1957" s="39"/>
      <c r="E1957" s="54"/>
      <c r="F1957" s="41" t="str">
        <f t="shared" ca="1" si="120"/>
        <v/>
      </c>
      <c r="G1957" s="42"/>
      <c r="H1957" s="37"/>
      <c r="I1957" s="43"/>
      <c r="J1957" s="44" t="str">
        <f t="shared" si="121"/>
        <v/>
      </c>
      <c r="K1957" s="45"/>
      <c r="L1957" s="46" t="str">
        <f>IF(OR(K1957="لم يدفع",B1957=""),"",IF(K1957="تأمين فقط",0,IF(K1957="اشتراك 300",300,IF(F1957&lt;14,IFERROR(VLOOKUP(SUBSTITUTE(SUBSTITUTE(H1957,"~","~~"),"*","~*"),إعدادات_الأنواع!$A$4:$D$40,3,FALSE()),0),IFERROR(VLOOKUP(SUBSTITUTE(SUBSTITUTE(H1957,"~","~~"),"*","~*"),إعدادات_الأنواع!$A$4:$D$40,4,FALSE()),0)))))</f>
        <v/>
      </c>
      <c r="M1957" s="47" t="str">
        <f>IF(OR(K1957="لم يدفع",B1957=""),"",IFERROR(VLOOKUP(SUBSTITUTE(SUBSTITUTE(H1957,"~","~~"),"*","~*"),إعدادات_الأنواع!$A$4:$E$40,5,FALSE()),0))</f>
        <v/>
      </c>
      <c r="N1957" s="47" t="str">
        <f>IF(OR(K1957="لم يدفع",K1957="تأمين فقط",K1957="اشتراك 300",B1957=""),"",IFERROR(VLOOKUP(SUBSTITUTE(SUBSTITUTE(H1957,"~","~~"),"*","~*"),إعدادات_الأنواع!$A$4:$F$40,6,FALSE()),0))</f>
        <v/>
      </c>
      <c r="O1957" s="55" t="str">
        <f t="shared" si="122"/>
        <v/>
      </c>
      <c r="P1957" s="48" t="str">
        <f t="shared" ca="1" si="123"/>
        <v/>
      </c>
      <c r="Q1957" s="52"/>
      <c r="R1957" s="49"/>
      <c r="S1957" s="50" t="str">
        <f>IF(B1957="","",COUNTA(التجديد!E1957:E1957))</f>
        <v/>
      </c>
      <c r="T1957" s="51" t="str">
        <f>IF(B1957="","",IFERROR(VLOOKUP(SUBSTITUTE(SUBSTITUTE(H1957,"~","~~"),"*","~*"),إعدادات_الأنواع!$A$4:$B$40,2,FALSE()),"?"))</f>
        <v/>
      </c>
    </row>
    <row r="1958" spans="1:20" ht="15" customHeight="1">
      <c r="A1958" s="20" t="str">
        <f>IF(B1958="","",IF(T1958="?","⚠️ نوع غير معرف",T1958&amp;TEXT(COUNTIFS($T$3:T1958,T1958),"000")))</f>
        <v/>
      </c>
      <c r="B1958" s="38"/>
      <c r="C1958" s="38"/>
      <c r="D1958" s="39"/>
      <c r="E1958" s="54"/>
      <c r="F1958" s="41" t="str">
        <f t="shared" ca="1" si="120"/>
        <v/>
      </c>
      <c r="G1958" s="42"/>
      <c r="H1958" s="37"/>
      <c r="I1958" s="43"/>
      <c r="J1958" s="44" t="str">
        <f t="shared" si="121"/>
        <v/>
      </c>
      <c r="K1958" s="45"/>
      <c r="L1958" s="46" t="str">
        <f>IF(OR(K1958="لم يدفع",B1958=""),"",IF(K1958="تأمين فقط",0,IF(K1958="اشتراك 300",300,IF(F1958&lt;14,IFERROR(VLOOKUP(SUBSTITUTE(SUBSTITUTE(H1958,"~","~~"),"*","~*"),إعدادات_الأنواع!$A$4:$D$40,3,FALSE()),0),IFERROR(VLOOKUP(SUBSTITUTE(SUBSTITUTE(H1958,"~","~~"),"*","~*"),إعدادات_الأنواع!$A$4:$D$40,4,FALSE()),0)))))</f>
        <v/>
      </c>
      <c r="M1958" s="47" t="str">
        <f>IF(OR(K1958="لم يدفع",B1958=""),"",IFERROR(VLOOKUP(SUBSTITUTE(SUBSTITUTE(H1958,"~","~~"),"*","~*"),إعدادات_الأنواع!$A$4:$E$40,5,FALSE()),0))</f>
        <v/>
      </c>
      <c r="N1958" s="47" t="str">
        <f>IF(OR(K1958="لم يدفع",K1958="تأمين فقط",K1958="اشتراك 300",B1958=""),"",IFERROR(VLOOKUP(SUBSTITUTE(SUBSTITUTE(H1958,"~","~~"),"*","~*"),إعدادات_الأنواع!$A$4:$F$40,6,FALSE()),0))</f>
        <v/>
      </c>
      <c r="O1958" s="55" t="str">
        <f t="shared" si="122"/>
        <v/>
      </c>
      <c r="P1958" s="48" t="str">
        <f t="shared" ca="1" si="123"/>
        <v/>
      </c>
      <c r="Q1958" s="52"/>
      <c r="R1958" s="49"/>
      <c r="S1958" s="50" t="str">
        <f>IF(B1958="","",COUNTA(التجديد!E1958:E1958))</f>
        <v/>
      </c>
      <c r="T1958" s="51" t="str">
        <f>IF(B1958="","",IFERROR(VLOOKUP(SUBSTITUTE(SUBSTITUTE(H1958,"~","~~"),"*","~*"),إعدادات_الأنواع!$A$4:$B$40,2,FALSE()),"?"))</f>
        <v/>
      </c>
    </row>
    <row r="1959" spans="1:20" ht="15" customHeight="1">
      <c r="A1959" s="20" t="str">
        <f>IF(B1959="","",IF(T1959="?","⚠️ نوع غير معرف",T1959&amp;TEXT(COUNTIFS($T$3:T1959,T1959),"000")))</f>
        <v/>
      </c>
      <c r="B1959" s="38"/>
      <c r="C1959" s="38"/>
      <c r="D1959" s="39"/>
      <c r="E1959" s="54"/>
      <c r="F1959" s="41" t="str">
        <f t="shared" ca="1" si="120"/>
        <v/>
      </c>
      <c r="G1959" s="42"/>
      <c r="H1959" s="37"/>
      <c r="I1959" s="43"/>
      <c r="J1959" s="44" t="str">
        <f t="shared" si="121"/>
        <v/>
      </c>
      <c r="K1959" s="45"/>
      <c r="L1959" s="46" t="str">
        <f>IF(OR(K1959="لم يدفع",B1959=""),"",IF(K1959="تأمين فقط",0,IF(K1959="اشتراك 300",300,IF(F1959&lt;14,IFERROR(VLOOKUP(SUBSTITUTE(SUBSTITUTE(H1959,"~","~~"),"*","~*"),إعدادات_الأنواع!$A$4:$D$40,3,FALSE()),0),IFERROR(VLOOKUP(SUBSTITUTE(SUBSTITUTE(H1959,"~","~~"),"*","~*"),إعدادات_الأنواع!$A$4:$D$40,4,FALSE()),0)))))</f>
        <v/>
      </c>
      <c r="M1959" s="47" t="str">
        <f>IF(OR(K1959="لم يدفع",B1959=""),"",IFERROR(VLOOKUP(SUBSTITUTE(SUBSTITUTE(H1959,"~","~~"),"*","~*"),إعدادات_الأنواع!$A$4:$E$40,5,FALSE()),0))</f>
        <v/>
      </c>
      <c r="N1959" s="47" t="str">
        <f>IF(OR(K1959="لم يدفع",K1959="تأمين فقط",K1959="اشتراك 300",B1959=""),"",IFERROR(VLOOKUP(SUBSTITUTE(SUBSTITUTE(H1959,"~","~~"),"*","~*"),إعدادات_الأنواع!$A$4:$F$40,6,FALSE()),0))</f>
        <v/>
      </c>
      <c r="O1959" s="55" t="str">
        <f t="shared" si="122"/>
        <v/>
      </c>
      <c r="P1959" s="48" t="str">
        <f t="shared" ca="1" si="123"/>
        <v/>
      </c>
      <c r="Q1959" s="52"/>
      <c r="R1959" s="49"/>
      <c r="S1959" s="50" t="str">
        <f>IF(B1959="","",COUNTA(التجديد!E1959:E1959))</f>
        <v/>
      </c>
      <c r="T1959" s="51" t="str">
        <f>IF(B1959="","",IFERROR(VLOOKUP(SUBSTITUTE(SUBSTITUTE(H1959,"~","~~"),"*","~*"),إعدادات_الأنواع!$A$4:$B$40,2,FALSE()),"?"))</f>
        <v/>
      </c>
    </row>
    <row r="1960" spans="1:20" ht="15" customHeight="1">
      <c r="A1960" s="20" t="str">
        <f>IF(B1960="","",IF(T1960="?","⚠️ نوع غير معرف",T1960&amp;TEXT(COUNTIFS($T$3:T1960,T1960),"000")))</f>
        <v/>
      </c>
      <c r="B1960" s="38"/>
      <c r="C1960" s="38"/>
      <c r="D1960" s="39"/>
      <c r="E1960" s="54"/>
      <c r="F1960" s="41" t="str">
        <f t="shared" ca="1" si="120"/>
        <v/>
      </c>
      <c r="G1960" s="42"/>
      <c r="H1960" s="37"/>
      <c r="I1960" s="43"/>
      <c r="J1960" s="44" t="str">
        <f t="shared" si="121"/>
        <v/>
      </c>
      <c r="K1960" s="45"/>
      <c r="L1960" s="46" t="str">
        <f>IF(OR(K1960="لم يدفع",B1960=""),"",IF(K1960="تأمين فقط",0,IF(K1960="اشتراك 300",300,IF(F1960&lt;14,IFERROR(VLOOKUP(SUBSTITUTE(SUBSTITUTE(H1960,"~","~~"),"*","~*"),إعدادات_الأنواع!$A$4:$D$40,3,FALSE()),0),IFERROR(VLOOKUP(SUBSTITUTE(SUBSTITUTE(H1960,"~","~~"),"*","~*"),إعدادات_الأنواع!$A$4:$D$40,4,FALSE()),0)))))</f>
        <v/>
      </c>
      <c r="M1960" s="47" t="str">
        <f>IF(OR(K1960="لم يدفع",B1960=""),"",IFERROR(VLOOKUP(SUBSTITUTE(SUBSTITUTE(H1960,"~","~~"),"*","~*"),إعدادات_الأنواع!$A$4:$E$40,5,FALSE()),0))</f>
        <v/>
      </c>
      <c r="N1960" s="47" t="str">
        <f>IF(OR(K1960="لم يدفع",K1960="تأمين فقط",K1960="اشتراك 300",B1960=""),"",IFERROR(VLOOKUP(SUBSTITUTE(SUBSTITUTE(H1960,"~","~~"),"*","~*"),إعدادات_الأنواع!$A$4:$F$40,6,FALSE()),0))</f>
        <v/>
      </c>
      <c r="O1960" s="55" t="str">
        <f t="shared" si="122"/>
        <v/>
      </c>
      <c r="P1960" s="48" t="str">
        <f t="shared" ca="1" si="123"/>
        <v/>
      </c>
      <c r="Q1960" s="52"/>
      <c r="R1960" s="49"/>
      <c r="S1960" s="50" t="str">
        <f>IF(B1960="","",COUNTA(التجديد!E1960:E1960))</f>
        <v/>
      </c>
      <c r="T1960" s="51" t="str">
        <f>IF(B1960="","",IFERROR(VLOOKUP(SUBSTITUTE(SUBSTITUTE(H1960,"~","~~"),"*","~*"),إعدادات_الأنواع!$A$4:$B$40,2,FALSE()),"?"))</f>
        <v/>
      </c>
    </row>
    <row r="1961" spans="1:20" ht="15" customHeight="1">
      <c r="A1961" s="20" t="str">
        <f>IF(B1961="","",IF(T1961="?","⚠️ نوع غير معرف",T1961&amp;TEXT(COUNTIFS($T$3:T1961,T1961),"000")))</f>
        <v/>
      </c>
      <c r="B1961" s="38"/>
      <c r="C1961" s="38"/>
      <c r="D1961" s="39"/>
      <c r="E1961" s="54"/>
      <c r="F1961" s="41" t="str">
        <f t="shared" ca="1" si="120"/>
        <v/>
      </c>
      <c r="G1961" s="42"/>
      <c r="H1961" s="37"/>
      <c r="I1961" s="43"/>
      <c r="J1961" s="44" t="str">
        <f t="shared" si="121"/>
        <v/>
      </c>
      <c r="K1961" s="45"/>
      <c r="L1961" s="46" t="str">
        <f>IF(OR(K1961="لم يدفع",B1961=""),"",IF(K1961="تأمين فقط",0,IF(K1961="اشتراك 300",300,IF(F1961&lt;14,IFERROR(VLOOKUP(SUBSTITUTE(SUBSTITUTE(H1961,"~","~~"),"*","~*"),إعدادات_الأنواع!$A$4:$D$40,3,FALSE()),0),IFERROR(VLOOKUP(SUBSTITUTE(SUBSTITUTE(H1961,"~","~~"),"*","~*"),إعدادات_الأنواع!$A$4:$D$40,4,FALSE()),0)))))</f>
        <v/>
      </c>
      <c r="M1961" s="47" t="str">
        <f>IF(OR(K1961="لم يدفع",B1961=""),"",IFERROR(VLOOKUP(SUBSTITUTE(SUBSTITUTE(H1961,"~","~~"),"*","~*"),إعدادات_الأنواع!$A$4:$E$40,5,FALSE()),0))</f>
        <v/>
      </c>
      <c r="N1961" s="47" t="str">
        <f>IF(OR(K1961="لم يدفع",K1961="تأمين فقط",K1961="اشتراك 300",B1961=""),"",IFERROR(VLOOKUP(SUBSTITUTE(SUBSTITUTE(H1961,"~","~~"),"*","~*"),إعدادات_الأنواع!$A$4:$F$40,6,FALSE()),0))</f>
        <v/>
      </c>
      <c r="O1961" s="55" t="str">
        <f t="shared" si="122"/>
        <v/>
      </c>
      <c r="P1961" s="48" t="str">
        <f t="shared" ca="1" si="123"/>
        <v/>
      </c>
      <c r="Q1961" s="52"/>
      <c r="R1961" s="49"/>
      <c r="S1961" s="50" t="str">
        <f>IF(B1961="","",COUNTA(التجديد!E1961:E1961))</f>
        <v/>
      </c>
      <c r="T1961" s="51" t="str">
        <f>IF(B1961="","",IFERROR(VLOOKUP(SUBSTITUTE(SUBSTITUTE(H1961,"~","~~"),"*","~*"),إعدادات_الأنواع!$A$4:$B$40,2,FALSE()),"?"))</f>
        <v/>
      </c>
    </row>
    <row r="1962" spans="1:20" ht="15" customHeight="1">
      <c r="A1962" s="20" t="str">
        <f>IF(B1962="","",IF(T1962="?","⚠️ نوع غير معرف",T1962&amp;TEXT(COUNTIFS($T$3:T1962,T1962),"000")))</f>
        <v/>
      </c>
      <c r="B1962" s="38"/>
      <c r="C1962" s="38"/>
      <c r="D1962" s="39"/>
      <c r="E1962" s="54"/>
      <c r="F1962" s="41" t="str">
        <f t="shared" ca="1" si="120"/>
        <v/>
      </c>
      <c r="G1962" s="42"/>
      <c r="H1962" s="37"/>
      <c r="I1962" s="43"/>
      <c r="J1962" s="44" t="str">
        <f t="shared" si="121"/>
        <v/>
      </c>
      <c r="K1962" s="45"/>
      <c r="L1962" s="46" t="str">
        <f>IF(OR(K1962="لم يدفع",B1962=""),"",IF(K1962="تأمين فقط",0,IF(K1962="اشتراك 300",300,IF(F1962&lt;14,IFERROR(VLOOKUP(SUBSTITUTE(SUBSTITUTE(H1962,"~","~~"),"*","~*"),إعدادات_الأنواع!$A$4:$D$40,3,FALSE()),0),IFERROR(VLOOKUP(SUBSTITUTE(SUBSTITUTE(H1962,"~","~~"),"*","~*"),إعدادات_الأنواع!$A$4:$D$40,4,FALSE()),0)))))</f>
        <v/>
      </c>
      <c r="M1962" s="47" t="str">
        <f>IF(OR(K1962="لم يدفع",B1962=""),"",IFERROR(VLOOKUP(SUBSTITUTE(SUBSTITUTE(H1962,"~","~~"),"*","~*"),إعدادات_الأنواع!$A$4:$E$40,5,FALSE()),0))</f>
        <v/>
      </c>
      <c r="N1962" s="47" t="str">
        <f>IF(OR(K1962="لم يدفع",K1962="تأمين فقط",K1962="اشتراك 300",B1962=""),"",IFERROR(VLOOKUP(SUBSTITUTE(SUBSTITUTE(H1962,"~","~~"),"*","~*"),إعدادات_الأنواع!$A$4:$F$40,6,FALSE()),0))</f>
        <v/>
      </c>
      <c r="O1962" s="55" t="str">
        <f t="shared" si="122"/>
        <v/>
      </c>
      <c r="P1962" s="48" t="str">
        <f t="shared" ca="1" si="123"/>
        <v/>
      </c>
      <c r="Q1962" s="52"/>
      <c r="R1962" s="49"/>
      <c r="S1962" s="50" t="str">
        <f>IF(B1962="","",COUNTA(التجديد!E1962:E1962))</f>
        <v/>
      </c>
      <c r="T1962" s="51" t="str">
        <f>IF(B1962="","",IFERROR(VLOOKUP(SUBSTITUTE(SUBSTITUTE(H1962,"~","~~"),"*","~*"),إعدادات_الأنواع!$A$4:$B$40,2,FALSE()),"?"))</f>
        <v/>
      </c>
    </row>
    <row r="1963" spans="1:20" ht="15" customHeight="1">
      <c r="A1963" s="20" t="str">
        <f>IF(B1963="","",IF(T1963="?","⚠️ نوع غير معرف",T1963&amp;TEXT(COUNTIFS($T$3:T1963,T1963),"000")))</f>
        <v/>
      </c>
      <c r="B1963" s="38"/>
      <c r="C1963" s="38"/>
      <c r="D1963" s="39"/>
      <c r="E1963" s="54"/>
      <c r="F1963" s="41" t="str">
        <f t="shared" ca="1" si="120"/>
        <v/>
      </c>
      <c r="G1963" s="42"/>
      <c r="H1963" s="37"/>
      <c r="I1963" s="43"/>
      <c r="J1963" s="44" t="str">
        <f t="shared" si="121"/>
        <v/>
      </c>
      <c r="K1963" s="45"/>
      <c r="L1963" s="46" t="str">
        <f>IF(OR(K1963="لم يدفع",B1963=""),"",IF(K1963="تأمين فقط",0,IF(K1963="اشتراك 300",300,IF(F1963&lt;14,IFERROR(VLOOKUP(SUBSTITUTE(SUBSTITUTE(H1963,"~","~~"),"*","~*"),إعدادات_الأنواع!$A$4:$D$40,3,FALSE()),0),IFERROR(VLOOKUP(SUBSTITUTE(SUBSTITUTE(H1963,"~","~~"),"*","~*"),إعدادات_الأنواع!$A$4:$D$40,4,FALSE()),0)))))</f>
        <v/>
      </c>
      <c r="M1963" s="47" t="str">
        <f>IF(OR(K1963="لم يدفع",B1963=""),"",IFERROR(VLOOKUP(SUBSTITUTE(SUBSTITUTE(H1963,"~","~~"),"*","~*"),إعدادات_الأنواع!$A$4:$E$40,5,FALSE()),0))</f>
        <v/>
      </c>
      <c r="N1963" s="47" t="str">
        <f>IF(OR(K1963="لم يدفع",K1963="تأمين فقط",K1963="اشتراك 300",B1963=""),"",IFERROR(VLOOKUP(SUBSTITUTE(SUBSTITUTE(H1963,"~","~~"),"*","~*"),إعدادات_الأنواع!$A$4:$F$40,6,FALSE()),0))</f>
        <v/>
      </c>
      <c r="O1963" s="55" t="str">
        <f t="shared" si="122"/>
        <v/>
      </c>
      <c r="P1963" s="48" t="str">
        <f t="shared" ca="1" si="123"/>
        <v/>
      </c>
      <c r="Q1963" s="52"/>
      <c r="R1963" s="49"/>
      <c r="S1963" s="50" t="str">
        <f>IF(B1963="","",COUNTA(التجديد!E1963:E1963))</f>
        <v/>
      </c>
      <c r="T1963" s="51" t="str">
        <f>IF(B1963="","",IFERROR(VLOOKUP(SUBSTITUTE(SUBSTITUTE(H1963,"~","~~"),"*","~*"),إعدادات_الأنواع!$A$4:$B$40,2,FALSE()),"?"))</f>
        <v/>
      </c>
    </row>
    <row r="1964" spans="1:20" ht="15" customHeight="1">
      <c r="A1964" s="20" t="str">
        <f>IF(B1964="","",IF(T1964="?","⚠️ نوع غير معرف",T1964&amp;TEXT(COUNTIFS($T$3:T1964,T1964),"000")))</f>
        <v/>
      </c>
      <c r="B1964" s="38"/>
      <c r="C1964" s="38"/>
      <c r="D1964" s="39"/>
      <c r="E1964" s="54"/>
      <c r="F1964" s="41" t="str">
        <f t="shared" ca="1" si="120"/>
        <v/>
      </c>
      <c r="G1964" s="42"/>
      <c r="H1964" s="37"/>
      <c r="I1964" s="43"/>
      <c r="J1964" s="44" t="str">
        <f t="shared" si="121"/>
        <v/>
      </c>
      <c r="K1964" s="45"/>
      <c r="L1964" s="46" t="str">
        <f>IF(OR(K1964="لم يدفع",B1964=""),"",IF(K1964="تأمين فقط",0,IF(K1964="اشتراك 300",300,IF(F1964&lt;14,IFERROR(VLOOKUP(SUBSTITUTE(SUBSTITUTE(H1964,"~","~~"),"*","~*"),إعدادات_الأنواع!$A$4:$D$40,3,FALSE()),0),IFERROR(VLOOKUP(SUBSTITUTE(SUBSTITUTE(H1964,"~","~~"),"*","~*"),إعدادات_الأنواع!$A$4:$D$40,4,FALSE()),0)))))</f>
        <v/>
      </c>
      <c r="M1964" s="47" t="str">
        <f>IF(OR(K1964="لم يدفع",B1964=""),"",IFERROR(VLOOKUP(SUBSTITUTE(SUBSTITUTE(H1964,"~","~~"),"*","~*"),إعدادات_الأنواع!$A$4:$E$40,5,FALSE()),0))</f>
        <v/>
      </c>
      <c r="N1964" s="47" t="str">
        <f>IF(OR(K1964="لم يدفع",K1964="تأمين فقط",K1964="اشتراك 300",B1964=""),"",IFERROR(VLOOKUP(SUBSTITUTE(SUBSTITUTE(H1964,"~","~~"),"*","~*"),إعدادات_الأنواع!$A$4:$F$40,6,FALSE()),0))</f>
        <v/>
      </c>
      <c r="O1964" s="55" t="str">
        <f t="shared" si="122"/>
        <v/>
      </c>
      <c r="P1964" s="48" t="str">
        <f t="shared" ca="1" si="123"/>
        <v/>
      </c>
      <c r="Q1964" s="52"/>
      <c r="R1964" s="49"/>
      <c r="S1964" s="50" t="str">
        <f>IF(B1964="","",COUNTA(التجديد!E1964:E1964))</f>
        <v/>
      </c>
      <c r="T1964" s="51" t="str">
        <f>IF(B1964="","",IFERROR(VLOOKUP(SUBSTITUTE(SUBSTITUTE(H1964,"~","~~"),"*","~*"),إعدادات_الأنواع!$A$4:$B$40,2,FALSE()),"?"))</f>
        <v/>
      </c>
    </row>
    <row r="1965" spans="1:20" ht="15" customHeight="1">
      <c r="A1965" s="20" t="str">
        <f>IF(B1965="","",IF(T1965="?","⚠️ نوع غير معرف",T1965&amp;TEXT(COUNTIFS($T$3:T1965,T1965),"000")))</f>
        <v/>
      </c>
      <c r="B1965" s="38"/>
      <c r="C1965" s="38"/>
      <c r="D1965" s="39"/>
      <c r="E1965" s="54"/>
      <c r="F1965" s="41" t="str">
        <f t="shared" ca="1" si="120"/>
        <v/>
      </c>
      <c r="G1965" s="42"/>
      <c r="H1965" s="37"/>
      <c r="I1965" s="43"/>
      <c r="J1965" s="44" t="str">
        <f t="shared" si="121"/>
        <v/>
      </c>
      <c r="K1965" s="45"/>
      <c r="L1965" s="46" t="str">
        <f>IF(OR(K1965="لم يدفع",B1965=""),"",IF(K1965="تأمين فقط",0,IF(K1965="اشتراك 300",300,IF(F1965&lt;14,IFERROR(VLOOKUP(SUBSTITUTE(SUBSTITUTE(H1965,"~","~~"),"*","~*"),إعدادات_الأنواع!$A$4:$D$40,3,FALSE()),0),IFERROR(VLOOKUP(SUBSTITUTE(SUBSTITUTE(H1965,"~","~~"),"*","~*"),إعدادات_الأنواع!$A$4:$D$40,4,FALSE()),0)))))</f>
        <v/>
      </c>
      <c r="M1965" s="47" t="str">
        <f>IF(OR(K1965="لم يدفع",B1965=""),"",IFERROR(VLOOKUP(SUBSTITUTE(SUBSTITUTE(H1965,"~","~~"),"*","~*"),إعدادات_الأنواع!$A$4:$E$40,5,FALSE()),0))</f>
        <v/>
      </c>
      <c r="N1965" s="47" t="str">
        <f>IF(OR(K1965="لم يدفع",K1965="تأمين فقط",K1965="اشتراك 300",B1965=""),"",IFERROR(VLOOKUP(SUBSTITUTE(SUBSTITUTE(H1965,"~","~~"),"*","~*"),إعدادات_الأنواع!$A$4:$F$40,6,FALSE()),0))</f>
        <v/>
      </c>
      <c r="O1965" s="55" t="str">
        <f t="shared" si="122"/>
        <v/>
      </c>
      <c r="P1965" s="48" t="str">
        <f t="shared" ca="1" si="123"/>
        <v/>
      </c>
      <c r="Q1965" s="52"/>
      <c r="R1965" s="49"/>
      <c r="S1965" s="50" t="str">
        <f>IF(B1965="","",COUNTA(التجديد!E1965:E1965))</f>
        <v/>
      </c>
      <c r="T1965" s="51" t="str">
        <f>IF(B1965="","",IFERROR(VLOOKUP(SUBSTITUTE(SUBSTITUTE(H1965,"~","~~"),"*","~*"),إعدادات_الأنواع!$A$4:$B$40,2,FALSE()),"?"))</f>
        <v/>
      </c>
    </row>
    <row r="1966" spans="1:20" ht="15" customHeight="1">
      <c r="A1966" s="20" t="str">
        <f>IF(B1966="","",IF(T1966="?","⚠️ نوع غير معرف",T1966&amp;TEXT(COUNTIFS($T$3:T1966,T1966),"000")))</f>
        <v/>
      </c>
      <c r="B1966" s="38"/>
      <c r="C1966" s="38"/>
      <c r="D1966" s="39"/>
      <c r="E1966" s="54"/>
      <c r="F1966" s="41" t="str">
        <f t="shared" ca="1" si="120"/>
        <v/>
      </c>
      <c r="G1966" s="42"/>
      <c r="H1966" s="37"/>
      <c r="I1966" s="43"/>
      <c r="J1966" s="44" t="str">
        <f t="shared" si="121"/>
        <v/>
      </c>
      <c r="K1966" s="45"/>
      <c r="L1966" s="46" t="str">
        <f>IF(OR(K1966="لم يدفع",B1966=""),"",IF(K1966="تأمين فقط",0,IF(K1966="اشتراك 300",300,IF(F1966&lt;14,IFERROR(VLOOKUP(SUBSTITUTE(SUBSTITUTE(H1966,"~","~~"),"*","~*"),إعدادات_الأنواع!$A$4:$D$40,3,FALSE()),0),IFERROR(VLOOKUP(SUBSTITUTE(SUBSTITUTE(H1966,"~","~~"),"*","~*"),إعدادات_الأنواع!$A$4:$D$40,4,FALSE()),0)))))</f>
        <v/>
      </c>
      <c r="M1966" s="47" t="str">
        <f>IF(OR(K1966="لم يدفع",B1966=""),"",IFERROR(VLOOKUP(SUBSTITUTE(SUBSTITUTE(H1966,"~","~~"),"*","~*"),إعدادات_الأنواع!$A$4:$E$40,5,FALSE()),0))</f>
        <v/>
      </c>
      <c r="N1966" s="47" t="str">
        <f>IF(OR(K1966="لم يدفع",K1966="تأمين فقط",K1966="اشتراك 300",B1966=""),"",IFERROR(VLOOKUP(SUBSTITUTE(SUBSTITUTE(H1966,"~","~~"),"*","~*"),إعدادات_الأنواع!$A$4:$F$40,6,FALSE()),0))</f>
        <v/>
      </c>
      <c r="O1966" s="55" t="str">
        <f t="shared" si="122"/>
        <v/>
      </c>
      <c r="P1966" s="48" t="str">
        <f t="shared" ca="1" si="123"/>
        <v/>
      </c>
      <c r="Q1966" s="52"/>
      <c r="R1966" s="49"/>
      <c r="S1966" s="50" t="str">
        <f>IF(B1966="","",COUNTA(التجديد!E1966:E1966))</f>
        <v/>
      </c>
      <c r="T1966" s="51" t="str">
        <f>IF(B1966="","",IFERROR(VLOOKUP(SUBSTITUTE(SUBSTITUTE(H1966,"~","~~"),"*","~*"),إعدادات_الأنواع!$A$4:$B$40,2,FALSE()),"?"))</f>
        <v/>
      </c>
    </row>
    <row r="1967" spans="1:20" ht="15" customHeight="1">
      <c r="A1967" s="20" t="str">
        <f>IF(B1967="","",IF(T1967="?","⚠️ نوع غير معرف",T1967&amp;TEXT(COUNTIFS($T$3:T1967,T1967),"000")))</f>
        <v/>
      </c>
      <c r="B1967" s="38"/>
      <c r="C1967" s="38"/>
      <c r="D1967" s="39"/>
      <c r="E1967" s="54"/>
      <c r="F1967" s="41" t="str">
        <f t="shared" ca="1" si="120"/>
        <v/>
      </c>
      <c r="G1967" s="42"/>
      <c r="H1967" s="37"/>
      <c r="I1967" s="43"/>
      <c r="J1967" s="44" t="str">
        <f t="shared" si="121"/>
        <v/>
      </c>
      <c r="K1967" s="45"/>
      <c r="L1967" s="46" t="str">
        <f>IF(OR(K1967="لم يدفع",B1967=""),"",IF(K1967="تأمين فقط",0,IF(K1967="اشتراك 300",300,IF(F1967&lt;14,IFERROR(VLOOKUP(SUBSTITUTE(SUBSTITUTE(H1967,"~","~~"),"*","~*"),إعدادات_الأنواع!$A$4:$D$40,3,FALSE()),0),IFERROR(VLOOKUP(SUBSTITUTE(SUBSTITUTE(H1967,"~","~~"),"*","~*"),إعدادات_الأنواع!$A$4:$D$40,4,FALSE()),0)))))</f>
        <v/>
      </c>
      <c r="M1967" s="47" t="str">
        <f>IF(OR(K1967="لم يدفع",B1967=""),"",IFERROR(VLOOKUP(SUBSTITUTE(SUBSTITUTE(H1967,"~","~~"),"*","~*"),إعدادات_الأنواع!$A$4:$E$40,5,FALSE()),0))</f>
        <v/>
      </c>
      <c r="N1967" s="47" t="str">
        <f>IF(OR(K1967="لم يدفع",K1967="تأمين فقط",K1967="اشتراك 300",B1967=""),"",IFERROR(VLOOKUP(SUBSTITUTE(SUBSTITUTE(H1967,"~","~~"),"*","~*"),إعدادات_الأنواع!$A$4:$F$40,6,FALSE()),0))</f>
        <v/>
      </c>
      <c r="O1967" s="55" t="str">
        <f t="shared" si="122"/>
        <v/>
      </c>
      <c r="P1967" s="48" t="str">
        <f t="shared" ca="1" si="123"/>
        <v/>
      </c>
      <c r="Q1967" s="52"/>
      <c r="R1967" s="49"/>
      <c r="S1967" s="50" t="str">
        <f>IF(B1967="","",COUNTA(التجديد!E1967:E1967))</f>
        <v/>
      </c>
      <c r="T1967" s="51" t="str">
        <f>IF(B1967="","",IFERROR(VLOOKUP(SUBSTITUTE(SUBSTITUTE(H1967,"~","~~"),"*","~*"),إعدادات_الأنواع!$A$4:$B$40,2,FALSE()),"?"))</f>
        <v/>
      </c>
    </row>
    <row r="1968" spans="1:20" ht="15" customHeight="1">
      <c r="A1968" s="20" t="str">
        <f>IF(B1968="","",IF(T1968="?","⚠️ نوع غير معرف",T1968&amp;TEXT(COUNTIFS($T$3:T1968,T1968),"000")))</f>
        <v/>
      </c>
      <c r="B1968" s="38"/>
      <c r="C1968" s="38"/>
      <c r="D1968" s="39"/>
      <c r="E1968" s="54"/>
      <c r="F1968" s="41" t="str">
        <f t="shared" ca="1" si="120"/>
        <v/>
      </c>
      <c r="G1968" s="42"/>
      <c r="H1968" s="37"/>
      <c r="I1968" s="43"/>
      <c r="J1968" s="44" t="str">
        <f t="shared" si="121"/>
        <v/>
      </c>
      <c r="K1968" s="45"/>
      <c r="L1968" s="46" t="str">
        <f>IF(OR(K1968="لم يدفع",B1968=""),"",IF(K1968="تأمين فقط",0,IF(K1968="اشتراك 300",300,IF(F1968&lt;14,IFERROR(VLOOKUP(SUBSTITUTE(SUBSTITUTE(H1968,"~","~~"),"*","~*"),إعدادات_الأنواع!$A$4:$D$40,3,FALSE()),0),IFERROR(VLOOKUP(SUBSTITUTE(SUBSTITUTE(H1968,"~","~~"),"*","~*"),إعدادات_الأنواع!$A$4:$D$40,4,FALSE()),0)))))</f>
        <v/>
      </c>
      <c r="M1968" s="47" t="str">
        <f>IF(OR(K1968="لم يدفع",B1968=""),"",IFERROR(VLOOKUP(SUBSTITUTE(SUBSTITUTE(H1968,"~","~~"),"*","~*"),إعدادات_الأنواع!$A$4:$E$40,5,FALSE()),0))</f>
        <v/>
      </c>
      <c r="N1968" s="47" t="str">
        <f>IF(OR(K1968="لم يدفع",K1968="تأمين فقط",K1968="اشتراك 300",B1968=""),"",IFERROR(VLOOKUP(SUBSTITUTE(SUBSTITUTE(H1968,"~","~~"),"*","~*"),إعدادات_الأنواع!$A$4:$F$40,6,FALSE()),0))</f>
        <v/>
      </c>
      <c r="O1968" s="55" t="str">
        <f t="shared" si="122"/>
        <v/>
      </c>
      <c r="P1968" s="48" t="str">
        <f t="shared" ca="1" si="123"/>
        <v/>
      </c>
      <c r="Q1968" s="52"/>
      <c r="R1968" s="49"/>
      <c r="S1968" s="50" t="str">
        <f>IF(B1968="","",COUNTA(التجديد!E1968:E1968))</f>
        <v/>
      </c>
      <c r="T1968" s="51" t="str">
        <f>IF(B1968="","",IFERROR(VLOOKUP(SUBSTITUTE(SUBSTITUTE(H1968,"~","~~"),"*","~*"),إعدادات_الأنواع!$A$4:$B$40,2,FALSE()),"?"))</f>
        <v/>
      </c>
    </row>
    <row r="1969" spans="1:20" ht="15" customHeight="1">
      <c r="A1969" s="20" t="str">
        <f>IF(B1969="","",IF(T1969="?","⚠️ نوع غير معرف",T1969&amp;TEXT(COUNTIFS($T$3:T1969,T1969),"000")))</f>
        <v/>
      </c>
      <c r="B1969" s="38"/>
      <c r="C1969" s="38"/>
      <c r="D1969" s="39"/>
      <c r="E1969" s="54"/>
      <c r="F1969" s="41" t="str">
        <f t="shared" ca="1" si="120"/>
        <v/>
      </c>
      <c r="G1969" s="42"/>
      <c r="H1969" s="37"/>
      <c r="I1969" s="43"/>
      <c r="J1969" s="44" t="str">
        <f t="shared" si="121"/>
        <v/>
      </c>
      <c r="K1969" s="45"/>
      <c r="L1969" s="46" t="str">
        <f>IF(OR(K1969="لم يدفع",B1969=""),"",IF(K1969="تأمين فقط",0,IF(K1969="اشتراك 300",300,IF(F1969&lt;14,IFERROR(VLOOKUP(SUBSTITUTE(SUBSTITUTE(H1969,"~","~~"),"*","~*"),إعدادات_الأنواع!$A$4:$D$40,3,FALSE()),0),IFERROR(VLOOKUP(SUBSTITUTE(SUBSTITUTE(H1969,"~","~~"),"*","~*"),إعدادات_الأنواع!$A$4:$D$40,4,FALSE()),0)))))</f>
        <v/>
      </c>
      <c r="M1969" s="47" t="str">
        <f>IF(OR(K1969="لم يدفع",B1969=""),"",IFERROR(VLOOKUP(SUBSTITUTE(SUBSTITUTE(H1969,"~","~~"),"*","~*"),إعدادات_الأنواع!$A$4:$E$40,5,FALSE()),0))</f>
        <v/>
      </c>
      <c r="N1969" s="47" t="str">
        <f>IF(OR(K1969="لم يدفع",K1969="تأمين فقط",K1969="اشتراك 300",B1969=""),"",IFERROR(VLOOKUP(SUBSTITUTE(SUBSTITUTE(H1969,"~","~~"),"*","~*"),إعدادات_الأنواع!$A$4:$F$40,6,FALSE()),0))</f>
        <v/>
      </c>
      <c r="O1969" s="55" t="str">
        <f t="shared" si="122"/>
        <v/>
      </c>
      <c r="P1969" s="48" t="str">
        <f t="shared" ca="1" si="123"/>
        <v/>
      </c>
      <c r="Q1969" s="52"/>
      <c r="R1969" s="49"/>
      <c r="S1969" s="50" t="str">
        <f>IF(B1969="","",COUNTA(التجديد!E1969:E1969))</f>
        <v/>
      </c>
      <c r="T1969" s="51" t="str">
        <f>IF(B1969="","",IFERROR(VLOOKUP(SUBSTITUTE(SUBSTITUTE(H1969,"~","~~"),"*","~*"),إعدادات_الأنواع!$A$4:$B$40,2,FALSE()),"?"))</f>
        <v/>
      </c>
    </row>
    <row r="1970" spans="1:20" ht="15" customHeight="1">
      <c r="A1970" s="20" t="str">
        <f>IF(B1970="","",IF(T1970="?","⚠️ نوع غير معرف",T1970&amp;TEXT(COUNTIFS($T$3:T1970,T1970),"000")))</f>
        <v/>
      </c>
      <c r="B1970" s="38"/>
      <c r="C1970" s="38"/>
      <c r="D1970" s="39"/>
      <c r="E1970" s="54"/>
      <c r="F1970" s="41" t="str">
        <f t="shared" ca="1" si="120"/>
        <v/>
      </c>
      <c r="G1970" s="42"/>
      <c r="H1970" s="37"/>
      <c r="I1970" s="43"/>
      <c r="J1970" s="44" t="str">
        <f t="shared" si="121"/>
        <v/>
      </c>
      <c r="K1970" s="45"/>
      <c r="L1970" s="46" t="str">
        <f>IF(OR(K1970="لم يدفع",B1970=""),"",IF(K1970="تأمين فقط",0,IF(K1970="اشتراك 300",300,IF(F1970&lt;14,IFERROR(VLOOKUP(SUBSTITUTE(SUBSTITUTE(H1970,"~","~~"),"*","~*"),إعدادات_الأنواع!$A$4:$D$40,3,FALSE()),0),IFERROR(VLOOKUP(SUBSTITUTE(SUBSTITUTE(H1970,"~","~~"),"*","~*"),إعدادات_الأنواع!$A$4:$D$40,4,FALSE()),0)))))</f>
        <v/>
      </c>
      <c r="M1970" s="47" t="str">
        <f>IF(OR(K1970="لم يدفع",B1970=""),"",IFERROR(VLOOKUP(SUBSTITUTE(SUBSTITUTE(H1970,"~","~~"),"*","~*"),إعدادات_الأنواع!$A$4:$E$40,5,FALSE()),0))</f>
        <v/>
      </c>
      <c r="N1970" s="47" t="str">
        <f>IF(OR(K1970="لم يدفع",K1970="تأمين فقط",K1970="اشتراك 300",B1970=""),"",IFERROR(VLOOKUP(SUBSTITUTE(SUBSTITUTE(H1970,"~","~~"),"*","~*"),إعدادات_الأنواع!$A$4:$F$40,6,FALSE()),0))</f>
        <v/>
      </c>
      <c r="O1970" s="55" t="str">
        <f t="shared" si="122"/>
        <v/>
      </c>
      <c r="P1970" s="48" t="str">
        <f t="shared" ca="1" si="123"/>
        <v/>
      </c>
      <c r="Q1970" s="52"/>
      <c r="R1970" s="49"/>
      <c r="S1970" s="50" t="str">
        <f>IF(B1970="","",COUNTA(التجديد!E1970:E1970))</f>
        <v/>
      </c>
      <c r="T1970" s="51" t="str">
        <f>IF(B1970="","",IFERROR(VLOOKUP(SUBSTITUTE(SUBSTITUTE(H1970,"~","~~"),"*","~*"),إعدادات_الأنواع!$A$4:$B$40,2,FALSE()),"?"))</f>
        <v/>
      </c>
    </row>
    <row r="1971" spans="1:20" ht="15" customHeight="1">
      <c r="A1971" s="20" t="str">
        <f>IF(B1971="","",IF(T1971="?","⚠️ نوع غير معرف",T1971&amp;TEXT(COUNTIFS($T$3:T1971,T1971),"000")))</f>
        <v/>
      </c>
      <c r="B1971" s="38"/>
      <c r="C1971" s="38"/>
      <c r="D1971" s="39"/>
      <c r="E1971" s="54"/>
      <c r="F1971" s="41" t="str">
        <f t="shared" ca="1" si="120"/>
        <v/>
      </c>
      <c r="G1971" s="42"/>
      <c r="H1971" s="37"/>
      <c r="I1971" s="43"/>
      <c r="J1971" s="44" t="str">
        <f t="shared" si="121"/>
        <v/>
      </c>
      <c r="K1971" s="45"/>
      <c r="L1971" s="46" t="str">
        <f>IF(OR(K1971="لم يدفع",B1971=""),"",IF(K1971="تأمين فقط",0,IF(K1971="اشتراك 300",300,IF(F1971&lt;14,IFERROR(VLOOKUP(SUBSTITUTE(SUBSTITUTE(H1971,"~","~~"),"*","~*"),إعدادات_الأنواع!$A$4:$D$40,3,FALSE()),0),IFERROR(VLOOKUP(SUBSTITUTE(SUBSTITUTE(H1971,"~","~~"),"*","~*"),إعدادات_الأنواع!$A$4:$D$40,4,FALSE()),0)))))</f>
        <v/>
      </c>
      <c r="M1971" s="47" t="str">
        <f>IF(OR(K1971="لم يدفع",B1971=""),"",IFERROR(VLOOKUP(SUBSTITUTE(SUBSTITUTE(H1971,"~","~~"),"*","~*"),إعدادات_الأنواع!$A$4:$E$40,5,FALSE()),0))</f>
        <v/>
      </c>
      <c r="N1971" s="47" t="str">
        <f>IF(OR(K1971="لم يدفع",K1971="تأمين فقط",K1971="اشتراك 300",B1971=""),"",IFERROR(VLOOKUP(SUBSTITUTE(SUBSTITUTE(H1971,"~","~~"),"*","~*"),إعدادات_الأنواع!$A$4:$F$40,6,FALSE()),0))</f>
        <v/>
      </c>
      <c r="O1971" s="55" t="str">
        <f t="shared" si="122"/>
        <v/>
      </c>
      <c r="P1971" s="48" t="str">
        <f t="shared" ca="1" si="123"/>
        <v/>
      </c>
      <c r="Q1971" s="52"/>
      <c r="R1971" s="49"/>
      <c r="S1971" s="50" t="str">
        <f>IF(B1971="","",COUNTA(التجديد!E1971:E1971))</f>
        <v/>
      </c>
      <c r="T1971" s="51" t="str">
        <f>IF(B1971="","",IFERROR(VLOOKUP(SUBSTITUTE(SUBSTITUTE(H1971,"~","~~"),"*","~*"),إعدادات_الأنواع!$A$4:$B$40,2,FALSE()),"?"))</f>
        <v/>
      </c>
    </row>
    <row r="1972" spans="1:20" ht="15" customHeight="1">
      <c r="A1972" s="20" t="str">
        <f>IF(B1972="","",IF(T1972="?","⚠️ نوع غير معرف",T1972&amp;TEXT(COUNTIFS($T$3:T1972,T1972),"000")))</f>
        <v/>
      </c>
      <c r="B1972" s="38"/>
      <c r="C1972" s="38"/>
      <c r="D1972" s="39"/>
      <c r="E1972" s="54"/>
      <c r="F1972" s="41" t="str">
        <f t="shared" ca="1" si="120"/>
        <v/>
      </c>
      <c r="G1972" s="42"/>
      <c r="H1972" s="37"/>
      <c r="I1972" s="43"/>
      <c r="J1972" s="44" t="str">
        <f t="shared" si="121"/>
        <v/>
      </c>
      <c r="K1972" s="45"/>
      <c r="L1972" s="46" t="str">
        <f>IF(OR(K1972="لم يدفع",B1972=""),"",IF(K1972="تأمين فقط",0,IF(K1972="اشتراك 300",300,IF(F1972&lt;14,IFERROR(VLOOKUP(SUBSTITUTE(SUBSTITUTE(H1972,"~","~~"),"*","~*"),إعدادات_الأنواع!$A$4:$D$40,3,FALSE()),0),IFERROR(VLOOKUP(SUBSTITUTE(SUBSTITUTE(H1972,"~","~~"),"*","~*"),إعدادات_الأنواع!$A$4:$D$40,4,FALSE()),0)))))</f>
        <v/>
      </c>
      <c r="M1972" s="47" t="str">
        <f>IF(OR(K1972="لم يدفع",B1972=""),"",IFERROR(VLOOKUP(SUBSTITUTE(SUBSTITUTE(H1972,"~","~~"),"*","~*"),إعدادات_الأنواع!$A$4:$E$40,5,FALSE()),0))</f>
        <v/>
      </c>
      <c r="N1972" s="47" t="str">
        <f>IF(OR(K1972="لم يدفع",K1972="تأمين فقط",K1972="اشتراك 300",B1972=""),"",IFERROR(VLOOKUP(SUBSTITUTE(SUBSTITUTE(H1972,"~","~~"),"*","~*"),إعدادات_الأنواع!$A$4:$F$40,6,FALSE()),0))</f>
        <v/>
      </c>
      <c r="O1972" s="55" t="str">
        <f t="shared" si="122"/>
        <v/>
      </c>
      <c r="P1972" s="48" t="str">
        <f t="shared" ca="1" si="123"/>
        <v/>
      </c>
      <c r="Q1972" s="52"/>
      <c r="R1972" s="49"/>
      <c r="S1972" s="50" t="str">
        <f>IF(B1972="","",COUNTA(التجديد!E1972:E1972))</f>
        <v/>
      </c>
      <c r="T1972" s="51" t="str">
        <f>IF(B1972="","",IFERROR(VLOOKUP(SUBSTITUTE(SUBSTITUTE(H1972,"~","~~"),"*","~*"),إعدادات_الأنواع!$A$4:$B$40,2,FALSE()),"?"))</f>
        <v/>
      </c>
    </row>
    <row r="1973" spans="1:20" ht="15" customHeight="1">
      <c r="A1973" s="20" t="str">
        <f>IF(B1973="","",IF(T1973="?","⚠️ نوع غير معرف",T1973&amp;TEXT(COUNTIFS($T$3:T1973,T1973),"000")))</f>
        <v/>
      </c>
      <c r="B1973" s="38"/>
      <c r="C1973" s="38"/>
      <c r="D1973" s="39"/>
      <c r="E1973" s="54"/>
      <c r="F1973" s="41" t="str">
        <f t="shared" ca="1" si="120"/>
        <v/>
      </c>
      <c r="G1973" s="42"/>
      <c r="H1973" s="37"/>
      <c r="I1973" s="43"/>
      <c r="J1973" s="44" t="str">
        <f t="shared" si="121"/>
        <v/>
      </c>
      <c r="K1973" s="45"/>
      <c r="L1973" s="46" t="str">
        <f>IF(OR(K1973="لم يدفع",B1973=""),"",IF(K1973="تأمين فقط",0,IF(K1973="اشتراك 300",300,IF(F1973&lt;14,IFERROR(VLOOKUP(SUBSTITUTE(SUBSTITUTE(H1973,"~","~~"),"*","~*"),إعدادات_الأنواع!$A$4:$D$40,3,FALSE()),0),IFERROR(VLOOKUP(SUBSTITUTE(SUBSTITUTE(H1973,"~","~~"),"*","~*"),إعدادات_الأنواع!$A$4:$D$40,4,FALSE()),0)))))</f>
        <v/>
      </c>
      <c r="M1973" s="47" t="str">
        <f>IF(OR(K1973="لم يدفع",B1973=""),"",IFERROR(VLOOKUP(SUBSTITUTE(SUBSTITUTE(H1973,"~","~~"),"*","~*"),إعدادات_الأنواع!$A$4:$E$40,5,FALSE()),0))</f>
        <v/>
      </c>
      <c r="N1973" s="47" t="str">
        <f>IF(OR(K1973="لم يدفع",K1973="تأمين فقط",K1973="اشتراك 300",B1973=""),"",IFERROR(VLOOKUP(SUBSTITUTE(SUBSTITUTE(H1973,"~","~~"),"*","~*"),إعدادات_الأنواع!$A$4:$F$40,6,FALSE()),0))</f>
        <v/>
      </c>
      <c r="O1973" s="55" t="str">
        <f t="shared" si="122"/>
        <v/>
      </c>
      <c r="P1973" s="48" t="str">
        <f t="shared" ca="1" si="123"/>
        <v/>
      </c>
      <c r="Q1973" s="52"/>
      <c r="R1973" s="49"/>
      <c r="S1973" s="50" t="str">
        <f>IF(B1973="","",COUNTA(التجديد!E1973:E1973))</f>
        <v/>
      </c>
      <c r="T1973" s="51" t="str">
        <f>IF(B1973="","",IFERROR(VLOOKUP(SUBSTITUTE(SUBSTITUTE(H1973,"~","~~"),"*","~*"),إعدادات_الأنواع!$A$4:$B$40,2,FALSE()),"?"))</f>
        <v/>
      </c>
    </row>
    <row r="1974" spans="1:20" ht="15" customHeight="1">
      <c r="A1974" s="20" t="str">
        <f>IF(B1974="","",IF(T1974="?","⚠️ نوع غير معرف",T1974&amp;TEXT(COUNTIFS($T$3:T1974,T1974),"000")))</f>
        <v/>
      </c>
      <c r="B1974" s="38"/>
      <c r="C1974" s="38"/>
      <c r="D1974" s="39"/>
      <c r="E1974" s="54"/>
      <c r="F1974" s="41" t="str">
        <f t="shared" ca="1" si="120"/>
        <v/>
      </c>
      <c r="G1974" s="42"/>
      <c r="H1974" s="37"/>
      <c r="I1974" s="43"/>
      <c r="J1974" s="44" t="str">
        <f t="shared" si="121"/>
        <v/>
      </c>
      <c r="K1974" s="45"/>
      <c r="L1974" s="46" t="str">
        <f>IF(OR(K1974="لم يدفع",B1974=""),"",IF(K1974="تأمين فقط",0,IF(K1974="اشتراك 300",300,IF(F1974&lt;14,IFERROR(VLOOKUP(SUBSTITUTE(SUBSTITUTE(H1974,"~","~~"),"*","~*"),إعدادات_الأنواع!$A$4:$D$40,3,FALSE()),0),IFERROR(VLOOKUP(SUBSTITUTE(SUBSTITUTE(H1974,"~","~~"),"*","~*"),إعدادات_الأنواع!$A$4:$D$40,4,FALSE()),0)))))</f>
        <v/>
      </c>
      <c r="M1974" s="47" t="str">
        <f>IF(OR(K1974="لم يدفع",B1974=""),"",IFERROR(VLOOKUP(SUBSTITUTE(SUBSTITUTE(H1974,"~","~~"),"*","~*"),إعدادات_الأنواع!$A$4:$E$40,5,FALSE()),0))</f>
        <v/>
      </c>
      <c r="N1974" s="47" t="str">
        <f>IF(OR(K1974="لم يدفع",K1974="تأمين فقط",K1974="اشتراك 300",B1974=""),"",IFERROR(VLOOKUP(SUBSTITUTE(SUBSTITUTE(H1974,"~","~~"),"*","~*"),إعدادات_الأنواع!$A$4:$F$40,6,FALSE()),0))</f>
        <v/>
      </c>
      <c r="O1974" s="55" t="str">
        <f t="shared" si="122"/>
        <v/>
      </c>
      <c r="P1974" s="48" t="str">
        <f t="shared" ca="1" si="123"/>
        <v/>
      </c>
      <c r="Q1974" s="52"/>
      <c r="R1974" s="49"/>
      <c r="S1974" s="50" t="str">
        <f>IF(B1974="","",COUNTA(التجديد!E1974:E1974))</f>
        <v/>
      </c>
      <c r="T1974" s="51" t="str">
        <f>IF(B1974="","",IFERROR(VLOOKUP(SUBSTITUTE(SUBSTITUTE(H1974,"~","~~"),"*","~*"),إعدادات_الأنواع!$A$4:$B$40,2,FALSE()),"?"))</f>
        <v/>
      </c>
    </row>
    <row r="1975" spans="1:20" ht="15" customHeight="1">
      <c r="A1975" s="20" t="str">
        <f>IF(B1975="","",IF(T1975="?","⚠️ نوع غير معرف",T1975&amp;TEXT(COUNTIFS($T$3:T1975,T1975),"000")))</f>
        <v/>
      </c>
      <c r="B1975" s="38"/>
      <c r="C1975" s="38"/>
      <c r="D1975" s="39"/>
      <c r="E1975" s="54"/>
      <c r="F1975" s="41" t="str">
        <f t="shared" ca="1" si="120"/>
        <v/>
      </c>
      <c r="G1975" s="42"/>
      <c r="H1975" s="37"/>
      <c r="I1975" s="43"/>
      <c r="J1975" s="44" t="str">
        <f t="shared" si="121"/>
        <v/>
      </c>
      <c r="K1975" s="45"/>
      <c r="L1975" s="46" t="str">
        <f>IF(OR(K1975="لم يدفع",B1975=""),"",IF(K1975="تأمين فقط",0,IF(K1975="اشتراك 300",300,IF(F1975&lt;14,IFERROR(VLOOKUP(SUBSTITUTE(SUBSTITUTE(H1975,"~","~~"),"*","~*"),إعدادات_الأنواع!$A$4:$D$40,3,FALSE()),0),IFERROR(VLOOKUP(SUBSTITUTE(SUBSTITUTE(H1975,"~","~~"),"*","~*"),إعدادات_الأنواع!$A$4:$D$40,4,FALSE()),0)))))</f>
        <v/>
      </c>
      <c r="M1975" s="47" t="str">
        <f>IF(OR(K1975="لم يدفع",B1975=""),"",IFERROR(VLOOKUP(SUBSTITUTE(SUBSTITUTE(H1975,"~","~~"),"*","~*"),إعدادات_الأنواع!$A$4:$E$40,5,FALSE()),0))</f>
        <v/>
      </c>
      <c r="N1975" s="47" t="str">
        <f>IF(OR(K1975="لم يدفع",K1975="تأمين فقط",K1975="اشتراك 300",B1975=""),"",IFERROR(VLOOKUP(SUBSTITUTE(SUBSTITUTE(H1975,"~","~~"),"*","~*"),إعدادات_الأنواع!$A$4:$F$40,6,FALSE()),0))</f>
        <v/>
      </c>
      <c r="O1975" s="55" t="str">
        <f t="shared" si="122"/>
        <v/>
      </c>
      <c r="P1975" s="48" t="str">
        <f t="shared" ca="1" si="123"/>
        <v/>
      </c>
      <c r="Q1975" s="52"/>
      <c r="R1975" s="49"/>
      <c r="S1975" s="50" t="str">
        <f>IF(B1975="","",COUNTA(التجديد!E1975:E1975))</f>
        <v/>
      </c>
      <c r="T1975" s="51" t="str">
        <f>IF(B1975="","",IFERROR(VLOOKUP(SUBSTITUTE(SUBSTITUTE(H1975,"~","~~"),"*","~*"),إعدادات_الأنواع!$A$4:$B$40,2,FALSE()),"?"))</f>
        <v/>
      </c>
    </row>
    <row r="1976" spans="1:20" ht="15" customHeight="1">
      <c r="A1976" s="20" t="str">
        <f>IF(B1976="","",IF(T1976="?","⚠️ نوع غير معرف",T1976&amp;TEXT(COUNTIFS($T$3:T1976,T1976),"000")))</f>
        <v/>
      </c>
      <c r="B1976" s="38"/>
      <c r="C1976" s="38"/>
      <c r="D1976" s="39"/>
      <c r="E1976" s="54"/>
      <c r="F1976" s="41" t="str">
        <f t="shared" ca="1" si="120"/>
        <v/>
      </c>
      <c r="G1976" s="42"/>
      <c r="H1976" s="37"/>
      <c r="I1976" s="43"/>
      <c r="J1976" s="44" t="str">
        <f t="shared" si="121"/>
        <v/>
      </c>
      <c r="K1976" s="45"/>
      <c r="L1976" s="46" t="str">
        <f>IF(OR(K1976="لم يدفع",B1976=""),"",IF(K1976="تأمين فقط",0,IF(K1976="اشتراك 300",300,IF(F1976&lt;14,IFERROR(VLOOKUP(SUBSTITUTE(SUBSTITUTE(H1976,"~","~~"),"*","~*"),إعدادات_الأنواع!$A$4:$D$40,3,FALSE()),0),IFERROR(VLOOKUP(SUBSTITUTE(SUBSTITUTE(H1976,"~","~~"),"*","~*"),إعدادات_الأنواع!$A$4:$D$40,4,FALSE()),0)))))</f>
        <v/>
      </c>
      <c r="M1976" s="47" t="str">
        <f>IF(OR(K1976="لم يدفع",B1976=""),"",IFERROR(VLOOKUP(SUBSTITUTE(SUBSTITUTE(H1976,"~","~~"),"*","~*"),إعدادات_الأنواع!$A$4:$E$40,5,FALSE()),0))</f>
        <v/>
      </c>
      <c r="N1976" s="47" t="str">
        <f>IF(OR(K1976="لم يدفع",K1976="تأمين فقط",K1976="اشتراك 300",B1976=""),"",IFERROR(VLOOKUP(SUBSTITUTE(SUBSTITUTE(H1976,"~","~~"),"*","~*"),إعدادات_الأنواع!$A$4:$F$40,6,FALSE()),0))</f>
        <v/>
      </c>
      <c r="O1976" s="55" t="str">
        <f t="shared" si="122"/>
        <v/>
      </c>
      <c r="P1976" s="48" t="str">
        <f t="shared" ca="1" si="123"/>
        <v/>
      </c>
      <c r="Q1976" s="52"/>
      <c r="R1976" s="49"/>
      <c r="S1976" s="50" t="str">
        <f>IF(B1976="","",COUNTA(التجديد!E1976:E1976))</f>
        <v/>
      </c>
      <c r="T1976" s="51" t="str">
        <f>IF(B1976="","",IFERROR(VLOOKUP(SUBSTITUTE(SUBSTITUTE(H1976,"~","~~"),"*","~*"),إعدادات_الأنواع!$A$4:$B$40,2,FALSE()),"?"))</f>
        <v/>
      </c>
    </row>
    <row r="1977" spans="1:20" ht="15" customHeight="1">
      <c r="A1977" s="20" t="str">
        <f>IF(B1977="","",IF(T1977="?","⚠️ نوع غير معرف",T1977&amp;TEXT(COUNTIFS($T$3:T1977,T1977),"000")))</f>
        <v/>
      </c>
      <c r="B1977" s="38"/>
      <c r="C1977" s="38"/>
      <c r="D1977" s="39"/>
      <c r="E1977" s="54"/>
      <c r="F1977" s="41" t="str">
        <f t="shared" ca="1" si="120"/>
        <v/>
      </c>
      <c r="G1977" s="42"/>
      <c r="H1977" s="37"/>
      <c r="I1977" s="43"/>
      <c r="J1977" s="44" t="str">
        <f t="shared" si="121"/>
        <v/>
      </c>
      <c r="K1977" s="45"/>
      <c r="L1977" s="46" t="str">
        <f>IF(OR(K1977="لم يدفع",B1977=""),"",IF(K1977="تأمين فقط",0,IF(K1977="اشتراك 300",300,IF(F1977&lt;14,IFERROR(VLOOKUP(SUBSTITUTE(SUBSTITUTE(H1977,"~","~~"),"*","~*"),إعدادات_الأنواع!$A$4:$D$40,3,FALSE()),0),IFERROR(VLOOKUP(SUBSTITUTE(SUBSTITUTE(H1977,"~","~~"),"*","~*"),إعدادات_الأنواع!$A$4:$D$40,4,FALSE()),0)))))</f>
        <v/>
      </c>
      <c r="M1977" s="47" t="str">
        <f>IF(OR(K1977="لم يدفع",B1977=""),"",IFERROR(VLOOKUP(SUBSTITUTE(SUBSTITUTE(H1977,"~","~~"),"*","~*"),إعدادات_الأنواع!$A$4:$E$40,5,FALSE()),0))</f>
        <v/>
      </c>
      <c r="N1977" s="47" t="str">
        <f>IF(OR(K1977="لم يدفع",K1977="تأمين فقط",K1977="اشتراك 300",B1977=""),"",IFERROR(VLOOKUP(SUBSTITUTE(SUBSTITUTE(H1977,"~","~~"),"*","~*"),إعدادات_الأنواع!$A$4:$F$40,6,FALSE()),0))</f>
        <v/>
      </c>
      <c r="O1977" s="55" t="str">
        <f t="shared" si="122"/>
        <v/>
      </c>
      <c r="P1977" s="48" t="str">
        <f t="shared" ca="1" si="123"/>
        <v/>
      </c>
      <c r="Q1977" s="52"/>
      <c r="R1977" s="49"/>
      <c r="S1977" s="50" t="str">
        <f>IF(B1977="","",COUNTA(التجديد!E1977:E1977))</f>
        <v/>
      </c>
      <c r="T1977" s="51" t="str">
        <f>IF(B1977="","",IFERROR(VLOOKUP(SUBSTITUTE(SUBSTITUTE(H1977,"~","~~"),"*","~*"),إعدادات_الأنواع!$A$4:$B$40,2,FALSE()),"?"))</f>
        <v/>
      </c>
    </row>
    <row r="1978" spans="1:20" ht="15" customHeight="1">
      <c r="A1978" s="20" t="str">
        <f>IF(B1978="","",IF(T1978="?","⚠️ نوع غير معرف",T1978&amp;TEXT(COUNTIFS($T$3:T1978,T1978),"000")))</f>
        <v/>
      </c>
      <c r="B1978" s="38"/>
      <c r="C1978" s="38"/>
      <c r="D1978" s="39"/>
      <c r="E1978" s="54"/>
      <c r="F1978" s="41" t="str">
        <f t="shared" ca="1" si="120"/>
        <v/>
      </c>
      <c r="G1978" s="42"/>
      <c r="H1978" s="37"/>
      <c r="I1978" s="43"/>
      <c r="J1978" s="44" t="str">
        <f t="shared" si="121"/>
        <v/>
      </c>
      <c r="K1978" s="45"/>
      <c r="L1978" s="46" t="str">
        <f>IF(OR(K1978="لم يدفع",B1978=""),"",IF(K1978="تأمين فقط",0,IF(K1978="اشتراك 300",300,IF(F1978&lt;14,IFERROR(VLOOKUP(SUBSTITUTE(SUBSTITUTE(H1978,"~","~~"),"*","~*"),إعدادات_الأنواع!$A$4:$D$40,3,FALSE()),0),IFERROR(VLOOKUP(SUBSTITUTE(SUBSTITUTE(H1978,"~","~~"),"*","~*"),إعدادات_الأنواع!$A$4:$D$40,4,FALSE()),0)))))</f>
        <v/>
      </c>
      <c r="M1978" s="47" t="str">
        <f>IF(OR(K1978="لم يدفع",B1978=""),"",IFERROR(VLOOKUP(SUBSTITUTE(SUBSTITUTE(H1978,"~","~~"),"*","~*"),إعدادات_الأنواع!$A$4:$E$40,5,FALSE()),0))</f>
        <v/>
      </c>
      <c r="N1978" s="47" t="str">
        <f>IF(OR(K1978="لم يدفع",K1978="تأمين فقط",K1978="اشتراك 300",B1978=""),"",IFERROR(VLOOKUP(SUBSTITUTE(SUBSTITUTE(H1978,"~","~~"),"*","~*"),إعدادات_الأنواع!$A$4:$F$40,6,FALSE()),0))</f>
        <v/>
      </c>
      <c r="O1978" s="55" t="str">
        <f t="shared" si="122"/>
        <v/>
      </c>
      <c r="P1978" s="48" t="str">
        <f t="shared" ca="1" si="123"/>
        <v/>
      </c>
      <c r="Q1978" s="52"/>
      <c r="R1978" s="49"/>
      <c r="S1978" s="50" t="str">
        <f>IF(B1978="","",COUNTA(التجديد!E1978:E1978))</f>
        <v/>
      </c>
      <c r="T1978" s="51" t="str">
        <f>IF(B1978="","",IFERROR(VLOOKUP(SUBSTITUTE(SUBSTITUTE(H1978,"~","~~"),"*","~*"),إعدادات_الأنواع!$A$4:$B$40,2,FALSE()),"?"))</f>
        <v/>
      </c>
    </row>
    <row r="1979" spans="1:20" ht="15" customHeight="1">
      <c r="A1979" s="20" t="str">
        <f>IF(B1979="","",IF(T1979="?","⚠️ نوع غير معرف",T1979&amp;TEXT(COUNTIFS($T$3:T1979,T1979),"000")))</f>
        <v/>
      </c>
      <c r="B1979" s="38"/>
      <c r="C1979" s="38"/>
      <c r="D1979" s="39"/>
      <c r="E1979" s="54"/>
      <c r="F1979" s="41" t="str">
        <f t="shared" ca="1" si="120"/>
        <v/>
      </c>
      <c r="G1979" s="42"/>
      <c r="H1979" s="37"/>
      <c r="I1979" s="43"/>
      <c r="J1979" s="44" t="str">
        <f t="shared" si="121"/>
        <v/>
      </c>
      <c r="K1979" s="45"/>
      <c r="L1979" s="46" t="str">
        <f>IF(OR(K1979="لم يدفع",B1979=""),"",IF(K1979="تأمين فقط",0,IF(K1979="اشتراك 300",300,IF(F1979&lt;14,IFERROR(VLOOKUP(SUBSTITUTE(SUBSTITUTE(H1979,"~","~~"),"*","~*"),إعدادات_الأنواع!$A$4:$D$40,3,FALSE()),0),IFERROR(VLOOKUP(SUBSTITUTE(SUBSTITUTE(H1979,"~","~~"),"*","~*"),إعدادات_الأنواع!$A$4:$D$40,4,FALSE()),0)))))</f>
        <v/>
      </c>
      <c r="M1979" s="47" t="str">
        <f>IF(OR(K1979="لم يدفع",B1979=""),"",IFERROR(VLOOKUP(SUBSTITUTE(SUBSTITUTE(H1979,"~","~~"),"*","~*"),إعدادات_الأنواع!$A$4:$E$40,5,FALSE()),0))</f>
        <v/>
      </c>
      <c r="N1979" s="47" t="str">
        <f>IF(OR(K1979="لم يدفع",K1979="تأمين فقط",K1979="اشتراك 300",B1979=""),"",IFERROR(VLOOKUP(SUBSTITUTE(SUBSTITUTE(H1979,"~","~~"),"*","~*"),إعدادات_الأنواع!$A$4:$F$40,6,FALSE()),0))</f>
        <v/>
      </c>
      <c r="O1979" s="55" t="str">
        <f t="shared" si="122"/>
        <v/>
      </c>
      <c r="P1979" s="48" t="str">
        <f t="shared" ca="1" si="123"/>
        <v/>
      </c>
      <c r="Q1979" s="52"/>
      <c r="R1979" s="49"/>
      <c r="S1979" s="50" t="str">
        <f>IF(B1979="","",COUNTA(التجديد!E1979:E1979))</f>
        <v/>
      </c>
      <c r="T1979" s="51" t="str">
        <f>IF(B1979="","",IFERROR(VLOOKUP(SUBSTITUTE(SUBSTITUTE(H1979,"~","~~"),"*","~*"),إعدادات_الأنواع!$A$4:$B$40,2,FALSE()),"?"))</f>
        <v/>
      </c>
    </row>
    <row r="1980" spans="1:20" ht="15" customHeight="1">
      <c r="A1980" s="20" t="str">
        <f>IF(B1980="","",IF(T1980="?","⚠️ نوع غير معرف",T1980&amp;TEXT(COUNTIFS($T$3:T1980,T1980),"000")))</f>
        <v/>
      </c>
      <c r="B1980" s="38"/>
      <c r="C1980" s="38"/>
      <c r="D1980" s="39"/>
      <c r="E1980" s="54"/>
      <c r="F1980" s="41" t="str">
        <f t="shared" ca="1" si="120"/>
        <v/>
      </c>
      <c r="G1980" s="42"/>
      <c r="H1980" s="37"/>
      <c r="I1980" s="43"/>
      <c r="J1980" s="44" t="str">
        <f t="shared" si="121"/>
        <v/>
      </c>
      <c r="K1980" s="45"/>
      <c r="L1980" s="46" t="str">
        <f>IF(OR(K1980="لم يدفع",B1980=""),"",IF(K1980="تأمين فقط",0,IF(K1980="اشتراك 300",300,IF(F1980&lt;14,IFERROR(VLOOKUP(SUBSTITUTE(SUBSTITUTE(H1980,"~","~~"),"*","~*"),إعدادات_الأنواع!$A$4:$D$40,3,FALSE()),0),IFERROR(VLOOKUP(SUBSTITUTE(SUBSTITUTE(H1980,"~","~~"),"*","~*"),إعدادات_الأنواع!$A$4:$D$40,4,FALSE()),0)))))</f>
        <v/>
      </c>
      <c r="M1980" s="47" t="str">
        <f>IF(OR(K1980="لم يدفع",B1980=""),"",IFERROR(VLOOKUP(SUBSTITUTE(SUBSTITUTE(H1980,"~","~~"),"*","~*"),إعدادات_الأنواع!$A$4:$E$40,5,FALSE()),0))</f>
        <v/>
      </c>
      <c r="N1980" s="47" t="str">
        <f>IF(OR(K1980="لم يدفع",K1980="تأمين فقط",K1980="اشتراك 300",B1980=""),"",IFERROR(VLOOKUP(SUBSTITUTE(SUBSTITUTE(H1980,"~","~~"),"*","~*"),إعدادات_الأنواع!$A$4:$F$40,6,FALSE()),0))</f>
        <v/>
      </c>
      <c r="O1980" s="55" t="str">
        <f t="shared" si="122"/>
        <v/>
      </c>
      <c r="P1980" s="48" t="str">
        <f t="shared" ca="1" si="123"/>
        <v/>
      </c>
      <c r="Q1980" s="52"/>
      <c r="R1980" s="49"/>
      <c r="S1980" s="50" t="str">
        <f>IF(B1980="","",COUNTA(التجديد!E1980:E1980))</f>
        <v/>
      </c>
      <c r="T1980" s="51" t="str">
        <f>IF(B1980="","",IFERROR(VLOOKUP(SUBSTITUTE(SUBSTITUTE(H1980,"~","~~"),"*","~*"),إعدادات_الأنواع!$A$4:$B$40,2,FALSE()),"?"))</f>
        <v/>
      </c>
    </row>
    <row r="1981" spans="1:20" ht="15" customHeight="1">
      <c r="A1981" s="20" t="str">
        <f>IF(B1981="","",IF(T1981="?","⚠️ نوع غير معرف",T1981&amp;TEXT(COUNTIFS($T$3:T1981,T1981),"000")))</f>
        <v/>
      </c>
      <c r="B1981" s="38"/>
      <c r="C1981" s="38"/>
      <c r="D1981" s="39"/>
      <c r="E1981" s="54"/>
      <c r="F1981" s="41" t="str">
        <f t="shared" ca="1" si="120"/>
        <v/>
      </c>
      <c r="G1981" s="42"/>
      <c r="H1981" s="37"/>
      <c r="I1981" s="43"/>
      <c r="J1981" s="44" t="str">
        <f t="shared" si="121"/>
        <v/>
      </c>
      <c r="K1981" s="45"/>
      <c r="L1981" s="46" t="str">
        <f>IF(OR(K1981="لم يدفع",B1981=""),"",IF(K1981="تأمين فقط",0,IF(K1981="اشتراك 300",300,IF(F1981&lt;14,IFERROR(VLOOKUP(SUBSTITUTE(SUBSTITUTE(H1981,"~","~~"),"*","~*"),إعدادات_الأنواع!$A$4:$D$40,3,FALSE()),0),IFERROR(VLOOKUP(SUBSTITUTE(SUBSTITUTE(H1981,"~","~~"),"*","~*"),إعدادات_الأنواع!$A$4:$D$40,4,FALSE()),0)))))</f>
        <v/>
      </c>
      <c r="M1981" s="47" t="str">
        <f>IF(OR(K1981="لم يدفع",B1981=""),"",IFERROR(VLOOKUP(SUBSTITUTE(SUBSTITUTE(H1981,"~","~~"),"*","~*"),إعدادات_الأنواع!$A$4:$E$40,5,FALSE()),0))</f>
        <v/>
      </c>
      <c r="N1981" s="47" t="str">
        <f>IF(OR(K1981="لم يدفع",K1981="تأمين فقط",K1981="اشتراك 300",B1981=""),"",IFERROR(VLOOKUP(SUBSTITUTE(SUBSTITUTE(H1981,"~","~~"),"*","~*"),إعدادات_الأنواع!$A$4:$F$40,6,FALSE()),0))</f>
        <v/>
      </c>
      <c r="O1981" s="55" t="str">
        <f t="shared" si="122"/>
        <v/>
      </c>
      <c r="P1981" s="48" t="str">
        <f t="shared" ca="1" si="123"/>
        <v/>
      </c>
      <c r="Q1981" s="52"/>
      <c r="R1981" s="49"/>
      <c r="S1981" s="50" t="str">
        <f>IF(B1981="","",COUNTA(التجديد!E1981:E1981))</f>
        <v/>
      </c>
      <c r="T1981" s="51" t="str">
        <f>IF(B1981="","",IFERROR(VLOOKUP(SUBSTITUTE(SUBSTITUTE(H1981,"~","~~"),"*","~*"),إعدادات_الأنواع!$A$4:$B$40,2,FALSE()),"?"))</f>
        <v/>
      </c>
    </row>
    <row r="1982" spans="1:20" ht="15" customHeight="1">
      <c r="A1982" s="20" t="str">
        <f>IF(B1982="","",IF(T1982="?","⚠️ نوع غير معرف",T1982&amp;TEXT(COUNTIFS($T$3:T1982,T1982),"000")))</f>
        <v/>
      </c>
      <c r="B1982" s="38"/>
      <c r="C1982" s="38"/>
      <c r="D1982" s="39"/>
      <c r="E1982" s="54"/>
      <c r="F1982" s="41" t="str">
        <f t="shared" ca="1" si="120"/>
        <v/>
      </c>
      <c r="G1982" s="42"/>
      <c r="H1982" s="37"/>
      <c r="I1982" s="43"/>
      <c r="J1982" s="44" t="str">
        <f t="shared" si="121"/>
        <v/>
      </c>
      <c r="K1982" s="45"/>
      <c r="L1982" s="46" t="str">
        <f>IF(OR(K1982="لم يدفع",B1982=""),"",IF(K1982="تأمين فقط",0,IF(K1982="اشتراك 300",300,IF(F1982&lt;14,IFERROR(VLOOKUP(SUBSTITUTE(SUBSTITUTE(H1982,"~","~~"),"*","~*"),إعدادات_الأنواع!$A$4:$D$40,3,FALSE()),0),IFERROR(VLOOKUP(SUBSTITUTE(SUBSTITUTE(H1982,"~","~~"),"*","~*"),إعدادات_الأنواع!$A$4:$D$40,4,FALSE()),0)))))</f>
        <v/>
      </c>
      <c r="M1982" s="47" t="str">
        <f>IF(OR(K1982="لم يدفع",B1982=""),"",IFERROR(VLOOKUP(SUBSTITUTE(SUBSTITUTE(H1982,"~","~~"),"*","~*"),إعدادات_الأنواع!$A$4:$E$40,5,FALSE()),0))</f>
        <v/>
      </c>
      <c r="N1982" s="47" t="str">
        <f>IF(OR(K1982="لم يدفع",K1982="تأمين فقط",K1982="اشتراك 300",B1982=""),"",IFERROR(VLOOKUP(SUBSTITUTE(SUBSTITUTE(H1982,"~","~~"),"*","~*"),إعدادات_الأنواع!$A$4:$F$40,6,FALSE()),0))</f>
        <v/>
      </c>
      <c r="O1982" s="55" t="str">
        <f t="shared" si="122"/>
        <v/>
      </c>
      <c r="P1982" s="48" t="str">
        <f t="shared" ca="1" si="123"/>
        <v/>
      </c>
      <c r="Q1982" s="52"/>
      <c r="R1982" s="49"/>
      <c r="S1982" s="50" t="str">
        <f>IF(B1982="","",COUNTA(التجديد!E1982:E1982))</f>
        <v/>
      </c>
      <c r="T1982" s="51" t="str">
        <f>IF(B1982="","",IFERROR(VLOOKUP(SUBSTITUTE(SUBSTITUTE(H1982,"~","~~"),"*","~*"),إعدادات_الأنواع!$A$4:$B$40,2,FALSE()),"?"))</f>
        <v/>
      </c>
    </row>
    <row r="1983" spans="1:20" ht="15" customHeight="1">
      <c r="A1983" s="20" t="str">
        <f>IF(B1983="","",IF(T1983="?","⚠️ نوع غير معرف",T1983&amp;TEXT(COUNTIFS($T$3:T1983,T1983),"000")))</f>
        <v/>
      </c>
      <c r="B1983" s="38"/>
      <c r="C1983" s="38"/>
      <c r="D1983" s="39"/>
      <c r="E1983" s="54"/>
      <c r="F1983" s="41" t="str">
        <f t="shared" ca="1" si="120"/>
        <v/>
      </c>
      <c r="G1983" s="42"/>
      <c r="H1983" s="37"/>
      <c r="I1983" s="43"/>
      <c r="J1983" s="44" t="str">
        <f t="shared" si="121"/>
        <v/>
      </c>
      <c r="K1983" s="45"/>
      <c r="L1983" s="46" t="str">
        <f>IF(OR(K1983="لم يدفع",B1983=""),"",IF(K1983="تأمين فقط",0,IF(K1983="اشتراك 300",300,IF(F1983&lt;14,IFERROR(VLOOKUP(SUBSTITUTE(SUBSTITUTE(H1983,"~","~~"),"*","~*"),إعدادات_الأنواع!$A$4:$D$40,3,FALSE()),0),IFERROR(VLOOKUP(SUBSTITUTE(SUBSTITUTE(H1983,"~","~~"),"*","~*"),إعدادات_الأنواع!$A$4:$D$40,4,FALSE()),0)))))</f>
        <v/>
      </c>
      <c r="M1983" s="47" t="str">
        <f>IF(OR(K1983="لم يدفع",B1983=""),"",IFERROR(VLOOKUP(SUBSTITUTE(SUBSTITUTE(H1983,"~","~~"),"*","~*"),إعدادات_الأنواع!$A$4:$E$40,5,FALSE()),0))</f>
        <v/>
      </c>
      <c r="N1983" s="47" t="str">
        <f>IF(OR(K1983="لم يدفع",K1983="تأمين فقط",K1983="اشتراك 300",B1983=""),"",IFERROR(VLOOKUP(SUBSTITUTE(SUBSTITUTE(H1983,"~","~~"),"*","~*"),إعدادات_الأنواع!$A$4:$F$40,6,FALSE()),0))</f>
        <v/>
      </c>
      <c r="O1983" s="55" t="str">
        <f t="shared" si="122"/>
        <v/>
      </c>
      <c r="P1983" s="48" t="str">
        <f t="shared" ca="1" si="123"/>
        <v/>
      </c>
      <c r="Q1983" s="52"/>
      <c r="R1983" s="49"/>
      <c r="S1983" s="50" t="str">
        <f>IF(B1983="","",COUNTA(التجديد!E1983:E1983))</f>
        <v/>
      </c>
      <c r="T1983" s="51" t="str">
        <f>IF(B1983="","",IFERROR(VLOOKUP(SUBSTITUTE(SUBSTITUTE(H1983,"~","~~"),"*","~*"),إعدادات_الأنواع!$A$4:$B$40,2,FALSE()),"?"))</f>
        <v/>
      </c>
    </row>
    <row r="1984" spans="1:20" ht="15" customHeight="1">
      <c r="A1984" s="20" t="str">
        <f>IF(B1984="","",IF(T1984="?","⚠️ نوع غير معرف",T1984&amp;TEXT(COUNTIFS($T$3:T1984,T1984),"000")))</f>
        <v/>
      </c>
      <c r="B1984" s="38"/>
      <c r="C1984" s="38"/>
      <c r="D1984" s="39"/>
      <c r="E1984" s="54"/>
      <c r="F1984" s="41" t="str">
        <f t="shared" ca="1" si="120"/>
        <v/>
      </c>
      <c r="G1984" s="42"/>
      <c r="H1984" s="37"/>
      <c r="I1984" s="43"/>
      <c r="J1984" s="44" t="str">
        <f t="shared" si="121"/>
        <v/>
      </c>
      <c r="K1984" s="45"/>
      <c r="L1984" s="46" t="str">
        <f>IF(OR(K1984="لم يدفع",B1984=""),"",IF(K1984="تأمين فقط",0,IF(K1984="اشتراك 300",300,IF(F1984&lt;14,IFERROR(VLOOKUP(SUBSTITUTE(SUBSTITUTE(H1984,"~","~~"),"*","~*"),إعدادات_الأنواع!$A$4:$D$40,3,FALSE()),0),IFERROR(VLOOKUP(SUBSTITUTE(SUBSTITUTE(H1984,"~","~~"),"*","~*"),إعدادات_الأنواع!$A$4:$D$40,4,FALSE()),0)))))</f>
        <v/>
      </c>
      <c r="M1984" s="47" t="str">
        <f>IF(OR(K1984="لم يدفع",B1984=""),"",IFERROR(VLOOKUP(SUBSTITUTE(SUBSTITUTE(H1984,"~","~~"),"*","~*"),إعدادات_الأنواع!$A$4:$E$40,5,FALSE()),0))</f>
        <v/>
      </c>
      <c r="N1984" s="47" t="str">
        <f>IF(OR(K1984="لم يدفع",K1984="تأمين فقط",K1984="اشتراك 300",B1984=""),"",IFERROR(VLOOKUP(SUBSTITUTE(SUBSTITUTE(H1984,"~","~~"),"*","~*"),إعدادات_الأنواع!$A$4:$F$40,6,FALSE()),0))</f>
        <v/>
      </c>
      <c r="O1984" s="55" t="str">
        <f t="shared" si="122"/>
        <v/>
      </c>
      <c r="P1984" s="48" t="str">
        <f t="shared" ca="1" si="123"/>
        <v/>
      </c>
      <c r="Q1984" s="52"/>
      <c r="R1984" s="49"/>
      <c r="S1984" s="50" t="str">
        <f>IF(B1984="","",COUNTA(التجديد!E1984:E1984))</f>
        <v/>
      </c>
      <c r="T1984" s="51" t="str">
        <f>IF(B1984="","",IFERROR(VLOOKUP(SUBSTITUTE(SUBSTITUTE(H1984,"~","~~"),"*","~*"),إعدادات_الأنواع!$A$4:$B$40,2,FALSE()),"?"))</f>
        <v/>
      </c>
    </row>
    <row r="1985" spans="1:20" ht="15" customHeight="1">
      <c r="A1985" s="20" t="str">
        <f>IF(B1985="","",IF(T1985="?","⚠️ نوع غير معرف",T1985&amp;TEXT(COUNTIFS($T$3:T1985,T1985),"000")))</f>
        <v/>
      </c>
      <c r="B1985" s="38"/>
      <c r="C1985" s="38"/>
      <c r="D1985" s="39"/>
      <c r="E1985" s="54"/>
      <c r="F1985" s="41" t="str">
        <f t="shared" ca="1" si="120"/>
        <v/>
      </c>
      <c r="G1985" s="42"/>
      <c r="H1985" s="37"/>
      <c r="I1985" s="43"/>
      <c r="J1985" s="44" t="str">
        <f t="shared" si="121"/>
        <v/>
      </c>
      <c r="K1985" s="45"/>
      <c r="L1985" s="46" t="str">
        <f>IF(OR(K1985="لم يدفع",B1985=""),"",IF(K1985="تأمين فقط",0,IF(K1985="اشتراك 300",300,IF(F1985&lt;14,IFERROR(VLOOKUP(SUBSTITUTE(SUBSTITUTE(H1985,"~","~~"),"*","~*"),إعدادات_الأنواع!$A$4:$D$40,3,FALSE()),0),IFERROR(VLOOKUP(SUBSTITUTE(SUBSTITUTE(H1985,"~","~~"),"*","~*"),إعدادات_الأنواع!$A$4:$D$40,4,FALSE()),0)))))</f>
        <v/>
      </c>
      <c r="M1985" s="47" t="str">
        <f>IF(OR(K1985="لم يدفع",B1985=""),"",IFERROR(VLOOKUP(SUBSTITUTE(SUBSTITUTE(H1985,"~","~~"),"*","~*"),إعدادات_الأنواع!$A$4:$E$40,5,FALSE()),0))</f>
        <v/>
      </c>
      <c r="N1985" s="47" t="str">
        <f>IF(OR(K1985="لم يدفع",K1985="تأمين فقط",K1985="اشتراك 300",B1985=""),"",IFERROR(VLOOKUP(SUBSTITUTE(SUBSTITUTE(H1985,"~","~~"),"*","~*"),إعدادات_الأنواع!$A$4:$F$40,6,FALSE()),0))</f>
        <v/>
      </c>
      <c r="O1985" s="55" t="str">
        <f t="shared" si="122"/>
        <v/>
      </c>
      <c r="P1985" s="48" t="str">
        <f t="shared" ca="1" si="123"/>
        <v/>
      </c>
      <c r="Q1985" s="52"/>
      <c r="R1985" s="49"/>
      <c r="S1985" s="50" t="str">
        <f>IF(B1985="","",COUNTA(التجديد!E1985:E1985))</f>
        <v/>
      </c>
      <c r="T1985" s="51" t="str">
        <f>IF(B1985="","",IFERROR(VLOOKUP(SUBSTITUTE(SUBSTITUTE(H1985,"~","~~"),"*","~*"),إعدادات_الأنواع!$A$4:$B$40,2,FALSE()),"?"))</f>
        <v/>
      </c>
    </row>
    <row r="1986" spans="1:20" ht="15" customHeight="1">
      <c r="A1986" s="20" t="str">
        <f>IF(B1986="","",IF(T1986="?","⚠️ نوع غير معرف",T1986&amp;TEXT(COUNTIFS($T$3:T1986,T1986),"000")))</f>
        <v/>
      </c>
      <c r="B1986" s="38"/>
      <c r="C1986" s="38"/>
      <c r="D1986" s="39"/>
      <c r="E1986" s="54"/>
      <c r="F1986" s="41" t="str">
        <f t="shared" ca="1" si="120"/>
        <v/>
      </c>
      <c r="G1986" s="42"/>
      <c r="H1986" s="37"/>
      <c r="I1986" s="43"/>
      <c r="J1986" s="44" t="str">
        <f t="shared" si="121"/>
        <v/>
      </c>
      <c r="K1986" s="45"/>
      <c r="L1986" s="46" t="str">
        <f>IF(OR(K1986="لم يدفع",B1986=""),"",IF(K1986="تأمين فقط",0,IF(K1986="اشتراك 300",300,IF(F1986&lt;14,IFERROR(VLOOKUP(SUBSTITUTE(SUBSTITUTE(H1986,"~","~~"),"*","~*"),إعدادات_الأنواع!$A$4:$D$40,3,FALSE()),0),IFERROR(VLOOKUP(SUBSTITUTE(SUBSTITUTE(H1986,"~","~~"),"*","~*"),إعدادات_الأنواع!$A$4:$D$40,4,FALSE()),0)))))</f>
        <v/>
      </c>
      <c r="M1986" s="47" t="str">
        <f>IF(OR(K1986="لم يدفع",B1986=""),"",IFERROR(VLOOKUP(SUBSTITUTE(SUBSTITUTE(H1986,"~","~~"),"*","~*"),إعدادات_الأنواع!$A$4:$E$40,5,FALSE()),0))</f>
        <v/>
      </c>
      <c r="N1986" s="47" t="str">
        <f>IF(OR(K1986="لم يدفع",K1986="تأمين فقط",K1986="اشتراك 300",B1986=""),"",IFERROR(VLOOKUP(SUBSTITUTE(SUBSTITUTE(H1986,"~","~~"),"*","~*"),إعدادات_الأنواع!$A$4:$F$40,6,FALSE()),0))</f>
        <v/>
      </c>
      <c r="O1986" s="55" t="str">
        <f t="shared" si="122"/>
        <v/>
      </c>
      <c r="P1986" s="48" t="str">
        <f t="shared" ca="1" si="123"/>
        <v/>
      </c>
      <c r="Q1986" s="52"/>
      <c r="R1986" s="49"/>
      <c r="S1986" s="50" t="str">
        <f>IF(B1986="","",COUNTA(التجديد!E1986:E1986))</f>
        <v/>
      </c>
      <c r="T1986" s="51" t="str">
        <f>IF(B1986="","",IFERROR(VLOOKUP(SUBSTITUTE(SUBSTITUTE(H1986,"~","~~"),"*","~*"),إعدادات_الأنواع!$A$4:$B$40,2,FALSE()),"?"))</f>
        <v/>
      </c>
    </row>
    <row r="1987" spans="1:20" ht="15" customHeight="1">
      <c r="A1987" s="20" t="str">
        <f>IF(B1987="","",IF(T1987="?","⚠️ نوع غير معرف",T1987&amp;TEXT(COUNTIFS($T$3:T1987,T1987),"000")))</f>
        <v/>
      </c>
      <c r="B1987" s="38"/>
      <c r="C1987" s="38"/>
      <c r="D1987" s="39"/>
      <c r="E1987" s="54"/>
      <c r="F1987" s="41" t="str">
        <f t="shared" ref="F1987:F2050" ca="1" si="124">IF(D1987="","",DATEDIF(D1987,TODAY(),"Y"))</f>
        <v/>
      </c>
      <c r="G1987" s="42"/>
      <c r="H1987" s="37"/>
      <c r="I1987" s="43"/>
      <c r="J1987" s="44" t="str">
        <f t="shared" ref="J1987:J2050" si="125">IF(I1987="","",I1987+30)</f>
        <v/>
      </c>
      <c r="K1987" s="45"/>
      <c r="L1987" s="46" t="str">
        <f>IF(OR(K1987="لم يدفع",B1987=""),"",IF(K1987="تأمين فقط",0,IF(K1987="اشتراك 300",300,IF(F1987&lt;14,IFERROR(VLOOKUP(SUBSTITUTE(SUBSTITUTE(H1987,"~","~~"),"*","~*"),إعدادات_الأنواع!$A$4:$D$40,3,FALSE()),0),IFERROR(VLOOKUP(SUBSTITUTE(SUBSTITUTE(H1987,"~","~~"),"*","~*"),إعدادات_الأنواع!$A$4:$D$40,4,FALSE()),0)))))</f>
        <v/>
      </c>
      <c r="M1987" s="47" t="str">
        <f>IF(OR(K1987="لم يدفع",B1987=""),"",IFERROR(VLOOKUP(SUBSTITUTE(SUBSTITUTE(H1987,"~","~~"),"*","~*"),إعدادات_الأنواع!$A$4:$E$40,5,FALSE()),0))</f>
        <v/>
      </c>
      <c r="N1987" s="47" t="str">
        <f>IF(OR(K1987="لم يدفع",K1987="تأمين فقط",K1987="اشتراك 300",B1987=""),"",IFERROR(VLOOKUP(SUBSTITUTE(SUBSTITUTE(H1987,"~","~~"),"*","~*"),إعدادات_الأنواع!$A$4:$F$40,6,FALSE()),0))</f>
        <v/>
      </c>
      <c r="O1987" s="55" t="str">
        <f t="shared" ref="O1987:O2050" si="126">IF(K1987="لم يدفع","",IF(L1987="","",IF(N1987="",L1987+M1987,L1987+M1987)))</f>
        <v/>
      </c>
      <c r="P1987" s="48" t="str">
        <f t="shared" ref="P1987:P2050" ca="1" si="127">IF(B1987="","",IF(K1987="لم يدفع","🔒 مجمدة",IF(J1987="","",IF(J1987&lt;TODAY(),"⛔ منتهي - يتطلب تجديد",IF(J1987-5&lt;=TODAY(),"⚠️ قريب الانتهاء","✅ ساري")))))</f>
        <v/>
      </c>
      <c r="Q1987" s="52"/>
      <c r="R1987" s="49"/>
      <c r="S1987" s="50" t="str">
        <f>IF(B1987="","",COUNTA(التجديد!E1987:E1987))</f>
        <v/>
      </c>
      <c r="T1987" s="51" t="str">
        <f>IF(B1987="","",IFERROR(VLOOKUP(SUBSTITUTE(SUBSTITUTE(H1987,"~","~~"),"*","~*"),إعدادات_الأنواع!$A$4:$B$40,2,FALSE()),"?"))</f>
        <v/>
      </c>
    </row>
    <row r="1988" spans="1:20" ht="15" customHeight="1">
      <c r="A1988" s="20" t="str">
        <f>IF(B1988="","",IF(T1988="?","⚠️ نوع غير معرف",T1988&amp;TEXT(COUNTIFS($T$3:T1988,T1988),"000")))</f>
        <v/>
      </c>
      <c r="B1988" s="38"/>
      <c r="C1988" s="38"/>
      <c r="D1988" s="39"/>
      <c r="E1988" s="54"/>
      <c r="F1988" s="41" t="str">
        <f t="shared" ca="1" si="124"/>
        <v/>
      </c>
      <c r="G1988" s="42"/>
      <c r="H1988" s="37"/>
      <c r="I1988" s="43"/>
      <c r="J1988" s="44" t="str">
        <f t="shared" si="125"/>
        <v/>
      </c>
      <c r="K1988" s="45"/>
      <c r="L1988" s="46" t="str">
        <f>IF(OR(K1988="لم يدفع",B1988=""),"",IF(K1988="تأمين فقط",0,IF(K1988="اشتراك 300",300,IF(F1988&lt;14,IFERROR(VLOOKUP(SUBSTITUTE(SUBSTITUTE(H1988,"~","~~"),"*","~*"),إعدادات_الأنواع!$A$4:$D$40,3,FALSE()),0),IFERROR(VLOOKUP(SUBSTITUTE(SUBSTITUTE(H1988,"~","~~"),"*","~*"),إعدادات_الأنواع!$A$4:$D$40,4,FALSE()),0)))))</f>
        <v/>
      </c>
      <c r="M1988" s="47" t="str">
        <f>IF(OR(K1988="لم يدفع",B1988=""),"",IFERROR(VLOOKUP(SUBSTITUTE(SUBSTITUTE(H1988,"~","~~"),"*","~*"),إعدادات_الأنواع!$A$4:$E$40,5,FALSE()),0))</f>
        <v/>
      </c>
      <c r="N1988" s="47" t="str">
        <f>IF(OR(K1988="لم يدفع",K1988="تأمين فقط",K1988="اشتراك 300",B1988=""),"",IFERROR(VLOOKUP(SUBSTITUTE(SUBSTITUTE(H1988,"~","~~"),"*","~*"),إعدادات_الأنواع!$A$4:$F$40,6,FALSE()),0))</f>
        <v/>
      </c>
      <c r="O1988" s="55" t="str">
        <f t="shared" si="126"/>
        <v/>
      </c>
      <c r="P1988" s="48" t="str">
        <f t="shared" ca="1" si="127"/>
        <v/>
      </c>
      <c r="Q1988" s="52"/>
      <c r="R1988" s="49"/>
      <c r="S1988" s="50" t="str">
        <f>IF(B1988="","",COUNTA(التجديد!E1988:E1988))</f>
        <v/>
      </c>
      <c r="T1988" s="51" t="str">
        <f>IF(B1988="","",IFERROR(VLOOKUP(SUBSTITUTE(SUBSTITUTE(H1988,"~","~~"),"*","~*"),إعدادات_الأنواع!$A$4:$B$40,2,FALSE()),"?"))</f>
        <v/>
      </c>
    </row>
    <row r="1989" spans="1:20" ht="15" customHeight="1">
      <c r="A1989" s="20" t="str">
        <f>IF(B1989="","",IF(T1989="?","⚠️ نوع غير معرف",T1989&amp;TEXT(COUNTIFS($T$3:T1989,T1989),"000")))</f>
        <v/>
      </c>
      <c r="B1989" s="38"/>
      <c r="C1989" s="38"/>
      <c r="D1989" s="39"/>
      <c r="E1989" s="54"/>
      <c r="F1989" s="41" t="str">
        <f t="shared" ca="1" si="124"/>
        <v/>
      </c>
      <c r="G1989" s="42"/>
      <c r="H1989" s="37"/>
      <c r="I1989" s="43"/>
      <c r="J1989" s="44" t="str">
        <f t="shared" si="125"/>
        <v/>
      </c>
      <c r="K1989" s="45"/>
      <c r="L1989" s="46" t="str">
        <f>IF(OR(K1989="لم يدفع",B1989=""),"",IF(K1989="تأمين فقط",0,IF(K1989="اشتراك 300",300,IF(F1989&lt;14,IFERROR(VLOOKUP(SUBSTITUTE(SUBSTITUTE(H1989,"~","~~"),"*","~*"),إعدادات_الأنواع!$A$4:$D$40,3,FALSE()),0),IFERROR(VLOOKUP(SUBSTITUTE(SUBSTITUTE(H1989,"~","~~"),"*","~*"),إعدادات_الأنواع!$A$4:$D$40,4,FALSE()),0)))))</f>
        <v/>
      </c>
      <c r="M1989" s="47" t="str">
        <f>IF(OR(K1989="لم يدفع",B1989=""),"",IFERROR(VLOOKUP(SUBSTITUTE(SUBSTITUTE(H1989,"~","~~"),"*","~*"),إعدادات_الأنواع!$A$4:$E$40,5,FALSE()),0))</f>
        <v/>
      </c>
      <c r="N1989" s="47" t="str">
        <f>IF(OR(K1989="لم يدفع",K1989="تأمين فقط",K1989="اشتراك 300",B1989=""),"",IFERROR(VLOOKUP(SUBSTITUTE(SUBSTITUTE(H1989,"~","~~"),"*","~*"),إعدادات_الأنواع!$A$4:$F$40,6,FALSE()),0))</f>
        <v/>
      </c>
      <c r="O1989" s="55" t="str">
        <f t="shared" si="126"/>
        <v/>
      </c>
      <c r="P1989" s="48" t="str">
        <f t="shared" ca="1" si="127"/>
        <v/>
      </c>
      <c r="Q1989" s="52"/>
      <c r="R1989" s="49"/>
      <c r="S1989" s="50" t="str">
        <f>IF(B1989="","",COUNTA(التجديد!E1989:E1989))</f>
        <v/>
      </c>
      <c r="T1989" s="51" t="str">
        <f>IF(B1989="","",IFERROR(VLOOKUP(SUBSTITUTE(SUBSTITUTE(H1989,"~","~~"),"*","~*"),إعدادات_الأنواع!$A$4:$B$40,2,FALSE()),"?"))</f>
        <v/>
      </c>
    </row>
    <row r="1990" spans="1:20" ht="15" customHeight="1">
      <c r="A1990" s="20" t="str">
        <f>IF(B1990="","",IF(T1990="?","⚠️ نوع غير معرف",T1990&amp;TEXT(COUNTIFS($T$3:T1990,T1990),"000")))</f>
        <v/>
      </c>
      <c r="B1990" s="38"/>
      <c r="C1990" s="38"/>
      <c r="D1990" s="39"/>
      <c r="E1990" s="54"/>
      <c r="F1990" s="41" t="str">
        <f t="shared" ca="1" si="124"/>
        <v/>
      </c>
      <c r="G1990" s="42"/>
      <c r="H1990" s="37"/>
      <c r="I1990" s="43"/>
      <c r="J1990" s="44" t="str">
        <f t="shared" si="125"/>
        <v/>
      </c>
      <c r="K1990" s="45"/>
      <c r="L1990" s="46" t="str">
        <f>IF(OR(K1990="لم يدفع",B1990=""),"",IF(K1990="تأمين فقط",0,IF(K1990="اشتراك 300",300,IF(F1990&lt;14,IFERROR(VLOOKUP(SUBSTITUTE(SUBSTITUTE(H1990,"~","~~"),"*","~*"),إعدادات_الأنواع!$A$4:$D$40,3,FALSE()),0),IFERROR(VLOOKUP(SUBSTITUTE(SUBSTITUTE(H1990,"~","~~"),"*","~*"),إعدادات_الأنواع!$A$4:$D$40,4,FALSE()),0)))))</f>
        <v/>
      </c>
      <c r="M1990" s="47" t="str">
        <f>IF(OR(K1990="لم يدفع",B1990=""),"",IFERROR(VLOOKUP(SUBSTITUTE(SUBSTITUTE(H1990,"~","~~"),"*","~*"),إعدادات_الأنواع!$A$4:$E$40,5,FALSE()),0))</f>
        <v/>
      </c>
      <c r="N1990" s="47" t="str">
        <f>IF(OR(K1990="لم يدفع",K1990="تأمين فقط",K1990="اشتراك 300",B1990=""),"",IFERROR(VLOOKUP(SUBSTITUTE(SUBSTITUTE(H1990,"~","~~"),"*","~*"),إعدادات_الأنواع!$A$4:$F$40,6,FALSE()),0))</f>
        <v/>
      </c>
      <c r="O1990" s="55" t="str">
        <f t="shared" si="126"/>
        <v/>
      </c>
      <c r="P1990" s="48" t="str">
        <f t="shared" ca="1" si="127"/>
        <v/>
      </c>
      <c r="Q1990" s="52"/>
      <c r="R1990" s="49"/>
      <c r="S1990" s="50" t="str">
        <f>IF(B1990="","",COUNTA(التجديد!E1990:E1990))</f>
        <v/>
      </c>
      <c r="T1990" s="51" t="str">
        <f>IF(B1990="","",IFERROR(VLOOKUP(SUBSTITUTE(SUBSTITUTE(H1990,"~","~~"),"*","~*"),إعدادات_الأنواع!$A$4:$B$40,2,FALSE()),"?"))</f>
        <v/>
      </c>
    </row>
    <row r="1991" spans="1:20" ht="15" customHeight="1">
      <c r="A1991" s="20" t="str">
        <f>IF(B1991="","",IF(T1991="?","⚠️ نوع غير معرف",T1991&amp;TEXT(COUNTIFS($T$3:T1991,T1991),"000")))</f>
        <v/>
      </c>
      <c r="B1991" s="38"/>
      <c r="C1991" s="38"/>
      <c r="D1991" s="39"/>
      <c r="E1991" s="54"/>
      <c r="F1991" s="41" t="str">
        <f t="shared" ca="1" si="124"/>
        <v/>
      </c>
      <c r="G1991" s="42"/>
      <c r="H1991" s="37"/>
      <c r="I1991" s="43"/>
      <c r="J1991" s="44" t="str">
        <f t="shared" si="125"/>
        <v/>
      </c>
      <c r="K1991" s="45"/>
      <c r="L1991" s="46" t="str">
        <f>IF(OR(K1991="لم يدفع",B1991=""),"",IF(K1991="تأمين فقط",0,IF(K1991="اشتراك 300",300,IF(F1991&lt;14,IFERROR(VLOOKUP(SUBSTITUTE(SUBSTITUTE(H1991,"~","~~"),"*","~*"),إعدادات_الأنواع!$A$4:$D$40,3,FALSE()),0),IFERROR(VLOOKUP(SUBSTITUTE(SUBSTITUTE(H1991,"~","~~"),"*","~*"),إعدادات_الأنواع!$A$4:$D$40,4,FALSE()),0)))))</f>
        <v/>
      </c>
      <c r="M1991" s="47" t="str">
        <f>IF(OR(K1991="لم يدفع",B1991=""),"",IFERROR(VLOOKUP(SUBSTITUTE(SUBSTITUTE(H1991,"~","~~"),"*","~*"),إعدادات_الأنواع!$A$4:$E$40,5,FALSE()),0))</f>
        <v/>
      </c>
      <c r="N1991" s="47" t="str">
        <f>IF(OR(K1991="لم يدفع",K1991="تأمين فقط",K1991="اشتراك 300",B1991=""),"",IFERROR(VLOOKUP(SUBSTITUTE(SUBSTITUTE(H1991,"~","~~"),"*","~*"),إعدادات_الأنواع!$A$4:$F$40,6,FALSE()),0))</f>
        <v/>
      </c>
      <c r="O1991" s="55" t="str">
        <f t="shared" si="126"/>
        <v/>
      </c>
      <c r="P1991" s="48" t="str">
        <f t="shared" ca="1" si="127"/>
        <v/>
      </c>
      <c r="Q1991" s="52"/>
      <c r="R1991" s="49"/>
      <c r="S1991" s="50" t="str">
        <f>IF(B1991="","",COUNTA(التجديد!E1991:E1991))</f>
        <v/>
      </c>
      <c r="T1991" s="51" t="str">
        <f>IF(B1991="","",IFERROR(VLOOKUP(SUBSTITUTE(SUBSTITUTE(H1991,"~","~~"),"*","~*"),إعدادات_الأنواع!$A$4:$B$40,2,FALSE()),"?"))</f>
        <v/>
      </c>
    </row>
    <row r="1992" spans="1:20" ht="15" customHeight="1">
      <c r="A1992" s="20" t="str">
        <f>IF(B1992="","",IF(T1992="?","⚠️ نوع غير معرف",T1992&amp;TEXT(COUNTIFS($T$3:T1992,T1992),"000")))</f>
        <v/>
      </c>
      <c r="B1992" s="38"/>
      <c r="C1992" s="38"/>
      <c r="D1992" s="39"/>
      <c r="E1992" s="54"/>
      <c r="F1992" s="41" t="str">
        <f t="shared" ca="1" si="124"/>
        <v/>
      </c>
      <c r="G1992" s="42"/>
      <c r="H1992" s="37"/>
      <c r="I1992" s="43"/>
      <c r="J1992" s="44" t="str">
        <f t="shared" si="125"/>
        <v/>
      </c>
      <c r="K1992" s="45"/>
      <c r="L1992" s="46" t="str">
        <f>IF(OR(K1992="لم يدفع",B1992=""),"",IF(K1992="تأمين فقط",0,IF(K1992="اشتراك 300",300,IF(F1992&lt;14,IFERROR(VLOOKUP(SUBSTITUTE(SUBSTITUTE(H1992,"~","~~"),"*","~*"),إعدادات_الأنواع!$A$4:$D$40,3,FALSE()),0),IFERROR(VLOOKUP(SUBSTITUTE(SUBSTITUTE(H1992,"~","~~"),"*","~*"),إعدادات_الأنواع!$A$4:$D$40,4,FALSE()),0)))))</f>
        <v/>
      </c>
      <c r="M1992" s="47" t="str">
        <f>IF(OR(K1992="لم يدفع",B1992=""),"",IFERROR(VLOOKUP(SUBSTITUTE(SUBSTITUTE(H1992,"~","~~"),"*","~*"),إعدادات_الأنواع!$A$4:$E$40,5,FALSE()),0))</f>
        <v/>
      </c>
      <c r="N1992" s="47" t="str">
        <f>IF(OR(K1992="لم يدفع",K1992="تأمين فقط",K1992="اشتراك 300",B1992=""),"",IFERROR(VLOOKUP(SUBSTITUTE(SUBSTITUTE(H1992,"~","~~"),"*","~*"),إعدادات_الأنواع!$A$4:$F$40,6,FALSE()),0))</f>
        <v/>
      </c>
      <c r="O1992" s="55" t="str">
        <f t="shared" si="126"/>
        <v/>
      </c>
      <c r="P1992" s="48" t="str">
        <f t="shared" ca="1" si="127"/>
        <v/>
      </c>
      <c r="Q1992" s="52"/>
      <c r="R1992" s="49"/>
      <c r="S1992" s="50" t="str">
        <f>IF(B1992="","",COUNTA(التجديد!E1992:E1992))</f>
        <v/>
      </c>
      <c r="T1992" s="51" t="str">
        <f>IF(B1992="","",IFERROR(VLOOKUP(SUBSTITUTE(SUBSTITUTE(H1992,"~","~~"),"*","~*"),إعدادات_الأنواع!$A$4:$B$40,2,FALSE()),"?"))</f>
        <v/>
      </c>
    </row>
    <row r="1993" spans="1:20" ht="15" customHeight="1">
      <c r="A1993" s="20" t="str">
        <f>IF(B1993="","",IF(T1993="?","⚠️ نوع غير معرف",T1993&amp;TEXT(COUNTIFS($T$3:T1993,T1993),"000")))</f>
        <v/>
      </c>
      <c r="B1993" s="38"/>
      <c r="C1993" s="38"/>
      <c r="D1993" s="39"/>
      <c r="E1993" s="54"/>
      <c r="F1993" s="41" t="str">
        <f t="shared" ca="1" si="124"/>
        <v/>
      </c>
      <c r="G1993" s="42"/>
      <c r="H1993" s="37"/>
      <c r="I1993" s="43"/>
      <c r="J1993" s="44" t="str">
        <f t="shared" si="125"/>
        <v/>
      </c>
      <c r="K1993" s="45"/>
      <c r="L1993" s="46" t="str">
        <f>IF(OR(K1993="لم يدفع",B1993=""),"",IF(K1993="تأمين فقط",0,IF(K1993="اشتراك 300",300,IF(F1993&lt;14,IFERROR(VLOOKUP(SUBSTITUTE(SUBSTITUTE(H1993,"~","~~"),"*","~*"),إعدادات_الأنواع!$A$4:$D$40,3,FALSE()),0),IFERROR(VLOOKUP(SUBSTITUTE(SUBSTITUTE(H1993,"~","~~"),"*","~*"),إعدادات_الأنواع!$A$4:$D$40,4,FALSE()),0)))))</f>
        <v/>
      </c>
      <c r="M1993" s="47" t="str">
        <f>IF(OR(K1993="لم يدفع",B1993=""),"",IFERROR(VLOOKUP(SUBSTITUTE(SUBSTITUTE(H1993,"~","~~"),"*","~*"),إعدادات_الأنواع!$A$4:$E$40,5,FALSE()),0))</f>
        <v/>
      </c>
      <c r="N1993" s="47" t="str">
        <f>IF(OR(K1993="لم يدفع",K1993="تأمين فقط",K1993="اشتراك 300",B1993=""),"",IFERROR(VLOOKUP(SUBSTITUTE(SUBSTITUTE(H1993,"~","~~"),"*","~*"),إعدادات_الأنواع!$A$4:$F$40,6,FALSE()),0))</f>
        <v/>
      </c>
      <c r="O1993" s="55" t="str">
        <f t="shared" si="126"/>
        <v/>
      </c>
      <c r="P1993" s="48" t="str">
        <f t="shared" ca="1" si="127"/>
        <v/>
      </c>
      <c r="Q1993" s="52"/>
      <c r="R1993" s="49"/>
      <c r="S1993" s="50" t="str">
        <f>IF(B1993="","",COUNTA(التجديد!E1993:E1993))</f>
        <v/>
      </c>
      <c r="T1993" s="51" t="str">
        <f>IF(B1993="","",IFERROR(VLOOKUP(SUBSTITUTE(SUBSTITUTE(H1993,"~","~~"),"*","~*"),إعدادات_الأنواع!$A$4:$B$40,2,FALSE()),"?"))</f>
        <v/>
      </c>
    </row>
    <row r="1994" spans="1:20" ht="15" customHeight="1">
      <c r="A1994" s="20" t="str">
        <f>IF(B1994="","",IF(T1994="?","⚠️ نوع غير معرف",T1994&amp;TEXT(COUNTIFS($T$3:T1994,T1994),"000")))</f>
        <v/>
      </c>
      <c r="B1994" s="38"/>
      <c r="C1994" s="38"/>
      <c r="D1994" s="39"/>
      <c r="E1994" s="54"/>
      <c r="F1994" s="41" t="str">
        <f t="shared" ca="1" si="124"/>
        <v/>
      </c>
      <c r="G1994" s="42"/>
      <c r="H1994" s="37"/>
      <c r="I1994" s="43"/>
      <c r="J1994" s="44" t="str">
        <f t="shared" si="125"/>
        <v/>
      </c>
      <c r="K1994" s="45"/>
      <c r="L1994" s="46" t="str">
        <f>IF(OR(K1994="لم يدفع",B1994=""),"",IF(K1994="تأمين فقط",0,IF(K1994="اشتراك 300",300,IF(F1994&lt;14,IFERROR(VLOOKUP(SUBSTITUTE(SUBSTITUTE(H1994,"~","~~"),"*","~*"),إعدادات_الأنواع!$A$4:$D$40,3,FALSE()),0),IFERROR(VLOOKUP(SUBSTITUTE(SUBSTITUTE(H1994,"~","~~"),"*","~*"),إعدادات_الأنواع!$A$4:$D$40,4,FALSE()),0)))))</f>
        <v/>
      </c>
      <c r="M1994" s="47" t="str">
        <f>IF(OR(K1994="لم يدفع",B1994=""),"",IFERROR(VLOOKUP(SUBSTITUTE(SUBSTITUTE(H1994,"~","~~"),"*","~*"),إعدادات_الأنواع!$A$4:$E$40,5,FALSE()),0))</f>
        <v/>
      </c>
      <c r="N1994" s="47" t="str">
        <f>IF(OR(K1994="لم يدفع",K1994="تأمين فقط",K1994="اشتراك 300",B1994=""),"",IFERROR(VLOOKUP(SUBSTITUTE(SUBSTITUTE(H1994,"~","~~"),"*","~*"),إعدادات_الأنواع!$A$4:$F$40,6,FALSE()),0))</f>
        <v/>
      </c>
      <c r="O1994" s="55" t="str">
        <f t="shared" si="126"/>
        <v/>
      </c>
      <c r="P1994" s="48" t="str">
        <f t="shared" ca="1" si="127"/>
        <v/>
      </c>
      <c r="Q1994" s="52"/>
      <c r="R1994" s="49"/>
      <c r="S1994" s="50" t="str">
        <f>IF(B1994="","",COUNTA(التجديد!E1994:E1994))</f>
        <v/>
      </c>
      <c r="T1994" s="51" t="str">
        <f>IF(B1994="","",IFERROR(VLOOKUP(SUBSTITUTE(SUBSTITUTE(H1994,"~","~~"),"*","~*"),إعدادات_الأنواع!$A$4:$B$40,2,FALSE()),"?"))</f>
        <v/>
      </c>
    </row>
    <row r="1995" spans="1:20" ht="15" customHeight="1">
      <c r="A1995" s="20" t="str">
        <f>IF(B1995="","",IF(T1995="?","⚠️ نوع غير معرف",T1995&amp;TEXT(COUNTIFS($T$3:T1995,T1995),"000")))</f>
        <v/>
      </c>
      <c r="B1995" s="38"/>
      <c r="C1995" s="38"/>
      <c r="D1995" s="39"/>
      <c r="E1995" s="54"/>
      <c r="F1995" s="41" t="str">
        <f t="shared" ca="1" si="124"/>
        <v/>
      </c>
      <c r="G1995" s="42"/>
      <c r="H1995" s="37"/>
      <c r="I1995" s="43"/>
      <c r="J1995" s="44" t="str">
        <f t="shared" si="125"/>
        <v/>
      </c>
      <c r="K1995" s="45"/>
      <c r="L1995" s="46" t="str">
        <f>IF(OR(K1995="لم يدفع",B1995=""),"",IF(K1995="تأمين فقط",0,IF(K1995="اشتراك 300",300,IF(F1995&lt;14,IFERROR(VLOOKUP(SUBSTITUTE(SUBSTITUTE(H1995,"~","~~"),"*","~*"),إعدادات_الأنواع!$A$4:$D$40,3,FALSE()),0),IFERROR(VLOOKUP(SUBSTITUTE(SUBSTITUTE(H1995,"~","~~"),"*","~*"),إعدادات_الأنواع!$A$4:$D$40,4,FALSE()),0)))))</f>
        <v/>
      </c>
      <c r="M1995" s="47" t="str">
        <f>IF(OR(K1995="لم يدفع",B1995=""),"",IFERROR(VLOOKUP(SUBSTITUTE(SUBSTITUTE(H1995,"~","~~"),"*","~*"),إعدادات_الأنواع!$A$4:$E$40,5,FALSE()),0))</f>
        <v/>
      </c>
      <c r="N1995" s="47" t="str">
        <f>IF(OR(K1995="لم يدفع",K1995="تأمين فقط",K1995="اشتراك 300",B1995=""),"",IFERROR(VLOOKUP(SUBSTITUTE(SUBSTITUTE(H1995,"~","~~"),"*","~*"),إعدادات_الأنواع!$A$4:$F$40,6,FALSE()),0))</f>
        <v/>
      </c>
      <c r="O1995" s="55" t="str">
        <f t="shared" si="126"/>
        <v/>
      </c>
      <c r="P1995" s="48" t="str">
        <f t="shared" ca="1" si="127"/>
        <v/>
      </c>
      <c r="Q1995" s="52"/>
      <c r="R1995" s="49"/>
      <c r="S1995" s="50" t="str">
        <f>IF(B1995="","",COUNTA(التجديد!E1995:E1995))</f>
        <v/>
      </c>
      <c r="T1995" s="51" t="str">
        <f>IF(B1995="","",IFERROR(VLOOKUP(SUBSTITUTE(SUBSTITUTE(H1995,"~","~~"),"*","~*"),إعدادات_الأنواع!$A$4:$B$40,2,FALSE()),"?"))</f>
        <v/>
      </c>
    </row>
    <row r="1996" spans="1:20" ht="15" customHeight="1">
      <c r="A1996" s="20" t="str">
        <f>IF(B1996="","",IF(T1996="?","⚠️ نوع غير معرف",T1996&amp;TEXT(COUNTIFS($T$3:T1996,T1996),"000")))</f>
        <v/>
      </c>
      <c r="B1996" s="38"/>
      <c r="C1996" s="38"/>
      <c r="D1996" s="39"/>
      <c r="E1996" s="54"/>
      <c r="F1996" s="41" t="str">
        <f t="shared" ca="1" si="124"/>
        <v/>
      </c>
      <c r="G1996" s="42"/>
      <c r="H1996" s="37"/>
      <c r="I1996" s="43"/>
      <c r="J1996" s="44" t="str">
        <f t="shared" si="125"/>
        <v/>
      </c>
      <c r="K1996" s="45"/>
      <c r="L1996" s="46" t="str">
        <f>IF(OR(K1996="لم يدفع",B1996=""),"",IF(K1996="تأمين فقط",0,IF(K1996="اشتراك 300",300,IF(F1996&lt;14,IFERROR(VLOOKUP(SUBSTITUTE(SUBSTITUTE(H1996,"~","~~"),"*","~*"),إعدادات_الأنواع!$A$4:$D$40,3,FALSE()),0),IFERROR(VLOOKUP(SUBSTITUTE(SUBSTITUTE(H1996,"~","~~"),"*","~*"),إعدادات_الأنواع!$A$4:$D$40,4,FALSE()),0)))))</f>
        <v/>
      </c>
      <c r="M1996" s="47" t="str">
        <f>IF(OR(K1996="لم يدفع",B1996=""),"",IFERROR(VLOOKUP(SUBSTITUTE(SUBSTITUTE(H1996,"~","~~"),"*","~*"),إعدادات_الأنواع!$A$4:$E$40,5,FALSE()),0))</f>
        <v/>
      </c>
      <c r="N1996" s="47" t="str">
        <f>IF(OR(K1996="لم يدفع",K1996="تأمين فقط",K1996="اشتراك 300",B1996=""),"",IFERROR(VLOOKUP(SUBSTITUTE(SUBSTITUTE(H1996,"~","~~"),"*","~*"),إعدادات_الأنواع!$A$4:$F$40,6,FALSE()),0))</f>
        <v/>
      </c>
      <c r="O1996" s="55" t="str">
        <f t="shared" si="126"/>
        <v/>
      </c>
      <c r="P1996" s="48" t="str">
        <f t="shared" ca="1" si="127"/>
        <v/>
      </c>
      <c r="Q1996" s="52"/>
      <c r="R1996" s="49"/>
      <c r="S1996" s="50" t="str">
        <f>IF(B1996="","",COUNTA(التجديد!E1996:E1996))</f>
        <v/>
      </c>
      <c r="T1996" s="51" t="str">
        <f>IF(B1996="","",IFERROR(VLOOKUP(SUBSTITUTE(SUBSTITUTE(H1996,"~","~~"),"*","~*"),إعدادات_الأنواع!$A$4:$B$40,2,FALSE()),"?"))</f>
        <v/>
      </c>
    </row>
    <row r="1997" spans="1:20" ht="15" customHeight="1">
      <c r="A1997" s="20" t="str">
        <f>IF(B1997="","",IF(T1997="?","⚠️ نوع غير معرف",T1997&amp;TEXT(COUNTIFS($T$3:T1997,T1997),"000")))</f>
        <v/>
      </c>
      <c r="B1997" s="38"/>
      <c r="C1997" s="38"/>
      <c r="D1997" s="39"/>
      <c r="E1997" s="54"/>
      <c r="F1997" s="41" t="str">
        <f t="shared" ca="1" si="124"/>
        <v/>
      </c>
      <c r="G1997" s="42"/>
      <c r="H1997" s="37"/>
      <c r="I1997" s="43"/>
      <c r="J1997" s="44" t="str">
        <f t="shared" si="125"/>
        <v/>
      </c>
      <c r="K1997" s="45"/>
      <c r="L1997" s="46" t="str">
        <f>IF(OR(K1997="لم يدفع",B1997=""),"",IF(K1997="تأمين فقط",0,IF(K1997="اشتراك 300",300,IF(F1997&lt;14,IFERROR(VLOOKUP(SUBSTITUTE(SUBSTITUTE(H1997,"~","~~"),"*","~*"),إعدادات_الأنواع!$A$4:$D$40,3,FALSE()),0),IFERROR(VLOOKUP(SUBSTITUTE(SUBSTITUTE(H1997,"~","~~"),"*","~*"),إعدادات_الأنواع!$A$4:$D$40,4,FALSE()),0)))))</f>
        <v/>
      </c>
      <c r="M1997" s="47" t="str">
        <f>IF(OR(K1997="لم يدفع",B1997=""),"",IFERROR(VLOOKUP(SUBSTITUTE(SUBSTITUTE(H1997,"~","~~"),"*","~*"),إعدادات_الأنواع!$A$4:$E$40,5,FALSE()),0))</f>
        <v/>
      </c>
      <c r="N1997" s="47" t="str">
        <f>IF(OR(K1997="لم يدفع",K1997="تأمين فقط",K1997="اشتراك 300",B1997=""),"",IFERROR(VLOOKUP(SUBSTITUTE(SUBSTITUTE(H1997,"~","~~"),"*","~*"),إعدادات_الأنواع!$A$4:$F$40,6,FALSE()),0))</f>
        <v/>
      </c>
      <c r="O1997" s="55" t="str">
        <f t="shared" si="126"/>
        <v/>
      </c>
      <c r="P1997" s="48" t="str">
        <f t="shared" ca="1" si="127"/>
        <v/>
      </c>
      <c r="Q1997" s="52"/>
      <c r="R1997" s="49"/>
      <c r="S1997" s="50" t="str">
        <f>IF(B1997="","",COUNTA(التجديد!E1997:E1997))</f>
        <v/>
      </c>
      <c r="T1997" s="51" t="str">
        <f>IF(B1997="","",IFERROR(VLOOKUP(SUBSTITUTE(SUBSTITUTE(H1997,"~","~~"),"*","~*"),إعدادات_الأنواع!$A$4:$B$40,2,FALSE()),"?"))</f>
        <v/>
      </c>
    </row>
    <row r="1998" spans="1:20" ht="15" customHeight="1">
      <c r="A1998" s="20" t="str">
        <f>IF(B1998="","",IF(T1998="?","⚠️ نوع غير معرف",T1998&amp;TEXT(COUNTIFS($T$3:T1998,T1998),"000")))</f>
        <v/>
      </c>
      <c r="B1998" s="38"/>
      <c r="C1998" s="38"/>
      <c r="D1998" s="39"/>
      <c r="E1998" s="54"/>
      <c r="F1998" s="41" t="str">
        <f t="shared" ca="1" si="124"/>
        <v/>
      </c>
      <c r="G1998" s="42"/>
      <c r="H1998" s="37"/>
      <c r="I1998" s="43"/>
      <c r="J1998" s="44" t="str">
        <f t="shared" si="125"/>
        <v/>
      </c>
      <c r="K1998" s="45"/>
      <c r="L1998" s="46" t="str">
        <f>IF(OR(K1998="لم يدفع",B1998=""),"",IF(K1998="تأمين فقط",0,IF(K1998="اشتراك 300",300,IF(F1998&lt;14,IFERROR(VLOOKUP(SUBSTITUTE(SUBSTITUTE(H1998,"~","~~"),"*","~*"),إعدادات_الأنواع!$A$4:$D$40,3,FALSE()),0),IFERROR(VLOOKUP(SUBSTITUTE(SUBSTITUTE(H1998,"~","~~"),"*","~*"),إعدادات_الأنواع!$A$4:$D$40,4,FALSE()),0)))))</f>
        <v/>
      </c>
      <c r="M1998" s="47" t="str">
        <f>IF(OR(K1998="لم يدفع",B1998=""),"",IFERROR(VLOOKUP(SUBSTITUTE(SUBSTITUTE(H1998,"~","~~"),"*","~*"),إعدادات_الأنواع!$A$4:$E$40,5,FALSE()),0))</f>
        <v/>
      </c>
      <c r="N1998" s="47" t="str">
        <f>IF(OR(K1998="لم يدفع",K1998="تأمين فقط",K1998="اشتراك 300",B1998=""),"",IFERROR(VLOOKUP(SUBSTITUTE(SUBSTITUTE(H1998,"~","~~"),"*","~*"),إعدادات_الأنواع!$A$4:$F$40,6,FALSE()),0))</f>
        <v/>
      </c>
      <c r="O1998" s="55" t="str">
        <f t="shared" si="126"/>
        <v/>
      </c>
      <c r="P1998" s="48" t="str">
        <f t="shared" ca="1" si="127"/>
        <v/>
      </c>
      <c r="Q1998" s="52"/>
      <c r="R1998" s="49"/>
      <c r="S1998" s="50" t="str">
        <f>IF(B1998="","",COUNTA(التجديد!E1998:E1998))</f>
        <v/>
      </c>
      <c r="T1998" s="51" t="str">
        <f>IF(B1998="","",IFERROR(VLOOKUP(SUBSTITUTE(SUBSTITUTE(H1998,"~","~~"),"*","~*"),إعدادات_الأنواع!$A$4:$B$40,2,FALSE()),"?"))</f>
        <v/>
      </c>
    </row>
    <row r="1999" spans="1:20" ht="15" customHeight="1">
      <c r="A1999" s="20" t="str">
        <f>IF(B1999="","",IF(T1999="?","⚠️ نوع غير معرف",T1999&amp;TEXT(COUNTIFS($T$3:T1999,T1999),"000")))</f>
        <v/>
      </c>
      <c r="B1999" s="38"/>
      <c r="C1999" s="38"/>
      <c r="D1999" s="39"/>
      <c r="E1999" s="54"/>
      <c r="F1999" s="41" t="str">
        <f t="shared" ca="1" si="124"/>
        <v/>
      </c>
      <c r="G1999" s="42"/>
      <c r="H1999" s="37"/>
      <c r="I1999" s="43"/>
      <c r="J1999" s="44" t="str">
        <f t="shared" si="125"/>
        <v/>
      </c>
      <c r="K1999" s="45"/>
      <c r="L1999" s="46" t="str">
        <f>IF(OR(K1999="لم يدفع",B1999=""),"",IF(K1999="تأمين فقط",0,IF(K1999="اشتراك 300",300,IF(F1999&lt;14,IFERROR(VLOOKUP(SUBSTITUTE(SUBSTITUTE(H1999,"~","~~"),"*","~*"),إعدادات_الأنواع!$A$4:$D$40,3,FALSE()),0),IFERROR(VLOOKUP(SUBSTITUTE(SUBSTITUTE(H1999,"~","~~"),"*","~*"),إعدادات_الأنواع!$A$4:$D$40,4,FALSE()),0)))))</f>
        <v/>
      </c>
      <c r="M1999" s="47" t="str">
        <f>IF(OR(K1999="لم يدفع",B1999=""),"",IFERROR(VLOOKUP(SUBSTITUTE(SUBSTITUTE(H1999,"~","~~"),"*","~*"),إعدادات_الأنواع!$A$4:$E$40,5,FALSE()),0))</f>
        <v/>
      </c>
      <c r="N1999" s="47" t="str">
        <f>IF(OR(K1999="لم يدفع",K1999="تأمين فقط",K1999="اشتراك 300",B1999=""),"",IFERROR(VLOOKUP(SUBSTITUTE(SUBSTITUTE(H1999,"~","~~"),"*","~*"),إعدادات_الأنواع!$A$4:$F$40,6,FALSE()),0))</f>
        <v/>
      </c>
      <c r="O1999" s="55" t="str">
        <f t="shared" si="126"/>
        <v/>
      </c>
      <c r="P1999" s="48" t="str">
        <f t="shared" ca="1" si="127"/>
        <v/>
      </c>
      <c r="Q1999" s="52"/>
      <c r="R1999" s="49"/>
      <c r="S1999" s="50" t="str">
        <f>IF(B1999="","",COUNTA(التجديد!E1999:E1999))</f>
        <v/>
      </c>
      <c r="T1999" s="51" t="str">
        <f>IF(B1999="","",IFERROR(VLOOKUP(SUBSTITUTE(SUBSTITUTE(H1999,"~","~~"),"*","~*"),إعدادات_الأنواع!$A$4:$B$40,2,FALSE()),"?"))</f>
        <v/>
      </c>
    </row>
    <row r="2000" spans="1:20" ht="15" customHeight="1">
      <c r="A2000" s="20" t="str">
        <f>IF(B2000="","",IF(T2000="?","⚠️ نوع غير معرف",T2000&amp;TEXT(COUNTIFS($T$3:T2000,T2000),"000")))</f>
        <v/>
      </c>
      <c r="B2000" s="38"/>
      <c r="C2000" s="38"/>
      <c r="D2000" s="39"/>
      <c r="E2000" s="54"/>
      <c r="F2000" s="41" t="str">
        <f t="shared" ca="1" si="124"/>
        <v/>
      </c>
      <c r="G2000" s="42"/>
      <c r="H2000" s="37"/>
      <c r="I2000" s="43"/>
      <c r="J2000" s="44" t="str">
        <f t="shared" si="125"/>
        <v/>
      </c>
      <c r="K2000" s="45"/>
      <c r="L2000" s="46" t="str">
        <f>IF(OR(K2000="لم يدفع",B2000=""),"",IF(K2000="تأمين فقط",0,IF(K2000="اشتراك 300",300,IF(F2000&lt;14,IFERROR(VLOOKUP(SUBSTITUTE(SUBSTITUTE(H2000,"~","~~"),"*","~*"),إعدادات_الأنواع!$A$4:$D$40,3,FALSE()),0),IFERROR(VLOOKUP(SUBSTITUTE(SUBSTITUTE(H2000,"~","~~"),"*","~*"),إعدادات_الأنواع!$A$4:$D$40,4,FALSE()),0)))))</f>
        <v/>
      </c>
      <c r="M2000" s="47" t="str">
        <f>IF(OR(K2000="لم يدفع",B2000=""),"",IFERROR(VLOOKUP(SUBSTITUTE(SUBSTITUTE(H2000,"~","~~"),"*","~*"),إعدادات_الأنواع!$A$4:$E$40,5,FALSE()),0))</f>
        <v/>
      </c>
      <c r="N2000" s="47" t="str">
        <f>IF(OR(K2000="لم يدفع",K2000="تأمين فقط",K2000="اشتراك 300",B2000=""),"",IFERROR(VLOOKUP(SUBSTITUTE(SUBSTITUTE(H2000,"~","~~"),"*","~*"),إعدادات_الأنواع!$A$4:$F$40,6,FALSE()),0))</f>
        <v/>
      </c>
      <c r="O2000" s="55" t="str">
        <f t="shared" si="126"/>
        <v/>
      </c>
      <c r="P2000" s="48" t="str">
        <f t="shared" ca="1" si="127"/>
        <v/>
      </c>
      <c r="Q2000" s="52"/>
      <c r="R2000" s="49"/>
      <c r="S2000" s="50" t="str">
        <f>IF(B2000="","",COUNTA(التجديد!E2000:E2000))</f>
        <v/>
      </c>
      <c r="T2000" s="51" t="str">
        <f>IF(B2000="","",IFERROR(VLOOKUP(SUBSTITUTE(SUBSTITUTE(H2000,"~","~~"),"*","~*"),إعدادات_الأنواع!$A$4:$B$40,2,FALSE()),"?"))</f>
        <v/>
      </c>
    </row>
    <row r="2001" spans="1:20" ht="15" customHeight="1">
      <c r="A2001" s="20" t="str">
        <f>IF(B2001="","",IF(T2001="?","⚠️ نوع غير معرف",T2001&amp;TEXT(COUNTIFS($T$3:T2001,T2001),"000")))</f>
        <v/>
      </c>
      <c r="B2001" s="38"/>
      <c r="C2001" s="38"/>
      <c r="D2001" s="39"/>
      <c r="E2001" s="54"/>
      <c r="F2001" s="41" t="str">
        <f t="shared" ca="1" si="124"/>
        <v/>
      </c>
      <c r="G2001" s="42"/>
      <c r="H2001" s="37"/>
      <c r="I2001" s="43"/>
      <c r="J2001" s="44" t="str">
        <f t="shared" si="125"/>
        <v/>
      </c>
      <c r="K2001" s="45"/>
      <c r="L2001" s="46" t="str">
        <f>IF(OR(K2001="لم يدفع",B2001=""),"",IF(K2001="تأمين فقط",0,IF(K2001="اشتراك 300",300,IF(F2001&lt;14,IFERROR(VLOOKUP(SUBSTITUTE(SUBSTITUTE(H2001,"~","~~"),"*","~*"),إعدادات_الأنواع!$A$4:$D$40,3,FALSE()),0),IFERROR(VLOOKUP(SUBSTITUTE(SUBSTITUTE(H2001,"~","~~"),"*","~*"),إعدادات_الأنواع!$A$4:$D$40,4,FALSE()),0)))))</f>
        <v/>
      </c>
      <c r="M2001" s="47" t="str">
        <f>IF(OR(K2001="لم يدفع",B2001=""),"",IFERROR(VLOOKUP(SUBSTITUTE(SUBSTITUTE(H2001,"~","~~"),"*","~*"),إعدادات_الأنواع!$A$4:$E$40,5,FALSE()),0))</f>
        <v/>
      </c>
      <c r="N2001" s="47" t="str">
        <f>IF(OR(K2001="لم يدفع",K2001="تأمين فقط",K2001="اشتراك 300",B2001=""),"",IFERROR(VLOOKUP(SUBSTITUTE(SUBSTITUTE(H2001,"~","~~"),"*","~*"),إعدادات_الأنواع!$A$4:$F$40,6,FALSE()),0))</f>
        <v/>
      </c>
      <c r="O2001" s="55" t="str">
        <f t="shared" si="126"/>
        <v/>
      </c>
      <c r="P2001" s="48" t="str">
        <f t="shared" ca="1" si="127"/>
        <v/>
      </c>
      <c r="Q2001" s="52"/>
      <c r="R2001" s="49"/>
      <c r="S2001" s="50" t="str">
        <f>IF(B2001="","",COUNTA(التجديد!E2001:E2001))</f>
        <v/>
      </c>
      <c r="T2001" s="51" t="str">
        <f>IF(B2001="","",IFERROR(VLOOKUP(SUBSTITUTE(SUBSTITUTE(H2001,"~","~~"),"*","~*"),إعدادات_الأنواع!$A$4:$B$40,2,FALSE()),"?"))</f>
        <v/>
      </c>
    </row>
    <row r="2002" spans="1:20" ht="15" customHeight="1">
      <c r="A2002" s="20" t="str">
        <f>IF(B2002="","",IF(T2002="?","⚠️ نوع غير معرف",T2002&amp;TEXT(COUNTIFS($T$3:T2002,T2002),"000")))</f>
        <v/>
      </c>
      <c r="B2002" s="38"/>
      <c r="C2002" s="38"/>
      <c r="D2002" s="39"/>
      <c r="E2002" s="54"/>
      <c r="F2002" s="41" t="str">
        <f t="shared" ca="1" si="124"/>
        <v/>
      </c>
      <c r="G2002" s="42"/>
      <c r="H2002" s="37"/>
      <c r="I2002" s="43"/>
      <c r="J2002" s="44" t="str">
        <f t="shared" si="125"/>
        <v/>
      </c>
      <c r="K2002" s="45"/>
      <c r="L2002" s="46" t="str">
        <f>IF(OR(K2002="لم يدفع",B2002=""),"",IF(K2002="تأمين فقط",0,IF(K2002="اشتراك 300",300,IF(F2002&lt;14,IFERROR(VLOOKUP(SUBSTITUTE(SUBSTITUTE(H2002,"~","~~"),"*","~*"),إعدادات_الأنواع!$A$4:$D$40,3,FALSE()),0),IFERROR(VLOOKUP(SUBSTITUTE(SUBSTITUTE(H2002,"~","~~"),"*","~*"),إعدادات_الأنواع!$A$4:$D$40,4,FALSE()),0)))))</f>
        <v/>
      </c>
      <c r="M2002" s="47" t="str">
        <f>IF(OR(K2002="لم يدفع",B2002=""),"",IFERROR(VLOOKUP(SUBSTITUTE(SUBSTITUTE(H2002,"~","~~"),"*","~*"),إعدادات_الأنواع!$A$4:$E$40,5,FALSE()),0))</f>
        <v/>
      </c>
      <c r="N2002" s="47" t="str">
        <f>IF(OR(K2002="لم يدفع",K2002="تأمين فقط",K2002="اشتراك 300",B2002=""),"",IFERROR(VLOOKUP(SUBSTITUTE(SUBSTITUTE(H2002,"~","~~"),"*","~*"),إعدادات_الأنواع!$A$4:$F$40,6,FALSE()),0))</f>
        <v/>
      </c>
      <c r="O2002" s="55" t="str">
        <f t="shared" si="126"/>
        <v/>
      </c>
      <c r="P2002" s="48" t="str">
        <f t="shared" ca="1" si="127"/>
        <v/>
      </c>
      <c r="Q2002" s="52"/>
      <c r="R2002" s="49"/>
      <c r="S2002" s="50" t="str">
        <f>IF(B2002="","",COUNTA(التجديد!E2002:E2002))</f>
        <v/>
      </c>
      <c r="T2002" s="51" t="str">
        <f>IF(B2002="","",IFERROR(VLOOKUP(SUBSTITUTE(SUBSTITUTE(H2002,"~","~~"),"*","~*"),إعدادات_الأنواع!$A$4:$B$40,2,FALSE()),"?"))</f>
        <v/>
      </c>
    </row>
    <row r="2003" spans="1:20" ht="15" customHeight="1">
      <c r="A2003" s="20" t="str">
        <f>IF(B2003="","",IF(T2003="?","⚠️ نوع غير معرف",T2003&amp;TEXT(COUNTIFS($T$3:T2003,T2003),"000")))</f>
        <v/>
      </c>
      <c r="B2003" s="38"/>
      <c r="C2003" s="38"/>
      <c r="D2003" s="39"/>
      <c r="E2003" s="54"/>
      <c r="F2003" s="41" t="str">
        <f t="shared" ca="1" si="124"/>
        <v/>
      </c>
      <c r="G2003" s="42"/>
      <c r="H2003" s="37"/>
      <c r="I2003" s="43"/>
      <c r="J2003" s="44" t="str">
        <f t="shared" si="125"/>
        <v/>
      </c>
      <c r="K2003" s="45"/>
      <c r="L2003" s="46" t="str">
        <f>IF(OR(K2003="لم يدفع",B2003=""),"",IF(K2003="تأمين فقط",0,IF(K2003="اشتراك 300",300,IF(F2003&lt;14,IFERROR(VLOOKUP(SUBSTITUTE(SUBSTITUTE(H2003,"~","~~"),"*","~*"),إعدادات_الأنواع!$A$4:$D$40,3,FALSE()),0),IFERROR(VLOOKUP(SUBSTITUTE(SUBSTITUTE(H2003,"~","~~"),"*","~*"),إعدادات_الأنواع!$A$4:$D$40,4,FALSE()),0)))))</f>
        <v/>
      </c>
      <c r="M2003" s="47" t="str">
        <f>IF(OR(K2003="لم يدفع",B2003=""),"",IFERROR(VLOOKUP(SUBSTITUTE(SUBSTITUTE(H2003,"~","~~"),"*","~*"),إعدادات_الأنواع!$A$4:$E$40,5,FALSE()),0))</f>
        <v/>
      </c>
      <c r="N2003" s="47" t="str">
        <f>IF(OR(K2003="لم يدفع",K2003="تأمين فقط",K2003="اشتراك 300",B2003=""),"",IFERROR(VLOOKUP(SUBSTITUTE(SUBSTITUTE(H2003,"~","~~"),"*","~*"),إعدادات_الأنواع!$A$4:$F$40,6,FALSE()),0))</f>
        <v/>
      </c>
      <c r="O2003" s="55" t="str">
        <f t="shared" si="126"/>
        <v/>
      </c>
      <c r="P2003" s="48" t="str">
        <f t="shared" ca="1" si="127"/>
        <v/>
      </c>
      <c r="Q2003" s="52"/>
      <c r="R2003" s="49"/>
      <c r="S2003" s="50" t="str">
        <f>IF(B2003="","",COUNTA(التجديد!E2003:E2003))</f>
        <v/>
      </c>
      <c r="T2003" s="51" t="str">
        <f>IF(B2003="","",IFERROR(VLOOKUP(SUBSTITUTE(SUBSTITUTE(H2003,"~","~~"),"*","~*"),إعدادات_الأنواع!$A$4:$B$40,2,FALSE()),"?"))</f>
        <v/>
      </c>
    </row>
    <row r="2004" spans="1:20" ht="15" customHeight="1">
      <c r="A2004" s="20" t="str">
        <f>IF(B2004="","",IF(T2004="?","⚠️ نوع غير معرف",T2004&amp;TEXT(COUNTIFS($T$3:T2004,T2004),"000")))</f>
        <v/>
      </c>
      <c r="B2004" s="38"/>
      <c r="C2004" s="38"/>
      <c r="D2004" s="39"/>
      <c r="E2004" s="54"/>
      <c r="F2004" s="41" t="str">
        <f t="shared" ca="1" si="124"/>
        <v/>
      </c>
      <c r="G2004" s="42"/>
      <c r="H2004" s="37"/>
      <c r="I2004" s="43"/>
      <c r="J2004" s="44" t="str">
        <f t="shared" si="125"/>
        <v/>
      </c>
      <c r="K2004" s="45"/>
      <c r="L2004" s="46" t="str">
        <f>IF(OR(K2004="لم يدفع",B2004=""),"",IF(K2004="تأمين فقط",0,IF(K2004="اشتراك 300",300,IF(F2004&lt;14,IFERROR(VLOOKUP(SUBSTITUTE(SUBSTITUTE(H2004,"~","~~"),"*","~*"),إعدادات_الأنواع!$A$4:$D$40,3,FALSE()),0),IFERROR(VLOOKUP(SUBSTITUTE(SUBSTITUTE(H2004,"~","~~"),"*","~*"),إعدادات_الأنواع!$A$4:$D$40,4,FALSE()),0)))))</f>
        <v/>
      </c>
      <c r="M2004" s="47" t="str">
        <f>IF(OR(K2004="لم يدفع",B2004=""),"",IFERROR(VLOOKUP(SUBSTITUTE(SUBSTITUTE(H2004,"~","~~"),"*","~*"),إعدادات_الأنواع!$A$4:$E$40,5,FALSE()),0))</f>
        <v/>
      </c>
      <c r="N2004" s="47" t="str">
        <f>IF(OR(K2004="لم يدفع",K2004="تأمين فقط",K2004="اشتراك 300",B2004=""),"",IFERROR(VLOOKUP(SUBSTITUTE(SUBSTITUTE(H2004,"~","~~"),"*","~*"),إعدادات_الأنواع!$A$4:$F$40,6,FALSE()),0))</f>
        <v/>
      </c>
      <c r="O2004" s="55" t="str">
        <f t="shared" si="126"/>
        <v/>
      </c>
      <c r="P2004" s="48" t="str">
        <f t="shared" ca="1" si="127"/>
        <v/>
      </c>
      <c r="Q2004" s="52"/>
      <c r="R2004" s="49"/>
      <c r="S2004" s="50" t="str">
        <f>IF(B2004="","",COUNTA(التجديد!E2004:E2004))</f>
        <v/>
      </c>
      <c r="T2004" s="51" t="str">
        <f>IF(B2004="","",IFERROR(VLOOKUP(SUBSTITUTE(SUBSTITUTE(H2004,"~","~~"),"*","~*"),إعدادات_الأنواع!$A$4:$B$40,2,FALSE()),"?"))</f>
        <v/>
      </c>
    </row>
    <row r="2005" spans="1:20" ht="15" customHeight="1">
      <c r="A2005" s="20" t="str">
        <f>IF(B2005="","",IF(T2005="?","⚠️ نوع غير معرف",T2005&amp;TEXT(COUNTIFS($T$3:T2005,T2005),"000")))</f>
        <v/>
      </c>
      <c r="B2005" s="38"/>
      <c r="C2005" s="38"/>
      <c r="D2005" s="39"/>
      <c r="E2005" s="54"/>
      <c r="F2005" s="41" t="str">
        <f t="shared" ca="1" si="124"/>
        <v/>
      </c>
      <c r="G2005" s="42"/>
      <c r="H2005" s="37"/>
      <c r="I2005" s="43"/>
      <c r="J2005" s="44" t="str">
        <f t="shared" si="125"/>
        <v/>
      </c>
      <c r="K2005" s="45"/>
      <c r="L2005" s="46" t="str">
        <f>IF(OR(K2005="لم يدفع",B2005=""),"",IF(K2005="تأمين فقط",0,IF(K2005="اشتراك 300",300,IF(F2005&lt;14,IFERROR(VLOOKUP(SUBSTITUTE(SUBSTITUTE(H2005,"~","~~"),"*","~*"),إعدادات_الأنواع!$A$4:$D$40,3,FALSE()),0),IFERROR(VLOOKUP(SUBSTITUTE(SUBSTITUTE(H2005,"~","~~"),"*","~*"),إعدادات_الأنواع!$A$4:$D$40,4,FALSE()),0)))))</f>
        <v/>
      </c>
      <c r="M2005" s="47" t="str">
        <f>IF(OR(K2005="لم يدفع",B2005=""),"",IFERROR(VLOOKUP(SUBSTITUTE(SUBSTITUTE(H2005,"~","~~"),"*","~*"),إعدادات_الأنواع!$A$4:$E$40,5,FALSE()),0))</f>
        <v/>
      </c>
      <c r="N2005" s="47" t="str">
        <f>IF(OR(K2005="لم يدفع",K2005="تأمين فقط",K2005="اشتراك 300",B2005=""),"",IFERROR(VLOOKUP(SUBSTITUTE(SUBSTITUTE(H2005,"~","~~"),"*","~*"),إعدادات_الأنواع!$A$4:$F$40,6,FALSE()),0))</f>
        <v/>
      </c>
      <c r="O2005" s="55" t="str">
        <f t="shared" si="126"/>
        <v/>
      </c>
      <c r="P2005" s="48" t="str">
        <f t="shared" ca="1" si="127"/>
        <v/>
      </c>
      <c r="Q2005" s="52"/>
      <c r="R2005" s="49"/>
      <c r="S2005" s="50" t="str">
        <f>IF(B2005="","",COUNTA(التجديد!E2005:E2005))</f>
        <v/>
      </c>
      <c r="T2005" s="51" t="str">
        <f>IF(B2005="","",IFERROR(VLOOKUP(SUBSTITUTE(SUBSTITUTE(H2005,"~","~~"),"*","~*"),إعدادات_الأنواع!$A$4:$B$40,2,FALSE()),"?"))</f>
        <v/>
      </c>
    </row>
    <row r="2006" spans="1:20" ht="15" customHeight="1">
      <c r="A2006" s="20" t="str">
        <f>IF(B2006="","",IF(T2006="?","⚠️ نوع غير معرف",T2006&amp;TEXT(COUNTIFS($T$3:T2006,T2006),"000")))</f>
        <v/>
      </c>
      <c r="B2006" s="38"/>
      <c r="C2006" s="38"/>
      <c r="D2006" s="39"/>
      <c r="E2006" s="54"/>
      <c r="F2006" s="41" t="str">
        <f t="shared" ca="1" si="124"/>
        <v/>
      </c>
      <c r="G2006" s="42"/>
      <c r="H2006" s="37"/>
      <c r="I2006" s="43"/>
      <c r="J2006" s="44" t="str">
        <f t="shared" si="125"/>
        <v/>
      </c>
      <c r="K2006" s="45"/>
      <c r="L2006" s="46" t="str">
        <f>IF(OR(K2006="لم يدفع",B2006=""),"",IF(K2006="تأمين فقط",0,IF(K2006="اشتراك 300",300,IF(F2006&lt;14,IFERROR(VLOOKUP(SUBSTITUTE(SUBSTITUTE(H2006,"~","~~"),"*","~*"),إعدادات_الأنواع!$A$4:$D$40,3,FALSE()),0),IFERROR(VLOOKUP(SUBSTITUTE(SUBSTITUTE(H2006,"~","~~"),"*","~*"),إعدادات_الأنواع!$A$4:$D$40,4,FALSE()),0)))))</f>
        <v/>
      </c>
      <c r="M2006" s="47" t="str">
        <f>IF(OR(K2006="لم يدفع",B2006=""),"",IFERROR(VLOOKUP(SUBSTITUTE(SUBSTITUTE(H2006,"~","~~"),"*","~*"),إعدادات_الأنواع!$A$4:$E$40,5,FALSE()),0))</f>
        <v/>
      </c>
      <c r="N2006" s="47" t="str">
        <f>IF(OR(K2006="لم يدفع",K2006="تأمين فقط",K2006="اشتراك 300",B2006=""),"",IFERROR(VLOOKUP(SUBSTITUTE(SUBSTITUTE(H2006,"~","~~"),"*","~*"),إعدادات_الأنواع!$A$4:$F$40,6,FALSE()),0))</f>
        <v/>
      </c>
      <c r="O2006" s="55" t="str">
        <f t="shared" si="126"/>
        <v/>
      </c>
      <c r="P2006" s="48" t="str">
        <f t="shared" ca="1" si="127"/>
        <v/>
      </c>
      <c r="Q2006" s="52"/>
      <c r="R2006" s="49"/>
      <c r="S2006" s="50" t="str">
        <f>IF(B2006="","",COUNTA(التجديد!E2006:E2006))</f>
        <v/>
      </c>
      <c r="T2006" s="51" t="str">
        <f>IF(B2006="","",IFERROR(VLOOKUP(SUBSTITUTE(SUBSTITUTE(H2006,"~","~~"),"*","~*"),إعدادات_الأنواع!$A$4:$B$40,2,FALSE()),"?"))</f>
        <v/>
      </c>
    </row>
    <row r="2007" spans="1:20" ht="15" customHeight="1">
      <c r="A2007" s="20" t="str">
        <f>IF(B2007="","",IF(T2007="?","⚠️ نوع غير معرف",T2007&amp;TEXT(COUNTIFS($T$3:T2007,T2007),"000")))</f>
        <v/>
      </c>
      <c r="B2007" s="38"/>
      <c r="C2007" s="38"/>
      <c r="D2007" s="39"/>
      <c r="E2007" s="54"/>
      <c r="F2007" s="41" t="str">
        <f t="shared" ca="1" si="124"/>
        <v/>
      </c>
      <c r="G2007" s="42"/>
      <c r="H2007" s="37"/>
      <c r="I2007" s="43"/>
      <c r="J2007" s="44" t="str">
        <f t="shared" si="125"/>
        <v/>
      </c>
      <c r="K2007" s="45"/>
      <c r="L2007" s="46" t="str">
        <f>IF(OR(K2007="لم يدفع",B2007=""),"",IF(K2007="تأمين فقط",0,IF(K2007="اشتراك 300",300,IF(F2007&lt;14,IFERROR(VLOOKUP(SUBSTITUTE(SUBSTITUTE(H2007,"~","~~"),"*","~*"),إعدادات_الأنواع!$A$4:$D$40,3,FALSE()),0),IFERROR(VLOOKUP(SUBSTITUTE(SUBSTITUTE(H2007,"~","~~"),"*","~*"),إعدادات_الأنواع!$A$4:$D$40,4,FALSE()),0)))))</f>
        <v/>
      </c>
      <c r="M2007" s="47" t="str">
        <f>IF(OR(K2007="لم يدفع",B2007=""),"",IFERROR(VLOOKUP(SUBSTITUTE(SUBSTITUTE(H2007,"~","~~"),"*","~*"),إعدادات_الأنواع!$A$4:$E$40,5,FALSE()),0))</f>
        <v/>
      </c>
      <c r="N2007" s="47" t="str">
        <f>IF(OR(K2007="لم يدفع",K2007="تأمين فقط",K2007="اشتراك 300",B2007=""),"",IFERROR(VLOOKUP(SUBSTITUTE(SUBSTITUTE(H2007,"~","~~"),"*","~*"),إعدادات_الأنواع!$A$4:$F$40,6,FALSE()),0))</f>
        <v/>
      </c>
      <c r="O2007" s="55" t="str">
        <f t="shared" si="126"/>
        <v/>
      </c>
      <c r="P2007" s="48" t="str">
        <f t="shared" ca="1" si="127"/>
        <v/>
      </c>
      <c r="Q2007" s="52"/>
      <c r="R2007" s="49"/>
      <c r="S2007" s="50" t="str">
        <f>IF(B2007="","",COUNTA(التجديد!E2007:E2007))</f>
        <v/>
      </c>
      <c r="T2007" s="51" t="str">
        <f>IF(B2007="","",IFERROR(VLOOKUP(SUBSTITUTE(SUBSTITUTE(H2007,"~","~~"),"*","~*"),إعدادات_الأنواع!$A$4:$B$40,2,FALSE()),"?"))</f>
        <v/>
      </c>
    </row>
    <row r="2008" spans="1:20" ht="15" customHeight="1">
      <c r="A2008" s="20" t="str">
        <f>IF(B2008="","",IF(T2008="?","⚠️ نوع غير معرف",T2008&amp;TEXT(COUNTIFS($T$3:T2008,T2008),"000")))</f>
        <v/>
      </c>
      <c r="B2008" s="38"/>
      <c r="C2008" s="38"/>
      <c r="D2008" s="39"/>
      <c r="E2008" s="54"/>
      <c r="F2008" s="41" t="str">
        <f t="shared" ca="1" si="124"/>
        <v/>
      </c>
      <c r="G2008" s="42"/>
      <c r="H2008" s="37"/>
      <c r="I2008" s="43"/>
      <c r="J2008" s="44" t="str">
        <f t="shared" si="125"/>
        <v/>
      </c>
      <c r="K2008" s="45"/>
      <c r="L2008" s="46" t="str">
        <f>IF(OR(K2008="لم يدفع",B2008=""),"",IF(K2008="تأمين فقط",0,IF(K2008="اشتراك 300",300,IF(F2008&lt;14,IFERROR(VLOOKUP(SUBSTITUTE(SUBSTITUTE(H2008,"~","~~"),"*","~*"),إعدادات_الأنواع!$A$4:$D$40,3,FALSE()),0),IFERROR(VLOOKUP(SUBSTITUTE(SUBSTITUTE(H2008,"~","~~"),"*","~*"),إعدادات_الأنواع!$A$4:$D$40,4,FALSE()),0)))))</f>
        <v/>
      </c>
      <c r="M2008" s="47" t="str">
        <f>IF(OR(K2008="لم يدفع",B2008=""),"",IFERROR(VLOOKUP(SUBSTITUTE(SUBSTITUTE(H2008,"~","~~"),"*","~*"),إعدادات_الأنواع!$A$4:$E$40,5,FALSE()),0))</f>
        <v/>
      </c>
      <c r="N2008" s="47" t="str">
        <f>IF(OR(K2008="لم يدفع",K2008="تأمين فقط",K2008="اشتراك 300",B2008=""),"",IFERROR(VLOOKUP(SUBSTITUTE(SUBSTITUTE(H2008,"~","~~"),"*","~*"),إعدادات_الأنواع!$A$4:$F$40,6,FALSE()),0))</f>
        <v/>
      </c>
      <c r="O2008" s="55" t="str">
        <f t="shared" si="126"/>
        <v/>
      </c>
      <c r="P2008" s="48" t="str">
        <f t="shared" ca="1" si="127"/>
        <v/>
      </c>
      <c r="Q2008" s="52"/>
      <c r="R2008" s="49"/>
      <c r="S2008" s="50" t="str">
        <f>IF(B2008="","",COUNTA(التجديد!E2008:E2008))</f>
        <v/>
      </c>
      <c r="T2008" s="51" t="str">
        <f>IF(B2008="","",IFERROR(VLOOKUP(SUBSTITUTE(SUBSTITUTE(H2008,"~","~~"),"*","~*"),إعدادات_الأنواع!$A$4:$B$40,2,FALSE()),"?"))</f>
        <v/>
      </c>
    </row>
    <row r="2009" spans="1:20" ht="15" customHeight="1">
      <c r="A2009" s="20" t="str">
        <f>IF(B2009="","",IF(T2009="?","⚠️ نوع غير معرف",T2009&amp;TEXT(COUNTIFS($T$3:T2009,T2009),"000")))</f>
        <v/>
      </c>
      <c r="B2009" s="38"/>
      <c r="C2009" s="38"/>
      <c r="D2009" s="39"/>
      <c r="E2009" s="54"/>
      <c r="F2009" s="41" t="str">
        <f t="shared" ca="1" si="124"/>
        <v/>
      </c>
      <c r="G2009" s="42"/>
      <c r="H2009" s="37"/>
      <c r="I2009" s="43"/>
      <c r="J2009" s="44" t="str">
        <f t="shared" si="125"/>
        <v/>
      </c>
      <c r="K2009" s="45"/>
      <c r="L2009" s="46" t="str">
        <f>IF(OR(K2009="لم يدفع",B2009=""),"",IF(K2009="تأمين فقط",0,IF(K2009="اشتراك 300",300,IF(F2009&lt;14,IFERROR(VLOOKUP(SUBSTITUTE(SUBSTITUTE(H2009,"~","~~"),"*","~*"),إعدادات_الأنواع!$A$4:$D$40,3,FALSE()),0),IFERROR(VLOOKUP(SUBSTITUTE(SUBSTITUTE(H2009,"~","~~"),"*","~*"),إعدادات_الأنواع!$A$4:$D$40,4,FALSE()),0)))))</f>
        <v/>
      </c>
      <c r="M2009" s="47" t="str">
        <f>IF(OR(K2009="لم يدفع",B2009=""),"",IFERROR(VLOOKUP(SUBSTITUTE(SUBSTITUTE(H2009,"~","~~"),"*","~*"),إعدادات_الأنواع!$A$4:$E$40,5,FALSE()),0))</f>
        <v/>
      </c>
      <c r="N2009" s="47" t="str">
        <f>IF(OR(K2009="لم يدفع",K2009="تأمين فقط",K2009="اشتراك 300",B2009=""),"",IFERROR(VLOOKUP(SUBSTITUTE(SUBSTITUTE(H2009,"~","~~"),"*","~*"),إعدادات_الأنواع!$A$4:$F$40,6,FALSE()),0))</f>
        <v/>
      </c>
      <c r="O2009" s="55" t="str">
        <f t="shared" si="126"/>
        <v/>
      </c>
      <c r="P2009" s="48" t="str">
        <f t="shared" ca="1" si="127"/>
        <v/>
      </c>
      <c r="Q2009" s="52"/>
      <c r="R2009" s="49"/>
      <c r="S2009" s="50" t="str">
        <f>IF(B2009="","",COUNTA(التجديد!E2009:E2009))</f>
        <v/>
      </c>
      <c r="T2009" s="51" t="str">
        <f>IF(B2009="","",IFERROR(VLOOKUP(SUBSTITUTE(SUBSTITUTE(H2009,"~","~~"),"*","~*"),إعدادات_الأنواع!$A$4:$B$40,2,FALSE()),"?"))</f>
        <v/>
      </c>
    </row>
    <row r="2010" spans="1:20" ht="15" customHeight="1">
      <c r="A2010" s="20" t="str">
        <f>IF(B2010="","",IF(T2010="?","⚠️ نوع غير معرف",T2010&amp;TEXT(COUNTIFS($T$3:T2010,T2010),"000")))</f>
        <v/>
      </c>
      <c r="B2010" s="38"/>
      <c r="C2010" s="38"/>
      <c r="D2010" s="39"/>
      <c r="E2010" s="54"/>
      <c r="F2010" s="41" t="str">
        <f t="shared" ca="1" si="124"/>
        <v/>
      </c>
      <c r="G2010" s="42"/>
      <c r="H2010" s="37"/>
      <c r="I2010" s="43"/>
      <c r="J2010" s="44" t="str">
        <f t="shared" si="125"/>
        <v/>
      </c>
      <c r="K2010" s="45"/>
      <c r="L2010" s="46" t="str">
        <f>IF(OR(K2010="لم يدفع",B2010=""),"",IF(K2010="تأمين فقط",0,IF(K2010="اشتراك 300",300,IF(F2010&lt;14,IFERROR(VLOOKUP(SUBSTITUTE(SUBSTITUTE(H2010,"~","~~"),"*","~*"),إعدادات_الأنواع!$A$4:$D$40,3,FALSE()),0),IFERROR(VLOOKUP(SUBSTITUTE(SUBSTITUTE(H2010,"~","~~"),"*","~*"),إعدادات_الأنواع!$A$4:$D$40,4,FALSE()),0)))))</f>
        <v/>
      </c>
      <c r="M2010" s="47" t="str">
        <f>IF(OR(K2010="لم يدفع",B2010=""),"",IFERROR(VLOOKUP(SUBSTITUTE(SUBSTITUTE(H2010,"~","~~"),"*","~*"),إعدادات_الأنواع!$A$4:$E$40,5,FALSE()),0))</f>
        <v/>
      </c>
      <c r="N2010" s="47" t="str">
        <f>IF(OR(K2010="لم يدفع",K2010="تأمين فقط",K2010="اشتراك 300",B2010=""),"",IFERROR(VLOOKUP(SUBSTITUTE(SUBSTITUTE(H2010,"~","~~"),"*","~*"),إعدادات_الأنواع!$A$4:$F$40,6,FALSE()),0))</f>
        <v/>
      </c>
      <c r="O2010" s="55" t="str">
        <f t="shared" si="126"/>
        <v/>
      </c>
      <c r="P2010" s="48" t="str">
        <f t="shared" ca="1" si="127"/>
        <v/>
      </c>
      <c r="Q2010" s="52"/>
      <c r="R2010" s="49"/>
      <c r="S2010" s="50" t="str">
        <f>IF(B2010="","",COUNTA(التجديد!E2010:E2010))</f>
        <v/>
      </c>
      <c r="T2010" s="51" t="str">
        <f>IF(B2010="","",IFERROR(VLOOKUP(SUBSTITUTE(SUBSTITUTE(H2010,"~","~~"),"*","~*"),إعدادات_الأنواع!$A$4:$B$40,2,FALSE()),"?"))</f>
        <v/>
      </c>
    </row>
    <row r="2011" spans="1:20" ht="15" customHeight="1">
      <c r="A2011" s="20" t="str">
        <f>IF(B2011="","",IF(T2011="?","⚠️ نوع غير معرف",T2011&amp;TEXT(COUNTIFS($T$3:T2011,T2011),"000")))</f>
        <v/>
      </c>
      <c r="B2011" s="38"/>
      <c r="C2011" s="38"/>
      <c r="D2011" s="39"/>
      <c r="E2011" s="54"/>
      <c r="F2011" s="41" t="str">
        <f t="shared" ca="1" si="124"/>
        <v/>
      </c>
      <c r="G2011" s="42"/>
      <c r="H2011" s="37"/>
      <c r="I2011" s="43"/>
      <c r="J2011" s="44" t="str">
        <f t="shared" si="125"/>
        <v/>
      </c>
      <c r="K2011" s="45"/>
      <c r="L2011" s="46" t="str">
        <f>IF(OR(K2011="لم يدفع",B2011=""),"",IF(K2011="تأمين فقط",0,IF(K2011="اشتراك 300",300,IF(F2011&lt;14,IFERROR(VLOOKUP(SUBSTITUTE(SUBSTITUTE(H2011,"~","~~"),"*","~*"),إعدادات_الأنواع!$A$4:$D$40,3,FALSE()),0),IFERROR(VLOOKUP(SUBSTITUTE(SUBSTITUTE(H2011,"~","~~"),"*","~*"),إعدادات_الأنواع!$A$4:$D$40,4,FALSE()),0)))))</f>
        <v/>
      </c>
      <c r="M2011" s="47" t="str">
        <f>IF(OR(K2011="لم يدفع",B2011=""),"",IFERROR(VLOOKUP(SUBSTITUTE(SUBSTITUTE(H2011,"~","~~"),"*","~*"),إعدادات_الأنواع!$A$4:$E$40,5,FALSE()),0))</f>
        <v/>
      </c>
      <c r="N2011" s="47" t="str">
        <f>IF(OR(K2011="لم يدفع",K2011="تأمين فقط",K2011="اشتراك 300",B2011=""),"",IFERROR(VLOOKUP(SUBSTITUTE(SUBSTITUTE(H2011,"~","~~"),"*","~*"),إعدادات_الأنواع!$A$4:$F$40,6,FALSE()),0))</f>
        <v/>
      </c>
      <c r="O2011" s="55" t="str">
        <f t="shared" si="126"/>
        <v/>
      </c>
      <c r="P2011" s="48" t="str">
        <f t="shared" ca="1" si="127"/>
        <v/>
      </c>
      <c r="Q2011" s="52"/>
      <c r="R2011" s="49"/>
      <c r="S2011" s="50" t="str">
        <f>IF(B2011="","",COUNTA(التجديد!E2011:E2011))</f>
        <v/>
      </c>
      <c r="T2011" s="51" t="str">
        <f>IF(B2011="","",IFERROR(VLOOKUP(SUBSTITUTE(SUBSTITUTE(H2011,"~","~~"),"*","~*"),إعدادات_الأنواع!$A$4:$B$40,2,FALSE()),"?"))</f>
        <v/>
      </c>
    </row>
    <row r="2012" spans="1:20" ht="15" customHeight="1">
      <c r="A2012" s="20" t="str">
        <f>IF(B2012="","",IF(T2012="?","⚠️ نوع غير معرف",T2012&amp;TEXT(COUNTIFS($T$3:T2012,T2012),"000")))</f>
        <v/>
      </c>
      <c r="B2012" s="38"/>
      <c r="C2012" s="38"/>
      <c r="D2012" s="39"/>
      <c r="E2012" s="54"/>
      <c r="F2012" s="41" t="str">
        <f t="shared" ca="1" si="124"/>
        <v/>
      </c>
      <c r="G2012" s="42"/>
      <c r="H2012" s="37"/>
      <c r="I2012" s="43"/>
      <c r="J2012" s="44" t="str">
        <f t="shared" si="125"/>
        <v/>
      </c>
      <c r="K2012" s="45"/>
      <c r="L2012" s="46" t="str">
        <f>IF(OR(K2012="لم يدفع",B2012=""),"",IF(K2012="تأمين فقط",0,IF(K2012="اشتراك 300",300,IF(F2012&lt;14,IFERROR(VLOOKUP(SUBSTITUTE(SUBSTITUTE(H2012,"~","~~"),"*","~*"),إعدادات_الأنواع!$A$4:$D$40,3,FALSE()),0),IFERROR(VLOOKUP(SUBSTITUTE(SUBSTITUTE(H2012,"~","~~"),"*","~*"),إعدادات_الأنواع!$A$4:$D$40,4,FALSE()),0)))))</f>
        <v/>
      </c>
      <c r="M2012" s="47" t="str">
        <f>IF(OR(K2012="لم يدفع",B2012=""),"",IFERROR(VLOOKUP(SUBSTITUTE(SUBSTITUTE(H2012,"~","~~"),"*","~*"),إعدادات_الأنواع!$A$4:$E$40,5,FALSE()),0))</f>
        <v/>
      </c>
      <c r="N2012" s="47" t="str">
        <f>IF(OR(K2012="لم يدفع",K2012="تأمين فقط",K2012="اشتراك 300",B2012=""),"",IFERROR(VLOOKUP(SUBSTITUTE(SUBSTITUTE(H2012,"~","~~"),"*","~*"),إعدادات_الأنواع!$A$4:$F$40,6,FALSE()),0))</f>
        <v/>
      </c>
      <c r="O2012" s="55" t="str">
        <f t="shared" si="126"/>
        <v/>
      </c>
      <c r="P2012" s="48" t="str">
        <f t="shared" ca="1" si="127"/>
        <v/>
      </c>
      <c r="Q2012" s="52"/>
      <c r="R2012" s="49"/>
      <c r="S2012" s="50" t="str">
        <f>IF(B2012="","",COUNTA(التجديد!E2012:E2012))</f>
        <v/>
      </c>
      <c r="T2012" s="51" t="str">
        <f>IF(B2012="","",IFERROR(VLOOKUP(SUBSTITUTE(SUBSTITUTE(H2012,"~","~~"),"*","~*"),إعدادات_الأنواع!$A$4:$B$40,2,FALSE()),"?"))</f>
        <v/>
      </c>
    </row>
    <row r="2013" spans="1:20" ht="15" customHeight="1">
      <c r="A2013" s="20" t="str">
        <f>IF(B2013="","",IF(T2013="?","⚠️ نوع غير معرف",T2013&amp;TEXT(COUNTIFS($T$3:T2013,T2013),"000")))</f>
        <v/>
      </c>
      <c r="B2013" s="38"/>
      <c r="C2013" s="38"/>
      <c r="D2013" s="39"/>
      <c r="E2013" s="54"/>
      <c r="F2013" s="41" t="str">
        <f t="shared" ca="1" si="124"/>
        <v/>
      </c>
      <c r="G2013" s="42"/>
      <c r="H2013" s="37"/>
      <c r="I2013" s="43"/>
      <c r="J2013" s="44" t="str">
        <f t="shared" si="125"/>
        <v/>
      </c>
      <c r="K2013" s="45"/>
      <c r="L2013" s="46" t="str">
        <f>IF(OR(K2013="لم يدفع",B2013=""),"",IF(K2013="تأمين فقط",0,IF(K2013="اشتراك 300",300,IF(F2013&lt;14,IFERROR(VLOOKUP(SUBSTITUTE(SUBSTITUTE(H2013,"~","~~"),"*","~*"),إعدادات_الأنواع!$A$4:$D$40,3,FALSE()),0),IFERROR(VLOOKUP(SUBSTITUTE(SUBSTITUTE(H2013,"~","~~"),"*","~*"),إعدادات_الأنواع!$A$4:$D$40,4,FALSE()),0)))))</f>
        <v/>
      </c>
      <c r="M2013" s="47" t="str">
        <f>IF(OR(K2013="لم يدفع",B2013=""),"",IFERROR(VLOOKUP(SUBSTITUTE(SUBSTITUTE(H2013,"~","~~"),"*","~*"),إعدادات_الأنواع!$A$4:$E$40,5,FALSE()),0))</f>
        <v/>
      </c>
      <c r="N2013" s="47" t="str">
        <f>IF(OR(K2013="لم يدفع",K2013="تأمين فقط",K2013="اشتراك 300",B2013=""),"",IFERROR(VLOOKUP(SUBSTITUTE(SUBSTITUTE(H2013,"~","~~"),"*","~*"),إعدادات_الأنواع!$A$4:$F$40,6,FALSE()),0))</f>
        <v/>
      </c>
      <c r="O2013" s="55" t="str">
        <f t="shared" si="126"/>
        <v/>
      </c>
      <c r="P2013" s="48" t="str">
        <f t="shared" ca="1" si="127"/>
        <v/>
      </c>
      <c r="Q2013" s="52"/>
      <c r="R2013" s="49"/>
      <c r="S2013" s="50" t="str">
        <f>IF(B2013="","",COUNTA(التجديد!E2013:E2013))</f>
        <v/>
      </c>
      <c r="T2013" s="51" t="str">
        <f>IF(B2013="","",IFERROR(VLOOKUP(SUBSTITUTE(SUBSTITUTE(H2013,"~","~~"),"*","~*"),إعدادات_الأنواع!$A$4:$B$40,2,FALSE()),"?"))</f>
        <v/>
      </c>
    </row>
    <row r="2014" spans="1:20" ht="15" customHeight="1">
      <c r="A2014" s="20" t="str">
        <f>IF(B2014="","",IF(T2014="?","⚠️ نوع غير معرف",T2014&amp;TEXT(COUNTIFS($T$3:T2014,T2014),"000")))</f>
        <v/>
      </c>
      <c r="B2014" s="38"/>
      <c r="C2014" s="38"/>
      <c r="D2014" s="39"/>
      <c r="E2014" s="54"/>
      <c r="F2014" s="41" t="str">
        <f t="shared" ca="1" si="124"/>
        <v/>
      </c>
      <c r="G2014" s="42"/>
      <c r="H2014" s="37"/>
      <c r="I2014" s="43"/>
      <c r="J2014" s="44" t="str">
        <f t="shared" si="125"/>
        <v/>
      </c>
      <c r="K2014" s="45"/>
      <c r="L2014" s="46" t="str">
        <f>IF(OR(K2014="لم يدفع",B2014=""),"",IF(K2014="تأمين فقط",0,IF(K2014="اشتراك 300",300,IF(F2014&lt;14,IFERROR(VLOOKUP(SUBSTITUTE(SUBSTITUTE(H2014,"~","~~"),"*","~*"),إعدادات_الأنواع!$A$4:$D$40,3,FALSE()),0),IFERROR(VLOOKUP(SUBSTITUTE(SUBSTITUTE(H2014,"~","~~"),"*","~*"),إعدادات_الأنواع!$A$4:$D$40,4,FALSE()),0)))))</f>
        <v/>
      </c>
      <c r="M2014" s="47" t="str">
        <f>IF(OR(K2014="لم يدفع",B2014=""),"",IFERROR(VLOOKUP(SUBSTITUTE(SUBSTITUTE(H2014,"~","~~"),"*","~*"),إعدادات_الأنواع!$A$4:$E$40,5,FALSE()),0))</f>
        <v/>
      </c>
      <c r="N2014" s="47" t="str">
        <f>IF(OR(K2014="لم يدفع",K2014="تأمين فقط",K2014="اشتراك 300",B2014=""),"",IFERROR(VLOOKUP(SUBSTITUTE(SUBSTITUTE(H2014,"~","~~"),"*","~*"),إعدادات_الأنواع!$A$4:$F$40,6,FALSE()),0))</f>
        <v/>
      </c>
      <c r="O2014" s="55" t="str">
        <f t="shared" si="126"/>
        <v/>
      </c>
      <c r="P2014" s="48" t="str">
        <f t="shared" ca="1" si="127"/>
        <v/>
      </c>
      <c r="Q2014" s="52"/>
      <c r="R2014" s="49"/>
      <c r="S2014" s="50" t="str">
        <f>IF(B2014="","",COUNTA(التجديد!E2014:E2014))</f>
        <v/>
      </c>
      <c r="T2014" s="51" t="str">
        <f>IF(B2014="","",IFERROR(VLOOKUP(SUBSTITUTE(SUBSTITUTE(H2014,"~","~~"),"*","~*"),إعدادات_الأنواع!$A$4:$B$40,2,FALSE()),"?"))</f>
        <v/>
      </c>
    </row>
    <row r="2015" spans="1:20" ht="15" customHeight="1">
      <c r="A2015" s="20" t="str">
        <f>IF(B2015="","",IF(T2015="?","⚠️ نوع غير معرف",T2015&amp;TEXT(COUNTIFS($T$3:T2015,T2015),"000")))</f>
        <v/>
      </c>
      <c r="B2015" s="38"/>
      <c r="C2015" s="38"/>
      <c r="D2015" s="39"/>
      <c r="E2015" s="54"/>
      <c r="F2015" s="41" t="str">
        <f t="shared" ca="1" si="124"/>
        <v/>
      </c>
      <c r="G2015" s="42"/>
      <c r="H2015" s="37"/>
      <c r="I2015" s="43"/>
      <c r="J2015" s="44" t="str">
        <f t="shared" si="125"/>
        <v/>
      </c>
      <c r="K2015" s="45"/>
      <c r="L2015" s="46" t="str">
        <f>IF(OR(K2015="لم يدفع",B2015=""),"",IF(K2015="تأمين فقط",0,IF(K2015="اشتراك 300",300,IF(F2015&lt;14,IFERROR(VLOOKUP(SUBSTITUTE(SUBSTITUTE(H2015,"~","~~"),"*","~*"),إعدادات_الأنواع!$A$4:$D$40,3,FALSE()),0),IFERROR(VLOOKUP(SUBSTITUTE(SUBSTITUTE(H2015,"~","~~"),"*","~*"),إعدادات_الأنواع!$A$4:$D$40,4,FALSE()),0)))))</f>
        <v/>
      </c>
      <c r="M2015" s="47" t="str">
        <f>IF(OR(K2015="لم يدفع",B2015=""),"",IFERROR(VLOOKUP(SUBSTITUTE(SUBSTITUTE(H2015,"~","~~"),"*","~*"),إعدادات_الأنواع!$A$4:$E$40,5,FALSE()),0))</f>
        <v/>
      </c>
      <c r="N2015" s="47" t="str">
        <f>IF(OR(K2015="لم يدفع",K2015="تأمين فقط",K2015="اشتراك 300",B2015=""),"",IFERROR(VLOOKUP(SUBSTITUTE(SUBSTITUTE(H2015,"~","~~"),"*","~*"),إعدادات_الأنواع!$A$4:$F$40,6,FALSE()),0))</f>
        <v/>
      </c>
      <c r="O2015" s="55" t="str">
        <f t="shared" si="126"/>
        <v/>
      </c>
      <c r="P2015" s="48" t="str">
        <f t="shared" ca="1" si="127"/>
        <v/>
      </c>
      <c r="Q2015" s="52"/>
      <c r="R2015" s="49"/>
      <c r="S2015" s="50" t="str">
        <f>IF(B2015="","",COUNTA(التجديد!E2015:E2015))</f>
        <v/>
      </c>
      <c r="T2015" s="51" t="str">
        <f>IF(B2015="","",IFERROR(VLOOKUP(SUBSTITUTE(SUBSTITUTE(H2015,"~","~~"),"*","~*"),إعدادات_الأنواع!$A$4:$B$40,2,FALSE()),"?"))</f>
        <v/>
      </c>
    </row>
    <row r="2016" spans="1:20" ht="15" customHeight="1">
      <c r="A2016" s="20" t="str">
        <f>IF(B2016="","",IF(T2016="?","⚠️ نوع غير معرف",T2016&amp;TEXT(COUNTIFS($T$3:T2016,T2016),"000")))</f>
        <v/>
      </c>
      <c r="B2016" s="38"/>
      <c r="C2016" s="38"/>
      <c r="D2016" s="39"/>
      <c r="E2016" s="54"/>
      <c r="F2016" s="41" t="str">
        <f t="shared" ca="1" si="124"/>
        <v/>
      </c>
      <c r="G2016" s="42"/>
      <c r="H2016" s="37"/>
      <c r="I2016" s="43"/>
      <c r="J2016" s="44" t="str">
        <f t="shared" si="125"/>
        <v/>
      </c>
      <c r="K2016" s="45"/>
      <c r="L2016" s="46" t="str">
        <f>IF(OR(K2016="لم يدفع",B2016=""),"",IF(K2016="تأمين فقط",0,IF(K2016="اشتراك 300",300,IF(F2016&lt;14,IFERROR(VLOOKUP(SUBSTITUTE(SUBSTITUTE(H2016,"~","~~"),"*","~*"),إعدادات_الأنواع!$A$4:$D$40,3,FALSE()),0),IFERROR(VLOOKUP(SUBSTITUTE(SUBSTITUTE(H2016,"~","~~"),"*","~*"),إعدادات_الأنواع!$A$4:$D$40,4,FALSE()),0)))))</f>
        <v/>
      </c>
      <c r="M2016" s="47" t="str">
        <f>IF(OR(K2016="لم يدفع",B2016=""),"",IFERROR(VLOOKUP(SUBSTITUTE(SUBSTITUTE(H2016,"~","~~"),"*","~*"),إعدادات_الأنواع!$A$4:$E$40,5,FALSE()),0))</f>
        <v/>
      </c>
      <c r="N2016" s="47" t="str">
        <f>IF(OR(K2016="لم يدفع",K2016="تأمين فقط",K2016="اشتراك 300",B2016=""),"",IFERROR(VLOOKUP(SUBSTITUTE(SUBSTITUTE(H2016,"~","~~"),"*","~*"),إعدادات_الأنواع!$A$4:$F$40,6,FALSE()),0))</f>
        <v/>
      </c>
      <c r="O2016" s="55" t="str">
        <f t="shared" si="126"/>
        <v/>
      </c>
      <c r="P2016" s="48" t="str">
        <f t="shared" ca="1" si="127"/>
        <v/>
      </c>
      <c r="Q2016" s="52"/>
      <c r="R2016" s="49"/>
      <c r="S2016" s="50" t="str">
        <f>IF(B2016="","",COUNTA(التجديد!E2016:E2016))</f>
        <v/>
      </c>
      <c r="T2016" s="51" t="str">
        <f>IF(B2016="","",IFERROR(VLOOKUP(SUBSTITUTE(SUBSTITUTE(H2016,"~","~~"),"*","~*"),إعدادات_الأنواع!$A$4:$B$40,2,FALSE()),"?"))</f>
        <v/>
      </c>
    </row>
    <row r="2017" spans="1:20" ht="15" customHeight="1">
      <c r="A2017" s="20" t="str">
        <f>IF(B2017="","",IF(T2017="?","⚠️ نوع غير معرف",T2017&amp;TEXT(COUNTIFS($T$3:T2017,T2017),"000")))</f>
        <v/>
      </c>
      <c r="B2017" s="38"/>
      <c r="C2017" s="38"/>
      <c r="D2017" s="39"/>
      <c r="E2017" s="54"/>
      <c r="F2017" s="41" t="str">
        <f t="shared" ca="1" si="124"/>
        <v/>
      </c>
      <c r="G2017" s="42"/>
      <c r="H2017" s="37"/>
      <c r="I2017" s="43"/>
      <c r="J2017" s="44" t="str">
        <f t="shared" si="125"/>
        <v/>
      </c>
      <c r="K2017" s="45"/>
      <c r="L2017" s="46" t="str">
        <f>IF(OR(K2017="لم يدفع",B2017=""),"",IF(K2017="تأمين فقط",0,IF(K2017="اشتراك 300",300,IF(F2017&lt;14,IFERROR(VLOOKUP(SUBSTITUTE(SUBSTITUTE(H2017,"~","~~"),"*","~*"),إعدادات_الأنواع!$A$4:$D$40,3,FALSE()),0),IFERROR(VLOOKUP(SUBSTITUTE(SUBSTITUTE(H2017,"~","~~"),"*","~*"),إعدادات_الأنواع!$A$4:$D$40,4,FALSE()),0)))))</f>
        <v/>
      </c>
      <c r="M2017" s="47" t="str">
        <f>IF(OR(K2017="لم يدفع",B2017=""),"",IFERROR(VLOOKUP(SUBSTITUTE(SUBSTITUTE(H2017,"~","~~"),"*","~*"),إعدادات_الأنواع!$A$4:$E$40,5,FALSE()),0))</f>
        <v/>
      </c>
      <c r="N2017" s="47" t="str">
        <f>IF(OR(K2017="لم يدفع",K2017="تأمين فقط",K2017="اشتراك 300",B2017=""),"",IFERROR(VLOOKUP(SUBSTITUTE(SUBSTITUTE(H2017,"~","~~"),"*","~*"),إعدادات_الأنواع!$A$4:$F$40,6,FALSE()),0))</f>
        <v/>
      </c>
      <c r="O2017" s="55" t="str">
        <f t="shared" si="126"/>
        <v/>
      </c>
      <c r="P2017" s="48" t="str">
        <f t="shared" ca="1" si="127"/>
        <v/>
      </c>
      <c r="Q2017" s="52"/>
      <c r="R2017" s="49"/>
      <c r="S2017" s="50" t="str">
        <f>IF(B2017="","",COUNTA(التجديد!E2017:E2017))</f>
        <v/>
      </c>
      <c r="T2017" s="51" t="str">
        <f>IF(B2017="","",IFERROR(VLOOKUP(SUBSTITUTE(SUBSTITUTE(H2017,"~","~~"),"*","~*"),إعدادات_الأنواع!$A$4:$B$40,2,FALSE()),"?"))</f>
        <v/>
      </c>
    </row>
    <row r="2018" spans="1:20" ht="15" customHeight="1">
      <c r="A2018" s="20" t="str">
        <f>IF(B2018="","",IF(T2018="?","⚠️ نوع غير معرف",T2018&amp;TEXT(COUNTIFS($T$3:T2018,T2018),"000")))</f>
        <v/>
      </c>
      <c r="B2018" s="38"/>
      <c r="C2018" s="38"/>
      <c r="D2018" s="39"/>
      <c r="E2018" s="54"/>
      <c r="F2018" s="41" t="str">
        <f t="shared" ca="1" si="124"/>
        <v/>
      </c>
      <c r="G2018" s="42"/>
      <c r="H2018" s="37"/>
      <c r="I2018" s="43"/>
      <c r="J2018" s="44" t="str">
        <f t="shared" si="125"/>
        <v/>
      </c>
      <c r="K2018" s="45"/>
      <c r="L2018" s="46" t="str">
        <f>IF(OR(K2018="لم يدفع",B2018=""),"",IF(K2018="تأمين فقط",0,IF(K2018="اشتراك 300",300,IF(F2018&lt;14,IFERROR(VLOOKUP(SUBSTITUTE(SUBSTITUTE(H2018,"~","~~"),"*","~*"),إعدادات_الأنواع!$A$4:$D$40,3,FALSE()),0),IFERROR(VLOOKUP(SUBSTITUTE(SUBSTITUTE(H2018,"~","~~"),"*","~*"),إعدادات_الأنواع!$A$4:$D$40,4,FALSE()),0)))))</f>
        <v/>
      </c>
      <c r="M2018" s="47" t="str">
        <f>IF(OR(K2018="لم يدفع",B2018=""),"",IFERROR(VLOOKUP(SUBSTITUTE(SUBSTITUTE(H2018,"~","~~"),"*","~*"),إعدادات_الأنواع!$A$4:$E$40,5,FALSE()),0))</f>
        <v/>
      </c>
      <c r="N2018" s="47" t="str">
        <f>IF(OR(K2018="لم يدفع",K2018="تأمين فقط",K2018="اشتراك 300",B2018=""),"",IFERROR(VLOOKUP(SUBSTITUTE(SUBSTITUTE(H2018,"~","~~"),"*","~*"),إعدادات_الأنواع!$A$4:$F$40,6,FALSE()),0))</f>
        <v/>
      </c>
      <c r="O2018" s="55" t="str">
        <f t="shared" si="126"/>
        <v/>
      </c>
      <c r="P2018" s="48" t="str">
        <f t="shared" ca="1" si="127"/>
        <v/>
      </c>
      <c r="Q2018" s="52"/>
      <c r="R2018" s="49"/>
      <c r="S2018" s="50" t="str">
        <f>IF(B2018="","",COUNTA(التجديد!E2018:E2018))</f>
        <v/>
      </c>
      <c r="T2018" s="51" t="str">
        <f>IF(B2018="","",IFERROR(VLOOKUP(SUBSTITUTE(SUBSTITUTE(H2018,"~","~~"),"*","~*"),إعدادات_الأنواع!$A$4:$B$40,2,FALSE()),"?"))</f>
        <v/>
      </c>
    </row>
    <row r="2019" spans="1:20" ht="15" customHeight="1">
      <c r="A2019" s="20" t="str">
        <f>IF(B2019="","",IF(T2019="?","⚠️ نوع غير معرف",T2019&amp;TEXT(COUNTIFS($T$3:T2019,T2019),"000")))</f>
        <v/>
      </c>
      <c r="B2019" s="38"/>
      <c r="C2019" s="38"/>
      <c r="D2019" s="39"/>
      <c r="E2019" s="54"/>
      <c r="F2019" s="41" t="str">
        <f t="shared" ca="1" si="124"/>
        <v/>
      </c>
      <c r="G2019" s="42"/>
      <c r="H2019" s="37"/>
      <c r="I2019" s="43"/>
      <c r="J2019" s="44" t="str">
        <f t="shared" si="125"/>
        <v/>
      </c>
      <c r="K2019" s="45"/>
      <c r="L2019" s="46" t="str">
        <f>IF(OR(K2019="لم يدفع",B2019=""),"",IF(K2019="تأمين فقط",0,IF(K2019="اشتراك 300",300,IF(F2019&lt;14,IFERROR(VLOOKUP(SUBSTITUTE(SUBSTITUTE(H2019,"~","~~"),"*","~*"),إعدادات_الأنواع!$A$4:$D$40,3,FALSE()),0),IFERROR(VLOOKUP(SUBSTITUTE(SUBSTITUTE(H2019,"~","~~"),"*","~*"),إعدادات_الأنواع!$A$4:$D$40,4,FALSE()),0)))))</f>
        <v/>
      </c>
      <c r="M2019" s="47" t="str">
        <f>IF(OR(K2019="لم يدفع",B2019=""),"",IFERROR(VLOOKUP(SUBSTITUTE(SUBSTITUTE(H2019,"~","~~"),"*","~*"),إعدادات_الأنواع!$A$4:$E$40,5,FALSE()),0))</f>
        <v/>
      </c>
      <c r="N2019" s="47" t="str">
        <f>IF(OR(K2019="لم يدفع",K2019="تأمين فقط",K2019="اشتراك 300",B2019=""),"",IFERROR(VLOOKUP(SUBSTITUTE(SUBSTITUTE(H2019,"~","~~"),"*","~*"),إعدادات_الأنواع!$A$4:$F$40,6,FALSE()),0))</f>
        <v/>
      </c>
      <c r="O2019" s="55" t="str">
        <f t="shared" si="126"/>
        <v/>
      </c>
      <c r="P2019" s="48" t="str">
        <f t="shared" ca="1" si="127"/>
        <v/>
      </c>
      <c r="Q2019" s="52"/>
      <c r="R2019" s="49"/>
      <c r="S2019" s="50" t="str">
        <f>IF(B2019="","",COUNTA(التجديد!E2019:E2019))</f>
        <v/>
      </c>
      <c r="T2019" s="51" t="str">
        <f>IF(B2019="","",IFERROR(VLOOKUP(SUBSTITUTE(SUBSTITUTE(H2019,"~","~~"),"*","~*"),إعدادات_الأنواع!$A$4:$B$40,2,FALSE()),"?"))</f>
        <v/>
      </c>
    </row>
    <row r="2020" spans="1:20" ht="15" customHeight="1">
      <c r="A2020" s="20" t="str">
        <f>IF(B2020="","",IF(T2020="?","⚠️ نوع غير معرف",T2020&amp;TEXT(COUNTIFS($T$3:T2020,T2020),"000")))</f>
        <v/>
      </c>
      <c r="B2020" s="38"/>
      <c r="C2020" s="38"/>
      <c r="D2020" s="39"/>
      <c r="E2020" s="54"/>
      <c r="F2020" s="41" t="str">
        <f t="shared" ca="1" si="124"/>
        <v/>
      </c>
      <c r="G2020" s="42"/>
      <c r="H2020" s="37"/>
      <c r="I2020" s="43"/>
      <c r="J2020" s="44" t="str">
        <f t="shared" si="125"/>
        <v/>
      </c>
      <c r="K2020" s="45"/>
      <c r="L2020" s="46" t="str">
        <f>IF(OR(K2020="لم يدفع",B2020=""),"",IF(K2020="تأمين فقط",0,IF(K2020="اشتراك 300",300,IF(F2020&lt;14,IFERROR(VLOOKUP(SUBSTITUTE(SUBSTITUTE(H2020,"~","~~"),"*","~*"),إعدادات_الأنواع!$A$4:$D$40,3,FALSE()),0),IFERROR(VLOOKUP(SUBSTITUTE(SUBSTITUTE(H2020,"~","~~"),"*","~*"),إعدادات_الأنواع!$A$4:$D$40,4,FALSE()),0)))))</f>
        <v/>
      </c>
      <c r="M2020" s="47" t="str">
        <f>IF(OR(K2020="لم يدفع",B2020=""),"",IFERROR(VLOOKUP(SUBSTITUTE(SUBSTITUTE(H2020,"~","~~"),"*","~*"),إعدادات_الأنواع!$A$4:$E$40,5,FALSE()),0))</f>
        <v/>
      </c>
      <c r="N2020" s="47" t="str">
        <f>IF(OR(K2020="لم يدفع",K2020="تأمين فقط",K2020="اشتراك 300",B2020=""),"",IFERROR(VLOOKUP(SUBSTITUTE(SUBSTITUTE(H2020,"~","~~"),"*","~*"),إعدادات_الأنواع!$A$4:$F$40,6,FALSE()),0))</f>
        <v/>
      </c>
      <c r="O2020" s="55" t="str">
        <f t="shared" si="126"/>
        <v/>
      </c>
      <c r="P2020" s="48" t="str">
        <f t="shared" ca="1" si="127"/>
        <v/>
      </c>
      <c r="Q2020" s="52"/>
      <c r="R2020" s="49"/>
      <c r="S2020" s="50" t="str">
        <f>IF(B2020="","",COUNTA(التجديد!E2020:E2020))</f>
        <v/>
      </c>
      <c r="T2020" s="51" t="str">
        <f>IF(B2020="","",IFERROR(VLOOKUP(SUBSTITUTE(SUBSTITUTE(H2020,"~","~~"),"*","~*"),إعدادات_الأنواع!$A$4:$B$40,2,FALSE()),"?"))</f>
        <v/>
      </c>
    </row>
    <row r="2021" spans="1:20" ht="15" customHeight="1">
      <c r="A2021" s="20" t="str">
        <f>IF(B2021="","",IF(T2021="?","⚠️ نوع غير معرف",T2021&amp;TEXT(COUNTIFS($T$3:T2021,T2021),"000")))</f>
        <v/>
      </c>
      <c r="B2021" s="38"/>
      <c r="C2021" s="38"/>
      <c r="D2021" s="39"/>
      <c r="E2021" s="54"/>
      <c r="F2021" s="41" t="str">
        <f t="shared" ca="1" si="124"/>
        <v/>
      </c>
      <c r="G2021" s="42"/>
      <c r="H2021" s="37"/>
      <c r="I2021" s="43"/>
      <c r="J2021" s="44" t="str">
        <f t="shared" si="125"/>
        <v/>
      </c>
      <c r="K2021" s="45"/>
      <c r="L2021" s="46" t="str">
        <f>IF(OR(K2021="لم يدفع",B2021=""),"",IF(K2021="تأمين فقط",0,IF(K2021="اشتراك 300",300,IF(F2021&lt;14,IFERROR(VLOOKUP(SUBSTITUTE(SUBSTITUTE(H2021,"~","~~"),"*","~*"),إعدادات_الأنواع!$A$4:$D$40,3,FALSE()),0),IFERROR(VLOOKUP(SUBSTITUTE(SUBSTITUTE(H2021,"~","~~"),"*","~*"),إعدادات_الأنواع!$A$4:$D$40,4,FALSE()),0)))))</f>
        <v/>
      </c>
      <c r="M2021" s="47" t="str">
        <f>IF(OR(K2021="لم يدفع",B2021=""),"",IFERROR(VLOOKUP(SUBSTITUTE(SUBSTITUTE(H2021,"~","~~"),"*","~*"),إعدادات_الأنواع!$A$4:$E$40,5,FALSE()),0))</f>
        <v/>
      </c>
      <c r="N2021" s="47" t="str">
        <f>IF(OR(K2021="لم يدفع",K2021="تأمين فقط",K2021="اشتراك 300",B2021=""),"",IFERROR(VLOOKUP(SUBSTITUTE(SUBSTITUTE(H2021,"~","~~"),"*","~*"),إعدادات_الأنواع!$A$4:$F$40,6,FALSE()),0))</f>
        <v/>
      </c>
      <c r="O2021" s="55" t="str">
        <f t="shared" si="126"/>
        <v/>
      </c>
      <c r="P2021" s="48" t="str">
        <f t="shared" ca="1" si="127"/>
        <v/>
      </c>
      <c r="Q2021" s="52"/>
      <c r="R2021" s="49"/>
      <c r="S2021" s="50" t="str">
        <f>IF(B2021="","",COUNTA(التجديد!E2021:E2021))</f>
        <v/>
      </c>
      <c r="T2021" s="51" t="str">
        <f>IF(B2021="","",IFERROR(VLOOKUP(SUBSTITUTE(SUBSTITUTE(H2021,"~","~~"),"*","~*"),إعدادات_الأنواع!$A$4:$B$40,2,FALSE()),"?"))</f>
        <v/>
      </c>
    </row>
    <row r="2022" spans="1:20" ht="15" customHeight="1">
      <c r="A2022" s="20" t="str">
        <f>IF(B2022="","",IF(T2022="?","⚠️ نوع غير معرف",T2022&amp;TEXT(COUNTIFS($T$3:T2022,T2022),"000")))</f>
        <v/>
      </c>
      <c r="B2022" s="38"/>
      <c r="C2022" s="38"/>
      <c r="D2022" s="39"/>
      <c r="E2022" s="54"/>
      <c r="F2022" s="41" t="str">
        <f t="shared" ca="1" si="124"/>
        <v/>
      </c>
      <c r="G2022" s="42"/>
      <c r="H2022" s="37"/>
      <c r="I2022" s="43"/>
      <c r="J2022" s="44" t="str">
        <f t="shared" si="125"/>
        <v/>
      </c>
      <c r="K2022" s="45"/>
      <c r="L2022" s="46" t="str">
        <f>IF(OR(K2022="لم يدفع",B2022=""),"",IF(K2022="تأمين فقط",0,IF(K2022="اشتراك 300",300,IF(F2022&lt;14,IFERROR(VLOOKUP(SUBSTITUTE(SUBSTITUTE(H2022,"~","~~"),"*","~*"),إعدادات_الأنواع!$A$4:$D$40,3,FALSE()),0),IFERROR(VLOOKUP(SUBSTITUTE(SUBSTITUTE(H2022,"~","~~"),"*","~*"),إعدادات_الأنواع!$A$4:$D$40,4,FALSE()),0)))))</f>
        <v/>
      </c>
      <c r="M2022" s="47" t="str">
        <f>IF(OR(K2022="لم يدفع",B2022=""),"",IFERROR(VLOOKUP(SUBSTITUTE(SUBSTITUTE(H2022,"~","~~"),"*","~*"),إعدادات_الأنواع!$A$4:$E$40,5,FALSE()),0))</f>
        <v/>
      </c>
      <c r="N2022" s="47" t="str">
        <f>IF(OR(K2022="لم يدفع",K2022="تأمين فقط",K2022="اشتراك 300",B2022=""),"",IFERROR(VLOOKUP(SUBSTITUTE(SUBSTITUTE(H2022,"~","~~"),"*","~*"),إعدادات_الأنواع!$A$4:$F$40,6,FALSE()),0))</f>
        <v/>
      </c>
      <c r="O2022" s="55" t="str">
        <f t="shared" si="126"/>
        <v/>
      </c>
      <c r="P2022" s="48" t="str">
        <f t="shared" ca="1" si="127"/>
        <v/>
      </c>
      <c r="Q2022" s="52"/>
      <c r="R2022" s="49"/>
      <c r="S2022" s="50" t="str">
        <f>IF(B2022="","",COUNTA(التجديد!E2022:E2022))</f>
        <v/>
      </c>
      <c r="T2022" s="51" t="str">
        <f>IF(B2022="","",IFERROR(VLOOKUP(SUBSTITUTE(SUBSTITUTE(H2022,"~","~~"),"*","~*"),إعدادات_الأنواع!$A$4:$B$40,2,FALSE()),"?"))</f>
        <v/>
      </c>
    </row>
    <row r="2023" spans="1:20" ht="15" customHeight="1">
      <c r="A2023" s="20" t="str">
        <f>IF(B2023="","",IF(T2023="?","⚠️ نوع غير معرف",T2023&amp;TEXT(COUNTIFS($T$3:T2023,T2023),"000")))</f>
        <v/>
      </c>
      <c r="B2023" s="38"/>
      <c r="C2023" s="38"/>
      <c r="D2023" s="39"/>
      <c r="E2023" s="54"/>
      <c r="F2023" s="41" t="str">
        <f t="shared" ca="1" si="124"/>
        <v/>
      </c>
      <c r="G2023" s="42"/>
      <c r="H2023" s="37"/>
      <c r="I2023" s="43"/>
      <c r="J2023" s="44" t="str">
        <f t="shared" si="125"/>
        <v/>
      </c>
      <c r="K2023" s="45"/>
      <c r="L2023" s="46" t="str">
        <f>IF(OR(K2023="لم يدفع",B2023=""),"",IF(K2023="تأمين فقط",0,IF(K2023="اشتراك 300",300,IF(F2023&lt;14,IFERROR(VLOOKUP(SUBSTITUTE(SUBSTITUTE(H2023,"~","~~"),"*","~*"),إعدادات_الأنواع!$A$4:$D$40,3,FALSE()),0),IFERROR(VLOOKUP(SUBSTITUTE(SUBSTITUTE(H2023,"~","~~"),"*","~*"),إعدادات_الأنواع!$A$4:$D$40,4,FALSE()),0)))))</f>
        <v/>
      </c>
      <c r="M2023" s="47" t="str">
        <f>IF(OR(K2023="لم يدفع",B2023=""),"",IFERROR(VLOOKUP(SUBSTITUTE(SUBSTITUTE(H2023,"~","~~"),"*","~*"),إعدادات_الأنواع!$A$4:$E$40,5,FALSE()),0))</f>
        <v/>
      </c>
      <c r="N2023" s="47" t="str">
        <f>IF(OR(K2023="لم يدفع",K2023="تأمين فقط",K2023="اشتراك 300",B2023=""),"",IFERROR(VLOOKUP(SUBSTITUTE(SUBSTITUTE(H2023,"~","~~"),"*","~*"),إعدادات_الأنواع!$A$4:$F$40,6,FALSE()),0))</f>
        <v/>
      </c>
      <c r="O2023" s="55" t="str">
        <f t="shared" si="126"/>
        <v/>
      </c>
      <c r="P2023" s="48" t="str">
        <f t="shared" ca="1" si="127"/>
        <v/>
      </c>
      <c r="Q2023" s="52"/>
      <c r="R2023" s="49"/>
      <c r="S2023" s="50" t="str">
        <f>IF(B2023="","",COUNTA(التجديد!E2023:E2023))</f>
        <v/>
      </c>
      <c r="T2023" s="51" t="str">
        <f>IF(B2023="","",IFERROR(VLOOKUP(SUBSTITUTE(SUBSTITUTE(H2023,"~","~~"),"*","~*"),إعدادات_الأنواع!$A$4:$B$40,2,FALSE()),"?"))</f>
        <v/>
      </c>
    </row>
    <row r="2024" spans="1:20" ht="15" customHeight="1">
      <c r="A2024" s="20" t="str">
        <f>IF(B2024="","",IF(T2024="?","⚠️ نوع غير معرف",T2024&amp;TEXT(COUNTIFS($T$3:T2024,T2024),"000")))</f>
        <v/>
      </c>
      <c r="B2024" s="38"/>
      <c r="C2024" s="38"/>
      <c r="D2024" s="39"/>
      <c r="E2024" s="54"/>
      <c r="F2024" s="41" t="str">
        <f t="shared" ca="1" si="124"/>
        <v/>
      </c>
      <c r="G2024" s="42"/>
      <c r="H2024" s="37"/>
      <c r="I2024" s="43"/>
      <c r="J2024" s="44" t="str">
        <f t="shared" si="125"/>
        <v/>
      </c>
      <c r="K2024" s="45"/>
      <c r="L2024" s="46" t="str">
        <f>IF(OR(K2024="لم يدفع",B2024=""),"",IF(K2024="تأمين فقط",0,IF(K2024="اشتراك 300",300,IF(F2024&lt;14,IFERROR(VLOOKUP(SUBSTITUTE(SUBSTITUTE(H2024,"~","~~"),"*","~*"),إعدادات_الأنواع!$A$4:$D$40,3,FALSE()),0),IFERROR(VLOOKUP(SUBSTITUTE(SUBSTITUTE(H2024,"~","~~"),"*","~*"),إعدادات_الأنواع!$A$4:$D$40,4,FALSE()),0)))))</f>
        <v/>
      </c>
      <c r="M2024" s="47" t="str">
        <f>IF(OR(K2024="لم يدفع",B2024=""),"",IFERROR(VLOOKUP(SUBSTITUTE(SUBSTITUTE(H2024,"~","~~"),"*","~*"),إعدادات_الأنواع!$A$4:$E$40,5,FALSE()),0))</f>
        <v/>
      </c>
      <c r="N2024" s="47" t="str">
        <f>IF(OR(K2024="لم يدفع",K2024="تأمين فقط",K2024="اشتراك 300",B2024=""),"",IFERROR(VLOOKUP(SUBSTITUTE(SUBSTITUTE(H2024,"~","~~"),"*","~*"),إعدادات_الأنواع!$A$4:$F$40,6,FALSE()),0))</f>
        <v/>
      </c>
      <c r="O2024" s="55" t="str">
        <f t="shared" si="126"/>
        <v/>
      </c>
      <c r="P2024" s="48" t="str">
        <f t="shared" ca="1" si="127"/>
        <v/>
      </c>
      <c r="Q2024" s="52"/>
      <c r="R2024" s="49"/>
      <c r="S2024" s="50" t="str">
        <f>IF(B2024="","",COUNTA(التجديد!E2024:E2024))</f>
        <v/>
      </c>
      <c r="T2024" s="51" t="str">
        <f>IF(B2024="","",IFERROR(VLOOKUP(SUBSTITUTE(SUBSTITUTE(H2024,"~","~~"),"*","~*"),إعدادات_الأنواع!$A$4:$B$40,2,FALSE()),"?"))</f>
        <v/>
      </c>
    </row>
    <row r="2025" spans="1:20" ht="15" customHeight="1">
      <c r="A2025" s="20" t="str">
        <f>IF(B2025="","",IF(T2025="?","⚠️ نوع غير معرف",T2025&amp;TEXT(COUNTIFS($T$3:T2025,T2025),"000")))</f>
        <v/>
      </c>
      <c r="B2025" s="38"/>
      <c r="C2025" s="38"/>
      <c r="D2025" s="39"/>
      <c r="E2025" s="54"/>
      <c r="F2025" s="41" t="str">
        <f t="shared" ca="1" si="124"/>
        <v/>
      </c>
      <c r="G2025" s="42"/>
      <c r="H2025" s="37"/>
      <c r="I2025" s="43"/>
      <c r="J2025" s="44" t="str">
        <f t="shared" si="125"/>
        <v/>
      </c>
      <c r="K2025" s="45"/>
      <c r="L2025" s="46" t="str">
        <f>IF(OR(K2025="لم يدفع",B2025=""),"",IF(K2025="تأمين فقط",0,IF(K2025="اشتراك 300",300,IF(F2025&lt;14,IFERROR(VLOOKUP(SUBSTITUTE(SUBSTITUTE(H2025,"~","~~"),"*","~*"),إعدادات_الأنواع!$A$4:$D$40,3,FALSE()),0),IFERROR(VLOOKUP(SUBSTITUTE(SUBSTITUTE(H2025,"~","~~"),"*","~*"),إعدادات_الأنواع!$A$4:$D$40,4,FALSE()),0)))))</f>
        <v/>
      </c>
      <c r="M2025" s="47" t="str">
        <f>IF(OR(K2025="لم يدفع",B2025=""),"",IFERROR(VLOOKUP(SUBSTITUTE(SUBSTITUTE(H2025,"~","~~"),"*","~*"),إعدادات_الأنواع!$A$4:$E$40,5,FALSE()),0))</f>
        <v/>
      </c>
      <c r="N2025" s="47" t="str">
        <f>IF(OR(K2025="لم يدفع",K2025="تأمين فقط",K2025="اشتراك 300",B2025=""),"",IFERROR(VLOOKUP(SUBSTITUTE(SUBSTITUTE(H2025,"~","~~"),"*","~*"),إعدادات_الأنواع!$A$4:$F$40,6,FALSE()),0))</f>
        <v/>
      </c>
      <c r="O2025" s="55" t="str">
        <f t="shared" si="126"/>
        <v/>
      </c>
      <c r="P2025" s="48" t="str">
        <f t="shared" ca="1" si="127"/>
        <v/>
      </c>
      <c r="Q2025" s="52"/>
      <c r="R2025" s="49"/>
      <c r="S2025" s="50" t="str">
        <f>IF(B2025="","",COUNTA(التجديد!E2025:E2025))</f>
        <v/>
      </c>
      <c r="T2025" s="51" t="str">
        <f>IF(B2025="","",IFERROR(VLOOKUP(SUBSTITUTE(SUBSTITUTE(H2025,"~","~~"),"*","~*"),إعدادات_الأنواع!$A$4:$B$40,2,FALSE()),"?"))</f>
        <v/>
      </c>
    </row>
    <row r="2026" spans="1:20" ht="15" customHeight="1">
      <c r="A2026" s="20" t="str">
        <f>IF(B2026="","",IF(T2026="?","⚠️ نوع غير معرف",T2026&amp;TEXT(COUNTIFS($T$3:T2026,T2026),"000")))</f>
        <v/>
      </c>
      <c r="B2026" s="38"/>
      <c r="C2026" s="38"/>
      <c r="D2026" s="39"/>
      <c r="E2026" s="54"/>
      <c r="F2026" s="41" t="str">
        <f t="shared" ca="1" si="124"/>
        <v/>
      </c>
      <c r="G2026" s="42"/>
      <c r="H2026" s="37"/>
      <c r="I2026" s="43"/>
      <c r="J2026" s="44" t="str">
        <f t="shared" si="125"/>
        <v/>
      </c>
      <c r="K2026" s="45"/>
      <c r="L2026" s="46" t="str">
        <f>IF(OR(K2026="لم يدفع",B2026=""),"",IF(K2026="تأمين فقط",0,IF(K2026="اشتراك 300",300,IF(F2026&lt;14,IFERROR(VLOOKUP(SUBSTITUTE(SUBSTITUTE(H2026,"~","~~"),"*","~*"),إعدادات_الأنواع!$A$4:$D$40,3,FALSE()),0),IFERROR(VLOOKUP(SUBSTITUTE(SUBSTITUTE(H2026,"~","~~"),"*","~*"),إعدادات_الأنواع!$A$4:$D$40,4,FALSE()),0)))))</f>
        <v/>
      </c>
      <c r="M2026" s="47" t="str">
        <f>IF(OR(K2026="لم يدفع",B2026=""),"",IFERROR(VLOOKUP(SUBSTITUTE(SUBSTITUTE(H2026,"~","~~"),"*","~*"),إعدادات_الأنواع!$A$4:$E$40,5,FALSE()),0))</f>
        <v/>
      </c>
      <c r="N2026" s="47" t="str">
        <f>IF(OR(K2026="لم يدفع",K2026="تأمين فقط",K2026="اشتراك 300",B2026=""),"",IFERROR(VLOOKUP(SUBSTITUTE(SUBSTITUTE(H2026,"~","~~"),"*","~*"),إعدادات_الأنواع!$A$4:$F$40,6,FALSE()),0))</f>
        <v/>
      </c>
      <c r="O2026" s="55" t="str">
        <f t="shared" si="126"/>
        <v/>
      </c>
      <c r="P2026" s="48" t="str">
        <f t="shared" ca="1" si="127"/>
        <v/>
      </c>
      <c r="Q2026" s="52"/>
      <c r="R2026" s="49"/>
      <c r="S2026" s="50" t="str">
        <f>IF(B2026="","",COUNTA(التجديد!E2026:E2026))</f>
        <v/>
      </c>
      <c r="T2026" s="51" t="str">
        <f>IF(B2026="","",IFERROR(VLOOKUP(SUBSTITUTE(SUBSTITUTE(H2026,"~","~~"),"*","~*"),إعدادات_الأنواع!$A$4:$B$40,2,FALSE()),"?"))</f>
        <v/>
      </c>
    </row>
    <row r="2027" spans="1:20" ht="15" customHeight="1">
      <c r="A2027" s="20" t="str">
        <f>IF(B2027="","",IF(T2027="?","⚠️ نوع غير معرف",T2027&amp;TEXT(COUNTIFS($T$3:T2027,T2027),"000")))</f>
        <v/>
      </c>
      <c r="B2027" s="38"/>
      <c r="C2027" s="38"/>
      <c r="D2027" s="39"/>
      <c r="E2027" s="54"/>
      <c r="F2027" s="41" t="str">
        <f t="shared" ca="1" si="124"/>
        <v/>
      </c>
      <c r="G2027" s="42"/>
      <c r="H2027" s="37"/>
      <c r="I2027" s="43"/>
      <c r="J2027" s="44" t="str">
        <f t="shared" si="125"/>
        <v/>
      </c>
      <c r="K2027" s="45"/>
      <c r="L2027" s="46" t="str">
        <f>IF(OR(K2027="لم يدفع",B2027=""),"",IF(K2027="تأمين فقط",0,IF(K2027="اشتراك 300",300,IF(F2027&lt;14,IFERROR(VLOOKUP(SUBSTITUTE(SUBSTITUTE(H2027,"~","~~"),"*","~*"),إعدادات_الأنواع!$A$4:$D$40,3,FALSE()),0),IFERROR(VLOOKUP(SUBSTITUTE(SUBSTITUTE(H2027,"~","~~"),"*","~*"),إعدادات_الأنواع!$A$4:$D$40,4,FALSE()),0)))))</f>
        <v/>
      </c>
      <c r="M2027" s="47" t="str">
        <f>IF(OR(K2027="لم يدفع",B2027=""),"",IFERROR(VLOOKUP(SUBSTITUTE(SUBSTITUTE(H2027,"~","~~"),"*","~*"),إعدادات_الأنواع!$A$4:$E$40,5,FALSE()),0))</f>
        <v/>
      </c>
      <c r="N2027" s="47" t="str">
        <f>IF(OR(K2027="لم يدفع",K2027="تأمين فقط",K2027="اشتراك 300",B2027=""),"",IFERROR(VLOOKUP(SUBSTITUTE(SUBSTITUTE(H2027,"~","~~"),"*","~*"),إعدادات_الأنواع!$A$4:$F$40,6,FALSE()),0))</f>
        <v/>
      </c>
      <c r="O2027" s="55" t="str">
        <f t="shared" si="126"/>
        <v/>
      </c>
      <c r="P2027" s="48" t="str">
        <f t="shared" ca="1" si="127"/>
        <v/>
      </c>
      <c r="Q2027" s="52"/>
      <c r="R2027" s="49"/>
      <c r="S2027" s="50" t="str">
        <f>IF(B2027="","",COUNTA(التجديد!E2027:E2027))</f>
        <v/>
      </c>
      <c r="T2027" s="51" t="str">
        <f>IF(B2027="","",IFERROR(VLOOKUP(SUBSTITUTE(SUBSTITUTE(H2027,"~","~~"),"*","~*"),إعدادات_الأنواع!$A$4:$B$40,2,FALSE()),"?"))</f>
        <v/>
      </c>
    </row>
    <row r="2028" spans="1:20" ht="15" customHeight="1">
      <c r="A2028" s="20" t="str">
        <f>IF(B2028="","",IF(T2028="?","⚠️ نوع غير معرف",T2028&amp;TEXT(COUNTIFS($T$3:T2028,T2028),"000")))</f>
        <v/>
      </c>
      <c r="B2028" s="38"/>
      <c r="C2028" s="38"/>
      <c r="D2028" s="39"/>
      <c r="E2028" s="54"/>
      <c r="F2028" s="41" t="str">
        <f t="shared" ca="1" si="124"/>
        <v/>
      </c>
      <c r="G2028" s="42"/>
      <c r="H2028" s="37"/>
      <c r="I2028" s="43"/>
      <c r="J2028" s="44" t="str">
        <f t="shared" si="125"/>
        <v/>
      </c>
      <c r="K2028" s="45"/>
      <c r="L2028" s="46" t="str">
        <f>IF(OR(K2028="لم يدفع",B2028=""),"",IF(K2028="تأمين فقط",0,IF(K2028="اشتراك 300",300,IF(F2028&lt;14,IFERROR(VLOOKUP(SUBSTITUTE(SUBSTITUTE(H2028,"~","~~"),"*","~*"),إعدادات_الأنواع!$A$4:$D$40,3,FALSE()),0),IFERROR(VLOOKUP(SUBSTITUTE(SUBSTITUTE(H2028,"~","~~"),"*","~*"),إعدادات_الأنواع!$A$4:$D$40,4,FALSE()),0)))))</f>
        <v/>
      </c>
      <c r="M2028" s="47" t="str">
        <f>IF(OR(K2028="لم يدفع",B2028=""),"",IFERROR(VLOOKUP(SUBSTITUTE(SUBSTITUTE(H2028,"~","~~"),"*","~*"),إعدادات_الأنواع!$A$4:$E$40,5,FALSE()),0))</f>
        <v/>
      </c>
      <c r="N2028" s="47" t="str">
        <f>IF(OR(K2028="لم يدفع",K2028="تأمين فقط",K2028="اشتراك 300",B2028=""),"",IFERROR(VLOOKUP(SUBSTITUTE(SUBSTITUTE(H2028,"~","~~"),"*","~*"),إعدادات_الأنواع!$A$4:$F$40,6,FALSE()),0))</f>
        <v/>
      </c>
      <c r="O2028" s="55" t="str">
        <f t="shared" si="126"/>
        <v/>
      </c>
      <c r="P2028" s="48" t="str">
        <f t="shared" ca="1" si="127"/>
        <v/>
      </c>
      <c r="Q2028" s="52"/>
      <c r="R2028" s="49"/>
      <c r="S2028" s="50" t="str">
        <f>IF(B2028="","",COUNTA(التجديد!E2028:E2028))</f>
        <v/>
      </c>
      <c r="T2028" s="51" t="str">
        <f>IF(B2028="","",IFERROR(VLOOKUP(SUBSTITUTE(SUBSTITUTE(H2028,"~","~~"),"*","~*"),إعدادات_الأنواع!$A$4:$B$40,2,FALSE()),"?"))</f>
        <v/>
      </c>
    </row>
    <row r="2029" spans="1:20" ht="15" customHeight="1">
      <c r="A2029" s="20" t="str">
        <f>IF(B2029="","",IF(T2029="?","⚠️ نوع غير معرف",T2029&amp;TEXT(COUNTIFS($T$3:T2029,T2029),"000")))</f>
        <v/>
      </c>
      <c r="B2029" s="38"/>
      <c r="C2029" s="38"/>
      <c r="D2029" s="39"/>
      <c r="E2029" s="54"/>
      <c r="F2029" s="41" t="str">
        <f t="shared" ca="1" si="124"/>
        <v/>
      </c>
      <c r="G2029" s="42"/>
      <c r="H2029" s="37"/>
      <c r="I2029" s="43"/>
      <c r="J2029" s="44" t="str">
        <f t="shared" si="125"/>
        <v/>
      </c>
      <c r="K2029" s="45"/>
      <c r="L2029" s="46" t="str">
        <f>IF(OR(K2029="لم يدفع",B2029=""),"",IF(K2029="تأمين فقط",0,IF(K2029="اشتراك 300",300,IF(F2029&lt;14,IFERROR(VLOOKUP(SUBSTITUTE(SUBSTITUTE(H2029,"~","~~"),"*","~*"),إعدادات_الأنواع!$A$4:$D$40,3,FALSE()),0),IFERROR(VLOOKUP(SUBSTITUTE(SUBSTITUTE(H2029,"~","~~"),"*","~*"),إعدادات_الأنواع!$A$4:$D$40,4,FALSE()),0)))))</f>
        <v/>
      </c>
      <c r="M2029" s="47" t="str">
        <f>IF(OR(K2029="لم يدفع",B2029=""),"",IFERROR(VLOOKUP(SUBSTITUTE(SUBSTITUTE(H2029,"~","~~"),"*","~*"),إعدادات_الأنواع!$A$4:$E$40,5,FALSE()),0))</f>
        <v/>
      </c>
      <c r="N2029" s="47" t="str">
        <f>IF(OR(K2029="لم يدفع",K2029="تأمين فقط",K2029="اشتراك 300",B2029=""),"",IFERROR(VLOOKUP(SUBSTITUTE(SUBSTITUTE(H2029,"~","~~"),"*","~*"),إعدادات_الأنواع!$A$4:$F$40,6,FALSE()),0))</f>
        <v/>
      </c>
      <c r="O2029" s="55" t="str">
        <f t="shared" si="126"/>
        <v/>
      </c>
      <c r="P2029" s="48" t="str">
        <f t="shared" ca="1" si="127"/>
        <v/>
      </c>
      <c r="Q2029" s="52"/>
      <c r="R2029" s="49"/>
      <c r="S2029" s="50" t="str">
        <f>IF(B2029="","",COUNTA(التجديد!E2029:E2029))</f>
        <v/>
      </c>
      <c r="T2029" s="51" t="str">
        <f>IF(B2029="","",IFERROR(VLOOKUP(SUBSTITUTE(SUBSTITUTE(H2029,"~","~~"),"*","~*"),إعدادات_الأنواع!$A$4:$B$40,2,FALSE()),"?"))</f>
        <v/>
      </c>
    </row>
    <row r="2030" spans="1:20" ht="15" customHeight="1">
      <c r="A2030" s="20" t="str">
        <f>IF(B2030="","",IF(T2030="?","⚠️ نوع غير معرف",T2030&amp;TEXT(COUNTIFS($T$3:T2030,T2030),"000")))</f>
        <v/>
      </c>
      <c r="B2030" s="38"/>
      <c r="C2030" s="38"/>
      <c r="D2030" s="39"/>
      <c r="E2030" s="54"/>
      <c r="F2030" s="41" t="str">
        <f t="shared" ca="1" si="124"/>
        <v/>
      </c>
      <c r="G2030" s="42"/>
      <c r="H2030" s="37"/>
      <c r="I2030" s="43"/>
      <c r="J2030" s="44" t="str">
        <f t="shared" si="125"/>
        <v/>
      </c>
      <c r="K2030" s="45"/>
      <c r="L2030" s="46" t="str">
        <f>IF(OR(K2030="لم يدفع",B2030=""),"",IF(K2030="تأمين فقط",0,IF(K2030="اشتراك 300",300,IF(F2030&lt;14,IFERROR(VLOOKUP(SUBSTITUTE(SUBSTITUTE(H2030,"~","~~"),"*","~*"),إعدادات_الأنواع!$A$4:$D$40,3,FALSE()),0),IFERROR(VLOOKUP(SUBSTITUTE(SUBSTITUTE(H2030,"~","~~"),"*","~*"),إعدادات_الأنواع!$A$4:$D$40,4,FALSE()),0)))))</f>
        <v/>
      </c>
      <c r="M2030" s="47" t="str">
        <f>IF(OR(K2030="لم يدفع",B2030=""),"",IFERROR(VLOOKUP(SUBSTITUTE(SUBSTITUTE(H2030,"~","~~"),"*","~*"),إعدادات_الأنواع!$A$4:$E$40,5,FALSE()),0))</f>
        <v/>
      </c>
      <c r="N2030" s="47" t="str">
        <f>IF(OR(K2030="لم يدفع",K2030="تأمين فقط",K2030="اشتراك 300",B2030=""),"",IFERROR(VLOOKUP(SUBSTITUTE(SUBSTITUTE(H2030,"~","~~"),"*","~*"),إعدادات_الأنواع!$A$4:$F$40,6,FALSE()),0))</f>
        <v/>
      </c>
      <c r="O2030" s="55" t="str">
        <f t="shared" si="126"/>
        <v/>
      </c>
      <c r="P2030" s="48" t="str">
        <f t="shared" ca="1" si="127"/>
        <v/>
      </c>
      <c r="Q2030" s="52"/>
      <c r="R2030" s="49"/>
      <c r="S2030" s="50" t="str">
        <f>IF(B2030="","",COUNTA(التجديد!E2030:E2030))</f>
        <v/>
      </c>
      <c r="T2030" s="51" t="str">
        <f>IF(B2030="","",IFERROR(VLOOKUP(SUBSTITUTE(SUBSTITUTE(H2030,"~","~~"),"*","~*"),إعدادات_الأنواع!$A$4:$B$40,2,FALSE()),"?"))</f>
        <v/>
      </c>
    </row>
    <row r="2031" spans="1:20" ht="15" customHeight="1">
      <c r="A2031" s="20" t="str">
        <f>IF(B2031="","",IF(T2031="?","⚠️ نوع غير معرف",T2031&amp;TEXT(COUNTIFS($T$3:T2031,T2031),"000")))</f>
        <v/>
      </c>
      <c r="B2031" s="38"/>
      <c r="C2031" s="38"/>
      <c r="D2031" s="39"/>
      <c r="E2031" s="54"/>
      <c r="F2031" s="41" t="str">
        <f t="shared" ca="1" si="124"/>
        <v/>
      </c>
      <c r="G2031" s="42"/>
      <c r="H2031" s="37"/>
      <c r="I2031" s="43"/>
      <c r="J2031" s="44" t="str">
        <f t="shared" si="125"/>
        <v/>
      </c>
      <c r="K2031" s="45"/>
      <c r="L2031" s="46" t="str">
        <f>IF(OR(K2031="لم يدفع",B2031=""),"",IF(K2031="تأمين فقط",0,IF(K2031="اشتراك 300",300,IF(F2031&lt;14,IFERROR(VLOOKUP(SUBSTITUTE(SUBSTITUTE(H2031,"~","~~"),"*","~*"),إعدادات_الأنواع!$A$4:$D$40,3,FALSE()),0),IFERROR(VLOOKUP(SUBSTITUTE(SUBSTITUTE(H2031,"~","~~"),"*","~*"),إعدادات_الأنواع!$A$4:$D$40,4,FALSE()),0)))))</f>
        <v/>
      </c>
      <c r="M2031" s="47" t="str">
        <f>IF(OR(K2031="لم يدفع",B2031=""),"",IFERROR(VLOOKUP(SUBSTITUTE(SUBSTITUTE(H2031,"~","~~"),"*","~*"),إعدادات_الأنواع!$A$4:$E$40,5,FALSE()),0))</f>
        <v/>
      </c>
      <c r="N2031" s="47" t="str">
        <f>IF(OR(K2031="لم يدفع",K2031="تأمين فقط",K2031="اشتراك 300",B2031=""),"",IFERROR(VLOOKUP(SUBSTITUTE(SUBSTITUTE(H2031,"~","~~"),"*","~*"),إعدادات_الأنواع!$A$4:$F$40,6,FALSE()),0))</f>
        <v/>
      </c>
      <c r="O2031" s="55" t="str">
        <f t="shared" si="126"/>
        <v/>
      </c>
      <c r="P2031" s="48" t="str">
        <f t="shared" ca="1" si="127"/>
        <v/>
      </c>
      <c r="Q2031" s="52"/>
      <c r="R2031" s="49"/>
      <c r="S2031" s="50" t="str">
        <f>IF(B2031="","",COUNTA(التجديد!E2031:E2031))</f>
        <v/>
      </c>
      <c r="T2031" s="51" t="str">
        <f>IF(B2031="","",IFERROR(VLOOKUP(SUBSTITUTE(SUBSTITUTE(H2031,"~","~~"),"*","~*"),إعدادات_الأنواع!$A$4:$B$40,2,FALSE()),"?"))</f>
        <v/>
      </c>
    </row>
    <row r="2032" spans="1:20" ht="15" customHeight="1">
      <c r="A2032" s="20" t="str">
        <f>IF(B2032="","",IF(T2032="?","⚠️ نوع غير معرف",T2032&amp;TEXT(COUNTIFS($T$3:T2032,T2032),"000")))</f>
        <v/>
      </c>
      <c r="B2032" s="38"/>
      <c r="C2032" s="38"/>
      <c r="D2032" s="39"/>
      <c r="E2032" s="54"/>
      <c r="F2032" s="41" t="str">
        <f t="shared" ca="1" si="124"/>
        <v/>
      </c>
      <c r="G2032" s="42"/>
      <c r="H2032" s="37"/>
      <c r="I2032" s="43"/>
      <c r="J2032" s="44" t="str">
        <f t="shared" si="125"/>
        <v/>
      </c>
      <c r="K2032" s="45"/>
      <c r="L2032" s="46" t="str">
        <f>IF(OR(K2032="لم يدفع",B2032=""),"",IF(K2032="تأمين فقط",0,IF(K2032="اشتراك 300",300,IF(F2032&lt;14,IFERROR(VLOOKUP(SUBSTITUTE(SUBSTITUTE(H2032,"~","~~"),"*","~*"),إعدادات_الأنواع!$A$4:$D$40,3,FALSE()),0),IFERROR(VLOOKUP(SUBSTITUTE(SUBSTITUTE(H2032,"~","~~"),"*","~*"),إعدادات_الأنواع!$A$4:$D$40,4,FALSE()),0)))))</f>
        <v/>
      </c>
      <c r="M2032" s="47" t="str">
        <f>IF(OR(K2032="لم يدفع",B2032=""),"",IFERROR(VLOOKUP(SUBSTITUTE(SUBSTITUTE(H2032,"~","~~"),"*","~*"),إعدادات_الأنواع!$A$4:$E$40,5,FALSE()),0))</f>
        <v/>
      </c>
      <c r="N2032" s="47" t="str">
        <f>IF(OR(K2032="لم يدفع",K2032="تأمين فقط",K2032="اشتراك 300",B2032=""),"",IFERROR(VLOOKUP(SUBSTITUTE(SUBSTITUTE(H2032,"~","~~"),"*","~*"),إعدادات_الأنواع!$A$4:$F$40,6,FALSE()),0))</f>
        <v/>
      </c>
      <c r="O2032" s="55" t="str">
        <f t="shared" si="126"/>
        <v/>
      </c>
      <c r="P2032" s="48" t="str">
        <f t="shared" ca="1" si="127"/>
        <v/>
      </c>
      <c r="Q2032" s="52"/>
      <c r="R2032" s="49"/>
      <c r="S2032" s="50" t="str">
        <f>IF(B2032="","",COUNTA(التجديد!E2032:E2032))</f>
        <v/>
      </c>
      <c r="T2032" s="51" t="str">
        <f>IF(B2032="","",IFERROR(VLOOKUP(SUBSTITUTE(SUBSTITUTE(H2032,"~","~~"),"*","~*"),إعدادات_الأنواع!$A$4:$B$40,2,FALSE()),"?"))</f>
        <v/>
      </c>
    </row>
    <row r="2033" spans="1:20" ht="15" customHeight="1">
      <c r="A2033" s="20" t="str">
        <f>IF(B2033="","",IF(T2033="?","⚠️ نوع غير معرف",T2033&amp;TEXT(COUNTIFS($T$3:T2033,T2033),"000")))</f>
        <v/>
      </c>
      <c r="B2033" s="38"/>
      <c r="C2033" s="38"/>
      <c r="D2033" s="39"/>
      <c r="E2033" s="54"/>
      <c r="F2033" s="41" t="str">
        <f t="shared" ca="1" si="124"/>
        <v/>
      </c>
      <c r="G2033" s="42"/>
      <c r="H2033" s="37"/>
      <c r="I2033" s="43"/>
      <c r="J2033" s="44" t="str">
        <f t="shared" si="125"/>
        <v/>
      </c>
      <c r="K2033" s="45"/>
      <c r="L2033" s="46" t="str">
        <f>IF(OR(K2033="لم يدفع",B2033=""),"",IF(K2033="تأمين فقط",0,IF(K2033="اشتراك 300",300,IF(F2033&lt;14,IFERROR(VLOOKUP(SUBSTITUTE(SUBSTITUTE(H2033,"~","~~"),"*","~*"),إعدادات_الأنواع!$A$4:$D$40,3,FALSE()),0),IFERROR(VLOOKUP(SUBSTITUTE(SUBSTITUTE(H2033,"~","~~"),"*","~*"),إعدادات_الأنواع!$A$4:$D$40,4,FALSE()),0)))))</f>
        <v/>
      </c>
      <c r="M2033" s="47" t="str">
        <f>IF(OR(K2033="لم يدفع",B2033=""),"",IFERROR(VLOOKUP(SUBSTITUTE(SUBSTITUTE(H2033,"~","~~"),"*","~*"),إعدادات_الأنواع!$A$4:$E$40,5,FALSE()),0))</f>
        <v/>
      </c>
      <c r="N2033" s="47" t="str">
        <f>IF(OR(K2033="لم يدفع",K2033="تأمين فقط",K2033="اشتراك 300",B2033=""),"",IFERROR(VLOOKUP(SUBSTITUTE(SUBSTITUTE(H2033,"~","~~"),"*","~*"),إعدادات_الأنواع!$A$4:$F$40,6,FALSE()),0))</f>
        <v/>
      </c>
      <c r="O2033" s="55" t="str">
        <f t="shared" si="126"/>
        <v/>
      </c>
      <c r="P2033" s="48" t="str">
        <f t="shared" ca="1" si="127"/>
        <v/>
      </c>
      <c r="Q2033" s="52"/>
      <c r="R2033" s="49"/>
      <c r="S2033" s="50" t="str">
        <f>IF(B2033="","",COUNTA(التجديد!E2033:E2033))</f>
        <v/>
      </c>
      <c r="T2033" s="51" t="str">
        <f>IF(B2033="","",IFERROR(VLOOKUP(SUBSTITUTE(SUBSTITUTE(H2033,"~","~~"),"*","~*"),إعدادات_الأنواع!$A$4:$B$40,2,FALSE()),"?"))</f>
        <v/>
      </c>
    </row>
    <row r="2034" spans="1:20" ht="15" customHeight="1">
      <c r="A2034" s="20" t="str">
        <f>IF(B2034="","",IF(T2034="?","⚠️ نوع غير معرف",T2034&amp;TEXT(COUNTIFS($T$3:T2034,T2034),"000")))</f>
        <v/>
      </c>
      <c r="B2034" s="38"/>
      <c r="C2034" s="38"/>
      <c r="D2034" s="39"/>
      <c r="E2034" s="54"/>
      <c r="F2034" s="41" t="str">
        <f t="shared" ca="1" si="124"/>
        <v/>
      </c>
      <c r="G2034" s="42"/>
      <c r="H2034" s="37"/>
      <c r="I2034" s="43"/>
      <c r="J2034" s="44" t="str">
        <f t="shared" si="125"/>
        <v/>
      </c>
      <c r="K2034" s="45"/>
      <c r="L2034" s="46" t="str">
        <f>IF(OR(K2034="لم يدفع",B2034=""),"",IF(K2034="تأمين فقط",0,IF(K2034="اشتراك 300",300,IF(F2034&lt;14,IFERROR(VLOOKUP(SUBSTITUTE(SUBSTITUTE(H2034,"~","~~"),"*","~*"),إعدادات_الأنواع!$A$4:$D$40,3,FALSE()),0),IFERROR(VLOOKUP(SUBSTITUTE(SUBSTITUTE(H2034,"~","~~"),"*","~*"),إعدادات_الأنواع!$A$4:$D$40,4,FALSE()),0)))))</f>
        <v/>
      </c>
      <c r="M2034" s="47" t="str">
        <f>IF(OR(K2034="لم يدفع",B2034=""),"",IFERROR(VLOOKUP(SUBSTITUTE(SUBSTITUTE(H2034,"~","~~"),"*","~*"),إعدادات_الأنواع!$A$4:$E$40,5,FALSE()),0))</f>
        <v/>
      </c>
      <c r="N2034" s="47" t="str">
        <f>IF(OR(K2034="لم يدفع",K2034="تأمين فقط",K2034="اشتراك 300",B2034=""),"",IFERROR(VLOOKUP(SUBSTITUTE(SUBSTITUTE(H2034,"~","~~"),"*","~*"),إعدادات_الأنواع!$A$4:$F$40,6,FALSE()),0))</f>
        <v/>
      </c>
      <c r="O2034" s="55" t="str">
        <f t="shared" si="126"/>
        <v/>
      </c>
      <c r="P2034" s="48" t="str">
        <f t="shared" ca="1" si="127"/>
        <v/>
      </c>
      <c r="Q2034" s="52"/>
      <c r="R2034" s="49"/>
      <c r="S2034" s="50" t="str">
        <f>IF(B2034="","",COUNTA(التجديد!E2034:E2034))</f>
        <v/>
      </c>
      <c r="T2034" s="51" t="str">
        <f>IF(B2034="","",IFERROR(VLOOKUP(SUBSTITUTE(SUBSTITUTE(H2034,"~","~~"),"*","~*"),إعدادات_الأنواع!$A$4:$B$40,2,FALSE()),"?"))</f>
        <v/>
      </c>
    </row>
    <row r="2035" spans="1:20" ht="15" customHeight="1">
      <c r="A2035" s="20" t="str">
        <f>IF(B2035="","",IF(T2035="?","⚠️ نوع غير معرف",T2035&amp;TEXT(COUNTIFS($T$3:T2035,T2035),"000")))</f>
        <v/>
      </c>
      <c r="B2035" s="38"/>
      <c r="C2035" s="38"/>
      <c r="D2035" s="39"/>
      <c r="E2035" s="54"/>
      <c r="F2035" s="41" t="str">
        <f t="shared" ca="1" si="124"/>
        <v/>
      </c>
      <c r="G2035" s="42"/>
      <c r="H2035" s="37"/>
      <c r="I2035" s="43"/>
      <c r="J2035" s="44" t="str">
        <f t="shared" si="125"/>
        <v/>
      </c>
      <c r="K2035" s="45"/>
      <c r="L2035" s="46" t="str">
        <f>IF(OR(K2035="لم يدفع",B2035=""),"",IF(K2035="تأمين فقط",0,IF(K2035="اشتراك 300",300,IF(F2035&lt;14,IFERROR(VLOOKUP(SUBSTITUTE(SUBSTITUTE(H2035,"~","~~"),"*","~*"),إعدادات_الأنواع!$A$4:$D$40,3,FALSE()),0),IFERROR(VLOOKUP(SUBSTITUTE(SUBSTITUTE(H2035,"~","~~"),"*","~*"),إعدادات_الأنواع!$A$4:$D$40,4,FALSE()),0)))))</f>
        <v/>
      </c>
      <c r="M2035" s="47" t="str">
        <f>IF(OR(K2035="لم يدفع",B2035=""),"",IFERROR(VLOOKUP(SUBSTITUTE(SUBSTITUTE(H2035,"~","~~"),"*","~*"),إعدادات_الأنواع!$A$4:$E$40,5,FALSE()),0))</f>
        <v/>
      </c>
      <c r="N2035" s="47" t="str">
        <f>IF(OR(K2035="لم يدفع",K2035="تأمين فقط",K2035="اشتراك 300",B2035=""),"",IFERROR(VLOOKUP(SUBSTITUTE(SUBSTITUTE(H2035,"~","~~"),"*","~*"),إعدادات_الأنواع!$A$4:$F$40,6,FALSE()),0))</f>
        <v/>
      </c>
      <c r="O2035" s="55" t="str">
        <f t="shared" si="126"/>
        <v/>
      </c>
      <c r="P2035" s="48" t="str">
        <f t="shared" ca="1" si="127"/>
        <v/>
      </c>
      <c r="Q2035" s="52"/>
      <c r="R2035" s="49"/>
      <c r="S2035" s="50" t="str">
        <f>IF(B2035="","",COUNTA(التجديد!E2035:E2035))</f>
        <v/>
      </c>
      <c r="T2035" s="51" t="str">
        <f>IF(B2035="","",IFERROR(VLOOKUP(SUBSTITUTE(SUBSTITUTE(H2035,"~","~~"),"*","~*"),إعدادات_الأنواع!$A$4:$B$40,2,FALSE()),"?"))</f>
        <v/>
      </c>
    </row>
    <row r="2036" spans="1:20" ht="15" customHeight="1">
      <c r="A2036" s="20" t="str">
        <f>IF(B2036="","",IF(T2036="?","⚠️ نوع غير معرف",T2036&amp;TEXT(COUNTIFS($T$3:T2036,T2036),"000")))</f>
        <v/>
      </c>
      <c r="B2036" s="38"/>
      <c r="C2036" s="38"/>
      <c r="D2036" s="39"/>
      <c r="E2036" s="54"/>
      <c r="F2036" s="41" t="str">
        <f t="shared" ca="1" si="124"/>
        <v/>
      </c>
      <c r="G2036" s="42"/>
      <c r="H2036" s="37"/>
      <c r="I2036" s="43"/>
      <c r="J2036" s="44" t="str">
        <f t="shared" si="125"/>
        <v/>
      </c>
      <c r="K2036" s="45"/>
      <c r="L2036" s="46" t="str">
        <f>IF(OR(K2036="لم يدفع",B2036=""),"",IF(K2036="تأمين فقط",0,IF(K2036="اشتراك 300",300,IF(F2036&lt;14,IFERROR(VLOOKUP(SUBSTITUTE(SUBSTITUTE(H2036,"~","~~"),"*","~*"),إعدادات_الأنواع!$A$4:$D$40,3,FALSE()),0),IFERROR(VLOOKUP(SUBSTITUTE(SUBSTITUTE(H2036,"~","~~"),"*","~*"),إعدادات_الأنواع!$A$4:$D$40,4,FALSE()),0)))))</f>
        <v/>
      </c>
      <c r="M2036" s="47" t="str">
        <f>IF(OR(K2036="لم يدفع",B2036=""),"",IFERROR(VLOOKUP(SUBSTITUTE(SUBSTITUTE(H2036,"~","~~"),"*","~*"),إعدادات_الأنواع!$A$4:$E$40,5,FALSE()),0))</f>
        <v/>
      </c>
      <c r="N2036" s="47" t="str">
        <f>IF(OR(K2036="لم يدفع",K2036="تأمين فقط",K2036="اشتراك 300",B2036=""),"",IFERROR(VLOOKUP(SUBSTITUTE(SUBSTITUTE(H2036,"~","~~"),"*","~*"),إعدادات_الأنواع!$A$4:$F$40,6,FALSE()),0))</f>
        <v/>
      </c>
      <c r="O2036" s="55" t="str">
        <f t="shared" si="126"/>
        <v/>
      </c>
      <c r="P2036" s="48" t="str">
        <f t="shared" ca="1" si="127"/>
        <v/>
      </c>
      <c r="Q2036" s="52"/>
      <c r="R2036" s="49"/>
      <c r="S2036" s="50" t="str">
        <f>IF(B2036="","",COUNTA(التجديد!E2036:E2036))</f>
        <v/>
      </c>
      <c r="T2036" s="51" t="str">
        <f>IF(B2036="","",IFERROR(VLOOKUP(SUBSTITUTE(SUBSTITUTE(H2036,"~","~~"),"*","~*"),إعدادات_الأنواع!$A$4:$B$40,2,FALSE()),"?"))</f>
        <v/>
      </c>
    </row>
    <row r="2037" spans="1:20" ht="15" customHeight="1">
      <c r="A2037" s="20" t="str">
        <f>IF(B2037="","",IF(T2037="?","⚠️ نوع غير معرف",T2037&amp;TEXT(COUNTIFS($T$3:T2037,T2037),"000")))</f>
        <v/>
      </c>
      <c r="B2037" s="38"/>
      <c r="C2037" s="38"/>
      <c r="D2037" s="39"/>
      <c r="E2037" s="54"/>
      <c r="F2037" s="41" t="str">
        <f t="shared" ca="1" si="124"/>
        <v/>
      </c>
      <c r="G2037" s="42"/>
      <c r="H2037" s="37"/>
      <c r="I2037" s="43"/>
      <c r="J2037" s="44" t="str">
        <f t="shared" si="125"/>
        <v/>
      </c>
      <c r="K2037" s="45"/>
      <c r="L2037" s="46" t="str">
        <f>IF(OR(K2037="لم يدفع",B2037=""),"",IF(K2037="تأمين فقط",0,IF(K2037="اشتراك 300",300,IF(F2037&lt;14,IFERROR(VLOOKUP(SUBSTITUTE(SUBSTITUTE(H2037,"~","~~"),"*","~*"),إعدادات_الأنواع!$A$4:$D$40,3,FALSE()),0),IFERROR(VLOOKUP(SUBSTITUTE(SUBSTITUTE(H2037,"~","~~"),"*","~*"),إعدادات_الأنواع!$A$4:$D$40,4,FALSE()),0)))))</f>
        <v/>
      </c>
      <c r="M2037" s="47" t="str">
        <f>IF(OR(K2037="لم يدفع",B2037=""),"",IFERROR(VLOOKUP(SUBSTITUTE(SUBSTITUTE(H2037,"~","~~"),"*","~*"),إعدادات_الأنواع!$A$4:$E$40,5,FALSE()),0))</f>
        <v/>
      </c>
      <c r="N2037" s="47" t="str">
        <f>IF(OR(K2037="لم يدفع",K2037="تأمين فقط",K2037="اشتراك 300",B2037=""),"",IFERROR(VLOOKUP(SUBSTITUTE(SUBSTITUTE(H2037,"~","~~"),"*","~*"),إعدادات_الأنواع!$A$4:$F$40,6,FALSE()),0))</f>
        <v/>
      </c>
      <c r="O2037" s="55" t="str">
        <f t="shared" si="126"/>
        <v/>
      </c>
      <c r="P2037" s="48" t="str">
        <f t="shared" ca="1" si="127"/>
        <v/>
      </c>
      <c r="Q2037" s="52"/>
      <c r="R2037" s="49"/>
      <c r="S2037" s="50" t="str">
        <f>IF(B2037="","",COUNTA(التجديد!E2037:E2037))</f>
        <v/>
      </c>
      <c r="T2037" s="51" t="str">
        <f>IF(B2037="","",IFERROR(VLOOKUP(SUBSTITUTE(SUBSTITUTE(H2037,"~","~~"),"*","~*"),إعدادات_الأنواع!$A$4:$B$40,2,FALSE()),"?"))</f>
        <v/>
      </c>
    </row>
    <row r="2038" spans="1:20" ht="15" customHeight="1">
      <c r="A2038" s="20" t="str">
        <f>IF(B2038="","",IF(T2038="?","⚠️ نوع غير معرف",T2038&amp;TEXT(COUNTIFS($T$3:T2038,T2038),"000")))</f>
        <v/>
      </c>
      <c r="B2038" s="38"/>
      <c r="C2038" s="38"/>
      <c r="D2038" s="39"/>
      <c r="E2038" s="54"/>
      <c r="F2038" s="41" t="str">
        <f t="shared" ca="1" si="124"/>
        <v/>
      </c>
      <c r="G2038" s="42"/>
      <c r="H2038" s="37"/>
      <c r="I2038" s="43"/>
      <c r="J2038" s="44" t="str">
        <f t="shared" si="125"/>
        <v/>
      </c>
      <c r="K2038" s="45"/>
      <c r="L2038" s="46" t="str">
        <f>IF(OR(K2038="لم يدفع",B2038=""),"",IF(K2038="تأمين فقط",0,IF(K2038="اشتراك 300",300,IF(F2038&lt;14,IFERROR(VLOOKUP(SUBSTITUTE(SUBSTITUTE(H2038,"~","~~"),"*","~*"),إعدادات_الأنواع!$A$4:$D$40,3,FALSE()),0),IFERROR(VLOOKUP(SUBSTITUTE(SUBSTITUTE(H2038,"~","~~"),"*","~*"),إعدادات_الأنواع!$A$4:$D$40,4,FALSE()),0)))))</f>
        <v/>
      </c>
      <c r="M2038" s="47" t="str">
        <f>IF(OR(K2038="لم يدفع",B2038=""),"",IFERROR(VLOOKUP(SUBSTITUTE(SUBSTITUTE(H2038,"~","~~"),"*","~*"),إعدادات_الأنواع!$A$4:$E$40,5,FALSE()),0))</f>
        <v/>
      </c>
      <c r="N2038" s="47" t="str">
        <f>IF(OR(K2038="لم يدفع",K2038="تأمين فقط",K2038="اشتراك 300",B2038=""),"",IFERROR(VLOOKUP(SUBSTITUTE(SUBSTITUTE(H2038,"~","~~"),"*","~*"),إعدادات_الأنواع!$A$4:$F$40,6,FALSE()),0))</f>
        <v/>
      </c>
      <c r="O2038" s="55" t="str">
        <f t="shared" si="126"/>
        <v/>
      </c>
      <c r="P2038" s="48" t="str">
        <f t="shared" ca="1" si="127"/>
        <v/>
      </c>
      <c r="Q2038" s="52"/>
      <c r="R2038" s="49"/>
      <c r="S2038" s="50" t="str">
        <f>IF(B2038="","",COUNTA(التجديد!E2038:E2038))</f>
        <v/>
      </c>
      <c r="T2038" s="51" t="str">
        <f>IF(B2038="","",IFERROR(VLOOKUP(SUBSTITUTE(SUBSTITUTE(H2038,"~","~~"),"*","~*"),إعدادات_الأنواع!$A$4:$B$40,2,FALSE()),"?"))</f>
        <v/>
      </c>
    </row>
    <row r="2039" spans="1:20" ht="15" customHeight="1">
      <c r="A2039" s="20" t="str">
        <f>IF(B2039="","",IF(T2039="?","⚠️ نوع غير معرف",T2039&amp;TEXT(COUNTIFS($T$3:T2039,T2039),"000")))</f>
        <v/>
      </c>
      <c r="B2039" s="38"/>
      <c r="C2039" s="38"/>
      <c r="D2039" s="39"/>
      <c r="E2039" s="54"/>
      <c r="F2039" s="41" t="str">
        <f t="shared" ca="1" si="124"/>
        <v/>
      </c>
      <c r="G2039" s="42"/>
      <c r="H2039" s="37"/>
      <c r="I2039" s="43"/>
      <c r="J2039" s="44" t="str">
        <f t="shared" si="125"/>
        <v/>
      </c>
      <c r="K2039" s="45"/>
      <c r="L2039" s="46" t="str">
        <f>IF(OR(K2039="لم يدفع",B2039=""),"",IF(K2039="تأمين فقط",0,IF(K2039="اشتراك 300",300,IF(F2039&lt;14,IFERROR(VLOOKUP(SUBSTITUTE(SUBSTITUTE(H2039,"~","~~"),"*","~*"),إعدادات_الأنواع!$A$4:$D$40,3,FALSE()),0),IFERROR(VLOOKUP(SUBSTITUTE(SUBSTITUTE(H2039,"~","~~"),"*","~*"),إعدادات_الأنواع!$A$4:$D$40,4,FALSE()),0)))))</f>
        <v/>
      </c>
      <c r="M2039" s="47" t="str">
        <f>IF(OR(K2039="لم يدفع",B2039=""),"",IFERROR(VLOOKUP(SUBSTITUTE(SUBSTITUTE(H2039,"~","~~"),"*","~*"),إعدادات_الأنواع!$A$4:$E$40,5,FALSE()),0))</f>
        <v/>
      </c>
      <c r="N2039" s="47" t="str">
        <f>IF(OR(K2039="لم يدفع",K2039="تأمين فقط",K2039="اشتراك 300",B2039=""),"",IFERROR(VLOOKUP(SUBSTITUTE(SUBSTITUTE(H2039,"~","~~"),"*","~*"),إعدادات_الأنواع!$A$4:$F$40,6,FALSE()),0))</f>
        <v/>
      </c>
      <c r="O2039" s="55" t="str">
        <f t="shared" si="126"/>
        <v/>
      </c>
      <c r="P2039" s="48" t="str">
        <f t="shared" ca="1" si="127"/>
        <v/>
      </c>
      <c r="Q2039" s="52"/>
      <c r="R2039" s="49"/>
      <c r="S2039" s="50" t="str">
        <f>IF(B2039="","",COUNTA(التجديد!E2039:E2039))</f>
        <v/>
      </c>
      <c r="T2039" s="51" t="str">
        <f>IF(B2039="","",IFERROR(VLOOKUP(SUBSTITUTE(SUBSTITUTE(H2039,"~","~~"),"*","~*"),إعدادات_الأنواع!$A$4:$B$40,2,FALSE()),"?"))</f>
        <v/>
      </c>
    </row>
    <row r="2040" spans="1:20" ht="15" customHeight="1">
      <c r="A2040" s="20" t="str">
        <f>IF(B2040="","",IF(T2040="?","⚠️ نوع غير معرف",T2040&amp;TEXT(COUNTIFS($T$3:T2040,T2040),"000")))</f>
        <v/>
      </c>
      <c r="B2040" s="38"/>
      <c r="C2040" s="38"/>
      <c r="D2040" s="39"/>
      <c r="E2040" s="54"/>
      <c r="F2040" s="41" t="str">
        <f t="shared" ca="1" si="124"/>
        <v/>
      </c>
      <c r="G2040" s="42"/>
      <c r="H2040" s="37"/>
      <c r="I2040" s="43"/>
      <c r="J2040" s="44" t="str">
        <f t="shared" si="125"/>
        <v/>
      </c>
      <c r="K2040" s="45"/>
      <c r="L2040" s="46" t="str">
        <f>IF(OR(K2040="لم يدفع",B2040=""),"",IF(K2040="تأمين فقط",0,IF(K2040="اشتراك 300",300,IF(F2040&lt;14,IFERROR(VLOOKUP(SUBSTITUTE(SUBSTITUTE(H2040,"~","~~"),"*","~*"),إعدادات_الأنواع!$A$4:$D$40,3,FALSE()),0),IFERROR(VLOOKUP(SUBSTITUTE(SUBSTITUTE(H2040,"~","~~"),"*","~*"),إعدادات_الأنواع!$A$4:$D$40,4,FALSE()),0)))))</f>
        <v/>
      </c>
      <c r="M2040" s="47" t="str">
        <f>IF(OR(K2040="لم يدفع",B2040=""),"",IFERROR(VLOOKUP(SUBSTITUTE(SUBSTITUTE(H2040,"~","~~"),"*","~*"),إعدادات_الأنواع!$A$4:$E$40,5,FALSE()),0))</f>
        <v/>
      </c>
      <c r="N2040" s="47" t="str">
        <f>IF(OR(K2040="لم يدفع",K2040="تأمين فقط",K2040="اشتراك 300",B2040=""),"",IFERROR(VLOOKUP(SUBSTITUTE(SUBSTITUTE(H2040,"~","~~"),"*","~*"),إعدادات_الأنواع!$A$4:$F$40,6,FALSE()),0))</f>
        <v/>
      </c>
      <c r="O2040" s="55" t="str">
        <f t="shared" si="126"/>
        <v/>
      </c>
      <c r="P2040" s="48" t="str">
        <f t="shared" ca="1" si="127"/>
        <v/>
      </c>
      <c r="Q2040" s="52"/>
      <c r="R2040" s="49"/>
      <c r="S2040" s="50" t="str">
        <f>IF(B2040="","",COUNTA(التجديد!E2040:E2040))</f>
        <v/>
      </c>
      <c r="T2040" s="51" t="str">
        <f>IF(B2040="","",IFERROR(VLOOKUP(SUBSTITUTE(SUBSTITUTE(H2040,"~","~~"),"*","~*"),إعدادات_الأنواع!$A$4:$B$40,2,FALSE()),"?"))</f>
        <v/>
      </c>
    </row>
    <row r="2041" spans="1:20" ht="15" customHeight="1">
      <c r="A2041" s="20" t="str">
        <f>IF(B2041="","",IF(T2041="?","⚠️ نوع غير معرف",T2041&amp;TEXT(COUNTIFS($T$3:T2041,T2041),"000")))</f>
        <v/>
      </c>
      <c r="B2041" s="38"/>
      <c r="C2041" s="38"/>
      <c r="D2041" s="39"/>
      <c r="E2041" s="54"/>
      <c r="F2041" s="41" t="str">
        <f t="shared" ca="1" si="124"/>
        <v/>
      </c>
      <c r="G2041" s="42"/>
      <c r="H2041" s="37"/>
      <c r="I2041" s="43"/>
      <c r="J2041" s="44" t="str">
        <f t="shared" si="125"/>
        <v/>
      </c>
      <c r="K2041" s="45"/>
      <c r="L2041" s="46" t="str">
        <f>IF(OR(K2041="لم يدفع",B2041=""),"",IF(K2041="تأمين فقط",0,IF(K2041="اشتراك 300",300,IF(F2041&lt;14,IFERROR(VLOOKUP(SUBSTITUTE(SUBSTITUTE(H2041,"~","~~"),"*","~*"),إعدادات_الأنواع!$A$4:$D$40,3,FALSE()),0),IFERROR(VLOOKUP(SUBSTITUTE(SUBSTITUTE(H2041,"~","~~"),"*","~*"),إعدادات_الأنواع!$A$4:$D$40,4,FALSE()),0)))))</f>
        <v/>
      </c>
      <c r="M2041" s="47" t="str">
        <f>IF(OR(K2041="لم يدفع",B2041=""),"",IFERROR(VLOOKUP(SUBSTITUTE(SUBSTITUTE(H2041,"~","~~"),"*","~*"),إعدادات_الأنواع!$A$4:$E$40,5,FALSE()),0))</f>
        <v/>
      </c>
      <c r="N2041" s="47" t="str">
        <f>IF(OR(K2041="لم يدفع",K2041="تأمين فقط",K2041="اشتراك 300",B2041=""),"",IFERROR(VLOOKUP(SUBSTITUTE(SUBSTITUTE(H2041,"~","~~"),"*","~*"),إعدادات_الأنواع!$A$4:$F$40,6,FALSE()),0))</f>
        <v/>
      </c>
      <c r="O2041" s="55" t="str">
        <f t="shared" si="126"/>
        <v/>
      </c>
      <c r="P2041" s="48" t="str">
        <f t="shared" ca="1" si="127"/>
        <v/>
      </c>
      <c r="Q2041" s="52"/>
      <c r="R2041" s="49"/>
      <c r="S2041" s="50" t="str">
        <f>IF(B2041="","",COUNTA(التجديد!E2041:E2041))</f>
        <v/>
      </c>
      <c r="T2041" s="51" t="str">
        <f>IF(B2041="","",IFERROR(VLOOKUP(SUBSTITUTE(SUBSTITUTE(H2041,"~","~~"),"*","~*"),إعدادات_الأنواع!$A$4:$B$40,2,FALSE()),"?"))</f>
        <v/>
      </c>
    </row>
    <row r="2042" spans="1:20" ht="15" customHeight="1">
      <c r="A2042" s="20" t="str">
        <f>IF(B2042="","",IF(T2042="?","⚠️ نوع غير معرف",T2042&amp;TEXT(COUNTIFS($T$3:T2042,T2042),"000")))</f>
        <v/>
      </c>
      <c r="B2042" s="38"/>
      <c r="C2042" s="38"/>
      <c r="D2042" s="39"/>
      <c r="E2042" s="54"/>
      <c r="F2042" s="41" t="str">
        <f t="shared" ca="1" si="124"/>
        <v/>
      </c>
      <c r="G2042" s="42"/>
      <c r="H2042" s="37"/>
      <c r="I2042" s="43"/>
      <c r="J2042" s="44" t="str">
        <f t="shared" si="125"/>
        <v/>
      </c>
      <c r="K2042" s="45"/>
      <c r="L2042" s="46" t="str">
        <f>IF(OR(K2042="لم يدفع",B2042=""),"",IF(K2042="تأمين فقط",0,IF(K2042="اشتراك 300",300,IF(F2042&lt;14,IFERROR(VLOOKUP(SUBSTITUTE(SUBSTITUTE(H2042,"~","~~"),"*","~*"),إعدادات_الأنواع!$A$4:$D$40,3,FALSE()),0),IFERROR(VLOOKUP(SUBSTITUTE(SUBSTITUTE(H2042,"~","~~"),"*","~*"),إعدادات_الأنواع!$A$4:$D$40,4,FALSE()),0)))))</f>
        <v/>
      </c>
      <c r="M2042" s="47" t="str">
        <f>IF(OR(K2042="لم يدفع",B2042=""),"",IFERROR(VLOOKUP(SUBSTITUTE(SUBSTITUTE(H2042,"~","~~"),"*","~*"),إعدادات_الأنواع!$A$4:$E$40,5,FALSE()),0))</f>
        <v/>
      </c>
      <c r="N2042" s="47" t="str">
        <f>IF(OR(K2042="لم يدفع",K2042="تأمين فقط",K2042="اشتراك 300",B2042=""),"",IFERROR(VLOOKUP(SUBSTITUTE(SUBSTITUTE(H2042,"~","~~"),"*","~*"),إعدادات_الأنواع!$A$4:$F$40,6,FALSE()),0))</f>
        <v/>
      </c>
      <c r="O2042" s="55" t="str">
        <f t="shared" si="126"/>
        <v/>
      </c>
      <c r="P2042" s="48" t="str">
        <f t="shared" ca="1" si="127"/>
        <v/>
      </c>
      <c r="Q2042" s="52"/>
      <c r="R2042" s="49"/>
      <c r="S2042" s="50" t="str">
        <f>IF(B2042="","",COUNTA(التجديد!E2042:E2042))</f>
        <v/>
      </c>
      <c r="T2042" s="51" t="str">
        <f>IF(B2042="","",IFERROR(VLOOKUP(SUBSTITUTE(SUBSTITUTE(H2042,"~","~~"),"*","~*"),إعدادات_الأنواع!$A$4:$B$40,2,FALSE()),"?"))</f>
        <v/>
      </c>
    </row>
    <row r="2043" spans="1:20" ht="15" customHeight="1">
      <c r="A2043" s="20" t="str">
        <f>IF(B2043="","",IF(T2043="?","⚠️ نوع غير معرف",T2043&amp;TEXT(COUNTIFS($T$3:T2043,T2043),"000")))</f>
        <v/>
      </c>
      <c r="B2043" s="38"/>
      <c r="C2043" s="38"/>
      <c r="D2043" s="39"/>
      <c r="E2043" s="54"/>
      <c r="F2043" s="41" t="str">
        <f t="shared" ca="1" si="124"/>
        <v/>
      </c>
      <c r="G2043" s="42"/>
      <c r="H2043" s="37"/>
      <c r="I2043" s="43"/>
      <c r="J2043" s="44" t="str">
        <f t="shared" si="125"/>
        <v/>
      </c>
      <c r="K2043" s="45"/>
      <c r="L2043" s="46" t="str">
        <f>IF(OR(K2043="لم يدفع",B2043=""),"",IF(K2043="تأمين فقط",0,IF(K2043="اشتراك 300",300,IF(F2043&lt;14,IFERROR(VLOOKUP(SUBSTITUTE(SUBSTITUTE(H2043,"~","~~"),"*","~*"),إعدادات_الأنواع!$A$4:$D$40,3,FALSE()),0),IFERROR(VLOOKUP(SUBSTITUTE(SUBSTITUTE(H2043,"~","~~"),"*","~*"),إعدادات_الأنواع!$A$4:$D$40,4,FALSE()),0)))))</f>
        <v/>
      </c>
      <c r="M2043" s="47" t="str">
        <f>IF(OR(K2043="لم يدفع",B2043=""),"",IFERROR(VLOOKUP(SUBSTITUTE(SUBSTITUTE(H2043,"~","~~"),"*","~*"),إعدادات_الأنواع!$A$4:$E$40,5,FALSE()),0))</f>
        <v/>
      </c>
      <c r="N2043" s="47" t="str">
        <f>IF(OR(K2043="لم يدفع",K2043="تأمين فقط",K2043="اشتراك 300",B2043=""),"",IFERROR(VLOOKUP(SUBSTITUTE(SUBSTITUTE(H2043,"~","~~"),"*","~*"),إعدادات_الأنواع!$A$4:$F$40,6,FALSE()),0))</f>
        <v/>
      </c>
      <c r="O2043" s="55" t="str">
        <f t="shared" si="126"/>
        <v/>
      </c>
      <c r="P2043" s="48" t="str">
        <f t="shared" ca="1" si="127"/>
        <v/>
      </c>
      <c r="Q2043" s="52"/>
      <c r="R2043" s="49"/>
      <c r="S2043" s="50" t="str">
        <f>IF(B2043="","",COUNTA(التجديد!E2043:E2043))</f>
        <v/>
      </c>
      <c r="T2043" s="51" t="str">
        <f>IF(B2043="","",IFERROR(VLOOKUP(SUBSTITUTE(SUBSTITUTE(H2043,"~","~~"),"*","~*"),إعدادات_الأنواع!$A$4:$B$40,2,FALSE()),"?"))</f>
        <v/>
      </c>
    </row>
    <row r="2044" spans="1:20" ht="15" customHeight="1">
      <c r="A2044" s="20" t="str">
        <f>IF(B2044="","",IF(T2044="?","⚠️ نوع غير معرف",T2044&amp;TEXT(COUNTIFS($T$3:T2044,T2044),"000")))</f>
        <v/>
      </c>
      <c r="B2044" s="38"/>
      <c r="C2044" s="38"/>
      <c r="D2044" s="39"/>
      <c r="E2044" s="54"/>
      <c r="F2044" s="41" t="str">
        <f t="shared" ca="1" si="124"/>
        <v/>
      </c>
      <c r="G2044" s="42"/>
      <c r="H2044" s="37"/>
      <c r="I2044" s="43"/>
      <c r="J2044" s="44" t="str">
        <f t="shared" si="125"/>
        <v/>
      </c>
      <c r="K2044" s="45"/>
      <c r="L2044" s="46" t="str">
        <f>IF(OR(K2044="لم يدفع",B2044=""),"",IF(K2044="تأمين فقط",0,IF(K2044="اشتراك 300",300,IF(F2044&lt;14,IFERROR(VLOOKUP(SUBSTITUTE(SUBSTITUTE(H2044,"~","~~"),"*","~*"),إعدادات_الأنواع!$A$4:$D$40,3,FALSE()),0),IFERROR(VLOOKUP(SUBSTITUTE(SUBSTITUTE(H2044,"~","~~"),"*","~*"),إعدادات_الأنواع!$A$4:$D$40,4,FALSE()),0)))))</f>
        <v/>
      </c>
      <c r="M2044" s="47" t="str">
        <f>IF(OR(K2044="لم يدفع",B2044=""),"",IFERROR(VLOOKUP(SUBSTITUTE(SUBSTITUTE(H2044,"~","~~"),"*","~*"),إعدادات_الأنواع!$A$4:$E$40,5,FALSE()),0))</f>
        <v/>
      </c>
      <c r="N2044" s="47" t="str">
        <f>IF(OR(K2044="لم يدفع",K2044="تأمين فقط",K2044="اشتراك 300",B2044=""),"",IFERROR(VLOOKUP(SUBSTITUTE(SUBSTITUTE(H2044,"~","~~"),"*","~*"),إعدادات_الأنواع!$A$4:$F$40,6,FALSE()),0))</f>
        <v/>
      </c>
      <c r="O2044" s="55" t="str">
        <f t="shared" si="126"/>
        <v/>
      </c>
      <c r="P2044" s="48" t="str">
        <f t="shared" ca="1" si="127"/>
        <v/>
      </c>
      <c r="Q2044" s="52"/>
      <c r="R2044" s="49"/>
      <c r="S2044" s="50" t="str">
        <f>IF(B2044="","",COUNTA(التجديد!E2044:E2044))</f>
        <v/>
      </c>
      <c r="T2044" s="51" t="str">
        <f>IF(B2044="","",IFERROR(VLOOKUP(SUBSTITUTE(SUBSTITUTE(H2044,"~","~~"),"*","~*"),إعدادات_الأنواع!$A$4:$B$40,2,FALSE()),"?"))</f>
        <v/>
      </c>
    </row>
    <row r="2045" spans="1:20" ht="15" customHeight="1">
      <c r="A2045" s="20" t="str">
        <f>IF(B2045="","",IF(T2045="?","⚠️ نوع غير معرف",T2045&amp;TEXT(COUNTIFS($T$3:T2045,T2045),"000")))</f>
        <v/>
      </c>
      <c r="B2045" s="38"/>
      <c r="C2045" s="38"/>
      <c r="D2045" s="39"/>
      <c r="E2045" s="54"/>
      <c r="F2045" s="41" t="str">
        <f t="shared" ca="1" si="124"/>
        <v/>
      </c>
      <c r="G2045" s="42"/>
      <c r="H2045" s="37"/>
      <c r="I2045" s="43"/>
      <c r="J2045" s="44" t="str">
        <f t="shared" si="125"/>
        <v/>
      </c>
      <c r="K2045" s="45"/>
      <c r="L2045" s="46" t="str">
        <f>IF(OR(K2045="لم يدفع",B2045=""),"",IF(K2045="تأمين فقط",0,IF(K2045="اشتراك 300",300,IF(F2045&lt;14,IFERROR(VLOOKUP(SUBSTITUTE(SUBSTITUTE(H2045,"~","~~"),"*","~*"),إعدادات_الأنواع!$A$4:$D$40,3,FALSE()),0),IFERROR(VLOOKUP(SUBSTITUTE(SUBSTITUTE(H2045,"~","~~"),"*","~*"),إعدادات_الأنواع!$A$4:$D$40,4,FALSE()),0)))))</f>
        <v/>
      </c>
      <c r="M2045" s="47" t="str">
        <f>IF(OR(K2045="لم يدفع",B2045=""),"",IFERROR(VLOOKUP(SUBSTITUTE(SUBSTITUTE(H2045,"~","~~"),"*","~*"),إعدادات_الأنواع!$A$4:$E$40,5,FALSE()),0))</f>
        <v/>
      </c>
      <c r="N2045" s="47" t="str">
        <f>IF(OR(K2045="لم يدفع",K2045="تأمين فقط",K2045="اشتراك 300",B2045=""),"",IFERROR(VLOOKUP(SUBSTITUTE(SUBSTITUTE(H2045,"~","~~"),"*","~*"),إعدادات_الأنواع!$A$4:$F$40,6,FALSE()),0))</f>
        <v/>
      </c>
      <c r="O2045" s="55" t="str">
        <f t="shared" si="126"/>
        <v/>
      </c>
      <c r="P2045" s="48" t="str">
        <f t="shared" ca="1" si="127"/>
        <v/>
      </c>
      <c r="Q2045" s="52"/>
      <c r="R2045" s="49"/>
      <c r="S2045" s="50" t="str">
        <f>IF(B2045="","",COUNTA(التجديد!E2045:E2045))</f>
        <v/>
      </c>
      <c r="T2045" s="51" t="str">
        <f>IF(B2045="","",IFERROR(VLOOKUP(SUBSTITUTE(SUBSTITUTE(H2045,"~","~~"),"*","~*"),إعدادات_الأنواع!$A$4:$B$40,2,FALSE()),"?"))</f>
        <v/>
      </c>
    </row>
    <row r="2046" spans="1:20" ht="15" customHeight="1">
      <c r="A2046" s="20" t="str">
        <f>IF(B2046="","",IF(T2046="?","⚠️ نوع غير معرف",T2046&amp;TEXT(COUNTIFS($T$3:T2046,T2046),"000")))</f>
        <v/>
      </c>
      <c r="B2046" s="38"/>
      <c r="C2046" s="38"/>
      <c r="D2046" s="39"/>
      <c r="E2046" s="54"/>
      <c r="F2046" s="41" t="str">
        <f t="shared" ca="1" si="124"/>
        <v/>
      </c>
      <c r="G2046" s="42"/>
      <c r="H2046" s="37"/>
      <c r="I2046" s="43"/>
      <c r="J2046" s="44" t="str">
        <f t="shared" si="125"/>
        <v/>
      </c>
      <c r="K2046" s="45"/>
      <c r="L2046" s="46" t="str">
        <f>IF(OR(K2046="لم يدفع",B2046=""),"",IF(K2046="تأمين فقط",0,IF(K2046="اشتراك 300",300,IF(F2046&lt;14,IFERROR(VLOOKUP(SUBSTITUTE(SUBSTITUTE(H2046,"~","~~"),"*","~*"),إعدادات_الأنواع!$A$4:$D$40,3,FALSE()),0),IFERROR(VLOOKUP(SUBSTITUTE(SUBSTITUTE(H2046,"~","~~"),"*","~*"),إعدادات_الأنواع!$A$4:$D$40,4,FALSE()),0)))))</f>
        <v/>
      </c>
      <c r="M2046" s="47" t="str">
        <f>IF(OR(K2046="لم يدفع",B2046=""),"",IFERROR(VLOOKUP(SUBSTITUTE(SUBSTITUTE(H2046,"~","~~"),"*","~*"),إعدادات_الأنواع!$A$4:$E$40,5,FALSE()),0))</f>
        <v/>
      </c>
      <c r="N2046" s="47" t="str">
        <f>IF(OR(K2046="لم يدفع",K2046="تأمين فقط",K2046="اشتراك 300",B2046=""),"",IFERROR(VLOOKUP(SUBSTITUTE(SUBSTITUTE(H2046,"~","~~"),"*","~*"),إعدادات_الأنواع!$A$4:$F$40,6,FALSE()),0))</f>
        <v/>
      </c>
      <c r="O2046" s="55" t="str">
        <f t="shared" si="126"/>
        <v/>
      </c>
      <c r="P2046" s="48" t="str">
        <f t="shared" ca="1" si="127"/>
        <v/>
      </c>
      <c r="Q2046" s="52"/>
      <c r="R2046" s="49"/>
      <c r="S2046" s="50" t="str">
        <f>IF(B2046="","",COUNTA(التجديد!E2046:E2046))</f>
        <v/>
      </c>
      <c r="T2046" s="51" t="str">
        <f>IF(B2046="","",IFERROR(VLOOKUP(SUBSTITUTE(SUBSTITUTE(H2046,"~","~~"),"*","~*"),إعدادات_الأنواع!$A$4:$B$40,2,FALSE()),"?"))</f>
        <v/>
      </c>
    </row>
    <row r="2047" spans="1:20" ht="15" customHeight="1">
      <c r="A2047" s="20" t="str">
        <f>IF(B2047="","",IF(T2047="?","⚠️ نوع غير معرف",T2047&amp;TEXT(COUNTIFS($T$3:T2047,T2047),"000")))</f>
        <v/>
      </c>
      <c r="B2047" s="38"/>
      <c r="C2047" s="38"/>
      <c r="D2047" s="39"/>
      <c r="E2047" s="54"/>
      <c r="F2047" s="41" t="str">
        <f t="shared" ca="1" si="124"/>
        <v/>
      </c>
      <c r="G2047" s="42"/>
      <c r="H2047" s="37"/>
      <c r="I2047" s="43"/>
      <c r="J2047" s="44" t="str">
        <f t="shared" si="125"/>
        <v/>
      </c>
      <c r="K2047" s="45"/>
      <c r="L2047" s="46" t="str">
        <f>IF(OR(K2047="لم يدفع",B2047=""),"",IF(K2047="تأمين فقط",0,IF(K2047="اشتراك 300",300,IF(F2047&lt;14,IFERROR(VLOOKUP(SUBSTITUTE(SUBSTITUTE(H2047,"~","~~"),"*","~*"),إعدادات_الأنواع!$A$4:$D$40,3,FALSE()),0),IFERROR(VLOOKUP(SUBSTITUTE(SUBSTITUTE(H2047,"~","~~"),"*","~*"),إعدادات_الأنواع!$A$4:$D$40,4,FALSE()),0)))))</f>
        <v/>
      </c>
      <c r="M2047" s="47" t="str">
        <f>IF(OR(K2047="لم يدفع",B2047=""),"",IFERROR(VLOOKUP(SUBSTITUTE(SUBSTITUTE(H2047,"~","~~"),"*","~*"),إعدادات_الأنواع!$A$4:$E$40,5,FALSE()),0))</f>
        <v/>
      </c>
      <c r="N2047" s="47" t="str">
        <f>IF(OR(K2047="لم يدفع",K2047="تأمين فقط",K2047="اشتراك 300",B2047=""),"",IFERROR(VLOOKUP(SUBSTITUTE(SUBSTITUTE(H2047,"~","~~"),"*","~*"),إعدادات_الأنواع!$A$4:$F$40,6,FALSE()),0))</f>
        <v/>
      </c>
      <c r="O2047" s="55" t="str">
        <f t="shared" si="126"/>
        <v/>
      </c>
      <c r="P2047" s="48" t="str">
        <f t="shared" ca="1" si="127"/>
        <v/>
      </c>
      <c r="Q2047" s="52"/>
      <c r="R2047" s="49"/>
      <c r="S2047" s="50" t="str">
        <f>IF(B2047="","",COUNTA(التجديد!E2047:E2047))</f>
        <v/>
      </c>
      <c r="T2047" s="51" t="str">
        <f>IF(B2047="","",IFERROR(VLOOKUP(SUBSTITUTE(SUBSTITUTE(H2047,"~","~~"),"*","~*"),إعدادات_الأنواع!$A$4:$B$40,2,FALSE()),"?"))</f>
        <v/>
      </c>
    </row>
    <row r="2048" spans="1:20" ht="15" customHeight="1">
      <c r="A2048" s="20" t="str">
        <f>IF(B2048="","",IF(T2048="?","⚠️ نوع غير معرف",T2048&amp;TEXT(COUNTIFS($T$3:T2048,T2048),"000")))</f>
        <v/>
      </c>
      <c r="B2048" s="38"/>
      <c r="C2048" s="38"/>
      <c r="D2048" s="39"/>
      <c r="E2048" s="54"/>
      <c r="F2048" s="41" t="str">
        <f t="shared" ca="1" si="124"/>
        <v/>
      </c>
      <c r="G2048" s="42"/>
      <c r="H2048" s="37"/>
      <c r="I2048" s="43"/>
      <c r="J2048" s="44" t="str">
        <f t="shared" si="125"/>
        <v/>
      </c>
      <c r="K2048" s="45"/>
      <c r="L2048" s="46" t="str">
        <f>IF(OR(K2048="لم يدفع",B2048=""),"",IF(K2048="تأمين فقط",0,IF(K2048="اشتراك 300",300,IF(F2048&lt;14,IFERROR(VLOOKUP(SUBSTITUTE(SUBSTITUTE(H2048,"~","~~"),"*","~*"),إعدادات_الأنواع!$A$4:$D$40,3,FALSE()),0),IFERROR(VLOOKUP(SUBSTITUTE(SUBSTITUTE(H2048,"~","~~"),"*","~*"),إعدادات_الأنواع!$A$4:$D$40,4,FALSE()),0)))))</f>
        <v/>
      </c>
      <c r="M2048" s="47" t="str">
        <f>IF(OR(K2048="لم يدفع",B2048=""),"",IFERROR(VLOOKUP(SUBSTITUTE(SUBSTITUTE(H2048,"~","~~"),"*","~*"),إعدادات_الأنواع!$A$4:$E$40,5,FALSE()),0))</f>
        <v/>
      </c>
      <c r="N2048" s="47" t="str">
        <f>IF(OR(K2048="لم يدفع",K2048="تأمين فقط",K2048="اشتراك 300",B2048=""),"",IFERROR(VLOOKUP(SUBSTITUTE(SUBSTITUTE(H2048,"~","~~"),"*","~*"),إعدادات_الأنواع!$A$4:$F$40,6,FALSE()),0))</f>
        <v/>
      </c>
      <c r="O2048" s="55" t="str">
        <f t="shared" si="126"/>
        <v/>
      </c>
      <c r="P2048" s="48" t="str">
        <f t="shared" ca="1" si="127"/>
        <v/>
      </c>
      <c r="Q2048" s="52"/>
      <c r="R2048" s="49"/>
      <c r="S2048" s="50" t="str">
        <f>IF(B2048="","",COUNTA(التجديد!E2048:E2048))</f>
        <v/>
      </c>
      <c r="T2048" s="51" t="str">
        <f>IF(B2048="","",IFERROR(VLOOKUP(SUBSTITUTE(SUBSTITUTE(H2048,"~","~~"),"*","~*"),إعدادات_الأنواع!$A$4:$B$40,2,FALSE()),"?"))</f>
        <v/>
      </c>
    </row>
    <row r="2049" spans="1:20" ht="15" customHeight="1">
      <c r="A2049" s="20" t="str">
        <f>IF(B2049="","",IF(T2049="?","⚠️ نوع غير معرف",T2049&amp;TEXT(COUNTIFS($T$3:T2049,T2049),"000")))</f>
        <v/>
      </c>
      <c r="B2049" s="38"/>
      <c r="C2049" s="38"/>
      <c r="D2049" s="39"/>
      <c r="E2049" s="54"/>
      <c r="F2049" s="41" t="str">
        <f t="shared" ca="1" si="124"/>
        <v/>
      </c>
      <c r="G2049" s="42"/>
      <c r="H2049" s="37"/>
      <c r="I2049" s="43"/>
      <c r="J2049" s="44" t="str">
        <f t="shared" si="125"/>
        <v/>
      </c>
      <c r="K2049" s="45"/>
      <c r="L2049" s="46" t="str">
        <f>IF(OR(K2049="لم يدفع",B2049=""),"",IF(K2049="تأمين فقط",0,IF(K2049="اشتراك 300",300,IF(F2049&lt;14,IFERROR(VLOOKUP(SUBSTITUTE(SUBSTITUTE(H2049,"~","~~"),"*","~*"),إعدادات_الأنواع!$A$4:$D$40,3,FALSE()),0),IFERROR(VLOOKUP(SUBSTITUTE(SUBSTITUTE(H2049,"~","~~"),"*","~*"),إعدادات_الأنواع!$A$4:$D$40,4,FALSE()),0)))))</f>
        <v/>
      </c>
      <c r="M2049" s="47" t="str">
        <f>IF(OR(K2049="لم يدفع",B2049=""),"",IFERROR(VLOOKUP(SUBSTITUTE(SUBSTITUTE(H2049,"~","~~"),"*","~*"),إعدادات_الأنواع!$A$4:$E$40,5,FALSE()),0))</f>
        <v/>
      </c>
      <c r="N2049" s="47" t="str">
        <f>IF(OR(K2049="لم يدفع",K2049="تأمين فقط",K2049="اشتراك 300",B2049=""),"",IFERROR(VLOOKUP(SUBSTITUTE(SUBSTITUTE(H2049,"~","~~"),"*","~*"),إعدادات_الأنواع!$A$4:$F$40,6,FALSE()),0))</f>
        <v/>
      </c>
      <c r="O2049" s="55" t="str">
        <f t="shared" si="126"/>
        <v/>
      </c>
      <c r="P2049" s="48" t="str">
        <f t="shared" ca="1" si="127"/>
        <v/>
      </c>
      <c r="Q2049" s="52"/>
      <c r="R2049" s="49"/>
      <c r="S2049" s="50" t="str">
        <f>IF(B2049="","",COUNTA(التجديد!E2049:E2049))</f>
        <v/>
      </c>
      <c r="T2049" s="51" t="str">
        <f>IF(B2049="","",IFERROR(VLOOKUP(SUBSTITUTE(SUBSTITUTE(H2049,"~","~~"),"*","~*"),إعدادات_الأنواع!$A$4:$B$40,2,FALSE()),"?"))</f>
        <v/>
      </c>
    </row>
    <row r="2050" spans="1:20" ht="15" customHeight="1">
      <c r="A2050" s="20" t="str">
        <f>IF(B2050="","",IF(T2050="?","⚠️ نوع غير معرف",T2050&amp;TEXT(COUNTIFS($T$3:T2050,T2050),"000")))</f>
        <v/>
      </c>
      <c r="B2050" s="38"/>
      <c r="C2050" s="38"/>
      <c r="D2050" s="39"/>
      <c r="E2050" s="54"/>
      <c r="F2050" s="41" t="str">
        <f t="shared" ca="1" si="124"/>
        <v/>
      </c>
      <c r="G2050" s="42"/>
      <c r="H2050" s="37"/>
      <c r="I2050" s="43"/>
      <c r="J2050" s="44" t="str">
        <f t="shared" si="125"/>
        <v/>
      </c>
      <c r="K2050" s="45"/>
      <c r="L2050" s="46" t="str">
        <f>IF(OR(K2050="لم يدفع",B2050=""),"",IF(K2050="تأمين فقط",0,IF(K2050="اشتراك 300",300,IF(F2050&lt;14,IFERROR(VLOOKUP(SUBSTITUTE(SUBSTITUTE(H2050,"~","~~"),"*","~*"),إعدادات_الأنواع!$A$4:$D$40,3,FALSE()),0),IFERROR(VLOOKUP(SUBSTITUTE(SUBSTITUTE(H2050,"~","~~"),"*","~*"),إعدادات_الأنواع!$A$4:$D$40,4,FALSE()),0)))))</f>
        <v/>
      </c>
      <c r="M2050" s="47" t="str">
        <f>IF(OR(K2050="لم يدفع",B2050=""),"",IFERROR(VLOOKUP(SUBSTITUTE(SUBSTITUTE(H2050,"~","~~"),"*","~*"),إعدادات_الأنواع!$A$4:$E$40,5,FALSE()),0))</f>
        <v/>
      </c>
      <c r="N2050" s="47" t="str">
        <f>IF(OR(K2050="لم يدفع",K2050="تأمين فقط",K2050="اشتراك 300",B2050=""),"",IFERROR(VLOOKUP(SUBSTITUTE(SUBSTITUTE(H2050,"~","~~"),"*","~*"),إعدادات_الأنواع!$A$4:$F$40,6,FALSE()),0))</f>
        <v/>
      </c>
      <c r="O2050" s="55" t="str">
        <f t="shared" si="126"/>
        <v/>
      </c>
      <c r="P2050" s="48" t="str">
        <f t="shared" ca="1" si="127"/>
        <v/>
      </c>
      <c r="Q2050" s="52"/>
      <c r="R2050" s="49"/>
      <c r="S2050" s="50" t="str">
        <f>IF(B2050="","",COUNTA(التجديد!E2050:E2050))</f>
        <v/>
      </c>
      <c r="T2050" s="51" t="str">
        <f>IF(B2050="","",IFERROR(VLOOKUP(SUBSTITUTE(SUBSTITUTE(H2050,"~","~~"),"*","~*"),إعدادات_الأنواع!$A$4:$B$40,2,FALSE()),"?"))</f>
        <v/>
      </c>
    </row>
    <row r="2051" spans="1:20" ht="15" customHeight="1">
      <c r="A2051" s="20" t="str">
        <f>IF(B2051="","",IF(T2051="?","⚠️ نوع غير معرف",T2051&amp;TEXT(COUNTIFS($T$3:T2051,T2051),"000")))</f>
        <v/>
      </c>
      <c r="B2051" s="38"/>
      <c r="C2051" s="38"/>
      <c r="D2051" s="39"/>
      <c r="E2051" s="54"/>
      <c r="F2051" s="41" t="str">
        <f t="shared" ref="F2051:F2114" ca="1" si="128">IF(D2051="","",DATEDIF(D2051,TODAY(),"Y"))</f>
        <v/>
      </c>
      <c r="G2051" s="42"/>
      <c r="H2051" s="37"/>
      <c r="I2051" s="43"/>
      <c r="J2051" s="44" t="str">
        <f t="shared" ref="J2051:J2114" si="129">IF(I2051="","",I2051+30)</f>
        <v/>
      </c>
      <c r="K2051" s="45"/>
      <c r="L2051" s="46" t="str">
        <f>IF(OR(K2051="لم يدفع",B2051=""),"",IF(K2051="تأمين فقط",0,IF(K2051="اشتراك 300",300,IF(F2051&lt;14,IFERROR(VLOOKUP(SUBSTITUTE(SUBSTITUTE(H2051,"~","~~"),"*","~*"),إعدادات_الأنواع!$A$4:$D$40,3,FALSE()),0),IFERROR(VLOOKUP(SUBSTITUTE(SUBSTITUTE(H2051,"~","~~"),"*","~*"),إعدادات_الأنواع!$A$4:$D$40,4,FALSE()),0)))))</f>
        <v/>
      </c>
      <c r="M2051" s="47" t="str">
        <f>IF(OR(K2051="لم يدفع",B2051=""),"",IFERROR(VLOOKUP(SUBSTITUTE(SUBSTITUTE(H2051,"~","~~"),"*","~*"),إعدادات_الأنواع!$A$4:$E$40,5,FALSE()),0))</f>
        <v/>
      </c>
      <c r="N2051" s="47" t="str">
        <f>IF(OR(K2051="لم يدفع",K2051="تأمين فقط",K2051="اشتراك 300",B2051=""),"",IFERROR(VLOOKUP(SUBSTITUTE(SUBSTITUTE(H2051,"~","~~"),"*","~*"),إعدادات_الأنواع!$A$4:$F$40,6,FALSE()),0))</f>
        <v/>
      </c>
      <c r="O2051" s="55" t="str">
        <f t="shared" ref="O2051:O2114" si="130">IF(K2051="لم يدفع","",IF(L2051="","",IF(N2051="",L2051+M2051,L2051+M2051)))</f>
        <v/>
      </c>
      <c r="P2051" s="48" t="str">
        <f t="shared" ref="P2051:P2114" ca="1" si="131">IF(B2051="","",IF(K2051="لم يدفع","🔒 مجمدة",IF(J2051="","",IF(J2051&lt;TODAY(),"⛔ منتهي - يتطلب تجديد",IF(J2051-5&lt;=TODAY(),"⚠️ قريب الانتهاء","✅ ساري")))))</f>
        <v/>
      </c>
      <c r="Q2051" s="52"/>
      <c r="R2051" s="49"/>
      <c r="S2051" s="50" t="str">
        <f>IF(B2051="","",COUNTA(التجديد!E2051:E2051))</f>
        <v/>
      </c>
      <c r="T2051" s="51" t="str">
        <f>IF(B2051="","",IFERROR(VLOOKUP(SUBSTITUTE(SUBSTITUTE(H2051,"~","~~"),"*","~*"),إعدادات_الأنواع!$A$4:$B$40,2,FALSE()),"?"))</f>
        <v/>
      </c>
    </row>
    <row r="2052" spans="1:20" ht="15" customHeight="1">
      <c r="A2052" s="20" t="str">
        <f>IF(B2052="","",IF(T2052="?","⚠️ نوع غير معرف",T2052&amp;TEXT(COUNTIFS($T$3:T2052,T2052),"000")))</f>
        <v/>
      </c>
      <c r="B2052" s="38"/>
      <c r="C2052" s="38"/>
      <c r="D2052" s="39"/>
      <c r="E2052" s="54"/>
      <c r="F2052" s="41" t="str">
        <f t="shared" ca="1" si="128"/>
        <v/>
      </c>
      <c r="G2052" s="42"/>
      <c r="H2052" s="37"/>
      <c r="I2052" s="43"/>
      <c r="J2052" s="44" t="str">
        <f t="shared" si="129"/>
        <v/>
      </c>
      <c r="K2052" s="45"/>
      <c r="L2052" s="46" t="str">
        <f>IF(OR(K2052="لم يدفع",B2052=""),"",IF(K2052="تأمين فقط",0,IF(K2052="اشتراك 300",300,IF(F2052&lt;14,IFERROR(VLOOKUP(SUBSTITUTE(SUBSTITUTE(H2052,"~","~~"),"*","~*"),إعدادات_الأنواع!$A$4:$D$40,3,FALSE()),0),IFERROR(VLOOKUP(SUBSTITUTE(SUBSTITUTE(H2052,"~","~~"),"*","~*"),إعدادات_الأنواع!$A$4:$D$40,4,FALSE()),0)))))</f>
        <v/>
      </c>
      <c r="M2052" s="47" t="str">
        <f>IF(OR(K2052="لم يدفع",B2052=""),"",IFERROR(VLOOKUP(SUBSTITUTE(SUBSTITUTE(H2052,"~","~~"),"*","~*"),إعدادات_الأنواع!$A$4:$E$40,5,FALSE()),0))</f>
        <v/>
      </c>
      <c r="N2052" s="47" t="str">
        <f>IF(OR(K2052="لم يدفع",K2052="تأمين فقط",K2052="اشتراك 300",B2052=""),"",IFERROR(VLOOKUP(SUBSTITUTE(SUBSTITUTE(H2052,"~","~~"),"*","~*"),إعدادات_الأنواع!$A$4:$F$40,6,FALSE()),0))</f>
        <v/>
      </c>
      <c r="O2052" s="55" t="str">
        <f t="shared" si="130"/>
        <v/>
      </c>
      <c r="P2052" s="48" t="str">
        <f t="shared" ca="1" si="131"/>
        <v/>
      </c>
      <c r="Q2052" s="52"/>
      <c r="R2052" s="49"/>
      <c r="S2052" s="50" t="str">
        <f>IF(B2052="","",COUNTA(التجديد!E2052:E2052))</f>
        <v/>
      </c>
      <c r="T2052" s="51" t="str">
        <f>IF(B2052="","",IFERROR(VLOOKUP(SUBSTITUTE(SUBSTITUTE(H2052,"~","~~"),"*","~*"),إعدادات_الأنواع!$A$4:$B$40,2,FALSE()),"?"))</f>
        <v/>
      </c>
    </row>
    <row r="2053" spans="1:20" ht="15" customHeight="1">
      <c r="A2053" s="20" t="str">
        <f>IF(B2053="","",IF(T2053="?","⚠️ نوع غير معرف",T2053&amp;TEXT(COUNTIFS($T$3:T2053,T2053),"000")))</f>
        <v/>
      </c>
      <c r="B2053" s="38"/>
      <c r="C2053" s="38"/>
      <c r="D2053" s="39"/>
      <c r="E2053" s="54"/>
      <c r="F2053" s="41" t="str">
        <f t="shared" ca="1" si="128"/>
        <v/>
      </c>
      <c r="G2053" s="42"/>
      <c r="H2053" s="37"/>
      <c r="I2053" s="43"/>
      <c r="J2053" s="44" t="str">
        <f t="shared" si="129"/>
        <v/>
      </c>
      <c r="K2053" s="45"/>
      <c r="L2053" s="46" t="str">
        <f>IF(OR(K2053="لم يدفع",B2053=""),"",IF(K2053="تأمين فقط",0,IF(K2053="اشتراك 300",300,IF(F2053&lt;14,IFERROR(VLOOKUP(SUBSTITUTE(SUBSTITUTE(H2053,"~","~~"),"*","~*"),إعدادات_الأنواع!$A$4:$D$40,3,FALSE()),0),IFERROR(VLOOKUP(SUBSTITUTE(SUBSTITUTE(H2053,"~","~~"),"*","~*"),إعدادات_الأنواع!$A$4:$D$40,4,FALSE()),0)))))</f>
        <v/>
      </c>
      <c r="M2053" s="47" t="str">
        <f>IF(OR(K2053="لم يدفع",B2053=""),"",IFERROR(VLOOKUP(SUBSTITUTE(SUBSTITUTE(H2053,"~","~~"),"*","~*"),إعدادات_الأنواع!$A$4:$E$40,5,FALSE()),0))</f>
        <v/>
      </c>
      <c r="N2053" s="47" t="str">
        <f>IF(OR(K2053="لم يدفع",K2053="تأمين فقط",K2053="اشتراك 300",B2053=""),"",IFERROR(VLOOKUP(SUBSTITUTE(SUBSTITUTE(H2053,"~","~~"),"*","~*"),إعدادات_الأنواع!$A$4:$F$40,6,FALSE()),0))</f>
        <v/>
      </c>
      <c r="O2053" s="55" t="str">
        <f t="shared" si="130"/>
        <v/>
      </c>
      <c r="P2053" s="48" t="str">
        <f t="shared" ca="1" si="131"/>
        <v/>
      </c>
      <c r="Q2053" s="52"/>
      <c r="R2053" s="49"/>
      <c r="S2053" s="50" t="str">
        <f>IF(B2053="","",COUNTA(التجديد!E2053:E2053))</f>
        <v/>
      </c>
      <c r="T2053" s="51" t="str">
        <f>IF(B2053="","",IFERROR(VLOOKUP(SUBSTITUTE(SUBSTITUTE(H2053,"~","~~"),"*","~*"),إعدادات_الأنواع!$A$4:$B$40,2,FALSE()),"?"))</f>
        <v/>
      </c>
    </row>
    <row r="2054" spans="1:20" ht="15" customHeight="1">
      <c r="A2054" s="20" t="str">
        <f>IF(B2054="","",IF(T2054="?","⚠️ نوع غير معرف",T2054&amp;TEXT(COUNTIFS($T$3:T2054,T2054),"000")))</f>
        <v/>
      </c>
      <c r="B2054" s="38"/>
      <c r="C2054" s="38"/>
      <c r="D2054" s="39"/>
      <c r="E2054" s="54"/>
      <c r="F2054" s="41" t="str">
        <f t="shared" ca="1" si="128"/>
        <v/>
      </c>
      <c r="G2054" s="42"/>
      <c r="H2054" s="37"/>
      <c r="I2054" s="43"/>
      <c r="J2054" s="44" t="str">
        <f t="shared" si="129"/>
        <v/>
      </c>
      <c r="K2054" s="45"/>
      <c r="L2054" s="46" t="str">
        <f>IF(OR(K2054="لم يدفع",B2054=""),"",IF(K2054="تأمين فقط",0,IF(K2054="اشتراك 300",300,IF(F2054&lt;14,IFERROR(VLOOKUP(SUBSTITUTE(SUBSTITUTE(H2054,"~","~~"),"*","~*"),إعدادات_الأنواع!$A$4:$D$40,3,FALSE()),0),IFERROR(VLOOKUP(SUBSTITUTE(SUBSTITUTE(H2054,"~","~~"),"*","~*"),إعدادات_الأنواع!$A$4:$D$40,4,FALSE()),0)))))</f>
        <v/>
      </c>
      <c r="M2054" s="47" t="str">
        <f>IF(OR(K2054="لم يدفع",B2054=""),"",IFERROR(VLOOKUP(SUBSTITUTE(SUBSTITUTE(H2054,"~","~~"),"*","~*"),إعدادات_الأنواع!$A$4:$E$40,5,FALSE()),0))</f>
        <v/>
      </c>
      <c r="N2054" s="47" t="str">
        <f>IF(OR(K2054="لم يدفع",K2054="تأمين فقط",K2054="اشتراك 300",B2054=""),"",IFERROR(VLOOKUP(SUBSTITUTE(SUBSTITUTE(H2054,"~","~~"),"*","~*"),إعدادات_الأنواع!$A$4:$F$40,6,FALSE()),0))</f>
        <v/>
      </c>
      <c r="O2054" s="55" t="str">
        <f t="shared" si="130"/>
        <v/>
      </c>
      <c r="P2054" s="48" t="str">
        <f t="shared" ca="1" si="131"/>
        <v/>
      </c>
      <c r="Q2054" s="52"/>
      <c r="R2054" s="49"/>
      <c r="S2054" s="50" t="str">
        <f>IF(B2054="","",COUNTA(التجديد!E2054:E2054))</f>
        <v/>
      </c>
      <c r="T2054" s="51" t="str">
        <f>IF(B2054="","",IFERROR(VLOOKUP(SUBSTITUTE(SUBSTITUTE(H2054,"~","~~"),"*","~*"),إعدادات_الأنواع!$A$4:$B$40,2,FALSE()),"?"))</f>
        <v/>
      </c>
    </row>
    <row r="2055" spans="1:20" ht="15" customHeight="1">
      <c r="A2055" s="20" t="str">
        <f>IF(B2055="","",IF(T2055="?","⚠️ نوع غير معرف",T2055&amp;TEXT(COUNTIFS($T$3:T2055,T2055),"000")))</f>
        <v/>
      </c>
      <c r="B2055" s="38"/>
      <c r="C2055" s="38"/>
      <c r="D2055" s="39"/>
      <c r="E2055" s="54"/>
      <c r="F2055" s="41" t="str">
        <f t="shared" ca="1" si="128"/>
        <v/>
      </c>
      <c r="G2055" s="42"/>
      <c r="H2055" s="37"/>
      <c r="I2055" s="43"/>
      <c r="J2055" s="44" t="str">
        <f t="shared" si="129"/>
        <v/>
      </c>
      <c r="K2055" s="45"/>
      <c r="L2055" s="46" t="str">
        <f>IF(OR(K2055="لم يدفع",B2055=""),"",IF(K2055="تأمين فقط",0,IF(K2055="اشتراك 300",300,IF(F2055&lt;14,IFERROR(VLOOKUP(SUBSTITUTE(SUBSTITUTE(H2055,"~","~~"),"*","~*"),إعدادات_الأنواع!$A$4:$D$40,3,FALSE()),0),IFERROR(VLOOKUP(SUBSTITUTE(SUBSTITUTE(H2055,"~","~~"),"*","~*"),إعدادات_الأنواع!$A$4:$D$40,4,FALSE()),0)))))</f>
        <v/>
      </c>
      <c r="M2055" s="47" t="str">
        <f>IF(OR(K2055="لم يدفع",B2055=""),"",IFERROR(VLOOKUP(SUBSTITUTE(SUBSTITUTE(H2055,"~","~~"),"*","~*"),إعدادات_الأنواع!$A$4:$E$40,5,FALSE()),0))</f>
        <v/>
      </c>
      <c r="N2055" s="47" t="str">
        <f>IF(OR(K2055="لم يدفع",K2055="تأمين فقط",K2055="اشتراك 300",B2055=""),"",IFERROR(VLOOKUP(SUBSTITUTE(SUBSTITUTE(H2055,"~","~~"),"*","~*"),إعدادات_الأنواع!$A$4:$F$40,6,FALSE()),0))</f>
        <v/>
      </c>
      <c r="O2055" s="55" t="str">
        <f t="shared" si="130"/>
        <v/>
      </c>
      <c r="P2055" s="48" t="str">
        <f t="shared" ca="1" si="131"/>
        <v/>
      </c>
      <c r="Q2055" s="52"/>
      <c r="R2055" s="49"/>
      <c r="S2055" s="50" t="str">
        <f>IF(B2055="","",COUNTA(التجديد!E2055:E2055))</f>
        <v/>
      </c>
      <c r="T2055" s="51" t="str">
        <f>IF(B2055="","",IFERROR(VLOOKUP(SUBSTITUTE(SUBSTITUTE(H2055,"~","~~"),"*","~*"),إعدادات_الأنواع!$A$4:$B$40,2,FALSE()),"?"))</f>
        <v/>
      </c>
    </row>
    <row r="2056" spans="1:20" ht="15" customHeight="1">
      <c r="A2056" s="20" t="str">
        <f>IF(B2056="","",IF(T2056="?","⚠️ نوع غير معرف",T2056&amp;TEXT(COUNTIFS($T$3:T2056,T2056),"000")))</f>
        <v/>
      </c>
      <c r="B2056" s="38"/>
      <c r="C2056" s="38"/>
      <c r="D2056" s="39"/>
      <c r="E2056" s="54"/>
      <c r="F2056" s="41" t="str">
        <f t="shared" ca="1" si="128"/>
        <v/>
      </c>
      <c r="G2056" s="42"/>
      <c r="H2056" s="37"/>
      <c r="I2056" s="43"/>
      <c r="J2056" s="44" t="str">
        <f t="shared" si="129"/>
        <v/>
      </c>
      <c r="K2056" s="45"/>
      <c r="L2056" s="46" t="str">
        <f>IF(OR(K2056="لم يدفع",B2056=""),"",IF(K2056="تأمين فقط",0,IF(K2056="اشتراك 300",300,IF(F2056&lt;14,IFERROR(VLOOKUP(SUBSTITUTE(SUBSTITUTE(H2056,"~","~~"),"*","~*"),إعدادات_الأنواع!$A$4:$D$40,3,FALSE()),0),IFERROR(VLOOKUP(SUBSTITUTE(SUBSTITUTE(H2056,"~","~~"),"*","~*"),إعدادات_الأنواع!$A$4:$D$40,4,FALSE()),0)))))</f>
        <v/>
      </c>
      <c r="M2056" s="47" t="str">
        <f>IF(OR(K2056="لم يدفع",B2056=""),"",IFERROR(VLOOKUP(SUBSTITUTE(SUBSTITUTE(H2056,"~","~~"),"*","~*"),إعدادات_الأنواع!$A$4:$E$40,5,FALSE()),0))</f>
        <v/>
      </c>
      <c r="N2056" s="47" t="str">
        <f>IF(OR(K2056="لم يدفع",K2056="تأمين فقط",K2056="اشتراك 300",B2056=""),"",IFERROR(VLOOKUP(SUBSTITUTE(SUBSTITUTE(H2056,"~","~~"),"*","~*"),إعدادات_الأنواع!$A$4:$F$40,6,FALSE()),0))</f>
        <v/>
      </c>
      <c r="O2056" s="55" t="str">
        <f t="shared" si="130"/>
        <v/>
      </c>
      <c r="P2056" s="48" t="str">
        <f t="shared" ca="1" si="131"/>
        <v/>
      </c>
      <c r="Q2056" s="52"/>
      <c r="R2056" s="49"/>
      <c r="S2056" s="50" t="str">
        <f>IF(B2056="","",COUNTA(التجديد!E2056:E2056))</f>
        <v/>
      </c>
      <c r="T2056" s="51" t="str">
        <f>IF(B2056="","",IFERROR(VLOOKUP(SUBSTITUTE(SUBSTITUTE(H2056,"~","~~"),"*","~*"),إعدادات_الأنواع!$A$4:$B$40,2,FALSE()),"?"))</f>
        <v/>
      </c>
    </row>
    <row r="2057" spans="1:20" ht="15" customHeight="1">
      <c r="A2057" s="20" t="str">
        <f>IF(B2057="","",IF(T2057="?","⚠️ نوع غير معرف",T2057&amp;TEXT(COUNTIFS($T$3:T2057,T2057),"000")))</f>
        <v/>
      </c>
      <c r="B2057" s="38"/>
      <c r="C2057" s="38"/>
      <c r="D2057" s="39"/>
      <c r="E2057" s="54"/>
      <c r="F2057" s="41" t="str">
        <f t="shared" ca="1" si="128"/>
        <v/>
      </c>
      <c r="G2057" s="42"/>
      <c r="H2057" s="37"/>
      <c r="I2057" s="43"/>
      <c r="J2057" s="44" t="str">
        <f t="shared" si="129"/>
        <v/>
      </c>
      <c r="K2057" s="45"/>
      <c r="L2057" s="46" t="str">
        <f>IF(OR(K2057="لم يدفع",B2057=""),"",IF(K2057="تأمين فقط",0,IF(K2057="اشتراك 300",300,IF(F2057&lt;14,IFERROR(VLOOKUP(SUBSTITUTE(SUBSTITUTE(H2057,"~","~~"),"*","~*"),إعدادات_الأنواع!$A$4:$D$40,3,FALSE()),0),IFERROR(VLOOKUP(SUBSTITUTE(SUBSTITUTE(H2057,"~","~~"),"*","~*"),إعدادات_الأنواع!$A$4:$D$40,4,FALSE()),0)))))</f>
        <v/>
      </c>
      <c r="M2057" s="47" t="str">
        <f>IF(OR(K2057="لم يدفع",B2057=""),"",IFERROR(VLOOKUP(SUBSTITUTE(SUBSTITUTE(H2057,"~","~~"),"*","~*"),إعدادات_الأنواع!$A$4:$E$40,5,FALSE()),0))</f>
        <v/>
      </c>
      <c r="N2057" s="47" t="str">
        <f>IF(OR(K2057="لم يدفع",K2057="تأمين فقط",K2057="اشتراك 300",B2057=""),"",IFERROR(VLOOKUP(SUBSTITUTE(SUBSTITUTE(H2057,"~","~~"),"*","~*"),إعدادات_الأنواع!$A$4:$F$40,6,FALSE()),0))</f>
        <v/>
      </c>
      <c r="O2057" s="55" t="str">
        <f t="shared" si="130"/>
        <v/>
      </c>
      <c r="P2057" s="48" t="str">
        <f t="shared" ca="1" si="131"/>
        <v/>
      </c>
      <c r="Q2057" s="52"/>
      <c r="R2057" s="49"/>
      <c r="S2057" s="50" t="str">
        <f>IF(B2057="","",COUNTA(التجديد!E2057:E2057))</f>
        <v/>
      </c>
      <c r="T2057" s="51" t="str">
        <f>IF(B2057="","",IFERROR(VLOOKUP(SUBSTITUTE(SUBSTITUTE(H2057,"~","~~"),"*","~*"),إعدادات_الأنواع!$A$4:$B$40,2,FALSE()),"?"))</f>
        <v/>
      </c>
    </row>
    <row r="2058" spans="1:20" ht="15" customHeight="1">
      <c r="A2058" s="20" t="str">
        <f>IF(B2058="","",IF(T2058="?","⚠️ نوع غير معرف",T2058&amp;TEXT(COUNTIFS($T$3:T2058,T2058),"000")))</f>
        <v/>
      </c>
      <c r="B2058" s="38"/>
      <c r="C2058" s="38"/>
      <c r="D2058" s="39"/>
      <c r="E2058" s="54"/>
      <c r="F2058" s="41" t="str">
        <f t="shared" ca="1" si="128"/>
        <v/>
      </c>
      <c r="G2058" s="42"/>
      <c r="H2058" s="37"/>
      <c r="I2058" s="43"/>
      <c r="J2058" s="44" t="str">
        <f t="shared" si="129"/>
        <v/>
      </c>
      <c r="K2058" s="45"/>
      <c r="L2058" s="46" t="str">
        <f>IF(OR(K2058="لم يدفع",B2058=""),"",IF(K2058="تأمين فقط",0,IF(K2058="اشتراك 300",300,IF(F2058&lt;14,IFERROR(VLOOKUP(SUBSTITUTE(SUBSTITUTE(H2058,"~","~~"),"*","~*"),إعدادات_الأنواع!$A$4:$D$40,3,FALSE()),0),IFERROR(VLOOKUP(SUBSTITUTE(SUBSTITUTE(H2058,"~","~~"),"*","~*"),إعدادات_الأنواع!$A$4:$D$40,4,FALSE()),0)))))</f>
        <v/>
      </c>
      <c r="M2058" s="47" t="str">
        <f>IF(OR(K2058="لم يدفع",B2058=""),"",IFERROR(VLOOKUP(SUBSTITUTE(SUBSTITUTE(H2058,"~","~~"),"*","~*"),إعدادات_الأنواع!$A$4:$E$40,5,FALSE()),0))</f>
        <v/>
      </c>
      <c r="N2058" s="47" t="str">
        <f>IF(OR(K2058="لم يدفع",K2058="تأمين فقط",K2058="اشتراك 300",B2058=""),"",IFERROR(VLOOKUP(SUBSTITUTE(SUBSTITUTE(H2058,"~","~~"),"*","~*"),إعدادات_الأنواع!$A$4:$F$40,6,FALSE()),0))</f>
        <v/>
      </c>
      <c r="O2058" s="55" t="str">
        <f t="shared" si="130"/>
        <v/>
      </c>
      <c r="P2058" s="48" t="str">
        <f t="shared" ca="1" si="131"/>
        <v/>
      </c>
      <c r="Q2058" s="52"/>
      <c r="R2058" s="49"/>
      <c r="S2058" s="50" t="str">
        <f>IF(B2058="","",COUNTA(التجديد!E2058:E2058))</f>
        <v/>
      </c>
      <c r="T2058" s="51" t="str">
        <f>IF(B2058="","",IFERROR(VLOOKUP(SUBSTITUTE(SUBSTITUTE(H2058,"~","~~"),"*","~*"),إعدادات_الأنواع!$A$4:$B$40,2,FALSE()),"?"))</f>
        <v/>
      </c>
    </row>
    <row r="2059" spans="1:20" ht="15" customHeight="1">
      <c r="A2059" s="20" t="str">
        <f>IF(B2059="","",IF(T2059="?","⚠️ نوع غير معرف",T2059&amp;TEXT(COUNTIFS($T$3:T2059,T2059),"000")))</f>
        <v/>
      </c>
      <c r="B2059" s="38"/>
      <c r="C2059" s="38"/>
      <c r="D2059" s="39"/>
      <c r="E2059" s="54"/>
      <c r="F2059" s="41" t="str">
        <f t="shared" ca="1" si="128"/>
        <v/>
      </c>
      <c r="G2059" s="42"/>
      <c r="H2059" s="37"/>
      <c r="I2059" s="43"/>
      <c r="J2059" s="44" t="str">
        <f t="shared" si="129"/>
        <v/>
      </c>
      <c r="K2059" s="45"/>
      <c r="L2059" s="46" t="str">
        <f>IF(OR(K2059="لم يدفع",B2059=""),"",IF(K2059="تأمين فقط",0,IF(K2059="اشتراك 300",300,IF(F2059&lt;14,IFERROR(VLOOKUP(SUBSTITUTE(SUBSTITUTE(H2059,"~","~~"),"*","~*"),إعدادات_الأنواع!$A$4:$D$40,3,FALSE()),0),IFERROR(VLOOKUP(SUBSTITUTE(SUBSTITUTE(H2059,"~","~~"),"*","~*"),إعدادات_الأنواع!$A$4:$D$40,4,FALSE()),0)))))</f>
        <v/>
      </c>
      <c r="M2059" s="47" t="str">
        <f>IF(OR(K2059="لم يدفع",B2059=""),"",IFERROR(VLOOKUP(SUBSTITUTE(SUBSTITUTE(H2059,"~","~~"),"*","~*"),إعدادات_الأنواع!$A$4:$E$40,5,FALSE()),0))</f>
        <v/>
      </c>
      <c r="N2059" s="47" t="str">
        <f>IF(OR(K2059="لم يدفع",K2059="تأمين فقط",K2059="اشتراك 300",B2059=""),"",IFERROR(VLOOKUP(SUBSTITUTE(SUBSTITUTE(H2059,"~","~~"),"*","~*"),إعدادات_الأنواع!$A$4:$F$40,6,FALSE()),0))</f>
        <v/>
      </c>
      <c r="O2059" s="55" t="str">
        <f t="shared" si="130"/>
        <v/>
      </c>
      <c r="P2059" s="48" t="str">
        <f t="shared" ca="1" si="131"/>
        <v/>
      </c>
      <c r="Q2059" s="52"/>
      <c r="R2059" s="49"/>
      <c r="S2059" s="50" t="str">
        <f>IF(B2059="","",COUNTA(التجديد!E2059:E2059))</f>
        <v/>
      </c>
      <c r="T2059" s="51" t="str">
        <f>IF(B2059="","",IFERROR(VLOOKUP(SUBSTITUTE(SUBSTITUTE(H2059,"~","~~"),"*","~*"),إعدادات_الأنواع!$A$4:$B$40,2,FALSE()),"?"))</f>
        <v/>
      </c>
    </row>
    <row r="2060" spans="1:20" ht="15" customHeight="1">
      <c r="A2060" s="20" t="str">
        <f>IF(B2060="","",IF(T2060="?","⚠️ نوع غير معرف",T2060&amp;TEXT(COUNTIFS($T$3:T2060,T2060),"000")))</f>
        <v/>
      </c>
      <c r="B2060" s="38"/>
      <c r="C2060" s="38"/>
      <c r="D2060" s="39"/>
      <c r="E2060" s="54"/>
      <c r="F2060" s="41" t="str">
        <f t="shared" ca="1" si="128"/>
        <v/>
      </c>
      <c r="G2060" s="42"/>
      <c r="H2060" s="37"/>
      <c r="I2060" s="43"/>
      <c r="J2060" s="44" t="str">
        <f t="shared" si="129"/>
        <v/>
      </c>
      <c r="K2060" s="45"/>
      <c r="L2060" s="46" t="str">
        <f>IF(OR(K2060="لم يدفع",B2060=""),"",IF(K2060="تأمين فقط",0,IF(K2060="اشتراك 300",300,IF(F2060&lt;14,IFERROR(VLOOKUP(SUBSTITUTE(SUBSTITUTE(H2060,"~","~~"),"*","~*"),إعدادات_الأنواع!$A$4:$D$40,3,FALSE()),0),IFERROR(VLOOKUP(SUBSTITUTE(SUBSTITUTE(H2060,"~","~~"),"*","~*"),إعدادات_الأنواع!$A$4:$D$40,4,FALSE()),0)))))</f>
        <v/>
      </c>
      <c r="M2060" s="47" t="str">
        <f>IF(OR(K2060="لم يدفع",B2060=""),"",IFERROR(VLOOKUP(SUBSTITUTE(SUBSTITUTE(H2060,"~","~~"),"*","~*"),إعدادات_الأنواع!$A$4:$E$40,5,FALSE()),0))</f>
        <v/>
      </c>
      <c r="N2060" s="47" t="str">
        <f>IF(OR(K2060="لم يدفع",K2060="تأمين فقط",K2060="اشتراك 300",B2060=""),"",IFERROR(VLOOKUP(SUBSTITUTE(SUBSTITUTE(H2060,"~","~~"),"*","~*"),إعدادات_الأنواع!$A$4:$F$40,6,FALSE()),0))</f>
        <v/>
      </c>
      <c r="O2060" s="55" t="str">
        <f t="shared" si="130"/>
        <v/>
      </c>
      <c r="P2060" s="48" t="str">
        <f t="shared" ca="1" si="131"/>
        <v/>
      </c>
      <c r="Q2060" s="52"/>
      <c r="R2060" s="49"/>
      <c r="S2060" s="50" t="str">
        <f>IF(B2060="","",COUNTA(التجديد!E2060:E2060))</f>
        <v/>
      </c>
      <c r="T2060" s="51" t="str">
        <f>IF(B2060="","",IFERROR(VLOOKUP(SUBSTITUTE(SUBSTITUTE(H2060,"~","~~"),"*","~*"),إعدادات_الأنواع!$A$4:$B$40,2,FALSE()),"?"))</f>
        <v/>
      </c>
    </row>
    <row r="2061" spans="1:20" ht="15" customHeight="1">
      <c r="A2061" s="20" t="str">
        <f>IF(B2061="","",IF(T2061="?","⚠️ نوع غير معرف",T2061&amp;TEXT(COUNTIFS($T$3:T2061,T2061),"000")))</f>
        <v/>
      </c>
      <c r="B2061" s="38"/>
      <c r="C2061" s="38"/>
      <c r="D2061" s="39"/>
      <c r="E2061" s="54"/>
      <c r="F2061" s="41" t="str">
        <f t="shared" ca="1" si="128"/>
        <v/>
      </c>
      <c r="G2061" s="42"/>
      <c r="H2061" s="37"/>
      <c r="I2061" s="43"/>
      <c r="J2061" s="44" t="str">
        <f t="shared" si="129"/>
        <v/>
      </c>
      <c r="K2061" s="45"/>
      <c r="L2061" s="46" t="str">
        <f>IF(OR(K2061="لم يدفع",B2061=""),"",IF(K2061="تأمين فقط",0,IF(K2061="اشتراك 300",300,IF(F2061&lt;14,IFERROR(VLOOKUP(SUBSTITUTE(SUBSTITUTE(H2061,"~","~~"),"*","~*"),إعدادات_الأنواع!$A$4:$D$40,3,FALSE()),0),IFERROR(VLOOKUP(SUBSTITUTE(SUBSTITUTE(H2061,"~","~~"),"*","~*"),إعدادات_الأنواع!$A$4:$D$40,4,FALSE()),0)))))</f>
        <v/>
      </c>
      <c r="M2061" s="47" t="str">
        <f>IF(OR(K2061="لم يدفع",B2061=""),"",IFERROR(VLOOKUP(SUBSTITUTE(SUBSTITUTE(H2061,"~","~~"),"*","~*"),إعدادات_الأنواع!$A$4:$E$40,5,FALSE()),0))</f>
        <v/>
      </c>
      <c r="N2061" s="47" t="str">
        <f>IF(OR(K2061="لم يدفع",K2061="تأمين فقط",K2061="اشتراك 300",B2061=""),"",IFERROR(VLOOKUP(SUBSTITUTE(SUBSTITUTE(H2061,"~","~~"),"*","~*"),إعدادات_الأنواع!$A$4:$F$40,6,FALSE()),0))</f>
        <v/>
      </c>
      <c r="O2061" s="55" t="str">
        <f t="shared" si="130"/>
        <v/>
      </c>
      <c r="P2061" s="48" t="str">
        <f t="shared" ca="1" si="131"/>
        <v/>
      </c>
      <c r="Q2061" s="52"/>
      <c r="R2061" s="49"/>
      <c r="S2061" s="50" t="str">
        <f>IF(B2061="","",COUNTA(التجديد!E2061:E2061))</f>
        <v/>
      </c>
      <c r="T2061" s="51" t="str">
        <f>IF(B2061="","",IFERROR(VLOOKUP(SUBSTITUTE(SUBSTITUTE(H2061,"~","~~"),"*","~*"),إعدادات_الأنواع!$A$4:$B$40,2,FALSE()),"?"))</f>
        <v/>
      </c>
    </row>
    <row r="2062" spans="1:20" ht="15" customHeight="1">
      <c r="A2062" s="20" t="str">
        <f>IF(B2062="","",IF(T2062="?","⚠️ نوع غير معرف",T2062&amp;TEXT(COUNTIFS($T$3:T2062,T2062),"000")))</f>
        <v/>
      </c>
      <c r="B2062" s="38"/>
      <c r="C2062" s="38"/>
      <c r="D2062" s="39"/>
      <c r="E2062" s="54"/>
      <c r="F2062" s="41" t="str">
        <f t="shared" ca="1" si="128"/>
        <v/>
      </c>
      <c r="G2062" s="42"/>
      <c r="H2062" s="37"/>
      <c r="I2062" s="43"/>
      <c r="J2062" s="44" t="str">
        <f t="shared" si="129"/>
        <v/>
      </c>
      <c r="K2062" s="45"/>
      <c r="L2062" s="46" t="str">
        <f>IF(OR(K2062="لم يدفع",B2062=""),"",IF(K2062="تأمين فقط",0,IF(K2062="اشتراك 300",300,IF(F2062&lt;14,IFERROR(VLOOKUP(SUBSTITUTE(SUBSTITUTE(H2062,"~","~~"),"*","~*"),إعدادات_الأنواع!$A$4:$D$40,3,FALSE()),0),IFERROR(VLOOKUP(SUBSTITUTE(SUBSTITUTE(H2062,"~","~~"),"*","~*"),إعدادات_الأنواع!$A$4:$D$40,4,FALSE()),0)))))</f>
        <v/>
      </c>
      <c r="M2062" s="47" t="str">
        <f>IF(OR(K2062="لم يدفع",B2062=""),"",IFERROR(VLOOKUP(SUBSTITUTE(SUBSTITUTE(H2062,"~","~~"),"*","~*"),إعدادات_الأنواع!$A$4:$E$40,5,FALSE()),0))</f>
        <v/>
      </c>
      <c r="N2062" s="47" t="str">
        <f>IF(OR(K2062="لم يدفع",K2062="تأمين فقط",K2062="اشتراك 300",B2062=""),"",IFERROR(VLOOKUP(SUBSTITUTE(SUBSTITUTE(H2062,"~","~~"),"*","~*"),إعدادات_الأنواع!$A$4:$F$40,6,FALSE()),0))</f>
        <v/>
      </c>
      <c r="O2062" s="55" t="str">
        <f t="shared" si="130"/>
        <v/>
      </c>
      <c r="P2062" s="48" t="str">
        <f t="shared" ca="1" si="131"/>
        <v/>
      </c>
      <c r="Q2062" s="52"/>
      <c r="R2062" s="49"/>
      <c r="S2062" s="50" t="str">
        <f>IF(B2062="","",COUNTA(التجديد!E2062:E2062))</f>
        <v/>
      </c>
      <c r="T2062" s="51" t="str">
        <f>IF(B2062="","",IFERROR(VLOOKUP(SUBSTITUTE(SUBSTITUTE(H2062,"~","~~"),"*","~*"),إعدادات_الأنواع!$A$4:$B$40,2,FALSE()),"?"))</f>
        <v/>
      </c>
    </row>
    <row r="2063" spans="1:20" ht="15" customHeight="1">
      <c r="A2063" s="20" t="str">
        <f>IF(B2063="","",IF(T2063="?","⚠️ نوع غير معرف",T2063&amp;TEXT(COUNTIFS($T$3:T2063,T2063),"000")))</f>
        <v/>
      </c>
      <c r="B2063" s="38"/>
      <c r="C2063" s="38"/>
      <c r="D2063" s="39"/>
      <c r="E2063" s="54"/>
      <c r="F2063" s="41" t="str">
        <f t="shared" ca="1" si="128"/>
        <v/>
      </c>
      <c r="G2063" s="42"/>
      <c r="H2063" s="37"/>
      <c r="I2063" s="43"/>
      <c r="J2063" s="44" t="str">
        <f t="shared" si="129"/>
        <v/>
      </c>
      <c r="K2063" s="45"/>
      <c r="L2063" s="46" t="str">
        <f>IF(OR(K2063="لم يدفع",B2063=""),"",IF(K2063="تأمين فقط",0,IF(K2063="اشتراك 300",300,IF(F2063&lt;14,IFERROR(VLOOKUP(SUBSTITUTE(SUBSTITUTE(H2063,"~","~~"),"*","~*"),إعدادات_الأنواع!$A$4:$D$40,3,FALSE()),0),IFERROR(VLOOKUP(SUBSTITUTE(SUBSTITUTE(H2063,"~","~~"),"*","~*"),إعدادات_الأنواع!$A$4:$D$40,4,FALSE()),0)))))</f>
        <v/>
      </c>
      <c r="M2063" s="47" t="str">
        <f>IF(OR(K2063="لم يدفع",B2063=""),"",IFERROR(VLOOKUP(SUBSTITUTE(SUBSTITUTE(H2063,"~","~~"),"*","~*"),إعدادات_الأنواع!$A$4:$E$40,5,FALSE()),0))</f>
        <v/>
      </c>
      <c r="N2063" s="47" t="str">
        <f>IF(OR(K2063="لم يدفع",K2063="تأمين فقط",K2063="اشتراك 300",B2063=""),"",IFERROR(VLOOKUP(SUBSTITUTE(SUBSTITUTE(H2063,"~","~~"),"*","~*"),إعدادات_الأنواع!$A$4:$F$40,6,FALSE()),0))</f>
        <v/>
      </c>
      <c r="O2063" s="55" t="str">
        <f t="shared" si="130"/>
        <v/>
      </c>
      <c r="P2063" s="48" t="str">
        <f t="shared" ca="1" si="131"/>
        <v/>
      </c>
      <c r="Q2063" s="52"/>
      <c r="R2063" s="49"/>
      <c r="S2063" s="50" t="str">
        <f>IF(B2063="","",COUNTA(التجديد!E2063:E2063))</f>
        <v/>
      </c>
      <c r="T2063" s="51" t="str">
        <f>IF(B2063="","",IFERROR(VLOOKUP(SUBSTITUTE(SUBSTITUTE(H2063,"~","~~"),"*","~*"),إعدادات_الأنواع!$A$4:$B$40,2,FALSE()),"?"))</f>
        <v/>
      </c>
    </row>
    <row r="2064" spans="1:20" ht="15" customHeight="1">
      <c r="A2064" s="20" t="str">
        <f>IF(B2064="","",IF(T2064="?","⚠️ نوع غير معرف",T2064&amp;TEXT(COUNTIFS($T$3:T2064,T2064),"000")))</f>
        <v/>
      </c>
      <c r="B2064" s="38"/>
      <c r="C2064" s="38"/>
      <c r="D2064" s="39"/>
      <c r="E2064" s="54"/>
      <c r="F2064" s="41" t="str">
        <f t="shared" ca="1" si="128"/>
        <v/>
      </c>
      <c r="G2064" s="42"/>
      <c r="H2064" s="37"/>
      <c r="I2064" s="43"/>
      <c r="J2064" s="44" t="str">
        <f t="shared" si="129"/>
        <v/>
      </c>
      <c r="K2064" s="45"/>
      <c r="L2064" s="46" t="str">
        <f>IF(OR(K2064="لم يدفع",B2064=""),"",IF(K2064="تأمين فقط",0,IF(K2064="اشتراك 300",300,IF(F2064&lt;14,IFERROR(VLOOKUP(SUBSTITUTE(SUBSTITUTE(H2064,"~","~~"),"*","~*"),إعدادات_الأنواع!$A$4:$D$40,3,FALSE()),0),IFERROR(VLOOKUP(SUBSTITUTE(SUBSTITUTE(H2064,"~","~~"),"*","~*"),إعدادات_الأنواع!$A$4:$D$40,4,FALSE()),0)))))</f>
        <v/>
      </c>
      <c r="M2064" s="47" t="str">
        <f>IF(OR(K2064="لم يدفع",B2064=""),"",IFERROR(VLOOKUP(SUBSTITUTE(SUBSTITUTE(H2064,"~","~~"),"*","~*"),إعدادات_الأنواع!$A$4:$E$40,5,FALSE()),0))</f>
        <v/>
      </c>
      <c r="N2064" s="47" t="str">
        <f>IF(OR(K2064="لم يدفع",K2064="تأمين فقط",K2064="اشتراك 300",B2064=""),"",IFERROR(VLOOKUP(SUBSTITUTE(SUBSTITUTE(H2064,"~","~~"),"*","~*"),إعدادات_الأنواع!$A$4:$F$40,6,FALSE()),0))</f>
        <v/>
      </c>
      <c r="O2064" s="55" t="str">
        <f t="shared" si="130"/>
        <v/>
      </c>
      <c r="P2064" s="48" t="str">
        <f t="shared" ca="1" si="131"/>
        <v/>
      </c>
      <c r="Q2064" s="52"/>
      <c r="R2064" s="49"/>
      <c r="S2064" s="50" t="str">
        <f>IF(B2064="","",COUNTA(التجديد!E2064:E2064))</f>
        <v/>
      </c>
      <c r="T2064" s="51" t="str">
        <f>IF(B2064="","",IFERROR(VLOOKUP(SUBSTITUTE(SUBSTITUTE(H2064,"~","~~"),"*","~*"),إعدادات_الأنواع!$A$4:$B$40,2,FALSE()),"?"))</f>
        <v/>
      </c>
    </row>
    <row r="2065" spans="1:20" ht="15" customHeight="1">
      <c r="A2065" s="20" t="str">
        <f>IF(B2065="","",IF(T2065="?","⚠️ نوع غير معرف",T2065&amp;TEXT(COUNTIFS($T$3:T2065,T2065),"000")))</f>
        <v/>
      </c>
      <c r="B2065" s="38"/>
      <c r="C2065" s="38"/>
      <c r="D2065" s="39"/>
      <c r="E2065" s="54"/>
      <c r="F2065" s="41" t="str">
        <f t="shared" ca="1" si="128"/>
        <v/>
      </c>
      <c r="G2065" s="42"/>
      <c r="H2065" s="37"/>
      <c r="I2065" s="43"/>
      <c r="J2065" s="44" t="str">
        <f t="shared" si="129"/>
        <v/>
      </c>
      <c r="K2065" s="45"/>
      <c r="L2065" s="46" t="str">
        <f>IF(OR(K2065="لم يدفع",B2065=""),"",IF(K2065="تأمين فقط",0,IF(K2065="اشتراك 300",300,IF(F2065&lt;14,IFERROR(VLOOKUP(SUBSTITUTE(SUBSTITUTE(H2065,"~","~~"),"*","~*"),إعدادات_الأنواع!$A$4:$D$40,3,FALSE()),0),IFERROR(VLOOKUP(SUBSTITUTE(SUBSTITUTE(H2065,"~","~~"),"*","~*"),إعدادات_الأنواع!$A$4:$D$40,4,FALSE()),0)))))</f>
        <v/>
      </c>
      <c r="M2065" s="47" t="str">
        <f>IF(OR(K2065="لم يدفع",B2065=""),"",IFERROR(VLOOKUP(SUBSTITUTE(SUBSTITUTE(H2065,"~","~~"),"*","~*"),إعدادات_الأنواع!$A$4:$E$40,5,FALSE()),0))</f>
        <v/>
      </c>
      <c r="N2065" s="47" t="str">
        <f>IF(OR(K2065="لم يدفع",K2065="تأمين فقط",K2065="اشتراك 300",B2065=""),"",IFERROR(VLOOKUP(SUBSTITUTE(SUBSTITUTE(H2065,"~","~~"),"*","~*"),إعدادات_الأنواع!$A$4:$F$40,6,FALSE()),0))</f>
        <v/>
      </c>
      <c r="O2065" s="55" t="str">
        <f t="shared" si="130"/>
        <v/>
      </c>
      <c r="P2065" s="48" t="str">
        <f t="shared" ca="1" si="131"/>
        <v/>
      </c>
      <c r="Q2065" s="52"/>
      <c r="R2065" s="49"/>
      <c r="S2065" s="50" t="str">
        <f>IF(B2065="","",COUNTA(التجديد!E2065:E2065))</f>
        <v/>
      </c>
      <c r="T2065" s="51" t="str">
        <f>IF(B2065="","",IFERROR(VLOOKUP(SUBSTITUTE(SUBSTITUTE(H2065,"~","~~"),"*","~*"),إعدادات_الأنواع!$A$4:$B$40,2,FALSE()),"?"))</f>
        <v/>
      </c>
    </row>
    <row r="2066" spans="1:20" ht="15" customHeight="1">
      <c r="A2066" s="20" t="str">
        <f>IF(B2066="","",IF(T2066="?","⚠️ نوع غير معرف",T2066&amp;TEXT(COUNTIFS($T$3:T2066,T2066),"000")))</f>
        <v/>
      </c>
      <c r="B2066" s="38"/>
      <c r="C2066" s="38"/>
      <c r="D2066" s="39"/>
      <c r="E2066" s="54"/>
      <c r="F2066" s="41" t="str">
        <f t="shared" ca="1" si="128"/>
        <v/>
      </c>
      <c r="G2066" s="42"/>
      <c r="H2066" s="37"/>
      <c r="I2066" s="43"/>
      <c r="J2066" s="44" t="str">
        <f t="shared" si="129"/>
        <v/>
      </c>
      <c r="K2066" s="45"/>
      <c r="L2066" s="46" t="str">
        <f>IF(OR(K2066="لم يدفع",B2066=""),"",IF(K2066="تأمين فقط",0,IF(K2066="اشتراك 300",300,IF(F2066&lt;14,IFERROR(VLOOKUP(SUBSTITUTE(SUBSTITUTE(H2066,"~","~~"),"*","~*"),إعدادات_الأنواع!$A$4:$D$40,3,FALSE()),0),IFERROR(VLOOKUP(SUBSTITUTE(SUBSTITUTE(H2066,"~","~~"),"*","~*"),إعدادات_الأنواع!$A$4:$D$40,4,FALSE()),0)))))</f>
        <v/>
      </c>
      <c r="M2066" s="47" t="str">
        <f>IF(OR(K2066="لم يدفع",B2066=""),"",IFERROR(VLOOKUP(SUBSTITUTE(SUBSTITUTE(H2066,"~","~~"),"*","~*"),إعدادات_الأنواع!$A$4:$E$40,5,FALSE()),0))</f>
        <v/>
      </c>
      <c r="N2066" s="47" t="str">
        <f>IF(OR(K2066="لم يدفع",K2066="تأمين فقط",K2066="اشتراك 300",B2066=""),"",IFERROR(VLOOKUP(SUBSTITUTE(SUBSTITUTE(H2066,"~","~~"),"*","~*"),إعدادات_الأنواع!$A$4:$F$40,6,FALSE()),0))</f>
        <v/>
      </c>
      <c r="O2066" s="55" t="str">
        <f t="shared" si="130"/>
        <v/>
      </c>
      <c r="P2066" s="48" t="str">
        <f t="shared" ca="1" si="131"/>
        <v/>
      </c>
      <c r="Q2066" s="52"/>
      <c r="R2066" s="49"/>
      <c r="S2066" s="50" t="str">
        <f>IF(B2066="","",COUNTA(التجديد!E2066:E2066))</f>
        <v/>
      </c>
      <c r="T2066" s="51" t="str">
        <f>IF(B2066="","",IFERROR(VLOOKUP(SUBSTITUTE(SUBSTITUTE(H2066,"~","~~"),"*","~*"),إعدادات_الأنواع!$A$4:$B$40,2,FALSE()),"?"))</f>
        <v/>
      </c>
    </row>
    <row r="2067" spans="1:20" ht="15" customHeight="1">
      <c r="A2067" s="20" t="str">
        <f>IF(B2067="","",IF(T2067="?","⚠️ نوع غير معرف",T2067&amp;TEXT(COUNTIFS($T$3:T2067,T2067),"000")))</f>
        <v/>
      </c>
      <c r="B2067" s="38"/>
      <c r="C2067" s="38"/>
      <c r="D2067" s="39"/>
      <c r="E2067" s="54"/>
      <c r="F2067" s="41" t="str">
        <f t="shared" ca="1" si="128"/>
        <v/>
      </c>
      <c r="G2067" s="42"/>
      <c r="H2067" s="37"/>
      <c r="I2067" s="43"/>
      <c r="J2067" s="44" t="str">
        <f t="shared" si="129"/>
        <v/>
      </c>
      <c r="K2067" s="45"/>
      <c r="L2067" s="46" t="str">
        <f>IF(OR(K2067="لم يدفع",B2067=""),"",IF(K2067="تأمين فقط",0,IF(K2067="اشتراك 300",300,IF(F2067&lt;14,IFERROR(VLOOKUP(SUBSTITUTE(SUBSTITUTE(H2067,"~","~~"),"*","~*"),إعدادات_الأنواع!$A$4:$D$40,3,FALSE()),0),IFERROR(VLOOKUP(SUBSTITUTE(SUBSTITUTE(H2067,"~","~~"),"*","~*"),إعدادات_الأنواع!$A$4:$D$40,4,FALSE()),0)))))</f>
        <v/>
      </c>
      <c r="M2067" s="47" t="str">
        <f>IF(OR(K2067="لم يدفع",B2067=""),"",IFERROR(VLOOKUP(SUBSTITUTE(SUBSTITUTE(H2067,"~","~~"),"*","~*"),إعدادات_الأنواع!$A$4:$E$40,5,FALSE()),0))</f>
        <v/>
      </c>
      <c r="N2067" s="47" t="str">
        <f>IF(OR(K2067="لم يدفع",K2067="تأمين فقط",K2067="اشتراك 300",B2067=""),"",IFERROR(VLOOKUP(SUBSTITUTE(SUBSTITUTE(H2067,"~","~~"),"*","~*"),إعدادات_الأنواع!$A$4:$F$40,6,FALSE()),0))</f>
        <v/>
      </c>
      <c r="O2067" s="55" t="str">
        <f t="shared" si="130"/>
        <v/>
      </c>
      <c r="P2067" s="48" t="str">
        <f t="shared" ca="1" si="131"/>
        <v/>
      </c>
      <c r="Q2067" s="52"/>
      <c r="R2067" s="49"/>
      <c r="S2067" s="50" t="str">
        <f>IF(B2067="","",COUNTA(التجديد!E2067:E2067))</f>
        <v/>
      </c>
      <c r="T2067" s="51" t="str">
        <f>IF(B2067="","",IFERROR(VLOOKUP(SUBSTITUTE(SUBSTITUTE(H2067,"~","~~"),"*","~*"),إعدادات_الأنواع!$A$4:$B$40,2,FALSE()),"?"))</f>
        <v/>
      </c>
    </row>
    <row r="2068" spans="1:20" ht="15" customHeight="1">
      <c r="A2068" s="20" t="str">
        <f>IF(B2068="","",IF(T2068="?","⚠️ نوع غير معرف",T2068&amp;TEXT(COUNTIFS($T$3:T2068,T2068),"000")))</f>
        <v/>
      </c>
      <c r="B2068" s="38"/>
      <c r="C2068" s="38"/>
      <c r="D2068" s="39"/>
      <c r="E2068" s="54"/>
      <c r="F2068" s="41" t="str">
        <f t="shared" ca="1" si="128"/>
        <v/>
      </c>
      <c r="G2068" s="42"/>
      <c r="H2068" s="37"/>
      <c r="I2068" s="43"/>
      <c r="J2068" s="44" t="str">
        <f t="shared" si="129"/>
        <v/>
      </c>
      <c r="K2068" s="45"/>
      <c r="L2068" s="46" t="str">
        <f>IF(OR(K2068="لم يدفع",B2068=""),"",IF(K2068="تأمين فقط",0,IF(K2068="اشتراك 300",300,IF(F2068&lt;14,IFERROR(VLOOKUP(SUBSTITUTE(SUBSTITUTE(H2068,"~","~~"),"*","~*"),إعدادات_الأنواع!$A$4:$D$40,3,FALSE()),0),IFERROR(VLOOKUP(SUBSTITUTE(SUBSTITUTE(H2068,"~","~~"),"*","~*"),إعدادات_الأنواع!$A$4:$D$40,4,FALSE()),0)))))</f>
        <v/>
      </c>
      <c r="M2068" s="47" t="str">
        <f>IF(OR(K2068="لم يدفع",B2068=""),"",IFERROR(VLOOKUP(SUBSTITUTE(SUBSTITUTE(H2068,"~","~~"),"*","~*"),إعدادات_الأنواع!$A$4:$E$40,5,FALSE()),0))</f>
        <v/>
      </c>
      <c r="N2068" s="47" t="str">
        <f>IF(OR(K2068="لم يدفع",K2068="تأمين فقط",K2068="اشتراك 300",B2068=""),"",IFERROR(VLOOKUP(SUBSTITUTE(SUBSTITUTE(H2068,"~","~~"),"*","~*"),إعدادات_الأنواع!$A$4:$F$40,6,FALSE()),0))</f>
        <v/>
      </c>
      <c r="O2068" s="55" t="str">
        <f t="shared" si="130"/>
        <v/>
      </c>
      <c r="P2068" s="48" t="str">
        <f t="shared" ca="1" si="131"/>
        <v/>
      </c>
      <c r="Q2068" s="52"/>
      <c r="R2068" s="49"/>
      <c r="S2068" s="50" t="str">
        <f>IF(B2068="","",COUNTA(التجديد!E2068:E2068))</f>
        <v/>
      </c>
      <c r="T2068" s="51" t="str">
        <f>IF(B2068="","",IFERROR(VLOOKUP(SUBSTITUTE(SUBSTITUTE(H2068,"~","~~"),"*","~*"),إعدادات_الأنواع!$A$4:$B$40,2,FALSE()),"?"))</f>
        <v/>
      </c>
    </row>
    <row r="2069" spans="1:20" ht="15" customHeight="1">
      <c r="A2069" s="20" t="str">
        <f>IF(B2069="","",IF(T2069="?","⚠️ نوع غير معرف",T2069&amp;TEXT(COUNTIFS($T$3:T2069,T2069),"000")))</f>
        <v/>
      </c>
      <c r="B2069" s="38"/>
      <c r="C2069" s="38"/>
      <c r="D2069" s="39"/>
      <c r="E2069" s="54"/>
      <c r="F2069" s="41" t="str">
        <f t="shared" ca="1" si="128"/>
        <v/>
      </c>
      <c r="G2069" s="42"/>
      <c r="H2069" s="37"/>
      <c r="I2069" s="43"/>
      <c r="J2069" s="44" t="str">
        <f t="shared" si="129"/>
        <v/>
      </c>
      <c r="K2069" s="45"/>
      <c r="L2069" s="46" t="str">
        <f>IF(OR(K2069="لم يدفع",B2069=""),"",IF(K2069="تأمين فقط",0,IF(K2069="اشتراك 300",300,IF(F2069&lt;14,IFERROR(VLOOKUP(SUBSTITUTE(SUBSTITUTE(H2069,"~","~~"),"*","~*"),إعدادات_الأنواع!$A$4:$D$40,3,FALSE()),0),IFERROR(VLOOKUP(SUBSTITUTE(SUBSTITUTE(H2069,"~","~~"),"*","~*"),إعدادات_الأنواع!$A$4:$D$40,4,FALSE()),0)))))</f>
        <v/>
      </c>
      <c r="M2069" s="47" t="str">
        <f>IF(OR(K2069="لم يدفع",B2069=""),"",IFERROR(VLOOKUP(SUBSTITUTE(SUBSTITUTE(H2069,"~","~~"),"*","~*"),إعدادات_الأنواع!$A$4:$E$40,5,FALSE()),0))</f>
        <v/>
      </c>
      <c r="N2069" s="47" t="str">
        <f>IF(OR(K2069="لم يدفع",K2069="تأمين فقط",K2069="اشتراك 300",B2069=""),"",IFERROR(VLOOKUP(SUBSTITUTE(SUBSTITUTE(H2069,"~","~~"),"*","~*"),إعدادات_الأنواع!$A$4:$F$40,6,FALSE()),0))</f>
        <v/>
      </c>
      <c r="O2069" s="55" t="str">
        <f t="shared" si="130"/>
        <v/>
      </c>
      <c r="P2069" s="48" t="str">
        <f t="shared" ca="1" si="131"/>
        <v/>
      </c>
      <c r="Q2069" s="52"/>
      <c r="R2069" s="49"/>
      <c r="S2069" s="50" t="str">
        <f>IF(B2069="","",COUNTA(التجديد!E2069:E2069))</f>
        <v/>
      </c>
      <c r="T2069" s="51" t="str">
        <f>IF(B2069="","",IFERROR(VLOOKUP(SUBSTITUTE(SUBSTITUTE(H2069,"~","~~"),"*","~*"),إعدادات_الأنواع!$A$4:$B$40,2,FALSE()),"?"))</f>
        <v/>
      </c>
    </row>
    <row r="2070" spans="1:20" ht="15" customHeight="1">
      <c r="A2070" s="20" t="str">
        <f>IF(B2070="","",IF(T2070="?","⚠️ نوع غير معرف",T2070&amp;TEXT(COUNTIFS($T$3:T2070,T2070),"000")))</f>
        <v/>
      </c>
      <c r="B2070" s="38"/>
      <c r="C2070" s="38"/>
      <c r="D2070" s="39"/>
      <c r="E2070" s="54"/>
      <c r="F2070" s="41" t="str">
        <f t="shared" ca="1" si="128"/>
        <v/>
      </c>
      <c r="G2070" s="42"/>
      <c r="H2070" s="37"/>
      <c r="I2070" s="43"/>
      <c r="J2070" s="44" t="str">
        <f t="shared" si="129"/>
        <v/>
      </c>
      <c r="K2070" s="45"/>
      <c r="L2070" s="46" t="str">
        <f>IF(OR(K2070="لم يدفع",B2070=""),"",IF(K2070="تأمين فقط",0,IF(K2070="اشتراك 300",300,IF(F2070&lt;14,IFERROR(VLOOKUP(SUBSTITUTE(SUBSTITUTE(H2070,"~","~~"),"*","~*"),إعدادات_الأنواع!$A$4:$D$40,3,FALSE()),0),IFERROR(VLOOKUP(SUBSTITUTE(SUBSTITUTE(H2070,"~","~~"),"*","~*"),إعدادات_الأنواع!$A$4:$D$40,4,FALSE()),0)))))</f>
        <v/>
      </c>
      <c r="M2070" s="47" t="str">
        <f>IF(OR(K2070="لم يدفع",B2070=""),"",IFERROR(VLOOKUP(SUBSTITUTE(SUBSTITUTE(H2070,"~","~~"),"*","~*"),إعدادات_الأنواع!$A$4:$E$40,5,FALSE()),0))</f>
        <v/>
      </c>
      <c r="N2070" s="47" t="str">
        <f>IF(OR(K2070="لم يدفع",K2070="تأمين فقط",K2070="اشتراك 300",B2070=""),"",IFERROR(VLOOKUP(SUBSTITUTE(SUBSTITUTE(H2070,"~","~~"),"*","~*"),إعدادات_الأنواع!$A$4:$F$40,6,FALSE()),0))</f>
        <v/>
      </c>
      <c r="O2070" s="55" t="str">
        <f t="shared" si="130"/>
        <v/>
      </c>
      <c r="P2070" s="48" t="str">
        <f t="shared" ca="1" si="131"/>
        <v/>
      </c>
      <c r="Q2070" s="52"/>
      <c r="R2070" s="49"/>
      <c r="S2070" s="50" t="str">
        <f>IF(B2070="","",COUNTA(التجديد!E2070:E2070))</f>
        <v/>
      </c>
      <c r="T2070" s="51" t="str">
        <f>IF(B2070="","",IFERROR(VLOOKUP(SUBSTITUTE(SUBSTITUTE(H2070,"~","~~"),"*","~*"),إعدادات_الأنواع!$A$4:$B$40,2,FALSE()),"?"))</f>
        <v/>
      </c>
    </row>
    <row r="2071" spans="1:20" ht="15" customHeight="1">
      <c r="A2071" s="20" t="str">
        <f>IF(B2071="","",IF(T2071="?","⚠️ نوع غير معرف",T2071&amp;TEXT(COUNTIFS($T$3:T2071,T2071),"000")))</f>
        <v/>
      </c>
      <c r="B2071" s="38"/>
      <c r="C2071" s="38"/>
      <c r="D2071" s="39"/>
      <c r="E2071" s="54"/>
      <c r="F2071" s="41" t="str">
        <f t="shared" ca="1" si="128"/>
        <v/>
      </c>
      <c r="G2071" s="42"/>
      <c r="H2071" s="37"/>
      <c r="I2071" s="43"/>
      <c r="J2071" s="44" t="str">
        <f t="shared" si="129"/>
        <v/>
      </c>
      <c r="K2071" s="45"/>
      <c r="L2071" s="46" t="str">
        <f>IF(OR(K2071="لم يدفع",B2071=""),"",IF(K2071="تأمين فقط",0,IF(K2071="اشتراك 300",300,IF(F2071&lt;14,IFERROR(VLOOKUP(SUBSTITUTE(SUBSTITUTE(H2071,"~","~~"),"*","~*"),إعدادات_الأنواع!$A$4:$D$40,3,FALSE()),0),IFERROR(VLOOKUP(SUBSTITUTE(SUBSTITUTE(H2071,"~","~~"),"*","~*"),إعدادات_الأنواع!$A$4:$D$40,4,FALSE()),0)))))</f>
        <v/>
      </c>
      <c r="M2071" s="47" t="str">
        <f>IF(OR(K2071="لم يدفع",B2071=""),"",IFERROR(VLOOKUP(SUBSTITUTE(SUBSTITUTE(H2071,"~","~~"),"*","~*"),إعدادات_الأنواع!$A$4:$E$40,5,FALSE()),0))</f>
        <v/>
      </c>
      <c r="N2071" s="47" t="str">
        <f>IF(OR(K2071="لم يدفع",K2071="تأمين فقط",K2071="اشتراك 300",B2071=""),"",IFERROR(VLOOKUP(SUBSTITUTE(SUBSTITUTE(H2071,"~","~~"),"*","~*"),إعدادات_الأنواع!$A$4:$F$40,6,FALSE()),0))</f>
        <v/>
      </c>
      <c r="O2071" s="55" t="str">
        <f t="shared" si="130"/>
        <v/>
      </c>
      <c r="P2071" s="48" t="str">
        <f t="shared" ca="1" si="131"/>
        <v/>
      </c>
      <c r="Q2071" s="52"/>
      <c r="R2071" s="49"/>
      <c r="S2071" s="50" t="str">
        <f>IF(B2071="","",COUNTA(التجديد!E2071:E2071))</f>
        <v/>
      </c>
      <c r="T2071" s="51" t="str">
        <f>IF(B2071="","",IFERROR(VLOOKUP(SUBSTITUTE(SUBSTITUTE(H2071,"~","~~"),"*","~*"),إعدادات_الأنواع!$A$4:$B$40,2,FALSE()),"?"))</f>
        <v/>
      </c>
    </row>
    <row r="2072" spans="1:20" ht="15" customHeight="1">
      <c r="A2072" s="20" t="str">
        <f>IF(B2072="","",IF(T2072="?","⚠️ نوع غير معرف",T2072&amp;TEXT(COUNTIFS($T$3:T2072,T2072),"000")))</f>
        <v/>
      </c>
      <c r="B2072" s="38"/>
      <c r="C2072" s="38"/>
      <c r="D2072" s="39"/>
      <c r="E2072" s="54"/>
      <c r="F2072" s="41" t="str">
        <f t="shared" ca="1" si="128"/>
        <v/>
      </c>
      <c r="G2072" s="42"/>
      <c r="H2072" s="37"/>
      <c r="I2072" s="43"/>
      <c r="J2072" s="44" t="str">
        <f t="shared" si="129"/>
        <v/>
      </c>
      <c r="K2072" s="45"/>
      <c r="L2072" s="46" t="str">
        <f>IF(OR(K2072="لم يدفع",B2072=""),"",IF(K2072="تأمين فقط",0,IF(K2072="اشتراك 300",300,IF(F2072&lt;14,IFERROR(VLOOKUP(SUBSTITUTE(SUBSTITUTE(H2072,"~","~~"),"*","~*"),إعدادات_الأنواع!$A$4:$D$40,3,FALSE()),0),IFERROR(VLOOKUP(SUBSTITUTE(SUBSTITUTE(H2072,"~","~~"),"*","~*"),إعدادات_الأنواع!$A$4:$D$40,4,FALSE()),0)))))</f>
        <v/>
      </c>
      <c r="M2072" s="47" t="str">
        <f>IF(OR(K2072="لم يدفع",B2072=""),"",IFERROR(VLOOKUP(SUBSTITUTE(SUBSTITUTE(H2072,"~","~~"),"*","~*"),إعدادات_الأنواع!$A$4:$E$40,5,FALSE()),0))</f>
        <v/>
      </c>
      <c r="N2072" s="47" t="str">
        <f>IF(OR(K2072="لم يدفع",K2072="تأمين فقط",K2072="اشتراك 300",B2072=""),"",IFERROR(VLOOKUP(SUBSTITUTE(SUBSTITUTE(H2072,"~","~~"),"*","~*"),إعدادات_الأنواع!$A$4:$F$40,6,FALSE()),0))</f>
        <v/>
      </c>
      <c r="O2072" s="55" t="str">
        <f t="shared" si="130"/>
        <v/>
      </c>
      <c r="P2072" s="48" t="str">
        <f t="shared" ca="1" si="131"/>
        <v/>
      </c>
      <c r="Q2072" s="52"/>
      <c r="R2072" s="49"/>
      <c r="S2072" s="50" t="str">
        <f>IF(B2072="","",COUNTA(التجديد!E2072:E2072))</f>
        <v/>
      </c>
      <c r="T2072" s="51" t="str">
        <f>IF(B2072="","",IFERROR(VLOOKUP(SUBSTITUTE(SUBSTITUTE(H2072,"~","~~"),"*","~*"),إعدادات_الأنواع!$A$4:$B$40,2,FALSE()),"?"))</f>
        <v/>
      </c>
    </row>
    <row r="2073" spans="1:20" ht="15" customHeight="1">
      <c r="A2073" s="20" t="str">
        <f>IF(B2073="","",IF(T2073="?","⚠️ نوع غير معرف",T2073&amp;TEXT(COUNTIFS($T$3:T2073,T2073),"000")))</f>
        <v/>
      </c>
      <c r="B2073" s="38"/>
      <c r="C2073" s="38"/>
      <c r="D2073" s="39"/>
      <c r="E2073" s="54"/>
      <c r="F2073" s="41" t="str">
        <f t="shared" ca="1" si="128"/>
        <v/>
      </c>
      <c r="G2073" s="42"/>
      <c r="H2073" s="37"/>
      <c r="I2073" s="43"/>
      <c r="J2073" s="44" t="str">
        <f t="shared" si="129"/>
        <v/>
      </c>
      <c r="K2073" s="45"/>
      <c r="L2073" s="46" t="str">
        <f>IF(OR(K2073="لم يدفع",B2073=""),"",IF(K2073="تأمين فقط",0,IF(K2073="اشتراك 300",300,IF(F2073&lt;14,IFERROR(VLOOKUP(SUBSTITUTE(SUBSTITUTE(H2073,"~","~~"),"*","~*"),إعدادات_الأنواع!$A$4:$D$40,3,FALSE()),0),IFERROR(VLOOKUP(SUBSTITUTE(SUBSTITUTE(H2073,"~","~~"),"*","~*"),إعدادات_الأنواع!$A$4:$D$40,4,FALSE()),0)))))</f>
        <v/>
      </c>
      <c r="M2073" s="47" t="str">
        <f>IF(OR(K2073="لم يدفع",B2073=""),"",IFERROR(VLOOKUP(SUBSTITUTE(SUBSTITUTE(H2073,"~","~~"),"*","~*"),إعدادات_الأنواع!$A$4:$E$40,5,FALSE()),0))</f>
        <v/>
      </c>
      <c r="N2073" s="47" t="str">
        <f>IF(OR(K2073="لم يدفع",K2073="تأمين فقط",K2073="اشتراك 300",B2073=""),"",IFERROR(VLOOKUP(SUBSTITUTE(SUBSTITUTE(H2073,"~","~~"),"*","~*"),إعدادات_الأنواع!$A$4:$F$40,6,FALSE()),0))</f>
        <v/>
      </c>
      <c r="O2073" s="55" t="str">
        <f t="shared" si="130"/>
        <v/>
      </c>
      <c r="P2073" s="48" t="str">
        <f t="shared" ca="1" si="131"/>
        <v/>
      </c>
      <c r="Q2073" s="52"/>
      <c r="R2073" s="49"/>
      <c r="S2073" s="50" t="str">
        <f>IF(B2073="","",COUNTA(التجديد!E2073:E2073))</f>
        <v/>
      </c>
      <c r="T2073" s="51" t="str">
        <f>IF(B2073="","",IFERROR(VLOOKUP(SUBSTITUTE(SUBSTITUTE(H2073,"~","~~"),"*","~*"),إعدادات_الأنواع!$A$4:$B$40,2,FALSE()),"?"))</f>
        <v/>
      </c>
    </row>
    <row r="2074" spans="1:20" ht="15" customHeight="1">
      <c r="A2074" s="20" t="str">
        <f>IF(B2074="","",IF(T2074="?","⚠️ نوع غير معرف",T2074&amp;TEXT(COUNTIFS($T$3:T2074,T2074),"000")))</f>
        <v/>
      </c>
      <c r="B2074" s="38"/>
      <c r="C2074" s="38"/>
      <c r="D2074" s="39"/>
      <c r="E2074" s="54"/>
      <c r="F2074" s="41" t="str">
        <f t="shared" ca="1" si="128"/>
        <v/>
      </c>
      <c r="G2074" s="42"/>
      <c r="H2074" s="37"/>
      <c r="I2074" s="43"/>
      <c r="J2074" s="44" t="str">
        <f t="shared" si="129"/>
        <v/>
      </c>
      <c r="K2074" s="45"/>
      <c r="L2074" s="46" t="str">
        <f>IF(OR(K2074="لم يدفع",B2074=""),"",IF(K2074="تأمين فقط",0,IF(K2074="اشتراك 300",300,IF(F2074&lt;14,IFERROR(VLOOKUP(SUBSTITUTE(SUBSTITUTE(H2074,"~","~~"),"*","~*"),إعدادات_الأنواع!$A$4:$D$40,3,FALSE()),0),IFERROR(VLOOKUP(SUBSTITUTE(SUBSTITUTE(H2074,"~","~~"),"*","~*"),إعدادات_الأنواع!$A$4:$D$40,4,FALSE()),0)))))</f>
        <v/>
      </c>
      <c r="M2074" s="47" t="str">
        <f>IF(OR(K2074="لم يدفع",B2074=""),"",IFERROR(VLOOKUP(SUBSTITUTE(SUBSTITUTE(H2074,"~","~~"),"*","~*"),إعدادات_الأنواع!$A$4:$E$40,5,FALSE()),0))</f>
        <v/>
      </c>
      <c r="N2074" s="47" t="str">
        <f>IF(OR(K2074="لم يدفع",K2074="تأمين فقط",K2074="اشتراك 300",B2074=""),"",IFERROR(VLOOKUP(SUBSTITUTE(SUBSTITUTE(H2074,"~","~~"),"*","~*"),إعدادات_الأنواع!$A$4:$F$40,6,FALSE()),0))</f>
        <v/>
      </c>
      <c r="O2074" s="55" t="str">
        <f t="shared" si="130"/>
        <v/>
      </c>
      <c r="P2074" s="48" t="str">
        <f t="shared" ca="1" si="131"/>
        <v/>
      </c>
      <c r="Q2074" s="52"/>
      <c r="R2074" s="49"/>
      <c r="S2074" s="50" t="str">
        <f>IF(B2074="","",COUNTA(التجديد!E2074:E2074))</f>
        <v/>
      </c>
      <c r="T2074" s="51" t="str">
        <f>IF(B2074="","",IFERROR(VLOOKUP(SUBSTITUTE(SUBSTITUTE(H2074,"~","~~"),"*","~*"),إعدادات_الأنواع!$A$4:$B$40,2,FALSE()),"?"))</f>
        <v/>
      </c>
    </row>
    <row r="2075" spans="1:20" ht="15" customHeight="1">
      <c r="A2075" s="20" t="str">
        <f>IF(B2075="","",IF(T2075="?","⚠️ نوع غير معرف",T2075&amp;TEXT(COUNTIFS($T$3:T2075,T2075),"000")))</f>
        <v/>
      </c>
      <c r="B2075" s="38"/>
      <c r="C2075" s="38"/>
      <c r="D2075" s="39"/>
      <c r="E2075" s="54"/>
      <c r="F2075" s="41" t="str">
        <f t="shared" ca="1" si="128"/>
        <v/>
      </c>
      <c r="G2075" s="42"/>
      <c r="H2075" s="37"/>
      <c r="I2075" s="43"/>
      <c r="J2075" s="44" t="str">
        <f t="shared" si="129"/>
        <v/>
      </c>
      <c r="K2075" s="45"/>
      <c r="L2075" s="46" t="str">
        <f>IF(OR(K2075="لم يدفع",B2075=""),"",IF(K2075="تأمين فقط",0,IF(K2075="اشتراك 300",300,IF(F2075&lt;14,IFERROR(VLOOKUP(SUBSTITUTE(SUBSTITUTE(H2075,"~","~~"),"*","~*"),إعدادات_الأنواع!$A$4:$D$40,3,FALSE()),0),IFERROR(VLOOKUP(SUBSTITUTE(SUBSTITUTE(H2075,"~","~~"),"*","~*"),إعدادات_الأنواع!$A$4:$D$40,4,FALSE()),0)))))</f>
        <v/>
      </c>
      <c r="M2075" s="47" t="str">
        <f>IF(OR(K2075="لم يدفع",B2075=""),"",IFERROR(VLOOKUP(SUBSTITUTE(SUBSTITUTE(H2075,"~","~~"),"*","~*"),إعدادات_الأنواع!$A$4:$E$40,5,FALSE()),0))</f>
        <v/>
      </c>
      <c r="N2075" s="47" t="str">
        <f>IF(OR(K2075="لم يدفع",K2075="تأمين فقط",K2075="اشتراك 300",B2075=""),"",IFERROR(VLOOKUP(SUBSTITUTE(SUBSTITUTE(H2075,"~","~~"),"*","~*"),إعدادات_الأنواع!$A$4:$F$40,6,FALSE()),0))</f>
        <v/>
      </c>
      <c r="O2075" s="55" t="str">
        <f t="shared" si="130"/>
        <v/>
      </c>
      <c r="P2075" s="48" t="str">
        <f t="shared" ca="1" si="131"/>
        <v/>
      </c>
      <c r="Q2075" s="52"/>
      <c r="R2075" s="49"/>
      <c r="S2075" s="50" t="str">
        <f>IF(B2075="","",COUNTA(التجديد!E2075:E2075))</f>
        <v/>
      </c>
      <c r="T2075" s="51" t="str">
        <f>IF(B2075="","",IFERROR(VLOOKUP(SUBSTITUTE(SUBSTITUTE(H2075,"~","~~"),"*","~*"),إعدادات_الأنواع!$A$4:$B$40,2,FALSE()),"?"))</f>
        <v/>
      </c>
    </row>
    <row r="2076" spans="1:20" ht="15" customHeight="1">
      <c r="A2076" s="20" t="str">
        <f>IF(B2076="","",IF(T2076="?","⚠️ نوع غير معرف",T2076&amp;TEXT(COUNTIFS($T$3:T2076,T2076),"000")))</f>
        <v/>
      </c>
      <c r="B2076" s="38"/>
      <c r="C2076" s="38"/>
      <c r="D2076" s="39"/>
      <c r="E2076" s="54"/>
      <c r="F2076" s="41" t="str">
        <f t="shared" ca="1" si="128"/>
        <v/>
      </c>
      <c r="G2076" s="42"/>
      <c r="H2076" s="37"/>
      <c r="I2076" s="43"/>
      <c r="J2076" s="44" t="str">
        <f t="shared" si="129"/>
        <v/>
      </c>
      <c r="K2076" s="45"/>
      <c r="L2076" s="46" t="str">
        <f>IF(OR(K2076="لم يدفع",B2076=""),"",IF(K2076="تأمين فقط",0,IF(K2076="اشتراك 300",300,IF(F2076&lt;14,IFERROR(VLOOKUP(SUBSTITUTE(SUBSTITUTE(H2076,"~","~~"),"*","~*"),إعدادات_الأنواع!$A$4:$D$40,3,FALSE()),0),IFERROR(VLOOKUP(SUBSTITUTE(SUBSTITUTE(H2076,"~","~~"),"*","~*"),إعدادات_الأنواع!$A$4:$D$40,4,FALSE()),0)))))</f>
        <v/>
      </c>
      <c r="M2076" s="47" t="str">
        <f>IF(OR(K2076="لم يدفع",B2076=""),"",IFERROR(VLOOKUP(SUBSTITUTE(SUBSTITUTE(H2076,"~","~~"),"*","~*"),إعدادات_الأنواع!$A$4:$E$40,5,FALSE()),0))</f>
        <v/>
      </c>
      <c r="N2076" s="47" t="str">
        <f>IF(OR(K2076="لم يدفع",K2076="تأمين فقط",K2076="اشتراك 300",B2076=""),"",IFERROR(VLOOKUP(SUBSTITUTE(SUBSTITUTE(H2076,"~","~~"),"*","~*"),إعدادات_الأنواع!$A$4:$F$40,6,FALSE()),0))</f>
        <v/>
      </c>
      <c r="O2076" s="55" t="str">
        <f t="shared" si="130"/>
        <v/>
      </c>
      <c r="P2076" s="48" t="str">
        <f t="shared" ca="1" si="131"/>
        <v/>
      </c>
      <c r="Q2076" s="52"/>
      <c r="R2076" s="49"/>
      <c r="S2076" s="50" t="str">
        <f>IF(B2076="","",COUNTA(التجديد!E2076:E2076))</f>
        <v/>
      </c>
      <c r="T2076" s="51" t="str">
        <f>IF(B2076="","",IFERROR(VLOOKUP(SUBSTITUTE(SUBSTITUTE(H2076,"~","~~"),"*","~*"),إعدادات_الأنواع!$A$4:$B$40,2,FALSE()),"?"))</f>
        <v/>
      </c>
    </row>
    <row r="2077" spans="1:20" ht="15" customHeight="1">
      <c r="A2077" s="20" t="str">
        <f>IF(B2077="","",IF(T2077="?","⚠️ نوع غير معرف",T2077&amp;TEXT(COUNTIFS($T$3:T2077,T2077),"000")))</f>
        <v/>
      </c>
      <c r="B2077" s="38"/>
      <c r="C2077" s="38"/>
      <c r="D2077" s="39"/>
      <c r="E2077" s="54"/>
      <c r="F2077" s="41" t="str">
        <f t="shared" ca="1" si="128"/>
        <v/>
      </c>
      <c r="G2077" s="42"/>
      <c r="H2077" s="37"/>
      <c r="I2077" s="43"/>
      <c r="J2077" s="44" t="str">
        <f t="shared" si="129"/>
        <v/>
      </c>
      <c r="K2077" s="45"/>
      <c r="L2077" s="46" t="str">
        <f>IF(OR(K2077="لم يدفع",B2077=""),"",IF(K2077="تأمين فقط",0,IF(K2077="اشتراك 300",300,IF(F2077&lt;14,IFERROR(VLOOKUP(SUBSTITUTE(SUBSTITUTE(H2077,"~","~~"),"*","~*"),إعدادات_الأنواع!$A$4:$D$40,3,FALSE()),0),IFERROR(VLOOKUP(SUBSTITUTE(SUBSTITUTE(H2077,"~","~~"),"*","~*"),إعدادات_الأنواع!$A$4:$D$40,4,FALSE()),0)))))</f>
        <v/>
      </c>
      <c r="M2077" s="47" t="str">
        <f>IF(OR(K2077="لم يدفع",B2077=""),"",IFERROR(VLOOKUP(SUBSTITUTE(SUBSTITUTE(H2077,"~","~~"),"*","~*"),إعدادات_الأنواع!$A$4:$E$40,5,FALSE()),0))</f>
        <v/>
      </c>
      <c r="N2077" s="47" t="str">
        <f>IF(OR(K2077="لم يدفع",K2077="تأمين فقط",K2077="اشتراك 300",B2077=""),"",IFERROR(VLOOKUP(SUBSTITUTE(SUBSTITUTE(H2077,"~","~~"),"*","~*"),إعدادات_الأنواع!$A$4:$F$40,6,FALSE()),0))</f>
        <v/>
      </c>
      <c r="O2077" s="55" t="str">
        <f t="shared" si="130"/>
        <v/>
      </c>
      <c r="P2077" s="48" t="str">
        <f t="shared" ca="1" si="131"/>
        <v/>
      </c>
      <c r="Q2077" s="52"/>
      <c r="R2077" s="49"/>
      <c r="S2077" s="50" t="str">
        <f>IF(B2077="","",COUNTA(التجديد!E2077:E2077))</f>
        <v/>
      </c>
      <c r="T2077" s="51" t="str">
        <f>IF(B2077="","",IFERROR(VLOOKUP(SUBSTITUTE(SUBSTITUTE(H2077,"~","~~"),"*","~*"),إعدادات_الأنواع!$A$4:$B$40,2,FALSE()),"?"))</f>
        <v/>
      </c>
    </row>
    <row r="2078" spans="1:20" ht="15" customHeight="1">
      <c r="A2078" s="20" t="str">
        <f>IF(B2078="","",IF(T2078="?","⚠️ نوع غير معرف",T2078&amp;TEXT(COUNTIFS($T$3:T2078,T2078),"000")))</f>
        <v/>
      </c>
      <c r="B2078" s="38"/>
      <c r="C2078" s="38"/>
      <c r="D2078" s="39"/>
      <c r="E2078" s="54"/>
      <c r="F2078" s="41" t="str">
        <f t="shared" ca="1" si="128"/>
        <v/>
      </c>
      <c r="G2078" s="42"/>
      <c r="H2078" s="37"/>
      <c r="I2078" s="43"/>
      <c r="J2078" s="44" t="str">
        <f t="shared" si="129"/>
        <v/>
      </c>
      <c r="K2078" s="45"/>
      <c r="L2078" s="46" t="str">
        <f>IF(OR(K2078="لم يدفع",B2078=""),"",IF(K2078="تأمين فقط",0,IF(K2078="اشتراك 300",300,IF(F2078&lt;14,IFERROR(VLOOKUP(SUBSTITUTE(SUBSTITUTE(H2078,"~","~~"),"*","~*"),إعدادات_الأنواع!$A$4:$D$40,3,FALSE()),0),IFERROR(VLOOKUP(SUBSTITUTE(SUBSTITUTE(H2078,"~","~~"),"*","~*"),إعدادات_الأنواع!$A$4:$D$40,4,FALSE()),0)))))</f>
        <v/>
      </c>
      <c r="M2078" s="47" t="str">
        <f>IF(OR(K2078="لم يدفع",B2078=""),"",IFERROR(VLOOKUP(SUBSTITUTE(SUBSTITUTE(H2078,"~","~~"),"*","~*"),إعدادات_الأنواع!$A$4:$E$40,5,FALSE()),0))</f>
        <v/>
      </c>
      <c r="N2078" s="47" t="str">
        <f>IF(OR(K2078="لم يدفع",K2078="تأمين فقط",K2078="اشتراك 300",B2078=""),"",IFERROR(VLOOKUP(SUBSTITUTE(SUBSTITUTE(H2078,"~","~~"),"*","~*"),إعدادات_الأنواع!$A$4:$F$40,6,FALSE()),0))</f>
        <v/>
      </c>
      <c r="O2078" s="55" t="str">
        <f t="shared" si="130"/>
        <v/>
      </c>
      <c r="P2078" s="48" t="str">
        <f t="shared" ca="1" si="131"/>
        <v/>
      </c>
      <c r="Q2078" s="52"/>
      <c r="R2078" s="49"/>
      <c r="S2078" s="50" t="str">
        <f>IF(B2078="","",COUNTA(التجديد!E2078:E2078))</f>
        <v/>
      </c>
      <c r="T2078" s="51" t="str">
        <f>IF(B2078="","",IFERROR(VLOOKUP(SUBSTITUTE(SUBSTITUTE(H2078,"~","~~"),"*","~*"),إعدادات_الأنواع!$A$4:$B$40,2,FALSE()),"?"))</f>
        <v/>
      </c>
    </row>
    <row r="2079" spans="1:20" ht="15" customHeight="1">
      <c r="A2079" s="20" t="str">
        <f>IF(B2079="","",IF(T2079="?","⚠️ نوع غير معرف",T2079&amp;TEXT(COUNTIFS($T$3:T2079,T2079),"000")))</f>
        <v/>
      </c>
      <c r="B2079" s="38"/>
      <c r="C2079" s="38"/>
      <c r="D2079" s="39"/>
      <c r="E2079" s="54"/>
      <c r="F2079" s="41" t="str">
        <f t="shared" ca="1" si="128"/>
        <v/>
      </c>
      <c r="G2079" s="42"/>
      <c r="H2079" s="37"/>
      <c r="I2079" s="43"/>
      <c r="J2079" s="44" t="str">
        <f t="shared" si="129"/>
        <v/>
      </c>
      <c r="K2079" s="45"/>
      <c r="L2079" s="46" t="str">
        <f>IF(OR(K2079="لم يدفع",B2079=""),"",IF(K2079="تأمين فقط",0,IF(K2079="اشتراك 300",300,IF(F2079&lt;14,IFERROR(VLOOKUP(SUBSTITUTE(SUBSTITUTE(H2079,"~","~~"),"*","~*"),إعدادات_الأنواع!$A$4:$D$40,3,FALSE()),0),IFERROR(VLOOKUP(SUBSTITUTE(SUBSTITUTE(H2079,"~","~~"),"*","~*"),إعدادات_الأنواع!$A$4:$D$40,4,FALSE()),0)))))</f>
        <v/>
      </c>
      <c r="M2079" s="47" t="str">
        <f>IF(OR(K2079="لم يدفع",B2079=""),"",IFERROR(VLOOKUP(SUBSTITUTE(SUBSTITUTE(H2079,"~","~~"),"*","~*"),إعدادات_الأنواع!$A$4:$E$40,5,FALSE()),0))</f>
        <v/>
      </c>
      <c r="N2079" s="47" t="str">
        <f>IF(OR(K2079="لم يدفع",K2079="تأمين فقط",K2079="اشتراك 300",B2079=""),"",IFERROR(VLOOKUP(SUBSTITUTE(SUBSTITUTE(H2079,"~","~~"),"*","~*"),إعدادات_الأنواع!$A$4:$F$40,6,FALSE()),0))</f>
        <v/>
      </c>
      <c r="O2079" s="55" t="str">
        <f t="shared" si="130"/>
        <v/>
      </c>
      <c r="P2079" s="48" t="str">
        <f t="shared" ca="1" si="131"/>
        <v/>
      </c>
      <c r="Q2079" s="52"/>
      <c r="R2079" s="49"/>
      <c r="S2079" s="50" t="str">
        <f>IF(B2079="","",COUNTA(التجديد!E2079:E2079))</f>
        <v/>
      </c>
      <c r="T2079" s="51" t="str">
        <f>IF(B2079="","",IFERROR(VLOOKUP(SUBSTITUTE(SUBSTITUTE(H2079,"~","~~"),"*","~*"),إعدادات_الأنواع!$A$4:$B$40,2,FALSE()),"?"))</f>
        <v/>
      </c>
    </row>
    <row r="2080" spans="1:20" ht="15" customHeight="1">
      <c r="A2080" s="20" t="str">
        <f>IF(B2080="","",IF(T2080="?","⚠️ نوع غير معرف",T2080&amp;TEXT(COUNTIFS($T$3:T2080,T2080),"000")))</f>
        <v/>
      </c>
      <c r="B2080" s="38"/>
      <c r="C2080" s="38"/>
      <c r="D2080" s="39"/>
      <c r="E2080" s="54"/>
      <c r="F2080" s="41" t="str">
        <f t="shared" ca="1" si="128"/>
        <v/>
      </c>
      <c r="G2080" s="42"/>
      <c r="H2080" s="37"/>
      <c r="I2080" s="43"/>
      <c r="J2080" s="44" t="str">
        <f t="shared" si="129"/>
        <v/>
      </c>
      <c r="K2080" s="45"/>
      <c r="L2080" s="46" t="str">
        <f>IF(OR(K2080="لم يدفع",B2080=""),"",IF(K2080="تأمين فقط",0,IF(K2080="اشتراك 300",300,IF(F2080&lt;14,IFERROR(VLOOKUP(SUBSTITUTE(SUBSTITUTE(H2080,"~","~~"),"*","~*"),إعدادات_الأنواع!$A$4:$D$40,3,FALSE()),0),IFERROR(VLOOKUP(SUBSTITUTE(SUBSTITUTE(H2080,"~","~~"),"*","~*"),إعدادات_الأنواع!$A$4:$D$40,4,FALSE()),0)))))</f>
        <v/>
      </c>
      <c r="M2080" s="47" t="str">
        <f>IF(OR(K2080="لم يدفع",B2080=""),"",IFERROR(VLOOKUP(SUBSTITUTE(SUBSTITUTE(H2080,"~","~~"),"*","~*"),إعدادات_الأنواع!$A$4:$E$40,5,FALSE()),0))</f>
        <v/>
      </c>
      <c r="N2080" s="47" t="str">
        <f>IF(OR(K2080="لم يدفع",K2080="تأمين فقط",K2080="اشتراك 300",B2080=""),"",IFERROR(VLOOKUP(SUBSTITUTE(SUBSTITUTE(H2080,"~","~~"),"*","~*"),إعدادات_الأنواع!$A$4:$F$40,6,FALSE()),0))</f>
        <v/>
      </c>
      <c r="O2080" s="55" t="str">
        <f t="shared" si="130"/>
        <v/>
      </c>
      <c r="P2080" s="48" t="str">
        <f t="shared" ca="1" si="131"/>
        <v/>
      </c>
      <c r="Q2080" s="52"/>
      <c r="R2080" s="49"/>
      <c r="S2080" s="50" t="str">
        <f>IF(B2080="","",COUNTA(التجديد!E2080:E2080))</f>
        <v/>
      </c>
      <c r="T2080" s="51" t="str">
        <f>IF(B2080="","",IFERROR(VLOOKUP(SUBSTITUTE(SUBSTITUTE(H2080,"~","~~"),"*","~*"),إعدادات_الأنواع!$A$4:$B$40,2,FALSE()),"?"))</f>
        <v/>
      </c>
    </row>
    <row r="2081" spans="1:20" ht="15" customHeight="1">
      <c r="A2081" s="20" t="str">
        <f>IF(B2081="","",IF(T2081="?","⚠️ نوع غير معرف",T2081&amp;TEXT(COUNTIFS($T$3:T2081,T2081),"000")))</f>
        <v/>
      </c>
      <c r="B2081" s="38"/>
      <c r="C2081" s="38"/>
      <c r="D2081" s="39"/>
      <c r="E2081" s="54"/>
      <c r="F2081" s="41" t="str">
        <f t="shared" ca="1" si="128"/>
        <v/>
      </c>
      <c r="G2081" s="42"/>
      <c r="H2081" s="37"/>
      <c r="I2081" s="43"/>
      <c r="J2081" s="44" t="str">
        <f t="shared" si="129"/>
        <v/>
      </c>
      <c r="K2081" s="45"/>
      <c r="L2081" s="46" t="str">
        <f>IF(OR(K2081="لم يدفع",B2081=""),"",IF(K2081="تأمين فقط",0,IF(K2081="اشتراك 300",300,IF(F2081&lt;14,IFERROR(VLOOKUP(SUBSTITUTE(SUBSTITUTE(H2081,"~","~~"),"*","~*"),إعدادات_الأنواع!$A$4:$D$40,3,FALSE()),0),IFERROR(VLOOKUP(SUBSTITUTE(SUBSTITUTE(H2081,"~","~~"),"*","~*"),إعدادات_الأنواع!$A$4:$D$40,4,FALSE()),0)))))</f>
        <v/>
      </c>
      <c r="M2081" s="47" t="str">
        <f>IF(OR(K2081="لم يدفع",B2081=""),"",IFERROR(VLOOKUP(SUBSTITUTE(SUBSTITUTE(H2081,"~","~~"),"*","~*"),إعدادات_الأنواع!$A$4:$E$40,5,FALSE()),0))</f>
        <v/>
      </c>
      <c r="N2081" s="47" t="str">
        <f>IF(OR(K2081="لم يدفع",K2081="تأمين فقط",K2081="اشتراك 300",B2081=""),"",IFERROR(VLOOKUP(SUBSTITUTE(SUBSTITUTE(H2081,"~","~~"),"*","~*"),إعدادات_الأنواع!$A$4:$F$40,6,FALSE()),0))</f>
        <v/>
      </c>
      <c r="O2081" s="55" t="str">
        <f t="shared" si="130"/>
        <v/>
      </c>
      <c r="P2081" s="48" t="str">
        <f t="shared" ca="1" si="131"/>
        <v/>
      </c>
      <c r="Q2081" s="52"/>
      <c r="R2081" s="49"/>
      <c r="S2081" s="50" t="str">
        <f>IF(B2081="","",COUNTA(التجديد!E2081:E2081))</f>
        <v/>
      </c>
      <c r="T2081" s="51" t="str">
        <f>IF(B2081="","",IFERROR(VLOOKUP(SUBSTITUTE(SUBSTITUTE(H2081,"~","~~"),"*","~*"),إعدادات_الأنواع!$A$4:$B$40,2,FALSE()),"?"))</f>
        <v/>
      </c>
    </row>
    <row r="2082" spans="1:20" ht="15" customHeight="1">
      <c r="A2082" s="20" t="str">
        <f>IF(B2082="","",IF(T2082="?","⚠️ نوع غير معرف",T2082&amp;TEXT(COUNTIFS($T$3:T2082,T2082),"000")))</f>
        <v/>
      </c>
      <c r="B2082" s="38"/>
      <c r="C2082" s="38"/>
      <c r="D2082" s="39"/>
      <c r="E2082" s="54"/>
      <c r="F2082" s="41" t="str">
        <f t="shared" ca="1" si="128"/>
        <v/>
      </c>
      <c r="G2082" s="42"/>
      <c r="H2082" s="37"/>
      <c r="I2082" s="43"/>
      <c r="J2082" s="44" t="str">
        <f t="shared" si="129"/>
        <v/>
      </c>
      <c r="K2082" s="45"/>
      <c r="L2082" s="46" t="str">
        <f>IF(OR(K2082="لم يدفع",B2082=""),"",IF(K2082="تأمين فقط",0,IF(K2082="اشتراك 300",300,IF(F2082&lt;14,IFERROR(VLOOKUP(SUBSTITUTE(SUBSTITUTE(H2082,"~","~~"),"*","~*"),إعدادات_الأنواع!$A$4:$D$40,3,FALSE()),0),IFERROR(VLOOKUP(SUBSTITUTE(SUBSTITUTE(H2082,"~","~~"),"*","~*"),إعدادات_الأنواع!$A$4:$D$40,4,FALSE()),0)))))</f>
        <v/>
      </c>
      <c r="M2082" s="47" t="str">
        <f>IF(OR(K2082="لم يدفع",B2082=""),"",IFERROR(VLOOKUP(SUBSTITUTE(SUBSTITUTE(H2082,"~","~~"),"*","~*"),إعدادات_الأنواع!$A$4:$E$40,5,FALSE()),0))</f>
        <v/>
      </c>
      <c r="N2082" s="47" t="str">
        <f>IF(OR(K2082="لم يدفع",K2082="تأمين فقط",K2082="اشتراك 300",B2082=""),"",IFERROR(VLOOKUP(SUBSTITUTE(SUBSTITUTE(H2082,"~","~~"),"*","~*"),إعدادات_الأنواع!$A$4:$F$40,6,FALSE()),0))</f>
        <v/>
      </c>
      <c r="O2082" s="55" t="str">
        <f t="shared" si="130"/>
        <v/>
      </c>
      <c r="P2082" s="48" t="str">
        <f t="shared" ca="1" si="131"/>
        <v/>
      </c>
      <c r="Q2082" s="52"/>
      <c r="R2082" s="49"/>
      <c r="S2082" s="50" t="str">
        <f>IF(B2082="","",COUNTA(التجديد!E2082:E2082))</f>
        <v/>
      </c>
      <c r="T2082" s="51" t="str">
        <f>IF(B2082="","",IFERROR(VLOOKUP(SUBSTITUTE(SUBSTITUTE(H2082,"~","~~"),"*","~*"),إعدادات_الأنواع!$A$4:$B$40,2,FALSE()),"?"))</f>
        <v/>
      </c>
    </row>
    <row r="2083" spans="1:20" ht="15" customHeight="1">
      <c r="A2083" s="20" t="str">
        <f>IF(B2083="","",IF(T2083="?","⚠️ نوع غير معرف",T2083&amp;TEXT(COUNTIFS($T$3:T2083,T2083),"000")))</f>
        <v/>
      </c>
      <c r="B2083" s="38"/>
      <c r="C2083" s="38"/>
      <c r="D2083" s="39"/>
      <c r="E2083" s="54"/>
      <c r="F2083" s="41" t="str">
        <f t="shared" ca="1" si="128"/>
        <v/>
      </c>
      <c r="G2083" s="42"/>
      <c r="H2083" s="37"/>
      <c r="I2083" s="43"/>
      <c r="J2083" s="44" t="str">
        <f t="shared" si="129"/>
        <v/>
      </c>
      <c r="K2083" s="45"/>
      <c r="L2083" s="46" t="str">
        <f>IF(OR(K2083="لم يدفع",B2083=""),"",IF(K2083="تأمين فقط",0,IF(K2083="اشتراك 300",300,IF(F2083&lt;14,IFERROR(VLOOKUP(SUBSTITUTE(SUBSTITUTE(H2083,"~","~~"),"*","~*"),إعدادات_الأنواع!$A$4:$D$40,3,FALSE()),0),IFERROR(VLOOKUP(SUBSTITUTE(SUBSTITUTE(H2083,"~","~~"),"*","~*"),إعدادات_الأنواع!$A$4:$D$40,4,FALSE()),0)))))</f>
        <v/>
      </c>
      <c r="M2083" s="47" t="str">
        <f>IF(OR(K2083="لم يدفع",B2083=""),"",IFERROR(VLOOKUP(SUBSTITUTE(SUBSTITUTE(H2083,"~","~~"),"*","~*"),إعدادات_الأنواع!$A$4:$E$40,5,FALSE()),0))</f>
        <v/>
      </c>
      <c r="N2083" s="47" t="str">
        <f>IF(OR(K2083="لم يدفع",K2083="تأمين فقط",K2083="اشتراك 300",B2083=""),"",IFERROR(VLOOKUP(SUBSTITUTE(SUBSTITUTE(H2083,"~","~~"),"*","~*"),إعدادات_الأنواع!$A$4:$F$40,6,FALSE()),0))</f>
        <v/>
      </c>
      <c r="O2083" s="55" t="str">
        <f t="shared" si="130"/>
        <v/>
      </c>
      <c r="P2083" s="48" t="str">
        <f t="shared" ca="1" si="131"/>
        <v/>
      </c>
      <c r="Q2083" s="52"/>
      <c r="R2083" s="49"/>
      <c r="S2083" s="50" t="str">
        <f>IF(B2083="","",COUNTA(التجديد!E2083:E2083))</f>
        <v/>
      </c>
      <c r="T2083" s="51" t="str">
        <f>IF(B2083="","",IFERROR(VLOOKUP(SUBSTITUTE(SUBSTITUTE(H2083,"~","~~"),"*","~*"),إعدادات_الأنواع!$A$4:$B$40,2,FALSE()),"?"))</f>
        <v/>
      </c>
    </row>
    <row r="2084" spans="1:20" ht="15" customHeight="1">
      <c r="A2084" s="20" t="str">
        <f>IF(B2084="","",IF(T2084="?","⚠️ نوع غير معرف",T2084&amp;TEXT(COUNTIFS($T$3:T2084,T2084),"000")))</f>
        <v/>
      </c>
      <c r="B2084" s="38"/>
      <c r="C2084" s="38"/>
      <c r="D2084" s="39"/>
      <c r="E2084" s="54"/>
      <c r="F2084" s="41" t="str">
        <f t="shared" ca="1" si="128"/>
        <v/>
      </c>
      <c r="G2084" s="42"/>
      <c r="H2084" s="37"/>
      <c r="I2084" s="43"/>
      <c r="J2084" s="44" t="str">
        <f t="shared" si="129"/>
        <v/>
      </c>
      <c r="K2084" s="45"/>
      <c r="L2084" s="46" t="str">
        <f>IF(OR(K2084="لم يدفع",B2084=""),"",IF(K2084="تأمين فقط",0,IF(K2084="اشتراك 300",300,IF(F2084&lt;14,IFERROR(VLOOKUP(SUBSTITUTE(SUBSTITUTE(H2084,"~","~~"),"*","~*"),إعدادات_الأنواع!$A$4:$D$40,3,FALSE()),0),IFERROR(VLOOKUP(SUBSTITUTE(SUBSTITUTE(H2084,"~","~~"),"*","~*"),إعدادات_الأنواع!$A$4:$D$40,4,FALSE()),0)))))</f>
        <v/>
      </c>
      <c r="M2084" s="47" t="str">
        <f>IF(OR(K2084="لم يدفع",B2084=""),"",IFERROR(VLOOKUP(SUBSTITUTE(SUBSTITUTE(H2084,"~","~~"),"*","~*"),إعدادات_الأنواع!$A$4:$E$40,5,FALSE()),0))</f>
        <v/>
      </c>
      <c r="N2084" s="47" t="str">
        <f>IF(OR(K2084="لم يدفع",K2084="تأمين فقط",K2084="اشتراك 300",B2084=""),"",IFERROR(VLOOKUP(SUBSTITUTE(SUBSTITUTE(H2084,"~","~~"),"*","~*"),إعدادات_الأنواع!$A$4:$F$40,6,FALSE()),0))</f>
        <v/>
      </c>
      <c r="O2084" s="55" t="str">
        <f t="shared" si="130"/>
        <v/>
      </c>
      <c r="P2084" s="48" t="str">
        <f t="shared" ca="1" si="131"/>
        <v/>
      </c>
      <c r="Q2084" s="52"/>
      <c r="R2084" s="49"/>
      <c r="S2084" s="50" t="str">
        <f>IF(B2084="","",COUNTA(التجديد!E2084:E2084))</f>
        <v/>
      </c>
      <c r="T2084" s="51" t="str">
        <f>IF(B2084="","",IFERROR(VLOOKUP(SUBSTITUTE(SUBSTITUTE(H2084,"~","~~"),"*","~*"),إعدادات_الأنواع!$A$4:$B$40,2,FALSE()),"?"))</f>
        <v/>
      </c>
    </row>
    <row r="2085" spans="1:20" ht="15" customHeight="1">
      <c r="A2085" s="20" t="str">
        <f>IF(B2085="","",IF(T2085="?","⚠️ نوع غير معرف",T2085&amp;TEXT(COUNTIFS($T$3:T2085,T2085),"000")))</f>
        <v/>
      </c>
      <c r="B2085" s="38"/>
      <c r="C2085" s="38"/>
      <c r="D2085" s="39"/>
      <c r="E2085" s="54"/>
      <c r="F2085" s="41" t="str">
        <f t="shared" ca="1" si="128"/>
        <v/>
      </c>
      <c r="G2085" s="42"/>
      <c r="H2085" s="37"/>
      <c r="I2085" s="43"/>
      <c r="J2085" s="44" t="str">
        <f t="shared" si="129"/>
        <v/>
      </c>
      <c r="K2085" s="45"/>
      <c r="L2085" s="46" t="str">
        <f>IF(OR(K2085="لم يدفع",B2085=""),"",IF(K2085="تأمين فقط",0,IF(K2085="اشتراك 300",300,IF(F2085&lt;14,IFERROR(VLOOKUP(SUBSTITUTE(SUBSTITUTE(H2085,"~","~~"),"*","~*"),إعدادات_الأنواع!$A$4:$D$40,3,FALSE()),0),IFERROR(VLOOKUP(SUBSTITUTE(SUBSTITUTE(H2085,"~","~~"),"*","~*"),إعدادات_الأنواع!$A$4:$D$40,4,FALSE()),0)))))</f>
        <v/>
      </c>
      <c r="M2085" s="47" t="str">
        <f>IF(OR(K2085="لم يدفع",B2085=""),"",IFERROR(VLOOKUP(SUBSTITUTE(SUBSTITUTE(H2085,"~","~~"),"*","~*"),إعدادات_الأنواع!$A$4:$E$40,5,FALSE()),0))</f>
        <v/>
      </c>
      <c r="N2085" s="47" t="str">
        <f>IF(OR(K2085="لم يدفع",K2085="تأمين فقط",K2085="اشتراك 300",B2085=""),"",IFERROR(VLOOKUP(SUBSTITUTE(SUBSTITUTE(H2085,"~","~~"),"*","~*"),إعدادات_الأنواع!$A$4:$F$40,6,FALSE()),0))</f>
        <v/>
      </c>
      <c r="O2085" s="55" t="str">
        <f t="shared" si="130"/>
        <v/>
      </c>
      <c r="P2085" s="48" t="str">
        <f t="shared" ca="1" si="131"/>
        <v/>
      </c>
      <c r="Q2085" s="52"/>
      <c r="R2085" s="49"/>
      <c r="S2085" s="50" t="str">
        <f>IF(B2085="","",COUNTA(التجديد!E2085:E2085))</f>
        <v/>
      </c>
      <c r="T2085" s="51" t="str">
        <f>IF(B2085="","",IFERROR(VLOOKUP(SUBSTITUTE(SUBSTITUTE(H2085,"~","~~"),"*","~*"),إعدادات_الأنواع!$A$4:$B$40,2,FALSE()),"?"))</f>
        <v/>
      </c>
    </row>
    <row r="2086" spans="1:20" ht="15" customHeight="1">
      <c r="A2086" s="20" t="str">
        <f>IF(B2086="","",IF(T2086="?","⚠️ نوع غير معرف",T2086&amp;TEXT(COUNTIFS($T$3:T2086,T2086),"000")))</f>
        <v/>
      </c>
      <c r="B2086" s="38"/>
      <c r="C2086" s="38"/>
      <c r="D2086" s="39"/>
      <c r="E2086" s="54"/>
      <c r="F2086" s="41" t="str">
        <f t="shared" ca="1" si="128"/>
        <v/>
      </c>
      <c r="G2086" s="42"/>
      <c r="H2086" s="37"/>
      <c r="I2086" s="43"/>
      <c r="J2086" s="44" t="str">
        <f t="shared" si="129"/>
        <v/>
      </c>
      <c r="K2086" s="45"/>
      <c r="L2086" s="46" t="str">
        <f>IF(OR(K2086="لم يدفع",B2086=""),"",IF(K2086="تأمين فقط",0,IF(K2086="اشتراك 300",300,IF(F2086&lt;14,IFERROR(VLOOKUP(SUBSTITUTE(SUBSTITUTE(H2086,"~","~~"),"*","~*"),إعدادات_الأنواع!$A$4:$D$40,3,FALSE()),0),IFERROR(VLOOKUP(SUBSTITUTE(SUBSTITUTE(H2086,"~","~~"),"*","~*"),إعدادات_الأنواع!$A$4:$D$40,4,FALSE()),0)))))</f>
        <v/>
      </c>
      <c r="M2086" s="47" t="str">
        <f>IF(OR(K2086="لم يدفع",B2086=""),"",IFERROR(VLOOKUP(SUBSTITUTE(SUBSTITUTE(H2086,"~","~~"),"*","~*"),إعدادات_الأنواع!$A$4:$E$40,5,FALSE()),0))</f>
        <v/>
      </c>
      <c r="N2086" s="47" t="str">
        <f>IF(OR(K2086="لم يدفع",K2086="تأمين فقط",K2086="اشتراك 300",B2086=""),"",IFERROR(VLOOKUP(SUBSTITUTE(SUBSTITUTE(H2086,"~","~~"),"*","~*"),إعدادات_الأنواع!$A$4:$F$40,6,FALSE()),0))</f>
        <v/>
      </c>
      <c r="O2086" s="55" t="str">
        <f t="shared" si="130"/>
        <v/>
      </c>
      <c r="P2086" s="48" t="str">
        <f t="shared" ca="1" si="131"/>
        <v/>
      </c>
      <c r="Q2086" s="52"/>
      <c r="R2086" s="49"/>
      <c r="S2086" s="50" t="str">
        <f>IF(B2086="","",COUNTA(التجديد!E2086:E2086))</f>
        <v/>
      </c>
      <c r="T2086" s="51" t="str">
        <f>IF(B2086="","",IFERROR(VLOOKUP(SUBSTITUTE(SUBSTITUTE(H2086,"~","~~"),"*","~*"),إعدادات_الأنواع!$A$4:$B$40,2,FALSE()),"?"))</f>
        <v/>
      </c>
    </row>
    <row r="2087" spans="1:20" ht="15" customHeight="1">
      <c r="A2087" s="20" t="str">
        <f>IF(B2087="","",IF(T2087="?","⚠️ نوع غير معرف",T2087&amp;TEXT(COUNTIFS($T$3:T2087,T2087),"000")))</f>
        <v/>
      </c>
      <c r="B2087" s="38"/>
      <c r="C2087" s="38"/>
      <c r="D2087" s="39"/>
      <c r="E2087" s="54"/>
      <c r="F2087" s="41" t="str">
        <f t="shared" ca="1" si="128"/>
        <v/>
      </c>
      <c r="G2087" s="42"/>
      <c r="H2087" s="37"/>
      <c r="I2087" s="43"/>
      <c r="J2087" s="44" t="str">
        <f t="shared" si="129"/>
        <v/>
      </c>
      <c r="K2087" s="45"/>
      <c r="L2087" s="46" t="str">
        <f>IF(OR(K2087="لم يدفع",B2087=""),"",IF(K2087="تأمين فقط",0,IF(K2087="اشتراك 300",300,IF(F2087&lt;14,IFERROR(VLOOKUP(SUBSTITUTE(SUBSTITUTE(H2087,"~","~~"),"*","~*"),إعدادات_الأنواع!$A$4:$D$40,3,FALSE()),0),IFERROR(VLOOKUP(SUBSTITUTE(SUBSTITUTE(H2087,"~","~~"),"*","~*"),إعدادات_الأنواع!$A$4:$D$40,4,FALSE()),0)))))</f>
        <v/>
      </c>
      <c r="M2087" s="47" t="str">
        <f>IF(OR(K2087="لم يدفع",B2087=""),"",IFERROR(VLOOKUP(SUBSTITUTE(SUBSTITUTE(H2087,"~","~~"),"*","~*"),إعدادات_الأنواع!$A$4:$E$40,5,FALSE()),0))</f>
        <v/>
      </c>
      <c r="N2087" s="47" t="str">
        <f>IF(OR(K2087="لم يدفع",K2087="تأمين فقط",K2087="اشتراك 300",B2087=""),"",IFERROR(VLOOKUP(SUBSTITUTE(SUBSTITUTE(H2087,"~","~~"),"*","~*"),إعدادات_الأنواع!$A$4:$F$40,6,FALSE()),0))</f>
        <v/>
      </c>
      <c r="O2087" s="55" t="str">
        <f t="shared" si="130"/>
        <v/>
      </c>
      <c r="P2087" s="48" t="str">
        <f t="shared" ca="1" si="131"/>
        <v/>
      </c>
      <c r="Q2087" s="52"/>
      <c r="R2087" s="49"/>
      <c r="S2087" s="50" t="str">
        <f>IF(B2087="","",COUNTA(التجديد!E2087:E2087))</f>
        <v/>
      </c>
      <c r="T2087" s="51" t="str">
        <f>IF(B2087="","",IFERROR(VLOOKUP(SUBSTITUTE(SUBSTITUTE(H2087,"~","~~"),"*","~*"),إعدادات_الأنواع!$A$4:$B$40,2,FALSE()),"?"))</f>
        <v/>
      </c>
    </row>
    <row r="2088" spans="1:20" ht="15" customHeight="1">
      <c r="A2088" s="20" t="str">
        <f>IF(B2088="","",IF(T2088="?","⚠️ نوع غير معرف",T2088&amp;TEXT(COUNTIFS($T$3:T2088,T2088),"000")))</f>
        <v/>
      </c>
      <c r="B2088" s="38"/>
      <c r="C2088" s="38"/>
      <c r="D2088" s="39"/>
      <c r="E2088" s="54"/>
      <c r="F2088" s="41" t="str">
        <f t="shared" ca="1" si="128"/>
        <v/>
      </c>
      <c r="G2088" s="42"/>
      <c r="H2088" s="37"/>
      <c r="I2088" s="43"/>
      <c r="J2088" s="44" t="str">
        <f t="shared" si="129"/>
        <v/>
      </c>
      <c r="K2088" s="45"/>
      <c r="L2088" s="46" t="str">
        <f>IF(OR(K2088="لم يدفع",B2088=""),"",IF(K2088="تأمين فقط",0,IF(K2088="اشتراك 300",300,IF(F2088&lt;14,IFERROR(VLOOKUP(SUBSTITUTE(SUBSTITUTE(H2088,"~","~~"),"*","~*"),إعدادات_الأنواع!$A$4:$D$40,3,FALSE()),0),IFERROR(VLOOKUP(SUBSTITUTE(SUBSTITUTE(H2088,"~","~~"),"*","~*"),إعدادات_الأنواع!$A$4:$D$40,4,FALSE()),0)))))</f>
        <v/>
      </c>
      <c r="M2088" s="47" t="str">
        <f>IF(OR(K2088="لم يدفع",B2088=""),"",IFERROR(VLOOKUP(SUBSTITUTE(SUBSTITUTE(H2088,"~","~~"),"*","~*"),إعدادات_الأنواع!$A$4:$E$40,5,FALSE()),0))</f>
        <v/>
      </c>
      <c r="N2088" s="47" t="str">
        <f>IF(OR(K2088="لم يدفع",K2088="تأمين فقط",K2088="اشتراك 300",B2088=""),"",IFERROR(VLOOKUP(SUBSTITUTE(SUBSTITUTE(H2088,"~","~~"),"*","~*"),إعدادات_الأنواع!$A$4:$F$40,6,FALSE()),0))</f>
        <v/>
      </c>
      <c r="O2088" s="55" t="str">
        <f t="shared" si="130"/>
        <v/>
      </c>
      <c r="P2088" s="48" t="str">
        <f t="shared" ca="1" si="131"/>
        <v/>
      </c>
      <c r="Q2088" s="52"/>
      <c r="R2088" s="49"/>
      <c r="S2088" s="50" t="str">
        <f>IF(B2088="","",COUNTA(التجديد!E2088:E2088))</f>
        <v/>
      </c>
      <c r="T2088" s="51" t="str">
        <f>IF(B2088="","",IFERROR(VLOOKUP(SUBSTITUTE(SUBSTITUTE(H2088,"~","~~"),"*","~*"),إعدادات_الأنواع!$A$4:$B$40,2,FALSE()),"?"))</f>
        <v/>
      </c>
    </row>
    <row r="2089" spans="1:20" ht="15" customHeight="1">
      <c r="A2089" s="20" t="str">
        <f>IF(B2089="","",IF(T2089="?","⚠️ نوع غير معرف",T2089&amp;TEXT(COUNTIFS($T$3:T2089,T2089),"000")))</f>
        <v/>
      </c>
      <c r="B2089" s="38"/>
      <c r="C2089" s="38"/>
      <c r="D2089" s="39"/>
      <c r="E2089" s="54"/>
      <c r="F2089" s="41" t="str">
        <f t="shared" ca="1" si="128"/>
        <v/>
      </c>
      <c r="G2089" s="42"/>
      <c r="H2089" s="37"/>
      <c r="I2089" s="43"/>
      <c r="J2089" s="44" t="str">
        <f t="shared" si="129"/>
        <v/>
      </c>
      <c r="K2089" s="45"/>
      <c r="L2089" s="46" t="str">
        <f>IF(OR(K2089="لم يدفع",B2089=""),"",IF(K2089="تأمين فقط",0,IF(K2089="اشتراك 300",300,IF(F2089&lt;14,IFERROR(VLOOKUP(SUBSTITUTE(SUBSTITUTE(H2089,"~","~~"),"*","~*"),إعدادات_الأنواع!$A$4:$D$40,3,FALSE()),0),IFERROR(VLOOKUP(SUBSTITUTE(SUBSTITUTE(H2089,"~","~~"),"*","~*"),إعدادات_الأنواع!$A$4:$D$40,4,FALSE()),0)))))</f>
        <v/>
      </c>
      <c r="M2089" s="47" t="str">
        <f>IF(OR(K2089="لم يدفع",B2089=""),"",IFERROR(VLOOKUP(SUBSTITUTE(SUBSTITUTE(H2089,"~","~~"),"*","~*"),إعدادات_الأنواع!$A$4:$E$40,5,FALSE()),0))</f>
        <v/>
      </c>
      <c r="N2089" s="47" t="str">
        <f>IF(OR(K2089="لم يدفع",K2089="تأمين فقط",K2089="اشتراك 300",B2089=""),"",IFERROR(VLOOKUP(SUBSTITUTE(SUBSTITUTE(H2089,"~","~~"),"*","~*"),إعدادات_الأنواع!$A$4:$F$40,6,FALSE()),0))</f>
        <v/>
      </c>
      <c r="O2089" s="55" t="str">
        <f t="shared" si="130"/>
        <v/>
      </c>
      <c r="P2089" s="48" t="str">
        <f t="shared" ca="1" si="131"/>
        <v/>
      </c>
      <c r="Q2089" s="52"/>
      <c r="R2089" s="49"/>
      <c r="S2089" s="50" t="str">
        <f>IF(B2089="","",COUNTA(التجديد!E2089:E2089))</f>
        <v/>
      </c>
      <c r="T2089" s="51" t="str">
        <f>IF(B2089="","",IFERROR(VLOOKUP(SUBSTITUTE(SUBSTITUTE(H2089,"~","~~"),"*","~*"),إعدادات_الأنواع!$A$4:$B$40,2,FALSE()),"?"))</f>
        <v/>
      </c>
    </row>
    <row r="2090" spans="1:20" ht="15" customHeight="1">
      <c r="A2090" s="20" t="str">
        <f>IF(B2090="","",IF(T2090="?","⚠️ نوع غير معرف",T2090&amp;TEXT(COUNTIFS($T$3:T2090,T2090),"000")))</f>
        <v/>
      </c>
      <c r="B2090" s="38"/>
      <c r="C2090" s="38"/>
      <c r="D2090" s="39"/>
      <c r="E2090" s="54"/>
      <c r="F2090" s="41" t="str">
        <f t="shared" ca="1" si="128"/>
        <v/>
      </c>
      <c r="G2090" s="42"/>
      <c r="H2090" s="37"/>
      <c r="I2090" s="43"/>
      <c r="J2090" s="44" t="str">
        <f t="shared" si="129"/>
        <v/>
      </c>
      <c r="K2090" s="45"/>
      <c r="L2090" s="46" t="str">
        <f>IF(OR(K2090="لم يدفع",B2090=""),"",IF(K2090="تأمين فقط",0,IF(K2090="اشتراك 300",300,IF(F2090&lt;14,IFERROR(VLOOKUP(SUBSTITUTE(SUBSTITUTE(H2090,"~","~~"),"*","~*"),إعدادات_الأنواع!$A$4:$D$40,3,FALSE()),0),IFERROR(VLOOKUP(SUBSTITUTE(SUBSTITUTE(H2090,"~","~~"),"*","~*"),إعدادات_الأنواع!$A$4:$D$40,4,FALSE()),0)))))</f>
        <v/>
      </c>
      <c r="M2090" s="47" t="str">
        <f>IF(OR(K2090="لم يدفع",B2090=""),"",IFERROR(VLOOKUP(SUBSTITUTE(SUBSTITUTE(H2090,"~","~~"),"*","~*"),إعدادات_الأنواع!$A$4:$E$40,5,FALSE()),0))</f>
        <v/>
      </c>
      <c r="N2090" s="47" t="str">
        <f>IF(OR(K2090="لم يدفع",K2090="تأمين فقط",K2090="اشتراك 300",B2090=""),"",IFERROR(VLOOKUP(SUBSTITUTE(SUBSTITUTE(H2090,"~","~~"),"*","~*"),إعدادات_الأنواع!$A$4:$F$40,6,FALSE()),0))</f>
        <v/>
      </c>
      <c r="O2090" s="55" t="str">
        <f t="shared" si="130"/>
        <v/>
      </c>
      <c r="P2090" s="48" t="str">
        <f t="shared" ca="1" si="131"/>
        <v/>
      </c>
      <c r="Q2090" s="52"/>
      <c r="R2090" s="49"/>
      <c r="S2090" s="50" t="str">
        <f>IF(B2090="","",COUNTA(التجديد!E2090:E2090))</f>
        <v/>
      </c>
      <c r="T2090" s="51" t="str">
        <f>IF(B2090="","",IFERROR(VLOOKUP(SUBSTITUTE(SUBSTITUTE(H2090,"~","~~"),"*","~*"),إعدادات_الأنواع!$A$4:$B$40,2,FALSE()),"?"))</f>
        <v/>
      </c>
    </row>
    <row r="2091" spans="1:20" ht="15" customHeight="1">
      <c r="A2091" s="20" t="str">
        <f>IF(B2091="","",IF(T2091="?","⚠️ نوع غير معرف",T2091&amp;TEXT(COUNTIFS($T$3:T2091,T2091),"000")))</f>
        <v/>
      </c>
      <c r="B2091" s="38"/>
      <c r="C2091" s="38"/>
      <c r="D2091" s="39"/>
      <c r="E2091" s="54"/>
      <c r="F2091" s="41" t="str">
        <f t="shared" ca="1" si="128"/>
        <v/>
      </c>
      <c r="G2091" s="42"/>
      <c r="H2091" s="37"/>
      <c r="I2091" s="43"/>
      <c r="J2091" s="44" t="str">
        <f t="shared" si="129"/>
        <v/>
      </c>
      <c r="K2091" s="45"/>
      <c r="L2091" s="46" t="str">
        <f>IF(OR(K2091="لم يدفع",B2091=""),"",IF(K2091="تأمين فقط",0,IF(K2091="اشتراك 300",300,IF(F2091&lt;14,IFERROR(VLOOKUP(SUBSTITUTE(SUBSTITUTE(H2091,"~","~~"),"*","~*"),إعدادات_الأنواع!$A$4:$D$40,3,FALSE()),0),IFERROR(VLOOKUP(SUBSTITUTE(SUBSTITUTE(H2091,"~","~~"),"*","~*"),إعدادات_الأنواع!$A$4:$D$40,4,FALSE()),0)))))</f>
        <v/>
      </c>
      <c r="M2091" s="47" t="str">
        <f>IF(OR(K2091="لم يدفع",B2091=""),"",IFERROR(VLOOKUP(SUBSTITUTE(SUBSTITUTE(H2091,"~","~~"),"*","~*"),إعدادات_الأنواع!$A$4:$E$40,5,FALSE()),0))</f>
        <v/>
      </c>
      <c r="N2091" s="47" t="str">
        <f>IF(OR(K2091="لم يدفع",K2091="تأمين فقط",K2091="اشتراك 300",B2091=""),"",IFERROR(VLOOKUP(SUBSTITUTE(SUBSTITUTE(H2091,"~","~~"),"*","~*"),إعدادات_الأنواع!$A$4:$F$40,6,FALSE()),0))</f>
        <v/>
      </c>
      <c r="O2091" s="55" t="str">
        <f t="shared" si="130"/>
        <v/>
      </c>
      <c r="P2091" s="48" t="str">
        <f t="shared" ca="1" si="131"/>
        <v/>
      </c>
      <c r="Q2091" s="52"/>
      <c r="R2091" s="49"/>
      <c r="S2091" s="50" t="str">
        <f>IF(B2091="","",COUNTA(التجديد!E2091:E2091))</f>
        <v/>
      </c>
      <c r="T2091" s="51" t="str">
        <f>IF(B2091="","",IFERROR(VLOOKUP(SUBSTITUTE(SUBSTITUTE(H2091,"~","~~"),"*","~*"),إعدادات_الأنواع!$A$4:$B$40,2,FALSE()),"?"))</f>
        <v/>
      </c>
    </row>
    <row r="2092" spans="1:20" ht="15" customHeight="1">
      <c r="A2092" s="20" t="str">
        <f>IF(B2092="","",IF(T2092="?","⚠️ نوع غير معرف",T2092&amp;TEXT(COUNTIFS($T$3:T2092,T2092),"000")))</f>
        <v/>
      </c>
      <c r="B2092" s="38"/>
      <c r="C2092" s="38"/>
      <c r="D2092" s="39"/>
      <c r="E2092" s="54"/>
      <c r="F2092" s="41" t="str">
        <f t="shared" ca="1" si="128"/>
        <v/>
      </c>
      <c r="G2092" s="42"/>
      <c r="H2092" s="37"/>
      <c r="I2092" s="43"/>
      <c r="J2092" s="44" t="str">
        <f t="shared" si="129"/>
        <v/>
      </c>
      <c r="K2092" s="45"/>
      <c r="L2092" s="46" t="str">
        <f>IF(OR(K2092="لم يدفع",B2092=""),"",IF(K2092="تأمين فقط",0,IF(K2092="اشتراك 300",300,IF(F2092&lt;14,IFERROR(VLOOKUP(SUBSTITUTE(SUBSTITUTE(H2092,"~","~~"),"*","~*"),إعدادات_الأنواع!$A$4:$D$40,3,FALSE()),0),IFERROR(VLOOKUP(SUBSTITUTE(SUBSTITUTE(H2092,"~","~~"),"*","~*"),إعدادات_الأنواع!$A$4:$D$40,4,FALSE()),0)))))</f>
        <v/>
      </c>
      <c r="M2092" s="47" t="str">
        <f>IF(OR(K2092="لم يدفع",B2092=""),"",IFERROR(VLOOKUP(SUBSTITUTE(SUBSTITUTE(H2092,"~","~~"),"*","~*"),إعدادات_الأنواع!$A$4:$E$40,5,FALSE()),0))</f>
        <v/>
      </c>
      <c r="N2092" s="47" t="str">
        <f>IF(OR(K2092="لم يدفع",K2092="تأمين فقط",K2092="اشتراك 300",B2092=""),"",IFERROR(VLOOKUP(SUBSTITUTE(SUBSTITUTE(H2092,"~","~~"),"*","~*"),إعدادات_الأنواع!$A$4:$F$40,6,FALSE()),0))</f>
        <v/>
      </c>
      <c r="O2092" s="55" t="str">
        <f t="shared" si="130"/>
        <v/>
      </c>
      <c r="P2092" s="48" t="str">
        <f t="shared" ca="1" si="131"/>
        <v/>
      </c>
      <c r="Q2092" s="52"/>
      <c r="R2092" s="49"/>
      <c r="S2092" s="50" t="str">
        <f>IF(B2092="","",COUNTA(التجديد!E2092:E2092))</f>
        <v/>
      </c>
      <c r="T2092" s="51" t="str">
        <f>IF(B2092="","",IFERROR(VLOOKUP(SUBSTITUTE(SUBSTITUTE(H2092,"~","~~"),"*","~*"),إعدادات_الأنواع!$A$4:$B$40,2,FALSE()),"?"))</f>
        <v/>
      </c>
    </row>
    <row r="2093" spans="1:20" ht="15" customHeight="1">
      <c r="A2093" s="20" t="str">
        <f>IF(B2093="","",IF(T2093="?","⚠️ نوع غير معرف",T2093&amp;TEXT(COUNTIFS($T$3:T2093,T2093),"000")))</f>
        <v/>
      </c>
      <c r="B2093" s="38"/>
      <c r="C2093" s="38"/>
      <c r="D2093" s="39"/>
      <c r="E2093" s="54"/>
      <c r="F2093" s="41" t="str">
        <f t="shared" ca="1" si="128"/>
        <v/>
      </c>
      <c r="G2093" s="42"/>
      <c r="H2093" s="37"/>
      <c r="I2093" s="43"/>
      <c r="J2093" s="44" t="str">
        <f t="shared" si="129"/>
        <v/>
      </c>
      <c r="K2093" s="45"/>
      <c r="L2093" s="46" t="str">
        <f>IF(OR(K2093="لم يدفع",B2093=""),"",IF(K2093="تأمين فقط",0,IF(K2093="اشتراك 300",300,IF(F2093&lt;14,IFERROR(VLOOKUP(SUBSTITUTE(SUBSTITUTE(H2093,"~","~~"),"*","~*"),إعدادات_الأنواع!$A$4:$D$40,3,FALSE()),0),IFERROR(VLOOKUP(SUBSTITUTE(SUBSTITUTE(H2093,"~","~~"),"*","~*"),إعدادات_الأنواع!$A$4:$D$40,4,FALSE()),0)))))</f>
        <v/>
      </c>
      <c r="M2093" s="47" t="str">
        <f>IF(OR(K2093="لم يدفع",B2093=""),"",IFERROR(VLOOKUP(SUBSTITUTE(SUBSTITUTE(H2093,"~","~~"),"*","~*"),إعدادات_الأنواع!$A$4:$E$40,5,FALSE()),0))</f>
        <v/>
      </c>
      <c r="N2093" s="47" t="str">
        <f>IF(OR(K2093="لم يدفع",K2093="تأمين فقط",K2093="اشتراك 300",B2093=""),"",IFERROR(VLOOKUP(SUBSTITUTE(SUBSTITUTE(H2093,"~","~~"),"*","~*"),إعدادات_الأنواع!$A$4:$F$40,6,FALSE()),0))</f>
        <v/>
      </c>
      <c r="O2093" s="55" t="str">
        <f t="shared" si="130"/>
        <v/>
      </c>
      <c r="P2093" s="48" t="str">
        <f t="shared" ca="1" si="131"/>
        <v/>
      </c>
      <c r="Q2093" s="52"/>
      <c r="R2093" s="49"/>
      <c r="S2093" s="50" t="str">
        <f>IF(B2093="","",COUNTA(التجديد!E2093:E2093))</f>
        <v/>
      </c>
      <c r="T2093" s="51" t="str">
        <f>IF(B2093="","",IFERROR(VLOOKUP(SUBSTITUTE(SUBSTITUTE(H2093,"~","~~"),"*","~*"),إعدادات_الأنواع!$A$4:$B$40,2,FALSE()),"?"))</f>
        <v/>
      </c>
    </row>
    <row r="2094" spans="1:20" ht="15" customHeight="1">
      <c r="A2094" s="20" t="str">
        <f>IF(B2094="","",IF(T2094="?","⚠️ نوع غير معرف",T2094&amp;TEXT(COUNTIFS($T$3:T2094,T2094),"000")))</f>
        <v/>
      </c>
      <c r="B2094" s="38"/>
      <c r="C2094" s="38"/>
      <c r="D2094" s="39"/>
      <c r="E2094" s="54"/>
      <c r="F2094" s="41" t="str">
        <f t="shared" ca="1" si="128"/>
        <v/>
      </c>
      <c r="G2094" s="42"/>
      <c r="H2094" s="37"/>
      <c r="I2094" s="43"/>
      <c r="J2094" s="44" t="str">
        <f t="shared" si="129"/>
        <v/>
      </c>
      <c r="K2094" s="45"/>
      <c r="L2094" s="46" t="str">
        <f>IF(OR(K2094="لم يدفع",B2094=""),"",IF(K2094="تأمين فقط",0,IF(K2094="اشتراك 300",300,IF(F2094&lt;14,IFERROR(VLOOKUP(SUBSTITUTE(SUBSTITUTE(H2094,"~","~~"),"*","~*"),إعدادات_الأنواع!$A$4:$D$40,3,FALSE()),0),IFERROR(VLOOKUP(SUBSTITUTE(SUBSTITUTE(H2094,"~","~~"),"*","~*"),إعدادات_الأنواع!$A$4:$D$40,4,FALSE()),0)))))</f>
        <v/>
      </c>
      <c r="M2094" s="47" t="str">
        <f>IF(OR(K2094="لم يدفع",B2094=""),"",IFERROR(VLOOKUP(SUBSTITUTE(SUBSTITUTE(H2094,"~","~~"),"*","~*"),إعدادات_الأنواع!$A$4:$E$40,5,FALSE()),0))</f>
        <v/>
      </c>
      <c r="N2094" s="47" t="str">
        <f>IF(OR(K2094="لم يدفع",K2094="تأمين فقط",K2094="اشتراك 300",B2094=""),"",IFERROR(VLOOKUP(SUBSTITUTE(SUBSTITUTE(H2094,"~","~~"),"*","~*"),إعدادات_الأنواع!$A$4:$F$40,6,FALSE()),0))</f>
        <v/>
      </c>
      <c r="O2094" s="55" t="str">
        <f t="shared" si="130"/>
        <v/>
      </c>
      <c r="P2094" s="48" t="str">
        <f t="shared" ca="1" si="131"/>
        <v/>
      </c>
      <c r="Q2094" s="52"/>
      <c r="R2094" s="49"/>
      <c r="S2094" s="50" t="str">
        <f>IF(B2094="","",COUNTA(التجديد!E2094:E2094))</f>
        <v/>
      </c>
      <c r="T2094" s="51" t="str">
        <f>IF(B2094="","",IFERROR(VLOOKUP(SUBSTITUTE(SUBSTITUTE(H2094,"~","~~"),"*","~*"),إعدادات_الأنواع!$A$4:$B$40,2,FALSE()),"?"))</f>
        <v/>
      </c>
    </row>
    <row r="2095" spans="1:20" ht="15" customHeight="1">
      <c r="A2095" s="20" t="str">
        <f>IF(B2095="","",IF(T2095="?","⚠️ نوع غير معرف",T2095&amp;TEXT(COUNTIFS($T$3:T2095,T2095),"000")))</f>
        <v/>
      </c>
      <c r="B2095" s="38"/>
      <c r="C2095" s="38"/>
      <c r="D2095" s="39"/>
      <c r="E2095" s="54"/>
      <c r="F2095" s="41" t="str">
        <f t="shared" ca="1" si="128"/>
        <v/>
      </c>
      <c r="G2095" s="42"/>
      <c r="H2095" s="37"/>
      <c r="I2095" s="43"/>
      <c r="J2095" s="44" t="str">
        <f t="shared" si="129"/>
        <v/>
      </c>
      <c r="K2095" s="45"/>
      <c r="L2095" s="46" t="str">
        <f>IF(OR(K2095="لم يدفع",B2095=""),"",IF(K2095="تأمين فقط",0,IF(K2095="اشتراك 300",300,IF(F2095&lt;14,IFERROR(VLOOKUP(SUBSTITUTE(SUBSTITUTE(H2095,"~","~~"),"*","~*"),إعدادات_الأنواع!$A$4:$D$40,3,FALSE()),0),IFERROR(VLOOKUP(SUBSTITUTE(SUBSTITUTE(H2095,"~","~~"),"*","~*"),إعدادات_الأنواع!$A$4:$D$40,4,FALSE()),0)))))</f>
        <v/>
      </c>
      <c r="M2095" s="47" t="str">
        <f>IF(OR(K2095="لم يدفع",B2095=""),"",IFERROR(VLOOKUP(SUBSTITUTE(SUBSTITUTE(H2095,"~","~~"),"*","~*"),إعدادات_الأنواع!$A$4:$E$40,5,FALSE()),0))</f>
        <v/>
      </c>
      <c r="N2095" s="47" t="str">
        <f>IF(OR(K2095="لم يدفع",K2095="تأمين فقط",K2095="اشتراك 300",B2095=""),"",IFERROR(VLOOKUP(SUBSTITUTE(SUBSTITUTE(H2095,"~","~~"),"*","~*"),إعدادات_الأنواع!$A$4:$F$40,6,FALSE()),0))</f>
        <v/>
      </c>
      <c r="O2095" s="55" t="str">
        <f t="shared" si="130"/>
        <v/>
      </c>
      <c r="P2095" s="48" t="str">
        <f t="shared" ca="1" si="131"/>
        <v/>
      </c>
      <c r="Q2095" s="52"/>
      <c r="R2095" s="49"/>
      <c r="S2095" s="50" t="str">
        <f>IF(B2095="","",COUNTA(التجديد!E2095:E2095))</f>
        <v/>
      </c>
      <c r="T2095" s="51" t="str">
        <f>IF(B2095="","",IFERROR(VLOOKUP(SUBSTITUTE(SUBSTITUTE(H2095,"~","~~"),"*","~*"),إعدادات_الأنواع!$A$4:$B$40,2,FALSE()),"?"))</f>
        <v/>
      </c>
    </row>
    <row r="2096" spans="1:20" ht="15" customHeight="1">
      <c r="A2096" s="20" t="str">
        <f>IF(B2096="","",IF(T2096="?","⚠️ نوع غير معرف",T2096&amp;TEXT(COUNTIFS($T$3:T2096,T2096),"000")))</f>
        <v/>
      </c>
      <c r="B2096" s="38"/>
      <c r="C2096" s="38"/>
      <c r="D2096" s="39"/>
      <c r="E2096" s="54"/>
      <c r="F2096" s="41" t="str">
        <f t="shared" ca="1" si="128"/>
        <v/>
      </c>
      <c r="G2096" s="42"/>
      <c r="H2096" s="37"/>
      <c r="I2096" s="43"/>
      <c r="J2096" s="44" t="str">
        <f t="shared" si="129"/>
        <v/>
      </c>
      <c r="K2096" s="45"/>
      <c r="L2096" s="46" t="str">
        <f>IF(OR(K2096="لم يدفع",B2096=""),"",IF(K2096="تأمين فقط",0,IF(K2096="اشتراك 300",300,IF(F2096&lt;14,IFERROR(VLOOKUP(SUBSTITUTE(SUBSTITUTE(H2096,"~","~~"),"*","~*"),إعدادات_الأنواع!$A$4:$D$40,3,FALSE()),0),IFERROR(VLOOKUP(SUBSTITUTE(SUBSTITUTE(H2096,"~","~~"),"*","~*"),إعدادات_الأنواع!$A$4:$D$40,4,FALSE()),0)))))</f>
        <v/>
      </c>
      <c r="M2096" s="47" t="str">
        <f>IF(OR(K2096="لم يدفع",B2096=""),"",IFERROR(VLOOKUP(SUBSTITUTE(SUBSTITUTE(H2096,"~","~~"),"*","~*"),إعدادات_الأنواع!$A$4:$E$40,5,FALSE()),0))</f>
        <v/>
      </c>
      <c r="N2096" s="47" t="str">
        <f>IF(OR(K2096="لم يدفع",K2096="تأمين فقط",K2096="اشتراك 300",B2096=""),"",IFERROR(VLOOKUP(SUBSTITUTE(SUBSTITUTE(H2096,"~","~~"),"*","~*"),إعدادات_الأنواع!$A$4:$F$40,6,FALSE()),0))</f>
        <v/>
      </c>
      <c r="O2096" s="55" t="str">
        <f t="shared" si="130"/>
        <v/>
      </c>
      <c r="P2096" s="48" t="str">
        <f t="shared" ca="1" si="131"/>
        <v/>
      </c>
      <c r="Q2096" s="52"/>
      <c r="R2096" s="49"/>
      <c r="S2096" s="50" t="str">
        <f>IF(B2096="","",COUNTA(التجديد!E2096:E2096))</f>
        <v/>
      </c>
      <c r="T2096" s="51" t="str">
        <f>IF(B2096="","",IFERROR(VLOOKUP(SUBSTITUTE(SUBSTITUTE(H2096,"~","~~"),"*","~*"),إعدادات_الأنواع!$A$4:$B$40,2,FALSE()),"?"))</f>
        <v/>
      </c>
    </row>
    <row r="2097" spans="1:20" ht="15" customHeight="1">
      <c r="A2097" s="20" t="str">
        <f>IF(B2097="","",IF(T2097="?","⚠️ نوع غير معرف",T2097&amp;TEXT(COUNTIFS($T$3:T2097,T2097),"000")))</f>
        <v/>
      </c>
      <c r="B2097" s="38"/>
      <c r="C2097" s="38"/>
      <c r="D2097" s="39"/>
      <c r="E2097" s="54"/>
      <c r="F2097" s="41" t="str">
        <f t="shared" ca="1" si="128"/>
        <v/>
      </c>
      <c r="G2097" s="42"/>
      <c r="H2097" s="37"/>
      <c r="I2097" s="43"/>
      <c r="J2097" s="44" t="str">
        <f t="shared" si="129"/>
        <v/>
      </c>
      <c r="K2097" s="45"/>
      <c r="L2097" s="46" t="str">
        <f>IF(OR(K2097="لم يدفع",B2097=""),"",IF(K2097="تأمين فقط",0,IF(K2097="اشتراك 300",300,IF(F2097&lt;14,IFERROR(VLOOKUP(SUBSTITUTE(SUBSTITUTE(H2097,"~","~~"),"*","~*"),إعدادات_الأنواع!$A$4:$D$40,3,FALSE()),0),IFERROR(VLOOKUP(SUBSTITUTE(SUBSTITUTE(H2097,"~","~~"),"*","~*"),إعدادات_الأنواع!$A$4:$D$40,4,FALSE()),0)))))</f>
        <v/>
      </c>
      <c r="M2097" s="47" t="str">
        <f>IF(OR(K2097="لم يدفع",B2097=""),"",IFERROR(VLOOKUP(SUBSTITUTE(SUBSTITUTE(H2097,"~","~~"),"*","~*"),إعدادات_الأنواع!$A$4:$E$40,5,FALSE()),0))</f>
        <v/>
      </c>
      <c r="N2097" s="47" t="str">
        <f>IF(OR(K2097="لم يدفع",K2097="تأمين فقط",K2097="اشتراك 300",B2097=""),"",IFERROR(VLOOKUP(SUBSTITUTE(SUBSTITUTE(H2097,"~","~~"),"*","~*"),إعدادات_الأنواع!$A$4:$F$40,6,FALSE()),0))</f>
        <v/>
      </c>
      <c r="O2097" s="55" t="str">
        <f t="shared" si="130"/>
        <v/>
      </c>
      <c r="P2097" s="48" t="str">
        <f t="shared" ca="1" si="131"/>
        <v/>
      </c>
      <c r="Q2097" s="52"/>
      <c r="R2097" s="49"/>
      <c r="S2097" s="50" t="str">
        <f>IF(B2097="","",COUNTA(التجديد!E2097:E2097))</f>
        <v/>
      </c>
      <c r="T2097" s="51" t="str">
        <f>IF(B2097="","",IFERROR(VLOOKUP(SUBSTITUTE(SUBSTITUTE(H2097,"~","~~"),"*","~*"),إعدادات_الأنواع!$A$4:$B$40,2,FALSE()),"?"))</f>
        <v/>
      </c>
    </row>
    <row r="2098" spans="1:20" ht="15" customHeight="1">
      <c r="A2098" s="20" t="str">
        <f>IF(B2098="","",IF(T2098="?","⚠️ نوع غير معرف",T2098&amp;TEXT(COUNTIFS($T$3:T2098,T2098),"000")))</f>
        <v/>
      </c>
      <c r="B2098" s="38"/>
      <c r="C2098" s="38"/>
      <c r="D2098" s="39"/>
      <c r="E2098" s="54"/>
      <c r="F2098" s="41" t="str">
        <f t="shared" ca="1" si="128"/>
        <v/>
      </c>
      <c r="G2098" s="42"/>
      <c r="H2098" s="37"/>
      <c r="I2098" s="43"/>
      <c r="J2098" s="44" t="str">
        <f t="shared" si="129"/>
        <v/>
      </c>
      <c r="K2098" s="45"/>
      <c r="L2098" s="46" t="str">
        <f>IF(OR(K2098="لم يدفع",B2098=""),"",IF(K2098="تأمين فقط",0,IF(K2098="اشتراك 300",300,IF(F2098&lt;14,IFERROR(VLOOKUP(SUBSTITUTE(SUBSTITUTE(H2098,"~","~~"),"*","~*"),إعدادات_الأنواع!$A$4:$D$40,3,FALSE()),0),IFERROR(VLOOKUP(SUBSTITUTE(SUBSTITUTE(H2098,"~","~~"),"*","~*"),إعدادات_الأنواع!$A$4:$D$40,4,FALSE()),0)))))</f>
        <v/>
      </c>
      <c r="M2098" s="47" t="str">
        <f>IF(OR(K2098="لم يدفع",B2098=""),"",IFERROR(VLOOKUP(SUBSTITUTE(SUBSTITUTE(H2098,"~","~~"),"*","~*"),إعدادات_الأنواع!$A$4:$E$40,5,FALSE()),0))</f>
        <v/>
      </c>
      <c r="N2098" s="47" t="str">
        <f>IF(OR(K2098="لم يدفع",K2098="تأمين فقط",K2098="اشتراك 300",B2098=""),"",IFERROR(VLOOKUP(SUBSTITUTE(SUBSTITUTE(H2098,"~","~~"),"*","~*"),إعدادات_الأنواع!$A$4:$F$40,6,FALSE()),0))</f>
        <v/>
      </c>
      <c r="O2098" s="55" t="str">
        <f t="shared" si="130"/>
        <v/>
      </c>
      <c r="P2098" s="48" t="str">
        <f t="shared" ca="1" si="131"/>
        <v/>
      </c>
      <c r="Q2098" s="52"/>
      <c r="R2098" s="49"/>
      <c r="S2098" s="50" t="str">
        <f>IF(B2098="","",COUNTA(التجديد!E2098:E2098))</f>
        <v/>
      </c>
      <c r="T2098" s="51" t="str">
        <f>IF(B2098="","",IFERROR(VLOOKUP(SUBSTITUTE(SUBSTITUTE(H2098,"~","~~"),"*","~*"),إعدادات_الأنواع!$A$4:$B$40,2,FALSE()),"?"))</f>
        <v/>
      </c>
    </row>
    <row r="2099" spans="1:20" ht="15" customHeight="1">
      <c r="A2099" s="20" t="str">
        <f>IF(B2099="","",IF(T2099="?","⚠️ نوع غير معرف",T2099&amp;TEXT(COUNTIFS($T$3:T2099,T2099),"000")))</f>
        <v/>
      </c>
      <c r="B2099" s="38"/>
      <c r="C2099" s="38"/>
      <c r="D2099" s="39"/>
      <c r="E2099" s="54"/>
      <c r="F2099" s="41" t="str">
        <f t="shared" ca="1" si="128"/>
        <v/>
      </c>
      <c r="G2099" s="42"/>
      <c r="H2099" s="37"/>
      <c r="I2099" s="43"/>
      <c r="J2099" s="44" t="str">
        <f t="shared" si="129"/>
        <v/>
      </c>
      <c r="K2099" s="45"/>
      <c r="L2099" s="46" t="str">
        <f>IF(OR(K2099="لم يدفع",B2099=""),"",IF(K2099="تأمين فقط",0,IF(K2099="اشتراك 300",300,IF(F2099&lt;14,IFERROR(VLOOKUP(SUBSTITUTE(SUBSTITUTE(H2099,"~","~~"),"*","~*"),إعدادات_الأنواع!$A$4:$D$40,3,FALSE()),0),IFERROR(VLOOKUP(SUBSTITUTE(SUBSTITUTE(H2099,"~","~~"),"*","~*"),إعدادات_الأنواع!$A$4:$D$40,4,FALSE()),0)))))</f>
        <v/>
      </c>
      <c r="M2099" s="47" t="str">
        <f>IF(OR(K2099="لم يدفع",B2099=""),"",IFERROR(VLOOKUP(SUBSTITUTE(SUBSTITUTE(H2099,"~","~~"),"*","~*"),إعدادات_الأنواع!$A$4:$E$40,5,FALSE()),0))</f>
        <v/>
      </c>
      <c r="N2099" s="47" t="str">
        <f>IF(OR(K2099="لم يدفع",K2099="تأمين فقط",K2099="اشتراك 300",B2099=""),"",IFERROR(VLOOKUP(SUBSTITUTE(SUBSTITUTE(H2099,"~","~~"),"*","~*"),إعدادات_الأنواع!$A$4:$F$40,6,FALSE()),0))</f>
        <v/>
      </c>
      <c r="O2099" s="55" t="str">
        <f t="shared" si="130"/>
        <v/>
      </c>
      <c r="P2099" s="48" t="str">
        <f t="shared" ca="1" si="131"/>
        <v/>
      </c>
      <c r="Q2099" s="52"/>
      <c r="R2099" s="49"/>
      <c r="S2099" s="50" t="str">
        <f>IF(B2099="","",COUNTA(التجديد!E2099:E2099))</f>
        <v/>
      </c>
      <c r="T2099" s="51" t="str">
        <f>IF(B2099="","",IFERROR(VLOOKUP(SUBSTITUTE(SUBSTITUTE(H2099,"~","~~"),"*","~*"),إعدادات_الأنواع!$A$4:$B$40,2,FALSE()),"?"))</f>
        <v/>
      </c>
    </row>
    <row r="2100" spans="1:20" ht="15" customHeight="1">
      <c r="A2100" s="20" t="str">
        <f>IF(B2100="","",IF(T2100="?","⚠️ نوع غير معرف",T2100&amp;TEXT(COUNTIFS($T$3:T2100,T2100),"000")))</f>
        <v/>
      </c>
      <c r="B2100" s="38"/>
      <c r="C2100" s="38"/>
      <c r="D2100" s="39"/>
      <c r="E2100" s="54"/>
      <c r="F2100" s="41" t="str">
        <f t="shared" ca="1" si="128"/>
        <v/>
      </c>
      <c r="G2100" s="42"/>
      <c r="H2100" s="37"/>
      <c r="I2100" s="43"/>
      <c r="J2100" s="44" t="str">
        <f t="shared" si="129"/>
        <v/>
      </c>
      <c r="K2100" s="45"/>
      <c r="L2100" s="46" t="str">
        <f>IF(OR(K2100="لم يدفع",B2100=""),"",IF(K2100="تأمين فقط",0,IF(K2100="اشتراك 300",300,IF(F2100&lt;14,IFERROR(VLOOKUP(SUBSTITUTE(SUBSTITUTE(H2100,"~","~~"),"*","~*"),إعدادات_الأنواع!$A$4:$D$40,3,FALSE()),0),IFERROR(VLOOKUP(SUBSTITUTE(SUBSTITUTE(H2100,"~","~~"),"*","~*"),إعدادات_الأنواع!$A$4:$D$40,4,FALSE()),0)))))</f>
        <v/>
      </c>
      <c r="M2100" s="47" t="str">
        <f>IF(OR(K2100="لم يدفع",B2100=""),"",IFERROR(VLOOKUP(SUBSTITUTE(SUBSTITUTE(H2100,"~","~~"),"*","~*"),إعدادات_الأنواع!$A$4:$E$40,5,FALSE()),0))</f>
        <v/>
      </c>
      <c r="N2100" s="47" t="str">
        <f>IF(OR(K2100="لم يدفع",K2100="تأمين فقط",K2100="اشتراك 300",B2100=""),"",IFERROR(VLOOKUP(SUBSTITUTE(SUBSTITUTE(H2100,"~","~~"),"*","~*"),إعدادات_الأنواع!$A$4:$F$40,6,FALSE()),0))</f>
        <v/>
      </c>
      <c r="O2100" s="55" t="str">
        <f t="shared" si="130"/>
        <v/>
      </c>
      <c r="P2100" s="48" t="str">
        <f t="shared" ca="1" si="131"/>
        <v/>
      </c>
      <c r="Q2100" s="52"/>
      <c r="R2100" s="49"/>
      <c r="S2100" s="50" t="str">
        <f>IF(B2100="","",COUNTA(التجديد!E2100:E2100))</f>
        <v/>
      </c>
      <c r="T2100" s="51" t="str">
        <f>IF(B2100="","",IFERROR(VLOOKUP(SUBSTITUTE(SUBSTITUTE(H2100,"~","~~"),"*","~*"),إعدادات_الأنواع!$A$4:$B$40,2,FALSE()),"?"))</f>
        <v/>
      </c>
    </row>
    <row r="2101" spans="1:20" ht="15" customHeight="1">
      <c r="A2101" s="20" t="str">
        <f>IF(B2101="","",IF(T2101="?","⚠️ نوع غير معرف",T2101&amp;TEXT(COUNTIFS($T$3:T2101,T2101),"000")))</f>
        <v/>
      </c>
      <c r="B2101" s="38"/>
      <c r="C2101" s="38"/>
      <c r="D2101" s="39"/>
      <c r="E2101" s="54"/>
      <c r="F2101" s="41" t="str">
        <f t="shared" ca="1" si="128"/>
        <v/>
      </c>
      <c r="G2101" s="42"/>
      <c r="H2101" s="37"/>
      <c r="I2101" s="43"/>
      <c r="J2101" s="44" t="str">
        <f t="shared" si="129"/>
        <v/>
      </c>
      <c r="K2101" s="45"/>
      <c r="L2101" s="46" t="str">
        <f>IF(OR(K2101="لم يدفع",B2101=""),"",IF(K2101="تأمين فقط",0,IF(K2101="اشتراك 300",300,IF(F2101&lt;14,IFERROR(VLOOKUP(SUBSTITUTE(SUBSTITUTE(H2101,"~","~~"),"*","~*"),إعدادات_الأنواع!$A$4:$D$40,3,FALSE()),0),IFERROR(VLOOKUP(SUBSTITUTE(SUBSTITUTE(H2101,"~","~~"),"*","~*"),إعدادات_الأنواع!$A$4:$D$40,4,FALSE()),0)))))</f>
        <v/>
      </c>
      <c r="M2101" s="47" t="str">
        <f>IF(OR(K2101="لم يدفع",B2101=""),"",IFERROR(VLOOKUP(SUBSTITUTE(SUBSTITUTE(H2101,"~","~~"),"*","~*"),إعدادات_الأنواع!$A$4:$E$40,5,FALSE()),0))</f>
        <v/>
      </c>
      <c r="N2101" s="47" t="str">
        <f>IF(OR(K2101="لم يدفع",K2101="تأمين فقط",K2101="اشتراك 300",B2101=""),"",IFERROR(VLOOKUP(SUBSTITUTE(SUBSTITUTE(H2101,"~","~~"),"*","~*"),إعدادات_الأنواع!$A$4:$F$40,6,FALSE()),0))</f>
        <v/>
      </c>
      <c r="O2101" s="55" t="str">
        <f t="shared" si="130"/>
        <v/>
      </c>
      <c r="P2101" s="48" t="str">
        <f t="shared" ca="1" si="131"/>
        <v/>
      </c>
      <c r="Q2101" s="52"/>
      <c r="R2101" s="49"/>
      <c r="S2101" s="50" t="str">
        <f>IF(B2101="","",COUNTA(التجديد!E2101:E2101))</f>
        <v/>
      </c>
      <c r="T2101" s="51" t="str">
        <f>IF(B2101="","",IFERROR(VLOOKUP(SUBSTITUTE(SUBSTITUTE(H2101,"~","~~"),"*","~*"),إعدادات_الأنواع!$A$4:$B$40,2,FALSE()),"?"))</f>
        <v/>
      </c>
    </row>
    <row r="2102" spans="1:20" ht="15" customHeight="1">
      <c r="A2102" s="20" t="str">
        <f>IF(B2102="","",IF(T2102="?","⚠️ نوع غير معرف",T2102&amp;TEXT(COUNTIFS($T$3:T2102,T2102),"000")))</f>
        <v/>
      </c>
      <c r="B2102" s="38"/>
      <c r="C2102" s="38"/>
      <c r="D2102" s="39"/>
      <c r="E2102" s="54"/>
      <c r="F2102" s="41" t="str">
        <f t="shared" ca="1" si="128"/>
        <v/>
      </c>
      <c r="G2102" s="42"/>
      <c r="H2102" s="37"/>
      <c r="I2102" s="43"/>
      <c r="J2102" s="44" t="str">
        <f t="shared" si="129"/>
        <v/>
      </c>
      <c r="K2102" s="45"/>
      <c r="L2102" s="46" t="str">
        <f>IF(OR(K2102="لم يدفع",B2102=""),"",IF(K2102="تأمين فقط",0,IF(K2102="اشتراك 300",300,IF(F2102&lt;14,IFERROR(VLOOKUP(SUBSTITUTE(SUBSTITUTE(H2102,"~","~~"),"*","~*"),إعدادات_الأنواع!$A$4:$D$40,3,FALSE()),0),IFERROR(VLOOKUP(SUBSTITUTE(SUBSTITUTE(H2102,"~","~~"),"*","~*"),إعدادات_الأنواع!$A$4:$D$40,4,FALSE()),0)))))</f>
        <v/>
      </c>
      <c r="M2102" s="47" t="str">
        <f>IF(OR(K2102="لم يدفع",B2102=""),"",IFERROR(VLOOKUP(SUBSTITUTE(SUBSTITUTE(H2102,"~","~~"),"*","~*"),إعدادات_الأنواع!$A$4:$E$40,5,FALSE()),0))</f>
        <v/>
      </c>
      <c r="N2102" s="47" t="str">
        <f>IF(OR(K2102="لم يدفع",K2102="تأمين فقط",K2102="اشتراك 300",B2102=""),"",IFERROR(VLOOKUP(SUBSTITUTE(SUBSTITUTE(H2102,"~","~~"),"*","~*"),إعدادات_الأنواع!$A$4:$F$40,6,FALSE()),0))</f>
        <v/>
      </c>
      <c r="O2102" s="55" t="str">
        <f t="shared" si="130"/>
        <v/>
      </c>
      <c r="P2102" s="48" t="str">
        <f t="shared" ca="1" si="131"/>
        <v/>
      </c>
      <c r="Q2102" s="52"/>
      <c r="R2102" s="49"/>
      <c r="S2102" s="50" t="str">
        <f>IF(B2102="","",COUNTA(التجديد!E2102:E2102))</f>
        <v/>
      </c>
      <c r="T2102" s="51" t="str">
        <f>IF(B2102="","",IFERROR(VLOOKUP(SUBSTITUTE(SUBSTITUTE(H2102,"~","~~"),"*","~*"),إعدادات_الأنواع!$A$4:$B$40,2,FALSE()),"?"))</f>
        <v/>
      </c>
    </row>
    <row r="2103" spans="1:20" ht="15" customHeight="1">
      <c r="A2103" s="20" t="str">
        <f>IF(B2103="","",IF(T2103="?","⚠️ نوع غير معرف",T2103&amp;TEXT(COUNTIFS($T$3:T2103,T2103),"000")))</f>
        <v/>
      </c>
      <c r="B2103" s="38"/>
      <c r="C2103" s="38"/>
      <c r="D2103" s="39"/>
      <c r="E2103" s="54"/>
      <c r="F2103" s="41" t="str">
        <f t="shared" ca="1" si="128"/>
        <v/>
      </c>
      <c r="G2103" s="42"/>
      <c r="H2103" s="37"/>
      <c r="I2103" s="43"/>
      <c r="J2103" s="44" t="str">
        <f t="shared" si="129"/>
        <v/>
      </c>
      <c r="K2103" s="45"/>
      <c r="L2103" s="46" t="str">
        <f>IF(OR(K2103="لم يدفع",B2103=""),"",IF(K2103="تأمين فقط",0,IF(K2103="اشتراك 300",300,IF(F2103&lt;14,IFERROR(VLOOKUP(SUBSTITUTE(SUBSTITUTE(H2103,"~","~~"),"*","~*"),إعدادات_الأنواع!$A$4:$D$40,3,FALSE()),0),IFERROR(VLOOKUP(SUBSTITUTE(SUBSTITUTE(H2103,"~","~~"),"*","~*"),إعدادات_الأنواع!$A$4:$D$40,4,FALSE()),0)))))</f>
        <v/>
      </c>
      <c r="M2103" s="47" t="str">
        <f>IF(OR(K2103="لم يدفع",B2103=""),"",IFERROR(VLOOKUP(SUBSTITUTE(SUBSTITUTE(H2103,"~","~~"),"*","~*"),إعدادات_الأنواع!$A$4:$E$40,5,FALSE()),0))</f>
        <v/>
      </c>
      <c r="N2103" s="47" t="str">
        <f>IF(OR(K2103="لم يدفع",K2103="تأمين فقط",K2103="اشتراك 300",B2103=""),"",IFERROR(VLOOKUP(SUBSTITUTE(SUBSTITUTE(H2103,"~","~~"),"*","~*"),إعدادات_الأنواع!$A$4:$F$40,6,FALSE()),0))</f>
        <v/>
      </c>
      <c r="O2103" s="55" t="str">
        <f t="shared" si="130"/>
        <v/>
      </c>
      <c r="P2103" s="48" t="str">
        <f t="shared" ca="1" si="131"/>
        <v/>
      </c>
      <c r="Q2103" s="52"/>
      <c r="R2103" s="49"/>
      <c r="S2103" s="50" t="str">
        <f>IF(B2103="","",COUNTA(التجديد!E2103:E2103))</f>
        <v/>
      </c>
      <c r="T2103" s="51" t="str">
        <f>IF(B2103="","",IFERROR(VLOOKUP(SUBSTITUTE(SUBSTITUTE(H2103,"~","~~"),"*","~*"),إعدادات_الأنواع!$A$4:$B$40,2,FALSE()),"?"))</f>
        <v/>
      </c>
    </row>
    <row r="2104" spans="1:20" ht="15" customHeight="1">
      <c r="A2104" s="20" t="str">
        <f>IF(B2104="","",IF(T2104="?","⚠️ نوع غير معرف",T2104&amp;TEXT(COUNTIFS($T$3:T2104,T2104),"000")))</f>
        <v/>
      </c>
      <c r="B2104" s="38"/>
      <c r="C2104" s="38"/>
      <c r="D2104" s="39"/>
      <c r="E2104" s="54"/>
      <c r="F2104" s="41" t="str">
        <f t="shared" ca="1" si="128"/>
        <v/>
      </c>
      <c r="G2104" s="42"/>
      <c r="H2104" s="37"/>
      <c r="I2104" s="43"/>
      <c r="J2104" s="44" t="str">
        <f t="shared" si="129"/>
        <v/>
      </c>
      <c r="K2104" s="45"/>
      <c r="L2104" s="46" t="str">
        <f>IF(OR(K2104="لم يدفع",B2104=""),"",IF(K2104="تأمين فقط",0,IF(K2104="اشتراك 300",300,IF(F2104&lt;14,IFERROR(VLOOKUP(SUBSTITUTE(SUBSTITUTE(H2104,"~","~~"),"*","~*"),إعدادات_الأنواع!$A$4:$D$40,3,FALSE()),0),IFERROR(VLOOKUP(SUBSTITUTE(SUBSTITUTE(H2104,"~","~~"),"*","~*"),إعدادات_الأنواع!$A$4:$D$40,4,FALSE()),0)))))</f>
        <v/>
      </c>
      <c r="M2104" s="47" t="str">
        <f>IF(OR(K2104="لم يدفع",B2104=""),"",IFERROR(VLOOKUP(SUBSTITUTE(SUBSTITUTE(H2104,"~","~~"),"*","~*"),إعدادات_الأنواع!$A$4:$E$40,5,FALSE()),0))</f>
        <v/>
      </c>
      <c r="N2104" s="47" t="str">
        <f>IF(OR(K2104="لم يدفع",K2104="تأمين فقط",K2104="اشتراك 300",B2104=""),"",IFERROR(VLOOKUP(SUBSTITUTE(SUBSTITUTE(H2104,"~","~~"),"*","~*"),إعدادات_الأنواع!$A$4:$F$40,6,FALSE()),0))</f>
        <v/>
      </c>
      <c r="O2104" s="55" t="str">
        <f t="shared" si="130"/>
        <v/>
      </c>
      <c r="P2104" s="48" t="str">
        <f t="shared" ca="1" si="131"/>
        <v/>
      </c>
      <c r="Q2104" s="52"/>
      <c r="R2104" s="49"/>
      <c r="S2104" s="50" t="str">
        <f>IF(B2104="","",COUNTA(التجديد!E2104:E2104))</f>
        <v/>
      </c>
      <c r="T2104" s="51" t="str">
        <f>IF(B2104="","",IFERROR(VLOOKUP(SUBSTITUTE(SUBSTITUTE(H2104,"~","~~"),"*","~*"),إعدادات_الأنواع!$A$4:$B$40,2,FALSE()),"?"))</f>
        <v/>
      </c>
    </row>
    <row r="2105" spans="1:20" ht="15" customHeight="1">
      <c r="A2105" s="20" t="str">
        <f>IF(B2105="","",IF(T2105="?","⚠️ نوع غير معرف",T2105&amp;TEXT(COUNTIFS($T$3:T2105,T2105),"000")))</f>
        <v/>
      </c>
      <c r="B2105" s="38"/>
      <c r="C2105" s="38"/>
      <c r="D2105" s="39"/>
      <c r="E2105" s="54"/>
      <c r="F2105" s="41" t="str">
        <f t="shared" ca="1" si="128"/>
        <v/>
      </c>
      <c r="G2105" s="42"/>
      <c r="H2105" s="37"/>
      <c r="I2105" s="43"/>
      <c r="J2105" s="44" t="str">
        <f t="shared" si="129"/>
        <v/>
      </c>
      <c r="K2105" s="45"/>
      <c r="L2105" s="46" t="str">
        <f>IF(OR(K2105="لم يدفع",B2105=""),"",IF(K2105="تأمين فقط",0,IF(K2105="اشتراك 300",300,IF(F2105&lt;14,IFERROR(VLOOKUP(SUBSTITUTE(SUBSTITUTE(H2105,"~","~~"),"*","~*"),إعدادات_الأنواع!$A$4:$D$40,3,FALSE()),0),IFERROR(VLOOKUP(SUBSTITUTE(SUBSTITUTE(H2105,"~","~~"),"*","~*"),إعدادات_الأنواع!$A$4:$D$40,4,FALSE()),0)))))</f>
        <v/>
      </c>
      <c r="M2105" s="47" t="str">
        <f>IF(OR(K2105="لم يدفع",B2105=""),"",IFERROR(VLOOKUP(SUBSTITUTE(SUBSTITUTE(H2105,"~","~~"),"*","~*"),إعدادات_الأنواع!$A$4:$E$40,5,FALSE()),0))</f>
        <v/>
      </c>
      <c r="N2105" s="47" t="str">
        <f>IF(OR(K2105="لم يدفع",K2105="تأمين فقط",K2105="اشتراك 300",B2105=""),"",IFERROR(VLOOKUP(SUBSTITUTE(SUBSTITUTE(H2105,"~","~~"),"*","~*"),إعدادات_الأنواع!$A$4:$F$40,6,FALSE()),0))</f>
        <v/>
      </c>
      <c r="O2105" s="55" t="str">
        <f t="shared" si="130"/>
        <v/>
      </c>
      <c r="P2105" s="48" t="str">
        <f t="shared" ca="1" si="131"/>
        <v/>
      </c>
      <c r="Q2105" s="52"/>
      <c r="R2105" s="49"/>
      <c r="S2105" s="50" t="str">
        <f>IF(B2105="","",COUNTA(التجديد!E2105:E2105))</f>
        <v/>
      </c>
      <c r="T2105" s="51" t="str">
        <f>IF(B2105="","",IFERROR(VLOOKUP(SUBSTITUTE(SUBSTITUTE(H2105,"~","~~"),"*","~*"),إعدادات_الأنواع!$A$4:$B$40,2,FALSE()),"?"))</f>
        <v/>
      </c>
    </row>
    <row r="2106" spans="1:20" ht="15" customHeight="1">
      <c r="A2106" s="20" t="str">
        <f>IF(B2106="","",IF(T2106="?","⚠️ نوع غير معرف",T2106&amp;TEXT(COUNTIFS($T$3:T2106,T2106),"000")))</f>
        <v/>
      </c>
      <c r="B2106" s="38"/>
      <c r="C2106" s="38"/>
      <c r="D2106" s="39"/>
      <c r="E2106" s="54"/>
      <c r="F2106" s="41" t="str">
        <f t="shared" ca="1" si="128"/>
        <v/>
      </c>
      <c r="G2106" s="42"/>
      <c r="H2106" s="37"/>
      <c r="I2106" s="43"/>
      <c r="J2106" s="44" t="str">
        <f t="shared" si="129"/>
        <v/>
      </c>
      <c r="K2106" s="45"/>
      <c r="L2106" s="46" t="str">
        <f>IF(OR(K2106="لم يدفع",B2106=""),"",IF(K2106="تأمين فقط",0,IF(K2106="اشتراك 300",300,IF(F2106&lt;14,IFERROR(VLOOKUP(SUBSTITUTE(SUBSTITUTE(H2106,"~","~~"),"*","~*"),إعدادات_الأنواع!$A$4:$D$40,3,FALSE()),0),IFERROR(VLOOKUP(SUBSTITUTE(SUBSTITUTE(H2106,"~","~~"),"*","~*"),إعدادات_الأنواع!$A$4:$D$40,4,FALSE()),0)))))</f>
        <v/>
      </c>
      <c r="M2106" s="47" t="str">
        <f>IF(OR(K2106="لم يدفع",B2106=""),"",IFERROR(VLOOKUP(SUBSTITUTE(SUBSTITUTE(H2106,"~","~~"),"*","~*"),إعدادات_الأنواع!$A$4:$E$40,5,FALSE()),0))</f>
        <v/>
      </c>
      <c r="N2106" s="47" t="str">
        <f>IF(OR(K2106="لم يدفع",K2106="تأمين فقط",K2106="اشتراك 300",B2106=""),"",IFERROR(VLOOKUP(SUBSTITUTE(SUBSTITUTE(H2106,"~","~~"),"*","~*"),إعدادات_الأنواع!$A$4:$F$40,6,FALSE()),0))</f>
        <v/>
      </c>
      <c r="O2106" s="55" t="str">
        <f t="shared" si="130"/>
        <v/>
      </c>
      <c r="P2106" s="48" t="str">
        <f t="shared" ca="1" si="131"/>
        <v/>
      </c>
      <c r="Q2106" s="52"/>
      <c r="R2106" s="49"/>
      <c r="S2106" s="50" t="str">
        <f>IF(B2106="","",COUNTA(التجديد!E2106:E2106))</f>
        <v/>
      </c>
      <c r="T2106" s="51" t="str">
        <f>IF(B2106="","",IFERROR(VLOOKUP(SUBSTITUTE(SUBSTITUTE(H2106,"~","~~"),"*","~*"),إعدادات_الأنواع!$A$4:$B$40,2,FALSE()),"?"))</f>
        <v/>
      </c>
    </row>
    <row r="2107" spans="1:20" ht="15" customHeight="1">
      <c r="A2107" s="20" t="str">
        <f>IF(B2107="","",IF(T2107="?","⚠️ نوع غير معرف",T2107&amp;TEXT(COUNTIFS($T$3:T2107,T2107),"000")))</f>
        <v/>
      </c>
      <c r="B2107" s="38"/>
      <c r="C2107" s="38"/>
      <c r="D2107" s="39"/>
      <c r="E2107" s="54"/>
      <c r="F2107" s="41" t="str">
        <f t="shared" ca="1" si="128"/>
        <v/>
      </c>
      <c r="G2107" s="42"/>
      <c r="H2107" s="37"/>
      <c r="I2107" s="43"/>
      <c r="J2107" s="44" t="str">
        <f t="shared" si="129"/>
        <v/>
      </c>
      <c r="K2107" s="45"/>
      <c r="L2107" s="46" t="str">
        <f>IF(OR(K2107="لم يدفع",B2107=""),"",IF(K2107="تأمين فقط",0,IF(K2107="اشتراك 300",300,IF(F2107&lt;14,IFERROR(VLOOKUP(SUBSTITUTE(SUBSTITUTE(H2107,"~","~~"),"*","~*"),إعدادات_الأنواع!$A$4:$D$40,3,FALSE()),0),IFERROR(VLOOKUP(SUBSTITUTE(SUBSTITUTE(H2107,"~","~~"),"*","~*"),إعدادات_الأنواع!$A$4:$D$40,4,FALSE()),0)))))</f>
        <v/>
      </c>
      <c r="M2107" s="47" t="str">
        <f>IF(OR(K2107="لم يدفع",B2107=""),"",IFERROR(VLOOKUP(SUBSTITUTE(SUBSTITUTE(H2107,"~","~~"),"*","~*"),إعدادات_الأنواع!$A$4:$E$40,5,FALSE()),0))</f>
        <v/>
      </c>
      <c r="N2107" s="47" t="str">
        <f>IF(OR(K2107="لم يدفع",K2107="تأمين فقط",K2107="اشتراك 300",B2107=""),"",IFERROR(VLOOKUP(SUBSTITUTE(SUBSTITUTE(H2107,"~","~~"),"*","~*"),إعدادات_الأنواع!$A$4:$F$40,6,FALSE()),0))</f>
        <v/>
      </c>
      <c r="O2107" s="55" t="str">
        <f t="shared" si="130"/>
        <v/>
      </c>
      <c r="P2107" s="48" t="str">
        <f t="shared" ca="1" si="131"/>
        <v/>
      </c>
      <c r="Q2107" s="52"/>
      <c r="R2107" s="49"/>
      <c r="S2107" s="50" t="str">
        <f>IF(B2107="","",COUNTA(التجديد!E2107:E2107))</f>
        <v/>
      </c>
      <c r="T2107" s="51" t="str">
        <f>IF(B2107="","",IFERROR(VLOOKUP(SUBSTITUTE(SUBSTITUTE(H2107,"~","~~"),"*","~*"),إعدادات_الأنواع!$A$4:$B$40,2,FALSE()),"?"))</f>
        <v/>
      </c>
    </row>
    <row r="2108" spans="1:20" ht="15" customHeight="1">
      <c r="A2108" s="20" t="str">
        <f>IF(B2108="","",IF(T2108="?","⚠️ نوع غير معرف",T2108&amp;TEXT(COUNTIFS($T$3:T2108,T2108),"000")))</f>
        <v/>
      </c>
      <c r="B2108" s="38"/>
      <c r="C2108" s="38"/>
      <c r="D2108" s="39"/>
      <c r="E2108" s="54"/>
      <c r="F2108" s="41" t="str">
        <f t="shared" ca="1" si="128"/>
        <v/>
      </c>
      <c r="G2108" s="42"/>
      <c r="H2108" s="37"/>
      <c r="I2108" s="43"/>
      <c r="J2108" s="44" t="str">
        <f t="shared" si="129"/>
        <v/>
      </c>
      <c r="K2108" s="45"/>
      <c r="L2108" s="46" t="str">
        <f>IF(OR(K2108="لم يدفع",B2108=""),"",IF(K2108="تأمين فقط",0,IF(K2108="اشتراك 300",300,IF(F2108&lt;14,IFERROR(VLOOKUP(SUBSTITUTE(SUBSTITUTE(H2108,"~","~~"),"*","~*"),إعدادات_الأنواع!$A$4:$D$40,3,FALSE()),0),IFERROR(VLOOKUP(SUBSTITUTE(SUBSTITUTE(H2108,"~","~~"),"*","~*"),إعدادات_الأنواع!$A$4:$D$40,4,FALSE()),0)))))</f>
        <v/>
      </c>
      <c r="M2108" s="47" t="str">
        <f>IF(OR(K2108="لم يدفع",B2108=""),"",IFERROR(VLOOKUP(SUBSTITUTE(SUBSTITUTE(H2108,"~","~~"),"*","~*"),إعدادات_الأنواع!$A$4:$E$40,5,FALSE()),0))</f>
        <v/>
      </c>
      <c r="N2108" s="47" t="str">
        <f>IF(OR(K2108="لم يدفع",K2108="تأمين فقط",K2108="اشتراك 300",B2108=""),"",IFERROR(VLOOKUP(SUBSTITUTE(SUBSTITUTE(H2108,"~","~~"),"*","~*"),إعدادات_الأنواع!$A$4:$F$40,6,FALSE()),0))</f>
        <v/>
      </c>
      <c r="O2108" s="55" t="str">
        <f t="shared" si="130"/>
        <v/>
      </c>
      <c r="P2108" s="48" t="str">
        <f t="shared" ca="1" si="131"/>
        <v/>
      </c>
      <c r="Q2108" s="52"/>
      <c r="R2108" s="49"/>
      <c r="S2108" s="50" t="str">
        <f>IF(B2108="","",COUNTA(التجديد!E2108:E2108))</f>
        <v/>
      </c>
      <c r="T2108" s="51" t="str">
        <f>IF(B2108="","",IFERROR(VLOOKUP(SUBSTITUTE(SUBSTITUTE(H2108,"~","~~"),"*","~*"),إعدادات_الأنواع!$A$4:$B$40,2,FALSE()),"?"))</f>
        <v/>
      </c>
    </row>
    <row r="2109" spans="1:20" ht="15" customHeight="1">
      <c r="A2109" s="20" t="str">
        <f>IF(B2109="","",IF(T2109="?","⚠️ نوع غير معرف",T2109&amp;TEXT(COUNTIFS($T$3:T2109,T2109),"000")))</f>
        <v/>
      </c>
      <c r="B2109" s="38"/>
      <c r="C2109" s="38"/>
      <c r="D2109" s="39"/>
      <c r="E2109" s="54"/>
      <c r="F2109" s="41" t="str">
        <f t="shared" ca="1" si="128"/>
        <v/>
      </c>
      <c r="G2109" s="42"/>
      <c r="H2109" s="37"/>
      <c r="I2109" s="43"/>
      <c r="J2109" s="44" t="str">
        <f t="shared" si="129"/>
        <v/>
      </c>
      <c r="K2109" s="45"/>
      <c r="L2109" s="46" t="str">
        <f>IF(OR(K2109="لم يدفع",B2109=""),"",IF(K2109="تأمين فقط",0,IF(K2109="اشتراك 300",300,IF(F2109&lt;14,IFERROR(VLOOKUP(SUBSTITUTE(SUBSTITUTE(H2109,"~","~~"),"*","~*"),إعدادات_الأنواع!$A$4:$D$40,3,FALSE()),0),IFERROR(VLOOKUP(SUBSTITUTE(SUBSTITUTE(H2109,"~","~~"),"*","~*"),إعدادات_الأنواع!$A$4:$D$40,4,FALSE()),0)))))</f>
        <v/>
      </c>
      <c r="M2109" s="47" t="str">
        <f>IF(OR(K2109="لم يدفع",B2109=""),"",IFERROR(VLOOKUP(SUBSTITUTE(SUBSTITUTE(H2109,"~","~~"),"*","~*"),إعدادات_الأنواع!$A$4:$E$40,5,FALSE()),0))</f>
        <v/>
      </c>
      <c r="N2109" s="47" t="str">
        <f>IF(OR(K2109="لم يدفع",K2109="تأمين فقط",K2109="اشتراك 300",B2109=""),"",IFERROR(VLOOKUP(SUBSTITUTE(SUBSTITUTE(H2109,"~","~~"),"*","~*"),إعدادات_الأنواع!$A$4:$F$40,6,FALSE()),0))</f>
        <v/>
      </c>
      <c r="O2109" s="55" t="str">
        <f t="shared" si="130"/>
        <v/>
      </c>
      <c r="P2109" s="48" t="str">
        <f t="shared" ca="1" si="131"/>
        <v/>
      </c>
      <c r="Q2109" s="52"/>
      <c r="R2109" s="49"/>
      <c r="S2109" s="50" t="str">
        <f>IF(B2109="","",COUNTA(التجديد!E2109:E2109))</f>
        <v/>
      </c>
      <c r="T2109" s="51" t="str">
        <f>IF(B2109="","",IFERROR(VLOOKUP(SUBSTITUTE(SUBSTITUTE(H2109,"~","~~"),"*","~*"),إعدادات_الأنواع!$A$4:$B$40,2,FALSE()),"?"))</f>
        <v/>
      </c>
    </row>
    <row r="2110" spans="1:20" ht="15" customHeight="1">
      <c r="A2110" s="20" t="str">
        <f>IF(B2110="","",IF(T2110="?","⚠️ نوع غير معرف",T2110&amp;TEXT(COUNTIFS($T$3:T2110,T2110),"000")))</f>
        <v/>
      </c>
      <c r="B2110" s="38"/>
      <c r="C2110" s="38"/>
      <c r="D2110" s="39"/>
      <c r="E2110" s="54"/>
      <c r="F2110" s="41" t="str">
        <f t="shared" ca="1" si="128"/>
        <v/>
      </c>
      <c r="G2110" s="42"/>
      <c r="H2110" s="37"/>
      <c r="I2110" s="43"/>
      <c r="J2110" s="44" t="str">
        <f t="shared" si="129"/>
        <v/>
      </c>
      <c r="K2110" s="45"/>
      <c r="L2110" s="46" t="str">
        <f>IF(OR(K2110="لم يدفع",B2110=""),"",IF(K2110="تأمين فقط",0,IF(K2110="اشتراك 300",300,IF(F2110&lt;14,IFERROR(VLOOKUP(SUBSTITUTE(SUBSTITUTE(H2110,"~","~~"),"*","~*"),إعدادات_الأنواع!$A$4:$D$40,3,FALSE()),0),IFERROR(VLOOKUP(SUBSTITUTE(SUBSTITUTE(H2110,"~","~~"),"*","~*"),إعدادات_الأنواع!$A$4:$D$40,4,FALSE()),0)))))</f>
        <v/>
      </c>
      <c r="M2110" s="47" t="str">
        <f>IF(OR(K2110="لم يدفع",B2110=""),"",IFERROR(VLOOKUP(SUBSTITUTE(SUBSTITUTE(H2110,"~","~~"),"*","~*"),إعدادات_الأنواع!$A$4:$E$40,5,FALSE()),0))</f>
        <v/>
      </c>
      <c r="N2110" s="47" t="str">
        <f>IF(OR(K2110="لم يدفع",K2110="تأمين فقط",K2110="اشتراك 300",B2110=""),"",IFERROR(VLOOKUP(SUBSTITUTE(SUBSTITUTE(H2110,"~","~~"),"*","~*"),إعدادات_الأنواع!$A$4:$F$40,6,FALSE()),0))</f>
        <v/>
      </c>
      <c r="O2110" s="55" t="str">
        <f t="shared" si="130"/>
        <v/>
      </c>
      <c r="P2110" s="48" t="str">
        <f t="shared" ca="1" si="131"/>
        <v/>
      </c>
      <c r="Q2110" s="52"/>
      <c r="R2110" s="49"/>
      <c r="S2110" s="50" t="str">
        <f>IF(B2110="","",COUNTA(التجديد!E2110:E2110))</f>
        <v/>
      </c>
      <c r="T2110" s="51" t="str">
        <f>IF(B2110="","",IFERROR(VLOOKUP(SUBSTITUTE(SUBSTITUTE(H2110,"~","~~"),"*","~*"),إعدادات_الأنواع!$A$4:$B$40,2,FALSE()),"?"))</f>
        <v/>
      </c>
    </row>
    <row r="2111" spans="1:20" ht="15" customHeight="1">
      <c r="A2111" s="20" t="str">
        <f>IF(B2111="","",IF(T2111="?","⚠️ نوع غير معرف",T2111&amp;TEXT(COUNTIFS($T$3:T2111,T2111),"000")))</f>
        <v/>
      </c>
      <c r="B2111" s="38"/>
      <c r="C2111" s="38"/>
      <c r="D2111" s="39"/>
      <c r="E2111" s="54"/>
      <c r="F2111" s="41" t="str">
        <f t="shared" ca="1" si="128"/>
        <v/>
      </c>
      <c r="G2111" s="42"/>
      <c r="H2111" s="37"/>
      <c r="I2111" s="43"/>
      <c r="J2111" s="44" t="str">
        <f t="shared" si="129"/>
        <v/>
      </c>
      <c r="K2111" s="45"/>
      <c r="L2111" s="46" t="str">
        <f>IF(OR(K2111="لم يدفع",B2111=""),"",IF(K2111="تأمين فقط",0,IF(K2111="اشتراك 300",300,IF(F2111&lt;14,IFERROR(VLOOKUP(SUBSTITUTE(SUBSTITUTE(H2111,"~","~~"),"*","~*"),إعدادات_الأنواع!$A$4:$D$40,3,FALSE()),0),IFERROR(VLOOKUP(SUBSTITUTE(SUBSTITUTE(H2111,"~","~~"),"*","~*"),إعدادات_الأنواع!$A$4:$D$40,4,FALSE()),0)))))</f>
        <v/>
      </c>
      <c r="M2111" s="47" t="str">
        <f>IF(OR(K2111="لم يدفع",B2111=""),"",IFERROR(VLOOKUP(SUBSTITUTE(SUBSTITUTE(H2111,"~","~~"),"*","~*"),إعدادات_الأنواع!$A$4:$E$40,5,FALSE()),0))</f>
        <v/>
      </c>
      <c r="N2111" s="47" t="str">
        <f>IF(OR(K2111="لم يدفع",K2111="تأمين فقط",K2111="اشتراك 300",B2111=""),"",IFERROR(VLOOKUP(SUBSTITUTE(SUBSTITUTE(H2111,"~","~~"),"*","~*"),إعدادات_الأنواع!$A$4:$F$40,6,FALSE()),0))</f>
        <v/>
      </c>
      <c r="O2111" s="55" t="str">
        <f t="shared" si="130"/>
        <v/>
      </c>
      <c r="P2111" s="48" t="str">
        <f t="shared" ca="1" si="131"/>
        <v/>
      </c>
      <c r="Q2111" s="52"/>
      <c r="R2111" s="49"/>
      <c r="S2111" s="50" t="str">
        <f>IF(B2111="","",COUNTA(التجديد!E2111:E2111))</f>
        <v/>
      </c>
      <c r="T2111" s="51" t="str">
        <f>IF(B2111="","",IFERROR(VLOOKUP(SUBSTITUTE(SUBSTITUTE(H2111,"~","~~"),"*","~*"),إعدادات_الأنواع!$A$4:$B$40,2,FALSE()),"?"))</f>
        <v/>
      </c>
    </row>
    <row r="2112" spans="1:20" ht="15" customHeight="1">
      <c r="A2112" s="20" t="str">
        <f>IF(B2112="","",IF(T2112="?","⚠️ نوع غير معرف",T2112&amp;TEXT(COUNTIFS($T$3:T2112,T2112),"000")))</f>
        <v/>
      </c>
      <c r="B2112" s="38"/>
      <c r="C2112" s="38"/>
      <c r="D2112" s="39"/>
      <c r="E2112" s="54"/>
      <c r="F2112" s="41" t="str">
        <f t="shared" ca="1" si="128"/>
        <v/>
      </c>
      <c r="G2112" s="42"/>
      <c r="H2112" s="37"/>
      <c r="I2112" s="43"/>
      <c r="J2112" s="44" t="str">
        <f t="shared" si="129"/>
        <v/>
      </c>
      <c r="K2112" s="45"/>
      <c r="L2112" s="46" t="str">
        <f>IF(OR(K2112="لم يدفع",B2112=""),"",IF(K2112="تأمين فقط",0,IF(K2112="اشتراك 300",300,IF(F2112&lt;14,IFERROR(VLOOKUP(SUBSTITUTE(SUBSTITUTE(H2112,"~","~~"),"*","~*"),إعدادات_الأنواع!$A$4:$D$40,3,FALSE()),0),IFERROR(VLOOKUP(SUBSTITUTE(SUBSTITUTE(H2112,"~","~~"),"*","~*"),إعدادات_الأنواع!$A$4:$D$40,4,FALSE()),0)))))</f>
        <v/>
      </c>
      <c r="M2112" s="47" t="str">
        <f>IF(OR(K2112="لم يدفع",B2112=""),"",IFERROR(VLOOKUP(SUBSTITUTE(SUBSTITUTE(H2112,"~","~~"),"*","~*"),إعدادات_الأنواع!$A$4:$E$40,5,FALSE()),0))</f>
        <v/>
      </c>
      <c r="N2112" s="47" t="str">
        <f>IF(OR(K2112="لم يدفع",K2112="تأمين فقط",K2112="اشتراك 300",B2112=""),"",IFERROR(VLOOKUP(SUBSTITUTE(SUBSTITUTE(H2112,"~","~~"),"*","~*"),إعدادات_الأنواع!$A$4:$F$40,6,FALSE()),0))</f>
        <v/>
      </c>
      <c r="O2112" s="55" t="str">
        <f t="shared" si="130"/>
        <v/>
      </c>
      <c r="P2112" s="48" t="str">
        <f t="shared" ca="1" si="131"/>
        <v/>
      </c>
      <c r="Q2112" s="52"/>
      <c r="R2112" s="49"/>
      <c r="S2112" s="50" t="str">
        <f>IF(B2112="","",COUNTA(التجديد!E2112:E2112))</f>
        <v/>
      </c>
      <c r="T2112" s="51" t="str">
        <f>IF(B2112="","",IFERROR(VLOOKUP(SUBSTITUTE(SUBSTITUTE(H2112,"~","~~"),"*","~*"),إعدادات_الأنواع!$A$4:$B$40,2,FALSE()),"?"))</f>
        <v/>
      </c>
    </row>
    <row r="2113" spans="1:20" ht="15" customHeight="1">
      <c r="A2113" s="20" t="str">
        <f>IF(B2113="","",IF(T2113="?","⚠️ نوع غير معرف",T2113&amp;TEXT(COUNTIFS($T$3:T2113,T2113),"000")))</f>
        <v/>
      </c>
      <c r="B2113" s="38"/>
      <c r="C2113" s="38"/>
      <c r="D2113" s="39"/>
      <c r="E2113" s="54"/>
      <c r="F2113" s="41" t="str">
        <f t="shared" ca="1" si="128"/>
        <v/>
      </c>
      <c r="G2113" s="42"/>
      <c r="H2113" s="37"/>
      <c r="I2113" s="43"/>
      <c r="J2113" s="44" t="str">
        <f t="shared" si="129"/>
        <v/>
      </c>
      <c r="K2113" s="45"/>
      <c r="L2113" s="46" t="str">
        <f>IF(OR(K2113="لم يدفع",B2113=""),"",IF(K2113="تأمين فقط",0,IF(K2113="اشتراك 300",300,IF(F2113&lt;14,IFERROR(VLOOKUP(SUBSTITUTE(SUBSTITUTE(H2113,"~","~~"),"*","~*"),إعدادات_الأنواع!$A$4:$D$40,3,FALSE()),0),IFERROR(VLOOKUP(SUBSTITUTE(SUBSTITUTE(H2113,"~","~~"),"*","~*"),إعدادات_الأنواع!$A$4:$D$40,4,FALSE()),0)))))</f>
        <v/>
      </c>
      <c r="M2113" s="47" t="str">
        <f>IF(OR(K2113="لم يدفع",B2113=""),"",IFERROR(VLOOKUP(SUBSTITUTE(SUBSTITUTE(H2113,"~","~~"),"*","~*"),إعدادات_الأنواع!$A$4:$E$40,5,FALSE()),0))</f>
        <v/>
      </c>
      <c r="N2113" s="47" t="str">
        <f>IF(OR(K2113="لم يدفع",K2113="تأمين فقط",K2113="اشتراك 300",B2113=""),"",IFERROR(VLOOKUP(SUBSTITUTE(SUBSTITUTE(H2113,"~","~~"),"*","~*"),إعدادات_الأنواع!$A$4:$F$40,6,FALSE()),0))</f>
        <v/>
      </c>
      <c r="O2113" s="55" t="str">
        <f t="shared" si="130"/>
        <v/>
      </c>
      <c r="P2113" s="48" t="str">
        <f t="shared" ca="1" si="131"/>
        <v/>
      </c>
      <c r="Q2113" s="52"/>
      <c r="R2113" s="49"/>
      <c r="S2113" s="50" t="str">
        <f>IF(B2113="","",COUNTA(التجديد!E2113:E2113))</f>
        <v/>
      </c>
      <c r="T2113" s="51" t="str">
        <f>IF(B2113="","",IFERROR(VLOOKUP(SUBSTITUTE(SUBSTITUTE(H2113,"~","~~"),"*","~*"),إعدادات_الأنواع!$A$4:$B$40,2,FALSE()),"?"))</f>
        <v/>
      </c>
    </row>
    <row r="2114" spans="1:20" ht="15" customHeight="1">
      <c r="A2114" s="20" t="str">
        <f>IF(B2114="","",IF(T2114="?","⚠️ نوع غير معرف",T2114&amp;TEXT(COUNTIFS($T$3:T2114,T2114),"000")))</f>
        <v/>
      </c>
      <c r="B2114" s="38"/>
      <c r="C2114" s="38"/>
      <c r="D2114" s="39"/>
      <c r="E2114" s="54"/>
      <c r="F2114" s="41" t="str">
        <f t="shared" ca="1" si="128"/>
        <v/>
      </c>
      <c r="G2114" s="42"/>
      <c r="H2114" s="37"/>
      <c r="I2114" s="43"/>
      <c r="J2114" s="44" t="str">
        <f t="shared" si="129"/>
        <v/>
      </c>
      <c r="K2114" s="45"/>
      <c r="L2114" s="46" t="str">
        <f>IF(OR(K2114="لم يدفع",B2114=""),"",IF(K2114="تأمين فقط",0,IF(K2114="اشتراك 300",300,IF(F2114&lt;14,IFERROR(VLOOKUP(SUBSTITUTE(SUBSTITUTE(H2114,"~","~~"),"*","~*"),إعدادات_الأنواع!$A$4:$D$40,3,FALSE()),0),IFERROR(VLOOKUP(SUBSTITUTE(SUBSTITUTE(H2114,"~","~~"),"*","~*"),إعدادات_الأنواع!$A$4:$D$40,4,FALSE()),0)))))</f>
        <v/>
      </c>
      <c r="M2114" s="47" t="str">
        <f>IF(OR(K2114="لم يدفع",B2114=""),"",IFERROR(VLOOKUP(SUBSTITUTE(SUBSTITUTE(H2114,"~","~~"),"*","~*"),إعدادات_الأنواع!$A$4:$E$40,5,FALSE()),0))</f>
        <v/>
      </c>
      <c r="N2114" s="47" t="str">
        <f>IF(OR(K2114="لم يدفع",K2114="تأمين فقط",K2114="اشتراك 300",B2114=""),"",IFERROR(VLOOKUP(SUBSTITUTE(SUBSTITUTE(H2114,"~","~~"),"*","~*"),إعدادات_الأنواع!$A$4:$F$40,6,FALSE()),0))</f>
        <v/>
      </c>
      <c r="O2114" s="55" t="str">
        <f t="shared" si="130"/>
        <v/>
      </c>
      <c r="P2114" s="48" t="str">
        <f t="shared" ca="1" si="131"/>
        <v/>
      </c>
      <c r="Q2114" s="52"/>
      <c r="R2114" s="49"/>
      <c r="S2114" s="50" t="str">
        <f>IF(B2114="","",COUNTA(التجديد!E2114:E2114))</f>
        <v/>
      </c>
      <c r="T2114" s="51" t="str">
        <f>IF(B2114="","",IFERROR(VLOOKUP(SUBSTITUTE(SUBSTITUTE(H2114,"~","~~"),"*","~*"),إعدادات_الأنواع!$A$4:$B$40,2,FALSE()),"?"))</f>
        <v/>
      </c>
    </row>
    <row r="2115" spans="1:20" ht="15" customHeight="1">
      <c r="A2115" s="20" t="str">
        <f>IF(B2115="","",IF(T2115="?","⚠️ نوع غير معرف",T2115&amp;TEXT(COUNTIFS($T$3:T2115,T2115),"000")))</f>
        <v/>
      </c>
      <c r="B2115" s="38"/>
      <c r="C2115" s="38"/>
      <c r="D2115" s="39"/>
      <c r="E2115" s="54"/>
      <c r="F2115" s="41" t="str">
        <f t="shared" ref="F2115:F2178" ca="1" si="132">IF(D2115="","",DATEDIF(D2115,TODAY(),"Y"))</f>
        <v/>
      </c>
      <c r="G2115" s="42"/>
      <c r="H2115" s="37"/>
      <c r="I2115" s="43"/>
      <c r="J2115" s="44" t="str">
        <f t="shared" ref="J2115:J2178" si="133">IF(I2115="","",I2115+30)</f>
        <v/>
      </c>
      <c r="K2115" s="45"/>
      <c r="L2115" s="46" t="str">
        <f>IF(OR(K2115="لم يدفع",B2115=""),"",IF(K2115="تأمين فقط",0,IF(K2115="اشتراك 300",300,IF(F2115&lt;14,IFERROR(VLOOKUP(SUBSTITUTE(SUBSTITUTE(H2115,"~","~~"),"*","~*"),إعدادات_الأنواع!$A$4:$D$40,3,FALSE()),0),IFERROR(VLOOKUP(SUBSTITUTE(SUBSTITUTE(H2115,"~","~~"),"*","~*"),إعدادات_الأنواع!$A$4:$D$40,4,FALSE()),0)))))</f>
        <v/>
      </c>
      <c r="M2115" s="47" t="str">
        <f>IF(OR(K2115="لم يدفع",B2115=""),"",IFERROR(VLOOKUP(SUBSTITUTE(SUBSTITUTE(H2115,"~","~~"),"*","~*"),إعدادات_الأنواع!$A$4:$E$40,5,FALSE()),0))</f>
        <v/>
      </c>
      <c r="N2115" s="47" t="str">
        <f>IF(OR(K2115="لم يدفع",K2115="تأمين فقط",K2115="اشتراك 300",B2115=""),"",IFERROR(VLOOKUP(SUBSTITUTE(SUBSTITUTE(H2115,"~","~~"),"*","~*"),إعدادات_الأنواع!$A$4:$F$40,6,FALSE()),0))</f>
        <v/>
      </c>
      <c r="O2115" s="55" t="str">
        <f t="shared" ref="O2115:O2178" si="134">IF(K2115="لم يدفع","",IF(L2115="","",IF(N2115="",L2115+M2115,L2115+M2115)))</f>
        <v/>
      </c>
      <c r="P2115" s="48" t="str">
        <f t="shared" ref="P2115:P2178" ca="1" si="135">IF(B2115="","",IF(K2115="لم يدفع","🔒 مجمدة",IF(J2115="","",IF(J2115&lt;TODAY(),"⛔ منتهي - يتطلب تجديد",IF(J2115-5&lt;=TODAY(),"⚠️ قريب الانتهاء","✅ ساري")))))</f>
        <v/>
      </c>
      <c r="Q2115" s="52"/>
      <c r="R2115" s="49"/>
      <c r="S2115" s="50" t="str">
        <f>IF(B2115="","",COUNTA(التجديد!E2115:E2115))</f>
        <v/>
      </c>
      <c r="T2115" s="51" t="str">
        <f>IF(B2115="","",IFERROR(VLOOKUP(SUBSTITUTE(SUBSTITUTE(H2115,"~","~~"),"*","~*"),إعدادات_الأنواع!$A$4:$B$40,2,FALSE()),"?"))</f>
        <v/>
      </c>
    </row>
    <row r="2116" spans="1:20" ht="15" customHeight="1">
      <c r="A2116" s="20" t="str">
        <f>IF(B2116="","",IF(T2116="?","⚠️ نوع غير معرف",T2116&amp;TEXT(COUNTIFS($T$3:T2116,T2116),"000")))</f>
        <v/>
      </c>
      <c r="B2116" s="38"/>
      <c r="C2116" s="38"/>
      <c r="D2116" s="39"/>
      <c r="E2116" s="54"/>
      <c r="F2116" s="41" t="str">
        <f t="shared" ca="1" si="132"/>
        <v/>
      </c>
      <c r="G2116" s="42"/>
      <c r="H2116" s="37"/>
      <c r="I2116" s="43"/>
      <c r="J2116" s="44" t="str">
        <f t="shared" si="133"/>
        <v/>
      </c>
      <c r="K2116" s="45"/>
      <c r="L2116" s="46" t="str">
        <f>IF(OR(K2116="لم يدفع",B2116=""),"",IF(K2116="تأمين فقط",0,IF(K2116="اشتراك 300",300,IF(F2116&lt;14,IFERROR(VLOOKUP(SUBSTITUTE(SUBSTITUTE(H2116,"~","~~"),"*","~*"),إعدادات_الأنواع!$A$4:$D$40,3,FALSE()),0),IFERROR(VLOOKUP(SUBSTITUTE(SUBSTITUTE(H2116,"~","~~"),"*","~*"),إعدادات_الأنواع!$A$4:$D$40,4,FALSE()),0)))))</f>
        <v/>
      </c>
      <c r="M2116" s="47" t="str">
        <f>IF(OR(K2116="لم يدفع",B2116=""),"",IFERROR(VLOOKUP(SUBSTITUTE(SUBSTITUTE(H2116,"~","~~"),"*","~*"),إعدادات_الأنواع!$A$4:$E$40,5,FALSE()),0))</f>
        <v/>
      </c>
      <c r="N2116" s="47" t="str">
        <f>IF(OR(K2116="لم يدفع",K2116="تأمين فقط",K2116="اشتراك 300",B2116=""),"",IFERROR(VLOOKUP(SUBSTITUTE(SUBSTITUTE(H2116,"~","~~"),"*","~*"),إعدادات_الأنواع!$A$4:$F$40,6,FALSE()),0))</f>
        <v/>
      </c>
      <c r="O2116" s="55" t="str">
        <f t="shared" si="134"/>
        <v/>
      </c>
      <c r="P2116" s="48" t="str">
        <f t="shared" ca="1" si="135"/>
        <v/>
      </c>
      <c r="Q2116" s="52"/>
      <c r="R2116" s="49"/>
      <c r="S2116" s="50" t="str">
        <f>IF(B2116="","",COUNTA(التجديد!E2116:E2116))</f>
        <v/>
      </c>
      <c r="T2116" s="51" t="str">
        <f>IF(B2116="","",IFERROR(VLOOKUP(SUBSTITUTE(SUBSTITUTE(H2116,"~","~~"),"*","~*"),إعدادات_الأنواع!$A$4:$B$40,2,FALSE()),"?"))</f>
        <v/>
      </c>
    </row>
    <row r="2117" spans="1:20" ht="15" customHeight="1">
      <c r="A2117" s="20" t="str">
        <f>IF(B2117="","",IF(T2117="?","⚠️ نوع غير معرف",T2117&amp;TEXT(COUNTIFS($T$3:T2117,T2117),"000")))</f>
        <v/>
      </c>
      <c r="B2117" s="38"/>
      <c r="C2117" s="38"/>
      <c r="D2117" s="39"/>
      <c r="E2117" s="54"/>
      <c r="F2117" s="41" t="str">
        <f t="shared" ca="1" si="132"/>
        <v/>
      </c>
      <c r="G2117" s="42"/>
      <c r="H2117" s="37"/>
      <c r="I2117" s="43"/>
      <c r="J2117" s="44" t="str">
        <f t="shared" si="133"/>
        <v/>
      </c>
      <c r="K2117" s="45"/>
      <c r="L2117" s="46" t="str">
        <f>IF(OR(K2117="لم يدفع",B2117=""),"",IF(K2117="تأمين فقط",0,IF(K2117="اشتراك 300",300,IF(F2117&lt;14,IFERROR(VLOOKUP(SUBSTITUTE(SUBSTITUTE(H2117,"~","~~"),"*","~*"),إعدادات_الأنواع!$A$4:$D$40,3,FALSE()),0),IFERROR(VLOOKUP(SUBSTITUTE(SUBSTITUTE(H2117,"~","~~"),"*","~*"),إعدادات_الأنواع!$A$4:$D$40,4,FALSE()),0)))))</f>
        <v/>
      </c>
      <c r="M2117" s="47" t="str">
        <f>IF(OR(K2117="لم يدفع",B2117=""),"",IFERROR(VLOOKUP(SUBSTITUTE(SUBSTITUTE(H2117,"~","~~"),"*","~*"),إعدادات_الأنواع!$A$4:$E$40,5,FALSE()),0))</f>
        <v/>
      </c>
      <c r="N2117" s="47" t="str">
        <f>IF(OR(K2117="لم يدفع",K2117="تأمين فقط",K2117="اشتراك 300",B2117=""),"",IFERROR(VLOOKUP(SUBSTITUTE(SUBSTITUTE(H2117,"~","~~"),"*","~*"),إعدادات_الأنواع!$A$4:$F$40,6,FALSE()),0))</f>
        <v/>
      </c>
      <c r="O2117" s="55" t="str">
        <f t="shared" si="134"/>
        <v/>
      </c>
      <c r="P2117" s="48" t="str">
        <f t="shared" ca="1" si="135"/>
        <v/>
      </c>
      <c r="Q2117" s="52"/>
      <c r="R2117" s="49"/>
      <c r="S2117" s="50" t="str">
        <f>IF(B2117="","",COUNTA(التجديد!E2117:E2117))</f>
        <v/>
      </c>
      <c r="T2117" s="51" t="str">
        <f>IF(B2117="","",IFERROR(VLOOKUP(SUBSTITUTE(SUBSTITUTE(H2117,"~","~~"),"*","~*"),إعدادات_الأنواع!$A$4:$B$40,2,FALSE()),"?"))</f>
        <v/>
      </c>
    </row>
    <row r="2118" spans="1:20" ht="15" customHeight="1">
      <c r="A2118" s="20" t="str">
        <f>IF(B2118="","",IF(T2118="?","⚠️ نوع غير معرف",T2118&amp;TEXT(COUNTIFS($T$3:T2118,T2118),"000")))</f>
        <v/>
      </c>
      <c r="B2118" s="38"/>
      <c r="C2118" s="38"/>
      <c r="D2118" s="39"/>
      <c r="E2118" s="54"/>
      <c r="F2118" s="41" t="str">
        <f t="shared" ca="1" si="132"/>
        <v/>
      </c>
      <c r="G2118" s="42"/>
      <c r="H2118" s="37"/>
      <c r="I2118" s="43"/>
      <c r="J2118" s="44" t="str">
        <f t="shared" si="133"/>
        <v/>
      </c>
      <c r="K2118" s="45"/>
      <c r="L2118" s="46" t="str">
        <f>IF(OR(K2118="لم يدفع",B2118=""),"",IF(K2118="تأمين فقط",0,IF(K2118="اشتراك 300",300,IF(F2118&lt;14,IFERROR(VLOOKUP(SUBSTITUTE(SUBSTITUTE(H2118,"~","~~"),"*","~*"),إعدادات_الأنواع!$A$4:$D$40,3,FALSE()),0),IFERROR(VLOOKUP(SUBSTITUTE(SUBSTITUTE(H2118,"~","~~"),"*","~*"),إعدادات_الأنواع!$A$4:$D$40,4,FALSE()),0)))))</f>
        <v/>
      </c>
      <c r="M2118" s="47" t="str">
        <f>IF(OR(K2118="لم يدفع",B2118=""),"",IFERROR(VLOOKUP(SUBSTITUTE(SUBSTITUTE(H2118,"~","~~"),"*","~*"),إعدادات_الأنواع!$A$4:$E$40,5,FALSE()),0))</f>
        <v/>
      </c>
      <c r="N2118" s="47" t="str">
        <f>IF(OR(K2118="لم يدفع",K2118="تأمين فقط",K2118="اشتراك 300",B2118=""),"",IFERROR(VLOOKUP(SUBSTITUTE(SUBSTITUTE(H2118,"~","~~"),"*","~*"),إعدادات_الأنواع!$A$4:$F$40,6,FALSE()),0))</f>
        <v/>
      </c>
      <c r="O2118" s="55" t="str">
        <f t="shared" si="134"/>
        <v/>
      </c>
      <c r="P2118" s="48" t="str">
        <f t="shared" ca="1" si="135"/>
        <v/>
      </c>
      <c r="Q2118" s="52"/>
      <c r="R2118" s="49"/>
      <c r="S2118" s="50" t="str">
        <f>IF(B2118="","",COUNTA(التجديد!E2118:E2118))</f>
        <v/>
      </c>
      <c r="T2118" s="51" t="str">
        <f>IF(B2118="","",IFERROR(VLOOKUP(SUBSTITUTE(SUBSTITUTE(H2118,"~","~~"),"*","~*"),إعدادات_الأنواع!$A$4:$B$40,2,FALSE()),"?"))</f>
        <v/>
      </c>
    </row>
    <row r="2119" spans="1:20" ht="15" customHeight="1">
      <c r="A2119" s="20" t="str">
        <f>IF(B2119="","",IF(T2119="?","⚠️ نوع غير معرف",T2119&amp;TEXT(COUNTIFS($T$3:T2119,T2119),"000")))</f>
        <v/>
      </c>
      <c r="B2119" s="38"/>
      <c r="C2119" s="38"/>
      <c r="D2119" s="39"/>
      <c r="E2119" s="54"/>
      <c r="F2119" s="41" t="str">
        <f t="shared" ca="1" si="132"/>
        <v/>
      </c>
      <c r="G2119" s="42"/>
      <c r="H2119" s="37"/>
      <c r="I2119" s="43"/>
      <c r="J2119" s="44" t="str">
        <f t="shared" si="133"/>
        <v/>
      </c>
      <c r="K2119" s="45"/>
      <c r="L2119" s="46" t="str">
        <f>IF(OR(K2119="لم يدفع",B2119=""),"",IF(K2119="تأمين فقط",0,IF(K2119="اشتراك 300",300,IF(F2119&lt;14,IFERROR(VLOOKUP(SUBSTITUTE(SUBSTITUTE(H2119,"~","~~"),"*","~*"),إعدادات_الأنواع!$A$4:$D$40,3,FALSE()),0),IFERROR(VLOOKUP(SUBSTITUTE(SUBSTITUTE(H2119,"~","~~"),"*","~*"),إعدادات_الأنواع!$A$4:$D$40,4,FALSE()),0)))))</f>
        <v/>
      </c>
      <c r="M2119" s="47" t="str">
        <f>IF(OR(K2119="لم يدفع",B2119=""),"",IFERROR(VLOOKUP(SUBSTITUTE(SUBSTITUTE(H2119,"~","~~"),"*","~*"),إعدادات_الأنواع!$A$4:$E$40,5,FALSE()),0))</f>
        <v/>
      </c>
      <c r="N2119" s="47" t="str">
        <f>IF(OR(K2119="لم يدفع",K2119="تأمين فقط",K2119="اشتراك 300",B2119=""),"",IFERROR(VLOOKUP(SUBSTITUTE(SUBSTITUTE(H2119,"~","~~"),"*","~*"),إعدادات_الأنواع!$A$4:$F$40,6,FALSE()),0))</f>
        <v/>
      </c>
      <c r="O2119" s="55" t="str">
        <f t="shared" si="134"/>
        <v/>
      </c>
      <c r="P2119" s="48" t="str">
        <f t="shared" ca="1" si="135"/>
        <v/>
      </c>
      <c r="Q2119" s="52"/>
      <c r="R2119" s="49"/>
      <c r="S2119" s="50" t="str">
        <f>IF(B2119="","",COUNTA(التجديد!E2119:E2119))</f>
        <v/>
      </c>
      <c r="T2119" s="51" t="str">
        <f>IF(B2119="","",IFERROR(VLOOKUP(SUBSTITUTE(SUBSTITUTE(H2119,"~","~~"),"*","~*"),إعدادات_الأنواع!$A$4:$B$40,2,FALSE()),"?"))</f>
        <v/>
      </c>
    </row>
    <row r="2120" spans="1:20" ht="15" customHeight="1">
      <c r="A2120" s="20" t="str">
        <f>IF(B2120="","",IF(T2120="?","⚠️ نوع غير معرف",T2120&amp;TEXT(COUNTIFS($T$3:T2120,T2120),"000")))</f>
        <v/>
      </c>
      <c r="B2120" s="38"/>
      <c r="C2120" s="38"/>
      <c r="D2120" s="39"/>
      <c r="E2120" s="54"/>
      <c r="F2120" s="41" t="str">
        <f t="shared" ca="1" si="132"/>
        <v/>
      </c>
      <c r="G2120" s="42"/>
      <c r="H2120" s="37"/>
      <c r="I2120" s="43"/>
      <c r="J2120" s="44" t="str">
        <f t="shared" si="133"/>
        <v/>
      </c>
      <c r="K2120" s="45"/>
      <c r="L2120" s="46" t="str">
        <f>IF(OR(K2120="لم يدفع",B2120=""),"",IF(K2120="تأمين فقط",0,IF(K2120="اشتراك 300",300,IF(F2120&lt;14,IFERROR(VLOOKUP(SUBSTITUTE(SUBSTITUTE(H2120,"~","~~"),"*","~*"),إعدادات_الأنواع!$A$4:$D$40,3,FALSE()),0),IFERROR(VLOOKUP(SUBSTITUTE(SUBSTITUTE(H2120,"~","~~"),"*","~*"),إعدادات_الأنواع!$A$4:$D$40,4,FALSE()),0)))))</f>
        <v/>
      </c>
      <c r="M2120" s="47" t="str">
        <f>IF(OR(K2120="لم يدفع",B2120=""),"",IFERROR(VLOOKUP(SUBSTITUTE(SUBSTITUTE(H2120,"~","~~"),"*","~*"),إعدادات_الأنواع!$A$4:$E$40,5,FALSE()),0))</f>
        <v/>
      </c>
      <c r="N2120" s="47" t="str">
        <f>IF(OR(K2120="لم يدفع",K2120="تأمين فقط",K2120="اشتراك 300",B2120=""),"",IFERROR(VLOOKUP(SUBSTITUTE(SUBSTITUTE(H2120,"~","~~"),"*","~*"),إعدادات_الأنواع!$A$4:$F$40,6,FALSE()),0))</f>
        <v/>
      </c>
      <c r="O2120" s="55" t="str">
        <f t="shared" si="134"/>
        <v/>
      </c>
      <c r="P2120" s="48" t="str">
        <f t="shared" ca="1" si="135"/>
        <v/>
      </c>
      <c r="Q2120" s="52"/>
      <c r="R2120" s="49"/>
      <c r="S2120" s="50" t="str">
        <f>IF(B2120="","",COUNTA(التجديد!E2120:E2120))</f>
        <v/>
      </c>
      <c r="T2120" s="51" t="str">
        <f>IF(B2120="","",IFERROR(VLOOKUP(SUBSTITUTE(SUBSTITUTE(H2120,"~","~~"),"*","~*"),إعدادات_الأنواع!$A$4:$B$40,2,FALSE()),"?"))</f>
        <v/>
      </c>
    </row>
    <row r="2121" spans="1:20" ht="15" customHeight="1">
      <c r="A2121" s="20" t="str">
        <f>IF(B2121="","",IF(T2121="?","⚠️ نوع غير معرف",T2121&amp;TEXT(COUNTIFS($T$3:T2121,T2121),"000")))</f>
        <v/>
      </c>
      <c r="B2121" s="38"/>
      <c r="C2121" s="38"/>
      <c r="D2121" s="39"/>
      <c r="E2121" s="54"/>
      <c r="F2121" s="41" t="str">
        <f t="shared" ca="1" si="132"/>
        <v/>
      </c>
      <c r="G2121" s="42"/>
      <c r="H2121" s="37"/>
      <c r="I2121" s="43"/>
      <c r="J2121" s="44" t="str">
        <f t="shared" si="133"/>
        <v/>
      </c>
      <c r="K2121" s="45"/>
      <c r="L2121" s="46" t="str">
        <f>IF(OR(K2121="لم يدفع",B2121=""),"",IF(K2121="تأمين فقط",0,IF(K2121="اشتراك 300",300,IF(F2121&lt;14,IFERROR(VLOOKUP(SUBSTITUTE(SUBSTITUTE(H2121,"~","~~"),"*","~*"),إعدادات_الأنواع!$A$4:$D$40,3,FALSE()),0),IFERROR(VLOOKUP(SUBSTITUTE(SUBSTITUTE(H2121,"~","~~"),"*","~*"),إعدادات_الأنواع!$A$4:$D$40,4,FALSE()),0)))))</f>
        <v/>
      </c>
      <c r="M2121" s="47" t="str">
        <f>IF(OR(K2121="لم يدفع",B2121=""),"",IFERROR(VLOOKUP(SUBSTITUTE(SUBSTITUTE(H2121,"~","~~"),"*","~*"),إعدادات_الأنواع!$A$4:$E$40,5,FALSE()),0))</f>
        <v/>
      </c>
      <c r="N2121" s="47" t="str">
        <f>IF(OR(K2121="لم يدفع",K2121="تأمين فقط",K2121="اشتراك 300",B2121=""),"",IFERROR(VLOOKUP(SUBSTITUTE(SUBSTITUTE(H2121,"~","~~"),"*","~*"),إعدادات_الأنواع!$A$4:$F$40,6,FALSE()),0))</f>
        <v/>
      </c>
      <c r="O2121" s="55" t="str">
        <f t="shared" si="134"/>
        <v/>
      </c>
      <c r="P2121" s="48" t="str">
        <f t="shared" ca="1" si="135"/>
        <v/>
      </c>
      <c r="Q2121" s="52"/>
      <c r="R2121" s="49"/>
      <c r="S2121" s="50" t="str">
        <f>IF(B2121="","",COUNTA(التجديد!E2121:E2121))</f>
        <v/>
      </c>
      <c r="T2121" s="51" t="str">
        <f>IF(B2121="","",IFERROR(VLOOKUP(SUBSTITUTE(SUBSTITUTE(H2121,"~","~~"),"*","~*"),إعدادات_الأنواع!$A$4:$B$40,2,FALSE()),"?"))</f>
        <v/>
      </c>
    </row>
    <row r="2122" spans="1:20" ht="15" customHeight="1">
      <c r="A2122" s="20" t="str">
        <f>IF(B2122="","",IF(T2122="?","⚠️ نوع غير معرف",T2122&amp;TEXT(COUNTIFS($T$3:T2122,T2122),"000")))</f>
        <v/>
      </c>
      <c r="B2122" s="38"/>
      <c r="C2122" s="38"/>
      <c r="D2122" s="39"/>
      <c r="E2122" s="54"/>
      <c r="F2122" s="41" t="str">
        <f t="shared" ca="1" si="132"/>
        <v/>
      </c>
      <c r="G2122" s="42"/>
      <c r="H2122" s="37"/>
      <c r="I2122" s="43"/>
      <c r="J2122" s="44" t="str">
        <f t="shared" si="133"/>
        <v/>
      </c>
      <c r="K2122" s="45"/>
      <c r="L2122" s="46" t="str">
        <f>IF(OR(K2122="لم يدفع",B2122=""),"",IF(K2122="تأمين فقط",0,IF(K2122="اشتراك 300",300,IF(F2122&lt;14,IFERROR(VLOOKUP(SUBSTITUTE(SUBSTITUTE(H2122,"~","~~"),"*","~*"),إعدادات_الأنواع!$A$4:$D$40,3,FALSE()),0),IFERROR(VLOOKUP(SUBSTITUTE(SUBSTITUTE(H2122,"~","~~"),"*","~*"),إعدادات_الأنواع!$A$4:$D$40,4,FALSE()),0)))))</f>
        <v/>
      </c>
      <c r="M2122" s="47" t="str">
        <f>IF(OR(K2122="لم يدفع",B2122=""),"",IFERROR(VLOOKUP(SUBSTITUTE(SUBSTITUTE(H2122,"~","~~"),"*","~*"),إعدادات_الأنواع!$A$4:$E$40,5,FALSE()),0))</f>
        <v/>
      </c>
      <c r="N2122" s="47" t="str">
        <f>IF(OR(K2122="لم يدفع",K2122="تأمين فقط",K2122="اشتراك 300",B2122=""),"",IFERROR(VLOOKUP(SUBSTITUTE(SUBSTITUTE(H2122,"~","~~"),"*","~*"),إعدادات_الأنواع!$A$4:$F$40,6,FALSE()),0))</f>
        <v/>
      </c>
      <c r="O2122" s="55" t="str">
        <f t="shared" si="134"/>
        <v/>
      </c>
      <c r="P2122" s="48" t="str">
        <f t="shared" ca="1" si="135"/>
        <v/>
      </c>
      <c r="Q2122" s="52"/>
      <c r="R2122" s="49"/>
      <c r="S2122" s="50" t="str">
        <f>IF(B2122="","",COUNTA(التجديد!E2122:E2122))</f>
        <v/>
      </c>
      <c r="T2122" s="51" t="str">
        <f>IF(B2122="","",IFERROR(VLOOKUP(SUBSTITUTE(SUBSTITUTE(H2122,"~","~~"),"*","~*"),إعدادات_الأنواع!$A$4:$B$40,2,FALSE()),"?"))</f>
        <v/>
      </c>
    </row>
    <row r="2123" spans="1:20" ht="15" customHeight="1">
      <c r="A2123" s="20" t="str">
        <f>IF(B2123="","",IF(T2123="?","⚠️ نوع غير معرف",T2123&amp;TEXT(COUNTIFS($T$3:T2123,T2123),"000")))</f>
        <v/>
      </c>
      <c r="B2123" s="38"/>
      <c r="C2123" s="38"/>
      <c r="D2123" s="39"/>
      <c r="E2123" s="54"/>
      <c r="F2123" s="41" t="str">
        <f t="shared" ca="1" si="132"/>
        <v/>
      </c>
      <c r="G2123" s="42"/>
      <c r="H2123" s="37"/>
      <c r="I2123" s="43"/>
      <c r="J2123" s="44" t="str">
        <f t="shared" si="133"/>
        <v/>
      </c>
      <c r="K2123" s="45"/>
      <c r="L2123" s="46" t="str">
        <f>IF(OR(K2123="لم يدفع",B2123=""),"",IF(K2123="تأمين فقط",0,IF(K2123="اشتراك 300",300,IF(F2123&lt;14,IFERROR(VLOOKUP(SUBSTITUTE(SUBSTITUTE(H2123,"~","~~"),"*","~*"),إعدادات_الأنواع!$A$4:$D$40,3,FALSE()),0),IFERROR(VLOOKUP(SUBSTITUTE(SUBSTITUTE(H2123,"~","~~"),"*","~*"),إعدادات_الأنواع!$A$4:$D$40,4,FALSE()),0)))))</f>
        <v/>
      </c>
      <c r="M2123" s="47" t="str">
        <f>IF(OR(K2123="لم يدفع",B2123=""),"",IFERROR(VLOOKUP(SUBSTITUTE(SUBSTITUTE(H2123,"~","~~"),"*","~*"),إعدادات_الأنواع!$A$4:$E$40,5,FALSE()),0))</f>
        <v/>
      </c>
      <c r="N2123" s="47" t="str">
        <f>IF(OR(K2123="لم يدفع",K2123="تأمين فقط",K2123="اشتراك 300",B2123=""),"",IFERROR(VLOOKUP(SUBSTITUTE(SUBSTITUTE(H2123,"~","~~"),"*","~*"),إعدادات_الأنواع!$A$4:$F$40,6,FALSE()),0))</f>
        <v/>
      </c>
      <c r="O2123" s="55" t="str">
        <f t="shared" si="134"/>
        <v/>
      </c>
      <c r="P2123" s="48" t="str">
        <f t="shared" ca="1" si="135"/>
        <v/>
      </c>
      <c r="Q2123" s="52"/>
      <c r="R2123" s="49"/>
      <c r="S2123" s="50" t="str">
        <f>IF(B2123="","",COUNTA(التجديد!E2123:E2123))</f>
        <v/>
      </c>
      <c r="T2123" s="51" t="str">
        <f>IF(B2123="","",IFERROR(VLOOKUP(SUBSTITUTE(SUBSTITUTE(H2123,"~","~~"),"*","~*"),إعدادات_الأنواع!$A$4:$B$40,2,FALSE()),"?"))</f>
        <v/>
      </c>
    </row>
    <row r="2124" spans="1:20" ht="15" customHeight="1">
      <c r="A2124" s="20" t="str">
        <f>IF(B2124="","",IF(T2124="?","⚠️ نوع غير معرف",T2124&amp;TEXT(COUNTIFS($T$3:T2124,T2124),"000")))</f>
        <v/>
      </c>
      <c r="B2124" s="38"/>
      <c r="C2124" s="38"/>
      <c r="D2124" s="39"/>
      <c r="E2124" s="54"/>
      <c r="F2124" s="41" t="str">
        <f t="shared" ca="1" si="132"/>
        <v/>
      </c>
      <c r="G2124" s="42"/>
      <c r="H2124" s="37"/>
      <c r="I2124" s="43"/>
      <c r="J2124" s="44" t="str">
        <f t="shared" si="133"/>
        <v/>
      </c>
      <c r="K2124" s="45"/>
      <c r="L2124" s="46" t="str">
        <f>IF(OR(K2124="لم يدفع",B2124=""),"",IF(K2124="تأمين فقط",0,IF(K2124="اشتراك 300",300,IF(F2124&lt;14,IFERROR(VLOOKUP(SUBSTITUTE(SUBSTITUTE(H2124,"~","~~"),"*","~*"),إعدادات_الأنواع!$A$4:$D$40,3,FALSE()),0),IFERROR(VLOOKUP(SUBSTITUTE(SUBSTITUTE(H2124,"~","~~"),"*","~*"),إعدادات_الأنواع!$A$4:$D$40,4,FALSE()),0)))))</f>
        <v/>
      </c>
      <c r="M2124" s="47" t="str">
        <f>IF(OR(K2124="لم يدفع",B2124=""),"",IFERROR(VLOOKUP(SUBSTITUTE(SUBSTITUTE(H2124,"~","~~"),"*","~*"),إعدادات_الأنواع!$A$4:$E$40,5,FALSE()),0))</f>
        <v/>
      </c>
      <c r="N2124" s="47" t="str">
        <f>IF(OR(K2124="لم يدفع",K2124="تأمين فقط",K2124="اشتراك 300",B2124=""),"",IFERROR(VLOOKUP(SUBSTITUTE(SUBSTITUTE(H2124,"~","~~"),"*","~*"),إعدادات_الأنواع!$A$4:$F$40,6,FALSE()),0))</f>
        <v/>
      </c>
      <c r="O2124" s="55" t="str">
        <f t="shared" si="134"/>
        <v/>
      </c>
      <c r="P2124" s="48" t="str">
        <f t="shared" ca="1" si="135"/>
        <v/>
      </c>
      <c r="Q2124" s="52"/>
      <c r="R2124" s="49"/>
      <c r="S2124" s="50" t="str">
        <f>IF(B2124="","",COUNTA(التجديد!E2124:E2124))</f>
        <v/>
      </c>
      <c r="T2124" s="51" t="str">
        <f>IF(B2124="","",IFERROR(VLOOKUP(SUBSTITUTE(SUBSTITUTE(H2124,"~","~~"),"*","~*"),إعدادات_الأنواع!$A$4:$B$40,2,FALSE()),"?"))</f>
        <v/>
      </c>
    </row>
    <row r="2125" spans="1:20" ht="15" customHeight="1">
      <c r="A2125" s="20" t="str">
        <f>IF(B2125="","",IF(T2125="?","⚠️ نوع غير معرف",T2125&amp;TEXT(COUNTIFS($T$3:T2125,T2125),"000")))</f>
        <v/>
      </c>
      <c r="B2125" s="38"/>
      <c r="C2125" s="38"/>
      <c r="D2125" s="39"/>
      <c r="E2125" s="54"/>
      <c r="F2125" s="41" t="str">
        <f t="shared" ca="1" si="132"/>
        <v/>
      </c>
      <c r="G2125" s="42"/>
      <c r="H2125" s="37"/>
      <c r="I2125" s="43"/>
      <c r="J2125" s="44" t="str">
        <f t="shared" si="133"/>
        <v/>
      </c>
      <c r="K2125" s="45"/>
      <c r="L2125" s="46" t="str">
        <f>IF(OR(K2125="لم يدفع",B2125=""),"",IF(K2125="تأمين فقط",0,IF(K2125="اشتراك 300",300,IF(F2125&lt;14,IFERROR(VLOOKUP(SUBSTITUTE(SUBSTITUTE(H2125,"~","~~"),"*","~*"),إعدادات_الأنواع!$A$4:$D$40,3,FALSE()),0),IFERROR(VLOOKUP(SUBSTITUTE(SUBSTITUTE(H2125,"~","~~"),"*","~*"),إعدادات_الأنواع!$A$4:$D$40,4,FALSE()),0)))))</f>
        <v/>
      </c>
      <c r="M2125" s="47" t="str">
        <f>IF(OR(K2125="لم يدفع",B2125=""),"",IFERROR(VLOOKUP(SUBSTITUTE(SUBSTITUTE(H2125,"~","~~"),"*","~*"),إعدادات_الأنواع!$A$4:$E$40,5,FALSE()),0))</f>
        <v/>
      </c>
      <c r="N2125" s="47" t="str">
        <f>IF(OR(K2125="لم يدفع",K2125="تأمين فقط",K2125="اشتراك 300",B2125=""),"",IFERROR(VLOOKUP(SUBSTITUTE(SUBSTITUTE(H2125,"~","~~"),"*","~*"),إعدادات_الأنواع!$A$4:$F$40,6,FALSE()),0))</f>
        <v/>
      </c>
      <c r="O2125" s="55" t="str">
        <f t="shared" si="134"/>
        <v/>
      </c>
      <c r="P2125" s="48" t="str">
        <f t="shared" ca="1" si="135"/>
        <v/>
      </c>
      <c r="Q2125" s="52"/>
      <c r="R2125" s="49"/>
      <c r="S2125" s="50" t="str">
        <f>IF(B2125="","",COUNTA(التجديد!E2125:E2125))</f>
        <v/>
      </c>
      <c r="T2125" s="51" t="str">
        <f>IF(B2125="","",IFERROR(VLOOKUP(SUBSTITUTE(SUBSTITUTE(H2125,"~","~~"),"*","~*"),إعدادات_الأنواع!$A$4:$B$40,2,FALSE()),"?"))</f>
        <v/>
      </c>
    </row>
    <row r="2126" spans="1:20" ht="15" customHeight="1">
      <c r="A2126" s="20" t="str">
        <f>IF(B2126="","",IF(T2126="?","⚠️ نوع غير معرف",T2126&amp;TEXT(COUNTIFS($T$3:T2126,T2126),"000")))</f>
        <v/>
      </c>
      <c r="B2126" s="38"/>
      <c r="C2126" s="38"/>
      <c r="D2126" s="39"/>
      <c r="E2126" s="54"/>
      <c r="F2126" s="41" t="str">
        <f t="shared" ca="1" si="132"/>
        <v/>
      </c>
      <c r="G2126" s="42"/>
      <c r="H2126" s="37"/>
      <c r="I2126" s="43"/>
      <c r="J2126" s="44" t="str">
        <f t="shared" si="133"/>
        <v/>
      </c>
      <c r="K2126" s="45"/>
      <c r="L2126" s="46" t="str">
        <f>IF(OR(K2126="لم يدفع",B2126=""),"",IF(K2126="تأمين فقط",0,IF(K2126="اشتراك 300",300,IF(F2126&lt;14,IFERROR(VLOOKUP(SUBSTITUTE(SUBSTITUTE(H2126,"~","~~"),"*","~*"),إعدادات_الأنواع!$A$4:$D$40,3,FALSE()),0),IFERROR(VLOOKUP(SUBSTITUTE(SUBSTITUTE(H2126,"~","~~"),"*","~*"),إعدادات_الأنواع!$A$4:$D$40,4,FALSE()),0)))))</f>
        <v/>
      </c>
      <c r="M2126" s="47" t="str">
        <f>IF(OR(K2126="لم يدفع",B2126=""),"",IFERROR(VLOOKUP(SUBSTITUTE(SUBSTITUTE(H2126,"~","~~"),"*","~*"),إعدادات_الأنواع!$A$4:$E$40,5,FALSE()),0))</f>
        <v/>
      </c>
      <c r="N2126" s="47" t="str">
        <f>IF(OR(K2126="لم يدفع",K2126="تأمين فقط",K2126="اشتراك 300",B2126=""),"",IFERROR(VLOOKUP(SUBSTITUTE(SUBSTITUTE(H2126,"~","~~"),"*","~*"),إعدادات_الأنواع!$A$4:$F$40,6,FALSE()),0))</f>
        <v/>
      </c>
      <c r="O2126" s="55" t="str">
        <f t="shared" si="134"/>
        <v/>
      </c>
      <c r="P2126" s="48" t="str">
        <f t="shared" ca="1" si="135"/>
        <v/>
      </c>
      <c r="Q2126" s="52"/>
      <c r="R2126" s="49"/>
      <c r="S2126" s="50" t="str">
        <f>IF(B2126="","",COUNTA(التجديد!E2126:E2126))</f>
        <v/>
      </c>
      <c r="T2126" s="51" t="str">
        <f>IF(B2126="","",IFERROR(VLOOKUP(SUBSTITUTE(SUBSTITUTE(H2126,"~","~~"),"*","~*"),إعدادات_الأنواع!$A$4:$B$40,2,FALSE()),"?"))</f>
        <v/>
      </c>
    </row>
    <row r="2127" spans="1:20" ht="15" customHeight="1">
      <c r="A2127" s="20" t="str">
        <f>IF(B2127="","",IF(T2127="?","⚠️ نوع غير معرف",T2127&amp;TEXT(COUNTIFS($T$3:T2127,T2127),"000")))</f>
        <v/>
      </c>
      <c r="B2127" s="38"/>
      <c r="C2127" s="38"/>
      <c r="D2127" s="39"/>
      <c r="E2127" s="54"/>
      <c r="F2127" s="41" t="str">
        <f t="shared" ca="1" si="132"/>
        <v/>
      </c>
      <c r="G2127" s="42"/>
      <c r="H2127" s="37"/>
      <c r="I2127" s="43"/>
      <c r="J2127" s="44" t="str">
        <f t="shared" si="133"/>
        <v/>
      </c>
      <c r="K2127" s="45"/>
      <c r="L2127" s="46" t="str">
        <f>IF(OR(K2127="لم يدفع",B2127=""),"",IF(K2127="تأمين فقط",0,IF(K2127="اشتراك 300",300,IF(F2127&lt;14,IFERROR(VLOOKUP(SUBSTITUTE(SUBSTITUTE(H2127,"~","~~"),"*","~*"),إعدادات_الأنواع!$A$4:$D$40,3,FALSE()),0),IFERROR(VLOOKUP(SUBSTITUTE(SUBSTITUTE(H2127,"~","~~"),"*","~*"),إعدادات_الأنواع!$A$4:$D$40,4,FALSE()),0)))))</f>
        <v/>
      </c>
      <c r="M2127" s="47" t="str">
        <f>IF(OR(K2127="لم يدفع",B2127=""),"",IFERROR(VLOOKUP(SUBSTITUTE(SUBSTITUTE(H2127,"~","~~"),"*","~*"),إعدادات_الأنواع!$A$4:$E$40,5,FALSE()),0))</f>
        <v/>
      </c>
      <c r="N2127" s="47" t="str">
        <f>IF(OR(K2127="لم يدفع",K2127="تأمين فقط",K2127="اشتراك 300",B2127=""),"",IFERROR(VLOOKUP(SUBSTITUTE(SUBSTITUTE(H2127,"~","~~"),"*","~*"),إعدادات_الأنواع!$A$4:$F$40,6,FALSE()),0))</f>
        <v/>
      </c>
      <c r="O2127" s="55" t="str">
        <f t="shared" si="134"/>
        <v/>
      </c>
      <c r="P2127" s="48" t="str">
        <f t="shared" ca="1" si="135"/>
        <v/>
      </c>
      <c r="Q2127" s="52"/>
      <c r="R2127" s="49"/>
      <c r="S2127" s="50" t="str">
        <f>IF(B2127="","",COUNTA(التجديد!E2127:E2127))</f>
        <v/>
      </c>
      <c r="T2127" s="51" t="str">
        <f>IF(B2127="","",IFERROR(VLOOKUP(SUBSTITUTE(SUBSTITUTE(H2127,"~","~~"),"*","~*"),إعدادات_الأنواع!$A$4:$B$40,2,FALSE()),"?"))</f>
        <v/>
      </c>
    </row>
    <row r="2128" spans="1:20" ht="15" customHeight="1">
      <c r="A2128" s="20" t="str">
        <f>IF(B2128="","",IF(T2128="?","⚠️ نوع غير معرف",T2128&amp;TEXT(COUNTIFS($T$3:T2128,T2128),"000")))</f>
        <v/>
      </c>
      <c r="B2128" s="38"/>
      <c r="C2128" s="38"/>
      <c r="D2128" s="39"/>
      <c r="E2128" s="54"/>
      <c r="F2128" s="41" t="str">
        <f t="shared" ca="1" si="132"/>
        <v/>
      </c>
      <c r="G2128" s="42"/>
      <c r="H2128" s="37"/>
      <c r="I2128" s="43"/>
      <c r="J2128" s="44" t="str">
        <f t="shared" si="133"/>
        <v/>
      </c>
      <c r="K2128" s="45"/>
      <c r="L2128" s="46" t="str">
        <f>IF(OR(K2128="لم يدفع",B2128=""),"",IF(K2128="تأمين فقط",0,IF(K2128="اشتراك 300",300,IF(F2128&lt;14,IFERROR(VLOOKUP(SUBSTITUTE(SUBSTITUTE(H2128,"~","~~"),"*","~*"),إعدادات_الأنواع!$A$4:$D$40,3,FALSE()),0),IFERROR(VLOOKUP(SUBSTITUTE(SUBSTITUTE(H2128,"~","~~"),"*","~*"),إعدادات_الأنواع!$A$4:$D$40,4,FALSE()),0)))))</f>
        <v/>
      </c>
      <c r="M2128" s="47" t="str">
        <f>IF(OR(K2128="لم يدفع",B2128=""),"",IFERROR(VLOOKUP(SUBSTITUTE(SUBSTITUTE(H2128,"~","~~"),"*","~*"),إعدادات_الأنواع!$A$4:$E$40,5,FALSE()),0))</f>
        <v/>
      </c>
      <c r="N2128" s="47" t="str">
        <f>IF(OR(K2128="لم يدفع",K2128="تأمين فقط",K2128="اشتراك 300",B2128=""),"",IFERROR(VLOOKUP(SUBSTITUTE(SUBSTITUTE(H2128,"~","~~"),"*","~*"),إعدادات_الأنواع!$A$4:$F$40,6,FALSE()),0))</f>
        <v/>
      </c>
      <c r="O2128" s="55" t="str">
        <f t="shared" si="134"/>
        <v/>
      </c>
      <c r="P2128" s="48" t="str">
        <f t="shared" ca="1" si="135"/>
        <v/>
      </c>
      <c r="Q2128" s="52"/>
      <c r="R2128" s="49"/>
      <c r="S2128" s="50" t="str">
        <f>IF(B2128="","",COUNTA(التجديد!E2128:E2128))</f>
        <v/>
      </c>
      <c r="T2128" s="51" t="str">
        <f>IF(B2128="","",IFERROR(VLOOKUP(SUBSTITUTE(SUBSTITUTE(H2128,"~","~~"),"*","~*"),إعدادات_الأنواع!$A$4:$B$40,2,FALSE()),"?"))</f>
        <v/>
      </c>
    </row>
    <row r="2129" spans="1:20" ht="15" customHeight="1">
      <c r="A2129" s="20" t="str">
        <f>IF(B2129="","",IF(T2129="?","⚠️ نوع غير معرف",T2129&amp;TEXT(COUNTIFS($T$3:T2129,T2129),"000")))</f>
        <v/>
      </c>
      <c r="B2129" s="38"/>
      <c r="C2129" s="38"/>
      <c r="D2129" s="39"/>
      <c r="E2129" s="54"/>
      <c r="F2129" s="41" t="str">
        <f t="shared" ca="1" si="132"/>
        <v/>
      </c>
      <c r="G2129" s="42"/>
      <c r="H2129" s="37"/>
      <c r="I2129" s="43"/>
      <c r="J2129" s="44" t="str">
        <f t="shared" si="133"/>
        <v/>
      </c>
      <c r="K2129" s="45"/>
      <c r="L2129" s="46" t="str">
        <f>IF(OR(K2129="لم يدفع",B2129=""),"",IF(K2129="تأمين فقط",0,IF(K2129="اشتراك 300",300,IF(F2129&lt;14,IFERROR(VLOOKUP(SUBSTITUTE(SUBSTITUTE(H2129,"~","~~"),"*","~*"),إعدادات_الأنواع!$A$4:$D$40,3,FALSE()),0),IFERROR(VLOOKUP(SUBSTITUTE(SUBSTITUTE(H2129,"~","~~"),"*","~*"),إعدادات_الأنواع!$A$4:$D$40,4,FALSE()),0)))))</f>
        <v/>
      </c>
      <c r="M2129" s="47" t="str">
        <f>IF(OR(K2129="لم يدفع",B2129=""),"",IFERROR(VLOOKUP(SUBSTITUTE(SUBSTITUTE(H2129,"~","~~"),"*","~*"),إعدادات_الأنواع!$A$4:$E$40,5,FALSE()),0))</f>
        <v/>
      </c>
      <c r="N2129" s="47" t="str">
        <f>IF(OR(K2129="لم يدفع",K2129="تأمين فقط",K2129="اشتراك 300",B2129=""),"",IFERROR(VLOOKUP(SUBSTITUTE(SUBSTITUTE(H2129,"~","~~"),"*","~*"),إعدادات_الأنواع!$A$4:$F$40,6,FALSE()),0))</f>
        <v/>
      </c>
      <c r="O2129" s="55" t="str">
        <f t="shared" si="134"/>
        <v/>
      </c>
      <c r="P2129" s="48" t="str">
        <f t="shared" ca="1" si="135"/>
        <v/>
      </c>
      <c r="Q2129" s="52"/>
      <c r="R2129" s="49"/>
      <c r="S2129" s="50" t="str">
        <f>IF(B2129="","",COUNTA(التجديد!E2129:E2129))</f>
        <v/>
      </c>
      <c r="T2129" s="51" t="str">
        <f>IF(B2129="","",IFERROR(VLOOKUP(SUBSTITUTE(SUBSTITUTE(H2129,"~","~~"),"*","~*"),إعدادات_الأنواع!$A$4:$B$40,2,FALSE()),"?"))</f>
        <v/>
      </c>
    </row>
    <row r="2130" spans="1:20" ht="15" customHeight="1">
      <c r="A2130" s="20" t="str">
        <f>IF(B2130="","",IF(T2130="?","⚠️ نوع غير معرف",T2130&amp;TEXT(COUNTIFS($T$3:T2130,T2130),"000")))</f>
        <v/>
      </c>
      <c r="B2130" s="38"/>
      <c r="C2130" s="38"/>
      <c r="D2130" s="39"/>
      <c r="E2130" s="54"/>
      <c r="F2130" s="41" t="str">
        <f t="shared" ca="1" si="132"/>
        <v/>
      </c>
      <c r="G2130" s="42"/>
      <c r="H2130" s="37"/>
      <c r="I2130" s="43"/>
      <c r="J2130" s="44" t="str">
        <f t="shared" si="133"/>
        <v/>
      </c>
      <c r="K2130" s="45"/>
      <c r="L2130" s="46" t="str">
        <f>IF(OR(K2130="لم يدفع",B2130=""),"",IF(K2130="تأمين فقط",0,IF(K2130="اشتراك 300",300,IF(F2130&lt;14,IFERROR(VLOOKUP(SUBSTITUTE(SUBSTITUTE(H2130,"~","~~"),"*","~*"),إعدادات_الأنواع!$A$4:$D$40,3,FALSE()),0),IFERROR(VLOOKUP(SUBSTITUTE(SUBSTITUTE(H2130,"~","~~"),"*","~*"),إعدادات_الأنواع!$A$4:$D$40,4,FALSE()),0)))))</f>
        <v/>
      </c>
      <c r="M2130" s="47" t="str">
        <f>IF(OR(K2130="لم يدفع",B2130=""),"",IFERROR(VLOOKUP(SUBSTITUTE(SUBSTITUTE(H2130,"~","~~"),"*","~*"),إعدادات_الأنواع!$A$4:$E$40,5,FALSE()),0))</f>
        <v/>
      </c>
      <c r="N2130" s="47" t="str">
        <f>IF(OR(K2130="لم يدفع",K2130="تأمين فقط",K2130="اشتراك 300",B2130=""),"",IFERROR(VLOOKUP(SUBSTITUTE(SUBSTITUTE(H2130,"~","~~"),"*","~*"),إعدادات_الأنواع!$A$4:$F$40,6,FALSE()),0))</f>
        <v/>
      </c>
      <c r="O2130" s="55" t="str">
        <f t="shared" si="134"/>
        <v/>
      </c>
      <c r="P2130" s="48" t="str">
        <f t="shared" ca="1" si="135"/>
        <v/>
      </c>
      <c r="Q2130" s="52"/>
      <c r="R2130" s="49"/>
      <c r="S2130" s="50" t="str">
        <f>IF(B2130="","",COUNTA(التجديد!E2130:E2130))</f>
        <v/>
      </c>
      <c r="T2130" s="51" t="str">
        <f>IF(B2130="","",IFERROR(VLOOKUP(SUBSTITUTE(SUBSTITUTE(H2130,"~","~~"),"*","~*"),إعدادات_الأنواع!$A$4:$B$40,2,FALSE()),"?"))</f>
        <v/>
      </c>
    </row>
    <row r="2131" spans="1:20" ht="15" customHeight="1">
      <c r="A2131" s="20" t="str">
        <f>IF(B2131="","",IF(T2131="?","⚠️ نوع غير معرف",T2131&amp;TEXT(COUNTIFS($T$3:T2131,T2131),"000")))</f>
        <v/>
      </c>
      <c r="B2131" s="38"/>
      <c r="C2131" s="38"/>
      <c r="D2131" s="39"/>
      <c r="E2131" s="54"/>
      <c r="F2131" s="41" t="str">
        <f t="shared" ca="1" si="132"/>
        <v/>
      </c>
      <c r="G2131" s="42"/>
      <c r="H2131" s="37"/>
      <c r="I2131" s="43"/>
      <c r="J2131" s="44" t="str">
        <f t="shared" si="133"/>
        <v/>
      </c>
      <c r="K2131" s="45"/>
      <c r="L2131" s="46" t="str">
        <f>IF(OR(K2131="لم يدفع",B2131=""),"",IF(K2131="تأمين فقط",0,IF(K2131="اشتراك 300",300,IF(F2131&lt;14,IFERROR(VLOOKUP(SUBSTITUTE(SUBSTITUTE(H2131,"~","~~"),"*","~*"),إعدادات_الأنواع!$A$4:$D$40,3,FALSE()),0),IFERROR(VLOOKUP(SUBSTITUTE(SUBSTITUTE(H2131,"~","~~"),"*","~*"),إعدادات_الأنواع!$A$4:$D$40,4,FALSE()),0)))))</f>
        <v/>
      </c>
      <c r="M2131" s="47" t="str">
        <f>IF(OR(K2131="لم يدفع",B2131=""),"",IFERROR(VLOOKUP(SUBSTITUTE(SUBSTITUTE(H2131,"~","~~"),"*","~*"),إعدادات_الأنواع!$A$4:$E$40,5,FALSE()),0))</f>
        <v/>
      </c>
      <c r="N2131" s="47" t="str">
        <f>IF(OR(K2131="لم يدفع",K2131="تأمين فقط",K2131="اشتراك 300",B2131=""),"",IFERROR(VLOOKUP(SUBSTITUTE(SUBSTITUTE(H2131,"~","~~"),"*","~*"),إعدادات_الأنواع!$A$4:$F$40,6,FALSE()),0))</f>
        <v/>
      </c>
      <c r="O2131" s="55" t="str">
        <f t="shared" si="134"/>
        <v/>
      </c>
      <c r="P2131" s="48" t="str">
        <f t="shared" ca="1" si="135"/>
        <v/>
      </c>
      <c r="Q2131" s="52"/>
      <c r="R2131" s="49"/>
      <c r="S2131" s="50" t="str">
        <f>IF(B2131="","",COUNTA(التجديد!E2131:E2131))</f>
        <v/>
      </c>
      <c r="T2131" s="51" t="str">
        <f>IF(B2131="","",IFERROR(VLOOKUP(SUBSTITUTE(SUBSTITUTE(H2131,"~","~~"),"*","~*"),إعدادات_الأنواع!$A$4:$B$40,2,FALSE()),"?"))</f>
        <v/>
      </c>
    </row>
    <row r="2132" spans="1:20" ht="15" customHeight="1">
      <c r="A2132" s="20" t="str">
        <f>IF(B2132="","",IF(T2132="?","⚠️ نوع غير معرف",T2132&amp;TEXT(COUNTIFS($T$3:T2132,T2132),"000")))</f>
        <v/>
      </c>
      <c r="B2132" s="38"/>
      <c r="C2132" s="38"/>
      <c r="D2132" s="39"/>
      <c r="E2132" s="54"/>
      <c r="F2132" s="41" t="str">
        <f t="shared" ca="1" si="132"/>
        <v/>
      </c>
      <c r="G2132" s="42"/>
      <c r="H2132" s="37"/>
      <c r="I2132" s="43"/>
      <c r="J2132" s="44" t="str">
        <f t="shared" si="133"/>
        <v/>
      </c>
      <c r="K2132" s="45"/>
      <c r="L2132" s="46" t="str">
        <f>IF(OR(K2132="لم يدفع",B2132=""),"",IF(K2132="تأمين فقط",0,IF(K2132="اشتراك 300",300,IF(F2132&lt;14,IFERROR(VLOOKUP(SUBSTITUTE(SUBSTITUTE(H2132,"~","~~"),"*","~*"),إعدادات_الأنواع!$A$4:$D$40,3,FALSE()),0),IFERROR(VLOOKUP(SUBSTITUTE(SUBSTITUTE(H2132,"~","~~"),"*","~*"),إعدادات_الأنواع!$A$4:$D$40,4,FALSE()),0)))))</f>
        <v/>
      </c>
      <c r="M2132" s="47" t="str">
        <f>IF(OR(K2132="لم يدفع",B2132=""),"",IFERROR(VLOOKUP(SUBSTITUTE(SUBSTITUTE(H2132,"~","~~"),"*","~*"),إعدادات_الأنواع!$A$4:$E$40,5,FALSE()),0))</f>
        <v/>
      </c>
      <c r="N2132" s="47" t="str">
        <f>IF(OR(K2132="لم يدفع",K2132="تأمين فقط",K2132="اشتراك 300",B2132=""),"",IFERROR(VLOOKUP(SUBSTITUTE(SUBSTITUTE(H2132,"~","~~"),"*","~*"),إعدادات_الأنواع!$A$4:$F$40,6,FALSE()),0))</f>
        <v/>
      </c>
      <c r="O2132" s="55" t="str">
        <f t="shared" si="134"/>
        <v/>
      </c>
      <c r="P2132" s="48" t="str">
        <f t="shared" ca="1" si="135"/>
        <v/>
      </c>
      <c r="Q2132" s="52"/>
      <c r="R2132" s="49"/>
      <c r="S2132" s="50" t="str">
        <f>IF(B2132="","",COUNTA(التجديد!E2132:E2132))</f>
        <v/>
      </c>
      <c r="T2132" s="51" t="str">
        <f>IF(B2132="","",IFERROR(VLOOKUP(SUBSTITUTE(SUBSTITUTE(H2132,"~","~~"),"*","~*"),إعدادات_الأنواع!$A$4:$B$40,2,FALSE()),"?"))</f>
        <v/>
      </c>
    </row>
    <row r="2133" spans="1:20" ht="15" customHeight="1">
      <c r="A2133" s="20" t="str">
        <f>IF(B2133="","",IF(T2133="?","⚠️ نوع غير معرف",T2133&amp;TEXT(COUNTIFS($T$3:T2133,T2133),"000")))</f>
        <v/>
      </c>
      <c r="B2133" s="38"/>
      <c r="C2133" s="38"/>
      <c r="D2133" s="39"/>
      <c r="E2133" s="54"/>
      <c r="F2133" s="41" t="str">
        <f t="shared" ca="1" si="132"/>
        <v/>
      </c>
      <c r="G2133" s="42"/>
      <c r="H2133" s="37"/>
      <c r="I2133" s="43"/>
      <c r="J2133" s="44" t="str">
        <f t="shared" si="133"/>
        <v/>
      </c>
      <c r="K2133" s="45"/>
      <c r="L2133" s="46" t="str">
        <f>IF(OR(K2133="لم يدفع",B2133=""),"",IF(K2133="تأمين فقط",0,IF(K2133="اشتراك 300",300,IF(F2133&lt;14,IFERROR(VLOOKUP(SUBSTITUTE(SUBSTITUTE(H2133,"~","~~"),"*","~*"),إعدادات_الأنواع!$A$4:$D$40,3,FALSE()),0),IFERROR(VLOOKUP(SUBSTITUTE(SUBSTITUTE(H2133,"~","~~"),"*","~*"),إعدادات_الأنواع!$A$4:$D$40,4,FALSE()),0)))))</f>
        <v/>
      </c>
      <c r="M2133" s="47" t="str">
        <f>IF(OR(K2133="لم يدفع",B2133=""),"",IFERROR(VLOOKUP(SUBSTITUTE(SUBSTITUTE(H2133,"~","~~"),"*","~*"),إعدادات_الأنواع!$A$4:$E$40,5,FALSE()),0))</f>
        <v/>
      </c>
      <c r="N2133" s="47" t="str">
        <f>IF(OR(K2133="لم يدفع",K2133="تأمين فقط",K2133="اشتراك 300",B2133=""),"",IFERROR(VLOOKUP(SUBSTITUTE(SUBSTITUTE(H2133,"~","~~"),"*","~*"),إعدادات_الأنواع!$A$4:$F$40,6,FALSE()),0))</f>
        <v/>
      </c>
      <c r="O2133" s="55" t="str">
        <f t="shared" si="134"/>
        <v/>
      </c>
      <c r="P2133" s="48" t="str">
        <f t="shared" ca="1" si="135"/>
        <v/>
      </c>
      <c r="Q2133" s="52"/>
      <c r="R2133" s="49"/>
      <c r="S2133" s="50" t="str">
        <f>IF(B2133="","",COUNTA(التجديد!E2133:E2133))</f>
        <v/>
      </c>
      <c r="T2133" s="51" t="str">
        <f>IF(B2133="","",IFERROR(VLOOKUP(SUBSTITUTE(SUBSTITUTE(H2133,"~","~~"),"*","~*"),إعدادات_الأنواع!$A$4:$B$40,2,FALSE()),"?"))</f>
        <v/>
      </c>
    </row>
    <row r="2134" spans="1:20" ht="15" customHeight="1">
      <c r="A2134" s="20" t="str">
        <f>IF(B2134="","",IF(T2134="?","⚠️ نوع غير معرف",T2134&amp;TEXT(COUNTIFS($T$3:T2134,T2134),"000")))</f>
        <v/>
      </c>
      <c r="B2134" s="38"/>
      <c r="C2134" s="38"/>
      <c r="D2134" s="39"/>
      <c r="E2134" s="54"/>
      <c r="F2134" s="41" t="str">
        <f t="shared" ca="1" si="132"/>
        <v/>
      </c>
      <c r="G2134" s="42"/>
      <c r="H2134" s="37"/>
      <c r="I2134" s="43"/>
      <c r="J2134" s="44" t="str">
        <f t="shared" si="133"/>
        <v/>
      </c>
      <c r="K2134" s="45"/>
      <c r="L2134" s="46" t="str">
        <f>IF(OR(K2134="لم يدفع",B2134=""),"",IF(K2134="تأمين فقط",0,IF(K2134="اشتراك 300",300,IF(F2134&lt;14,IFERROR(VLOOKUP(SUBSTITUTE(SUBSTITUTE(H2134,"~","~~"),"*","~*"),إعدادات_الأنواع!$A$4:$D$40,3,FALSE()),0),IFERROR(VLOOKUP(SUBSTITUTE(SUBSTITUTE(H2134,"~","~~"),"*","~*"),إعدادات_الأنواع!$A$4:$D$40,4,FALSE()),0)))))</f>
        <v/>
      </c>
      <c r="M2134" s="47" t="str">
        <f>IF(OR(K2134="لم يدفع",B2134=""),"",IFERROR(VLOOKUP(SUBSTITUTE(SUBSTITUTE(H2134,"~","~~"),"*","~*"),إعدادات_الأنواع!$A$4:$E$40,5,FALSE()),0))</f>
        <v/>
      </c>
      <c r="N2134" s="47" t="str">
        <f>IF(OR(K2134="لم يدفع",K2134="تأمين فقط",K2134="اشتراك 300",B2134=""),"",IFERROR(VLOOKUP(SUBSTITUTE(SUBSTITUTE(H2134,"~","~~"),"*","~*"),إعدادات_الأنواع!$A$4:$F$40,6,FALSE()),0))</f>
        <v/>
      </c>
      <c r="O2134" s="55" t="str">
        <f t="shared" si="134"/>
        <v/>
      </c>
      <c r="P2134" s="48" t="str">
        <f t="shared" ca="1" si="135"/>
        <v/>
      </c>
      <c r="Q2134" s="52"/>
      <c r="R2134" s="49"/>
      <c r="S2134" s="50" t="str">
        <f>IF(B2134="","",COUNTA(التجديد!E2134:E2134))</f>
        <v/>
      </c>
      <c r="T2134" s="51" t="str">
        <f>IF(B2134="","",IFERROR(VLOOKUP(SUBSTITUTE(SUBSTITUTE(H2134,"~","~~"),"*","~*"),إعدادات_الأنواع!$A$4:$B$40,2,FALSE()),"?"))</f>
        <v/>
      </c>
    </row>
    <row r="2135" spans="1:20" ht="15" customHeight="1">
      <c r="A2135" s="20" t="str">
        <f>IF(B2135="","",IF(T2135="?","⚠️ نوع غير معرف",T2135&amp;TEXT(COUNTIFS($T$3:T2135,T2135),"000")))</f>
        <v/>
      </c>
      <c r="B2135" s="38"/>
      <c r="C2135" s="38"/>
      <c r="D2135" s="39"/>
      <c r="E2135" s="54"/>
      <c r="F2135" s="41" t="str">
        <f t="shared" ca="1" si="132"/>
        <v/>
      </c>
      <c r="G2135" s="42"/>
      <c r="H2135" s="37"/>
      <c r="I2135" s="43"/>
      <c r="J2135" s="44" t="str">
        <f t="shared" si="133"/>
        <v/>
      </c>
      <c r="K2135" s="45"/>
      <c r="L2135" s="46" t="str">
        <f>IF(OR(K2135="لم يدفع",B2135=""),"",IF(K2135="تأمين فقط",0,IF(K2135="اشتراك 300",300,IF(F2135&lt;14,IFERROR(VLOOKUP(SUBSTITUTE(SUBSTITUTE(H2135,"~","~~"),"*","~*"),إعدادات_الأنواع!$A$4:$D$40,3,FALSE()),0),IFERROR(VLOOKUP(SUBSTITUTE(SUBSTITUTE(H2135,"~","~~"),"*","~*"),إعدادات_الأنواع!$A$4:$D$40,4,FALSE()),0)))))</f>
        <v/>
      </c>
      <c r="M2135" s="47" t="str">
        <f>IF(OR(K2135="لم يدفع",B2135=""),"",IFERROR(VLOOKUP(SUBSTITUTE(SUBSTITUTE(H2135,"~","~~"),"*","~*"),إعدادات_الأنواع!$A$4:$E$40,5,FALSE()),0))</f>
        <v/>
      </c>
      <c r="N2135" s="47" t="str">
        <f>IF(OR(K2135="لم يدفع",K2135="تأمين فقط",K2135="اشتراك 300",B2135=""),"",IFERROR(VLOOKUP(SUBSTITUTE(SUBSTITUTE(H2135,"~","~~"),"*","~*"),إعدادات_الأنواع!$A$4:$F$40,6,FALSE()),0))</f>
        <v/>
      </c>
      <c r="O2135" s="55" t="str">
        <f t="shared" si="134"/>
        <v/>
      </c>
      <c r="P2135" s="48" t="str">
        <f t="shared" ca="1" si="135"/>
        <v/>
      </c>
      <c r="Q2135" s="52"/>
      <c r="R2135" s="49"/>
      <c r="S2135" s="50" t="str">
        <f>IF(B2135="","",COUNTA(التجديد!E2135:E2135))</f>
        <v/>
      </c>
      <c r="T2135" s="51" t="str">
        <f>IF(B2135="","",IFERROR(VLOOKUP(SUBSTITUTE(SUBSTITUTE(H2135,"~","~~"),"*","~*"),إعدادات_الأنواع!$A$4:$B$40,2,FALSE()),"?"))</f>
        <v/>
      </c>
    </row>
    <row r="2136" spans="1:20" ht="15" customHeight="1">
      <c r="A2136" s="20" t="str">
        <f>IF(B2136="","",IF(T2136="?","⚠️ نوع غير معرف",T2136&amp;TEXT(COUNTIFS($T$3:T2136,T2136),"000")))</f>
        <v/>
      </c>
      <c r="B2136" s="38"/>
      <c r="C2136" s="38"/>
      <c r="D2136" s="39"/>
      <c r="E2136" s="54"/>
      <c r="F2136" s="41" t="str">
        <f t="shared" ca="1" si="132"/>
        <v/>
      </c>
      <c r="G2136" s="42"/>
      <c r="H2136" s="37"/>
      <c r="I2136" s="43"/>
      <c r="J2136" s="44" t="str">
        <f t="shared" si="133"/>
        <v/>
      </c>
      <c r="K2136" s="45"/>
      <c r="L2136" s="46" t="str">
        <f>IF(OR(K2136="لم يدفع",B2136=""),"",IF(K2136="تأمين فقط",0,IF(K2136="اشتراك 300",300,IF(F2136&lt;14,IFERROR(VLOOKUP(SUBSTITUTE(SUBSTITUTE(H2136,"~","~~"),"*","~*"),إعدادات_الأنواع!$A$4:$D$40,3,FALSE()),0),IFERROR(VLOOKUP(SUBSTITUTE(SUBSTITUTE(H2136,"~","~~"),"*","~*"),إعدادات_الأنواع!$A$4:$D$40,4,FALSE()),0)))))</f>
        <v/>
      </c>
      <c r="M2136" s="47" t="str">
        <f>IF(OR(K2136="لم يدفع",B2136=""),"",IFERROR(VLOOKUP(SUBSTITUTE(SUBSTITUTE(H2136,"~","~~"),"*","~*"),إعدادات_الأنواع!$A$4:$E$40,5,FALSE()),0))</f>
        <v/>
      </c>
      <c r="N2136" s="47" t="str">
        <f>IF(OR(K2136="لم يدفع",K2136="تأمين فقط",K2136="اشتراك 300",B2136=""),"",IFERROR(VLOOKUP(SUBSTITUTE(SUBSTITUTE(H2136,"~","~~"),"*","~*"),إعدادات_الأنواع!$A$4:$F$40,6,FALSE()),0))</f>
        <v/>
      </c>
      <c r="O2136" s="55" t="str">
        <f t="shared" si="134"/>
        <v/>
      </c>
      <c r="P2136" s="48" t="str">
        <f t="shared" ca="1" si="135"/>
        <v/>
      </c>
      <c r="Q2136" s="52"/>
      <c r="R2136" s="49"/>
      <c r="S2136" s="50" t="str">
        <f>IF(B2136="","",COUNTA(التجديد!E2136:E2136))</f>
        <v/>
      </c>
      <c r="T2136" s="51" t="str">
        <f>IF(B2136="","",IFERROR(VLOOKUP(SUBSTITUTE(SUBSTITUTE(H2136,"~","~~"),"*","~*"),إعدادات_الأنواع!$A$4:$B$40,2,FALSE()),"?"))</f>
        <v/>
      </c>
    </row>
    <row r="2137" spans="1:20" ht="15" customHeight="1">
      <c r="A2137" s="20" t="str">
        <f>IF(B2137="","",IF(T2137="?","⚠️ نوع غير معرف",T2137&amp;TEXT(COUNTIFS($T$3:T2137,T2137),"000")))</f>
        <v/>
      </c>
      <c r="B2137" s="38"/>
      <c r="C2137" s="38"/>
      <c r="D2137" s="39"/>
      <c r="E2137" s="54"/>
      <c r="F2137" s="41" t="str">
        <f t="shared" ca="1" si="132"/>
        <v/>
      </c>
      <c r="G2137" s="42"/>
      <c r="H2137" s="37"/>
      <c r="I2137" s="43"/>
      <c r="J2137" s="44" t="str">
        <f t="shared" si="133"/>
        <v/>
      </c>
      <c r="K2137" s="45"/>
      <c r="L2137" s="46" t="str">
        <f>IF(OR(K2137="لم يدفع",B2137=""),"",IF(K2137="تأمين فقط",0,IF(K2137="اشتراك 300",300,IF(F2137&lt;14,IFERROR(VLOOKUP(SUBSTITUTE(SUBSTITUTE(H2137,"~","~~"),"*","~*"),إعدادات_الأنواع!$A$4:$D$40,3,FALSE()),0),IFERROR(VLOOKUP(SUBSTITUTE(SUBSTITUTE(H2137,"~","~~"),"*","~*"),إعدادات_الأنواع!$A$4:$D$40,4,FALSE()),0)))))</f>
        <v/>
      </c>
      <c r="M2137" s="47" t="str">
        <f>IF(OR(K2137="لم يدفع",B2137=""),"",IFERROR(VLOOKUP(SUBSTITUTE(SUBSTITUTE(H2137,"~","~~"),"*","~*"),إعدادات_الأنواع!$A$4:$E$40,5,FALSE()),0))</f>
        <v/>
      </c>
      <c r="N2137" s="47" t="str">
        <f>IF(OR(K2137="لم يدفع",K2137="تأمين فقط",K2137="اشتراك 300",B2137=""),"",IFERROR(VLOOKUP(SUBSTITUTE(SUBSTITUTE(H2137,"~","~~"),"*","~*"),إعدادات_الأنواع!$A$4:$F$40,6,FALSE()),0))</f>
        <v/>
      </c>
      <c r="O2137" s="55" t="str">
        <f t="shared" si="134"/>
        <v/>
      </c>
      <c r="P2137" s="48" t="str">
        <f t="shared" ca="1" si="135"/>
        <v/>
      </c>
      <c r="Q2137" s="52"/>
      <c r="R2137" s="49"/>
      <c r="S2137" s="50" t="str">
        <f>IF(B2137="","",COUNTA(التجديد!E2137:E2137))</f>
        <v/>
      </c>
      <c r="T2137" s="51" t="str">
        <f>IF(B2137="","",IFERROR(VLOOKUP(SUBSTITUTE(SUBSTITUTE(H2137,"~","~~"),"*","~*"),إعدادات_الأنواع!$A$4:$B$40,2,FALSE()),"?"))</f>
        <v/>
      </c>
    </row>
    <row r="2138" spans="1:20" ht="15" customHeight="1">
      <c r="A2138" s="20" t="str">
        <f>IF(B2138="","",IF(T2138="?","⚠️ نوع غير معرف",T2138&amp;TEXT(COUNTIFS($T$3:T2138,T2138),"000")))</f>
        <v/>
      </c>
      <c r="B2138" s="38"/>
      <c r="C2138" s="38"/>
      <c r="D2138" s="39"/>
      <c r="E2138" s="54"/>
      <c r="F2138" s="41" t="str">
        <f t="shared" ca="1" si="132"/>
        <v/>
      </c>
      <c r="G2138" s="42"/>
      <c r="H2138" s="37"/>
      <c r="I2138" s="43"/>
      <c r="J2138" s="44" t="str">
        <f t="shared" si="133"/>
        <v/>
      </c>
      <c r="K2138" s="45"/>
      <c r="L2138" s="46" t="str">
        <f>IF(OR(K2138="لم يدفع",B2138=""),"",IF(K2138="تأمين فقط",0,IF(K2138="اشتراك 300",300,IF(F2138&lt;14,IFERROR(VLOOKUP(SUBSTITUTE(SUBSTITUTE(H2138,"~","~~"),"*","~*"),إعدادات_الأنواع!$A$4:$D$40,3,FALSE()),0),IFERROR(VLOOKUP(SUBSTITUTE(SUBSTITUTE(H2138,"~","~~"),"*","~*"),إعدادات_الأنواع!$A$4:$D$40,4,FALSE()),0)))))</f>
        <v/>
      </c>
      <c r="M2138" s="47" t="str">
        <f>IF(OR(K2138="لم يدفع",B2138=""),"",IFERROR(VLOOKUP(SUBSTITUTE(SUBSTITUTE(H2138,"~","~~"),"*","~*"),إعدادات_الأنواع!$A$4:$E$40,5,FALSE()),0))</f>
        <v/>
      </c>
      <c r="N2138" s="47" t="str">
        <f>IF(OR(K2138="لم يدفع",K2138="تأمين فقط",K2138="اشتراك 300",B2138=""),"",IFERROR(VLOOKUP(SUBSTITUTE(SUBSTITUTE(H2138,"~","~~"),"*","~*"),إعدادات_الأنواع!$A$4:$F$40,6,FALSE()),0))</f>
        <v/>
      </c>
      <c r="O2138" s="55" t="str">
        <f t="shared" si="134"/>
        <v/>
      </c>
      <c r="P2138" s="48" t="str">
        <f t="shared" ca="1" si="135"/>
        <v/>
      </c>
      <c r="Q2138" s="52"/>
      <c r="R2138" s="49"/>
      <c r="S2138" s="50" t="str">
        <f>IF(B2138="","",COUNTA(التجديد!E2138:E2138))</f>
        <v/>
      </c>
      <c r="T2138" s="51" t="str">
        <f>IF(B2138="","",IFERROR(VLOOKUP(SUBSTITUTE(SUBSTITUTE(H2138,"~","~~"),"*","~*"),إعدادات_الأنواع!$A$4:$B$40,2,FALSE()),"?"))</f>
        <v/>
      </c>
    </row>
    <row r="2139" spans="1:20" ht="15" customHeight="1">
      <c r="A2139" s="20" t="str">
        <f>IF(B2139="","",IF(T2139="?","⚠️ نوع غير معرف",T2139&amp;TEXT(COUNTIFS($T$3:T2139,T2139),"000")))</f>
        <v/>
      </c>
      <c r="B2139" s="38"/>
      <c r="C2139" s="38"/>
      <c r="D2139" s="39"/>
      <c r="E2139" s="54"/>
      <c r="F2139" s="41" t="str">
        <f t="shared" ca="1" si="132"/>
        <v/>
      </c>
      <c r="G2139" s="42"/>
      <c r="H2139" s="37"/>
      <c r="I2139" s="43"/>
      <c r="J2139" s="44" t="str">
        <f t="shared" si="133"/>
        <v/>
      </c>
      <c r="K2139" s="45"/>
      <c r="L2139" s="46" t="str">
        <f>IF(OR(K2139="لم يدفع",B2139=""),"",IF(K2139="تأمين فقط",0,IF(K2139="اشتراك 300",300,IF(F2139&lt;14,IFERROR(VLOOKUP(SUBSTITUTE(SUBSTITUTE(H2139,"~","~~"),"*","~*"),إعدادات_الأنواع!$A$4:$D$40,3,FALSE()),0),IFERROR(VLOOKUP(SUBSTITUTE(SUBSTITUTE(H2139,"~","~~"),"*","~*"),إعدادات_الأنواع!$A$4:$D$40,4,FALSE()),0)))))</f>
        <v/>
      </c>
      <c r="M2139" s="47" t="str">
        <f>IF(OR(K2139="لم يدفع",B2139=""),"",IFERROR(VLOOKUP(SUBSTITUTE(SUBSTITUTE(H2139,"~","~~"),"*","~*"),إعدادات_الأنواع!$A$4:$E$40,5,FALSE()),0))</f>
        <v/>
      </c>
      <c r="N2139" s="47" t="str">
        <f>IF(OR(K2139="لم يدفع",K2139="تأمين فقط",K2139="اشتراك 300",B2139=""),"",IFERROR(VLOOKUP(SUBSTITUTE(SUBSTITUTE(H2139,"~","~~"),"*","~*"),إعدادات_الأنواع!$A$4:$F$40,6,FALSE()),0))</f>
        <v/>
      </c>
      <c r="O2139" s="55" t="str">
        <f t="shared" si="134"/>
        <v/>
      </c>
      <c r="P2139" s="48" t="str">
        <f t="shared" ca="1" si="135"/>
        <v/>
      </c>
      <c r="Q2139" s="52"/>
      <c r="R2139" s="49"/>
      <c r="S2139" s="50" t="str">
        <f>IF(B2139="","",COUNTA(التجديد!E2139:E2139))</f>
        <v/>
      </c>
      <c r="T2139" s="51" t="str">
        <f>IF(B2139="","",IFERROR(VLOOKUP(SUBSTITUTE(SUBSTITUTE(H2139,"~","~~"),"*","~*"),إعدادات_الأنواع!$A$4:$B$40,2,FALSE()),"?"))</f>
        <v/>
      </c>
    </row>
    <row r="2140" spans="1:20" ht="15" customHeight="1">
      <c r="A2140" s="20" t="str">
        <f>IF(B2140="","",IF(T2140="?","⚠️ نوع غير معرف",T2140&amp;TEXT(COUNTIFS($T$3:T2140,T2140),"000")))</f>
        <v/>
      </c>
      <c r="B2140" s="38"/>
      <c r="C2140" s="38"/>
      <c r="D2140" s="39"/>
      <c r="E2140" s="54"/>
      <c r="F2140" s="41" t="str">
        <f t="shared" ca="1" si="132"/>
        <v/>
      </c>
      <c r="G2140" s="42"/>
      <c r="H2140" s="37"/>
      <c r="I2140" s="43"/>
      <c r="J2140" s="44" t="str">
        <f t="shared" si="133"/>
        <v/>
      </c>
      <c r="K2140" s="45"/>
      <c r="L2140" s="46" t="str">
        <f>IF(OR(K2140="لم يدفع",B2140=""),"",IF(K2140="تأمين فقط",0,IF(K2140="اشتراك 300",300,IF(F2140&lt;14,IFERROR(VLOOKUP(SUBSTITUTE(SUBSTITUTE(H2140,"~","~~"),"*","~*"),إعدادات_الأنواع!$A$4:$D$40,3,FALSE()),0),IFERROR(VLOOKUP(SUBSTITUTE(SUBSTITUTE(H2140,"~","~~"),"*","~*"),إعدادات_الأنواع!$A$4:$D$40,4,FALSE()),0)))))</f>
        <v/>
      </c>
      <c r="M2140" s="47" t="str">
        <f>IF(OR(K2140="لم يدفع",B2140=""),"",IFERROR(VLOOKUP(SUBSTITUTE(SUBSTITUTE(H2140,"~","~~"),"*","~*"),إعدادات_الأنواع!$A$4:$E$40,5,FALSE()),0))</f>
        <v/>
      </c>
      <c r="N2140" s="47" t="str">
        <f>IF(OR(K2140="لم يدفع",K2140="تأمين فقط",K2140="اشتراك 300",B2140=""),"",IFERROR(VLOOKUP(SUBSTITUTE(SUBSTITUTE(H2140,"~","~~"),"*","~*"),إعدادات_الأنواع!$A$4:$F$40,6,FALSE()),0))</f>
        <v/>
      </c>
      <c r="O2140" s="55" t="str">
        <f t="shared" si="134"/>
        <v/>
      </c>
      <c r="P2140" s="48" t="str">
        <f t="shared" ca="1" si="135"/>
        <v/>
      </c>
      <c r="Q2140" s="52"/>
      <c r="R2140" s="49"/>
      <c r="S2140" s="50" t="str">
        <f>IF(B2140="","",COUNTA(التجديد!E2140:E2140))</f>
        <v/>
      </c>
      <c r="T2140" s="51" t="str">
        <f>IF(B2140="","",IFERROR(VLOOKUP(SUBSTITUTE(SUBSTITUTE(H2140,"~","~~"),"*","~*"),إعدادات_الأنواع!$A$4:$B$40,2,FALSE()),"?"))</f>
        <v/>
      </c>
    </row>
    <row r="2141" spans="1:20" ht="15" customHeight="1">
      <c r="A2141" s="20" t="str">
        <f>IF(B2141="","",IF(T2141="?","⚠️ نوع غير معرف",T2141&amp;TEXT(COUNTIFS($T$3:T2141,T2141),"000")))</f>
        <v/>
      </c>
      <c r="B2141" s="38"/>
      <c r="C2141" s="38"/>
      <c r="D2141" s="39"/>
      <c r="E2141" s="54"/>
      <c r="F2141" s="41" t="str">
        <f t="shared" ca="1" si="132"/>
        <v/>
      </c>
      <c r="G2141" s="42"/>
      <c r="H2141" s="37"/>
      <c r="I2141" s="43"/>
      <c r="J2141" s="44" t="str">
        <f t="shared" si="133"/>
        <v/>
      </c>
      <c r="K2141" s="45"/>
      <c r="L2141" s="46" t="str">
        <f>IF(OR(K2141="لم يدفع",B2141=""),"",IF(K2141="تأمين فقط",0,IF(K2141="اشتراك 300",300,IF(F2141&lt;14,IFERROR(VLOOKUP(SUBSTITUTE(SUBSTITUTE(H2141,"~","~~"),"*","~*"),إعدادات_الأنواع!$A$4:$D$40,3,FALSE()),0),IFERROR(VLOOKUP(SUBSTITUTE(SUBSTITUTE(H2141,"~","~~"),"*","~*"),إعدادات_الأنواع!$A$4:$D$40,4,FALSE()),0)))))</f>
        <v/>
      </c>
      <c r="M2141" s="47" t="str">
        <f>IF(OR(K2141="لم يدفع",B2141=""),"",IFERROR(VLOOKUP(SUBSTITUTE(SUBSTITUTE(H2141,"~","~~"),"*","~*"),إعدادات_الأنواع!$A$4:$E$40,5,FALSE()),0))</f>
        <v/>
      </c>
      <c r="N2141" s="47" t="str">
        <f>IF(OR(K2141="لم يدفع",K2141="تأمين فقط",K2141="اشتراك 300",B2141=""),"",IFERROR(VLOOKUP(SUBSTITUTE(SUBSTITUTE(H2141,"~","~~"),"*","~*"),إعدادات_الأنواع!$A$4:$F$40,6,FALSE()),0))</f>
        <v/>
      </c>
      <c r="O2141" s="55" t="str">
        <f t="shared" si="134"/>
        <v/>
      </c>
      <c r="P2141" s="48" t="str">
        <f t="shared" ca="1" si="135"/>
        <v/>
      </c>
      <c r="Q2141" s="52"/>
      <c r="R2141" s="49"/>
      <c r="S2141" s="50" t="str">
        <f>IF(B2141="","",COUNTA(التجديد!E2141:E2141))</f>
        <v/>
      </c>
      <c r="T2141" s="51" t="str">
        <f>IF(B2141="","",IFERROR(VLOOKUP(SUBSTITUTE(SUBSTITUTE(H2141,"~","~~"),"*","~*"),إعدادات_الأنواع!$A$4:$B$40,2,FALSE()),"?"))</f>
        <v/>
      </c>
    </row>
    <row r="2142" spans="1:20" ht="15" customHeight="1">
      <c r="A2142" s="20" t="str">
        <f>IF(B2142="","",IF(T2142="?","⚠️ نوع غير معرف",T2142&amp;TEXT(COUNTIFS($T$3:T2142,T2142),"000")))</f>
        <v/>
      </c>
      <c r="B2142" s="38"/>
      <c r="C2142" s="38"/>
      <c r="D2142" s="39"/>
      <c r="E2142" s="54"/>
      <c r="F2142" s="41" t="str">
        <f t="shared" ca="1" si="132"/>
        <v/>
      </c>
      <c r="G2142" s="42"/>
      <c r="H2142" s="37"/>
      <c r="I2142" s="43"/>
      <c r="J2142" s="44" t="str">
        <f t="shared" si="133"/>
        <v/>
      </c>
      <c r="K2142" s="45"/>
      <c r="L2142" s="46" t="str">
        <f>IF(OR(K2142="لم يدفع",B2142=""),"",IF(K2142="تأمين فقط",0,IF(K2142="اشتراك 300",300,IF(F2142&lt;14,IFERROR(VLOOKUP(SUBSTITUTE(SUBSTITUTE(H2142,"~","~~"),"*","~*"),إعدادات_الأنواع!$A$4:$D$40,3,FALSE()),0),IFERROR(VLOOKUP(SUBSTITUTE(SUBSTITUTE(H2142,"~","~~"),"*","~*"),إعدادات_الأنواع!$A$4:$D$40,4,FALSE()),0)))))</f>
        <v/>
      </c>
      <c r="M2142" s="47" t="str">
        <f>IF(OR(K2142="لم يدفع",B2142=""),"",IFERROR(VLOOKUP(SUBSTITUTE(SUBSTITUTE(H2142,"~","~~"),"*","~*"),إعدادات_الأنواع!$A$4:$E$40,5,FALSE()),0))</f>
        <v/>
      </c>
      <c r="N2142" s="47" t="str">
        <f>IF(OR(K2142="لم يدفع",K2142="تأمين فقط",K2142="اشتراك 300",B2142=""),"",IFERROR(VLOOKUP(SUBSTITUTE(SUBSTITUTE(H2142,"~","~~"),"*","~*"),إعدادات_الأنواع!$A$4:$F$40,6,FALSE()),0))</f>
        <v/>
      </c>
      <c r="O2142" s="55" t="str">
        <f t="shared" si="134"/>
        <v/>
      </c>
      <c r="P2142" s="48" t="str">
        <f t="shared" ca="1" si="135"/>
        <v/>
      </c>
      <c r="Q2142" s="52"/>
      <c r="R2142" s="49"/>
      <c r="S2142" s="50" t="str">
        <f>IF(B2142="","",COUNTA(التجديد!E2142:E2142))</f>
        <v/>
      </c>
      <c r="T2142" s="51" t="str">
        <f>IF(B2142="","",IFERROR(VLOOKUP(SUBSTITUTE(SUBSTITUTE(H2142,"~","~~"),"*","~*"),إعدادات_الأنواع!$A$4:$B$40,2,FALSE()),"?"))</f>
        <v/>
      </c>
    </row>
    <row r="2143" spans="1:20" ht="15" customHeight="1">
      <c r="A2143" s="20" t="str">
        <f>IF(B2143="","",IF(T2143="?","⚠️ نوع غير معرف",T2143&amp;TEXT(COUNTIFS($T$3:T2143,T2143),"000")))</f>
        <v/>
      </c>
      <c r="B2143" s="38"/>
      <c r="C2143" s="38"/>
      <c r="D2143" s="39"/>
      <c r="E2143" s="54"/>
      <c r="F2143" s="41" t="str">
        <f t="shared" ca="1" si="132"/>
        <v/>
      </c>
      <c r="G2143" s="42"/>
      <c r="H2143" s="37"/>
      <c r="I2143" s="43"/>
      <c r="J2143" s="44" t="str">
        <f t="shared" si="133"/>
        <v/>
      </c>
      <c r="K2143" s="45"/>
      <c r="L2143" s="46" t="str">
        <f>IF(OR(K2143="لم يدفع",B2143=""),"",IF(K2143="تأمين فقط",0,IF(K2143="اشتراك 300",300,IF(F2143&lt;14,IFERROR(VLOOKUP(SUBSTITUTE(SUBSTITUTE(H2143,"~","~~"),"*","~*"),إعدادات_الأنواع!$A$4:$D$40,3,FALSE()),0),IFERROR(VLOOKUP(SUBSTITUTE(SUBSTITUTE(H2143,"~","~~"),"*","~*"),إعدادات_الأنواع!$A$4:$D$40,4,FALSE()),0)))))</f>
        <v/>
      </c>
      <c r="M2143" s="47" t="str">
        <f>IF(OR(K2143="لم يدفع",B2143=""),"",IFERROR(VLOOKUP(SUBSTITUTE(SUBSTITUTE(H2143,"~","~~"),"*","~*"),إعدادات_الأنواع!$A$4:$E$40,5,FALSE()),0))</f>
        <v/>
      </c>
      <c r="N2143" s="47" t="str">
        <f>IF(OR(K2143="لم يدفع",K2143="تأمين فقط",K2143="اشتراك 300",B2143=""),"",IFERROR(VLOOKUP(SUBSTITUTE(SUBSTITUTE(H2143,"~","~~"),"*","~*"),إعدادات_الأنواع!$A$4:$F$40,6,FALSE()),0))</f>
        <v/>
      </c>
      <c r="O2143" s="55" t="str">
        <f t="shared" si="134"/>
        <v/>
      </c>
      <c r="P2143" s="48" t="str">
        <f t="shared" ca="1" si="135"/>
        <v/>
      </c>
      <c r="Q2143" s="52"/>
      <c r="R2143" s="49"/>
      <c r="S2143" s="50" t="str">
        <f>IF(B2143="","",COUNTA(التجديد!E2143:E2143))</f>
        <v/>
      </c>
      <c r="T2143" s="51" t="str">
        <f>IF(B2143="","",IFERROR(VLOOKUP(SUBSTITUTE(SUBSTITUTE(H2143,"~","~~"),"*","~*"),إعدادات_الأنواع!$A$4:$B$40,2,FALSE()),"?"))</f>
        <v/>
      </c>
    </row>
    <row r="2144" spans="1:20" ht="15" customHeight="1">
      <c r="A2144" s="20" t="str">
        <f>IF(B2144="","",IF(T2144="?","⚠️ نوع غير معرف",T2144&amp;TEXT(COUNTIFS($T$3:T2144,T2144),"000")))</f>
        <v/>
      </c>
      <c r="B2144" s="38"/>
      <c r="C2144" s="38"/>
      <c r="D2144" s="39"/>
      <c r="E2144" s="54"/>
      <c r="F2144" s="41" t="str">
        <f t="shared" ca="1" si="132"/>
        <v/>
      </c>
      <c r="G2144" s="42"/>
      <c r="H2144" s="37"/>
      <c r="I2144" s="43"/>
      <c r="J2144" s="44" t="str">
        <f t="shared" si="133"/>
        <v/>
      </c>
      <c r="K2144" s="45"/>
      <c r="L2144" s="46" t="str">
        <f>IF(OR(K2144="لم يدفع",B2144=""),"",IF(K2144="تأمين فقط",0,IF(K2144="اشتراك 300",300,IF(F2144&lt;14,IFERROR(VLOOKUP(SUBSTITUTE(SUBSTITUTE(H2144,"~","~~"),"*","~*"),إعدادات_الأنواع!$A$4:$D$40,3,FALSE()),0),IFERROR(VLOOKUP(SUBSTITUTE(SUBSTITUTE(H2144,"~","~~"),"*","~*"),إعدادات_الأنواع!$A$4:$D$40,4,FALSE()),0)))))</f>
        <v/>
      </c>
      <c r="M2144" s="47" t="str">
        <f>IF(OR(K2144="لم يدفع",B2144=""),"",IFERROR(VLOOKUP(SUBSTITUTE(SUBSTITUTE(H2144,"~","~~"),"*","~*"),إعدادات_الأنواع!$A$4:$E$40,5,FALSE()),0))</f>
        <v/>
      </c>
      <c r="N2144" s="47" t="str">
        <f>IF(OR(K2144="لم يدفع",K2144="تأمين فقط",K2144="اشتراك 300",B2144=""),"",IFERROR(VLOOKUP(SUBSTITUTE(SUBSTITUTE(H2144,"~","~~"),"*","~*"),إعدادات_الأنواع!$A$4:$F$40,6,FALSE()),0))</f>
        <v/>
      </c>
      <c r="O2144" s="55" t="str">
        <f t="shared" si="134"/>
        <v/>
      </c>
      <c r="P2144" s="48" t="str">
        <f t="shared" ca="1" si="135"/>
        <v/>
      </c>
      <c r="Q2144" s="52"/>
      <c r="R2144" s="49"/>
      <c r="S2144" s="50" t="str">
        <f>IF(B2144="","",COUNTA(التجديد!E2144:E2144))</f>
        <v/>
      </c>
      <c r="T2144" s="51" t="str">
        <f>IF(B2144="","",IFERROR(VLOOKUP(SUBSTITUTE(SUBSTITUTE(H2144,"~","~~"),"*","~*"),إعدادات_الأنواع!$A$4:$B$40,2,FALSE()),"?"))</f>
        <v/>
      </c>
    </row>
    <row r="2145" spans="1:20" ht="15" customHeight="1">
      <c r="A2145" s="20" t="str">
        <f>IF(B2145="","",IF(T2145="?","⚠️ نوع غير معرف",T2145&amp;TEXT(COUNTIFS($T$3:T2145,T2145),"000")))</f>
        <v/>
      </c>
      <c r="B2145" s="38"/>
      <c r="C2145" s="38"/>
      <c r="D2145" s="39"/>
      <c r="E2145" s="54"/>
      <c r="F2145" s="41" t="str">
        <f t="shared" ca="1" si="132"/>
        <v/>
      </c>
      <c r="G2145" s="42"/>
      <c r="H2145" s="37"/>
      <c r="I2145" s="43"/>
      <c r="J2145" s="44" t="str">
        <f t="shared" si="133"/>
        <v/>
      </c>
      <c r="K2145" s="45"/>
      <c r="L2145" s="46" t="str">
        <f>IF(OR(K2145="لم يدفع",B2145=""),"",IF(K2145="تأمين فقط",0,IF(K2145="اشتراك 300",300,IF(F2145&lt;14,IFERROR(VLOOKUP(SUBSTITUTE(SUBSTITUTE(H2145,"~","~~"),"*","~*"),إعدادات_الأنواع!$A$4:$D$40,3,FALSE()),0),IFERROR(VLOOKUP(SUBSTITUTE(SUBSTITUTE(H2145,"~","~~"),"*","~*"),إعدادات_الأنواع!$A$4:$D$40,4,FALSE()),0)))))</f>
        <v/>
      </c>
      <c r="M2145" s="47" t="str">
        <f>IF(OR(K2145="لم يدفع",B2145=""),"",IFERROR(VLOOKUP(SUBSTITUTE(SUBSTITUTE(H2145,"~","~~"),"*","~*"),إعدادات_الأنواع!$A$4:$E$40,5,FALSE()),0))</f>
        <v/>
      </c>
      <c r="N2145" s="47" t="str">
        <f>IF(OR(K2145="لم يدفع",K2145="تأمين فقط",K2145="اشتراك 300",B2145=""),"",IFERROR(VLOOKUP(SUBSTITUTE(SUBSTITUTE(H2145,"~","~~"),"*","~*"),إعدادات_الأنواع!$A$4:$F$40,6,FALSE()),0))</f>
        <v/>
      </c>
      <c r="O2145" s="55" t="str">
        <f t="shared" si="134"/>
        <v/>
      </c>
      <c r="P2145" s="48" t="str">
        <f t="shared" ca="1" si="135"/>
        <v/>
      </c>
      <c r="Q2145" s="52"/>
      <c r="R2145" s="49"/>
      <c r="S2145" s="50" t="str">
        <f>IF(B2145="","",COUNTA(التجديد!E2145:E2145))</f>
        <v/>
      </c>
      <c r="T2145" s="51" t="str">
        <f>IF(B2145="","",IFERROR(VLOOKUP(SUBSTITUTE(SUBSTITUTE(H2145,"~","~~"),"*","~*"),إعدادات_الأنواع!$A$4:$B$40,2,FALSE()),"?"))</f>
        <v/>
      </c>
    </row>
    <row r="2146" spans="1:20" ht="15" customHeight="1">
      <c r="A2146" s="20" t="str">
        <f>IF(B2146="","",IF(T2146="?","⚠️ نوع غير معرف",T2146&amp;TEXT(COUNTIFS($T$3:T2146,T2146),"000")))</f>
        <v/>
      </c>
      <c r="B2146" s="38"/>
      <c r="C2146" s="38"/>
      <c r="D2146" s="39"/>
      <c r="E2146" s="54"/>
      <c r="F2146" s="41" t="str">
        <f t="shared" ca="1" si="132"/>
        <v/>
      </c>
      <c r="G2146" s="42"/>
      <c r="H2146" s="37"/>
      <c r="I2146" s="43"/>
      <c r="J2146" s="44" t="str">
        <f t="shared" si="133"/>
        <v/>
      </c>
      <c r="K2146" s="45"/>
      <c r="L2146" s="46" t="str">
        <f>IF(OR(K2146="لم يدفع",B2146=""),"",IF(K2146="تأمين فقط",0,IF(K2146="اشتراك 300",300,IF(F2146&lt;14,IFERROR(VLOOKUP(SUBSTITUTE(SUBSTITUTE(H2146,"~","~~"),"*","~*"),إعدادات_الأنواع!$A$4:$D$40,3,FALSE()),0),IFERROR(VLOOKUP(SUBSTITUTE(SUBSTITUTE(H2146,"~","~~"),"*","~*"),إعدادات_الأنواع!$A$4:$D$40,4,FALSE()),0)))))</f>
        <v/>
      </c>
      <c r="M2146" s="47" t="str">
        <f>IF(OR(K2146="لم يدفع",B2146=""),"",IFERROR(VLOOKUP(SUBSTITUTE(SUBSTITUTE(H2146,"~","~~"),"*","~*"),إعدادات_الأنواع!$A$4:$E$40,5,FALSE()),0))</f>
        <v/>
      </c>
      <c r="N2146" s="47" t="str">
        <f>IF(OR(K2146="لم يدفع",K2146="تأمين فقط",K2146="اشتراك 300",B2146=""),"",IFERROR(VLOOKUP(SUBSTITUTE(SUBSTITUTE(H2146,"~","~~"),"*","~*"),إعدادات_الأنواع!$A$4:$F$40,6,FALSE()),0))</f>
        <v/>
      </c>
      <c r="O2146" s="55" t="str">
        <f t="shared" si="134"/>
        <v/>
      </c>
      <c r="P2146" s="48" t="str">
        <f t="shared" ca="1" si="135"/>
        <v/>
      </c>
      <c r="Q2146" s="52"/>
      <c r="R2146" s="49"/>
      <c r="S2146" s="50" t="str">
        <f>IF(B2146="","",COUNTA(التجديد!E2146:E2146))</f>
        <v/>
      </c>
      <c r="T2146" s="51" t="str">
        <f>IF(B2146="","",IFERROR(VLOOKUP(SUBSTITUTE(SUBSTITUTE(H2146,"~","~~"),"*","~*"),إعدادات_الأنواع!$A$4:$B$40,2,FALSE()),"?"))</f>
        <v/>
      </c>
    </row>
    <row r="2147" spans="1:20" ht="15" customHeight="1">
      <c r="A2147" s="20" t="str">
        <f>IF(B2147="","",IF(T2147="?","⚠️ نوع غير معرف",T2147&amp;TEXT(COUNTIFS($T$3:T2147,T2147),"000")))</f>
        <v/>
      </c>
      <c r="B2147" s="38"/>
      <c r="C2147" s="38"/>
      <c r="D2147" s="39"/>
      <c r="E2147" s="54"/>
      <c r="F2147" s="41" t="str">
        <f t="shared" ca="1" si="132"/>
        <v/>
      </c>
      <c r="G2147" s="42"/>
      <c r="H2147" s="37"/>
      <c r="I2147" s="43"/>
      <c r="J2147" s="44" t="str">
        <f t="shared" si="133"/>
        <v/>
      </c>
      <c r="K2147" s="45"/>
      <c r="L2147" s="46" t="str">
        <f>IF(OR(K2147="لم يدفع",B2147=""),"",IF(K2147="تأمين فقط",0,IF(K2147="اشتراك 300",300,IF(F2147&lt;14,IFERROR(VLOOKUP(SUBSTITUTE(SUBSTITUTE(H2147,"~","~~"),"*","~*"),إعدادات_الأنواع!$A$4:$D$40,3,FALSE()),0),IFERROR(VLOOKUP(SUBSTITUTE(SUBSTITUTE(H2147,"~","~~"),"*","~*"),إعدادات_الأنواع!$A$4:$D$40,4,FALSE()),0)))))</f>
        <v/>
      </c>
      <c r="M2147" s="47" t="str">
        <f>IF(OR(K2147="لم يدفع",B2147=""),"",IFERROR(VLOOKUP(SUBSTITUTE(SUBSTITUTE(H2147,"~","~~"),"*","~*"),إعدادات_الأنواع!$A$4:$E$40,5,FALSE()),0))</f>
        <v/>
      </c>
      <c r="N2147" s="47" t="str">
        <f>IF(OR(K2147="لم يدفع",K2147="تأمين فقط",K2147="اشتراك 300",B2147=""),"",IFERROR(VLOOKUP(SUBSTITUTE(SUBSTITUTE(H2147,"~","~~"),"*","~*"),إعدادات_الأنواع!$A$4:$F$40,6,FALSE()),0))</f>
        <v/>
      </c>
      <c r="O2147" s="55" t="str">
        <f t="shared" si="134"/>
        <v/>
      </c>
      <c r="P2147" s="48" t="str">
        <f t="shared" ca="1" si="135"/>
        <v/>
      </c>
      <c r="Q2147" s="52"/>
      <c r="R2147" s="49"/>
      <c r="S2147" s="50" t="str">
        <f>IF(B2147="","",COUNTA(التجديد!E2147:E2147))</f>
        <v/>
      </c>
      <c r="T2147" s="51" t="str">
        <f>IF(B2147="","",IFERROR(VLOOKUP(SUBSTITUTE(SUBSTITUTE(H2147,"~","~~"),"*","~*"),إعدادات_الأنواع!$A$4:$B$40,2,FALSE()),"?"))</f>
        <v/>
      </c>
    </row>
    <row r="2148" spans="1:20" ht="15" customHeight="1">
      <c r="A2148" s="20" t="str">
        <f>IF(B2148="","",IF(T2148="?","⚠️ نوع غير معرف",T2148&amp;TEXT(COUNTIFS($T$3:T2148,T2148),"000")))</f>
        <v/>
      </c>
      <c r="B2148" s="38"/>
      <c r="C2148" s="38"/>
      <c r="D2148" s="39"/>
      <c r="E2148" s="54"/>
      <c r="F2148" s="41" t="str">
        <f t="shared" ca="1" si="132"/>
        <v/>
      </c>
      <c r="G2148" s="42"/>
      <c r="H2148" s="37"/>
      <c r="I2148" s="43"/>
      <c r="J2148" s="44" t="str">
        <f t="shared" si="133"/>
        <v/>
      </c>
      <c r="K2148" s="45"/>
      <c r="L2148" s="46" t="str">
        <f>IF(OR(K2148="لم يدفع",B2148=""),"",IF(K2148="تأمين فقط",0,IF(K2148="اشتراك 300",300,IF(F2148&lt;14,IFERROR(VLOOKUP(SUBSTITUTE(SUBSTITUTE(H2148,"~","~~"),"*","~*"),إعدادات_الأنواع!$A$4:$D$40,3,FALSE()),0),IFERROR(VLOOKUP(SUBSTITUTE(SUBSTITUTE(H2148,"~","~~"),"*","~*"),إعدادات_الأنواع!$A$4:$D$40,4,FALSE()),0)))))</f>
        <v/>
      </c>
      <c r="M2148" s="47" t="str">
        <f>IF(OR(K2148="لم يدفع",B2148=""),"",IFERROR(VLOOKUP(SUBSTITUTE(SUBSTITUTE(H2148,"~","~~"),"*","~*"),إعدادات_الأنواع!$A$4:$E$40,5,FALSE()),0))</f>
        <v/>
      </c>
      <c r="N2148" s="47" t="str">
        <f>IF(OR(K2148="لم يدفع",K2148="تأمين فقط",K2148="اشتراك 300",B2148=""),"",IFERROR(VLOOKUP(SUBSTITUTE(SUBSTITUTE(H2148,"~","~~"),"*","~*"),إعدادات_الأنواع!$A$4:$F$40,6,FALSE()),0))</f>
        <v/>
      </c>
      <c r="O2148" s="55" t="str">
        <f t="shared" si="134"/>
        <v/>
      </c>
      <c r="P2148" s="48" t="str">
        <f t="shared" ca="1" si="135"/>
        <v/>
      </c>
      <c r="Q2148" s="52"/>
      <c r="R2148" s="49"/>
      <c r="S2148" s="50" t="str">
        <f>IF(B2148="","",COUNTA(التجديد!E2148:E2148))</f>
        <v/>
      </c>
      <c r="T2148" s="51" t="str">
        <f>IF(B2148="","",IFERROR(VLOOKUP(SUBSTITUTE(SUBSTITUTE(H2148,"~","~~"),"*","~*"),إعدادات_الأنواع!$A$4:$B$40,2,FALSE()),"?"))</f>
        <v/>
      </c>
    </row>
    <row r="2149" spans="1:20" ht="15" customHeight="1">
      <c r="A2149" s="20" t="str">
        <f>IF(B2149="","",IF(T2149="?","⚠️ نوع غير معرف",T2149&amp;TEXT(COUNTIFS($T$3:T2149,T2149),"000")))</f>
        <v/>
      </c>
      <c r="B2149" s="38"/>
      <c r="C2149" s="38"/>
      <c r="D2149" s="39"/>
      <c r="E2149" s="54"/>
      <c r="F2149" s="41" t="str">
        <f t="shared" ca="1" si="132"/>
        <v/>
      </c>
      <c r="G2149" s="42"/>
      <c r="H2149" s="37"/>
      <c r="I2149" s="43"/>
      <c r="J2149" s="44" t="str">
        <f t="shared" si="133"/>
        <v/>
      </c>
      <c r="K2149" s="45"/>
      <c r="L2149" s="46" t="str">
        <f>IF(OR(K2149="لم يدفع",B2149=""),"",IF(K2149="تأمين فقط",0,IF(K2149="اشتراك 300",300,IF(F2149&lt;14,IFERROR(VLOOKUP(SUBSTITUTE(SUBSTITUTE(H2149,"~","~~"),"*","~*"),إعدادات_الأنواع!$A$4:$D$40,3,FALSE()),0),IFERROR(VLOOKUP(SUBSTITUTE(SUBSTITUTE(H2149,"~","~~"),"*","~*"),إعدادات_الأنواع!$A$4:$D$40,4,FALSE()),0)))))</f>
        <v/>
      </c>
      <c r="M2149" s="47" t="str">
        <f>IF(OR(K2149="لم يدفع",B2149=""),"",IFERROR(VLOOKUP(SUBSTITUTE(SUBSTITUTE(H2149,"~","~~"),"*","~*"),إعدادات_الأنواع!$A$4:$E$40,5,FALSE()),0))</f>
        <v/>
      </c>
      <c r="N2149" s="47" t="str">
        <f>IF(OR(K2149="لم يدفع",K2149="تأمين فقط",K2149="اشتراك 300",B2149=""),"",IFERROR(VLOOKUP(SUBSTITUTE(SUBSTITUTE(H2149,"~","~~"),"*","~*"),إعدادات_الأنواع!$A$4:$F$40,6,FALSE()),0))</f>
        <v/>
      </c>
      <c r="O2149" s="55" t="str">
        <f t="shared" si="134"/>
        <v/>
      </c>
      <c r="P2149" s="48" t="str">
        <f t="shared" ca="1" si="135"/>
        <v/>
      </c>
      <c r="Q2149" s="52"/>
      <c r="R2149" s="49"/>
      <c r="S2149" s="50" t="str">
        <f>IF(B2149="","",COUNTA(التجديد!E2149:E2149))</f>
        <v/>
      </c>
      <c r="T2149" s="51" t="str">
        <f>IF(B2149="","",IFERROR(VLOOKUP(SUBSTITUTE(SUBSTITUTE(H2149,"~","~~"),"*","~*"),إعدادات_الأنواع!$A$4:$B$40,2,FALSE()),"?"))</f>
        <v/>
      </c>
    </row>
    <row r="2150" spans="1:20" ht="15" customHeight="1">
      <c r="A2150" s="20" t="str">
        <f>IF(B2150="","",IF(T2150="?","⚠️ نوع غير معرف",T2150&amp;TEXT(COUNTIFS($T$3:T2150,T2150),"000")))</f>
        <v/>
      </c>
      <c r="B2150" s="38"/>
      <c r="C2150" s="38"/>
      <c r="D2150" s="39"/>
      <c r="E2150" s="54"/>
      <c r="F2150" s="41" t="str">
        <f t="shared" ca="1" si="132"/>
        <v/>
      </c>
      <c r="G2150" s="42"/>
      <c r="H2150" s="37"/>
      <c r="I2150" s="43"/>
      <c r="J2150" s="44" t="str">
        <f t="shared" si="133"/>
        <v/>
      </c>
      <c r="K2150" s="45"/>
      <c r="L2150" s="46" t="str">
        <f>IF(OR(K2150="لم يدفع",B2150=""),"",IF(K2150="تأمين فقط",0,IF(K2150="اشتراك 300",300,IF(F2150&lt;14,IFERROR(VLOOKUP(SUBSTITUTE(SUBSTITUTE(H2150,"~","~~"),"*","~*"),إعدادات_الأنواع!$A$4:$D$40,3,FALSE()),0),IFERROR(VLOOKUP(SUBSTITUTE(SUBSTITUTE(H2150,"~","~~"),"*","~*"),إعدادات_الأنواع!$A$4:$D$40,4,FALSE()),0)))))</f>
        <v/>
      </c>
      <c r="M2150" s="47" t="str">
        <f>IF(OR(K2150="لم يدفع",B2150=""),"",IFERROR(VLOOKUP(SUBSTITUTE(SUBSTITUTE(H2150,"~","~~"),"*","~*"),إعدادات_الأنواع!$A$4:$E$40,5,FALSE()),0))</f>
        <v/>
      </c>
      <c r="N2150" s="47" t="str">
        <f>IF(OR(K2150="لم يدفع",K2150="تأمين فقط",K2150="اشتراك 300",B2150=""),"",IFERROR(VLOOKUP(SUBSTITUTE(SUBSTITUTE(H2150,"~","~~"),"*","~*"),إعدادات_الأنواع!$A$4:$F$40,6,FALSE()),0))</f>
        <v/>
      </c>
      <c r="O2150" s="55" t="str">
        <f t="shared" si="134"/>
        <v/>
      </c>
      <c r="P2150" s="48" t="str">
        <f t="shared" ca="1" si="135"/>
        <v/>
      </c>
      <c r="Q2150" s="52"/>
      <c r="R2150" s="49"/>
      <c r="S2150" s="50" t="str">
        <f>IF(B2150="","",COUNTA(التجديد!E2150:E2150))</f>
        <v/>
      </c>
      <c r="T2150" s="51" t="str">
        <f>IF(B2150="","",IFERROR(VLOOKUP(SUBSTITUTE(SUBSTITUTE(H2150,"~","~~"),"*","~*"),إعدادات_الأنواع!$A$4:$B$40,2,FALSE()),"?"))</f>
        <v/>
      </c>
    </row>
    <row r="2151" spans="1:20" ht="15" customHeight="1">
      <c r="A2151" s="20" t="str">
        <f>IF(B2151="","",IF(T2151="?","⚠️ نوع غير معرف",T2151&amp;TEXT(COUNTIFS($T$3:T2151,T2151),"000")))</f>
        <v/>
      </c>
      <c r="B2151" s="38"/>
      <c r="C2151" s="38"/>
      <c r="D2151" s="39"/>
      <c r="E2151" s="54"/>
      <c r="F2151" s="41" t="str">
        <f t="shared" ca="1" si="132"/>
        <v/>
      </c>
      <c r="G2151" s="42"/>
      <c r="H2151" s="37"/>
      <c r="I2151" s="43"/>
      <c r="J2151" s="44" t="str">
        <f t="shared" si="133"/>
        <v/>
      </c>
      <c r="K2151" s="45"/>
      <c r="L2151" s="46" t="str">
        <f>IF(OR(K2151="لم يدفع",B2151=""),"",IF(K2151="تأمين فقط",0,IF(K2151="اشتراك 300",300,IF(F2151&lt;14,IFERROR(VLOOKUP(SUBSTITUTE(SUBSTITUTE(H2151,"~","~~"),"*","~*"),إعدادات_الأنواع!$A$4:$D$40,3,FALSE()),0),IFERROR(VLOOKUP(SUBSTITUTE(SUBSTITUTE(H2151,"~","~~"),"*","~*"),إعدادات_الأنواع!$A$4:$D$40,4,FALSE()),0)))))</f>
        <v/>
      </c>
      <c r="M2151" s="47" t="str">
        <f>IF(OR(K2151="لم يدفع",B2151=""),"",IFERROR(VLOOKUP(SUBSTITUTE(SUBSTITUTE(H2151,"~","~~"),"*","~*"),إعدادات_الأنواع!$A$4:$E$40,5,FALSE()),0))</f>
        <v/>
      </c>
      <c r="N2151" s="47" t="str">
        <f>IF(OR(K2151="لم يدفع",K2151="تأمين فقط",K2151="اشتراك 300",B2151=""),"",IFERROR(VLOOKUP(SUBSTITUTE(SUBSTITUTE(H2151,"~","~~"),"*","~*"),إعدادات_الأنواع!$A$4:$F$40,6,FALSE()),0))</f>
        <v/>
      </c>
      <c r="O2151" s="55" t="str">
        <f t="shared" si="134"/>
        <v/>
      </c>
      <c r="P2151" s="48" t="str">
        <f t="shared" ca="1" si="135"/>
        <v/>
      </c>
      <c r="Q2151" s="52"/>
      <c r="R2151" s="49"/>
      <c r="S2151" s="50" t="str">
        <f>IF(B2151="","",COUNTA(التجديد!E2151:E2151))</f>
        <v/>
      </c>
      <c r="T2151" s="51" t="str">
        <f>IF(B2151="","",IFERROR(VLOOKUP(SUBSTITUTE(SUBSTITUTE(H2151,"~","~~"),"*","~*"),إعدادات_الأنواع!$A$4:$B$40,2,FALSE()),"?"))</f>
        <v/>
      </c>
    </row>
    <row r="2152" spans="1:20" ht="15" customHeight="1">
      <c r="A2152" s="20" t="str">
        <f>IF(B2152="","",IF(T2152="?","⚠️ نوع غير معرف",T2152&amp;TEXT(COUNTIFS($T$3:T2152,T2152),"000")))</f>
        <v/>
      </c>
      <c r="B2152" s="38"/>
      <c r="C2152" s="38"/>
      <c r="D2152" s="39"/>
      <c r="E2152" s="54"/>
      <c r="F2152" s="41" t="str">
        <f t="shared" ca="1" si="132"/>
        <v/>
      </c>
      <c r="G2152" s="42"/>
      <c r="H2152" s="37"/>
      <c r="I2152" s="43"/>
      <c r="J2152" s="44" t="str">
        <f t="shared" si="133"/>
        <v/>
      </c>
      <c r="K2152" s="45"/>
      <c r="L2152" s="46" t="str">
        <f>IF(OR(K2152="لم يدفع",B2152=""),"",IF(K2152="تأمين فقط",0,IF(K2152="اشتراك 300",300,IF(F2152&lt;14,IFERROR(VLOOKUP(SUBSTITUTE(SUBSTITUTE(H2152,"~","~~"),"*","~*"),إعدادات_الأنواع!$A$4:$D$40,3,FALSE()),0),IFERROR(VLOOKUP(SUBSTITUTE(SUBSTITUTE(H2152,"~","~~"),"*","~*"),إعدادات_الأنواع!$A$4:$D$40,4,FALSE()),0)))))</f>
        <v/>
      </c>
      <c r="M2152" s="47" t="str">
        <f>IF(OR(K2152="لم يدفع",B2152=""),"",IFERROR(VLOOKUP(SUBSTITUTE(SUBSTITUTE(H2152,"~","~~"),"*","~*"),إعدادات_الأنواع!$A$4:$E$40,5,FALSE()),0))</f>
        <v/>
      </c>
      <c r="N2152" s="47" t="str">
        <f>IF(OR(K2152="لم يدفع",K2152="تأمين فقط",K2152="اشتراك 300",B2152=""),"",IFERROR(VLOOKUP(SUBSTITUTE(SUBSTITUTE(H2152,"~","~~"),"*","~*"),إعدادات_الأنواع!$A$4:$F$40,6,FALSE()),0))</f>
        <v/>
      </c>
      <c r="O2152" s="55" t="str">
        <f t="shared" si="134"/>
        <v/>
      </c>
      <c r="P2152" s="48" t="str">
        <f t="shared" ca="1" si="135"/>
        <v/>
      </c>
      <c r="Q2152" s="52"/>
      <c r="R2152" s="49"/>
      <c r="S2152" s="50" t="str">
        <f>IF(B2152="","",COUNTA(التجديد!E2152:E2152))</f>
        <v/>
      </c>
      <c r="T2152" s="51" t="str">
        <f>IF(B2152="","",IFERROR(VLOOKUP(SUBSTITUTE(SUBSTITUTE(H2152,"~","~~"),"*","~*"),إعدادات_الأنواع!$A$4:$B$40,2,FALSE()),"?"))</f>
        <v/>
      </c>
    </row>
    <row r="2153" spans="1:20" ht="15" customHeight="1">
      <c r="A2153" s="20" t="str">
        <f>IF(B2153="","",IF(T2153="?","⚠️ نوع غير معرف",T2153&amp;TEXT(COUNTIFS($T$3:T2153,T2153),"000")))</f>
        <v/>
      </c>
      <c r="B2153" s="38"/>
      <c r="C2153" s="38"/>
      <c r="D2153" s="39"/>
      <c r="E2153" s="54"/>
      <c r="F2153" s="41" t="str">
        <f t="shared" ca="1" si="132"/>
        <v/>
      </c>
      <c r="G2153" s="42"/>
      <c r="H2153" s="37"/>
      <c r="I2153" s="43"/>
      <c r="J2153" s="44" t="str">
        <f t="shared" si="133"/>
        <v/>
      </c>
      <c r="K2153" s="45"/>
      <c r="L2153" s="46" t="str">
        <f>IF(OR(K2153="لم يدفع",B2153=""),"",IF(K2153="تأمين فقط",0,IF(K2153="اشتراك 300",300,IF(F2153&lt;14,IFERROR(VLOOKUP(SUBSTITUTE(SUBSTITUTE(H2153,"~","~~"),"*","~*"),إعدادات_الأنواع!$A$4:$D$40,3,FALSE()),0),IFERROR(VLOOKUP(SUBSTITUTE(SUBSTITUTE(H2153,"~","~~"),"*","~*"),إعدادات_الأنواع!$A$4:$D$40,4,FALSE()),0)))))</f>
        <v/>
      </c>
      <c r="M2153" s="47" t="str">
        <f>IF(OR(K2153="لم يدفع",B2153=""),"",IFERROR(VLOOKUP(SUBSTITUTE(SUBSTITUTE(H2153,"~","~~"),"*","~*"),إعدادات_الأنواع!$A$4:$E$40,5,FALSE()),0))</f>
        <v/>
      </c>
      <c r="N2153" s="47" t="str">
        <f>IF(OR(K2153="لم يدفع",K2153="تأمين فقط",K2153="اشتراك 300",B2153=""),"",IFERROR(VLOOKUP(SUBSTITUTE(SUBSTITUTE(H2153,"~","~~"),"*","~*"),إعدادات_الأنواع!$A$4:$F$40,6,FALSE()),0))</f>
        <v/>
      </c>
      <c r="O2153" s="55" t="str">
        <f t="shared" si="134"/>
        <v/>
      </c>
      <c r="P2153" s="48" t="str">
        <f t="shared" ca="1" si="135"/>
        <v/>
      </c>
      <c r="Q2153" s="52"/>
      <c r="R2153" s="49"/>
      <c r="S2153" s="50" t="str">
        <f>IF(B2153="","",COUNTA(التجديد!E2153:E2153))</f>
        <v/>
      </c>
      <c r="T2153" s="51" t="str">
        <f>IF(B2153="","",IFERROR(VLOOKUP(SUBSTITUTE(SUBSTITUTE(H2153,"~","~~"),"*","~*"),إعدادات_الأنواع!$A$4:$B$40,2,FALSE()),"?"))</f>
        <v/>
      </c>
    </row>
    <row r="2154" spans="1:20" ht="15" customHeight="1">
      <c r="A2154" s="20" t="str">
        <f>IF(B2154="","",IF(T2154="?","⚠️ نوع غير معرف",T2154&amp;TEXT(COUNTIFS($T$3:T2154,T2154),"000")))</f>
        <v/>
      </c>
      <c r="B2154" s="38"/>
      <c r="C2154" s="38"/>
      <c r="D2154" s="39"/>
      <c r="E2154" s="54"/>
      <c r="F2154" s="41" t="str">
        <f t="shared" ca="1" si="132"/>
        <v/>
      </c>
      <c r="G2154" s="42"/>
      <c r="H2154" s="37"/>
      <c r="I2154" s="43"/>
      <c r="J2154" s="44" t="str">
        <f t="shared" si="133"/>
        <v/>
      </c>
      <c r="K2154" s="45"/>
      <c r="L2154" s="46" t="str">
        <f>IF(OR(K2154="لم يدفع",B2154=""),"",IF(K2154="تأمين فقط",0,IF(K2154="اشتراك 300",300,IF(F2154&lt;14,IFERROR(VLOOKUP(SUBSTITUTE(SUBSTITUTE(H2154,"~","~~"),"*","~*"),إعدادات_الأنواع!$A$4:$D$40,3,FALSE()),0),IFERROR(VLOOKUP(SUBSTITUTE(SUBSTITUTE(H2154,"~","~~"),"*","~*"),إعدادات_الأنواع!$A$4:$D$40,4,FALSE()),0)))))</f>
        <v/>
      </c>
      <c r="M2154" s="47" t="str">
        <f>IF(OR(K2154="لم يدفع",B2154=""),"",IFERROR(VLOOKUP(SUBSTITUTE(SUBSTITUTE(H2154,"~","~~"),"*","~*"),إعدادات_الأنواع!$A$4:$E$40,5,FALSE()),0))</f>
        <v/>
      </c>
      <c r="N2154" s="47" t="str">
        <f>IF(OR(K2154="لم يدفع",K2154="تأمين فقط",K2154="اشتراك 300",B2154=""),"",IFERROR(VLOOKUP(SUBSTITUTE(SUBSTITUTE(H2154,"~","~~"),"*","~*"),إعدادات_الأنواع!$A$4:$F$40,6,FALSE()),0))</f>
        <v/>
      </c>
      <c r="O2154" s="55" t="str">
        <f t="shared" si="134"/>
        <v/>
      </c>
      <c r="P2154" s="48" t="str">
        <f t="shared" ca="1" si="135"/>
        <v/>
      </c>
      <c r="Q2154" s="52"/>
      <c r="R2154" s="49"/>
      <c r="S2154" s="50" t="str">
        <f>IF(B2154="","",COUNTA(التجديد!E2154:E2154))</f>
        <v/>
      </c>
      <c r="T2154" s="51" t="str">
        <f>IF(B2154="","",IFERROR(VLOOKUP(SUBSTITUTE(SUBSTITUTE(H2154,"~","~~"),"*","~*"),إعدادات_الأنواع!$A$4:$B$40,2,FALSE()),"?"))</f>
        <v/>
      </c>
    </row>
    <row r="2155" spans="1:20" ht="15" customHeight="1">
      <c r="A2155" s="20" t="str">
        <f>IF(B2155="","",IF(T2155="?","⚠️ نوع غير معرف",T2155&amp;TEXT(COUNTIFS($T$3:T2155,T2155),"000")))</f>
        <v/>
      </c>
      <c r="B2155" s="38"/>
      <c r="C2155" s="38"/>
      <c r="D2155" s="39"/>
      <c r="E2155" s="54"/>
      <c r="F2155" s="41" t="str">
        <f t="shared" ca="1" si="132"/>
        <v/>
      </c>
      <c r="G2155" s="42"/>
      <c r="H2155" s="37"/>
      <c r="I2155" s="43"/>
      <c r="J2155" s="44" t="str">
        <f t="shared" si="133"/>
        <v/>
      </c>
      <c r="K2155" s="45"/>
      <c r="L2155" s="46" t="str">
        <f>IF(OR(K2155="لم يدفع",B2155=""),"",IF(K2155="تأمين فقط",0,IF(K2155="اشتراك 300",300,IF(F2155&lt;14,IFERROR(VLOOKUP(SUBSTITUTE(SUBSTITUTE(H2155,"~","~~"),"*","~*"),إعدادات_الأنواع!$A$4:$D$40,3,FALSE()),0),IFERROR(VLOOKUP(SUBSTITUTE(SUBSTITUTE(H2155,"~","~~"),"*","~*"),إعدادات_الأنواع!$A$4:$D$40,4,FALSE()),0)))))</f>
        <v/>
      </c>
      <c r="M2155" s="47" t="str">
        <f>IF(OR(K2155="لم يدفع",B2155=""),"",IFERROR(VLOOKUP(SUBSTITUTE(SUBSTITUTE(H2155,"~","~~"),"*","~*"),إعدادات_الأنواع!$A$4:$E$40,5,FALSE()),0))</f>
        <v/>
      </c>
      <c r="N2155" s="47" t="str">
        <f>IF(OR(K2155="لم يدفع",K2155="تأمين فقط",K2155="اشتراك 300",B2155=""),"",IFERROR(VLOOKUP(SUBSTITUTE(SUBSTITUTE(H2155,"~","~~"),"*","~*"),إعدادات_الأنواع!$A$4:$F$40,6,FALSE()),0))</f>
        <v/>
      </c>
      <c r="O2155" s="55" t="str">
        <f t="shared" si="134"/>
        <v/>
      </c>
      <c r="P2155" s="48" t="str">
        <f t="shared" ca="1" si="135"/>
        <v/>
      </c>
      <c r="Q2155" s="52"/>
      <c r="R2155" s="49"/>
      <c r="S2155" s="50" t="str">
        <f>IF(B2155="","",COUNTA(التجديد!E2155:E2155))</f>
        <v/>
      </c>
      <c r="T2155" s="51" t="str">
        <f>IF(B2155="","",IFERROR(VLOOKUP(SUBSTITUTE(SUBSTITUTE(H2155,"~","~~"),"*","~*"),إعدادات_الأنواع!$A$4:$B$40,2,FALSE()),"?"))</f>
        <v/>
      </c>
    </row>
    <row r="2156" spans="1:20" ht="15" customHeight="1">
      <c r="A2156" s="20" t="str">
        <f>IF(B2156="","",IF(T2156="?","⚠️ نوع غير معرف",T2156&amp;TEXT(COUNTIFS($T$3:T2156,T2156),"000")))</f>
        <v/>
      </c>
      <c r="B2156" s="38"/>
      <c r="C2156" s="38"/>
      <c r="D2156" s="39"/>
      <c r="E2156" s="54"/>
      <c r="F2156" s="41" t="str">
        <f t="shared" ca="1" si="132"/>
        <v/>
      </c>
      <c r="G2156" s="42"/>
      <c r="H2156" s="37"/>
      <c r="I2156" s="43"/>
      <c r="J2156" s="44" t="str">
        <f t="shared" si="133"/>
        <v/>
      </c>
      <c r="K2156" s="45"/>
      <c r="L2156" s="46" t="str">
        <f>IF(OR(K2156="لم يدفع",B2156=""),"",IF(K2156="تأمين فقط",0,IF(K2156="اشتراك 300",300,IF(F2156&lt;14,IFERROR(VLOOKUP(SUBSTITUTE(SUBSTITUTE(H2156,"~","~~"),"*","~*"),إعدادات_الأنواع!$A$4:$D$40,3,FALSE()),0),IFERROR(VLOOKUP(SUBSTITUTE(SUBSTITUTE(H2156,"~","~~"),"*","~*"),إعدادات_الأنواع!$A$4:$D$40,4,FALSE()),0)))))</f>
        <v/>
      </c>
      <c r="M2156" s="47" t="str">
        <f>IF(OR(K2156="لم يدفع",B2156=""),"",IFERROR(VLOOKUP(SUBSTITUTE(SUBSTITUTE(H2156,"~","~~"),"*","~*"),إعدادات_الأنواع!$A$4:$E$40,5,FALSE()),0))</f>
        <v/>
      </c>
      <c r="N2156" s="47" t="str">
        <f>IF(OR(K2156="لم يدفع",K2156="تأمين فقط",K2156="اشتراك 300",B2156=""),"",IFERROR(VLOOKUP(SUBSTITUTE(SUBSTITUTE(H2156,"~","~~"),"*","~*"),إعدادات_الأنواع!$A$4:$F$40,6,FALSE()),0))</f>
        <v/>
      </c>
      <c r="O2156" s="55" t="str">
        <f t="shared" si="134"/>
        <v/>
      </c>
      <c r="P2156" s="48" t="str">
        <f t="shared" ca="1" si="135"/>
        <v/>
      </c>
      <c r="Q2156" s="52"/>
      <c r="R2156" s="49"/>
      <c r="S2156" s="50" t="str">
        <f>IF(B2156="","",COUNTA(التجديد!E2156:E2156))</f>
        <v/>
      </c>
      <c r="T2156" s="51" t="str">
        <f>IF(B2156="","",IFERROR(VLOOKUP(SUBSTITUTE(SUBSTITUTE(H2156,"~","~~"),"*","~*"),إعدادات_الأنواع!$A$4:$B$40,2,FALSE()),"?"))</f>
        <v/>
      </c>
    </row>
    <row r="2157" spans="1:20" ht="15" customHeight="1">
      <c r="A2157" s="20" t="str">
        <f>IF(B2157="","",IF(T2157="?","⚠️ نوع غير معرف",T2157&amp;TEXT(COUNTIFS($T$3:T2157,T2157),"000")))</f>
        <v/>
      </c>
      <c r="B2157" s="38"/>
      <c r="C2157" s="38"/>
      <c r="D2157" s="39"/>
      <c r="E2157" s="54"/>
      <c r="F2157" s="41" t="str">
        <f t="shared" ca="1" si="132"/>
        <v/>
      </c>
      <c r="G2157" s="42"/>
      <c r="H2157" s="37"/>
      <c r="I2157" s="43"/>
      <c r="J2157" s="44" t="str">
        <f t="shared" si="133"/>
        <v/>
      </c>
      <c r="K2157" s="45"/>
      <c r="L2157" s="46" t="str">
        <f>IF(OR(K2157="لم يدفع",B2157=""),"",IF(K2157="تأمين فقط",0,IF(K2157="اشتراك 300",300,IF(F2157&lt;14,IFERROR(VLOOKUP(SUBSTITUTE(SUBSTITUTE(H2157,"~","~~"),"*","~*"),إعدادات_الأنواع!$A$4:$D$40,3,FALSE()),0),IFERROR(VLOOKUP(SUBSTITUTE(SUBSTITUTE(H2157,"~","~~"),"*","~*"),إعدادات_الأنواع!$A$4:$D$40,4,FALSE()),0)))))</f>
        <v/>
      </c>
      <c r="M2157" s="47" t="str">
        <f>IF(OR(K2157="لم يدفع",B2157=""),"",IFERROR(VLOOKUP(SUBSTITUTE(SUBSTITUTE(H2157,"~","~~"),"*","~*"),إعدادات_الأنواع!$A$4:$E$40,5,FALSE()),0))</f>
        <v/>
      </c>
      <c r="N2157" s="47" t="str">
        <f>IF(OR(K2157="لم يدفع",K2157="تأمين فقط",K2157="اشتراك 300",B2157=""),"",IFERROR(VLOOKUP(SUBSTITUTE(SUBSTITUTE(H2157,"~","~~"),"*","~*"),إعدادات_الأنواع!$A$4:$F$40,6,FALSE()),0))</f>
        <v/>
      </c>
      <c r="O2157" s="55" t="str">
        <f t="shared" si="134"/>
        <v/>
      </c>
      <c r="P2157" s="48" t="str">
        <f t="shared" ca="1" si="135"/>
        <v/>
      </c>
      <c r="Q2157" s="52"/>
      <c r="R2157" s="49"/>
      <c r="S2157" s="50" t="str">
        <f>IF(B2157="","",COUNTA(التجديد!E2157:E2157))</f>
        <v/>
      </c>
      <c r="T2157" s="51" t="str">
        <f>IF(B2157="","",IFERROR(VLOOKUP(SUBSTITUTE(SUBSTITUTE(H2157,"~","~~"),"*","~*"),إعدادات_الأنواع!$A$4:$B$40,2,FALSE()),"?"))</f>
        <v/>
      </c>
    </row>
    <row r="2158" spans="1:20" ht="15" customHeight="1">
      <c r="A2158" s="20" t="str">
        <f>IF(B2158="","",IF(T2158="?","⚠️ نوع غير معرف",T2158&amp;TEXT(COUNTIFS($T$3:T2158,T2158),"000")))</f>
        <v/>
      </c>
      <c r="B2158" s="38"/>
      <c r="C2158" s="38"/>
      <c r="D2158" s="39"/>
      <c r="E2158" s="54"/>
      <c r="F2158" s="41" t="str">
        <f t="shared" ca="1" si="132"/>
        <v/>
      </c>
      <c r="G2158" s="42"/>
      <c r="H2158" s="37"/>
      <c r="I2158" s="43"/>
      <c r="J2158" s="44" t="str">
        <f t="shared" si="133"/>
        <v/>
      </c>
      <c r="K2158" s="45"/>
      <c r="L2158" s="46" t="str">
        <f>IF(OR(K2158="لم يدفع",B2158=""),"",IF(K2158="تأمين فقط",0,IF(K2158="اشتراك 300",300,IF(F2158&lt;14,IFERROR(VLOOKUP(SUBSTITUTE(SUBSTITUTE(H2158,"~","~~"),"*","~*"),إعدادات_الأنواع!$A$4:$D$40,3,FALSE()),0),IFERROR(VLOOKUP(SUBSTITUTE(SUBSTITUTE(H2158,"~","~~"),"*","~*"),إعدادات_الأنواع!$A$4:$D$40,4,FALSE()),0)))))</f>
        <v/>
      </c>
      <c r="M2158" s="47" t="str">
        <f>IF(OR(K2158="لم يدفع",B2158=""),"",IFERROR(VLOOKUP(SUBSTITUTE(SUBSTITUTE(H2158,"~","~~"),"*","~*"),إعدادات_الأنواع!$A$4:$E$40,5,FALSE()),0))</f>
        <v/>
      </c>
      <c r="N2158" s="47" t="str">
        <f>IF(OR(K2158="لم يدفع",K2158="تأمين فقط",K2158="اشتراك 300",B2158=""),"",IFERROR(VLOOKUP(SUBSTITUTE(SUBSTITUTE(H2158,"~","~~"),"*","~*"),إعدادات_الأنواع!$A$4:$F$40,6,FALSE()),0))</f>
        <v/>
      </c>
      <c r="O2158" s="55" t="str">
        <f t="shared" si="134"/>
        <v/>
      </c>
      <c r="P2158" s="48" t="str">
        <f t="shared" ca="1" si="135"/>
        <v/>
      </c>
      <c r="Q2158" s="52"/>
      <c r="R2158" s="49"/>
      <c r="S2158" s="50" t="str">
        <f>IF(B2158="","",COUNTA(التجديد!E2158:E2158))</f>
        <v/>
      </c>
      <c r="T2158" s="51" t="str">
        <f>IF(B2158="","",IFERROR(VLOOKUP(SUBSTITUTE(SUBSTITUTE(H2158,"~","~~"),"*","~*"),إعدادات_الأنواع!$A$4:$B$40,2,FALSE()),"?"))</f>
        <v/>
      </c>
    </row>
    <row r="2159" spans="1:20" ht="15" customHeight="1">
      <c r="A2159" s="20" t="str">
        <f>IF(B2159="","",IF(T2159="?","⚠️ نوع غير معرف",T2159&amp;TEXT(COUNTIFS($T$3:T2159,T2159),"000")))</f>
        <v/>
      </c>
      <c r="B2159" s="38"/>
      <c r="C2159" s="38"/>
      <c r="D2159" s="39"/>
      <c r="E2159" s="54"/>
      <c r="F2159" s="41" t="str">
        <f t="shared" ca="1" si="132"/>
        <v/>
      </c>
      <c r="G2159" s="42"/>
      <c r="H2159" s="37"/>
      <c r="I2159" s="43"/>
      <c r="J2159" s="44" t="str">
        <f t="shared" si="133"/>
        <v/>
      </c>
      <c r="K2159" s="45"/>
      <c r="L2159" s="46" t="str">
        <f>IF(OR(K2159="لم يدفع",B2159=""),"",IF(K2159="تأمين فقط",0,IF(K2159="اشتراك 300",300,IF(F2159&lt;14,IFERROR(VLOOKUP(SUBSTITUTE(SUBSTITUTE(H2159,"~","~~"),"*","~*"),إعدادات_الأنواع!$A$4:$D$40,3,FALSE()),0),IFERROR(VLOOKUP(SUBSTITUTE(SUBSTITUTE(H2159,"~","~~"),"*","~*"),إعدادات_الأنواع!$A$4:$D$40,4,FALSE()),0)))))</f>
        <v/>
      </c>
      <c r="M2159" s="47" t="str">
        <f>IF(OR(K2159="لم يدفع",B2159=""),"",IFERROR(VLOOKUP(SUBSTITUTE(SUBSTITUTE(H2159,"~","~~"),"*","~*"),إعدادات_الأنواع!$A$4:$E$40,5,FALSE()),0))</f>
        <v/>
      </c>
      <c r="N2159" s="47" t="str">
        <f>IF(OR(K2159="لم يدفع",K2159="تأمين فقط",K2159="اشتراك 300",B2159=""),"",IFERROR(VLOOKUP(SUBSTITUTE(SUBSTITUTE(H2159,"~","~~"),"*","~*"),إعدادات_الأنواع!$A$4:$F$40,6,FALSE()),0))</f>
        <v/>
      </c>
      <c r="O2159" s="55" t="str">
        <f t="shared" si="134"/>
        <v/>
      </c>
      <c r="P2159" s="48" t="str">
        <f t="shared" ca="1" si="135"/>
        <v/>
      </c>
      <c r="Q2159" s="52"/>
      <c r="R2159" s="49"/>
      <c r="S2159" s="50" t="str">
        <f>IF(B2159="","",COUNTA(التجديد!E2159:E2159))</f>
        <v/>
      </c>
      <c r="T2159" s="51" t="str">
        <f>IF(B2159="","",IFERROR(VLOOKUP(SUBSTITUTE(SUBSTITUTE(H2159,"~","~~"),"*","~*"),إعدادات_الأنواع!$A$4:$B$40,2,FALSE()),"?"))</f>
        <v/>
      </c>
    </row>
    <row r="2160" spans="1:20" ht="15" customHeight="1">
      <c r="A2160" s="20" t="str">
        <f>IF(B2160="","",IF(T2160="?","⚠️ نوع غير معرف",T2160&amp;TEXT(COUNTIFS($T$3:T2160,T2160),"000")))</f>
        <v/>
      </c>
      <c r="B2160" s="38"/>
      <c r="C2160" s="38"/>
      <c r="D2160" s="39"/>
      <c r="E2160" s="54"/>
      <c r="F2160" s="41" t="str">
        <f t="shared" ca="1" si="132"/>
        <v/>
      </c>
      <c r="G2160" s="42"/>
      <c r="H2160" s="37"/>
      <c r="I2160" s="43"/>
      <c r="J2160" s="44" t="str">
        <f t="shared" si="133"/>
        <v/>
      </c>
      <c r="K2160" s="45"/>
      <c r="L2160" s="46" t="str">
        <f>IF(OR(K2160="لم يدفع",B2160=""),"",IF(K2160="تأمين فقط",0,IF(K2160="اشتراك 300",300,IF(F2160&lt;14,IFERROR(VLOOKUP(SUBSTITUTE(SUBSTITUTE(H2160,"~","~~"),"*","~*"),إعدادات_الأنواع!$A$4:$D$40,3,FALSE()),0),IFERROR(VLOOKUP(SUBSTITUTE(SUBSTITUTE(H2160,"~","~~"),"*","~*"),إعدادات_الأنواع!$A$4:$D$40,4,FALSE()),0)))))</f>
        <v/>
      </c>
      <c r="M2160" s="47" t="str">
        <f>IF(OR(K2160="لم يدفع",B2160=""),"",IFERROR(VLOOKUP(SUBSTITUTE(SUBSTITUTE(H2160,"~","~~"),"*","~*"),إعدادات_الأنواع!$A$4:$E$40,5,FALSE()),0))</f>
        <v/>
      </c>
      <c r="N2160" s="47" t="str">
        <f>IF(OR(K2160="لم يدفع",K2160="تأمين فقط",K2160="اشتراك 300",B2160=""),"",IFERROR(VLOOKUP(SUBSTITUTE(SUBSTITUTE(H2160,"~","~~"),"*","~*"),إعدادات_الأنواع!$A$4:$F$40,6,FALSE()),0))</f>
        <v/>
      </c>
      <c r="O2160" s="55" t="str">
        <f t="shared" si="134"/>
        <v/>
      </c>
      <c r="P2160" s="48" t="str">
        <f t="shared" ca="1" si="135"/>
        <v/>
      </c>
      <c r="Q2160" s="52"/>
      <c r="R2160" s="49"/>
      <c r="S2160" s="50" t="str">
        <f>IF(B2160="","",COUNTA(التجديد!E2160:E2160))</f>
        <v/>
      </c>
      <c r="T2160" s="51" t="str">
        <f>IF(B2160="","",IFERROR(VLOOKUP(SUBSTITUTE(SUBSTITUTE(H2160,"~","~~"),"*","~*"),إعدادات_الأنواع!$A$4:$B$40,2,FALSE()),"?"))</f>
        <v/>
      </c>
    </row>
    <row r="2161" spans="1:20" ht="15" customHeight="1">
      <c r="A2161" s="20" t="str">
        <f>IF(B2161="","",IF(T2161="?","⚠️ نوع غير معرف",T2161&amp;TEXT(COUNTIFS($T$3:T2161,T2161),"000")))</f>
        <v/>
      </c>
      <c r="B2161" s="38"/>
      <c r="C2161" s="38"/>
      <c r="D2161" s="39"/>
      <c r="E2161" s="54"/>
      <c r="F2161" s="41" t="str">
        <f t="shared" ca="1" si="132"/>
        <v/>
      </c>
      <c r="G2161" s="42"/>
      <c r="H2161" s="37"/>
      <c r="I2161" s="43"/>
      <c r="J2161" s="44" t="str">
        <f t="shared" si="133"/>
        <v/>
      </c>
      <c r="K2161" s="45"/>
      <c r="L2161" s="46" t="str">
        <f>IF(OR(K2161="لم يدفع",B2161=""),"",IF(K2161="تأمين فقط",0,IF(K2161="اشتراك 300",300,IF(F2161&lt;14,IFERROR(VLOOKUP(SUBSTITUTE(SUBSTITUTE(H2161,"~","~~"),"*","~*"),إعدادات_الأنواع!$A$4:$D$40,3,FALSE()),0),IFERROR(VLOOKUP(SUBSTITUTE(SUBSTITUTE(H2161,"~","~~"),"*","~*"),إعدادات_الأنواع!$A$4:$D$40,4,FALSE()),0)))))</f>
        <v/>
      </c>
      <c r="M2161" s="47" t="str">
        <f>IF(OR(K2161="لم يدفع",B2161=""),"",IFERROR(VLOOKUP(SUBSTITUTE(SUBSTITUTE(H2161,"~","~~"),"*","~*"),إعدادات_الأنواع!$A$4:$E$40,5,FALSE()),0))</f>
        <v/>
      </c>
      <c r="N2161" s="47" t="str">
        <f>IF(OR(K2161="لم يدفع",K2161="تأمين فقط",K2161="اشتراك 300",B2161=""),"",IFERROR(VLOOKUP(SUBSTITUTE(SUBSTITUTE(H2161,"~","~~"),"*","~*"),إعدادات_الأنواع!$A$4:$F$40,6,FALSE()),0))</f>
        <v/>
      </c>
      <c r="O2161" s="55" t="str">
        <f t="shared" si="134"/>
        <v/>
      </c>
      <c r="P2161" s="48" t="str">
        <f t="shared" ca="1" si="135"/>
        <v/>
      </c>
      <c r="Q2161" s="52"/>
      <c r="R2161" s="49"/>
      <c r="S2161" s="50" t="str">
        <f>IF(B2161="","",COUNTA(التجديد!E2161:E2161))</f>
        <v/>
      </c>
      <c r="T2161" s="51" t="str">
        <f>IF(B2161="","",IFERROR(VLOOKUP(SUBSTITUTE(SUBSTITUTE(H2161,"~","~~"),"*","~*"),إعدادات_الأنواع!$A$4:$B$40,2,FALSE()),"?"))</f>
        <v/>
      </c>
    </row>
    <row r="2162" spans="1:20" ht="15" customHeight="1">
      <c r="A2162" s="20" t="str">
        <f>IF(B2162="","",IF(T2162="?","⚠️ نوع غير معرف",T2162&amp;TEXT(COUNTIFS($T$3:T2162,T2162),"000")))</f>
        <v/>
      </c>
      <c r="B2162" s="38"/>
      <c r="C2162" s="38"/>
      <c r="D2162" s="39"/>
      <c r="E2162" s="54"/>
      <c r="F2162" s="41" t="str">
        <f t="shared" ca="1" si="132"/>
        <v/>
      </c>
      <c r="G2162" s="42"/>
      <c r="H2162" s="37"/>
      <c r="I2162" s="43"/>
      <c r="J2162" s="44" t="str">
        <f t="shared" si="133"/>
        <v/>
      </c>
      <c r="K2162" s="45"/>
      <c r="L2162" s="46" t="str">
        <f>IF(OR(K2162="لم يدفع",B2162=""),"",IF(K2162="تأمين فقط",0,IF(K2162="اشتراك 300",300,IF(F2162&lt;14,IFERROR(VLOOKUP(SUBSTITUTE(SUBSTITUTE(H2162,"~","~~"),"*","~*"),إعدادات_الأنواع!$A$4:$D$40,3,FALSE()),0),IFERROR(VLOOKUP(SUBSTITUTE(SUBSTITUTE(H2162,"~","~~"),"*","~*"),إعدادات_الأنواع!$A$4:$D$40,4,FALSE()),0)))))</f>
        <v/>
      </c>
      <c r="M2162" s="47" t="str">
        <f>IF(OR(K2162="لم يدفع",B2162=""),"",IFERROR(VLOOKUP(SUBSTITUTE(SUBSTITUTE(H2162,"~","~~"),"*","~*"),إعدادات_الأنواع!$A$4:$E$40,5,FALSE()),0))</f>
        <v/>
      </c>
      <c r="N2162" s="47" t="str">
        <f>IF(OR(K2162="لم يدفع",K2162="تأمين فقط",K2162="اشتراك 300",B2162=""),"",IFERROR(VLOOKUP(SUBSTITUTE(SUBSTITUTE(H2162,"~","~~"),"*","~*"),إعدادات_الأنواع!$A$4:$F$40,6,FALSE()),0))</f>
        <v/>
      </c>
      <c r="O2162" s="55" t="str">
        <f t="shared" si="134"/>
        <v/>
      </c>
      <c r="P2162" s="48" t="str">
        <f t="shared" ca="1" si="135"/>
        <v/>
      </c>
      <c r="Q2162" s="52"/>
      <c r="R2162" s="49"/>
      <c r="S2162" s="50" t="str">
        <f>IF(B2162="","",COUNTA(التجديد!E2162:E2162))</f>
        <v/>
      </c>
      <c r="T2162" s="51" t="str">
        <f>IF(B2162="","",IFERROR(VLOOKUP(SUBSTITUTE(SUBSTITUTE(H2162,"~","~~"),"*","~*"),إعدادات_الأنواع!$A$4:$B$40,2,FALSE()),"?"))</f>
        <v/>
      </c>
    </row>
    <row r="2163" spans="1:20" ht="15" customHeight="1">
      <c r="A2163" s="20" t="str">
        <f>IF(B2163="","",IF(T2163="?","⚠️ نوع غير معرف",T2163&amp;TEXT(COUNTIFS($T$3:T2163,T2163),"000")))</f>
        <v/>
      </c>
      <c r="B2163" s="38"/>
      <c r="C2163" s="38"/>
      <c r="D2163" s="39"/>
      <c r="E2163" s="54"/>
      <c r="F2163" s="41" t="str">
        <f t="shared" ca="1" si="132"/>
        <v/>
      </c>
      <c r="G2163" s="42"/>
      <c r="H2163" s="37"/>
      <c r="I2163" s="43"/>
      <c r="J2163" s="44" t="str">
        <f t="shared" si="133"/>
        <v/>
      </c>
      <c r="K2163" s="45"/>
      <c r="L2163" s="46" t="str">
        <f>IF(OR(K2163="لم يدفع",B2163=""),"",IF(K2163="تأمين فقط",0,IF(K2163="اشتراك 300",300,IF(F2163&lt;14,IFERROR(VLOOKUP(SUBSTITUTE(SUBSTITUTE(H2163,"~","~~"),"*","~*"),إعدادات_الأنواع!$A$4:$D$40,3,FALSE()),0),IFERROR(VLOOKUP(SUBSTITUTE(SUBSTITUTE(H2163,"~","~~"),"*","~*"),إعدادات_الأنواع!$A$4:$D$40,4,FALSE()),0)))))</f>
        <v/>
      </c>
      <c r="M2163" s="47" t="str">
        <f>IF(OR(K2163="لم يدفع",B2163=""),"",IFERROR(VLOOKUP(SUBSTITUTE(SUBSTITUTE(H2163,"~","~~"),"*","~*"),إعدادات_الأنواع!$A$4:$E$40,5,FALSE()),0))</f>
        <v/>
      </c>
      <c r="N2163" s="47" t="str">
        <f>IF(OR(K2163="لم يدفع",K2163="تأمين فقط",K2163="اشتراك 300",B2163=""),"",IFERROR(VLOOKUP(SUBSTITUTE(SUBSTITUTE(H2163,"~","~~"),"*","~*"),إعدادات_الأنواع!$A$4:$F$40,6,FALSE()),0))</f>
        <v/>
      </c>
      <c r="O2163" s="55" t="str">
        <f t="shared" si="134"/>
        <v/>
      </c>
      <c r="P2163" s="48" t="str">
        <f t="shared" ca="1" si="135"/>
        <v/>
      </c>
      <c r="Q2163" s="52"/>
      <c r="R2163" s="49"/>
      <c r="S2163" s="50" t="str">
        <f>IF(B2163="","",COUNTA(التجديد!E2163:E2163))</f>
        <v/>
      </c>
      <c r="T2163" s="51" t="str">
        <f>IF(B2163="","",IFERROR(VLOOKUP(SUBSTITUTE(SUBSTITUTE(H2163,"~","~~"),"*","~*"),إعدادات_الأنواع!$A$4:$B$40,2,FALSE()),"?"))</f>
        <v/>
      </c>
    </row>
    <row r="2164" spans="1:20" ht="15" customHeight="1">
      <c r="A2164" s="20" t="str">
        <f>IF(B2164="","",IF(T2164="?","⚠️ نوع غير معرف",T2164&amp;TEXT(COUNTIFS($T$3:T2164,T2164),"000")))</f>
        <v/>
      </c>
      <c r="B2164" s="38"/>
      <c r="C2164" s="38"/>
      <c r="D2164" s="39"/>
      <c r="E2164" s="54"/>
      <c r="F2164" s="41" t="str">
        <f t="shared" ca="1" si="132"/>
        <v/>
      </c>
      <c r="G2164" s="42"/>
      <c r="H2164" s="37"/>
      <c r="I2164" s="43"/>
      <c r="J2164" s="44" t="str">
        <f t="shared" si="133"/>
        <v/>
      </c>
      <c r="K2164" s="45"/>
      <c r="L2164" s="46" t="str">
        <f>IF(OR(K2164="لم يدفع",B2164=""),"",IF(K2164="تأمين فقط",0,IF(K2164="اشتراك 300",300,IF(F2164&lt;14,IFERROR(VLOOKUP(SUBSTITUTE(SUBSTITUTE(H2164,"~","~~"),"*","~*"),إعدادات_الأنواع!$A$4:$D$40,3,FALSE()),0),IFERROR(VLOOKUP(SUBSTITUTE(SUBSTITUTE(H2164,"~","~~"),"*","~*"),إعدادات_الأنواع!$A$4:$D$40,4,FALSE()),0)))))</f>
        <v/>
      </c>
      <c r="M2164" s="47" t="str">
        <f>IF(OR(K2164="لم يدفع",B2164=""),"",IFERROR(VLOOKUP(SUBSTITUTE(SUBSTITUTE(H2164,"~","~~"),"*","~*"),إعدادات_الأنواع!$A$4:$E$40,5,FALSE()),0))</f>
        <v/>
      </c>
      <c r="N2164" s="47" t="str">
        <f>IF(OR(K2164="لم يدفع",K2164="تأمين فقط",K2164="اشتراك 300",B2164=""),"",IFERROR(VLOOKUP(SUBSTITUTE(SUBSTITUTE(H2164,"~","~~"),"*","~*"),إعدادات_الأنواع!$A$4:$F$40,6,FALSE()),0))</f>
        <v/>
      </c>
      <c r="O2164" s="55" t="str">
        <f t="shared" si="134"/>
        <v/>
      </c>
      <c r="P2164" s="48" t="str">
        <f t="shared" ca="1" si="135"/>
        <v/>
      </c>
      <c r="Q2164" s="52"/>
      <c r="R2164" s="49"/>
      <c r="S2164" s="50" t="str">
        <f>IF(B2164="","",COUNTA(التجديد!E2164:E2164))</f>
        <v/>
      </c>
      <c r="T2164" s="51" t="str">
        <f>IF(B2164="","",IFERROR(VLOOKUP(SUBSTITUTE(SUBSTITUTE(H2164,"~","~~"),"*","~*"),إعدادات_الأنواع!$A$4:$B$40,2,FALSE()),"?"))</f>
        <v/>
      </c>
    </row>
    <row r="2165" spans="1:20" ht="15" customHeight="1">
      <c r="A2165" s="20" t="str">
        <f>IF(B2165="","",IF(T2165="?","⚠️ نوع غير معرف",T2165&amp;TEXT(COUNTIFS($T$3:T2165,T2165),"000")))</f>
        <v/>
      </c>
      <c r="B2165" s="38"/>
      <c r="C2165" s="38"/>
      <c r="D2165" s="39"/>
      <c r="E2165" s="54"/>
      <c r="F2165" s="41" t="str">
        <f t="shared" ca="1" si="132"/>
        <v/>
      </c>
      <c r="G2165" s="42"/>
      <c r="H2165" s="37"/>
      <c r="I2165" s="43"/>
      <c r="J2165" s="44" t="str">
        <f t="shared" si="133"/>
        <v/>
      </c>
      <c r="K2165" s="45"/>
      <c r="L2165" s="46" t="str">
        <f>IF(OR(K2165="لم يدفع",B2165=""),"",IF(K2165="تأمين فقط",0,IF(K2165="اشتراك 300",300,IF(F2165&lt;14,IFERROR(VLOOKUP(SUBSTITUTE(SUBSTITUTE(H2165,"~","~~"),"*","~*"),إعدادات_الأنواع!$A$4:$D$40,3,FALSE()),0),IFERROR(VLOOKUP(SUBSTITUTE(SUBSTITUTE(H2165,"~","~~"),"*","~*"),إعدادات_الأنواع!$A$4:$D$40,4,FALSE()),0)))))</f>
        <v/>
      </c>
      <c r="M2165" s="47" t="str">
        <f>IF(OR(K2165="لم يدفع",B2165=""),"",IFERROR(VLOOKUP(SUBSTITUTE(SUBSTITUTE(H2165,"~","~~"),"*","~*"),إعدادات_الأنواع!$A$4:$E$40,5,FALSE()),0))</f>
        <v/>
      </c>
      <c r="N2165" s="47" t="str">
        <f>IF(OR(K2165="لم يدفع",K2165="تأمين فقط",K2165="اشتراك 300",B2165=""),"",IFERROR(VLOOKUP(SUBSTITUTE(SUBSTITUTE(H2165,"~","~~"),"*","~*"),إعدادات_الأنواع!$A$4:$F$40,6,FALSE()),0))</f>
        <v/>
      </c>
      <c r="O2165" s="55" t="str">
        <f t="shared" si="134"/>
        <v/>
      </c>
      <c r="P2165" s="48" t="str">
        <f t="shared" ca="1" si="135"/>
        <v/>
      </c>
      <c r="Q2165" s="52"/>
      <c r="R2165" s="49"/>
      <c r="S2165" s="50" t="str">
        <f>IF(B2165="","",COUNTA(التجديد!E2165:E2165))</f>
        <v/>
      </c>
      <c r="T2165" s="51" t="str">
        <f>IF(B2165="","",IFERROR(VLOOKUP(SUBSTITUTE(SUBSTITUTE(H2165,"~","~~"),"*","~*"),إعدادات_الأنواع!$A$4:$B$40,2,FALSE()),"?"))</f>
        <v/>
      </c>
    </row>
    <row r="2166" spans="1:20" ht="15" customHeight="1">
      <c r="A2166" s="20" t="str">
        <f>IF(B2166="","",IF(T2166="?","⚠️ نوع غير معرف",T2166&amp;TEXT(COUNTIFS($T$3:T2166,T2166),"000")))</f>
        <v/>
      </c>
      <c r="B2166" s="38"/>
      <c r="C2166" s="38"/>
      <c r="D2166" s="39"/>
      <c r="E2166" s="54"/>
      <c r="F2166" s="41" t="str">
        <f t="shared" ca="1" si="132"/>
        <v/>
      </c>
      <c r="G2166" s="42"/>
      <c r="H2166" s="37"/>
      <c r="I2166" s="43"/>
      <c r="J2166" s="44" t="str">
        <f t="shared" si="133"/>
        <v/>
      </c>
      <c r="K2166" s="45"/>
      <c r="L2166" s="46" t="str">
        <f>IF(OR(K2166="لم يدفع",B2166=""),"",IF(K2166="تأمين فقط",0,IF(K2166="اشتراك 300",300,IF(F2166&lt;14,IFERROR(VLOOKUP(SUBSTITUTE(SUBSTITUTE(H2166,"~","~~"),"*","~*"),إعدادات_الأنواع!$A$4:$D$40,3,FALSE()),0),IFERROR(VLOOKUP(SUBSTITUTE(SUBSTITUTE(H2166,"~","~~"),"*","~*"),إعدادات_الأنواع!$A$4:$D$40,4,FALSE()),0)))))</f>
        <v/>
      </c>
      <c r="M2166" s="47" t="str">
        <f>IF(OR(K2166="لم يدفع",B2166=""),"",IFERROR(VLOOKUP(SUBSTITUTE(SUBSTITUTE(H2166,"~","~~"),"*","~*"),إعدادات_الأنواع!$A$4:$E$40,5,FALSE()),0))</f>
        <v/>
      </c>
      <c r="N2166" s="47" t="str">
        <f>IF(OR(K2166="لم يدفع",K2166="تأمين فقط",K2166="اشتراك 300",B2166=""),"",IFERROR(VLOOKUP(SUBSTITUTE(SUBSTITUTE(H2166,"~","~~"),"*","~*"),إعدادات_الأنواع!$A$4:$F$40,6,FALSE()),0))</f>
        <v/>
      </c>
      <c r="O2166" s="55" t="str">
        <f t="shared" si="134"/>
        <v/>
      </c>
      <c r="P2166" s="48" t="str">
        <f t="shared" ca="1" si="135"/>
        <v/>
      </c>
      <c r="Q2166" s="52"/>
      <c r="R2166" s="49"/>
      <c r="S2166" s="50" t="str">
        <f>IF(B2166="","",COUNTA(التجديد!E2166:E2166))</f>
        <v/>
      </c>
      <c r="T2166" s="51" t="str">
        <f>IF(B2166="","",IFERROR(VLOOKUP(SUBSTITUTE(SUBSTITUTE(H2166,"~","~~"),"*","~*"),إعدادات_الأنواع!$A$4:$B$40,2,FALSE()),"?"))</f>
        <v/>
      </c>
    </row>
    <row r="2167" spans="1:20" ht="15" customHeight="1">
      <c r="A2167" s="20" t="str">
        <f>IF(B2167="","",IF(T2167="?","⚠️ نوع غير معرف",T2167&amp;TEXT(COUNTIFS($T$3:T2167,T2167),"000")))</f>
        <v/>
      </c>
      <c r="B2167" s="38"/>
      <c r="C2167" s="38"/>
      <c r="D2167" s="39"/>
      <c r="E2167" s="54"/>
      <c r="F2167" s="41" t="str">
        <f t="shared" ca="1" si="132"/>
        <v/>
      </c>
      <c r="G2167" s="42"/>
      <c r="H2167" s="37"/>
      <c r="I2167" s="43"/>
      <c r="J2167" s="44" t="str">
        <f t="shared" si="133"/>
        <v/>
      </c>
      <c r="K2167" s="45"/>
      <c r="L2167" s="46" t="str">
        <f>IF(OR(K2167="لم يدفع",B2167=""),"",IF(K2167="تأمين فقط",0,IF(K2167="اشتراك 300",300,IF(F2167&lt;14,IFERROR(VLOOKUP(SUBSTITUTE(SUBSTITUTE(H2167,"~","~~"),"*","~*"),إعدادات_الأنواع!$A$4:$D$40,3,FALSE()),0),IFERROR(VLOOKUP(SUBSTITUTE(SUBSTITUTE(H2167,"~","~~"),"*","~*"),إعدادات_الأنواع!$A$4:$D$40,4,FALSE()),0)))))</f>
        <v/>
      </c>
      <c r="M2167" s="47" t="str">
        <f>IF(OR(K2167="لم يدفع",B2167=""),"",IFERROR(VLOOKUP(SUBSTITUTE(SUBSTITUTE(H2167,"~","~~"),"*","~*"),إعدادات_الأنواع!$A$4:$E$40,5,FALSE()),0))</f>
        <v/>
      </c>
      <c r="N2167" s="47" t="str">
        <f>IF(OR(K2167="لم يدفع",K2167="تأمين فقط",K2167="اشتراك 300",B2167=""),"",IFERROR(VLOOKUP(SUBSTITUTE(SUBSTITUTE(H2167,"~","~~"),"*","~*"),إعدادات_الأنواع!$A$4:$F$40,6,FALSE()),0))</f>
        <v/>
      </c>
      <c r="O2167" s="55" t="str">
        <f t="shared" si="134"/>
        <v/>
      </c>
      <c r="P2167" s="48" t="str">
        <f t="shared" ca="1" si="135"/>
        <v/>
      </c>
      <c r="Q2167" s="52"/>
      <c r="R2167" s="49"/>
      <c r="S2167" s="50" t="str">
        <f>IF(B2167="","",COUNTA(التجديد!E2167:E2167))</f>
        <v/>
      </c>
      <c r="T2167" s="51" t="str">
        <f>IF(B2167="","",IFERROR(VLOOKUP(SUBSTITUTE(SUBSTITUTE(H2167,"~","~~"),"*","~*"),إعدادات_الأنواع!$A$4:$B$40,2,FALSE()),"?"))</f>
        <v/>
      </c>
    </row>
    <row r="2168" spans="1:20" ht="15" customHeight="1">
      <c r="A2168" s="20" t="str">
        <f>IF(B2168="","",IF(T2168="?","⚠️ نوع غير معرف",T2168&amp;TEXT(COUNTIFS($T$3:T2168,T2168),"000")))</f>
        <v/>
      </c>
      <c r="B2168" s="38"/>
      <c r="C2168" s="38"/>
      <c r="D2168" s="39"/>
      <c r="E2168" s="54"/>
      <c r="F2168" s="41" t="str">
        <f t="shared" ca="1" si="132"/>
        <v/>
      </c>
      <c r="G2168" s="42"/>
      <c r="H2168" s="37"/>
      <c r="I2168" s="43"/>
      <c r="J2168" s="44" t="str">
        <f t="shared" si="133"/>
        <v/>
      </c>
      <c r="K2168" s="45"/>
      <c r="L2168" s="46" t="str">
        <f>IF(OR(K2168="لم يدفع",B2168=""),"",IF(K2168="تأمين فقط",0,IF(K2168="اشتراك 300",300,IF(F2168&lt;14,IFERROR(VLOOKUP(SUBSTITUTE(SUBSTITUTE(H2168,"~","~~"),"*","~*"),إعدادات_الأنواع!$A$4:$D$40,3,FALSE()),0),IFERROR(VLOOKUP(SUBSTITUTE(SUBSTITUTE(H2168,"~","~~"),"*","~*"),إعدادات_الأنواع!$A$4:$D$40,4,FALSE()),0)))))</f>
        <v/>
      </c>
      <c r="M2168" s="47" t="str">
        <f>IF(OR(K2168="لم يدفع",B2168=""),"",IFERROR(VLOOKUP(SUBSTITUTE(SUBSTITUTE(H2168,"~","~~"),"*","~*"),إعدادات_الأنواع!$A$4:$E$40,5,FALSE()),0))</f>
        <v/>
      </c>
      <c r="N2168" s="47" t="str">
        <f>IF(OR(K2168="لم يدفع",K2168="تأمين فقط",K2168="اشتراك 300",B2168=""),"",IFERROR(VLOOKUP(SUBSTITUTE(SUBSTITUTE(H2168,"~","~~"),"*","~*"),إعدادات_الأنواع!$A$4:$F$40,6,FALSE()),0))</f>
        <v/>
      </c>
      <c r="O2168" s="55" t="str">
        <f t="shared" si="134"/>
        <v/>
      </c>
      <c r="P2168" s="48" t="str">
        <f t="shared" ca="1" si="135"/>
        <v/>
      </c>
      <c r="Q2168" s="52"/>
      <c r="R2168" s="49"/>
      <c r="S2168" s="50" t="str">
        <f>IF(B2168="","",COUNTA(التجديد!E2168:E2168))</f>
        <v/>
      </c>
      <c r="T2168" s="51" t="str">
        <f>IF(B2168="","",IFERROR(VLOOKUP(SUBSTITUTE(SUBSTITUTE(H2168,"~","~~"),"*","~*"),إعدادات_الأنواع!$A$4:$B$40,2,FALSE()),"?"))</f>
        <v/>
      </c>
    </row>
    <row r="2169" spans="1:20" ht="15" customHeight="1">
      <c r="A2169" s="20" t="str">
        <f>IF(B2169="","",IF(T2169="?","⚠️ نوع غير معرف",T2169&amp;TEXT(COUNTIFS($T$3:T2169,T2169),"000")))</f>
        <v/>
      </c>
      <c r="B2169" s="38"/>
      <c r="C2169" s="38"/>
      <c r="D2169" s="39"/>
      <c r="E2169" s="54"/>
      <c r="F2169" s="41" t="str">
        <f t="shared" ca="1" si="132"/>
        <v/>
      </c>
      <c r="G2169" s="42"/>
      <c r="H2169" s="37"/>
      <c r="I2169" s="43"/>
      <c r="J2169" s="44" t="str">
        <f t="shared" si="133"/>
        <v/>
      </c>
      <c r="K2169" s="45"/>
      <c r="L2169" s="46" t="str">
        <f>IF(OR(K2169="لم يدفع",B2169=""),"",IF(K2169="تأمين فقط",0,IF(K2169="اشتراك 300",300,IF(F2169&lt;14,IFERROR(VLOOKUP(SUBSTITUTE(SUBSTITUTE(H2169,"~","~~"),"*","~*"),إعدادات_الأنواع!$A$4:$D$40,3,FALSE()),0),IFERROR(VLOOKUP(SUBSTITUTE(SUBSTITUTE(H2169,"~","~~"),"*","~*"),إعدادات_الأنواع!$A$4:$D$40,4,FALSE()),0)))))</f>
        <v/>
      </c>
      <c r="M2169" s="47" t="str">
        <f>IF(OR(K2169="لم يدفع",B2169=""),"",IFERROR(VLOOKUP(SUBSTITUTE(SUBSTITUTE(H2169,"~","~~"),"*","~*"),إعدادات_الأنواع!$A$4:$E$40,5,FALSE()),0))</f>
        <v/>
      </c>
      <c r="N2169" s="47" t="str">
        <f>IF(OR(K2169="لم يدفع",K2169="تأمين فقط",K2169="اشتراك 300",B2169=""),"",IFERROR(VLOOKUP(SUBSTITUTE(SUBSTITUTE(H2169,"~","~~"),"*","~*"),إعدادات_الأنواع!$A$4:$F$40,6,FALSE()),0))</f>
        <v/>
      </c>
      <c r="O2169" s="55" t="str">
        <f t="shared" si="134"/>
        <v/>
      </c>
      <c r="P2169" s="48" t="str">
        <f t="shared" ca="1" si="135"/>
        <v/>
      </c>
      <c r="Q2169" s="52"/>
      <c r="R2169" s="49"/>
      <c r="S2169" s="50" t="str">
        <f>IF(B2169="","",COUNTA(التجديد!E2169:E2169))</f>
        <v/>
      </c>
      <c r="T2169" s="51" t="str">
        <f>IF(B2169="","",IFERROR(VLOOKUP(SUBSTITUTE(SUBSTITUTE(H2169,"~","~~"),"*","~*"),إعدادات_الأنواع!$A$4:$B$40,2,FALSE()),"?"))</f>
        <v/>
      </c>
    </row>
    <row r="2170" spans="1:20" ht="15" customHeight="1">
      <c r="A2170" s="20" t="str">
        <f>IF(B2170="","",IF(T2170="?","⚠️ نوع غير معرف",T2170&amp;TEXT(COUNTIFS($T$3:T2170,T2170),"000")))</f>
        <v/>
      </c>
      <c r="B2170" s="38"/>
      <c r="C2170" s="38"/>
      <c r="D2170" s="39"/>
      <c r="E2170" s="54"/>
      <c r="F2170" s="41" t="str">
        <f t="shared" ca="1" si="132"/>
        <v/>
      </c>
      <c r="G2170" s="42"/>
      <c r="H2170" s="37"/>
      <c r="I2170" s="43"/>
      <c r="J2170" s="44" t="str">
        <f t="shared" si="133"/>
        <v/>
      </c>
      <c r="K2170" s="45"/>
      <c r="L2170" s="46" t="str">
        <f>IF(OR(K2170="لم يدفع",B2170=""),"",IF(K2170="تأمين فقط",0,IF(K2170="اشتراك 300",300,IF(F2170&lt;14,IFERROR(VLOOKUP(SUBSTITUTE(SUBSTITUTE(H2170,"~","~~"),"*","~*"),إعدادات_الأنواع!$A$4:$D$40,3,FALSE()),0),IFERROR(VLOOKUP(SUBSTITUTE(SUBSTITUTE(H2170,"~","~~"),"*","~*"),إعدادات_الأنواع!$A$4:$D$40,4,FALSE()),0)))))</f>
        <v/>
      </c>
      <c r="M2170" s="47" t="str">
        <f>IF(OR(K2170="لم يدفع",B2170=""),"",IFERROR(VLOOKUP(SUBSTITUTE(SUBSTITUTE(H2170,"~","~~"),"*","~*"),إعدادات_الأنواع!$A$4:$E$40,5,FALSE()),0))</f>
        <v/>
      </c>
      <c r="N2170" s="47" t="str">
        <f>IF(OR(K2170="لم يدفع",K2170="تأمين فقط",K2170="اشتراك 300",B2170=""),"",IFERROR(VLOOKUP(SUBSTITUTE(SUBSTITUTE(H2170,"~","~~"),"*","~*"),إعدادات_الأنواع!$A$4:$F$40,6,FALSE()),0))</f>
        <v/>
      </c>
      <c r="O2170" s="55" t="str">
        <f t="shared" si="134"/>
        <v/>
      </c>
      <c r="P2170" s="48" t="str">
        <f t="shared" ca="1" si="135"/>
        <v/>
      </c>
      <c r="Q2170" s="52"/>
      <c r="R2170" s="49"/>
      <c r="S2170" s="50" t="str">
        <f>IF(B2170="","",COUNTA(التجديد!E2170:E2170))</f>
        <v/>
      </c>
      <c r="T2170" s="51" t="str">
        <f>IF(B2170="","",IFERROR(VLOOKUP(SUBSTITUTE(SUBSTITUTE(H2170,"~","~~"),"*","~*"),إعدادات_الأنواع!$A$4:$B$40,2,FALSE()),"?"))</f>
        <v/>
      </c>
    </row>
    <row r="2171" spans="1:20" ht="15" customHeight="1">
      <c r="A2171" s="20" t="str">
        <f>IF(B2171="","",IF(T2171="?","⚠️ نوع غير معرف",T2171&amp;TEXT(COUNTIFS($T$3:T2171,T2171),"000")))</f>
        <v/>
      </c>
      <c r="B2171" s="38"/>
      <c r="C2171" s="38"/>
      <c r="D2171" s="39"/>
      <c r="E2171" s="54"/>
      <c r="F2171" s="41" t="str">
        <f t="shared" ca="1" si="132"/>
        <v/>
      </c>
      <c r="G2171" s="42"/>
      <c r="H2171" s="37"/>
      <c r="I2171" s="43"/>
      <c r="J2171" s="44" t="str">
        <f t="shared" si="133"/>
        <v/>
      </c>
      <c r="K2171" s="45"/>
      <c r="L2171" s="46" t="str">
        <f>IF(OR(K2171="لم يدفع",B2171=""),"",IF(K2171="تأمين فقط",0,IF(K2171="اشتراك 300",300,IF(F2171&lt;14,IFERROR(VLOOKUP(SUBSTITUTE(SUBSTITUTE(H2171,"~","~~"),"*","~*"),إعدادات_الأنواع!$A$4:$D$40,3,FALSE()),0),IFERROR(VLOOKUP(SUBSTITUTE(SUBSTITUTE(H2171,"~","~~"),"*","~*"),إعدادات_الأنواع!$A$4:$D$40,4,FALSE()),0)))))</f>
        <v/>
      </c>
      <c r="M2171" s="47" t="str">
        <f>IF(OR(K2171="لم يدفع",B2171=""),"",IFERROR(VLOOKUP(SUBSTITUTE(SUBSTITUTE(H2171,"~","~~"),"*","~*"),إعدادات_الأنواع!$A$4:$E$40,5,FALSE()),0))</f>
        <v/>
      </c>
      <c r="N2171" s="47" t="str">
        <f>IF(OR(K2171="لم يدفع",K2171="تأمين فقط",K2171="اشتراك 300",B2171=""),"",IFERROR(VLOOKUP(SUBSTITUTE(SUBSTITUTE(H2171,"~","~~"),"*","~*"),إعدادات_الأنواع!$A$4:$F$40,6,FALSE()),0))</f>
        <v/>
      </c>
      <c r="O2171" s="55" t="str">
        <f t="shared" si="134"/>
        <v/>
      </c>
      <c r="P2171" s="48" t="str">
        <f t="shared" ca="1" si="135"/>
        <v/>
      </c>
      <c r="Q2171" s="52"/>
      <c r="R2171" s="49"/>
      <c r="S2171" s="50" t="str">
        <f>IF(B2171="","",COUNTA(التجديد!E2171:E2171))</f>
        <v/>
      </c>
      <c r="T2171" s="51" t="str">
        <f>IF(B2171="","",IFERROR(VLOOKUP(SUBSTITUTE(SUBSTITUTE(H2171,"~","~~"),"*","~*"),إعدادات_الأنواع!$A$4:$B$40,2,FALSE()),"?"))</f>
        <v/>
      </c>
    </row>
    <row r="2172" spans="1:20" ht="15" customHeight="1">
      <c r="A2172" s="20" t="str">
        <f>IF(B2172="","",IF(T2172="?","⚠️ نوع غير معرف",T2172&amp;TEXT(COUNTIFS($T$3:T2172,T2172),"000")))</f>
        <v/>
      </c>
      <c r="B2172" s="38"/>
      <c r="C2172" s="38"/>
      <c r="D2172" s="39"/>
      <c r="E2172" s="54"/>
      <c r="F2172" s="41" t="str">
        <f t="shared" ca="1" si="132"/>
        <v/>
      </c>
      <c r="G2172" s="42"/>
      <c r="H2172" s="37"/>
      <c r="I2172" s="43"/>
      <c r="J2172" s="44" t="str">
        <f t="shared" si="133"/>
        <v/>
      </c>
      <c r="K2172" s="45"/>
      <c r="L2172" s="46" t="str">
        <f>IF(OR(K2172="لم يدفع",B2172=""),"",IF(K2172="تأمين فقط",0,IF(K2172="اشتراك 300",300,IF(F2172&lt;14,IFERROR(VLOOKUP(SUBSTITUTE(SUBSTITUTE(H2172,"~","~~"),"*","~*"),إعدادات_الأنواع!$A$4:$D$40,3,FALSE()),0),IFERROR(VLOOKUP(SUBSTITUTE(SUBSTITUTE(H2172,"~","~~"),"*","~*"),إعدادات_الأنواع!$A$4:$D$40,4,FALSE()),0)))))</f>
        <v/>
      </c>
      <c r="M2172" s="47" t="str">
        <f>IF(OR(K2172="لم يدفع",B2172=""),"",IFERROR(VLOOKUP(SUBSTITUTE(SUBSTITUTE(H2172,"~","~~"),"*","~*"),إعدادات_الأنواع!$A$4:$E$40,5,FALSE()),0))</f>
        <v/>
      </c>
      <c r="N2172" s="47" t="str">
        <f>IF(OR(K2172="لم يدفع",K2172="تأمين فقط",K2172="اشتراك 300",B2172=""),"",IFERROR(VLOOKUP(SUBSTITUTE(SUBSTITUTE(H2172,"~","~~"),"*","~*"),إعدادات_الأنواع!$A$4:$F$40,6,FALSE()),0))</f>
        <v/>
      </c>
      <c r="O2172" s="55" t="str">
        <f t="shared" si="134"/>
        <v/>
      </c>
      <c r="P2172" s="48" t="str">
        <f t="shared" ca="1" si="135"/>
        <v/>
      </c>
      <c r="Q2172" s="52"/>
      <c r="R2172" s="49"/>
      <c r="S2172" s="50" t="str">
        <f>IF(B2172="","",COUNTA(التجديد!E2172:E2172))</f>
        <v/>
      </c>
      <c r="T2172" s="51" t="str">
        <f>IF(B2172="","",IFERROR(VLOOKUP(SUBSTITUTE(SUBSTITUTE(H2172,"~","~~"),"*","~*"),إعدادات_الأنواع!$A$4:$B$40,2,FALSE()),"?"))</f>
        <v/>
      </c>
    </row>
    <row r="2173" spans="1:20" ht="15" customHeight="1">
      <c r="A2173" s="20" t="str">
        <f>IF(B2173="","",IF(T2173="?","⚠️ نوع غير معرف",T2173&amp;TEXT(COUNTIFS($T$3:T2173,T2173),"000")))</f>
        <v/>
      </c>
      <c r="B2173" s="38"/>
      <c r="C2173" s="38"/>
      <c r="D2173" s="39"/>
      <c r="E2173" s="54"/>
      <c r="F2173" s="41" t="str">
        <f t="shared" ca="1" si="132"/>
        <v/>
      </c>
      <c r="G2173" s="42"/>
      <c r="H2173" s="37"/>
      <c r="I2173" s="43"/>
      <c r="J2173" s="44" t="str">
        <f t="shared" si="133"/>
        <v/>
      </c>
      <c r="K2173" s="45"/>
      <c r="L2173" s="46" t="str">
        <f>IF(OR(K2173="لم يدفع",B2173=""),"",IF(K2173="تأمين فقط",0,IF(K2173="اشتراك 300",300,IF(F2173&lt;14,IFERROR(VLOOKUP(SUBSTITUTE(SUBSTITUTE(H2173,"~","~~"),"*","~*"),إعدادات_الأنواع!$A$4:$D$40,3,FALSE()),0),IFERROR(VLOOKUP(SUBSTITUTE(SUBSTITUTE(H2173,"~","~~"),"*","~*"),إعدادات_الأنواع!$A$4:$D$40,4,FALSE()),0)))))</f>
        <v/>
      </c>
      <c r="M2173" s="47" t="str">
        <f>IF(OR(K2173="لم يدفع",B2173=""),"",IFERROR(VLOOKUP(SUBSTITUTE(SUBSTITUTE(H2173,"~","~~"),"*","~*"),إعدادات_الأنواع!$A$4:$E$40,5,FALSE()),0))</f>
        <v/>
      </c>
      <c r="N2173" s="47" t="str">
        <f>IF(OR(K2173="لم يدفع",K2173="تأمين فقط",K2173="اشتراك 300",B2173=""),"",IFERROR(VLOOKUP(SUBSTITUTE(SUBSTITUTE(H2173,"~","~~"),"*","~*"),إعدادات_الأنواع!$A$4:$F$40,6,FALSE()),0))</f>
        <v/>
      </c>
      <c r="O2173" s="55" t="str">
        <f t="shared" si="134"/>
        <v/>
      </c>
      <c r="P2173" s="48" t="str">
        <f t="shared" ca="1" si="135"/>
        <v/>
      </c>
      <c r="Q2173" s="52"/>
      <c r="R2173" s="49"/>
      <c r="S2173" s="50" t="str">
        <f>IF(B2173="","",COUNTA(التجديد!E2173:E2173))</f>
        <v/>
      </c>
      <c r="T2173" s="51" t="str">
        <f>IF(B2173="","",IFERROR(VLOOKUP(SUBSTITUTE(SUBSTITUTE(H2173,"~","~~"),"*","~*"),إعدادات_الأنواع!$A$4:$B$40,2,FALSE()),"?"))</f>
        <v/>
      </c>
    </row>
    <row r="2174" spans="1:20" ht="15" customHeight="1">
      <c r="A2174" s="20" t="str">
        <f>IF(B2174="","",IF(T2174="?","⚠️ نوع غير معرف",T2174&amp;TEXT(COUNTIFS($T$3:T2174,T2174),"000")))</f>
        <v/>
      </c>
      <c r="B2174" s="38"/>
      <c r="C2174" s="38"/>
      <c r="D2174" s="39"/>
      <c r="E2174" s="54"/>
      <c r="F2174" s="41" t="str">
        <f t="shared" ca="1" si="132"/>
        <v/>
      </c>
      <c r="G2174" s="42"/>
      <c r="H2174" s="37"/>
      <c r="I2174" s="43"/>
      <c r="J2174" s="44" t="str">
        <f t="shared" si="133"/>
        <v/>
      </c>
      <c r="K2174" s="45"/>
      <c r="L2174" s="46" t="str">
        <f>IF(OR(K2174="لم يدفع",B2174=""),"",IF(K2174="تأمين فقط",0,IF(K2174="اشتراك 300",300,IF(F2174&lt;14,IFERROR(VLOOKUP(SUBSTITUTE(SUBSTITUTE(H2174,"~","~~"),"*","~*"),إعدادات_الأنواع!$A$4:$D$40,3,FALSE()),0),IFERROR(VLOOKUP(SUBSTITUTE(SUBSTITUTE(H2174,"~","~~"),"*","~*"),إعدادات_الأنواع!$A$4:$D$40,4,FALSE()),0)))))</f>
        <v/>
      </c>
      <c r="M2174" s="47" t="str">
        <f>IF(OR(K2174="لم يدفع",B2174=""),"",IFERROR(VLOOKUP(SUBSTITUTE(SUBSTITUTE(H2174,"~","~~"),"*","~*"),إعدادات_الأنواع!$A$4:$E$40,5,FALSE()),0))</f>
        <v/>
      </c>
      <c r="N2174" s="47" t="str">
        <f>IF(OR(K2174="لم يدفع",K2174="تأمين فقط",K2174="اشتراك 300",B2174=""),"",IFERROR(VLOOKUP(SUBSTITUTE(SUBSTITUTE(H2174,"~","~~"),"*","~*"),إعدادات_الأنواع!$A$4:$F$40,6,FALSE()),0))</f>
        <v/>
      </c>
      <c r="O2174" s="55" t="str">
        <f t="shared" si="134"/>
        <v/>
      </c>
      <c r="P2174" s="48" t="str">
        <f t="shared" ca="1" si="135"/>
        <v/>
      </c>
      <c r="Q2174" s="52"/>
      <c r="R2174" s="49"/>
      <c r="S2174" s="50" t="str">
        <f>IF(B2174="","",COUNTA(التجديد!E2174:E2174))</f>
        <v/>
      </c>
      <c r="T2174" s="51" t="str">
        <f>IF(B2174="","",IFERROR(VLOOKUP(SUBSTITUTE(SUBSTITUTE(H2174,"~","~~"),"*","~*"),إعدادات_الأنواع!$A$4:$B$40,2,FALSE()),"?"))</f>
        <v/>
      </c>
    </row>
    <row r="2175" spans="1:20" ht="15" customHeight="1">
      <c r="A2175" s="20" t="str">
        <f>IF(B2175="","",IF(T2175="?","⚠️ نوع غير معرف",T2175&amp;TEXT(COUNTIFS($T$3:T2175,T2175),"000")))</f>
        <v/>
      </c>
      <c r="B2175" s="38"/>
      <c r="C2175" s="38"/>
      <c r="D2175" s="39"/>
      <c r="E2175" s="54"/>
      <c r="F2175" s="41" t="str">
        <f t="shared" ca="1" si="132"/>
        <v/>
      </c>
      <c r="G2175" s="42"/>
      <c r="H2175" s="37"/>
      <c r="I2175" s="43"/>
      <c r="J2175" s="44" t="str">
        <f t="shared" si="133"/>
        <v/>
      </c>
      <c r="K2175" s="45"/>
      <c r="L2175" s="46" t="str">
        <f>IF(OR(K2175="لم يدفع",B2175=""),"",IF(K2175="تأمين فقط",0,IF(K2175="اشتراك 300",300,IF(F2175&lt;14,IFERROR(VLOOKUP(SUBSTITUTE(SUBSTITUTE(H2175,"~","~~"),"*","~*"),إعدادات_الأنواع!$A$4:$D$40,3,FALSE()),0),IFERROR(VLOOKUP(SUBSTITUTE(SUBSTITUTE(H2175,"~","~~"),"*","~*"),إعدادات_الأنواع!$A$4:$D$40,4,FALSE()),0)))))</f>
        <v/>
      </c>
      <c r="M2175" s="47" t="str">
        <f>IF(OR(K2175="لم يدفع",B2175=""),"",IFERROR(VLOOKUP(SUBSTITUTE(SUBSTITUTE(H2175,"~","~~"),"*","~*"),إعدادات_الأنواع!$A$4:$E$40,5,FALSE()),0))</f>
        <v/>
      </c>
      <c r="N2175" s="47" t="str">
        <f>IF(OR(K2175="لم يدفع",K2175="تأمين فقط",K2175="اشتراك 300",B2175=""),"",IFERROR(VLOOKUP(SUBSTITUTE(SUBSTITUTE(H2175,"~","~~"),"*","~*"),إعدادات_الأنواع!$A$4:$F$40,6,FALSE()),0))</f>
        <v/>
      </c>
      <c r="O2175" s="55" t="str">
        <f t="shared" si="134"/>
        <v/>
      </c>
      <c r="P2175" s="48" t="str">
        <f t="shared" ca="1" si="135"/>
        <v/>
      </c>
      <c r="Q2175" s="52"/>
      <c r="R2175" s="49"/>
      <c r="S2175" s="50" t="str">
        <f>IF(B2175="","",COUNTA(التجديد!E2175:E2175))</f>
        <v/>
      </c>
      <c r="T2175" s="51" t="str">
        <f>IF(B2175="","",IFERROR(VLOOKUP(SUBSTITUTE(SUBSTITUTE(H2175,"~","~~"),"*","~*"),إعدادات_الأنواع!$A$4:$B$40,2,FALSE()),"?"))</f>
        <v/>
      </c>
    </row>
    <row r="2176" spans="1:20" ht="15" customHeight="1">
      <c r="A2176" s="20" t="str">
        <f>IF(B2176="","",IF(T2176="?","⚠️ نوع غير معرف",T2176&amp;TEXT(COUNTIFS($T$3:T2176,T2176),"000")))</f>
        <v/>
      </c>
      <c r="B2176" s="38"/>
      <c r="C2176" s="38"/>
      <c r="D2176" s="39"/>
      <c r="E2176" s="54"/>
      <c r="F2176" s="41" t="str">
        <f t="shared" ca="1" si="132"/>
        <v/>
      </c>
      <c r="G2176" s="42"/>
      <c r="H2176" s="37"/>
      <c r="I2176" s="43"/>
      <c r="J2176" s="44" t="str">
        <f t="shared" si="133"/>
        <v/>
      </c>
      <c r="K2176" s="45"/>
      <c r="L2176" s="46" t="str">
        <f>IF(OR(K2176="لم يدفع",B2176=""),"",IF(K2176="تأمين فقط",0,IF(K2176="اشتراك 300",300,IF(F2176&lt;14,IFERROR(VLOOKUP(SUBSTITUTE(SUBSTITUTE(H2176,"~","~~"),"*","~*"),إعدادات_الأنواع!$A$4:$D$40,3,FALSE()),0),IFERROR(VLOOKUP(SUBSTITUTE(SUBSTITUTE(H2176,"~","~~"),"*","~*"),إعدادات_الأنواع!$A$4:$D$40,4,FALSE()),0)))))</f>
        <v/>
      </c>
      <c r="M2176" s="47" t="str">
        <f>IF(OR(K2176="لم يدفع",B2176=""),"",IFERROR(VLOOKUP(SUBSTITUTE(SUBSTITUTE(H2176,"~","~~"),"*","~*"),إعدادات_الأنواع!$A$4:$E$40,5,FALSE()),0))</f>
        <v/>
      </c>
      <c r="N2176" s="47" t="str">
        <f>IF(OR(K2176="لم يدفع",K2176="تأمين فقط",K2176="اشتراك 300",B2176=""),"",IFERROR(VLOOKUP(SUBSTITUTE(SUBSTITUTE(H2176,"~","~~"),"*","~*"),إعدادات_الأنواع!$A$4:$F$40,6,FALSE()),0))</f>
        <v/>
      </c>
      <c r="O2176" s="55" t="str">
        <f t="shared" si="134"/>
        <v/>
      </c>
      <c r="P2176" s="48" t="str">
        <f t="shared" ca="1" si="135"/>
        <v/>
      </c>
      <c r="Q2176" s="52"/>
      <c r="R2176" s="49"/>
      <c r="S2176" s="50" t="str">
        <f>IF(B2176="","",COUNTA(التجديد!E2176:E2176))</f>
        <v/>
      </c>
      <c r="T2176" s="51" t="str">
        <f>IF(B2176="","",IFERROR(VLOOKUP(SUBSTITUTE(SUBSTITUTE(H2176,"~","~~"),"*","~*"),إعدادات_الأنواع!$A$4:$B$40,2,FALSE()),"?"))</f>
        <v/>
      </c>
    </row>
    <row r="2177" spans="1:20" ht="15" customHeight="1">
      <c r="A2177" s="20" t="str">
        <f>IF(B2177="","",IF(T2177="?","⚠️ نوع غير معرف",T2177&amp;TEXT(COUNTIFS($T$3:T2177,T2177),"000")))</f>
        <v/>
      </c>
      <c r="B2177" s="38"/>
      <c r="C2177" s="38"/>
      <c r="D2177" s="39"/>
      <c r="E2177" s="54"/>
      <c r="F2177" s="41" t="str">
        <f t="shared" ca="1" si="132"/>
        <v/>
      </c>
      <c r="G2177" s="42"/>
      <c r="H2177" s="37"/>
      <c r="I2177" s="43"/>
      <c r="J2177" s="44" t="str">
        <f t="shared" si="133"/>
        <v/>
      </c>
      <c r="K2177" s="45"/>
      <c r="L2177" s="46" t="str">
        <f>IF(OR(K2177="لم يدفع",B2177=""),"",IF(K2177="تأمين فقط",0,IF(K2177="اشتراك 300",300,IF(F2177&lt;14,IFERROR(VLOOKUP(SUBSTITUTE(SUBSTITUTE(H2177,"~","~~"),"*","~*"),إعدادات_الأنواع!$A$4:$D$40,3,FALSE()),0),IFERROR(VLOOKUP(SUBSTITUTE(SUBSTITUTE(H2177,"~","~~"),"*","~*"),إعدادات_الأنواع!$A$4:$D$40,4,FALSE()),0)))))</f>
        <v/>
      </c>
      <c r="M2177" s="47" t="str">
        <f>IF(OR(K2177="لم يدفع",B2177=""),"",IFERROR(VLOOKUP(SUBSTITUTE(SUBSTITUTE(H2177,"~","~~"),"*","~*"),إعدادات_الأنواع!$A$4:$E$40,5,FALSE()),0))</f>
        <v/>
      </c>
      <c r="N2177" s="47" t="str">
        <f>IF(OR(K2177="لم يدفع",K2177="تأمين فقط",K2177="اشتراك 300",B2177=""),"",IFERROR(VLOOKUP(SUBSTITUTE(SUBSTITUTE(H2177,"~","~~"),"*","~*"),إعدادات_الأنواع!$A$4:$F$40,6,FALSE()),0))</f>
        <v/>
      </c>
      <c r="O2177" s="55" t="str">
        <f t="shared" si="134"/>
        <v/>
      </c>
      <c r="P2177" s="48" t="str">
        <f t="shared" ca="1" si="135"/>
        <v/>
      </c>
      <c r="Q2177" s="52"/>
      <c r="R2177" s="49"/>
      <c r="S2177" s="50" t="str">
        <f>IF(B2177="","",COUNTA(التجديد!E2177:E2177))</f>
        <v/>
      </c>
      <c r="T2177" s="51" t="str">
        <f>IF(B2177="","",IFERROR(VLOOKUP(SUBSTITUTE(SUBSTITUTE(H2177,"~","~~"),"*","~*"),إعدادات_الأنواع!$A$4:$B$40,2,FALSE()),"?"))</f>
        <v/>
      </c>
    </row>
    <row r="2178" spans="1:20" ht="15" customHeight="1">
      <c r="A2178" s="20" t="str">
        <f>IF(B2178="","",IF(T2178="?","⚠️ نوع غير معرف",T2178&amp;TEXT(COUNTIFS($T$3:T2178,T2178),"000")))</f>
        <v/>
      </c>
      <c r="B2178" s="38"/>
      <c r="C2178" s="38"/>
      <c r="D2178" s="39"/>
      <c r="E2178" s="54"/>
      <c r="F2178" s="41" t="str">
        <f t="shared" ca="1" si="132"/>
        <v/>
      </c>
      <c r="G2178" s="42"/>
      <c r="H2178" s="37"/>
      <c r="I2178" s="43"/>
      <c r="J2178" s="44" t="str">
        <f t="shared" si="133"/>
        <v/>
      </c>
      <c r="K2178" s="45"/>
      <c r="L2178" s="46" t="str">
        <f>IF(OR(K2178="لم يدفع",B2178=""),"",IF(K2178="تأمين فقط",0,IF(K2178="اشتراك 300",300,IF(F2178&lt;14,IFERROR(VLOOKUP(SUBSTITUTE(SUBSTITUTE(H2178,"~","~~"),"*","~*"),إعدادات_الأنواع!$A$4:$D$40,3,FALSE()),0),IFERROR(VLOOKUP(SUBSTITUTE(SUBSTITUTE(H2178,"~","~~"),"*","~*"),إعدادات_الأنواع!$A$4:$D$40,4,FALSE()),0)))))</f>
        <v/>
      </c>
      <c r="M2178" s="47" t="str">
        <f>IF(OR(K2178="لم يدفع",B2178=""),"",IFERROR(VLOOKUP(SUBSTITUTE(SUBSTITUTE(H2178,"~","~~"),"*","~*"),إعدادات_الأنواع!$A$4:$E$40,5,FALSE()),0))</f>
        <v/>
      </c>
      <c r="N2178" s="47" t="str">
        <f>IF(OR(K2178="لم يدفع",K2178="تأمين فقط",K2178="اشتراك 300",B2178=""),"",IFERROR(VLOOKUP(SUBSTITUTE(SUBSTITUTE(H2178,"~","~~"),"*","~*"),إعدادات_الأنواع!$A$4:$F$40,6,FALSE()),0))</f>
        <v/>
      </c>
      <c r="O2178" s="55" t="str">
        <f t="shared" si="134"/>
        <v/>
      </c>
      <c r="P2178" s="48" t="str">
        <f t="shared" ca="1" si="135"/>
        <v/>
      </c>
      <c r="Q2178" s="52"/>
      <c r="R2178" s="49"/>
      <c r="S2178" s="50" t="str">
        <f>IF(B2178="","",COUNTA(التجديد!E2178:E2178))</f>
        <v/>
      </c>
      <c r="T2178" s="51" t="str">
        <f>IF(B2178="","",IFERROR(VLOOKUP(SUBSTITUTE(SUBSTITUTE(H2178,"~","~~"),"*","~*"),إعدادات_الأنواع!$A$4:$B$40,2,FALSE()),"?"))</f>
        <v/>
      </c>
    </row>
    <row r="2179" spans="1:20" ht="15" customHeight="1">
      <c r="A2179" s="20" t="str">
        <f>IF(B2179="","",IF(T2179="?","⚠️ نوع غير معرف",T2179&amp;TEXT(COUNTIFS($T$3:T2179,T2179),"000")))</f>
        <v/>
      </c>
      <c r="B2179" s="38"/>
      <c r="C2179" s="38"/>
      <c r="D2179" s="39"/>
      <c r="E2179" s="54"/>
      <c r="F2179" s="41" t="str">
        <f t="shared" ref="F2179:F2242" ca="1" si="136">IF(D2179="","",DATEDIF(D2179,TODAY(),"Y"))</f>
        <v/>
      </c>
      <c r="G2179" s="42"/>
      <c r="H2179" s="37"/>
      <c r="I2179" s="43"/>
      <c r="J2179" s="44" t="str">
        <f t="shared" ref="J2179:J2242" si="137">IF(I2179="","",I2179+30)</f>
        <v/>
      </c>
      <c r="K2179" s="45"/>
      <c r="L2179" s="46" t="str">
        <f>IF(OR(K2179="لم يدفع",B2179=""),"",IF(K2179="تأمين فقط",0,IF(K2179="اشتراك 300",300,IF(F2179&lt;14,IFERROR(VLOOKUP(SUBSTITUTE(SUBSTITUTE(H2179,"~","~~"),"*","~*"),إعدادات_الأنواع!$A$4:$D$40,3,FALSE()),0),IFERROR(VLOOKUP(SUBSTITUTE(SUBSTITUTE(H2179,"~","~~"),"*","~*"),إعدادات_الأنواع!$A$4:$D$40,4,FALSE()),0)))))</f>
        <v/>
      </c>
      <c r="M2179" s="47" t="str">
        <f>IF(OR(K2179="لم يدفع",B2179=""),"",IFERROR(VLOOKUP(SUBSTITUTE(SUBSTITUTE(H2179,"~","~~"),"*","~*"),إعدادات_الأنواع!$A$4:$E$40,5,FALSE()),0))</f>
        <v/>
      </c>
      <c r="N2179" s="47" t="str">
        <f>IF(OR(K2179="لم يدفع",K2179="تأمين فقط",K2179="اشتراك 300",B2179=""),"",IFERROR(VLOOKUP(SUBSTITUTE(SUBSTITUTE(H2179,"~","~~"),"*","~*"),إعدادات_الأنواع!$A$4:$F$40,6,FALSE()),0))</f>
        <v/>
      </c>
      <c r="O2179" s="55" t="str">
        <f t="shared" ref="O2179:O2242" si="138">IF(K2179="لم يدفع","",IF(L2179="","",IF(N2179="",L2179+M2179,L2179+M2179)))</f>
        <v/>
      </c>
      <c r="P2179" s="48" t="str">
        <f t="shared" ref="P2179:P2242" ca="1" si="139">IF(B2179="","",IF(K2179="لم يدفع","🔒 مجمدة",IF(J2179="","",IF(J2179&lt;TODAY(),"⛔ منتهي - يتطلب تجديد",IF(J2179-5&lt;=TODAY(),"⚠️ قريب الانتهاء","✅ ساري")))))</f>
        <v/>
      </c>
      <c r="Q2179" s="52"/>
      <c r="R2179" s="49"/>
      <c r="S2179" s="50" t="str">
        <f>IF(B2179="","",COUNTA(التجديد!E2179:E2179))</f>
        <v/>
      </c>
      <c r="T2179" s="51" t="str">
        <f>IF(B2179="","",IFERROR(VLOOKUP(SUBSTITUTE(SUBSTITUTE(H2179,"~","~~"),"*","~*"),إعدادات_الأنواع!$A$4:$B$40,2,FALSE()),"?"))</f>
        <v/>
      </c>
    </row>
    <row r="2180" spans="1:20" ht="15" customHeight="1">
      <c r="A2180" s="20" t="str">
        <f>IF(B2180="","",IF(T2180="?","⚠️ نوع غير معرف",T2180&amp;TEXT(COUNTIFS($T$3:T2180,T2180),"000")))</f>
        <v/>
      </c>
      <c r="B2180" s="38"/>
      <c r="C2180" s="38"/>
      <c r="D2180" s="39"/>
      <c r="E2180" s="54"/>
      <c r="F2180" s="41" t="str">
        <f t="shared" ca="1" si="136"/>
        <v/>
      </c>
      <c r="G2180" s="42"/>
      <c r="H2180" s="37"/>
      <c r="I2180" s="43"/>
      <c r="J2180" s="44" t="str">
        <f t="shared" si="137"/>
        <v/>
      </c>
      <c r="K2180" s="45"/>
      <c r="L2180" s="46" t="str">
        <f>IF(OR(K2180="لم يدفع",B2180=""),"",IF(K2180="تأمين فقط",0,IF(K2180="اشتراك 300",300,IF(F2180&lt;14,IFERROR(VLOOKUP(SUBSTITUTE(SUBSTITUTE(H2180,"~","~~"),"*","~*"),إعدادات_الأنواع!$A$4:$D$40,3,FALSE()),0),IFERROR(VLOOKUP(SUBSTITUTE(SUBSTITUTE(H2180,"~","~~"),"*","~*"),إعدادات_الأنواع!$A$4:$D$40,4,FALSE()),0)))))</f>
        <v/>
      </c>
      <c r="M2180" s="47" t="str">
        <f>IF(OR(K2180="لم يدفع",B2180=""),"",IFERROR(VLOOKUP(SUBSTITUTE(SUBSTITUTE(H2180,"~","~~"),"*","~*"),إعدادات_الأنواع!$A$4:$E$40,5,FALSE()),0))</f>
        <v/>
      </c>
      <c r="N2180" s="47" t="str">
        <f>IF(OR(K2180="لم يدفع",K2180="تأمين فقط",K2180="اشتراك 300",B2180=""),"",IFERROR(VLOOKUP(SUBSTITUTE(SUBSTITUTE(H2180,"~","~~"),"*","~*"),إعدادات_الأنواع!$A$4:$F$40,6,FALSE()),0))</f>
        <v/>
      </c>
      <c r="O2180" s="55" t="str">
        <f t="shared" si="138"/>
        <v/>
      </c>
      <c r="P2180" s="48" t="str">
        <f t="shared" ca="1" si="139"/>
        <v/>
      </c>
      <c r="Q2180" s="52"/>
      <c r="R2180" s="49"/>
      <c r="S2180" s="50" t="str">
        <f>IF(B2180="","",COUNTA(التجديد!E2180:E2180))</f>
        <v/>
      </c>
      <c r="T2180" s="51" t="str">
        <f>IF(B2180="","",IFERROR(VLOOKUP(SUBSTITUTE(SUBSTITUTE(H2180,"~","~~"),"*","~*"),إعدادات_الأنواع!$A$4:$B$40,2,FALSE()),"?"))</f>
        <v/>
      </c>
    </row>
    <row r="2181" spans="1:20" ht="15" customHeight="1">
      <c r="A2181" s="20" t="str">
        <f>IF(B2181="","",IF(T2181="?","⚠️ نوع غير معرف",T2181&amp;TEXT(COUNTIFS($T$3:T2181,T2181),"000")))</f>
        <v/>
      </c>
      <c r="B2181" s="38"/>
      <c r="C2181" s="38"/>
      <c r="D2181" s="39"/>
      <c r="E2181" s="54"/>
      <c r="F2181" s="41" t="str">
        <f t="shared" ca="1" si="136"/>
        <v/>
      </c>
      <c r="G2181" s="42"/>
      <c r="H2181" s="37"/>
      <c r="I2181" s="43"/>
      <c r="J2181" s="44" t="str">
        <f t="shared" si="137"/>
        <v/>
      </c>
      <c r="K2181" s="45"/>
      <c r="L2181" s="46" t="str">
        <f>IF(OR(K2181="لم يدفع",B2181=""),"",IF(K2181="تأمين فقط",0,IF(K2181="اشتراك 300",300,IF(F2181&lt;14,IFERROR(VLOOKUP(SUBSTITUTE(SUBSTITUTE(H2181,"~","~~"),"*","~*"),إعدادات_الأنواع!$A$4:$D$40,3,FALSE()),0),IFERROR(VLOOKUP(SUBSTITUTE(SUBSTITUTE(H2181,"~","~~"),"*","~*"),إعدادات_الأنواع!$A$4:$D$40,4,FALSE()),0)))))</f>
        <v/>
      </c>
      <c r="M2181" s="47" t="str">
        <f>IF(OR(K2181="لم يدفع",B2181=""),"",IFERROR(VLOOKUP(SUBSTITUTE(SUBSTITUTE(H2181,"~","~~"),"*","~*"),إعدادات_الأنواع!$A$4:$E$40,5,FALSE()),0))</f>
        <v/>
      </c>
      <c r="N2181" s="47" t="str">
        <f>IF(OR(K2181="لم يدفع",K2181="تأمين فقط",K2181="اشتراك 300",B2181=""),"",IFERROR(VLOOKUP(SUBSTITUTE(SUBSTITUTE(H2181,"~","~~"),"*","~*"),إعدادات_الأنواع!$A$4:$F$40,6,FALSE()),0))</f>
        <v/>
      </c>
      <c r="O2181" s="55" t="str">
        <f t="shared" si="138"/>
        <v/>
      </c>
      <c r="P2181" s="48" t="str">
        <f t="shared" ca="1" si="139"/>
        <v/>
      </c>
      <c r="Q2181" s="52"/>
      <c r="R2181" s="49"/>
      <c r="S2181" s="50" t="str">
        <f>IF(B2181="","",COUNTA(التجديد!E2181:E2181))</f>
        <v/>
      </c>
      <c r="T2181" s="51" t="str">
        <f>IF(B2181="","",IFERROR(VLOOKUP(SUBSTITUTE(SUBSTITUTE(H2181,"~","~~"),"*","~*"),إعدادات_الأنواع!$A$4:$B$40,2,FALSE()),"?"))</f>
        <v/>
      </c>
    </row>
    <row r="2182" spans="1:20" ht="15" customHeight="1">
      <c r="A2182" s="20" t="str">
        <f>IF(B2182="","",IF(T2182="?","⚠️ نوع غير معرف",T2182&amp;TEXT(COUNTIFS($T$3:T2182,T2182),"000")))</f>
        <v/>
      </c>
      <c r="B2182" s="38"/>
      <c r="C2182" s="38"/>
      <c r="D2182" s="39"/>
      <c r="E2182" s="54"/>
      <c r="F2182" s="41" t="str">
        <f t="shared" ca="1" si="136"/>
        <v/>
      </c>
      <c r="G2182" s="42"/>
      <c r="H2182" s="37"/>
      <c r="I2182" s="43"/>
      <c r="J2182" s="44" t="str">
        <f t="shared" si="137"/>
        <v/>
      </c>
      <c r="K2182" s="45"/>
      <c r="L2182" s="46" t="str">
        <f>IF(OR(K2182="لم يدفع",B2182=""),"",IF(K2182="تأمين فقط",0,IF(K2182="اشتراك 300",300,IF(F2182&lt;14,IFERROR(VLOOKUP(SUBSTITUTE(SUBSTITUTE(H2182,"~","~~"),"*","~*"),إعدادات_الأنواع!$A$4:$D$40,3,FALSE()),0),IFERROR(VLOOKUP(SUBSTITUTE(SUBSTITUTE(H2182,"~","~~"),"*","~*"),إعدادات_الأنواع!$A$4:$D$40,4,FALSE()),0)))))</f>
        <v/>
      </c>
      <c r="M2182" s="47" t="str">
        <f>IF(OR(K2182="لم يدفع",B2182=""),"",IFERROR(VLOOKUP(SUBSTITUTE(SUBSTITUTE(H2182,"~","~~"),"*","~*"),إعدادات_الأنواع!$A$4:$E$40,5,FALSE()),0))</f>
        <v/>
      </c>
      <c r="N2182" s="47" t="str">
        <f>IF(OR(K2182="لم يدفع",K2182="تأمين فقط",K2182="اشتراك 300",B2182=""),"",IFERROR(VLOOKUP(SUBSTITUTE(SUBSTITUTE(H2182,"~","~~"),"*","~*"),إعدادات_الأنواع!$A$4:$F$40,6,FALSE()),0))</f>
        <v/>
      </c>
      <c r="O2182" s="55" t="str">
        <f t="shared" si="138"/>
        <v/>
      </c>
      <c r="P2182" s="48" t="str">
        <f t="shared" ca="1" si="139"/>
        <v/>
      </c>
      <c r="Q2182" s="52"/>
      <c r="R2182" s="49"/>
      <c r="S2182" s="50" t="str">
        <f>IF(B2182="","",COUNTA(التجديد!E2182:E2182))</f>
        <v/>
      </c>
      <c r="T2182" s="51" t="str">
        <f>IF(B2182="","",IFERROR(VLOOKUP(SUBSTITUTE(SUBSTITUTE(H2182,"~","~~"),"*","~*"),إعدادات_الأنواع!$A$4:$B$40,2,FALSE()),"?"))</f>
        <v/>
      </c>
    </row>
    <row r="2183" spans="1:20" ht="15" customHeight="1">
      <c r="A2183" s="20" t="str">
        <f>IF(B2183="","",IF(T2183="?","⚠️ نوع غير معرف",T2183&amp;TEXT(COUNTIFS($T$3:T2183,T2183),"000")))</f>
        <v/>
      </c>
      <c r="B2183" s="38"/>
      <c r="C2183" s="38"/>
      <c r="D2183" s="39"/>
      <c r="E2183" s="54"/>
      <c r="F2183" s="41" t="str">
        <f t="shared" ca="1" si="136"/>
        <v/>
      </c>
      <c r="G2183" s="42"/>
      <c r="H2183" s="37"/>
      <c r="I2183" s="43"/>
      <c r="J2183" s="44" t="str">
        <f t="shared" si="137"/>
        <v/>
      </c>
      <c r="K2183" s="45"/>
      <c r="L2183" s="46" t="str">
        <f>IF(OR(K2183="لم يدفع",B2183=""),"",IF(K2183="تأمين فقط",0,IF(K2183="اشتراك 300",300,IF(F2183&lt;14,IFERROR(VLOOKUP(SUBSTITUTE(SUBSTITUTE(H2183,"~","~~"),"*","~*"),إعدادات_الأنواع!$A$4:$D$40,3,FALSE()),0),IFERROR(VLOOKUP(SUBSTITUTE(SUBSTITUTE(H2183,"~","~~"),"*","~*"),إعدادات_الأنواع!$A$4:$D$40,4,FALSE()),0)))))</f>
        <v/>
      </c>
      <c r="M2183" s="47" t="str">
        <f>IF(OR(K2183="لم يدفع",B2183=""),"",IFERROR(VLOOKUP(SUBSTITUTE(SUBSTITUTE(H2183,"~","~~"),"*","~*"),إعدادات_الأنواع!$A$4:$E$40,5,FALSE()),0))</f>
        <v/>
      </c>
      <c r="N2183" s="47" t="str">
        <f>IF(OR(K2183="لم يدفع",K2183="تأمين فقط",K2183="اشتراك 300",B2183=""),"",IFERROR(VLOOKUP(SUBSTITUTE(SUBSTITUTE(H2183,"~","~~"),"*","~*"),إعدادات_الأنواع!$A$4:$F$40,6,FALSE()),0))</f>
        <v/>
      </c>
      <c r="O2183" s="55" t="str">
        <f t="shared" si="138"/>
        <v/>
      </c>
      <c r="P2183" s="48" t="str">
        <f t="shared" ca="1" si="139"/>
        <v/>
      </c>
      <c r="Q2183" s="52"/>
      <c r="R2183" s="49"/>
      <c r="S2183" s="50" t="str">
        <f>IF(B2183="","",COUNTA(التجديد!E2183:E2183))</f>
        <v/>
      </c>
      <c r="T2183" s="51" t="str">
        <f>IF(B2183="","",IFERROR(VLOOKUP(SUBSTITUTE(SUBSTITUTE(H2183,"~","~~"),"*","~*"),إعدادات_الأنواع!$A$4:$B$40,2,FALSE()),"?"))</f>
        <v/>
      </c>
    </row>
    <row r="2184" spans="1:20" ht="15" customHeight="1">
      <c r="A2184" s="20" t="str">
        <f>IF(B2184="","",IF(T2184="?","⚠️ نوع غير معرف",T2184&amp;TEXT(COUNTIFS($T$3:T2184,T2184),"000")))</f>
        <v/>
      </c>
      <c r="B2184" s="38"/>
      <c r="C2184" s="38"/>
      <c r="D2184" s="39"/>
      <c r="E2184" s="54"/>
      <c r="F2184" s="41" t="str">
        <f t="shared" ca="1" si="136"/>
        <v/>
      </c>
      <c r="G2184" s="42"/>
      <c r="H2184" s="37"/>
      <c r="I2184" s="43"/>
      <c r="J2184" s="44" t="str">
        <f t="shared" si="137"/>
        <v/>
      </c>
      <c r="K2184" s="45"/>
      <c r="L2184" s="46" t="str">
        <f>IF(OR(K2184="لم يدفع",B2184=""),"",IF(K2184="تأمين فقط",0,IF(K2184="اشتراك 300",300,IF(F2184&lt;14,IFERROR(VLOOKUP(SUBSTITUTE(SUBSTITUTE(H2184,"~","~~"),"*","~*"),إعدادات_الأنواع!$A$4:$D$40,3,FALSE()),0),IFERROR(VLOOKUP(SUBSTITUTE(SUBSTITUTE(H2184,"~","~~"),"*","~*"),إعدادات_الأنواع!$A$4:$D$40,4,FALSE()),0)))))</f>
        <v/>
      </c>
      <c r="M2184" s="47" t="str">
        <f>IF(OR(K2184="لم يدفع",B2184=""),"",IFERROR(VLOOKUP(SUBSTITUTE(SUBSTITUTE(H2184,"~","~~"),"*","~*"),إعدادات_الأنواع!$A$4:$E$40,5,FALSE()),0))</f>
        <v/>
      </c>
      <c r="N2184" s="47" t="str">
        <f>IF(OR(K2184="لم يدفع",K2184="تأمين فقط",K2184="اشتراك 300",B2184=""),"",IFERROR(VLOOKUP(SUBSTITUTE(SUBSTITUTE(H2184,"~","~~"),"*","~*"),إعدادات_الأنواع!$A$4:$F$40,6,FALSE()),0))</f>
        <v/>
      </c>
      <c r="O2184" s="55" t="str">
        <f t="shared" si="138"/>
        <v/>
      </c>
      <c r="P2184" s="48" t="str">
        <f t="shared" ca="1" si="139"/>
        <v/>
      </c>
      <c r="Q2184" s="52"/>
      <c r="R2184" s="49"/>
      <c r="S2184" s="50" t="str">
        <f>IF(B2184="","",COUNTA(التجديد!E2184:E2184))</f>
        <v/>
      </c>
      <c r="T2184" s="51" t="str">
        <f>IF(B2184="","",IFERROR(VLOOKUP(SUBSTITUTE(SUBSTITUTE(H2184,"~","~~"),"*","~*"),إعدادات_الأنواع!$A$4:$B$40,2,FALSE()),"?"))</f>
        <v/>
      </c>
    </row>
    <row r="2185" spans="1:20" ht="15" customHeight="1">
      <c r="A2185" s="20" t="str">
        <f>IF(B2185="","",IF(T2185="?","⚠️ نوع غير معرف",T2185&amp;TEXT(COUNTIFS($T$3:T2185,T2185),"000")))</f>
        <v/>
      </c>
      <c r="B2185" s="38"/>
      <c r="C2185" s="38"/>
      <c r="D2185" s="39"/>
      <c r="E2185" s="54"/>
      <c r="F2185" s="41" t="str">
        <f t="shared" ca="1" si="136"/>
        <v/>
      </c>
      <c r="G2185" s="42"/>
      <c r="H2185" s="37"/>
      <c r="I2185" s="43"/>
      <c r="J2185" s="44" t="str">
        <f t="shared" si="137"/>
        <v/>
      </c>
      <c r="K2185" s="45"/>
      <c r="L2185" s="46" t="str">
        <f>IF(OR(K2185="لم يدفع",B2185=""),"",IF(K2185="تأمين فقط",0,IF(K2185="اشتراك 300",300,IF(F2185&lt;14,IFERROR(VLOOKUP(SUBSTITUTE(SUBSTITUTE(H2185,"~","~~"),"*","~*"),إعدادات_الأنواع!$A$4:$D$40,3,FALSE()),0),IFERROR(VLOOKUP(SUBSTITUTE(SUBSTITUTE(H2185,"~","~~"),"*","~*"),إعدادات_الأنواع!$A$4:$D$40,4,FALSE()),0)))))</f>
        <v/>
      </c>
      <c r="M2185" s="47" t="str">
        <f>IF(OR(K2185="لم يدفع",B2185=""),"",IFERROR(VLOOKUP(SUBSTITUTE(SUBSTITUTE(H2185,"~","~~"),"*","~*"),إعدادات_الأنواع!$A$4:$E$40,5,FALSE()),0))</f>
        <v/>
      </c>
      <c r="N2185" s="47" t="str">
        <f>IF(OR(K2185="لم يدفع",K2185="تأمين فقط",K2185="اشتراك 300",B2185=""),"",IFERROR(VLOOKUP(SUBSTITUTE(SUBSTITUTE(H2185,"~","~~"),"*","~*"),إعدادات_الأنواع!$A$4:$F$40,6,FALSE()),0))</f>
        <v/>
      </c>
      <c r="O2185" s="55" t="str">
        <f t="shared" si="138"/>
        <v/>
      </c>
      <c r="P2185" s="48" t="str">
        <f t="shared" ca="1" si="139"/>
        <v/>
      </c>
      <c r="Q2185" s="52"/>
      <c r="R2185" s="49"/>
      <c r="S2185" s="50" t="str">
        <f>IF(B2185="","",COUNTA(التجديد!E2185:E2185))</f>
        <v/>
      </c>
      <c r="T2185" s="51" t="str">
        <f>IF(B2185="","",IFERROR(VLOOKUP(SUBSTITUTE(SUBSTITUTE(H2185,"~","~~"),"*","~*"),إعدادات_الأنواع!$A$4:$B$40,2,FALSE()),"?"))</f>
        <v/>
      </c>
    </row>
    <row r="2186" spans="1:20" ht="15" customHeight="1">
      <c r="A2186" s="20" t="str">
        <f>IF(B2186="","",IF(T2186="?","⚠️ نوع غير معرف",T2186&amp;TEXT(COUNTIFS($T$3:T2186,T2186),"000")))</f>
        <v/>
      </c>
      <c r="B2186" s="38"/>
      <c r="C2186" s="38"/>
      <c r="D2186" s="39"/>
      <c r="E2186" s="54"/>
      <c r="F2186" s="41" t="str">
        <f t="shared" ca="1" si="136"/>
        <v/>
      </c>
      <c r="G2186" s="42"/>
      <c r="H2186" s="37"/>
      <c r="I2186" s="43"/>
      <c r="J2186" s="44" t="str">
        <f t="shared" si="137"/>
        <v/>
      </c>
      <c r="K2186" s="45"/>
      <c r="L2186" s="46" t="str">
        <f>IF(OR(K2186="لم يدفع",B2186=""),"",IF(K2186="تأمين فقط",0,IF(K2186="اشتراك 300",300,IF(F2186&lt;14,IFERROR(VLOOKUP(SUBSTITUTE(SUBSTITUTE(H2186,"~","~~"),"*","~*"),إعدادات_الأنواع!$A$4:$D$40,3,FALSE()),0),IFERROR(VLOOKUP(SUBSTITUTE(SUBSTITUTE(H2186,"~","~~"),"*","~*"),إعدادات_الأنواع!$A$4:$D$40,4,FALSE()),0)))))</f>
        <v/>
      </c>
      <c r="M2186" s="47" t="str">
        <f>IF(OR(K2186="لم يدفع",B2186=""),"",IFERROR(VLOOKUP(SUBSTITUTE(SUBSTITUTE(H2186,"~","~~"),"*","~*"),إعدادات_الأنواع!$A$4:$E$40,5,FALSE()),0))</f>
        <v/>
      </c>
      <c r="N2186" s="47" t="str">
        <f>IF(OR(K2186="لم يدفع",K2186="تأمين فقط",K2186="اشتراك 300",B2186=""),"",IFERROR(VLOOKUP(SUBSTITUTE(SUBSTITUTE(H2186,"~","~~"),"*","~*"),إعدادات_الأنواع!$A$4:$F$40,6,FALSE()),0))</f>
        <v/>
      </c>
      <c r="O2186" s="55" t="str">
        <f t="shared" si="138"/>
        <v/>
      </c>
      <c r="P2186" s="48" t="str">
        <f t="shared" ca="1" si="139"/>
        <v/>
      </c>
      <c r="Q2186" s="52"/>
      <c r="R2186" s="49"/>
      <c r="S2186" s="50" t="str">
        <f>IF(B2186="","",COUNTA(التجديد!E2186:E2186))</f>
        <v/>
      </c>
      <c r="T2186" s="51" t="str">
        <f>IF(B2186="","",IFERROR(VLOOKUP(SUBSTITUTE(SUBSTITUTE(H2186,"~","~~"),"*","~*"),إعدادات_الأنواع!$A$4:$B$40,2,FALSE()),"?"))</f>
        <v/>
      </c>
    </row>
    <row r="2187" spans="1:20" ht="15" customHeight="1">
      <c r="A2187" s="20" t="str">
        <f>IF(B2187="","",IF(T2187="?","⚠️ نوع غير معرف",T2187&amp;TEXT(COUNTIFS($T$3:T2187,T2187),"000")))</f>
        <v/>
      </c>
      <c r="B2187" s="38"/>
      <c r="C2187" s="38"/>
      <c r="D2187" s="39"/>
      <c r="E2187" s="54"/>
      <c r="F2187" s="41" t="str">
        <f t="shared" ca="1" si="136"/>
        <v/>
      </c>
      <c r="G2187" s="42"/>
      <c r="H2187" s="37"/>
      <c r="I2187" s="43"/>
      <c r="J2187" s="44" t="str">
        <f t="shared" si="137"/>
        <v/>
      </c>
      <c r="K2187" s="45"/>
      <c r="L2187" s="46" t="str">
        <f>IF(OR(K2187="لم يدفع",B2187=""),"",IF(K2187="تأمين فقط",0,IF(K2187="اشتراك 300",300,IF(F2187&lt;14,IFERROR(VLOOKUP(SUBSTITUTE(SUBSTITUTE(H2187,"~","~~"),"*","~*"),إعدادات_الأنواع!$A$4:$D$40,3,FALSE()),0),IFERROR(VLOOKUP(SUBSTITUTE(SUBSTITUTE(H2187,"~","~~"),"*","~*"),إعدادات_الأنواع!$A$4:$D$40,4,FALSE()),0)))))</f>
        <v/>
      </c>
      <c r="M2187" s="47" t="str">
        <f>IF(OR(K2187="لم يدفع",B2187=""),"",IFERROR(VLOOKUP(SUBSTITUTE(SUBSTITUTE(H2187,"~","~~"),"*","~*"),إعدادات_الأنواع!$A$4:$E$40,5,FALSE()),0))</f>
        <v/>
      </c>
      <c r="N2187" s="47" t="str">
        <f>IF(OR(K2187="لم يدفع",K2187="تأمين فقط",K2187="اشتراك 300",B2187=""),"",IFERROR(VLOOKUP(SUBSTITUTE(SUBSTITUTE(H2187,"~","~~"),"*","~*"),إعدادات_الأنواع!$A$4:$F$40,6,FALSE()),0))</f>
        <v/>
      </c>
      <c r="O2187" s="55" t="str">
        <f t="shared" si="138"/>
        <v/>
      </c>
      <c r="P2187" s="48" t="str">
        <f t="shared" ca="1" si="139"/>
        <v/>
      </c>
      <c r="Q2187" s="52"/>
      <c r="R2187" s="49"/>
      <c r="S2187" s="50" t="str">
        <f>IF(B2187="","",COUNTA(التجديد!E2187:E2187))</f>
        <v/>
      </c>
      <c r="T2187" s="51" t="str">
        <f>IF(B2187="","",IFERROR(VLOOKUP(SUBSTITUTE(SUBSTITUTE(H2187,"~","~~"),"*","~*"),إعدادات_الأنواع!$A$4:$B$40,2,FALSE()),"?"))</f>
        <v/>
      </c>
    </row>
    <row r="2188" spans="1:20" ht="15" customHeight="1">
      <c r="A2188" s="20" t="str">
        <f>IF(B2188="","",IF(T2188="?","⚠️ نوع غير معرف",T2188&amp;TEXT(COUNTIFS($T$3:T2188,T2188),"000")))</f>
        <v/>
      </c>
      <c r="B2188" s="38"/>
      <c r="C2188" s="38"/>
      <c r="D2188" s="39"/>
      <c r="E2188" s="54"/>
      <c r="F2188" s="41" t="str">
        <f t="shared" ca="1" si="136"/>
        <v/>
      </c>
      <c r="G2188" s="42"/>
      <c r="H2188" s="37"/>
      <c r="I2188" s="43"/>
      <c r="J2188" s="44" t="str">
        <f t="shared" si="137"/>
        <v/>
      </c>
      <c r="K2188" s="45"/>
      <c r="L2188" s="46" t="str">
        <f>IF(OR(K2188="لم يدفع",B2188=""),"",IF(K2188="تأمين فقط",0,IF(K2188="اشتراك 300",300,IF(F2188&lt;14,IFERROR(VLOOKUP(SUBSTITUTE(SUBSTITUTE(H2188,"~","~~"),"*","~*"),إعدادات_الأنواع!$A$4:$D$40,3,FALSE()),0),IFERROR(VLOOKUP(SUBSTITUTE(SUBSTITUTE(H2188,"~","~~"),"*","~*"),إعدادات_الأنواع!$A$4:$D$40,4,FALSE()),0)))))</f>
        <v/>
      </c>
      <c r="M2188" s="47" t="str">
        <f>IF(OR(K2188="لم يدفع",B2188=""),"",IFERROR(VLOOKUP(SUBSTITUTE(SUBSTITUTE(H2188,"~","~~"),"*","~*"),إعدادات_الأنواع!$A$4:$E$40,5,FALSE()),0))</f>
        <v/>
      </c>
      <c r="N2188" s="47" t="str">
        <f>IF(OR(K2188="لم يدفع",K2188="تأمين فقط",K2188="اشتراك 300",B2188=""),"",IFERROR(VLOOKUP(SUBSTITUTE(SUBSTITUTE(H2188,"~","~~"),"*","~*"),إعدادات_الأنواع!$A$4:$F$40,6,FALSE()),0))</f>
        <v/>
      </c>
      <c r="O2188" s="55" t="str">
        <f t="shared" si="138"/>
        <v/>
      </c>
      <c r="P2188" s="48" t="str">
        <f t="shared" ca="1" si="139"/>
        <v/>
      </c>
      <c r="Q2188" s="52"/>
      <c r="R2188" s="49"/>
      <c r="S2188" s="50" t="str">
        <f>IF(B2188="","",COUNTA(التجديد!E2188:E2188))</f>
        <v/>
      </c>
      <c r="T2188" s="51" t="str">
        <f>IF(B2188="","",IFERROR(VLOOKUP(SUBSTITUTE(SUBSTITUTE(H2188,"~","~~"),"*","~*"),إعدادات_الأنواع!$A$4:$B$40,2,FALSE()),"?"))</f>
        <v/>
      </c>
    </row>
    <row r="2189" spans="1:20" ht="15" customHeight="1">
      <c r="A2189" s="20" t="str">
        <f>IF(B2189="","",IF(T2189="?","⚠️ نوع غير معرف",T2189&amp;TEXT(COUNTIFS($T$3:T2189,T2189),"000")))</f>
        <v/>
      </c>
      <c r="B2189" s="38"/>
      <c r="C2189" s="38"/>
      <c r="D2189" s="39"/>
      <c r="E2189" s="54"/>
      <c r="F2189" s="41" t="str">
        <f t="shared" ca="1" si="136"/>
        <v/>
      </c>
      <c r="G2189" s="42"/>
      <c r="H2189" s="37"/>
      <c r="I2189" s="43"/>
      <c r="J2189" s="44" t="str">
        <f t="shared" si="137"/>
        <v/>
      </c>
      <c r="K2189" s="45"/>
      <c r="L2189" s="46" t="str">
        <f>IF(OR(K2189="لم يدفع",B2189=""),"",IF(K2189="تأمين فقط",0,IF(K2189="اشتراك 300",300,IF(F2189&lt;14,IFERROR(VLOOKUP(SUBSTITUTE(SUBSTITUTE(H2189,"~","~~"),"*","~*"),إعدادات_الأنواع!$A$4:$D$40,3,FALSE()),0),IFERROR(VLOOKUP(SUBSTITUTE(SUBSTITUTE(H2189,"~","~~"),"*","~*"),إعدادات_الأنواع!$A$4:$D$40,4,FALSE()),0)))))</f>
        <v/>
      </c>
      <c r="M2189" s="47" t="str">
        <f>IF(OR(K2189="لم يدفع",B2189=""),"",IFERROR(VLOOKUP(SUBSTITUTE(SUBSTITUTE(H2189,"~","~~"),"*","~*"),إعدادات_الأنواع!$A$4:$E$40,5,FALSE()),0))</f>
        <v/>
      </c>
      <c r="N2189" s="47" t="str">
        <f>IF(OR(K2189="لم يدفع",K2189="تأمين فقط",K2189="اشتراك 300",B2189=""),"",IFERROR(VLOOKUP(SUBSTITUTE(SUBSTITUTE(H2189,"~","~~"),"*","~*"),إعدادات_الأنواع!$A$4:$F$40,6,FALSE()),0))</f>
        <v/>
      </c>
      <c r="O2189" s="55" t="str">
        <f t="shared" si="138"/>
        <v/>
      </c>
      <c r="P2189" s="48" t="str">
        <f t="shared" ca="1" si="139"/>
        <v/>
      </c>
      <c r="Q2189" s="52"/>
      <c r="R2189" s="49"/>
      <c r="S2189" s="50" t="str">
        <f>IF(B2189="","",COUNTA(التجديد!E2189:E2189))</f>
        <v/>
      </c>
      <c r="T2189" s="51" t="str">
        <f>IF(B2189="","",IFERROR(VLOOKUP(SUBSTITUTE(SUBSTITUTE(H2189,"~","~~"),"*","~*"),إعدادات_الأنواع!$A$4:$B$40,2,FALSE()),"?"))</f>
        <v/>
      </c>
    </row>
    <row r="2190" spans="1:20" ht="15" customHeight="1">
      <c r="A2190" s="20" t="str">
        <f>IF(B2190="","",IF(T2190="?","⚠️ نوع غير معرف",T2190&amp;TEXT(COUNTIFS($T$3:T2190,T2190),"000")))</f>
        <v/>
      </c>
      <c r="B2190" s="38"/>
      <c r="C2190" s="38"/>
      <c r="D2190" s="39"/>
      <c r="E2190" s="54"/>
      <c r="F2190" s="41" t="str">
        <f t="shared" ca="1" si="136"/>
        <v/>
      </c>
      <c r="G2190" s="42"/>
      <c r="H2190" s="37"/>
      <c r="I2190" s="43"/>
      <c r="J2190" s="44" t="str">
        <f t="shared" si="137"/>
        <v/>
      </c>
      <c r="K2190" s="45"/>
      <c r="L2190" s="46" t="str">
        <f>IF(OR(K2190="لم يدفع",B2190=""),"",IF(K2190="تأمين فقط",0,IF(K2190="اشتراك 300",300,IF(F2190&lt;14,IFERROR(VLOOKUP(SUBSTITUTE(SUBSTITUTE(H2190,"~","~~"),"*","~*"),إعدادات_الأنواع!$A$4:$D$40,3,FALSE()),0),IFERROR(VLOOKUP(SUBSTITUTE(SUBSTITUTE(H2190,"~","~~"),"*","~*"),إعدادات_الأنواع!$A$4:$D$40,4,FALSE()),0)))))</f>
        <v/>
      </c>
      <c r="M2190" s="47" t="str">
        <f>IF(OR(K2190="لم يدفع",B2190=""),"",IFERROR(VLOOKUP(SUBSTITUTE(SUBSTITUTE(H2190,"~","~~"),"*","~*"),إعدادات_الأنواع!$A$4:$E$40,5,FALSE()),0))</f>
        <v/>
      </c>
      <c r="N2190" s="47" t="str">
        <f>IF(OR(K2190="لم يدفع",K2190="تأمين فقط",K2190="اشتراك 300",B2190=""),"",IFERROR(VLOOKUP(SUBSTITUTE(SUBSTITUTE(H2190,"~","~~"),"*","~*"),إعدادات_الأنواع!$A$4:$F$40,6,FALSE()),0))</f>
        <v/>
      </c>
      <c r="O2190" s="55" t="str">
        <f t="shared" si="138"/>
        <v/>
      </c>
      <c r="P2190" s="48" t="str">
        <f t="shared" ca="1" si="139"/>
        <v/>
      </c>
      <c r="Q2190" s="52"/>
      <c r="R2190" s="49"/>
      <c r="S2190" s="50" t="str">
        <f>IF(B2190="","",COUNTA(التجديد!E2190:E2190))</f>
        <v/>
      </c>
      <c r="T2190" s="51" t="str">
        <f>IF(B2190="","",IFERROR(VLOOKUP(SUBSTITUTE(SUBSTITUTE(H2190,"~","~~"),"*","~*"),إعدادات_الأنواع!$A$4:$B$40,2,FALSE()),"?"))</f>
        <v/>
      </c>
    </row>
    <row r="2191" spans="1:20" ht="15" customHeight="1">
      <c r="A2191" s="20" t="str">
        <f>IF(B2191="","",IF(T2191="?","⚠️ نوع غير معرف",T2191&amp;TEXT(COUNTIFS($T$3:T2191,T2191),"000")))</f>
        <v/>
      </c>
      <c r="B2191" s="38"/>
      <c r="C2191" s="38"/>
      <c r="D2191" s="39"/>
      <c r="E2191" s="54"/>
      <c r="F2191" s="41" t="str">
        <f t="shared" ca="1" si="136"/>
        <v/>
      </c>
      <c r="G2191" s="42"/>
      <c r="H2191" s="37"/>
      <c r="I2191" s="43"/>
      <c r="J2191" s="44" t="str">
        <f t="shared" si="137"/>
        <v/>
      </c>
      <c r="K2191" s="45"/>
      <c r="L2191" s="46" t="str">
        <f>IF(OR(K2191="لم يدفع",B2191=""),"",IF(K2191="تأمين فقط",0,IF(K2191="اشتراك 300",300,IF(F2191&lt;14,IFERROR(VLOOKUP(SUBSTITUTE(SUBSTITUTE(H2191,"~","~~"),"*","~*"),إعدادات_الأنواع!$A$4:$D$40,3,FALSE()),0),IFERROR(VLOOKUP(SUBSTITUTE(SUBSTITUTE(H2191,"~","~~"),"*","~*"),إعدادات_الأنواع!$A$4:$D$40,4,FALSE()),0)))))</f>
        <v/>
      </c>
      <c r="M2191" s="47" t="str">
        <f>IF(OR(K2191="لم يدفع",B2191=""),"",IFERROR(VLOOKUP(SUBSTITUTE(SUBSTITUTE(H2191,"~","~~"),"*","~*"),إعدادات_الأنواع!$A$4:$E$40,5,FALSE()),0))</f>
        <v/>
      </c>
      <c r="N2191" s="47" t="str">
        <f>IF(OR(K2191="لم يدفع",K2191="تأمين فقط",K2191="اشتراك 300",B2191=""),"",IFERROR(VLOOKUP(SUBSTITUTE(SUBSTITUTE(H2191,"~","~~"),"*","~*"),إعدادات_الأنواع!$A$4:$F$40,6,FALSE()),0))</f>
        <v/>
      </c>
      <c r="O2191" s="55" t="str">
        <f t="shared" si="138"/>
        <v/>
      </c>
      <c r="P2191" s="48" t="str">
        <f t="shared" ca="1" si="139"/>
        <v/>
      </c>
      <c r="Q2191" s="52"/>
      <c r="R2191" s="49"/>
      <c r="S2191" s="50" t="str">
        <f>IF(B2191="","",COUNTA(التجديد!E2191:E2191))</f>
        <v/>
      </c>
      <c r="T2191" s="51" t="str">
        <f>IF(B2191="","",IFERROR(VLOOKUP(SUBSTITUTE(SUBSTITUTE(H2191,"~","~~"),"*","~*"),إعدادات_الأنواع!$A$4:$B$40,2,FALSE()),"?"))</f>
        <v/>
      </c>
    </row>
    <row r="2192" spans="1:20" ht="15" customHeight="1">
      <c r="A2192" s="20" t="str">
        <f>IF(B2192="","",IF(T2192="?","⚠️ نوع غير معرف",T2192&amp;TEXT(COUNTIFS($T$3:T2192,T2192),"000")))</f>
        <v/>
      </c>
      <c r="B2192" s="38"/>
      <c r="C2192" s="38"/>
      <c r="D2192" s="39"/>
      <c r="E2192" s="54"/>
      <c r="F2192" s="41" t="str">
        <f t="shared" ca="1" si="136"/>
        <v/>
      </c>
      <c r="G2192" s="42"/>
      <c r="H2192" s="37"/>
      <c r="I2192" s="43"/>
      <c r="J2192" s="44" t="str">
        <f t="shared" si="137"/>
        <v/>
      </c>
      <c r="K2192" s="45"/>
      <c r="L2192" s="46" t="str">
        <f>IF(OR(K2192="لم يدفع",B2192=""),"",IF(K2192="تأمين فقط",0,IF(K2192="اشتراك 300",300,IF(F2192&lt;14,IFERROR(VLOOKUP(SUBSTITUTE(SUBSTITUTE(H2192,"~","~~"),"*","~*"),إعدادات_الأنواع!$A$4:$D$40,3,FALSE()),0),IFERROR(VLOOKUP(SUBSTITUTE(SUBSTITUTE(H2192,"~","~~"),"*","~*"),إعدادات_الأنواع!$A$4:$D$40,4,FALSE()),0)))))</f>
        <v/>
      </c>
      <c r="M2192" s="47" t="str">
        <f>IF(OR(K2192="لم يدفع",B2192=""),"",IFERROR(VLOOKUP(SUBSTITUTE(SUBSTITUTE(H2192,"~","~~"),"*","~*"),إعدادات_الأنواع!$A$4:$E$40,5,FALSE()),0))</f>
        <v/>
      </c>
      <c r="N2192" s="47" t="str">
        <f>IF(OR(K2192="لم يدفع",K2192="تأمين فقط",K2192="اشتراك 300",B2192=""),"",IFERROR(VLOOKUP(SUBSTITUTE(SUBSTITUTE(H2192,"~","~~"),"*","~*"),إعدادات_الأنواع!$A$4:$F$40,6,FALSE()),0))</f>
        <v/>
      </c>
      <c r="O2192" s="55" t="str">
        <f t="shared" si="138"/>
        <v/>
      </c>
      <c r="P2192" s="48" t="str">
        <f t="shared" ca="1" si="139"/>
        <v/>
      </c>
      <c r="Q2192" s="52"/>
      <c r="R2192" s="49"/>
      <c r="S2192" s="50" t="str">
        <f>IF(B2192="","",COUNTA(التجديد!E2192:E2192))</f>
        <v/>
      </c>
      <c r="T2192" s="51" t="str">
        <f>IF(B2192="","",IFERROR(VLOOKUP(SUBSTITUTE(SUBSTITUTE(H2192,"~","~~"),"*","~*"),إعدادات_الأنواع!$A$4:$B$40,2,FALSE()),"?"))</f>
        <v/>
      </c>
    </row>
    <row r="2193" spans="1:20" ht="15" customHeight="1">
      <c r="A2193" s="20" t="str">
        <f>IF(B2193="","",IF(T2193="?","⚠️ نوع غير معرف",T2193&amp;TEXT(COUNTIFS($T$3:T2193,T2193),"000")))</f>
        <v/>
      </c>
      <c r="B2193" s="38"/>
      <c r="C2193" s="38"/>
      <c r="D2193" s="39"/>
      <c r="E2193" s="54"/>
      <c r="F2193" s="41" t="str">
        <f t="shared" ca="1" si="136"/>
        <v/>
      </c>
      <c r="G2193" s="42"/>
      <c r="H2193" s="37"/>
      <c r="I2193" s="43"/>
      <c r="J2193" s="44" t="str">
        <f t="shared" si="137"/>
        <v/>
      </c>
      <c r="K2193" s="45"/>
      <c r="L2193" s="46" t="str">
        <f>IF(OR(K2193="لم يدفع",B2193=""),"",IF(K2193="تأمين فقط",0,IF(K2193="اشتراك 300",300,IF(F2193&lt;14,IFERROR(VLOOKUP(SUBSTITUTE(SUBSTITUTE(H2193,"~","~~"),"*","~*"),إعدادات_الأنواع!$A$4:$D$40,3,FALSE()),0),IFERROR(VLOOKUP(SUBSTITUTE(SUBSTITUTE(H2193,"~","~~"),"*","~*"),إعدادات_الأنواع!$A$4:$D$40,4,FALSE()),0)))))</f>
        <v/>
      </c>
      <c r="M2193" s="47" t="str">
        <f>IF(OR(K2193="لم يدفع",B2193=""),"",IFERROR(VLOOKUP(SUBSTITUTE(SUBSTITUTE(H2193,"~","~~"),"*","~*"),إعدادات_الأنواع!$A$4:$E$40,5,FALSE()),0))</f>
        <v/>
      </c>
      <c r="N2193" s="47" t="str">
        <f>IF(OR(K2193="لم يدفع",K2193="تأمين فقط",K2193="اشتراك 300",B2193=""),"",IFERROR(VLOOKUP(SUBSTITUTE(SUBSTITUTE(H2193,"~","~~"),"*","~*"),إعدادات_الأنواع!$A$4:$F$40,6,FALSE()),0))</f>
        <v/>
      </c>
      <c r="O2193" s="55" t="str">
        <f t="shared" si="138"/>
        <v/>
      </c>
      <c r="P2193" s="48" t="str">
        <f t="shared" ca="1" si="139"/>
        <v/>
      </c>
      <c r="Q2193" s="52"/>
      <c r="R2193" s="49"/>
      <c r="S2193" s="50" t="str">
        <f>IF(B2193="","",COUNTA(التجديد!E2193:E2193))</f>
        <v/>
      </c>
      <c r="T2193" s="51" t="str">
        <f>IF(B2193="","",IFERROR(VLOOKUP(SUBSTITUTE(SUBSTITUTE(H2193,"~","~~"),"*","~*"),إعدادات_الأنواع!$A$4:$B$40,2,FALSE()),"?"))</f>
        <v/>
      </c>
    </row>
    <row r="2194" spans="1:20" ht="15" customHeight="1">
      <c r="A2194" s="20" t="str">
        <f>IF(B2194="","",IF(T2194="?","⚠️ نوع غير معرف",T2194&amp;TEXT(COUNTIFS($T$3:T2194,T2194),"000")))</f>
        <v/>
      </c>
      <c r="B2194" s="38"/>
      <c r="C2194" s="38"/>
      <c r="D2194" s="39"/>
      <c r="E2194" s="54"/>
      <c r="F2194" s="41" t="str">
        <f t="shared" ca="1" si="136"/>
        <v/>
      </c>
      <c r="G2194" s="42"/>
      <c r="H2194" s="37"/>
      <c r="I2194" s="43"/>
      <c r="J2194" s="44" t="str">
        <f t="shared" si="137"/>
        <v/>
      </c>
      <c r="K2194" s="45"/>
      <c r="L2194" s="46" t="str">
        <f>IF(OR(K2194="لم يدفع",B2194=""),"",IF(K2194="تأمين فقط",0,IF(K2194="اشتراك 300",300,IF(F2194&lt;14,IFERROR(VLOOKUP(SUBSTITUTE(SUBSTITUTE(H2194,"~","~~"),"*","~*"),إعدادات_الأنواع!$A$4:$D$40,3,FALSE()),0),IFERROR(VLOOKUP(SUBSTITUTE(SUBSTITUTE(H2194,"~","~~"),"*","~*"),إعدادات_الأنواع!$A$4:$D$40,4,FALSE()),0)))))</f>
        <v/>
      </c>
      <c r="M2194" s="47" t="str">
        <f>IF(OR(K2194="لم يدفع",B2194=""),"",IFERROR(VLOOKUP(SUBSTITUTE(SUBSTITUTE(H2194,"~","~~"),"*","~*"),إعدادات_الأنواع!$A$4:$E$40,5,FALSE()),0))</f>
        <v/>
      </c>
      <c r="N2194" s="47" t="str">
        <f>IF(OR(K2194="لم يدفع",K2194="تأمين فقط",K2194="اشتراك 300",B2194=""),"",IFERROR(VLOOKUP(SUBSTITUTE(SUBSTITUTE(H2194,"~","~~"),"*","~*"),إعدادات_الأنواع!$A$4:$F$40,6,FALSE()),0))</f>
        <v/>
      </c>
      <c r="O2194" s="55" t="str">
        <f t="shared" si="138"/>
        <v/>
      </c>
      <c r="P2194" s="48" t="str">
        <f t="shared" ca="1" si="139"/>
        <v/>
      </c>
      <c r="Q2194" s="52"/>
      <c r="R2194" s="49"/>
      <c r="S2194" s="50" t="str">
        <f>IF(B2194="","",COUNTA(التجديد!E2194:E2194))</f>
        <v/>
      </c>
      <c r="T2194" s="51" t="str">
        <f>IF(B2194="","",IFERROR(VLOOKUP(SUBSTITUTE(SUBSTITUTE(H2194,"~","~~"),"*","~*"),إعدادات_الأنواع!$A$4:$B$40,2,FALSE()),"?"))</f>
        <v/>
      </c>
    </row>
    <row r="2195" spans="1:20" ht="15" customHeight="1">
      <c r="A2195" s="20" t="str">
        <f>IF(B2195="","",IF(T2195="?","⚠️ نوع غير معرف",T2195&amp;TEXT(COUNTIFS($T$3:T2195,T2195),"000")))</f>
        <v/>
      </c>
      <c r="B2195" s="38"/>
      <c r="C2195" s="38"/>
      <c r="D2195" s="39"/>
      <c r="E2195" s="54"/>
      <c r="F2195" s="41" t="str">
        <f t="shared" ca="1" si="136"/>
        <v/>
      </c>
      <c r="G2195" s="42"/>
      <c r="H2195" s="37"/>
      <c r="I2195" s="43"/>
      <c r="J2195" s="44" t="str">
        <f t="shared" si="137"/>
        <v/>
      </c>
      <c r="K2195" s="45"/>
      <c r="L2195" s="46" t="str">
        <f>IF(OR(K2195="لم يدفع",B2195=""),"",IF(K2195="تأمين فقط",0,IF(K2195="اشتراك 300",300,IF(F2195&lt;14,IFERROR(VLOOKUP(SUBSTITUTE(SUBSTITUTE(H2195,"~","~~"),"*","~*"),إعدادات_الأنواع!$A$4:$D$40,3,FALSE()),0),IFERROR(VLOOKUP(SUBSTITUTE(SUBSTITUTE(H2195,"~","~~"),"*","~*"),إعدادات_الأنواع!$A$4:$D$40,4,FALSE()),0)))))</f>
        <v/>
      </c>
      <c r="M2195" s="47" t="str">
        <f>IF(OR(K2195="لم يدفع",B2195=""),"",IFERROR(VLOOKUP(SUBSTITUTE(SUBSTITUTE(H2195,"~","~~"),"*","~*"),إعدادات_الأنواع!$A$4:$E$40,5,FALSE()),0))</f>
        <v/>
      </c>
      <c r="N2195" s="47" t="str">
        <f>IF(OR(K2195="لم يدفع",K2195="تأمين فقط",K2195="اشتراك 300",B2195=""),"",IFERROR(VLOOKUP(SUBSTITUTE(SUBSTITUTE(H2195,"~","~~"),"*","~*"),إعدادات_الأنواع!$A$4:$F$40,6,FALSE()),0))</f>
        <v/>
      </c>
      <c r="O2195" s="55" t="str">
        <f t="shared" si="138"/>
        <v/>
      </c>
      <c r="P2195" s="48" t="str">
        <f t="shared" ca="1" si="139"/>
        <v/>
      </c>
      <c r="Q2195" s="52"/>
      <c r="R2195" s="49"/>
      <c r="S2195" s="50" t="str">
        <f>IF(B2195="","",COUNTA(التجديد!E2195:E2195))</f>
        <v/>
      </c>
      <c r="T2195" s="51" t="str">
        <f>IF(B2195="","",IFERROR(VLOOKUP(SUBSTITUTE(SUBSTITUTE(H2195,"~","~~"),"*","~*"),إعدادات_الأنواع!$A$4:$B$40,2,FALSE()),"?"))</f>
        <v/>
      </c>
    </row>
    <row r="2196" spans="1:20" ht="15" customHeight="1">
      <c r="A2196" s="20" t="str">
        <f>IF(B2196="","",IF(T2196="?","⚠️ نوع غير معرف",T2196&amp;TEXT(COUNTIFS($T$3:T2196,T2196),"000")))</f>
        <v/>
      </c>
      <c r="B2196" s="38"/>
      <c r="C2196" s="38"/>
      <c r="D2196" s="39"/>
      <c r="E2196" s="54"/>
      <c r="F2196" s="41" t="str">
        <f t="shared" ca="1" si="136"/>
        <v/>
      </c>
      <c r="G2196" s="42"/>
      <c r="H2196" s="37"/>
      <c r="I2196" s="43"/>
      <c r="J2196" s="44" t="str">
        <f t="shared" si="137"/>
        <v/>
      </c>
      <c r="K2196" s="45"/>
      <c r="L2196" s="46" t="str">
        <f>IF(OR(K2196="لم يدفع",B2196=""),"",IF(K2196="تأمين فقط",0,IF(K2196="اشتراك 300",300,IF(F2196&lt;14,IFERROR(VLOOKUP(SUBSTITUTE(SUBSTITUTE(H2196,"~","~~"),"*","~*"),إعدادات_الأنواع!$A$4:$D$40,3,FALSE()),0),IFERROR(VLOOKUP(SUBSTITUTE(SUBSTITUTE(H2196,"~","~~"),"*","~*"),إعدادات_الأنواع!$A$4:$D$40,4,FALSE()),0)))))</f>
        <v/>
      </c>
      <c r="M2196" s="47" t="str">
        <f>IF(OR(K2196="لم يدفع",B2196=""),"",IFERROR(VLOOKUP(SUBSTITUTE(SUBSTITUTE(H2196,"~","~~"),"*","~*"),إعدادات_الأنواع!$A$4:$E$40,5,FALSE()),0))</f>
        <v/>
      </c>
      <c r="N2196" s="47" t="str">
        <f>IF(OR(K2196="لم يدفع",K2196="تأمين فقط",K2196="اشتراك 300",B2196=""),"",IFERROR(VLOOKUP(SUBSTITUTE(SUBSTITUTE(H2196,"~","~~"),"*","~*"),إعدادات_الأنواع!$A$4:$F$40,6,FALSE()),0))</f>
        <v/>
      </c>
      <c r="O2196" s="55" t="str">
        <f t="shared" si="138"/>
        <v/>
      </c>
      <c r="P2196" s="48" t="str">
        <f t="shared" ca="1" si="139"/>
        <v/>
      </c>
      <c r="Q2196" s="52"/>
      <c r="R2196" s="49"/>
      <c r="S2196" s="50" t="str">
        <f>IF(B2196="","",COUNTA(التجديد!E2196:E2196))</f>
        <v/>
      </c>
      <c r="T2196" s="51" t="str">
        <f>IF(B2196="","",IFERROR(VLOOKUP(SUBSTITUTE(SUBSTITUTE(H2196,"~","~~"),"*","~*"),إعدادات_الأنواع!$A$4:$B$40,2,FALSE()),"?"))</f>
        <v/>
      </c>
    </row>
    <row r="2197" spans="1:20" ht="15" customHeight="1">
      <c r="A2197" s="20" t="str">
        <f>IF(B2197="","",IF(T2197="?","⚠️ نوع غير معرف",T2197&amp;TEXT(COUNTIFS($T$3:T2197,T2197),"000")))</f>
        <v/>
      </c>
      <c r="B2197" s="38"/>
      <c r="C2197" s="38"/>
      <c r="D2197" s="39"/>
      <c r="E2197" s="54"/>
      <c r="F2197" s="41" t="str">
        <f t="shared" ca="1" si="136"/>
        <v/>
      </c>
      <c r="G2197" s="42"/>
      <c r="H2197" s="37"/>
      <c r="I2197" s="43"/>
      <c r="J2197" s="44" t="str">
        <f t="shared" si="137"/>
        <v/>
      </c>
      <c r="K2197" s="45"/>
      <c r="L2197" s="46" t="str">
        <f>IF(OR(K2197="لم يدفع",B2197=""),"",IF(K2197="تأمين فقط",0,IF(K2197="اشتراك 300",300,IF(F2197&lt;14,IFERROR(VLOOKUP(SUBSTITUTE(SUBSTITUTE(H2197,"~","~~"),"*","~*"),إعدادات_الأنواع!$A$4:$D$40,3,FALSE()),0),IFERROR(VLOOKUP(SUBSTITUTE(SUBSTITUTE(H2197,"~","~~"),"*","~*"),إعدادات_الأنواع!$A$4:$D$40,4,FALSE()),0)))))</f>
        <v/>
      </c>
      <c r="M2197" s="47" t="str">
        <f>IF(OR(K2197="لم يدفع",B2197=""),"",IFERROR(VLOOKUP(SUBSTITUTE(SUBSTITUTE(H2197,"~","~~"),"*","~*"),إعدادات_الأنواع!$A$4:$E$40,5,FALSE()),0))</f>
        <v/>
      </c>
      <c r="N2197" s="47" t="str">
        <f>IF(OR(K2197="لم يدفع",K2197="تأمين فقط",K2197="اشتراك 300",B2197=""),"",IFERROR(VLOOKUP(SUBSTITUTE(SUBSTITUTE(H2197,"~","~~"),"*","~*"),إعدادات_الأنواع!$A$4:$F$40,6,FALSE()),0))</f>
        <v/>
      </c>
      <c r="O2197" s="55" t="str">
        <f t="shared" si="138"/>
        <v/>
      </c>
      <c r="P2197" s="48" t="str">
        <f t="shared" ca="1" si="139"/>
        <v/>
      </c>
      <c r="Q2197" s="52"/>
      <c r="R2197" s="49"/>
      <c r="S2197" s="50" t="str">
        <f>IF(B2197="","",COUNTA(التجديد!E2197:E2197))</f>
        <v/>
      </c>
      <c r="T2197" s="51" t="str">
        <f>IF(B2197="","",IFERROR(VLOOKUP(SUBSTITUTE(SUBSTITUTE(H2197,"~","~~"),"*","~*"),إعدادات_الأنواع!$A$4:$B$40,2,FALSE()),"?"))</f>
        <v/>
      </c>
    </row>
    <row r="2198" spans="1:20" ht="15" customHeight="1">
      <c r="A2198" s="20" t="str">
        <f>IF(B2198="","",IF(T2198="?","⚠️ نوع غير معرف",T2198&amp;TEXT(COUNTIFS($T$3:T2198,T2198),"000")))</f>
        <v/>
      </c>
      <c r="B2198" s="38"/>
      <c r="C2198" s="38"/>
      <c r="D2198" s="39"/>
      <c r="E2198" s="54"/>
      <c r="F2198" s="41" t="str">
        <f t="shared" ca="1" si="136"/>
        <v/>
      </c>
      <c r="G2198" s="42"/>
      <c r="H2198" s="37"/>
      <c r="I2198" s="43"/>
      <c r="J2198" s="44" t="str">
        <f t="shared" si="137"/>
        <v/>
      </c>
      <c r="K2198" s="45"/>
      <c r="L2198" s="46" t="str">
        <f>IF(OR(K2198="لم يدفع",B2198=""),"",IF(K2198="تأمين فقط",0,IF(K2198="اشتراك 300",300,IF(F2198&lt;14,IFERROR(VLOOKUP(SUBSTITUTE(SUBSTITUTE(H2198,"~","~~"),"*","~*"),إعدادات_الأنواع!$A$4:$D$40,3,FALSE()),0),IFERROR(VLOOKUP(SUBSTITUTE(SUBSTITUTE(H2198,"~","~~"),"*","~*"),إعدادات_الأنواع!$A$4:$D$40,4,FALSE()),0)))))</f>
        <v/>
      </c>
      <c r="M2198" s="47" t="str">
        <f>IF(OR(K2198="لم يدفع",B2198=""),"",IFERROR(VLOOKUP(SUBSTITUTE(SUBSTITUTE(H2198,"~","~~"),"*","~*"),إعدادات_الأنواع!$A$4:$E$40,5,FALSE()),0))</f>
        <v/>
      </c>
      <c r="N2198" s="47" t="str">
        <f>IF(OR(K2198="لم يدفع",K2198="تأمين فقط",K2198="اشتراك 300",B2198=""),"",IFERROR(VLOOKUP(SUBSTITUTE(SUBSTITUTE(H2198,"~","~~"),"*","~*"),إعدادات_الأنواع!$A$4:$F$40,6,FALSE()),0))</f>
        <v/>
      </c>
      <c r="O2198" s="55" t="str">
        <f t="shared" si="138"/>
        <v/>
      </c>
      <c r="P2198" s="48" t="str">
        <f t="shared" ca="1" si="139"/>
        <v/>
      </c>
      <c r="Q2198" s="52"/>
      <c r="R2198" s="49"/>
      <c r="S2198" s="50" t="str">
        <f>IF(B2198="","",COUNTA(التجديد!E2198:E2198))</f>
        <v/>
      </c>
      <c r="T2198" s="51" t="str">
        <f>IF(B2198="","",IFERROR(VLOOKUP(SUBSTITUTE(SUBSTITUTE(H2198,"~","~~"),"*","~*"),إعدادات_الأنواع!$A$4:$B$40,2,FALSE()),"?"))</f>
        <v/>
      </c>
    </row>
    <row r="2199" spans="1:20" ht="15" customHeight="1">
      <c r="A2199" s="20" t="str">
        <f>IF(B2199="","",IF(T2199="?","⚠️ نوع غير معرف",T2199&amp;TEXT(COUNTIFS($T$3:T2199,T2199),"000")))</f>
        <v/>
      </c>
      <c r="B2199" s="38"/>
      <c r="C2199" s="38"/>
      <c r="D2199" s="39"/>
      <c r="E2199" s="54"/>
      <c r="F2199" s="41" t="str">
        <f t="shared" ca="1" si="136"/>
        <v/>
      </c>
      <c r="G2199" s="42"/>
      <c r="H2199" s="37"/>
      <c r="I2199" s="43"/>
      <c r="J2199" s="44" t="str">
        <f t="shared" si="137"/>
        <v/>
      </c>
      <c r="K2199" s="45"/>
      <c r="L2199" s="46" t="str">
        <f>IF(OR(K2199="لم يدفع",B2199=""),"",IF(K2199="تأمين فقط",0,IF(K2199="اشتراك 300",300,IF(F2199&lt;14,IFERROR(VLOOKUP(SUBSTITUTE(SUBSTITUTE(H2199,"~","~~"),"*","~*"),إعدادات_الأنواع!$A$4:$D$40,3,FALSE()),0),IFERROR(VLOOKUP(SUBSTITUTE(SUBSTITUTE(H2199,"~","~~"),"*","~*"),إعدادات_الأنواع!$A$4:$D$40,4,FALSE()),0)))))</f>
        <v/>
      </c>
      <c r="M2199" s="47" t="str">
        <f>IF(OR(K2199="لم يدفع",B2199=""),"",IFERROR(VLOOKUP(SUBSTITUTE(SUBSTITUTE(H2199,"~","~~"),"*","~*"),إعدادات_الأنواع!$A$4:$E$40,5,FALSE()),0))</f>
        <v/>
      </c>
      <c r="N2199" s="47" t="str">
        <f>IF(OR(K2199="لم يدفع",K2199="تأمين فقط",K2199="اشتراك 300",B2199=""),"",IFERROR(VLOOKUP(SUBSTITUTE(SUBSTITUTE(H2199,"~","~~"),"*","~*"),إعدادات_الأنواع!$A$4:$F$40,6,FALSE()),0))</f>
        <v/>
      </c>
      <c r="O2199" s="55" t="str">
        <f t="shared" si="138"/>
        <v/>
      </c>
      <c r="P2199" s="48" t="str">
        <f t="shared" ca="1" si="139"/>
        <v/>
      </c>
      <c r="Q2199" s="52"/>
      <c r="R2199" s="49"/>
      <c r="S2199" s="50" t="str">
        <f>IF(B2199="","",COUNTA(التجديد!E2199:E2199))</f>
        <v/>
      </c>
      <c r="T2199" s="51" t="str">
        <f>IF(B2199="","",IFERROR(VLOOKUP(SUBSTITUTE(SUBSTITUTE(H2199,"~","~~"),"*","~*"),إعدادات_الأنواع!$A$4:$B$40,2,FALSE()),"?"))</f>
        <v/>
      </c>
    </row>
    <row r="2200" spans="1:20" ht="15" customHeight="1">
      <c r="A2200" s="20" t="str">
        <f>IF(B2200="","",IF(T2200="?","⚠️ نوع غير معرف",T2200&amp;TEXT(COUNTIFS($T$3:T2200,T2200),"000")))</f>
        <v/>
      </c>
      <c r="B2200" s="38"/>
      <c r="C2200" s="38"/>
      <c r="D2200" s="39"/>
      <c r="E2200" s="54"/>
      <c r="F2200" s="41" t="str">
        <f t="shared" ca="1" si="136"/>
        <v/>
      </c>
      <c r="G2200" s="42"/>
      <c r="H2200" s="37"/>
      <c r="I2200" s="43"/>
      <c r="J2200" s="44" t="str">
        <f t="shared" si="137"/>
        <v/>
      </c>
      <c r="K2200" s="45"/>
      <c r="L2200" s="46" t="str">
        <f>IF(OR(K2200="لم يدفع",B2200=""),"",IF(K2200="تأمين فقط",0,IF(K2200="اشتراك 300",300,IF(F2200&lt;14,IFERROR(VLOOKUP(SUBSTITUTE(SUBSTITUTE(H2200,"~","~~"),"*","~*"),إعدادات_الأنواع!$A$4:$D$40,3,FALSE()),0),IFERROR(VLOOKUP(SUBSTITUTE(SUBSTITUTE(H2200,"~","~~"),"*","~*"),إعدادات_الأنواع!$A$4:$D$40,4,FALSE()),0)))))</f>
        <v/>
      </c>
      <c r="M2200" s="47" t="str">
        <f>IF(OR(K2200="لم يدفع",B2200=""),"",IFERROR(VLOOKUP(SUBSTITUTE(SUBSTITUTE(H2200,"~","~~"),"*","~*"),إعدادات_الأنواع!$A$4:$E$40,5,FALSE()),0))</f>
        <v/>
      </c>
      <c r="N2200" s="47" t="str">
        <f>IF(OR(K2200="لم يدفع",K2200="تأمين فقط",K2200="اشتراك 300",B2200=""),"",IFERROR(VLOOKUP(SUBSTITUTE(SUBSTITUTE(H2200,"~","~~"),"*","~*"),إعدادات_الأنواع!$A$4:$F$40,6,FALSE()),0))</f>
        <v/>
      </c>
      <c r="O2200" s="55" t="str">
        <f t="shared" si="138"/>
        <v/>
      </c>
      <c r="P2200" s="48" t="str">
        <f t="shared" ca="1" si="139"/>
        <v/>
      </c>
      <c r="Q2200" s="52"/>
      <c r="R2200" s="49"/>
      <c r="S2200" s="50" t="str">
        <f>IF(B2200="","",COUNTA(التجديد!E2200:E2200))</f>
        <v/>
      </c>
      <c r="T2200" s="51" t="str">
        <f>IF(B2200="","",IFERROR(VLOOKUP(SUBSTITUTE(SUBSTITUTE(H2200,"~","~~"),"*","~*"),إعدادات_الأنواع!$A$4:$B$40,2,FALSE()),"?"))</f>
        <v/>
      </c>
    </row>
    <row r="2201" spans="1:20" ht="15" customHeight="1">
      <c r="A2201" s="20" t="str">
        <f>IF(B2201="","",IF(T2201="?","⚠️ نوع غير معرف",T2201&amp;TEXT(COUNTIFS($T$3:T2201,T2201),"000")))</f>
        <v/>
      </c>
      <c r="B2201" s="38"/>
      <c r="C2201" s="38"/>
      <c r="D2201" s="39"/>
      <c r="E2201" s="54"/>
      <c r="F2201" s="41" t="str">
        <f t="shared" ca="1" si="136"/>
        <v/>
      </c>
      <c r="G2201" s="42"/>
      <c r="H2201" s="37"/>
      <c r="I2201" s="43"/>
      <c r="J2201" s="44" t="str">
        <f t="shared" si="137"/>
        <v/>
      </c>
      <c r="K2201" s="45"/>
      <c r="L2201" s="46" t="str">
        <f>IF(OR(K2201="لم يدفع",B2201=""),"",IF(K2201="تأمين فقط",0,IF(K2201="اشتراك 300",300,IF(F2201&lt;14,IFERROR(VLOOKUP(SUBSTITUTE(SUBSTITUTE(H2201,"~","~~"),"*","~*"),إعدادات_الأنواع!$A$4:$D$40,3,FALSE()),0),IFERROR(VLOOKUP(SUBSTITUTE(SUBSTITUTE(H2201,"~","~~"),"*","~*"),إعدادات_الأنواع!$A$4:$D$40,4,FALSE()),0)))))</f>
        <v/>
      </c>
      <c r="M2201" s="47" t="str">
        <f>IF(OR(K2201="لم يدفع",B2201=""),"",IFERROR(VLOOKUP(SUBSTITUTE(SUBSTITUTE(H2201,"~","~~"),"*","~*"),إعدادات_الأنواع!$A$4:$E$40,5,FALSE()),0))</f>
        <v/>
      </c>
      <c r="N2201" s="47" t="str">
        <f>IF(OR(K2201="لم يدفع",K2201="تأمين فقط",K2201="اشتراك 300",B2201=""),"",IFERROR(VLOOKUP(SUBSTITUTE(SUBSTITUTE(H2201,"~","~~"),"*","~*"),إعدادات_الأنواع!$A$4:$F$40,6,FALSE()),0))</f>
        <v/>
      </c>
      <c r="O2201" s="55" t="str">
        <f t="shared" si="138"/>
        <v/>
      </c>
      <c r="P2201" s="48" t="str">
        <f t="shared" ca="1" si="139"/>
        <v/>
      </c>
      <c r="Q2201" s="52"/>
      <c r="R2201" s="49"/>
      <c r="S2201" s="50" t="str">
        <f>IF(B2201="","",COUNTA(التجديد!E2201:E2201))</f>
        <v/>
      </c>
      <c r="T2201" s="51" t="str">
        <f>IF(B2201="","",IFERROR(VLOOKUP(SUBSTITUTE(SUBSTITUTE(H2201,"~","~~"),"*","~*"),إعدادات_الأنواع!$A$4:$B$40,2,FALSE()),"?"))</f>
        <v/>
      </c>
    </row>
    <row r="2202" spans="1:20" ht="15" customHeight="1">
      <c r="A2202" s="20" t="str">
        <f>IF(B2202="","",IF(T2202="?","⚠️ نوع غير معرف",T2202&amp;TEXT(COUNTIFS($T$3:T2202,T2202),"000")))</f>
        <v/>
      </c>
      <c r="B2202" s="38"/>
      <c r="C2202" s="38"/>
      <c r="D2202" s="39"/>
      <c r="E2202" s="54"/>
      <c r="F2202" s="41" t="str">
        <f t="shared" ca="1" si="136"/>
        <v/>
      </c>
      <c r="G2202" s="42"/>
      <c r="H2202" s="37"/>
      <c r="I2202" s="43"/>
      <c r="J2202" s="44" t="str">
        <f t="shared" si="137"/>
        <v/>
      </c>
      <c r="K2202" s="45"/>
      <c r="L2202" s="46" t="str">
        <f>IF(OR(K2202="لم يدفع",B2202=""),"",IF(K2202="تأمين فقط",0,IF(K2202="اشتراك 300",300,IF(F2202&lt;14,IFERROR(VLOOKUP(SUBSTITUTE(SUBSTITUTE(H2202,"~","~~"),"*","~*"),إعدادات_الأنواع!$A$4:$D$40,3,FALSE()),0),IFERROR(VLOOKUP(SUBSTITUTE(SUBSTITUTE(H2202,"~","~~"),"*","~*"),إعدادات_الأنواع!$A$4:$D$40,4,FALSE()),0)))))</f>
        <v/>
      </c>
      <c r="M2202" s="47" t="str">
        <f>IF(OR(K2202="لم يدفع",B2202=""),"",IFERROR(VLOOKUP(SUBSTITUTE(SUBSTITUTE(H2202,"~","~~"),"*","~*"),إعدادات_الأنواع!$A$4:$E$40,5,FALSE()),0))</f>
        <v/>
      </c>
      <c r="N2202" s="47" t="str">
        <f>IF(OR(K2202="لم يدفع",K2202="تأمين فقط",K2202="اشتراك 300",B2202=""),"",IFERROR(VLOOKUP(SUBSTITUTE(SUBSTITUTE(H2202,"~","~~"),"*","~*"),إعدادات_الأنواع!$A$4:$F$40,6,FALSE()),0))</f>
        <v/>
      </c>
      <c r="O2202" s="55" t="str">
        <f t="shared" si="138"/>
        <v/>
      </c>
      <c r="P2202" s="48" t="str">
        <f t="shared" ca="1" si="139"/>
        <v/>
      </c>
      <c r="Q2202" s="52"/>
      <c r="R2202" s="49"/>
      <c r="S2202" s="50" t="str">
        <f>IF(B2202="","",COUNTA(التجديد!E2202:E2202))</f>
        <v/>
      </c>
      <c r="T2202" s="51" t="str">
        <f>IF(B2202="","",IFERROR(VLOOKUP(SUBSTITUTE(SUBSTITUTE(H2202,"~","~~"),"*","~*"),إعدادات_الأنواع!$A$4:$B$40,2,FALSE()),"?"))</f>
        <v/>
      </c>
    </row>
    <row r="2203" spans="1:20" ht="15" customHeight="1">
      <c r="A2203" s="20" t="str">
        <f>IF(B2203="","",IF(T2203="?","⚠️ نوع غير معرف",T2203&amp;TEXT(COUNTIFS($T$3:T2203,T2203),"000")))</f>
        <v/>
      </c>
      <c r="B2203" s="38"/>
      <c r="C2203" s="38"/>
      <c r="D2203" s="39"/>
      <c r="E2203" s="54"/>
      <c r="F2203" s="41" t="str">
        <f t="shared" ca="1" si="136"/>
        <v/>
      </c>
      <c r="G2203" s="42"/>
      <c r="H2203" s="37"/>
      <c r="I2203" s="43"/>
      <c r="J2203" s="44" t="str">
        <f t="shared" si="137"/>
        <v/>
      </c>
      <c r="K2203" s="45"/>
      <c r="L2203" s="46" t="str">
        <f>IF(OR(K2203="لم يدفع",B2203=""),"",IF(K2203="تأمين فقط",0,IF(K2203="اشتراك 300",300,IF(F2203&lt;14,IFERROR(VLOOKUP(SUBSTITUTE(SUBSTITUTE(H2203,"~","~~"),"*","~*"),إعدادات_الأنواع!$A$4:$D$40,3,FALSE()),0),IFERROR(VLOOKUP(SUBSTITUTE(SUBSTITUTE(H2203,"~","~~"),"*","~*"),إعدادات_الأنواع!$A$4:$D$40,4,FALSE()),0)))))</f>
        <v/>
      </c>
      <c r="M2203" s="47" t="str">
        <f>IF(OR(K2203="لم يدفع",B2203=""),"",IFERROR(VLOOKUP(SUBSTITUTE(SUBSTITUTE(H2203,"~","~~"),"*","~*"),إعدادات_الأنواع!$A$4:$E$40,5,FALSE()),0))</f>
        <v/>
      </c>
      <c r="N2203" s="47" t="str">
        <f>IF(OR(K2203="لم يدفع",K2203="تأمين فقط",K2203="اشتراك 300",B2203=""),"",IFERROR(VLOOKUP(SUBSTITUTE(SUBSTITUTE(H2203,"~","~~"),"*","~*"),إعدادات_الأنواع!$A$4:$F$40,6,FALSE()),0))</f>
        <v/>
      </c>
      <c r="O2203" s="55" t="str">
        <f t="shared" si="138"/>
        <v/>
      </c>
      <c r="P2203" s="48" t="str">
        <f t="shared" ca="1" si="139"/>
        <v/>
      </c>
      <c r="Q2203" s="52"/>
      <c r="R2203" s="49"/>
      <c r="S2203" s="50" t="str">
        <f>IF(B2203="","",COUNTA(التجديد!E2203:E2203))</f>
        <v/>
      </c>
      <c r="T2203" s="51" t="str">
        <f>IF(B2203="","",IFERROR(VLOOKUP(SUBSTITUTE(SUBSTITUTE(H2203,"~","~~"),"*","~*"),إعدادات_الأنواع!$A$4:$B$40,2,FALSE()),"?"))</f>
        <v/>
      </c>
    </row>
    <row r="2204" spans="1:20" ht="15" customHeight="1">
      <c r="A2204" s="20" t="str">
        <f>IF(B2204="","",IF(T2204="?","⚠️ نوع غير معرف",T2204&amp;TEXT(COUNTIFS($T$3:T2204,T2204),"000")))</f>
        <v/>
      </c>
      <c r="B2204" s="38"/>
      <c r="C2204" s="38"/>
      <c r="D2204" s="39"/>
      <c r="E2204" s="54"/>
      <c r="F2204" s="41" t="str">
        <f t="shared" ca="1" si="136"/>
        <v/>
      </c>
      <c r="G2204" s="42"/>
      <c r="H2204" s="37"/>
      <c r="I2204" s="43"/>
      <c r="J2204" s="44" t="str">
        <f t="shared" si="137"/>
        <v/>
      </c>
      <c r="K2204" s="45"/>
      <c r="L2204" s="46" t="str">
        <f>IF(OR(K2204="لم يدفع",B2204=""),"",IF(K2204="تأمين فقط",0,IF(K2204="اشتراك 300",300,IF(F2204&lt;14,IFERROR(VLOOKUP(SUBSTITUTE(SUBSTITUTE(H2204,"~","~~"),"*","~*"),إعدادات_الأنواع!$A$4:$D$40,3,FALSE()),0),IFERROR(VLOOKUP(SUBSTITUTE(SUBSTITUTE(H2204,"~","~~"),"*","~*"),إعدادات_الأنواع!$A$4:$D$40,4,FALSE()),0)))))</f>
        <v/>
      </c>
      <c r="M2204" s="47" t="str">
        <f>IF(OR(K2204="لم يدفع",B2204=""),"",IFERROR(VLOOKUP(SUBSTITUTE(SUBSTITUTE(H2204,"~","~~"),"*","~*"),إعدادات_الأنواع!$A$4:$E$40,5,FALSE()),0))</f>
        <v/>
      </c>
      <c r="N2204" s="47" t="str">
        <f>IF(OR(K2204="لم يدفع",K2204="تأمين فقط",K2204="اشتراك 300",B2204=""),"",IFERROR(VLOOKUP(SUBSTITUTE(SUBSTITUTE(H2204,"~","~~"),"*","~*"),إعدادات_الأنواع!$A$4:$F$40,6,FALSE()),0))</f>
        <v/>
      </c>
      <c r="O2204" s="55" t="str">
        <f t="shared" si="138"/>
        <v/>
      </c>
      <c r="P2204" s="48" t="str">
        <f t="shared" ca="1" si="139"/>
        <v/>
      </c>
      <c r="Q2204" s="52"/>
      <c r="R2204" s="49"/>
      <c r="S2204" s="50" t="str">
        <f>IF(B2204="","",COUNTA(التجديد!E2204:E2204))</f>
        <v/>
      </c>
      <c r="T2204" s="51" t="str">
        <f>IF(B2204="","",IFERROR(VLOOKUP(SUBSTITUTE(SUBSTITUTE(H2204,"~","~~"),"*","~*"),إعدادات_الأنواع!$A$4:$B$40,2,FALSE()),"?"))</f>
        <v/>
      </c>
    </row>
    <row r="2205" spans="1:20" ht="15" customHeight="1">
      <c r="A2205" s="20" t="str">
        <f>IF(B2205="","",IF(T2205="?","⚠️ نوع غير معرف",T2205&amp;TEXT(COUNTIFS($T$3:T2205,T2205),"000")))</f>
        <v/>
      </c>
      <c r="B2205" s="38"/>
      <c r="C2205" s="38"/>
      <c r="D2205" s="39"/>
      <c r="E2205" s="54"/>
      <c r="F2205" s="41" t="str">
        <f t="shared" ca="1" si="136"/>
        <v/>
      </c>
      <c r="G2205" s="42"/>
      <c r="H2205" s="37"/>
      <c r="I2205" s="43"/>
      <c r="J2205" s="44" t="str">
        <f t="shared" si="137"/>
        <v/>
      </c>
      <c r="K2205" s="45"/>
      <c r="L2205" s="46" t="str">
        <f>IF(OR(K2205="لم يدفع",B2205=""),"",IF(K2205="تأمين فقط",0,IF(K2205="اشتراك 300",300,IF(F2205&lt;14,IFERROR(VLOOKUP(SUBSTITUTE(SUBSTITUTE(H2205,"~","~~"),"*","~*"),إعدادات_الأنواع!$A$4:$D$40,3,FALSE()),0),IFERROR(VLOOKUP(SUBSTITUTE(SUBSTITUTE(H2205,"~","~~"),"*","~*"),إعدادات_الأنواع!$A$4:$D$40,4,FALSE()),0)))))</f>
        <v/>
      </c>
      <c r="M2205" s="47" t="str">
        <f>IF(OR(K2205="لم يدفع",B2205=""),"",IFERROR(VLOOKUP(SUBSTITUTE(SUBSTITUTE(H2205,"~","~~"),"*","~*"),إعدادات_الأنواع!$A$4:$E$40,5,FALSE()),0))</f>
        <v/>
      </c>
      <c r="N2205" s="47" t="str">
        <f>IF(OR(K2205="لم يدفع",K2205="تأمين فقط",K2205="اشتراك 300",B2205=""),"",IFERROR(VLOOKUP(SUBSTITUTE(SUBSTITUTE(H2205,"~","~~"),"*","~*"),إعدادات_الأنواع!$A$4:$F$40,6,FALSE()),0))</f>
        <v/>
      </c>
      <c r="O2205" s="55" t="str">
        <f t="shared" si="138"/>
        <v/>
      </c>
      <c r="P2205" s="48" t="str">
        <f t="shared" ca="1" si="139"/>
        <v/>
      </c>
      <c r="Q2205" s="52"/>
      <c r="R2205" s="49"/>
      <c r="S2205" s="50" t="str">
        <f>IF(B2205="","",COUNTA(التجديد!E2205:E2205))</f>
        <v/>
      </c>
      <c r="T2205" s="51" t="str">
        <f>IF(B2205="","",IFERROR(VLOOKUP(SUBSTITUTE(SUBSTITUTE(H2205,"~","~~"),"*","~*"),إعدادات_الأنواع!$A$4:$B$40,2,FALSE()),"?"))</f>
        <v/>
      </c>
    </row>
    <row r="2206" spans="1:20" ht="15" customHeight="1">
      <c r="A2206" s="20" t="str">
        <f>IF(B2206="","",IF(T2206="?","⚠️ نوع غير معرف",T2206&amp;TEXT(COUNTIFS($T$3:T2206,T2206),"000")))</f>
        <v/>
      </c>
      <c r="B2206" s="38"/>
      <c r="C2206" s="38"/>
      <c r="D2206" s="39"/>
      <c r="E2206" s="54"/>
      <c r="F2206" s="41" t="str">
        <f t="shared" ca="1" si="136"/>
        <v/>
      </c>
      <c r="G2206" s="42"/>
      <c r="H2206" s="37"/>
      <c r="I2206" s="43"/>
      <c r="J2206" s="44" t="str">
        <f t="shared" si="137"/>
        <v/>
      </c>
      <c r="K2206" s="45"/>
      <c r="L2206" s="46" t="str">
        <f>IF(OR(K2206="لم يدفع",B2206=""),"",IF(K2206="تأمين فقط",0,IF(K2206="اشتراك 300",300,IF(F2206&lt;14,IFERROR(VLOOKUP(SUBSTITUTE(SUBSTITUTE(H2206,"~","~~"),"*","~*"),إعدادات_الأنواع!$A$4:$D$40,3,FALSE()),0),IFERROR(VLOOKUP(SUBSTITUTE(SUBSTITUTE(H2206,"~","~~"),"*","~*"),إعدادات_الأنواع!$A$4:$D$40,4,FALSE()),0)))))</f>
        <v/>
      </c>
      <c r="M2206" s="47" t="str">
        <f>IF(OR(K2206="لم يدفع",B2206=""),"",IFERROR(VLOOKUP(SUBSTITUTE(SUBSTITUTE(H2206,"~","~~"),"*","~*"),إعدادات_الأنواع!$A$4:$E$40,5,FALSE()),0))</f>
        <v/>
      </c>
      <c r="N2206" s="47" t="str">
        <f>IF(OR(K2206="لم يدفع",K2206="تأمين فقط",K2206="اشتراك 300",B2206=""),"",IFERROR(VLOOKUP(SUBSTITUTE(SUBSTITUTE(H2206,"~","~~"),"*","~*"),إعدادات_الأنواع!$A$4:$F$40,6,FALSE()),0))</f>
        <v/>
      </c>
      <c r="O2206" s="55" t="str">
        <f t="shared" si="138"/>
        <v/>
      </c>
      <c r="P2206" s="48" t="str">
        <f t="shared" ca="1" si="139"/>
        <v/>
      </c>
      <c r="Q2206" s="52"/>
      <c r="R2206" s="49"/>
      <c r="S2206" s="50" t="str">
        <f>IF(B2206="","",COUNTA(التجديد!E2206:E2206))</f>
        <v/>
      </c>
      <c r="T2206" s="51" t="str">
        <f>IF(B2206="","",IFERROR(VLOOKUP(SUBSTITUTE(SUBSTITUTE(H2206,"~","~~"),"*","~*"),إعدادات_الأنواع!$A$4:$B$40,2,FALSE()),"?"))</f>
        <v/>
      </c>
    </row>
    <row r="2207" spans="1:20" ht="15" customHeight="1">
      <c r="A2207" s="20" t="str">
        <f>IF(B2207="","",IF(T2207="?","⚠️ نوع غير معرف",T2207&amp;TEXT(COUNTIFS($T$3:T2207,T2207),"000")))</f>
        <v/>
      </c>
      <c r="B2207" s="38"/>
      <c r="C2207" s="38"/>
      <c r="D2207" s="39"/>
      <c r="E2207" s="54"/>
      <c r="F2207" s="41" t="str">
        <f t="shared" ca="1" si="136"/>
        <v/>
      </c>
      <c r="G2207" s="42"/>
      <c r="H2207" s="37"/>
      <c r="I2207" s="43"/>
      <c r="J2207" s="44" t="str">
        <f t="shared" si="137"/>
        <v/>
      </c>
      <c r="K2207" s="45"/>
      <c r="L2207" s="46" t="str">
        <f>IF(OR(K2207="لم يدفع",B2207=""),"",IF(K2207="تأمين فقط",0,IF(K2207="اشتراك 300",300,IF(F2207&lt;14,IFERROR(VLOOKUP(SUBSTITUTE(SUBSTITUTE(H2207,"~","~~"),"*","~*"),إعدادات_الأنواع!$A$4:$D$40,3,FALSE()),0),IFERROR(VLOOKUP(SUBSTITUTE(SUBSTITUTE(H2207,"~","~~"),"*","~*"),إعدادات_الأنواع!$A$4:$D$40,4,FALSE()),0)))))</f>
        <v/>
      </c>
      <c r="M2207" s="47" t="str">
        <f>IF(OR(K2207="لم يدفع",B2207=""),"",IFERROR(VLOOKUP(SUBSTITUTE(SUBSTITUTE(H2207,"~","~~"),"*","~*"),إعدادات_الأنواع!$A$4:$E$40,5,FALSE()),0))</f>
        <v/>
      </c>
      <c r="N2207" s="47" t="str">
        <f>IF(OR(K2207="لم يدفع",K2207="تأمين فقط",K2207="اشتراك 300",B2207=""),"",IFERROR(VLOOKUP(SUBSTITUTE(SUBSTITUTE(H2207,"~","~~"),"*","~*"),إعدادات_الأنواع!$A$4:$F$40,6,FALSE()),0))</f>
        <v/>
      </c>
      <c r="O2207" s="55" t="str">
        <f t="shared" si="138"/>
        <v/>
      </c>
      <c r="P2207" s="48" t="str">
        <f t="shared" ca="1" si="139"/>
        <v/>
      </c>
      <c r="Q2207" s="52"/>
      <c r="R2207" s="49"/>
      <c r="S2207" s="50" t="str">
        <f>IF(B2207="","",COUNTA(التجديد!E2207:E2207))</f>
        <v/>
      </c>
      <c r="T2207" s="51" t="str">
        <f>IF(B2207="","",IFERROR(VLOOKUP(SUBSTITUTE(SUBSTITUTE(H2207,"~","~~"),"*","~*"),إعدادات_الأنواع!$A$4:$B$40,2,FALSE()),"?"))</f>
        <v/>
      </c>
    </row>
    <row r="2208" spans="1:20" ht="15" customHeight="1">
      <c r="A2208" s="20" t="str">
        <f>IF(B2208="","",IF(T2208="?","⚠️ نوع غير معرف",T2208&amp;TEXT(COUNTIFS($T$3:T2208,T2208),"000")))</f>
        <v/>
      </c>
      <c r="B2208" s="38"/>
      <c r="C2208" s="38"/>
      <c r="D2208" s="39"/>
      <c r="E2208" s="54"/>
      <c r="F2208" s="41" t="str">
        <f t="shared" ca="1" si="136"/>
        <v/>
      </c>
      <c r="G2208" s="42"/>
      <c r="H2208" s="37"/>
      <c r="I2208" s="43"/>
      <c r="J2208" s="44" t="str">
        <f t="shared" si="137"/>
        <v/>
      </c>
      <c r="K2208" s="45"/>
      <c r="L2208" s="46" t="str">
        <f>IF(OR(K2208="لم يدفع",B2208=""),"",IF(K2208="تأمين فقط",0,IF(K2208="اشتراك 300",300,IF(F2208&lt;14,IFERROR(VLOOKUP(SUBSTITUTE(SUBSTITUTE(H2208,"~","~~"),"*","~*"),إعدادات_الأنواع!$A$4:$D$40,3,FALSE()),0),IFERROR(VLOOKUP(SUBSTITUTE(SUBSTITUTE(H2208,"~","~~"),"*","~*"),إعدادات_الأنواع!$A$4:$D$40,4,FALSE()),0)))))</f>
        <v/>
      </c>
      <c r="M2208" s="47" t="str">
        <f>IF(OR(K2208="لم يدفع",B2208=""),"",IFERROR(VLOOKUP(SUBSTITUTE(SUBSTITUTE(H2208,"~","~~"),"*","~*"),إعدادات_الأنواع!$A$4:$E$40,5,FALSE()),0))</f>
        <v/>
      </c>
      <c r="N2208" s="47" t="str">
        <f>IF(OR(K2208="لم يدفع",K2208="تأمين فقط",K2208="اشتراك 300",B2208=""),"",IFERROR(VLOOKUP(SUBSTITUTE(SUBSTITUTE(H2208,"~","~~"),"*","~*"),إعدادات_الأنواع!$A$4:$F$40,6,FALSE()),0))</f>
        <v/>
      </c>
      <c r="O2208" s="55" t="str">
        <f t="shared" si="138"/>
        <v/>
      </c>
      <c r="P2208" s="48" t="str">
        <f t="shared" ca="1" si="139"/>
        <v/>
      </c>
      <c r="Q2208" s="52"/>
      <c r="R2208" s="49"/>
      <c r="S2208" s="50" t="str">
        <f>IF(B2208="","",COUNTA(التجديد!E2208:E2208))</f>
        <v/>
      </c>
      <c r="T2208" s="51" t="str">
        <f>IF(B2208="","",IFERROR(VLOOKUP(SUBSTITUTE(SUBSTITUTE(H2208,"~","~~"),"*","~*"),إعدادات_الأنواع!$A$4:$B$40,2,FALSE()),"?"))</f>
        <v/>
      </c>
    </row>
    <row r="2209" spans="1:20" ht="15" customHeight="1">
      <c r="A2209" s="20" t="str">
        <f>IF(B2209="","",IF(T2209="?","⚠️ نوع غير معرف",T2209&amp;TEXT(COUNTIFS($T$3:T2209,T2209),"000")))</f>
        <v/>
      </c>
      <c r="B2209" s="38"/>
      <c r="C2209" s="38"/>
      <c r="D2209" s="39"/>
      <c r="E2209" s="54"/>
      <c r="F2209" s="41" t="str">
        <f t="shared" ca="1" si="136"/>
        <v/>
      </c>
      <c r="G2209" s="42"/>
      <c r="H2209" s="37"/>
      <c r="I2209" s="43"/>
      <c r="J2209" s="44" t="str">
        <f t="shared" si="137"/>
        <v/>
      </c>
      <c r="K2209" s="45"/>
      <c r="L2209" s="46" t="str">
        <f>IF(OR(K2209="لم يدفع",B2209=""),"",IF(K2209="تأمين فقط",0,IF(K2209="اشتراك 300",300,IF(F2209&lt;14,IFERROR(VLOOKUP(SUBSTITUTE(SUBSTITUTE(H2209,"~","~~"),"*","~*"),إعدادات_الأنواع!$A$4:$D$40,3,FALSE()),0),IFERROR(VLOOKUP(SUBSTITUTE(SUBSTITUTE(H2209,"~","~~"),"*","~*"),إعدادات_الأنواع!$A$4:$D$40,4,FALSE()),0)))))</f>
        <v/>
      </c>
      <c r="M2209" s="47" t="str">
        <f>IF(OR(K2209="لم يدفع",B2209=""),"",IFERROR(VLOOKUP(SUBSTITUTE(SUBSTITUTE(H2209,"~","~~"),"*","~*"),إعدادات_الأنواع!$A$4:$E$40,5,FALSE()),0))</f>
        <v/>
      </c>
      <c r="N2209" s="47" t="str">
        <f>IF(OR(K2209="لم يدفع",K2209="تأمين فقط",K2209="اشتراك 300",B2209=""),"",IFERROR(VLOOKUP(SUBSTITUTE(SUBSTITUTE(H2209,"~","~~"),"*","~*"),إعدادات_الأنواع!$A$4:$F$40,6,FALSE()),0))</f>
        <v/>
      </c>
      <c r="O2209" s="55" t="str">
        <f t="shared" si="138"/>
        <v/>
      </c>
      <c r="P2209" s="48" t="str">
        <f t="shared" ca="1" si="139"/>
        <v/>
      </c>
      <c r="Q2209" s="52"/>
      <c r="R2209" s="49"/>
      <c r="S2209" s="50" t="str">
        <f>IF(B2209="","",COUNTA(التجديد!E2209:E2209))</f>
        <v/>
      </c>
      <c r="T2209" s="51" t="str">
        <f>IF(B2209="","",IFERROR(VLOOKUP(SUBSTITUTE(SUBSTITUTE(H2209,"~","~~"),"*","~*"),إعدادات_الأنواع!$A$4:$B$40,2,FALSE()),"?"))</f>
        <v/>
      </c>
    </row>
    <row r="2210" spans="1:20" ht="15" customHeight="1">
      <c r="A2210" s="20" t="str">
        <f>IF(B2210="","",IF(T2210="?","⚠️ نوع غير معرف",T2210&amp;TEXT(COUNTIFS($T$3:T2210,T2210),"000")))</f>
        <v/>
      </c>
      <c r="B2210" s="38"/>
      <c r="C2210" s="38"/>
      <c r="D2210" s="39"/>
      <c r="E2210" s="54"/>
      <c r="F2210" s="41" t="str">
        <f t="shared" ca="1" si="136"/>
        <v/>
      </c>
      <c r="G2210" s="42"/>
      <c r="H2210" s="37"/>
      <c r="I2210" s="43"/>
      <c r="J2210" s="44" t="str">
        <f t="shared" si="137"/>
        <v/>
      </c>
      <c r="K2210" s="45"/>
      <c r="L2210" s="46" t="str">
        <f>IF(OR(K2210="لم يدفع",B2210=""),"",IF(K2210="تأمين فقط",0,IF(K2210="اشتراك 300",300,IF(F2210&lt;14,IFERROR(VLOOKUP(SUBSTITUTE(SUBSTITUTE(H2210,"~","~~"),"*","~*"),إعدادات_الأنواع!$A$4:$D$40,3,FALSE()),0),IFERROR(VLOOKUP(SUBSTITUTE(SUBSTITUTE(H2210,"~","~~"),"*","~*"),إعدادات_الأنواع!$A$4:$D$40,4,FALSE()),0)))))</f>
        <v/>
      </c>
      <c r="M2210" s="47" t="str">
        <f>IF(OR(K2210="لم يدفع",B2210=""),"",IFERROR(VLOOKUP(SUBSTITUTE(SUBSTITUTE(H2210,"~","~~"),"*","~*"),إعدادات_الأنواع!$A$4:$E$40,5,FALSE()),0))</f>
        <v/>
      </c>
      <c r="N2210" s="47" t="str">
        <f>IF(OR(K2210="لم يدفع",K2210="تأمين فقط",K2210="اشتراك 300",B2210=""),"",IFERROR(VLOOKUP(SUBSTITUTE(SUBSTITUTE(H2210,"~","~~"),"*","~*"),إعدادات_الأنواع!$A$4:$F$40,6,FALSE()),0))</f>
        <v/>
      </c>
      <c r="O2210" s="55" t="str">
        <f t="shared" si="138"/>
        <v/>
      </c>
      <c r="P2210" s="48" t="str">
        <f t="shared" ca="1" si="139"/>
        <v/>
      </c>
      <c r="Q2210" s="52"/>
      <c r="R2210" s="49"/>
      <c r="S2210" s="50" t="str">
        <f>IF(B2210="","",COUNTA(التجديد!E2210:E2210))</f>
        <v/>
      </c>
      <c r="T2210" s="51" t="str">
        <f>IF(B2210="","",IFERROR(VLOOKUP(SUBSTITUTE(SUBSTITUTE(H2210,"~","~~"),"*","~*"),إعدادات_الأنواع!$A$4:$B$40,2,FALSE()),"?"))</f>
        <v/>
      </c>
    </row>
    <row r="2211" spans="1:20" ht="15" customHeight="1">
      <c r="A2211" s="20" t="str">
        <f>IF(B2211="","",IF(T2211="?","⚠️ نوع غير معرف",T2211&amp;TEXT(COUNTIFS($T$3:T2211,T2211),"000")))</f>
        <v/>
      </c>
      <c r="B2211" s="38"/>
      <c r="C2211" s="38"/>
      <c r="D2211" s="39"/>
      <c r="E2211" s="54"/>
      <c r="F2211" s="41" t="str">
        <f t="shared" ca="1" si="136"/>
        <v/>
      </c>
      <c r="G2211" s="42"/>
      <c r="H2211" s="37"/>
      <c r="I2211" s="43"/>
      <c r="J2211" s="44" t="str">
        <f t="shared" si="137"/>
        <v/>
      </c>
      <c r="K2211" s="45"/>
      <c r="L2211" s="46" t="str">
        <f>IF(OR(K2211="لم يدفع",B2211=""),"",IF(K2211="تأمين فقط",0,IF(K2211="اشتراك 300",300,IF(F2211&lt;14,IFERROR(VLOOKUP(SUBSTITUTE(SUBSTITUTE(H2211,"~","~~"),"*","~*"),إعدادات_الأنواع!$A$4:$D$40,3,FALSE()),0),IFERROR(VLOOKUP(SUBSTITUTE(SUBSTITUTE(H2211,"~","~~"),"*","~*"),إعدادات_الأنواع!$A$4:$D$40,4,FALSE()),0)))))</f>
        <v/>
      </c>
      <c r="M2211" s="47" t="str">
        <f>IF(OR(K2211="لم يدفع",B2211=""),"",IFERROR(VLOOKUP(SUBSTITUTE(SUBSTITUTE(H2211,"~","~~"),"*","~*"),إعدادات_الأنواع!$A$4:$E$40,5,FALSE()),0))</f>
        <v/>
      </c>
      <c r="N2211" s="47" t="str">
        <f>IF(OR(K2211="لم يدفع",K2211="تأمين فقط",K2211="اشتراك 300",B2211=""),"",IFERROR(VLOOKUP(SUBSTITUTE(SUBSTITUTE(H2211,"~","~~"),"*","~*"),إعدادات_الأنواع!$A$4:$F$40,6,FALSE()),0))</f>
        <v/>
      </c>
      <c r="O2211" s="55" t="str">
        <f t="shared" si="138"/>
        <v/>
      </c>
      <c r="P2211" s="48" t="str">
        <f t="shared" ca="1" si="139"/>
        <v/>
      </c>
      <c r="Q2211" s="52"/>
      <c r="R2211" s="49"/>
      <c r="S2211" s="50" t="str">
        <f>IF(B2211="","",COUNTA(التجديد!E2211:E2211))</f>
        <v/>
      </c>
      <c r="T2211" s="51" t="str">
        <f>IF(B2211="","",IFERROR(VLOOKUP(SUBSTITUTE(SUBSTITUTE(H2211,"~","~~"),"*","~*"),إعدادات_الأنواع!$A$4:$B$40,2,FALSE()),"?"))</f>
        <v/>
      </c>
    </row>
    <row r="2212" spans="1:20" ht="15" customHeight="1">
      <c r="A2212" s="20" t="str">
        <f>IF(B2212="","",IF(T2212="?","⚠️ نوع غير معرف",T2212&amp;TEXT(COUNTIFS($T$3:T2212,T2212),"000")))</f>
        <v/>
      </c>
      <c r="B2212" s="38"/>
      <c r="C2212" s="38"/>
      <c r="D2212" s="39"/>
      <c r="E2212" s="54"/>
      <c r="F2212" s="41" t="str">
        <f t="shared" ca="1" si="136"/>
        <v/>
      </c>
      <c r="G2212" s="42"/>
      <c r="H2212" s="37"/>
      <c r="I2212" s="43"/>
      <c r="J2212" s="44" t="str">
        <f t="shared" si="137"/>
        <v/>
      </c>
      <c r="K2212" s="45"/>
      <c r="L2212" s="46" t="str">
        <f>IF(OR(K2212="لم يدفع",B2212=""),"",IF(K2212="تأمين فقط",0,IF(K2212="اشتراك 300",300,IF(F2212&lt;14,IFERROR(VLOOKUP(SUBSTITUTE(SUBSTITUTE(H2212,"~","~~"),"*","~*"),إعدادات_الأنواع!$A$4:$D$40,3,FALSE()),0),IFERROR(VLOOKUP(SUBSTITUTE(SUBSTITUTE(H2212,"~","~~"),"*","~*"),إعدادات_الأنواع!$A$4:$D$40,4,FALSE()),0)))))</f>
        <v/>
      </c>
      <c r="M2212" s="47" t="str">
        <f>IF(OR(K2212="لم يدفع",B2212=""),"",IFERROR(VLOOKUP(SUBSTITUTE(SUBSTITUTE(H2212,"~","~~"),"*","~*"),إعدادات_الأنواع!$A$4:$E$40,5,FALSE()),0))</f>
        <v/>
      </c>
      <c r="N2212" s="47" t="str">
        <f>IF(OR(K2212="لم يدفع",K2212="تأمين فقط",K2212="اشتراك 300",B2212=""),"",IFERROR(VLOOKUP(SUBSTITUTE(SUBSTITUTE(H2212,"~","~~"),"*","~*"),إعدادات_الأنواع!$A$4:$F$40,6,FALSE()),0))</f>
        <v/>
      </c>
      <c r="O2212" s="55" t="str">
        <f t="shared" si="138"/>
        <v/>
      </c>
      <c r="P2212" s="48" t="str">
        <f t="shared" ca="1" si="139"/>
        <v/>
      </c>
      <c r="Q2212" s="52"/>
      <c r="R2212" s="49"/>
      <c r="S2212" s="50" t="str">
        <f>IF(B2212="","",COUNTA(التجديد!E2212:E2212))</f>
        <v/>
      </c>
      <c r="T2212" s="51" t="str">
        <f>IF(B2212="","",IFERROR(VLOOKUP(SUBSTITUTE(SUBSTITUTE(H2212,"~","~~"),"*","~*"),إعدادات_الأنواع!$A$4:$B$40,2,FALSE()),"?"))</f>
        <v/>
      </c>
    </row>
    <row r="2213" spans="1:20" ht="15" customHeight="1">
      <c r="A2213" s="20" t="str">
        <f>IF(B2213="","",IF(T2213="?","⚠️ نوع غير معرف",T2213&amp;TEXT(COUNTIFS($T$3:T2213,T2213),"000")))</f>
        <v/>
      </c>
      <c r="B2213" s="38"/>
      <c r="C2213" s="38"/>
      <c r="D2213" s="39"/>
      <c r="E2213" s="54"/>
      <c r="F2213" s="41" t="str">
        <f t="shared" ca="1" si="136"/>
        <v/>
      </c>
      <c r="G2213" s="42"/>
      <c r="H2213" s="37"/>
      <c r="I2213" s="43"/>
      <c r="J2213" s="44" t="str">
        <f t="shared" si="137"/>
        <v/>
      </c>
      <c r="K2213" s="45"/>
      <c r="L2213" s="46" t="str">
        <f>IF(OR(K2213="لم يدفع",B2213=""),"",IF(K2213="تأمين فقط",0,IF(K2213="اشتراك 300",300,IF(F2213&lt;14,IFERROR(VLOOKUP(SUBSTITUTE(SUBSTITUTE(H2213,"~","~~"),"*","~*"),إعدادات_الأنواع!$A$4:$D$40,3,FALSE()),0),IFERROR(VLOOKUP(SUBSTITUTE(SUBSTITUTE(H2213,"~","~~"),"*","~*"),إعدادات_الأنواع!$A$4:$D$40,4,FALSE()),0)))))</f>
        <v/>
      </c>
      <c r="M2213" s="47" t="str">
        <f>IF(OR(K2213="لم يدفع",B2213=""),"",IFERROR(VLOOKUP(SUBSTITUTE(SUBSTITUTE(H2213,"~","~~"),"*","~*"),إعدادات_الأنواع!$A$4:$E$40,5,FALSE()),0))</f>
        <v/>
      </c>
      <c r="N2213" s="47" t="str">
        <f>IF(OR(K2213="لم يدفع",K2213="تأمين فقط",K2213="اشتراك 300",B2213=""),"",IFERROR(VLOOKUP(SUBSTITUTE(SUBSTITUTE(H2213,"~","~~"),"*","~*"),إعدادات_الأنواع!$A$4:$F$40,6,FALSE()),0))</f>
        <v/>
      </c>
      <c r="O2213" s="55" t="str">
        <f t="shared" si="138"/>
        <v/>
      </c>
      <c r="P2213" s="48" t="str">
        <f t="shared" ca="1" si="139"/>
        <v/>
      </c>
      <c r="Q2213" s="52"/>
      <c r="R2213" s="49"/>
      <c r="S2213" s="50" t="str">
        <f>IF(B2213="","",COUNTA(التجديد!E2213:E2213))</f>
        <v/>
      </c>
      <c r="T2213" s="51" t="str">
        <f>IF(B2213="","",IFERROR(VLOOKUP(SUBSTITUTE(SUBSTITUTE(H2213,"~","~~"),"*","~*"),إعدادات_الأنواع!$A$4:$B$40,2,FALSE()),"?"))</f>
        <v/>
      </c>
    </row>
    <row r="2214" spans="1:20" ht="15" customHeight="1">
      <c r="A2214" s="20" t="str">
        <f>IF(B2214="","",IF(T2214="?","⚠️ نوع غير معرف",T2214&amp;TEXT(COUNTIFS($T$3:T2214,T2214),"000")))</f>
        <v/>
      </c>
      <c r="B2214" s="38"/>
      <c r="C2214" s="38"/>
      <c r="D2214" s="39"/>
      <c r="E2214" s="54"/>
      <c r="F2214" s="41" t="str">
        <f t="shared" ca="1" si="136"/>
        <v/>
      </c>
      <c r="G2214" s="42"/>
      <c r="H2214" s="37"/>
      <c r="I2214" s="43"/>
      <c r="J2214" s="44" t="str">
        <f t="shared" si="137"/>
        <v/>
      </c>
      <c r="K2214" s="45"/>
      <c r="L2214" s="46" t="str">
        <f>IF(OR(K2214="لم يدفع",B2214=""),"",IF(K2214="تأمين فقط",0,IF(K2214="اشتراك 300",300,IF(F2214&lt;14,IFERROR(VLOOKUP(SUBSTITUTE(SUBSTITUTE(H2214,"~","~~"),"*","~*"),إعدادات_الأنواع!$A$4:$D$40,3,FALSE()),0),IFERROR(VLOOKUP(SUBSTITUTE(SUBSTITUTE(H2214,"~","~~"),"*","~*"),إعدادات_الأنواع!$A$4:$D$40,4,FALSE()),0)))))</f>
        <v/>
      </c>
      <c r="M2214" s="47" t="str">
        <f>IF(OR(K2214="لم يدفع",B2214=""),"",IFERROR(VLOOKUP(SUBSTITUTE(SUBSTITUTE(H2214,"~","~~"),"*","~*"),إعدادات_الأنواع!$A$4:$E$40,5,FALSE()),0))</f>
        <v/>
      </c>
      <c r="N2214" s="47" t="str">
        <f>IF(OR(K2214="لم يدفع",K2214="تأمين فقط",K2214="اشتراك 300",B2214=""),"",IFERROR(VLOOKUP(SUBSTITUTE(SUBSTITUTE(H2214,"~","~~"),"*","~*"),إعدادات_الأنواع!$A$4:$F$40,6,FALSE()),0))</f>
        <v/>
      </c>
      <c r="O2214" s="55" t="str">
        <f t="shared" si="138"/>
        <v/>
      </c>
      <c r="P2214" s="48" t="str">
        <f t="shared" ca="1" si="139"/>
        <v/>
      </c>
      <c r="Q2214" s="52"/>
      <c r="R2214" s="49"/>
      <c r="S2214" s="50" t="str">
        <f>IF(B2214="","",COUNTA(التجديد!E2214:E2214))</f>
        <v/>
      </c>
      <c r="T2214" s="51" t="str">
        <f>IF(B2214="","",IFERROR(VLOOKUP(SUBSTITUTE(SUBSTITUTE(H2214,"~","~~"),"*","~*"),إعدادات_الأنواع!$A$4:$B$40,2,FALSE()),"?"))</f>
        <v/>
      </c>
    </row>
    <row r="2215" spans="1:20" ht="15" customHeight="1">
      <c r="A2215" s="20" t="str">
        <f>IF(B2215="","",IF(T2215="?","⚠️ نوع غير معرف",T2215&amp;TEXT(COUNTIFS($T$3:T2215,T2215),"000")))</f>
        <v/>
      </c>
      <c r="B2215" s="38"/>
      <c r="C2215" s="38"/>
      <c r="D2215" s="39"/>
      <c r="E2215" s="54"/>
      <c r="F2215" s="41" t="str">
        <f t="shared" ca="1" si="136"/>
        <v/>
      </c>
      <c r="G2215" s="42"/>
      <c r="H2215" s="37"/>
      <c r="I2215" s="43"/>
      <c r="J2215" s="44" t="str">
        <f t="shared" si="137"/>
        <v/>
      </c>
      <c r="K2215" s="45"/>
      <c r="L2215" s="46" t="str">
        <f>IF(OR(K2215="لم يدفع",B2215=""),"",IF(K2215="تأمين فقط",0,IF(K2215="اشتراك 300",300,IF(F2215&lt;14,IFERROR(VLOOKUP(SUBSTITUTE(SUBSTITUTE(H2215,"~","~~"),"*","~*"),إعدادات_الأنواع!$A$4:$D$40,3,FALSE()),0),IFERROR(VLOOKUP(SUBSTITUTE(SUBSTITUTE(H2215,"~","~~"),"*","~*"),إعدادات_الأنواع!$A$4:$D$40,4,FALSE()),0)))))</f>
        <v/>
      </c>
      <c r="M2215" s="47" t="str">
        <f>IF(OR(K2215="لم يدفع",B2215=""),"",IFERROR(VLOOKUP(SUBSTITUTE(SUBSTITUTE(H2215,"~","~~"),"*","~*"),إعدادات_الأنواع!$A$4:$E$40,5,FALSE()),0))</f>
        <v/>
      </c>
      <c r="N2215" s="47" t="str">
        <f>IF(OR(K2215="لم يدفع",K2215="تأمين فقط",K2215="اشتراك 300",B2215=""),"",IFERROR(VLOOKUP(SUBSTITUTE(SUBSTITUTE(H2215,"~","~~"),"*","~*"),إعدادات_الأنواع!$A$4:$F$40,6,FALSE()),0))</f>
        <v/>
      </c>
      <c r="O2215" s="55" t="str">
        <f t="shared" si="138"/>
        <v/>
      </c>
      <c r="P2215" s="48" t="str">
        <f t="shared" ca="1" si="139"/>
        <v/>
      </c>
      <c r="Q2215" s="52"/>
      <c r="R2215" s="49"/>
      <c r="S2215" s="50" t="str">
        <f>IF(B2215="","",COUNTA(التجديد!E2215:E2215))</f>
        <v/>
      </c>
      <c r="T2215" s="51" t="str">
        <f>IF(B2215="","",IFERROR(VLOOKUP(SUBSTITUTE(SUBSTITUTE(H2215,"~","~~"),"*","~*"),إعدادات_الأنواع!$A$4:$B$40,2,FALSE()),"?"))</f>
        <v/>
      </c>
    </row>
    <row r="2216" spans="1:20" ht="15" customHeight="1">
      <c r="A2216" s="20" t="str">
        <f>IF(B2216="","",IF(T2216="?","⚠️ نوع غير معرف",T2216&amp;TEXT(COUNTIFS($T$3:T2216,T2216),"000")))</f>
        <v/>
      </c>
      <c r="B2216" s="38"/>
      <c r="C2216" s="38"/>
      <c r="D2216" s="39"/>
      <c r="E2216" s="54"/>
      <c r="F2216" s="41" t="str">
        <f t="shared" ca="1" si="136"/>
        <v/>
      </c>
      <c r="G2216" s="42"/>
      <c r="H2216" s="37"/>
      <c r="I2216" s="43"/>
      <c r="J2216" s="44" t="str">
        <f t="shared" si="137"/>
        <v/>
      </c>
      <c r="K2216" s="45"/>
      <c r="L2216" s="46" t="str">
        <f>IF(OR(K2216="لم يدفع",B2216=""),"",IF(K2216="تأمين فقط",0,IF(K2216="اشتراك 300",300,IF(F2216&lt;14,IFERROR(VLOOKUP(SUBSTITUTE(SUBSTITUTE(H2216,"~","~~"),"*","~*"),إعدادات_الأنواع!$A$4:$D$40,3,FALSE()),0),IFERROR(VLOOKUP(SUBSTITUTE(SUBSTITUTE(H2216,"~","~~"),"*","~*"),إعدادات_الأنواع!$A$4:$D$40,4,FALSE()),0)))))</f>
        <v/>
      </c>
      <c r="M2216" s="47" t="str">
        <f>IF(OR(K2216="لم يدفع",B2216=""),"",IFERROR(VLOOKUP(SUBSTITUTE(SUBSTITUTE(H2216,"~","~~"),"*","~*"),إعدادات_الأنواع!$A$4:$E$40,5,FALSE()),0))</f>
        <v/>
      </c>
      <c r="N2216" s="47" t="str">
        <f>IF(OR(K2216="لم يدفع",K2216="تأمين فقط",K2216="اشتراك 300",B2216=""),"",IFERROR(VLOOKUP(SUBSTITUTE(SUBSTITUTE(H2216,"~","~~"),"*","~*"),إعدادات_الأنواع!$A$4:$F$40,6,FALSE()),0))</f>
        <v/>
      </c>
      <c r="O2216" s="55" t="str">
        <f t="shared" si="138"/>
        <v/>
      </c>
      <c r="P2216" s="48" t="str">
        <f t="shared" ca="1" si="139"/>
        <v/>
      </c>
      <c r="Q2216" s="52"/>
      <c r="R2216" s="49"/>
      <c r="S2216" s="50" t="str">
        <f>IF(B2216="","",COUNTA(التجديد!E2216:E2216))</f>
        <v/>
      </c>
      <c r="T2216" s="51" t="str">
        <f>IF(B2216="","",IFERROR(VLOOKUP(SUBSTITUTE(SUBSTITUTE(H2216,"~","~~"),"*","~*"),إعدادات_الأنواع!$A$4:$B$40,2,FALSE()),"?"))</f>
        <v/>
      </c>
    </row>
    <row r="2217" spans="1:20" ht="15" customHeight="1">
      <c r="A2217" s="20" t="str">
        <f>IF(B2217="","",IF(T2217="?","⚠️ نوع غير معرف",T2217&amp;TEXT(COUNTIFS($T$3:T2217,T2217),"000")))</f>
        <v/>
      </c>
      <c r="B2217" s="38"/>
      <c r="C2217" s="38"/>
      <c r="D2217" s="39"/>
      <c r="E2217" s="54"/>
      <c r="F2217" s="41" t="str">
        <f t="shared" ca="1" si="136"/>
        <v/>
      </c>
      <c r="G2217" s="42"/>
      <c r="H2217" s="37"/>
      <c r="I2217" s="43"/>
      <c r="J2217" s="44" t="str">
        <f t="shared" si="137"/>
        <v/>
      </c>
      <c r="K2217" s="45"/>
      <c r="L2217" s="46" t="str">
        <f>IF(OR(K2217="لم يدفع",B2217=""),"",IF(K2217="تأمين فقط",0,IF(K2217="اشتراك 300",300,IF(F2217&lt;14,IFERROR(VLOOKUP(SUBSTITUTE(SUBSTITUTE(H2217,"~","~~"),"*","~*"),إعدادات_الأنواع!$A$4:$D$40,3,FALSE()),0),IFERROR(VLOOKUP(SUBSTITUTE(SUBSTITUTE(H2217,"~","~~"),"*","~*"),إعدادات_الأنواع!$A$4:$D$40,4,FALSE()),0)))))</f>
        <v/>
      </c>
      <c r="M2217" s="47" t="str">
        <f>IF(OR(K2217="لم يدفع",B2217=""),"",IFERROR(VLOOKUP(SUBSTITUTE(SUBSTITUTE(H2217,"~","~~"),"*","~*"),إعدادات_الأنواع!$A$4:$E$40,5,FALSE()),0))</f>
        <v/>
      </c>
      <c r="N2217" s="47" t="str">
        <f>IF(OR(K2217="لم يدفع",K2217="تأمين فقط",K2217="اشتراك 300",B2217=""),"",IFERROR(VLOOKUP(SUBSTITUTE(SUBSTITUTE(H2217,"~","~~"),"*","~*"),إعدادات_الأنواع!$A$4:$F$40,6,FALSE()),0))</f>
        <v/>
      </c>
      <c r="O2217" s="55" t="str">
        <f t="shared" si="138"/>
        <v/>
      </c>
      <c r="P2217" s="48" t="str">
        <f t="shared" ca="1" si="139"/>
        <v/>
      </c>
      <c r="Q2217" s="52"/>
      <c r="R2217" s="49"/>
      <c r="S2217" s="50" t="str">
        <f>IF(B2217="","",COUNTA(التجديد!E2217:E2217))</f>
        <v/>
      </c>
      <c r="T2217" s="51" t="str">
        <f>IF(B2217="","",IFERROR(VLOOKUP(SUBSTITUTE(SUBSTITUTE(H2217,"~","~~"),"*","~*"),إعدادات_الأنواع!$A$4:$B$40,2,FALSE()),"?"))</f>
        <v/>
      </c>
    </row>
    <row r="2218" spans="1:20" ht="15" customHeight="1">
      <c r="A2218" s="20" t="str">
        <f>IF(B2218="","",IF(T2218="?","⚠️ نوع غير معرف",T2218&amp;TEXT(COUNTIFS($T$3:T2218,T2218),"000")))</f>
        <v/>
      </c>
      <c r="B2218" s="38"/>
      <c r="C2218" s="38"/>
      <c r="D2218" s="39"/>
      <c r="E2218" s="54"/>
      <c r="F2218" s="41" t="str">
        <f t="shared" ca="1" si="136"/>
        <v/>
      </c>
      <c r="G2218" s="42"/>
      <c r="H2218" s="37"/>
      <c r="I2218" s="43"/>
      <c r="J2218" s="44" t="str">
        <f t="shared" si="137"/>
        <v/>
      </c>
      <c r="K2218" s="45"/>
      <c r="L2218" s="46" t="str">
        <f>IF(OR(K2218="لم يدفع",B2218=""),"",IF(K2218="تأمين فقط",0,IF(K2218="اشتراك 300",300,IF(F2218&lt;14,IFERROR(VLOOKUP(SUBSTITUTE(SUBSTITUTE(H2218,"~","~~"),"*","~*"),إعدادات_الأنواع!$A$4:$D$40,3,FALSE()),0),IFERROR(VLOOKUP(SUBSTITUTE(SUBSTITUTE(H2218,"~","~~"),"*","~*"),إعدادات_الأنواع!$A$4:$D$40,4,FALSE()),0)))))</f>
        <v/>
      </c>
      <c r="M2218" s="47" t="str">
        <f>IF(OR(K2218="لم يدفع",B2218=""),"",IFERROR(VLOOKUP(SUBSTITUTE(SUBSTITUTE(H2218,"~","~~"),"*","~*"),إعدادات_الأنواع!$A$4:$E$40,5,FALSE()),0))</f>
        <v/>
      </c>
      <c r="N2218" s="47" t="str">
        <f>IF(OR(K2218="لم يدفع",K2218="تأمين فقط",K2218="اشتراك 300",B2218=""),"",IFERROR(VLOOKUP(SUBSTITUTE(SUBSTITUTE(H2218,"~","~~"),"*","~*"),إعدادات_الأنواع!$A$4:$F$40,6,FALSE()),0))</f>
        <v/>
      </c>
      <c r="O2218" s="55" t="str">
        <f t="shared" si="138"/>
        <v/>
      </c>
      <c r="P2218" s="48" t="str">
        <f t="shared" ca="1" si="139"/>
        <v/>
      </c>
      <c r="Q2218" s="52"/>
      <c r="R2218" s="49"/>
      <c r="S2218" s="50" t="str">
        <f>IF(B2218="","",COUNTA(التجديد!E2218:E2218))</f>
        <v/>
      </c>
      <c r="T2218" s="51" t="str">
        <f>IF(B2218="","",IFERROR(VLOOKUP(SUBSTITUTE(SUBSTITUTE(H2218,"~","~~"),"*","~*"),إعدادات_الأنواع!$A$4:$B$40,2,FALSE()),"?"))</f>
        <v/>
      </c>
    </row>
    <row r="2219" spans="1:20" ht="15" customHeight="1">
      <c r="A2219" s="20" t="str">
        <f>IF(B2219="","",IF(T2219="?","⚠️ نوع غير معرف",T2219&amp;TEXT(COUNTIFS($T$3:T2219,T2219),"000")))</f>
        <v/>
      </c>
      <c r="B2219" s="38"/>
      <c r="C2219" s="38"/>
      <c r="D2219" s="39"/>
      <c r="E2219" s="54"/>
      <c r="F2219" s="41" t="str">
        <f t="shared" ca="1" si="136"/>
        <v/>
      </c>
      <c r="G2219" s="42"/>
      <c r="H2219" s="37"/>
      <c r="I2219" s="43"/>
      <c r="J2219" s="44" t="str">
        <f t="shared" si="137"/>
        <v/>
      </c>
      <c r="K2219" s="45"/>
      <c r="L2219" s="46" t="str">
        <f>IF(OR(K2219="لم يدفع",B2219=""),"",IF(K2219="تأمين فقط",0,IF(K2219="اشتراك 300",300,IF(F2219&lt;14,IFERROR(VLOOKUP(SUBSTITUTE(SUBSTITUTE(H2219,"~","~~"),"*","~*"),إعدادات_الأنواع!$A$4:$D$40,3,FALSE()),0),IFERROR(VLOOKUP(SUBSTITUTE(SUBSTITUTE(H2219,"~","~~"),"*","~*"),إعدادات_الأنواع!$A$4:$D$40,4,FALSE()),0)))))</f>
        <v/>
      </c>
      <c r="M2219" s="47" t="str">
        <f>IF(OR(K2219="لم يدفع",B2219=""),"",IFERROR(VLOOKUP(SUBSTITUTE(SUBSTITUTE(H2219,"~","~~"),"*","~*"),إعدادات_الأنواع!$A$4:$E$40,5,FALSE()),0))</f>
        <v/>
      </c>
      <c r="N2219" s="47" t="str">
        <f>IF(OR(K2219="لم يدفع",K2219="تأمين فقط",K2219="اشتراك 300",B2219=""),"",IFERROR(VLOOKUP(SUBSTITUTE(SUBSTITUTE(H2219,"~","~~"),"*","~*"),إعدادات_الأنواع!$A$4:$F$40,6,FALSE()),0))</f>
        <v/>
      </c>
      <c r="O2219" s="55" t="str">
        <f t="shared" si="138"/>
        <v/>
      </c>
      <c r="P2219" s="48" t="str">
        <f t="shared" ca="1" si="139"/>
        <v/>
      </c>
      <c r="Q2219" s="52"/>
      <c r="R2219" s="49"/>
      <c r="S2219" s="50" t="str">
        <f>IF(B2219="","",COUNTA(التجديد!E2219:E2219))</f>
        <v/>
      </c>
      <c r="T2219" s="51" t="str">
        <f>IF(B2219="","",IFERROR(VLOOKUP(SUBSTITUTE(SUBSTITUTE(H2219,"~","~~"),"*","~*"),إعدادات_الأنواع!$A$4:$B$40,2,FALSE()),"?"))</f>
        <v/>
      </c>
    </row>
    <row r="2220" spans="1:20" ht="15" customHeight="1">
      <c r="A2220" s="20" t="str">
        <f>IF(B2220="","",IF(T2220="?","⚠️ نوع غير معرف",T2220&amp;TEXT(COUNTIFS($T$3:T2220,T2220),"000")))</f>
        <v/>
      </c>
      <c r="B2220" s="38"/>
      <c r="C2220" s="38"/>
      <c r="D2220" s="39"/>
      <c r="E2220" s="54"/>
      <c r="F2220" s="41" t="str">
        <f t="shared" ca="1" si="136"/>
        <v/>
      </c>
      <c r="G2220" s="42"/>
      <c r="H2220" s="37"/>
      <c r="I2220" s="43"/>
      <c r="J2220" s="44" t="str">
        <f t="shared" si="137"/>
        <v/>
      </c>
      <c r="K2220" s="45"/>
      <c r="L2220" s="46" t="str">
        <f>IF(OR(K2220="لم يدفع",B2220=""),"",IF(K2220="تأمين فقط",0,IF(K2220="اشتراك 300",300,IF(F2220&lt;14,IFERROR(VLOOKUP(SUBSTITUTE(SUBSTITUTE(H2220,"~","~~"),"*","~*"),إعدادات_الأنواع!$A$4:$D$40,3,FALSE()),0),IFERROR(VLOOKUP(SUBSTITUTE(SUBSTITUTE(H2220,"~","~~"),"*","~*"),إعدادات_الأنواع!$A$4:$D$40,4,FALSE()),0)))))</f>
        <v/>
      </c>
      <c r="M2220" s="47" t="str">
        <f>IF(OR(K2220="لم يدفع",B2220=""),"",IFERROR(VLOOKUP(SUBSTITUTE(SUBSTITUTE(H2220,"~","~~"),"*","~*"),إعدادات_الأنواع!$A$4:$E$40,5,FALSE()),0))</f>
        <v/>
      </c>
      <c r="N2220" s="47" t="str">
        <f>IF(OR(K2220="لم يدفع",K2220="تأمين فقط",K2220="اشتراك 300",B2220=""),"",IFERROR(VLOOKUP(SUBSTITUTE(SUBSTITUTE(H2220,"~","~~"),"*","~*"),إعدادات_الأنواع!$A$4:$F$40,6,FALSE()),0))</f>
        <v/>
      </c>
      <c r="O2220" s="55" t="str">
        <f t="shared" si="138"/>
        <v/>
      </c>
      <c r="P2220" s="48" t="str">
        <f t="shared" ca="1" si="139"/>
        <v/>
      </c>
      <c r="Q2220" s="52"/>
      <c r="R2220" s="49"/>
      <c r="S2220" s="50" t="str">
        <f>IF(B2220="","",COUNTA(التجديد!E2220:E2220))</f>
        <v/>
      </c>
      <c r="T2220" s="51" t="str">
        <f>IF(B2220="","",IFERROR(VLOOKUP(SUBSTITUTE(SUBSTITUTE(H2220,"~","~~"),"*","~*"),إعدادات_الأنواع!$A$4:$B$40,2,FALSE()),"?"))</f>
        <v/>
      </c>
    </row>
    <row r="2221" spans="1:20" ht="15" customHeight="1">
      <c r="A2221" s="20" t="str">
        <f>IF(B2221="","",IF(T2221="?","⚠️ نوع غير معرف",T2221&amp;TEXT(COUNTIFS($T$3:T2221,T2221),"000")))</f>
        <v/>
      </c>
      <c r="B2221" s="38"/>
      <c r="C2221" s="38"/>
      <c r="D2221" s="39"/>
      <c r="E2221" s="54"/>
      <c r="F2221" s="41" t="str">
        <f t="shared" ca="1" si="136"/>
        <v/>
      </c>
      <c r="G2221" s="42"/>
      <c r="H2221" s="37"/>
      <c r="I2221" s="43"/>
      <c r="J2221" s="44" t="str">
        <f t="shared" si="137"/>
        <v/>
      </c>
      <c r="K2221" s="45"/>
      <c r="L2221" s="46" t="str">
        <f>IF(OR(K2221="لم يدفع",B2221=""),"",IF(K2221="تأمين فقط",0,IF(K2221="اشتراك 300",300,IF(F2221&lt;14,IFERROR(VLOOKUP(SUBSTITUTE(SUBSTITUTE(H2221,"~","~~"),"*","~*"),إعدادات_الأنواع!$A$4:$D$40,3,FALSE()),0),IFERROR(VLOOKUP(SUBSTITUTE(SUBSTITUTE(H2221,"~","~~"),"*","~*"),إعدادات_الأنواع!$A$4:$D$40,4,FALSE()),0)))))</f>
        <v/>
      </c>
      <c r="M2221" s="47" t="str">
        <f>IF(OR(K2221="لم يدفع",B2221=""),"",IFERROR(VLOOKUP(SUBSTITUTE(SUBSTITUTE(H2221,"~","~~"),"*","~*"),إعدادات_الأنواع!$A$4:$E$40,5,FALSE()),0))</f>
        <v/>
      </c>
      <c r="N2221" s="47" t="str">
        <f>IF(OR(K2221="لم يدفع",K2221="تأمين فقط",K2221="اشتراك 300",B2221=""),"",IFERROR(VLOOKUP(SUBSTITUTE(SUBSTITUTE(H2221,"~","~~"),"*","~*"),إعدادات_الأنواع!$A$4:$F$40,6,FALSE()),0))</f>
        <v/>
      </c>
      <c r="O2221" s="55" t="str">
        <f t="shared" si="138"/>
        <v/>
      </c>
      <c r="P2221" s="48" t="str">
        <f t="shared" ca="1" si="139"/>
        <v/>
      </c>
      <c r="Q2221" s="52"/>
      <c r="R2221" s="49"/>
      <c r="S2221" s="50" t="str">
        <f>IF(B2221="","",COUNTA(التجديد!E2221:E2221))</f>
        <v/>
      </c>
      <c r="T2221" s="51" t="str">
        <f>IF(B2221="","",IFERROR(VLOOKUP(SUBSTITUTE(SUBSTITUTE(H2221,"~","~~"),"*","~*"),إعدادات_الأنواع!$A$4:$B$40,2,FALSE()),"?"))</f>
        <v/>
      </c>
    </row>
    <row r="2222" spans="1:20" ht="15" customHeight="1">
      <c r="A2222" s="20" t="str">
        <f>IF(B2222="","",IF(T2222="?","⚠️ نوع غير معرف",T2222&amp;TEXT(COUNTIFS($T$3:T2222,T2222),"000")))</f>
        <v/>
      </c>
      <c r="B2222" s="38"/>
      <c r="C2222" s="38"/>
      <c r="D2222" s="39"/>
      <c r="E2222" s="54"/>
      <c r="F2222" s="41" t="str">
        <f t="shared" ca="1" si="136"/>
        <v/>
      </c>
      <c r="G2222" s="42"/>
      <c r="H2222" s="37"/>
      <c r="I2222" s="43"/>
      <c r="J2222" s="44" t="str">
        <f t="shared" si="137"/>
        <v/>
      </c>
      <c r="K2222" s="45"/>
      <c r="L2222" s="46" t="str">
        <f>IF(OR(K2222="لم يدفع",B2222=""),"",IF(K2222="تأمين فقط",0,IF(K2222="اشتراك 300",300,IF(F2222&lt;14,IFERROR(VLOOKUP(SUBSTITUTE(SUBSTITUTE(H2222,"~","~~"),"*","~*"),إعدادات_الأنواع!$A$4:$D$40,3,FALSE()),0),IFERROR(VLOOKUP(SUBSTITUTE(SUBSTITUTE(H2222,"~","~~"),"*","~*"),إعدادات_الأنواع!$A$4:$D$40,4,FALSE()),0)))))</f>
        <v/>
      </c>
      <c r="M2222" s="47" t="str">
        <f>IF(OR(K2222="لم يدفع",B2222=""),"",IFERROR(VLOOKUP(SUBSTITUTE(SUBSTITUTE(H2222,"~","~~"),"*","~*"),إعدادات_الأنواع!$A$4:$E$40,5,FALSE()),0))</f>
        <v/>
      </c>
      <c r="N2222" s="47" t="str">
        <f>IF(OR(K2222="لم يدفع",K2222="تأمين فقط",K2222="اشتراك 300",B2222=""),"",IFERROR(VLOOKUP(SUBSTITUTE(SUBSTITUTE(H2222,"~","~~"),"*","~*"),إعدادات_الأنواع!$A$4:$F$40,6,FALSE()),0))</f>
        <v/>
      </c>
      <c r="O2222" s="55" t="str">
        <f t="shared" si="138"/>
        <v/>
      </c>
      <c r="P2222" s="48" t="str">
        <f t="shared" ca="1" si="139"/>
        <v/>
      </c>
      <c r="Q2222" s="52"/>
      <c r="R2222" s="49"/>
      <c r="S2222" s="50" t="str">
        <f>IF(B2222="","",COUNTA(التجديد!E2222:E2222))</f>
        <v/>
      </c>
      <c r="T2222" s="51" t="str">
        <f>IF(B2222="","",IFERROR(VLOOKUP(SUBSTITUTE(SUBSTITUTE(H2222,"~","~~"),"*","~*"),إعدادات_الأنواع!$A$4:$B$40,2,FALSE()),"?"))</f>
        <v/>
      </c>
    </row>
    <row r="2223" spans="1:20" ht="15" customHeight="1">
      <c r="A2223" s="20" t="str">
        <f>IF(B2223="","",IF(T2223="?","⚠️ نوع غير معرف",T2223&amp;TEXT(COUNTIFS($T$3:T2223,T2223),"000")))</f>
        <v/>
      </c>
      <c r="B2223" s="38"/>
      <c r="C2223" s="38"/>
      <c r="D2223" s="39"/>
      <c r="E2223" s="54"/>
      <c r="F2223" s="41" t="str">
        <f t="shared" ca="1" si="136"/>
        <v/>
      </c>
      <c r="G2223" s="42"/>
      <c r="H2223" s="37"/>
      <c r="I2223" s="43"/>
      <c r="J2223" s="44" t="str">
        <f t="shared" si="137"/>
        <v/>
      </c>
      <c r="K2223" s="45"/>
      <c r="L2223" s="46" t="str">
        <f>IF(OR(K2223="لم يدفع",B2223=""),"",IF(K2223="تأمين فقط",0,IF(K2223="اشتراك 300",300,IF(F2223&lt;14,IFERROR(VLOOKUP(SUBSTITUTE(SUBSTITUTE(H2223,"~","~~"),"*","~*"),إعدادات_الأنواع!$A$4:$D$40,3,FALSE()),0),IFERROR(VLOOKUP(SUBSTITUTE(SUBSTITUTE(H2223,"~","~~"),"*","~*"),إعدادات_الأنواع!$A$4:$D$40,4,FALSE()),0)))))</f>
        <v/>
      </c>
      <c r="M2223" s="47" t="str">
        <f>IF(OR(K2223="لم يدفع",B2223=""),"",IFERROR(VLOOKUP(SUBSTITUTE(SUBSTITUTE(H2223,"~","~~"),"*","~*"),إعدادات_الأنواع!$A$4:$E$40,5,FALSE()),0))</f>
        <v/>
      </c>
      <c r="N2223" s="47" t="str">
        <f>IF(OR(K2223="لم يدفع",K2223="تأمين فقط",K2223="اشتراك 300",B2223=""),"",IFERROR(VLOOKUP(SUBSTITUTE(SUBSTITUTE(H2223,"~","~~"),"*","~*"),إعدادات_الأنواع!$A$4:$F$40,6,FALSE()),0))</f>
        <v/>
      </c>
      <c r="O2223" s="55" t="str">
        <f t="shared" si="138"/>
        <v/>
      </c>
      <c r="P2223" s="48" t="str">
        <f t="shared" ca="1" si="139"/>
        <v/>
      </c>
      <c r="Q2223" s="52"/>
      <c r="R2223" s="49"/>
      <c r="S2223" s="50" t="str">
        <f>IF(B2223="","",COUNTA(التجديد!E2223:E2223))</f>
        <v/>
      </c>
      <c r="T2223" s="51" t="str">
        <f>IF(B2223="","",IFERROR(VLOOKUP(SUBSTITUTE(SUBSTITUTE(H2223,"~","~~"),"*","~*"),إعدادات_الأنواع!$A$4:$B$40,2,FALSE()),"?"))</f>
        <v/>
      </c>
    </row>
    <row r="2224" spans="1:20" ht="15" customHeight="1">
      <c r="A2224" s="20" t="str">
        <f>IF(B2224="","",IF(T2224="?","⚠️ نوع غير معرف",T2224&amp;TEXT(COUNTIFS($T$3:T2224,T2224),"000")))</f>
        <v/>
      </c>
      <c r="B2224" s="38"/>
      <c r="C2224" s="38"/>
      <c r="D2224" s="39"/>
      <c r="E2224" s="54"/>
      <c r="F2224" s="41" t="str">
        <f t="shared" ca="1" si="136"/>
        <v/>
      </c>
      <c r="G2224" s="42"/>
      <c r="H2224" s="37"/>
      <c r="I2224" s="43"/>
      <c r="J2224" s="44" t="str">
        <f t="shared" si="137"/>
        <v/>
      </c>
      <c r="K2224" s="45"/>
      <c r="L2224" s="46" t="str">
        <f>IF(OR(K2224="لم يدفع",B2224=""),"",IF(K2224="تأمين فقط",0,IF(K2224="اشتراك 300",300,IF(F2224&lt;14,IFERROR(VLOOKUP(SUBSTITUTE(SUBSTITUTE(H2224,"~","~~"),"*","~*"),إعدادات_الأنواع!$A$4:$D$40,3,FALSE()),0),IFERROR(VLOOKUP(SUBSTITUTE(SUBSTITUTE(H2224,"~","~~"),"*","~*"),إعدادات_الأنواع!$A$4:$D$40,4,FALSE()),0)))))</f>
        <v/>
      </c>
      <c r="M2224" s="47" t="str">
        <f>IF(OR(K2224="لم يدفع",B2224=""),"",IFERROR(VLOOKUP(SUBSTITUTE(SUBSTITUTE(H2224,"~","~~"),"*","~*"),إعدادات_الأنواع!$A$4:$E$40,5,FALSE()),0))</f>
        <v/>
      </c>
      <c r="N2224" s="47" t="str">
        <f>IF(OR(K2224="لم يدفع",K2224="تأمين فقط",K2224="اشتراك 300",B2224=""),"",IFERROR(VLOOKUP(SUBSTITUTE(SUBSTITUTE(H2224,"~","~~"),"*","~*"),إعدادات_الأنواع!$A$4:$F$40,6,FALSE()),0))</f>
        <v/>
      </c>
      <c r="O2224" s="55" t="str">
        <f t="shared" si="138"/>
        <v/>
      </c>
      <c r="P2224" s="48" t="str">
        <f t="shared" ca="1" si="139"/>
        <v/>
      </c>
      <c r="Q2224" s="52"/>
      <c r="R2224" s="49"/>
      <c r="S2224" s="50" t="str">
        <f>IF(B2224="","",COUNTA(التجديد!E2224:E2224))</f>
        <v/>
      </c>
      <c r="T2224" s="51" t="str">
        <f>IF(B2224="","",IFERROR(VLOOKUP(SUBSTITUTE(SUBSTITUTE(H2224,"~","~~"),"*","~*"),إعدادات_الأنواع!$A$4:$B$40,2,FALSE()),"?"))</f>
        <v/>
      </c>
    </row>
    <row r="2225" spans="1:20" ht="15" customHeight="1">
      <c r="A2225" s="20" t="str">
        <f>IF(B2225="","",IF(T2225="?","⚠️ نوع غير معرف",T2225&amp;TEXT(COUNTIFS($T$3:T2225,T2225),"000")))</f>
        <v/>
      </c>
      <c r="B2225" s="38"/>
      <c r="C2225" s="38"/>
      <c r="D2225" s="39"/>
      <c r="E2225" s="54"/>
      <c r="F2225" s="41" t="str">
        <f t="shared" ca="1" si="136"/>
        <v/>
      </c>
      <c r="G2225" s="42"/>
      <c r="H2225" s="37"/>
      <c r="I2225" s="43"/>
      <c r="J2225" s="44" t="str">
        <f t="shared" si="137"/>
        <v/>
      </c>
      <c r="K2225" s="45"/>
      <c r="L2225" s="46" t="str">
        <f>IF(OR(K2225="لم يدفع",B2225=""),"",IF(K2225="تأمين فقط",0,IF(K2225="اشتراك 300",300,IF(F2225&lt;14,IFERROR(VLOOKUP(SUBSTITUTE(SUBSTITUTE(H2225,"~","~~"),"*","~*"),إعدادات_الأنواع!$A$4:$D$40,3,FALSE()),0),IFERROR(VLOOKUP(SUBSTITUTE(SUBSTITUTE(H2225,"~","~~"),"*","~*"),إعدادات_الأنواع!$A$4:$D$40,4,FALSE()),0)))))</f>
        <v/>
      </c>
      <c r="M2225" s="47" t="str">
        <f>IF(OR(K2225="لم يدفع",B2225=""),"",IFERROR(VLOOKUP(SUBSTITUTE(SUBSTITUTE(H2225,"~","~~"),"*","~*"),إعدادات_الأنواع!$A$4:$E$40,5,FALSE()),0))</f>
        <v/>
      </c>
      <c r="N2225" s="47" t="str">
        <f>IF(OR(K2225="لم يدفع",K2225="تأمين فقط",K2225="اشتراك 300",B2225=""),"",IFERROR(VLOOKUP(SUBSTITUTE(SUBSTITUTE(H2225,"~","~~"),"*","~*"),إعدادات_الأنواع!$A$4:$F$40,6,FALSE()),0))</f>
        <v/>
      </c>
      <c r="O2225" s="55" t="str">
        <f t="shared" si="138"/>
        <v/>
      </c>
      <c r="P2225" s="48" t="str">
        <f t="shared" ca="1" si="139"/>
        <v/>
      </c>
      <c r="Q2225" s="52"/>
      <c r="R2225" s="49"/>
      <c r="S2225" s="50" t="str">
        <f>IF(B2225="","",COUNTA(التجديد!E2225:E2225))</f>
        <v/>
      </c>
      <c r="T2225" s="51" t="str">
        <f>IF(B2225="","",IFERROR(VLOOKUP(SUBSTITUTE(SUBSTITUTE(H2225,"~","~~"),"*","~*"),إعدادات_الأنواع!$A$4:$B$40,2,FALSE()),"?"))</f>
        <v/>
      </c>
    </row>
    <row r="2226" spans="1:20" ht="15" customHeight="1">
      <c r="A2226" s="20" t="str">
        <f>IF(B2226="","",IF(T2226="?","⚠️ نوع غير معرف",T2226&amp;TEXT(COUNTIFS($T$3:T2226,T2226),"000")))</f>
        <v/>
      </c>
      <c r="B2226" s="38"/>
      <c r="C2226" s="38"/>
      <c r="D2226" s="39"/>
      <c r="E2226" s="54"/>
      <c r="F2226" s="41" t="str">
        <f t="shared" ca="1" si="136"/>
        <v/>
      </c>
      <c r="G2226" s="42"/>
      <c r="H2226" s="37"/>
      <c r="I2226" s="43"/>
      <c r="J2226" s="44" t="str">
        <f t="shared" si="137"/>
        <v/>
      </c>
      <c r="K2226" s="45"/>
      <c r="L2226" s="46" t="str">
        <f>IF(OR(K2226="لم يدفع",B2226=""),"",IF(K2226="تأمين فقط",0,IF(K2226="اشتراك 300",300,IF(F2226&lt;14,IFERROR(VLOOKUP(SUBSTITUTE(SUBSTITUTE(H2226,"~","~~"),"*","~*"),إعدادات_الأنواع!$A$4:$D$40,3,FALSE()),0),IFERROR(VLOOKUP(SUBSTITUTE(SUBSTITUTE(H2226,"~","~~"),"*","~*"),إعدادات_الأنواع!$A$4:$D$40,4,FALSE()),0)))))</f>
        <v/>
      </c>
      <c r="M2226" s="47" t="str">
        <f>IF(OR(K2226="لم يدفع",B2226=""),"",IFERROR(VLOOKUP(SUBSTITUTE(SUBSTITUTE(H2226,"~","~~"),"*","~*"),إعدادات_الأنواع!$A$4:$E$40,5,FALSE()),0))</f>
        <v/>
      </c>
      <c r="N2226" s="47" t="str">
        <f>IF(OR(K2226="لم يدفع",K2226="تأمين فقط",K2226="اشتراك 300",B2226=""),"",IFERROR(VLOOKUP(SUBSTITUTE(SUBSTITUTE(H2226,"~","~~"),"*","~*"),إعدادات_الأنواع!$A$4:$F$40,6,FALSE()),0))</f>
        <v/>
      </c>
      <c r="O2226" s="55" t="str">
        <f t="shared" si="138"/>
        <v/>
      </c>
      <c r="P2226" s="48" t="str">
        <f t="shared" ca="1" si="139"/>
        <v/>
      </c>
      <c r="Q2226" s="52"/>
      <c r="R2226" s="49"/>
      <c r="S2226" s="50" t="str">
        <f>IF(B2226="","",COUNTA(التجديد!E2226:E2226))</f>
        <v/>
      </c>
      <c r="T2226" s="51" t="str">
        <f>IF(B2226="","",IFERROR(VLOOKUP(SUBSTITUTE(SUBSTITUTE(H2226,"~","~~"),"*","~*"),إعدادات_الأنواع!$A$4:$B$40,2,FALSE()),"?"))</f>
        <v/>
      </c>
    </row>
    <row r="2227" spans="1:20" ht="15" customHeight="1">
      <c r="A2227" s="20" t="str">
        <f>IF(B2227="","",IF(T2227="?","⚠️ نوع غير معرف",T2227&amp;TEXT(COUNTIFS($T$3:T2227,T2227),"000")))</f>
        <v/>
      </c>
      <c r="B2227" s="38"/>
      <c r="C2227" s="38"/>
      <c r="D2227" s="39"/>
      <c r="E2227" s="54"/>
      <c r="F2227" s="41" t="str">
        <f t="shared" ca="1" si="136"/>
        <v/>
      </c>
      <c r="G2227" s="42"/>
      <c r="H2227" s="37"/>
      <c r="I2227" s="43"/>
      <c r="J2227" s="44" t="str">
        <f t="shared" si="137"/>
        <v/>
      </c>
      <c r="K2227" s="45"/>
      <c r="L2227" s="46" t="str">
        <f>IF(OR(K2227="لم يدفع",B2227=""),"",IF(K2227="تأمين فقط",0,IF(K2227="اشتراك 300",300,IF(F2227&lt;14,IFERROR(VLOOKUP(SUBSTITUTE(SUBSTITUTE(H2227,"~","~~"),"*","~*"),إعدادات_الأنواع!$A$4:$D$40,3,FALSE()),0),IFERROR(VLOOKUP(SUBSTITUTE(SUBSTITUTE(H2227,"~","~~"),"*","~*"),إعدادات_الأنواع!$A$4:$D$40,4,FALSE()),0)))))</f>
        <v/>
      </c>
      <c r="M2227" s="47" t="str">
        <f>IF(OR(K2227="لم يدفع",B2227=""),"",IFERROR(VLOOKUP(SUBSTITUTE(SUBSTITUTE(H2227,"~","~~"),"*","~*"),إعدادات_الأنواع!$A$4:$E$40,5,FALSE()),0))</f>
        <v/>
      </c>
      <c r="N2227" s="47" t="str">
        <f>IF(OR(K2227="لم يدفع",K2227="تأمين فقط",K2227="اشتراك 300",B2227=""),"",IFERROR(VLOOKUP(SUBSTITUTE(SUBSTITUTE(H2227,"~","~~"),"*","~*"),إعدادات_الأنواع!$A$4:$F$40,6,FALSE()),0))</f>
        <v/>
      </c>
      <c r="O2227" s="55" t="str">
        <f t="shared" si="138"/>
        <v/>
      </c>
      <c r="P2227" s="48" t="str">
        <f t="shared" ca="1" si="139"/>
        <v/>
      </c>
      <c r="Q2227" s="52"/>
      <c r="R2227" s="49"/>
      <c r="S2227" s="50" t="str">
        <f>IF(B2227="","",COUNTA(التجديد!E2227:E2227))</f>
        <v/>
      </c>
      <c r="T2227" s="51" t="str">
        <f>IF(B2227="","",IFERROR(VLOOKUP(SUBSTITUTE(SUBSTITUTE(H2227,"~","~~"),"*","~*"),إعدادات_الأنواع!$A$4:$B$40,2,FALSE()),"?"))</f>
        <v/>
      </c>
    </row>
    <row r="2228" spans="1:20" ht="15" customHeight="1">
      <c r="A2228" s="20" t="str">
        <f>IF(B2228="","",IF(T2228="?","⚠️ نوع غير معرف",T2228&amp;TEXT(COUNTIFS($T$3:T2228,T2228),"000")))</f>
        <v/>
      </c>
      <c r="B2228" s="38"/>
      <c r="C2228" s="38"/>
      <c r="D2228" s="39"/>
      <c r="E2228" s="54"/>
      <c r="F2228" s="41" t="str">
        <f t="shared" ca="1" si="136"/>
        <v/>
      </c>
      <c r="G2228" s="42"/>
      <c r="H2228" s="37"/>
      <c r="I2228" s="43"/>
      <c r="J2228" s="44" t="str">
        <f t="shared" si="137"/>
        <v/>
      </c>
      <c r="K2228" s="45"/>
      <c r="L2228" s="46" t="str">
        <f>IF(OR(K2228="لم يدفع",B2228=""),"",IF(K2228="تأمين فقط",0,IF(K2228="اشتراك 300",300,IF(F2228&lt;14,IFERROR(VLOOKUP(SUBSTITUTE(SUBSTITUTE(H2228,"~","~~"),"*","~*"),إعدادات_الأنواع!$A$4:$D$40,3,FALSE()),0),IFERROR(VLOOKUP(SUBSTITUTE(SUBSTITUTE(H2228,"~","~~"),"*","~*"),إعدادات_الأنواع!$A$4:$D$40,4,FALSE()),0)))))</f>
        <v/>
      </c>
      <c r="M2228" s="47" t="str">
        <f>IF(OR(K2228="لم يدفع",B2228=""),"",IFERROR(VLOOKUP(SUBSTITUTE(SUBSTITUTE(H2228,"~","~~"),"*","~*"),إعدادات_الأنواع!$A$4:$E$40,5,FALSE()),0))</f>
        <v/>
      </c>
      <c r="N2228" s="47" t="str">
        <f>IF(OR(K2228="لم يدفع",K2228="تأمين فقط",K2228="اشتراك 300",B2228=""),"",IFERROR(VLOOKUP(SUBSTITUTE(SUBSTITUTE(H2228,"~","~~"),"*","~*"),إعدادات_الأنواع!$A$4:$F$40,6,FALSE()),0))</f>
        <v/>
      </c>
      <c r="O2228" s="55" t="str">
        <f t="shared" si="138"/>
        <v/>
      </c>
      <c r="P2228" s="48" t="str">
        <f t="shared" ca="1" si="139"/>
        <v/>
      </c>
      <c r="Q2228" s="52"/>
      <c r="R2228" s="49"/>
      <c r="S2228" s="50" t="str">
        <f>IF(B2228="","",COUNTA(التجديد!E2228:E2228))</f>
        <v/>
      </c>
      <c r="T2228" s="51" t="str">
        <f>IF(B2228="","",IFERROR(VLOOKUP(SUBSTITUTE(SUBSTITUTE(H2228,"~","~~"),"*","~*"),إعدادات_الأنواع!$A$4:$B$40,2,FALSE()),"?"))</f>
        <v/>
      </c>
    </row>
    <row r="2229" spans="1:20" ht="15" customHeight="1">
      <c r="A2229" s="20" t="str">
        <f>IF(B2229="","",IF(T2229="?","⚠️ نوع غير معرف",T2229&amp;TEXT(COUNTIFS($T$3:T2229,T2229),"000")))</f>
        <v/>
      </c>
      <c r="B2229" s="38"/>
      <c r="C2229" s="38"/>
      <c r="D2229" s="39"/>
      <c r="E2229" s="54"/>
      <c r="F2229" s="41" t="str">
        <f t="shared" ca="1" si="136"/>
        <v/>
      </c>
      <c r="G2229" s="42"/>
      <c r="H2229" s="37"/>
      <c r="I2229" s="43"/>
      <c r="J2229" s="44" t="str">
        <f t="shared" si="137"/>
        <v/>
      </c>
      <c r="K2229" s="45"/>
      <c r="L2229" s="46" t="str">
        <f>IF(OR(K2229="لم يدفع",B2229=""),"",IF(K2229="تأمين فقط",0,IF(K2229="اشتراك 300",300,IF(F2229&lt;14,IFERROR(VLOOKUP(SUBSTITUTE(SUBSTITUTE(H2229,"~","~~"),"*","~*"),إعدادات_الأنواع!$A$4:$D$40,3,FALSE()),0),IFERROR(VLOOKUP(SUBSTITUTE(SUBSTITUTE(H2229,"~","~~"),"*","~*"),إعدادات_الأنواع!$A$4:$D$40,4,FALSE()),0)))))</f>
        <v/>
      </c>
      <c r="M2229" s="47" t="str">
        <f>IF(OR(K2229="لم يدفع",B2229=""),"",IFERROR(VLOOKUP(SUBSTITUTE(SUBSTITUTE(H2229,"~","~~"),"*","~*"),إعدادات_الأنواع!$A$4:$E$40,5,FALSE()),0))</f>
        <v/>
      </c>
      <c r="N2229" s="47" t="str">
        <f>IF(OR(K2229="لم يدفع",K2229="تأمين فقط",K2229="اشتراك 300",B2229=""),"",IFERROR(VLOOKUP(SUBSTITUTE(SUBSTITUTE(H2229,"~","~~"),"*","~*"),إعدادات_الأنواع!$A$4:$F$40,6,FALSE()),0))</f>
        <v/>
      </c>
      <c r="O2229" s="55" t="str">
        <f t="shared" si="138"/>
        <v/>
      </c>
      <c r="P2229" s="48" t="str">
        <f t="shared" ca="1" si="139"/>
        <v/>
      </c>
      <c r="Q2229" s="52"/>
      <c r="R2229" s="49"/>
      <c r="S2229" s="50" t="str">
        <f>IF(B2229="","",COUNTA(التجديد!E2229:E2229))</f>
        <v/>
      </c>
      <c r="T2229" s="51" t="str">
        <f>IF(B2229="","",IFERROR(VLOOKUP(SUBSTITUTE(SUBSTITUTE(H2229,"~","~~"),"*","~*"),إعدادات_الأنواع!$A$4:$B$40,2,FALSE()),"?"))</f>
        <v/>
      </c>
    </row>
    <row r="2230" spans="1:20" ht="15" customHeight="1">
      <c r="A2230" s="20" t="str">
        <f>IF(B2230="","",IF(T2230="?","⚠️ نوع غير معرف",T2230&amp;TEXT(COUNTIFS($T$3:T2230,T2230),"000")))</f>
        <v/>
      </c>
      <c r="B2230" s="38"/>
      <c r="C2230" s="38"/>
      <c r="D2230" s="39"/>
      <c r="E2230" s="54"/>
      <c r="F2230" s="41" t="str">
        <f t="shared" ca="1" si="136"/>
        <v/>
      </c>
      <c r="G2230" s="42"/>
      <c r="H2230" s="37"/>
      <c r="I2230" s="43"/>
      <c r="J2230" s="44" t="str">
        <f t="shared" si="137"/>
        <v/>
      </c>
      <c r="K2230" s="45"/>
      <c r="L2230" s="46" t="str">
        <f>IF(OR(K2230="لم يدفع",B2230=""),"",IF(K2230="تأمين فقط",0,IF(K2230="اشتراك 300",300,IF(F2230&lt;14,IFERROR(VLOOKUP(SUBSTITUTE(SUBSTITUTE(H2230,"~","~~"),"*","~*"),إعدادات_الأنواع!$A$4:$D$40,3,FALSE()),0),IFERROR(VLOOKUP(SUBSTITUTE(SUBSTITUTE(H2230,"~","~~"),"*","~*"),إعدادات_الأنواع!$A$4:$D$40,4,FALSE()),0)))))</f>
        <v/>
      </c>
      <c r="M2230" s="47" t="str">
        <f>IF(OR(K2230="لم يدفع",B2230=""),"",IFERROR(VLOOKUP(SUBSTITUTE(SUBSTITUTE(H2230,"~","~~"),"*","~*"),إعدادات_الأنواع!$A$4:$E$40,5,FALSE()),0))</f>
        <v/>
      </c>
      <c r="N2230" s="47" t="str">
        <f>IF(OR(K2230="لم يدفع",K2230="تأمين فقط",K2230="اشتراك 300",B2230=""),"",IFERROR(VLOOKUP(SUBSTITUTE(SUBSTITUTE(H2230,"~","~~"),"*","~*"),إعدادات_الأنواع!$A$4:$F$40,6,FALSE()),0))</f>
        <v/>
      </c>
      <c r="O2230" s="55" t="str">
        <f t="shared" si="138"/>
        <v/>
      </c>
      <c r="P2230" s="48" t="str">
        <f t="shared" ca="1" si="139"/>
        <v/>
      </c>
      <c r="Q2230" s="52"/>
      <c r="R2230" s="49"/>
      <c r="S2230" s="50" t="str">
        <f>IF(B2230="","",COUNTA(التجديد!E2230:E2230))</f>
        <v/>
      </c>
      <c r="T2230" s="51" t="str">
        <f>IF(B2230="","",IFERROR(VLOOKUP(SUBSTITUTE(SUBSTITUTE(H2230,"~","~~"),"*","~*"),إعدادات_الأنواع!$A$4:$B$40,2,FALSE()),"?"))</f>
        <v/>
      </c>
    </row>
    <row r="2231" spans="1:20" ht="15" customHeight="1">
      <c r="A2231" s="20" t="str">
        <f>IF(B2231="","",IF(T2231="?","⚠️ نوع غير معرف",T2231&amp;TEXT(COUNTIFS($T$3:T2231,T2231),"000")))</f>
        <v/>
      </c>
      <c r="B2231" s="38"/>
      <c r="C2231" s="38"/>
      <c r="D2231" s="39"/>
      <c r="E2231" s="54"/>
      <c r="F2231" s="41" t="str">
        <f t="shared" ca="1" si="136"/>
        <v/>
      </c>
      <c r="G2231" s="42"/>
      <c r="H2231" s="37"/>
      <c r="I2231" s="43"/>
      <c r="J2231" s="44" t="str">
        <f t="shared" si="137"/>
        <v/>
      </c>
      <c r="K2231" s="45"/>
      <c r="L2231" s="46" t="str">
        <f>IF(OR(K2231="لم يدفع",B2231=""),"",IF(K2231="تأمين فقط",0,IF(K2231="اشتراك 300",300,IF(F2231&lt;14,IFERROR(VLOOKUP(SUBSTITUTE(SUBSTITUTE(H2231,"~","~~"),"*","~*"),إعدادات_الأنواع!$A$4:$D$40,3,FALSE()),0),IFERROR(VLOOKUP(SUBSTITUTE(SUBSTITUTE(H2231,"~","~~"),"*","~*"),إعدادات_الأنواع!$A$4:$D$40,4,FALSE()),0)))))</f>
        <v/>
      </c>
      <c r="M2231" s="47" t="str">
        <f>IF(OR(K2231="لم يدفع",B2231=""),"",IFERROR(VLOOKUP(SUBSTITUTE(SUBSTITUTE(H2231,"~","~~"),"*","~*"),إعدادات_الأنواع!$A$4:$E$40,5,FALSE()),0))</f>
        <v/>
      </c>
      <c r="N2231" s="47" t="str">
        <f>IF(OR(K2231="لم يدفع",K2231="تأمين فقط",K2231="اشتراك 300",B2231=""),"",IFERROR(VLOOKUP(SUBSTITUTE(SUBSTITUTE(H2231,"~","~~"),"*","~*"),إعدادات_الأنواع!$A$4:$F$40,6,FALSE()),0))</f>
        <v/>
      </c>
      <c r="O2231" s="55" t="str">
        <f t="shared" si="138"/>
        <v/>
      </c>
      <c r="P2231" s="48" t="str">
        <f t="shared" ca="1" si="139"/>
        <v/>
      </c>
      <c r="Q2231" s="52"/>
      <c r="R2231" s="49"/>
      <c r="S2231" s="50" t="str">
        <f>IF(B2231="","",COUNTA(التجديد!E2231:E2231))</f>
        <v/>
      </c>
      <c r="T2231" s="51" t="str">
        <f>IF(B2231="","",IFERROR(VLOOKUP(SUBSTITUTE(SUBSTITUTE(H2231,"~","~~"),"*","~*"),إعدادات_الأنواع!$A$4:$B$40,2,FALSE()),"?"))</f>
        <v/>
      </c>
    </row>
    <row r="2232" spans="1:20" ht="15" customHeight="1">
      <c r="A2232" s="20" t="str">
        <f>IF(B2232="","",IF(T2232="?","⚠️ نوع غير معرف",T2232&amp;TEXT(COUNTIFS($T$3:T2232,T2232),"000")))</f>
        <v/>
      </c>
      <c r="B2232" s="38"/>
      <c r="C2232" s="38"/>
      <c r="D2232" s="39"/>
      <c r="E2232" s="54"/>
      <c r="F2232" s="41" t="str">
        <f t="shared" ca="1" si="136"/>
        <v/>
      </c>
      <c r="G2232" s="42"/>
      <c r="H2232" s="37"/>
      <c r="I2232" s="43"/>
      <c r="J2232" s="44" t="str">
        <f t="shared" si="137"/>
        <v/>
      </c>
      <c r="K2232" s="45"/>
      <c r="L2232" s="46" t="str">
        <f>IF(OR(K2232="لم يدفع",B2232=""),"",IF(K2232="تأمين فقط",0,IF(K2232="اشتراك 300",300,IF(F2232&lt;14,IFERROR(VLOOKUP(SUBSTITUTE(SUBSTITUTE(H2232,"~","~~"),"*","~*"),إعدادات_الأنواع!$A$4:$D$40,3,FALSE()),0),IFERROR(VLOOKUP(SUBSTITUTE(SUBSTITUTE(H2232,"~","~~"),"*","~*"),إعدادات_الأنواع!$A$4:$D$40,4,FALSE()),0)))))</f>
        <v/>
      </c>
      <c r="M2232" s="47" t="str">
        <f>IF(OR(K2232="لم يدفع",B2232=""),"",IFERROR(VLOOKUP(SUBSTITUTE(SUBSTITUTE(H2232,"~","~~"),"*","~*"),إعدادات_الأنواع!$A$4:$E$40,5,FALSE()),0))</f>
        <v/>
      </c>
      <c r="N2232" s="47" t="str">
        <f>IF(OR(K2232="لم يدفع",K2232="تأمين فقط",K2232="اشتراك 300",B2232=""),"",IFERROR(VLOOKUP(SUBSTITUTE(SUBSTITUTE(H2232,"~","~~"),"*","~*"),إعدادات_الأنواع!$A$4:$F$40,6,FALSE()),0))</f>
        <v/>
      </c>
      <c r="O2232" s="55" t="str">
        <f t="shared" si="138"/>
        <v/>
      </c>
      <c r="P2232" s="48" t="str">
        <f t="shared" ca="1" si="139"/>
        <v/>
      </c>
      <c r="Q2232" s="52"/>
      <c r="R2232" s="49"/>
      <c r="S2232" s="50" t="str">
        <f>IF(B2232="","",COUNTA(التجديد!E2232:E2232))</f>
        <v/>
      </c>
      <c r="T2232" s="51" t="str">
        <f>IF(B2232="","",IFERROR(VLOOKUP(SUBSTITUTE(SUBSTITUTE(H2232,"~","~~"),"*","~*"),إعدادات_الأنواع!$A$4:$B$40,2,FALSE()),"?"))</f>
        <v/>
      </c>
    </row>
    <row r="2233" spans="1:20" ht="15" customHeight="1">
      <c r="A2233" s="20" t="str">
        <f>IF(B2233="","",IF(T2233="?","⚠️ نوع غير معرف",T2233&amp;TEXT(COUNTIFS($T$3:T2233,T2233),"000")))</f>
        <v/>
      </c>
      <c r="B2233" s="38"/>
      <c r="C2233" s="38"/>
      <c r="D2233" s="39"/>
      <c r="E2233" s="54"/>
      <c r="F2233" s="41" t="str">
        <f t="shared" ca="1" si="136"/>
        <v/>
      </c>
      <c r="G2233" s="42"/>
      <c r="H2233" s="37"/>
      <c r="I2233" s="43"/>
      <c r="J2233" s="44" t="str">
        <f t="shared" si="137"/>
        <v/>
      </c>
      <c r="K2233" s="45"/>
      <c r="L2233" s="46" t="str">
        <f>IF(OR(K2233="لم يدفع",B2233=""),"",IF(K2233="تأمين فقط",0,IF(K2233="اشتراك 300",300,IF(F2233&lt;14,IFERROR(VLOOKUP(SUBSTITUTE(SUBSTITUTE(H2233,"~","~~"),"*","~*"),إعدادات_الأنواع!$A$4:$D$40,3,FALSE()),0),IFERROR(VLOOKUP(SUBSTITUTE(SUBSTITUTE(H2233,"~","~~"),"*","~*"),إعدادات_الأنواع!$A$4:$D$40,4,FALSE()),0)))))</f>
        <v/>
      </c>
      <c r="M2233" s="47" t="str">
        <f>IF(OR(K2233="لم يدفع",B2233=""),"",IFERROR(VLOOKUP(SUBSTITUTE(SUBSTITUTE(H2233,"~","~~"),"*","~*"),إعدادات_الأنواع!$A$4:$E$40,5,FALSE()),0))</f>
        <v/>
      </c>
      <c r="N2233" s="47" t="str">
        <f>IF(OR(K2233="لم يدفع",K2233="تأمين فقط",K2233="اشتراك 300",B2233=""),"",IFERROR(VLOOKUP(SUBSTITUTE(SUBSTITUTE(H2233,"~","~~"),"*","~*"),إعدادات_الأنواع!$A$4:$F$40,6,FALSE()),0))</f>
        <v/>
      </c>
      <c r="O2233" s="55" t="str">
        <f t="shared" si="138"/>
        <v/>
      </c>
      <c r="P2233" s="48" t="str">
        <f t="shared" ca="1" si="139"/>
        <v/>
      </c>
      <c r="Q2233" s="52"/>
      <c r="R2233" s="49"/>
      <c r="S2233" s="50" t="str">
        <f>IF(B2233="","",COUNTA(التجديد!E2233:E2233))</f>
        <v/>
      </c>
      <c r="T2233" s="51" t="str">
        <f>IF(B2233="","",IFERROR(VLOOKUP(SUBSTITUTE(SUBSTITUTE(H2233,"~","~~"),"*","~*"),إعدادات_الأنواع!$A$4:$B$40,2,FALSE()),"?"))</f>
        <v/>
      </c>
    </row>
    <row r="2234" spans="1:20" ht="15" customHeight="1">
      <c r="A2234" s="20" t="str">
        <f>IF(B2234="","",IF(T2234="?","⚠️ نوع غير معرف",T2234&amp;TEXT(COUNTIFS($T$3:T2234,T2234),"000")))</f>
        <v/>
      </c>
      <c r="B2234" s="38"/>
      <c r="C2234" s="38"/>
      <c r="D2234" s="39"/>
      <c r="E2234" s="54"/>
      <c r="F2234" s="41" t="str">
        <f t="shared" ca="1" si="136"/>
        <v/>
      </c>
      <c r="G2234" s="42"/>
      <c r="H2234" s="37"/>
      <c r="I2234" s="43"/>
      <c r="J2234" s="44" t="str">
        <f t="shared" si="137"/>
        <v/>
      </c>
      <c r="K2234" s="45"/>
      <c r="L2234" s="46" t="str">
        <f>IF(OR(K2234="لم يدفع",B2234=""),"",IF(K2234="تأمين فقط",0,IF(K2234="اشتراك 300",300,IF(F2234&lt;14,IFERROR(VLOOKUP(SUBSTITUTE(SUBSTITUTE(H2234,"~","~~"),"*","~*"),إعدادات_الأنواع!$A$4:$D$40,3,FALSE()),0),IFERROR(VLOOKUP(SUBSTITUTE(SUBSTITUTE(H2234,"~","~~"),"*","~*"),إعدادات_الأنواع!$A$4:$D$40,4,FALSE()),0)))))</f>
        <v/>
      </c>
      <c r="M2234" s="47" t="str">
        <f>IF(OR(K2234="لم يدفع",B2234=""),"",IFERROR(VLOOKUP(SUBSTITUTE(SUBSTITUTE(H2234,"~","~~"),"*","~*"),إعدادات_الأنواع!$A$4:$E$40,5,FALSE()),0))</f>
        <v/>
      </c>
      <c r="N2234" s="47" t="str">
        <f>IF(OR(K2234="لم يدفع",K2234="تأمين فقط",K2234="اشتراك 300",B2234=""),"",IFERROR(VLOOKUP(SUBSTITUTE(SUBSTITUTE(H2234,"~","~~"),"*","~*"),إعدادات_الأنواع!$A$4:$F$40,6,FALSE()),0))</f>
        <v/>
      </c>
      <c r="O2234" s="55" t="str">
        <f t="shared" si="138"/>
        <v/>
      </c>
      <c r="P2234" s="48" t="str">
        <f t="shared" ca="1" si="139"/>
        <v/>
      </c>
      <c r="Q2234" s="52"/>
      <c r="R2234" s="49"/>
      <c r="S2234" s="50" t="str">
        <f>IF(B2234="","",COUNTA(التجديد!E2234:E2234))</f>
        <v/>
      </c>
      <c r="T2234" s="51" t="str">
        <f>IF(B2234="","",IFERROR(VLOOKUP(SUBSTITUTE(SUBSTITUTE(H2234,"~","~~"),"*","~*"),إعدادات_الأنواع!$A$4:$B$40,2,FALSE()),"?"))</f>
        <v/>
      </c>
    </row>
    <row r="2235" spans="1:20" ht="15" customHeight="1">
      <c r="A2235" s="20" t="str">
        <f>IF(B2235="","",IF(T2235="?","⚠️ نوع غير معرف",T2235&amp;TEXT(COUNTIFS($T$3:T2235,T2235),"000")))</f>
        <v/>
      </c>
      <c r="B2235" s="38"/>
      <c r="C2235" s="38"/>
      <c r="D2235" s="39"/>
      <c r="E2235" s="54"/>
      <c r="F2235" s="41" t="str">
        <f t="shared" ca="1" si="136"/>
        <v/>
      </c>
      <c r="G2235" s="42"/>
      <c r="H2235" s="37"/>
      <c r="I2235" s="43"/>
      <c r="J2235" s="44" t="str">
        <f t="shared" si="137"/>
        <v/>
      </c>
      <c r="K2235" s="45"/>
      <c r="L2235" s="46" t="str">
        <f>IF(OR(K2235="لم يدفع",B2235=""),"",IF(K2235="تأمين فقط",0,IF(K2235="اشتراك 300",300,IF(F2235&lt;14,IFERROR(VLOOKUP(SUBSTITUTE(SUBSTITUTE(H2235,"~","~~"),"*","~*"),إعدادات_الأنواع!$A$4:$D$40,3,FALSE()),0),IFERROR(VLOOKUP(SUBSTITUTE(SUBSTITUTE(H2235,"~","~~"),"*","~*"),إعدادات_الأنواع!$A$4:$D$40,4,FALSE()),0)))))</f>
        <v/>
      </c>
      <c r="M2235" s="47" t="str">
        <f>IF(OR(K2235="لم يدفع",B2235=""),"",IFERROR(VLOOKUP(SUBSTITUTE(SUBSTITUTE(H2235,"~","~~"),"*","~*"),إعدادات_الأنواع!$A$4:$E$40,5,FALSE()),0))</f>
        <v/>
      </c>
      <c r="N2235" s="47" t="str">
        <f>IF(OR(K2235="لم يدفع",K2235="تأمين فقط",K2235="اشتراك 300",B2235=""),"",IFERROR(VLOOKUP(SUBSTITUTE(SUBSTITUTE(H2235,"~","~~"),"*","~*"),إعدادات_الأنواع!$A$4:$F$40,6,FALSE()),0))</f>
        <v/>
      </c>
      <c r="O2235" s="55" t="str">
        <f t="shared" si="138"/>
        <v/>
      </c>
      <c r="P2235" s="48" t="str">
        <f t="shared" ca="1" si="139"/>
        <v/>
      </c>
      <c r="Q2235" s="52"/>
      <c r="R2235" s="49"/>
      <c r="S2235" s="50" t="str">
        <f>IF(B2235="","",COUNTA(التجديد!E2235:E2235))</f>
        <v/>
      </c>
      <c r="T2235" s="51" t="str">
        <f>IF(B2235="","",IFERROR(VLOOKUP(SUBSTITUTE(SUBSTITUTE(H2235,"~","~~"),"*","~*"),إعدادات_الأنواع!$A$4:$B$40,2,FALSE()),"?"))</f>
        <v/>
      </c>
    </row>
    <row r="2236" spans="1:20" ht="15" customHeight="1">
      <c r="A2236" s="20" t="str">
        <f>IF(B2236="","",IF(T2236="?","⚠️ نوع غير معرف",T2236&amp;TEXT(COUNTIFS($T$3:T2236,T2236),"000")))</f>
        <v/>
      </c>
      <c r="B2236" s="38"/>
      <c r="C2236" s="38"/>
      <c r="D2236" s="39"/>
      <c r="E2236" s="54"/>
      <c r="F2236" s="41" t="str">
        <f t="shared" ca="1" si="136"/>
        <v/>
      </c>
      <c r="G2236" s="42"/>
      <c r="H2236" s="37"/>
      <c r="I2236" s="43"/>
      <c r="J2236" s="44" t="str">
        <f t="shared" si="137"/>
        <v/>
      </c>
      <c r="K2236" s="45"/>
      <c r="L2236" s="46" t="str">
        <f>IF(OR(K2236="لم يدفع",B2236=""),"",IF(K2236="تأمين فقط",0,IF(K2236="اشتراك 300",300,IF(F2236&lt;14,IFERROR(VLOOKUP(SUBSTITUTE(SUBSTITUTE(H2236,"~","~~"),"*","~*"),إعدادات_الأنواع!$A$4:$D$40,3,FALSE()),0),IFERROR(VLOOKUP(SUBSTITUTE(SUBSTITUTE(H2236,"~","~~"),"*","~*"),إعدادات_الأنواع!$A$4:$D$40,4,FALSE()),0)))))</f>
        <v/>
      </c>
      <c r="M2236" s="47" t="str">
        <f>IF(OR(K2236="لم يدفع",B2236=""),"",IFERROR(VLOOKUP(SUBSTITUTE(SUBSTITUTE(H2236,"~","~~"),"*","~*"),إعدادات_الأنواع!$A$4:$E$40,5,FALSE()),0))</f>
        <v/>
      </c>
      <c r="N2236" s="47" t="str">
        <f>IF(OR(K2236="لم يدفع",K2236="تأمين فقط",K2236="اشتراك 300",B2236=""),"",IFERROR(VLOOKUP(SUBSTITUTE(SUBSTITUTE(H2236,"~","~~"),"*","~*"),إعدادات_الأنواع!$A$4:$F$40,6,FALSE()),0))</f>
        <v/>
      </c>
      <c r="O2236" s="55" t="str">
        <f t="shared" si="138"/>
        <v/>
      </c>
      <c r="P2236" s="48" t="str">
        <f t="shared" ca="1" si="139"/>
        <v/>
      </c>
      <c r="Q2236" s="52"/>
      <c r="R2236" s="49"/>
      <c r="S2236" s="50" t="str">
        <f>IF(B2236="","",COUNTA(التجديد!E2236:E2236))</f>
        <v/>
      </c>
      <c r="T2236" s="51" t="str">
        <f>IF(B2236="","",IFERROR(VLOOKUP(SUBSTITUTE(SUBSTITUTE(H2236,"~","~~"),"*","~*"),إعدادات_الأنواع!$A$4:$B$40,2,FALSE()),"?"))</f>
        <v/>
      </c>
    </row>
    <row r="2237" spans="1:20" ht="15" customHeight="1">
      <c r="A2237" s="20" t="str">
        <f>IF(B2237="","",IF(T2237="?","⚠️ نوع غير معرف",T2237&amp;TEXT(COUNTIFS($T$3:T2237,T2237),"000")))</f>
        <v/>
      </c>
      <c r="B2237" s="38"/>
      <c r="C2237" s="38"/>
      <c r="D2237" s="39"/>
      <c r="E2237" s="54"/>
      <c r="F2237" s="41" t="str">
        <f t="shared" ca="1" si="136"/>
        <v/>
      </c>
      <c r="G2237" s="42"/>
      <c r="H2237" s="37"/>
      <c r="I2237" s="43"/>
      <c r="J2237" s="44" t="str">
        <f t="shared" si="137"/>
        <v/>
      </c>
      <c r="K2237" s="45"/>
      <c r="L2237" s="46" t="str">
        <f>IF(OR(K2237="لم يدفع",B2237=""),"",IF(K2237="تأمين فقط",0,IF(K2237="اشتراك 300",300,IF(F2237&lt;14,IFERROR(VLOOKUP(SUBSTITUTE(SUBSTITUTE(H2237,"~","~~"),"*","~*"),إعدادات_الأنواع!$A$4:$D$40,3,FALSE()),0),IFERROR(VLOOKUP(SUBSTITUTE(SUBSTITUTE(H2237,"~","~~"),"*","~*"),إعدادات_الأنواع!$A$4:$D$40,4,FALSE()),0)))))</f>
        <v/>
      </c>
      <c r="M2237" s="47" t="str">
        <f>IF(OR(K2237="لم يدفع",B2237=""),"",IFERROR(VLOOKUP(SUBSTITUTE(SUBSTITUTE(H2237,"~","~~"),"*","~*"),إعدادات_الأنواع!$A$4:$E$40,5,FALSE()),0))</f>
        <v/>
      </c>
      <c r="N2237" s="47" t="str">
        <f>IF(OR(K2237="لم يدفع",K2237="تأمين فقط",K2237="اشتراك 300",B2237=""),"",IFERROR(VLOOKUP(SUBSTITUTE(SUBSTITUTE(H2237,"~","~~"),"*","~*"),إعدادات_الأنواع!$A$4:$F$40,6,FALSE()),0))</f>
        <v/>
      </c>
      <c r="O2237" s="55" t="str">
        <f t="shared" si="138"/>
        <v/>
      </c>
      <c r="P2237" s="48" t="str">
        <f t="shared" ca="1" si="139"/>
        <v/>
      </c>
      <c r="Q2237" s="52"/>
      <c r="R2237" s="49"/>
      <c r="S2237" s="50" t="str">
        <f>IF(B2237="","",COUNTA(التجديد!E2237:E2237))</f>
        <v/>
      </c>
      <c r="T2237" s="51" t="str">
        <f>IF(B2237="","",IFERROR(VLOOKUP(SUBSTITUTE(SUBSTITUTE(H2237,"~","~~"),"*","~*"),إعدادات_الأنواع!$A$4:$B$40,2,FALSE()),"?"))</f>
        <v/>
      </c>
    </row>
    <row r="2238" spans="1:20" ht="15" customHeight="1">
      <c r="A2238" s="20" t="str">
        <f>IF(B2238="","",IF(T2238="?","⚠️ نوع غير معرف",T2238&amp;TEXT(COUNTIFS($T$3:T2238,T2238),"000")))</f>
        <v/>
      </c>
      <c r="B2238" s="38"/>
      <c r="C2238" s="38"/>
      <c r="D2238" s="39"/>
      <c r="E2238" s="54"/>
      <c r="F2238" s="41" t="str">
        <f t="shared" ca="1" si="136"/>
        <v/>
      </c>
      <c r="G2238" s="42"/>
      <c r="H2238" s="37"/>
      <c r="I2238" s="43"/>
      <c r="J2238" s="44" t="str">
        <f t="shared" si="137"/>
        <v/>
      </c>
      <c r="K2238" s="45"/>
      <c r="L2238" s="46" t="str">
        <f>IF(OR(K2238="لم يدفع",B2238=""),"",IF(K2238="تأمين فقط",0,IF(K2238="اشتراك 300",300,IF(F2238&lt;14,IFERROR(VLOOKUP(SUBSTITUTE(SUBSTITUTE(H2238,"~","~~"),"*","~*"),إعدادات_الأنواع!$A$4:$D$40,3,FALSE()),0),IFERROR(VLOOKUP(SUBSTITUTE(SUBSTITUTE(H2238,"~","~~"),"*","~*"),إعدادات_الأنواع!$A$4:$D$40,4,FALSE()),0)))))</f>
        <v/>
      </c>
      <c r="M2238" s="47" t="str">
        <f>IF(OR(K2238="لم يدفع",B2238=""),"",IFERROR(VLOOKUP(SUBSTITUTE(SUBSTITUTE(H2238,"~","~~"),"*","~*"),إعدادات_الأنواع!$A$4:$E$40,5,FALSE()),0))</f>
        <v/>
      </c>
      <c r="N2238" s="47" t="str">
        <f>IF(OR(K2238="لم يدفع",K2238="تأمين فقط",K2238="اشتراك 300",B2238=""),"",IFERROR(VLOOKUP(SUBSTITUTE(SUBSTITUTE(H2238,"~","~~"),"*","~*"),إعدادات_الأنواع!$A$4:$F$40,6,FALSE()),0))</f>
        <v/>
      </c>
      <c r="O2238" s="55" t="str">
        <f t="shared" si="138"/>
        <v/>
      </c>
      <c r="P2238" s="48" t="str">
        <f t="shared" ca="1" si="139"/>
        <v/>
      </c>
      <c r="Q2238" s="52"/>
      <c r="R2238" s="49"/>
      <c r="S2238" s="50" t="str">
        <f>IF(B2238="","",COUNTA(التجديد!E2238:E2238))</f>
        <v/>
      </c>
      <c r="T2238" s="51" t="str">
        <f>IF(B2238="","",IFERROR(VLOOKUP(SUBSTITUTE(SUBSTITUTE(H2238,"~","~~"),"*","~*"),إعدادات_الأنواع!$A$4:$B$40,2,FALSE()),"?"))</f>
        <v/>
      </c>
    </row>
    <row r="2239" spans="1:20" ht="15" customHeight="1">
      <c r="A2239" s="20" t="str">
        <f>IF(B2239="","",IF(T2239="?","⚠️ نوع غير معرف",T2239&amp;TEXT(COUNTIFS($T$3:T2239,T2239),"000")))</f>
        <v/>
      </c>
      <c r="B2239" s="38"/>
      <c r="C2239" s="38"/>
      <c r="D2239" s="39"/>
      <c r="E2239" s="54"/>
      <c r="F2239" s="41" t="str">
        <f t="shared" ca="1" si="136"/>
        <v/>
      </c>
      <c r="G2239" s="42"/>
      <c r="H2239" s="37"/>
      <c r="I2239" s="43"/>
      <c r="J2239" s="44" t="str">
        <f t="shared" si="137"/>
        <v/>
      </c>
      <c r="K2239" s="45"/>
      <c r="L2239" s="46" t="str">
        <f>IF(OR(K2239="لم يدفع",B2239=""),"",IF(K2239="تأمين فقط",0,IF(K2239="اشتراك 300",300,IF(F2239&lt;14,IFERROR(VLOOKUP(SUBSTITUTE(SUBSTITUTE(H2239,"~","~~"),"*","~*"),إعدادات_الأنواع!$A$4:$D$40,3,FALSE()),0),IFERROR(VLOOKUP(SUBSTITUTE(SUBSTITUTE(H2239,"~","~~"),"*","~*"),إعدادات_الأنواع!$A$4:$D$40,4,FALSE()),0)))))</f>
        <v/>
      </c>
      <c r="M2239" s="47" t="str">
        <f>IF(OR(K2239="لم يدفع",B2239=""),"",IFERROR(VLOOKUP(SUBSTITUTE(SUBSTITUTE(H2239,"~","~~"),"*","~*"),إعدادات_الأنواع!$A$4:$E$40,5,FALSE()),0))</f>
        <v/>
      </c>
      <c r="N2239" s="47" t="str">
        <f>IF(OR(K2239="لم يدفع",K2239="تأمين فقط",K2239="اشتراك 300",B2239=""),"",IFERROR(VLOOKUP(SUBSTITUTE(SUBSTITUTE(H2239,"~","~~"),"*","~*"),إعدادات_الأنواع!$A$4:$F$40,6,FALSE()),0))</f>
        <v/>
      </c>
      <c r="O2239" s="55" t="str">
        <f t="shared" si="138"/>
        <v/>
      </c>
      <c r="P2239" s="48" t="str">
        <f t="shared" ca="1" si="139"/>
        <v/>
      </c>
      <c r="Q2239" s="52"/>
      <c r="R2239" s="49"/>
      <c r="S2239" s="50" t="str">
        <f>IF(B2239="","",COUNTA(التجديد!E2239:E2239))</f>
        <v/>
      </c>
      <c r="T2239" s="51" t="str">
        <f>IF(B2239="","",IFERROR(VLOOKUP(SUBSTITUTE(SUBSTITUTE(H2239,"~","~~"),"*","~*"),إعدادات_الأنواع!$A$4:$B$40,2,FALSE()),"?"))</f>
        <v/>
      </c>
    </row>
    <row r="2240" spans="1:20" ht="15" customHeight="1">
      <c r="A2240" s="20" t="str">
        <f>IF(B2240="","",IF(T2240="?","⚠️ نوع غير معرف",T2240&amp;TEXT(COUNTIFS($T$3:T2240,T2240),"000")))</f>
        <v/>
      </c>
      <c r="B2240" s="38"/>
      <c r="C2240" s="38"/>
      <c r="D2240" s="39"/>
      <c r="E2240" s="54"/>
      <c r="F2240" s="41" t="str">
        <f t="shared" ca="1" si="136"/>
        <v/>
      </c>
      <c r="G2240" s="42"/>
      <c r="H2240" s="37"/>
      <c r="I2240" s="43"/>
      <c r="J2240" s="44" t="str">
        <f t="shared" si="137"/>
        <v/>
      </c>
      <c r="K2240" s="45"/>
      <c r="L2240" s="46" t="str">
        <f>IF(OR(K2240="لم يدفع",B2240=""),"",IF(K2240="تأمين فقط",0,IF(K2240="اشتراك 300",300,IF(F2240&lt;14,IFERROR(VLOOKUP(SUBSTITUTE(SUBSTITUTE(H2240,"~","~~"),"*","~*"),إعدادات_الأنواع!$A$4:$D$40,3,FALSE()),0),IFERROR(VLOOKUP(SUBSTITUTE(SUBSTITUTE(H2240,"~","~~"),"*","~*"),إعدادات_الأنواع!$A$4:$D$40,4,FALSE()),0)))))</f>
        <v/>
      </c>
      <c r="M2240" s="47" t="str">
        <f>IF(OR(K2240="لم يدفع",B2240=""),"",IFERROR(VLOOKUP(SUBSTITUTE(SUBSTITUTE(H2240,"~","~~"),"*","~*"),إعدادات_الأنواع!$A$4:$E$40,5,FALSE()),0))</f>
        <v/>
      </c>
      <c r="N2240" s="47" t="str">
        <f>IF(OR(K2240="لم يدفع",K2240="تأمين فقط",K2240="اشتراك 300",B2240=""),"",IFERROR(VLOOKUP(SUBSTITUTE(SUBSTITUTE(H2240,"~","~~"),"*","~*"),إعدادات_الأنواع!$A$4:$F$40,6,FALSE()),0))</f>
        <v/>
      </c>
      <c r="O2240" s="55" t="str">
        <f t="shared" si="138"/>
        <v/>
      </c>
      <c r="P2240" s="48" t="str">
        <f t="shared" ca="1" si="139"/>
        <v/>
      </c>
      <c r="Q2240" s="52"/>
      <c r="R2240" s="49"/>
      <c r="S2240" s="50" t="str">
        <f>IF(B2240="","",COUNTA(التجديد!E2240:E2240))</f>
        <v/>
      </c>
      <c r="T2240" s="51" t="str">
        <f>IF(B2240="","",IFERROR(VLOOKUP(SUBSTITUTE(SUBSTITUTE(H2240,"~","~~"),"*","~*"),إعدادات_الأنواع!$A$4:$B$40,2,FALSE()),"?"))</f>
        <v/>
      </c>
    </row>
    <row r="2241" spans="1:20" ht="15" customHeight="1">
      <c r="A2241" s="20" t="str">
        <f>IF(B2241="","",IF(T2241="?","⚠️ نوع غير معرف",T2241&amp;TEXT(COUNTIFS($T$3:T2241,T2241),"000")))</f>
        <v/>
      </c>
      <c r="B2241" s="38"/>
      <c r="C2241" s="38"/>
      <c r="D2241" s="39"/>
      <c r="E2241" s="54"/>
      <c r="F2241" s="41" t="str">
        <f t="shared" ca="1" si="136"/>
        <v/>
      </c>
      <c r="G2241" s="42"/>
      <c r="H2241" s="37"/>
      <c r="I2241" s="43"/>
      <c r="J2241" s="44" t="str">
        <f t="shared" si="137"/>
        <v/>
      </c>
      <c r="K2241" s="45"/>
      <c r="L2241" s="46" t="str">
        <f>IF(OR(K2241="لم يدفع",B2241=""),"",IF(K2241="تأمين فقط",0,IF(K2241="اشتراك 300",300,IF(F2241&lt;14,IFERROR(VLOOKUP(SUBSTITUTE(SUBSTITUTE(H2241,"~","~~"),"*","~*"),إعدادات_الأنواع!$A$4:$D$40,3,FALSE()),0),IFERROR(VLOOKUP(SUBSTITUTE(SUBSTITUTE(H2241,"~","~~"),"*","~*"),إعدادات_الأنواع!$A$4:$D$40,4,FALSE()),0)))))</f>
        <v/>
      </c>
      <c r="M2241" s="47" t="str">
        <f>IF(OR(K2241="لم يدفع",B2241=""),"",IFERROR(VLOOKUP(SUBSTITUTE(SUBSTITUTE(H2241,"~","~~"),"*","~*"),إعدادات_الأنواع!$A$4:$E$40,5,FALSE()),0))</f>
        <v/>
      </c>
      <c r="N2241" s="47" t="str">
        <f>IF(OR(K2241="لم يدفع",K2241="تأمين فقط",K2241="اشتراك 300",B2241=""),"",IFERROR(VLOOKUP(SUBSTITUTE(SUBSTITUTE(H2241,"~","~~"),"*","~*"),إعدادات_الأنواع!$A$4:$F$40,6,FALSE()),0))</f>
        <v/>
      </c>
      <c r="O2241" s="55" t="str">
        <f t="shared" si="138"/>
        <v/>
      </c>
      <c r="P2241" s="48" t="str">
        <f t="shared" ca="1" si="139"/>
        <v/>
      </c>
      <c r="Q2241" s="52"/>
      <c r="R2241" s="49"/>
      <c r="S2241" s="50" t="str">
        <f>IF(B2241="","",COUNTA(التجديد!E2241:E2241))</f>
        <v/>
      </c>
      <c r="T2241" s="51" t="str">
        <f>IF(B2241="","",IFERROR(VLOOKUP(SUBSTITUTE(SUBSTITUTE(H2241,"~","~~"),"*","~*"),إعدادات_الأنواع!$A$4:$B$40,2,FALSE()),"?"))</f>
        <v/>
      </c>
    </row>
    <row r="2242" spans="1:20" ht="15" customHeight="1">
      <c r="A2242" s="20" t="str">
        <f>IF(B2242="","",IF(T2242="?","⚠️ نوع غير معرف",T2242&amp;TEXT(COUNTIFS($T$3:T2242,T2242),"000")))</f>
        <v/>
      </c>
      <c r="B2242" s="38"/>
      <c r="C2242" s="38"/>
      <c r="D2242" s="39"/>
      <c r="E2242" s="54"/>
      <c r="F2242" s="41" t="str">
        <f t="shared" ca="1" si="136"/>
        <v/>
      </c>
      <c r="G2242" s="42"/>
      <c r="H2242" s="37"/>
      <c r="I2242" s="43"/>
      <c r="J2242" s="44" t="str">
        <f t="shared" si="137"/>
        <v/>
      </c>
      <c r="K2242" s="45"/>
      <c r="L2242" s="46" t="str">
        <f>IF(OR(K2242="لم يدفع",B2242=""),"",IF(K2242="تأمين فقط",0,IF(K2242="اشتراك 300",300,IF(F2242&lt;14,IFERROR(VLOOKUP(SUBSTITUTE(SUBSTITUTE(H2242,"~","~~"),"*","~*"),إعدادات_الأنواع!$A$4:$D$40,3,FALSE()),0),IFERROR(VLOOKUP(SUBSTITUTE(SUBSTITUTE(H2242,"~","~~"),"*","~*"),إعدادات_الأنواع!$A$4:$D$40,4,FALSE()),0)))))</f>
        <v/>
      </c>
      <c r="M2242" s="47" t="str">
        <f>IF(OR(K2242="لم يدفع",B2242=""),"",IFERROR(VLOOKUP(SUBSTITUTE(SUBSTITUTE(H2242,"~","~~"),"*","~*"),إعدادات_الأنواع!$A$4:$E$40,5,FALSE()),0))</f>
        <v/>
      </c>
      <c r="N2242" s="47" t="str">
        <f>IF(OR(K2242="لم يدفع",K2242="تأمين فقط",K2242="اشتراك 300",B2242=""),"",IFERROR(VLOOKUP(SUBSTITUTE(SUBSTITUTE(H2242,"~","~~"),"*","~*"),إعدادات_الأنواع!$A$4:$F$40,6,FALSE()),0))</f>
        <v/>
      </c>
      <c r="O2242" s="55" t="str">
        <f t="shared" si="138"/>
        <v/>
      </c>
      <c r="P2242" s="48" t="str">
        <f t="shared" ca="1" si="139"/>
        <v/>
      </c>
      <c r="Q2242" s="52"/>
      <c r="R2242" s="49"/>
      <c r="S2242" s="50" t="str">
        <f>IF(B2242="","",COUNTA(التجديد!E2242:E2242))</f>
        <v/>
      </c>
      <c r="T2242" s="51" t="str">
        <f>IF(B2242="","",IFERROR(VLOOKUP(SUBSTITUTE(SUBSTITUTE(H2242,"~","~~"),"*","~*"),إعدادات_الأنواع!$A$4:$B$40,2,FALSE()),"?"))</f>
        <v/>
      </c>
    </row>
    <row r="2243" spans="1:20" ht="15" customHeight="1">
      <c r="A2243" s="20" t="str">
        <f>IF(B2243="","",IF(T2243="?","⚠️ نوع غير معرف",T2243&amp;TEXT(COUNTIFS($T$3:T2243,T2243),"000")))</f>
        <v/>
      </c>
      <c r="B2243" s="38"/>
      <c r="C2243" s="38"/>
      <c r="D2243" s="39"/>
      <c r="E2243" s="54"/>
      <c r="F2243" s="41" t="str">
        <f t="shared" ref="F2243:F2306" ca="1" si="140">IF(D2243="","",DATEDIF(D2243,TODAY(),"Y"))</f>
        <v/>
      </c>
      <c r="G2243" s="42"/>
      <c r="H2243" s="37"/>
      <c r="I2243" s="43"/>
      <c r="J2243" s="44" t="str">
        <f t="shared" ref="J2243:J2306" si="141">IF(I2243="","",I2243+30)</f>
        <v/>
      </c>
      <c r="K2243" s="45"/>
      <c r="L2243" s="46" t="str">
        <f>IF(OR(K2243="لم يدفع",B2243=""),"",IF(K2243="تأمين فقط",0,IF(K2243="اشتراك 300",300,IF(F2243&lt;14,IFERROR(VLOOKUP(SUBSTITUTE(SUBSTITUTE(H2243,"~","~~"),"*","~*"),إعدادات_الأنواع!$A$4:$D$40,3,FALSE()),0),IFERROR(VLOOKUP(SUBSTITUTE(SUBSTITUTE(H2243,"~","~~"),"*","~*"),إعدادات_الأنواع!$A$4:$D$40,4,FALSE()),0)))))</f>
        <v/>
      </c>
      <c r="M2243" s="47" t="str">
        <f>IF(OR(K2243="لم يدفع",B2243=""),"",IFERROR(VLOOKUP(SUBSTITUTE(SUBSTITUTE(H2243,"~","~~"),"*","~*"),إعدادات_الأنواع!$A$4:$E$40,5,FALSE()),0))</f>
        <v/>
      </c>
      <c r="N2243" s="47" t="str">
        <f>IF(OR(K2243="لم يدفع",K2243="تأمين فقط",K2243="اشتراك 300",B2243=""),"",IFERROR(VLOOKUP(SUBSTITUTE(SUBSTITUTE(H2243,"~","~~"),"*","~*"),إعدادات_الأنواع!$A$4:$F$40,6,FALSE()),0))</f>
        <v/>
      </c>
      <c r="O2243" s="55" t="str">
        <f t="shared" ref="O2243:O2306" si="142">IF(K2243="لم يدفع","",IF(L2243="","",IF(N2243="",L2243+M2243,L2243+M2243)))</f>
        <v/>
      </c>
      <c r="P2243" s="48" t="str">
        <f t="shared" ref="P2243:P2306" ca="1" si="143">IF(B2243="","",IF(K2243="لم يدفع","🔒 مجمدة",IF(J2243="","",IF(J2243&lt;TODAY(),"⛔ منتهي - يتطلب تجديد",IF(J2243-5&lt;=TODAY(),"⚠️ قريب الانتهاء","✅ ساري")))))</f>
        <v/>
      </c>
      <c r="Q2243" s="52"/>
      <c r="R2243" s="49"/>
      <c r="S2243" s="50" t="str">
        <f>IF(B2243="","",COUNTA(التجديد!E2243:E2243))</f>
        <v/>
      </c>
      <c r="T2243" s="51" t="str">
        <f>IF(B2243="","",IFERROR(VLOOKUP(SUBSTITUTE(SUBSTITUTE(H2243,"~","~~"),"*","~*"),إعدادات_الأنواع!$A$4:$B$40,2,FALSE()),"?"))</f>
        <v/>
      </c>
    </row>
    <row r="2244" spans="1:20" ht="15" customHeight="1">
      <c r="A2244" s="20" t="str">
        <f>IF(B2244="","",IF(T2244="?","⚠️ نوع غير معرف",T2244&amp;TEXT(COUNTIFS($T$3:T2244,T2244),"000")))</f>
        <v/>
      </c>
      <c r="B2244" s="38"/>
      <c r="C2244" s="38"/>
      <c r="D2244" s="39"/>
      <c r="E2244" s="54"/>
      <c r="F2244" s="41" t="str">
        <f t="shared" ca="1" si="140"/>
        <v/>
      </c>
      <c r="G2244" s="42"/>
      <c r="H2244" s="37"/>
      <c r="I2244" s="43"/>
      <c r="J2244" s="44" t="str">
        <f t="shared" si="141"/>
        <v/>
      </c>
      <c r="K2244" s="45"/>
      <c r="L2244" s="46" t="str">
        <f>IF(OR(K2244="لم يدفع",B2244=""),"",IF(K2244="تأمين فقط",0,IF(K2244="اشتراك 300",300,IF(F2244&lt;14,IFERROR(VLOOKUP(SUBSTITUTE(SUBSTITUTE(H2244,"~","~~"),"*","~*"),إعدادات_الأنواع!$A$4:$D$40,3,FALSE()),0),IFERROR(VLOOKUP(SUBSTITUTE(SUBSTITUTE(H2244,"~","~~"),"*","~*"),إعدادات_الأنواع!$A$4:$D$40,4,FALSE()),0)))))</f>
        <v/>
      </c>
      <c r="M2244" s="47" t="str">
        <f>IF(OR(K2244="لم يدفع",B2244=""),"",IFERROR(VLOOKUP(SUBSTITUTE(SUBSTITUTE(H2244,"~","~~"),"*","~*"),إعدادات_الأنواع!$A$4:$E$40,5,FALSE()),0))</f>
        <v/>
      </c>
      <c r="N2244" s="47" t="str">
        <f>IF(OR(K2244="لم يدفع",K2244="تأمين فقط",K2244="اشتراك 300",B2244=""),"",IFERROR(VLOOKUP(SUBSTITUTE(SUBSTITUTE(H2244,"~","~~"),"*","~*"),إعدادات_الأنواع!$A$4:$F$40,6,FALSE()),0))</f>
        <v/>
      </c>
      <c r="O2244" s="55" t="str">
        <f t="shared" si="142"/>
        <v/>
      </c>
      <c r="P2244" s="48" t="str">
        <f t="shared" ca="1" si="143"/>
        <v/>
      </c>
      <c r="Q2244" s="52"/>
      <c r="R2244" s="49"/>
      <c r="S2244" s="50" t="str">
        <f>IF(B2244="","",COUNTA(التجديد!E2244:E2244))</f>
        <v/>
      </c>
      <c r="T2244" s="51" t="str">
        <f>IF(B2244="","",IFERROR(VLOOKUP(SUBSTITUTE(SUBSTITUTE(H2244,"~","~~"),"*","~*"),إعدادات_الأنواع!$A$4:$B$40,2,FALSE()),"?"))</f>
        <v/>
      </c>
    </row>
    <row r="2245" spans="1:20" ht="15" customHeight="1">
      <c r="A2245" s="20" t="str">
        <f>IF(B2245="","",IF(T2245="?","⚠️ نوع غير معرف",T2245&amp;TEXT(COUNTIFS($T$3:T2245,T2245),"000")))</f>
        <v/>
      </c>
      <c r="B2245" s="38"/>
      <c r="C2245" s="38"/>
      <c r="D2245" s="39"/>
      <c r="E2245" s="54"/>
      <c r="F2245" s="41" t="str">
        <f t="shared" ca="1" si="140"/>
        <v/>
      </c>
      <c r="G2245" s="42"/>
      <c r="H2245" s="37"/>
      <c r="I2245" s="43"/>
      <c r="J2245" s="44" t="str">
        <f t="shared" si="141"/>
        <v/>
      </c>
      <c r="K2245" s="45"/>
      <c r="L2245" s="46" t="str">
        <f>IF(OR(K2245="لم يدفع",B2245=""),"",IF(K2245="تأمين فقط",0,IF(K2245="اشتراك 300",300,IF(F2245&lt;14,IFERROR(VLOOKUP(SUBSTITUTE(SUBSTITUTE(H2245,"~","~~"),"*","~*"),إعدادات_الأنواع!$A$4:$D$40,3,FALSE()),0),IFERROR(VLOOKUP(SUBSTITUTE(SUBSTITUTE(H2245,"~","~~"),"*","~*"),إعدادات_الأنواع!$A$4:$D$40,4,FALSE()),0)))))</f>
        <v/>
      </c>
      <c r="M2245" s="47" t="str">
        <f>IF(OR(K2245="لم يدفع",B2245=""),"",IFERROR(VLOOKUP(SUBSTITUTE(SUBSTITUTE(H2245,"~","~~"),"*","~*"),إعدادات_الأنواع!$A$4:$E$40,5,FALSE()),0))</f>
        <v/>
      </c>
      <c r="N2245" s="47" t="str">
        <f>IF(OR(K2245="لم يدفع",K2245="تأمين فقط",K2245="اشتراك 300",B2245=""),"",IFERROR(VLOOKUP(SUBSTITUTE(SUBSTITUTE(H2245,"~","~~"),"*","~*"),إعدادات_الأنواع!$A$4:$F$40,6,FALSE()),0))</f>
        <v/>
      </c>
      <c r="O2245" s="55" t="str">
        <f t="shared" si="142"/>
        <v/>
      </c>
      <c r="P2245" s="48" t="str">
        <f t="shared" ca="1" si="143"/>
        <v/>
      </c>
      <c r="Q2245" s="52"/>
      <c r="R2245" s="49"/>
      <c r="S2245" s="50" t="str">
        <f>IF(B2245="","",COUNTA(التجديد!E2245:E2245))</f>
        <v/>
      </c>
      <c r="T2245" s="51" t="str">
        <f>IF(B2245="","",IFERROR(VLOOKUP(SUBSTITUTE(SUBSTITUTE(H2245,"~","~~"),"*","~*"),إعدادات_الأنواع!$A$4:$B$40,2,FALSE()),"?"))</f>
        <v/>
      </c>
    </row>
    <row r="2246" spans="1:20" ht="15" customHeight="1">
      <c r="A2246" s="20" t="str">
        <f>IF(B2246="","",IF(T2246="?","⚠️ نوع غير معرف",T2246&amp;TEXT(COUNTIFS($T$3:T2246,T2246),"000")))</f>
        <v/>
      </c>
      <c r="B2246" s="38"/>
      <c r="C2246" s="38"/>
      <c r="D2246" s="39"/>
      <c r="E2246" s="54"/>
      <c r="F2246" s="41" t="str">
        <f t="shared" ca="1" si="140"/>
        <v/>
      </c>
      <c r="G2246" s="42"/>
      <c r="H2246" s="37"/>
      <c r="I2246" s="43"/>
      <c r="J2246" s="44" t="str">
        <f t="shared" si="141"/>
        <v/>
      </c>
      <c r="K2246" s="45"/>
      <c r="L2246" s="46" t="str">
        <f>IF(OR(K2246="لم يدفع",B2246=""),"",IF(K2246="تأمين فقط",0,IF(K2246="اشتراك 300",300,IF(F2246&lt;14,IFERROR(VLOOKUP(SUBSTITUTE(SUBSTITUTE(H2246,"~","~~"),"*","~*"),إعدادات_الأنواع!$A$4:$D$40,3,FALSE()),0),IFERROR(VLOOKUP(SUBSTITUTE(SUBSTITUTE(H2246,"~","~~"),"*","~*"),إعدادات_الأنواع!$A$4:$D$40,4,FALSE()),0)))))</f>
        <v/>
      </c>
      <c r="M2246" s="47" t="str">
        <f>IF(OR(K2246="لم يدفع",B2246=""),"",IFERROR(VLOOKUP(SUBSTITUTE(SUBSTITUTE(H2246,"~","~~"),"*","~*"),إعدادات_الأنواع!$A$4:$E$40,5,FALSE()),0))</f>
        <v/>
      </c>
      <c r="N2246" s="47" t="str">
        <f>IF(OR(K2246="لم يدفع",K2246="تأمين فقط",K2246="اشتراك 300",B2246=""),"",IFERROR(VLOOKUP(SUBSTITUTE(SUBSTITUTE(H2246,"~","~~"),"*","~*"),إعدادات_الأنواع!$A$4:$F$40,6,FALSE()),0))</f>
        <v/>
      </c>
      <c r="O2246" s="55" t="str">
        <f t="shared" si="142"/>
        <v/>
      </c>
      <c r="P2246" s="48" t="str">
        <f t="shared" ca="1" si="143"/>
        <v/>
      </c>
      <c r="Q2246" s="52"/>
      <c r="R2246" s="49"/>
      <c r="S2246" s="50" t="str">
        <f>IF(B2246="","",COUNTA(التجديد!E2246:E2246))</f>
        <v/>
      </c>
      <c r="T2246" s="51" t="str">
        <f>IF(B2246="","",IFERROR(VLOOKUP(SUBSTITUTE(SUBSTITUTE(H2246,"~","~~"),"*","~*"),إعدادات_الأنواع!$A$4:$B$40,2,FALSE()),"?"))</f>
        <v/>
      </c>
    </row>
    <row r="2247" spans="1:20" ht="15" customHeight="1">
      <c r="A2247" s="20" t="str">
        <f>IF(B2247="","",IF(T2247="?","⚠️ نوع غير معرف",T2247&amp;TEXT(COUNTIFS($T$3:T2247,T2247),"000")))</f>
        <v/>
      </c>
      <c r="B2247" s="38"/>
      <c r="C2247" s="38"/>
      <c r="D2247" s="39"/>
      <c r="E2247" s="54"/>
      <c r="F2247" s="41" t="str">
        <f t="shared" ca="1" si="140"/>
        <v/>
      </c>
      <c r="G2247" s="42"/>
      <c r="H2247" s="37"/>
      <c r="I2247" s="43"/>
      <c r="J2247" s="44" t="str">
        <f t="shared" si="141"/>
        <v/>
      </c>
      <c r="K2247" s="45"/>
      <c r="L2247" s="46" t="str">
        <f>IF(OR(K2247="لم يدفع",B2247=""),"",IF(K2247="تأمين فقط",0,IF(K2247="اشتراك 300",300,IF(F2247&lt;14,IFERROR(VLOOKUP(SUBSTITUTE(SUBSTITUTE(H2247,"~","~~"),"*","~*"),إعدادات_الأنواع!$A$4:$D$40,3,FALSE()),0),IFERROR(VLOOKUP(SUBSTITUTE(SUBSTITUTE(H2247,"~","~~"),"*","~*"),إعدادات_الأنواع!$A$4:$D$40,4,FALSE()),0)))))</f>
        <v/>
      </c>
      <c r="M2247" s="47" t="str">
        <f>IF(OR(K2247="لم يدفع",B2247=""),"",IFERROR(VLOOKUP(SUBSTITUTE(SUBSTITUTE(H2247,"~","~~"),"*","~*"),إعدادات_الأنواع!$A$4:$E$40,5,FALSE()),0))</f>
        <v/>
      </c>
      <c r="N2247" s="47" t="str">
        <f>IF(OR(K2247="لم يدفع",K2247="تأمين فقط",K2247="اشتراك 300",B2247=""),"",IFERROR(VLOOKUP(SUBSTITUTE(SUBSTITUTE(H2247,"~","~~"),"*","~*"),إعدادات_الأنواع!$A$4:$F$40,6,FALSE()),0))</f>
        <v/>
      </c>
      <c r="O2247" s="55" t="str">
        <f t="shared" si="142"/>
        <v/>
      </c>
      <c r="P2247" s="48" t="str">
        <f t="shared" ca="1" si="143"/>
        <v/>
      </c>
      <c r="Q2247" s="52"/>
      <c r="R2247" s="49"/>
      <c r="S2247" s="50" t="str">
        <f>IF(B2247="","",COUNTA(التجديد!E2247:E2247))</f>
        <v/>
      </c>
      <c r="T2247" s="51" t="str">
        <f>IF(B2247="","",IFERROR(VLOOKUP(SUBSTITUTE(SUBSTITUTE(H2247,"~","~~"),"*","~*"),إعدادات_الأنواع!$A$4:$B$40,2,FALSE()),"?"))</f>
        <v/>
      </c>
    </row>
    <row r="2248" spans="1:20" ht="15" customHeight="1">
      <c r="A2248" s="20" t="str">
        <f>IF(B2248="","",IF(T2248="?","⚠️ نوع غير معرف",T2248&amp;TEXT(COUNTIFS($T$3:T2248,T2248),"000")))</f>
        <v/>
      </c>
      <c r="B2248" s="38"/>
      <c r="C2248" s="38"/>
      <c r="D2248" s="39"/>
      <c r="E2248" s="54"/>
      <c r="F2248" s="41" t="str">
        <f t="shared" ca="1" si="140"/>
        <v/>
      </c>
      <c r="G2248" s="42"/>
      <c r="H2248" s="37"/>
      <c r="I2248" s="43"/>
      <c r="J2248" s="44" t="str">
        <f t="shared" si="141"/>
        <v/>
      </c>
      <c r="K2248" s="45"/>
      <c r="L2248" s="46" t="str">
        <f>IF(OR(K2248="لم يدفع",B2248=""),"",IF(K2248="تأمين فقط",0,IF(K2248="اشتراك 300",300,IF(F2248&lt;14,IFERROR(VLOOKUP(SUBSTITUTE(SUBSTITUTE(H2248,"~","~~"),"*","~*"),إعدادات_الأنواع!$A$4:$D$40,3,FALSE()),0),IFERROR(VLOOKUP(SUBSTITUTE(SUBSTITUTE(H2248,"~","~~"),"*","~*"),إعدادات_الأنواع!$A$4:$D$40,4,FALSE()),0)))))</f>
        <v/>
      </c>
      <c r="M2248" s="47" t="str">
        <f>IF(OR(K2248="لم يدفع",B2248=""),"",IFERROR(VLOOKUP(SUBSTITUTE(SUBSTITUTE(H2248,"~","~~"),"*","~*"),إعدادات_الأنواع!$A$4:$E$40,5,FALSE()),0))</f>
        <v/>
      </c>
      <c r="N2248" s="47" t="str">
        <f>IF(OR(K2248="لم يدفع",K2248="تأمين فقط",K2248="اشتراك 300",B2248=""),"",IFERROR(VLOOKUP(SUBSTITUTE(SUBSTITUTE(H2248,"~","~~"),"*","~*"),إعدادات_الأنواع!$A$4:$F$40,6,FALSE()),0))</f>
        <v/>
      </c>
      <c r="O2248" s="55" t="str">
        <f t="shared" si="142"/>
        <v/>
      </c>
      <c r="P2248" s="48" t="str">
        <f t="shared" ca="1" si="143"/>
        <v/>
      </c>
      <c r="Q2248" s="52"/>
      <c r="R2248" s="49"/>
      <c r="S2248" s="50" t="str">
        <f>IF(B2248="","",COUNTA(التجديد!E2248:E2248))</f>
        <v/>
      </c>
      <c r="T2248" s="51" t="str">
        <f>IF(B2248="","",IFERROR(VLOOKUP(SUBSTITUTE(SUBSTITUTE(H2248,"~","~~"),"*","~*"),إعدادات_الأنواع!$A$4:$B$40,2,FALSE()),"?"))</f>
        <v/>
      </c>
    </row>
    <row r="2249" spans="1:20" ht="15" customHeight="1">
      <c r="A2249" s="20" t="str">
        <f>IF(B2249="","",IF(T2249="?","⚠️ نوع غير معرف",T2249&amp;TEXT(COUNTIFS($T$3:T2249,T2249),"000")))</f>
        <v/>
      </c>
      <c r="B2249" s="38"/>
      <c r="C2249" s="38"/>
      <c r="D2249" s="39"/>
      <c r="E2249" s="54"/>
      <c r="F2249" s="41" t="str">
        <f t="shared" ca="1" si="140"/>
        <v/>
      </c>
      <c r="G2249" s="42"/>
      <c r="H2249" s="37"/>
      <c r="I2249" s="43"/>
      <c r="J2249" s="44" t="str">
        <f t="shared" si="141"/>
        <v/>
      </c>
      <c r="K2249" s="45"/>
      <c r="L2249" s="46" t="str">
        <f>IF(OR(K2249="لم يدفع",B2249=""),"",IF(K2249="تأمين فقط",0,IF(K2249="اشتراك 300",300,IF(F2249&lt;14,IFERROR(VLOOKUP(SUBSTITUTE(SUBSTITUTE(H2249,"~","~~"),"*","~*"),إعدادات_الأنواع!$A$4:$D$40,3,FALSE()),0),IFERROR(VLOOKUP(SUBSTITUTE(SUBSTITUTE(H2249,"~","~~"),"*","~*"),إعدادات_الأنواع!$A$4:$D$40,4,FALSE()),0)))))</f>
        <v/>
      </c>
      <c r="M2249" s="47" t="str">
        <f>IF(OR(K2249="لم يدفع",B2249=""),"",IFERROR(VLOOKUP(SUBSTITUTE(SUBSTITUTE(H2249,"~","~~"),"*","~*"),إعدادات_الأنواع!$A$4:$E$40,5,FALSE()),0))</f>
        <v/>
      </c>
      <c r="N2249" s="47" t="str">
        <f>IF(OR(K2249="لم يدفع",K2249="تأمين فقط",K2249="اشتراك 300",B2249=""),"",IFERROR(VLOOKUP(SUBSTITUTE(SUBSTITUTE(H2249,"~","~~"),"*","~*"),إعدادات_الأنواع!$A$4:$F$40,6,FALSE()),0))</f>
        <v/>
      </c>
      <c r="O2249" s="55" t="str">
        <f t="shared" si="142"/>
        <v/>
      </c>
      <c r="P2249" s="48" t="str">
        <f t="shared" ca="1" si="143"/>
        <v/>
      </c>
      <c r="Q2249" s="52"/>
      <c r="R2249" s="49"/>
      <c r="S2249" s="50" t="str">
        <f>IF(B2249="","",COUNTA(التجديد!E2249:E2249))</f>
        <v/>
      </c>
      <c r="T2249" s="51" t="str">
        <f>IF(B2249="","",IFERROR(VLOOKUP(SUBSTITUTE(SUBSTITUTE(H2249,"~","~~"),"*","~*"),إعدادات_الأنواع!$A$4:$B$40,2,FALSE()),"?"))</f>
        <v/>
      </c>
    </row>
    <row r="2250" spans="1:20" ht="15" customHeight="1">
      <c r="A2250" s="20" t="str">
        <f>IF(B2250="","",IF(T2250="?","⚠️ نوع غير معرف",T2250&amp;TEXT(COUNTIFS($T$3:T2250,T2250),"000")))</f>
        <v/>
      </c>
      <c r="B2250" s="38"/>
      <c r="C2250" s="38"/>
      <c r="D2250" s="39"/>
      <c r="E2250" s="54"/>
      <c r="F2250" s="41" t="str">
        <f t="shared" ca="1" si="140"/>
        <v/>
      </c>
      <c r="G2250" s="42"/>
      <c r="H2250" s="37"/>
      <c r="I2250" s="43"/>
      <c r="J2250" s="44" t="str">
        <f t="shared" si="141"/>
        <v/>
      </c>
      <c r="K2250" s="45"/>
      <c r="L2250" s="46" t="str">
        <f>IF(OR(K2250="لم يدفع",B2250=""),"",IF(K2250="تأمين فقط",0,IF(K2250="اشتراك 300",300,IF(F2250&lt;14,IFERROR(VLOOKUP(SUBSTITUTE(SUBSTITUTE(H2250,"~","~~"),"*","~*"),إعدادات_الأنواع!$A$4:$D$40,3,FALSE()),0),IFERROR(VLOOKUP(SUBSTITUTE(SUBSTITUTE(H2250,"~","~~"),"*","~*"),إعدادات_الأنواع!$A$4:$D$40,4,FALSE()),0)))))</f>
        <v/>
      </c>
      <c r="M2250" s="47" t="str">
        <f>IF(OR(K2250="لم يدفع",B2250=""),"",IFERROR(VLOOKUP(SUBSTITUTE(SUBSTITUTE(H2250,"~","~~"),"*","~*"),إعدادات_الأنواع!$A$4:$E$40,5,FALSE()),0))</f>
        <v/>
      </c>
      <c r="N2250" s="47" t="str">
        <f>IF(OR(K2250="لم يدفع",K2250="تأمين فقط",K2250="اشتراك 300",B2250=""),"",IFERROR(VLOOKUP(SUBSTITUTE(SUBSTITUTE(H2250,"~","~~"),"*","~*"),إعدادات_الأنواع!$A$4:$F$40,6,FALSE()),0))</f>
        <v/>
      </c>
      <c r="O2250" s="55" t="str">
        <f t="shared" si="142"/>
        <v/>
      </c>
      <c r="P2250" s="48" t="str">
        <f t="shared" ca="1" si="143"/>
        <v/>
      </c>
      <c r="Q2250" s="52"/>
      <c r="R2250" s="49"/>
      <c r="S2250" s="50" t="str">
        <f>IF(B2250="","",COUNTA(التجديد!E2250:E2250))</f>
        <v/>
      </c>
      <c r="T2250" s="51" t="str">
        <f>IF(B2250="","",IFERROR(VLOOKUP(SUBSTITUTE(SUBSTITUTE(H2250,"~","~~"),"*","~*"),إعدادات_الأنواع!$A$4:$B$40,2,FALSE()),"?"))</f>
        <v/>
      </c>
    </row>
    <row r="2251" spans="1:20" ht="15" customHeight="1">
      <c r="A2251" s="20" t="str">
        <f>IF(B2251="","",IF(T2251="?","⚠️ نوع غير معرف",T2251&amp;TEXT(COUNTIFS($T$3:T2251,T2251),"000")))</f>
        <v/>
      </c>
      <c r="B2251" s="38"/>
      <c r="C2251" s="38"/>
      <c r="D2251" s="39"/>
      <c r="E2251" s="54"/>
      <c r="F2251" s="41" t="str">
        <f t="shared" ca="1" si="140"/>
        <v/>
      </c>
      <c r="G2251" s="42"/>
      <c r="H2251" s="37"/>
      <c r="I2251" s="43"/>
      <c r="J2251" s="44" t="str">
        <f t="shared" si="141"/>
        <v/>
      </c>
      <c r="K2251" s="45"/>
      <c r="L2251" s="46" t="str">
        <f>IF(OR(K2251="لم يدفع",B2251=""),"",IF(K2251="تأمين فقط",0,IF(K2251="اشتراك 300",300,IF(F2251&lt;14,IFERROR(VLOOKUP(SUBSTITUTE(SUBSTITUTE(H2251,"~","~~"),"*","~*"),إعدادات_الأنواع!$A$4:$D$40,3,FALSE()),0),IFERROR(VLOOKUP(SUBSTITUTE(SUBSTITUTE(H2251,"~","~~"),"*","~*"),إعدادات_الأنواع!$A$4:$D$40,4,FALSE()),0)))))</f>
        <v/>
      </c>
      <c r="M2251" s="47" t="str">
        <f>IF(OR(K2251="لم يدفع",B2251=""),"",IFERROR(VLOOKUP(SUBSTITUTE(SUBSTITUTE(H2251,"~","~~"),"*","~*"),إعدادات_الأنواع!$A$4:$E$40,5,FALSE()),0))</f>
        <v/>
      </c>
      <c r="N2251" s="47" t="str">
        <f>IF(OR(K2251="لم يدفع",K2251="تأمين فقط",K2251="اشتراك 300",B2251=""),"",IFERROR(VLOOKUP(SUBSTITUTE(SUBSTITUTE(H2251,"~","~~"),"*","~*"),إعدادات_الأنواع!$A$4:$F$40,6,FALSE()),0))</f>
        <v/>
      </c>
      <c r="O2251" s="55" t="str">
        <f t="shared" si="142"/>
        <v/>
      </c>
      <c r="P2251" s="48" t="str">
        <f t="shared" ca="1" si="143"/>
        <v/>
      </c>
      <c r="Q2251" s="52"/>
      <c r="R2251" s="49"/>
      <c r="S2251" s="50" t="str">
        <f>IF(B2251="","",COUNTA(التجديد!E2251:E2251))</f>
        <v/>
      </c>
      <c r="T2251" s="51" t="str">
        <f>IF(B2251="","",IFERROR(VLOOKUP(SUBSTITUTE(SUBSTITUTE(H2251,"~","~~"),"*","~*"),إعدادات_الأنواع!$A$4:$B$40,2,FALSE()),"?"))</f>
        <v/>
      </c>
    </row>
    <row r="2252" spans="1:20" ht="15" customHeight="1">
      <c r="A2252" s="20" t="str">
        <f>IF(B2252="","",IF(T2252="?","⚠️ نوع غير معرف",T2252&amp;TEXT(COUNTIFS($T$3:T2252,T2252),"000")))</f>
        <v/>
      </c>
      <c r="B2252" s="38"/>
      <c r="C2252" s="38"/>
      <c r="D2252" s="39"/>
      <c r="E2252" s="54"/>
      <c r="F2252" s="41" t="str">
        <f t="shared" ca="1" si="140"/>
        <v/>
      </c>
      <c r="G2252" s="42"/>
      <c r="H2252" s="37"/>
      <c r="I2252" s="43"/>
      <c r="J2252" s="44" t="str">
        <f t="shared" si="141"/>
        <v/>
      </c>
      <c r="K2252" s="45"/>
      <c r="L2252" s="46" t="str">
        <f>IF(OR(K2252="لم يدفع",B2252=""),"",IF(K2252="تأمين فقط",0,IF(K2252="اشتراك 300",300,IF(F2252&lt;14,IFERROR(VLOOKUP(SUBSTITUTE(SUBSTITUTE(H2252,"~","~~"),"*","~*"),إعدادات_الأنواع!$A$4:$D$40,3,FALSE()),0),IFERROR(VLOOKUP(SUBSTITUTE(SUBSTITUTE(H2252,"~","~~"),"*","~*"),إعدادات_الأنواع!$A$4:$D$40,4,FALSE()),0)))))</f>
        <v/>
      </c>
      <c r="M2252" s="47" t="str">
        <f>IF(OR(K2252="لم يدفع",B2252=""),"",IFERROR(VLOOKUP(SUBSTITUTE(SUBSTITUTE(H2252,"~","~~"),"*","~*"),إعدادات_الأنواع!$A$4:$E$40,5,FALSE()),0))</f>
        <v/>
      </c>
      <c r="N2252" s="47" t="str">
        <f>IF(OR(K2252="لم يدفع",K2252="تأمين فقط",K2252="اشتراك 300",B2252=""),"",IFERROR(VLOOKUP(SUBSTITUTE(SUBSTITUTE(H2252,"~","~~"),"*","~*"),إعدادات_الأنواع!$A$4:$F$40,6,FALSE()),0))</f>
        <v/>
      </c>
      <c r="O2252" s="55" t="str">
        <f t="shared" si="142"/>
        <v/>
      </c>
      <c r="P2252" s="48" t="str">
        <f t="shared" ca="1" si="143"/>
        <v/>
      </c>
      <c r="Q2252" s="52"/>
      <c r="R2252" s="49"/>
      <c r="S2252" s="50" t="str">
        <f>IF(B2252="","",COUNTA(التجديد!E2252:E2252))</f>
        <v/>
      </c>
      <c r="T2252" s="51" t="str">
        <f>IF(B2252="","",IFERROR(VLOOKUP(SUBSTITUTE(SUBSTITUTE(H2252,"~","~~"),"*","~*"),إعدادات_الأنواع!$A$4:$B$40,2,FALSE()),"?"))</f>
        <v/>
      </c>
    </row>
    <row r="2253" spans="1:20" ht="15" customHeight="1">
      <c r="A2253" s="20" t="str">
        <f>IF(B2253="","",IF(T2253="?","⚠️ نوع غير معرف",T2253&amp;TEXT(COUNTIFS($T$3:T2253,T2253),"000")))</f>
        <v/>
      </c>
      <c r="B2253" s="38"/>
      <c r="C2253" s="38"/>
      <c r="D2253" s="39"/>
      <c r="E2253" s="54"/>
      <c r="F2253" s="41" t="str">
        <f t="shared" ca="1" si="140"/>
        <v/>
      </c>
      <c r="G2253" s="42"/>
      <c r="H2253" s="37"/>
      <c r="I2253" s="43"/>
      <c r="J2253" s="44" t="str">
        <f t="shared" si="141"/>
        <v/>
      </c>
      <c r="K2253" s="45"/>
      <c r="L2253" s="46" t="str">
        <f>IF(OR(K2253="لم يدفع",B2253=""),"",IF(K2253="تأمين فقط",0,IF(K2253="اشتراك 300",300,IF(F2253&lt;14,IFERROR(VLOOKUP(SUBSTITUTE(SUBSTITUTE(H2253,"~","~~"),"*","~*"),إعدادات_الأنواع!$A$4:$D$40,3,FALSE()),0),IFERROR(VLOOKUP(SUBSTITUTE(SUBSTITUTE(H2253,"~","~~"),"*","~*"),إعدادات_الأنواع!$A$4:$D$40,4,FALSE()),0)))))</f>
        <v/>
      </c>
      <c r="M2253" s="47" t="str">
        <f>IF(OR(K2253="لم يدفع",B2253=""),"",IFERROR(VLOOKUP(SUBSTITUTE(SUBSTITUTE(H2253,"~","~~"),"*","~*"),إعدادات_الأنواع!$A$4:$E$40,5,FALSE()),0))</f>
        <v/>
      </c>
      <c r="N2253" s="47" t="str">
        <f>IF(OR(K2253="لم يدفع",K2253="تأمين فقط",K2253="اشتراك 300",B2253=""),"",IFERROR(VLOOKUP(SUBSTITUTE(SUBSTITUTE(H2253,"~","~~"),"*","~*"),إعدادات_الأنواع!$A$4:$F$40,6,FALSE()),0))</f>
        <v/>
      </c>
      <c r="O2253" s="55" t="str">
        <f t="shared" si="142"/>
        <v/>
      </c>
      <c r="P2253" s="48" t="str">
        <f t="shared" ca="1" si="143"/>
        <v/>
      </c>
      <c r="Q2253" s="52"/>
      <c r="R2253" s="49"/>
      <c r="S2253" s="50" t="str">
        <f>IF(B2253="","",COUNTA(التجديد!E2253:E2253))</f>
        <v/>
      </c>
      <c r="T2253" s="51" t="str">
        <f>IF(B2253="","",IFERROR(VLOOKUP(SUBSTITUTE(SUBSTITUTE(H2253,"~","~~"),"*","~*"),إعدادات_الأنواع!$A$4:$B$40,2,FALSE()),"?"))</f>
        <v/>
      </c>
    </row>
    <row r="2254" spans="1:20" ht="15" customHeight="1">
      <c r="A2254" s="20" t="str">
        <f>IF(B2254="","",IF(T2254="?","⚠️ نوع غير معرف",T2254&amp;TEXT(COUNTIFS($T$3:T2254,T2254),"000")))</f>
        <v/>
      </c>
      <c r="B2254" s="38"/>
      <c r="C2254" s="38"/>
      <c r="D2254" s="39"/>
      <c r="E2254" s="54"/>
      <c r="F2254" s="41" t="str">
        <f t="shared" ca="1" si="140"/>
        <v/>
      </c>
      <c r="G2254" s="42"/>
      <c r="H2254" s="37"/>
      <c r="I2254" s="43"/>
      <c r="J2254" s="44" t="str">
        <f t="shared" si="141"/>
        <v/>
      </c>
      <c r="K2254" s="45"/>
      <c r="L2254" s="46" t="str">
        <f>IF(OR(K2254="لم يدفع",B2254=""),"",IF(K2254="تأمين فقط",0,IF(K2254="اشتراك 300",300,IF(F2254&lt;14,IFERROR(VLOOKUP(SUBSTITUTE(SUBSTITUTE(H2254,"~","~~"),"*","~*"),إعدادات_الأنواع!$A$4:$D$40,3,FALSE()),0),IFERROR(VLOOKUP(SUBSTITUTE(SUBSTITUTE(H2254,"~","~~"),"*","~*"),إعدادات_الأنواع!$A$4:$D$40,4,FALSE()),0)))))</f>
        <v/>
      </c>
      <c r="M2254" s="47" t="str">
        <f>IF(OR(K2254="لم يدفع",B2254=""),"",IFERROR(VLOOKUP(SUBSTITUTE(SUBSTITUTE(H2254,"~","~~"),"*","~*"),إعدادات_الأنواع!$A$4:$E$40,5,FALSE()),0))</f>
        <v/>
      </c>
      <c r="N2254" s="47" t="str">
        <f>IF(OR(K2254="لم يدفع",K2254="تأمين فقط",K2254="اشتراك 300",B2254=""),"",IFERROR(VLOOKUP(SUBSTITUTE(SUBSTITUTE(H2254,"~","~~"),"*","~*"),إعدادات_الأنواع!$A$4:$F$40,6,FALSE()),0))</f>
        <v/>
      </c>
      <c r="O2254" s="55" t="str">
        <f t="shared" si="142"/>
        <v/>
      </c>
      <c r="P2254" s="48" t="str">
        <f t="shared" ca="1" si="143"/>
        <v/>
      </c>
      <c r="Q2254" s="52"/>
      <c r="R2254" s="49"/>
      <c r="S2254" s="50" t="str">
        <f>IF(B2254="","",COUNTA(التجديد!E2254:E2254))</f>
        <v/>
      </c>
      <c r="T2254" s="51" t="str">
        <f>IF(B2254="","",IFERROR(VLOOKUP(SUBSTITUTE(SUBSTITUTE(H2254,"~","~~"),"*","~*"),إعدادات_الأنواع!$A$4:$B$40,2,FALSE()),"?"))</f>
        <v/>
      </c>
    </row>
    <row r="2255" spans="1:20" ht="15" customHeight="1">
      <c r="A2255" s="20" t="str">
        <f>IF(B2255="","",IF(T2255="?","⚠️ نوع غير معرف",T2255&amp;TEXT(COUNTIFS($T$3:T2255,T2255),"000")))</f>
        <v/>
      </c>
      <c r="B2255" s="38"/>
      <c r="C2255" s="38"/>
      <c r="D2255" s="39"/>
      <c r="E2255" s="54"/>
      <c r="F2255" s="41" t="str">
        <f t="shared" ca="1" si="140"/>
        <v/>
      </c>
      <c r="G2255" s="42"/>
      <c r="H2255" s="37"/>
      <c r="I2255" s="43"/>
      <c r="J2255" s="44" t="str">
        <f t="shared" si="141"/>
        <v/>
      </c>
      <c r="K2255" s="45"/>
      <c r="L2255" s="46" t="str">
        <f>IF(OR(K2255="لم يدفع",B2255=""),"",IF(K2255="تأمين فقط",0,IF(K2255="اشتراك 300",300,IF(F2255&lt;14,IFERROR(VLOOKUP(SUBSTITUTE(SUBSTITUTE(H2255,"~","~~"),"*","~*"),إعدادات_الأنواع!$A$4:$D$40,3,FALSE()),0),IFERROR(VLOOKUP(SUBSTITUTE(SUBSTITUTE(H2255,"~","~~"),"*","~*"),إعدادات_الأنواع!$A$4:$D$40,4,FALSE()),0)))))</f>
        <v/>
      </c>
      <c r="M2255" s="47" t="str">
        <f>IF(OR(K2255="لم يدفع",B2255=""),"",IFERROR(VLOOKUP(SUBSTITUTE(SUBSTITUTE(H2255,"~","~~"),"*","~*"),إعدادات_الأنواع!$A$4:$E$40,5,FALSE()),0))</f>
        <v/>
      </c>
      <c r="N2255" s="47" t="str">
        <f>IF(OR(K2255="لم يدفع",K2255="تأمين فقط",K2255="اشتراك 300",B2255=""),"",IFERROR(VLOOKUP(SUBSTITUTE(SUBSTITUTE(H2255,"~","~~"),"*","~*"),إعدادات_الأنواع!$A$4:$F$40,6,FALSE()),0))</f>
        <v/>
      </c>
      <c r="O2255" s="55" t="str">
        <f t="shared" si="142"/>
        <v/>
      </c>
      <c r="P2255" s="48" t="str">
        <f t="shared" ca="1" si="143"/>
        <v/>
      </c>
      <c r="Q2255" s="52"/>
      <c r="R2255" s="49"/>
      <c r="S2255" s="50" t="str">
        <f>IF(B2255="","",COUNTA(التجديد!E2255:E2255))</f>
        <v/>
      </c>
      <c r="T2255" s="51" t="str">
        <f>IF(B2255="","",IFERROR(VLOOKUP(SUBSTITUTE(SUBSTITUTE(H2255,"~","~~"),"*","~*"),إعدادات_الأنواع!$A$4:$B$40,2,FALSE()),"?"))</f>
        <v/>
      </c>
    </row>
    <row r="2256" spans="1:20" ht="15" customHeight="1">
      <c r="A2256" s="20" t="str">
        <f>IF(B2256="","",IF(T2256="?","⚠️ نوع غير معرف",T2256&amp;TEXT(COUNTIFS($T$3:T2256,T2256),"000")))</f>
        <v/>
      </c>
      <c r="B2256" s="38"/>
      <c r="C2256" s="38"/>
      <c r="D2256" s="39"/>
      <c r="E2256" s="54"/>
      <c r="F2256" s="41" t="str">
        <f t="shared" ca="1" si="140"/>
        <v/>
      </c>
      <c r="G2256" s="42"/>
      <c r="H2256" s="37"/>
      <c r="I2256" s="43"/>
      <c r="J2256" s="44" t="str">
        <f t="shared" si="141"/>
        <v/>
      </c>
      <c r="K2256" s="45"/>
      <c r="L2256" s="46" t="str">
        <f>IF(OR(K2256="لم يدفع",B2256=""),"",IF(K2256="تأمين فقط",0,IF(K2256="اشتراك 300",300,IF(F2256&lt;14,IFERROR(VLOOKUP(SUBSTITUTE(SUBSTITUTE(H2256,"~","~~"),"*","~*"),إعدادات_الأنواع!$A$4:$D$40,3,FALSE()),0),IFERROR(VLOOKUP(SUBSTITUTE(SUBSTITUTE(H2256,"~","~~"),"*","~*"),إعدادات_الأنواع!$A$4:$D$40,4,FALSE()),0)))))</f>
        <v/>
      </c>
      <c r="M2256" s="47" t="str">
        <f>IF(OR(K2256="لم يدفع",B2256=""),"",IFERROR(VLOOKUP(SUBSTITUTE(SUBSTITUTE(H2256,"~","~~"),"*","~*"),إعدادات_الأنواع!$A$4:$E$40,5,FALSE()),0))</f>
        <v/>
      </c>
      <c r="N2256" s="47" t="str">
        <f>IF(OR(K2256="لم يدفع",K2256="تأمين فقط",K2256="اشتراك 300",B2256=""),"",IFERROR(VLOOKUP(SUBSTITUTE(SUBSTITUTE(H2256,"~","~~"),"*","~*"),إعدادات_الأنواع!$A$4:$F$40,6,FALSE()),0))</f>
        <v/>
      </c>
      <c r="O2256" s="55" t="str">
        <f t="shared" si="142"/>
        <v/>
      </c>
      <c r="P2256" s="48" t="str">
        <f t="shared" ca="1" si="143"/>
        <v/>
      </c>
      <c r="Q2256" s="52"/>
      <c r="R2256" s="49"/>
      <c r="S2256" s="50" t="str">
        <f>IF(B2256="","",COUNTA(التجديد!E2256:E2256))</f>
        <v/>
      </c>
      <c r="T2256" s="51" t="str">
        <f>IF(B2256="","",IFERROR(VLOOKUP(SUBSTITUTE(SUBSTITUTE(H2256,"~","~~"),"*","~*"),إعدادات_الأنواع!$A$4:$B$40,2,FALSE()),"?"))</f>
        <v/>
      </c>
    </row>
    <row r="2257" spans="1:20" ht="15" customHeight="1">
      <c r="A2257" s="20" t="str">
        <f>IF(B2257="","",IF(T2257="?","⚠️ نوع غير معرف",T2257&amp;TEXT(COUNTIFS($T$3:T2257,T2257),"000")))</f>
        <v/>
      </c>
      <c r="B2257" s="38"/>
      <c r="C2257" s="38"/>
      <c r="D2257" s="39"/>
      <c r="E2257" s="54"/>
      <c r="F2257" s="41" t="str">
        <f t="shared" ca="1" si="140"/>
        <v/>
      </c>
      <c r="G2257" s="42"/>
      <c r="H2257" s="37"/>
      <c r="I2257" s="43"/>
      <c r="J2257" s="44" t="str">
        <f t="shared" si="141"/>
        <v/>
      </c>
      <c r="K2257" s="45"/>
      <c r="L2257" s="46" t="str">
        <f>IF(OR(K2257="لم يدفع",B2257=""),"",IF(K2257="تأمين فقط",0,IF(K2257="اشتراك 300",300,IF(F2257&lt;14,IFERROR(VLOOKUP(SUBSTITUTE(SUBSTITUTE(H2257,"~","~~"),"*","~*"),إعدادات_الأنواع!$A$4:$D$40,3,FALSE()),0),IFERROR(VLOOKUP(SUBSTITUTE(SUBSTITUTE(H2257,"~","~~"),"*","~*"),إعدادات_الأنواع!$A$4:$D$40,4,FALSE()),0)))))</f>
        <v/>
      </c>
      <c r="M2257" s="47" t="str">
        <f>IF(OR(K2257="لم يدفع",B2257=""),"",IFERROR(VLOOKUP(SUBSTITUTE(SUBSTITUTE(H2257,"~","~~"),"*","~*"),إعدادات_الأنواع!$A$4:$E$40,5,FALSE()),0))</f>
        <v/>
      </c>
      <c r="N2257" s="47" t="str">
        <f>IF(OR(K2257="لم يدفع",K2257="تأمين فقط",K2257="اشتراك 300",B2257=""),"",IFERROR(VLOOKUP(SUBSTITUTE(SUBSTITUTE(H2257,"~","~~"),"*","~*"),إعدادات_الأنواع!$A$4:$F$40,6,FALSE()),0))</f>
        <v/>
      </c>
      <c r="O2257" s="55" t="str">
        <f t="shared" si="142"/>
        <v/>
      </c>
      <c r="P2257" s="48" t="str">
        <f t="shared" ca="1" si="143"/>
        <v/>
      </c>
      <c r="Q2257" s="52"/>
      <c r="R2257" s="49"/>
      <c r="S2257" s="50" t="str">
        <f>IF(B2257="","",COUNTA(التجديد!E2257:E2257))</f>
        <v/>
      </c>
      <c r="T2257" s="51" t="str">
        <f>IF(B2257="","",IFERROR(VLOOKUP(SUBSTITUTE(SUBSTITUTE(H2257,"~","~~"),"*","~*"),إعدادات_الأنواع!$A$4:$B$40,2,FALSE()),"?"))</f>
        <v/>
      </c>
    </row>
    <row r="2258" spans="1:20" ht="15" customHeight="1">
      <c r="A2258" s="20" t="str">
        <f>IF(B2258="","",IF(T2258="?","⚠️ نوع غير معرف",T2258&amp;TEXT(COUNTIFS($T$3:T2258,T2258),"000")))</f>
        <v/>
      </c>
      <c r="B2258" s="38"/>
      <c r="C2258" s="38"/>
      <c r="D2258" s="39"/>
      <c r="E2258" s="54"/>
      <c r="F2258" s="41" t="str">
        <f t="shared" ca="1" si="140"/>
        <v/>
      </c>
      <c r="G2258" s="42"/>
      <c r="H2258" s="37"/>
      <c r="I2258" s="43"/>
      <c r="J2258" s="44" t="str">
        <f t="shared" si="141"/>
        <v/>
      </c>
      <c r="K2258" s="45"/>
      <c r="L2258" s="46" t="str">
        <f>IF(OR(K2258="لم يدفع",B2258=""),"",IF(K2258="تأمين فقط",0,IF(K2258="اشتراك 300",300,IF(F2258&lt;14,IFERROR(VLOOKUP(SUBSTITUTE(SUBSTITUTE(H2258,"~","~~"),"*","~*"),إعدادات_الأنواع!$A$4:$D$40,3,FALSE()),0),IFERROR(VLOOKUP(SUBSTITUTE(SUBSTITUTE(H2258,"~","~~"),"*","~*"),إعدادات_الأنواع!$A$4:$D$40,4,FALSE()),0)))))</f>
        <v/>
      </c>
      <c r="M2258" s="47" t="str">
        <f>IF(OR(K2258="لم يدفع",B2258=""),"",IFERROR(VLOOKUP(SUBSTITUTE(SUBSTITUTE(H2258,"~","~~"),"*","~*"),إعدادات_الأنواع!$A$4:$E$40,5,FALSE()),0))</f>
        <v/>
      </c>
      <c r="N2258" s="47" t="str">
        <f>IF(OR(K2258="لم يدفع",K2258="تأمين فقط",K2258="اشتراك 300",B2258=""),"",IFERROR(VLOOKUP(SUBSTITUTE(SUBSTITUTE(H2258,"~","~~"),"*","~*"),إعدادات_الأنواع!$A$4:$F$40,6,FALSE()),0))</f>
        <v/>
      </c>
      <c r="O2258" s="55" t="str">
        <f t="shared" si="142"/>
        <v/>
      </c>
      <c r="P2258" s="48" t="str">
        <f t="shared" ca="1" si="143"/>
        <v/>
      </c>
      <c r="Q2258" s="52"/>
      <c r="R2258" s="49"/>
      <c r="S2258" s="50" t="str">
        <f>IF(B2258="","",COUNTA(التجديد!E2258:E2258))</f>
        <v/>
      </c>
      <c r="T2258" s="51" t="str">
        <f>IF(B2258="","",IFERROR(VLOOKUP(SUBSTITUTE(SUBSTITUTE(H2258,"~","~~"),"*","~*"),إعدادات_الأنواع!$A$4:$B$40,2,FALSE()),"?"))</f>
        <v/>
      </c>
    </row>
    <row r="2259" spans="1:20" ht="15" customHeight="1">
      <c r="A2259" s="20" t="str">
        <f>IF(B2259="","",IF(T2259="?","⚠️ نوع غير معرف",T2259&amp;TEXT(COUNTIFS($T$3:T2259,T2259),"000")))</f>
        <v/>
      </c>
      <c r="B2259" s="38"/>
      <c r="C2259" s="38"/>
      <c r="D2259" s="39"/>
      <c r="E2259" s="54"/>
      <c r="F2259" s="41" t="str">
        <f t="shared" ca="1" si="140"/>
        <v/>
      </c>
      <c r="G2259" s="42"/>
      <c r="H2259" s="37"/>
      <c r="I2259" s="43"/>
      <c r="J2259" s="44" t="str">
        <f t="shared" si="141"/>
        <v/>
      </c>
      <c r="K2259" s="45"/>
      <c r="L2259" s="46" t="str">
        <f>IF(OR(K2259="لم يدفع",B2259=""),"",IF(K2259="تأمين فقط",0,IF(K2259="اشتراك 300",300,IF(F2259&lt;14,IFERROR(VLOOKUP(SUBSTITUTE(SUBSTITUTE(H2259,"~","~~"),"*","~*"),إعدادات_الأنواع!$A$4:$D$40,3,FALSE()),0),IFERROR(VLOOKUP(SUBSTITUTE(SUBSTITUTE(H2259,"~","~~"),"*","~*"),إعدادات_الأنواع!$A$4:$D$40,4,FALSE()),0)))))</f>
        <v/>
      </c>
      <c r="M2259" s="47" t="str">
        <f>IF(OR(K2259="لم يدفع",B2259=""),"",IFERROR(VLOOKUP(SUBSTITUTE(SUBSTITUTE(H2259,"~","~~"),"*","~*"),إعدادات_الأنواع!$A$4:$E$40,5,FALSE()),0))</f>
        <v/>
      </c>
      <c r="N2259" s="47" t="str">
        <f>IF(OR(K2259="لم يدفع",K2259="تأمين فقط",K2259="اشتراك 300",B2259=""),"",IFERROR(VLOOKUP(SUBSTITUTE(SUBSTITUTE(H2259,"~","~~"),"*","~*"),إعدادات_الأنواع!$A$4:$F$40,6,FALSE()),0))</f>
        <v/>
      </c>
      <c r="O2259" s="55" t="str">
        <f t="shared" si="142"/>
        <v/>
      </c>
      <c r="P2259" s="48" t="str">
        <f t="shared" ca="1" si="143"/>
        <v/>
      </c>
      <c r="Q2259" s="52"/>
      <c r="R2259" s="49"/>
      <c r="S2259" s="50" t="str">
        <f>IF(B2259="","",COUNTA(التجديد!E2259:E2259))</f>
        <v/>
      </c>
      <c r="T2259" s="51" t="str">
        <f>IF(B2259="","",IFERROR(VLOOKUP(SUBSTITUTE(SUBSTITUTE(H2259,"~","~~"),"*","~*"),إعدادات_الأنواع!$A$4:$B$40,2,FALSE()),"?"))</f>
        <v/>
      </c>
    </row>
    <row r="2260" spans="1:20" ht="15" customHeight="1">
      <c r="A2260" s="20" t="str">
        <f>IF(B2260="","",IF(T2260="?","⚠️ نوع غير معرف",T2260&amp;TEXT(COUNTIFS($T$3:T2260,T2260),"000")))</f>
        <v/>
      </c>
      <c r="B2260" s="38"/>
      <c r="C2260" s="38"/>
      <c r="D2260" s="39"/>
      <c r="E2260" s="54"/>
      <c r="F2260" s="41" t="str">
        <f t="shared" ca="1" si="140"/>
        <v/>
      </c>
      <c r="G2260" s="42"/>
      <c r="H2260" s="37"/>
      <c r="I2260" s="43"/>
      <c r="J2260" s="44" t="str">
        <f t="shared" si="141"/>
        <v/>
      </c>
      <c r="K2260" s="45"/>
      <c r="L2260" s="46" t="str">
        <f>IF(OR(K2260="لم يدفع",B2260=""),"",IF(K2260="تأمين فقط",0,IF(K2260="اشتراك 300",300,IF(F2260&lt;14,IFERROR(VLOOKUP(SUBSTITUTE(SUBSTITUTE(H2260,"~","~~"),"*","~*"),إعدادات_الأنواع!$A$4:$D$40,3,FALSE()),0),IFERROR(VLOOKUP(SUBSTITUTE(SUBSTITUTE(H2260,"~","~~"),"*","~*"),إعدادات_الأنواع!$A$4:$D$40,4,FALSE()),0)))))</f>
        <v/>
      </c>
      <c r="M2260" s="47" t="str">
        <f>IF(OR(K2260="لم يدفع",B2260=""),"",IFERROR(VLOOKUP(SUBSTITUTE(SUBSTITUTE(H2260,"~","~~"),"*","~*"),إعدادات_الأنواع!$A$4:$E$40,5,FALSE()),0))</f>
        <v/>
      </c>
      <c r="N2260" s="47" t="str">
        <f>IF(OR(K2260="لم يدفع",K2260="تأمين فقط",K2260="اشتراك 300",B2260=""),"",IFERROR(VLOOKUP(SUBSTITUTE(SUBSTITUTE(H2260,"~","~~"),"*","~*"),إعدادات_الأنواع!$A$4:$F$40,6,FALSE()),0))</f>
        <v/>
      </c>
      <c r="O2260" s="55" t="str">
        <f t="shared" si="142"/>
        <v/>
      </c>
      <c r="P2260" s="48" t="str">
        <f t="shared" ca="1" si="143"/>
        <v/>
      </c>
      <c r="Q2260" s="52"/>
      <c r="R2260" s="49"/>
      <c r="S2260" s="50" t="str">
        <f>IF(B2260="","",COUNTA(التجديد!E2260:E2260))</f>
        <v/>
      </c>
      <c r="T2260" s="51" t="str">
        <f>IF(B2260="","",IFERROR(VLOOKUP(SUBSTITUTE(SUBSTITUTE(H2260,"~","~~"),"*","~*"),إعدادات_الأنواع!$A$4:$B$40,2,FALSE()),"?"))</f>
        <v/>
      </c>
    </row>
    <row r="2261" spans="1:20" ht="15" customHeight="1">
      <c r="A2261" s="20" t="str">
        <f>IF(B2261="","",IF(T2261="?","⚠️ نوع غير معرف",T2261&amp;TEXT(COUNTIFS($T$3:T2261,T2261),"000")))</f>
        <v/>
      </c>
      <c r="B2261" s="38"/>
      <c r="C2261" s="38"/>
      <c r="D2261" s="39"/>
      <c r="E2261" s="54"/>
      <c r="F2261" s="41" t="str">
        <f t="shared" ca="1" si="140"/>
        <v/>
      </c>
      <c r="G2261" s="42"/>
      <c r="H2261" s="37"/>
      <c r="I2261" s="43"/>
      <c r="J2261" s="44" t="str">
        <f t="shared" si="141"/>
        <v/>
      </c>
      <c r="K2261" s="45"/>
      <c r="L2261" s="46" t="str">
        <f>IF(OR(K2261="لم يدفع",B2261=""),"",IF(K2261="تأمين فقط",0,IF(K2261="اشتراك 300",300,IF(F2261&lt;14,IFERROR(VLOOKUP(SUBSTITUTE(SUBSTITUTE(H2261,"~","~~"),"*","~*"),إعدادات_الأنواع!$A$4:$D$40,3,FALSE()),0),IFERROR(VLOOKUP(SUBSTITUTE(SUBSTITUTE(H2261,"~","~~"),"*","~*"),إعدادات_الأنواع!$A$4:$D$40,4,FALSE()),0)))))</f>
        <v/>
      </c>
      <c r="M2261" s="47" t="str">
        <f>IF(OR(K2261="لم يدفع",B2261=""),"",IFERROR(VLOOKUP(SUBSTITUTE(SUBSTITUTE(H2261,"~","~~"),"*","~*"),إعدادات_الأنواع!$A$4:$E$40,5,FALSE()),0))</f>
        <v/>
      </c>
      <c r="N2261" s="47" t="str">
        <f>IF(OR(K2261="لم يدفع",K2261="تأمين فقط",K2261="اشتراك 300",B2261=""),"",IFERROR(VLOOKUP(SUBSTITUTE(SUBSTITUTE(H2261,"~","~~"),"*","~*"),إعدادات_الأنواع!$A$4:$F$40,6,FALSE()),0))</f>
        <v/>
      </c>
      <c r="O2261" s="55" t="str">
        <f t="shared" si="142"/>
        <v/>
      </c>
      <c r="P2261" s="48" t="str">
        <f t="shared" ca="1" si="143"/>
        <v/>
      </c>
      <c r="Q2261" s="52"/>
      <c r="R2261" s="49"/>
      <c r="S2261" s="50" t="str">
        <f>IF(B2261="","",COUNTA(التجديد!E2261:E2261))</f>
        <v/>
      </c>
      <c r="T2261" s="51" t="str">
        <f>IF(B2261="","",IFERROR(VLOOKUP(SUBSTITUTE(SUBSTITUTE(H2261,"~","~~"),"*","~*"),إعدادات_الأنواع!$A$4:$B$40,2,FALSE()),"?"))</f>
        <v/>
      </c>
    </row>
    <row r="2262" spans="1:20" ht="15" customHeight="1">
      <c r="A2262" s="20" t="str">
        <f>IF(B2262="","",IF(T2262="?","⚠️ نوع غير معرف",T2262&amp;TEXT(COUNTIFS($T$3:T2262,T2262),"000")))</f>
        <v/>
      </c>
      <c r="B2262" s="38"/>
      <c r="C2262" s="38"/>
      <c r="D2262" s="39"/>
      <c r="E2262" s="54"/>
      <c r="F2262" s="41" t="str">
        <f t="shared" ca="1" si="140"/>
        <v/>
      </c>
      <c r="G2262" s="42"/>
      <c r="H2262" s="37"/>
      <c r="I2262" s="43"/>
      <c r="J2262" s="44" t="str">
        <f t="shared" si="141"/>
        <v/>
      </c>
      <c r="K2262" s="45"/>
      <c r="L2262" s="46" t="str">
        <f>IF(OR(K2262="لم يدفع",B2262=""),"",IF(K2262="تأمين فقط",0,IF(K2262="اشتراك 300",300,IF(F2262&lt;14,IFERROR(VLOOKUP(SUBSTITUTE(SUBSTITUTE(H2262,"~","~~"),"*","~*"),إعدادات_الأنواع!$A$4:$D$40,3,FALSE()),0),IFERROR(VLOOKUP(SUBSTITUTE(SUBSTITUTE(H2262,"~","~~"),"*","~*"),إعدادات_الأنواع!$A$4:$D$40,4,FALSE()),0)))))</f>
        <v/>
      </c>
      <c r="M2262" s="47" t="str">
        <f>IF(OR(K2262="لم يدفع",B2262=""),"",IFERROR(VLOOKUP(SUBSTITUTE(SUBSTITUTE(H2262,"~","~~"),"*","~*"),إعدادات_الأنواع!$A$4:$E$40,5,FALSE()),0))</f>
        <v/>
      </c>
      <c r="N2262" s="47" t="str">
        <f>IF(OR(K2262="لم يدفع",K2262="تأمين فقط",K2262="اشتراك 300",B2262=""),"",IFERROR(VLOOKUP(SUBSTITUTE(SUBSTITUTE(H2262,"~","~~"),"*","~*"),إعدادات_الأنواع!$A$4:$F$40,6,FALSE()),0))</f>
        <v/>
      </c>
      <c r="O2262" s="55" t="str">
        <f t="shared" si="142"/>
        <v/>
      </c>
      <c r="P2262" s="48" t="str">
        <f t="shared" ca="1" si="143"/>
        <v/>
      </c>
      <c r="Q2262" s="52"/>
      <c r="R2262" s="49"/>
      <c r="S2262" s="50" t="str">
        <f>IF(B2262="","",COUNTA(التجديد!E2262:E2262))</f>
        <v/>
      </c>
      <c r="T2262" s="51" t="str">
        <f>IF(B2262="","",IFERROR(VLOOKUP(SUBSTITUTE(SUBSTITUTE(H2262,"~","~~"),"*","~*"),إعدادات_الأنواع!$A$4:$B$40,2,FALSE()),"?"))</f>
        <v/>
      </c>
    </row>
    <row r="2263" spans="1:20" ht="15" customHeight="1">
      <c r="A2263" s="20" t="str">
        <f>IF(B2263="","",IF(T2263="?","⚠️ نوع غير معرف",T2263&amp;TEXT(COUNTIFS($T$3:T2263,T2263),"000")))</f>
        <v/>
      </c>
      <c r="B2263" s="38"/>
      <c r="C2263" s="38"/>
      <c r="D2263" s="39"/>
      <c r="E2263" s="54"/>
      <c r="F2263" s="41" t="str">
        <f t="shared" ca="1" si="140"/>
        <v/>
      </c>
      <c r="G2263" s="42"/>
      <c r="H2263" s="37"/>
      <c r="I2263" s="43"/>
      <c r="J2263" s="44" t="str">
        <f t="shared" si="141"/>
        <v/>
      </c>
      <c r="K2263" s="45"/>
      <c r="L2263" s="46" t="str">
        <f>IF(OR(K2263="لم يدفع",B2263=""),"",IF(K2263="تأمين فقط",0,IF(K2263="اشتراك 300",300,IF(F2263&lt;14,IFERROR(VLOOKUP(SUBSTITUTE(SUBSTITUTE(H2263,"~","~~"),"*","~*"),إعدادات_الأنواع!$A$4:$D$40,3,FALSE()),0),IFERROR(VLOOKUP(SUBSTITUTE(SUBSTITUTE(H2263,"~","~~"),"*","~*"),إعدادات_الأنواع!$A$4:$D$40,4,FALSE()),0)))))</f>
        <v/>
      </c>
      <c r="M2263" s="47" t="str">
        <f>IF(OR(K2263="لم يدفع",B2263=""),"",IFERROR(VLOOKUP(SUBSTITUTE(SUBSTITUTE(H2263,"~","~~"),"*","~*"),إعدادات_الأنواع!$A$4:$E$40,5,FALSE()),0))</f>
        <v/>
      </c>
      <c r="N2263" s="47" t="str">
        <f>IF(OR(K2263="لم يدفع",K2263="تأمين فقط",K2263="اشتراك 300",B2263=""),"",IFERROR(VLOOKUP(SUBSTITUTE(SUBSTITUTE(H2263,"~","~~"),"*","~*"),إعدادات_الأنواع!$A$4:$F$40,6,FALSE()),0))</f>
        <v/>
      </c>
      <c r="O2263" s="55" t="str">
        <f t="shared" si="142"/>
        <v/>
      </c>
      <c r="P2263" s="48" t="str">
        <f t="shared" ca="1" si="143"/>
        <v/>
      </c>
      <c r="Q2263" s="52"/>
      <c r="R2263" s="49"/>
      <c r="S2263" s="50" t="str">
        <f>IF(B2263="","",COUNTA(التجديد!E2263:E2263))</f>
        <v/>
      </c>
      <c r="T2263" s="51" t="str">
        <f>IF(B2263="","",IFERROR(VLOOKUP(SUBSTITUTE(SUBSTITUTE(H2263,"~","~~"),"*","~*"),إعدادات_الأنواع!$A$4:$B$40,2,FALSE()),"?"))</f>
        <v/>
      </c>
    </row>
    <row r="2264" spans="1:20" ht="15" customHeight="1">
      <c r="A2264" s="20" t="str">
        <f>IF(B2264="","",IF(T2264="?","⚠️ نوع غير معرف",T2264&amp;TEXT(COUNTIFS($T$3:T2264,T2264),"000")))</f>
        <v/>
      </c>
      <c r="B2264" s="38"/>
      <c r="C2264" s="38"/>
      <c r="D2264" s="39"/>
      <c r="E2264" s="54"/>
      <c r="F2264" s="41" t="str">
        <f t="shared" ca="1" si="140"/>
        <v/>
      </c>
      <c r="G2264" s="42"/>
      <c r="H2264" s="37"/>
      <c r="I2264" s="43"/>
      <c r="J2264" s="44" t="str">
        <f t="shared" si="141"/>
        <v/>
      </c>
      <c r="K2264" s="45"/>
      <c r="L2264" s="46" t="str">
        <f>IF(OR(K2264="لم يدفع",B2264=""),"",IF(K2264="تأمين فقط",0,IF(K2264="اشتراك 300",300,IF(F2264&lt;14,IFERROR(VLOOKUP(SUBSTITUTE(SUBSTITUTE(H2264,"~","~~"),"*","~*"),إعدادات_الأنواع!$A$4:$D$40,3,FALSE()),0),IFERROR(VLOOKUP(SUBSTITUTE(SUBSTITUTE(H2264,"~","~~"),"*","~*"),إعدادات_الأنواع!$A$4:$D$40,4,FALSE()),0)))))</f>
        <v/>
      </c>
      <c r="M2264" s="47" t="str">
        <f>IF(OR(K2264="لم يدفع",B2264=""),"",IFERROR(VLOOKUP(SUBSTITUTE(SUBSTITUTE(H2264,"~","~~"),"*","~*"),إعدادات_الأنواع!$A$4:$E$40,5,FALSE()),0))</f>
        <v/>
      </c>
      <c r="N2264" s="47" t="str">
        <f>IF(OR(K2264="لم يدفع",K2264="تأمين فقط",K2264="اشتراك 300",B2264=""),"",IFERROR(VLOOKUP(SUBSTITUTE(SUBSTITUTE(H2264,"~","~~"),"*","~*"),إعدادات_الأنواع!$A$4:$F$40,6,FALSE()),0))</f>
        <v/>
      </c>
      <c r="O2264" s="55" t="str">
        <f t="shared" si="142"/>
        <v/>
      </c>
      <c r="P2264" s="48" t="str">
        <f t="shared" ca="1" si="143"/>
        <v/>
      </c>
      <c r="Q2264" s="52"/>
      <c r="R2264" s="49"/>
      <c r="S2264" s="50" t="str">
        <f>IF(B2264="","",COUNTA(التجديد!E2264:E2264))</f>
        <v/>
      </c>
      <c r="T2264" s="51" t="str">
        <f>IF(B2264="","",IFERROR(VLOOKUP(SUBSTITUTE(SUBSTITUTE(H2264,"~","~~"),"*","~*"),إعدادات_الأنواع!$A$4:$B$40,2,FALSE()),"?"))</f>
        <v/>
      </c>
    </row>
    <row r="2265" spans="1:20" ht="15" customHeight="1">
      <c r="A2265" s="20" t="str">
        <f>IF(B2265="","",IF(T2265="?","⚠️ نوع غير معرف",T2265&amp;TEXT(COUNTIFS($T$3:T2265,T2265),"000")))</f>
        <v/>
      </c>
      <c r="B2265" s="38"/>
      <c r="C2265" s="38"/>
      <c r="D2265" s="39"/>
      <c r="E2265" s="54"/>
      <c r="F2265" s="41" t="str">
        <f t="shared" ca="1" si="140"/>
        <v/>
      </c>
      <c r="G2265" s="42"/>
      <c r="H2265" s="37"/>
      <c r="I2265" s="43"/>
      <c r="J2265" s="44" t="str">
        <f t="shared" si="141"/>
        <v/>
      </c>
      <c r="K2265" s="45"/>
      <c r="L2265" s="46" t="str">
        <f>IF(OR(K2265="لم يدفع",B2265=""),"",IF(K2265="تأمين فقط",0,IF(K2265="اشتراك 300",300,IF(F2265&lt;14,IFERROR(VLOOKUP(SUBSTITUTE(SUBSTITUTE(H2265,"~","~~"),"*","~*"),إعدادات_الأنواع!$A$4:$D$40,3,FALSE()),0),IFERROR(VLOOKUP(SUBSTITUTE(SUBSTITUTE(H2265,"~","~~"),"*","~*"),إعدادات_الأنواع!$A$4:$D$40,4,FALSE()),0)))))</f>
        <v/>
      </c>
      <c r="M2265" s="47" t="str">
        <f>IF(OR(K2265="لم يدفع",B2265=""),"",IFERROR(VLOOKUP(SUBSTITUTE(SUBSTITUTE(H2265,"~","~~"),"*","~*"),إعدادات_الأنواع!$A$4:$E$40,5,FALSE()),0))</f>
        <v/>
      </c>
      <c r="N2265" s="47" t="str">
        <f>IF(OR(K2265="لم يدفع",K2265="تأمين فقط",K2265="اشتراك 300",B2265=""),"",IFERROR(VLOOKUP(SUBSTITUTE(SUBSTITUTE(H2265,"~","~~"),"*","~*"),إعدادات_الأنواع!$A$4:$F$40,6,FALSE()),0))</f>
        <v/>
      </c>
      <c r="O2265" s="55" t="str">
        <f t="shared" si="142"/>
        <v/>
      </c>
      <c r="P2265" s="48" t="str">
        <f t="shared" ca="1" si="143"/>
        <v/>
      </c>
      <c r="Q2265" s="52"/>
      <c r="R2265" s="49"/>
      <c r="S2265" s="50" t="str">
        <f>IF(B2265="","",COUNTA(التجديد!E2265:E2265))</f>
        <v/>
      </c>
      <c r="T2265" s="51" t="str">
        <f>IF(B2265="","",IFERROR(VLOOKUP(SUBSTITUTE(SUBSTITUTE(H2265,"~","~~"),"*","~*"),إعدادات_الأنواع!$A$4:$B$40,2,FALSE()),"?"))</f>
        <v/>
      </c>
    </row>
    <row r="2266" spans="1:20" ht="15" customHeight="1">
      <c r="A2266" s="20" t="str">
        <f>IF(B2266="","",IF(T2266="?","⚠️ نوع غير معرف",T2266&amp;TEXT(COUNTIFS($T$3:T2266,T2266),"000")))</f>
        <v/>
      </c>
      <c r="B2266" s="38"/>
      <c r="C2266" s="38"/>
      <c r="D2266" s="39"/>
      <c r="E2266" s="54"/>
      <c r="F2266" s="41" t="str">
        <f t="shared" ca="1" si="140"/>
        <v/>
      </c>
      <c r="G2266" s="42"/>
      <c r="H2266" s="37"/>
      <c r="I2266" s="43"/>
      <c r="J2266" s="44" t="str">
        <f t="shared" si="141"/>
        <v/>
      </c>
      <c r="K2266" s="45"/>
      <c r="L2266" s="46" t="str">
        <f>IF(OR(K2266="لم يدفع",B2266=""),"",IF(K2266="تأمين فقط",0,IF(K2266="اشتراك 300",300,IF(F2266&lt;14,IFERROR(VLOOKUP(SUBSTITUTE(SUBSTITUTE(H2266,"~","~~"),"*","~*"),إعدادات_الأنواع!$A$4:$D$40,3,FALSE()),0),IFERROR(VLOOKUP(SUBSTITUTE(SUBSTITUTE(H2266,"~","~~"),"*","~*"),إعدادات_الأنواع!$A$4:$D$40,4,FALSE()),0)))))</f>
        <v/>
      </c>
      <c r="M2266" s="47" t="str">
        <f>IF(OR(K2266="لم يدفع",B2266=""),"",IFERROR(VLOOKUP(SUBSTITUTE(SUBSTITUTE(H2266,"~","~~"),"*","~*"),إعدادات_الأنواع!$A$4:$E$40,5,FALSE()),0))</f>
        <v/>
      </c>
      <c r="N2266" s="47" t="str">
        <f>IF(OR(K2266="لم يدفع",K2266="تأمين فقط",K2266="اشتراك 300",B2266=""),"",IFERROR(VLOOKUP(SUBSTITUTE(SUBSTITUTE(H2266,"~","~~"),"*","~*"),إعدادات_الأنواع!$A$4:$F$40,6,FALSE()),0))</f>
        <v/>
      </c>
      <c r="O2266" s="55" t="str">
        <f t="shared" si="142"/>
        <v/>
      </c>
      <c r="P2266" s="48" t="str">
        <f t="shared" ca="1" si="143"/>
        <v/>
      </c>
      <c r="Q2266" s="52"/>
      <c r="R2266" s="49"/>
      <c r="S2266" s="50" t="str">
        <f>IF(B2266="","",COUNTA(التجديد!E2266:E2266))</f>
        <v/>
      </c>
      <c r="T2266" s="51" t="str">
        <f>IF(B2266="","",IFERROR(VLOOKUP(SUBSTITUTE(SUBSTITUTE(H2266,"~","~~"),"*","~*"),إعدادات_الأنواع!$A$4:$B$40,2,FALSE()),"?"))</f>
        <v/>
      </c>
    </row>
    <row r="2267" spans="1:20" ht="15" customHeight="1">
      <c r="A2267" s="20" t="str">
        <f>IF(B2267="","",IF(T2267="?","⚠️ نوع غير معرف",T2267&amp;TEXT(COUNTIFS($T$3:T2267,T2267),"000")))</f>
        <v/>
      </c>
      <c r="B2267" s="38"/>
      <c r="C2267" s="38"/>
      <c r="D2267" s="39"/>
      <c r="E2267" s="54"/>
      <c r="F2267" s="41" t="str">
        <f t="shared" ca="1" si="140"/>
        <v/>
      </c>
      <c r="G2267" s="42"/>
      <c r="H2267" s="37"/>
      <c r="I2267" s="43"/>
      <c r="J2267" s="44" t="str">
        <f t="shared" si="141"/>
        <v/>
      </c>
      <c r="K2267" s="45"/>
      <c r="L2267" s="46" t="str">
        <f>IF(OR(K2267="لم يدفع",B2267=""),"",IF(K2267="تأمين فقط",0,IF(K2267="اشتراك 300",300,IF(F2267&lt;14,IFERROR(VLOOKUP(SUBSTITUTE(SUBSTITUTE(H2267,"~","~~"),"*","~*"),إعدادات_الأنواع!$A$4:$D$40,3,FALSE()),0),IFERROR(VLOOKUP(SUBSTITUTE(SUBSTITUTE(H2267,"~","~~"),"*","~*"),إعدادات_الأنواع!$A$4:$D$40,4,FALSE()),0)))))</f>
        <v/>
      </c>
      <c r="M2267" s="47" t="str">
        <f>IF(OR(K2267="لم يدفع",B2267=""),"",IFERROR(VLOOKUP(SUBSTITUTE(SUBSTITUTE(H2267,"~","~~"),"*","~*"),إعدادات_الأنواع!$A$4:$E$40,5,FALSE()),0))</f>
        <v/>
      </c>
      <c r="N2267" s="47" t="str">
        <f>IF(OR(K2267="لم يدفع",K2267="تأمين فقط",K2267="اشتراك 300",B2267=""),"",IFERROR(VLOOKUP(SUBSTITUTE(SUBSTITUTE(H2267,"~","~~"),"*","~*"),إعدادات_الأنواع!$A$4:$F$40,6,FALSE()),0))</f>
        <v/>
      </c>
      <c r="O2267" s="55" t="str">
        <f t="shared" si="142"/>
        <v/>
      </c>
      <c r="P2267" s="48" t="str">
        <f t="shared" ca="1" si="143"/>
        <v/>
      </c>
      <c r="Q2267" s="52"/>
      <c r="R2267" s="49"/>
      <c r="S2267" s="50" t="str">
        <f>IF(B2267="","",COUNTA(التجديد!E2267:E2267))</f>
        <v/>
      </c>
      <c r="T2267" s="51" t="str">
        <f>IF(B2267="","",IFERROR(VLOOKUP(SUBSTITUTE(SUBSTITUTE(H2267,"~","~~"),"*","~*"),إعدادات_الأنواع!$A$4:$B$40,2,FALSE()),"?"))</f>
        <v/>
      </c>
    </row>
    <row r="2268" spans="1:20" ht="15" customHeight="1">
      <c r="A2268" s="20" t="str">
        <f>IF(B2268="","",IF(T2268="?","⚠️ نوع غير معرف",T2268&amp;TEXT(COUNTIFS($T$3:T2268,T2268),"000")))</f>
        <v/>
      </c>
      <c r="B2268" s="38"/>
      <c r="C2268" s="38"/>
      <c r="D2268" s="39"/>
      <c r="E2268" s="54"/>
      <c r="F2268" s="41" t="str">
        <f t="shared" ca="1" si="140"/>
        <v/>
      </c>
      <c r="G2268" s="42"/>
      <c r="H2268" s="37"/>
      <c r="I2268" s="43"/>
      <c r="J2268" s="44" t="str">
        <f t="shared" si="141"/>
        <v/>
      </c>
      <c r="K2268" s="45"/>
      <c r="L2268" s="46" t="str">
        <f>IF(OR(K2268="لم يدفع",B2268=""),"",IF(K2268="تأمين فقط",0,IF(K2268="اشتراك 300",300,IF(F2268&lt;14,IFERROR(VLOOKUP(SUBSTITUTE(SUBSTITUTE(H2268,"~","~~"),"*","~*"),إعدادات_الأنواع!$A$4:$D$40,3,FALSE()),0),IFERROR(VLOOKUP(SUBSTITUTE(SUBSTITUTE(H2268,"~","~~"),"*","~*"),إعدادات_الأنواع!$A$4:$D$40,4,FALSE()),0)))))</f>
        <v/>
      </c>
      <c r="M2268" s="47" t="str">
        <f>IF(OR(K2268="لم يدفع",B2268=""),"",IFERROR(VLOOKUP(SUBSTITUTE(SUBSTITUTE(H2268,"~","~~"),"*","~*"),إعدادات_الأنواع!$A$4:$E$40,5,FALSE()),0))</f>
        <v/>
      </c>
      <c r="N2268" s="47" t="str">
        <f>IF(OR(K2268="لم يدفع",K2268="تأمين فقط",K2268="اشتراك 300",B2268=""),"",IFERROR(VLOOKUP(SUBSTITUTE(SUBSTITUTE(H2268,"~","~~"),"*","~*"),إعدادات_الأنواع!$A$4:$F$40,6,FALSE()),0))</f>
        <v/>
      </c>
      <c r="O2268" s="55" t="str">
        <f t="shared" si="142"/>
        <v/>
      </c>
      <c r="P2268" s="48" t="str">
        <f t="shared" ca="1" si="143"/>
        <v/>
      </c>
      <c r="Q2268" s="52"/>
      <c r="R2268" s="49"/>
      <c r="S2268" s="50" t="str">
        <f>IF(B2268="","",COUNTA(التجديد!E2268:E2268))</f>
        <v/>
      </c>
      <c r="T2268" s="51" t="str">
        <f>IF(B2268="","",IFERROR(VLOOKUP(SUBSTITUTE(SUBSTITUTE(H2268,"~","~~"),"*","~*"),إعدادات_الأنواع!$A$4:$B$40,2,FALSE()),"?"))</f>
        <v/>
      </c>
    </row>
    <row r="2269" spans="1:20" ht="15" customHeight="1">
      <c r="A2269" s="20" t="str">
        <f>IF(B2269="","",IF(T2269="?","⚠️ نوع غير معرف",T2269&amp;TEXT(COUNTIFS($T$3:T2269,T2269),"000")))</f>
        <v/>
      </c>
      <c r="B2269" s="38"/>
      <c r="C2269" s="38"/>
      <c r="D2269" s="39"/>
      <c r="E2269" s="54"/>
      <c r="F2269" s="41" t="str">
        <f t="shared" ca="1" si="140"/>
        <v/>
      </c>
      <c r="G2269" s="42"/>
      <c r="H2269" s="37"/>
      <c r="I2269" s="43"/>
      <c r="J2269" s="44" t="str">
        <f t="shared" si="141"/>
        <v/>
      </c>
      <c r="K2269" s="45"/>
      <c r="L2269" s="46" t="str">
        <f>IF(OR(K2269="لم يدفع",B2269=""),"",IF(K2269="تأمين فقط",0,IF(K2269="اشتراك 300",300,IF(F2269&lt;14,IFERROR(VLOOKUP(SUBSTITUTE(SUBSTITUTE(H2269,"~","~~"),"*","~*"),إعدادات_الأنواع!$A$4:$D$40,3,FALSE()),0),IFERROR(VLOOKUP(SUBSTITUTE(SUBSTITUTE(H2269,"~","~~"),"*","~*"),إعدادات_الأنواع!$A$4:$D$40,4,FALSE()),0)))))</f>
        <v/>
      </c>
      <c r="M2269" s="47" t="str">
        <f>IF(OR(K2269="لم يدفع",B2269=""),"",IFERROR(VLOOKUP(SUBSTITUTE(SUBSTITUTE(H2269,"~","~~"),"*","~*"),إعدادات_الأنواع!$A$4:$E$40,5,FALSE()),0))</f>
        <v/>
      </c>
      <c r="N2269" s="47" t="str">
        <f>IF(OR(K2269="لم يدفع",K2269="تأمين فقط",K2269="اشتراك 300",B2269=""),"",IFERROR(VLOOKUP(SUBSTITUTE(SUBSTITUTE(H2269,"~","~~"),"*","~*"),إعدادات_الأنواع!$A$4:$F$40,6,FALSE()),0))</f>
        <v/>
      </c>
      <c r="O2269" s="55" t="str">
        <f t="shared" si="142"/>
        <v/>
      </c>
      <c r="P2269" s="48" t="str">
        <f t="shared" ca="1" si="143"/>
        <v/>
      </c>
      <c r="Q2269" s="52"/>
      <c r="R2269" s="49"/>
      <c r="S2269" s="50" t="str">
        <f>IF(B2269="","",COUNTA(التجديد!E2269:E2269))</f>
        <v/>
      </c>
      <c r="T2269" s="51" t="str">
        <f>IF(B2269="","",IFERROR(VLOOKUP(SUBSTITUTE(SUBSTITUTE(H2269,"~","~~"),"*","~*"),إعدادات_الأنواع!$A$4:$B$40,2,FALSE()),"?"))</f>
        <v/>
      </c>
    </row>
    <row r="2270" spans="1:20" ht="15" customHeight="1">
      <c r="A2270" s="20" t="str">
        <f>IF(B2270="","",IF(T2270="?","⚠️ نوع غير معرف",T2270&amp;TEXT(COUNTIFS($T$3:T2270,T2270),"000")))</f>
        <v/>
      </c>
      <c r="B2270" s="38"/>
      <c r="C2270" s="38"/>
      <c r="D2270" s="39"/>
      <c r="E2270" s="54"/>
      <c r="F2270" s="41" t="str">
        <f t="shared" ca="1" si="140"/>
        <v/>
      </c>
      <c r="G2270" s="42"/>
      <c r="H2270" s="37"/>
      <c r="I2270" s="43"/>
      <c r="J2270" s="44" t="str">
        <f t="shared" si="141"/>
        <v/>
      </c>
      <c r="K2270" s="45"/>
      <c r="L2270" s="46" t="str">
        <f>IF(OR(K2270="لم يدفع",B2270=""),"",IF(K2270="تأمين فقط",0,IF(K2270="اشتراك 300",300,IF(F2270&lt;14,IFERROR(VLOOKUP(SUBSTITUTE(SUBSTITUTE(H2270,"~","~~"),"*","~*"),إعدادات_الأنواع!$A$4:$D$40,3,FALSE()),0),IFERROR(VLOOKUP(SUBSTITUTE(SUBSTITUTE(H2270,"~","~~"),"*","~*"),إعدادات_الأنواع!$A$4:$D$40,4,FALSE()),0)))))</f>
        <v/>
      </c>
      <c r="M2270" s="47" t="str">
        <f>IF(OR(K2270="لم يدفع",B2270=""),"",IFERROR(VLOOKUP(SUBSTITUTE(SUBSTITUTE(H2270,"~","~~"),"*","~*"),إعدادات_الأنواع!$A$4:$E$40,5,FALSE()),0))</f>
        <v/>
      </c>
      <c r="N2270" s="47" t="str">
        <f>IF(OR(K2270="لم يدفع",K2270="تأمين فقط",K2270="اشتراك 300",B2270=""),"",IFERROR(VLOOKUP(SUBSTITUTE(SUBSTITUTE(H2270,"~","~~"),"*","~*"),إعدادات_الأنواع!$A$4:$F$40,6,FALSE()),0))</f>
        <v/>
      </c>
      <c r="O2270" s="55" t="str">
        <f t="shared" si="142"/>
        <v/>
      </c>
      <c r="P2270" s="48" t="str">
        <f t="shared" ca="1" si="143"/>
        <v/>
      </c>
      <c r="Q2270" s="52"/>
      <c r="R2270" s="49"/>
      <c r="S2270" s="50" t="str">
        <f>IF(B2270="","",COUNTA(التجديد!E2270:E2270))</f>
        <v/>
      </c>
      <c r="T2270" s="51" t="str">
        <f>IF(B2270="","",IFERROR(VLOOKUP(SUBSTITUTE(SUBSTITUTE(H2270,"~","~~"),"*","~*"),إعدادات_الأنواع!$A$4:$B$40,2,FALSE()),"?"))</f>
        <v/>
      </c>
    </row>
    <row r="2271" spans="1:20" ht="15" customHeight="1">
      <c r="A2271" s="20" t="str">
        <f>IF(B2271="","",IF(T2271="?","⚠️ نوع غير معرف",T2271&amp;TEXT(COUNTIFS($T$3:T2271,T2271),"000")))</f>
        <v/>
      </c>
      <c r="B2271" s="38"/>
      <c r="C2271" s="38"/>
      <c r="D2271" s="39"/>
      <c r="E2271" s="54"/>
      <c r="F2271" s="41" t="str">
        <f t="shared" ca="1" si="140"/>
        <v/>
      </c>
      <c r="G2271" s="42"/>
      <c r="H2271" s="37"/>
      <c r="I2271" s="43"/>
      <c r="J2271" s="44" t="str">
        <f t="shared" si="141"/>
        <v/>
      </c>
      <c r="K2271" s="45"/>
      <c r="L2271" s="46" t="str">
        <f>IF(OR(K2271="لم يدفع",B2271=""),"",IF(K2271="تأمين فقط",0,IF(K2271="اشتراك 300",300,IF(F2271&lt;14,IFERROR(VLOOKUP(SUBSTITUTE(SUBSTITUTE(H2271,"~","~~"),"*","~*"),إعدادات_الأنواع!$A$4:$D$40,3,FALSE()),0),IFERROR(VLOOKUP(SUBSTITUTE(SUBSTITUTE(H2271,"~","~~"),"*","~*"),إعدادات_الأنواع!$A$4:$D$40,4,FALSE()),0)))))</f>
        <v/>
      </c>
      <c r="M2271" s="47" t="str">
        <f>IF(OR(K2271="لم يدفع",B2271=""),"",IFERROR(VLOOKUP(SUBSTITUTE(SUBSTITUTE(H2271,"~","~~"),"*","~*"),إعدادات_الأنواع!$A$4:$E$40,5,FALSE()),0))</f>
        <v/>
      </c>
      <c r="N2271" s="47" t="str">
        <f>IF(OR(K2271="لم يدفع",K2271="تأمين فقط",K2271="اشتراك 300",B2271=""),"",IFERROR(VLOOKUP(SUBSTITUTE(SUBSTITUTE(H2271,"~","~~"),"*","~*"),إعدادات_الأنواع!$A$4:$F$40,6,FALSE()),0))</f>
        <v/>
      </c>
      <c r="O2271" s="55" t="str">
        <f t="shared" si="142"/>
        <v/>
      </c>
      <c r="P2271" s="48" t="str">
        <f t="shared" ca="1" si="143"/>
        <v/>
      </c>
      <c r="Q2271" s="52"/>
      <c r="R2271" s="49"/>
      <c r="S2271" s="50" t="str">
        <f>IF(B2271="","",COUNTA(التجديد!E2271:E2271))</f>
        <v/>
      </c>
      <c r="T2271" s="51" t="str">
        <f>IF(B2271="","",IFERROR(VLOOKUP(SUBSTITUTE(SUBSTITUTE(H2271,"~","~~"),"*","~*"),إعدادات_الأنواع!$A$4:$B$40,2,FALSE()),"?"))</f>
        <v/>
      </c>
    </row>
    <row r="2272" spans="1:20" ht="15" customHeight="1">
      <c r="A2272" s="20" t="str">
        <f>IF(B2272="","",IF(T2272="?","⚠️ نوع غير معرف",T2272&amp;TEXT(COUNTIFS($T$3:T2272,T2272),"000")))</f>
        <v/>
      </c>
      <c r="B2272" s="38"/>
      <c r="C2272" s="38"/>
      <c r="D2272" s="39"/>
      <c r="E2272" s="54"/>
      <c r="F2272" s="41" t="str">
        <f t="shared" ca="1" si="140"/>
        <v/>
      </c>
      <c r="G2272" s="42"/>
      <c r="H2272" s="37"/>
      <c r="I2272" s="43"/>
      <c r="J2272" s="44" t="str">
        <f t="shared" si="141"/>
        <v/>
      </c>
      <c r="K2272" s="45"/>
      <c r="L2272" s="46" t="str">
        <f>IF(OR(K2272="لم يدفع",B2272=""),"",IF(K2272="تأمين فقط",0,IF(K2272="اشتراك 300",300,IF(F2272&lt;14,IFERROR(VLOOKUP(SUBSTITUTE(SUBSTITUTE(H2272,"~","~~"),"*","~*"),إعدادات_الأنواع!$A$4:$D$40,3,FALSE()),0),IFERROR(VLOOKUP(SUBSTITUTE(SUBSTITUTE(H2272,"~","~~"),"*","~*"),إعدادات_الأنواع!$A$4:$D$40,4,FALSE()),0)))))</f>
        <v/>
      </c>
      <c r="M2272" s="47" t="str">
        <f>IF(OR(K2272="لم يدفع",B2272=""),"",IFERROR(VLOOKUP(SUBSTITUTE(SUBSTITUTE(H2272,"~","~~"),"*","~*"),إعدادات_الأنواع!$A$4:$E$40,5,FALSE()),0))</f>
        <v/>
      </c>
      <c r="N2272" s="47" t="str">
        <f>IF(OR(K2272="لم يدفع",K2272="تأمين فقط",K2272="اشتراك 300",B2272=""),"",IFERROR(VLOOKUP(SUBSTITUTE(SUBSTITUTE(H2272,"~","~~"),"*","~*"),إعدادات_الأنواع!$A$4:$F$40,6,FALSE()),0))</f>
        <v/>
      </c>
      <c r="O2272" s="55" t="str">
        <f t="shared" si="142"/>
        <v/>
      </c>
      <c r="P2272" s="48" t="str">
        <f t="shared" ca="1" si="143"/>
        <v/>
      </c>
      <c r="Q2272" s="52"/>
      <c r="R2272" s="49"/>
      <c r="S2272" s="50" t="str">
        <f>IF(B2272="","",COUNTA(التجديد!E2272:E2272))</f>
        <v/>
      </c>
      <c r="T2272" s="51" t="str">
        <f>IF(B2272="","",IFERROR(VLOOKUP(SUBSTITUTE(SUBSTITUTE(H2272,"~","~~"),"*","~*"),إعدادات_الأنواع!$A$4:$B$40,2,FALSE()),"?"))</f>
        <v/>
      </c>
    </row>
    <row r="2273" spans="1:20" ht="15" customHeight="1">
      <c r="A2273" s="20" t="str">
        <f>IF(B2273="","",IF(T2273="?","⚠️ نوع غير معرف",T2273&amp;TEXT(COUNTIFS($T$3:T2273,T2273),"000")))</f>
        <v/>
      </c>
      <c r="B2273" s="38"/>
      <c r="C2273" s="38"/>
      <c r="D2273" s="39"/>
      <c r="E2273" s="54"/>
      <c r="F2273" s="41" t="str">
        <f t="shared" ca="1" si="140"/>
        <v/>
      </c>
      <c r="G2273" s="42"/>
      <c r="H2273" s="37"/>
      <c r="I2273" s="43"/>
      <c r="J2273" s="44" t="str">
        <f t="shared" si="141"/>
        <v/>
      </c>
      <c r="K2273" s="45"/>
      <c r="L2273" s="46" t="str">
        <f>IF(OR(K2273="لم يدفع",B2273=""),"",IF(K2273="تأمين فقط",0,IF(K2273="اشتراك 300",300,IF(F2273&lt;14,IFERROR(VLOOKUP(SUBSTITUTE(SUBSTITUTE(H2273,"~","~~"),"*","~*"),إعدادات_الأنواع!$A$4:$D$40,3,FALSE()),0),IFERROR(VLOOKUP(SUBSTITUTE(SUBSTITUTE(H2273,"~","~~"),"*","~*"),إعدادات_الأنواع!$A$4:$D$40,4,FALSE()),0)))))</f>
        <v/>
      </c>
      <c r="M2273" s="47" t="str">
        <f>IF(OR(K2273="لم يدفع",B2273=""),"",IFERROR(VLOOKUP(SUBSTITUTE(SUBSTITUTE(H2273,"~","~~"),"*","~*"),إعدادات_الأنواع!$A$4:$E$40,5,FALSE()),0))</f>
        <v/>
      </c>
      <c r="N2273" s="47" t="str">
        <f>IF(OR(K2273="لم يدفع",K2273="تأمين فقط",K2273="اشتراك 300",B2273=""),"",IFERROR(VLOOKUP(SUBSTITUTE(SUBSTITUTE(H2273,"~","~~"),"*","~*"),إعدادات_الأنواع!$A$4:$F$40,6,FALSE()),0))</f>
        <v/>
      </c>
      <c r="O2273" s="55" t="str">
        <f t="shared" si="142"/>
        <v/>
      </c>
      <c r="P2273" s="48" t="str">
        <f t="shared" ca="1" si="143"/>
        <v/>
      </c>
      <c r="Q2273" s="52"/>
      <c r="R2273" s="49"/>
      <c r="S2273" s="50" t="str">
        <f>IF(B2273="","",COUNTA(التجديد!E2273:E2273))</f>
        <v/>
      </c>
      <c r="T2273" s="51" t="str">
        <f>IF(B2273="","",IFERROR(VLOOKUP(SUBSTITUTE(SUBSTITUTE(H2273,"~","~~"),"*","~*"),إعدادات_الأنواع!$A$4:$B$40,2,FALSE()),"?"))</f>
        <v/>
      </c>
    </row>
    <row r="2274" spans="1:20" ht="15" customHeight="1">
      <c r="A2274" s="20" t="str">
        <f>IF(B2274="","",IF(T2274="?","⚠️ نوع غير معرف",T2274&amp;TEXT(COUNTIFS($T$3:T2274,T2274),"000")))</f>
        <v/>
      </c>
      <c r="B2274" s="38"/>
      <c r="C2274" s="38"/>
      <c r="D2274" s="39"/>
      <c r="E2274" s="54"/>
      <c r="F2274" s="41" t="str">
        <f t="shared" ca="1" si="140"/>
        <v/>
      </c>
      <c r="G2274" s="42"/>
      <c r="H2274" s="37"/>
      <c r="I2274" s="43"/>
      <c r="J2274" s="44" t="str">
        <f t="shared" si="141"/>
        <v/>
      </c>
      <c r="K2274" s="45"/>
      <c r="L2274" s="46" t="str">
        <f>IF(OR(K2274="لم يدفع",B2274=""),"",IF(K2274="تأمين فقط",0,IF(K2274="اشتراك 300",300,IF(F2274&lt;14,IFERROR(VLOOKUP(SUBSTITUTE(SUBSTITUTE(H2274,"~","~~"),"*","~*"),إعدادات_الأنواع!$A$4:$D$40,3,FALSE()),0),IFERROR(VLOOKUP(SUBSTITUTE(SUBSTITUTE(H2274,"~","~~"),"*","~*"),إعدادات_الأنواع!$A$4:$D$40,4,FALSE()),0)))))</f>
        <v/>
      </c>
      <c r="M2274" s="47" t="str">
        <f>IF(OR(K2274="لم يدفع",B2274=""),"",IFERROR(VLOOKUP(SUBSTITUTE(SUBSTITUTE(H2274,"~","~~"),"*","~*"),إعدادات_الأنواع!$A$4:$E$40,5,FALSE()),0))</f>
        <v/>
      </c>
      <c r="N2274" s="47" t="str">
        <f>IF(OR(K2274="لم يدفع",K2274="تأمين فقط",K2274="اشتراك 300",B2274=""),"",IFERROR(VLOOKUP(SUBSTITUTE(SUBSTITUTE(H2274,"~","~~"),"*","~*"),إعدادات_الأنواع!$A$4:$F$40,6,FALSE()),0))</f>
        <v/>
      </c>
      <c r="O2274" s="55" t="str">
        <f t="shared" si="142"/>
        <v/>
      </c>
      <c r="P2274" s="48" t="str">
        <f t="shared" ca="1" si="143"/>
        <v/>
      </c>
      <c r="Q2274" s="52"/>
      <c r="R2274" s="49"/>
      <c r="S2274" s="50" t="str">
        <f>IF(B2274="","",COUNTA(التجديد!E2274:E2274))</f>
        <v/>
      </c>
      <c r="T2274" s="51" t="str">
        <f>IF(B2274="","",IFERROR(VLOOKUP(SUBSTITUTE(SUBSTITUTE(H2274,"~","~~"),"*","~*"),إعدادات_الأنواع!$A$4:$B$40,2,FALSE()),"?"))</f>
        <v/>
      </c>
    </row>
    <row r="2275" spans="1:20" ht="15" customHeight="1">
      <c r="A2275" s="20" t="str">
        <f>IF(B2275="","",IF(T2275="?","⚠️ نوع غير معرف",T2275&amp;TEXT(COUNTIFS($T$3:T2275,T2275),"000")))</f>
        <v/>
      </c>
      <c r="B2275" s="38"/>
      <c r="C2275" s="38"/>
      <c r="D2275" s="39"/>
      <c r="E2275" s="54"/>
      <c r="F2275" s="41" t="str">
        <f t="shared" ca="1" si="140"/>
        <v/>
      </c>
      <c r="G2275" s="42"/>
      <c r="H2275" s="37"/>
      <c r="I2275" s="43"/>
      <c r="J2275" s="44" t="str">
        <f t="shared" si="141"/>
        <v/>
      </c>
      <c r="K2275" s="45"/>
      <c r="L2275" s="46" t="str">
        <f>IF(OR(K2275="لم يدفع",B2275=""),"",IF(K2275="تأمين فقط",0,IF(K2275="اشتراك 300",300,IF(F2275&lt;14,IFERROR(VLOOKUP(SUBSTITUTE(SUBSTITUTE(H2275,"~","~~"),"*","~*"),إعدادات_الأنواع!$A$4:$D$40,3,FALSE()),0),IFERROR(VLOOKUP(SUBSTITUTE(SUBSTITUTE(H2275,"~","~~"),"*","~*"),إعدادات_الأنواع!$A$4:$D$40,4,FALSE()),0)))))</f>
        <v/>
      </c>
      <c r="M2275" s="47" t="str">
        <f>IF(OR(K2275="لم يدفع",B2275=""),"",IFERROR(VLOOKUP(SUBSTITUTE(SUBSTITUTE(H2275,"~","~~"),"*","~*"),إعدادات_الأنواع!$A$4:$E$40,5,FALSE()),0))</f>
        <v/>
      </c>
      <c r="N2275" s="47" t="str">
        <f>IF(OR(K2275="لم يدفع",K2275="تأمين فقط",K2275="اشتراك 300",B2275=""),"",IFERROR(VLOOKUP(SUBSTITUTE(SUBSTITUTE(H2275,"~","~~"),"*","~*"),إعدادات_الأنواع!$A$4:$F$40,6,FALSE()),0))</f>
        <v/>
      </c>
      <c r="O2275" s="55" t="str">
        <f t="shared" si="142"/>
        <v/>
      </c>
      <c r="P2275" s="48" t="str">
        <f t="shared" ca="1" si="143"/>
        <v/>
      </c>
      <c r="Q2275" s="52"/>
      <c r="R2275" s="49"/>
      <c r="S2275" s="50" t="str">
        <f>IF(B2275="","",COUNTA(التجديد!E2275:E2275))</f>
        <v/>
      </c>
      <c r="T2275" s="51" t="str">
        <f>IF(B2275="","",IFERROR(VLOOKUP(SUBSTITUTE(SUBSTITUTE(H2275,"~","~~"),"*","~*"),إعدادات_الأنواع!$A$4:$B$40,2,FALSE()),"?"))</f>
        <v/>
      </c>
    </row>
    <row r="2276" spans="1:20" ht="15" customHeight="1">
      <c r="A2276" s="20" t="str">
        <f>IF(B2276="","",IF(T2276="?","⚠️ نوع غير معرف",T2276&amp;TEXT(COUNTIFS($T$3:T2276,T2276),"000")))</f>
        <v/>
      </c>
      <c r="B2276" s="38"/>
      <c r="C2276" s="38"/>
      <c r="D2276" s="39"/>
      <c r="E2276" s="54"/>
      <c r="F2276" s="41" t="str">
        <f t="shared" ca="1" si="140"/>
        <v/>
      </c>
      <c r="G2276" s="42"/>
      <c r="H2276" s="37"/>
      <c r="I2276" s="43"/>
      <c r="J2276" s="44" t="str">
        <f t="shared" si="141"/>
        <v/>
      </c>
      <c r="K2276" s="45"/>
      <c r="L2276" s="46" t="str">
        <f>IF(OR(K2276="لم يدفع",B2276=""),"",IF(K2276="تأمين فقط",0,IF(K2276="اشتراك 300",300,IF(F2276&lt;14,IFERROR(VLOOKUP(SUBSTITUTE(SUBSTITUTE(H2276,"~","~~"),"*","~*"),إعدادات_الأنواع!$A$4:$D$40,3,FALSE()),0),IFERROR(VLOOKUP(SUBSTITUTE(SUBSTITUTE(H2276,"~","~~"),"*","~*"),إعدادات_الأنواع!$A$4:$D$40,4,FALSE()),0)))))</f>
        <v/>
      </c>
      <c r="M2276" s="47" t="str">
        <f>IF(OR(K2276="لم يدفع",B2276=""),"",IFERROR(VLOOKUP(SUBSTITUTE(SUBSTITUTE(H2276,"~","~~"),"*","~*"),إعدادات_الأنواع!$A$4:$E$40,5,FALSE()),0))</f>
        <v/>
      </c>
      <c r="N2276" s="47" t="str">
        <f>IF(OR(K2276="لم يدفع",K2276="تأمين فقط",K2276="اشتراك 300",B2276=""),"",IFERROR(VLOOKUP(SUBSTITUTE(SUBSTITUTE(H2276,"~","~~"),"*","~*"),إعدادات_الأنواع!$A$4:$F$40,6,FALSE()),0))</f>
        <v/>
      </c>
      <c r="O2276" s="55" t="str">
        <f t="shared" si="142"/>
        <v/>
      </c>
      <c r="P2276" s="48" t="str">
        <f t="shared" ca="1" si="143"/>
        <v/>
      </c>
      <c r="Q2276" s="52"/>
      <c r="R2276" s="49"/>
      <c r="S2276" s="50" t="str">
        <f>IF(B2276="","",COUNTA(التجديد!E2276:E2276))</f>
        <v/>
      </c>
      <c r="T2276" s="51" t="str">
        <f>IF(B2276="","",IFERROR(VLOOKUP(SUBSTITUTE(SUBSTITUTE(H2276,"~","~~"),"*","~*"),إعدادات_الأنواع!$A$4:$B$40,2,FALSE()),"?"))</f>
        <v/>
      </c>
    </row>
    <row r="2277" spans="1:20" ht="15" customHeight="1">
      <c r="A2277" s="20" t="str">
        <f>IF(B2277="","",IF(T2277="?","⚠️ نوع غير معرف",T2277&amp;TEXT(COUNTIFS($T$3:T2277,T2277),"000")))</f>
        <v/>
      </c>
      <c r="B2277" s="38"/>
      <c r="C2277" s="38"/>
      <c r="D2277" s="39"/>
      <c r="E2277" s="54"/>
      <c r="F2277" s="41" t="str">
        <f t="shared" ca="1" si="140"/>
        <v/>
      </c>
      <c r="G2277" s="42"/>
      <c r="H2277" s="37"/>
      <c r="I2277" s="43"/>
      <c r="J2277" s="44" t="str">
        <f t="shared" si="141"/>
        <v/>
      </c>
      <c r="K2277" s="45"/>
      <c r="L2277" s="46" t="str">
        <f>IF(OR(K2277="لم يدفع",B2277=""),"",IF(K2277="تأمين فقط",0,IF(K2277="اشتراك 300",300,IF(F2277&lt;14,IFERROR(VLOOKUP(SUBSTITUTE(SUBSTITUTE(H2277,"~","~~"),"*","~*"),إعدادات_الأنواع!$A$4:$D$40,3,FALSE()),0),IFERROR(VLOOKUP(SUBSTITUTE(SUBSTITUTE(H2277,"~","~~"),"*","~*"),إعدادات_الأنواع!$A$4:$D$40,4,FALSE()),0)))))</f>
        <v/>
      </c>
      <c r="M2277" s="47" t="str">
        <f>IF(OR(K2277="لم يدفع",B2277=""),"",IFERROR(VLOOKUP(SUBSTITUTE(SUBSTITUTE(H2277,"~","~~"),"*","~*"),إعدادات_الأنواع!$A$4:$E$40,5,FALSE()),0))</f>
        <v/>
      </c>
      <c r="N2277" s="47" t="str">
        <f>IF(OR(K2277="لم يدفع",K2277="تأمين فقط",K2277="اشتراك 300",B2277=""),"",IFERROR(VLOOKUP(SUBSTITUTE(SUBSTITUTE(H2277,"~","~~"),"*","~*"),إعدادات_الأنواع!$A$4:$F$40,6,FALSE()),0))</f>
        <v/>
      </c>
      <c r="O2277" s="55" t="str">
        <f t="shared" si="142"/>
        <v/>
      </c>
      <c r="P2277" s="48" t="str">
        <f t="shared" ca="1" si="143"/>
        <v/>
      </c>
      <c r="Q2277" s="52"/>
      <c r="R2277" s="49"/>
      <c r="S2277" s="50" t="str">
        <f>IF(B2277="","",COUNTA(التجديد!E2277:E2277))</f>
        <v/>
      </c>
      <c r="T2277" s="51" t="str">
        <f>IF(B2277="","",IFERROR(VLOOKUP(SUBSTITUTE(SUBSTITUTE(H2277,"~","~~"),"*","~*"),إعدادات_الأنواع!$A$4:$B$40,2,FALSE()),"?"))</f>
        <v/>
      </c>
    </row>
    <row r="2278" spans="1:20" ht="15" customHeight="1">
      <c r="A2278" s="20" t="str">
        <f>IF(B2278="","",IF(T2278="?","⚠️ نوع غير معرف",T2278&amp;TEXT(COUNTIFS($T$3:T2278,T2278),"000")))</f>
        <v/>
      </c>
      <c r="B2278" s="38"/>
      <c r="C2278" s="38"/>
      <c r="D2278" s="39"/>
      <c r="E2278" s="54"/>
      <c r="F2278" s="41" t="str">
        <f t="shared" ca="1" si="140"/>
        <v/>
      </c>
      <c r="G2278" s="42"/>
      <c r="H2278" s="37"/>
      <c r="I2278" s="43"/>
      <c r="J2278" s="44" t="str">
        <f t="shared" si="141"/>
        <v/>
      </c>
      <c r="K2278" s="45"/>
      <c r="L2278" s="46" t="str">
        <f>IF(OR(K2278="لم يدفع",B2278=""),"",IF(K2278="تأمين فقط",0,IF(K2278="اشتراك 300",300,IF(F2278&lt;14,IFERROR(VLOOKUP(SUBSTITUTE(SUBSTITUTE(H2278,"~","~~"),"*","~*"),إعدادات_الأنواع!$A$4:$D$40,3,FALSE()),0),IFERROR(VLOOKUP(SUBSTITUTE(SUBSTITUTE(H2278,"~","~~"),"*","~*"),إعدادات_الأنواع!$A$4:$D$40,4,FALSE()),0)))))</f>
        <v/>
      </c>
      <c r="M2278" s="47" t="str">
        <f>IF(OR(K2278="لم يدفع",B2278=""),"",IFERROR(VLOOKUP(SUBSTITUTE(SUBSTITUTE(H2278,"~","~~"),"*","~*"),إعدادات_الأنواع!$A$4:$E$40,5,FALSE()),0))</f>
        <v/>
      </c>
      <c r="N2278" s="47" t="str">
        <f>IF(OR(K2278="لم يدفع",K2278="تأمين فقط",K2278="اشتراك 300",B2278=""),"",IFERROR(VLOOKUP(SUBSTITUTE(SUBSTITUTE(H2278,"~","~~"),"*","~*"),إعدادات_الأنواع!$A$4:$F$40,6,FALSE()),0))</f>
        <v/>
      </c>
      <c r="O2278" s="55" t="str">
        <f t="shared" si="142"/>
        <v/>
      </c>
      <c r="P2278" s="48" t="str">
        <f t="shared" ca="1" si="143"/>
        <v/>
      </c>
      <c r="Q2278" s="52"/>
      <c r="R2278" s="49"/>
      <c r="S2278" s="50" t="str">
        <f>IF(B2278="","",COUNTA(التجديد!E2278:E2278))</f>
        <v/>
      </c>
      <c r="T2278" s="51" t="str">
        <f>IF(B2278="","",IFERROR(VLOOKUP(SUBSTITUTE(SUBSTITUTE(H2278,"~","~~"),"*","~*"),إعدادات_الأنواع!$A$4:$B$40,2,FALSE()),"?"))</f>
        <v/>
      </c>
    </row>
    <row r="2279" spans="1:20" ht="15" customHeight="1">
      <c r="A2279" s="20" t="str">
        <f>IF(B2279="","",IF(T2279="?","⚠️ نوع غير معرف",T2279&amp;TEXT(COUNTIFS($T$3:T2279,T2279),"000")))</f>
        <v/>
      </c>
      <c r="B2279" s="38"/>
      <c r="C2279" s="38"/>
      <c r="D2279" s="39"/>
      <c r="E2279" s="54"/>
      <c r="F2279" s="41" t="str">
        <f t="shared" ca="1" si="140"/>
        <v/>
      </c>
      <c r="G2279" s="42"/>
      <c r="H2279" s="37"/>
      <c r="I2279" s="43"/>
      <c r="J2279" s="44" t="str">
        <f t="shared" si="141"/>
        <v/>
      </c>
      <c r="K2279" s="45"/>
      <c r="L2279" s="46" t="str">
        <f>IF(OR(K2279="لم يدفع",B2279=""),"",IF(K2279="تأمين فقط",0,IF(K2279="اشتراك 300",300,IF(F2279&lt;14,IFERROR(VLOOKUP(SUBSTITUTE(SUBSTITUTE(H2279,"~","~~"),"*","~*"),إعدادات_الأنواع!$A$4:$D$40,3,FALSE()),0),IFERROR(VLOOKUP(SUBSTITUTE(SUBSTITUTE(H2279,"~","~~"),"*","~*"),إعدادات_الأنواع!$A$4:$D$40,4,FALSE()),0)))))</f>
        <v/>
      </c>
      <c r="M2279" s="47" t="str">
        <f>IF(OR(K2279="لم يدفع",B2279=""),"",IFERROR(VLOOKUP(SUBSTITUTE(SUBSTITUTE(H2279,"~","~~"),"*","~*"),إعدادات_الأنواع!$A$4:$E$40,5,FALSE()),0))</f>
        <v/>
      </c>
      <c r="N2279" s="47" t="str">
        <f>IF(OR(K2279="لم يدفع",K2279="تأمين فقط",K2279="اشتراك 300",B2279=""),"",IFERROR(VLOOKUP(SUBSTITUTE(SUBSTITUTE(H2279,"~","~~"),"*","~*"),إعدادات_الأنواع!$A$4:$F$40,6,FALSE()),0))</f>
        <v/>
      </c>
      <c r="O2279" s="55" t="str">
        <f t="shared" si="142"/>
        <v/>
      </c>
      <c r="P2279" s="48" t="str">
        <f t="shared" ca="1" si="143"/>
        <v/>
      </c>
      <c r="Q2279" s="52"/>
      <c r="R2279" s="49"/>
      <c r="S2279" s="50" t="str">
        <f>IF(B2279="","",COUNTA(التجديد!E2279:E2279))</f>
        <v/>
      </c>
      <c r="T2279" s="51" t="str">
        <f>IF(B2279="","",IFERROR(VLOOKUP(SUBSTITUTE(SUBSTITUTE(H2279,"~","~~"),"*","~*"),إعدادات_الأنواع!$A$4:$B$40,2,FALSE()),"?"))</f>
        <v/>
      </c>
    </row>
    <row r="2280" spans="1:20" ht="15" customHeight="1">
      <c r="A2280" s="20" t="str">
        <f>IF(B2280="","",IF(T2280="?","⚠️ نوع غير معرف",T2280&amp;TEXT(COUNTIFS($T$3:T2280,T2280),"000")))</f>
        <v/>
      </c>
      <c r="B2280" s="38"/>
      <c r="C2280" s="38"/>
      <c r="D2280" s="39"/>
      <c r="E2280" s="54"/>
      <c r="F2280" s="41" t="str">
        <f t="shared" ca="1" si="140"/>
        <v/>
      </c>
      <c r="G2280" s="42"/>
      <c r="H2280" s="37"/>
      <c r="I2280" s="43"/>
      <c r="J2280" s="44" t="str">
        <f t="shared" si="141"/>
        <v/>
      </c>
      <c r="K2280" s="45"/>
      <c r="L2280" s="46" t="str">
        <f>IF(OR(K2280="لم يدفع",B2280=""),"",IF(K2280="تأمين فقط",0,IF(K2280="اشتراك 300",300,IF(F2280&lt;14,IFERROR(VLOOKUP(SUBSTITUTE(SUBSTITUTE(H2280,"~","~~"),"*","~*"),إعدادات_الأنواع!$A$4:$D$40,3,FALSE()),0),IFERROR(VLOOKUP(SUBSTITUTE(SUBSTITUTE(H2280,"~","~~"),"*","~*"),إعدادات_الأنواع!$A$4:$D$40,4,FALSE()),0)))))</f>
        <v/>
      </c>
      <c r="M2280" s="47" t="str">
        <f>IF(OR(K2280="لم يدفع",B2280=""),"",IFERROR(VLOOKUP(SUBSTITUTE(SUBSTITUTE(H2280,"~","~~"),"*","~*"),إعدادات_الأنواع!$A$4:$E$40,5,FALSE()),0))</f>
        <v/>
      </c>
      <c r="N2280" s="47" t="str">
        <f>IF(OR(K2280="لم يدفع",K2280="تأمين فقط",K2280="اشتراك 300",B2280=""),"",IFERROR(VLOOKUP(SUBSTITUTE(SUBSTITUTE(H2280,"~","~~"),"*","~*"),إعدادات_الأنواع!$A$4:$F$40,6,FALSE()),0))</f>
        <v/>
      </c>
      <c r="O2280" s="55" t="str">
        <f t="shared" si="142"/>
        <v/>
      </c>
      <c r="P2280" s="48" t="str">
        <f t="shared" ca="1" si="143"/>
        <v/>
      </c>
      <c r="Q2280" s="52"/>
      <c r="R2280" s="49"/>
      <c r="S2280" s="50" t="str">
        <f>IF(B2280="","",COUNTA(التجديد!E2280:E2280))</f>
        <v/>
      </c>
      <c r="T2280" s="51" t="str">
        <f>IF(B2280="","",IFERROR(VLOOKUP(SUBSTITUTE(SUBSTITUTE(H2280,"~","~~"),"*","~*"),إعدادات_الأنواع!$A$4:$B$40,2,FALSE()),"?"))</f>
        <v/>
      </c>
    </row>
    <row r="2281" spans="1:20" ht="15" customHeight="1">
      <c r="A2281" s="20" t="str">
        <f>IF(B2281="","",IF(T2281="?","⚠️ نوع غير معرف",T2281&amp;TEXT(COUNTIFS($T$3:T2281,T2281),"000")))</f>
        <v/>
      </c>
      <c r="B2281" s="38"/>
      <c r="C2281" s="38"/>
      <c r="D2281" s="39"/>
      <c r="E2281" s="54"/>
      <c r="F2281" s="41" t="str">
        <f t="shared" ca="1" si="140"/>
        <v/>
      </c>
      <c r="G2281" s="42"/>
      <c r="H2281" s="37"/>
      <c r="I2281" s="43"/>
      <c r="J2281" s="44" t="str">
        <f t="shared" si="141"/>
        <v/>
      </c>
      <c r="K2281" s="45"/>
      <c r="L2281" s="46" t="str">
        <f>IF(OR(K2281="لم يدفع",B2281=""),"",IF(K2281="تأمين فقط",0,IF(K2281="اشتراك 300",300,IF(F2281&lt;14,IFERROR(VLOOKUP(SUBSTITUTE(SUBSTITUTE(H2281,"~","~~"),"*","~*"),إعدادات_الأنواع!$A$4:$D$40,3,FALSE()),0),IFERROR(VLOOKUP(SUBSTITUTE(SUBSTITUTE(H2281,"~","~~"),"*","~*"),إعدادات_الأنواع!$A$4:$D$40,4,FALSE()),0)))))</f>
        <v/>
      </c>
      <c r="M2281" s="47" t="str">
        <f>IF(OR(K2281="لم يدفع",B2281=""),"",IFERROR(VLOOKUP(SUBSTITUTE(SUBSTITUTE(H2281,"~","~~"),"*","~*"),إعدادات_الأنواع!$A$4:$E$40,5,FALSE()),0))</f>
        <v/>
      </c>
      <c r="N2281" s="47" t="str">
        <f>IF(OR(K2281="لم يدفع",K2281="تأمين فقط",K2281="اشتراك 300",B2281=""),"",IFERROR(VLOOKUP(SUBSTITUTE(SUBSTITUTE(H2281,"~","~~"),"*","~*"),إعدادات_الأنواع!$A$4:$F$40,6,FALSE()),0))</f>
        <v/>
      </c>
      <c r="O2281" s="55" t="str">
        <f t="shared" si="142"/>
        <v/>
      </c>
      <c r="P2281" s="48" t="str">
        <f t="shared" ca="1" si="143"/>
        <v/>
      </c>
      <c r="Q2281" s="52"/>
      <c r="R2281" s="49"/>
      <c r="S2281" s="50" t="str">
        <f>IF(B2281="","",COUNTA(التجديد!E2281:E2281))</f>
        <v/>
      </c>
      <c r="T2281" s="51" t="str">
        <f>IF(B2281="","",IFERROR(VLOOKUP(SUBSTITUTE(SUBSTITUTE(H2281,"~","~~"),"*","~*"),إعدادات_الأنواع!$A$4:$B$40,2,FALSE()),"?"))</f>
        <v/>
      </c>
    </row>
    <row r="2282" spans="1:20" ht="15" customHeight="1">
      <c r="A2282" s="20" t="str">
        <f>IF(B2282="","",IF(T2282="?","⚠️ نوع غير معرف",T2282&amp;TEXT(COUNTIFS($T$3:T2282,T2282),"000")))</f>
        <v/>
      </c>
      <c r="B2282" s="38"/>
      <c r="C2282" s="38"/>
      <c r="D2282" s="39"/>
      <c r="E2282" s="54"/>
      <c r="F2282" s="41" t="str">
        <f t="shared" ca="1" si="140"/>
        <v/>
      </c>
      <c r="G2282" s="42"/>
      <c r="H2282" s="37"/>
      <c r="I2282" s="43"/>
      <c r="J2282" s="44" t="str">
        <f t="shared" si="141"/>
        <v/>
      </c>
      <c r="K2282" s="45"/>
      <c r="L2282" s="46" t="str">
        <f>IF(OR(K2282="لم يدفع",B2282=""),"",IF(K2282="تأمين فقط",0,IF(K2282="اشتراك 300",300,IF(F2282&lt;14,IFERROR(VLOOKUP(SUBSTITUTE(SUBSTITUTE(H2282,"~","~~"),"*","~*"),إعدادات_الأنواع!$A$4:$D$40,3,FALSE()),0),IFERROR(VLOOKUP(SUBSTITUTE(SUBSTITUTE(H2282,"~","~~"),"*","~*"),إعدادات_الأنواع!$A$4:$D$40,4,FALSE()),0)))))</f>
        <v/>
      </c>
      <c r="M2282" s="47" t="str">
        <f>IF(OR(K2282="لم يدفع",B2282=""),"",IFERROR(VLOOKUP(SUBSTITUTE(SUBSTITUTE(H2282,"~","~~"),"*","~*"),إعدادات_الأنواع!$A$4:$E$40,5,FALSE()),0))</f>
        <v/>
      </c>
      <c r="N2282" s="47" t="str">
        <f>IF(OR(K2282="لم يدفع",K2282="تأمين فقط",K2282="اشتراك 300",B2282=""),"",IFERROR(VLOOKUP(SUBSTITUTE(SUBSTITUTE(H2282,"~","~~"),"*","~*"),إعدادات_الأنواع!$A$4:$F$40,6,FALSE()),0))</f>
        <v/>
      </c>
      <c r="O2282" s="55" t="str">
        <f t="shared" si="142"/>
        <v/>
      </c>
      <c r="P2282" s="48" t="str">
        <f t="shared" ca="1" si="143"/>
        <v/>
      </c>
      <c r="Q2282" s="52"/>
      <c r="R2282" s="49"/>
      <c r="S2282" s="50" t="str">
        <f>IF(B2282="","",COUNTA(التجديد!E2282:E2282))</f>
        <v/>
      </c>
      <c r="T2282" s="51" t="str">
        <f>IF(B2282="","",IFERROR(VLOOKUP(SUBSTITUTE(SUBSTITUTE(H2282,"~","~~"),"*","~*"),إعدادات_الأنواع!$A$4:$B$40,2,FALSE()),"?"))</f>
        <v/>
      </c>
    </row>
    <row r="2283" spans="1:20" ht="15" customHeight="1">
      <c r="A2283" s="20" t="str">
        <f>IF(B2283="","",IF(T2283="?","⚠️ نوع غير معرف",T2283&amp;TEXT(COUNTIFS($T$3:T2283,T2283),"000")))</f>
        <v/>
      </c>
      <c r="B2283" s="38"/>
      <c r="C2283" s="38"/>
      <c r="D2283" s="39"/>
      <c r="E2283" s="54"/>
      <c r="F2283" s="41" t="str">
        <f t="shared" ca="1" si="140"/>
        <v/>
      </c>
      <c r="G2283" s="42"/>
      <c r="H2283" s="37"/>
      <c r="I2283" s="43"/>
      <c r="J2283" s="44" t="str">
        <f t="shared" si="141"/>
        <v/>
      </c>
      <c r="K2283" s="45"/>
      <c r="L2283" s="46" t="str">
        <f>IF(OR(K2283="لم يدفع",B2283=""),"",IF(K2283="تأمين فقط",0,IF(K2283="اشتراك 300",300,IF(F2283&lt;14,IFERROR(VLOOKUP(SUBSTITUTE(SUBSTITUTE(H2283,"~","~~"),"*","~*"),إعدادات_الأنواع!$A$4:$D$40,3,FALSE()),0),IFERROR(VLOOKUP(SUBSTITUTE(SUBSTITUTE(H2283,"~","~~"),"*","~*"),إعدادات_الأنواع!$A$4:$D$40,4,FALSE()),0)))))</f>
        <v/>
      </c>
      <c r="M2283" s="47" t="str">
        <f>IF(OR(K2283="لم يدفع",B2283=""),"",IFERROR(VLOOKUP(SUBSTITUTE(SUBSTITUTE(H2283,"~","~~"),"*","~*"),إعدادات_الأنواع!$A$4:$E$40,5,FALSE()),0))</f>
        <v/>
      </c>
      <c r="N2283" s="47" t="str">
        <f>IF(OR(K2283="لم يدفع",K2283="تأمين فقط",K2283="اشتراك 300",B2283=""),"",IFERROR(VLOOKUP(SUBSTITUTE(SUBSTITUTE(H2283,"~","~~"),"*","~*"),إعدادات_الأنواع!$A$4:$F$40,6,FALSE()),0))</f>
        <v/>
      </c>
      <c r="O2283" s="55" t="str">
        <f t="shared" si="142"/>
        <v/>
      </c>
      <c r="P2283" s="48" t="str">
        <f t="shared" ca="1" si="143"/>
        <v/>
      </c>
      <c r="Q2283" s="52"/>
      <c r="R2283" s="49"/>
      <c r="S2283" s="50" t="str">
        <f>IF(B2283="","",COUNTA(التجديد!E2283:E2283))</f>
        <v/>
      </c>
      <c r="T2283" s="51" t="str">
        <f>IF(B2283="","",IFERROR(VLOOKUP(SUBSTITUTE(SUBSTITUTE(H2283,"~","~~"),"*","~*"),إعدادات_الأنواع!$A$4:$B$40,2,FALSE()),"?"))</f>
        <v/>
      </c>
    </row>
    <row r="2284" spans="1:20" ht="15" customHeight="1">
      <c r="A2284" s="20" t="str">
        <f>IF(B2284="","",IF(T2284="?","⚠️ نوع غير معرف",T2284&amp;TEXT(COUNTIFS($T$3:T2284,T2284),"000")))</f>
        <v/>
      </c>
      <c r="B2284" s="38"/>
      <c r="C2284" s="38"/>
      <c r="D2284" s="39"/>
      <c r="E2284" s="54"/>
      <c r="F2284" s="41" t="str">
        <f t="shared" ca="1" si="140"/>
        <v/>
      </c>
      <c r="G2284" s="42"/>
      <c r="H2284" s="37"/>
      <c r="I2284" s="43"/>
      <c r="J2284" s="44" t="str">
        <f t="shared" si="141"/>
        <v/>
      </c>
      <c r="K2284" s="45"/>
      <c r="L2284" s="46" t="str">
        <f>IF(OR(K2284="لم يدفع",B2284=""),"",IF(K2284="تأمين فقط",0,IF(K2284="اشتراك 300",300,IF(F2284&lt;14,IFERROR(VLOOKUP(SUBSTITUTE(SUBSTITUTE(H2284,"~","~~"),"*","~*"),إعدادات_الأنواع!$A$4:$D$40,3,FALSE()),0),IFERROR(VLOOKUP(SUBSTITUTE(SUBSTITUTE(H2284,"~","~~"),"*","~*"),إعدادات_الأنواع!$A$4:$D$40,4,FALSE()),0)))))</f>
        <v/>
      </c>
      <c r="M2284" s="47" t="str">
        <f>IF(OR(K2284="لم يدفع",B2284=""),"",IFERROR(VLOOKUP(SUBSTITUTE(SUBSTITUTE(H2284,"~","~~"),"*","~*"),إعدادات_الأنواع!$A$4:$E$40,5,FALSE()),0))</f>
        <v/>
      </c>
      <c r="N2284" s="47" t="str">
        <f>IF(OR(K2284="لم يدفع",K2284="تأمين فقط",K2284="اشتراك 300",B2284=""),"",IFERROR(VLOOKUP(SUBSTITUTE(SUBSTITUTE(H2284,"~","~~"),"*","~*"),إعدادات_الأنواع!$A$4:$F$40,6,FALSE()),0))</f>
        <v/>
      </c>
      <c r="O2284" s="55" t="str">
        <f t="shared" si="142"/>
        <v/>
      </c>
      <c r="P2284" s="48" t="str">
        <f t="shared" ca="1" si="143"/>
        <v/>
      </c>
      <c r="Q2284" s="52"/>
      <c r="R2284" s="49"/>
      <c r="S2284" s="50" t="str">
        <f>IF(B2284="","",COUNTA(التجديد!E2284:E2284))</f>
        <v/>
      </c>
      <c r="T2284" s="51" t="str">
        <f>IF(B2284="","",IFERROR(VLOOKUP(SUBSTITUTE(SUBSTITUTE(H2284,"~","~~"),"*","~*"),إعدادات_الأنواع!$A$4:$B$40,2,FALSE()),"?"))</f>
        <v/>
      </c>
    </row>
    <row r="2285" spans="1:20" ht="15" customHeight="1">
      <c r="A2285" s="20" t="str">
        <f>IF(B2285="","",IF(T2285="?","⚠️ نوع غير معرف",T2285&amp;TEXT(COUNTIFS($T$3:T2285,T2285),"000")))</f>
        <v/>
      </c>
      <c r="B2285" s="38"/>
      <c r="C2285" s="38"/>
      <c r="D2285" s="39"/>
      <c r="E2285" s="54"/>
      <c r="F2285" s="41" t="str">
        <f t="shared" ca="1" si="140"/>
        <v/>
      </c>
      <c r="G2285" s="42"/>
      <c r="H2285" s="37"/>
      <c r="I2285" s="43"/>
      <c r="J2285" s="44" t="str">
        <f t="shared" si="141"/>
        <v/>
      </c>
      <c r="K2285" s="45"/>
      <c r="L2285" s="46" t="str">
        <f>IF(OR(K2285="لم يدفع",B2285=""),"",IF(K2285="تأمين فقط",0,IF(K2285="اشتراك 300",300,IF(F2285&lt;14,IFERROR(VLOOKUP(SUBSTITUTE(SUBSTITUTE(H2285,"~","~~"),"*","~*"),إعدادات_الأنواع!$A$4:$D$40,3,FALSE()),0),IFERROR(VLOOKUP(SUBSTITUTE(SUBSTITUTE(H2285,"~","~~"),"*","~*"),إعدادات_الأنواع!$A$4:$D$40,4,FALSE()),0)))))</f>
        <v/>
      </c>
      <c r="M2285" s="47" t="str">
        <f>IF(OR(K2285="لم يدفع",B2285=""),"",IFERROR(VLOOKUP(SUBSTITUTE(SUBSTITUTE(H2285,"~","~~"),"*","~*"),إعدادات_الأنواع!$A$4:$E$40,5,FALSE()),0))</f>
        <v/>
      </c>
      <c r="N2285" s="47" t="str">
        <f>IF(OR(K2285="لم يدفع",K2285="تأمين فقط",K2285="اشتراك 300",B2285=""),"",IFERROR(VLOOKUP(SUBSTITUTE(SUBSTITUTE(H2285,"~","~~"),"*","~*"),إعدادات_الأنواع!$A$4:$F$40,6,FALSE()),0))</f>
        <v/>
      </c>
      <c r="O2285" s="55" t="str">
        <f t="shared" si="142"/>
        <v/>
      </c>
      <c r="P2285" s="48" t="str">
        <f t="shared" ca="1" si="143"/>
        <v/>
      </c>
      <c r="Q2285" s="52"/>
      <c r="R2285" s="49"/>
      <c r="S2285" s="50" t="str">
        <f>IF(B2285="","",COUNTA(التجديد!E2285:E2285))</f>
        <v/>
      </c>
      <c r="T2285" s="51" t="str">
        <f>IF(B2285="","",IFERROR(VLOOKUP(SUBSTITUTE(SUBSTITUTE(H2285,"~","~~"),"*","~*"),إعدادات_الأنواع!$A$4:$B$40,2,FALSE()),"?"))</f>
        <v/>
      </c>
    </row>
    <row r="2286" spans="1:20" ht="15" customHeight="1">
      <c r="A2286" s="20" t="str">
        <f>IF(B2286="","",IF(T2286="?","⚠️ نوع غير معرف",T2286&amp;TEXT(COUNTIFS($T$3:T2286,T2286),"000")))</f>
        <v/>
      </c>
      <c r="B2286" s="38"/>
      <c r="C2286" s="38"/>
      <c r="D2286" s="39"/>
      <c r="E2286" s="54"/>
      <c r="F2286" s="41" t="str">
        <f t="shared" ca="1" si="140"/>
        <v/>
      </c>
      <c r="G2286" s="42"/>
      <c r="H2286" s="37"/>
      <c r="I2286" s="43"/>
      <c r="J2286" s="44" t="str">
        <f t="shared" si="141"/>
        <v/>
      </c>
      <c r="K2286" s="45"/>
      <c r="L2286" s="46" t="str">
        <f>IF(OR(K2286="لم يدفع",B2286=""),"",IF(K2286="تأمين فقط",0,IF(K2286="اشتراك 300",300,IF(F2286&lt;14,IFERROR(VLOOKUP(SUBSTITUTE(SUBSTITUTE(H2286,"~","~~"),"*","~*"),إعدادات_الأنواع!$A$4:$D$40,3,FALSE()),0),IFERROR(VLOOKUP(SUBSTITUTE(SUBSTITUTE(H2286,"~","~~"),"*","~*"),إعدادات_الأنواع!$A$4:$D$40,4,FALSE()),0)))))</f>
        <v/>
      </c>
      <c r="M2286" s="47" t="str">
        <f>IF(OR(K2286="لم يدفع",B2286=""),"",IFERROR(VLOOKUP(SUBSTITUTE(SUBSTITUTE(H2286,"~","~~"),"*","~*"),إعدادات_الأنواع!$A$4:$E$40,5,FALSE()),0))</f>
        <v/>
      </c>
      <c r="N2286" s="47" t="str">
        <f>IF(OR(K2286="لم يدفع",K2286="تأمين فقط",K2286="اشتراك 300",B2286=""),"",IFERROR(VLOOKUP(SUBSTITUTE(SUBSTITUTE(H2286,"~","~~"),"*","~*"),إعدادات_الأنواع!$A$4:$F$40,6,FALSE()),0))</f>
        <v/>
      </c>
      <c r="O2286" s="55" t="str">
        <f t="shared" si="142"/>
        <v/>
      </c>
      <c r="P2286" s="48" t="str">
        <f t="shared" ca="1" si="143"/>
        <v/>
      </c>
      <c r="Q2286" s="52"/>
      <c r="R2286" s="49"/>
      <c r="S2286" s="50" t="str">
        <f>IF(B2286="","",COUNTA(التجديد!E2286:E2286))</f>
        <v/>
      </c>
      <c r="T2286" s="51" t="str">
        <f>IF(B2286="","",IFERROR(VLOOKUP(SUBSTITUTE(SUBSTITUTE(H2286,"~","~~"),"*","~*"),إعدادات_الأنواع!$A$4:$B$40,2,FALSE()),"?"))</f>
        <v/>
      </c>
    </row>
    <row r="2287" spans="1:20" ht="15" customHeight="1">
      <c r="A2287" s="20" t="str">
        <f>IF(B2287="","",IF(T2287="?","⚠️ نوع غير معرف",T2287&amp;TEXT(COUNTIFS($T$3:T2287,T2287),"000")))</f>
        <v/>
      </c>
      <c r="B2287" s="38"/>
      <c r="C2287" s="38"/>
      <c r="D2287" s="39"/>
      <c r="E2287" s="54"/>
      <c r="F2287" s="41" t="str">
        <f t="shared" ca="1" si="140"/>
        <v/>
      </c>
      <c r="G2287" s="42"/>
      <c r="H2287" s="37"/>
      <c r="I2287" s="43"/>
      <c r="J2287" s="44" t="str">
        <f t="shared" si="141"/>
        <v/>
      </c>
      <c r="K2287" s="45"/>
      <c r="L2287" s="46" t="str">
        <f>IF(OR(K2287="لم يدفع",B2287=""),"",IF(K2287="تأمين فقط",0,IF(K2287="اشتراك 300",300,IF(F2287&lt;14,IFERROR(VLOOKUP(SUBSTITUTE(SUBSTITUTE(H2287,"~","~~"),"*","~*"),إعدادات_الأنواع!$A$4:$D$40,3,FALSE()),0),IFERROR(VLOOKUP(SUBSTITUTE(SUBSTITUTE(H2287,"~","~~"),"*","~*"),إعدادات_الأنواع!$A$4:$D$40,4,FALSE()),0)))))</f>
        <v/>
      </c>
      <c r="M2287" s="47" t="str">
        <f>IF(OR(K2287="لم يدفع",B2287=""),"",IFERROR(VLOOKUP(SUBSTITUTE(SUBSTITUTE(H2287,"~","~~"),"*","~*"),إعدادات_الأنواع!$A$4:$E$40,5,FALSE()),0))</f>
        <v/>
      </c>
      <c r="N2287" s="47" t="str">
        <f>IF(OR(K2287="لم يدفع",K2287="تأمين فقط",K2287="اشتراك 300",B2287=""),"",IFERROR(VLOOKUP(SUBSTITUTE(SUBSTITUTE(H2287,"~","~~"),"*","~*"),إعدادات_الأنواع!$A$4:$F$40,6,FALSE()),0))</f>
        <v/>
      </c>
      <c r="O2287" s="55" t="str">
        <f t="shared" si="142"/>
        <v/>
      </c>
      <c r="P2287" s="48" t="str">
        <f t="shared" ca="1" si="143"/>
        <v/>
      </c>
      <c r="Q2287" s="52"/>
      <c r="R2287" s="49"/>
      <c r="S2287" s="50" t="str">
        <f>IF(B2287="","",COUNTA(التجديد!E2287:E2287))</f>
        <v/>
      </c>
      <c r="T2287" s="51" t="str">
        <f>IF(B2287="","",IFERROR(VLOOKUP(SUBSTITUTE(SUBSTITUTE(H2287,"~","~~"),"*","~*"),إعدادات_الأنواع!$A$4:$B$40,2,FALSE()),"?"))</f>
        <v/>
      </c>
    </row>
    <row r="2288" spans="1:20" ht="15" customHeight="1">
      <c r="A2288" s="20" t="str">
        <f>IF(B2288="","",IF(T2288="?","⚠️ نوع غير معرف",T2288&amp;TEXT(COUNTIFS($T$3:T2288,T2288),"000")))</f>
        <v/>
      </c>
      <c r="B2288" s="38"/>
      <c r="C2288" s="38"/>
      <c r="D2288" s="39"/>
      <c r="E2288" s="54"/>
      <c r="F2288" s="41" t="str">
        <f t="shared" ca="1" si="140"/>
        <v/>
      </c>
      <c r="G2288" s="42"/>
      <c r="H2288" s="37"/>
      <c r="I2288" s="43"/>
      <c r="J2288" s="44" t="str">
        <f t="shared" si="141"/>
        <v/>
      </c>
      <c r="K2288" s="45"/>
      <c r="L2288" s="46" t="str">
        <f>IF(OR(K2288="لم يدفع",B2288=""),"",IF(K2288="تأمين فقط",0,IF(K2288="اشتراك 300",300,IF(F2288&lt;14,IFERROR(VLOOKUP(SUBSTITUTE(SUBSTITUTE(H2288,"~","~~"),"*","~*"),إعدادات_الأنواع!$A$4:$D$40,3,FALSE()),0),IFERROR(VLOOKUP(SUBSTITUTE(SUBSTITUTE(H2288,"~","~~"),"*","~*"),إعدادات_الأنواع!$A$4:$D$40,4,FALSE()),0)))))</f>
        <v/>
      </c>
      <c r="M2288" s="47" t="str">
        <f>IF(OR(K2288="لم يدفع",B2288=""),"",IFERROR(VLOOKUP(SUBSTITUTE(SUBSTITUTE(H2288,"~","~~"),"*","~*"),إعدادات_الأنواع!$A$4:$E$40,5,FALSE()),0))</f>
        <v/>
      </c>
      <c r="N2288" s="47" t="str">
        <f>IF(OR(K2288="لم يدفع",K2288="تأمين فقط",K2288="اشتراك 300",B2288=""),"",IFERROR(VLOOKUP(SUBSTITUTE(SUBSTITUTE(H2288,"~","~~"),"*","~*"),إعدادات_الأنواع!$A$4:$F$40,6,FALSE()),0))</f>
        <v/>
      </c>
      <c r="O2288" s="55" t="str">
        <f t="shared" si="142"/>
        <v/>
      </c>
      <c r="P2288" s="48" t="str">
        <f t="shared" ca="1" si="143"/>
        <v/>
      </c>
      <c r="Q2288" s="52"/>
      <c r="R2288" s="49"/>
      <c r="S2288" s="50" t="str">
        <f>IF(B2288="","",COUNTA(التجديد!E2288:E2288))</f>
        <v/>
      </c>
      <c r="T2288" s="51" t="str">
        <f>IF(B2288="","",IFERROR(VLOOKUP(SUBSTITUTE(SUBSTITUTE(H2288,"~","~~"),"*","~*"),إعدادات_الأنواع!$A$4:$B$40,2,FALSE()),"?"))</f>
        <v/>
      </c>
    </row>
    <row r="2289" spans="1:20" ht="15" customHeight="1">
      <c r="A2289" s="20" t="str">
        <f>IF(B2289="","",IF(T2289="?","⚠️ نوع غير معرف",T2289&amp;TEXT(COUNTIFS($T$3:T2289,T2289),"000")))</f>
        <v/>
      </c>
      <c r="B2289" s="38"/>
      <c r="C2289" s="38"/>
      <c r="D2289" s="39"/>
      <c r="E2289" s="54"/>
      <c r="F2289" s="41" t="str">
        <f t="shared" ca="1" si="140"/>
        <v/>
      </c>
      <c r="G2289" s="42"/>
      <c r="H2289" s="37"/>
      <c r="I2289" s="43"/>
      <c r="J2289" s="44" t="str">
        <f t="shared" si="141"/>
        <v/>
      </c>
      <c r="K2289" s="45"/>
      <c r="L2289" s="46" t="str">
        <f>IF(OR(K2289="لم يدفع",B2289=""),"",IF(K2289="تأمين فقط",0,IF(K2289="اشتراك 300",300,IF(F2289&lt;14,IFERROR(VLOOKUP(SUBSTITUTE(SUBSTITUTE(H2289,"~","~~"),"*","~*"),إعدادات_الأنواع!$A$4:$D$40,3,FALSE()),0),IFERROR(VLOOKUP(SUBSTITUTE(SUBSTITUTE(H2289,"~","~~"),"*","~*"),إعدادات_الأنواع!$A$4:$D$40,4,FALSE()),0)))))</f>
        <v/>
      </c>
      <c r="M2289" s="47" t="str">
        <f>IF(OR(K2289="لم يدفع",B2289=""),"",IFERROR(VLOOKUP(SUBSTITUTE(SUBSTITUTE(H2289,"~","~~"),"*","~*"),إعدادات_الأنواع!$A$4:$E$40,5,FALSE()),0))</f>
        <v/>
      </c>
      <c r="N2289" s="47" t="str">
        <f>IF(OR(K2289="لم يدفع",K2289="تأمين فقط",K2289="اشتراك 300",B2289=""),"",IFERROR(VLOOKUP(SUBSTITUTE(SUBSTITUTE(H2289,"~","~~"),"*","~*"),إعدادات_الأنواع!$A$4:$F$40,6,FALSE()),0))</f>
        <v/>
      </c>
      <c r="O2289" s="55" t="str">
        <f t="shared" si="142"/>
        <v/>
      </c>
      <c r="P2289" s="48" t="str">
        <f t="shared" ca="1" si="143"/>
        <v/>
      </c>
      <c r="Q2289" s="52"/>
      <c r="R2289" s="49"/>
      <c r="S2289" s="50" t="str">
        <f>IF(B2289="","",COUNTA(التجديد!E2289:E2289))</f>
        <v/>
      </c>
      <c r="T2289" s="51" t="str">
        <f>IF(B2289="","",IFERROR(VLOOKUP(SUBSTITUTE(SUBSTITUTE(H2289,"~","~~"),"*","~*"),إعدادات_الأنواع!$A$4:$B$40,2,FALSE()),"?"))</f>
        <v/>
      </c>
    </row>
    <row r="2290" spans="1:20" ht="15" customHeight="1">
      <c r="A2290" s="20" t="str">
        <f>IF(B2290="","",IF(T2290="?","⚠️ نوع غير معرف",T2290&amp;TEXT(COUNTIFS($T$3:T2290,T2290),"000")))</f>
        <v/>
      </c>
      <c r="B2290" s="38"/>
      <c r="C2290" s="38"/>
      <c r="D2290" s="39"/>
      <c r="E2290" s="54"/>
      <c r="F2290" s="41" t="str">
        <f t="shared" ca="1" si="140"/>
        <v/>
      </c>
      <c r="G2290" s="42"/>
      <c r="H2290" s="37"/>
      <c r="I2290" s="43"/>
      <c r="J2290" s="44" t="str">
        <f t="shared" si="141"/>
        <v/>
      </c>
      <c r="K2290" s="45"/>
      <c r="L2290" s="46" t="str">
        <f>IF(OR(K2290="لم يدفع",B2290=""),"",IF(K2290="تأمين فقط",0,IF(K2290="اشتراك 300",300,IF(F2290&lt;14,IFERROR(VLOOKUP(SUBSTITUTE(SUBSTITUTE(H2290,"~","~~"),"*","~*"),إعدادات_الأنواع!$A$4:$D$40,3,FALSE()),0),IFERROR(VLOOKUP(SUBSTITUTE(SUBSTITUTE(H2290,"~","~~"),"*","~*"),إعدادات_الأنواع!$A$4:$D$40,4,FALSE()),0)))))</f>
        <v/>
      </c>
      <c r="M2290" s="47" t="str">
        <f>IF(OR(K2290="لم يدفع",B2290=""),"",IFERROR(VLOOKUP(SUBSTITUTE(SUBSTITUTE(H2290,"~","~~"),"*","~*"),إعدادات_الأنواع!$A$4:$E$40,5,FALSE()),0))</f>
        <v/>
      </c>
      <c r="N2290" s="47" t="str">
        <f>IF(OR(K2290="لم يدفع",K2290="تأمين فقط",K2290="اشتراك 300",B2290=""),"",IFERROR(VLOOKUP(SUBSTITUTE(SUBSTITUTE(H2290,"~","~~"),"*","~*"),إعدادات_الأنواع!$A$4:$F$40,6,FALSE()),0))</f>
        <v/>
      </c>
      <c r="O2290" s="55" t="str">
        <f t="shared" si="142"/>
        <v/>
      </c>
      <c r="P2290" s="48" t="str">
        <f t="shared" ca="1" si="143"/>
        <v/>
      </c>
      <c r="Q2290" s="52"/>
      <c r="R2290" s="49"/>
      <c r="S2290" s="50" t="str">
        <f>IF(B2290="","",COUNTA(التجديد!E2290:E2290))</f>
        <v/>
      </c>
      <c r="T2290" s="51" t="str">
        <f>IF(B2290="","",IFERROR(VLOOKUP(SUBSTITUTE(SUBSTITUTE(H2290,"~","~~"),"*","~*"),إعدادات_الأنواع!$A$4:$B$40,2,FALSE()),"?"))</f>
        <v/>
      </c>
    </row>
    <row r="2291" spans="1:20" ht="15" customHeight="1">
      <c r="A2291" s="20" t="str">
        <f>IF(B2291="","",IF(T2291="?","⚠️ نوع غير معرف",T2291&amp;TEXT(COUNTIFS($T$3:T2291,T2291),"000")))</f>
        <v/>
      </c>
      <c r="B2291" s="38"/>
      <c r="C2291" s="38"/>
      <c r="D2291" s="39"/>
      <c r="E2291" s="54"/>
      <c r="F2291" s="41" t="str">
        <f t="shared" ca="1" si="140"/>
        <v/>
      </c>
      <c r="G2291" s="42"/>
      <c r="H2291" s="37"/>
      <c r="I2291" s="43"/>
      <c r="J2291" s="44" t="str">
        <f t="shared" si="141"/>
        <v/>
      </c>
      <c r="K2291" s="45"/>
      <c r="L2291" s="46" t="str">
        <f>IF(OR(K2291="لم يدفع",B2291=""),"",IF(K2291="تأمين فقط",0,IF(K2291="اشتراك 300",300,IF(F2291&lt;14,IFERROR(VLOOKUP(SUBSTITUTE(SUBSTITUTE(H2291,"~","~~"),"*","~*"),إعدادات_الأنواع!$A$4:$D$40,3,FALSE()),0),IFERROR(VLOOKUP(SUBSTITUTE(SUBSTITUTE(H2291,"~","~~"),"*","~*"),إعدادات_الأنواع!$A$4:$D$40,4,FALSE()),0)))))</f>
        <v/>
      </c>
      <c r="M2291" s="47" t="str">
        <f>IF(OR(K2291="لم يدفع",B2291=""),"",IFERROR(VLOOKUP(SUBSTITUTE(SUBSTITUTE(H2291,"~","~~"),"*","~*"),إعدادات_الأنواع!$A$4:$E$40,5,FALSE()),0))</f>
        <v/>
      </c>
      <c r="N2291" s="47" t="str">
        <f>IF(OR(K2291="لم يدفع",K2291="تأمين فقط",K2291="اشتراك 300",B2291=""),"",IFERROR(VLOOKUP(SUBSTITUTE(SUBSTITUTE(H2291,"~","~~"),"*","~*"),إعدادات_الأنواع!$A$4:$F$40,6,FALSE()),0))</f>
        <v/>
      </c>
      <c r="O2291" s="55" t="str">
        <f t="shared" si="142"/>
        <v/>
      </c>
      <c r="P2291" s="48" t="str">
        <f t="shared" ca="1" si="143"/>
        <v/>
      </c>
      <c r="Q2291" s="52"/>
      <c r="R2291" s="49"/>
      <c r="S2291" s="50" t="str">
        <f>IF(B2291="","",COUNTA(التجديد!E2291:E2291))</f>
        <v/>
      </c>
      <c r="T2291" s="51" t="str">
        <f>IF(B2291="","",IFERROR(VLOOKUP(SUBSTITUTE(SUBSTITUTE(H2291,"~","~~"),"*","~*"),إعدادات_الأنواع!$A$4:$B$40,2,FALSE()),"?"))</f>
        <v/>
      </c>
    </row>
    <row r="2292" spans="1:20" ht="15" customHeight="1">
      <c r="A2292" s="20" t="str">
        <f>IF(B2292="","",IF(T2292="?","⚠️ نوع غير معرف",T2292&amp;TEXT(COUNTIFS($T$3:T2292,T2292),"000")))</f>
        <v/>
      </c>
      <c r="B2292" s="38"/>
      <c r="C2292" s="38"/>
      <c r="D2292" s="39"/>
      <c r="E2292" s="54"/>
      <c r="F2292" s="41" t="str">
        <f t="shared" ca="1" si="140"/>
        <v/>
      </c>
      <c r="G2292" s="42"/>
      <c r="H2292" s="37"/>
      <c r="I2292" s="43"/>
      <c r="J2292" s="44" t="str">
        <f t="shared" si="141"/>
        <v/>
      </c>
      <c r="K2292" s="45"/>
      <c r="L2292" s="46" t="str">
        <f>IF(OR(K2292="لم يدفع",B2292=""),"",IF(K2292="تأمين فقط",0,IF(K2292="اشتراك 300",300,IF(F2292&lt;14,IFERROR(VLOOKUP(SUBSTITUTE(SUBSTITUTE(H2292,"~","~~"),"*","~*"),إعدادات_الأنواع!$A$4:$D$40,3,FALSE()),0),IFERROR(VLOOKUP(SUBSTITUTE(SUBSTITUTE(H2292,"~","~~"),"*","~*"),إعدادات_الأنواع!$A$4:$D$40,4,FALSE()),0)))))</f>
        <v/>
      </c>
      <c r="M2292" s="47" t="str">
        <f>IF(OR(K2292="لم يدفع",B2292=""),"",IFERROR(VLOOKUP(SUBSTITUTE(SUBSTITUTE(H2292,"~","~~"),"*","~*"),إعدادات_الأنواع!$A$4:$E$40,5,FALSE()),0))</f>
        <v/>
      </c>
      <c r="N2292" s="47" t="str">
        <f>IF(OR(K2292="لم يدفع",K2292="تأمين فقط",K2292="اشتراك 300",B2292=""),"",IFERROR(VLOOKUP(SUBSTITUTE(SUBSTITUTE(H2292,"~","~~"),"*","~*"),إعدادات_الأنواع!$A$4:$F$40,6,FALSE()),0))</f>
        <v/>
      </c>
      <c r="O2292" s="55" t="str">
        <f t="shared" si="142"/>
        <v/>
      </c>
      <c r="P2292" s="48" t="str">
        <f t="shared" ca="1" si="143"/>
        <v/>
      </c>
      <c r="Q2292" s="52"/>
      <c r="R2292" s="49"/>
      <c r="S2292" s="50" t="str">
        <f>IF(B2292="","",COUNTA(التجديد!E2292:E2292))</f>
        <v/>
      </c>
      <c r="T2292" s="51" t="str">
        <f>IF(B2292="","",IFERROR(VLOOKUP(SUBSTITUTE(SUBSTITUTE(H2292,"~","~~"),"*","~*"),إعدادات_الأنواع!$A$4:$B$40,2,FALSE()),"?"))</f>
        <v/>
      </c>
    </row>
    <row r="2293" spans="1:20" ht="15" customHeight="1">
      <c r="A2293" s="20" t="str">
        <f>IF(B2293="","",IF(T2293="?","⚠️ نوع غير معرف",T2293&amp;TEXT(COUNTIFS($T$3:T2293,T2293),"000")))</f>
        <v/>
      </c>
      <c r="B2293" s="38"/>
      <c r="C2293" s="38"/>
      <c r="D2293" s="39"/>
      <c r="E2293" s="54"/>
      <c r="F2293" s="41" t="str">
        <f t="shared" ca="1" si="140"/>
        <v/>
      </c>
      <c r="G2293" s="42"/>
      <c r="H2293" s="37"/>
      <c r="I2293" s="43"/>
      <c r="J2293" s="44" t="str">
        <f t="shared" si="141"/>
        <v/>
      </c>
      <c r="K2293" s="45"/>
      <c r="L2293" s="46" t="str">
        <f>IF(OR(K2293="لم يدفع",B2293=""),"",IF(K2293="تأمين فقط",0,IF(K2293="اشتراك 300",300,IF(F2293&lt;14,IFERROR(VLOOKUP(SUBSTITUTE(SUBSTITUTE(H2293,"~","~~"),"*","~*"),إعدادات_الأنواع!$A$4:$D$40,3,FALSE()),0),IFERROR(VLOOKUP(SUBSTITUTE(SUBSTITUTE(H2293,"~","~~"),"*","~*"),إعدادات_الأنواع!$A$4:$D$40,4,FALSE()),0)))))</f>
        <v/>
      </c>
      <c r="M2293" s="47" t="str">
        <f>IF(OR(K2293="لم يدفع",B2293=""),"",IFERROR(VLOOKUP(SUBSTITUTE(SUBSTITUTE(H2293,"~","~~"),"*","~*"),إعدادات_الأنواع!$A$4:$E$40,5,FALSE()),0))</f>
        <v/>
      </c>
      <c r="N2293" s="47" t="str">
        <f>IF(OR(K2293="لم يدفع",K2293="تأمين فقط",K2293="اشتراك 300",B2293=""),"",IFERROR(VLOOKUP(SUBSTITUTE(SUBSTITUTE(H2293,"~","~~"),"*","~*"),إعدادات_الأنواع!$A$4:$F$40,6,FALSE()),0))</f>
        <v/>
      </c>
      <c r="O2293" s="55" t="str">
        <f t="shared" si="142"/>
        <v/>
      </c>
      <c r="P2293" s="48" t="str">
        <f t="shared" ca="1" si="143"/>
        <v/>
      </c>
      <c r="Q2293" s="52"/>
      <c r="R2293" s="49"/>
      <c r="S2293" s="50" t="str">
        <f>IF(B2293="","",COUNTA(التجديد!E2293:E2293))</f>
        <v/>
      </c>
      <c r="T2293" s="51" t="str">
        <f>IF(B2293="","",IFERROR(VLOOKUP(SUBSTITUTE(SUBSTITUTE(H2293,"~","~~"),"*","~*"),إعدادات_الأنواع!$A$4:$B$40,2,FALSE()),"?"))</f>
        <v/>
      </c>
    </row>
    <row r="2294" spans="1:20" ht="15" customHeight="1">
      <c r="A2294" s="20" t="str">
        <f>IF(B2294="","",IF(T2294="?","⚠️ نوع غير معرف",T2294&amp;TEXT(COUNTIFS($T$3:T2294,T2294),"000")))</f>
        <v/>
      </c>
      <c r="B2294" s="38"/>
      <c r="C2294" s="38"/>
      <c r="D2294" s="39"/>
      <c r="E2294" s="54"/>
      <c r="F2294" s="41" t="str">
        <f t="shared" ca="1" si="140"/>
        <v/>
      </c>
      <c r="G2294" s="42"/>
      <c r="H2294" s="37"/>
      <c r="I2294" s="43"/>
      <c r="J2294" s="44" t="str">
        <f t="shared" si="141"/>
        <v/>
      </c>
      <c r="K2294" s="45"/>
      <c r="L2294" s="46" t="str">
        <f>IF(OR(K2294="لم يدفع",B2294=""),"",IF(K2294="تأمين فقط",0,IF(K2294="اشتراك 300",300,IF(F2294&lt;14,IFERROR(VLOOKUP(SUBSTITUTE(SUBSTITUTE(H2294,"~","~~"),"*","~*"),إعدادات_الأنواع!$A$4:$D$40,3,FALSE()),0),IFERROR(VLOOKUP(SUBSTITUTE(SUBSTITUTE(H2294,"~","~~"),"*","~*"),إعدادات_الأنواع!$A$4:$D$40,4,FALSE()),0)))))</f>
        <v/>
      </c>
      <c r="M2294" s="47" t="str">
        <f>IF(OR(K2294="لم يدفع",B2294=""),"",IFERROR(VLOOKUP(SUBSTITUTE(SUBSTITUTE(H2294,"~","~~"),"*","~*"),إعدادات_الأنواع!$A$4:$E$40,5,FALSE()),0))</f>
        <v/>
      </c>
      <c r="N2294" s="47" t="str">
        <f>IF(OR(K2294="لم يدفع",K2294="تأمين فقط",K2294="اشتراك 300",B2294=""),"",IFERROR(VLOOKUP(SUBSTITUTE(SUBSTITUTE(H2294,"~","~~"),"*","~*"),إعدادات_الأنواع!$A$4:$F$40,6,FALSE()),0))</f>
        <v/>
      </c>
      <c r="O2294" s="55" t="str">
        <f t="shared" si="142"/>
        <v/>
      </c>
      <c r="P2294" s="48" t="str">
        <f t="shared" ca="1" si="143"/>
        <v/>
      </c>
      <c r="Q2294" s="52"/>
      <c r="R2294" s="49"/>
      <c r="S2294" s="50" t="str">
        <f>IF(B2294="","",COUNTA(التجديد!E2294:E2294))</f>
        <v/>
      </c>
      <c r="T2294" s="51" t="str">
        <f>IF(B2294="","",IFERROR(VLOOKUP(SUBSTITUTE(SUBSTITUTE(H2294,"~","~~"),"*","~*"),إعدادات_الأنواع!$A$4:$B$40,2,FALSE()),"?"))</f>
        <v/>
      </c>
    </row>
    <row r="2295" spans="1:20" ht="15" customHeight="1">
      <c r="A2295" s="20" t="str">
        <f>IF(B2295="","",IF(T2295="?","⚠️ نوع غير معرف",T2295&amp;TEXT(COUNTIFS($T$3:T2295,T2295),"000")))</f>
        <v/>
      </c>
      <c r="B2295" s="38"/>
      <c r="C2295" s="38"/>
      <c r="D2295" s="39"/>
      <c r="E2295" s="54"/>
      <c r="F2295" s="41" t="str">
        <f t="shared" ca="1" si="140"/>
        <v/>
      </c>
      <c r="G2295" s="42"/>
      <c r="H2295" s="37"/>
      <c r="I2295" s="43"/>
      <c r="J2295" s="44" t="str">
        <f t="shared" si="141"/>
        <v/>
      </c>
      <c r="K2295" s="45"/>
      <c r="L2295" s="46" t="str">
        <f>IF(OR(K2295="لم يدفع",B2295=""),"",IF(K2295="تأمين فقط",0,IF(K2295="اشتراك 300",300,IF(F2295&lt;14,IFERROR(VLOOKUP(SUBSTITUTE(SUBSTITUTE(H2295,"~","~~"),"*","~*"),إعدادات_الأنواع!$A$4:$D$40,3,FALSE()),0),IFERROR(VLOOKUP(SUBSTITUTE(SUBSTITUTE(H2295,"~","~~"),"*","~*"),إعدادات_الأنواع!$A$4:$D$40,4,FALSE()),0)))))</f>
        <v/>
      </c>
      <c r="M2295" s="47" t="str">
        <f>IF(OR(K2295="لم يدفع",B2295=""),"",IFERROR(VLOOKUP(SUBSTITUTE(SUBSTITUTE(H2295,"~","~~"),"*","~*"),إعدادات_الأنواع!$A$4:$E$40,5,FALSE()),0))</f>
        <v/>
      </c>
      <c r="N2295" s="47" t="str">
        <f>IF(OR(K2295="لم يدفع",K2295="تأمين فقط",K2295="اشتراك 300",B2295=""),"",IFERROR(VLOOKUP(SUBSTITUTE(SUBSTITUTE(H2295,"~","~~"),"*","~*"),إعدادات_الأنواع!$A$4:$F$40,6,FALSE()),0))</f>
        <v/>
      </c>
      <c r="O2295" s="55" t="str">
        <f t="shared" si="142"/>
        <v/>
      </c>
      <c r="P2295" s="48" t="str">
        <f t="shared" ca="1" si="143"/>
        <v/>
      </c>
      <c r="Q2295" s="52"/>
      <c r="R2295" s="49"/>
      <c r="S2295" s="50" t="str">
        <f>IF(B2295="","",COUNTA(التجديد!E2295:E2295))</f>
        <v/>
      </c>
      <c r="T2295" s="51" t="str">
        <f>IF(B2295="","",IFERROR(VLOOKUP(SUBSTITUTE(SUBSTITUTE(H2295,"~","~~"),"*","~*"),إعدادات_الأنواع!$A$4:$B$40,2,FALSE()),"?"))</f>
        <v/>
      </c>
    </row>
    <row r="2296" spans="1:20" ht="15" customHeight="1">
      <c r="A2296" s="20" t="str">
        <f>IF(B2296="","",IF(T2296="?","⚠️ نوع غير معرف",T2296&amp;TEXT(COUNTIFS($T$3:T2296,T2296),"000")))</f>
        <v/>
      </c>
      <c r="B2296" s="38"/>
      <c r="C2296" s="38"/>
      <c r="D2296" s="39"/>
      <c r="E2296" s="54"/>
      <c r="F2296" s="41" t="str">
        <f t="shared" ca="1" si="140"/>
        <v/>
      </c>
      <c r="G2296" s="42"/>
      <c r="H2296" s="37"/>
      <c r="I2296" s="43"/>
      <c r="J2296" s="44" t="str">
        <f t="shared" si="141"/>
        <v/>
      </c>
      <c r="K2296" s="45"/>
      <c r="L2296" s="46" t="str">
        <f>IF(OR(K2296="لم يدفع",B2296=""),"",IF(K2296="تأمين فقط",0,IF(K2296="اشتراك 300",300,IF(F2296&lt;14,IFERROR(VLOOKUP(SUBSTITUTE(SUBSTITUTE(H2296,"~","~~"),"*","~*"),إعدادات_الأنواع!$A$4:$D$40,3,FALSE()),0),IFERROR(VLOOKUP(SUBSTITUTE(SUBSTITUTE(H2296,"~","~~"),"*","~*"),إعدادات_الأنواع!$A$4:$D$40,4,FALSE()),0)))))</f>
        <v/>
      </c>
      <c r="M2296" s="47" t="str">
        <f>IF(OR(K2296="لم يدفع",B2296=""),"",IFERROR(VLOOKUP(SUBSTITUTE(SUBSTITUTE(H2296,"~","~~"),"*","~*"),إعدادات_الأنواع!$A$4:$E$40,5,FALSE()),0))</f>
        <v/>
      </c>
      <c r="N2296" s="47" t="str">
        <f>IF(OR(K2296="لم يدفع",K2296="تأمين فقط",K2296="اشتراك 300",B2296=""),"",IFERROR(VLOOKUP(SUBSTITUTE(SUBSTITUTE(H2296,"~","~~"),"*","~*"),إعدادات_الأنواع!$A$4:$F$40,6,FALSE()),0))</f>
        <v/>
      </c>
      <c r="O2296" s="55" t="str">
        <f t="shared" si="142"/>
        <v/>
      </c>
      <c r="P2296" s="48" t="str">
        <f t="shared" ca="1" si="143"/>
        <v/>
      </c>
      <c r="Q2296" s="52"/>
      <c r="R2296" s="49"/>
      <c r="S2296" s="50" t="str">
        <f>IF(B2296="","",COUNTA(التجديد!E2296:E2296))</f>
        <v/>
      </c>
      <c r="T2296" s="51" t="str">
        <f>IF(B2296="","",IFERROR(VLOOKUP(SUBSTITUTE(SUBSTITUTE(H2296,"~","~~"),"*","~*"),إعدادات_الأنواع!$A$4:$B$40,2,FALSE()),"?"))</f>
        <v/>
      </c>
    </row>
    <row r="2297" spans="1:20" ht="15" customHeight="1">
      <c r="A2297" s="20" t="str">
        <f>IF(B2297="","",IF(T2297="?","⚠️ نوع غير معرف",T2297&amp;TEXT(COUNTIFS($T$3:T2297,T2297),"000")))</f>
        <v/>
      </c>
      <c r="B2297" s="38"/>
      <c r="C2297" s="38"/>
      <c r="D2297" s="39"/>
      <c r="E2297" s="54"/>
      <c r="F2297" s="41" t="str">
        <f t="shared" ca="1" si="140"/>
        <v/>
      </c>
      <c r="G2297" s="42"/>
      <c r="H2297" s="37"/>
      <c r="I2297" s="43"/>
      <c r="J2297" s="44" t="str">
        <f t="shared" si="141"/>
        <v/>
      </c>
      <c r="K2297" s="45"/>
      <c r="L2297" s="46" t="str">
        <f>IF(OR(K2297="لم يدفع",B2297=""),"",IF(K2297="تأمين فقط",0,IF(K2297="اشتراك 300",300,IF(F2297&lt;14,IFERROR(VLOOKUP(SUBSTITUTE(SUBSTITUTE(H2297,"~","~~"),"*","~*"),إعدادات_الأنواع!$A$4:$D$40,3,FALSE()),0),IFERROR(VLOOKUP(SUBSTITUTE(SUBSTITUTE(H2297,"~","~~"),"*","~*"),إعدادات_الأنواع!$A$4:$D$40,4,FALSE()),0)))))</f>
        <v/>
      </c>
      <c r="M2297" s="47" t="str">
        <f>IF(OR(K2297="لم يدفع",B2297=""),"",IFERROR(VLOOKUP(SUBSTITUTE(SUBSTITUTE(H2297,"~","~~"),"*","~*"),إعدادات_الأنواع!$A$4:$E$40,5,FALSE()),0))</f>
        <v/>
      </c>
      <c r="N2297" s="47" t="str">
        <f>IF(OR(K2297="لم يدفع",K2297="تأمين فقط",K2297="اشتراك 300",B2297=""),"",IFERROR(VLOOKUP(SUBSTITUTE(SUBSTITUTE(H2297,"~","~~"),"*","~*"),إعدادات_الأنواع!$A$4:$F$40,6,FALSE()),0))</f>
        <v/>
      </c>
      <c r="O2297" s="55" t="str">
        <f t="shared" si="142"/>
        <v/>
      </c>
      <c r="P2297" s="48" t="str">
        <f t="shared" ca="1" si="143"/>
        <v/>
      </c>
      <c r="Q2297" s="52"/>
      <c r="R2297" s="49"/>
      <c r="S2297" s="50" t="str">
        <f>IF(B2297="","",COUNTA(التجديد!E2297:E2297))</f>
        <v/>
      </c>
      <c r="T2297" s="51" t="str">
        <f>IF(B2297="","",IFERROR(VLOOKUP(SUBSTITUTE(SUBSTITUTE(H2297,"~","~~"),"*","~*"),إعدادات_الأنواع!$A$4:$B$40,2,FALSE()),"?"))</f>
        <v/>
      </c>
    </row>
    <row r="2298" spans="1:20" ht="15" customHeight="1">
      <c r="A2298" s="20" t="str">
        <f>IF(B2298="","",IF(T2298="?","⚠️ نوع غير معرف",T2298&amp;TEXT(COUNTIFS($T$3:T2298,T2298),"000")))</f>
        <v/>
      </c>
      <c r="B2298" s="38"/>
      <c r="C2298" s="38"/>
      <c r="D2298" s="39"/>
      <c r="E2298" s="54"/>
      <c r="F2298" s="41" t="str">
        <f t="shared" ca="1" si="140"/>
        <v/>
      </c>
      <c r="G2298" s="42"/>
      <c r="H2298" s="37"/>
      <c r="I2298" s="43"/>
      <c r="J2298" s="44" t="str">
        <f t="shared" si="141"/>
        <v/>
      </c>
      <c r="K2298" s="45"/>
      <c r="L2298" s="46" t="str">
        <f>IF(OR(K2298="لم يدفع",B2298=""),"",IF(K2298="تأمين فقط",0,IF(K2298="اشتراك 300",300,IF(F2298&lt;14,IFERROR(VLOOKUP(SUBSTITUTE(SUBSTITUTE(H2298,"~","~~"),"*","~*"),إعدادات_الأنواع!$A$4:$D$40,3,FALSE()),0),IFERROR(VLOOKUP(SUBSTITUTE(SUBSTITUTE(H2298,"~","~~"),"*","~*"),إعدادات_الأنواع!$A$4:$D$40,4,FALSE()),0)))))</f>
        <v/>
      </c>
      <c r="M2298" s="47" t="str">
        <f>IF(OR(K2298="لم يدفع",B2298=""),"",IFERROR(VLOOKUP(SUBSTITUTE(SUBSTITUTE(H2298,"~","~~"),"*","~*"),إعدادات_الأنواع!$A$4:$E$40,5,FALSE()),0))</f>
        <v/>
      </c>
      <c r="N2298" s="47" t="str">
        <f>IF(OR(K2298="لم يدفع",K2298="تأمين فقط",K2298="اشتراك 300",B2298=""),"",IFERROR(VLOOKUP(SUBSTITUTE(SUBSTITUTE(H2298,"~","~~"),"*","~*"),إعدادات_الأنواع!$A$4:$F$40,6,FALSE()),0))</f>
        <v/>
      </c>
      <c r="O2298" s="55" t="str">
        <f t="shared" si="142"/>
        <v/>
      </c>
      <c r="P2298" s="48" t="str">
        <f t="shared" ca="1" si="143"/>
        <v/>
      </c>
      <c r="Q2298" s="52"/>
      <c r="R2298" s="49"/>
      <c r="S2298" s="50" t="str">
        <f>IF(B2298="","",COUNTA(التجديد!E2298:E2298))</f>
        <v/>
      </c>
      <c r="T2298" s="51" t="str">
        <f>IF(B2298="","",IFERROR(VLOOKUP(SUBSTITUTE(SUBSTITUTE(H2298,"~","~~"),"*","~*"),إعدادات_الأنواع!$A$4:$B$40,2,FALSE()),"?"))</f>
        <v/>
      </c>
    </row>
    <row r="2299" spans="1:20" ht="15" customHeight="1">
      <c r="A2299" s="20" t="str">
        <f>IF(B2299="","",IF(T2299="?","⚠️ نوع غير معرف",T2299&amp;TEXT(COUNTIFS($T$3:T2299,T2299),"000")))</f>
        <v/>
      </c>
      <c r="B2299" s="38"/>
      <c r="C2299" s="38"/>
      <c r="D2299" s="39"/>
      <c r="E2299" s="54"/>
      <c r="F2299" s="41" t="str">
        <f t="shared" ca="1" si="140"/>
        <v/>
      </c>
      <c r="G2299" s="42"/>
      <c r="H2299" s="37"/>
      <c r="I2299" s="43"/>
      <c r="J2299" s="44" t="str">
        <f t="shared" si="141"/>
        <v/>
      </c>
      <c r="K2299" s="45"/>
      <c r="L2299" s="46" t="str">
        <f>IF(OR(K2299="لم يدفع",B2299=""),"",IF(K2299="تأمين فقط",0,IF(K2299="اشتراك 300",300,IF(F2299&lt;14,IFERROR(VLOOKUP(SUBSTITUTE(SUBSTITUTE(H2299,"~","~~"),"*","~*"),إعدادات_الأنواع!$A$4:$D$40,3,FALSE()),0),IFERROR(VLOOKUP(SUBSTITUTE(SUBSTITUTE(H2299,"~","~~"),"*","~*"),إعدادات_الأنواع!$A$4:$D$40,4,FALSE()),0)))))</f>
        <v/>
      </c>
      <c r="M2299" s="47" t="str">
        <f>IF(OR(K2299="لم يدفع",B2299=""),"",IFERROR(VLOOKUP(SUBSTITUTE(SUBSTITUTE(H2299,"~","~~"),"*","~*"),إعدادات_الأنواع!$A$4:$E$40,5,FALSE()),0))</f>
        <v/>
      </c>
      <c r="N2299" s="47" t="str">
        <f>IF(OR(K2299="لم يدفع",K2299="تأمين فقط",K2299="اشتراك 300",B2299=""),"",IFERROR(VLOOKUP(SUBSTITUTE(SUBSTITUTE(H2299,"~","~~"),"*","~*"),إعدادات_الأنواع!$A$4:$F$40,6,FALSE()),0))</f>
        <v/>
      </c>
      <c r="O2299" s="55" t="str">
        <f t="shared" si="142"/>
        <v/>
      </c>
      <c r="P2299" s="48" t="str">
        <f t="shared" ca="1" si="143"/>
        <v/>
      </c>
      <c r="Q2299" s="52"/>
      <c r="R2299" s="49"/>
      <c r="S2299" s="50" t="str">
        <f>IF(B2299="","",COUNTA(التجديد!E2299:E2299))</f>
        <v/>
      </c>
      <c r="T2299" s="51" t="str">
        <f>IF(B2299="","",IFERROR(VLOOKUP(SUBSTITUTE(SUBSTITUTE(H2299,"~","~~"),"*","~*"),إعدادات_الأنواع!$A$4:$B$40,2,FALSE()),"?"))</f>
        <v/>
      </c>
    </row>
    <row r="2300" spans="1:20" ht="15" customHeight="1">
      <c r="A2300" s="20" t="str">
        <f>IF(B2300="","",IF(T2300="?","⚠️ نوع غير معرف",T2300&amp;TEXT(COUNTIFS($T$3:T2300,T2300),"000")))</f>
        <v/>
      </c>
      <c r="B2300" s="38"/>
      <c r="C2300" s="38"/>
      <c r="D2300" s="39"/>
      <c r="E2300" s="54"/>
      <c r="F2300" s="41" t="str">
        <f t="shared" ca="1" si="140"/>
        <v/>
      </c>
      <c r="G2300" s="42"/>
      <c r="H2300" s="37"/>
      <c r="I2300" s="43"/>
      <c r="J2300" s="44" t="str">
        <f t="shared" si="141"/>
        <v/>
      </c>
      <c r="K2300" s="45"/>
      <c r="L2300" s="46" t="str">
        <f>IF(OR(K2300="لم يدفع",B2300=""),"",IF(K2300="تأمين فقط",0,IF(K2300="اشتراك 300",300,IF(F2300&lt;14,IFERROR(VLOOKUP(SUBSTITUTE(SUBSTITUTE(H2300,"~","~~"),"*","~*"),إعدادات_الأنواع!$A$4:$D$40,3,FALSE()),0),IFERROR(VLOOKUP(SUBSTITUTE(SUBSTITUTE(H2300,"~","~~"),"*","~*"),إعدادات_الأنواع!$A$4:$D$40,4,FALSE()),0)))))</f>
        <v/>
      </c>
      <c r="M2300" s="47" t="str">
        <f>IF(OR(K2300="لم يدفع",B2300=""),"",IFERROR(VLOOKUP(SUBSTITUTE(SUBSTITUTE(H2300,"~","~~"),"*","~*"),إعدادات_الأنواع!$A$4:$E$40,5,FALSE()),0))</f>
        <v/>
      </c>
      <c r="N2300" s="47" t="str">
        <f>IF(OR(K2300="لم يدفع",K2300="تأمين فقط",K2300="اشتراك 300",B2300=""),"",IFERROR(VLOOKUP(SUBSTITUTE(SUBSTITUTE(H2300,"~","~~"),"*","~*"),إعدادات_الأنواع!$A$4:$F$40,6,FALSE()),0))</f>
        <v/>
      </c>
      <c r="O2300" s="55" t="str">
        <f t="shared" si="142"/>
        <v/>
      </c>
      <c r="P2300" s="48" t="str">
        <f t="shared" ca="1" si="143"/>
        <v/>
      </c>
      <c r="Q2300" s="52"/>
      <c r="R2300" s="49"/>
      <c r="S2300" s="50" t="str">
        <f>IF(B2300="","",COUNTA(التجديد!E2300:E2300))</f>
        <v/>
      </c>
      <c r="T2300" s="51" t="str">
        <f>IF(B2300="","",IFERROR(VLOOKUP(SUBSTITUTE(SUBSTITUTE(H2300,"~","~~"),"*","~*"),إعدادات_الأنواع!$A$4:$B$40,2,FALSE()),"?"))</f>
        <v/>
      </c>
    </row>
    <row r="2301" spans="1:20" ht="15" customHeight="1">
      <c r="A2301" s="20" t="str">
        <f>IF(B2301="","",IF(T2301="?","⚠️ نوع غير معرف",T2301&amp;TEXT(COUNTIFS($T$3:T2301,T2301),"000")))</f>
        <v/>
      </c>
      <c r="B2301" s="38"/>
      <c r="C2301" s="38"/>
      <c r="D2301" s="39"/>
      <c r="E2301" s="54"/>
      <c r="F2301" s="41" t="str">
        <f t="shared" ca="1" si="140"/>
        <v/>
      </c>
      <c r="G2301" s="42"/>
      <c r="H2301" s="37"/>
      <c r="I2301" s="43"/>
      <c r="J2301" s="44" t="str">
        <f t="shared" si="141"/>
        <v/>
      </c>
      <c r="K2301" s="45"/>
      <c r="L2301" s="46" t="str">
        <f>IF(OR(K2301="لم يدفع",B2301=""),"",IF(K2301="تأمين فقط",0,IF(K2301="اشتراك 300",300,IF(F2301&lt;14,IFERROR(VLOOKUP(SUBSTITUTE(SUBSTITUTE(H2301,"~","~~"),"*","~*"),إعدادات_الأنواع!$A$4:$D$40,3,FALSE()),0),IFERROR(VLOOKUP(SUBSTITUTE(SUBSTITUTE(H2301,"~","~~"),"*","~*"),إعدادات_الأنواع!$A$4:$D$40,4,FALSE()),0)))))</f>
        <v/>
      </c>
      <c r="M2301" s="47" t="str">
        <f>IF(OR(K2301="لم يدفع",B2301=""),"",IFERROR(VLOOKUP(SUBSTITUTE(SUBSTITUTE(H2301,"~","~~"),"*","~*"),إعدادات_الأنواع!$A$4:$E$40,5,FALSE()),0))</f>
        <v/>
      </c>
      <c r="N2301" s="47" t="str">
        <f>IF(OR(K2301="لم يدفع",K2301="تأمين فقط",K2301="اشتراك 300",B2301=""),"",IFERROR(VLOOKUP(SUBSTITUTE(SUBSTITUTE(H2301,"~","~~"),"*","~*"),إعدادات_الأنواع!$A$4:$F$40,6,FALSE()),0))</f>
        <v/>
      </c>
      <c r="O2301" s="55" t="str">
        <f t="shared" si="142"/>
        <v/>
      </c>
      <c r="P2301" s="48" t="str">
        <f t="shared" ca="1" si="143"/>
        <v/>
      </c>
      <c r="Q2301" s="52"/>
      <c r="R2301" s="49"/>
      <c r="S2301" s="50" t="str">
        <f>IF(B2301="","",COUNTA(التجديد!E2301:E2301))</f>
        <v/>
      </c>
      <c r="T2301" s="51" t="str">
        <f>IF(B2301="","",IFERROR(VLOOKUP(SUBSTITUTE(SUBSTITUTE(H2301,"~","~~"),"*","~*"),إعدادات_الأنواع!$A$4:$B$40,2,FALSE()),"?"))</f>
        <v/>
      </c>
    </row>
    <row r="2302" spans="1:20" ht="15" customHeight="1">
      <c r="A2302" s="20" t="str">
        <f>IF(B2302="","",IF(T2302="?","⚠️ نوع غير معرف",T2302&amp;TEXT(COUNTIFS($T$3:T2302,T2302),"000")))</f>
        <v/>
      </c>
      <c r="B2302" s="38"/>
      <c r="C2302" s="38"/>
      <c r="D2302" s="39"/>
      <c r="E2302" s="54"/>
      <c r="F2302" s="41" t="str">
        <f t="shared" ca="1" si="140"/>
        <v/>
      </c>
      <c r="G2302" s="42"/>
      <c r="H2302" s="37"/>
      <c r="I2302" s="43"/>
      <c r="J2302" s="44" t="str">
        <f t="shared" si="141"/>
        <v/>
      </c>
      <c r="K2302" s="45"/>
      <c r="L2302" s="46" t="str">
        <f>IF(OR(K2302="لم يدفع",B2302=""),"",IF(K2302="تأمين فقط",0,IF(K2302="اشتراك 300",300,IF(F2302&lt;14,IFERROR(VLOOKUP(SUBSTITUTE(SUBSTITUTE(H2302,"~","~~"),"*","~*"),إعدادات_الأنواع!$A$4:$D$40,3,FALSE()),0),IFERROR(VLOOKUP(SUBSTITUTE(SUBSTITUTE(H2302,"~","~~"),"*","~*"),إعدادات_الأنواع!$A$4:$D$40,4,FALSE()),0)))))</f>
        <v/>
      </c>
      <c r="M2302" s="47" t="str">
        <f>IF(OR(K2302="لم يدفع",B2302=""),"",IFERROR(VLOOKUP(SUBSTITUTE(SUBSTITUTE(H2302,"~","~~"),"*","~*"),إعدادات_الأنواع!$A$4:$E$40,5,FALSE()),0))</f>
        <v/>
      </c>
      <c r="N2302" s="47" t="str">
        <f>IF(OR(K2302="لم يدفع",K2302="تأمين فقط",K2302="اشتراك 300",B2302=""),"",IFERROR(VLOOKUP(SUBSTITUTE(SUBSTITUTE(H2302,"~","~~"),"*","~*"),إعدادات_الأنواع!$A$4:$F$40,6,FALSE()),0))</f>
        <v/>
      </c>
      <c r="O2302" s="55" t="str">
        <f t="shared" si="142"/>
        <v/>
      </c>
      <c r="P2302" s="48" t="str">
        <f t="shared" ca="1" si="143"/>
        <v/>
      </c>
      <c r="Q2302" s="52"/>
      <c r="R2302" s="49"/>
      <c r="S2302" s="50" t="str">
        <f>IF(B2302="","",COUNTA(التجديد!E2302:E2302))</f>
        <v/>
      </c>
      <c r="T2302" s="51" t="str">
        <f>IF(B2302="","",IFERROR(VLOOKUP(SUBSTITUTE(SUBSTITUTE(H2302,"~","~~"),"*","~*"),إعدادات_الأنواع!$A$4:$B$40,2,FALSE()),"?"))</f>
        <v/>
      </c>
    </row>
    <row r="2303" spans="1:20" ht="15" customHeight="1">
      <c r="A2303" s="20" t="str">
        <f>IF(B2303="","",IF(T2303="?","⚠️ نوع غير معرف",T2303&amp;TEXT(COUNTIFS($T$3:T2303,T2303),"000")))</f>
        <v/>
      </c>
      <c r="B2303" s="38"/>
      <c r="C2303" s="38"/>
      <c r="D2303" s="39"/>
      <c r="E2303" s="54"/>
      <c r="F2303" s="41" t="str">
        <f t="shared" ca="1" si="140"/>
        <v/>
      </c>
      <c r="G2303" s="42"/>
      <c r="H2303" s="37"/>
      <c r="I2303" s="43"/>
      <c r="J2303" s="44" t="str">
        <f t="shared" si="141"/>
        <v/>
      </c>
      <c r="K2303" s="45"/>
      <c r="L2303" s="46" t="str">
        <f>IF(OR(K2303="لم يدفع",B2303=""),"",IF(K2303="تأمين فقط",0,IF(K2303="اشتراك 300",300,IF(F2303&lt;14,IFERROR(VLOOKUP(SUBSTITUTE(SUBSTITUTE(H2303,"~","~~"),"*","~*"),إعدادات_الأنواع!$A$4:$D$40,3,FALSE()),0),IFERROR(VLOOKUP(SUBSTITUTE(SUBSTITUTE(H2303,"~","~~"),"*","~*"),إعدادات_الأنواع!$A$4:$D$40,4,FALSE()),0)))))</f>
        <v/>
      </c>
      <c r="M2303" s="47" t="str">
        <f>IF(OR(K2303="لم يدفع",B2303=""),"",IFERROR(VLOOKUP(SUBSTITUTE(SUBSTITUTE(H2303,"~","~~"),"*","~*"),إعدادات_الأنواع!$A$4:$E$40,5,FALSE()),0))</f>
        <v/>
      </c>
      <c r="N2303" s="47" t="str">
        <f>IF(OR(K2303="لم يدفع",K2303="تأمين فقط",K2303="اشتراك 300",B2303=""),"",IFERROR(VLOOKUP(SUBSTITUTE(SUBSTITUTE(H2303,"~","~~"),"*","~*"),إعدادات_الأنواع!$A$4:$F$40,6,FALSE()),0))</f>
        <v/>
      </c>
      <c r="O2303" s="55" t="str">
        <f t="shared" si="142"/>
        <v/>
      </c>
      <c r="P2303" s="48" t="str">
        <f t="shared" ca="1" si="143"/>
        <v/>
      </c>
      <c r="Q2303" s="52"/>
      <c r="R2303" s="49"/>
      <c r="S2303" s="50" t="str">
        <f>IF(B2303="","",COUNTA(التجديد!E2303:E2303))</f>
        <v/>
      </c>
      <c r="T2303" s="51" t="str">
        <f>IF(B2303="","",IFERROR(VLOOKUP(SUBSTITUTE(SUBSTITUTE(H2303,"~","~~"),"*","~*"),إعدادات_الأنواع!$A$4:$B$40,2,FALSE()),"?"))</f>
        <v/>
      </c>
    </row>
    <row r="2304" spans="1:20" ht="15" customHeight="1">
      <c r="A2304" s="20" t="str">
        <f>IF(B2304="","",IF(T2304="?","⚠️ نوع غير معرف",T2304&amp;TEXT(COUNTIFS($T$3:T2304,T2304),"000")))</f>
        <v/>
      </c>
      <c r="B2304" s="38"/>
      <c r="C2304" s="38"/>
      <c r="D2304" s="39"/>
      <c r="E2304" s="54"/>
      <c r="F2304" s="41" t="str">
        <f t="shared" ca="1" si="140"/>
        <v/>
      </c>
      <c r="G2304" s="42"/>
      <c r="H2304" s="37"/>
      <c r="I2304" s="43"/>
      <c r="J2304" s="44" t="str">
        <f t="shared" si="141"/>
        <v/>
      </c>
      <c r="K2304" s="45"/>
      <c r="L2304" s="46" t="str">
        <f>IF(OR(K2304="لم يدفع",B2304=""),"",IF(K2304="تأمين فقط",0,IF(K2304="اشتراك 300",300,IF(F2304&lt;14,IFERROR(VLOOKUP(SUBSTITUTE(SUBSTITUTE(H2304,"~","~~"),"*","~*"),إعدادات_الأنواع!$A$4:$D$40,3,FALSE()),0),IFERROR(VLOOKUP(SUBSTITUTE(SUBSTITUTE(H2304,"~","~~"),"*","~*"),إعدادات_الأنواع!$A$4:$D$40,4,FALSE()),0)))))</f>
        <v/>
      </c>
      <c r="M2304" s="47" t="str">
        <f>IF(OR(K2304="لم يدفع",B2304=""),"",IFERROR(VLOOKUP(SUBSTITUTE(SUBSTITUTE(H2304,"~","~~"),"*","~*"),إعدادات_الأنواع!$A$4:$E$40,5,FALSE()),0))</f>
        <v/>
      </c>
      <c r="N2304" s="47" t="str">
        <f>IF(OR(K2304="لم يدفع",K2304="تأمين فقط",K2304="اشتراك 300",B2304=""),"",IFERROR(VLOOKUP(SUBSTITUTE(SUBSTITUTE(H2304,"~","~~"),"*","~*"),إعدادات_الأنواع!$A$4:$F$40,6,FALSE()),0))</f>
        <v/>
      </c>
      <c r="O2304" s="55" t="str">
        <f t="shared" si="142"/>
        <v/>
      </c>
      <c r="P2304" s="48" t="str">
        <f t="shared" ca="1" si="143"/>
        <v/>
      </c>
      <c r="Q2304" s="52"/>
      <c r="R2304" s="49"/>
      <c r="S2304" s="50" t="str">
        <f>IF(B2304="","",COUNTA(التجديد!E2304:E2304))</f>
        <v/>
      </c>
      <c r="T2304" s="51" t="str">
        <f>IF(B2304="","",IFERROR(VLOOKUP(SUBSTITUTE(SUBSTITUTE(H2304,"~","~~"),"*","~*"),إعدادات_الأنواع!$A$4:$B$40,2,FALSE()),"?"))</f>
        <v/>
      </c>
    </row>
    <row r="2305" spans="1:20" ht="15" customHeight="1">
      <c r="A2305" s="20" t="str">
        <f>IF(B2305="","",IF(T2305="?","⚠️ نوع غير معرف",T2305&amp;TEXT(COUNTIFS($T$3:T2305,T2305),"000")))</f>
        <v/>
      </c>
      <c r="B2305" s="38"/>
      <c r="C2305" s="38"/>
      <c r="D2305" s="39"/>
      <c r="E2305" s="54"/>
      <c r="F2305" s="41" t="str">
        <f t="shared" ca="1" si="140"/>
        <v/>
      </c>
      <c r="G2305" s="42"/>
      <c r="H2305" s="37"/>
      <c r="I2305" s="43"/>
      <c r="J2305" s="44" t="str">
        <f t="shared" si="141"/>
        <v/>
      </c>
      <c r="K2305" s="45"/>
      <c r="L2305" s="46" t="str">
        <f>IF(OR(K2305="لم يدفع",B2305=""),"",IF(K2305="تأمين فقط",0,IF(K2305="اشتراك 300",300,IF(F2305&lt;14,IFERROR(VLOOKUP(SUBSTITUTE(SUBSTITUTE(H2305,"~","~~"),"*","~*"),إعدادات_الأنواع!$A$4:$D$40,3,FALSE()),0),IFERROR(VLOOKUP(SUBSTITUTE(SUBSTITUTE(H2305,"~","~~"),"*","~*"),إعدادات_الأنواع!$A$4:$D$40,4,FALSE()),0)))))</f>
        <v/>
      </c>
      <c r="M2305" s="47" t="str">
        <f>IF(OR(K2305="لم يدفع",B2305=""),"",IFERROR(VLOOKUP(SUBSTITUTE(SUBSTITUTE(H2305,"~","~~"),"*","~*"),إعدادات_الأنواع!$A$4:$E$40,5,FALSE()),0))</f>
        <v/>
      </c>
      <c r="N2305" s="47" t="str">
        <f>IF(OR(K2305="لم يدفع",K2305="تأمين فقط",K2305="اشتراك 300",B2305=""),"",IFERROR(VLOOKUP(SUBSTITUTE(SUBSTITUTE(H2305,"~","~~"),"*","~*"),إعدادات_الأنواع!$A$4:$F$40,6,FALSE()),0))</f>
        <v/>
      </c>
      <c r="O2305" s="55" t="str">
        <f t="shared" si="142"/>
        <v/>
      </c>
      <c r="P2305" s="48" t="str">
        <f t="shared" ca="1" si="143"/>
        <v/>
      </c>
      <c r="Q2305" s="52"/>
      <c r="R2305" s="49"/>
      <c r="S2305" s="50" t="str">
        <f>IF(B2305="","",COUNTA(التجديد!E2305:E2305))</f>
        <v/>
      </c>
      <c r="T2305" s="51" t="str">
        <f>IF(B2305="","",IFERROR(VLOOKUP(SUBSTITUTE(SUBSTITUTE(H2305,"~","~~"),"*","~*"),إعدادات_الأنواع!$A$4:$B$40,2,FALSE()),"?"))</f>
        <v/>
      </c>
    </row>
    <row r="2306" spans="1:20" ht="15" customHeight="1">
      <c r="A2306" s="20" t="str">
        <f>IF(B2306="","",IF(T2306="?","⚠️ نوع غير معرف",T2306&amp;TEXT(COUNTIFS($T$3:T2306,T2306),"000")))</f>
        <v/>
      </c>
      <c r="B2306" s="38"/>
      <c r="C2306" s="38"/>
      <c r="D2306" s="39"/>
      <c r="E2306" s="54"/>
      <c r="F2306" s="41" t="str">
        <f t="shared" ca="1" si="140"/>
        <v/>
      </c>
      <c r="G2306" s="42"/>
      <c r="H2306" s="37"/>
      <c r="I2306" s="43"/>
      <c r="J2306" s="44" t="str">
        <f t="shared" si="141"/>
        <v/>
      </c>
      <c r="K2306" s="45"/>
      <c r="L2306" s="46" t="str">
        <f>IF(OR(K2306="لم يدفع",B2306=""),"",IF(K2306="تأمين فقط",0,IF(K2306="اشتراك 300",300,IF(F2306&lt;14,IFERROR(VLOOKUP(SUBSTITUTE(SUBSTITUTE(H2306,"~","~~"),"*","~*"),إعدادات_الأنواع!$A$4:$D$40,3,FALSE()),0),IFERROR(VLOOKUP(SUBSTITUTE(SUBSTITUTE(H2306,"~","~~"),"*","~*"),إعدادات_الأنواع!$A$4:$D$40,4,FALSE()),0)))))</f>
        <v/>
      </c>
      <c r="M2306" s="47" t="str">
        <f>IF(OR(K2306="لم يدفع",B2306=""),"",IFERROR(VLOOKUP(SUBSTITUTE(SUBSTITUTE(H2306,"~","~~"),"*","~*"),إعدادات_الأنواع!$A$4:$E$40,5,FALSE()),0))</f>
        <v/>
      </c>
      <c r="N2306" s="47" t="str">
        <f>IF(OR(K2306="لم يدفع",K2306="تأمين فقط",K2306="اشتراك 300",B2306=""),"",IFERROR(VLOOKUP(SUBSTITUTE(SUBSTITUTE(H2306,"~","~~"),"*","~*"),إعدادات_الأنواع!$A$4:$F$40,6,FALSE()),0))</f>
        <v/>
      </c>
      <c r="O2306" s="55" t="str">
        <f t="shared" si="142"/>
        <v/>
      </c>
      <c r="P2306" s="48" t="str">
        <f t="shared" ca="1" si="143"/>
        <v/>
      </c>
      <c r="Q2306" s="52"/>
      <c r="R2306" s="49"/>
      <c r="S2306" s="50" t="str">
        <f>IF(B2306="","",COUNTA(التجديد!E2306:E2306))</f>
        <v/>
      </c>
      <c r="T2306" s="51" t="str">
        <f>IF(B2306="","",IFERROR(VLOOKUP(SUBSTITUTE(SUBSTITUTE(H2306,"~","~~"),"*","~*"),إعدادات_الأنواع!$A$4:$B$40,2,FALSE()),"?"))</f>
        <v/>
      </c>
    </row>
    <row r="2307" spans="1:20" ht="15" customHeight="1">
      <c r="A2307" s="20" t="str">
        <f>IF(B2307="","",IF(T2307="?","⚠️ نوع غير معرف",T2307&amp;TEXT(COUNTIFS($T$3:T2307,T2307),"000")))</f>
        <v/>
      </c>
      <c r="B2307" s="38"/>
      <c r="C2307" s="38"/>
      <c r="D2307" s="39"/>
      <c r="E2307" s="54"/>
      <c r="F2307" s="41" t="str">
        <f t="shared" ref="F2307:F2370" ca="1" si="144">IF(D2307="","",DATEDIF(D2307,TODAY(),"Y"))</f>
        <v/>
      </c>
      <c r="G2307" s="42"/>
      <c r="H2307" s="37"/>
      <c r="I2307" s="43"/>
      <c r="J2307" s="44" t="str">
        <f t="shared" ref="J2307:J2370" si="145">IF(I2307="","",I2307+30)</f>
        <v/>
      </c>
      <c r="K2307" s="45"/>
      <c r="L2307" s="46" t="str">
        <f>IF(OR(K2307="لم يدفع",B2307=""),"",IF(K2307="تأمين فقط",0,IF(K2307="اشتراك 300",300,IF(F2307&lt;14,IFERROR(VLOOKUP(SUBSTITUTE(SUBSTITUTE(H2307,"~","~~"),"*","~*"),إعدادات_الأنواع!$A$4:$D$40,3,FALSE()),0),IFERROR(VLOOKUP(SUBSTITUTE(SUBSTITUTE(H2307,"~","~~"),"*","~*"),إعدادات_الأنواع!$A$4:$D$40,4,FALSE()),0)))))</f>
        <v/>
      </c>
      <c r="M2307" s="47" t="str">
        <f>IF(OR(K2307="لم يدفع",B2307=""),"",IFERROR(VLOOKUP(SUBSTITUTE(SUBSTITUTE(H2307,"~","~~"),"*","~*"),إعدادات_الأنواع!$A$4:$E$40,5,FALSE()),0))</f>
        <v/>
      </c>
      <c r="N2307" s="47" t="str">
        <f>IF(OR(K2307="لم يدفع",K2307="تأمين فقط",K2307="اشتراك 300",B2307=""),"",IFERROR(VLOOKUP(SUBSTITUTE(SUBSTITUTE(H2307,"~","~~"),"*","~*"),إعدادات_الأنواع!$A$4:$F$40,6,FALSE()),0))</f>
        <v/>
      </c>
      <c r="O2307" s="55" t="str">
        <f t="shared" ref="O2307:O2370" si="146">IF(K2307="لم يدفع","",IF(L2307="","",IF(N2307="",L2307+M2307,L2307+M2307)))</f>
        <v/>
      </c>
      <c r="P2307" s="48" t="str">
        <f t="shared" ref="P2307:P2370" ca="1" si="147">IF(B2307="","",IF(K2307="لم يدفع","🔒 مجمدة",IF(J2307="","",IF(J2307&lt;TODAY(),"⛔ منتهي - يتطلب تجديد",IF(J2307-5&lt;=TODAY(),"⚠️ قريب الانتهاء","✅ ساري")))))</f>
        <v/>
      </c>
      <c r="Q2307" s="52"/>
      <c r="R2307" s="49"/>
      <c r="S2307" s="50" t="str">
        <f>IF(B2307="","",COUNTA(التجديد!E2307:E2307))</f>
        <v/>
      </c>
      <c r="T2307" s="51" t="str">
        <f>IF(B2307="","",IFERROR(VLOOKUP(SUBSTITUTE(SUBSTITUTE(H2307,"~","~~"),"*","~*"),إعدادات_الأنواع!$A$4:$B$40,2,FALSE()),"?"))</f>
        <v/>
      </c>
    </row>
    <row r="2308" spans="1:20" ht="15" customHeight="1">
      <c r="A2308" s="20" t="str">
        <f>IF(B2308="","",IF(T2308="?","⚠️ نوع غير معرف",T2308&amp;TEXT(COUNTIFS($T$3:T2308,T2308),"000")))</f>
        <v/>
      </c>
      <c r="B2308" s="38"/>
      <c r="C2308" s="38"/>
      <c r="D2308" s="39"/>
      <c r="E2308" s="54"/>
      <c r="F2308" s="41" t="str">
        <f t="shared" ca="1" si="144"/>
        <v/>
      </c>
      <c r="G2308" s="42"/>
      <c r="H2308" s="37"/>
      <c r="I2308" s="43"/>
      <c r="J2308" s="44" t="str">
        <f t="shared" si="145"/>
        <v/>
      </c>
      <c r="K2308" s="45"/>
      <c r="L2308" s="46" t="str">
        <f>IF(OR(K2308="لم يدفع",B2308=""),"",IF(K2308="تأمين فقط",0,IF(K2308="اشتراك 300",300,IF(F2308&lt;14,IFERROR(VLOOKUP(SUBSTITUTE(SUBSTITUTE(H2308,"~","~~"),"*","~*"),إعدادات_الأنواع!$A$4:$D$40,3,FALSE()),0),IFERROR(VLOOKUP(SUBSTITUTE(SUBSTITUTE(H2308,"~","~~"),"*","~*"),إعدادات_الأنواع!$A$4:$D$40,4,FALSE()),0)))))</f>
        <v/>
      </c>
      <c r="M2308" s="47" t="str">
        <f>IF(OR(K2308="لم يدفع",B2308=""),"",IFERROR(VLOOKUP(SUBSTITUTE(SUBSTITUTE(H2308,"~","~~"),"*","~*"),إعدادات_الأنواع!$A$4:$E$40,5,FALSE()),0))</f>
        <v/>
      </c>
      <c r="N2308" s="47" t="str">
        <f>IF(OR(K2308="لم يدفع",K2308="تأمين فقط",K2308="اشتراك 300",B2308=""),"",IFERROR(VLOOKUP(SUBSTITUTE(SUBSTITUTE(H2308,"~","~~"),"*","~*"),إعدادات_الأنواع!$A$4:$F$40,6,FALSE()),0))</f>
        <v/>
      </c>
      <c r="O2308" s="55" t="str">
        <f t="shared" si="146"/>
        <v/>
      </c>
      <c r="P2308" s="48" t="str">
        <f t="shared" ca="1" si="147"/>
        <v/>
      </c>
      <c r="Q2308" s="52"/>
      <c r="R2308" s="49"/>
      <c r="S2308" s="50" t="str">
        <f>IF(B2308="","",COUNTA(التجديد!E2308:E2308))</f>
        <v/>
      </c>
      <c r="T2308" s="51" t="str">
        <f>IF(B2308="","",IFERROR(VLOOKUP(SUBSTITUTE(SUBSTITUTE(H2308,"~","~~"),"*","~*"),إعدادات_الأنواع!$A$4:$B$40,2,FALSE()),"?"))</f>
        <v/>
      </c>
    </row>
    <row r="2309" spans="1:20" ht="15" customHeight="1">
      <c r="A2309" s="20" t="str">
        <f>IF(B2309="","",IF(T2309="?","⚠️ نوع غير معرف",T2309&amp;TEXT(COUNTIFS($T$3:T2309,T2309),"000")))</f>
        <v/>
      </c>
      <c r="B2309" s="38"/>
      <c r="C2309" s="38"/>
      <c r="D2309" s="39"/>
      <c r="E2309" s="54"/>
      <c r="F2309" s="41" t="str">
        <f t="shared" ca="1" si="144"/>
        <v/>
      </c>
      <c r="G2309" s="42"/>
      <c r="H2309" s="37"/>
      <c r="I2309" s="43"/>
      <c r="J2309" s="44" t="str">
        <f t="shared" si="145"/>
        <v/>
      </c>
      <c r="K2309" s="45"/>
      <c r="L2309" s="46" t="str">
        <f>IF(OR(K2309="لم يدفع",B2309=""),"",IF(K2309="تأمين فقط",0,IF(K2309="اشتراك 300",300,IF(F2309&lt;14,IFERROR(VLOOKUP(SUBSTITUTE(SUBSTITUTE(H2309,"~","~~"),"*","~*"),إعدادات_الأنواع!$A$4:$D$40,3,FALSE()),0),IFERROR(VLOOKUP(SUBSTITUTE(SUBSTITUTE(H2309,"~","~~"),"*","~*"),إعدادات_الأنواع!$A$4:$D$40,4,FALSE()),0)))))</f>
        <v/>
      </c>
      <c r="M2309" s="47" t="str">
        <f>IF(OR(K2309="لم يدفع",B2309=""),"",IFERROR(VLOOKUP(SUBSTITUTE(SUBSTITUTE(H2309,"~","~~"),"*","~*"),إعدادات_الأنواع!$A$4:$E$40,5,FALSE()),0))</f>
        <v/>
      </c>
      <c r="N2309" s="47" t="str">
        <f>IF(OR(K2309="لم يدفع",K2309="تأمين فقط",K2309="اشتراك 300",B2309=""),"",IFERROR(VLOOKUP(SUBSTITUTE(SUBSTITUTE(H2309,"~","~~"),"*","~*"),إعدادات_الأنواع!$A$4:$F$40,6,FALSE()),0))</f>
        <v/>
      </c>
      <c r="O2309" s="55" t="str">
        <f t="shared" si="146"/>
        <v/>
      </c>
      <c r="P2309" s="48" t="str">
        <f t="shared" ca="1" si="147"/>
        <v/>
      </c>
      <c r="Q2309" s="52"/>
      <c r="R2309" s="49"/>
      <c r="S2309" s="50" t="str">
        <f>IF(B2309="","",COUNTA(التجديد!E2309:E2309))</f>
        <v/>
      </c>
      <c r="T2309" s="51" t="str">
        <f>IF(B2309="","",IFERROR(VLOOKUP(SUBSTITUTE(SUBSTITUTE(H2309,"~","~~"),"*","~*"),إعدادات_الأنواع!$A$4:$B$40,2,FALSE()),"?"))</f>
        <v/>
      </c>
    </row>
    <row r="2310" spans="1:20" ht="15" customHeight="1">
      <c r="A2310" s="20" t="str">
        <f>IF(B2310="","",IF(T2310="?","⚠️ نوع غير معرف",T2310&amp;TEXT(COUNTIFS($T$3:T2310,T2310),"000")))</f>
        <v/>
      </c>
      <c r="B2310" s="38"/>
      <c r="C2310" s="38"/>
      <c r="D2310" s="39"/>
      <c r="E2310" s="54"/>
      <c r="F2310" s="41" t="str">
        <f t="shared" ca="1" si="144"/>
        <v/>
      </c>
      <c r="G2310" s="42"/>
      <c r="H2310" s="37"/>
      <c r="I2310" s="43"/>
      <c r="J2310" s="44" t="str">
        <f t="shared" si="145"/>
        <v/>
      </c>
      <c r="K2310" s="45"/>
      <c r="L2310" s="46" t="str">
        <f>IF(OR(K2310="لم يدفع",B2310=""),"",IF(K2310="تأمين فقط",0,IF(K2310="اشتراك 300",300,IF(F2310&lt;14,IFERROR(VLOOKUP(SUBSTITUTE(SUBSTITUTE(H2310,"~","~~"),"*","~*"),إعدادات_الأنواع!$A$4:$D$40,3,FALSE()),0),IFERROR(VLOOKUP(SUBSTITUTE(SUBSTITUTE(H2310,"~","~~"),"*","~*"),إعدادات_الأنواع!$A$4:$D$40,4,FALSE()),0)))))</f>
        <v/>
      </c>
      <c r="M2310" s="47" t="str">
        <f>IF(OR(K2310="لم يدفع",B2310=""),"",IFERROR(VLOOKUP(SUBSTITUTE(SUBSTITUTE(H2310,"~","~~"),"*","~*"),إعدادات_الأنواع!$A$4:$E$40,5,FALSE()),0))</f>
        <v/>
      </c>
      <c r="N2310" s="47" t="str">
        <f>IF(OR(K2310="لم يدفع",K2310="تأمين فقط",K2310="اشتراك 300",B2310=""),"",IFERROR(VLOOKUP(SUBSTITUTE(SUBSTITUTE(H2310,"~","~~"),"*","~*"),إعدادات_الأنواع!$A$4:$F$40,6,FALSE()),0))</f>
        <v/>
      </c>
      <c r="O2310" s="55" t="str">
        <f t="shared" si="146"/>
        <v/>
      </c>
      <c r="P2310" s="48" t="str">
        <f t="shared" ca="1" si="147"/>
        <v/>
      </c>
      <c r="Q2310" s="52"/>
      <c r="R2310" s="49"/>
      <c r="S2310" s="50" t="str">
        <f>IF(B2310="","",COUNTA(التجديد!E2310:E2310))</f>
        <v/>
      </c>
      <c r="T2310" s="51" t="str">
        <f>IF(B2310="","",IFERROR(VLOOKUP(SUBSTITUTE(SUBSTITUTE(H2310,"~","~~"),"*","~*"),إعدادات_الأنواع!$A$4:$B$40,2,FALSE()),"?"))</f>
        <v/>
      </c>
    </row>
    <row r="2311" spans="1:20" ht="15" customHeight="1">
      <c r="A2311" s="20" t="str">
        <f>IF(B2311="","",IF(T2311="?","⚠️ نوع غير معرف",T2311&amp;TEXT(COUNTIFS($T$3:T2311,T2311),"000")))</f>
        <v/>
      </c>
      <c r="B2311" s="38"/>
      <c r="C2311" s="38"/>
      <c r="D2311" s="39"/>
      <c r="E2311" s="54"/>
      <c r="F2311" s="41" t="str">
        <f t="shared" ca="1" si="144"/>
        <v/>
      </c>
      <c r="G2311" s="42"/>
      <c r="H2311" s="37"/>
      <c r="I2311" s="43"/>
      <c r="J2311" s="44" t="str">
        <f t="shared" si="145"/>
        <v/>
      </c>
      <c r="K2311" s="45"/>
      <c r="L2311" s="46" t="str">
        <f>IF(OR(K2311="لم يدفع",B2311=""),"",IF(K2311="تأمين فقط",0,IF(K2311="اشتراك 300",300,IF(F2311&lt;14,IFERROR(VLOOKUP(SUBSTITUTE(SUBSTITUTE(H2311,"~","~~"),"*","~*"),إعدادات_الأنواع!$A$4:$D$40,3,FALSE()),0),IFERROR(VLOOKUP(SUBSTITUTE(SUBSTITUTE(H2311,"~","~~"),"*","~*"),إعدادات_الأنواع!$A$4:$D$40,4,FALSE()),0)))))</f>
        <v/>
      </c>
      <c r="M2311" s="47" t="str">
        <f>IF(OR(K2311="لم يدفع",B2311=""),"",IFERROR(VLOOKUP(SUBSTITUTE(SUBSTITUTE(H2311,"~","~~"),"*","~*"),إعدادات_الأنواع!$A$4:$E$40,5,FALSE()),0))</f>
        <v/>
      </c>
      <c r="N2311" s="47" t="str">
        <f>IF(OR(K2311="لم يدفع",K2311="تأمين فقط",K2311="اشتراك 300",B2311=""),"",IFERROR(VLOOKUP(SUBSTITUTE(SUBSTITUTE(H2311,"~","~~"),"*","~*"),إعدادات_الأنواع!$A$4:$F$40,6,FALSE()),0))</f>
        <v/>
      </c>
      <c r="O2311" s="55" t="str">
        <f t="shared" si="146"/>
        <v/>
      </c>
      <c r="P2311" s="48" t="str">
        <f t="shared" ca="1" si="147"/>
        <v/>
      </c>
      <c r="Q2311" s="52"/>
      <c r="R2311" s="49"/>
      <c r="S2311" s="50" t="str">
        <f>IF(B2311="","",COUNTA(التجديد!E2311:E2311))</f>
        <v/>
      </c>
      <c r="T2311" s="51" t="str">
        <f>IF(B2311="","",IFERROR(VLOOKUP(SUBSTITUTE(SUBSTITUTE(H2311,"~","~~"),"*","~*"),إعدادات_الأنواع!$A$4:$B$40,2,FALSE()),"?"))</f>
        <v/>
      </c>
    </row>
    <row r="2312" spans="1:20" ht="15" customHeight="1">
      <c r="A2312" s="20" t="str">
        <f>IF(B2312="","",IF(T2312="?","⚠️ نوع غير معرف",T2312&amp;TEXT(COUNTIFS($T$3:T2312,T2312),"000")))</f>
        <v/>
      </c>
      <c r="B2312" s="38"/>
      <c r="C2312" s="38"/>
      <c r="D2312" s="39"/>
      <c r="E2312" s="54"/>
      <c r="F2312" s="41" t="str">
        <f t="shared" ca="1" si="144"/>
        <v/>
      </c>
      <c r="G2312" s="42"/>
      <c r="H2312" s="37"/>
      <c r="I2312" s="43"/>
      <c r="J2312" s="44" t="str">
        <f t="shared" si="145"/>
        <v/>
      </c>
      <c r="K2312" s="45"/>
      <c r="L2312" s="46" t="str">
        <f>IF(OR(K2312="لم يدفع",B2312=""),"",IF(K2312="تأمين فقط",0,IF(K2312="اشتراك 300",300,IF(F2312&lt;14,IFERROR(VLOOKUP(SUBSTITUTE(SUBSTITUTE(H2312,"~","~~"),"*","~*"),إعدادات_الأنواع!$A$4:$D$40,3,FALSE()),0),IFERROR(VLOOKUP(SUBSTITUTE(SUBSTITUTE(H2312,"~","~~"),"*","~*"),إعدادات_الأنواع!$A$4:$D$40,4,FALSE()),0)))))</f>
        <v/>
      </c>
      <c r="M2312" s="47" t="str">
        <f>IF(OR(K2312="لم يدفع",B2312=""),"",IFERROR(VLOOKUP(SUBSTITUTE(SUBSTITUTE(H2312,"~","~~"),"*","~*"),إعدادات_الأنواع!$A$4:$E$40,5,FALSE()),0))</f>
        <v/>
      </c>
      <c r="N2312" s="47" t="str">
        <f>IF(OR(K2312="لم يدفع",K2312="تأمين فقط",K2312="اشتراك 300",B2312=""),"",IFERROR(VLOOKUP(SUBSTITUTE(SUBSTITUTE(H2312,"~","~~"),"*","~*"),إعدادات_الأنواع!$A$4:$F$40,6,FALSE()),0))</f>
        <v/>
      </c>
      <c r="O2312" s="55" t="str">
        <f t="shared" si="146"/>
        <v/>
      </c>
      <c r="P2312" s="48" t="str">
        <f t="shared" ca="1" si="147"/>
        <v/>
      </c>
      <c r="Q2312" s="52"/>
      <c r="R2312" s="49"/>
      <c r="S2312" s="50" t="str">
        <f>IF(B2312="","",COUNTA(التجديد!E2312:E2312))</f>
        <v/>
      </c>
      <c r="T2312" s="51" t="str">
        <f>IF(B2312="","",IFERROR(VLOOKUP(SUBSTITUTE(SUBSTITUTE(H2312,"~","~~"),"*","~*"),إعدادات_الأنواع!$A$4:$B$40,2,FALSE()),"?"))</f>
        <v/>
      </c>
    </row>
    <row r="2313" spans="1:20" ht="15" customHeight="1">
      <c r="A2313" s="20" t="str">
        <f>IF(B2313="","",IF(T2313="?","⚠️ نوع غير معرف",T2313&amp;TEXT(COUNTIFS($T$3:T2313,T2313),"000")))</f>
        <v/>
      </c>
      <c r="B2313" s="38"/>
      <c r="C2313" s="38"/>
      <c r="D2313" s="39"/>
      <c r="E2313" s="54"/>
      <c r="F2313" s="41" t="str">
        <f t="shared" ca="1" si="144"/>
        <v/>
      </c>
      <c r="G2313" s="42"/>
      <c r="H2313" s="37"/>
      <c r="I2313" s="43"/>
      <c r="J2313" s="44" t="str">
        <f t="shared" si="145"/>
        <v/>
      </c>
      <c r="K2313" s="45"/>
      <c r="L2313" s="46" t="str">
        <f>IF(OR(K2313="لم يدفع",B2313=""),"",IF(K2313="تأمين فقط",0,IF(K2313="اشتراك 300",300,IF(F2313&lt;14,IFERROR(VLOOKUP(SUBSTITUTE(SUBSTITUTE(H2313,"~","~~"),"*","~*"),إعدادات_الأنواع!$A$4:$D$40,3,FALSE()),0),IFERROR(VLOOKUP(SUBSTITUTE(SUBSTITUTE(H2313,"~","~~"),"*","~*"),إعدادات_الأنواع!$A$4:$D$40,4,FALSE()),0)))))</f>
        <v/>
      </c>
      <c r="M2313" s="47" t="str">
        <f>IF(OR(K2313="لم يدفع",B2313=""),"",IFERROR(VLOOKUP(SUBSTITUTE(SUBSTITUTE(H2313,"~","~~"),"*","~*"),إعدادات_الأنواع!$A$4:$E$40,5,FALSE()),0))</f>
        <v/>
      </c>
      <c r="N2313" s="47" t="str">
        <f>IF(OR(K2313="لم يدفع",K2313="تأمين فقط",K2313="اشتراك 300",B2313=""),"",IFERROR(VLOOKUP(SUBSTITUTE(SUBSTITUTE(H2313,"~","~~"),"*","~*"),إعدادات_الأنواع!$A$4:$F$40,6,FALSE()),0))</f>
        <v/>
      </c>
      <c r="O2313" s="55" t="str">
        <f t="shared" si="146"/>
        <v/>
      </c>
      <c r="P2313" s="48" t="str">
        <f t="shared" ca="1" si="147"/>
        <v/>
      </c>
      <c r="Q2313" s="52"/>
      <c r="R2313" s="49"/>
      <c r="S2313" s="50" t="str">
        <f>IF(B2313="","",COUNTA(التجديد!E2313:E2313))</f>
        <v/>
      </c>
      <c r="T2313" s="51" t="str">
        <f>IF(B2313="","",IFERROR(VLOOKUP(SUBSTITUTE(SUBSTITUTE(H2313,"~","~~"),"*","~*"),إعدادات_الأنواع!$A$4:$B$40,2,FALSE()),"?"))</f>
        <v/>
      </c>
    </row>
    <row r="2314" spans="1:20" ht="15" customHeight="1">
      <c r="A2314" s="20" t="str">
        <f>IF(B2314="","",IF(T2314="?","⚠️ نوع غير معرف",T2314&amp;TEXT(COUNTIFS($T$3:T2314,T2314),"000")))</f>
        <v/>
      </c>
      <c r="B2314" s="38"/>
      <c r="C2314" s="38"/>
      <c r="D2314" s="39"/>
      <c r="E2314" s="54"/>
      <c r="F2314" s="41" t="str">
        <f t="shared" ca="1" si="144"/>
        <v/>
      </c>
      <c r="G2314" s="42"/>
      <c r="H2314" s="37"/>
      <c r="I2314" s="43"/>
      <c r="J2314" s="44" t="str">
        <f t="shared" si="145"/>
        <v/>
      </c>
      <c r="K2314" s="45"/>
      <c r="L2314" s="46" t="str">
        <f>IF(OR(K2314="لم يدفع",B2314=""),"",IF(K2314="تأمين فقط",0,IF(K2314="اشتراك 300",300,IF(F2314&lt;14,IFERROR(VLOOKUP(SUBSTITUTE(SUBSTITUTE(H2314,"~","~~"),"*","~*"),إعدادات_الأنواع!$A$4:$D$40,3,FALSE()),0),IFERROR(VLOOKUP(SUBSTITUTE(SUBSTITUTE(H2314,"~","~~"),"*","~*"),إعدادات_الأنواع!$A$4:$D$40,4,FALSE()),0)))))</f>
        <v/>
      </c>
      <c r="M2314" s="47" t="str">
        <f>IF(OR(K2314="لم يدفع",B2314=""),"",IFERROR(VLOOKUP(SUBSTITUTE(SUBSTITUTE(H2314,"~","~~"),"*","~*"),إعدادات_الأنواع!$A$4:$E$40,5,FALSE()),0))</f>
        <v/>
      </c>
      <c r="N2314" s="47" t="str">
        <f>IF(OR(K2314="لم يدفع",K2314="تأمين فقط",K2314="اشتراك 300",B2314=""),"",IFERROR(VLOOKUP(SUBSTITUTE(SUBSTITUTE(H2314,"~","~~"),"*","~*"),إعدادات_الأنواع!$A$4:$F$40,6,FALSE()),0))</f>
        <v/>
      </c>
      <c r="O2314" s="55" t="str">
        <f t="shared" si="146"/>
        <v/>
      </c>
      <c r="P2314" s="48" t="str">
        <f t="shared" ca="1" si="147"/>
        <v/>
      </c>
      <c r="Q2314" s="52"/>
      <c r="R2314" s="49"/>
      <c r="S2314" s="50" t="str">
        <f>IF(B2314="","",COUNTA(التجديد!E2314:E2314))</f>
        <v/>
      </c>
      <c r="T2314" s="51" t="str">
        <f>IF(B2314="","",IFERROR(VLOOKUP(SUBSTITUTE(SUBSTITUTE(H2314,"~","~~"),"*","~*"),إعدادات_الأنواع!$A$4:$B$40,2,FALSE()),"?"))</f>
        <v/>
      </c>
    </row>
    <row r="2315" spans="1:20" ht="15" customHeight="1">
      <c r="A2315" s="20" t="str">
        <f>IF(B2315="","",IF(T2315="?","⚠️ نوع غير معرف",T2315&amp;TEXT(COUNTIFS($T$3:T2315,T2315),"000")))</f>
        <v/>
      </c>
      <c r="B2315" s="38"/>
      <c r="C2315" s="38"/>
      <c r="D2315" s="39"/>
      <c r="E2315" s="54"/>
      <c r="F2315" s="41" t="str">
        <f t="shared" ca="1" si="144"/>
        <v/>
      </c>
      <c r="G2315" s="42"/>
      <c r="H2315" s="37"/>
      <c r="I2315" s="43"/>
      <c r="J2315" s="44" t="str">
        <f t="shared" si="145"/>
        <v/>
      </c>
      <c r="K2315" s="45"/>
      <c r="L2315" s="46" t="str">
        <f>IF(OR(K2315="لم يدفع",B2315=""),"",IF(K2315="تأمين فقط",0,IF(K2315="اشتراك 300",300,IF(F2315&lt;14,IFERROR(VLOOKUP(SUBSTITUTE(SUBSTITUTE(H2315,"~","~~"),"*","~*"),إعدادات_الأنواع!$A$4:$D$40,3,FALSE()),0),IFERROR(VLOOKUP(SUBSTITUTE(SUBSTITUTE(H2315,"~","~~"),"*","~*"),إعدادات_الأنواع!$A$4:$D$40,4,FALSE()),0)))))</f>
        <v/>
      </c>
      <c r="M2315" s="47" t="str">
        <f>IF(OR(K2315="لم يدفع",B2315=""),"",IFERROR(VLOOKUP(SUBSTITUTE(SUBSTITUTE(H2315,"~","~~"),"*","~*"),إعدادات_الأنواع!$A$4:$E$40,5,FALSE()),0))</f>
        <v/>
      </c>
      <c r="N2315" s="47" t="str">
        <f>IF(OR(K2315="لم يدفع",K2315="تأمين فقط",K2315="اشتراك 300",B2315=""),"",IFERROR(VLOOKUP(SUBSTITUTE(SUBSTITUTE(H2315,"~","~~"),"*","~*"),إعدادات_الأنواع!$A$4:$F$40,6,FALSE()),0))</f>
        <v/>
      </c>
      <c r="O2315" s="55" t="str">
        <f t="shared" si="146"/>
        <v/>
      </c>
      <c r="P2315" s="48" t="str">
        <f t="shared" ca="1" si="147"/>
        <v/>
      </c>
      <c r="Q2315" s="52"/>
      <c r="R2315" s="49"/>
      <c r="S2315" s="50" t="str">
        <f>IF(B2315="","",COUNTA(التجديد!E2315:E2315))</f>
        <v/>
      </c>
      <c r="T2315" s="51" t="str">
        <f>IF(B2315="","",IFERROR(VLOOKUP(SUBSTITUTE(SUBSTITUTE(H2315,"~","~~"),"*","~*"),إعدادات_الأنواع!$A$4:$B$40,2,FALSE()),"?"))</f>
        <v/>
      </c>
    </row>
    <row r="2316" spans="1:20" ht="15" customHeight="1">
      <c r="A2316" s="20" t="str">
        <f>IF(B2316="","",IF(T2316="?","⚠️ نوع غير معرف",T2316&amp;TEXT(COUNTIFS($T$3:T2316,T2316),"000")))</f>
        <v/>
      </c>
      <c r="B2316" s="38"/>
      <c r="C2316" s="38"/>
      <c r="D2316" s="39"/>
      <c r="E2316" s="54"/>
      <c r="F2316" s="41" t="str">
        <f t="shared" ca="1" si="144"/>
        <v/>
      </c>
      <c r="G2316" s="42"/>
      <c r="H2316" s="37"/>
      <c r="I2316" s="43"/>
      <c r="J2316" s="44" t="str">
        <f t="shared" si="145"/>
        <v/>
      </c>
      <c r="K2316" s="45"/>
      <c r="L2316" s="46" t="str">
        <f>IF(OR(K2316="لم يدفع",B2316=""),"",IF(K2316="تأمين فقط",0,IF(K2316="اشتراك 300",300,IF(F2316&lt;14,IFERROR(VLOOKUP(SUBSTITUTE(SUBSTITUTE(H2316,"~","~~"),"*","~*"),إعدادات_الأنواع!$A$4:$D$40,3,FALSE()),0),IFERROR(VLOOKUP(SUBSTITUTE(SUBSTITUTE(H2316,"~","~~"),"*","~*"),إعدادات_الأنواع!$A$4:$D$40,4,FALSE()),0)))))</f>
        <v/>
      </c>
      <c r="M2316" s="47" t="str">
        <f>IF(OR(K2316="لم يدفع",B2316=""),"",IFERROR(VLOOKUP(SUBSTITUTE(SUBSTITUTE(H2316,"~","~~"),"*","~*"),إعدادات_الأنواع!$A$4:$E$40,5,FALSE()),0))</f>
        <v/>
      </c>
      <c r="N2316" s="47" t="str">
        <f>IF(OR(K2316="لم يدفع",K2316="تأمين فقط",K2316="اشتراك 300",B2316=""),"",IFERROR(VLOOKUP(SUBSTITUTE(SUBSTITUTE(H2316,"~","~~"),"*","~*"),إعدادات_الأنواع!$A$4:$F$40,6,FALSE()),0))</f>
        <v/>
      </c>
      <c r="O2316" s="55" t="str">
        <f t="shared" si="146"/>
        <v/>
      </c>
      <c r="P2316" s="48" t="str">
        <f t="shared" ca="1" si="147"/>
        <v/>
      </c>
      <c r="Q2316" s="52"/>
      <c r="R2316" s="49"/>
      <c r="S2316" s="50" t="str">
        <f>IF(B2316="","",COUNTA(التجديد!E2316:E2316))</f>
        <v/>
      </c>
      <c r="T2316" s="51" t="str">
        <f>IF(B2316="","",IFERROR(VLOOKUP(SUBSTITUTE(SUBSTITUTE(H2316,"~","~~"),"*","~*"),إعدادات_الأنواع!$A$4:$B$40,2,FALSE()),"?"))</f>
        <v/>
      </c>
    </row>
    <row r="2317" spans="1:20" ht="15" customHeight="1">
      <c r="A2317" s="20" t="str">
        <f>IF(B2317="","",IF(T2317="?","⚠️ نوع غير معرف",T2317&amp;TEXT(COUNTIFS($T$3:T2317,T2317),"000")))</f>
        <v/>
      </c>
      <c r="B2317" s="38"/>
      <c r="C2317" s="38"/>
      <c r="D2317" s="39"/>
      <c r="E2317" s="54"/>
      <c r="F2317" s="41" t="str">
        <f t="shared" ca="1" si="144"/>
        <v/>
      </c>
      <c r="G2317" s="42"/>
      <c r="H2317" s="37"/>
      <c r="I2317" s="43"/>
      <c r="J2317" s="44" t="str">
        <f t="shared" si="145"/>
        <v/>
      </c>
      <c r="K2317" s="45"/>
      <c r="L2317" s="46" t="str">
        <f>IF(OR(K2317="لم يدفع",B2317=""),"",IF(K2317="تأمين فقط",0,IF(K2317="اشتراك 300",300,IF(F2317&lt;14,IFERROR(VLOOKUP(SUBSTITUTE(SUBSTITUTE(H2317,"~","~~"),"*","~*"),إعدادات_الأنواع!$A$4:$D$40,3,FALSE()),0),IFERROR(VLOOKUP(SUBSTITUTE(SUBSTITUTE(H2317,"~","~~"),"*","~*"),إعدادات_الأنواع!$A$4:$D$40,4,FALSE()),0)))))</f>
        <v/>
      </c>
      <c r="M2317" s="47" t="str">
        <f>IF(OR(K2317="لم يدفع",B2317=""),"",IFERROR(VLOOKUP(SUBSTITUTE(SUBSTITUTE(H2317,"~","~~"),"*","~*"),إعدادات_الأنواع!$A$4:$E$40,5,FALSE()),0))</f>
        <v/>
      </c>
      <c r="N2317" s="47" t="str">
        <f>IF(OR(K2317="لم يدفع",K2317="تأمين فقط",K2317="اشتراك 300",B2317=""),"",IFERROR(VLOOKUP(SUBSTITUTE(SUBSTITUTE(H2317,"~","~~"),"*","~*"),إعدادات_الأنواع!$A$4:$F$40,6,FALSE()),0))</f>
        <v/>
      </c>
      <c r="O2317" s="55" t="str">
        <f t="shared" si="146"/>
        <v/>
      </c>
      <c r="P2317" s="48" t="str">
        <f t="shared" ca="1" si="147"/>
        <v/>
      </c>
      <c r="Q2317" s="52"/>
      <c r="R2317" s="49"/>
      <c r="S2317" s="50" t="str">
        <f>IF(B2317="","",COUNTA(التجديد!E2317:E2317))</f>
        <v/>
      </c>
      <c r="T2317" s="51" t="str">
        <f>IF(B2317="","",IFERROR(VLOOKUP(SUBSTITUTE(SUBSTITUTE(H2317,"~","~~"),"*","~*"),إعدادات_الأنواع!$A$4:$B$40,2,FALSE()),"?"))</f>
        <v/>
      </c>
    </row>
    <row r="2318" spans="1:20" ht="15" customHeight="1">
      <c r="A2318" s="20" t="str">
        <f>IF(B2318="","",IF(T2318="?","⚠️ نوع غير معرف",T2318&amp;TEXT(COUNTIFS($T$3:T2318,T2318),"000")))</f>
        <v/>
      </c>
      <c r="B2318" s="38"/>
      <c r="C2318" s="38"/>
      <c r="D2318" s="39"/>
      <c r="E2318" s="54"/>
      <c r="F2318" s="41" t="str">
        <f t="shared" ca="1" si="144"/>
        <v/>
      </c>
      <c r="G2318" s="42"/>
      <c r="H2318" s="37"/>
      <c r="I2318" s="43"/>
      <c r="J2318" s="44" t="str">
        <f t="shared" si="145"/>
        <v/>
      </c>
      <c r="K2318" s="45"/>
      <c r="L2318" s="46" t="str">
        <f>IF(OR(K2318="لم يدفع",B2318=""),"",IF(K2318="تأمين فقط",0,IF(K2318="اشتراك 300",300,IF(F2318&lt;14,IFERROR(VLOOKUP(SUBSTITUTE(SUBSTITUTE(H2318,"~","~~"),"*","~*"),إعدادات_الأنواع!$A$4:$D$40,3,FALSE()),0),IFERROR(VLOOKUP(SUBSTITUTE(SUBSTITUTE(H2318,"~","~~"),"*","~*"),إعدادات_الأنواع!$A$4:$D$40,4,FALSE()),0)))))</f>
        <v/>
      </c>
      <c r="M2318" s="47" t="str">
        <f>IF(OR(K2318="لم يدفع",B2318=""),"",IFERROR(VLOOKUP(SUBSTITUTE(SUBSTITUTE(H2318,"~","~~"),"*","~*"),إعدادات_الأنواع!$A$4:$E$40,5,FALSE()),0))</f>
        <v/>
      </c>
      <c r="N2318" s="47" t="str">
        <f>IF(OR(K2318="لم يدفع",K2318="تأمين فقط",K2318="اشتراك 300",B2318=""),"",IFERROR(VLOOKUP(SUBSTITUTE(SUBSTITUTE(H2318,"~","~~"),"*","~*"),إعدادات_الأنواع!$A$4:$F$40,6,FALSE()),0))</f>
        <v/>
      </c>
      <c r="O2318" s="55" t="str">
        <f t="shared" si="146"/>
        <v/>
      </c>
      <c r="P2318" s="48" t="str">
        <f t="shared" ca="1" si="147"/>
        <v/>
      </c>
      <c r="Q2318" s="52"/>
      <c r="R2318" s="49"/>
      <c r="S2318" s="50" t="str">
        <f>IF(B2318="","",COUNTA(التجديد!E2318:E2318))</f>
        <v/>
      </c>
      <c r="T2318" s="51" t="str">
        <f>IF(B2318="","",IFERROR(VLOOKUP(SUBSTITUTE(SUBSTITUTE(H2318,"~","~~"),"*","~*"),إعدادات_الأنواع!$A$4:$B$40,2,FALSE()),"?"))</f>
        <v/>
      </c>
    </row>
    <row r="2319" spans="1:20" ht="15" customHeight="1">
      <c r="A2319" s="20" t="str">
        <f>IF(B2319="","",IF(T2319="?","⚠️ نوع غير معرف",T2319&amp;TEXT(COUNTIFS($T$3:T2319,T2319),"000")))</f>
        <v/>
      </c>
      <c r="B2319" s="38"/>
      <c r="C2319" s="38"/>
      <c r="D2319" s="39"/>
      <c r="E2319" s="54"/>
      <c r="F2319" s="41" t="str">
        <f t="shared" ca="1" si="144"/>
        <v/>
      </c>
      <c r="G2319" s="42"/>
      <c r="H2319" s="37"/>
      <c r="I2319" s="43"/>
      <c r="J2319" s="44" t="str">
        <f t="shared" si="145"/>
        <v/>
      </c>
      <c r="K2319" s="45"/>
      <c r="L2319" s="46" t="str">
        <f>IF(OR(K2319="لم يدفع",B2319=""),"",IF(K2319="تأمين فقط",0,IF(K2319="اشتراك 300",300,IF(F2319&lt;14,IFERROR(VLOOKUP(SUBSTITUTE(SUBSTITUTE(H2319,"~","~~"),"*","~*"),إعدادات_الأنواع!$A$4:$D$40,3,FALSE()),0),IFERROR(VLOOKUP(SUBSTITUTE(SUBSTITUTE(H2319,"~","~~"),"*","~*"),إعدادات_الأنواع!$A$4:$D$40,4,FALSE()),0)))))</f>
        <v/>
      </c>
      <c r="M2319" s="47" t="str">
        <f>IF(OR(K2319="لم يدفع",B2319=""),"",IFERROR(VLOOKUP(SUBSTITUTE(SUBSTITUTE(H2319,"~","~~"),"*","~*"),إعدادات_الأنواع!$A$4:$E$40,5,FALSE()),0))</f>
        <v/>
      </c>
      <c r="N2319" s="47" t="str">
        <f>IF(OR(K2319="لم يدفع",K2319="تأمين فقط",K2319="اشتراك 300",B2319=""),"",IFERROR(VLOOKUP(SUBSTITUTE(SUBSTITUTE(H2319,"~","~~"),"*","~*"),إعدادات_الأنواع!$A$4:$F$40,6,FALSE()),0))</f>
        <v/>
      </c>
      <c r="O2319" s="55" t="str">
        <f t="shared" si="146"/>
        <v/>
      </c>
      <c r="P2319" s="48" t="str">
        <f t="shared" ca="1" si="147"/>
        <v/>
      </c>
      <c r="Q2319" s="52"/>
      <c r="R2319" s="49"/>
      <c r="S2319" s="50" t="str">
        <f>IF(B2319="","",COUNTA(التجديد!E2319:E2319))</f>
        <v/>
      </c>
      <c r="T2319" s="51" t="str">
        <f>IF(B2319="","",IFERROR(VLOOKUP(SUBSTITUTE(SUBSTITUTE(H2319,"~","~~"),"*","~*"),إعدادات_الأنواع!$A$4:$B$40,2,FALSE()),"?"))</f>
        <v/>
      </c>
    </row>
    <row r="2320" spans="1:20" ht="15" customHeight="1">
      <c r="A2320" s="20" t="str">
        <f>IF(B2320="","",IF(T2320="?","⚠️ نوع غير معرف",T2320&amp;TEXT(COUNTIFS($T$3:T2320,T2320),"000")))</f>
        <v/>
      </c>
      <c r="B2320" s="38"/>
      <c r="C2320" s="38"/>
      <c r="D2320" s="39"/>
      <c r="E2320" s="54"/>
      <c r="F2320" s="41" t="str">
        <f t="shared" ca="1" si="144"/>
        <v/>
      </c>
      <c r="G2320" s="42"/>
      <c r="H2320" s="37"/>
      <c r="I2320" s="43"/>
      <c r="J2320" s="44" t="str">
        <f t="shared" si="145"/>
        <v/>
      </c>
      <c r="K2320" s="45"/>
      <c r="L2320" s="46" t="str">
        <f>IF(OR(K2320="لم يدفع",B2320=""),"",IF(K2320="تأمين فقط",0,IF(K2320="اشتراك 300",300,IF(F2320&lt;14,IFERROR(VLOOKUP(SUBSTITUTE(SUBSTITUTE(H2320,"~","~~"),"*","~*"),إعدادات_الأنواع!$A$4:$D$40,3,FALSE()),0),IFERROR(VLOOKUP(SUBSTITUTE(SUBSTITUTE(H2320,"~","~~"),"*","~*"),إعدادات_الأنواع!$A$4:$D$40,4,FALSE()),0)))))</f>
        <v/>
      </c>
      <c r="M2320" s="47" t="str">
        <f>IF(OR(K2320="لم يدفع",B2320=""),"",IFERROR(VLOOKUP(SUBSTITUTE(SUBSTITUTE(H2320,"~","~~"),"*","~*"),إعدادات_الأنواع!$A$4:$E$40,5,FALSE()),0))</f>
        <v/>
      </c>
      <c r="N2320" s="47" t="str">
        <f>IF(OR(K2320="لم يدفع",K2320="تأمين فقط",K2320="اشتراك 300",B2320=""),"",IFERROR(VLOOKUP(SUBSTITUTE(SUBSTITUTE(H2320,"~","~~"),"*","~*"),إعدادات_الأنواع!$A$4:$F$40,6,FALSE()),0))</f>
        <v/>
      </c>
      <c r="O2320" s="55" t="str">
        <f t="shared" si="146"/>
        <v/>
      </c>
      <c r="P2320" s="48" t="str">
        <f t="shared" ca="1" si="147"/>
        <v/>
      </c>
      <c r="Q2320" s="52"/>
      <c r="R2320" s="49"/>
      <c r="S2320" s="50" t="str">
        <f>IF(B2320="","",COUNTA(التجديد!E2320:E2320))</f>
        <v/>
      </c>
      <c r="T2320" s="51" t="str">
        <f>IF(B2320="","",IFERROR(VLOOKUP(SUBSTITUTE(SUBSTITUTE(H2320,"~","~~"),"*","~*"),إعدادات_الأنواع!$A$4:$B$40,2,FALSE()),"?"))</f>
        <v/>
      </c>
    </row>
    <row r="2321" spans="1:20" ht="15" customHeight="1">
      <c r="A2321" s="20" t="str">
        <f>IF(B2321="","",IF(T2321="?","⚠️ نوع غير معرف",T2321&amp;TEXT(COUNTIFS($T$3:T2321,T2321),"000")))</f>
        <v/>
      </c>
      <c r="B2321" s="38"/>
      <c r="C2321" s="38"/>
      <c r="D2321" s="39"/>
      <c r="E2321" s="54"/>
      <c r="F2321" s="41" t="str">
        <f t="shared" ca="1" si="144"/>
        <v/>
      </c>
      <c r="G2321" s="42"/>
      <c r="H2321" s="37"/>
      <c r="I2321" s="43"/>
      <c r="J2321" s="44" t="str">
        <f t="shared" si="145"/>
        <v/>
      </c>
      <c r="K2321" s="45"/>
      <c r="L2321" s="46" t="str">
        <f>IF(OR(K2321="لم يدفع",B2321=""),"",IF(K2321="تأمين فقط",0,IF(K2321="اشتراك 300",300,IF(F2321&lt;14,IFERROR(VLOOKUP(SUBSTITUTE(SUBSTITUTE(H2321,"~","~~"),"*","~*"),إعدادات_الأنواع!$A$4:$D$40,3,FALSE()),0),IFERROR(VLOOKUP(SUBSTITUTE(SUBSTITUTE(H2321,"~","~~"),"*","~*"),إعدادات_الأنواع!$A$4:$D$40,4,FALSE()),0)))))</f>
        <v/>
      </c>
      <c r="M2321" s="47" t="str">
        <f>IF(OR(K2321="لم يدفع",B2321=""),"",IFERROR(VLOOKUP(SUBSTITUTE(SUBSTITUTE(H2321,"~","~~"),"*","~*"),إعدادات_الأنواع!$A$4:$E$40,5,FALSE()),0))</f>
        <v/>
      </c>
      <c r="N2321" s="47" t="str">
        <f>IF(OR(K2321="لم يدفع",K2321="تأمين فقط",K2321="اشتراك 300",B2321=""),"",IFERROR(VLOOKUP(SUBSTITUTE(SUBSTITUTE(H2321,"~","~~"),"*","~*"),إعدادات_الأنواع!$A$4:$F$40,6,FALSE()),0))</f>
        <v/>
      </c>
      <c r="O2321" s="55" t="str">
        <f t="shared" si="146"/>
        <v/>
      </c>
      <c r="P2321" s="48" t="str">
        <f t="shared" ca="1" si="147"/>
        <v/>
      </c>
      <c r="Q2321" s="52"/>
      <c r="R2321" s="49"/>
      <c r="S2321" s="50" t="str">
        <f>IF(B2321="","",COUNTA(التجديد!E2321:E2321))</f>
        <v/>
      </c>
      <c r="T2321" s="51" t="str">
        <f>IF(B2321="","",IFERROR(VLOOKUP(SUBSTITUTE(SUBSTITUTE(H2321,"~","~~"),"*","~*"),إعدادات_الأنواع!$A$4:$B$40,2,FALSE()),"?"))</f>
        <v/>
      </c>
    </row>
    <row r="2322" spans="1:20" ht="15" customHeight="1">
      <c r="A2322" s="20" t="str">
        <f>IF(B2322="","",IF(T2322="?","⚠️ نوع غير معرف",T2322&amp;TEXT(COUNTIFS($T$3:T2322,T2322),"000")))</f>
        <v/>
      </c>
      <c r="B2322" s="38"/>
      <c r="C2322" s="38"/>
      <c r="D2322" s="39"/>
      <c r="E2322" s="54"/>
      <c r="F2322" s="41" t="str">
        <f t="shared" ca="1" si="144"/>
        <v/>
      </c>
      <c r="G2322" s="42"/>
      <c r="H2322" s="37"/>
      <c r="I2322" s="43"/>
      <c r="J2322" s="44" t="str">
        <f t="shared" si="145"/>
        <v/>
      </c>
      <c r="K2322" s="45"/>
      <c r="L2322" s="46" t="str">
        <f>IF(OR(K2322="لم يدفع",B2322=""),"",IF(K2322="تأمين فقط",0,IF(K2322="اشتراك 300",300,IF(F2322&lt;14,IFERROR(VLOOKUP(SUBSTITUTE(SUBSTITUTE(H2322,"~","~~"),"*","~*"),إعدادات_الأنواع!$A$4:$D$40,3,FALSE()),0),IFERROR(VLOOKUP(SUBSTITUTE(SUBSTITUTE(H2322,"~","~~"),"*","~*"),إعدادات_الأنواع!$A$4:$D$40,4,FALSE()),0)))))</f>
        <v/>
      </c>
      <c r="M2322" s="47" t="str">
        <f>IF(OR(K2322="لم يدفع",B2322=""),"",IFERROR(VLOOKUP(SUBSTITUTE(SUBSTITUTE(H2322,"~","~~"),"*","~*"),إعدادات_الأنواع!$A$4:$E$40,5,FALSE()),0))</f>
        <v/>
      </c>
      <c r="N2322" s="47" t="str">
        <f>IF(OR(K2322="لم يدفع",K2322="تأمين فقط",K2322="اشتراك 300",B2322=""),"",IFERROR(VLOOKUP(SUBSTITUTE(SUBSTITUTE(H2322,"~","~~"),"*","~*"),إعدادات_الأنواع!$A$4:$F$40,6,FALSE()),0))</f>
        <v/>
      </c>
      <c r="O2322" s="55" t="str">
        <f t="shared" si="146"/>
        <v/>
      </c>
      <c r="P2322" s="48" t="str">
        <f t="shared" ca="1" si="147"/>
        <v/>
      </c>
      <c r="Q2322" s="52"/>
      <c r="R2322" s="49"/>
      <c r="S2322" s="50" t="str">
        <f>IF(B2322="","",COUNTA(التجديد!E2322:E2322))</f>
        <v/>
      </c>
      <c r="T2322" s="51" t="str">
        <f>IF(B2322="","",IFERROR(VLOOKUP(SUBSTITUTE(SUBSTITUTE(H2322,"~","~~"),"*","~*"),إعدادات_الأنواع!$A$4:$B$40,2,FALSE()),"?"))</f>
        <v/>
      </c>
    </row>
    <row r="2323" spans="1:20" ht="15" customHeight="1">
      <c r="A2323" s="20" t="str">
        <f>IF(B2323="","",IF(T2323="?","⚠️ نوع غير معرف",T2323&amp;TEXT(COUNTIFS($T$3:T2323,T2323),"000")))</f>
        <v/>
      </c>
      <c r="B2323" s="38"/>
      <c r="C2323" s="38"/>
      <c r="D2323" s="39"/>
      <c r="E2323" s="54"/>
      <c r="F2323" s="41" t="str">
        <f t="shared" ca="1" si="144"/>
        <v/>
      </c>
      <c r="G2323" s="42"/>
      <c r="H2323" s="37"/>
      <c r="I2323" s="43"/>
      <c r="J2323" s="44" t="str">
        <f t="shared" si="145"/>
        <v/>
      </c>
      <c r="K2323" s="45"/>
      <c r="L2323" s="46" t="str">
        <f>IF(OR(K2323="لم يدفع",B2323=""),"",IF(K2323="تأمين فقط",0,IF(K2323="اشتراك 300",300,IF(F2323&lt;14,IFERROR(VLOOKUP(SUBSTITUTE(SUBSTITUTE(H2323,"~","~~"),"*","~*"),إعدادات_الأنواع!$A$4:$D$40,3,FALSE()),0),IFERROR(VLOOKUP(SUBSTITUTE(SUBSTITUTE(H2323,"~","~~"),"*","~*"),إعدادات_الأنواع!$A$4:$D$40,4,FALSE()),0)))))</f>
        <v/>
      </c>
      <c r="M2323" s="47" t="str">
        <f>IF(OR(K2323="لم يدفع",B2323=""),"",IFERROR(VLOOKUP(SUBSTITUTE(SUBSTITUTE(H2323,"~","~~"),"*","~*"),إعدادات_الأنواع!$A$4:$E$40,5,FALSE()),0))</f>
        <v/>
      </c>
      <c r="N2323" s="47" t="str">
        <f>IF(OR(K2323="لم يدفع",K2323="تأمين فقط",K2323="اشتراك 300",B2323=""),"",IFERROR(VLOOKUP(SUBSTITUTE(SUBSTITUTE(H2323,"~","~~"),"*","~*"),إعدادات_الأنواع!$A$4:$F$40,6,FALSE()),0))</f>
        <v/>
      </c>
      <c r="O2323" s="55" t="str">
        <f t="shared" si="146"/>
        <v/>
      </c>
      <c r="P2323" s="48" t="str">
        <f t="shared" ca="1" si="147"/>
        <v/>
      </c>
      <c r="Q2323" s="52"/>
      <c r="R2323" s="49"/>
      <c r="S2323" s="50" t="str">
        <f>IF(B2323="","",COUNTA(التجديد!E2323:E2323))</f>
        <v/>
      </c>
      <c r="T2323" s="51" t="str">
        <f>IF(B2323="","",IFERROR(VLOOKUP(SUBSTITUTE(SUBSTITUTE(H2323,"~","~~"),"*","~*"),إعدادات_الأنواع!$A$4:$B$40,2,FALSE()),"?"))</f>
        <v/>
      </c>
    </row>
    <row r="2324" spans="1:20" ht="15" customHeight="1">
      <c r="A2324" s="20" t="str">
        <f>IF(B2324="","",IF(T2324="?","⚠️ نوع غير معرف",T2324&amp;TEXT(COUNTIFS($T$3:T2324,T2324),"000")))</f>
        <v/>
      </c>
      <c r="B2324" s="38"/>
      <c r="C2324" s="38"/>
      <c r="D2324" s="39"/>
      <c r="E2324" s="54"/>
      <c r="F2324" s="41" t="str">
        <f t="shared" ca="1" si="144"/>
        <v/>
      </c>
      <c r="G2324" s="42"/>
      <c r="H2324" s="37"/>
      <c r="I2324" s="43"/>
      <c r="J2324" s="44" t="str">
        <f t="shared" si="145"/>
        <v/>
      </c>
      <c r="K2324" s="45"/>
      <c r="L2324" s="46" t="str">
        <f>IF(OR(K2324="لم يدفع",B2324=""),"",IF(K2324="تأمين فقط",0,IF(K2324="اشتراك 300",300,IF(F2324&lt;14,IFERROR(VLOOKUP(SUBSTITUTE(SUBSTITUTE(H2324,"~","~~"),"*","~*"),إعدادات_الأنواع!$A$4:$D$40,3,FALSE()),0),IFERROR(VLOOKUP(SUBSTITUTE(SUBSTITUTE(H2324,"~","~~"),"*","~*"),إعدادات_الأنواع!$A$4:$D$40,4,FALSE()),0)))))</f>
        <v/>
      </c>
      <c r="M2324" s="47" t="str">
        <f>IF(OR(K2324="لم يدفع",B2324=""),"",IFERROR(VLOOKUP(SUBSTITUTE(SUBSTITUTE(H2324,"~","~~"),"*","~*"),إعدادات_الأنواع!$A$4:$E$40,5,FALSE()),0))</f>
        <v/>
      </c>
      <c r="N2324" s="47" t="str">
        <f>IF(OR(K2324="لم يدفع",K2324="تأمين فقط",K2324="اشتراك 300",B2324=""),"",IFERROR(VLOOKUP(SUBSTITUTE(SUBSTITUTE(H2324,"~","~~"),"*","~*"),إعدادات_الأنواع!$A$4:$F$40,6,FALSE()),0))</f>
        <v/>
      </c>
      <c r="O2324" s="55" t="str">
        <f t="shared" si="146"/>
        <v/>
      </c>
      <c r="P2324" s="48" t="str">
        <f t="shared" ca="1" si="147"/>
        <v/>
      </c>
      <c r="Q2324" s="52"/>
      <c r="R2324" s="49"/>
      <c r="S2324" s="50" t="str">
        <f>IF(B2324="","",COUNTA(التجديد!E2324:E2324))</f>
        <v/>
      </c>
      <c r="T2324" s="51" t="str">
        <f>IF(B2324="","",IFERROR(VLOOKUP(SUBSTITUTE(SUBSTITUTE(H2324,"~","~~"),"*","~*"),إعدادات_الأنواع!$A$4:$B$40,2,FALSE()),"?"))</f>
        <v/>
      </c>
    </row>
    <row r="2325" spans="1:20" ht="15" customHeight="1">
      <c r="A2325" s="20" t="str">
        <f>IF(B2325="","",IF(T2325="?","⚠️ نوع غير معرف",T2325&amp;TEXT(COUNTIFS($T$3:T2325,T2325),"000")))</f>
        <v/>
      </c>
      <c r="B2325" s="38"/>
      <c r="C2325" s="38"/>
      <c r="D2325" s="39"/>
      <c r="E2325" s="54"/>
      <c r="F2325" s="41" t="str">
        <f t="shared" ca="1" si="144"/>
        <v/>
      </c>
      <c r="G2325" s="42"/>
      <c r="H2325" s="37"/>
      <c r="I2325" s="43"/>
      <c r="J2325" s="44" t="str">
        <f t="shared" si="145"/>
        <v/>
      </c>
      <c r="K2325" s="45"/>
      <c r="L2325" s="46" t="str">
        <f>IF(OR(K2325="لم يدفع",B2325=""),"",IF(K2325="تأمين فقط",0,IF(K2325="اشتراك 300",300,IF(F2325&lt;14,IFERROR(VLOOKUP(SUBSTITUTE(SUBSTITUTE(H2325,"~","~~"),"*","~*"),إعدادات_الأنواع!$A$4:$D$40,3,FALSE()),0),IFERROR(VLOOKUP(SUBSTITUTE(SUBSTITUTE(H2325,"~","~~"),"*","~*"),إعدادات_الأنواع!$A$4:$D$40,4,FALSE()),0)))))</f>
        <v/>
      </c>
      <c r="M2325" s="47" t="str">
        <f>IF(OR(K2325="لم يدفع",B2325=""),"",IFERROR(VLOOKUP(SUBSTITUTE(SUBSTITUTE(H2325,"~","~~"),"*","~*"),إعدادات_الأنواع!$A$4:$E$40,5,FALSE()),0))</f>
        <v/>
      </c>
      <c r="N2325" s="47" t="str">
        <f>IF(OR(K2325="لم يدفع",K2325="تأمين فقط",K2325="اشتراك 300",B2325=""),"",IFERROR(VLOOKUP(SUBSTITUTE(SUBSTITUTE(H2325,"~","~~"),"*","~*"),إعدادات_الأنواع!$A$4:$F$40,6,FALSE()),0))</f>
        <v/>
      </c>
      <c r="O2325" s="55" t="str">
        <f t="shared" si="146"/>
        <v/>
      </c>
      <c r="P2325" s="48" t="str">
        <f t="shared" ca="1" si="147"/>
        <v/>
      </c>
      <c r="Q2325" s="52"/>
      <c r="R2325" s="49"/>
      <c r="S2325" s="50" t="str">
        <f>IF(B2325="","",COUNTA(التجديد!E2325:E2325))</f>
        <v/>
      </c>
      <c r="T2325" s="51" t="str">
        <f>IF(B2325="","",IFERROR(VLOOKUP(SUBSTITUTE(SUBSTITUTE(H2325,"~","~~"),"*","~*"),إعدادات_الأنواع!$A$4:$B$40,2,FALSE()),"?"))</f>
        <v/>
      </c>
    </row>
    <row r="2326" spans="1:20" ht="15" customHeight="1">
      <c r="A2326" s="20" t="str">
        <f>IF(B2326="","",IF(T2326="?","⚠️ نوع غير معرف",T2326&amp;TEXT(COUNTIFS($T$3:T2326,T2326),"000")))</f>
        <v/>
      </c>
      <c r="B2326" s="38"/>
      <c r="C2326" s="38"/>
      <c r="D2326" s="39"/>
      <c r="E2326" s="54"/>
      <c r="F2326" s="41" t="str">
        <f t="shared" ca="1" si="144"/>
        <v/>
      </c>
      <c r="G2326" s="42"/>
      <c r="H2326" s="37"/>
      <c r="I2326" s="43"/>
      <c r="J2326" s="44" t="str">
        <f t="shared" si="145"/>
        <v/>
      </c>
      <c r="K2326" s="45"/>
      <c r="L2326" s="46" t="str">
        <f>IF(OR(K2326="لم يدفع",B2326=""),"",IF(K2326="تأمين فقط",0,IF(K2326="اشتراك 300",300,IF(F2326&lt;14,IFERROR(VLOOKUP(SUBSTITUTE(SUBSTITUTE(H2326,"~","~~"),"*","~*"),إعدادات_الأنواع!$A$4:$D$40,3,FALSE()),0),IFERROR(VLOOKUP(SUBSTITUTE(SUBSTITUTE(H2326,"~","~~"),"*","~*"),إعدادات_الأنواع!$A$4:$D$40,4,FALSE()),0)))))</f>
        <v/>
      </c>
      <c r="M2326" s="47" t="str">
        <f>IF(OR(K2326="لم يدفع",B2326=""),"",IFERROR(VLOOKUP(SUBSTITUTE(SUBSTITUTE(H2326,"~","~~"),"*","~*"),إعدادات_الأنواع!$A$4:$E$40,5,FALSE()),0))</f>
        <v/>
      </c>
      <c r="N2326" s="47" t="str">
        <f>IF(OR(K2326="لم يدفع",K2326="تأمين فقط",K2326="اشتراك 300",B2326=""),"",IFERROR(VLOOKUP(SUBSTITUTE(SUBSTITUTE(H2326,"~","~~"),"*","~*"),إعدادات_الأنواع!$A$4:$F$40,6,FALSE()),0))</f>
        <v/>
      </c>
      <c r="O2326" s="55" t="str">
        <f t="shared" si="146"/>
        <v/>
      </c>
      <c r="P2326" s="48" t="str">
        <f t="shared" ca="1" si="147"/>
        <v/>
      </c>
      <c r="Q2326" s="52"/>
      <c r="R2326" s="49"/>
      <c r="S2326" s="50" t="str">
        <f>IF(B2326="","",COUNTA(التجديد!E2326:E2326))</f>
        <v/>
      </c>
      <c r="T2326" s="51" t="str">
        <f>IF(B2326="","",IFERROR(VLOOKUP(SUBSTITUTE(SUBSTITUTE(H2326,"~","~~"),"*","~*"),إعدادات_الأنواع!$A$4:$B$40,2,FALSE()),"?"))</f>
        <v/>
      </c>
    </row>
    <row r="2327" spans="1:20" ht="15" customHeight="1">
      <c r="A2327" s="20" t="str">
        <f>IF(B2327="","",IF(T2327="?","⚠️ نوع غير معرف",T2327&amp;TEXT(COUNTIFS($T$3:T2327,T2327),"000")))</f>
        <v/>
      </c>
      <c r="B2327" s="38"/>
      <c r="C2327" s="38"/>
      <c r="D2327" s="39"/>
      <c r="E2327" s="54"/>
      <c r="F2327" s="41" t="str">
        <f t="shared" ca="1" si="144"/>
        <v/>
      </c>
      <c r="G2327" s="42"/>
      <c r="H2327" s="37"/>
      <c r="I2327" s="43"/>
      <c r="J2327" s="44" t="str">
        <f t="shared" si="145"/>
        <v/>
      </c>
      <c r="K2327" s="45"/>
      <c r="L2327" s="46" t="str">
        <f>IF(OR(K2327="لم يدفع",B2327=""),"",IF(K2327="تأمين فقط",0,IF(K2327="اشتراك 300",300,IF(F2327&lt;14,IFERROR(VLOOKUP(SUBSTITUTE(SUBSTITUTE(H2327,"~","~~"),"*","~*"),إعدادات_الأنواع!$A$4:$D$40,3,FALSE()),0),IFERROR(VLOOKUP(SUBSTITUTE(SUBSTITUTE(H2327,"~","~~"),"*","~*"),إعدادات_الأنواع!$A$4:$D$40,4,FALSE()),0)))))</f>
        <v/>
      </c>
      <c r="M2327" s="47" t="str">
        <f>IF(OR(K2327="لم يدفع",B2327=""),"",IFERROR(VLOOKUP(SUBSTITUTE(SUBSTITUTE(H2327,"~","~~"),"*","~*"),إعدادات_الأنواع!$A$4:$E$40,5,FALSE()),0))</f>
        <v/>
      </c>
      <c r="N2327" s="47" t="str">
        <f>IF(OR(K2327="لم يدفع",K2327="تأمين فقط",K2327="اشتراك 300",B2327=""),"",IFERROR(VLOOKUP(SUBSTITUTE(SUBSTITUTE(H2327,"~","~~"),"*","~*"),إعدادات_الأنواع!$A$4:$F$40,6,FALSE()),0))</f>
        <v/>
      </c>
      <c r="O2327" s="55" t="str">
        <f t="shared" si="146"/>
        <v/>
      </c>
      <c r="P2327" s="48" t="str">
        <f t="shared" ca="1" si="147"/>
        <v/>
      </c>
      <c r="Q2327" s="52"/>
      <c r="R2327" s="49"/>
      <c r="S2327" s="50" t="str">
        <f>IF(B2327="","",COUNTA(التجديد!E2327:E2327))</f>
        <v/>
      </c>
      <c r="T2327" s="51" t="str">
        <f>IF(B2327="","",IFERROR(VLOOKUP(SUBSTITUTE(SUBSTITUTE(H2327,"~","~~"),"*","~*"),إعدادات_الأنواع!$A$4:$B$40,2,FALSE()),"?"))</f>
        <v/>
      </c>
    </row>
    <row r="2328" spans="1:20" ht="15" customHeight="1">
      <c r="A2328" s="20" t="str">
        <f>IF(B2328="","",IF(T2328="?","⚠️ نوع غير معرف",T2328&amp;TEXT(COUNTIFS($T$3:T2328,T2328),"000")))</f>
        <v/>
      </c>
      <c r="B2328" s="38"/>
      <c r="C2328" s="38"/>
      <c r="D2328" s="39"/>
      <c r="E2328" s="54"/>
      <c r="F2328" s="41" t="str">
        <f t="shared" ca="1" si="144"/>
        <v/>
      </c>
      <c r="G2328" s="42"/>
      <c r="H2328" s="37"/>
      <c r="I2328" s="43"/>
      <c r="J2328" s="44" t="str">
        <f t="shared" si="145"/>
        <v/>
      </c>
      <c r="K2328" s="45"/>
      <c r="L2328" s="46" t="str">
        <f>IF(OR(K2328="لم يدفع",B2328=""),"",IF(K2328="تأمين فقط",0,IF(K2328="اشتراك 300",300,IF(F2328&lt;14,IFERROR(VLOOKUP(SUBSTITUTE(SUBSTITUTE(H2328,"~","~~"),"*","~*"),إعدادات_الأنواع!$A$4:$D$40,3,FALSE()),0),IFERROR(VLOOKUP(SUBSTITUTE(SUBSTITUTE(H2328,"~","~~"),"*","~*"),إعدادات_الأنواع!$A$4:$D$40,4,FALSE()),0)))))</f>
        <v/>
      </c>
      <c r="M2328" s="47" t="str">
        <f>IF(OR(K2328="لم يدفع",B2328=""),"",IFERROR(VLOOKUP(SUBSTITUTE(SUBSTITUTE(H2328,"~","~~"),"*","~*"),إعدادات_الأنواع!$A$4:$E$40,5,FALSE()),0))</f>
        <v/>
      </c>
      <c r="N2328" s="47" t="str">
        <f>IF(OR(K2328="لم يدفع",K2328="تأمين فقط",K2328="اشتراك 300",B2328=""),"",IFERROR(VLOOKUP(SUBSTITUTE(SUBSTITUTE(H2328,"~","~~"),"*","~*"),إعدادات_الأنواع!$A$4:$F$40,6,FALSE()),0))</f>
        <v/>
      </c>
      <c r="O2328" s="55" t="str">
        <f t="shared" si="146"/>
        <v/>
      </c>
      <c r="P2328" s="48" t="str">
        <f t="shared" ca="1" si="147"/>
        <v/>
      </c>
      <c r="Q2328" s="52"/>
      <c r="R2328" s="49"/>
      <c r="S2328" s="50" t="str">
        <f>IF(B2328="","",COUNTA(التجديد!E2328:E2328))</f>
        <v/>
      </c>
      <c r="T2328" s="51" t="str">
        <f>IF(B2328="","",IFERROR(VLOOKUP(SUBSTITUTE(SUBSTITUTE(H2328,"~","~~"),"*","~*"),إعدادات_الأنواع!$A$4:$B$40,2,FALSE()),"?"))</f>
        <v/>
      </c>
    </row>
    <row r="2329" spans="1:20" ht="15" customHeight="1">
      <c r="A2329" s="20" t="str">
        <f>IF(B2329="","",IF(T2329="?","⚠️ نوع غير معرف",T2329&amp;TEXT(COUNTIFS($T$3:T2329,T2329),"000")))</f>
        <v/>
      </c>
      <c r="B2329" s="38"/>
      <c r="C2329" s="38"/>
      <c r="D2329" s="39"/>
      <c r="E2329" s="54"/>
      <c r="F2329" s="41" t="str">
        <f t="shared" ca="1" si="144"/>
        <v/>
      </c>
      <c r="G2329" s="42"/>
      <c r="H2329" s="37"/>
      <c r="I2329" s="43"/>
      <c r="J2329" s="44" t="str">
        <f t="shared" si="145"/>
        <v/>
      </c>
      <c r="K2329" s="45"/>
      <c r="L2329" s="46" t="str">
        <f>IF(OR(K2329="لم يدفع",B2329=""),"",IF(K2329="تأمين فقط",0,IF(K2329="اشتراك 300",300,IF(F2329&lt;14,IFERROR(VLOOKUP(SUBSTITUTE(SUBSTITUTE(H2329,"~","~~"),"*","~*"),إعدادات_الأنواع!$A$4:$D$40,3,FALSE()),0),IFERROR(VLOOKUP(SUBSTITUTE(SUBSTITUTE(H2329,"~","~~"),"*","~*"),إعدادات_الأنواع!$A$4:$D$40,4,FALSE()),0)))))</f>
        <v/>
      </c>
      <c r="M2329" s="47" t="str">
        <f>IF(OR(K2329="لم يدفع",B2329=""),"",IFERROR(VLOOKUP(SUBSTITUTE(SUBSTITUTE(H2329,"~","~~"),"*","~*"),إعدادات_الأنواع!$A$4:$E$40,5,FALSE()),0))</f>
        <v/>
      </c>
      <c r="N2329" s="47" t="str">
        <f>IF(OR(K2329="لم يدفع",K2329="تأمين فقط",K2329="اشتراك 300",B2329=""),"",IFERROR(VLOOKUP(SUBSTITUTE(SUBSTITUTE(H2329,"~","~~"),"*","~*"),إعدادات_الأنواع!$A$4:$F$40,6,FALSE()),0))</f>
        <v/>
      </c>
      <c r="O2329" s="55" t="str">
        <f t="shared" si="146"/>
        <v/>
      </c>
      <c r="P2329" s="48" t="str">
        <f t="shared" ca="1" si="147"/>
        <v/>
      </c>
      <c r="Q2329" s="52"/>
      <c r="R2329" s="49"/>
      <c r="S2329" s="50" t="str">
        <f>IF(B2329="","",COUNTA(التجديد!E2329:E2329))</f>
        <v/>
      </c>
      <c r="T2329" s="51" t="str">
        <f>IF(B2329="","",IFERROR(VLOOKUP(SUBSTITUTE(SUBSTITUTE(H2329,"~","~~"),"*","~*"),إعدادات_الأنواع!$A$4:$B$40,2,FALSE()),"?"))</f>
        <v/>
      </c>
    </row>
    <row r="2330" spans="1:20" ht="15" customHeight="1">
      <c r="A2330" s="20" t="str">
        <f>IF(B2330="","",IF(T2330="?","⚠️ نوع غير معرف",T2330&amp;TEXT(COUNTIFS($T$3:T2330,T2330),"000")))</f>
        <v/>
      </c>
      <c r="B2330" s="38"/>
      <c r="C2330" s="38"/>
      <c r="D2330" s="39"/>
      <c r="E2330" s="54"/>
      <c r="F2330" s="41" t="str">
        <f t="shared" ca="1" si="144"/>
        <v/>
      </c>
      <c r="G2330" s="42"/>
      <c r="H2330" s="37"/>
      <c r="I2330" s="43"/>
      <c r="J2330" s="44" t="str">
        <f t="shared" si="145"/>
        <v/>
      </c>
      <c r="K2330" s="45"/>
      <c r="L2330" s="46" t="str">
        <f>IF(OR(K2330="لم يدفع",B2330=""),"",IF(K2330="تأمين فقط",0,IF(K2330="اشتراك 300",300,IF(F2330&lt;14,IFERROR(VLOOKUP(SUBSTITUTE(SUBSTITUTE(H2330,"~","~~"),"*","~*"),إعدادات_الأنواع!$A$4:$D$40,3,FALSE()),0),IFERROR(VLOOKUP(SUBSTITUTE(SUBSTITUTE(H2330,"~","~~"),"*","~*"),إعدادات_الأنواع!$A$4:$D$40,4,FALSE()),0)))))</f>
        <v/>
      </c>
      <c r="M2330" s="47" t="str">
        <f>IF(OR(K2330="لم يدفع",B2330=""),"",IFERROR(VLOOKUP(SUBSTITUTE(SUBSTITUTE(H2330,"~","~~"),"*","~*"),إعدادات_الأنواع!$A$4:$E$40,5,FALSE()),0))</f>
        <v/>
      </c>
      <c r="N2330" s="47" t="str">
        <f>IF(OR(K2330="لم يدفع",K2330="تأمين فقط",K2330="اشتراك 300",B2330=""),"",IFERROR(VLOOKUP(SUBSTITUTE(SUBSTITUTE(H2330,"~","~~"),"*","~*"),إعدادات_الأنواع!$A$4:$F$40,6,FALSE()),0))</f>
        <v/>
      </c>
      <c r="O2330" s="55" t="str">
        <f t="shared" si="146"/>
        <v/>
      </c>
      <c r="P2330" s="48" t="str">
        <f t="shared" ca="1" si="147"/>
        <v/>
      </c>
      <c r="Q2330" s="52"/>
      <c r="R2330" s="49"/>
      <c r="S2330" s="50" t="str">
        <f>IF(B2330="","",COUNTA(التجديد!E2330:E2330))</f>
        <v/>
      </c>
      <c r="T2330" s="51" t="str">
        <f>IF(B2330="","",IFERROR(VLOOKUP(SUBSTITUTE(SUBSTITUTE(H2330,"~","~~"),"*","~*"),إعدادات_الأنواع!$A$4:$B$40,2,FALSE()),"?"))</f>
        <v/>
      </c>
    </row>
    <row r="2331" spans="1:20" ht="15" customHeight="1">
      <c r="A2331" s="20" t="str">
        <f>IF(B2331="","",IF(T2331="?","⚠️ نوع غير معرف",T2331&amp;TEXT(COUNTIFS($T$3:T2331,T2331),"000")))</f>
        <v/>
      </c>
      <c r="B2331" s="38"/>
      <c r="C2331" s="38"/>
      <c r="D2331" s="39"/>
      <c r="E2331" s="54"/>
      <c r="F2331" s="41" t="str">
        <f t="shared" ca="1" si="144"/>
        <v/>
      </c>
      <c r="G2331" s="42"/>
      <c r="H2331" s="37"/>
      <c r="I2331" s="43"/>
      <c r="J2331" s="44" t="str">
        <f t="shared" si="145"/>
        <v/>
      </c>
      <c r="K2331" s="45"/>
      <c r="L2331" s="46" t="str">
        <f>IF(OR(K2331="لم يدفع",B2331=""),"",IF(K2331="تأمين فقط",0,IF(K2331="اشتراك 300",300,IF(F2331&lt;14,IFERROR(VLOOKUP(SUBSTITUTE(SUBSTITUTE(H2331,"~","~~"),"*","~*"),إعدادات_الأنواع!$A$4:$D$40,3,FALSE()),0),IFERROR(VLOOKUP(SUBSTITUTE(SUBSTITUTE(H2331,"~","~~"),"*","~*"),إعدادات_الأنواع!$A$4:$D$40,4,FALSE()),0)))))</f>
        <v/>
      </c>
      <c r="M2331" s="47" t="str">
        <f>IF(OR(K2331="لم يدفع",B2331=""),"",IFERROR(VLOOKUP(SUBSTITUTE(SUBSTITUTE(H2331,"~","~~"),"*","~*"),إعدادات_الأنواع!$A$4:$E$40,5,FALSE()),0))</f>
        <v/>
      </c>
      <c r="N2331" s="47" t="str">
        <f>IF(OR(K2331="لم يدفع",K2331="تأمين فقط",K2331="اشتراك 300",B2331=""),"",IFERROR(VLOOKUP(SUBSTITUTE(SUBSTITUTE(H2331,"~","~~"),"*","~*"),إعدادات_الأنواع!$A$4:$F$40,6,FALSE()),0))</f>
        <v/>
      </c>
      <c r="O2331" s="55" t="str">
        <f t="shared" si="146"/>
        <v/>
      </c>
      <c r="P2331" s="48" t="str">
        <f t="shared" ca="1" si="147"/>
        <v/>
      </c>
      <c r="Q2331" s="52"/>
      <c r="R2331" s="49"/>
      <c r="S2331" s="50" t="str">
        <f>IF(B2331="","",COUNTA(التجديد!E2331:E2331))</f>
        <v/>
      </c>
      <c r="T2331" s="51" t="str">
        <f>IF(B2331="","",IFERROR(VLOOKUP(SUBSTITUTE(SUBSTITUTE(H2331,"~","~~"),"*","~*"),إعدادات_الأنواع!$A$4:$B$40,2,FALSE()),"?"))</f>
        <v/>
      </c>
    </row>
    <row r="2332" spans="1:20" ht="15" customHeight="1">
      <c r="A2332" s="20" t="str">
        <f>IF(B2332="","",IF(T2332="?","⚠️ نوع غير معرف",T2332&amp;TEXT(COUNTIFS($T$3:T2332,T2332),"000")))</f>
        <v/>
      </c>
      <c r="B2332" s="38"/>
      <c r="C2332" s="38"/>
      <c r="D2332" s="39"/>
      <c r="E2332" s="54"/>
      <c r="F2332" s="41" t="str">
        <f t="shared" ca="1" si="144"/>
        <v/>
      </c>
      <c r="G2332" s="42"/>
      <c r="H2332" s="37"/>
      <c r="I2332" s="43"/>
      <c r="J2332" s="44" t="str">
        <f t="shared" si="145"/>
        <v/>
      </c>
      <c r="K2332" s="45"/>
      <c r="L2332" s="46" t="str">
        <f>IF(OR(K2332="لم يدفع",B2332=""),"",IF(K2332="تأمين فقط",0,IF(K2332="اشتراك 300",300,IF(F2332&lt;14,IFERROR(VLOOKUP(SUBSTITUTE(SUBSTITUTE(H2332,"~","~~"),"*","~*"),إعدادات_الأنواع!$A$4:$D$40,3,FALSE()),0),IFERROR(VLOOKUP(SUBSTITUTE(SUBSTITUTE(H2332,"~","~~"),"*","~*"),إعدادات_الأنواع!$A$4:$D$40,4,FALSE()),0)))))</f>
        <v/>
      </c>
      <c r="M2332" s="47" t="str">
        <f>IF(OR(K2332="لم يدفع",B2332=""),"",IFERROR(VLOOKUP(SUBSTITUTE(SUBSTITUTE(H2332,"~","~~"),"*","~*"),إعدادات_الأنواع!$A$4:$E$40,5,FALSE()),0))</f>
        <v/>
      </c>
      <c r="N2332" s="47" t="str">
        <f>IF(OR(K2332="لم يدفع",K2332="تأمين فقط",K2332="اشتراك 300",B2332=""),"",IFERROR(VLOOKUP(SUBSTITUTE(SUBSTITUTE(H2332,"~","~~"),"*","~*"),إعدادات_الأنواع!$A$4:$F$40,6,FALSE()),0))</f>
        <v/>
      </c>
      <c r="O2332" s="55" t="str">
        <f t="shared" si="146"/>
        <v/>
      </c>
      <c r="P2332" s="48" t="str">
        <f t="shared" ca="1" si="147"/>
        <v/>
      </c>
      <c r="Q2332" s="52"/>
      <c r="R2332" s="49"/>
      <c r="S2332" s="50" t="str">
        <f>IF(B2332="","",COUNTA(التجديد!E2332:E2332))</f>
        <v/>
      </c>
      <c r="T2332" s="51" t="str">
        <f>IF(B2332="","",IFERROR(VLOOKUP(SUBSTITUTE(SUBSTITUTE(H2332,"~","~~"),"*","~*"),إعدادات_الأنواع!$A$4:$B$40,2,FALSE()),"?"))</f>
        <v/>
      </c>
    </row>
    <row r="2333" spans="1:20" ht="15" customHeight="1">
      <c r="A2333" s="20" t="str">
        <f>IF(B2333="","",IF(T2333="?","⚠️ نوع غير معرف",T2333&amp;TEXT(COUNTIFS($T$3:T2333,T2333),"000")))</f>
        <v/>
      </c>
      <c r="B2333" s="38"/>
      <c r="C2333" s="38"/>
      <c r="D2333" s="39"/>
      <c r="E2333" s="54"/>
      <c r="F2333" s="41" t="str">
        <f t="shared" ca="1" si="144"/>
        <v/>
      </c>
      <c r="G2333" s="42"/>
      <c r="H2333" s="37"/>
      <c r="I2333" s="43"/>
      <c r="J2333" s="44" t="str">
        <f t="shared" si="145"/>
        <v/>
      </c>
      <c r="K2333" s="45"/>
      <c r="L2333" s="46" t="str">
        <f>IF(OR(K2333="لم يدفع",B2333=""),"",IF(K2333="تأمين فقط",0,IF(K2333="اشتراك 300",300,IF(F2333&lt;14,IFERROR(VLOOKUP(SUBSTITUTE(SUBSTITUTE(H2333,"~","~~"),"*","~*"),إعدادات_الأنواع!$A$4:$D$40,3,FALSE()),0),IFERROR(VLOOKUP(SUBSTITUTE(SUBSTITUTE(H2333,"~","~~"),"*","~*"),إعدادات_الأنواع!$A$4:$D$40,4,FALSE()),0)))))</f>
        <v/>
      </c>
      <c r="M2333" s="47" t="str">
        <f>IF(OR(K2333="لم يدفع",B2333=""),"",IFERROR(VLOOKUP(SUBSTITUTE(SUBSTITUTE(H2333,"~","~~"),"*","~*"),إعدادات_الأنواع!$A$4:$E$40,5,FALSE()),0))</f>
        <v/>
      </c>
      <c r="N2333" s="47" t="str">
        <f>IF(OR(K2333="لم يدفع",K2333="تأمين فقط",K2333="اشتراك 300",B2333=""),"",IFERROR(VLOOKUP(SUBSTITUTE(SUBSTITUTE(H2333,"~","~~"),"*","~*"),إعدادات_الأنواع!$A$4:$F$40,6,FALSE()),0))</f>
        <v/>
      </c>
      <c r="O2333" s="55" t="str">
        <f t="shared" si="146"/>
        <v/>
      </c>
      <c r="P2333" s="48" t="str">
        <f t="shared" ca="1" si="147"/>
        <v/>
      </c>
      <c r="Q2333" s="52"/>
      <c r="R2333" s="49"/>
      <c r="S2333" s="50" t="str">
        <f>IF(B2333="","",COUNTA(التجديد!E2333:E2333))</f>
        <v/>
      </c>
      <c r="T2333" s="51" t="str">
        <f>IF(B2333="","",IFERROR(VLOOKUP(SUBSTITUTE(SUBSTITUTE(H2333,"~","~~"),"*","~*"),إعدادات_الأنواع!$A$4:$B$40,2,FALSE()),"?"))</f>
        <v/>
      </c>
    </row>
    <row r="2334" spans="1:20" ht="15" customHeight="1">
      <c r="A2334" s="20" t="str">
        <f>IF(B2334="","",IF(T2334="?","⚠️ نوع غير معرف",T2334&amp;TEXT(COUNTIFS($T$3:T2334,T2334),"000")))</f>
        <v/>
      </c>
      <c r="B2334" s="38"/>
      <c r="C2334" s="38"/>
      <c r="D2334" s="39"/>
      <c r="E2334" s="54"/>
      <c r="F2334" s="41" t="str">
        <f t="shared" ca="1" si="144"/>
        <v/>
      </c>
      <c r="G2334" s="42"/>
      <c r="H2334" s="37"/>
      <c r="I2334" s="43"/>
      <c r="J2334" s="44" t="str">
        <f t="shared" si="145"/>
        <v/>
      </c>
      <c r="K2334" s="45"/>
      <c r="L2334" s="46" t="str">
        <f>IF(OR(K2334="لم يدفع",B2334=""),"",IF(K2334="تأمين فقط",0,IF(K2334="اشتراك 300",300,IF(F2334&lt;14,IFERROR(VLOOKUP(SUBSTITUTE(SUBSTITUTE(H2334,"~","~~"),"*","~*"),إعدادات_الأنواع!$A$4:$D$40,3,FALSE()),0),IFERROR(VLOOKUP(SUBSTITUTE(SUBSTITUTE(H2334,"~","~~"),"*","~*"),إعدادات_الأنواع!$A$4:$D$40,4,FALSE()),0)))))</f>
        <v/>
      </c>
      <c r="M2334" s="47" t="str">
        <f>IF(OR(K2334="لم يدفع",B2334=""),"",IFERROR(VLOOKUP(SUBSTITUTE(SUBSTITUTE(H2334,"~","~~"),"*","~*"),إعدادات_الأنواع!$A$4:$E$40,5,FALSE()),0))</f>
        <v/>
      </c>
      <c r="N2334" s="47" t="str">
        <f>IF(OR(K2334="لم يدفع",K2334="تأمين فقط",K2334="اشتراك 300",B2334=""),"",IFERROR(VLOOKUP(SUBSTITUTE(SUBSTITUTE(H2334,"~","~~"),"*","~*"),إعدادات_الأنواع!$A$4:$F$40,6,FALSE()),0))</f>
        <v/>
      </c>
      <c r="O2334" s="55" t="str">
        <f t="shared" si="146"/>
        <v/>
      </c>
      <c r="P2334" s="48" t="str">
        <f t="shared" ca="1" si="147"/>
        <v/>
      </c>
      <c r="Q2334" s="52"/>
      <c r="R2334" s="49"/>
      <c r="S2334" s="50" t="str">
        <f>IF(B2334="","",COUNTA(التجديد!E2334:E2334))</f>
        <v/>
      </c>
      <c r="T2334" s="51" t="str">
        <f>IF(B2334="","",IFERROR(VLOOKUP(SUBSTITUTE(SUBSTITUTE(H2334,"~","~~"),"*","~*"),إعدادات_الأنواع!$A$4:$B$40,2,FALSE()),"?"))</f>
        <v/>
      </c>
    </row>
    <row r="2335" spans="1:20" ht="15" customHeight="1">
      <c r="A2335" s="20" t="str">
        <f>IF(B2335="","",IF(T2335="?","⚠️ نوع غير معرف",T2335&amp;TEXT(COUNTIFS($T$3:T2335,T2335),"000")))</f>
        <v/>
      </c>
      <c r="B2335" s="38"/>
      <c r="C2335" s="38"/>
      <c r="D2335" s="39"/>
      <c r="E2335" s="54"/>
      <c r="F2335" s="41" t="str">
        <f t="shared" ca="1" si="144"/>
        <v/>
      </c>
      <c r="G2335" s="42"/>
      <c r="H2335" s="37"/>
      <c r="I2335" s="43"/>
      <c r="J2335" s="44" t="str">
        <f t="shared" si="145"/>
        <v/>
      </c>
      <c r="K2335" s="45"/>
      <c r="L2335" s="46" t="str">
        <f>IF(OR(K2335="لم يدفع",B2335=""),"",IF(K2335="تأمين فقط",0,IF(K2335="اشتراك 300",300,IF(F2335&lt;14,IFERROR(VLOOKUP(SUBSTITUTE(SUBSTITUTE(H2335,"~","~~"),"*","~*"),إعدادات_الأنواع!$A$4:$D$40,3,FALSE()),0),IFERROR(VLOOKUP(SUBSTITUTE(SUBSTITUTE(H2335,"~","~~"),"*","~*"),إعدادات_الأنواع!$A$4:$D$40,4,FALSE()),0)))))</f>
        <v/>
      </c>
      <c r="M2335" s="47" t="str">
        <f>IF(OR(K2335="لم يدفع",B2335=""),"",IFERROR(VLOOKUP(SUBSTITUTE(SUBSTITUTE(H2335,"~","~~"),"*","~*"),إعدادات_الأنواع!$A$4:$E$40,5,FALSE()),0))</f>
        <v/>
      </c>
      <c r="N2335" s="47" t="str">
        <f>IF(OR(K2335="لم يدفع",K2335="تأمين فقط",K2335="اشتراك 300",B2335=""),"",IFERROR(VLOOKUP(SUBSTITUTE(SUBSTITUTE(H2335,"~","~~"),"*","~*"),إعدادات_الأنواع!$A$4:$F$40,6,FALSE()),0))</f>
        <v/>
      </c>
      <c r="O2335" s="55" t="str">
        <f t="shared" si="146"/>
        <v/>
      </c>
      <c r="P2335" s="48" t="str">
        <f t="shared" ca="1" si="147"/>
        <v/>
      </c>
      <c r="Q2335" s="52"/>
      <c r="R2335" s="49"/>
      <c r="S2335" s="50" t="str">
        <f>IF(B2335="","",COUNTA(التجديد!E2335:E2335))</f>
        <v/>
      </c>
      <c r="T2335" s="51" t="str">
        <f>IF(B2335="","",IFERROR(VLOOKUP(SUBSTITUTE(SUBSTITUTE(H2335,"~","~~"),"*","~*"),إعدادات_الأنواع!$A$4:$B$40,2,FALSE()),"?"))</f>
        <v/>
      </c>
    </row>
    <row r="2336" spans="1:20" ht="15" customHeight="1">
      <c r="A2336" s="20" t="str">
        <f>IF(B2336="","",IF(T2336="?","⚠️ نوع غير معرف",T2336&amp;TEXT(COUNTIFS($T$3:T2336,T2336),"000")))</f>
        <v/>
      </c>
      <c r="B2336" s="38"/>
      <c r="C2336" s="38"/>
      <c r="D2336" s="39"/>
      <c r="E2336" s="54"/>
      <c r="F2336" s="41" t="str">
        <f t="shared" ca="1" si="144"/>
        <v/>
      </c>
      <c r="G2336" s="42"/>
      <c r="H2336" s="37"/>
      <c r="I2336" s="43"/>
      <c r="J2336" s="44" t="str">
        <f t="shared" si="145"/>
        <v/>
      </c>
      <c r="K2336" s="45"/>
      <c r="L2336" s="46" t="str">
        <f>IF(OR(K2336="لم يدفع",B2336=""),"",IF(K2336="تأمين فقط",0,IF(K2336="اشتراك 300",300,IF(F2336&lt;14,IFERROR(VLOOKUP(SUBSTITUTE(SUBSTITUTE(H2336,"~","~~"),"*","~*"),إعدادات_الأنواع!$A$4:$D$40,3,FALSE()),0),IFERROR(VLOOKUP(SUBSTITUTE(SUBSTITUTE(H2336,"~","~~"),"*","~*"),إعدادات_الأنواع!$A$4:$D$40,4,FALSE()),0)))))</f>
        <v/>
      </c>
      <c r="M2336" s="47" t="str">
        <f>IF(OR(K2336="لم يدفع",B2336=""),"",IFERROR(VLOOKUP(SUBSTITUTE(SUBSTITUTE(H2336,"~","~~"),"*","~*"),إعدادات_الأنواع!$A$4:$E$40,5,FALSE()),0))</f>
        <v/>
      </c>
      <c r="N2336" s="47" t="str">
        <f>IF(OR(K2336="لم يدفع",K2336="تأمين فقط",K2336="اشتراك 300",B2336=""),"",IFERROR(VLOOKUP(SUBSTITUTE(SUBSTITUTE(H2336,"~","~~"),"*","~*"),إعدادات_الأنواع!$A$4:$F$40,6,FALSE()),0))</f>
        <v/>
      </c>
      <c r="O2336" s="55" t="str">
        <f t="shared" si="146"/>
        <v/>
      </c>
      <c r="P2336" s="48" t="str">
        <f t="shared" ca="1" si="147"/>
        <v/>
      </c>
      <c r="Q2336" s="52"/>
      <c r="R2336" s="49"/>
      <c r="S2336" s="50" t="str">
        <f>IF(B2336="","",COUNTA(التجديد!E2336:E2336))</f>
        <v/>
      </c>
      <c r="T2336" s="51" t="str">
        <f>IF(B2336="","",IFERROR(VLOOKUP(SUBSTITUTE(SUBSTITUTE(H2336,"~","~~"),"*","~*"),إعدادات_الأنواع!$A$4:$B$40,2,FALSE()),"?"))</f>
        <v/>
      </c>
    </row>
    <row r="2337" spans="1:20" ht="15" customHeight="1">
      <c r="A2337" s="20" t="str">
        <f>IF(B2337="","",IF(T2337="?","⚠️ نوع غير معرف",T2337&amp;TEXT(COUNTIFS($T$3:T2337,T2337),"000")))</f>
        <v/>
      </c>
      <c r="B2337" s="38"/>
      <c r="C2337" s="38"/>
      <c r="D2337" s="39"/>
      <c r="E2337" s="54"/>
      <c r="F2337" s="41" t="str">
        <f t="shared" ca="1" si="144"/>
        <v/>
      </c>
      <c r="G2337" s="42"/>
      <c r="H2337" s="37"/>
      <c r="I2337" s="43"/>
      <c r="J2337" s="44" t="str">
        <f t="shared" si="145"/>
        <v/>
      </c>
      <c r="K2337" s="45"/>
      <c r="L2337" s="46" t="str">
        <f>IF(OR(K2337="لم يدفع",B2337=""),"",IF(K2337="تأمين فقط",0,IF(K2337="اشتراك 300",300,IF(F2337&lt;14,IFERROR(VLOOKUP(SUBSTITUTE(SUBSTITUTE(H2337,"~","~~"),"*","~*"),إعدادات_الأنواع!$A$4:$D$40,3,FALSE()),0),IFERROR(VLOOKUP(SUBSTITUTE(SUBSTITUTE(H2337,"~","~~"),"*","~*"),إعدادات_الأنواع!$A$4:$D$40,4,FALSE()),0)))))</f>
        <v/>
      </c>
      <c r="M2337" s="47" t="str">
        <f>IF(OR(K2337="لم يدفع",B2337=""),"",IFERROR(VLOOKUP(SUBSTITUTE(SUBSTITUTE(H2337,"~","~~"),"*","~*"),إعدادات_الأنواع!$A$4:$E$40,5,FALSE()),0))</f>
        <v/>
      </c>
      <c r="N2337" s="47" t="str">
        <f>IF(OR(K2337="لم يدفع",K2337="تأمين فقط",K2337="اشتراك 300",B2337=""),"",IFERROR(VLOOKUP(SUBSTITUTE(SUBSTITUTE(H2337,"~","~~"),"*","~*"),إعدادات_الأنواع!$A$4:$F$40,6,FALSE()),0))</f>
        <v/>
      </c>
      <c r="O2337" s="55" t="str">
        <f t="shared" si="146"/>
        <v/>
      </c>
      <c r="P2337" s="48" t="str">
        <f t="shared" ca="1" si="147"/>
        <v/>
      </c>
      <c r="Q2337" s="52"/>
      <c r="R2337" s="49"/>
      <c r="S2337" s="50" t="str">
        <f>IF(B2337="","",COUNTA(التجديد!E2337:E2337))</f>
        <v/>
      </c>
      <c r="T2337" s="51" t="str">
        <f>IF(B2337="","",IFERROR(VLOOKUP(SUBSTITUTE(SUBSTITUTE(H2337,"~","~~"),"*","~*"),إعدادات_الأنواع!$A$4:$B$40,2,FALSE()),"?"))</f>
        <v/>
      </c>
    </row>
    <row r="2338" spans="1:20" ht="15" customHeight="1">
      <c r="A2338" s="20" t="str">
        <f>IF(B2338="","",IF(T2338="?","⚠️ نوع غير معرف",T2338&amp;TEXT(COUNTIFS($T$3:T2338,T2338),"000")))</f>
        <v/>
      </c>
      <c r="B2338" s="38"/>
      <c r="C2338" s="38"/>
      <c r="D2338" s="39"/>
      <c r="E2338" s="54"/>
      <c r="F2338" s="41" t="str">
        <f t="shared" ca="1" si="144"/>
        <v/>
      </c>
      <c r="G2338" s="42"/>
      <c r="H2338" s="37"/>
      <c r="I2338" s="43"/>
      <c r="J2338" s="44" t="str">
        <f t="shared" si="145"/>
        <v/>
      </c>
      <c r="K2338" s="45"/>
      <c r="L2338" s="46" t="str">
        <f>IF(OR(K2338="لم يدفع",B2338=""),"",IF(K2338="تأمين فقط",0,IF(K2338="اشتراك 300",300,IF(F2338&lt;14,IFERROR(VLOOKUP(SUBSTITUTE(SUBSTITUTE(H2338,"~","~~"),"*","~*"),إعدادات_الأنواع!$A$4:$D$40,3,FALSE()),0),IFERROR(VLOOKUP(SUBSTITUTE(SUBSTITUTE(H2338,"~","~~"),"*","~*"),إعدادات_الأنواع!$A$4:$D$40,4,FALSE()),0)))))</f>
        <v/>
      </c>
      <c r="M2338" s="47" t="str">
        <f>IF(OR(K2338="لم يدفع",B2338=""),"",IFERROR(VLOOKUP(SUBSTITUTE(SUBSTITUTE(H2338,"~","~~"),"*","~*"),إعدادات_الأنواع!$A$4:$E$40,5,FALSE()),0))</f>
        <v/>
      </c>
      <c r="N2338" s="47" t="str">
        <f>IF(OR(K2338="لم يدفع",K2338="تأمين فقط",K2338="اشتراك 300",B2338=""),"",IFERROR(VLOOKUP(SUBSTITUTE(SUBSTITUTE(H2338,"~","~~"),"*","~*"),إعدادات_الأنواع!$A$4:$F$40,6,FALSE()),0))</f>
        <v/>
      </c>
      <c r="O2338" s="55" t="str">
        <f t="shared" si="146"/>
        <v/>
      </c>
      <c r="P2338" s="48" t="str">
        <f t="shared" ca="1" si="147"/>
        <v/>
      </c>
      <c r="Q2338" s="52"/>
      <c r="R2338" s="49"/>
      <c r="S2338" s="50" t="str">
        <f>IF(B2338="","",COUNTA(التجديد!E2338:E2338))</f>
        <v/>
      </c>
      <c r="T2338" s="51" t="str">
        <f>IF(B2338="","",IFERROR(VLOOKUP(SUBSTITUTE(SUBSTITUTE(H2338,"~","~~"),"*","~*"),إعدادات_الأنواع!$A$4:$B$40,2,FALSE()),"?"))</f>
        <v/>
      </c>
    </row>
    <row r="2339" spans="1:20" ht="15" customHeight="1">
      <c r="A2339" s="20" t="str">
        <f>IF(B2339="","",IF(T2339="?","⚠️ نوع غير معرف",T2339&amp;TEXT(COUNTIFS($T$3:T2339,T2339),"000")))</f>
        <v/>
      </c>
      <c r="B2339" s="38"/>
      <c r="C2339" s="38"/>
      <c r="D2339" s="39"/>
      <c r="E2339" s="54"/>
      <c r="F2339" s="41" t="str">
        <f t="shared" ca="1" si="144"/>
        <v/>
      </c>
      <c r="G2339" s="42"/>
      <c r="H2339" s="37"/>
      <c r="I2339" s="43"/>
      <c r="J2339" s="44" t="str">
        <f t="shared" si="145"/>
        <v/>
      </c>
      <c r="K2339" s="45"/>
      <c r="L2339" s="46" t="str">
        <f>IF(OR(K2339="لم يدفع",B2339=""),"",IF(K2339="تأمين فقط",0,IF(K2339="اشتراك 300",300,IF(F2339&lt;14,IFERROR(VLOOKUP(SUBSTITUTE(SUBSTITUTE(H2339,"~","~~"),"*","~*"),إعدادات_الأنواع!$A$4:$D$40,3,FALSE()),0),IFERROR(VLOOKUP(SUBSTITUTE(SUBSTITUTE(H2339,"~","~~"),"*","~*"),إعدادات_الأنواع!$A$4:$D$40,4,FALSE()),0)))))</f>
        <v/>
      </c>
      <c r="M2339" s="47" t="str">
        <f>IF(OR(K2339="لم يدفع",B2339=""),"",IFERROR(VLOOKUP(SUBSTITUTE(SUBSTITUTE(H2339,"~","~~"),"*","~*"),إعدادات_الأنواع!$A$4:$E$40,5,FALSE()),0))</f>
        <v/>
      </c>
      <c r="N2339" s="47" t="str">
        <f>IF(OR(K2339="لم يدفع",K2339="تأمين فقط",K2339="اشتراك 300",B2339=""),"",IFERROR(VLOOKUP(SUBSTITUTE(SUBSTITUTE(H2339,"~","~~"),"*","~*"),إعدادات_الأنواع!$A$4:$F$40,6,FALSE()),0))</f>
        <v/>
      </c>
      <c r="O2339" s="55" t="str">
        <f t="shared" si="146"/>
        <v/>
      </c>
      <c r="P2339" s="48" t="str">
        <f t="shared" ca="1" si="147"/>
        <v/>
      </c>
      <c r="Q2339" s="52"/>
      <c r="R2339" s="49"/>
      <c r="S2339" s="50" t="str">
        <f>IF(B2339="","",COUNTA(التجديد!E2339:E2339))</f>
        <v/>
      </c>
      <c r="T2339" s="51" t="str">
        <f>IF(B2339="","",IFERROR(VLOOKUP(SUBSTITUTE(SUBSTITUTE(H2339,"~","~~"),"*","~*"),إعدادات_الأنواع!$A$4:$B$40,2,FALSE()),"?"))</f>
        <v/>
      </c>
    </row>
    <row r="2340" spans="1:20" ht="15" customHeight="1">
      <c r="A2340" s="20" t="str">
        <f>IF(B2340="","",IF(T2340="?","⚠️ نوع غير معرف",T2340&amp;TEXT(COUNTIFS($T$3:T2340,T2340),"000")))</f>
        <v/>
      </c>
      <c r="B2340" s="38"/>
      <c r="C2340" s="38"/>
      <c r="D2340" s="39"/>
      <c r="E2340" s="54"/>
      <c r="F2340" s="41" t="str">
        <f t="shared" ca="1" si="144"/>
        <v/>
      </c>
      <c r="G2340" s="42"/>
      <c r="H2340" s="37"/>
      <c r="I2340" s="43"/>
      <c r="J2340" s="44" t="str">
        <f t="shared" si="145"/>
        <v/>
      </c>
      <c r="K2340" s="45"/>
      <c r="L2340" s="46" t="str">
        <f>IF(OR(K2340="لم يدفع",B2340=""),"",IF(K2340="تأمين فقط",0,IF(K2340="اشتراك 300",300,IF(F2340&lt;14,IFERROR(VLOOKUP(SUBSTITUTE(SUBSTITUTE(H2340,"~","~~"),"*","~*"),إعدادات_الأنواع!$A$4:$D$40,3,FALSE()),0),IFERROR(VLOOKUP(SUBSTITUTE(SUBSTITUTE(H2340,"~","~~"),"*","~*"),إعدادات_الأنواع!$A$4:$D$40,4,FALSE()),0)))))</f>
        <v/>
      </c>
      <c r="M2340" s="47" t="str">
        <f>IF(OR(K2340="لم يدفع",B2340=""),"",IFERROR(VLOOKUP(SUBSTITUTE(SUBSTITUTE(H2340,"~","~~"),"*","~*"),إعدادات_الأنواع!$A$4:$E$40,5,FALSE()),0))</f>
        <v/>
      </c>
      <c r="N2340" s="47" t="str">
        <f>IF(OR(K2340="لم يدفع",K2340="تأمين فقط",K2340="اشتراك 300",B2340=""),"",IFERROR(VLOOKUP(SUBSTITUTE(SUBSTITUTE(H2340,"~","~~"),"*","~*"),إعدادات_الأنواع!$A$4:$F$40,6,FALSE()),0))</f>
        <v/>
      </c>
      <c r="O2340" s="55" t="str">
        <f t="shared" si="146"/>
        <v/>
      </c>
      <c r="P2340" s="48" t="str">
        <f t="shared" ca="1" si="147"/>
        <v/>
      </c>
      <c r="Q2340" s="52"/>
      <c r="R2340" s="49"/>
      <c r="S2340" s="50" t="str">
        <f>IF(B2340="","",COUNTA(التجديد!E2340:E2340))</f>
        <v/>
      </c>
      <c r="T2340" s="51" t="str">
        <f>IF(B2340="","",IFERROR(VLOOKUP(SUBSTITUTE(SUBSTITUTE(H2340,"~","~~"),"*","~*"),إعدادات_الأنواع!$A$4:$B$40,2,FALSE()),"?"))</f>
        <v/>
      </c>
    </row>
    <row r="2341" spans="1:20" ht="15" customHeight="1">
      <c r="A2341" s="20" t="str">
        <f>IF(B2341="","",IF(T2341="?","⚠️ نوع غير معرف",T2341&amp;TEXT(COUNTIFS($T$3:T2341,T2341),"000")))</f>
        <v/>
      </c>
      <c r="B2341" s="38"/>
      <c r="C2341" s="38"/>
      <c r="D2341" s="39"/>
      <c r="E2341" s="54"/>
      <c r="F2341" s="41" t="str">
        <f t="shared" ca="1" si="144"/>
        <v/>
      </c>
      <c r="G2341" s="42"/>
      <c r="H2341" s="37"/>
      <c r="I2341" s="43"/>
      <c r="J2341" s="44" t="str">
        <f t="shared" si="145"/>
        <v/>
      </c>
      <c r="K2341" s="45"/>
      <c r="L2341" s="46" t="str">
        <f>IF(OR(K2341="لم يدفع",B2341=""),"",IF(K2341="تأمين فقط",0,IF(K2341="اشتراك 300",300,IF(F2341&lt;14,IFERROR(VLOOKUP(SUBSTITUTE(SUBSTITUTE(H2341,"~","~~"),"*","~*"),إعدادات_الأنواع!$A$4:$D$40,3,FALSE()),0),IFERROR(VLOOKUP(SUBSTITUTE(SUBSTITUTE(H2341,"~","~~"),"*","~*"),إعدادات_الأنواع!$A$4:$D$40,4,FALSE()),0)))))</f>
        <v/>
      </c>
      <c r="M2341" s="47" t="str">
        <f>IF(OR(K2341="لم يدفع",B2341=""),"",IFERROR(VLOOKUP(SUBSTITUTE(SUBSTITUTE(H2341,"~","~~"),"*","~*"),إعدادات_الأنواع!$A$4:$E$40,5,FALSE()),0))</f>
        <v/>
      </c>
      <c r="N2341" s="47" t="str">
        <f>IF(OR(K2341="لم يدفع",K2341="تأمين فقط",K2341="اشتراك 300",B2341=""),"",IFERROR(VLOOKUP(SUBSTITUTE(SUBSTITUTE(H2341,"~","~~"),"*","~*"),إعدادات_الأنواع!$A$4:$F$40,6,FALSE()),0))</f>
        <v/>
      </c>
      <c r="O2341" s="55" t="str">
        <f t="shared" si="146"/>
        <v/>
      </c>
      <c r="P2341" s="48" t="str">
        <f t="shared" ca="1" si="147"/>
        <v/>
      </c>
      <c r="Q2341" s="52"/>
      <c r="R2341" s="49"/>
      <c r="S2341" s="50" t="str">
        <f>IF(B2341="","",COUNTA(التجديد!E2341:E2341))</f>
        <v/>
      </c>
      <c r="T2341" s="51" t="str">
        <f>IF(B2341="","",IFERROR(VLOOKUP(SUBSTITUTE(SUBSTITUTE(H2341,"~","~~"),"*","~*"),إعدادات_الأنواع!$A$4:$B$40,2,FALSE()),"?"))</f>
        <v/>
      </c>
    </row>
    <row r="2342" spans="1:20" ht="15" customHeight="1">
      <c r="A2342" s="20" t="str">
        <f>IF(B2342="","",IF(T2342="?","⚠️ نوع غير معرف",T2342&amp;TEXT(COUNTIFS($T$3:T2342,T2342),"000")))</f>
        <v/>
      </c>
      <c r="B2342" s="38"/>
      <c r="C2342" s="38"/>
      <c r="D2342" s="39"/>
      <c r="E2342" s="54"/>
      <c r="F2342" s="41" t="str">
        <f t="shared" ca="1" si="144"/>
        <v/>
      </c>
      <c r="G2342" s="42"/>
      <c r="H2342" s="37"/>
      <c r="I2342" s="43"/>
      <c r="J2342" s="44" t="str">
        <f t="shared" si="145"/>
        <v/>
      </c>
      <c r="K2342" s="45"/>
      <c r="L2342" s="46" t="str">
        <f>IF(OR(K2342="لم يدفع",B2342=""),"",IF(K2342="تأمين فقط",0,IF(K2342="اشتراك 300",300,IF(F2342&lt;14,IFERROR(VLOOKUP(SUBSTITUTE(SUBSTITUTE(H2342,"~","~~"),"*","~*"),إعدادات_الأنواع!$A$4:$D$40,3,FALSE()),0),IFERROR(VLOOKUP(SUBSTITUTE(SUBSTITUTE(H2342,"~","~~"),"*","~*"),إعدادات_الأنواع!$A$4:$D$40,4,FALSE()),0)))))</f>
        <v/>
      </c>
      <c r="M2342" s="47" t="str">
        <f>IF(OR(K2342="لم يدفع",B2342=""),"",IFERROR(VLOOKUP(SUBSTITUTE(SUBSTITUTE(H2342,"~","~~"),"*","~*"),إعدادات_الأنواع!$A$4:$E$40,5,FALSE()),0))</f>
        <v/>
      </c>
      <c r="N2342" s="47" t="str">
        <f>IF(OR(K2342="لم يدفع",K2342="تأمين فقط",K2342="اشتراك 300",B2342=""),"",IFERROR(VLOOKUP(SUBSTITUTE(SUBSTITUTE(H2342,"~","~~"),"*","~*"),إعدادات_الأنواع!$A$4:$F$40,6,FALSE()),0))</f>
        <v/>
      </c>
      <c r="O2342" s="55" t="str">
        <f t="shared" si="146"/>
        <v/>
      </c>
      <c r="P2342" s="48" t="str">
        <f t="shared" ca="1" si="147"/>
        <v/>
      </c>
      <c r="Q2342" s="52"/>
      <c r="R2342" s="49"/>
      <c r="S2342" s="50" t="str">
        <f>IF(B2342="","",COUNTA(التجديد!E2342:E2342))</f>
        <v/>
      </c>
      <c r="T2342" s="51" t="str">
        <f>IF(B2342="","",IFERROR(VLOOKUP(SUBSTITUTE(SUBSTITUTE(H2342,"~","~~"),"*","~*"),إعدادات_الأنواع!$A$4:$B$40,2,FALSE()),"?"))</f>
        <v/>
      </c>
    </row>
    <row r="2343" spans="1:20" ht="15" customHeight="1">
      <c r="A2343" s="20" t="str">
        <f>IF(B2343="","",IF(T2343="?","⚠️ نوع غير معرف",T2343&amp;TEXT(COUNTIFS($T$3:T2343,T2343),"000")))</f>
        <v/>
      </c>
      <c r="B2343" s="38"/>
      <c r="C2343" s="38"/>
      <c r="D2343" s="39"/>
      <c r="E2343" s="54"/>
      <c r="F2343" s="41" t="str">
        <f t="shared" ca="1" si="144"/>
        <v/>
      </c>
      <c r="G2343" s="42"/>
      <c r="H2343" s="37"/>
      <c r="I2343" s="43"/>
      <c r="J2343" s="44" t="str">
        <f t="shared" si="145"/>
        <v/>
      </c>
      <c r="K2343" s="45"/>
      <c r="L2343" s="46" t="str">
        <f>IF(OR(K2343="لم يدفع",B2343=""),"",IF(K2343="تأمين فقط",0,IF(K2343="اشتراك 300",300,IF(F2343&lt;14,IFERROR(VLOOKUP(SUBSTITUTE(SUBSTITUTE(H2343,"~","~~"),"*","~*"),إعدادات_الأنواع!$A$4:$D$40,3,FALSE()),0),IFERROR(VLOOKUP(SUBSTITUTE(SUBSTITUTE(H2343,"~","~~"),"*","~*"),إعدادات_الأنواع!$A$4:$D$40,4,FALSE()),0)))))</f>
        <v/>
      </c>
      <c r="M2343" s="47" t="str">
        <f>IF(OR(K2343="لم يدفع",B2343=""),"",IFERROR(VLOOKUP(SUBSTITUTE(SUBSTITUTE(H2343,"~","~~"),"*","~*"),إعدادات_الأنواع!$A$4:$E$40,5,FALSE()),0))</f>
        <v/>
      </c>
      <c r="N2343" s="47" t="str">
        <f>IF(OR(K2343="لم يدفع",K2343="تأمين فقط",K2343="اشتراك 300",B2343=""),"",IFERROR(VLOOKUP(SUBSTITUTE(SUBSTITUTE(H2343,"~","~~"),"*","~*"),إعدادات_الأنواع!$A$4:$F$40,6,FALSE()),0))</f>
        <v/>
      </c>
      <c r="O2343" s="55" t="str">
        <f t="shared" si="146"/>
        <v/>
      </c>
      <c r="P2343" s="48" t="str">
        <f t="shared" ca="1" si="147"/>
        <v/>
      </c>
      <c r="Q2343" s="52"/>
      <c r="R2343" s="49"/>
      <c r="S2343" s="50" t="str">
        <f>IF(B2343="","",COUNTA(التجديد!E2343:E2343))</f>
        <v/>
      </c>
      <c r="T2343" s="51" t="str">
        <f>IF(B2343="","",IFERROR(VLOOKUP(SUBSTITUTE(SUBSTITUTE(H2343,"~","~~"),"*","~*"),إعدادات_الأنواع!$A$4:$B$40,2,FALSE()),"?"))</f>
        <v/>
      </c>
    </row>
    <row r="2344" spans="1:20" ht="15" customHeight="1">
      <c r="A2344" s="20" t="str">
        <f>IF(B2344="","",IF(T2344="?","⚠️ نوع غير معرف",T2344&amp;TEXT(COUNTIFS($T$3:T2344,T2344),"000")))</f>
        <v/>
      </c>
      <c r="B2344" s="38"/>
      <c r="C2344" s="38"/>
      <c r="D2344" s="39"/>
      <c r="E2344" s="54"/>
      <c r="F2344" s="41" t="str">
        <f t="shared" ca="1" si="144"/>
        <v/>
      </c>
      <c r="G2344" s="42"/>
      <c r="H2344" s="37"/>
      <c r="I2344" s="43"/>
      <c r="J2344" s="44" t="str">
        <f t="shared" si="145"/>
        <v/>
      </c>
      <c r="K2344" s="45"/>
      <c r="L2344" s="46" t="str">
        <f>IF(OR(K2344="لم يدفع",B2344=""),"",IF(K2344="تأمين فقط",0,IF(K2344="اشتراك 300",300,IF(F2344&lt;14,IFERROR(VLOOKUP(SUBSTITUTE(SUBSTITUTE(H2344,"~","~~"),"*","~*"),إعدادات_الأنواع!$A$4:$D$40,3,FALSE()),0),IFERROR(VLOOKUP(SUBSTITUTE(SUBSTITUTE(H2344,"~","~~"),"*","~*"),إعدادات_الأنواع!$A$4:$D$40,4,FALSE()),0)))))</f>
        <v/>
      </c>
      <c r="M2344" s="47" t="str">
        <f>IF(OR(K2344="لم يدفع",B2344=""),"",IFERROR(VLOOKUP(SUBSTITUTE(SUBSTITUTE(H2344,"~","~~"),"*","~*"),إعدادات_الأنواع!$A$4:$E$40,5,FALSE()),0))</f>
        <v/>
      </c>
      <c r="N2344" s="47" t="str">
        <f>IF(OR(K2344="لم يدفع",K2344="تأمين فقط",K2344="اشتراك 300",B2344=""),"",IFERROR(VLOOKUP(SUBSTITUTE(SUBSTITUTE(H2344,"~","~~"),"*","~*"),إعدادات_الأنواع!$A$4:$F$40,6,FALSE()),0))</f>
        <v/>
      </c>
      <c r="O2344" s="55" t="str">
        <f t="shared" si="146"/>
        <v/>
      </c>
      <c r="P2344" s="48" t="str">
        <f t="shared" ca="1" si="147"/>
        <v/>
      </c>
      <c r="Q2344" s="52"/>
      <c r="R2344" s="49"/>
      <c r="S2344" s="50" t="str">
        <f>IF(B2344="","",COUNTA(التجديد!E2344:E2344))</f>
        <v/>
      </c>
      <c r="T2344" s="51" t="str">
        <f>IF(B2344="","",IFERROR(VLOOKUP(SUBSTITUTE(SUBSTITUTE(H2344,"~","~~"),"*","~*"),إعدادات_الأنواع!$A$4:$B$40,2,FALSE()),"?"))</f>
        <v/>
      </c>
    </row>
    <row r="2345" spans="1:20" ht="15" customHeight="1">
      <c r="A2345" s="20" t="str">
        <f>IF(B2345="","",IF(T2345="?","⚠️ نوع غير معرف",T2345&amp;TEXT(COUNTIFS($T$3:T2345,T2345),"000")))</f>
        <v/>
      </c>
      <c r="B2345" s="38"/>
      <c r="C2345" s="38"/>
      <c r="D2345" s="39"/>
      <c r="E2345" s="54"/>
      <c r="F2345" s="41" t="str">
        <f t="shared" ca="1" si="144"/>
        <v/>
      </c>
      <c r="G2345" s="42"/>
      <c r="H2345" s="37"/>
      <c r="I2345" s="43"/>
      <c r="J2345" s="44" t="str">
        <f t="shared" si="145"/>
        <v/>
      </c>
      <c r="K2345" s="45"/>
      <c r="L2345" s="46" t="str">
        <f>IF(OR(K2345="لم يدفع",B2345=""),"",IF(K2345="تأمين فقط",0,IF(K2345="اشتراك 300",300,IF(F2345&lt;14,IFERROR(VLOOKUP(SUBSTITUTE(SUBSTITUTE(H2345,"~","~~"),"*","~*"),إعدادات_الأنواع!$A$4:$D$40,3,FALSE()),0),IFERROR(VLOOKUP(SUBSTITUTE(SUBSTITUTE(H2345,"~","~~"),"*","~*"),إعدادات_الأنواع!$A$4:$D$40,4,FALSE()),0)))))</f>
        <v/>
      </c>
      <c r="M2345" s="47" t="str">
        <f>IF(OR(K2345="لم يدفع",B2345=""),"",IFERROR(VLOOKUP(SUBSTITUTE(SUBSTITUTE(H2345,"~","~~"),"*","~*"),إعدادات_الأنواع!$A$4:$E$40,5,FALSE()),0))</f>
        <v/>
      </c>
      <c r="N2345" s="47" t="str">
        <f>IF(OR(K2345="لم يدفع",K2345="تأمين فقط",K2345="اشتراك 300",B2345=""),"",IFERROR(VLOOKUP(SUBSTITUTE(SUBSTITUTE(H2345,"~","~~"),"*","~*"),إعدادات_الأنواع!$A$4:$F$40,6,FALSE()),0))</f>
        <v/>
      </c>
      <c r="O2345" s="55" t="str">
        <f t="shared" si="146"/>
        <v/>
      </c>
      <c r="P2345" s="48" t="str">
        <f t="shared" ca="1" si="147"/>
        <v/>
      </c>
      <c r="Q2345" s="52"/>
      <c r="R2345" s="49"/>
      <c r="S2345" s="50" t="str">
        <f>IF(B2345="","",COUNTA(التجديد!E2345:E2345))</f>
        <v/>
      </c>
      <c r="T2345" s="51" t="str">
        <f>IF(B2345="","",IFERROR(VLOOKUP(SUBSTITUTE(SUBSTITUTE(H2345,"~","~~"),"*","~*"),إعدادات_الأنواع!$A$4:$B$40,2,FALSE()),"?"))</f>
        <v/>
      </c>
    </row>
    <row r="2346" spans="1:20" ht="15" customHeight="1">
      <c r="A2346" s="20" t="str">
        <f>IF(B2346="","",IF(T2346="?","⚠️ نوع غير معرف",T2346&amp;TEXT(COUNTIFS($T$3:T2346,T2346),"000")))</f>
        <v/>
      </c>
      <c r="B2346" s="38"/>
      <c r="C2346" s="38"/>
      <c r="D2346" s="39"/>
      <c r="E2346" s="54"/>
      <c r="F2346" s="41" t="str">
        <f t="shared" ca="1" si="144"/>
        <v/>
      </c>
      <c r="G2346" s="42"/>
      <c r="H2346" s="37"/>
      <c r="I2346" s="43"/>
      <c r="J2346" s="44" t="str">
        <f t="shared" si="145"/>
        <v/>
      </c>
      <c r="K2346" s="45"/>
      <c r="L2346" s="46" t="str">
        <f>IF(OR(K2346="لم يدفع",B2346=""),"",IF(K2346="تأمين فقط",0,IF(K2346="اشتراك 300",300,IF(F2346&lt;14,IFERROR(VLOOKUP(SUBSTITUTE(SUBSTITUTE(H2346,"~","~~"),"*","~*"),إعدادات_الأنواع!$A$4:$D$40,3,FALSE()),0),IFERROR(VLOOKUP(SUBSTITUTE(SUBSTITUTE(H2346,"~","~~"),"*","~*"),إعدادات_الأنواع!$A$4:$D$40,4,FALSE()),0)))))</f>
        <v/>
      </c>
      <c r="M2346" s="47" t="str">
        <f>IF(OR(K2346="لم يدفع",B2346=""),"",IFERROR(VLOOKUP(SUBSTITUTE(SUBSTITUTE(H2346,"~","~~"),"*","~*"),إعدادات_الأنواع!$A$4:$E$40,5,FALSE()),0))</f>
        <v/>
      </c>
      <c r="N2346" s="47" t="str">
        <f>IF(OR(K2346="لم يدفع",K2346="تأمين فقط",K2346="اشتراك 300",B2346=""),"",IFERROR(VLOOKUP(SUBSTITUTE(SUBSTITUTE(H2346,"~","~~"),"*","~*"),إعدادات_الأنواع!$A$4:$F$40,6,FALSE()),0))</f>
        <v/>
      </c>
      <c r="O2346" s="55" t="str">
        <f t="shared" si="146"/>
        <v/>
      </c>
      <c r="P2346" s="48" t="str">
        <f t="shared" ca="1" si="147"/>
        <v/>
      </c>
      <c r="Q2346" s="52"/>
      <c r="R2346" s="49"/>
      <c r="S2346" s="50" t="str">
        <f>IF(B2346="","",COUNTA(التجديد!E2346:E2346))</f>
        <v/>
      </c>
      <c r="T2346" s="51" t="str">
        <f>IF(B2346="","",IFERROR(VLOOKUP(SUBSTITUTE(SUBSTITUTE(H2346,"~","~~"),"*","~*"),إعدادات_الأنواع!$A$4:$B$40,2,FALSE()),"?"))</f>
        <v/>
      </c>
    </row>
    <row r="2347" spans="1:20" ht="15" customHeight="1">
      <c r="A2347" s="20" t="str">
        <f>IF(B2347="","",IF(T2347="?","⚠️ نوع غير معرف",T2347&amp;TEXT(COUNTIFS($T$3:T2347,T2347),"000")))</f>
        <v/>
      </c>
      <c r="B2347" s="38"/>
      <c r="C2347" s="38"/>
      <c r="D2347" s="39"/>
      <c r="E2347" s="54"/>
      <c r="F2347" s="41" t="str">
        <f t="shared" ca="1" si="144"/>
        <v/>
      </c>
      <c r="G2347" s="42"/>
      <c r="H2347" s="37"/>
      <c r="I2347" s="43"/>
      <c r="J2347" s="44" t="str">
        <f t="shared" si="145"/>
        <v/>
      </c>
      <c r="K2347" s="45"/>
      <c r="L2347" s="46" t="str">
        <f>IF(OR(K2347="لم يدفع",B2347=""),"",IF(K2347="تأمين فقط",0,IF(K2347="اشتراك 300",300,IF(F2347&lt;14,IFERROR(VLOOKUP(SUBSTITUTE(SUBSTITUTE(H2347,"~","~~"),"*","~*"),إعدادات_الأنواع!$A$4:$D$40,3,FALSE()),0),IFERROR(VLOOKUP(SUBSTITUTE(SUBSTITUTE(H2347,"~","~~"),"*","~*"),إعدادات_الأنواع!$A$4:$D$40,4,FALSE()),0)))))</f>
        <v/>
      </c>
      <c r="M2347" s="47" t="str">
        <f>IF(OR(K2347="لم يدفع",B2347=""),"",IFERROR(VLOOKUP(SUBSTITUTE(SUBSTITUTE(H2347,"~","~~"),"*","~*"),إعدادات_الأنواع!$A$4:$E$40,5,FALSE()),0))</f>
        <v/>
      </c>
      <c r="N2347" s="47" t="str">
        <f>IF(OR(K2347="لم يدفع",K2347="تأمين فقط",K2347="اشتراك 300",B2347=""),"",IFERROR(VLOOKUP(SUBSTITUTE(SUBSTITUTE(H2347,"~","~~"),"*","~*"),إعدادات_الأنواع!$A$4:$F$40,6,FALSE()),0))</f>
        <v/>
      </c>
      <c r="O2347" s="55" t="str">
        <f t="shared" si="146"/>
        <v/>
      </c>
      <c r="P2347" s="48" t="str">
        <f t="shared" ca="1" si="147"/>
        <v/>
      </c>
      <c r="Q2347" s="52"/>
      <c r="R2347" s="49"/>
      <c r="S2347" s="50" t="str">
        <f>IF(B2347="","",COUNTA(التجديد!E2347:E2347))</f>
        <v/>
      </c>
      <c r="T2347" s="51" t="str">
        <f>IF(B2347="","",IFERROR(VLOOKUP(SUBSTITUTE(SUBSTITUTE(H2347,"~","~~"),"*","~*"),إعدادات_الأنواع!$A$4:$B$40,2,FALSE()),"?"))</f>
        <v/>
      </c>
    </row>
    <row r="2348" spans="1:20" ht="15" customHeight="1">
      <c r="A2348" s="20" t="str">
        <f>IF(B2348="","",IF(T2348="?","⚠️ نوع غير معرف",T2348&amp;TEXT(COUNTIFS($T$3:T2348,T2348),"000")))</f>
        <v/>
      </c>
      <c r="B2348" s="38"/>
      <c r="C2348" s="38"/>
      <c r="D2348" s="39"/>
      <c r="E2348" s="54"/>
      <c r="F2348" s="41" t="str">
        <f t="shared" ca="1" si="144"/>
        <v/>
      </c>
      <c r="G2348" s="42"/>
      <c r="H2348" s="37"/>
      <c r="I2348" s="43"/>
      <c r="J2348" s="44" t="str">
        <f t="shared" si="145"/>
        <v/>
      </c>
      <c r="K2348" s="45"/>
      <c r="L2348" s="46" t="str">
        <f>IF(OR(K2348="لم يدفع",B2348=""),"",IF(K2348="تأمين فقط",0,IF(K2348="اشتراك 300",300,IF(F2348&lt;14,IFERROR(VLOOKUP(SUBSTITUTE(SUBSTITUTE(H2348,"~","~~"),"*","~*"),إعدادات_الأنواع!$A$4:$D$40,3,FALSE()),0),IFERROR(VLOOKUP(SUBSTITUTE(SUBSTITUTE(H2348,"~","~~"),"*","~*"),إعدادات_الأنواع!$A$4:$D$40,4,FALSE()),0)))))</f>
        <v/>
      </c>
      <c r="M2348" s="47" t="str">
        <f>IF(OR(K2348="لم يدفع",B2348=""),"",IFERROR(VLOOKUP(SUBSTITUTE(SUBSTITUTE(H2348,"~","~~"),"*","~*"),إعدادات_الأنواع!$A$4:$E$40,5,FALSE()),0))</f>
        <v/>
      </c>
      <c r="N2348" s="47" t="str">
        <f>IF(OR(K2348="لم يدفع",K2348="تأمين فقط",K2348="اشتراك 300",B2348=""),"",IFERROR(VLOOKUP(SUBSTITUTE(SUBSTITUTE(H2348,"~","~~"),"*","~*"),إعدادات_الأنواع!$A$4:$F$40,6,FALSE()),0))</f>
        <v/>
      </c>
      <c r="O2348" s="55" t="str">
        <f t="shared" si="146"/>
        <v/>
      </c>
      <c r="P2348" s="48" t="str">
        <f t="shared" ca="1" si="147"/>
        <v/>
      </c>
      <c r="Q2348" s="52"/>
      <c r="R2348" s="49"/>
      <c r="S2348" s="50" t="str">
        <f>IF(B2348="","",COUNTA(التجديد!E2348:E2348))</f>
        <v/>
      </c>
      <c r="T2348" s="51" t="str">
        <f>IF(B2348="","",IFERROR(VLOOKUP(SUBSTITUTE(SUBSTITUTE(H2348,"~","~~"),"*","~*"),إعدادات_الأنواع!$A$4:$B$40,2,FALSE()),"?"))</f>
        <v/>
      </c>
    </row>
    <row r="2349" spans="1:20" ht="15" customHeight="1">
      <c r="A2349" s="20" t="str">
        <f>IF(B2349="","",IF(T2349="?","⚠️ نوع غير معرف",T2349&amp;TEXT(COUNTIFS($T$3:T2349,T2349),"000")))</f>
        <v/>
      </c>
      <c r="B2349" s="38"/>
      <c r="C2349" s="38"/>
      <c r="D2349" s="39"/>
      <c r="E2349" s="54"/>
      <c r="F2349" s="41" t="str">
        <f t="shared" ca="1" si="144"/>
        <v/>
      </c>
      <c r="G2349" s="42"/>
      <c r="H2349" s="37"/>
      <c r="I2349" s="43"/>
      <c r="J2349" s="44" t="str">
        <f t="shared" si="145"/>
        <v/>
      </c>
      <c r="K2349" s="45"/>
      <c r="L2349" s="46" t="str">
        <f>IF(OR(K2349="لم يدفع",B2349=""),"",IF(K2349="تأمين فقط",0,IF(K2349="اشتراك 300",300,IF(F2349&lt;14,IFERROR(VLOOKUP(SUBSTITUTE(SUBSTITUTE(H2349,"~","~~"),"*","~*"),إعدادات_الأنواع!$A$4:$D$40,3,FALSE()),0),IFERROR(VLOOKUP(SUBSTITUTE(SUBSTITUTE(H2349,"~","~~"),"*","~*"),إعدادات_الأنواع!$A$4:$D$40,4,FALSE()),0)))))</f>
        <v/>
      </c>
      <c r="M2349" s="47" t="str">
        <f>IF(OR(K2349="لم يدفع",B2349=""),"",IFERROR(VLOOKUP(SUBSTITUTE(SUBSTITUTE(H2349,"~","~~"),"*","~*"),إعدادات_الأنواع!$A$4:$E$40,5,FALSE()),0))</f>
        <v/>
      </c>
      <c r="N2349" s="47" t="str">
        <f>IF(OR(K2349="لم يدفع",K2349="تأمين فقط",K2349="اشتراك 300",B2349=""),"",IFERROR(VLOOKUP(SUBSTITUTE(SUBSTITUTE(H2349,"~","~~"),"*","~*"),إعدادات_الأنواع!$A$4:$F$40,6,FALSE()),0))</f>
        <v/>
      </c>
      <c r="O2349" s="55" t="str">
        <f t="shared" si="146"/>
        <v/>
      </c>
      <c r="P2349" s="48" t="str">
        <f t="shared" ca="1" si="147"/>
        <v/>
      </c>
      <c r="Q2349" s="52"/>
      <c r="R2349" s="49"/>
      <c r="S2349" s="50" t="str">
        <f>IF(B2349="","",COUNTA(التجديد!E2349:E2349))</f>
        <v/>
      </c>
      <c r="T2349" s="51" t="str">
        <f>IF(B2349="","",IFERROR(VLOOKUP(SUBSTITUTE(SUBSTITUTE(H2349,"~","~~"),"*","~*"),إعدادات_الأنواع!$A$4:$B$40,2,FALSE()),"?"))</f>
        <v/>
      </c>
    </row>
    <row r="2350" spans="1:20" ht="15" customHeight="1">
      <c r="A2350" s="20" t="str">
        <f>IF(B2350="","",IF(T2350="?","⚠️ نوع غير معرف",T2350&amp;TEXT(COUNTIFS($T$3:T2350,T2350),"000")))</f>
        <v/>
      </c>
      <c r="B2350" s="38"/>
      <c r="C2350" s="38"/>
      <c r="D2350" s="39"/>
      <c r="E2350" s="54"/>
      <c r="F2350" s="41" t="str">
        <f t="shared" ca="1" si="144"/>
        <v/>
      </c>
      <c r="G2350" s="42"/>
      <c r="H2350" s="37"/>
      <c r="I2350" s="43"/>
      <c r="J2350" s="44" t="str">
        <f t="shared" si="145"/>
        <v/>
      </c>
      <c r="K2350" s="45"/>
      <c r="L2350" s="46" t="str">
        <f>IF(OR(K2350="لم يدفع",B2350=""),"",IF(K2350="تأمين فقط",0,IF(K2350="اشتراك 300",300,IF(F2350&lt;14,IFERROR(VLOOKUP(SUBSTITUTE(SUBSTITUTE(H2350,"~","~~"),"*","~*"),إعدادات_الأنواع!$A$4:$D$40,3,FALSE()),0),IFERROR(VLOOKUP(SUBSTITUTE(SUBSTITUTE(H2350,"~","~~"),"*","~*"),إعدادات_الأنواع!$A$4:$D$40,4,FALSE()),0)))))</f>
        <v/>
      </c>
      <c r="M2350" s="47" t="str">
        <f>IF(OR(K2350="لم يدفع",B2350=""),"",IFERROR(VLOOKUP(SUBSTITUTE(SUBSTITUTE(H2350,"~","~~"),"*","~*"),إعدادات_الأنواع!$A$4:$E$40,5,FALSE()),0))</f>
        <v/>
      </c>
      <c r="N2350" s="47" t="str">
        <f>IF(OR(K2350="لم يدفع",K2350="تأمين فقط",K2350="اشتراك 300",B2350=""),"",IFERROR(VLOOKUP(SUBSTITUTE(SUBSTITUTE(H2350,"~","~~"),"*","~*"),إعدادات_الأنواع!$A$4:$F$40,6,FALSE()),0))</f>
        <v/>
      </c>
      <c r="O2350" s="55" t="str">
        <f t="shared" si="146"/>
        <v/>
      </c>
      <c r="P2350" s="48" t="str">
        <f t="shared" ca="1" si="147"/>
        <v/>
      </c>
      <c r="Q2350" s="52"/>
      <c r="R2350" s="49"/>
      <c r="S2350" s="50" t="str">
        <f>IF(B2350="","",COUNTA(التجديد!E2350:E2350))</f>
        <v/>
      </c>
      <c r="T2350" s="51" t="str">
        <f>IF(B2350="","",IFERROR(VLOOKUP(SUBSTITUTE(SUBSTITUTE(H2350,"~","~~"),"*","~*"),إعدادات_الأنواع!$A$4:$B$40,2,FALSE()),"?"))</f>
        <v/>
      </c>
    </row>
    <row r="2351" spans="1:20" ht="15" customHeight="1">
      <c r="A2351" s="20" t="str">
        <f>IF(B2351="","",IF(T2351="?","⚠️ نوع غير معرف",T2351&amp;TEXT(COUNTIFS($T$3:T2351,T2351),"000")))</f>
        <v/>
      </c>
      <c r="B2351" s="38"/>
      <c r="C2351" s="38"/>
      <c r="D2351" s="39"/>
      <c r="E2351" s="54"/>
      <c r="F2351" s="41" t="str">
        <f t="shared" ca="1" si="144"/>
        <v/>
      </c>
      <c r="G2351" s="42"/>
      <c r="H2351" s="37"/>
      <c r="I2351" s="43"/>
      <c r="J2351" s="44" t="str">
        <f t="shared" si="145"/>
        <v/>
      </c>
      <c r="K2351" s="45"/>
      <c r="L2351" s="46" t="str">
        <f>IF(OR(K2351="لم يدفع",B2351=""),"",IF(K2351="تأمين فقط",0,IF(K2351="اشتراك 300",300,IF(F2351&lt;14,IFERROR(VLOOKUP(SUBSTITUTE(SUBSTITUTE(H2351,"~","~~"),"*","~*"),إعدادات_الأنواع!$A$4:$D$40,3,FALSE()),0),IFERROR(VLOOKUP(SUBSTITUTE(SUBSTITUTE(H2351,"~","~~"),"*","~*"),إعدادات_الأنواع!$A$4:$D$40,4,FALSE()),0)))))</f>
        <v/>
      </c>
      <c r="M2351" s="47" t="str">
        <f>IF(OR(K2351="لم يدفع",B2351=""),"",IFERROR(VLOOKUP(SUBSTITUTE(SUBSTITUTE(H2351,"~","~~"),"*","~*"),إعدادات_الأنواع!$A$4:$E$40,5,FALSE()),0))</f>
        <v/>
      </c>
      <c r="N2351" s="47" t="str">
        <f>IF(OR(K2351="لم يدفع",K2351="تأمين فقط",K2351="اشتراك 300",B2351=""),"",IFERROR(VLOOKUP(SUBSTITUTE(SUBSTITUTE(H2351,"~","~~"),"*","~*"),إعدادات_الأنواع!$A$4:$F$40,6,FALSE()),0))</f>
        <v/>
      </c>
      <c r="O2351" s="55" t="str">
        <f t="shared" si="146"/>
        <v/>
      </c>
      <c r="P2351" s="48" t="str">
        <f t="shared" ca="1" si="147"/>
        <v/>
      </c>
      <c r="Q2351" s="52"/>
      <c r="R2351" s="49"/>
      <c r="S2351" s="50" t="str">
        <f>IF(B2351="","",COUNTA(التجديد!E2351:E2351))</f>
        <v/>
      </c>
      <c r="T2351" s="51" t="str">
        <f>IF(B2351="","",IFERROR(VLOOKUP(SUBSTITUTE(SUBSTITUTE(H2351,"~","~~"),"*","~*"),إعدادات_الأنواع!$A$4:$B$40,2,FALSE()),"?"))</f>
        <v/>
      </c>
    </row>
    <row r="2352" spans="1:20" ht="15" customHeight="1">
      <c r="A2352" s="20" t="str">
        <f>IF(B2352="","",IF(T2352="?","⚠️ نوع غير معرف",T2352&amp;TEXT(COUNTIFS($T$3:T2352,T2352),"000")))</f>
        <v/>
      </c>
      <c r="B2352" s="38"/>
      <c r="C2352" s="38"/>
      <c r="D2352" s="39"/>
      <c r="E2352" s="54"/>
      <c r="F2352" s="41" t="str">
        <f t="shared" ca="1" si="144"/>
        <v/>
      </c>
      <c r="G2352" s="42"/>
      <c r="H2352" s="37"/>
      <c r="I2352" s="43"/>
      <c r="J2352" s="44" t="str">
        <f t="shared" si="145"/>
        <v/>
      </c>
      <c r="K2352" s="45"/>
      <c r="L2352" s="46" t="str">
        <f>IF(OR(K2352="لم يدفع",B2352=""),"",IF(K2352="تأمين فقط",0,IF(K2352="اشتراك 300",300,IF(F2352&lt;14,IFERROR(VLOOKUP(SUBSTITUTE(SUBSTITUTE(H2352,"~","~~"),"*","~*"),إعدادات_الأنواع!$A$4:$D$40,3,FALSE()),0),IFERROR(VLOOKUP(SUBSTITUTE(SUBSTITUTE(H2352,"~","~~"),"*","~*"),إعدادات_الأنواع!$A$4:$D$40,4,FALSE()),0)))))</f>
        <v/>
      </c>
      <c r="M2352" s="47" t="str">
        <f>IF(OR(K2352="لم يدفع",B2352=""),"",IFERROR(VLOOKUP(SUBSTITUTE(SUBSTITUTE(H2352,"~","~~"),"*","~*"),إعدادات_الأنواع!$A$4:$E$40,5,FALSE()),0))</f>
        <v/>
      </c>
      <c r="N2352" s="47" t="str">
        <f>IF(OR(K2352="لم يدفع",K2352="تأمين فقط",K2352="اشتراك 300",B2352=""),"",IFERROR(VLOOKUP(SUBSTITUTE(SUBSTITUTE(H2352,"~","~~"),"*","~*"),إعدادات_الأنواع!$A$4:$F$40,6,FALSE()),0))</f>
        <v/>
      </c>
      <c r="O2352" s="55" t="str">
        <f t="shared" si="146"/>
        <v/>
      </c>
      <c r="P2352" s="48" t="str">
        <f t="shared" ca="1" si="147"/>
        <v/>
      </c>
      <c r="Q2352" s="52"/>
      <c r="R2352" s="49"/>
      <c r="S2352" s="50" t="str">
        <f>IF(B2352="","",COUNTA(التجديد!E2352:E2352))</f>
        <v/>
      </c>
      <c r="T2352" s="51" t="str">
        <f>IF(B2352="","",IFERROR(VLOOKUP(SUBSTITUTE(SUBSTITUTE(H2352,"~","~~"),"*","~*"),إعدادات_الأنواع!$A$4:$B$40,2,FALSE()),"?"))</f>
        <v/>
      </c>
    </row>
    <row r="2353" spans="1:20" ht="15" customHeight="1">
      <c r="A2353" s="20" t="str">
        <f>IF(B2353="","",IF(T2353="?","⚠️ نوع غير معرف",T2353&amp;TEXT(COUNTIFS($T$3:T2353,T2353),"000")))</f>
        <v/>
      </c>
      <c r="B2353" s="38"/>
      <c r="C2353" s="38"/>
      <c r="D2353" s="39"/>
      <c r="E2353" s="54"/>
      <c r="F2353" s="41" t="str">
        <f t="shared" ca="1" si="144"/>
        <v/>
      </c>
      <c r="G2353" s="42"/>
      <c r="H2353" s="37"/>
      <c r="I2353" s="43"/>
      <c r="J2353" s="44" t="str">
        <f t="shared" si="145"/>
        <v/>
      </c>
      <c r="K2353" s="45"/>
      <c r="L2353" s="46" t="str">
        <f>IF(OR(K2353="لم يدفع",B2353=""),"",IF(K2353="تأمين فقط",0,IF(K2353="اشتراك 300",300,IF(F2353&lt;14,IFERROR(VLOOKUP(SUBSTITUTE(SUBSTITUTE(H2353,"~","~~"),"*","~*"),إعدادات_الأنواع!$A$4:$D$40,3,FALSE()),0),IFERROR(VLOOKUP(SUBSTITUTE(SUBSTITUTE(H2353,"~","~~"),"*","~*"),إعدادات_الأنواع!$A$4:$D$40,4,FALSE()),0)))))</f>
        <v/>
      </c>
      <c r="M2353" s="47" t="str">
        <f>IF(OR(K2353="لم يدفع",B2353=""),"",IFERROR(VLOOKUP(SUBSTITUTE(SUBSTITUTE(H2353,"~","~~"),"*","~*"),إعدادات_الأنواع!$A$4:$E$40,5,FALSE()),0))</f>
        <v/>
      </c>
      <c r="N2353" s="47" t="str">
        <f>IF(OR(K2353="لم يدفع",K2353="تأمين فقط",K2353="اشتراك 300",B2353=""),"",IFERROR(VLOOKUP(SUBSTITUTE(SUBSTITUTE(H2353,"~","~~"),"*","~*"),إعدادات_الأنواع!$A$4:$F$40,6,FALSE()),0))</f>
        <v/>
      </c>
      <c r="O2353" s="55" t="str">
        <f t="shared" si="146"/>
        <v/>
      </c>
      <c r="P2353" s="48" t="str">
        <f t="shared" ca="1" si="147"/>
        <v/>
      </c>
      <c r="Q2353" s="52"/>
      <c r="R2353" s="49"/>
      <c r="S2353" s="50" t="str">
        <f>IF(B2353="","",COUNTA(التجديد!E2353:E2353))</f>
        <v/>
      </c>
      <c r="T2353" s="51" t="str">
        <f>IF(B2353="","",IFERROR(VLOOKUP(SUBSTITUTE(SUBSTITUTE(H2353,"~","~~"),"*","~*"),إعدادات_الأنواع!$A$4:$B$40,2,FALSE()),"?"))</f>
        <v/>
      </c>
    </row>
    <row r="2354" spans="1:20" ht="15" customHeight="1">
      <c r="A2354" s="20" t="str">
        <f>IF(B2354="","",IF(T2354="?","⚠️ نوع غير معرف",T2354&amp;TEXT(COUNTIFS($T$3:T2354,T2354),"000")))</f>
        <v/>
      </c>
      <c r="B2354" s="38"/>
      <c r="C2354" s="38"/>
      <c r="D2354" s="39"/>
      <c r="E2354" s="54"/>
      <c r="F2354" s="41" t="str">
        <f t="shared" ca="1" si="144"/>
        <v/>
      </c>
      <c r="G2354" s="42"/>
      <c r="H2354" s="37"/>
      <c r="I2354" s="43"/>
      <c r="J2354" s="44" t="str">
        <f t="shared" si="145"/>
        <v/>
      </c>
      <c r="K2354" s="45"/>
      <c r="L2354" s="46" t="str">
        <f>IF(OR(K2354="لم يدفع",B2354=""),"",IF(K2354="تأمين فقط",0,IF(K2354="اشتراك 300",300,IF(F2354&lt;14,IFERROR(VLOOKUP(SUBSTITUTE(SUBSTITUTE(H2354,"~","~~"),"*","~*"),إعدادات_الأنواع!$A$4:$D$40,3,FALSE()),0),IFERROR(VLOOKUP(SUBSTITUTE(SUBSTITUTE(H2354,"~","~~"),"*","~*"),إعدادات_الأنواع!$A$4:$D$40,4,FALSE()),0)))))</f>
        <v/>
      </c>
      <c r="M2354" s="47" t="str">
        <f>IF(OR(K2354="لم يدفع",B2354=""),"",IFERROR(VLOOKUP(SUBSTITUTE(SUBSTITUTE(H2354,"~","~~"),"*","~*"),إعدادات_الأنواع!$A$4:$E$40,5,FALSE()),0))</f>
        <v/>
      </c>
      <c r="N2354" s="47" t="str">
        <f>IF(OR(K2354="لم يدفع",K2354="تأمين فقط",K2354="اشتراك 300",B2354=""),"",IFERROR(VLOOKUP(SUBSTITUTE(SUBSTITUTE(H2354,"~","~~"),"*","~*"),إعدادات_الأنواع!$A$4:$F$40,6,FALSE()),0))</f>
        <v/>
      </c>
      <c r="O2354" s="55" t="str">
        <f t="shared" si="146"/>
        <v/>
      </c>
      <c r="P2354" s="48" t="str">
        <f t="shared" ca="1" si="147"/>
        <v/>
      </c>
      <c r="Q2354" s="52"/>
      <c r="R2354" s="49"/>
      <c r="S2354" s="50" t="str">
        <f>IF(B2354="","",COUNTA(التجديد!E2354:E2354))</f>
        <v/>
      </c>
      <c r="T2354" s="51" t="str">
        <f>IF(B2354="","",IFERROR(VLOOKUP(SUBSTITUTE(SUBSTITUTE(H2354,"~","~~"),"*","~*"),إعدادات_الأنواع!$A$4:$B$40,2,FALSE()),"?"))</f>
        <v/>
      </c>
    </row>
    <row r="2355" spans="1:20" ht="15" customHeight="1">
      <c r="A2355" s="20" t="str">
        <f>IF(B2355="","",IF(T2355="?","⚠️ نوع غير معرف",T2355&amp;TEXT(COUNTIFS($T$3:T2355,T2355),"000")))</f>
        <v/>
      </c>
      <c r="B2355" s="38"/>
      <c r="C2355" s="38"/>
      <c r="D2355" s="39"/>
      <c r="E2355" s="54"/>
      <c r="F2355" s="41" t="str">
        <f t="shared" ca="1" si="144"/>
        <v/>
      </c>
      <c r="G2355" s="42"/>
      <c r="H2355" s="37"/>
      <c r="I2355" s="43"/>
      <c r="J2355" s="44" t="str">
        <f t="shared" si="145"/>
        <v/>
      </c>
      <c r="K2355" s="45"/>
      <c r="L2355" s="46" t="str">
        <f>IF(OR(K2355="لم يدفع",B2355=""),"",IF(K2355="تأمين فقط",0,IF(K2355="اشتراك 300",300,IF(F2355&lt;14,IFERROR(VLOOKUP(SUBSTITUTE(SUBSTITUTE(H2355,"~","~~"),"*","~*"),إعدادات_الأنواع!$A$4:$D$40,3,FALSE()),0),IFERROR(VLOOKUP(SUBSTITUTE(SUBSTITUTE(H2355,"~","~~"),"*","~*"),إعدادات_الأنواع!$A$4:$D$40,4,FALSE()),0)))))</f>
        <v/>
      </c>
      <c r="M2355" s="47" t="str">
        <f>IF(OR(K2355="لم يدفع",B2355=""),"",IFERROR(VLOOKUP(SUBSTITUTE(SUBSTITUTE(H2355,"~","~~"),"*","~*"),إعدادات_الأنواع!$A$4:$E$40,5,FALSE()),0))</f>
        <v/>
      </c>
      <c r="N2355" s="47" t="str">
        <f>IF(OR(K2355="لم يدفع",K2355="تأمين فقط",K2355="اشتراك 300",B2355=""),"",IFERROR(VLOOKUP(SUBSTITUTE(SUBSTITUTE(H2355,"~","~~"),"*","~*"),إعدادات_الأنواع!$A$4:$F$40,6,FALSE()),0))</f>
        <v/>
      </c>
      <c r="O2355" s="55" t="str">
        <f t="shared" si="146"/>
        <v/>
      </c>
      <c r="P2355" s="48" t="str">
        <f t="shared" ca="1" si="147"/>
        <v/>
      </c>
      <c r="Q2355" s="52"/>
      <c r="R2355" s="49"/>
      <c r="S2355" s="50" t="str">
        <f>IF(B2355="","",COUNTA(التجديد!E2355:E2355))</f>
        <v/>
      </c>
      <c r="T2355" s="51" t="str">
        <f>IF(B2355="","",IFERROR(VLOOKUP(SUBSTITUTE(SUBSTITUTE(H2355,"~","~~"),"*","~*"),إعدادات_الأنواع!$A$4:$B$40,2,FALSE()),"?"))</f>
        <v/>
      </c>
    </row>
    <row r="2356" spans="1:20" ht="15" customHeight="1">
      <c r="A2356" s="20" t="str">
        <f>IF(B2356="","",IF(T2356="?","⚠️ نوع غير معرف",T2356&amp;TEXT(COUNTIFS($T$3:T2356,T2356),"000")))</f>
        <v/>
      </c>
      <c r="B2356" s="38"/>
      <c r="C2356" s="38"/>
      <c r="D2356" s="39"/>
      <c r="E2356" s="54"/>
      <c r="F2356" s="41" t="str">
        <f t="shared" ca="1" si="144"/>
        <v/>
      </c>
      <c r="G2356" s="42"/>
      <c r="H2356" s="37"/>
      <c r="I2356" s="43"/>
      <c r="J2356" s="44" t="str">
        <f t="shared" si="145"/>
        <v/>
      </c>
      <c r="K2356" s="45"/>
      <c r="L2356" s="46" t="str">
        <f>IF(OR(K2356="لم يدفع",B2356=""),"",IF(K2356="تأمين فقط",0,IF(K2356="اشتراك 300",300,IF(F2356&lt;14,IFERROR(VLOOKUP(SUBSTITUTE(SUBSTITUTE(H2356,"~","~~"),"*","~*"),إعدادات_الأنواع!$A$4:$D$40,3,FALSE()),0),IFERROR(VLOOKUP(SUBSTITUTE(SUBSTITUTE(H2356,"~","~~"),"*","~*"),إعدادات_الأنواع!$A$4:$D$40,4,FALSE()),0)))))</f>
        <v/>
      </c>
      <c r="M2356" s="47" t="str">
        <f>IF(OR(K2356="لم يدفع",B2356=""),"",IFERROR(VLOOKUP(SUBSTITUTE(SUBSTITUTE(H2356,"~","~~"),"*","~*"),إعدادات_الأنواع!$A$4:$E$40,5,FALSE()),0))</f>
        <v/>
      </c>
      <c r="N2356" s="47" t="str">
        <f>IF(OR(K2356="لم يدفع",K2356="تأمين فقط",K2356="اشتراك 300",B2356=""),"",IFERROR(VLOOKUP(SUBSTITUTE(SUBSTITUTE(H2356,"~","~~"),"*","~*"),إعدادات_الأنواع!$A$4:$F$40,6,FALSE()),0))</f>
        <v/>
      </c>
      <c r="O2356" s="55" t="str">
        <f t="shared" si="146"/>
        <v/>
      </c>
      <c r="P2356" s="48" t="str">
        <f t="shared" ca="1" si="147"/>
        <v/>
      </c>
      <c r="Q2356" s="52"/>
      <c r="R2356" s="49"/>
      <c r="S2356" s="50" t="str">
        <f>IF(B2356="","",COUNTA(التجديد!E2356:E2356))</f>
        <v/>
      </c>
      <c r="T2356" s="51" t="str">
        <f>IF(B2356="","",IFERROR(VLOOKUP(SUBSTITUTE(SUBSTITUTE(H2356,"~","~~"),"*","~*"),إعدادات_الأنواع!$A$4:$B$40,2,FALSE()),"?"))</f>
        <v/>
      </c>
    </row>
    <row r="2357" spans="1:20" ht="15" customHeight="1">
      <c r="A2357" s="20" t="str">
        <f>IF(B2357="","",IF(T2357="?","⚠️ نوع غير معرف",T2357&amp;TEXT(COUNTIFS($T$3:T2357,T2357),"000")))</f>
        <v/>
      </c>
      <c r="B2357" s="38"/>
      <c r="C2357" s="38"/>
      <c r="D2357" s="39"/>
      <c r="E2357" s="54"/>
      <c r="F2357" s="41" t="str">
        <f t="shared" ca="1" si="144"/>
        <v/>
      </c>
      <c r="G2357" s="42"/>
      <c r="H2357" s="37"/>
      <c r="I2357" s="43"/>
      <c r="J2357" s="44" t="str">
        <f t="shared" si="145"/>
        <v/>
      </c>
      <c r="K2357" s="45"/>
      <c r="L2357" s="46" t="str">
        <f>IF(OR(K2357="لم يدفع",B2357=""),"",IF(K2357="تأمين فقط",0,IF(K2357="اشتراك 300",300,IF(F2357&lt;14,IFERROR(VLOOKUP(SUBSTITUTE(SUBSTITUTE(H2357,"~","~~"),"*","~*"),إعدادات_الأنواع!$A$4:$D$40,3,FALSE()),0),IFERROR(VLOOKUP(SUBSTITUTE(SUBSTITUTE(H2357,"~","~~"),"*","~*"),إعدادات_الأنواع!$A$4:$D$40,4,FALSE()),0)))))</f>
        <v/>
      </c>
      <c r="M2357" s="47" t="str">
        <f>IF(OR(K2357="لم يدفع",B2357=""),"",IFERROR(VLOOKUP(SUBSTITUTE(SUBSTITUTE(H2357,"~","~~"),"*","~*"),إعدادات_الأنواع!$A$4:$E$40,5,FALSE()),0))</f>
        <v/>
      </c>
      <c r="N2357" s="47" t="str">
        <f>IF(OR(K2357="لم يدفع",K2357="تأمين فقط",K2357="اشتراك 300",B2357=""),"",IFERROR(VLOOKUP(SUBSTITUTE(SUBSTITUTE(H2357,"~","~~"),"*","~*"),إعدادات_الأنواع!$A$4:$F$40,6,FALSE()),0))</f>
        <v/>
      </c>
      <c r="O2357" s="55" t="str">
        <f t="shared" si="146"/>
        <v/>
      </c>
      <c r="P2357" s="48" t="str">
        <f t="shared" ca="1" si="147"/>
        <v/>
      </c>
      <c r="Q2357" s="52"/>
      <c r="R2357" s="49"/>
      <c r="S2357" s="50" t="str">
        <f>IF(B2357="","",COUNTA(التجديد!E2357:E2357))</f>
        <v/>
      </c>
      <c r="T2357" s="51" t="str">
        <f>IF(B2357="","",IFERROR(VLOOKUP(SUBSTITUTE(SUBSTITUTE(H2357,"~","~~"),"*","~*"),إعدادات_الأنواع!$A$4:$B$40,2,FALSE()),"?"))</f>
        <v/>
      </c>
    </row>
    <row r="2358" spans="1:20" ht="15" customHeight="1">
      <c r="A2358" s="20" t="str">
        <f>IF(B2358="","",IF(T2358="?","⚠️ نوع غير معرف",T2358&amp;TEXT(COUNTIFS($T$3:T2358,T2358),"000")))</f>
        <v/>
      </c>
      <c r="B2358" s="38"/>
      <c r="C2358" s="38"/>
      <c r="D2358" s="39"/>
      <c r="E2358" s="54"/>
      <c r="F2358" s="41" t="str">
        <f t="shared" ca="1" si="144"/>
        <v/>
      </c>
      <c r="G2358" s="42"/>
      <c r="H2358" s="37"/>
      <c r="I2358" s="43"/>
      <c r="J2358" s="44" t="str">
        <f t="shared" si="145"/>
        <v/>
      </c>
      <c r="K2358" s="45"/>
      <c r="L2358" s="46" t="str">
        <f>IF(OR(K2358="لم يدفع",B2358=""),"",IF(K2358="تأمين فقط",0,IF(K2358="اشتراك 300",300,IF(F2358&lt;14,IFERROR(VLOOKUP(SUBSTITUTE(SUBSTITUTE(H2358,"~","~~"),"*","~*"),إعدادات_الأنواع!$A$4:$D$40,3,FALSE()),0),IFERROR(VLOOKUP(SUBSTITUTE(SUBSTITUTE(H2358,"~","~~"),"*","~*"),إعدادات_الأنواع!$A$4:$D$40,4,FALSE()),0)))))</f>
        <v/>
      </c>
      <c r="M2358" s="47" t="str">
        <f>IF(OR(K2358="لم يدفع",B2358=""),"",IFERROR(VLOOKUP(SUBSTITUTE(SUBSTITUTE(H2358,"~","~~"),"*","~*"),إعدادات_الأنواع!$A$4:$E$40,5,FALSE()),0))</f>
        <v/>
      </c>
      <c r="N2358" s="47" t="str">
        <f>IF(OR(K2358="لم يدفع",K2358="تأمين فقط",K2358="اشتراك 300",B2358=""),"",IFERROR(VLOOKUP(SUBSTITUTE(SUBSTITUTE(H2358,"~","~~"),"*","~*"),إعدادات_الأنواع!$A$4:$F$40,6,FALSE()),0))</f>
        <v/>
      </c>
      <c r="O2358" s="55" t="str">
        <f t="shared" si="146"/>
        <v/>
      </c>
      <c r="P2358" s="48" t="str">
        <f t="shared" ca="1" si="147"/>
        <v/>
      </c>
      <c r="Q2358" s="52"/>
      <c r="R2358" s="49"/>
      <c r="S2358" s="50" t="str">
        <f>IF(B2358="","",COUNTA(التجديد!E2358:E2358))</f>
        <v/>
      </c>
      <c r="T2358" s="51" t="str">
        <f>IF(B2358="","",IFERROR(VLOOKUP(SUBSTITUTE(SUBSTITUTE(H2358,"~","~~"),"*","~*"),إعدادات_الأنواع!$A$4:$B$40,2,FALSE()),"?"))</f>
        <v/>
      </c>
    </row>
    <row r="2359" spans="1:20" ht="15" customHeight="1">
      <c r="A2359" s="20" t="str">
        <f>IF(B2359="","",IF(T2359="?","⚠️ نوع غير معرف",T2359&amp;TEXT(COUNTIFS($T$3:T2359,T2359),"000")))</f>
        <v/>
      </c>
      <c r="B2359" s="38"/>
      <c r="C2359" s="38"/>
      <c r="D2359" s="39"/>
      <c r="E2359" s="54"/>
      <c r="F2359" s="41" t="str">
        <f t="shared" ca="1" si="144"/>
        <v/>
      </c>
      <c r="G2359" s="42"/>
      <c r="H2359" s="37"/>
      <c r="I2359" s="43"/>
      <c r="J2359" s="44" t="str">
        <f t="shared" si="145"/>
        <v/>
      </c>
      <c r="K2359" s="45"/>
      <c r="L2359" s="46" t="str">
        <f>IF(OR(K2359="لم يدفع",B2359=""),"",IF(K2359="تأمين فقط",0,IF(K2359="اشتراك 300",300,IF(F2359&lt;14,IFERROR(VLOOKUP(SUBSTITUTE(SUBSTITUTE(H2359,"~","~~"),"*","~*"),إعدادات_الأنواع!$A$4:$D$40,3,FALSE()),0),IFERROR(VLOOKUP(SUBSTITUTE(SUBSTITUTE(H2359,"~","~~"),"*","~*"),إعدادات_الأنواع!$A$4:$D$40,4,FALSE()),0)))))</f>
        <v/>
      </c>
      <c r="M2359" s="47" t="str">
        <f>IF(OR(K2359="لم يدفع",B2359=""),"",IFERROR(VLOOKUP(SUBSTITUTE(SUBSTITUTE(H2359,"~","~~"),"*","~*"),إعدادات_الأنواع!$A$4:$E$40,5,FALSE()),0))</f>
        <v/>
      </c>
      <c r="N2359" s="47" t="str">
        <f>IF(OR(K2359="لم يدفع",K2359="تأمين فقط",K2359="اشتراك 300",B2359=""),"",IFERROR(VLOOKUP(SUBSTITUTE(SUBSTITUTE(H2359,"~","~~"),"*","~*"),إعدادات_الأنواع!$A$4:$F$40,6,FALSE()),0))</f>
        <v/>
      </c>
      <c r="O2359" s="55" t="str">
        <f t="shared" si="146"/>
        <v/>
      </c>
      <c r="P2359" s="48" t="str">
        <f t="shared" ca="1" si="147"/>
        <v/>
      </c>
      <c r="Q2359" s="52"/>
      <c r="R2359" s="49"/>
      <c r="S2359" s="50" t="str">
        <f>IF(B2359="","",COUNTA(التجديد!E2359:E2359))</f>
        <v/>
      </c>
      <c r="T2359" s="51" t="str">
        <f>IF(B2359="","",IFERROR(VLOOKUP(SUBSTITUTE(SUBSTITUTE(H2359,"~","~~"),"*","~*"),إعدادات_الأنواع!$A$4:$B$40,2,FALSE()),"?"))</f>
        <v/>
      </c>
    </row>
    <row r="2360" spans="1:20" ht="15" customHeight="1">
      <c r="A2360" s="20" t="str">
        <f>IF(B2360="","",IF(T2360="?","⚠️ نوع غير معرف",T2360&amp;TEXT(COUNTIFS($T$3:T2360,T2360),"000")))</f>
        <v/>
      </c>
      <c r="B2360" s="38"/>
      <c r="C2360" s="38"/>
      <c r="D2360" s="39"/>
      <c r="E2360" s="54"/>
      <c r="F2360" s="41" t="str">
        <f t="shared" ca="1" si="144"/>
        <v/>
      </c>
      <c r="G2360" s="42"/>
      <c r="H2360" s="37"/>
      <c r="I2360" s="43"/>
      <c r="J2360" s="44" t="str">
        <f t="shared" si="145"/>
        <v/>
      </c>
      <c r="K2360" s="45"/>
      <c r="L2360" s="46" t="str">
        <f>IF(OR(K2360="لم يدفع",B2360=""),"",IF(K2360="تأمين فقط",0,IF(K2360="اشتراك 300",300,IF(F2360&lt;14,IFERROR(VLOOKUP(SUBSTITUTE(SUBSTITUTE(H2360,"~","~~"),"*","~*"),إعدادات_الأنواع!$A$4:$D$40,3,FALSE()),0),IFERROR(VLOOKUP(SUBSTITUTE(SUBSTITUTE(H2360,"~","~~"),"*","~*"),إعدادات_الأنواع!$A$4:$D$40,4,FALSE()),0)))))</f>
        <v/>
      </c>
      <c r="M2360" s="47" t="str">
        <f>IF(OR(K2360="لم يدفع",B2360=""),"",IFERROR(VLOOKUP(SUBSTITUTE(SUBSTITUTE(H2360,"~","~~"),"*","~*"),إعدادات_الأنواع!$A$4:$E$40,5,FALSE()),0))</f>
        <v/>
      </c>
      <c r="N2360" s="47" t="str">
        <f>IF(OR(K2360="لم يدفع",K2360="تأمين فقط",K2360="اشتراك 300",B2360=""),"",IFERROR(VLOOKUP(SUBSTITUTE(SUBSTITUTE(H2360,"~","~~"),"*","~*"),إعدادات_الأنواع!$A$4:$F$40,6,FALSE()),0))</f>
        <v/>
      </c>
      <c r="O2360" s="55" t="str">
        <f t="shared" si="146"/>
        <v/>
      </c>
      <c r="P2360" s="48" t="str">
        <f t="shared" ca="1" si="147"/>
        <v/>
      </c>
      <c r="Q2360" s="52"/>
      <c r="R2360" s="49"/>
      <c r="S2360" s="50" t="str">
        <f>IF(B2360="","",COUNTA(التجديد!E2360:E2360))</f>
        <v/>
      </c>
      <c r="T2360" s="51" t="str">
        <f>IF(B2360="","",IFERROR(VLOOKUP(SUBSTITUTE(SUBSTITUTE(H2360,"~","~~"),"*","~*"),إعدادات_الأنواع!$A$4:$B$40,2,FALSE()),"?"))</f>
        <v/>
      </c>
    </row>
    <row r="2361" spans="1:20" ht="15" customHeight="1">
      <c r="A2361" s="20" t="str">
        <f>IF(B2361="","",IF(T2361="?","⚠️ نوع غير معرف",T2361&amp;TEXT(COUNTIFS($T$3:T2361,T2361),"000")))</f>
        <v/>
      </c>
      <c r="B2361" s="38"/>
      <c r="C2361" s="38"/>
      <c r="D2361" s="39"/>
      <c r="E2361" s="54"/>
      <c r="F2361" s="41" t="str">
        <f t="shared" ca="1" si="144"/>
        <v/>
      </c>
      <c r="G2361" s="42"/>
      <c r="H2361" s="37"/>
      <c r="I2361" s="43"/>
      <c r="J2361" s="44" t="str">
        <f t="shared" si="145"/>
        <v/>
      </c>
      <c r="K2361" s="45"/>
      <c r="L2361" s="46" t="str">
        <f>IF(OR(K2361="لم يدفع",B2361=""),"",IF(K2361="تأمين فقط",0,IF(K2361="اشتراك 300",300,IF(F2361&lt;14,IFERROR(VLOOKUP(SUBSTITUTE(SUBSTITUTE(H2361,"~","~~"),"*","~*"),إعدادات_الأنواع!$A$4:$D$40,3,FALSE()),0),IFERROR(VLOOKUP(SUBSTITUTE(SUBSTITUTE(H2361,"~","~~"),"*","~*"),إعدادات_الأنواع!$A$4:$D$40,4,FALSE()),0)))))</f>
        <v/>
      </c>
      <c r="M2361" s="47" t="str">
        <f>IF(OR(K2361="لم يدفع",B2361=""),"",IFERROR(VLOOKUP(SUBSTITUTE(SUBSTITUTE(H2361,"~","~~"),"*","~*"),إعدادات_الأنواع!$A$4:$E$40,5,FALSE()),0))</f>
        <v/>
      </c>
      <c r="N2361" s="47" t="str">
        <f>IF(OR(K2361="لم يدفع",K2361="تأمين فقط",K2361="اشتراك 300",B2361=""),"",IFERROR(VLOOKUP(SUBSTITUTE(SUBSTITUTE(H2361,"~","~~"),"*","~*"),إعدادات_الأنواع!$A$4:$F$40,6,FALSE()),0))</f>
        <v/>
      </c>
      <c r="O2361" s="55" t="str">
        <f t="shared" si="146"/>
        <v/>
      </c>
      <c r="P2361" s="48" t="str">
        <f t="shared" ca="1" si="147"/>
        <v/>
      </c>
      <c r="Q2361" s="52"/>
      <c r="R2361" s="49"/>
      <c r="S2361" s="50" t="str">
        <f>IF(B2361="","",COUNTA(التجديد!E2361:E2361))</f>
        <v/>
      </c>
      <c r="T2361" s="51" t="str">
        <f>IF(B2361="","",IFERROR(VLOOKUP(SUBSTITUTE(SUBSTITUTE(H2361,"~","~~"),"*","~*"),إعدادات_الأنواع!$A$4:$B$40,2,FALSE()),"?"))</f>
        <v/>
      </c>
    </row>
    <row r="2362" spans="1:20" ht="15" customHeight="1">
      <c r="A2362" s="20" t="str">
        <f>IF(B2362="","",IF(T2362="?","⚠️ نوع غير معرف",T2362&amp;TEXT(COUNTIFS($T$3:T2362,T2362),"000")))</f>
        <v/>
      </c>
      <c r="B2362" s="38"/>
      <c r="C2362" s="38"/>
      <c r="D2362" s="39"/>
      <c r="E2362" s="54"/>
      <c r="F2362" s="41" t="str">
        <f t="shared" ca="1" si="144"/>
        <v/>
      </c>
      <c r="G2362" s="42"/>
      <c r="H2362" s="37"/>
      <c r="I2362" s="43"/>
      <c r="J2362" s="44" t="str">
        <f t="shared" si="145"/>
        <v/>
      </c>
      <c r="K2362" s="45"/>
      <c r="L2362" s="46" t="str">
        <f>IF(OR(K2362="لم يدفع",B2362=""),"",IF(K2362="تأمين فقط",0,IF(K2362="اشتراك 300",300,IF(F2362&lt;14,IFERROR(VLOOKUP(SUBSTITUTE(SUBSTITUTE(H2362,"~","~~"),"*","~*"),إعدادات_الأنواع!$A$4:$D$40,3,FALSE()),0),IFERROR(VLOOKUP(SUBSTITUTE(SUBSTITUTE(H2362,"~","~~"),"*","~*"),إعدادات_الأنواع!$A$4:$D$40,4,FALSE()),0)))))</f>
        <v/>
      </c>
      <c r="M2362" s="47" t="str">
        <f>IF(OR(K2362="لم يدفع",B2362=""),"",IFERROR(VLOOKUP(SUBSTITUTE(SUBSTITUTE(H2362,"~","~~"),"*","~*"),إعدادات_الأنواع!$A$4:$E$40,5,FALSE()),0))</f>
        <v/>
      </c>
      <c r="N2362" s="47" t="str">
        <f>IF(OR(K2362="لم يدفع",K2362="تأمين فقط",K2362="اشتراك 300",B2362=""),"",IFERROR(VLOOKUP(SUBSTITUTE(SUBSTITUTE(H2362,"~","~~"),"*","~*"),إعدادات_الأنواع!$A$4:$F$40,6,FALSE()),0))</f>
        <v/>
      </c>
      <c r="O2362" s="55" t="str">
        <f t="shared" si="146"/>
        <v/>
      </c>
      <c r="P2362" s="48" t="str">
        <f t="shared" ca="1" si="147"/>
        <v/>
      </c>
      <c r="Q2362" s="52"/>
      <c r="R2362" s="49"/>
      <c r="S2362" s="50" t="str">
        <f>IF(B2362="","",COUNTA(التجديد!E2362:E2362))</f>
        <v/>
      </c>
      <c r="T2362" s="51" t="str">
        <f>IF(B2362="","",IFERROR(VLOOKUP(SUBSTITUTE(SUBSTITUTE(H2362,"~","~~"),"*","~*"),إعدادات_الأنواع!$A$4:$B$40,2,FALSE()),"?"))</f>
        <v/>
      </c>
    </row>
    <row r="2363" spans="1:20" ht="15" customHeight="1">
      <c r="A2363" s="20" t="str">
        <f>IF(B2363="","",IF(T2363="?","⚠️ نوع غير معرف",T2363&amp;TEXT(COUNTIFS($T$3:T2363,T2363),"000")))</f>
        <v/>
      </c>
      <c r="B2363" s="38"/>
      <c r="C2363" s="38"/>
      <c r="D2363" s="39"/>
      <c r="E2363" s="54"/>
      <c r="F2363" s="41" t="str">
        <f t="shared" ca="1" si="144"/>
        <v/>
      </c>
      <c r="G2363" s="42"/>
      <c r="H2363" s="37"/>
      <c r="I2363" s="43"/>
      <c r="J2363" s="44" t="str">
        <f t="shared" si="145"/>
        <v/>
      </c>
      <c r="K2363" s="45"/>
      <c r="L2363" s="46" t="str">
        <f>IF(OR(K2363="لم يدفع",B2363=""),"",IF(K2363="تأمين فقط",0,IF(K2363="اشتراك 300",300,IF(F2363&lt;14,IFERROR(VLOOKUP(SUBSTITUTE(SUBSTITUTE(H2363,"~","~~"),"*","~*"),إعدادات_الأنواع!$A$4:$D$40,3,FALSE()),0),IFERROR(VLOOKUP(SUBSTITUTE(SUBSTITUTE(H2363,"~","~~"),"*","~*"),إعدادات_الأنواع!$A$4:$D$40,4,FALSE()),0)))))</f>
        <v/>
      </c>
      <c r="M2363" s="47" t="str">
        <f>IF(OR(K2363="لم يدفع",B2363=""),"",IFERROR(VLOOKUP(SUBSTITUTE(SUBSTITUTE(H2363,"~","~~"),"*","~*"),إعدادات_الأنواع!$A$4:$E$40,5,FALSE()),0))</f>
        <v/>
      </c>
      <c r="N2363" s="47" t="str">
        <f>IF(OR(K2363="لم يدفع",K2363="تأمين فقط",K2363="اشتراك 300",B2363=""),"",IFERROR(VLOOKUP(SUBSTITUTE(SUBSTITUTE(H2363,"~","~~"),"*","~*"),إعدادات_الأنواع!$A$4:$F$40,6,FALSE()),0))</f>
        <v/>
      </c>
      <c r="O2363" s="55" t="str">
        <f t="shared" si="146"/>
        <v/>
      </c>
      <c r="P2363" s="48" t="str">
        <f t="shared" ca="1" si="147"/>
        <v/>
      </c>
      <c r="Q2363" s="52"/>
      <c r="R2363" s="49"/>
      <c r="S2363" s="50" t="str">
        <f>IF(B2363="","",COUNTA(التجديد!E2363:E2363))</f>
        <v/>
      </c>
      <c r="T2363" s="51" t="str">
        <f>IF(B2363="","",IFERROR(VLOOKUP(SUBSTITUTE(SUBSTITUTE(H2363,"~","~~"),"*","~*"),إعدادات_الأنواع!$A$4:$B$40,2,FALSE()),"?"))</f>
        <v/>
      </c>
    </row>
    <row r="2364" spans="1:20" ht="15" customHeight="1">
      <c r="A2364" s="20" t="str">
        <f>IF(B2364="","",IF(T2364="?","⚠️ نوع غير معرف",T2364&amp;TEXT(COUNTIFS($T$3:T2364,T2364),"000")))</f>
        <v/>
      </c>
      <c r="B2364" s="38"/>
      <c r="C2364" s="38"/>
      <c r="D2364" s="39"/>
      <c r="E2364" s="54"/>
      <c r="F2364" s="41" t="str">
        <f t="shared" ca="1" si="144"/>
        <v/>
      </c>
      <c r="G2364" s="42"/>
      <c r="H2364" s="37"/>
      <c r="I2364" s="43"/>
      <c r="J2364" s="44" t="str">
        <f t="shared" si="145"/>
        <v/>
      </c>
      <c r="K2364" s="45"/>
      <c r="L2364" s="46" t="str">
        <f>IF(OR(K2364="لم يدفع",B2364=""),"",IF(K2364="تأمين فقط",0,IF(K2364="اشتراك 300",300,IF(F2364&lt;14,IFERROR(VLOOKUP(SUBSTITUTE(SUBSTITUTE(H2364,"~","~~"),"*","~*"),إعدادات_الأنواع!$A$4:$D$40,3,FALSE()),0),IFERROR(VLOOKUP(SUBSTITUTE(SUBSTITUTE(H2364,"~","~~"),"*","~*"),إعدادات_الأنواع!$A$4:$D$40,4,FALSE()),0)))))</f>
        <v/>
      </c>
      <c r="M2364" s="47" t="str">
        <f>IF(OR(K2364="لم يدفع",B2364=""),"",IFERROR(VLOOKUP(SUBSTITUTE(SUBSTITUTE(H2364,"~","~~"),"*","~*"),إعدادات_الأنواع!$A$4:$E$40,5,FALSE()),0))</f>
        <v/>
      </c>
      <c r="N2364" s="47" t="str">
        <f>IF(OR(K2364="لم يدفع",K2364="تأمين فقط",K2364="اشتراك 300",B2364=""),"",IFERROR(VLOOKUP(SUBSTITUTE(SUBSTITUTE(H2364,"~","~~"),"*","~*"),إعدادات_الأنواع!$A$4:$F$40,6,FALSE()),0))</f>
        <v/>
      </c>
      <c r="O2364" s="55" t="str">
        <f t="shared" si="146"/>
        <v/>
      </c>
      <c r="P2364" s="48" t="str">
        <f t="shared" ca="1" si="147"/>
        <v/>
      </c>
      <c r="Q2364" s="52"/>
      <c r="R2364" s="49"/>
      <c r="S2364" s="50" t="str">
        <f>IF(B2364="","",COUNTA(التجديد!E2364:E2364))</f>
        <v/>
      </c>
      <c r="T2364" s="51" t="str">
        <f>IF(B2364="","",IFERROR(VLOOKUP(SUBSTITUTE(SUBSTITUTE(H2364,"~","~~"),"*","~*"),إعدادات_الأنواع!$A$4:$B$40,2,FALSE()),"?"))</f>
        <v/>
      </c>
    </row>
    <row r="2365" spans="1:20" ht="15" customHeight="1">
      <c r="A2365" s="20" t="str">
        <f>IF(B2365="","",IF(T2365="?","⚠️ نوع غير معرف",T2365&amp;TEXT(COUNTIFS($T$3:T2365,T2365),"000")))</f>
        <v/>
      </c>
      <c r="B2365" s="38"/>
      <c r="C2365" s="38"/>
      <c r="D2365" s="39"/>
      <c r="E2365" s="54"/>
      <c r="F2365" s="41" t="str">
        <f t="shared" ca="1" si="144"/>
        <v/>
      </c>
      <c r="G2365" s="42"/>
      <c r="H2365" s="37"/>
      <c r="I2365" s="43"/>
      <c r="J2365" s="44" t="str">
        <f t="shared" si="145"/>
        <v/>
      </c>
      <c r="K2365" s="45"/>
      <c r="L2365" s="46" t="str">
        <f>IF(OR(K2365="لم يدفع",B2365=""),"",IF(K2365="تأمين فقط",0,IF(K2365="اشتراك 300",300,IF(F2365&lt;14,IFERROR(VLOOKUP(SUBSTITUTE(SUBSTITUTE(H2365,"~","~~"),"*","~*"),إعدادات_الأنواع!$A$4:$D$40,3,FALSE()),0),IFERROR(VLOOKUP(SUBSTITUTE(SUBSTITUTE(H2365,"~","~~"),"*","~*"),إعدادات_الأنواع!$A$4:$D$40,4,FALSE()),0)))))</f>
        <v/>
      </c>
      <c r="M2365" s="47" t="str">
        <f>IF(OR(K2365="لم يدفع",B2365=""),"",IFERROR(VLOOKUP(SUBSTITUTE(SUBSTITUTE(H2365,"~","~~"),"*","~*"),إعدادات_الأنواع!$A$4:$E$40,5,FALSE()),0))</f>
        <v/>
      </c>
      <c r="N2365" s="47" t="str">
        <f>IF(OR(K2365="لم يدفع",K2365="تأمين فقط",K2365="اشتراك 300",B2365=""),"",IFERROR(VLOOKUP(SUBSTITUTE(SUBSTITUTE(H2365,"~","~~"),"*","~*"),إعدادات_الأنواع!$A$4:$F$40,6,FALSE()),0))</f>
        <v/>
      </c>
      <c r="O2365" s="55" t="str">
        <f t="shared" si="146"/>
        <v/>
      </c>
      <c r="P2365" s="48" t="str">
        <f t="shared" ca="1" si="147"/>
        <v/>
      </c>
      <c r="Q2365" s="52"/>
      <c r="R2365" s="49"/>
      <c r="S2365" s="50" t="str">
        <f>IF(B2365="","",COUNTA(التجديد!E2365:E2365))</f>
        <v/>
      </c>
      <c r="T2365" s="51" t="str">
        <f>IF(B2365="","",IFERROR(VLOOKUP(SUBSTITUTE(SUBSTITUTE(H2365,"~","~~"),"*","~*"),إعدادات_الأنواع!$A$4:$B$40,2,FALSE()),"?"))</f>
        <v/>
      </c>
    </row>
    <row r="2366" spans="1:20" ht="15" customHeight="1">
      <c r="A2366" s="20" t="str">
        <f>IF(B2366="","",IF(T2366="?","⚠️ نوع غير معرف",T2366&amp;TEXT(COUNTIFS($T$3:T2366,T2366),"000")))</f>
        <v/>
      </c>
      <c r="B2366" s="38"/>
      <c r="C2366" s="38"/>
      <c r="D2366" s="39"/>
      <c r="E2366" s="54"/>
      <c r="F2366" s="41" t="str">
        <f t="shared" ca="1" si="144"/>
        <v/>
      </c>
      <c r="G2366" s="42"/>
      <c r="H2366" s="37"/>
      <c r="I2366" s="43"/>
      <c r="J2366" s="44" t="str">
        <f t="shared" si="145"/>
        <v/>
      </c>
      <c r="K2366" s="45"/>
      <c r="L2366" s="46" t="str">
        <f>IF(OR(K2366="لم يدفع",B2366=""),"",IF(K2366="تأمين فقط",0,IF(K2366="اشتراك 300",300,IF(F2366&lt;14,IFERROR(VLOOKUP(SUBSTITUTE(SUBSTITUTE(H2366,"~","~~"),"*","~*"),إعدادات_الأنواع!$A$4:$D$40,3,FALSE()),0),IFERROR(VLOOKUP(SUBSTITUTE(SUBSTITUTE(H2366,"~","~~"),"*","~*"),إعدادات_الأنواع!$A$4:$D$40,4,FALSE()),0)))))</f>
        <v/>
      </c>
      <c r="M2366" s="47" t="str">
        <f>IF(OR(K2366="لم يدفع",B2366=""),"",IFERROR(VLOOKUP(SUBSTITUTE(SUBSTITUTE(H2366,"~","~~"),"*","~*"),إعدادات_الأنواع!$A$4:$E$40,5,FALSE()),0))</f>
        <v/>
      </c>
      <c r="N2366" s="47" t="str">
        <f>IF(OR(K2366="لم يدفع",K2366="تأمين فقط",K2366="اشتراك 300",B2366=""),"",IFERROR(VLOOKUP(SUBSTITUTE(SUBSTITUTE(H2366,"~","~~"),"*","~*"),إعدادات_الأنواع!$A$4:$F$40,6,FALSE()),0))</f>
        <v/>
      </c>
      <c r="O2366" s="55" t="str">
        <f t="shared" si="146"/>
        <v/>
      </c>
      <c r="P2366" s="48" t="str">
        <f t="shared" ca="1" si="147"/>
        <v/>
      </c>
      <c r="Q2366" s="52"/>
      <c r="R2366" s="49"/>
      <c r="S2366" s="50" t="str">
        <f>IF(B2366="","",COUNTA(التجديد!E2366:E2366))</f>
        <v/>
      </c>
      <c r="T2366" s="51" t="str">
        <f>IF(B2366="","",IFERROR(VLOOKUP(SUBSTITUTE(SUBSTITUTE(H2366,"~","~~"),"*","~*"),إعدادات_الأنواع!$A$4:$B$40,2,FALSE()),"?"))</f>
        <v/>
      </c>
    </row>
    <row r="2367" spans="1:20" ht="15" customHeight="1">
      <c r="A2367" s="20" t="str">
        <f>IF(B2367="","",IF(T2367="?","⚠️ نوع غير معرف",T2367&amp;TEXT(COUNTIFS($T$3:T2367,T2367),"000")))</f>
        <v/>
      </c>
      <c r="B2367" s="38"/>
      <c r="C2367" s="38"/>
      <c r="D2367" s="39"/>
      <c r="E2367" s="54"/>
      <c r="F2367" s="41" t="str">
        <f t="shared" ca="1" si="144"/>
        <v/>
      </c>
      <c r="G2367" s="42"/>
      <c r="H2367" s="37"/>
      <c r="I2367" s="43"/>
      <c r="J2367" s="44" t="str">
        <f t="shared" si="145"/>
        <v/>
      </c>
      <c r="K2367" s="45"/>
      <c r="L2367" s="46" t="str">
        <f>IF(OR(K2367="لم يدفع",B2367=""),"",IF(K2367="تأمين فقط",0,IF(K2367="اشتراك 300",300,IF(F2367&lt;14,IFERROR(VLOOKUP(SUBSTITUTE(SUBSTITUTE(H2367,"~","~~"),"*","~*"),إعدادات_الأنواع!$A$4:$D$40,3,FALSE()),0),IFERROR(VLOOKUP(SUBSTITUTE(SUBSTITUTE(H2367,"~","~~"),"*","~*"),إعدادات_الأنواع!$A$4:$D$40,4,FALSE()),0)))))</f>
        <v/>
      </c>
      <c r="M2367" s="47" t="str">
        <f>IF(OR(K2367="لم يدفع",B2367=""),"",IFERROR(VLOOKUP(SUBSTITUTE(SUBSTITUTE(H2367,"~","~~"),"*","~*"),إعدادات_الأنواع!$A$4:$E$40,5,FALSE()),0))</f>
        <v/>
      </c>
      <c r="N2367" s="47" t="str">
        <f>IF(OR(K2367="لم يدفع",K2367="تأمين فقط",K2367="اشتراك 300",B2367=""),"",IFERROR(VLOOKUP(SUBSTITUTE(SUBSTITUTE(H2367,"~","~~"),"*","~*"),إعدادات_الأنواع!$A$4:$F$40,6,FALSE()),0))</f>
        <v/>
      </c>
      <c r="O2367" s="55" t="str">
        <f t="shared" si="146"/>
        <v/>
      </c>
      <c r="P2367" s="48" t="str">
        <f t="shared" ca="1" si="147"/>
        <v/>
      </c>
      <c r="Q2367" s="52"/>
      <c r="R2367" s="49"/>
      <c r="S2367" s="50" t="str">
        <f>IF(B2367="","",COUNTA(التجديد!E2367:E2367))</f>
        <v/>
      </c>
      <c r="T2367" s="51" t="str">
        <f>IF(B2367="","",IFERROR(VLOOKUP(SUBSTITUTE(SUBSTITUTE(H2367,"~","~~"),"*","~*"),إعدادات_الأنواع!$A$4:$B$40,2,FALSE()),"?"))</f>
        <v/>
      </c>
    </row>
    <row r="2368" spans="1:20" ht="15" customHeight="1">
      <c r="A2368" s="20" t="str">
        <f>IF(B2368="","",IF(T2368="?","⚠️ نوع غير معرف",T2368&amp;TEXT(COUNTIFS($T$3:T2368,T2368),"000")))</f>
        <v/>
      </c>
      <c r="B2368" s="38"/>
      <c r="C2368" s="38"/>
      <c r="D2368" s="39"/>
      <c r="E2368" s="54"/>
      <c r="F2368" s="41" t="str">
        <f t="shared" ca="1" si="144"/>
        <v/>
      </c>
      <c r="G2368" s="42"/>
      <c r="H2368" s="37"/>
      <c r="I2368" s="43"/>
      <c r="J2368" s="44" t="str">
        <f t="shared" si="145"/>
        <v/>
      </c>
      <c r="K2368" s="45"/>
      <c r="L2368" s="46" t="str">
        <f>IF(OR(K2368="لم يدفع",B2368=""),"",IF(K2368="تأمين فقط",0,IF(K2368="اشتراك 300",300,IF(F2368&lt;14,IFERROR(VLOOKUP(SUBSTITUTE(SUBSTITUTE(H2368,"~","~~"),"*","~*"),إعدادات_الأنواع!$A$4:$D$40,3,FALSE()),0),IFERROR(VLOOKUP(SUBSTITUTE(SUBSTITUTE(H2368,"~","~~"),"*","~*"),إعدادات_الأنواع!$A$4:$D$40,4,FALSE()),0)))))</f>
        <v/>
      </c>
      <c r="M2368" s="47" t="str">
        <f>IF(OR(K2368="لم يدفع",B2368=""),"",IFERROR(VLOOKUP(SUBSTITUTE(SUBSTITUTE(H2368,"~","~~"),"*","~*"),إعدادات_الأنواع!$A$4:$E$40,5,FALSE()),0))</f>
        <v/>
      </c>
      <c r="N2368" s="47" t="str">
        <f>IF(OR(K2368="لم يدفع",K2368="تأمين فقط",K2368="اشتراك 300",B2368=""),"",IFERROR(VLOOKUP(SUBSTITUTE(SUBSTITUTE(H2368,"~","~~"),"*","~*"),إعدادات_الأنواع!$A$4:$F$40,6,FALSE()),0))</f>
        <v/>
      </c>
      <c r="O2368" s="55" t="str">
        <f t="shared" si="146"/>
        <v/>
      </c>
      <c r="P2368" s="48" t="str">
        <f t="shared" ca="1" si="147"/>
        <v/>
      </c>
      <c r="Q2368" s="52"/>
      <c r="R2368" s="49"/>
      <c r="S2368" s="50" t="str">
        <f>IF(B2368="","",COUNTA(التجديد!E2368:E2368))</f>
        <v/>
      </c>
      <c r="T2368" s="51" t="str">
        <f>IF(B2368="","",IFERROR(VLOOKUP(SUBSTITUTE(SUBSTITUTE(H2368,"~","~~"),"*","~*"),إعدادات_الأنواع!$A$4:$B$40,2,FALSE()),"?"))</f>
        <v/>
      </c>
    </row>
    <row r="2369" spans="1:20" ht="15" customHeight="1">
      <c r="A2369" s="20" t="str">
        <f>IF(B2369="","",IF(T2369="?","⚠️ نوع غير معرف",T2369&amp;TEXT(COUNTIFS($T$3:T2369,T2369),"000")))</f>
        <v/>
      </c>
      <c r="B2369" s="38"/>
      <c r="C2369" s="38"/>
      <c r="D2369" s="39"/>
      <c r="E2369" s="54"/>
      <c r="F2369" s="41" t="str">
        <f t="shared" ca="1" si="144"/>
        <v/>
      </c>
      <c r="G2369" s="42"/>
      <c r="H2369" s="37"/>
      <c r="I2369" s="43"/>
      <c r="J2369" s="44" t="str">
        <f t="shared" si="145"/>
        <v/>
      </c>
      <c r="K2369" s="45"/>
      <c r="L2369" s="46" t="str">
        <f>IF(OR(K2369="لم يدفع",B2369=""),"",IF(K2369="تأمين فقط",0,IF(K2369="اشتراك 300",300,IF(F2369&lt;14,IFERROR(VLOOKUP(SUBSTITUTE(SUBSTITUTE(H2369,"~","~~"),"*","~*"),إعدادات_الأنواع!$A$4:$D$40,3,FALSE()),0),IFERROR(VLOOKUP(SUBSTITUTE(SUBSTITUTE(H2369,"~","~~"),"*","~*"),إعدادات_الأنواع!$A$4:$D$40,4,FALSE()),0)))))</f>
        <v/>
      </c>
      <c r="M2369" s="47" t="str">
        <f>IF(OR(K2369="لم يدفع",B2369=""),"",IFERROR(VLOOKUP(SUBSTITUTE(SUBSTITUTE(H2369,"~","~~"),"*","~*"),إعدادات_الأنواع!$A$4:$E$40,5,FALSE()),0))</f>
        <v/>
      </c>
      <c r="N2369" s="47" t="str">
        <f>IF(OR(K2369="لم يدفع",K2369="تأمين فقط",K2369="اشتراك 300",B2369=""),"",IFERROR(VLOOKUP(SUBSTITUTE(SUBSTITUTE(H2369,"~","~~"),"*","~*"),إعدادات_الأنواع!$A$4:$F$40,6,FALSE()),0))</f>
        <v/>
      </c>
      <c r="O2369" s="55" t="str">
        <f t="shared" si="146"/>
        <v/>
      </c>
      <c r="P2369" s="48" t="str">
        <f t="shared" ca="1" si="147"/>
        <v/>
      </c>
      <c r="Q2369" s="52"/>
      <c r="R2369" s="49"/>
      <c r="S2369" s="50" t="str">
        <f>IF(B2369="","",COUNTA(التجديد!E2369:E2369))</f>
        <v/>
      </c>
      <c r="T2369" s="51" t="str">
        <f>IF(B2369="","",IFERROR(VLOOKUP(SUBSTITUTE(SUBSTITUTE(H2369,"~","~~"),"*","~*"),إعدادات_الأنواع!$A$4:$B$40,2,FALSE()),"?"))</f>
        <v/>
      </c>
    </row>
    <row r="2370" spans="1:20" ht="15" customHeight="1">
      <c r="A2370" s="20" t="str">
        <f>IF(B2370="","",IF(T2370="?","⚠️ نوع غير معرف",T2370&amp;TEXT(COUNTIFS($T$3:T2370,T2370),"000")))</f>
        <v/>
      </c>
      <c r="B2370" s="38"/>
      <c r="C2370" s="38"/>
      <c r="D2370" s="39"/>
      <c r="E2370" s="54"/>
      <c r="F2370" s="41" t="str">
        <f t="shared" ca="1" si="144"/>
        <v/>
      </c>
      <c r="G2370" s="42"/>
      <c r="H2370" s="37"/>
      <c r="I2370" s="43"/>
      <c r="J2370" s="44" t="str">
        <f t="shared" si="145"/>
        <v/>
      </c>
      <c r="K2370" s="45"/>
      <c r="L2370" s="46" t="str">
        <f>IF(OR(K2370="لم يدفع",B2370=""),"",IF(K2370="تأمين فقط",0,IF(K2370="اشتراك 300",300,IF(F2370&lt;14,IFERROR(VLOOKUP(SUBSTITUTE(SUBSTITUTE(H2370,"~","~~"),"*","~*"),إعدادات_الأنواع!$A$4:$D$40,3,FALSE()),0),IFERROR(VLOOKUP(SUBSTITUTE(SUBSTITUTE(H2370,"~","~~"),"*","~*"),إعدادات_الأنواع!$A$4:$D$40,4,FALSE()),0)))))</f>
        <v/>
      </c>
      <c r="M2370" s="47" t="str">
        <f>IF(OR(K2370="لم يدفع",B2370=""),"",IFERROR(VLOOKUP(SUBSTITUTE(SUBSTITUTE(H2370,"~","~~"),"*","~*"),إعدادات_الأنواع!$A$4:$E$40,5,FALSE()),0))</f>
        <v/>
      </c>
      <c r="N2370" s="47" t="str">
        <f>IF(OR(K2370="لم يدفع",K2370="تأمين فقط",K2370="اشتراك 300",B2370=""),"",IFERROR(VLOOKUP(SUBSTITUTE(SUBSTITUTE(H2370,"~","~~"),"*","~*"),إعدادات_الأنواع!$A$4:$F$40,6,FALSE()),0))</f>
        <v/>
      </c>
      <c r="O2370" s="55" t="str">
        <f t="shared" si="146"/>
        <v/>
      </c>
      <c r="P2370" s="48" t="str">
        <f t="shared" ca="1" si="147"/>
        <v/>
      </c>
      <c r="Q2370" s="52"/>
      <c r="R2370" s="49"/>
      <c r="S2370" s="50" t="str">
        <f>IF(B2370="","",COUNTA(التجديد!E2370:E2370))</f>
        <v/>
      </c>
      <c r="T2370" s="51" t="str">
        <f>IF(B2370="","",IFERROR(VLOOKUP(SUBSTITUTE(SUBSTITUTE(H2370,"~","~~"),"*","~*"),إعدادات_الأنواع!$A$4:$B$40,2,FALSE()),"?"))</f>
        <v/>
      </c>
    </row>
    <row r="2371" spans="1:20" ht="15" customHeight="1">
      <c r="A2371" s="20" t="str">
        <f>IF(B2371="","",IF(T2371="?","⚠️ نوع غير معرف",T2371&amp;TEXT(COUNTIFS($T$3:T2371,T2371),"000")))</f>
        <v/>
      </c>
      <c r="B2371" s="38"/>
      <c r="C2371" s="38"/>
      <c r="D2371" s="39"/>
      <c r="E2371" s="54"/>
      <c r="F2371" s="41" t="str">
        <f t="shared" ref="F2371:F2434" ca="1" si="148">IF(D2371="","",DATEDIF(D2371,TODAY(),"Y"))</f>
        <v/>
      </c>
      <c r="G2371" s="42"/>
      <c r="H2371" s="37"/>
      <c r="I2371" s="43"/>
      <c r="J2371" s="44" t="str">
        <f t="shared" ref="J2371:J2434" si="149">IF(I2371="","",I2371+30)</f>
        <v/>
      </c>
      <c r="K2371" s="45"/>
      <c r="L2371" s="46" t="str">
        <f>IF(OR(K2371="لم يدفع",B2371=""),"",IF(K2371="تأمين فقط",0,IF(K2371="اشتراك 300",300,IF(F2371&lt;14,IFERROR(VLOOKUP(SUBSTITUTE(SUBSTITUTE(H2371,"~","~~"),"*","~*"),إعدادات_الأنواع!$A$4:$D$40,3,FALSE()),0),IFERROR(VLOOKUP(SUBSTITUTE(SUBSTITUTE(H2371,"~","~~"),"*","~*"),إعدادات_الأنواع!$A$4:$D$40,4,FALSE()),0)))))</f>
        <v/>
      </c>
      <c r="M2371" s="47" t="str">
        <f>IF(OR(K2371="لم يدفع",B2371=""),"",IFERROR(VLOOKUP(SUBSTITUTE(SUBSTITUTE(H2371,"~","~~"),"*","~*"),إعدادات_الأنواع!$A$4:$E$40,5,FALSE()),0))</f>
        <v/>
      </c>
      <c r="N2371" s="47" t="str">
        <f>IF(OR(K2371="لم يدفع",K2371="تأمين فقط",K2371="اشتراك 300",B2371=""),"",IFERROR(VLOOKUP(SUBSTITUTE(SUBSTITUTE(H2371,"~","~~"),"*","~*"),إعدادات_الأنواع!$A$4:$F$40,6,FALSE()),0))</f>
        <v/>
      </c>
      <c r="O2371" s="55" t="str">
        <f t="shared" ref="O2371:O2434" si="150">IF(K2371="لم يدفع","",IF(L2371="","",IF(N2371="",L2371+M2371,L2371+M2371)))</f>
        <v/>
      </c>
      <c r="P2371" s="48" t="str">
        <f t="shared" ref="P2371:P2434" ca="1" si="151">IF(B2371="","",IF(K2371="لم يدفع","🔒 مجمدة",IF(J2371="","",IF(J2371&lt;TODAY(),"⛔ منتهي - يتطلب تجديد",IF(J2371-5&lt;=TODAY(),"⚠️ قريب الانتهاء","✅ ساري")))))</f>
        <v/>
      </c>
      <c r="Q2371" s="52"/>
      <c r="R2371" s="49"/>
      <c r="S2371" s="50" t="str">
        <f>IF(B2371="","",COUNTA(التجديد!E2371:E2371))</f>
        <v/>
      </c>
      <c r="T2371" s="51" t="str">
        <f>IF(B2371="","",IFERROR(VLOOKUP(SUBSTITUTE(SUBSTITUTE(H2371,"~","~~"),"*","~*"),إعدادات_الأنواع!$A$4:$B$40,2,FALSE()),"?"))</f>
        <v/>
      </c>
    </row>
    <row r="2372" spans="1:20" ht="15" customHeight="1">
      <c r="A2372" s="20" t="str">
        <f>IF(B2372="","",IF(T2372="?","⚠️ نوع غير معرف",T2372&amp;TEXT(COUNTIFS($T$3:T2372,T2372),"000")))</f>
        <v/>
      </c>
      <c r="B2372" s="38"/>
      <c r="C2372" s="38"/>
      <c r="D2372" s="39"/>
      <c r="E2372" s="54"/>
      <c r="F2372" s="41" t="str">
        <f t="shared" ca="1" si="148"/>
        <v/>
      </c>
      <c r="G2372" s="42"/>
      <c r="H2372" s="37"/>
      <c r="I2372" s="43"/>
      <c r="J2372" s="44" t="str">
        <f t="shared" si="149"/>
        <v/>
      </c>
      <c r="K2372" s="45"/>
      <c r="L2372" s="46" t="str">
        <f>IF(OR(K2372="لم يدفع",B2372=""),"",IF(K2372="تأمين فقط",0,IF(K2372="اشتراك 300",300,IF(F2372&lt;14,IFERROR(VLOOKUP(SUBSTITUTE(SUBSTITUTE(H2372,"~","~~"),"*","~*"),إعدادات_الأنواع!$A$4:$D$40,3,FALSE()),0),IFERROR(VLOOKUP(SUBSTITUTE(SUBSTITUTE(H2372,"~","~~"),"*","~*"),إعدادات_الأنواع!$A$4:$D$40,4,FALSE()),0)))))</f>
        <v/>
      </c>
      <c r="M2372" s="47" t="str">
        <f>IF(OR(K2372="لم يدفع",B2372=""),"",IFERROR(VLOOKUP(SUBSTITUTE(SUBSTITUTE(H2372,"~","~~"),"*","~*"),إعدادات_الأنواع!$A$4:$E$40,5,FALSE()),0))</f>
        <v/>
      </c>
      <c r="N2372" s="47" t="str">
        <f>IF(OR(K2372="لم يدفع",K2372="تأمين فقط",K2372="اشتراك 300",B2372=""),"",IFERROR(VLOOKUP(SUBSTITUTE(SUBSTITUTE(H2372,"~","~~"),"*","~*"),إعدادات_الأنواع!$A$4:$F$40,6,FALSE()),0))</f>
        <v/>
      </c>
      <c r="O2372" s="55" t="str">
        <f t="shared" si="150"/>
        <v/>
      </c>
      <c r="P2372" s="48" t="str">
        <f t="shared" ca="1" si="151"/>
        <v/>
      </c>
      <c r="Q2372" s="52"/>
      <c r="R2372" s="49"/>
      <c r="S2372" s="50" t="str">
        <f>IF(B2372="","",COUNTA(التجديد!E2372:E2372))</f>
        <v/>
      </c>
      <c r="T2372" s="51" t="str">
        <f>IF(B2372="","",IFERROR(VLOOKUP(SUBSTITUTE(SUBSTITUTE(H2372,"~","~~"),"*","~*"),إعدادات_الأنواع!$A$4:$B$40,2,FALSE()),"?"))</f>
        <v/>
      </c>
    </row>
    <row r="2373" spans="1:20" ht="15" customHeight="1">
      <c r="A2373" s="20" t="str">
        <f>IF(B2373="","",IF(T2373="?","⚠️ نوع غير معرف",T2373&amp;TEXT(COUNTIFS($T$3:T2373,T2373),"000")))</f>
        <v/>
      </c>
      <c r="B2373" s="38"/>
      <c r="C2373" s="38"/>
      <c r="D2373" s="39"/>
      <c r="E2373" s="54"/>
      <c r="F2373" s="41" t="str">
        <f t="shared" ca="1" si="148"/>
        <v/>
      </c>
      <c r="G2373" s="42"/>
      <c r="H2373" s="37"/>
      <c r="I2373" s="43"/>
      <c r="J2373" s="44" t="str">
        <f t="shared" si="149"/>
        <v/>
      </c>
      <c r="K2373" s="45"/>
      <c r="L2373" s="46" t="str">
        <f>IF(OR(K2373="لم يدفع",B2373=""),"",IF(K2373="تأمين فقط",0,IF(K2373="اشتراك 300",300,IF(F2373&lt;14,IFERROR(VLOOKUP(SUBSTITUTE(SUBSTITUTE(H2373,"~","~~"),"*","~*"),إعدادات_الأنواع!$A$4:$D$40,3,FALSE()),0),IFERROR(VLOOKUP(SUBSTITUTE(SUBSTITUTE(H2373,"~","~~"),"*","~*"),إعدادات_الأنواع!$A$4:$D$40,4,FALSE()),0)))))</f>
        <v/>
      </c>
      <c r="M2373" s="47" t="str">
        <f>IF(OR(K2373="لم يدفع",B2373=""),"",IFERROR(VLOOKUP(SUBSTITUTE(SUBSTITUTE(H2373,"~","~~"),"*","~*"),إعدادات_الأنواع!$A$4:$E$40,5,FALSE()),0))</f>
        <v/>
      </c>
      <c r="N2373" s="47" t="str">
        <f>IF(OR(K2373="لم يدفع",K2373="تأمين فقط",K2373="اشتراك 300",B2373=""),"",IFERROR(VLOOKUP(SUBSTITUTE(SUBSTITUTE(H2373,"~","~~"),"*","~*"),إعدادات_الأنواع!$A$4:$F$40,6,FALSE()),0))</f>
        <v/>
      </c>
      <c r="O2373" s="55" t="str">
        <f t="shared" si="150"/>
        <v/>
      </c>
      <c r="P2373" s="48" t="str">
        <f t="shared" ca="1" si="151"/>
        <v/>
      </c>
      <c r="Q2373" s="52"/>
      <c r="R2373" s="49"/>
      <c r="S2373" s="50" t="str">
        <f>IF(B2373="","",COUNTA(التجديد!E2373:E2373))</f>
        <v/>
      </c>
      <c r="T2373" s="51" t="str">
        <f>IF(B2373="","",IFERROR(VLOOKUP(SUBSTITUTE(SUBSTITUTE(H2373,"~","~~"),"*","~*"),إعدادات_الأنواع!$A$4:$B$40,2,FALSE()),"?"))</f>
        <v/>
      </c>
    </row>
    <row r="2374" spans="1:20" ht="15" customHeight="1">
      <c r="A2374" s="20" t="str">
        <f>IF(B2374="","",IF(T2374="?","⚠️ نوع غير معرف",T2374&amp;TEXT(COUNTIFS($T$3:T2374,T2374),"000")))</f>
        <v/>
      </c>
      <c r="B2374" s="38"/>
      <c r="C2374" s="38"/>
      <c r="D2374" s="39"/>
      <c r="E2374" s="54"/>
      <c r="F2374" s="41" t="str">
        <f t="shared" ca="1" si="148"/>
        <v/>
      </c>
      <c r="G2374" s="42"/>
      <c r="H2374" s="37"/>
      <c r="I2374" s="43"/>
      <c r="J2374" s="44" t="str">
        <f t="shared" si="149"/>
        <v/>
      </c>
      <c r="K2374" s="45"/>
      <c r="L2374" s="46" t="str">
        <f>IF(OR(K2374="لم يدفع",B2374=""),"",IF(K2374="تأمين فقط",0,IF(K2374="اشتراك 300",300,IF(F2374&lt;14,IFERROR(VLOOKUP(SUBSTITUTE(SUBSTITUTE(H2374,"~","~~"),"*","~*"),إعدادات_الأنواع!$A$4:$D$40,3,FALSE()),0),IFERROR(VLOOKUP(SUBSTITUTE(SUBSTITUTE(H2374,"~","~~"),"*","~*"),إعدادات_الأنواع!$A$4:$D$40,4,FALSE()),0)))))</f>
        <v/>
      </c>
      <c r="M2374" s="47" t="str">
        <f>IF(OR(K2374="لم يدفع",B2374=""),"",IFERROR(VLOOKUP(SUBSTITUTE(SUBSTITUTE(H2374,"~","~~"),"*","~*"),إعدادات_الأنواع!$A$4:$E$40,5,FALSE()),0))</f>
        <v/>
      </c>
      <c r="N2374" s="47" t="str">
        <f>IF(OR(K2374="لم يدفع",K2374="تأمين فقط",K2374="اشتراك 300",B2374=""),"",IFERROR(VLOOKUP(SUBSTITUTE(SUBSTITUTE(H2374,"~","~~"),"*","~*"),إعدادات_الأنواع!$A$4:$F$40,6,FALSE()),0))</f>
        <v/>
      </c>
      <c r="O2374" s="55" t="str">
        <f t="shared" si="150"/>
        <v/>
      </c>
      <c r="P2374" s="48" t="str">
        <f t="shared" ca="1" si="151"/>
        <v/>
      </c>
      <c r="Q2374" s="52"/>
      <c r="R2374" s="49"/>
      <c r="S2374" s="50" t="str">
        <f>IF(B2374="","",COUNTA(التجديد!E2374:E2374))</f>
        <v/>
      </c>
      <c r="T2374" s="51" t="str">
        <f>IF(B2374="","",IFERROR(VLOOKUP(SUBSTITUTE(SUBSTITUTE(H2374,"~","~~"),"*","~*"),إعدادات_الأنواع!$A$4:$B$40,2,FALSE()),"?"))</f>
        <v/>
      </c>
    </row>
    <row r="2375" spans="1:20" ht="15" customHeight="1">
      <c r="A2375" s="20" t="str">
        <f>IF(B2375="","",IF(T2375="?","⚠️ نوع غير معرف",T2375&amp;TEXT(COUNTIFS($T$3:T2375,T2375),"000")))</f>
        <v/>
      </c>
      <c r="B2375" s="38"/>
      <c r="C2375" s="38"/>
      <c r="D2375" s="39"/>
      <c r="E2375" s="54"/>
      <c r="F2375" s="41" t="str">
        <f t="shared" ca="1" si="148"/>
        <v/>
      </c>
      <c r="G2375" s="42"/>
      <c r="H2375" s="37"/>
      <c r="I2375" s="43"/>
      <c r="J2375" s="44" t="str">
        <f t="shared" si="149"/>
        <v/>
      </c>
      <c r="K2375" s="45"/>
      <c r="L2375" s="46" t="str">
        <f>IF(OR(K2375="لم يدفع",B2375=""),"",IF(K2375="تأمين فقط",0,IF(K2375="اشتراك 300",300,IF(F2375&lt;14,IFERROR(VLOOKUP(SUBSTITUTE(SUBSTITUTE(H2375,"~","~~"),"*","~*"),إعدادات_الأنواع!$A$4:$D$40,3,FALSE()),0),IFERROR(VLOOKUP(SUBSTITUTE(SUBSTITUTE(H2375,"~","~~"),"*","~*"),إعدادات_الأنواع!$A$4:$D$40,4,FALSE()),0)))))</f>
        <v/>
      </c>
      <c r="M2375" s="47" t="str">
        <f>IF(OR(K2375="لم يدفع",B2375=""),"",IFERROR(VLOOKUP(SUBSTITUTE(SUBSTITUTE(H2375,"~","~~"),"*","~*"),إعدادات_الأنواع!$A$4:$E$40,5,FALSE()),0))</f>
        <v/>
      </c>
      <c r="N2375" s="47" t="str">
        <f>IF(OR(K2375="لم يدفع",K2375="تأمين فقط",K2375="اشتراك 300",B2375=""),"",IFERROR(VLOOKUP(SUBSTITUTE(SUBSTITUTE(H2375,"~","~~"),"*","~*"),إعدادات_الأنواع!$A$4:$F$40,6,FALSE()),0))</f>
        <v/>
      </c>
      <c r="O2375" s="55" t="str">
        <f t="shared" si="150"/>
        <v/>
      </c>
      <c r="P2375" s="48" t="str">
        <f t="shared" ca="1" si="151"/>
        <v/>
      </c>
      <c r="Q2375" s="52"/>
      <c r="R2375" s="49"/>
      <c r="S2375" s="50" t="str">
        <f>IF(B2375="","",COUNTA(التجديد!E2375:E2375))</f>
        <v/>
      </c>
      <c r="T2375" s="51" t="str">
        <f>IF(B2375="","",IFERROR(VLOOKUP(SUBSTITUTE(SUBSTITUTE(H2375,"~","~~"),"*","~*"),إعدادات_الأنواع!$A$4:$B$40,2,FALSE()),"?"))</f>
        <v/>
      </c>
    </row>
    <row r="2376" spans="1:20" ht="15" customHeight="1">
      <c r="A2376" s="20" t="str">
        <f>IF(B2376="","",IF(T2376="?","⚠️ نوع غير معرف",T2376&amp;TEXT(COUNTIFS($T$3:T2376,T2376),"000")))</f>
        <v/>
      </c>
      <c r="B2376" s="38"/>
      <c r="C2376" s="38"/>
      <c r="D2376" s="39"/>
      <c r="E2376" s="54"/>
      <c r="F2376" s="41" t="str">
        <f t="shared" ca="1" si="148"/>
        <v/>
      </c>
      <c r="G2376" s="42"/>
      <c r="H2376" s="37"/>
      <c r="I2376" s="43"/>
      <c r="J2376" s="44" t="str">
        <f t="shared" si="149"/>
        <v/>
      </c>
      <c r="K2376" s="45"/>
      <c r="L2376" s="46" t="str">
        <f>IF(OR(K2376="لم يدفع",B2376=""),"",IF(K2376="تأمين فقط",0,IF(K2376="اشتراك 300",300,IF(F2376&lt;14,IFERROR(VLOOKUP(SUBSTITUTE(SUBSTITUTE(H2376,"~","~~"),"*","~*"),إعدادات_الأنواع!$A$4:$D$40,3,FALSE()),0),IFERROR(VLOOKUP(SUBSTITUTE(SUBSTITUTE(H2376,"~","~~"),"*","~*"),إعدادات_الأنواع!$A$4:$D$40,4,FALSE()),0)))))</f>
        <v/>
      </c>
      <c r="M2376" s="47" t="str">
        <f>IF(OR(K2376="لم يدفع",B2376=""),"",IFERROR(VLOOKUP(SUBSTITUTE(SUBSTITUTE(H2376,"~","~~"),"*","~*"),إعدادات_الأنواع!$A$4:$E$40,5,FALSE()),0))</f>
        <v/>
      </c>
      <c r="N2376" s="47" t="str">
        <f>IF(OR(K2376="لم يدفع",K2376="تأمين فقط",K2376="اشتراك 300",B2376=""),"",IFERROR(VLOOKUP(SUBSTITUTE(SUBSTITUTE(H2376,"~","~~"),"*","~*"),إعدادات_الأنواع!$A$4:$F$40,6,FALSE()),0))</f>
        <v/>
      </c>
      <c r="O2376" s="55" t="str">
        <f t="shared" si="150"/>
        <v/>
      </c>
      <c r="P2376" s="48" t="str">
        <f t="shared" ca="1" si="151"/>
        <v/>
      </c>
      <c r="Q2376" s="52"/>
      <c r="R2376" s="49"/>
      <c r="S2376" s="50" t="str">
        <f>IF(B2376="","",COUNTA(التجديد!E2376:E2376))</f>
        <v/>
      </c>
      <c r="T2376" s="51" t="str">
        <f>IF(B2376="","",IFERROR(VLOOKUP(SUBSTITUTE(SUBSTITUTE(H2376,"~","~~"),"*","~*"),إعدادات_الأنواع!$A$4:$B$40,2,FALSE()),"?"))</f>
        <v/>
      </c>
    </row>
    <row r="2377" spans="1:20" ht="15" customHeight="1">
      <c r="A2377" s="20" t="str">
        <f>IF(B2377="","",IF(T2377="?","⚠️ نوع غير معرف",T2377&amp;TEXT(COUNTIFS($T$3:T2377,T2377),"000")))</f>
        <v/>
      </c>
      <c r="B2377" s="38"/>
      <c r="C2377" s="38"/>
      <c r="D2377" s="39"/>
      <c r="E2377" s="54"/>
      <c r="F2377" s="41" t="str">
        <f t="shared" ca="1" si="148"/>
        <v/>
      </c>
      <c r="G2377" s="42"/>
      <c r="H2377" s="37"/>
      <c r="I2377" s="43"/>
      <c r="J2377" s="44" t="str">
        <f t="shared" si="149"/>
        <v/>
      </c>
      <c r="K2377" s="45"/>
      <c r="L2377" s="46" t="str">
        <f>IF(OR(K2377="لم يدفع",B2377=""),"",IF(K2377="تأمين فقط",0,IF(K2377="اشتراك 300",300,IF(F2377&lt;14,IFERROR(VLOOKUP(SUBSTITUTE(SUBSTITUTE(H2377,"~","~~"),"*","~*"),إعدادات_الأنواع!$A$4:$D$40,3,FALSE()),0),IFERROR(VLOOKUP(SUBSTITUTE(SUBSTITUTE(H2377,"~","~~"),"*","~*"),إعدادات_الأنواع!$A$4:$D$40,4,FALSE()),0)))))</f>
        <v/>
      </c>
      <c r="M2377" s="47" t="str">
        <f>IF(OR(K2377="لم يدفع",B2377=""),"",IFERROR(VLOOKUP(SUBSTITUTE(SUBSTITUTE(H2377,"~","~~"),"*","~*"),إعدادات_الأنواع!$A$4:$E$40,5,FALSE()),0))</f>
        <v/>
      </c>
      <c r="N2377" s="47" t="str">
        <f>IF(OR(K2377="لم يدفع",K2377="تأمين فقط",K2377="اشتراك 300",B2377=""),"",IFERROR(VLOOKUP(SUBSTITUTE(SUBSTITUTE(H2377,"~","~~"),"*","~*"),إعدادات_الأنواع!$A$4:$F$40,6,FALSE()),0))</f>
        <v/>
      </c>
      <c r="O2377" s="55" t="str">
        <f t="shared" si="150"/>
        <v/>
      </c>
      <c r="P2377" s="48" t="str">
        <f t="shared" ca="1" si="151"/>
        <v/>
      </c>
      <c r="Q2377" s="52"/>
      <c r="R2377" s="49"/>
      <c r="S2377" s="50" t="str">
        <f>IF(B2377="","",COUNTA(التجديد!E2377:E2377))</f>
        <v/>
      </c>
      <c r="T2377" s="51" t="str">
        <f>IF(B2377="","",IFERROR(VLOOKUP(SUBSTITUTE(SUBSTITUTE(H2377,"~","~~"),"*","~*"),إعدادات_الأنواع!$A$4:$B$40,2,FALSE()),"?"))</f>
        <v/>
      </c>
    </row>
    <row r="2378" spans="1:20" ht="15" customHeight="1">
      <c r="A2378" s="20" t="str">
        <f>IF(B2378="","",IF(T2378="?","⚠️ نوع غير معرف",T2378&amp;TEXT(COUNTIFS($T$3:T2378,T2378),"000")))</f>
        <v/>
      </c>
      <c r="B2378" s="38"/>
      <c r="C2378" s="38"/>
      <c r="D2378" s="39"/>
      <c r="E2378" s="54"/>
      <c r="F2378" s="41" t="str">
        <f t="shared" ca="1" si="148"/>
        <v/>
      </c>
      <c r="G2378" s="42"/>
      <c r="H2378" s="37"/>
      <c r="I2378" s="43"/>
      <c r="J2378" s="44" t="str">
        <f t="shared" si="149"/>
        <v/>
      </c>
      <c r="K2378" s="45"/>
      <c r="L2378" s="46" t="str">
        <f>IF(OR(K2378="لم يدفع",B2378=""),"",IF(K2378="تأمين فقط",0,IF(K2378="اشتراك 300",300,IF(F2378&lt;14,IFERROR(VLOOKUP(SUBSTITUTE(SUBSTITUTE(H2378,"~","~~"),"*","~*"),إعدادات_الأنواع!$A$4:$D$40,3,FALSE()),0),IFERROR(VLOOKUP(SUBSTITUTE(SUBSTITUTE(H2378,"~","~~"),"*","~*"),إعدادات_الأنواع!$A$4:$D$40,4,FALSE()),0)))))</f>
        <v/>
      </c>
      <c r="M2378" s="47" t="str">
        <f>IF(OR(K2378="لم يدفع",B2378=""),"",IFERROR(VLOOKUP(SUBSTITUTE(SUBSTITUTE(H2378,"~","~~"),"*","~*"),إعدادات_الأنواع!$A$4:$E$40,5,FALSE()),0))</f>
        <v/>
      </c>
      <c r="N2378" s="47" t="str">
        <f>IF(OR(K2378="لم يدفع",K2378="تأمين فقط",K2378="اشتراك 300",B2378=""),"",IFERROR(VLOOKUP(SUBSTITUTE(SUBSTITUTE(H2378,"~","~~"),"*","~*"),إعدادات_الأنواع!$A$4:$F$40,6,FALSE()),0))</f>
        <v/>
      </c>
      <c r="O2378" s="55" t="str">
        <f t="shared" si="150"/>
        <v/>
      </c>
      <c r="P2378" s="48" t="str">
        <f t="shared" ca="1" si="151"/>
        <v/>
      </c>
      <c r="Q2378" s="52"/>
      <c r="R2378" s="49"/>
      <c r="S2378" s="50" t="str">
        <f>IF(B2378="","",COUNTA(التجديد!E2378:E2378))</f>
        <v/>
      </c>
      <c r="T2378" s="51" t="str">
        <f>IF(B2378="","",IFERROR(VLOOKUP(SUBSTITUTE(SUBSTITUTE(H2378,"~","~~"),"*","~*"),إعدادات_الأنواع!$A$4:$B$40,2,FALSE()),"?"))</f>
        <v/>
      </c>
    </row>
    <row r="2379" spans="1:20" ht="15" customHeight="1">
      <c r="A2379" s="20" t="str">
        <f>IF(B2379="","",IF(T2379="?","⚠️ نوع غير معرف",T2379&amp;TEXT(COUNTIFS($T$3:T2379,T2379),"000")))</f>
        <v/>
      </c>
      <c r="B2379" s="38"/>
      <c r="C2379" s="38"/>
      <c r="D2379" s="39"/>
      <c r="E2379" s="54"/>
      <c r="F2379" s="41" t="str">
        <f t="shared" ca="1" si="148"/>
        <v/>
      </c>
      <c r="G2379" s="42"/>
      <c r="H2379" s="37"/>
      <c r="I2379" s="43"/>
      <c r="J2379" s="44" t="str">
        <f t="shared" si="149"/>
        <v/>
      </c>
      <c r="K2379" s="45"/>
      <c r="L2379" s="46" t="str">
        <f>IF(OR(K2379="لم يدفع",B2379=""),"",IF(K2379="تأمين فقط",0,IF(K2379="اشتراك 300",300,IF(F2379&lt;14,IFERROR(VLOOKUP(SUBSTITUTE(SUBSTITUTE(H2379,"~","~~"),"*","~*"),إعدادات_الأنواع!$A$4:$D$40,3,FALSE()),0),IFERROR(VLOOKUP(SUBSTITUTE(SUBSTITUTE(H2379,"~","~~"),"*","~*"),إعدادات_الأنواع!$A$4:$D$40,4,FALSE()),0)))))</f>
        <v/>
      </c>
      <c r="M2379" s="47" t="str">
        <f>IF(OR(K2379="لم يدفع",B2379=""),"",IFERROR(VLOOKUP(SUBSTITUTE(SUBSTITUTE(H2379,"~","~~"),"*","~*"),إعدادات_الأنواع!$A$4:$E$40,5,FALSE()),0))</f>
        <v/>
      </c>
      <c r="N2379" s="47" t="str">
        <f>IF(OR(K2379="لم يدفع",K2379="تأمين فقط",K2379="اشتراك 300",B2379=""),"",IFERROR(VLOOKUP(SUBSTITUTE(SUBSTITUTE(H2379,"~","~~"),"*","~*"),إعدادات_الأنواع!$A$4:$F$40,6,FALSE()),0))</f>
        <v/>
      </c>
      <c r="O2379" s="55" t="str">
        <f t="shared" si="150"/>
        <v/>
      </c>
      <c r="P2379" s="48" t="str">
        <f t="shared" ca="1" si="151"/>
        <v/>
      </c>
      <c r="Q2379" s="52"/>
      <c r="R2379" s="49"/>
      <c r="S2379" s="50" t="str">
        <f>IF(B2379="","",COUNTA(التجديد!E2379:E2379))</f>
        <v/>
      </c>
      <c r="T2379" s="51" t="str">
        <f>IF(B2379="","",IFERROR(VLOOKUP(SUBSTITUTE(SUBSTITUTE(H2379,"~","~~"),"*","~*"),إعدادات_الأنواع!$A$4:$B$40,2,FALSE()),"?"))</f>
        <v/>
      </c>
    </row>
    <row r="2380" spans="1:20" ht="15" customHeight="1">
      <c r="A2380" s="20" t="str">
        <f>IF(B2380="","",IF(T2380="?","⚠️ نوع غير معرف",T2380&amp;TEXT(COUNTIFS($T$3:T2380,T2380),"000")))</f>
        <v/>
      </c>
      <c r="B2380" s="38"/>
      <c r="C2380" s="38"/>
      <c r="D2380" s="39"/>
      <c r="E2380" s="54"/>
      <c r="F2380" s="41" t="str">
        <f t="shared" ca="1" si="148"/>
        <v/>
      </c>
      <c r="G2380" s="42"/>
      <c r="H2380" s="37"/>
      <c r="I2380" s="43"/>
      <c r="J2380" s="44" t="str">
        <f t="shared" si="149"/>
        <v/>
      </c>
      <c r="K2380" s="45"/>
      <c r="L2380" s="46" t="str">
        <f>IF(OR(K2380="لم يدفع",B2380=""),"",IF(K2380="تأمين فقط",0,IF(K2380="اشتراك 300",300,IF(F2380&lt;14,IFERROR(VLOOKUP(SUBSTITUTE(SUBSTITUTE(H2380,"~","~~"),"*","~*"),إعدادات_الأنواع!$A$4:$D$40,3,FALSE()),0),IFERROR(VLOOKUP(SUBSTITUTE(SUBSTITUTE(H2380,"~","~~"),"*","~*"),إعدادات_الأنواع!$A$4:$D$40,4,FALSE()),0)))))</f>
        <v/>
      </c>
      <c r="M2380" s="47" t="str">
        <f>IF(OR(K2380="لم يدفع",B2380=""),"",IFERROR(VLOOKUP(SUBSTITUTE(SUBSTITUTE(H2380,"~","~~"),"*","~*"),إعدادات_الأنواع!$A$4:$E$40,5,FALSE()),0))</f>
        <v/>
      </c>
      <c r="N2380" s="47" t="str">
        <f>IF(OR(K2380="لم يدفع",K2380="تأمين فقط",K2380="اشتراك 300",B2380=""),"",IFERROR(VLOOKUP(SUBSTITUTE(SUBSTITUTE(H2380,"~","~~"),"*","~*"),إعدادات_الأنواع!$A$4:$F$40,6,FALSE()),0))</f>
        <v/>
      </c>
      <c r="O2380" s="55" t="str">
        <f t="shared" si="150"/>
        <v/>
      </c>
      <c r="P2380" s="48" t="str">
        <f t="shared" ca="1" si="151"/>
        <v/>
      </c>
      <c r="Q2380" s="52"/>
      <c r="R2380" s="49"/>
      <c r="S2380" s="50" t="str">
        <f>IF(B2380="","",COUNTA(التجديد!E2380:E2380))</f>
        <v/>
      </c>
      <c r="T2380" s="51" t="str">
        <f>IF(B2380="","",IFERROR(VLOOKUP(SUBSTITUTE(SUBSTITUTE(H2380,"~","~~"),"*","~*"),إعدادات_الأنواع!$A$4:$B$40,2,FALSE()),"?"))</f>
        <v/>
      </c>
    </row>
    <row r="2381" spans="1:20" ht="15" customHeight="1">
      <c r="A2381" s="20" t="str">
        <f>IF(B2381="","",IF(T2381="?","⚠️ نوع غير معرف",T2381&amp;TEXT(COUNTIFS($T$3:T2381,T2381),"000")))</f>
        <v/>
      </c>
      <c r="B2381" s="38"/>
      <c r="C2381" s="38"/>
      <c r="D2381" s="39"/>
      <c r="E2381" s="54"/>
      <c r="F2381" s="41" t="str">
        <f t="shared" ca="1" si="148"/>
        <v/>
      </c>
      <c r="G2381" s="42"/>
      <c r="H2381" s="37"/>
      <c r="I2381" s="43"/>
      <c r="J2381" s="44" t="str">
        <f t="shared" si="149"/>
        <v/>
      </c>
      <c r="K2381" s="45"/>
      <c r="L2381" s="46" t="str">
        <f>IF(OR(K2381="لم يدفع",B2381=""),"",IF(K2381="تأمين فقط",0,IF(K2381="اشتراك 300",300,IF(F2381&lt;14,IFERROR(VLOOKUP(SUBSTITUTE(SUBSTITUTE(H2381,"~","~~"),"*","~*"),إعدادات_الأنواع!$A$4:$D$40,3,FALSE()),0),IFERROR(VLOOKUP(SUBSTITUTE(SUBSTITUTE(H2381,"~","~~"),"*","~*"),إعدادات_الأنواع!$A$4:$D$40,4,FALSE()),0)))))</f>
        <v/>
      </c>
      <c r="M2381" s="47" t="str">
        <f>IF(OR(K2381="لم يدفع",B2381=""),"",IFERROR(VLOOKUP(SUBSTITUTE(SUBSTITUTE(H2381,"~","~~"),"*","~*"),إعدادات_الأنواع!$A$4:$E$40,5,FALSE()),0))</f>
        <v/>
      </c>
      <c r="N2381" s="47" t="str">
        <f>IF(OR(K2381="لم يدفع",K2381="تأمين فقط",K2381="اشتراك 300",B2381=""),"",IFERROR(VLOOKUP(SUBSTITUTE(SUBSTITUTE(H2381,"~","~~"),"*","~*"),إعدادات_الأنواع!$A$4:$F$40,6,FALSE()),0))</f>
        <v/>
      </c>
      <c r="O2381" s="55" t="str">
        <f t="shared" si="150"/>
        <v/>
      </c>
      <c r="P2381" s="48" t="str">
        <f t="shared" ca="1" si="151"/>
        <v/>
      </c>
      <c r="Q2381" s="52"/>
      <c r="R2381" s="49"/>
      <c r="S2381" s="50" t="str">
        <f>IF(B2381="","",COUNTA(التجديد!E2381:E2381))</f>
        <v/>
      </c>
      <c r="T2381" s="51" t="str">
        <f>IF(B2381="","",IFERROR(VLOOKUP(SUBSTITUTE(SUBSTITUTE(H2381,"~","~~"),"*","~*"),إعدادات_الأنواع!$A$4:$B$40,2,FALSE()),"?"))</f>
        <v/>
      </c>
    </row>
    <row r="2382" spans="1:20" ht="15" customHeight="1">
      <c r="A2382" s="20" t="str">
        <f>IF(B2382="","",IF(T2382="?","⚠️ نوع غير معرف",T2382&amp;TEXT(COUNTIFS($T$3:T2382,T2382),"000")))</f>
        <v/>
      </c>
      <c r="B2382" s="38"/>
      <c r="C2382" s="38"/>
      <c r="D2382" s="39"/>
      <c r="E2382" s="54"/>
      <c r="F2382" s="41" t="str">
        <f t="shared" ca="1" si="148"/>
        <v/>
      </c>
      <c r="G2382" s="42"/>
      <c r="H2382" s="37"/>
      <c r="I2382" s="43"/>
      <c r="J2382" s="44" t="str">
        <f t="shared" si="149"/>
        <v/>
      </c>
      <c r="K2382" s="45"/>
      <c r="L2382" s="46" t="str">
        <f>IF(OR(K2382="لم يدفع",B2382=""),"",IF(K2382="تأمين فقط",0,IF(K2382="اشتراك 300",300,IF(F2382&lt;14,IFERROR(VLOOKUP(SUBSTITUTE(SUBSTITUTE(H2382,"~","~~"),"*","~*"),إعدادات_الأنواع!$A$4:$D$40,3,FALSE()),0),IFERROR(VLOOKUP(SUBSTITUTE(SUBSTITUTE(H2382,"~","~~"),"*","~*"),إعدادات_الأنواع!$A$4:$D$40,4,FALSE()),0)))))</f>
        <v/>
      </c>
      <c r="M2382" s="47" t="str">
        <f>IF(OR(K2382="لم يدفع",B2382=""),"",IFERROR(VLOOKUP(SUBSTITUTE(SUBSTITUTE(H2382,"~","~~"),"*","~*"),إعدادات_الأنواع!$A$4:$E$40,5,FALSE()),0))</f>
        <v/>
      </c>
      <c r="N2382" s="47" t="str">
        <f>IF(OR(K2382="لم يدفع",K2382="تأمين فقط",K2382="اشتراك 300",B2382=""),"",IFERROR(VLOOKUP(SUBSTITUTE(SUBSTITUTE(H2382,"~","~~"),"*","~*"),إعدادات_الأنواع!$A$4:$F$40,6,FALSE()),0))</f>
        <v/>
      </c>
      <c r="O2382" s="55" t="str">
        <f t="shared" si="150"/>
        <v/>
      </c>
      <c r="P2382" s="48" t="str">
        <f t="shared" ca="1" si="151"/>
        <v/>
      </c>
      <c r="Q2382" s="52"/>
      <c r="R2382" s="49"/>
      <c r="S2382" s="50" t="str">
        <f>IF(B2382="","",COUNTA(التجديد!E2382:E2382))</f>
        <v/>
      </c>
      <c r="T2382" s="51" t="str">
        <f>IF(B2382="","",IFERROR(VLOOKUP(SUBSTITUTE(SUBSTITUTE(H2382,"~","~~"),"*","~*"),إعدادات_الأنواع!$A$4:$B$40,2,FALSE()),"?"))</f>
        <v/>
      </c>
    </row>
    <row r="2383" spans="1:20" ht="15" customHeight="1">
      <c r="A2383" s="20" t="str">
        <f>IF(B2383="","",IF(T2383="?","⚠️ نوع غير معرف",T2383&amp;TEXT(COUNTIFS($T$3:T2383,T2383),"000")))</f>
        <v/>
      </c>
      <c r="B2383" s="38"/>
      <c r="C2383" s="38"/>
      <c r="D2383" s="39"/>
      <c r="E2383" s="54"/>
      <c r="F2383" s="41" t="str">
        <f t="shared" ca="1" si="148"/>
        <v/>
      </c>
      <c r="G2383" s="42"/>
      <c r="H2383" s="37"/>
      <c r="I2383" s="43"/>
      <c r="J2383" s="44" t="str">
        <f t="shared" si="149"/>
        <v/>
      </c>
      <c r="K2383" s="45"/>
      <c r="L2383" s="46" t="str">
        <f>IF(OR(K2383="لم يدفع",B2383=""),"",IF(K2383="تأمين فقط",0,IF(K2383="اشتراك 300",300,IF(F2383&lt;14,IFERROR(VLOOKUP(SUBSTITUTE(SUBSTITUTE(H2383,"~","~~"),"*","~*"),إعدادات_الأنواع!$A$4:$D$40,3,FALSE()),0),IFERROR(VLOOKUP(SUBSTITUTE(SUBSTITUTE(H2383,"~","~~"),"*","~*"),إعدادات_الأنواع!$A$4:$D$40,4,FALSE()),0)))))</f>
        <v/>
      </c>
      <c r="M2383" s="47" t="str">
        <f>IF(OR(K2383="لم يدفع",B2383=""),"",IFERROR(VLOOKUP(SUBSTITUTE(SUBSTITUTE(H2383,"~","~~"),"*","~*"),إعدادات_الأنواع!$A$4:$E$40,5,FALSE()),0))</f>
        <v/>
      </c>
      <c r="N2383" s="47" t="str">
        <f>IF(OR(K2383="لم يدفع",K2383="تأمين فقط",K2383="اشتراك 300",B2383=""),"",IFERROR(VLOOKUP(SUBSTITUTE(SUBSTITUTE(H2383,"~","~~"),"*","~*"),إعدادات_الأنواع!$A$4:$F$40,6,FALSE()),0))</f>
        <v/>
      </c>
      <c r="O2383" s="55" t="str">
        <f t="shared" si="150"/>
        <v/>
      </c>
      <c r="P2383" s="48" t="str">
        <f t="shared" ca="1" si="151"/>
        <v/>
      </c>
      <c r="Q2383" s="52"/>
      <c r="R2383" s="49"/>
      <c r="S2383" s="50" t="str">
        <f>IF(B2383="","",COUNTA(التجديد!E2383:E2383))</f>
        <v/>
      </c>
      <c r="T2383" s="51" t="str">
        <f>IF(B2383="","",IFERROR(VLOOKUP(SUBSTITUTE(SUBSTITUTE(H2383,"~","~~"),"*","~*"),إعدادات_الأنواع!$A$4:$B$40,2,FALSE()),"?"))</f>
        <v/>
      </c>
    </row>
    <row r="2384" spans="1:20" ht="15" customHeight="1">
      <c r="A2384" s="20" t="str">
        <f>IF(B2384="","",IF(T2384="?","⚠️ نوع غير معرف",T2384&amp;TEXT(COUNTIFS($T$3:T2384,T2384),"000")))</f>
        <v/>
      </c>
      <c r="B2384" s="38"/>
      <c r="C2384" s="38"/>
      <c r="D2384" s="39"/>
      <c r="E2384" s="54"/>
      <c r="F2384" s="41" t="str">
        <f t="shared" ca="1" si="148"/>
        <v/>
      </c>
      <c r="G2384" s="42"/>
      <c r="H2384" s="37"/>
      <c r="I2384" s="43"/>
      <c r="J2384" s="44" t="str">
        <f t="shared" si="149"/>
        <v/>
      </c>
      <c r="K2384" s="45"/>
      <c r="L2384" s="46" t="str">
        <f>IF(OR(K2384="لم يدفع",B2384=""),"",IF(K2384="تأمين فقط",0,IF(K2384="اشتراك 300",300,IF(F2384&lt;14,IFERROR(VLOOKUP(SUBSTITUTE(SUBSTITUTE(H2384,"~","~~"),"*","~*"),إعدادات_الأنواع!$A$4:$D$40,3,FALSE()),0),IFERROR(VLOOKUP(SUBSTITUTE(SUBSTITUTE(H2384,"~","~~"),"*","~*"),إعدادات_الأنواع!$A$4:$D$40,4,FALSE()),0)))))</f>
        <v/>
      </c>
      <c r="M2384" s="47" t="str">
        <f>IF(OR(K2384="لم يدفع",B2384=""),"",IFERROR(VLOOKUP(SUBSTITUTE(SUBSTITUTE(H2384,"~","~~"),"*","~*"),إعدادات_الأنواع!$A$4:$E$40,5,FALSE()),0))</f>
        <v/>
      </c>
      <c r="N2384" s="47" t="str">
        <f>IF(OR(K2384="لم يدفع",K2384="تأمين فقط",K2384="اشتراك 300",B2384=""),"",IFERROR(VLOOKUP(SUBSTITUTE(SUBSTITUTE(H2384,"~","~~"),"*","~*"),إعدادات_الأنواع!$A$4:$F$40,6,FALSE()),0))</f>
        <v/>
      </c>
      <c r="O2384" s="55" t="str">
        <f t="shared" si="150"/>
        <v/>
      </c>
      <c r="P2384" s="48" t="str">
        <f t="shared" ca="1" si="151"/>
        <v/>
      </c>
      <c r="Q2384" s="52"/>
      <c r="R2384" s="49"/>
      <c r="S2384" s="50" t="str">
        <f>IF(B2384="","",COUNTA(التجديد!E2384:E2384))</f>
        <v/>
      </c>
      <c r="T2384" s="51" t="str">
        <f>IF(B2384="","",IFERROR(VLOOKUP(SUBSTITUTE(SUBSTITUTE(H2384,"~","~~"),"*","~*"),إعدادات_الأنواع!$A$4:$B$40,2,FALSE()),"?"))</f>
        <v/>
      </c>
    </row>
    <row r="2385" spans="1:20" ht="15" customHeight="1">
      <c r="A2385" s="20" t="str">
        <f>IF(B2385="","",IF(T2385="?","⚠️ نوع غير معرف",T2385&amp;TEXT(COUNTIFS($T$3:T2385,T2385),"000")))</f>
        <v/>
      </c>
      <c r="B2385" s="38"/>
      <c r="C2385" s="38"/>
      <c r="D2385" s="39"/>
      <c r="E2385" s="54"/>
      <c r="F2385" s="41" t="str">
        <f t="shared" ca="1" si="148"/>
        <v/>
      </c>
      <c r="G2385" s="42"/>
      <c r="H2385" s="37"/>
      <c r="I2385" s="43"/>
      <c r="J2385" s="44" t="str">
        <f t="shared" si="149"/>
        <v/>
      </c>
      <c r="K2385" s="45"/>
      <c r="L2385" s="46" t="str">
        <f>IF(OR(K2385="لم يدفع",B2385=""),"",IF(K2385="تأمين فقط",0,IF(K2385="اشتراك 300",300,IF(F2385&lt;14,IFERROR(VLOOKUP(SUBSTITUTE(SUBSTITUTE(H2385,"~","~~"),"*","~*"),إعدادات_الأنواع!$A$4:$D$40,3,FALSE()),0),IFERROR(VLOOKUP(SUBSTITUTE(SUBSTITUTE(H2385,"~","~~"),"*","~*"),إعدادات_الأنواع!$A$4:$D$40,4,FALSE()),0)))))</f>
        <v/>
      </c>
      <c r="M2385" s="47" t="str">
        <f>IF(OR(K2385="لم يدفع",B2385=""),"",IFERROR(VLOOKUP(SUBSTITUTE(SUBSTITUTE(H2385,"~","~~"),"*","~*"),إعدادات_الأنواع!$A$4:$E$40,5,FALSE()),0))</f>
        <v/>
      </c>
      <c r="N2385" s="47" t="str">
        <f>IF(OR(K2385="لم يدفع",K2385="تأمين فقط",K2385="اشتراك 300",B2385=""),"",IFERROR(VLOOKUP(SUBSTITUTE(SUBSTITUTE(H2385,"~","~~"),"*","~*"),إعدادات_الأنواع!$A$4:$F$40,6,FALSE()),0))</f>
        <v/>
      </c>
      <c r="O2385" s="55" t="str">
        <f t="shared" si="150"/>
        <v/>
      </c>
      <c r="P2385" s="48" t="str">
        <f t="shared" ca="1" si="151"/>
        <v/>
      </c>
      <c r="Q2385" s="52"/>
      <c r="R2385" s="49"/>
      <c r="S2385" s="50" t="str">
        <f>IF(B2385="","",COUNTA(التجديد!E2385:E2385))</f>
        <v/>
      </c>
      <c r="T2385" s="51" t="str">
        <f>IF(B2385="","",IFERROR(VLOOKUP(SUBSTITUTE(SUBSTITUTE(H2385,"~","~~"),"*","~*"),إعدادات_الأنواع!$A$4:$B$40,2,FALSE()),"?"))</f>
        <v/>
      </c>
    </row>
    <row r="2386" spans="1:20" ht="15" customHeight="1">
      <c r="A2386" s="20" t="str">
        <f>IF(B2386="","",IF(T2386="?","⚠️ نوع غير معرف",T2386&amp;TEXT(COUNTIFS($T$3:T2386,T2386),"000")))</f>
        <v/>
      </c>
      <c r="B2386" s="38"/>
      <c r="C2386" s="38"/>
      <c r="D2386" s="39"/>
      <c r="E2386" s="54"/>
      <c r="F2386" s="41" t="str">
        <f t="shared" ca="1" si="148"/>
        <v/>
      </c>
      <c r="G2386" s="42"/>
      <c r="H2386" s="37"/>
      <c r="I2386" s="43"/>
      <c r="J2386" s="44" t="str">
        <f t="shared" si="149"/>
        <v/>
      </c>
      <c r="K2386" s="45"/>
      <c r="L2386" s="46" t="str">
        <f>IF(OR(K2386="لم يدفع",B2386=""),"",IF(K2386="تأمين فقط",0,IF(K2386="اشتراك 300",300,IF(F2386&lt;14,IFERROR(VLOOKUP(SUBSTITUTE(SUBSTITUTE(H2386,"~","~~"),"*","~*"),إعدادات_الأنواع!$A$4:$D$40,3,FALSE()),0),IFERROR(VLOOKUP(SUBSTITUTE(SUBSTITUTE(H2386,"~","~~"),"*","~*"),إعدادات_الأنواع!$A$4:$D$40,4,FALSE()),0)))))</f>
        <v/>
      </c>
      <c r="M2386" s="47" t="str">
        <f>IF(OR(K2386="لم يدفع",B2386=""),"",IFERROR(VLOOKUP(SUBSTITUTE(SUBSTITUTE(H2386,"~","~~"),"*","~*"),إعدادات_الأنواع!$A$4:$E$40,5,FALSE()),0))</f>
        <v/>
      </c>
      <c r="N2386" s="47" t="str">
        <f>IF(OR(K2386="لم يدفع",K2386="تأمين فقط",K2386="اشتراك 300",B2386=""),"",IFERROR(VLOOKUP(SUBSTITUTE(SUBSTITUTE(H2386,"~","~~"),"*","~*"),إعدادات_الأنواع!$A$4:$F$40,6,FALSE()),0))</f>
        <v/>
      </c>
      <c r="O2386" s="55" t="str">
        <f t="shared" si="150"/>
        <v/>
      </c>
      <c r="P2386" s="48" t="str">
        <f t="shared" ca="1" si="151"/>
        <v/>
      </c>
      <c r="Q2386" s="52"/>
      <c r="R2386" s="49"/>
      <c r="S2386" s="50" t="str">
        <f>IF(B2386="","",COUNTA(التجديد!E2386:E2386))</f>
        <v/>
      </c>
      <c r="T2386" s="51" t="str">
        <f>IF(B2386="","",IFERROR(VLOOKUP(SUBSTITUTE(SUBSTITUTE(H2386,"~","~~"),"*","~*"),إعدادات_الأنواع!$A$4:$B$40,2,FALSE()),"?"))</f>
        <v/>
      </c>
    </row>
    <row r="2387" spans="1:20" ht="15" customHeight="1">
      <c r="A2387" s="20" t="str">
        <f>IF(B2387="","",IF(T2387="?","⚠️ نوع غير معرف",T2387&amp;TEXT(COUNTIFS($T$3:T2387,T2387),"000")))</f>
        <v/>
      </c>
      <c r="B2387" s="38"/>
      <c r="C2387" s="38"/>
      <c r="D2387" s="39"/>
      <c r="E2387" s="54"/>
      <c r="F2387" s="41" t="str">
        <f t="shared" ca="1" si="148"/>
        <v/>
      </c>
      <c r="G2387" s="42"/>
      <c r="H2387" s="37"/>
      <c r="I2387" s="43"/>
      <c r="J2387" s="44" t="str">
        <f t="shared" si="149"/>
        <v/>
      </c>
      <c r="K2387" s="45"/>
      <c r="L2387" s="46" t="str">
        <f>IF(OR(K2387="لم يدفع",B2387=""),"",IF(K2387="تأمين فقط",0,IF(K2387="اشتراك 300",300,IF(F2387&lt;14,IFERROR(VLOOKUP(SUBSTITUTE(SUBSTITUTE(H2387,"~","~~"),"*","~*"),إعدادات_الأنواع!$A$4:$D$40,3,FALSE()),0),IFERROR(VLOOKUP(SUBSTITUTE(SUBSTITUTE(H2387,"~","~~"),"*","~*"),إعدادات_الأنواع!$A$4:$D$40,4,FALSE()),0)))))</f>
        <v/>
      </c>
      <c r="M2387" s="47" t="str">
        <f>IF(OR(K2387="لم يدفع",B2387=""),"",IFERROR(VLOOKUP(SUBSTITUTE(SUBSTITUTE(H2387,"~","~~"),"*","~*"),إعدادات_الأنواع!$A$4:$E$40,5,FALSE()),0))</f>
        <v/>
      </c>
      <c r="N2387" s="47" t="str">
        <f>IF(OR(K2387="لم يدفع",K2387="تأمين فقط",K2387="اشتراك 300",B2387=""),"",IFERROR(VLOOKUP(SUBSTITUTE(SUBSTITUTE(H2387,"~","~~"),"*","~*"),إعدادات_الأنواع!$A$4:$F$40,6,FALSE()),0))</f>
        <v/>
      </c>
      <c r="O2387" s="55" t="str">
        <f t="shared" si="150"/>
        <v/>
      </c>
      <c r="P2387" s="48" t="str">
        <f t="shared" ca="1" si="151"/>
        <v/>
      </c>
      <c r="Q2387" s="52"/>
      <c r="R2387" s="49"/>
      <c r="S2387" s="50" t="str">
        <f>IF(B2387="","",COUNTA(التجديد!E2387:E2387))</f>
        <v/>
      </c>
      <c r="T2387" s="51" t="str">
        <f>IF(B2387="","",IFERROR(VLOOKUP(SUBSTITUTE(SUBSTITUTE(H2387,"~","~~"),"*","~*"),إعدادات_الأنواع!$A$4:$B$40,2,FALSE()),"?"))</f>
        <v/>
      </c>
    </row>
    <row r="2388" spans="1:20" ht="15" customHeight="1">
      <c r="A2388" s="20" t="str">
        <f>IF(B2388="","",IF(T2388="?","⚠️ نوع غير معرف",T2388&amp;TEXT(COUNTIFS($T$3:T2388,T2388),"000")))</f>
        <v/>
      </c>
      <c r="B2388" s="38"/>
      <c r="C2388" s="38"/>
      <c r="D2388" s="39"/>
      <c r="E2388" s="54"/>
      <c r="F2388" s="41" t="str">
        <f t="shared" ca="1" si="148"/>
        <v/>
      </c>
      <c r="G2388" s="42"/>
      <c r="H2388" s="37"/>
      <c r="I2388" s="43"/>
      <c r="J2388" s="44" t="str">
        <f t="shared" si="149"/>
        <v/>
      </c>
      <c r="K2388" s="45"/>
      <c r="L2388" s="46" t="str">
        <f>IF(OR(K2388="لم يدفع",B2388=""),"",IF(K2388="تأمين فقط",0,IF(K2388="اشتراك 300",300,IF(F2388&lt;14,IFERROR(VLOOKUP(SUBSTITUTE(SUBSTITUTE(H2388,"~","~~"),"*","~*"),إعدادات_الأنواع!$A$4:$D$40,3,FALSE()),0),IFERROR(VLOOKUP(SUBSTITUTE(SUBSTITUTE(H2388,"~","~~"),"*","~*"),إعدادات_الأنواع!$A$4:$D$40,4,FALSE()),0)))))</f>
        <v/>
      </c>
      <c r="M2388" s="47" t="str">
        <f>IF(OR(K2388="لم يدفع",B2388=""),"",IFERROR(VLOOKUP(SUBSTITUTE(SUBSTITUTE(H2388,"~","~~"),"*","~*"),إعدادات_الأنواع!$A$4:$E$40,5,FALSE()),0))</f>
        <v/>
      </c>
      <c r="N2388" s="47" t="str">
        <f>IF(OR(K2388="لم يدفع",K2388="تأمين فقط",K2388="اشتراك 300",B2388=""),"",IFERROR(VLOOKUP(SUBSTITUTE(SUBSTITUTE(H2388,"~","~~"),"*","~*"),إعدادات_الأنواع!$A$4:$F$40,6,FALSE()),0))</f>
        <v/>
      </c>
      <c r="O2388" s="55" t="str">
        <f t="shared" si="150"/>
        <v/>
      </c>
      <c r="P2388" s="48" t="str">
        <f t="shared" ca="1" si="151"/>
        <v/>
      </c>
      <c r="Q2388" s="52"/>
      <c r="R2388" s="49"/>
      <c r="S2388" s="50" t="str">
        <f>IF(B2388="","",COUNTA(التجديد!E2388:E2388))</f>
        <v/>
      </c>
      <c r="T2388" s="51" t="str">
        <f>IF(B2388="","",IFERROR(VLOOKUP(SUBSTITUTE(SUBSTITUTE(H2388,"~","~~"),"*","~*"),إعدادات_الأنواع!$A$4:$B$40,2,FALSE()),"?"))</f>
        <v/>
      </c>
    </row>
    <row r="2389" spans="1:20" ht="15" customHeight="1">
      <c r="A2389" s="20" t="str">
        <f>IF(B2389="","",IF(T2389="?","⚠️ نوع غير معرف",T2389&amp;TEXT(COUNTIFS($T$3:T2389,T2389),"000")))</f>
        <v/>
      </c>
      <c r="B2389" s="38"/>
      <c r="C2389" s="38"/>
      <c r="D2389" s="39"/>
      <c r="E2389" s="54"/>
      <c r="F2389" s="41" t="str">
        <f t="shared" ca="1" si="148"/>
        <v/>
      </c>
      <c r="G2389" s="42"/>
      <c r="H2389" s="37"/>
      <c r="I2389" s="43"/>
      <c r="J2389" s="44" t="str">
        <f t="shared" si="149"/>
        <v/>
      </c>
      <c r="K2389" s="45"/>
      <c r="L2389" s="46" t="str">
        <f>IF(OR(K2389="لم يدفع",B2389=""),"",IF(K2389="تأمين فقط",0,IF(K2389="اشتراك 300",300,IF(F2389&lt;14,IFERROR(VLOOKUP(SUBSTITUTE(SUBSTITUTE(H2389,"~","~~"),"*","~*"),إعدادات_الأنواع!$A$4:$D$40,3,FALSE()),0),IFERROR(VLOOKUP(SUBSTITUTE(SUBSTITUTE(H2389,"~","~~"),"*","~*"),إعدادات_الأنواع!$A$4:$D$40,4,FALSE()),0)))))</f>
        <v/>
      </c>
      <c r="M2389" s="47" t="str">
        <f>IF(OR(K2389="لم يدفع",B2389=""),"",IFERROR(VLOOKUP(SUBSTITUTE(SUBSTITUTE(H2389,"~","~~"),"*","~*"),إعدادات_الأنواع!$A$4:$E$40,5,FALSE()),0))</f>
        <v/>
      </c>
      <c r="N2389" s="47" t="str">
        <f>IF(OR(K2389="لم يدفع",K2389="تأمين فقط",K2389="اشتراك 300",B2389=""),"",IFERROR(VLOOKUP(SUBSTITUTE(SUBSTITUTE(H2389,"~","~~"),"*","~*"),إعدادات_الأنواع!$A$4:$F$40,6,FALSE()),0))</f>
        <v/>
      </c>
      <c r="O2389" s="55" t="str">
        <f t="shared" si="150"/>
        <v/>
      </c>
      <c r="P2389" s="48" t="str">
        <f t="shared" ca="1" si="151"/>
        <v/>
      </c>
      <c r="Q2389" s="52"/>
      <c r="R2389" s="49"/>
      <c r="S2389" s="50" t="str">
        <f>IF(B2389="","",COUNTA(التجديد!E2389:E2389))</f>
        <v/>
      </c>
      <c r="T2389" s="51" t="str">
        <f>IF(B2389="","",IFERROR(VLOOKUP(SUBSTITUTE(SUBSTITUTE(H2389,"~","~~"),"*","~*"),إعدادات_الأنواع!$A$4:$B$40,2,FALSE()),"?"))</f>
        <v/>
      </c>
    </row>
    <row r="2390" spans="1:20" ht="15" customHeight="1">
      <c r="A2390" s="20" t="str">
        <f>IF(B2390="","",IF(T2390="?","⚠️ نوع غير معرف",T2390&amp;TEXT(COUNTIFS($T$3:T2390,T2390),"000")))</f>
        <v/>
      </c>
      <c r="B2390" s="38"/>
      <c r="C2390" s="38"/>
      <c r="D2390" s="39"/>
      <c r="E2390" s="54"/>
      <c r="F2390" s="41" t="str">
        <f t="shared" ca="1" si="148"/>
        <v/>
      </c>
      <c r="G2390" s="42"/>
      <c r="H2390" s="37"/>
      <c r="I2390" s="43"/>
      <c r="J2390" s="44" t="str">
        <f t="shared" si="149"/>
        <v/>
      </c>
      <c r="K2390" s="45"/>
      <c r="L2390" s="46" t="str">
        <f>IF(OR(K2390="لم يدفع",B2390=""),"",IF(K2390="تأمين فقط",0,IF(K2390="اشتراك 300",300,IF(F2390&lt;14,IFERROR(VLOOKUP(SUBSTITUTE(SUBSTITUTE(H2390,"~","~~"),"*","~*"),إعدادات_الأنواع!$A$4:$D$40,3,FALSE()),0),IFERROR(VLOOKUP(SUBSTITUTE(SUBSTITUTE(H2390,"~","~~"),"*","~*"),إعدادات_الأنواع!$A$4:$D$40,4,FALSE()),0)))))</f>
        <v/>
      </c>
      <c r="M2390" s="47" t="str">
        <f>IF(OR(K2390="لم يدفع",B2390=""),"",IFERROR(VLOOKUP(SUBSTITUTE(SUBSTITUTE(H2390,"~","~~"),"*","~*"),إعدادات_الأنواع!$A$4:$E$40,5,FALSE()),0))</f>
        <v/>
      </c>
      <c r="N2390" s="47" t="str">
        <f>IF(OR(K2390="لم يدفع",K2390="تأمين فقط",K2390="اشتراك 300",B2390=""),"",IFERROR(VLOOKUP(SUBSTITUTE(SUBSTITUTE(H2390,"~","~~"),"*","~*"),إعدادات_الأنواع!$A$4:$F$40,6,FALSE()),0))</f>
        <v/>
      </c>
      <c r="O2390" s="55" t="str">
        <f t="shared" si="150"/>
        <v/>
      </c>
      <c r="P2390" s="48" t="str">
        <f t="shared" ca="1" si="151"/>
        <v/>
      </c>
      <c r="Q2390" s="52"/>
      <c r="R2390" s="49"/>
      <c r="S2390" s="50" t="str">
        <f>IF(B2390="","",COUNTA(التجديد!E2390:E2390))</f>
        <v/>
      </c>
      <c r="T2390" s="51" t="str">
        <f>IF(B2390="","",IFERROR(VLOOKUP(SUBSTITUTE(SUBSTITUTE(H2390,"~","~~"),"*","~*"),إعدادات_الأنواع!$A$4:$B$40,2,FALSE()),"?"))</f>
        <v/>
      </c>
    </row>
    <row r="2391" spans="1:20" ht="15" customHeight="1">
      <c r="A2391" s="20" t="str">
        <f>IF(B2391="","",IF(T2391="?","⚠️ نوع غير معرف",T2391&amp;TEXT(COUNTIFS($T$3:T2391,T2391),"000")))</f>
        <v/>
      </c>
      <c r="B2391" s="38"/>
      <c r="C2391" s="38"/>
      <c r="D2391" s="39"/>
      <c r="E2391" s="54"/>
      <c r="F2391" s="41" t="str">
        <f t="shared" ca="1" si="148"/>
        <v/>
      </c>
      <c r="G2391" s="42"/>
      <c r="H2391" s="37"/>
      <c r="I2391" s="43"/>
      <c r="J2391" s="44" t="str">
        <f t="shared" si="149"/>
        <v/>
      </c>
      <c r="K2391" s="45"/>
      <c r="L2391" s="46" t="str">
        <f>IF(OR(K2391="لم يدفع",B2391=""),"",IF(K2391="تأمين فقط",0,IF(K2391="اشتراك 300",300,IF(F2391&lt;14,IFERROR(VLOOKUP(SUBSTITUTE(SUBSTITUTE(H2391,"~","~~"),"*","~*"),إعدادات_الأنواع!$A$4:$D$40,3,FALSE()),0),IFERROR(VLOOKUP(SUBSTITUTE(SUBSTITUTE(H2391,"~","~~"),"*","~*"),إعدادات_الأنواع!$A$4:$D$40,4,FALSE()),0)))))</f>
        <v/>
      </c>
      <c r="M2391" s="47" t="str">
        <f>IF(OR(K2391="لم يدفع",B2391=""),"",IFERROR(VLOOKUP(SUBSTITUTE(SUBSTITUTE(H2391,"~","~~"),"*","~*"),إعدادات_الأنواع!$A$4:$E$40,5,FALSE()),0))</f>
        <v/>
      </c>
      <c r="N2391" s="47" t="str">
        <f>IF(OR(K2391="لم يدفع",K2391="تأمين فقط",K2391="اشتراك 300",B2391=""),"",IFERROR(VLOOKUP(SUBSTITUTE(SUBSTITUTE(H2391,"~","~~"),"*","~*"),إعدادات_الأنواع!$A$4:$F$40,6,FALSE()),0))</f>
        <v/>
      </c>
      <c r="O2391" s="55" t="str">
        <f t="shared" si="150"/>
        <v/>
      </c>
      <c r="P2391" s="48" t="str">
        <f t="shared" ca="1" si="151"/>
        <v/>
      </c>
      <c r="Q2391" s="52"/>
      <c r="R2391" s="49"/>
      <c r="S2391" s="50" t="str">
        <f>IF(B2391="","",COUNTA(التجديد!E2391:E2391))</f>
        <v/>
      </c>
      <c r="T2391" s="51" t="str">
        <f>IF(B2391="","",IFERROR(VLOOKUP(SUBSTITUTE(SUBSTITUTE(H2391,"~","~~"),"*","~*"),إعدادات_الأنواع!$A$4:$B$40,2,FALSE()),"?"))</f>
        <v/>
      </c>
    </row>
    <row r="2392" spans="1:20" ht="15" customHeight="1">
      <c r="A2392" s="20" t="str">
        <f>IF(B2392="","",IF(T2392="?","⚠️ نوع غير معرف",T2392&amp;TEXT(COUNTIFS($T$3:T2392,T2392),"000")))</f>
        <v/>
      </c>
      <c r="B2392" s="38"/>
      <c r="C2392" s="38"/>
      <c r="D2392" s="39"/>
      <c r="E2392" s="54"/>
      <c r="F2392" s="41" t="str">
        <f t="shared" ca="1" si="148"/>
        <v/>
      </c>
      <c r="G2392" s="42"/>
      <c r="H2392" s="37"/>
      <c r="I2392" s="43"/>
      <c r="J2392" s="44" t="str">
        <f t="shared" si="149"/>
        <v/>
      </c>
      <c r="K2392" s="45"/>
      <c r="L2392" s="46" t="str">
        <f>IF(OR(K2392="لم يدفع",B2392=""),"",IF(K2392="تأمين فقط",0,IF(K2392="اشتراك 300",300,IF(F2392&lt;14,IFERROR(VLOOKUP(SUBSTITUTE(SUBSTITUTE(H2392,"~","~~"),"*","~*"),إعدادات_الأنواع!$A$4:$D$40,3,FALSE()),0),IFERROR(VLOOKUP(SUBSTITUTE(SUBSTITUTE(H2392,"~","~~"),"*","~*"),إعدادات_الأنواع!$A$4:$D$40,4,FALSE()),0)))))</f>
        <v/>
      </c>
      <c r="M2392" s="47" t="str">
        <f>IF(OR(K2392="لم يدفع",B2392=""),"",IFERROR(VLOOKUP(SUBSTITUTE(SUBSTITUTE(H2392,"~","~~"),"*","~*"),إعدادات_الأنواع!$A$4:$E$40,5,FALSE()),0))</f>
        <v/>
      </c>
      <c r="N2392" s="47" t="str">
        <f>IF(OR(K2392="لم يدفع",K2392="تأمين فقط",K2392="اشتراك 300",B2392=""),"",IFERROR(VLOOKUP(SUBSTITUTE(SUBSTITUTE(H2392,"~","~~"),"*","~*"),إعدادات_الأنواع!$A$4:$F$40,6,FALSE()),0))</f>
        <v/>
      </c>
      <c r="O2392" s="55" t="str">
        <f t="shared" si="150"/>
        <v/>
      </c>
      <c r="P2392" s="48" t="str">
        <f t="shared" ca="1" si="151"/>
        <v/>
      </c>
      <c r="Q2392" s="52"/>
      <c r="R2392" s="49"/>
      <c r="S2392" s="50" t="str">
        <f>IF(B2392="","",COUNTA(التجديد!E2392:E2392))</f>
        <v/>
      </c>
      <c r="T2392" s="51" t="str">
        <f>IF(B2392="","",IFERROR(VLOOKUP(SUBSTITUTE(SUBSTITUTE(H2392,"~","~~"),"*","~*"),إعدادات_الأنواع!$A$4:$B$40,2,FALSE()),"?"))</f>
        <v/>
      </c>
    </row>
    <row r="2393" spans="1:20" ht="15" customHeight="1">
      <c r="A2393" s="20" t="str">
        <f>IF(B2393="","",IF(T2393="?","⚠️ نوع غير معرف",T2393&amp;TEXT(COUNTIFS($T$3:T2393,T2393),"000")))</f>
        <v/>
      </c>
      <c r="B2393" s="38"/>
      <c r="C2393" s="38"/>
      <c r="D2393" s="39"/>
      <c r="E2393" s="54"/>
      <c r="F2393" s="41" t="str">
        <f t="shared" ca="1" si="148"/>
        <v/>
      </c>
      <c r="G2393" s="42"/>
      <c r="H2393" s="37"/>
      <c r="I2393" s="43"/>
      <c r="J2393" s="44" t="str">
        <f t="shared" si="149"/>
        <v/>
      </c>
      <c r="K2393" s="45"/>
      <c r="L2393" s="46" t="str">
        <f>IF(OR(K2393="لم يدفع",B2393=""),"",IF(K2393="تأمين فقط",0,IF(K2393="اشتراك 300",300,IF(F2393&lt;14,IFERROR(VLOOKUP(SUBSTITUTE(SUBSTITUTE(H2393,"~","~~"),"*","~*"),إعدادات_الأنواع!$A$4:$D$40,3,FALSE()),0),IFERROR(VLOOKUP(SUBSTITUTE(SUBSTITUTE(H2393,"~","~~"),"*","~*"),إعدادات_الأنواع!$A$4:$D$40,4,FALSE()),0)))))</f>
        <v/>
      </c>
      <c r="M2393" s="47" t="str">
        <f>IF(OR(K2393="لم يدفع",B2393=""),"",IFERROR(VLOOKUP(SUBSTITUTE(SUBSTITUTE(H2393,"~","~~"),"*","~*"),إعدادات_الأنواع!$A$4:$E$40,5,FALSE()),0))</f>
        <v/>
      </c>
      <c r="N2393" s="47" t="str">
        <f>IF(OR(K2393="لم يدفع",K2393="تأمين فقط",K2393="اشتراك 300",B2393=""),"",IFERROR(VLOOKUP(SUBSTITUTE(SUBSTITUTE(H2393,"~","~~"),"*","~*"),إعدادات_الأنواع!$A$4:$F$40,6,FALSE()),0))</f>
        <v/>
      </c>
      <c r="O2393" s="55" t="str">
        <f t="shared" si="150"/>
        <v/>
      </c>
      <c r="P2393" s="48" t="str">
        <f t="shared" ca="1" si="151"/>
        <v/>
      </c>
      <c r="Q2393" s="52"/>
      <c r="R2393" s="49"/>
      <c r="S2393" s="50" t="str">
        <f>IF(B2393="","",COUNTA(التجديد!E2393:E2393))</f>
        <v/>
      </c>
      <c r="T2393" s="51" t="str">
        <f>IF(B2393="","",IFERROR(VLOOKUP(SUBSTITUTE(SUBSTITUTE(H2393,"~","~~"),"*","~*"),إعدادات_الأنواع!$A$4:$B$40,2,FALSE()),"?"))</f>
        <v/>
      </c>
    </row>
    <row r="2394" spans="1:20" ht="15" customHeight="1">
      <c r="A2394" s="20" t="str">
        <f>IF(B2394="","",IF(T2394="?","⚠️ نوع غير معرف",T2394&amp;TEXT(COUNTIFS($T$3:T2394,T2394),"000")))</f>
        <v/>
      </c>
      <c r="B2394" s="38"/>
      <c r="C2394" s="38"/>
      <c r="D2394" s="39"/>
      <c r="E2394" s="54"/>
      <c r="F2394" s="41" t="str">
        <f t="shared" ca="1" si="148"/>
        <v/>
      </c>
      <c r="G2394" s="42"/>
      <c r="H2394" s="37"/>
      <c r="I2394" s="43"/>
      <c r="J2394" s="44" t="str">
        <f t="shared" si="149"/>
        <v/>
      </c>
      <c r="K2394" s="45"/>
      <c r="L2394" s="46" t="str">
        <f>IF(OR(K2394="لم يدفع",B2394=""),"",IF(K2394="تأمين فقط",0,IF(K2394="اشتراك 300",300,IF(F2394&lt;14,IFERROR(VLOOKUP(SUBSTITUTE(SUBSTITUTE(H2394,"~","~~"),"*","~*"),إعدادات_الأنواع!$A$4:$D$40,3,FALSE()),0),IFERROR(VLOOKUP(SUBSTITUTE(SUBSTITUTE(H2394,"~","~~"),"*","~*"),إعدادات_الأنواع!$A$4:$D$40,4,FALSE()),0)))))</f>
        <v/>
      </c>
      <c r="M2394" s="47" t="str">
        <f>IF(OR(K2394="لم يدفع",B2394=""),"",IFERROR(VLOOKUP(SUBSTITUTE(SUBSTITUTE(H2394,"~","~~"),"*","~*"),إعدادات_الأنواع!$A$4:$E$40,5,FALSE()),0))</f>
        <v/>
      </c>
      <c r="N2394" s="47" t="str">
        <f>IF(OR(K2394="لم يدفع",K2394="تأمين فقط",K2394="اشتراك 300",B2394=""),"",IFERROR(VLOOKUP(SUBSTITUTE(SUBSTITUTE(H2394,"~","~~"),"*","~*"),إعدادات_الأنواع!$A$4:$F$40,6,FALSE()),0))</f>
        <v/>
      </c>
      <c r="O2394" s="55" t="str">
        <f t="shared" si="150"/>
        <v/>
      </c>
      <c r="P2394" s="48" t="str">
        <f t="shared" ca="1" si="151"/>
        <v/>
      </c>
      <c r="Q2394" s="52"/>
      <c r="R2394" s="49"/>
      <c r="S2394" s="50" t="str">
        <f>IF(B2394="","",COUNTA(التجديد!E2394:E2394))</f>
        <v/>
      </c>
      <c r="T2394" s="51" t="str">
        <f>IF(B2394="","",IFERROR(VLOOKUP(SUBSTITUTE(SUBSTITUTE(H2394,"~","~~"),"*","~*"),إعدادات_الأنواع!$A$4:$B$40,2,FALSE()),"?"))</f>
        <v/>
      </c>
    </row>
    <row r="2395" spans="1:20" ht="15" customHeight="1">
      <c r="A2395" s="20" t="str">
        <f>IF(B2395="","",IF(T2395="?","⚠️ نوع غير معرف",T2395&amp;TEXT(COUNTIFS($T$3:T2395,T2395),"000")))</f>
        <v/>
      </c>
      <c r="B2395" s="38"/>
      <c r="C2395" s="38"/>
      <c r="D2395" s="39"/>
      <c r="E2395" s="54"/>
      <c r="F2395" s="41" t="str">
        <f t="shared" ca="1" si="148"/>
        <v/>
      </c>
      <c r="G2395" s="42"/>
      <c r="H2395" s="37"/>
      <c r="I2395" s="43"/>
      <c r="J2395" s="44" t="str">
        <f t="shared" si="149"/>
        <v/>
      </c>
      <c r="K2395" s="45"/>
      <c r="L2395" s="46" t="str">
        <f>IF(OR(K2395="لم يدفع",B2395=""),"",IF(K2395="تأمين فقط",0,IF(K2395="اشتراك 300",300,IF(F2395&lt;14,IFERROR(VLOOKUP(SUBSTITUTE(SUBSTITUTE(H2395,"~","~~"),"*","~*"),إعدادات_الأنواع!$A$4:$D$40,3,FALSE()),0),IFERROR(VLOOKUP(SUBSTITUTE(SUBSTITUTE(H2395,"~","~~"),"*","~*"),إعدادات_الأنواع!$A$4:$D$40,4,FALSE()),0)))))</f>
        <v/>
      </c>
      <c r="M2395" s="47" t="str">
        <f>IF(OR(K2395="لم يدفع",B2395=""),"",IFERROR(VLOOKUP(SUBSTITUTE(SUBSTITUTE(H2395,"~","~~"),"*","~*"),إعدادات_الأنواع!$A$4:$E$40,5,FALSE()),0))</f>
        <v/>
      </c>
      <c r="N2395" s="47" t="str">
        <f>IF(OR(K2395="لم يدفع",K2395="تأمين فقط",K2395="اشتراك 300",B2395=""),"",IFERROR(VLOOKUP(SUBSTITUTE(SUBSTITUTE(H2395,"~","~~"),"*","~*"),إعدادات_الأنواع!$A$4:$F$40,6,FALSE()),0))</f>
        <v/>
      </c>
      <c r="O2395" s="55" t="str">
        <f t="shared" si="150"/>
        <v/>
      </c>
      <c r="P2395" s="48" t="str">
        <f t="shared" ca="1" si="151"/>
        <v/>
      </c>
      <c r="Q2395" s="52"/>
      <c r="R2395" s="49"/>
      <c r="S2395" s="50" t="str">
        <f>IF(B2395="","",COUNTA(التجديد!E2395:E2395))</f>
        <v/>
      </c>
      <c r="T2395" s="51" t="str">
        <f>IF(B2395="","",IFERROR(VLOOKUP(SUBSTITUTE(SUBSTITUTE(H2395,"~","~~"),"*","~*"),إعدادات_الأنواع!$A$4:$B$40,2,FALSE()),"?"))</f>
        <v/>
      </c>
    </row>
    <row r="2396" spans="1:20" ht="15" customHeight="1">
      <c r="A2396" s="20" t="str">
        <f>IF(B2396="","",IF(T2396="?","⚠️ نوع غير معرف",T2396&amp;TEXT(COUNTIFS($T$3:T2396,T2396),"000")))</f>
        <v/>
      </c>
      <c r="B2396" s="38"/>
      <c r="C2396" s="38"/>
      <c r="D2396" s="39"/>
      <c r="E2396" s="54"/>
      <c r="F2396" s="41" t="str">
        <f t="shared" ca="1" si="148"/>
        <v/>
      </c>
      <c r="G2396" s="42"/>
      <c r="H2396" s="37"/>
      <c r="I2396" s="43"/>
      <c r="J2396" s="44" t="str">
        <f t="shared" si="149"/>
        <v/>
      </c>
      <c r="K2396" s="45"/>
      <c r="L2396" s="46" t="str">
        <f>IF(OR(K2396="لم يدفع",B2396=""),"",IF(K2396="تأمين فقط",0,IF(K2396="اشتراك 300",300,IF(F2396&lt;14,IFERROR(VLOOKUP(SUBSTITUTE(SUBSTITUTE(H2396,"~","~~"),"*","~*"),إعدادات_الأنواع!$A$4:$D$40,3,FALSE()),0),IFERROR(VLOOKUP(SUBSTITUTE(SUBSTITUTE(H2396,"~","~~"),"*","~*"),إعدادات_الأنواع!$A$4:$D$40,4,FALSE()),0)))))</f>
        <v/>
      </c>
      <c r="M2396" s="47" t="str">
        <f>IF(OR(K2396="لم يدفع",B2396=""),"",IFERROR(VLOOKUP(SUBSTITUTE(SUBSTITUTE(H2396,"~","~~"),"*","~*"),إعدادات_الأنواع!$A$4:$E$40,5,FALSE()),0))</f>
        <v/>
      </c>
      <c r="N2396" s="47" t="str">
        <f>IF(OR(K2396="لم يدفع",K2396="تأمين فقط",K2396="اشتراك 300",B2396=""),"",IFERROR(VLOOKUP(SUBSTITUTE(SUBSTITUTE(H2396,"~","~~"),"*","~*"),إعدادات_الأنواع!$A$4:$F$40,6,FALSE()),0))</f>
        <v/>
      </c>
      <c r="O2396" s="55" t="str">
        <f t="shared" si="150"/>
        <v/>
      </c>
      <c r="P2396" s="48" t="str">
        <f t="shared" ca="1" si="151"/>
        <v/>
      </c>
      <c r="Q2396" s="52"/>
      <c r="R2396" s="49"/>
      <c r="S2396" s="50" t="str">
        <f>IF(B2396="","",COUNTA(التجديد!E2396:E2396))</f>
        <v/>
      </c>
      <c r="T2396" s="51" t="str">
        <f>IF(B2396="","",IFERROR(VLOOKUP(SUBSTITUTE(SUBSTITUTE(H2396,"~","~~"),"*","~*"),إعدادات_الأنواع!$A$4:$B$40,2,FALSE()),"?"))</f>
        <v/>
      </c>
    </row>
    <row r="2397" spans="1:20" ht="15" customHeight="1">
      <c r="A2397" s="20" t="str">
        <f>IF(B2397="","",IF(T2397="?","⚠️ نوع غير معرف",T2397&amp;TEXT(COUNTIFS($T$3:T2397,T2397),"000")))</f>
        <v/>
      </c>
      <c r="B2397" s="38"/>
      <c r="C2397" s="38"/>
      <c r="D2397" s="39"/>
      <c r="E2397" s="54"/>
      <c r="F2397" s="41" t="str">
        <f t="shared" ca="1" si="148"/>
        <v/>
      </c>
      <c r="G2397" s="42"/>
      <c r="H2397" s="37"/>
      <c r="I2397" s="43"/>
      <c r="J2397" s="44" t="str">
        <f t="shared" si="149"/>
        <v/>
      </c>
      <c r="K2397" s="45"/>
      <c r="L2397" s="46" t="str">
        <f>IF(OR(K2397="لم يدفع",B2397=""),"",IF(K2397="تأمين فقط",0,IF(K2397="اشتراك 300",300,IF(F2397&lt;14,IFERROR(VLOOKUP(SUBSTITUTE(SUBSTITUTE(H2397,"~","~~"),"*","~*"),إعدادات_الأنواع!$A$4:$D$40,3,FALSE()),0),IFERROR(VLOOKUP(SUBSTITUTE(SUBSTITUTE(H2397,"~","~~"),"*","~*"),إعدادات_الأنواع!$A$4:$D$40,4,FALSE()),0)))))</f>
        <v/>
      </c>
      <c r="M2397" s="47" t="str">
        <f>IF(OR(K2397="لم يدفع",B2397=""),"",IFERROR(VLOOKUP(SUBSTITUTE(SUBSTITUTE(H2397,"~","~~"),"*","~*"),إعدادات_الأنواع!$A$4:$E$40,5,FALSE()),0))</f>
        <v/>
      </c>
      <c r="N2397" s="47" t="str">
        <f>IF(OR(K2397="لم يدفع",K2397="تأمين فقط",K2397="اشتراك 300",B2397=""),"",IFERROR(VLOOKUP(SUBSTITUTE(SUBSTITUTE(H2397,"~","~~"),"*","~*"),إعدادات_الأنواع!$A$4:$F$40,6,FALSE()),0))</f>
        <v/>
      </c>
      <c r="O2397" s="55" t="str">
        <f t="shared" si="150"/>
        <v/>
      </c>
      <c r="P2397" s="48" t="str">
        <f t="shared" ca="1" si="151"/>
        <v/>
      </c>
      <c r="Q2397" s="52"/>
      <c r="R2397" s="49"/>
      <c r="S2397" s="50" t="str">
        <f>IF(B2397="","",COUNTA(التجديد!E2397:E2397))</f>
        <v/>
      </c>
      <c r="T2397" s="51" t="str">
        <f>IF(B2397="","",IFERROR(VLOOKUP(SUBSTITUTE(SUBSTITUTE(H2397,"~","~~"),"*","~*"),إعدادات_الأنواع!$A$4:$B$40,2,FALSE()),"?"))</f>
        <v/>
      </c>
    </row>
    <row r="2398" spans="1:20" ht="15" customHeight="1">
      <c r="A2398" s="20" t="str">
        <f>IF(B2398="","",IF(T2398="?","⚠️ نوع غير معرف",T2398&amp;TEXT(COUNTIFS($T$3:T2398,T2398),"000")))</f>
        <v/>
      </c>
      <c r="B2398" s="38"/>
      <c r="C2398" s="38"/>
      <c r="D2398" s="39"/>
      <c r="E2398" s="54"/>
      <c r="F2398" s="41" t="str">
        <f t="shared" ca="1" si="148"/>
        <v/>
      </c>
      <c r="G2398" s="42"/>
      <c r="H2398" s="37"/>
      <c r="I2398" s="43"/>
      <c r="J2398" s="44" t="str">
        <f t="shared" si="149"/>
        <v/>
      </c>
      <c r="K2398" s="45"/>
      <c r="L2398" s="46" t="str">
        <f>IF(OR(K2398="لم يدفع",B2398=""),"",IF(K2398="تأمين فقط",0,IF(K2398="اشتراك 300",300,IF(F2398&lt;14,IFERROR(VLOOKUP(SUBSTITUTE(SUBSTITUTE(H2398,"~","~~"),"*","~*"),إعدادات_الأنواع!$A$4:$D$40,3,FALSE()),0),IFERROR(VLOOKUP(SUBSTITUTE(SUBSTITUTE(H2398,"~","~~"),"*","~*"),إعدادات_الأنواع!$A$4:$D$40,4,FALSE()),0)))))</f>
        <v/>
      </c>
      <c r="M2398" s="47" t="str">
        <f>IF(OR(K2398="لم يدفع",B2398=""),"",IFERROR(VLOOKUP(SUBSTITUTE(SUBSTITUTE(H2398,"~","~~"),"*","~*"),إعدادات_الأنواع!$A$4:$E$40,5,FALSE()),0))</f>
        <v/>
      </c>
      <c r="N2398" s="47" t="str">
        <f>IF(OR(K2398="لم يدفع",K2398="تأمين فقط",K2398="اشتراك 300",B2398=""),"",IFERROR(VLOOKUP(SUBSTITUTE(SUBSTITUTE(H2398,"~","~~"),"*","~*"),إعدادات_الأنواع!$A$4:$F$40,6,FALSE()),0))</f>
        <v/>
      </c>
      <c r="O2398" s="55" t="str">
        <f t="shared" si="150"/>
        <v/>
      </c>
      <c r="P2398" s="48" t="str">
        <f t="shared" ca="1" si="151"/>
        <v/>
      </c>
      <c r="Q2398" s="52"/>
      <c r="R2398" s="49"/>
      <c r="S2398" s="50" t="str">
        <f>IF(B2398="","",COUNTA(التجديد!E2398:E2398))</f>
        <v/>
      </c>
      <c r="T2398" s="51" t="str">
        <f>IF(B2398="","",IFERROR(VLOOKUP(SUBSTITUTE(SUBSTITUTE(H2398,"~","~~"),"*","~*"),إعدادات_الأنواع!$A$4:$B$40,2,FALSE()),"?"))</f>
        <v/>
      </c>
    </row>
    <row r="2399" spans="1:20" ht="15" customHeight="1">
      <c r="A2399" s="20" t="str">
        <f>IF(B2399="","",IF(T2399="?","⚠️ نوع غير معرف",T2399&amp;TEXT(COUNTIFS($T$3:T2399,T2399),"000")))</f>
        <v/>
      </c>
      <c r="B2399" s="38"/>
      <c r="C2399" s="38"/>
      <c r="D2399" s="39"/>
      <c r="E2399" s="54"/>
      <c r="F2399" s="41" t="str">
        <f t="shared" ca="1" si="148"/>
        <v/>
      </c>
      <c r="G2399" s="42"/>
      <c r="H2399" s="37"/>
      <c r="I2399" s="43"/>
      <c r="J2399" s="44" t="str">
        <f t="shared" si="149"/>
        <v/>
      </c>
      <c r="K2399" s="45"/>
      <c r="L2399" s="46" t="str">
        <f>IF(OR(K2399="لم يدفع",B2399=""),"",IF(K2399="تأمين فقط",0,IF(K2399="اشتراك 300",300,IF(F2399&lt;14,IFERROR(VLOOKUP(SUBSTITUTE(SUBSTITUTE(H2399,"~","~~"),"*","~*"),إعدادات_الأنواع!$A$4:$D$40,3,FALSE()),0),IFERROR(VLOOKUP(SUBSTITUTE(SUBSTITUTE(H2399,"~","~~"),"*","~*"),إعدادات_الأنواع!$A$4:$D$40,4,FALSE()),0)))))</f>
        <v/>
      </c>
      <c r="M2399" s="47" t="str">
        <f>IF(OR(K2399="لم يدفع",B2399=""),"",IFERROR(VLOOKUP(SUBSTITUTE(SUBSTITUTE(H2399,"~","~~"),"*","~*"),إعدادات_الأنواع!$A$4:$E$40,5,FALSE()),0))</f>
        <v/>
      </c>
      <c r="N2399" s="47" t="str">
        <f>IF(OR(K2399="لم يدفع",K2399="تأمين فقط",K2399="اشتراك 300",B2399=""),"",IFERROR(VLOOKUP(SUBSTITUTE(SUBSTITUTE(H2399,"~","~~"),"*","~*"),إعدادات_الأنواع!$A$4:$F$40,6,FALSE()),0))</f>
        <v/>
      </c>
      <c r="O2399" s="55" t="str">
        <f t="shared" si="150"/>
        <v/>
      </c>
      <c r="P2399" s="48" t="str">
        <f t="shared" ca="1" si="151"/>
        <v/>
      </c>
      <c r="Q2399" s="52"/>
      <c r="R2399" s="49"/>
      <c r="S2399" s="50" t="str">
        <f>IF(B2399="","",COUNTA(التجديد!E2399:E2399))</f>
        <v/>
      </c>
      <c r="T2399" s="51" t="str">
        <f>IF(B2399="","",IFERROR(VLOOKUP(SUBSTITUTE(SUBSTITUTE(H2399,"~","~~"),"*","~*"),إعدادات_الأنواع!$A$4:$B$40,2,FALSE()),"?"))</f>
        <v/>
      </c>
    </row>
    <row r="2400" spans="1:20" ht="15" customHeight="1">
      <c r="A2400" s="20" t="str">
        <f>IF(B2400="","",IF(T2400="?","⚠️ نوع غير معرف",T2400&amp;TEXT(COUNTIFS($T$3:T2400,T2400),"000")))</f>
        <v/>
      </c>
      <c r="B2400" s="38"/>
      <c r="C2400" s="38"/>
      <c r="D2400" s="39"/>
      <c r="E2400" s="54"/>
      <c r="F2400" s="41" t="str">
        <f t="shared" ca="1" si="148"/>
        <v/>
      </c>
      <c r="G2400" s="42"/>
      <c r="H2400" s="37"/>
      <c r="I2400" s="43"/>
      <c r="J2400" s="44" t="str">
        <f t="shared" si="149"/>
        <v/>
      </c>
      <c r="K2400" s="45"/>
      <c r="L2400" s="46" t="str">
        <f>IF(OR(K2400="لم يدفع",B2400=""),"",IF(K2400="تأمين فقط",0,IF(K2400="اشتراك 300",300,IF(F2400&lt;14,IFERROR(VLOOKUP(SUBSTITUTE(SUBSTITUTE(H2400,"~","~~"),"*","~*"),إعدادات_الأنواع!$A$4:$D$40,3,FALSE()),0),IFERROR(VLOOKUP(SUBSTITUTE(SUBSTITUTE(H2400,"~","~~"),"*","~*"),إعدادات_الأنواع!$A$4:$D$40,4,FALSE()),0)))))</f>
        <v/>
      </c>
      <c r="M2400" s="47" t="str">
        <f>IF(OR(K2400="لم يدفع",B2400=""),"",IFERROR(VLOOKUP(SUBSTITUTE(SUBSTITUTE(H2400,"~","~~"),"*","~*"),إعدادات_الأنواع!$A$4:$E$40,5,FALSE()),0))</f>
        <v/>
      </c>
      <c r="N2400" s="47" t="str">
        <f>IF(OR(K2400="لم يدفع",K2400="تأمين فقط",K2400="اشتراك 300",B2400=""),"",IFERROR(VLOOKUP(SUBSTITUTE(SUBSTITUTE(H2400,"~","~~"),"*","~*"),إعدادات_الأنواع!$A$4:$F$40,6,FALSE()),0))</f>
        <v/>
      </c>
      <c r="O2400" s="55" t="str">
        <f t="shared" si="150"/>
        <v/>
      </c>
      <c r="P2400" s="48" t="str">
        <f t="shared" ca="1" si="151"/>
        <v/>
      </c>
      <c r="Q2400" s="52"/>
      <c r="R2400" s="49"/>
      <c r="S2400" s="50" t="str">
        <f>IF(B2400="","",COUNTA(التجديد!E2400:E2400))</f>
        <v/>
      </c>
      <c r="T2400" s="51" t="str">
        <f>IF(B2400="","",IFERROR(VLOOKUP(SUBSTITUTE(SUBSTITUTE(H2400,"~","~~"),"*","~*"),إعدادات_الأنواع!$A$4:$B$40,2,FALSE()),"?"))</f>
        <v/>
      </c>
    </row>
    <row r="2401" spans="1:20" ht="15" customHeight="1">
      <c r="A2401" s="20" t="str">
        <f>IF(B2401="","",IF(T2401="?","⚠️ نوع غير معرف",T2401&amp;TEXT(COUNTIFS($T$3:T2401,T2401),"000")))</f>
        <v/>
      </c>
      <c r="B2401" s="38"/>
      <c r="C2401" s="38"/>
      <c r="D2401" s="39"/>
      <c r="E2401" s="54"/>
      <c r="F2401" s="41" t="str">
        <f t="shared" ca="1" si="148"/>
        <v/>
      </c>
      <c r="G2401" s="42"/>
      <c r="H2401" s="37"/>
      <c r="I2401" s="43"/>
      <c r="J2401" s="44" t="str">
        <f t="shared" si="149"/>
        <v/>
      </c>
      <c r="K2401" s="45"/>
      <c r="L2401" s="46" t="str">
        <f>IF(OR(K2401="لم يدفع",B2401=""),"",IF(K2401="تأمين فقط",0,IF(K2401="اشتراك 300",300,IF(F2401&lt;14,IFERROR(VLOOKUP(SUBSTITUTE(SUBSTITUTE(H2401,"~","~~"),"*","~*"),إعدادات_الأنواع!$A$4:$D$40,3,FALSE()),0),IFERROR(VLOOKUP(SUBSTITUTE(SUBSTITUTE(H2401,"~","~~"),"*","~*"),إعدادات_الأنواع!$A$4:$D$40,4,FALSE()),0)))))</f>
        <v/>
      </c>
      <c r="M2401" s="47" t="str">
        <f>IF(OR(K2401="لم يدفع",B2401=""),"",IFERROR(VLOOKUP(SUBSTITUTE(SUBSTITUTE(H2401,"~","~~"),"*","~*"),إعدادات_الأنواع!$A$4:$E$40,5,FALSE()),0))</f>
        <v/>
      </c>
      <c r="N2401" s="47" t="str">
        <f>IF(OR(K2401="لم يدفع",K2401="تأمين فقط",K2401="اشتراك 300",B2401=""),"",IFERROR(VLOOKUP(SUBSTITUTE(SUBSTITUTE(H2401,"~","~~"),"*","~*"),إعدادات_الأنواع!$A$4:$F$40,6,FALSE()),0))</f>
        <v/>
      </c>
      <c r="O2401" s="55" t="str">
        <f t="shared" si="150"/>
        <v/>
      </c>
      <c r="P2401" s="48" t="str">
        <f t="shared" ca="1" si="151"/>
        <v/>
      </c>
      <c r="Q2401" s="52"/>
      <c r="R2401" s="49"/>
      <c r="S2401" s="50" t="str">
        <f>IF(B2401="","",COUNTA(التجديد!E2401:E2401))</f>
        <v/>
      </c>
      <c r="T2401" s="51" t="str">
        <f>IF(B2401="","",IFERROR(VLOOKUP(SUBSTITUTE(SUBSTITUTE(H2401,"~","~~"),"*","~*"),إعدادات_الأنواع!$A$4:$B$40,2,FALSE()),"?"))</f>
        <v/>
      </c>
    </row>
    <row r="2402" spans="1:20" ht="15" customHeight="1">
      <c r="A2402" s="20" t="str">
        <f>IF(B2402="","",IF(T2402="?","⚠️ نوع غير معرف",T2402&amp;TEXT(COUNTIFS($T$3:T2402,T2402),"000")))</f>
        <v/>
      </c>
      <c r="B2402" s="38"/>
      <c r="C2402" s="38"/>
      <c r="D2402" s="39"/>
      <c r="E2402" s="54"/>
      <c r="F2402" s="41" t="str">
        <f t="shared" ca="1" si="148"/>
        <v/>
      </c>
      <c r="G2402" s="42"/>
      <c r="H2402" s="37"/>
      <c r="I2402" s="43"/>
      <c r="J2402" s="44" t="str">
        <f t="shared" si="149"/>
        <v/>
      </c>
      <c r="K2402" s="45"/>
      <c r="L2402" s="46" t="str">
        <f>IF(OR(K2402="لم يدفع",B2402=""),"",IF(K2402="تأمين فقط",0,IF(K2402="اشتراك 300",300,IF(F2402&lt;14,IFERROR(VLOOKUP(SUBSTITUTE(SUBSTITUTE(H2402,"~","~~"),"*","~*"),إعدادات_الأنواع!$A$4:$D$40,3,FALSE()),0),IFERROR(VLOOKUP(SUBSTITUTE(SUBSTITUTE(H2402,"~","~~"),"*","~*"),إعدادات_الأنواع!$A$4:$D$40,4,FALSE()),0)))))</f>
        <v/>
      </c>
      <c r="M2402" s="47" t="str">
        <f>IF(OR(K2402="لم يدفع",B2402=""),"",IFERROR(VLOOKUP(SUBSTITUTE(SUBSTITUTE(H2402,"~","~~"),"*","~*"),إعدادات_الأنواع!$A$4:$E$40,5,FALSE()),0))</f>
        <v/>
      </c>
      <c r="N2402" s="47" t="str">
        <f>IF(OR(K2402="لم يدفع",K2402="تأمين فقط",K2402="اشتراك 300",B2402=""),"",IFERROR(VLOOKUP(SUBSTITUTE(SUBSTITUTE(H2402,"~","~~"),"*","~*"),إعدادات_الأنواع!$A$4:$F$40,6,FALSE()),0))</f>
        <v/>
      </c>
      <c r="O2402" s="55" t="str">
        <f t="shared" si="150"/>
        <v/>
      </c>
      <c r="P2402" s="48" t="str">
        <f t="shared" ca="1" si="151"/>
        <v/>
      </c>
      <c r="Q2402" s="52"/>
      <c r="R2402" s="49"/>
      <c r="S2402" s="50" t="str">
        <f>IF(B2402="","",COUNTA(التجديد!E2402:E2402))</f>
        <v/>
      </c>
      <c r="T2402" s="51" t="str">
        <f>IF(B2402="","",IFERROR(VLOOKUP(SUBSTITUTE(SUBSTITUTE(H2402,"~","~~"),"*","~*"),إعدادات_الأنواع!$A$4:$B$40,2,FALSE()),"?"))</f>
        <v/>
      </c>
    </row>
    <row r="2403" spans="1:20" ht="15" customHeight="1">
      <c r="A2403" s="20" t="str">
        <f>IF(B2403="","",IF(T2403="?","⚠️ نوع غير معرف",T2403&amp;TEXT(COUNTIFS($T$3:T2403,T2403),"000")))</f>
        <v/>
      </c>
      <c r="B2403" s="38"/>
      <c r="C2403" s="38"/>
      <c r="D2403" s="39"/>
      <c r="E2403" s="54"/>
      <c r="F2403" s="41" t="str">
        <f t="shared" ca="1" si="148"/>
        <v/>
      </c>
      <c r="G2403" s="42"/>
      <c r="H2403" s="37"/>
      <c r="I2403" s="43"/>
      <c r="J2403" s="44" t="str">
        <f t="shared" si="149"/>
        <v/>
      </c>
      <c r="K2403" s="45"/>
      <c r="L2403" s="46" t="str">
        <f>IF(OR(K2403="لم يدفع",B2403=""),"",IF(K2403="تأمين فقط",0,IF(K2403="اشتراك 300",300,IF(F2403&lt;14,IFERROR(VLOOKUP(SUBSTITUTE(SUBSTITUTE(H2403,"~","~~"),"*","~*"),إعدادات_الأنواع!$A$4:$D$40,3,FALSE()),0),IFERROR(VLOOKUP(SUBSTITUTE(SUBSTITUTE(H2403,"~","~~"),"*","~*"),إعدادات_الأنواع!$A$4:$D$40,4,FALSE()),0)))))</f>
        <v/>
      </c>
      <c r="M2403" s="47" t="str">
        <f>IF(OR(K2403="لم يدفع",B2403=""),"",IFERROR(VLOOKUP(SUBSTITUTE(SUBSTITUTE(H2403,"~","~~"),"*","~*"),إعدادات_الأنواع!$A$4:$E$40,5,FALSE()),0))</f>
        <v/>
      </c>
      <c r="N2403" s="47" t="str">
        <f>IF(OR(K2403="لم يدفع",K2403="تأمين فقط",K2403="اشتراك 300",B2403=""),"",IFERROR(VLOOKUP(SUBSTITUTE(SUBSTITUTE(H2403,"~","~~"),"*","~*"),إعدادات_الأنواع!$A$4:$F$40,6,FALSE()),0))</f>
        <v/>
      </c>
      <c r="O2403" s="55" t="str">
        <f t="shared" si="150"/>
        <v/>
      </c>
      <c r="P2403" s="48" t="str">
        <f t="shared" ca="1" si="151"/>
        <v/>
      </c>
      <c r="Q2403" s="52"/>
      <c r="R2403" s="49"/>
      <c r="S2403" s="50" t="str">
        <f>IF(B2403="","",COUNTA(التجديد!E2403:E2403))</f>
        <v/>
      </c>
      <c r="T2403" s="51" t="str">
        <f>IF(B2403="","",IFERROR(VLOOKUP(SUBSTITUTE(SUBSTITUTE(H2403,"~","~~"),"*","~*"),إعدادات_الأنواع!$A$4:$B$40,2,FALSE()),"?"))</f>
        <v/>
      </c>
    </row>
    <row r="2404" spans="1:20" ht="15" customHeight="1">
      <c r="A2404" s="20" t="str">
        <f>IF(B2404="","",IF(T2404="?","⚠️ نوع غير معرف",T2404&amp;TEXT(COUNTIFS($T$3:T2404,T2404),"000")))</f>
        <v/>
      </c>
      <c r="B2404" s="38"/>
      <c r="C2404" s="38"/>
      <c r="D2404" s="39"/>
      <c r="E2404" s="54"/>
      <c r="F2404" s="41" t="str">
        <f t="shared" ca="1" si="148"/>
        <v/>
      </c>
      <c r="G2404" s="42"/>
      <c r="H2404" s="37"/>
      <c r="I2404" s="43"/>
      <c r="J2404" s="44" t="str">
        <f t="shared" si="149"/>
        <v/>
      </c>
      <c r="K2404" s="45"/>
      <c r="L2404" s="46" t="str">
        <f>IF(OR(K2404="لم يدفع",B2404=""),"",IF(K2404="تأمين فقط",0,IF(K2404="اشتراك 300",300,IF(F2404&lt;14,IFERROR(VLOOKUP(SUBSTITUTE(SUBSTITUTE(H2404,"~","~~"),"*","~*"),إعدادات_الأنواع!$A$4:$D$40,3,FALSE()),0),IFERROR(VLOOKUP(SUBSTITUTE(SUBSTITUTE(H2404,"~","~~"),"*","~*"),إعدادات_الأنواع!$A$4:$D$40,4,FALSE()),0)))))</f>
        <v/>
      </c>
      <c r="M2404" s="47" t="str">
        <f>IF(OR(K2404="لم يدفع",B2404=""),"",IFERROR(VLOOKUP(SUBSTITUTE(SUBSTITUTE(H2404,"~","~~"),"*","~*"),إعدادات_الأنواع!$A$4:$E$40,5,FALSE()),0))</f>
        <v/>
      </c>
      <c r="N2404" s="47" t="str">
        <f>IF(OR(K2404="لم يدفع",K2404="تأمين فقط",K2404="اشتراك 300",B2404=""),"",IFERROR(VLOOKUP(SUBSTITUTE(SUBSTITUTE(H2404,"~","~~"),"*","~*"),إعدادات_الأنواع!$A$4:$F$40,6,FALSE()),0))</f>
        <v/>
      </c>
      <c r="O2404" s="55" t="str">
        <f t="shared" si="150"/>
        <v/>
      </c>
      <c r="P2404" s="48" t="str">
        <f t="shared" ca="1" si="151"/>
        <v/>
      </c>
      <c r="Q2404" s="52"/>
      <c r="R2404" s="49"/>
      <c r="S2404" s="50" t="str">
        <f>IF(B2404="","",COUNTA(التجديد!E2404:E2404))</f>
        <v/>
      </c>
      <c r="T2404" s="51" t="str">
        <f>IF(B2404="","",IFERROR(VLOOKUP(SUBSTITUTE(SUBSTITUTE(H2404,"~","~~"),"*","~*"),إعدادات_الأنواع!$A$4:$B$40,2,FALSE()),"?"))</f>
        <v/>
      </c>
    </row>
    <row r="2405" spans="1:20" ht="15" customHeight="1">
      <c r="A2405" s="20" t="str">
        <f>IF(B2405="","",IF(T2405="?","⚠️ نوع غير معرف",T2405&amp;TEXT(COUNTIFS($T$3:T2405,T2405),"000")))</f>
        <v/>
      </c>
      <c r="B2405" s="38"/>
      <c r="C2405" s="38"/>
      <c r="D2405" s="39"/>
      <c r="E2405" s="54"/>
      <c r="F2405" s="41" t="str">
        <f t="shared" ca="1" si="148"/>
        <v/>
      </c>
      <c r="G2405" s="42"/>
      <c r="H2405" s="37"/>
      <c r="I2405" s="43"/>
      <c r="J2405" s="44" t="str">
        <f t="shared" si="149"/>
        <v/>
      </c>
      <c r="K2405" s="45"/>
      <c r="L2405" s="46" t="str">
        <f>IF(OR(K2405="لم يدفع",B2405=""),"",IF(K2405="تأمين فقط",0,IF(K2405="اشتراك 300",300,IF(F2405&lt;14,IFERROR(VLOOKUP(SUBSTITUTE(SUBSTITUTE(H2405,"~","~~"),"*","~*"),إعدادات_الأنواع!$A$4:$D$40,3,FALSE()),0),IFERROR(VLOOKUP(SUBSTITUTE(SUBSTITUTE(H2405,"~","~~"),"*","~*"),إعدادات_الأنواع!$A$4:$D$40,4,FALSE()),0)))))</f>
        <v/>
      </c>
      <c r="M2405" s="47" t="str">
        <f>IF(OR(K2405="لم يدفع",B2405=""),"",IFERROR(VLOOKUP(SUBSTITUTE(SUBSTITUTE(H2405,"~","~~"),"*","~*"),إعدادات_الأنواع!$A$4:$E$40,5,FALSE()),0))</f>
        <v/>
      </c>
      <c r="N2405" s="47" t="str">
        <f>IF(OR(K2405="لم يدفع",K2405="تأمين فقط",K2405="اشتراك 300",B2405=""),"",IFERROR(VLOOKUP(SUBSTITUTE(SUBSTITUTE(H2405,"~","~~"),"*","~*"),إعدادات_الأنواع!$A$4:$F$40,6,FALSE()),0))</f>
        <v/>
      </c>
      <c r="O2405" s="55" t="str">
        <f t="shared" si="150"/>
        <v/>
      </c>
      <c r="P2405" s="48" t="str">
        <f t="shared" ca="1" si="151"/>
        <v/>
      </c>
      <c r="Q2405" s="52"/>
      <c r="R2405" s="49"/>
      <c r="S2405" s="50" t="str">
        <f>IF(B2405="","",COUNTA(التجديد!E2405:E2405))</f>
        <v/>
      </c>
      <c r="T2405" s="51" t="str">
        <f>IF(B2405="","",IFERROR(VLOOKUP(SUBSTITUTE(SUBSTITUTE(H2405,"~","~~"),"*","~*"),إعدادات_الأنواع!$A$4:$B$40,2,FALSE()),"?"))</f>
        <v/>
      </c>
    </row>
    <row r="2406" spans="1:20" ht="15" customHeight="1">
      <c r="A2406" s="20" t="str">
        <f>IF(B2406="","",IF(T2406="?","⚠️ نوع غير معرف",T2406&amp;TEXT(COUNTIFS($T$3:T2406,T2406),"000")))</f>
        <v/>
      </c>
      <c r="B2406" s="38"/>
      <c r="C2406" s="38"/>
      <c r="D2406" s="39"/>
      <c r="E2406" s="54"/>
      <c r="F2406" s="41" t="str">
        <f t="shared" ca="1" si="148"/>
        <v/>
      </c>
      <c r="G2406" s="42"/>
      <c r="H2406" s="37"/>
      <c r="I2406" s="43"/>
      <c r="J2406" s="44" t="str">
        <f t="shared" si="149"/>
        <v/>
      </c>
      <c r="K2406" s="45"/>
      <c r="L2406" s="46" t="str">
        <f>IF(OR(K2406="لم يدفع",B2406=""),"",IF(K2406="تأمين فقط",0,IF(K2406="اشتراك 300",300,IF(F2406&lt;14,IFERROR(VLOOKUP(SUBSTITUTE(SUBSTITUTE(H2406,"~","~~"),"*","~*"),إعدادات_الأنواع!$A$4:$D$40,3,FALSE()),0),IFERROR(VLOOKUP(SUBSTITUTE(SUBSTITUTE(H2406,"~","~~"),"*","~*"),إعدادات_الأنواع!$A$4:$D$40,4,FALSE()),0)))))</f>
        <v/>
      </c>
      <c r="M2406" s="47" t="str">
        <f>IF(OR(K2406="لم يدفع",B2406=""),"",IFERROR(VLOOKUP(SUBSTITUTE(SUBSTITUTE(H2406,"~","~~"),"*","~*"),إعدادات_الأنواع!$A$4:$E$40,5,FALSE()),0))</f>
        <v/>
      </c>
      <c r="N2406" s="47" t="str">
        <f>IF(OR(K2406="لم يدفع",K2406="تأمين فقط",K2406="اشتراك 300",B2406=""),"",IFERROR(VLOOKUP(SUBSTITUTE(SUBSTITUTE(H2406,"~","~~"),"*","~*"),إعدادات_الأنواع!$A$4:$F$40,6,FALSE()),0))</f>
        <v/>
      </c>
      <c r="O2406" s="55" t="str">
        <f t="shared" si="150"/>
        <v/>
      </c>
      <c r="P2406" s="48" t="str">
        <f t="shared" ca="1" si="151"/>
        <v/>
      </c>
      <c r="Q2406" s="52"/>
      <c r="R2406" s="49"/>
      <c r="S2406" s="50" t="str">
        <f>IF(B2406="","",COUNTA(التجديد!E2406:E2406))</f>
        <v/>
      </c>
      <c r="T2406" s="51" t="str">
        <f>IF(B2406="","",IFERROR(VLOOKUP(SUBSTITUTE(SUBSTITUTE(H2406,"~","~~"),"*","~*"),إعدادات_الأنواع!$A$4:$B$40,2,FALSE()),"?"))</f>
        <v/>
      </c>
    </row>
    <row r="2407" spans="1:20" ht="15" customHeight="1">
      <c r="A2407" s="20" t="str">
        <f>IF(B2407="","",IF(T2407="?","⚠️ نوع غير معرف",T2407&amp;TEXT(COUNTIFS($T$3:T2407,T2407),"000")))</f>
        <v/>
      </c>
      <c r="B2407" s="38"/>
      <c r="C2407" s="38"/>
      <c r="D2407" s="39"/>
      <c r="E2407" s="54"/>
      <c r="F2407" s="41" t="str">
        <f t="shared" ca="1" si="148"/>
        <v/>
      </c>
      <c r="G2407" s="42"/>
      <c r="H2407" s="37"/>
      <c r="I2407" s="43"/>
      <c r="J2407" s="44" t="str">
        <f t="shared" si="149"/>
        <v/>
      </c>
      <c r="K2407" s="45"/>
      <c r="L2407" s="46" t="str">
        <f>IF(OR(K2407="لم يدفع",B2407=""),"",IF(K2407="تأمين فقط",0,IF(K2407="اشتراك 300",300,IF(F2407&lt;14,IFERROR(VLOOKUP(SUBSTITUTE(SUBSTITUTE(H2407,"~","~~"),"*","~*"),إعدادات_الأنواع!$A$4:$D$40,3,FALSE()),0),IFERROR(VLOOKUP(SUBSTITUTE(SUBSTITUTE(H2407,"~","~~"),"*","~*"),إعدادات_الأنواع!$A$4:$D$40,4,FALSE()),0)))))</f>
        <v/>
      </c>
      <c r="M2407" s="47" t="str">
        <f>IF(OR(K2407="لم يدفع",B2407=""),"",IFERROR(VLOOKUP(SUBSTITUTE(SUBSTITUTE(H2407,"~","~~"),"*","~*"),إعدادات_الأنواع!$A$4:$E$40,5,FALSE()),0))</f>
        <v/>
      </c>
      <c r="N2407" s="47" t="str">
        <f>IF(OR(K2407="لم يدفع",K2407="تأمين فقط",K2407="اشتراك 300",B2407=""),"",IFERROR(VLOOKUP(SUBSTITUTE(SUBSTITUTE(H2407,"~","~~"),"*","~*"),إعدادات_الأنواع!$A$4:$F$40,6,FALSE()),0))</f>
        <v/>
      </c>
      <c r="O2407" s="55" t="str">
        <f t="shared" si="150"/>
        <v/>
      </c>
      <c r="P2407" s="48" t="str">
        <f t="shared" ca="1" si="151"/>
        <v/>
      </c>
      <c r="Q2407" s="52"/>
      <c r="R2407" s="49"/>
      <c r="S2407" s="50" t="str">
        <f>IF(B2407="","",COUNTA(التجديد!E2407:E2407))</f>
        <v/>
      </c>
      <c r="T2407" s="51" t="str">
        <f>IF(B2407="","",IFERROR(VLOOKUP(SUBSTITUTE(SUBSTITUTE(H2407,"~","~~"),"*","~*"),إعدادات_الأنواع!$A$4:$B$40,2,FALSE()),"?"))</f>
        <v/>
      </c>
    </row>
    <row r="2408" spans="1:20" ht="15" customHeight="1">
      <c r="A2408" s="20" t="str">
        <f>IF(B2408="","",IF(T2408="?","⚠️ نوع غير معرف",T2408&amp;TEXT(COUNTIFS($T$3:T2408,T2408),"000")))</f>
        <v/>
      </c>
      <c r="B2408" s="38"/>
      <c r="C2408" s="38"/>
      <c r="D2408" s="39"/>
      <c r="E2408" s="54"/>
      <c r="F2408" s="41" t="str">
        <f t="shared" ca="1" si="148"/>
        <v/>
      </c>
      <c r="G2408" s="42"/>
      <c r="H2408" s="37"/>
      <c r="I2408" s="43"/>
      <c r="J2408" s="44" t="str">
        <f t="shared" si="149"/>
        <v/>
      </c>
      <c r="K2408" s="45"/>
      <c r="L2408" s="46" t="str">
        <f>IF(OR(K2408="لم يدفع",B2408=""),"",IF(K2408="تأمين فقط",0,IF(K2408="اشتراك 300",300,IF(F2408&lt;14,IFERROR(VLOOKUP(SUBSTITUTE(SUBSTITUTE(H2408,"~","~~"),"*","~*"),إعدادات_الأنواع!$A$4:$D$40,3,FALSE()),0),IFERROR(VLOOKUP(SUBSTITUTE(SUBSTITUTE(H2408,"~","~~"),"*","~*"),إعدادات_الأنواع!$A$4:$D$40,4,FALSE()),0)))))</f>
        <v/>
      </c>
      <c r="M2408" s="47" t="str">
        <f>IF(OR(K2408="لم يدفع",B2408=""),"",IFERROR(VLOOKUP(SUBSTITUTE(SUBSTITUTE(H2408,"~","~~"),"*","~*"),إعدادات_الأنواع!$A$4:$E$40,5,FALSE()),0))</f>
        <v/>
      </c>
      <c r="N2408" s="47" t="str">
        <f>IF(OR(K2408="لم يدفع",K2408="تأمين فقط",K2408="اشتراك 300",B2408=""),"",IFERROR(VLOOKUP(SUBSTITUTE(SUBSTITUTE(H2408,"~","~~"),"*","~*"),إعدادات_الأنواع!$A$4:$F$40,6,FALSE()),0))</f>
        <v/>
      </c>
      <c r="O2408" s="55" t="str">
        <f t="shared" si="150"/>
        <v/>
      </c>
      <c r="P2408" s="48" t="str">
        <f t="shared" ca="1" si="151"/>
        <v/>
      </c>
      <c r="Q2408" s="52"/>
      <c r="R2408" s="49"/>
      <c r="S2408" s="50" t="str">
        <f>IF(B2408="","",COUNTA(التجديد!E2408:E2408))</f>
        <v/>
      </c>
      <c r="T2408" s="51" t="str">
        <f>IF(B2408="","",IFERROR(VLOOKUP(SUBSTITUTE(SUBSTITUTE(H2408,"~","~~"),"*","~*"),إعدادات_الأنواع!$A$4:$B$40,2,FALSE()),"?"))</f>
        <v/>
      </c>
    </row>
    <row r="2409" spans="1:20" ht="15" customHeight="1">
      <c r="A2409" s="20" t="str">
        <f>IF(B2409="","",IF(T2409="?","⚠️ نوع غير معرف",T2409&amp;TEXT(COUNTIFS($T$3:T2409,T2409),"000")))</f>
        <v/>
      </c>
      <c r="B2409" s="38"/>
      <c r="C2409" s="38"/>
      <c r="D2409" s="39"/>
      <c r="E2409" s="54"/>
      <c r="F2409" s="41" t="str">
        <f t="shared" ca="1" si="148"/>
        <v/>
      </c>
      <c r="G2409" s="42"/>
      <c r="H2409" s="37"/>
      <c r="I2409" s="43"/>
      <c r="J2409" s="44" t="str">
        <f t="shared" si="149"/>
        <v/>
      </c>
      <c r="K2409" s="45"/>
      <c r="L2409" s="46" t="str">
        <f>IF(OR(K2409="لم يدفع",B2409=""),"",IF(K2409="تأمين فقط",0,IF(K2409="اشتراك 300",300,IF(F2409&lt;14,IFERROR(VLOOKUP(SUBSTITUTE(SUBSTITUTE(H2409,"~","~~"),"*","~*"),إعدادات_الأنواع!$A$4:$D$40,3,FALSE()),0),IFERROR(VLOOKUP(SUBSTITUTE(SUBSTITUTE(H2409,"~","~~"),"*","~*"),إعدادات_الأنواع!$A$4:$D$40,4,FALSE()),0)))))</f>
        <v/>
      </c>
      <c r="M2409" s="47" t="str">
        <f>IF(OR(K2409="لم يدفع",B2409=""),"",IFERROR(VLOOKUP(SUBSTITUTE(SUBSTITUTE(H2409,"~","~~"),"*","~*"),إعدادات_الأنواع!$A$4:$E$40,5,FALSE()),0))</f>
        <v/>
      </c>
      <c r="N2409" s="47" t="str">
        <f>IF(OR(K2409="لم يدفع",K2409="تأمين فقط",K2409="اشتراك 300",B2409=""),"",IFERROR(VLOOKUP(SUBSTITUTE(SUBSTITUTE(H2409,"~","~~"),"*","~*"),إعدادات_الأنواع!$A$4:$F$40,6,FALSE()),0))</f>
        <v/>
      </c>
      <c r="O2409" s="55" t="str">
        <f t="shared" si="150"/>
        <v/>
      </c>
      <c r="P2409" s="48" t="str">
        <f t="shared" ca="1" si="151"/>
        <v/>
      </c>
      <c r="Q2409" s="52"/>
      <c r="R2409" s="49"/>
      <c r="S2409" s="50" t="str">
        <f>IF(B2409="","",COUNTA(التجديد!E2409:E2409))</f>
        <v/>
      </c>
      <c r="T2409" s="51" t="str">
        <f>IF(B2409="","",IFERROR(VLOOKUP(SUBSTITUTE(SUBSTITUTE(H2409,"~","~~"),"*","~*"),إعدادات_الأنواع!$A$4:$B$40,2,FALSE()),"?"))</f>
        <v/>
      </c>
    </row>
    <row r="2410" spans="1:20" ht="15" customHeight="1">
      <c r="A2410" s="20" t="str">
        <f>IF(B2410="","",IF(T2410="?","⚠️ نوع غير معرف",T2410&amp;TEXT(COUNTIFS($T$3:T2410,T2410),"000")))</f>
        <v/>
      </c>
      <c r="B2410" s="38"/>
      <c r="C2410" s="38"/>
      <c r="D2410" s="39"/>
      <c r="E2410" s="54"/>
      <c r="F2410" s="41" t="str">
        <f t="shared" ca="1" si="148"/>
        <v/>
      </c>
      <c r="G2410" s="42"/>
      <c r="H2410" s="37"/>
      <c r="I2410" s="43"/>
      <c r="J2410" s="44" t="str">
        <f t="shared" si="149"/>
        <v/>
      </c>
      <c r="K2410" s="45"/>
      <c r="L2410" s="46" t="str">
        <f>IF(OR(K2410="لم يدفع",B2410=""),"",IF(K2410="تأمين فقط",0,IF(K2410="اشتراك 300",300,IF(F2410&lt;14,IFERROR(VLOOKUP(SUBSTITUTE(SUBSTITUTE(H2410,"~","~~"),"*","~*"),إعدادات_الأنواع!$A$4:$D$40,3,FALSE()),0),IFERROR(VLOOKUP(SUBSTITUTE(SUBSTITUTE(H2410,"~","~~"),"*","~*"),إعدادات_الأنواع!$A$4:$D$40,4,FALSE()),0)))))</f>
        <v/>
      </c>
      <c r="M2410" s="47" t="str">
        <f>IF(OR(K2410="لم يدفع",B2410=""),"",IFERROR(VLOOKUP(SUBSTITUTE(SUBSTITUTE(H2410,"~","~~"),"*","~*"),إعدادات_الأنواع!$A$4:$E$40,5,FALSE()),0))</f>
        <v/>
      </c>
      <c r="N2410" s="47" t="str">
        <f>IF(OR(K2410="لم يدفع",K2410="تأمين فقط",K2410="اشتراك 300",B2410=""),"",IFERROR(VLOOKUP(SUBSTITUTE(SUBSTITUTE(H2410,"~","~~"),"*","~*"),إعدادات_الأنواع!$A$4:$F$40,6,FALSE()),0))</f>
        <v/>
      </c>
      <c r="O2410" s="55" t="str">
        <f t="shared" si="150"/>
        <v/>
      </c>
      <c r="P2410" s="48" t="str">
        <f t="shared" ca="1" si="151"/>
        <v/>
      </c>
      <c r="Q2410" s="52"/>
      <c r="R2410" s="49"/>
      <c r="S2410" s="50" t="str">
        <f>IF(B2410="","",COUNTA(التجديد!E2410:E2410))</f>
        <v/>
      </c>
      <c r="T2410" s="51" t="str">
        <f>IF(B2410="","",IFERROR(VLOOKUP(SUBSTITUTE(SUBSTITUTE(H2410,"~","~~"),"*","~*"),إعدادات_الأنواع!$A$4:$B$40,2,FALSE()),"?"))</f>
        <v/>
      </c>
    </row>
    <row r="2411" spans="1:20" ht="15" customHeight="1">
      <c r="A2411" s="20" t="str">
        <f>IF(B2411="","",IF(T2411="?","⚠️ نوع غير معرف",T2411&amp;TEXT(COUNTIFS($T$3:T2411,T2411),"000")))</f>
        <v/>
      </c>
      <c r="B2411" s="38"/>
      <c r="C2411" s="38"/>
      <c r="D2411" s="39"/>
      <c r="E2411" s="54"/>
      <c r="F2411" s="41" t="str">
        <f t="shared" ca="1" si="148"/>
        <v/>
      </c>
      <c r="G2411" s="42"/>
      <c r="H2411" s="37"/>
      <c r="I2411" s="43"/>
      <c r="J2411" s="44" t="str">
        <f t="shared" si="149"/>
        <v/>
      </c>
      <c r="K2411" s="45"/>
      <c r="L2411" s="46" t="str">
        <f>IF(OR(K2411="لم يدفع",B2411=""),"",IF(K2411="تأمين فقط",0,IF(K2411="اشتراك 300",300,IF(F2411&lt;14,IFERROR(VLOOKUP(SUBSTITUTE(SUBSTITUTE(H2411,"~","~~"),"*","~*"),إعدادات_الأنواع!$A$4:$D$40,3,FALSE()),0),IFERROR(VLOOKUP(SUBSTITUTE(SUBSTITUTE(H2411,"~","~~"),"*","~*"),إعدادات_الأنواع!$A$4:$D$40,4,FALSE()),0)))))</f>
        <v/>
      </c>
      <c r="M2411" s="47" t="str">
        <f>IF(OR(K2411="لم يدفع",B2411=""),"",IFERROR(VLOOKUP(SUBSTITUTE(SUBSTITUTE(H2411,"~","~~"),"*","~*"),إعدادات_الأنواع!$A$4:$E$40,5,FALSE()),0))</f>
        <v/>
      </c>
      <c r="N2411" s="47" t="str">
        <f>IF(OR(K2411="لم يدفع",K2411="تأمين فقط",K2411="اشتراك 300",B2411=""),"",IFERROR(VLOOKUP(SUBSTITUTE(SUBSTITUTE(H2411,"~","~~"),"*","~*"),إعدادات_الأنواع!$A$4:$F$40,6,FALSE()),0))</f>
        <v/>
      </c>
      <c r="O2411" s="55" t="str">
        <f t="shared" si="150"/>
        <v/>
      </c>
      <c r="P2411" s="48" t="str">
        <f t="shared" ca="1" si="151"/>
        <v/>
      </c>
      <c r="Q2411" s="52"/>
      <c r="R2411" s="49"/>
      <c r="S2411" s="50" t="str">
        <f>IF(B2411="","",COUNTA(التجديد!E2411:E2411))</f>
        <v/>
      </c>
      <c r="T2411" s="51" t="str">
        <f>IF(B2411="","",IFERROR(VLOOKUP(SUBSTITUTE(SUBSTITUTE(H2411,"~","~~"),"*","~*"),إعدادات_الأنواع!$A$4:$B$40,2,FALSE()),"?"))</f>
        <v/>
      </c>
    </row>
    <row r="2412" spans="1:20" ht="15" customHeight="1">
      <c r="A2412" s="20" t="str">
        <f>IF(B2412="","",IF(T2412="?","⚠️ نوع غير معرف",T2412&amp;TEXT(COUNTIFS($T$3:T2412,T2412),"000")))</f>
        <v/>
      </c>
      <c r="B2412" s="38"/>
      <c r="C2412" s="38"/>
      <c r="D2412" s="39"/>
      <c r="E2412" s="54"/>
      <c r="F2412" s="41" t="str">
        <f t="shared" ca="1" si="148"/>
        <v/>
      </c>
      <c r="G2412" s="42"/>
      <c r="H2412" s="37"/>
      <c r="I2412" s="43"/>
      <c r="J2412" s="44" t="str">
        <f t="shared" si="149"/>
        <v/>
      </c>
      <c r="K2412" s="45"/>
      <c r="L2412" s="46" t="str">
        <f>IF(OR(K2412="لم يدفع",B2412=""),"",IF(K2412="تأمين فقط",0,IF(K2412="اشتراك 300",300,IF(F2412&lt;14,IFERROR(VLOOKUP(SUBSTITUTE(SUBSTITUTE(H2412,"~","~~"),"*","~*"),إعدادات_الأنواع!$A$4:$D$40,3,FALSE()),0),IFERROR(VLOOKUP(SUBSTITUTE(SUBSTITUTE(H2412,"~","~~"),"*","~*"),إعدادات_الأنواع!$A$4:$D$40,4,FALSE()),0)))))</f>
        <v/>
      </c>
      <c r="M2412" s="47" t="str">
        <f>IF(OR(K2412="لم يدفع",B2412=""),"",IFERROR(VLOOKUP(SUBSTITUTE(SUBSTITUTE(H2412,"~","~~"),"*","~*"),إعدادات_الأنواع!$A$4:$E$40,5,FALSE()),0))</f>
        <v/>
      </c>
      <c r="N2412" s="47" t="str">
        <f>IF(OR(K2412="لم يدفع",K2412="تأمين فقط",K2412="اشتراك 300",B2412=""),"",IFERROR(VLOOKUP(SUBSTITUTE(SUBSTITUTE(H2412,"~","~~"),"*","~*"),إعدادات_الأنواع!$A$4:$F$40,6,FALSE()),0))</f>
        <v/>
      </c>
      <c r="O2412" s="55" t="str">
        <f t="shared" si="150"/>
        <v/>
      </c>
      <c r="P2412" s="48" t="str">
        <f t="shared" ca="1" si="151"/>
        <v/>
      </c>
      <c r="Q2412" s="52"/>
      <c r="R2412" s="49"/>
      <c r="S2412" s="50" t="str">
        <f>IF(B2412="","",COUNTA(التجديد!E2412:E2412))</f>
        <v/>
      </c>
      <c r="T2412" s="51" t="str">
        <f>IF(B2412="","",IFERROR(VLOOKUP(SUBSTITUTE(SUBSTITUTE(H2412,"~","~~"),"*","~*"),إعدادات_الأنواع!$A$4:$B$40,2,FALSE()),"?"))</f>
        <v/>
      </c>
    </row>
    <row r="2413" spans="1:20" ht="15" customHeight="1">
      <c r="A2413" s="20" t="str">
        <f>IF(B2413="","",IF(T2413="?","⚠️ نوع غير معرف",T2413&amp;TEXT(COUNTIFS($T$3:T2413,T2413),"000")))</f>
        <v/>
      </c>
      <c r="B2413" s="38"/>
      <c r="C2413" s="38"/>
      <c r="D2413" s="39"/>
      <c r="E2413" s="54"/>
      <c r="F2413" s="41" t="str">
        <f t="shared" ca="1" si="148"/>
        <v/>
      </c>
      <c r="G2413" s="42"/>
      <c r="H2413" s="37"/>
      <c r="I2413" s="43"/>
      <c r="J2413" s="44" t="str">
        <f t="shared" si="149"/>
        <v/>
      </c>
      <c r="K2413" s="45"/>
      <c r="L2413" s="46" t="str">
        <f>IF(OR(K2413="لم يدفع",B2413=""),"",IF(K2413="تأمين فقط",0,IF(K2413="اشتراك 300",300,IF(F2413&lt;14,IFERROR(VLOOKUP(SUBSTITUTE(SUBSTITUTE(H2413,"~","~~"),"*","~*"),إعدادات_الأنواع!$A$4:$D$40,3,FALSE()),0),IFERROR(VLOOKUP(SUBSTITUTE(SUBSTITUTE(H2413,"~","~~"),"*","~*"),إعدادات_الأنواع!$A$4:$D$40,4,FALSE()),0)))))</f>
        <v/>
      </c>
      <c r="M2413" s="47" t="str">
        <f>IF(OR(K2413="لم يدفع",B2413=""),"",IFERROR(VLOOKUP(SUBSTITUTE(SUBSTITUTE(H2413,"~","~~"),"*","~*"),إعدادات_الأنواع!$A$4:$E$40,5,FALSE()),0))</f>
        <v/>
      </c>
      <c r="N2413" s="47" t="str">
        <f>IF(OR(K2413="لم يدفع",K2413="تأمين فقط",K2413="اشتراك 300",B2413=""),"",IFERROR(VLOOKUP(SUBSTITUTE(SUBSTITUTE(H2413,"~","~~"),"*","~*"),إعدادات_الأنواع!$A$4:$F$40,6,FALSE()),0))</f>
        <v/>
      </c>
      <c r="O2413" s="55" t="str">
        <f t="shared" si="150"/>
        <v/>
      </c>
      <c r="P2413" s="48" t="str">
        <f t="shared" ca="1" si="151"/>
        <v/>
      </c>
      <c r="Q2413" s="52"/>
      <c r="R2413" s="49"/>
      <c r="S2413" s="50" t="str">
        <f>IF(B2413="","",COUNTA(التجديد!E2413:E2413))</f>
        <v/>
      </c>
      <c r="T2413" s="51" t="str">
        <f>IF(B2413="","",IFERROR(VLOOKUP(SUBSTITUTE(SUBSTITUTE(H2413,"~","~~"),"*","~*"),إعدادات_الأنواع!$A$4:$B$40,2,FALSE()),"?"))</f>
        <v/>
      </c>
    </row>
    <row r="2414" spans="1:20" ht="15" customHeight="1">
      <c r="A2414" s="20" t="str">
        <f>IF(B2414="","",IF(T2414="?","⚠️ نوع غير معرف",T2414&amp;TEXT(COUNTIFS($T$3:T2414,T2414),"000")))</f>
        <v/>
      </c>
      <c r="B2414" s="38"/>
      <c r="C2414" s="38"/>
      <c r="D2414" s="39"/>
      <c r="E2414" s="54"/>
      <c r="F2414" s="41" t="str">
        <f t="shared" ca="1" si="148"/>
        <v/>
      </c>
      <c r="G2414" s="42"/>
      <c r="H2414" s="37"/>
      <c r="I2414" s="43"/>
      <c r="J2414" s="44" t="str">
        <f t="shared" si="149"/>
        <v/>
      </c>
      <c r="K2414" s="45"/>
      <c r="L2414" s="46" t="str">
        <f>IF(OR(K2414="لم يدفع",B2414=""),"",IF(K2414="تأمين فقط",0,IF(K2414="اشتراك 300",300,IF(F2414&lt;14,IFERROR(VLOOKUP(SUBSTITUTE(SUBSTITUTE(H2414,"~","~~"),"*","~*"),إعدادات_الأنواع!$A$4:$D$40,3,FALSE()),0),IFERROR(VLOOKUP(SUBSTITUTE(SUBSTITUTE(H2414,"~","~~"),"*","~*"),إعدادات_الأنواع!$A$4:$D$40,4,FALSE()),0)))))</f>
        <v/>
      </c>
      <c r="M2414" s="47" t="str">
        <f>IF(OR(K2414="لم يدفع",B2414=""),"",IFERROR(VLOOKUP(SUBSTITUTE(SUBSTITUTE(H2414,"~","~~"),"*","~*"),إعدادات_الأنواع!$A$4:$E$40,5,FALSE()),0))</f>
        <v/>
      </c>
      <c r="N2414" s="47" t="str">
        <f>IF(OR(K2414="لم يدفع",K2414="تأمين فقط",K2414="اشتراك 300",B2414=""),"",IFERROR(VLOOKUP(SUBSTITUTE(SUBSTITUTE(H2414,"~","~~"),"*","~*"),إعدادات_الأنواع!$A$4:$F$40,6,FALSE()),0))</f>
        <v/>
      </c>
      <c r="O2414" s="55" t="str">
        <f t="shared" si="150"/>
        <v/>
      </c>
      <c r="P2414" s="48" t="str">
        <f t="shared" ca="1" si="151"/>
        <v/>
      </c>
      <c r="Q2414" s="52"/>
      <c r="R2414" s="49"/>
      <c r="S2414" s="50" t="str">
        <f>IF(B2414="","",COUNTA(التجديد!E2414:E2414))</f>
        <v/>
      </c>
      <c r="T2414" s="51" t="str">
        <f>IF(B2414="","",IFERROR(VLOOKUP(SUBSTITUTE(SUBSTITUTE(H2414,"~","~~"),"*","~*"),إعدادات_الأنواع!$A$4:$B$40,2,FALSE()),"?"))</f>
        <v/>
      </c>
    </row>
    <row r="2415" spans="1:20" ht="15" customHeight="1">
      <c r="A2415" s="20" t="str">
        <f>IF(B2415="","",IF(T2415="?","⚠️ نوع غير معرف",T2415&amp;TEXT(COUNTIFS($T$3:T2415,T2415),"000")))</f>
        <v/>
      </c>
      <c r="B2415" s="38"/>
      <c r="C2415" s="38"/>
      <c r="D2415" s="39"/>
      <c r="E2415" s="54"/>
      <c r="F2415" s="41" t="str">
        <f t="shared" ca="1" si="148"/>
        <v/>
      </c>
      <c r="G2415" s="42"/>
      <c r="H2415" s="37"/>
      <c r="I2415" s="43"/>
      <c r="J2415" s="44" t="str">
        <f t="shared" si="149"/>
        <v/>
      </c>
      <c r="K2415" s="45"/>
      <c r="L2415" s="46" t="str">
        <f>IF(OR(K2415="لم يدفع",B2415=""),"",IF(K2415="تأمين فقط",0,IF(K2415="اشتراك 300",300,IF(F2415&lt;14,IFERROR(VLOOKUP(SUBSTITUTE(SUBSTITUTE(H2415,"~","~~"),"*","~*"),إعدادات_الأنواع!$A$4:$D$40,3,FALSE()),0),IFERROR(VLOOKUP(SUBSTITUTE(SUBSTITUTE(H2415,"~","~~"),"*","~*"),إعدادات_الأنواع!$A$4:$D$40,4,FALSE()),0)))))</f>
        <v/>
      </c>
      <c r="M2415" s="47" t="str">
        <f>IF(OR(K2415="لم يدفع",B2415=""),"",IFERROR(VLOOKUP(SUBSTITUTE(SUBSTITUTE(H2415,"~","~~"),"*","~*"),إعدادات_الأنواع!$A$4:$E$40,5,FALSE()),0))</f>
        <v/>
      </c>
      <c r="N2415" s="47" t="str">
        <f>IF(OR(K2415="لم يدفع",K2415="تأمين فقط",K2415="اشتراك 300",B2415=""),"",IFERROR(VLOOKUP(SUBSTITUTE(SUBSTITUTE(H2415,"~","~~"),"*","~*"),إعدادات_الأنواع!$A$4:$F$40,6,FALSE()),0))</f>
        <v/>
      </c>
      <c r="O2415" s="55" t="str">
        <f t="shared" si="150"/>
        <v/>
      </c>
      <c r="P2415" s="48" t="str">
        <f t="shared" ca="1" si="151"/>
        <v/>
      </c>
      <c r="Q2415" s="52"/>
      <c r="R2415" s="49"/>
      <c r="S2415" s="50" t="str">
        <f>IF(B2415="","",COUNTA(التجديد!E2415:E2415))</f>
        <v/>
      </c>
      <c r="T2415" s="51" t="str">
        <f>IF(B2415="","",IFERROR(VLOOKUP(SUBSTITUTE(SUBSTITUTE(H2415,"~","~~"),"*","~*"),إعدادات_الأنواع!$A$4:$B$40,2,FALSE()),"?"))</f>
        <v/>
      </c>
    </row>
    <row r="2416" spans="1:20" ht="15" customHeight="1">
      <c r="A2416" s="20" t="str">
        <f>IF(B2416="","",IF(T2416="?","⚠️ نوع غير معرف",T2416&amp;TEXT(COUNTIFS($T$3:T2416,T2416),"000")))</f>
        <v/>
      </c>
      <c r="B2416" s="38"/>
      <c r="C2416" s="38"/>
      <c r="D2416" s="39"/>
      <c r="E2416" s="54"/>
      <c r="F2416" s="41" t="str">
        <f t="shared" ca="1" si="148"/>
        <v/>
      </c>
      <c r="G2416" s="42"/>
      <c r="H2416" s="37"/>
      <c r="I2416" s="43"/>
      <c r="J2416" s="44" t="str">
        <f t="shared" si="149"/>
        <v/>
      </c>
      <c r="K2416" s="45"/>
      <c r="L2416" s="46" t="str">
        <f>IF(OR(K2416="لم يدفع",B2416=""),"",IF(K2416="تأمين فقط",0,IF(K2416="اشتراك 300",300,IF(F2416&lt;14,IFERROR(VLOOKUP(SUBSTITUTE(SUBSTITUTE(H2416,"~","~~"),"*","~*"),إعدادات_الأنواع!$A$4:$D$40,3,FALSE()),0),IFERROR(VLOOKUP(SUBSTITUTE(SUBSTITUTE(H2416,"~","~~"),"*","~*"),إعدادات_الأنواع!$A$4:$D$40,4,FALSE()),0)))))</f>
        <v/>
      </c>
      <c r="M2416" s="47" t="str">
        <f>IF(OR(K2416="لم يدفع",B2416=""),"",IFERROR(VLOOKUP(SUBSTITUTE(SUBSTITUTE(H2416,"~","~~"),"*","~*"),إعدادات_الأنواع!$A$4:$E$40,5,FALSE()),0))</f>
        <v/>
      </c>
      <c r="N2416" s="47" t="str">
        <f>IF(OR(K2416="لم يدفع",K2416="تأمين فقط",K2416="اشتراك 300",B2416=""),"",IFERROR(VLOOKUP(SUBSTITUTE(SUBSTITUTE(H2416,"~","~~"),"*","~*"),إعدادات_الأنواع!$A$4:$F$40,6,FALSE()),0))</f>
        <v/>
      </c>
      <c r="O2416" s="55" t="str">
        <f t="shared" si="150"/>
        <v/>
      </c>
      <c r="P2416" s="48" t="str">
        <f t="shared" ca="1" si="151"/>
        <v/>
      </c>
      <c r="Q2416" s="52"/>
      <c r="R2416" s="49"/>
      <c r="S2416" s="50" t="str">
        <f>IF(B2416="","",COUNTA(التجديد!E2416:E2416))</f>
        <v/>
      </c>
      <c r="T2416" s="51" t="str">
        <f>IF(B2416="","",IFERROR(VLOOKUP(SUBSTITUTE(SUBSTITUTE(H2416,"~","~~"),"*","~*"),إعدادات_الأنواع!$A$4:$B$40,2,FALSE()),"?"))</f>
        <v/>
      </c>
    </row>
    <row r="2417" spans="1:20" ht="15" customHeight="1">
      <c r="A2417" s="20" t="str">
        <f>IF(B2417="","",IF(T2417="?","⚠️ نوع غير معرف",T2417&amp;TEXT(COUNTIFS($T$3:T2417,T2417),"000")))</f>
        <v/>
      </c>
      <c r="B2417" s="38"/>
      <c r="C2417" s="38"/>
      <c r="D2417" s="39"/>
      <c r="E2417" s="54"/>
      <c r="F2417" s="41" t="str">
        <f t="shared" ca="1" si="148"/>
        <v/>
      </c>
      <c r="G2417" s="42"/>
      <c r="H2417" s="37"/>
      <c r="I2417" s="43"/>
      <c r="J2417" s="44" t="str">
        <f t="shared" si="149"/>
        <v/>
      </c>
      <c r="K2417" s="45"/>
      <c r="L2417" s="46" t="str">
        <f>IF(OR(K2417="لم يدفع",B2417=""),"",IF(K2417="تأمين فقط",0,IF(K2417="اشتراك 300",300,IF(F2417&lt;14,IFERROR(VLOOKUP(SUBSTITUTE(SUBSTITUTE(H2417,"~","~~"),"*","~*"),إعدادات_الأنواع!$A$4:$D$40,3,FALSE()),0),IFERROR(VLOOKUP(SUBSTITUTE(SUBSTITUTE(H2417,"~","~~"),"*","~*"),إعدادات_الأنواع!$A$4:$D$40,4,FALSE()),0)))))</f>
        <v/>
      </c>
      <c r="M2417" s="47" t="str">
        <f>IF(OR(K2417="لم يدفع",B2417=""),"",IFERROR(VLOOKUP(SUBSTITUTE(SUBSTITUTE(H2417,"~","~~"),"*","~*"),إعدادات_الأنواع!$A$4:$E$40,5,FALSE()),0))</f>
        <v/>
      </c>
      <c r="N2417" s="47" t="str">
        <f>IF(OR(K2417="لم يدفع",K2417="تأمين فقط",K2417="اشتراك 300",B2417=""),"",IFERROR(VLOOKUP(SUBSTITUTE(SUBSTITUTE(H2417,"~","~~"),"*","~*"),إعدادات_الأنواع!$A$4:$F$40,6,FALSE()),0))</f>
        <v/>
      </c>
      <c r="O2417" s="55" t="str">
        <f t="shared" si="150"/>
        <v/>
      </c>
      <c r="P2417" s="48" t="str">
        <f t="shared" ca="1" si="151"/>
        <v/>
      </c>
      <c r="Q2417" s="52"/>
      <c r="R2417" s="49"/>
      <c r="S2417" s="50" t="str">
        <f>IF(B2417="","",COUNTA(التجديد!E2417:E2417))</f>
        <v/>
      </c>
      <c r="T2417" s="51" t="str">
        <f>IF(B2417="","",IFERROR(VLOOKUP(SUBSTITUTE(SUBSTITUTE(H2417,"~","~~"),"*","~*"),إعدادات_الأنواع!$A$4:$B$40,2,FALSE()),"?"))</f>
        <v/>
      </c>
    </row>
    <row r="2418" spans="1:20" ht="15" customHeight="1">
      <c r="A2418" s="20" t="str">
        <f>IF(B2418="","",IF(T2418="?","⚠️ نوع غير معرف",T2418&amp;TEXT(COUNTIFS($T$3:T2418,T2418),"000")))</f>
        <v/>
      </c>
      <c r="B2418" s="38"/>
      <c r="C2418" s="38"/>
      <c r="D2418" s="39"/>
      <c r="E2418" s="54"/>
      <c r="F2418" s="41" t="str">
        <f t="shared" ca="1" si="148"/>
        <v/>
      </c>
      <c r="G2418" s="42"/>
      <c r="H2418" s="37"/>
      <c r="I2418" s="43"/>
      <c r="J2418" s="44" t="str">
        <f t="shared" si="149"/>
        <v/>
      </c>
      <c r="K2418" s="45"/>
      <c r="L2418" s="46" t="str">
        <f>IF(OR(K2418="لم يدفع",B2418=""),"",IF(K2418="تأمين فقط",0,IF(K2418="اشتراك 300",300,IF(F2418&lt;14,IFERROR(VLOOKUP(SUBSTITUTE(SUBSTITUTE(H2418,"~","~~"),"*","~*"),إعدادات_الأنواع!$A$4:$D$40,3,FALSE()),0),IFERROR(VLOOKUP(SUBSTITUTE(SUBSTITUTE(H2418,"~","~~"),"*","~*"),إعدادات_الأنواع!$A$4:$D$40,4,FALSE()),0)))))</f>
        <v/>
      </c>
      <c r="M2418" s="47" t="str">
        <f>IF(OR(K2418="لم يدفع",B2418=""),"",IFERROR(VLOOKUP(SUBSTITUTE(SUBSTITUTE(H2418,"~","~~"),"*","~*"),إعدادات_الأنواع!$A$4:$E$40,5,FALSE()),0))</f>
        <v/>
      </c>
      <c r="N2418" s="47" t="str">
        <f>IF(OR(K2418="لم يدفع",K2418="تأمين فقط",K2418="اشتراك 300",B2418=""),"",IFERROR(VLOOKUP(SUBSTITUTE(SUBSTITUTE(H2418,"~","~~"),"*","~*"),إعدادات_الأنواع!$A$4:$F$40,6,FALSE()),0))</f>
        <v/>
      </c>
      <c r="O2418" s="55" t="str">
        <f t="shared" si="150"/>
        <v/>
      </c>
      <c r="P2418" s="48" t="str">
        <f t="shared" ca="1" si="151"/>
        <v/>
      </c>
      <c r="Q2418" s="52"/>
      <c r="R2418" s="49"/>
      <c r="S2418" s="50" t="str">
        <f>IF(B2418="","",COUNTA(التجديد!E2418:E2418))</f>
        <v/>
      </c>
      <c r="T2418" s="51" t="str">
        <f>IF(B2418="","",IFERROR(VLOOKUP(SUBSTITUTE(SUBSTITUTE(H2418,"~","~~"),"*","~*"),إعدادات_الأنواع!$A$4:$B$40,2,FALSE()),"?"))</f>
        <v/>
      </c>
    </row>
    <row r="2419" spans="1:20" ht="15" customHeight="1">
      <c r="A2419" s="20" t="str">
        <f>IF(B2419="","",IF(T2419="?","⚠️ نوع غير معرف",T2419&amp;TEXT(COUNTIFS($T$3:T2419,T2419),"000")))</f>
        <v/>
      </c>
      <c r="B2419" s="38"/>
      <c r="C2419" s="38"/>
      <c r="D2419" s="39"/>
      <c r="E2419" s="54"/>
      <c r="F2419" s="41" t="str">
        <f t="shared" ca="1" si="148"/>
        <v/>
      </c>
      <c r="G2419" s="42"/>
      <c r="H2419" s="37"/>
      <c r="I2419" s="43"/>
      <c r="J2419" s="44" t="str">
        <f t="shared" si="149"/>
        <v/>
      </c>
      <c r="K2419" s="45"/>
      <c r="L2419" s="46" t="str">
        <f>IF(OR(K2419="لم يدفع",B2419=""),"",IF(K2419="تأمين فقط",0,IF(K2419="اشتراك 300",300,IF(F2419&lt;14,IFERROR(VLOOKUP(SUBSTITUTE(SUBSTITUTE(H2419,"~","~~"),"*","~*"),إعدادات_الأنواع!$A$4:$D$40,3,FALSE()),0),IFERROR(VLOOKUP(SUBSTITUTE(SUBSTITUTE(H2419,"~","~~"),"*","~*"),إعدادات_الأنواع!$A$4:$D$40,4,FALSE()),0)))))</f>
        <v/>
      </c>
      <c r="M2419" s="47" t="str">
        <f>IF(OR(K2419="لم يدفع",B2419=""),"",IFERROR(VLOOKUP(SUBSTITUTE(SUBSTITUTE(H2419,"~","~~"),"*","~*"),إعدادات_الأنواع!$A$4:$E$40,5,FALSE()),0))</f>
        <v/>
      </c>
      <c r="N2419" s="47" t="str">
        <f>IF(OR(K2419="لم يدفع",K2419="تأمين فقط",K2419="اشتراك 300",B2419=""),"",IFERROR(VLOOKUP(SUBSTITUTE(SUBSTITUTE(H2419,"~","~~"),"*","~*"),إعدادات_الأنواع!$A$4:$F$40,6,FALSE()),0))</f>
        <v/>
      </c>
      <c r="O2419" s="55" t="str">
        <f t="shared" si="150"/>
        <v/>
      </c>
      <c r="P2419" s="48" t="str">
        <f t="shared" ca="1" si="151"/>
        <v/>
      </c>
      <c r="Q2419" s="52"/>
      <c r="R2419" s="49"/>
      <c r="S2419" s="50" t="str">
        <f>IF(B2419="","",COUNTA(التجديد!E2419:E2419))</f>
        <v/>
      </c>
      <c r="T2419" s="51" t="str">
        <f>IF(B2419="","",IFERROR(VLOOKUP(SUBSTITUTE(SUBSTITUTE(H2419,"~","~~"),"*","~*"),إعدادات_الأنواع!$A$4:$B$40,2,FALSE()),"?"))</f>
        <v/>
      </c>
    </row>
    <row r="2420" spans="1:20" ht="15" customHeight="1">
      <c r="A2420" s="20" t="str">
        <f>IF(B2420="","",IF(T2420="?","⚠️ نوع غير معرف",T2420&amp;TEXT(COUNTIFS($T$3:T2420,T2420),"000")))</f>
        <v/>
      </c>
      <c r="B2420" s="38"/>
      <c r="C2420" s="38"/>
      <c r="D2420" s="39"/>
      <c r="E2420" s="54"/>
      <c r="F2420" s="41" t="str">
        <f t="shared" ca="1" si="148"/>
        <v/>
      </c>
      <c r="G2420" s="42"/>
      <c r="H2420" s="37"/>
      <c r="I2420" s="43"/>
      <c r="J2420" s="44" t="str">
        <f t="shared" si="149"/>
        <v/>
      </c>
      <c r="K2420" s="45"/>
      <c r="L2420" s="46" t="str">
        <f>IF(OR(K2420="لم يدفع",B2420=""),"",IF(K2420="تأمين فقط",0,IF(K2420="اشتراك 300",300,IF(F2420&lt;14,IFERROR(VLOOKUP(SUBSTITUTE(SUBSTITUTE(H2420,"~","~~"),"*","~*"),إعدادات_الأنواع!$A$4:$D$40,3,FALSE()),0),IFERROR(VLOOKUP(SUBSTITUTE(SUBSTITUTE(H2420,"~","~~"),"*","~*"),إعدادات_الأنواع!$A$4:$D$40,4,FALSE()),0)))))</f>
        <v/>
      </c>
      <c r="M2420" s="47" t="str">
        <f>IF(OR(K2420="لم يدفع",B2420=""),"",IFERROR(VLOOKUP(SUBSTITUTE(SUBSTITUTE(H2420,"~","~~"),"*","~*"),إعدادات_الأنواع!$A$4:$E$40,5,FALSE()),0))</f>
        <v/>
      </c>
      <c r="N2420" s="47" t="str">
        <f>IF(OR(K2420="لم يدفع",K2420="تأمين فقط",K2420="اشتراك 300",B2420=""),"",IFERROR(VLOOKUP(SUBSTITUTE(SUBSTITUTE(H2420,"~","~~"),"*","~*"),إعدادات_الأنواع!$A$4:$F$40,6,FALSE()),0))</f>
        <v/>
      </c>
      <c r="O2420" s="55" t="str">
        <f t="shared" si="150"/>
        <v/>
      </c>
      <c r="P2420" s="48" t="str">
        <f t="shared" ca="1" si="151"/>
        <v/>
      </c>
      <c r="Q2420" s="52"/>
      <c r="R2420" s="49"/>
      <c r="S2420" s="50" t="str">
        <f>IF(B2420="","",COUNTA(التجديد!E2420:E2420))</f>
        <v/>
      </c>
      <c r="T2420" s="51" t="str">
        <f>IF(B2420="","",IFERROR(VLOOKUP(SUBSTITUTE(SUBSTITUTE(H2420,"~","~~"),"*","~*"),إعدادات_الأنواع!$A$4:$B$40,2,FALSE()),"?"))</f>
        <v/>
      </c>
    </row>
    <row r="2421" spans="1:20" ht="15" customHeight="1">
      <c r="A2421" s="20" t="str">
        <f>IF(B2421="","",IF(T2421="?","⚠️ نوع غير معرف",T2421&amp;TEXT(COUNTIFS($T$3:T2421,T2421),"000")))</f>
        <v/>
      </c>
      <c r="B2421" s="38"/>
      <c r="C2421" s="38"/>
      <c r="D2421" s="39"/>
      <c r="E2421" s="54"/>
      <c r="F2421" s="41" t="str">
        <f t="shared" ca="1" si="148"/>
        <v/>
      </c>
      <c r="G2421" s="42"/>
      <c r="H2421" s="37"/>
      <c r="I2421" s="43"/>
      <c r="J2421" s="44" t="str">
        <f t="shared" si="149"/>
        <v/>
      </c>
      <c r="K2421" s="45"/>
      <c r="L2421" s="46" t="str">
        <f>IF(OR(K2421="لم يدفع",B2421=""),"",IF(K2421="تأمين فقط",0,IF(K2421="اشتراك 300",300,IF(F2421&lt;14,IFERROR(VLOOKUP(SUBSTITUTE(SUBSTITUTE(H2421,"~","~~"),"*","~*"),إعدادات_الأنواع!$A$4:$D$40,3,FALSE()),0),IFERROR(VLOOKUP(SUBSTITUTE(SUBSTITUTE(H2421,"~","~~"),"*","~*"),إعدادات_الأنواع!$A$4:$D$40,4,FALSE()),0)))))</f>
        <v/>
      </c>
      <c r="M2421" s="47" t="str">
        <f>IF(OR(K2421="لم يدفع",B2421=""),"",IFERROR(VLOOKUP(SUBSTITUTE(SUBSTITUTE(H2421,"~","~~"),"*","~*"),إعدادات_الأنواع!$A$4:$E$40,5,FALSE()),0))</f>
        <v/>
      </c>
      <c r="N2421" s="47" t="str">
        <f>IF(OR(K2421="لم يدفع",K2421="تأمين فقط",K2421="اشتراك 300",B2421=""),"",IFERROR(VLOOKUP(SUBSTITUTE(SUBSTITUTE(H2421,"~","~~"),"*","~*"),إعدادات_الأنواع!$A$4:$F$40,6,FALSE()),0))</f>
        <v/>
      </c>
      <c r="O2421" s="55" t="str">
        <f t="shared" si="150"/>
        <v/>
      </c>
      <c r="P2421" s="48" t="str">
        <f t="shared" ca="1" si="151"/>
        <v/>
      </c>
      <c r="Q2421" s="52"/>
      <c r="R2421" s="49"/>
      <c r="S2421" s="50" t="str">
        <f>IF(B2421="","",COUNTA(التجديد!E2421:E2421))</f>
        <v/>
      </c>
      <c r="T2421" s="51" t="str">
        <f>IF(B2421="","",IFERROR(VLOOKUP(SUBSTITUTE(SUBSTITUTE(H2421,"~","~~"),"*","~*"),إعدادات_الأنواع!$A$4:$B$40,2,FALSE()),"?"))</f>
        <v/>
      </c>
    </row>
    <row r="2422" spans="1:20" ht="15" customHeight="1">
      <c r="A2422" s="20" t="str">
        <f>IF(B2422="","",IF(T2422="?","⚠️ نوع غير معرف",T2422&amp;TEXT(COUNTIFS($T$3:T2422,T2422),"000")))</f>
        <v/>
      </c>
      <c r="B2422" s="38"/>
      <c r="C2422" s="38"/>
      <c r="D2422" s="39"/>
      <c r="E2422" s="54"/>
      <c r="F2422" s="41" t="str">
        <f t="shared" ca="1" si="148"/>
        <v/>
      </c>
      <c r="G2422" s="42"/>
      <c r="H2422" s="37"/>
      <c r="I2422" s="43"/>
      <c r="J2422" s="44" t="str">
        <f t="shared" si="149"/>
        <v/>
      </c>
      <c r="K2422" s="45"/>
      <c r="L2422" s="46" t="str">
        <f>IF(OR(K2422="لم يدفع",B2422=""),"",IF(K2422="تأمين فقط",0,IF(K2422="اشتراك 300",300,IF(F2422&lt;14,IFERROR(VLOOKUP(SUBSTITUTE(SUBSTITUTE(H2422,"~","~~"),"*","~*"),إعدادات_الأنواع!$A$4:$D$40,3,FALSE()),0),IFERROR(VLOOKUP(SUBSTITUTE(SUBSTITUTE(H2422,"~","~~"),"*","~*"),إعدادات_الأنواع!$A$4:$D$40,4,FALSE()),0)))))</f>
        <v/>
      </c>
      <c r="M2422" s="47" t="str">
        <f>IF(OR(K2422="لم يدفع",B2422=""),"",IFERROR(VLOOKUP(SUBSTITUTE(SUBSTITUTE(H2422,"~","~~"),"*","~*"),إعدادات_الأنواع!$A$4:$E$40,5,FALSE()),0))</f>
        <v/>
      </c>
      <c r="N2422" s="47" t="str">
        <f>IF(OR(K2422="لم يدفع",K2422="تأمين فقط",K2422="اشتراك 300",B2422=""),"",IFERROR(VLOOKUP(SUBSTITUTE(SUBSTITUTE(H2422,"~","~~"),"*","~*"),إعدادات_الأنواع!$A$4:$F$40,6,FALSE()),0))</f>
        <v/>
      </c>
      <c r="O2422" s="55" t="str">
        <f t="shared" si="150"/>
        <v/>
      </c>
      <c r="P2422" s="48" t="str">
        <f t="shared" ca="1" si="151"/>
        <v/>
      </c>
      <c r="Q2422" s="52"/>
      <c r="R2422" s="49"/>
      <c r="S2422" s="50" t="str">
        <f>IF(B2422="","",COUNTA(التجديد!E2422:E2422))</f>
        <v/>
      </c>
      <c r="T2422" s="51" t="str">
        <f>IF(B2422="","",IFERROR(VLOOKUP(SUBSTITUTE(SUBSTITUTE(H2422,"~","~~"),"*","~*"),إعدادات_الأنواع!$A$4:$B$40,2,FALSE()),"?"))</f>
        <v/>
      </c>
    </row>
    <row r="2423" spans="1:20" ht="15" customHeight="1">
      <c r="A2423" s="20" t="str">
        <f>IF(B2423="","",IF(T2423="?","⚠️ نوع غير معرف",T2423&amp;TEXT(COUNTIFS($T$3:T2423,T2423),"000")))</f>
        <v/>
      </c>
      <c r="B2423" s="38"/>
      <c r="C2423" s="38"/>
      <c r="D2423" s="39"/>
      <c r="E2423" s="54"/>
      <c r="F2423" s="41" t="str">
        <f t="shared" ca="1" si="148"/>
        <v/>
      </c>
      <c r="G2423" s="42"/>
      <c r="H2423" s="37"/>
      <c r="I2423" s="43"/>
      <c r="J2423" s="44" t="str">
        <f t="shared" si="149"/>
        <v/>
      </c>
      <c r="K2423" s="45"/>
      <c r="L2423" s="46" t="str">
        <f>IF(OR(K2423="لم يدفع",B2423=""),"",IF(K2423="تأمين فقط",0,IF(K2423="اشتراك 300",300,IF(F2423&lt;14,IFERROR(VLOOKUP(SUBSTITUTE(SUBSTITUTE(H2423,"~","~~"),"*","~*"),إعدادات_الأنواع!$A$4:$D$40,3,FALSE()),0),IFERROR(VLOOKUP(SUBSTITUTE(SUBSTITUTE(H2423,"~","~~"),"*","~*"),إعدادات_الأنواع!$A$4:$D$40,4,FALSE()),0)))))</f>
        <v/>
      </c>
      <c r="M2423" s="47" t="str">
        <f>IF(OR(K2423="لم يدفع",B2423=""),"",IFERROR(VLOOKUP(SUBSTITUTE(SUBSTITUTE(H2423,"~","~~"),"*","~*"),إعدادات_الأنواع!$A$4:$E$40,5,FALSE()),0))</f>
        <v/>
      </c>
      <c r="N2423" s="47" t="str">
        <f>IF(OR(K2423="لم يدفع",K2423="تأمين فقط",K2423="اشتراك 300",B2423=""),"",IFERROR(VLOOKUP(SUBSTITUTE(SUBSTITUTE(H2423,"~","~~"),"*","~*"),إعدادات_الأنواع!$A$4:$F$40,6,FALSE()),0))</f>
        <v/>
      </c>
      <c r="O2423" s="55" t="str">
        <f t="shared" si="150"/>
        <v/>
      </c>
      <c r="P2423" s="48" t="str">
        <f t="shared" ca="1" si="151"/>
        <v/>
      </c>
      <c r="Q2423" s="52"/>
      <c r="R2423" s="49"/>
      <c r="S2423" s="50" t="str">
        <f>IF(B2423="","",COUNTA(التجديد!E2423:E2423))</f>
        <v/>
      </c>
      <c r="T2423" s="51" t="str">
        <f>IF(B2423="","",IFERROR(VLOOKUP(SUBSTITUTE(SUBSTITUTE(H2423,"~","~~"),"*","~*"),إعدادات_الأنواع!$A$4:$B$40,2,FALSE()),"?"))</f>
        <v/>
      </c>
    </row>
    <row r="2424" spans="1:20" ht="15" customHeight="1">
      <c r="A2424" s="20" t="str">
        <f>IF(B2424="","",IF(T2424="?","⚠️ نوع غير معرف",T2424&amp;TEXT(COUNTIFS($T$3:T2424,T2424),"000")))</f>
        <v/>
      </c>
      <c r="B2424" s="38"/>
      <c r="C2424" s="38"/>
      <c r="D2424" s="39"/>
      <c r="E2424" s="54"/>
      <c r="F2424" s="41" t="str">
        <f t="shared" ca="1" si="148"/>
        <v/>
      </c>
      <c r="G2424" s="42"/>
      <c r="H2424" s="37"/>
      <c r="I2424" s="43"/>
      <c r="J2424" s="44" t="str">
        <f t="shared" si="149"/>
        <v/>
      </c>
      <c r="K2424" s="45"/>
      <c r="L2424" s="46" t="str">
        <f>IF(OR(K2424="لم يدفع",B2424=""),"",IF(K2424="تأمين فقط",0,IF(K2424="اشتراك 300",300,IF(F2424&lt;14,IFERROR(VLOOKUP(SUBSTITUTE(SUBSTITUTE(H2424,"~","~~"),"*","~*"),إعدادات_الأنواع!$A$4:$D$40,3,FALSE()),0),IFERROR(VLOOKUP(SUBSTITUTE(SUBSTITUTE(H2424,"~","~~"),"*","~*"),إعدادات_الأنواع!$A$4:$D$40,4,FALSE()),0)))))</f>
        <v/>
      </c>
      <c r="M2424" s="47" t="str">
        <f>IF(OR(K2424="لم يدفع",B2424=""),"",IFERROR(VLOOKUP(SUBSTITUTE(SUBSTITUTE(H2424,"~","~~"),"*","~*"),إعدادات_الأنواع!$A$4:$E$40,5,FALSE()),0))</f>
        <v/>
      </c>
      <c r="N2424" s="47" t="str">
        <f>IF(OR(K2424="لم يدفع",K2424="تأمين فقط",K2424="اشتراك 300",B2424=""),"",IFERROR(VLOOKUP(SUBSTITUTE(SUBSTITUTE(H2424,"~","~~"),"*","~*"),إعدادات_الأنواع!$A$4:$F$40,6,FALSE()),0))</f>
        <v/>
      </c>
      <c r="O2424" s="55" t="str">
        <f t="shared" si="150"/>
        <v/>
      </c>
      <c r="P2424" s="48" t="str">
        <f t="shared" ca="1" si="151"/>
        <v/>
      </c>
      <c r="Q2424" s="52"/>
      <c r="R2424" s="49"/>
      <c r="S2424" s="50" t="str">
        <f>IF(B2424="","",COUNTA(التجديد!E2424:E2424))</f>
        <v/>
      </c>
      <c r="T2424" s="51" t="str">
        <f>IF(B2424="","",IFERROR(VLOOKUP(SUBSTITUTE(SUBSTITUTE(H2424,"~","~~"),"*","~*"),إعدادات_الأنواع!$A$4:$B$40,2,FALSE()),"?"))</f>
        <v/>
      </c>
    </row>
    <row r="2425" spans="1:20" ht="15" customHeight="1">
      <c r="A2425" s="20" t="str">
        <f>IF(B2425="","",IF(T2425="?","⚠️ نوع غير معرف",T2425&amp;TEXT(COUNTIFS($T$3:T2425,T2425),"000")))</f>
        <v/>
      </c>
      <c r="B2425" s="38"/>
      <c r="C2425" s="38"/>
      <c r="D2425" s="39"/>
      <c r="E2425" s="54"/>
      <c r="F2425" s="41" t="str">
        <f t="shared" ca="1" si="148"/>
        <v/>
      </c>
      <c r="G2425" s="42"/>
      <c r="H2425" s="37"/>
      <c r="I2425" s="43"/>
      <c r="J2425" s="44" t="str">
        <f t="shared" si="149"/>
        <v/>
      </c>
      <c r="K2425" s="45"/>
      <c r="L2425" s="46" t="str">
        <f>IF(OR(K2425="لم يدفع",B2425=""),"",IF(K2425="تأمين فقط",0,IF(K2425="اشتراك 300",300,IF(F2425&lt;14,IFERROR(VLOOKUP(SUBSTITUTE(SUBSTITUTE(H2425,"~","~~"),"*","~*"),إعدادات_الأنواع!$A$4:$D$40,3,FALSE()),0),IFERROR(VLOOKUP(SUBSTITUTE(SUBSTITUTE(H2425,"~","~~"),"*","~*"),إعدادات_الأنواع!$A$4:$D$40,4,FALSE()),0)))))</f>
        <v/>
      </c>
      <c r="M2425" s="47" t="str">
        <f>IF(OR(K2425="لم يدفع",B2425=""),"",IFERROR(VLOOKUP(SUBSTITUTE(SUBSTITUTE(H2425,"~","~~"),"*","~*"),إعدادات_الأنواع!$A$4:$E$40,5,FALSE()),0))</f>
        <v/>
      </c>
      <c r="N2425" s="47" t="str">
        <f>IF(OR(K2425="لم يدفع",K2425="تأمين فقط",K2425="اشتراك 300",B2425=""),"",IFERROR(VLOOKUP(SUBSTITUTE(SUBSTITUTE(H2425,"~","~~"),"*","~*"),إعدادات_الأنواع!$A$4:$F$40,6,FALSE()),0))</f>
        <v/>
      </c>
      <c r="O2425" s="55" t="str">
        <f t="shared" si="150"/>
        <v/>
      </c>
      <c r="P2425" s="48" t="str">
        <f t="shared" ca="1" si="151"/>
        <v/>
      </c>
      <c r="Q2425" s="52"/>
      <c r="R2425" s="49"/>
      <c r="S2425" s="50" t="str">
        <f>IF(B2425="","",COUNTA(التجديد!E2425:E2425))</f>
        <v/>
      </c>
      <c r="T2425" s="51" t="str">
        <f>IF(B2425="","",IFERROR(VLOOKUP(SUBSTITUTE(SUBSTITUTE(H2425,"~","~~"),"*","~*"),إعدادات_الأنواع!$A$4:$B$40,2,FALSE()),"?"))</f>
        <v/>
      </c>
    </row>
    <row r="2426" spans="1:20" ht="15" customHeight="1">
      <c r="A2426" s="20" t="str">
        <f>IF(B2426="","",IF(T2426="?","⚠️ نوع غير معرف",T2426&amp;TEXT(COUNTIFS($T$3:T2426,T2426),"000")))</f>
        <v/>
      </c>
      <c r="B2426" s="38"/>
      <c r="C2426" s="38"/>
      <c r="D2426" s="39"/>
      <c r="E2426" s="54"/>
      <c r="F2426" s="41" t="str">
        <f t="shared" ca="1" si="148"/>
        <v/>
      </c>
      <c r="G2426" s="42"/>
      <c r="H2426" s="37"/>
      <c r="I2426" s="43"/>
      <c r="J2426" s="44" t="str">
        <f t="shared" si="149"/>
        <v/>
      </c>
      <c r="K2426" s="45"/>
      <c r="L2426" s="46" t="str">
        <f>IF(OR(K2426="لم يدفع",B2426=""),"",IF(K2426="تأمين فقط",0,IF(K2426="اشتراك 300",300,IF(F2426&lt;14,IFERROR(VLOOKUP(SUBSTITUTE(SUBSTITUTE(H2426,"~","~~"),"*","~*"),إعدادات_الأنواع!$A$4:$D$40,3,FALSE()),0),IFERROR(VLOOKUP(SUBSTITUTE(SUBSTITUTE(H2426,"~","~~"),"*","~*"),إعدادات_الأنواع!$A$4:$D$40,4,FALSE()),0)))))</f>
        <v/>
      </c>
      <c r="M2426" s="47" t="str">
        <f>IF(OR(K2426="لم يدفع",B2426=""),"",IFERROR(VLOOKUP(SUBSTITUTE(SUBSTITUTE(H2426,"~","~~"),"*","~*"),إعدادات_الأنواع!$A$4:$E$40,5,FALSE()),0))</f>
        <v/>
      </c>
      <c r="N2426" s="47" t="str">
        <f>IF(OR(K2426="لم يدفع",K2426="تأمين فقط",K2426="اشتراك 300",B2426=""),"",IFERROR(VLOOKUP(SUBSTITUTE(SUBSTITUTE(H2426,"~","~~"),"*","~*"),إعدادات_الأنواع!$A$4:$F$40,6,FALSE()),0))</f>
        <v/>
      </c>
      <c r="O2426" s="55" t="str">
        <f t="shared" si="150"/>
        <v/>
      </c>
      <c r="P2426" s="48" t="str">
        <f t="shared" ca="1" si="151"/>
        <v/>
      </c>
      <c r="Q2426" s="52"/>
      <c r="R2426" s="49"/>
      <c r="S2426" s="50" t="str">
        <f>IF(B2426="","",COUNTA(التجديد!E2426:E2426))</f>
        <v/>
      </c>
      <c r="T2426" s="51" t="str">
        <f>IF(B2426="","",IFERROR(VLOOKUP(SUBSTITUTE(SUBSTITUTE(H2426,"~","~~"),"*","~*"),إعدادات_الأنواع!$A$4:$B$40,2,FALSE()),"?"))</f>
        <v/>
      </c>
    </row>
    <row r="2427" spans="1:20" ht="15" customHeight="1">
      <c r="A2427" s="20" t="str">
        <f>IF(B2427="","",IF(T2427="?","⚠️ نوع غير معرف",T2427&amp;TEXT(COUNTIFS($T$3:T2427,T2427),"000")))</f>
        <v/>
      </c>
      <c r="B2427" s="38"/>
      <c r="C2427" s="38"/>
      <c r="D2427" s="39"/>
      <c r="E2427" s="54"/>
      <c r="F2427" s="41" t="str">
        <f t="shared" ca="1" si="148"/>
        <v/>
      </c>
      <c r="G2427" s="42"/>
      <c r="H2427" s="37"/>
      <c r="I2427" s="43"/>
      <c r="J2427" s="44" t="str">
        <f t="shared" si="149"/>
        <v/>
      </c>
      <c r="K2427" s="45"/>
      <c r="L2427" s="46" t="str">
        <f>IF(OR(K2427="لم يدفع",B2427=""),"",IF(K2427="تأمين فقط",0,IF(K2427="اشتراك 300",300,IF(F2427&lt;14,IFERROR(VLOOKUP(SUBSTITUTE(SUBSTITUTE(H2427,"~","~~"),"*","~*"),إعدادات_الأنواع!$A$4:$D$40,3,FALSE()),0),IFERROR(VLOOKUP(SUBSTITUTE(SUBSTITUTE(H2427,"~","~~"),"*","~*"),إعدادات_الأنواع!$A$4:$D$40,4,FALSE()),0)))))</f>
        <v/>
      </c>
      <c r="M2427" s="47" t="str">
        <f>IF(OR(K2427="لم يدفع",B2427=""),"",IFERROR(VLOOKUP(SUBSTITUTE(SUBSTITUTE(H2427,"~","~~"),"*","~*"),إعدادات_الأنواع!$A$4:$E$40,5,FALSE()),0))</f>
        <v/>
      </c>
      <c r="N2427" s="47" t="str">
        <f>IF(OR(K2427="لم يدفع",K2427="تأمين فقط",K2427="اشتراك 300",B2427=""),"",IFERROR(VLOOKUP(SUBSTITUTE(SUBSTITUTE(H2427,"~","~~"),"*","~*"),إعدادات_الأنواع!$A$4:$F$40,6,FALSE()),0))</f>
        <v/>
      </c>
      <c r="O2427" s="55" t="str">
        <f t="shared" si="150"/>
        <v/>
      </c>
      <c r="P2427" s="48" t="str">
        <f t="shared" ca="1" si="151"/>
        <v/>
      </c>
      <c r="Q2427" s="52"/>
      <c r="R2427" s="49"/>
      <c r="S2427" s="50" t="str">
        <f>IF(B2427="","",COUNTA(التجديد!E2427:E2427))</f>
        <v/>
      </c>
      <c r="T2427" s="51" t="str">
        <f>IF(B2427="","",IFERROR(VLOOKUP(SUBSTITUTE(SUBSTITUTE(H2427,"~","~~"),"*","~*"),إعدادات_الأنواع!$A$4:$B$40,2,FALSE()),"?"))</f>
        <v/>
      </c>
    </row>
    <row r="2428" spans="1:20" ht="15" customHeight="1">
      <c r="A2428" s="20" t="str">
        <f>IF(B2428="","",IF(T2428="?","⚠️ نوع غير معرف",T2428&amp;TEXT(COUNTIFS($T$3:T2428,T2428),"000")))</f>
        <v/>
      </c>
      <c r="B2428" s="38"/>
      <c r="C2428" s="38"/>
      <c r="D2428" s="39"/>
      <c r="E2428" s="54"/>
      <c r="F2428" s="41" t="str">
        <f t="shared" ca="1" si="148"/>
        <v/>
      </c>
      <c r="G2428" s="42"/>
      <c r="H2428" s="37"/>
      <c r="I2428" s="43"/>
      <c r="J2428" s="44" t="str">
        <f t="shared" si="149"/>
        <v/>
      </c>
      <c r="K2428" s="45"/>
      <c r="L2428" s="46" t="str">
        <f>IF(OR(K2428="لم يدفع",B2428=""),"",IF(K2428="تأمين فقط",0,IF(K2428="اشتراك 300",300,IF(F2428&lt;14,IFERROR(VLOOKUP(SUBSTITUTE(SUBSTITUTE(H2428,"~","~~"),"*","~*"),إعدادات_الأنواع!$A$4:$D$40,3,FALSE()),0),IFERROR(VLOOKUP(SUBSTITUTE(SUBSTITUTE(H2428,"~","~~"),"*","~*"),إعدادات_الأنواع!$A$4:$D$40,4,FALSE()),0)))))</f>
        <v/>
      </c>
      <c r="M2428" s="47" t="str">
        <f>IF(OR(K2428="لم يدفع",B2428=""),"",IFERROR(VLOOKUP(SUBSTITUTE(SUBSTITUTE(H2428,"~","~~"),"*","~*"),إعدادات_الأنواع!$A$4:$E$40,5,FALSE()),0))</f>
        <v/>
      </c>
      <c r="N2428" s="47" t="str">
        <f>IF(OR(K2428="لم يدفع",K2428="تأمين فقط",K2428="اشتراك 300",B2428=""),"",IFERROR(VLOOKUP(SUBSTITUTE(SUBSTITUTE(H2428,"~","~~"),"*","~*"),إعدادات_الأنواع!$A$4:$F$40,6,FALSE()),0))</f>
        <v/>
      </c>
      <c r="O2428" s="55" t="str">
        <f t="shared" si="150"/>
        <v/>
      </c>
      <c r="P2428" s="48" t="str">
        <f t="shared" ca="1" si="151"/>
        <v/>
      </c>
      <c r="Q2428" s="52"/>
      <c r="R2428" s="49"/>
      <c r="S2428" s="50" t="str">
        <f>IF(B2428="","",COUNTA(التجديد!E2428:E2428))</f>
        <v/>
      </c>
      <c r="T2428" s="51" t="str">
        <f>IF(B2428="","",IFERROR(VLOOKUP(SUBSTITUTE(SUBSTITUTE(H2428,"~","~~"),"*","~*"),إعدادات_الأنواع!$A$4:$B$40,2,FALSE()),"?"))</f>
        <v/>
      </c>
    </row>
    <row r="2429" spans="1:20" ht="15" customHeight="1">
      <c r="A2429" s="20" t="str">
        <f>IF(B2429="","",IF(T2429="?","⚠️ نوع غير معرف",T2429&amp;TEXT(COUNTIFS($T$3:T2429,T2429),"000")))</f>
        <v/>
      </c>
      <c r="B2429" s="38"/>
      <c r="C2429" s="38"/>
      <c r="D2429" s="39"/>
      <c r="E2429" s="54"/>
      <c r="F2429" s="41" t="str">
        <f t="shared" ca="1" si="148"/>
        <v/>
      </c>
      <c r="G2429" s="42"/>
      <c r="H2429" s="37"/>
      <c r="I2429" s="43"/>
      <c r="J2429" s="44" t="str">
        <f t="shared" si="149"/>
        <v/>
      </c>
      <c r="K2429" s="45"/>
      <c r="L2429" s="46" t="str">
        <f>IF(OR(K2429="لم يدفع",B2429=""),"",IF(K2429="تأمين فقط",0,IF(K2429="اشتراك 300",300,IF(F2429&lt;14,IFERROR(VLOOKUP(SUBSTITUTE(SUBSTITUTE(H2429,"~","~~"),"*","~*"),إعدادات_الأنواع!$A$4:$D$40,3,FALSE()),0),IFERROR(VLOOKUP(SUBSTITUTE(SUBSTITUTE(H2429,"~","~~"),"*","~*"),إعدادات_الأنواع!$A$4:$D$40,4,FALSE()),0)))))</f>
        <v/>
      </c>
      <c r="M2429" s="47" t="str">
        <f>IF(OR(K2429="لم يدفع",B2429=""),"",IFERROR(VLOOKUP(SUBSTITUTE(SUBSTITUTE(H2429,"~","~~"),"*","~*"),إعدادات_الأنواع!$A$4:$E$40,5,FALSE()),0))</f>
        <v/>
      </c>
      <c r="N2429" s="47" t="str">
        <f>IF(OR(K2429="لم يدفع",K2429="تأمين فقط",K2429="اشتراك 300",B2429=""),"",IFERROR(VLOOKUP(SUBSTITUTE(SUBSTITUTE(H2429,"~","~~"),"*","~*"),إعدادات_الأنواع!$A$4:$F$40,6,FALSE()),0))</f>
        <v/>
      </c>
      <c r="O2429" s="55" t="str">
        <f t="shared" si="150"/>
        <v/>
      </c>
      <c r="P2429" s="48" t="str">
        <f t="shared" ca="1" si="151"/>
        <v/>
      </c>
      <c r="Q2429" s="52"/>
      <c r="R2429" s="49"/>
      <c r="S2429" s="50" t="str">
        <f>IF(B2429="","",COUNTA(التجديد!E2429:E2429))</f>
        <v/>
      </c>
      <c r="T2429" s="51" t="str">
        <f>IF(B2429="","",IFERROR(VLOOKUP(SUBSTITUTE(SUBSTITUTE(H2429,"~","~~"),"*","~*"),إعدادات_الأنواع!$A$4:$B$40,2,FALSE()),"?"))</f>
        <v/>
      </c>
    </row>
    <row r="2430" spans="1:20" ht="15" customHeight="1">
      <c r="A2430" s="20" t="str">
        <f>IF(B2430="","",IF(T2430="?","⚠️ نوع غير معرف",T2430&amp;TEXT(COUNTIFS($T$3:T2430,T2430),"000")))</f>
        <v/>
      </c>
      <c r="B2430" s="38"/>
      <c r="C2430" s="38"/>
      <c r="D2430" s="39"/>
      <c r="E2430" s="54"/>
      <c r="F2430" s="41" t="str">
        <f t="shared" ca="1" si="148"/>
        <v/>
      </c>
      <c r="G2430" s="42"/>
      <c r="H2430" s="37"/>
      <c r="I2430" s="43"/>
      <c r="J2430" s="44" t="str">
        <f t="shared" si="149"/>
        <v/>
      </c>
      <c r="K2430" s="45"/>
      <c r="L2430" s="46" t="str">
        <f>IF(OR(K2430="لم يدفع",B2430=""),"",IF(K2430="تأمين فقط",0,IF(K2430="اشتراك 300",300,IF(F2430&lt;14,IFERROR(VLOOKUP(SUBSTITUTE(SUBSTITUTE(H2430,"~","~~"),"*","~*"),إعدادات_الأنواع!$A$4:$D$40,3,FALSE()),0),IFERROR(VLOOKUP(SUBSTITUTE(SUBSTITUTE(H2430,"~","~~"),"*","~*"),إعدادات_الأنواع!$A$4:$D$40,4,FALSE()),0)))))</f>
        <v/>
      </c>
      <c r="M2430" s="47" t="str">
        <f>IF(OR(K2430="لم يدفع",B2430=""),"",IFERROR(VLOOKUP(SUBSTITUTE(SUBSTITUTE(H2430,"~","~~"),"*","~*"),إعدادات_الأنواع!$A$4:$E$40,5,FALSE()),0))</f>
        <v/>
      </c>
      <c r="N2430" s="47" t="str">
        <f>IF(OR(K2430="لم يدفع",K2430="تأمين فقط",K2430="اشتراك 300",B2430=""),"",IFERROR(VLOOKUP(SUBSTITUTE(SUBSTITUTE(H2430,"~","~~"),"*","~*"),إعدادات_الأنواع!$A$4:$F$40,6,FALSE()),0))</f>
        <v/>
      </c>
      <c r="O2430" s="55" t="str">
        <f t="shared" si="150"/>
        <v/>
      </c>
      <c r="P2430" s="48" t="str">
        <f t="shared" ca="1" si="151"/>
        <v/>
      </c>
      <c r="Q2430" s="52"/>
      <c r="R2430" s="49"/>
      <c r="S2430" s="50" t="str">
        <f>IF(B2430="","",COUNTA(التجديد!E2430:E2430))</f>
        <v/>
      </c>
      <c r="T2430" s="51" t="str">
        <f>IF(B2430="","",IFERROR(VLOOKUP(SUBSTITUTE(SUBSTITUTE(H2430,"~","~~"),"*","~*"),إعدادات_الأنواع!$A$4:$B$40,2,FALSE()),"?"))</f>
        <v/>
      </c>
    </row>
    <row r="2431" spans="1:20" ht="15" customHeight="1">
      <c r="A2431" s="20" t="str">
        <f>IF(B2431="","",IF(T2431="?","⚠️ نوع غير معرف",T2431&amp;TEXT(COUNTIFS($T$3:T2431,T2431),"000")))</f>
        <v/>
      </c>
      <c r="B2431" s="38"/>
      <c r="C2431" s="38"/>
      <c r="D2431" s="39"/>
      <c r="E2431" s="54"/>
      <c r="F2431" s="41" t="str">
        <f t="shared" ca="1" si="148"/>
        <v/>
      </c>
      <c r="G2431" s="42"/>
      <c r="H2431" s="37"/>
      <c r="I2431" s="43"/>
      <c r="J2431" s="44" t="str">
        <f t="shared" si="149"/>
        <v/>
      </c>
      <c r="K2431" s="45"/>
      <c r="L2431" s="46" t="str">
        <f>IF(OR(K2431="لم يدفع",B2431=""),"",IF(K2431="تأمين فقط",0,IF(K2431="اشتراك 300",300,IF(F2431&lt;14,IFERROR(VLOOKUP(SUBSTITUTE(SUBSTITUTE(H2431,"~","~~"),"*","~*"),إعدادات_الأنواع!$A$4:$D$40,3,FALSE()),0),IFERROR(VLOOKUP(SUBSTITUTE(SUBSTITUTE(H2431,"~","~~"),"*","~*"),إعدادات_الأنواع!$A$4:$D$40,4,FALSE()),0)))))</f>
        <v/>
      </c>
      <c r="M2431" s="47" t="str">
        <f>IF(OR(K2431="لم يدفع",B2431=""),"",IFERROR(VLOOKUP(SUBSTITUTE(SUBSTITUTE(H2431,"~","~~"),"*","~*"),إعدادات_الأنواع!$A$4:$E$40,5,FALSE()),0))</f>
        <v/>
      </c>
      <c r="N2431" s="47" t="str">
        <f>IF(OR(K2431="لم يدفع",K2431="تأمين فقط",K2431="اشتراك 300",B2431=""),"",IFERROR(VLOOKUP(SUBSTITUTE(SUBSTITUTE(H2431,"~","~~"),"*","~*"),إعدادات_الأنواع!$A$4:$F$40,6,FALSE()),0))</f>
        <v/>
      </c>
      <c r="O2431" s="55" t="str">
        <f t="shared" si="150"/>
        <v/>
      </c>
      <c r="P2431" s="48" t="str">
        <f t="shared" ca="1" si="151"/>
        <v/>
      </c>
      <c r="Q2431" s="52"/>
      <c r="R2431" s="49"/>
      <c r="S2431" s="50" t="str">
        <f>IF(B2431="","",COUNTA(التجديد!E2431:E2431))</f>
        <v/>
      </c>
      <c r="T2431" s="51" t="str">
        <f>IF(B2431="","",IFERROR(VLOOKUP(SUBSTITUTE(SUBSTITUTE(H2431,"~","~~"),"*","~*"),إعدادات_الأنواع!$A$4:$B$40,2,FALSE()),"?"))</f>
        <v/>
      </c>
    </row>
    <row r="2432" spans="1:20" ht="15" customHeight="1">
      <c r="A2432" s="20" t="str">
        <f>IF(B2432="","",IF(T2432="?","⚠️ نوع غير معرف",T2432&amp;TEXT(COUNTIFS($T$3:T2432,T2432),"000")))</f>
        <v/>
      </c>
      <c r="B2432" s="38"/>
      <c r="C2432" s="38"/>
      <c r="D2432" s="39"/>
      <c r="E2432" s="54"/>
      <c r="F2432" s="41" t="str">
        <f t="shared" ca="1" si="148"/>
        <v/>
      </c>
      <c r="G2432" s="42"/>
      <c r="H2432" s="37"/>
      <c r="I2432" s="43"/>
      <c r="J2432" s="44" t="str">
        <f t="shared" si="149"/>
        <v/>
      </c>
      <c r="K2432" s="45"/>
      <c r="L2432" s="46" t="str">
        <f>IF(OR(K2432="لم يدفع",B2432=""),"",IF(K2432="تأمين فقط",0,IF(K2432="اشتراك 300",300,IF(F2432&lt;14,IFERROR(VLOOKUP(SUBSTITUTE(SUBSTITUTE(H2432,"~","~~"),"*","~*"),إعدادات_الأنواع!$A$4:$D$40,3,FALSE()),0),IFERROR(VLOOKUP(SUBSTITUTE(SUBSTITUTE(H2432,"~","~~"),"*","~*"),إعدادات_الأنواع!$A$4:$D$40,4,FALSE()),0)))))</f>
        <v/>
      </c>
      <c r="M2432" s="47" t="str">
        <f>IF(OR(K2432="لم يدفع",B2432=""),"",IFERROR(VLOOKUP(SUBSTITUTE(SUBSTITUTE(H2432,"~","~~"),"*","~*"),إعدادات_الأنواع!$A$4:$E$40,5,FALSE()),0))</f>
        <v/>
      </c>
      <c r="N2432" s="47" t="str">
        <f>IF(OR(K2432="لم يدفع",K2432="تأمين فقط",K2432="اشتراك 300",B2432=""),"",IFERROR(VLOOKUP(SUBSTITUTE(SUBSTITUTE(H2432,"~","~~"),"*","~*"),إعدادات_الأنواع!$A$4:$F$40,6,FALSE()),0))</f>
        <v/>
      </c>
      <c r="O2432" s="55" t="str">
        <f t="shared" si="150"/>
        <v/>
      </c>
      <c r="P2432" s="48" t="str">
        <f t="shared" ca="1" si="151"/>
        <v/>
      </c>
      <c r="Q2432" s="52"/>
      <c r="R2432" s="49"/>
      <c r="S2432" s="50" t="str">
        <f>IF(B2432="","",COUNTA(التجديد!E2432:E2432))</f>
        <v/>
      </c>
      <c r="T2432" s="51" t="str">
        <f>IF(B2432="","",IFERROR(VLOOKUP(SUBSTITUTE(SUBSTITUTE(H2432,"~","~~"),"*","~*"),إعدادات_الأنواع!$A$4:$B$40,2,FALSE()),"?"))</f>
        <v/>
      </c>
    </row>
    <row r="2433" spans="1:20" ht="15" customHeight="1">
      <c r="A2433" s="20" t="str">
        <f>IF(B2433="","",IF(T2433="?","⚠️ نوع غير معرف",T2433&amp;TEXT(COUNTIFS($T$3:T2433,T2433),"000")))</f>
        <v/>
      </c>
      <c r="B2433" s="38"/>
      <c r="C2433" s="38"/>
      <c r="D2433" s="39"/>
      <c r="E2433" s="54"/>
      <c r="F2433" s="41" t="str">
        <f t="shared" ca="1" si="148"/>
        <v/>
      </c>
      <c r="G2433" s="42"/>
      <c r="H2433" s="37"/>
      <c r="I2433" s="43"/>
      <c r="J2433" s="44" t="str">
        <f t="shared" si="149"/>
        <v/>
      </c>
      <c r="K2433" s="45"/>
      <c r="L2433" s="46" t="str">
        <f>IF(OR(K2433="لم يدفع",B2433=""),"",IF(K2433="تأمين فقط",0,IF(K2433="اشتراك 300",300,IF(F2433&lt;14,IFERROR(VLOOKUP(SUBSTITUTE(SUBSTITUTE(H2433,"~","~~"),"*","~*"),إعدادات_الأنواع!$A$4:$D$40,3,FALSE()),0),IFERROR(VLOOKUP(SUBSTITUTE(SUBSTITUTE(H2433,"~","~~"),"*","~*"),إعدادات_الأنواع!$A$4:$D$40,4,FALSE()),0)))))</f>
        <v/>
      </c>
      <c r="M2433" s="47" t="str">
        <f>IF(OR(K2433="لم يدفع",B2433=""),"",IFERROR(VLOOKUP(SUBSTITUTE(SUBSTITUTE(H2433,"~","~~"),"*","~*"),إعدادات_الأنواع!$A$4:$E$40,5,FALSE()),0))</f>
        <v/>
      </c>
      <c r="N2433" s="47" t="str">
        <f>IF(OR(K2433="لم يدفع",K2433="تأمين فقط",K2433="اشتراك 300",B2433=""),"",IFERROR(VLOOKUP(SUBSTITUTE(SUBSTITUTE(H2433,"~","~~"),"*","~*"),إعدادات_الأنواع!$A$4:$F$40,6,FALSE()),0))</f>
        <v/>
      </c>
      <c r="O2433" s="55" t="str">
        <f t="shared" si="150"/>
        <v/>
      </c>
      <c r="P2433" s="48" t="str">
        <f t="shared" ca="1" si="151"/>
        <v/>
      </c>
      <c r="Q2433" s="52"/>
      <c r="R2433" s="49"/>
      <c r="S2433" s="50" t="str">
        <f>IF(B2433="","",COUNTA(التجديد!E2433:E2433))</f>
        <v/>
      </c>
      <c r="T2433" s="51" t="str">
        <f>IF(B2433="","",IFERROR(VLOOKUP(SUBSTITUTE(SUBSTITUTE(H2433,"~","~~"),"*","~*"),إعدادات_الأنواع!$A$4:$B$40,2,FALSE()),"?"))</f>
        <v/>
      </c>
    </row>
    <row r="2434" spans="1:20" ht="15" customHeight="1">
      <c r="A2434" s="20" t="str">
        <f>IF(B2434="","",IF(T2434="?","⚠️ نوع غير معرف",T2434&amp;TEXT(COUNTIFS($T$3:T2434,T2434),"000")))</f>
        <v/>
      </c>
      <c r="B2434" s="38"/>
      <c r="C2434" s="38"/>
      <c r="D2434" s="39"/>
      <c r="E2434" s="54"/>
      <c r="F2434" s="41" t="str">
        <f t="shared" ca="1" si="148"/>
        <v/>
      </c>
      <c r="G2434" s="42"/>
      <c r="H2434" s="37"/>
      <c r="I2434" s="43"/>
      <c r="J2434" s="44" t="str">
        <f t="shared" si="149"/>
        <v/>
      </c>
      <c r="K2434" s="45"/>
      <c r="L2434" s="46" t="str">
        <f>IF(OR(K2434="لم يدفع",B2434=""),"",IF(K2434="تأمين فقط",0,IF(K2434="اشتراك 300",300,IF(F2434&lt;14,IFERROR(VLOOKUP(SUBSTITUTE(SUBSTITUTE(H2434,"~","~~"),"*","~*"),إعدادات_الأنواع!$A$4:$D$40,3,FALSE()),0),IFERROR(VLOOKUP(SUBSTITUTE(SUBSTITUTE(H2434,"~","~~"),"*","~*"),إعدادات_الأنواع!$A$4:$D$40,4,FALSE()),0)))))</f>
        <v/>
      </c>
      <c r="M2434" s="47" t="str">
        <f>IF(OR(K2434="لم يدفع",B2434=""),"",IFERROR(VLOOKUP(SUBSTITUTE(SUBSTITUTE(H2434,"~","~~"),"*","~*"),إعدادات_الأنواع!$A$4:$E$40,5,FALSE()),0))</f>
        <v/>
      </c>
      <c r="N2434" s="47" t="str">
        <f>IF(OR(K2434="لم يدفع",K2434="تأمين فقط",K2434="اشتراك 300",B2434=""),"",IFERROR(VLOOKUP(SUBSTITUTE(SUBSTITUTE(H2434,"~","~~"),"*","~*"),إعدادات_الأنواع!$A$4:$F$40,6,FALSE()),0))</f>
        <v/>
      </c>
      <c r="O2434" s="55" t="str">
        <f t="shared" si="150"/>
        <v/>
      </c>
      <c r="P2434" s="48" t="str">
        <f t="shared" ca="1" si="151"/>
        <v/>
      </c>
      <c r="Q2434" s="52"/>
      <c r="R2434" s="49"/>
      <c r="S2434" s="50" t="str">
        <f>IF(B2434="","",COUNTA(التجديد!E2434:E2434))</f>
        <v/>
      </c>
      <c r="T2434" s="51" t="str">
        <f>IF(B2434="","",IFERROR(VLOOKUP(SUBSTITUTE(SUBSTITUTE(H2434,"~","~~"),"*","~*"),إعدادات_الأنواع!$A$4:$B$40,2,FALSE()),"?"))</f>
        <v/>
      </c>
    </row>
    <row r="2435" spans="1:20" ht="15" customHeight="1">
      <c r="A2435" s="20" t="str">
        <f>IF(B2435="","",IF(T2435="?","⚠️ نوع غير معرف",T2435&amp;TEXT(COUNTIFS($T$3:T2435,T2435),"000")))</f>
        <v/>
      </c>
      <c r="B2435" s="38"/>
      <c r="C2435" s="38"/>
      <c r="D2435" s="39"/>
      <c r="E2435" s="54"/>
      <c r="F2435" s="41" t="str">
        <f t="shared" ref="F2435:F2498" ca="1" si="152">IF(D2435="","",DATEDIF(D2435,TODAY(),"Y"))</f>
        <v/>
      </c>
      <c r="G2435" s="42"/>
      <c r="H2435" s="37"/>
      <c r="I2435" s="43"/>
      <c r="J2435" s="44" t="str">
        <f t="shared" ref="J2435:J2498" si="153">IF(I2435="","",I2435+30)</f>
        <v/>
      </c>
      <c r="K2435" s="45"/>
      <c r="L2435" s="46" t="str">
        <f>IF(OR(K2435="لم يدفع",B2435=""),"",IF(K2435="تأمين فقط",0,IF(K2435="اشتراك 300",300,IF(F2435&lt;14,IFERROR(VLOOKUP(SUBSTITUTE(SUBSTITUTE(H2435,"~","~~"),"*","~*"),إعدادات_الأنواع!$A$4:$D$40,3,FALSE()),0),IFERROR(VLOOKUP(SUBSTITUTE(SUBSTITUTE(H2435,"~","~~"),"*","~*"),إعدادات_الأنواع!$A$4:$D$40,4,FALSE()),0)))))</f>
        <v/>
      </c>
      <c r="M2435" s="47" t="str">
        <f>IF(OR(K2435="لم يدفع",B2435=""),"",IFERROR(VLOOKUP(SUBSTITUTE(SUBSTITUTE(H2435,"~","~~"),"*","~*"),إعدادات_الأنواع!$A$4:$E$40,5,FALSE()),0))</f>
        <v/>
      </c>
      <c r="N2435" s="47" t="str">
        <f>IF(OR(K2435="لم يدفع",K2435="تأمين فقط",K2435="اشتراك 300",B2435=""),"",IFERROR(VLOOKUP(SUBSTITUTE(SUBSTITUTE(H2435,"~","~~"),"*","~*"),إعدادات_الأنواع!$A$4:$F$40,6,FALSE()),0))</f>
        <v/>
      </c>
      <c r="O2435" s="55" t="str">
        <f t="shared" ref="O2435:O2498" si="154">IF(K2435="لم يدفع","",IF(L2435="","",IF(N2435="",L2435+M2435,L2435+M2435)))</f>
        <v/>
      </c>
      <c r="P2435" s="48" t="str">
        <f t="shared" ref="P2435:P2498" ca="1" si="155">IF(B2435="","",IF(K2435="لم يدفع","🔒 مجمدة",IF(J2435="","",IF(J2435&lt;TODAY(),"⛔ منتهي - يتطلب تجديد",IF(J2435-5&lt;=TODAY(),"⚠️ قريب الانتهاء","✅ ساري")))))</f>
        <v/>
      </c>
      <c r="Q2435" s="52"/>
      <c r="R2435" s="49"/>
      <c r="S2435" s="50" t="str">
        <f>IF(B2435="","",COUNTA(التجديد!E2435:E2435))</f>
        <v/>
      </c>
      <c r="T2435" s="51" t="str">
        <f>IF(B2435="","",IFERROR(VLOOKUP(SUBSTITUTE(SUBSTITUTE(H2435,"~","~~"),"*","~*"),إعدادات_الأنواع!$A$4:$B$40,2,FALSE()),"?"))</f>
        <v/>
      </c>
    </row>
    <row r="2436" spans="1:20" ht="15" customHeight="1">
      <c r="A2436" s="20" t="str">
        <f>IF(B2436="","",IF(T2436="?","⚠️ نوع غير معرف",T2436&amp;TEXT(COUNTIFS($T$3:T2436,T2436),"000")))</f>
        <v/>
      </c>
      <c r="B2436" s="38"/>
      <c r="C2436" s="38"/>
      <c r="D2436" s="39"/>
      <c r="E2436" s="54"/>
      <c r="F2436" s="41" t="str">
        <f t="shared" ca="1" si="152"/>
        <v/>
      </c>
      <c r="G2436" s="42"/>
      <c r="H2436" s="37"/>
      <c r="I2436" s="43"/>
      <c r="J2436" s="44" t="str">
        <f t="shared" si="153"/>
        <v/>
      </c>
      <c r="K2436" s="45"/>
      <c r="L2436" s="46" t="str">
        <f>IF(OR(K2436="لم يدفع",B2436=""),"",IF(K2436="تأمين فقط",0,IF(K2436="اشتراك 300",300,IF(F2436&lt;14,IFERROR(VLOOKUP(SUBSTITUTE(SUBSTITUTE(H2436,"~","~~"),"*","~*"),إعدادات_الأنواع!$A$4:$D$40,3,FALSE()),0),IFERROR(VLOOKUP(SUBSTITUTE(SUBSTITUTE(H2436,"~","~~"),"*","~*"),إعدادات_الأنواع!$A$4:$D$40,4,FALSE()),0)))))</f>
        <v/>
      </c>
      <c r="M2436" s="47" t="str">
        <f>IF(OR(K2436="لم يدفع",B2436=""),"",IFERROR(VLOOKUP(SUBSTITUTE(SUBSTITUTE(H2436,"~","~~"),"*","~*"),إعدادات_الأنواع!$A$4:$E$40,5,FALSE()),0))</f>
        <v/>
      </c>
      <c r="N2436" s="47" t="str">
        <f>IF(OR(K2436="لم يدفع",K2436="تأمين فقط",K2436="اشتراك 300",B2436=""),"",IFERROR(VLOOKUP(SUBSTITUTE(SUBSTITUTE(H2436,"~","~~"),"*","~*"),إعدادات_الأنواع!$A$4:$F$40,6,FALSE()),0))</f>
        <v/>
      </c>
      <c r="O2436" s="55" t="str">
        <f t="shared" si="154"/>
        <v/>
      </c>
      <c r="P2436" s="48" t="str">
        <f t="shared" ca="1" si="155"/>
        <v/>
      </c>
      <c r="Q2436" s="52"/>
      <c r="R2436" s="49"/>
      <c r="S2436" s="50" t="str">
        <f>IF(B2436="","",COUNTA(التجديد!E2436:E2436))</f>
        <v/>
      </c>
      <c r="T2436" s="51" t="str">
        <f>IF(B2436="","",IFERROR(VLOOKUP(SUBSTITUTE(SUBSTITUTE(H2436,"~","~~"),"*","~*"),إعدادات_الأنواع!$A$4:$B$40,2,FALSE()),"?"))</f>
        <v/>
      </c>
    </row>
    <row r="2437" spans="1:20" ht="15" customHeight="1">
      <c r="A2437" s="20" t="str">
        <f>IF(B2437="","",IF(T2437="?","⚠️ نوع غير معرف",T2437&amp;TEXT(COUNTIFS($T$3:T2437,T2437),"000")))</f>
        <v/>
      </c>
      <c r="B2437" s="38"/>
      <c r="C2437" s="38"/>
      <c r="D2437" s="39"/>
      <c r="E2437" s="54"/>
      <c r="F2437" s="41" t="str">
        <f t="shared" ca="1" si="152"/>
        <v/>
      </c>
      <c r="G2437" s="42"/>
      <c r="H2437" s="37"/>
      <c r="I2437" s="43"/>
      <c r="J2437" s="44" t="str">
        <f t="shared" si="153"/>
        <v/>
      </c>
      <c r="K2437" s="45"/>
      <c r="L2437" s="46" t="str">
        <f>IF(OR(K2437="لم يدفع",B2437=""),"",IF(K2437="تأمين فقط",0,IF(K2437="اشتراك 300",300,IF(F2437&lt;14,IFERROR(VLOOKUP(SUBSTITUTE(SUBSTITUTE(H2437,"~","~~"),"*","~*"),إعدادات_الأنواع!$A$4:$D$40,3,FALSE()),0),IFERROR(VLOOKUP(SUBSTITUTE(SUBSTITUTE(H2437,"~","~~"),"*","~*"),إعدادات_الأنواع!$A$4:$D$40,4,FALSE()),0)))))</f>
        <v/>
      </c>
      <c r="M2437" s="47" t="str">
        <f>IF(OR(K2437="لم يدفع",B2437=""),"",IFERROR(VLOOKUP(SUBSTITUTE(SUBSTITUTE(H2437,"~","~~"),"*","~*"),إعدادات_الأنواع!$A$4:$E$40,5,FALSE()),0))</f>
        <v/>
      </c>
      <c r="N2437" s="47" t="str">
        <f>IF(OR(K2437="لم يدفع",K2437="تأمين فقط",K2437="اشتراك 300",B2437=""),"",IFERROR(VLOOKUP(SUBSTITUTE(SUBSTITUTE(H2437,"~","~~"),"*","~*"),إعدادات_الأنواع!$A$4:$F$40,6,FALSE()),0))</f>
        <v/>
      </c>
      <c r="O2437" s="55" t="str">
        <f t="shared" si="154"/>
        <v/>
      </c>
      <c r="P2437" s="48" t="str">
        <f t="shared" ca="1" si="155"/>
        <v/>
      </c>
      <c r="Q2437" s="52"/>
      <c r="R2437" s="49"/>
      <c r="S2437" s="50" t="str">
        <f>IF(B2437="","",COUNTA(التجديد!E2437:E2437))</f>
        <v/>
      </c>
      <c r="T2437" s="51" t="str">
        <f>IF(B2437="","",IFERROR(VLOOKUP(SUBSTITUTE(SUBSTITUTE(H2437,"~","~~"),"*","~*"),إعدادات_الأنواع!$A$4:$B$40,2,FALSE()),"?"))</f>
        <v/>
      </c>
    </row>
    <row r="2438" spans="1:20" ht="15" customHeight="1">
      <c r="A2438" s="20" t="str">
        <f>IF(B2438="","",IF(T2438="?","⚠️ نوع غير معرف",T2438&amp;TEXT(COUNTIFS($T$3:T2438,T2438),"000")))</f>
        <v/>
      </c>
      <c r="B2438" s="38"/>
      <c r="C2438" s="38"/>
      <c r="D2438" s="39"/>
      <c r="E2438" s="54"/>
      <c r="F2438" s="41" t="str">
        <f t="shared" ca="1" si="152"/>
        <v/>
      </c>
      <c r="G2438" s="42"/>
      <c r="H2438" s="37"/>
      <c r="I2438" s="43"/>
      <c r="J2438" s="44" t="str">
        <f t="shared" si="153"/>
        <v/>
      </c>
      <c r="K2438" s="45"/>
      <c r="L2438" s="46" t="str">
        <f>IF(OR(K2438="لم يدفع",B2438=""),"",IF(K2438="تأمين فقط",0,IF(K2438="اشتراك 300",300,IF(F2438&lt;14,IFERROR(VLOOKUP(SUBSTITUTE(SUBSTITUTE(H2438,"~","~~"),"*","~*"),إعدادات_الأنواع!$A$4:$D$40,3,FALSE()),0),IFERROR(VLOOKUP(SUBSTITUTE(SUBSTITUTE(H2438,"~","~~"),"*","~*"),إعدادات_الأنواع!$A$4:$D$40,4,FALSE()),0)))))</f>
        <v/>
      </c>
      <c r="M2438" s="47" t="str">
        <f>IF(OR(K2438="لم يدفع",B2438=""),"",IFERROR(VLOOKUP(SUBSTITUTE(SUBSTITUTE(H2438,"~","~~"),"*","~*"),إعدادات_الأنواع!$A$4:$E$40,5,FALSE()),0))</f>
        <v/>
      </c>
      <c r="N2438" s="47" t="str">
        <f>IF(OR(K2438="لم يدفع",K2438="تأمين فقط",K2438="اشتراك 300",B2438=""),"",IFERROR(VLOOKUP(SUBSTITUTE(SUBSTITUTE(H2438,"~","~~"),"*","~*"),إعدادات_الأنواع!$A$4:$F$40,6,FALSE()),0))</f>
        <v/>
      </c>
      <c r="O2438" s="55" t="str">
        <f t="shared" si="154"/>
        <v/>
      </c>
      <c r="P2438" s="48" t="str">
        <f t="shared" ca="1" si="155"/>
        <v/>
      </c>
      <c r="Q2438" s="52"/>
      <c r="R2438" s="49"/>
      <c r="S2438" s="50" t="str">
        <f>IF(B2438="","",COUNTA(التجديد!E2438:E2438))</f>
        <v/>
      </c>
      <c r="T2438" s="51" t="str">
        <f>IF(B2438="","",IFERROR(VLOOKUP(SUBSTITUTE(SUBSTITUTE(H2438,"~","~~"),"*","~*"),إعدادات_الأنواع!$A$4:$B$40,2,FALSE()),"?"))</f>
        <v/>
      </c>
    </row>
    <row r="2439" spans="1:20" ht="15" customHeight="1">
      <c r="A2439" s="20" t="str">
        <f>IF(B2439="","",IF(T2439="?","⚠️ نوع غير معرف",T2439&amp;TEXT(COUNTIFS($T$3:T2439,T2439),"000")))</f>
        <v/>
      </c>
      <c r="B2439" s="38"/>
      <c r="C2439" s="38"/>
      <c r="D2439" s="39"/>
      <c r="E2439" s="54"/>
      <c r="F2439" s="41" t="str">
        <f t="shared" ca="1" si="152"/>
        <v/>
      </c>
      <c r="G2439" s="42"/>
      <c r="H2439" s="37"/>
      <c r="I2439" s="43"/>
      <c r="J2439" s="44" t="str">
        <f t="shared" si="153"/>
        <v/>
      </c>
      <c r="K2439" s="45"/>
      <c r="L2439" s="46" t="str">
        <f>IF(OR(K2439="لم يدفع",B2439=""),"",IF(K2439="تأمين فقط",0,IF(K2439="اشتراك 300",300,IF(F2439&lt;14,IFERROR(VLOOKUP(SUBSTITUTE(SUBSTITUTE(H2439,"~","~~"),"*","~*"),إعدادات_الأنواع!$A$4:$D$40,3,FALSE()),0),IFERROR(VLOOKUP(SUBSTITUTE(SUBSTITUTE(H2439,"~","~~"),"*","~*"),إعدادات_الأنواع!$A$4:$D$40,4,FALSE()),0)))))</f>
        <v/>
      </c>
      <c r="M2439" s="47" t="str">
        <f>IF(OR(K2439="لم يدفع",B2439=""),"",IFERROR(VLOOKUP(SUBSTITUTE(SUBSTITUTE(H2439,"~","~~"),"*","~*"),إعدادات_الأنواع!$A$4:$E$40,5,FALSE()),0))</f>
        <v/>
      </c>
      <c r="N2439" s="47" t="str">
        <f>IF(OR(K2439="لم يدفع",K2439="تأمين فقط",K2439="اشتراك 300",B2439=""),"",IFERROR(VLOOKUP(SUBSTITUTE(SUBSTITUTE(H2439,"~","~~"),"*","~*"),إعدادات_الأنواع!$A$4:$F$40,6,FALSE()),0))</f>
        <v/>
      </c>
      <c r="O2439" s="55" t="str">
        <f t="shared" si="154"/>
        <v/>
      </c>
      <c r="P2439" s="48" t="str">
        <f t="shared" ca="1" si="155"/>
        <v/>
      </c>
      <c r="Q2439" s="52"/>
      <c r="R2439" s="49"/>
      <c r="S2439" s="50" t="str">
        <f>IF(B2439="","",COUNTA(التجديد!E2439:E2439))</f>
        <v/>
      </c>
      <c r="T2439" s="51" t="str">
        <f>IF(B2439="","",IFERROR(VLOOKUP(SUBSTITUTE(SUBSTITUTE(H2439,"~","~~"),"*","~*"),إعدادات_الأنواع!$A$4:$B$40,2,FALSE()),"?"))</f>
        <v/>
      </c>
    </row>
    <row r="2440" spans="1:20" ht="15" customHeight="1">
      <c r="A2440" s="20" t="str">
        <f>IF(B2440="","",IF(T2440="?","⚠️ نوع غير معرف",T2440&amp;TEXT(COUNTIFS($T$3:T2440,T2440),"000")))</f>
        <v/>
      </c>
      <c r="B2440" s="38"/>
      <c r="C2440" s="38"/>
      <c r="D2440" s="39"/>
      <c r="E2440" s="54"/>
      <c r="F2440" s="41" t="str">
        <f t="shared" ca="1" si="152"/>
        <v/>
      </c>
      <c r="G2440" s="42"/>
      <c r="H2440" s="37"/>
      <c r="I2440" s="43"/>
      <c r="J2440" s="44" t="str">
        <f t="shared" si="153"/>
        <v/>
      </c>
      <c r="K2440" s="45"/>
      <c r="L2440" s="46" t="str">
        <f>IF(OR(K2440="لم يدفع",B2440=""),"",IF(K2440="تأمين فقط",0,IF(K2440="اشتراك 300",300,IF(F2440&lt;14,IFERROR(VLOOKUP(SUBSTITUTE(SUBSTITUTE(H2440,"~","~~"),"*","~*"),إعدادات_الأنواع!$A$4:$D$40,3,FALSE()),0),IFERROR(VLOOKUP(SUBSTITUTE(SUBSTITUTE(H2440,"~","~~"),"*","~*"),إعدادات_الأنواع!$A$4:$D$40,4,FALSE()),0)))))</f>
        <v/>
      </c>
      <c r="M2440" s="47" t="str">
        <f>IF(OR(K2440="لم يدفع",B2440=""),"",IFERROR(VLOOKUP(SUBSTITUTE(SUBSTITUTE(H2440,"~","~~"),"*","~*"),إعدادات_الأنواع!$A$4:$E$40,5,FALSE()),0))</f>
        <v/>
      </c>
      <c r="N2440" s="47" t="str">
        <f>IF(OR(K2440="لم يدفع",K2440="تأمين فقط",K2440="اشتراك 300",B2440=""),"",IFERROR(VLOOKUP(SUBSTITUTE(SUBSTITUTE(H2440,"~","~~"),"*","~*"),إعدادات_الأنواع!$A$4:$F$40,6,FALSE()),0))</f>
        <v/>
      </c>
      <c r="O2440" s="55" t="str">
        <f t="shared" si="154"/>
        <v/>
      </c>
      <c r="P2440" s="48" t="str">
        <f t="shared" ca="1" si="155"/>
        <v/>
      </c>
      <c r="Q2440" s="52"/>
      <c r="R2440" s="49"/>
      <c r="S2440" s="50" t="str">
        <f>IF(B2440="","",COUNTA(التجديد!E2440:E2440))</f>
        <v/>
      </c>
      <c r="T2440" s="51" t="str">
        <f>IF(B2440="","",IFERROR(VLOOKUP(SUBSTITUTE(SUBSTITUTE(H2440,"~","~~"),"*","~*"),إعدادات_الأنواع!$A$4:$B$40,2,FALSE()),"?"))</f>
        <v/>
      </c>
    </row>
    <row r="2441" spans="1:20" ht="15" customHeight="1">
      <c r="A2441" s="20" t="str">
        <f>IF(B2441="","",IF(T2441="?","⚠️ نوع غير معرف",T2441&amp;TEXT(COUNTIFS($T$3:T2441,T2441),"000")))</f>
        <v/>
      </c>
      <c r="B2441" s="38"/>
      <c r="C2441" s="38"/>
      <c r="D2441" s="39"/>
      <c r="E2441" s="54"/>
      <c r="F2441" s="41" t="str">
        <f t="shared" ca="1" si="152"/>
        <v/>
      </c>
      <c r="G2441" s="42"/>
      <c r="H2441" s="37"/>
      <c r="I2441" s="43"/>
      <c r="J2441" s="44" t="str">
        <f t="shared" si="153"/>
        <v/>
      </c>
      <c r="K2441" s="45"/>
      <c r="L2441" s="46" t="str">
        <f>IF(OR(K2441="لم يدفع",B2441=""),"",IF(K2441="تأمين فقط",0,IF(K2441="اشتراك 300",300,IF(F2441&lt;14,IFERROR(VLOOKUP(SUBSTITUTE(SUBSTITUTE(H2441,"~","~~"),"*","~*"),إعدادات_الأنواع!$A$4:$D$40,3,FALSE()),0),IFERROR(VLOOKUP(SUBSTITUTE(SUBSTITUTE(H2441,"~","~~"),"*","~*"),إعدادات_الأنواع!$A$4:$D$40,4,FALSE()),0)))))</f>
        <v/>
      </c>
      <c r="M2441" s="47" t="str">
        <f>IF(OR(K2441="لم يدفع",B2441=""),"",IFERROR(VLOOKUP(SUBSTITUTE(SUBSTITUTE(H2441,"~","~~"),"*","~*"),إعدادات_الأنواع!$A$4:$E$40,5,FALSE()),0))</f>
        <v/>
      </c>
      <c r="N2441" s="47" t="str">
        <f>IF(OR(K2441="لم يدفع",K2441="تأمين فقط",K2441="اشتراك 300",B2441=""),"",IFERROR(VLOOKUP(SUBSTITUTE(SUBSTITUTE(H2441,"~","~~"),"*","~*"),إعدادات_الأنواع!$A$4:$F$40,6,FALSE()),0))</f>
        <v/>
      </c>
      <c r="O2441" s="55" t="str">
        <f t="shared" si="154"/>
        <v/>
      </c>
      <c r="P2441" s="48" t="str">
        <f t="shared" ca="1" si="155"/>
        <v/>
      </c>
      <c r="Q2441" s="52"/>
      <c r="R2441" s="49"/>
      <c r="S2441" s="50" t="str">
        <f>IF(B2441="","",COUNTA(التجديد!E2441:E2441))</f>
        <v/>
      </c>
      <c r="T2441" s="51" t="str">
        <f>IF(B2441="","",IFERROR(VLOOKUP(SUBSTITUTE(SUBSTITUTE(H2441,"~","~~"),"*","~*"),إعدادات_الأنواع!$A$4:$B$40,2,FALSE()),"?"))</f>
        <v/>
      </c>
    </row>
    <row r="2442" spans="1:20" ht="15" customHeight="1">
      <c r="A2442" s="20" t="str">
        <f>IF(B2442="","",IF(T2442="?","⚠️ نوع غير معرف",T2442&amp;TEXT(COUNTIFS($T$3:T2442,T2442),"000")))</f>
        <v/>
      </c>
      <c r="B2442" s="38"/>
      <c r="C2442" s="38"/>
      <c r="D2442" s="39"/>
      <c r="E2442" s="54"/>
      <c r="F2442" s="41" t="str">
        <f t="shared" ca="1" si="152"/>
        <v/>
      </c>
      <c r="G2442" s="42"/>
      <c r="H2442" s="37"/>
      <c r="I2442" s="43"/>
      <c r="J2442" s="44" t="str">
        <f t="shared" si="153"/>
        <v/>
      </c>
      <c r="K2442" s="45"/>
      <c r="L2442" s="46" t="str">
        <f>IF(OR(K2442="لم يدفع",B2442=""),"",IF(K2442="تأمين فقط",0,IF(K2442="اشتراك 300",300,IF(F2442&lt;14,IFERROR(VLOOKUP(SUBSTITUTE(SUBSTITUTE(H2442,"~","~~"),"*","~*"),إعدادات_الأنواع!$A$4:$D$40,3,FALSE()),0),IFERROR(VLOOKUP(SUBSTITUTE(SUBSTITUTE(H2442,"~","~~"),"*","~*"),إعدادات_الأنواع!$A$4:$D$40,4,FALSE()),0)))))</f>
        <v/>
      </c>
      <c r="M2442" s="47" t="str">
        <f>IF(OR(K2442="لم يدفع",B2442=""),"",IFERROR(VLOOKUP(SUBSTITUTE(SUBSTITUTE(H2442,"~","~~"),"*","~*"),إعدادات_الأنواع!$A$4:$E$40,5,FALSE()),0))</f>
        <v/>
      </c>
      <c r="N2442" s="47" t="str">
        <f>IF(OR(K2442="لم يدفع",K2442="تأمين فقط",K2442="اشتراك 300",B2442=""),"",IFERROR(VLOOKUP(SUBSTITUTE(SUBSTITUTE(H2442,"~","~~"),"*","~*"),إعدادات_الأنواع!$A$4:$F$40,6,FALSE()),0))</f>
        <v/>
      </c>
      <c r="O2442" s="55" t="str">
        <f t="shared" si="154"/>
        <v/>
      </c>
      <c r="P2442" s="48" t="str">
        <f t="shared" ca="1" si="155"/>
        <v/>
      </c>
      <c r="Q2442" s="52"/>
      <c r="R2442" s="49"/>
      <c r="S2442" s="50" t="str">
        <f>IF(B2442="","",COUNTA(التجديد!E2442:E2442))</f>
        <v/>
      </c>
      <c r="T2442" s="51" t="str">
        <f>IF(B2442="","",IFERROR(VLOOKUP(SUBSTITUTE(SUBSTITUTE(H2442,"~","~~"),"*","~*"),إعدادات_الأنواع!$A$4:$B$40,2,FALSE()),"?"))</f>
        <v/>
      </c>
    </row>
    <row r="2443" spans="1:20" ht="15" customHeight="1">
      <c r="A2443" s="20" t="str">
        <f>IF(B2443="","",IF(T2443="?","⚠️ نوع غير معرف",T2443&amp;TEXT(COUNTIFS($T$3:T2443,T2443),"000")))</f>
        <v/>
      </c>
      <c r="B2443" s="38"/>
      <c r="C2443" s="38"/>
      <c r="D2443" s="39"/>
      <c r="E2443" s="54"/>
      <c r="F2443" s="41" t="str">
        <f t="shared" ca="1" si="152"/>
        <v/>
      </c>
      <c r="G2443" s="42"/>
      <c r="H2443" s="37"/>
      <c r="I2443" s="43"/>
      <c r="J2443" s="44" t="str">
        <f t="shared" si="153"/>
        <v/>
      </c>
      <c r="K2443" s="45"/>
      <c r="L2443" s="46" t="str">
        <f>IF(OR(K2443="لم يدفع",B2443=""),"",IF(K2443="تأمين فقط",0,IF(K2443="اشتراك 300",300,IF(F2443&lt;14,IFERROR(VLOOKUP(SUBSTITUTE(SUBSTITUTE(H2443,"~","~~"),"*","~*"),إعدادات_الأنواع!$A$4:$D$40,3,FALSE()),0),IFERROR(VLOOKUP(SUBSTITUTE(SUBSTITUTE(H2443,"~","~~"),"*","~*"),إعدادات_الأنواع!$A$4:$D$40,4,FALSE()),0)))))</f>
        <v/>
      </c>
      <c r="M2443" s="47" t="str">
        <f>IF(OR(K2443="لم يدفع",B2443=""),"",IFERROR(VLOOKUP(SUBSTITUTE(SUBSTITUTE(H2443,"~","~~"),"*","~*"),إعدادات_الأنواع!$A$4:$E$40,5,FALSE()),0))</f>
        <v/>
      </c>
      <c r="N2443" s="47" t="str">
        <f>IF(OR(K2443="لم يدفع",K2443="تأمين فقط",K2443="اشتراك 300",B2443=""),"",IFERROR(VLOOKUP(SUBSTITUTE(SUBSTITUTE(H2443,"~","~~"),"*","~*"),إعدادات_الأنواع!$A$4:$F$40,6,FALSE()),0))</f>
        <v/>
      </c>
      <c r="O2443" s="55" t="str">
        <f t="shared" si="154"/>
        <v/>
      </c>
      <c r="P2443" s="48" t="str">
        <f t="shared" ca="1" si="155"/>
        <v/>
      </c>
      <c r="Q2443" s="52"/>
      <c r="R2443" s="49"/>
      <c r="S2443" s="50" t="str">
        <f>IF(B2443="","",COUNTA(التجديد!E2443:E2443))</f>
        <v/>
      </c>
      <c r="T2443" s="51" t="str">
        <f>IF(B2443="","",IFERROR(VLOOKUP(SUBSTITUTE(SUBSTITUTE(H2443,"~","~~"),"*","~*"),إعدادات_الأنواع!$A$4:$B$40,2,FALSE()),"?"))</f>
        <v/>
      </c>
    </row>
    <row r="2444" spans="1:20" ht="15" customHeight="1">
      <c r="A2444" s="20" t="str">
        <f>IF(B2444="","",IF(T2444="?","⚠️ نوع غير معرف",T2444&amp;TEXT(COUNTIFS($T$3:T2444,T2444),"000")))</f>
        <v/>
      </c>
      <c r="B2444" s="38"/>
      <c r="C2444" s="38"/>
      <c r="D2444" s="39"/>
      <c r="E2444" s="54"/>
      <c r="F2444" s="41" t="str">
        <f t="shared" ca="1" si="152"/>
        <v/>
      </c>
      <c r="G2444" s="42"/>
      <c r="H2444" s="37"/>
      <c r="I2444" s="43"/>
      <c r="J2444" s="44" t="str">
        <f t="shared" si="153"/>
        <v/>
      </c>
      <c r="K2444" s="45"/>
      <c r="L2444" s="46" t="str">
        <f>IF(OR(K2444="لم يدفع",B2444=""),"",IF(K2444="تأمين فقط",0,IF(K2444="اشتراك 300",300,IF(F2444&lt;14,IFERROR(VLOOKUP(SUBSTITUTE(SUBSTITUTE(H2444,"~","~~"),"*","~*"),إعدادات_الأنواع!$A$4:$D$40,3,FALSE()),0),IFERROR(VLOOKUP(SUBSTITUTE(SUBSTITUTE(H2444,"~","~~"),"*","~*"),إعدادات_الأنواع!$A$4:$D$40,4,FALSE()),0)))))</f>
        <v/>
      </c>
      <c r="M2444" s="47" t="str">
        <f>IF(OR(K2444="لم يدفع",B2444=""),"",IFERROR(VLOOKUP(SUBSTITUTE(SUBSTITUTE(H2444,"~","~~"),"*","~*"),إعدادات_الأنواع!$A$4:$E$40,5,FALSE()),0))</f>
        <v/>
      </c>
      <c r="N2444" s="47" t="str">
        <f>IF(OR(K2444="لم يدفع",K2444="تأمين فقط",K2444="اشتراك 300",B2444=""),"",IFERROR(VLOOKUP(SUBSTITUTE(SUBSTITUTE(H2444,"~","~~"),"*","~*"),إعدادات_الأنواع!$A$4:$F$40,6,FALSE()),0))</f>
        <v/>
      </c>
      <c r="O2444" s="55" t="str">
        <f t="shared" si="154"/>
        <v/>
      </c>
      <c r="P2444" s="48" t="str">
        <f t="shared" ca="1" si="155"/>
        <v/>
      </c>
      <c r="Q2444" s="52"/>
      <c r="R2444" s="49"/>
      <c r="S2444" s="50" t="str">
        <f>IF(B2444="","",COUNTA(التجديد!E2444:E2444))</f>
        <v/>
      </c>
      <c r="T2444" s="51" t="str">
        <f>IF(B2444="","",IFERROR(VLOOKUP(SUBSTITUTE(SUBSTITUTE(H2444,"~","~~"),"*","~*"),إعدادات_الأنواع!$A$4:$B$40,2,FALSE()),"?"))</f>
        <v/>
      </c>
    </row>
    <row r="2445" spans="1:20" ht="15" customHeight="1">
      <c r="A2445" s="20" t="str">
        <f>IF(B2445="","",IF(T2445="?","⚠️ نوع غير معرف",T2445&amp;TEXT(COUNTIFS($T$3:T2445,T2445),"000")))</f>
        <v/>
      </c>
      <c r="B2445" s="38"/>
      <c r="C2445" s="38"/>
      <c r="D2445" s="39"/>
      <c r="E2445" s="54"/>
      <c r="F2445" s="41" t="str">
        <f t="shared" ca="1" si="152"/>
        <v/>
      </c>
      <c r="G2445" s="42"/>
      <c r="H2445" s="37"/>
      <c r="I2445" s="43"/>
      <c r="J2445" s="44" t="str">
        <f t="shared" si="153"/>
        <v/>
      </c>
      <c r="K2445" s="45"/>
      <c r="L2445" s="46" t="str">
        <f>IF(OR(K2445="لم يدفع",B2445=""),"",IF(K2445="تأمين فقط",0,IF(K2445="اشتراك 300",300,IF(F2445&lt;14,IFERROR(VLOOKUP(SUBSTITUTE(SUBSTITUTE(H2445,"~","~~"),"*","~*"),إعدادات_الأنواع!$A$4:$D$40,3,FALSE()),0),IFERROR(VLOOKUP(SUBSTITUTE(SUBSTITUTE(H2445,"~","~~"),"*","~*"),إعدادات_الأنواع!$A$4:$D$40,4,FALSE()),0)))))</f>
        <v/>
      </c>
      <c r="M2445" s="47" t="str">
        <f>IF(OR(K2445="لم يدفع",B2445=""),"",IFERROR(VLOOKUP(SUBSTITUTE(SUBSTITUTE(H2445,"~","~~"),"*","~*"),إعدادات_الأنواع!$A$4:$E$40,5,FALSE()),0))</f>
        <v/>
      </c>
      <c r="N2445" s="47" t="str">
        <f>IF(OR(K2445="لم يدفع",K2445="تأمين فقط",K2445="اشتراك 300",B2445=""),"",IFERROR(VLOOKUP(SUBSTITUTE(SUBSTITUTE(H2445,"~","~~"),"*","~*"),إعدادات_الأنواع!$A$4:$F$40,6,FALSE()),0))</f>
        <v/>
      </c>
      <c r="O2445" s="55" t="str">
        <f t="shared" si="154"/>
        <v/>
      </c>
      <c r="P2445" s="48" t="str">
        <f t="shared" ca="1" si="155"/>
        <v/>
      </c>
      <c r="Q2445" s="52"/>
      <c r="R2445" s="49"/>
      <c r="S2445" s="50" t="str">
        <f>IF(B2445="","",COUNTA(التجديد!E2445:E2445))</f>
        <v/>
      </c>
      <c r="T2445" s="51" t="str">
        <f>IF(B2445="","",IFERROR(VLOOKUP(SUBSTITUTE(SUBSTITUTE(H2445,"~","~~"),"*","~*"),إعدادات_الأنواع!$A$4:$B$40,2,FALSE()),"?"))</f>
        <v/>
      </c>
    </row>
    <row r="2446" spans="1:20" ht="15" customHeight="1">
      <c r="A2446" s="20" t="str">
        <f>IF(B2446="","",IF(T2446="?","⚠️ نوع غير معرف",T2446&amp;TEXT(COUNTIFS($T$3:T2446,T2446),"000")))</f>
        <v/>
      </c>
      <c r="B2446" s="38"/>
      <c r="C2446" s="38"/>
      <c r="D2446" s="39"/>
      <c r="E2446" s="54"/>
      <c r="F2446" s="41" t="str">
        <f t="shared" ca="1" si="152"/>
        <v/>
      </c>
      <c r="G2446" s="42"/>
      <c r="H2446" s="37"/>
      <c r="I2446" s="43"/>
      <c r="J2446" s="44" t="str">
        <f t="shared" si="153"/>
        <v/>
      </c>
      <c r="K2446" s="45"/>
      <c r="L2446" s="46" t="str">
        <f>IF(OR(K2446="لم يدفع",B2446=""),"",IF(K2446="تأمين فقط",0,IF(K2446="اشتراك 300",300,IF(F2446&lt;14,IFERROR(VLOOKUP(SUBSTITUTE(SUBSTITUTE(H2446,"~","~~"),"*","~*"),إعدادات_الأنواع!$A$4:$D$40,3,FALSE()),0),IFERROR(VLOOKUP(SUBSTITUTE(SUBSTITUTE(H2446,"~","~~"),"*","~*"),إعدادات_الأنواع!$A$4:$D$40,4,FALSE()),0)))))</f>
        <v/>
      </c>
      <c r="M2446" s="47" t="str">
        <f>IF(OR(K2446="لم يدفع",B2446=""),"",IFERROR(VLOOKUP(SUBSTITUTE(SUBSTITUTE(H2446,"~","~~"),"*","~*"),إعدادات_الأنواع!$A$4:$E$40,5,FALSE()),0))</f>
        <v/>
      </c>
      <c r="N2446" s="47" t="str">
        <f>IF(OR(K2446="لم يدفع",K2446="تأمين فقط",K2446="اشتراك 300",B2446=""),"",IFERROR(VLOOKUP(SUBSTITUTE(SUBSTITUTE(H2446,"~","~~"),"*","~*"),إعدادات_الأنواع!$A$4:$F$40,6,FALSE()),0))</f>
        <v/>
      </c>
      <c r="O2446" s="55" t="str">
        <f t="shared" si="154"/>
        <v/>
      </c>
      <c r="P2446" s="48" t="str">
        <f t="shared" ca="1" si="155"/>
        <v/>
      </c>
      <c r="Q2446" s="52"/>
      <c r="R2446" s="49"/>
      <c r="S2446" s="50" t="str">
        <f>IF(B2446="","",COUNTA(التجديد!E2446:E2446))</f>
        <v/>
      </c>
      <c r="T2446" s="51" t="str">
        <f>IF(B2446="","",IFERROR(VLOOKUP(SUBSTITUTE(SUBSTITUTE(H2446,"~","~~"),"*","~*"),إعدادات_الأنواع!$A$4:$B$40,2,FALSE()),"?"))</f>
        <v/>
      </c>
    </row>
    <row r="2447" spans="1:20" ht="15" customHeight="1">
      <c r="A2447" s="20" t="str">
        <f>IF(B2447="","",IF(T2447="?","⚠️ نوع غير معرف",T2447&amp;TEXT(COUNTIFS($T$3:T2447,T2447),"000")))</f>
        <v/>
      </c>
      <c r="B2447" s="38"/>
      <c r="C2447" s="38"/>
      <c r="D2447" s="39"/>
      <c r="E2447" s="54"/>
      <c r="F2447" s="41" t="str">
        <f t="shared" ca="1" si="152"/>
        <v/>
      </c>
      <c r="G2447" s="42"/>
      <c r="H2447" s="37"/>
      <c r="I2447" s="43"/>
      <c r="J2447" s="44" t="str">
        <f t="shared" si="153"/>
        <v/>
      </c>
      <c r="K2447" s="45"/>
      <c r="L2447" s="46" t="str">
        <f>IF(OR(K2447="لم يدفع",B2447=""),"",IF(K2447="تأمين فقط",0,IF(K2447="اشتراك 300",300,IF(F2447&lt;14,IFERROR(VLOOKUP(SUBSTITUTE(SUBSTITUTE(H2447,"~","~~"),"*","~*"),إعدادات_الأنواع!$A$4:$D$40,3,FALSE()),0),IFERROR(VLOOKUP(SUBSTITUTE(SUBSTITUTE(H2447,"~","~~"),"*","~*"),إعدادات_الأنواع!$A$4:$D$40,4,FALSE()),0)))))</f>
        <v/>
      </c>
      <c r="M2447" s="47" t="str">
        <f>IF(OR(K2447="لم يدفع",B2447=""),"",IFERROR(VLOOKUP(SUBSTITUTE(SUBSTITUTE(H2447,"~","~~"),"*","~*"),إعدادات_الأنواع!$A$4:$E$40,5,FALSE()),0))</f>
        <v/>
      </c>
      <c r="N2447" s="47" t="str">
        <f>IF(OR(K2447="لم يدفع",K2447="تأمين فقط",K2447="اشتراك 300",B2447=""),"",IFERROR(VLOOKUP(SUBSTITUTE(SUBSTITUTE(H2447,"~","~~"),"*","~*"),إعدادات_الأنواع!$A$4:$F$40,6,FALSE()),0))</f>
        <v/>
      </c>
      <c r="O2447" s="55" t="str">
        <f t="shared" si="154"/>
        <v/>
      </c>
      <c r="P2447" s="48" t="str">
        <f t="shared" ca="1" si="155"/>
        <v/>
      </c>
      <c r="Q2447" s="52"/>
      <c r="R2447" s="49"/>
      <c r="S2447" s="50" t="str">
        <f>IF(B2447="","",COUNTA(التجديد!E2447:E2447))</f>
        <v/>
      </c>
      <c r="T2447" s="51" t="str">
        <f>IF(B2447="","",IFERROR(VLOOKUP(SUBSTITUTE(SUBSTITUTE(H2447,"~","~~"),"*","~*"),إعدادات_الأنواع!$A$4:$B$40,2,FALSE()),"?"))</f>
        <v/>
      </c>
    </row>
    <row r="2448" spans="1:20" ht="15" customHeight="1">
      <c r="A2448" s="20" t="str">
        <f>IF(B2448="","",IF(T2448="?","⚠️ نوع غير معرف",T2448&amp;TEXT(COUNTIFS($T$3:T2448,T2448),"000")))</f>
        <v/>
      </c>
      <c r="B2448" s="38"/>
      <c r="C2448" s="38"/>
      <c r="D2448" s="39"/>
      <c r="E2448" s="54"/>
      <c r="F2448" s="41" t="str">
        <f t="shared" ca="1" si="152"/>
        <v/>
      </c>
      <c r="G2448" s="42"/>
      <c r="H2448" s="37"/>
      <c r="I2448" s="43"/>
      <c r="J2448" s="44" t="str">
        <f t="shared" si="153"/>
        <v/>
      </c>
      <c r="K2448" s="45"/>
      <c r="L2448" s="46" t="str">
        <f>IF(OR(K2448="لم يدفع",B2448=""),"",IF(K2448="تأمين فقط",0,IF(K2448="اشتراك 300",300,IF(F2448&lt;14,IFERROR(VLOOKUP(SUBSTITUTE(SUBSTITUTE(H2448,"~","~~"),"*","~*"),إعدادات_الأنواع!$A$4:$D$40,3,FALSE()),0),IFERROR(VLOOKUP(SUBSTITUTE(SUBSTITUTE(H2448,"~","~~"),"*","~*"),إعدادات_الأنواع!$A$4:$D$40,4,FALSE()),0)))))</f>
        <v/>
      </c>
      <c r="M2448" s="47" t="str">
        <f>IF(OR(K2448="لم يدفع",B2448=""),"",IFERROR(VLOOKUP(SUBSTITUTE(SUBSTITUTE(H2448,"~","~~"),"*","~*"),إعدادات_الأنواع!$A$4:$E$40,5,FALSE()),0))</f>
        <v/>
      </c>
      <c r="N2448" s="47" t="str">
        <f>IF(OR(K2448="لم يدفع",K2448="تأمين فقط",K2448="اشتراك 300",B2448=""),"",IFERROR(VLOOKUP(SUBSTITUTE(SUBSTITUTE(H2448,"~","~~"),"*","~*"),إعدادات_الأنواع!$A$4:$F$40,6,FALSE()),0))</f>
        <v/>
      </c>
      <c r="O2448" s="55" t="str">
        <f t="shared" si="154"/>
        <v/>
      </c>
      <c r="P2448" s="48" t="str">
        <f t="shared" ca="1" si="155"/>
        <v/>
      </c>
      <c r="Q2448" s="52"/>
      <c r="R2448" s="49"/>
      <c r="S2448" s="50" t="str">
        <f>IF(B2448="","",COUNTA(التجديد!E2448:E2448))</f>
        <v/>
      </c>
      <c r="T2448" s="51" t="str">
        <f>IF(B2448="","",IFERROR(VLOOKUP(SUBSTITUTE(SUBSTITUTE(H2448,"~","~~"),"*","~*"),إعدادات_الأنواع!$A$4:$B$40,2,FALSE()),"?"))</f>
        <v/>
      </c>
    </row>
    <row r="2449" spans="1:20" ht="15" customHeight="1">
      <c r="A2449" s="20" t="str">
        <f>IF(B2449="","",IF(T2449="?","⚠️ نوع غير معرف",T2449&amp;TEXT(COUNTIFS($T$3:T2449,T2449),"000")))</f>
        <v/>
      </c>
      <c r="B2449" s="38"/>
      <c r="C2449" s="38"/>
      <c r="D2449" s="39"/>
      <c r="E2449" s="54"/>
      <c r="F2449" s="41" t="str">
        <f t="shared" ca="1" si="152"/>
        <v/>
      </c>
      <c r="G2449" s="42"/>
      <c r="H2449" s="37"/>
      <c r="I2449" s="43"/>
      <c r="J2449" s="44" t="str">
        <f t="shared" si="153"/>
        <v/>
      </c>
      <c r="K2449" s="45"/>
      <c r="L2449" s="46" t="str">
        <f>IF(OR(K2449="لم يدفع",B2449=""),"",IF(K2449="تأمين فقط",0,IF(K2449="اشتراك 300",300,IF(F2449&lt;14,IFERROR(VLOOKUP(SUBSTITUTE(SUBSTITUTE(H2449,"~","~~"),"*","~*"),إعدادات_الأنواع!$A$4:$D$40,3,FALSE()),0),IFERROR(VLOOKUP(SUBSTITUTE(SUBSTITUTE(H2449,"~","~~"),"*","~*"),إعدادات_الأنواع!$A$4:$D$40,4,FALSE()),0)))))</f>
        <v/>
      </c>
      <c r="M2449" s="47" t="str">
        <f>IF(OR(K2449="لم يدفع",B2449=""),"",IFERROR(VLOOKUP(SUBSTITUTE(SUBSTITUTE(H2449,"~","~~"),"*","~*"),إعدادات_الأنواع!$A$4:$E$40,5,FALSE()),0))</f>
        <v/>
      </c>
      <c r="N2449" s="47" t="str">
        <f>IF(OR(K2449="لم يدفع",K2449="تأمين فقط",K2449="اشتراك 300",B2449=""),"",IFERROR(VLOOKUP(SUBSTITUTE(SUBSTITUTE(H2449,"~","~~"),"*","~*"),إعدادات_الأنواع!$A$4:$F$40,6,FALSE()),0))</f>
        <v/>
      </c>
      <c r="O2449" s="55" t="str">
        <f t="shared" si="154"/>
        <v/>
      </c>
      <c r="P2449" s="48" t="str">
        <f t="shared" ca="1" si="155"/>
        <v/>
      </c>
      <c r="Q2449" s="52"/>
      <c r="R2449" s="49"/>
      <c r="S2449" s="50" t="str">
        <f>IF(B2449="","",COUNTA(التجديد!E2449:E2449))</f>
        <v/>
      </c>
      <c r="T2449" s="51" t="str">
        <f>IF(B2449="","",IFERROR(VLOOKUP(SUBSTITUTE(SUBSTITUTE(H2449,"~","~~"),"*","~*"),إعدادات_الأنواع!$A$4:$B$40,2,FALSE()),"?"))</f>
        <v/>
      </c>
    </row>
    <row r="2450" spans="1:20" ht="15" customHeight="1">
      <c r="A2450" s="20" t="str">
        <f>IF(B2450="","",IF(T2450="?","⚠️ نوع غير معرف",T2450&amp;TEXT(COUNTIFS($T$3:T2450,T2450),"000")))</f>
        <v/>
      </c>
      <c r="B2450" s="38"/>
      <c r="C2450" s="38"/>
      <c r="D2450" s="39"/>
      <c r="E2450" s="54"/>
      <c r="F2450" s="41" t="str">
        <f t="shared" ca="1" si="152"/>
        <v/>
      </c>
      <c r="G2450" s="42"/>
      <c r="H2450" s="37"/>
      <c r="I2450" s="43"/>
      <c r="J2450" s="44" t="str">
        <f t="shared" si="153"/>
        <v/>
      </c>
      <c r="K2450" s="45"/>
      <c r="L2450" s="46" t="str">
        <f>IF(OR(K2450="لم يدفع",B2450=""),"",IF(K2450="تأمين فقط",0,IF(K2450="اشتراك 300",300,IF(F2450&lt;14,IFERROR(VLOOKUP(SUBSTITUTE(SUBSTITUTE(H2450,"~","~~"),"*","~*"),إعدادات_الأنواع!$A$4:$D$40,3,FALSE()),0),IFERROR(VLOOKUP(SUBSTITUTE(SUBSTITUTE(H2450,"~","~~"),"*","~*"),إعدادات_الأنواع!$A$4:$D$40,4,FALSE()),0)))))</f>
        <v/>
      </c>
      <c r="M2450" s="47" t="str">
        <f>IF(OR(K2450="لم يدفع",B2450=""),"",IFERROR(VLOOKUP(SUBSTITUTE(SUBSTITUTE(H2450,"~","~~"),"*","~*"),إعدادات_الأنواع!$A$4:$E$40,5,FALSE()),0))</f>
        <v/>
      </c>
      <c r="N2450" s="47" t="str">
        <f>IF(OR(K2450="لم يدفع",K2450="تأمين فقط",K2450="اشتراك 300",B2450=""),"",IFERROR(VLOOKUP(SUBSTITUTE(SUBSTITUTE(H2450,"~","~~"),"*","~*"),إعدادات_الأنواع!$A$4:$F$40,6,FALSE()),0))</f>
        <v/>
      </c>
      <c r="O2450" s="55" t="str">
        <f t="shared" si="154"/>
        <v/>
      </c>
      <c r="P2450" s="48" t="str">
        <f t="shared" ca="1" si="155"/>
        <v/>
      </c>
      <c r="Q2450" s="52"/>
      <c r="R2450" s="49"/>
      <c r="S2450" s="50" t="str">
        <f>IF(B2450="","",COUNTA(التجديد!E2450:E2450))</f>
        <v/>
      </c>
      <c r="T2450" s="51" t="str">
        <f>IF(B2450="","",IFERROR(VLOOKUP(SUBSTITUTE(SUBSTITUTE(H2450,"~","~~"),"*","~*"),إعدادات_الأنواع!$A$4:$B$40,2,FALSE()),"?"))</f>
        <v/>
      </c>
    </row>
    <row r="2451" spans="1:20" ht="15" customHeight="1">
      <c r="A2451" s="20" t="str">
        <f>IF(B2451="","",IF(T2451="?","⚠️ نوع غير معرف",T2451&amp;TEXT(COUNTIFS($T$3:T2451,T2451),"000")))</f>
        <v/>
      </c>
      <c r="B2451" s="38"/>
      <c r="C2451" s="38"/>
      <c r="D2451" s="39"/>
      <c r="E2451" s="54"/>
      <c r="F2451" s="41" t="str">
        <f t="shared" ca="1" si="152"/>
        <v/>
      </c>
      <c r="G2451" s="42"/>
      <c r="H2451" s="37"/>
      <c r="I2451" s="43"/>
      <c r="J2451" s="44" t="str">
        <f t="shared" si="153"/>
        <v/>
      </c>
      <c r="K2451" s="45"/>
      <c r="L2451" s="46" t="str">
        <f>IF(OR(K2451="لم يدفع",B2451=""),"",IF(K2451="تأمين فقط",0,IF(K2451="اشتراك 300",300,IF(F2451&lt;14,IFERROR(VLOOKUP(SUBSTITUTE(SUBSTITUTE(H2451,"~","~~"),"*","~*"),إعدادات_الأنواع!$A$4:$D$40,3,FALSE()),0),IFERROR(VLOOKUP(SUBSTITUTE(SUBSTITUTE(H2451,"~","~~"),"*","~*"),إعدادات_الأنواع!$A$4:$D$40,4,FALSE()),0)))))</f>
        <v/>
      </c>
      <c r="M2451" s="47" t="str">
        <f>IF(OR(K2451="لم يدفع",B2451=""),"",IFERROR(VLOOKUP(SUBSTITUTE(SUBSTITUTE(H2451,"~","~~"),"*","~*"),إعدادات_الأنواع!$A$4:$E$40,5,FALSE()),0))</f>
        <v/>
      </c>
      <c r="N2451" s="47" t="str">
        <f>IF(OR(K2451="لم يدفع",K2451="تأمين فقط",K2451="اشتراك 300",B2451=""),"",IFERROR(VLOOKUP(SUBSTITUTE(SUBSTITUTE(H2451,"~","~~"),"*","~*"),إعدادات_الأنواع!$A$4:$F$40,6,FALSE()),0))</f>
        <v/>
      </c>
      <c r="O2451" s="55" t="str">
        <f t="shared" si="154"/>
        <v/>
      </c>
      <c r="P2451" s="48" t="str">
        <f t="shared" ca="1" si="155"/>
        <v/>
      </c>
      <c r="Q2451" s="52"/>
      <c r="R2451" s="49"/>
      <c r="S2451" s="50" t="str">
        <f>IF(B2451="","",COUNTA(التجديد!E2451:E2451))</f>
        <v/>
      </c>
      <c r="T2451" s="51" t="str">
        <f>IF(B2451="","",IFERROR(VLOOKUP(SUBSTITUTE(SUBSTITUTE(H2451,"~","~~"),"*","~*"),إعدادات_الأنواع!$A$4:$B$40,2,FALSE()),"?"))</f>
        <v/>
      </c>
    </row>
    <row r="2452" spans="1:20" ht="15" customHeight="1">
      <c r="A2452" s="20" t="str">
        <f>IF(B2452="","",IF(T2452="?","⚠️ نوع غير معرف",T2452&amp;TEXT(COUNTIFS($T$3:T2452,T2452),"000")))</f>
        <v/>
      </c>
      <c r="B2452" s="38"/>
      <c r="C2452" s="38"/>
      <c r="D2452" s="39"/>
      <c r="E2452" s="54"/>
      <c r="F2452" s="41" t="str">
        <f t="shared" ca="1" si="152"/>
        <v/>
      </c>
      <c r="G2452" s="42"/>
      <c r="H2452" s="37"/>
      <c r="I2452" s="43"/>
      <c r="J2452" s="44" t="str">
        <f t="shared" si="153"/>
        <v/>
      </c>
      <c r="K2452" s="45"/>
      <c r="L2452" s="46" t="str">
        <f>IF(OR(K2452="لم يدفع",B2452=""),"",IF(K2452="تأمين فقط",0,IF(K2452="اشتراك 300",300,IF(F2452&lt;14,IFERROR(VLOOKUP(SUBSTITUTE(SUBSTITUTE(H2452,"~","~~"),"*","~*"),إعدادات_الأنواع!$A$4:$D$40,3,FALSE()),0),IFERROR(VLOOKUP(SUBSTITUTE(SUBSTITUTE(H2452,"~","~~"),"*","~*"),إعدادات_الأنواع!$A$4:$D$40,4,FALSE()),0)))))</f>
        <v/>
      </c>
      <c r="M2452" s="47" t="str">
        <f>IF(OR(K2452="لم يدفع",B2452=""),"",IFERROR(VLOOKUP(SUBSTITUTE(SUBSTITUTE(H2452,"~","~~"),"*","~*"),إعدادات_الأنواع!$A$4:$E$40,5,FALSE()),0))</f>
        <v/>
      </c>
      <c r="N2452" s="47" t="str">
        <f>IF(OR(K2452="لم يدفع",K2452="تأمين فقط",K2452="اشتراك 300",B2452=""),"",IFERROR(VLOOKUP(SUBSTITUTE(SUBSTITUTE(H2452,"~","~~"),"*","~*"),إعدادات_الأنواع!$A$4:$F$40,6,FALSE()),0))</f>
        <v/>
      </c>
      <c r="O2452" s="55" t="str">
        <f t="shared" si="154"/>
        <v/>
      </c>
      <c r="P2452" s="48" t="str">
        <f t="shared" ca="1" si="155"/>
        <v/>
      </c>
      <c r="Q2452" s="52"/>
      <c r="R2452" s="49"/>
      <c r="S2452" s="50" t="str">
        <f>IF(B2452="","",COUNTA(التجديد!E2452:E2452))</f>
        <v/>
      </c>
      <c r="T2452" s="51" t="str">
        <f>IF(B2452="","",IFERROR(VLOOKUP(SUBSTITUTE(SUBSTITUTE(H2452,"~","~~"),"*","~*"),إعدادات_الأنواع!$A$4:$B$40,2,FALSE()),"?"))</f>
        <v/>
      </c>
    </row>
    <row r="2453" spans="1:20" ht="15" customHeight="1">
      <c r="A2453" s="20" t="str">
        <f>IF(B2453="","",IF(T2453="?","⚠️ نوع غير معرف",T2453&amp;TEXT(COUNTIFS($T$3:T2453,T2453),"000")))</f>
        <v/>
      </c>
      <c r="B2453" s="38"/>
      <c r="C2453" s="38"/>
      <c r="D2453" s="39"/>
      <c r="E2453" s="54"/>
      <c r="F2453" s="41" t="str">
        <f t="shared" ca="1" si="152"/>
        <v/>
      </c>
      <c r="G2453" s="42"/>
      <c r="H2453" s="37"/>
      <c r="I2453" s="43"/>
      <c r="J2453" s="44" t="str">
        <f t="shared" si="153"/>
        <v/>
      </c>
      <c r="K2453" s="45"/>
      <c r="L2453" s="46" t="str">
        <f>IF(OR(K2453="لم يدفع",B2453=""),"",IF(K2453="تأمين فقط",0,IF(K2453="اشتراك 300",300,IF(F2453&lt;14,IFERROR(VLOOKUP(SUBSTITUTE(SUBSTITUTE(H2453,"~","~~"),"*","~*"),إعدادات_الأنواع!$A$4:$D$40,3,FALSE()),0),IFERROR(VLOOKUP(SUBSTITUTE(SUBSTITUTE(H2453,"~","~~"),"*","~*"),إعدادات_الأنواع!$A$4:$D$40,4,FALSE()),0)))))</f>
        <v/>
      </c>
      <c r="M2453" s="47" t="str">
        <f>IF(OR(K2453="لم يدفع",B2453=""),"",IFERROR(VLOOKUP(SUBSTITUTE(SUBSTITUTE(H2453,"~","~~"),"*","~*"),إعدادات_الأنواع!$A$4:$E$40,5,FALSE()),0))</f>
        <v/>
      </c>
      <c r="N2453" s="47" t="str">
        <f>IF(OR(K2453="لم يدفع",K2453="تأمين فقط",K2453="اشتراك 300",B2453=""),"",IFERROR(VLOOKUP(SUBSTITUTE(SUBSTITUTE(H2453,"~","~~"),"*","~*"),إعدادات_الأنواع!$A$4:$F$40,6,FALSE()),0))</f>
        <v/>
      </c>
      <c r="O2453" s="55" t="str">
        <f t="shared" si="154"/>
        <v/>
      </c>
      <c r="P2453" s="48" t="str">
        <f t="shared" ca="1" si="155"/>
        <v/>
      </c>
      <c r="Q2453" s="52"/>
      <c r="R2453" s="49"/>
      <c r="S2453" s="50" t="str">
        <f>IF(B2453="","",COUNTA(التجديد!E2453:E2453))</f>
        <v/>
      </c>
      <c r="T2453" s="51" t="str">
        <f>IF(B2453="","",IFERROR(VLOOKUP(SUBSTITUTE(SUBSTITUTE(H2453,"~","~~"),"*","~*"),إعدادات_الأنواع!$A$4:$B$40,2,FALSE()),"?"))</f>
        <v/>
      </c>
    </row>
    <row r="2454" spans="1:20" ht="15" customHeight="1">
      <c r="A2454" s="20" t="str">
        <f>IF(B2454="","",IF(T2454="?","⚠️ نوع غير معرف",T2454&amp;TEXT(COUNTIFS($T$3:T2454,T2454),"000")))</f>
        <v/>
      </c>
      <c r="B2454" s="38"/>
      <c r="C2454" s="38"/>
      <c r="D2454" s="39"/>
      <c r="E2454" s="54"/>
      <c r="F2454" s="41" t="str">
        <f t="shared" ca="1" si="152"/>
        <v/>
      </c>
      <c r="G2454" s="42"/>
      <c r="H2454" s="37"/>
      <c r="I2454" s="43"/>
      <c r="J2454" s="44" t="str">
        <f t="shared" si="153"/>
        <v/>
      </c>
      <c r="K2454" s="45"/>
      <c r="L2454" s="46" t="str">
        <f>IF(OR(K2454="لم يدفع",B2454=""),"",IF(K2454="تأمين فقط",0,IF(K2454="اشتراك 300",300,IF(F2454&lt;14,IFERROR(VLOOKUP(SUBSTITUTE(SUBSTITUTE(H2454,"~","~~"),"*","~*"),إعدادات_الأنواع!$A$4:$D$40,3,FALSE()),0),IFERROR(VLOOKUP(SUBSTITUTE(SUBSTITUTE(H2454,"~","~~"),"*","~*"),إعدادات_الأنواع!$A$4:$D$40,4,FALSE()),0)))))</f>
        <v/>
      </c>
      <c r="M2454" s="47" t="str">
        <f>IF(OR(K2454="لم يدفع",B2454=""),"",IFERROR(VLOOKUP(SUBSTITUTE(SUBSTITUTE(H2454,"~","~~"),"*","~*"),إعدادات_الأنواع!$A$4:$E$40,5,FALSE()),0))</f>
        <v/>
      </c>
      <c r="N2454" s="47" t="str">
        <f>IF(OR(K2454="لم يدفع",K2454="تأمين فقط",K2454="اشتراك 300",B2454=""),"",IFERROR(VLOOKUP(SUBSTITUTE(SUBSTITUTE(H2454,"~","~~"),"*","~*"),إعدادات_الأنواع!$A$4:$F$40,6,FALSE()),0))</f>
        <v/>
      </c>
      <c r="O2454" s="55" t="str">
        <f t="shared" si="154"/>
        <v/>
      </c>
      <c r="P2454" s="48" t="str">
        <f t="shared" ca="1" si="155"/>
        <v/>
      </c>
      <c r="Q2454" s="52"/>
      <c r="R2454" s="49"/>
      <c r="S2454" s="50" t="str">
        <f>IF(B2454="","",COUNTA(التجديد!E2454:E2454))</f>
        <v/>
      </c>
      <c r="T2454" s="51" t="str">
        <f>IF(B2454="","",IFERROR(VLOOKUP(SUBSTITUTE(SUBSTITUTE(H2454,"~","~~"),"*","~*"),إعدادات_الأنواع!$A$4:$B$40,2,FALSE()),"?"))</f>
        <v/>
      </c>
    </row>
    <row r="2455" spans="1:20" ht="15" customHeight="1">
      <c r="A2455" s="20" t="str">
        <f>IF(B2455="","",IF(T2455="?","⚠️ نوع غير معرف",T2455&amp;TEXT(COUNTIFS($T$3:T2455,T2455),"000")))</f>
        <v/>
      </c>
      <c r="B2455" s="38"/>
      <c r="C2455" s="38"/>
      <c r="D2455" s="39"/>
      <c r="E2455" s="54"/>
      <c r="F2455" s="41" t="str">
        <f t="shared" ca="1" si="152"/>
        <v/>
      </c>
      <c r="G2455" s="42"/>
      <c r="H2455" s="37"/>
      <c r="I2455" s="43"/>
      <c r="J2455" s="44" t="str">
        <f t="shared" si="153"/>
        <v/>
      </c>
      <c r="K2455" s="45"/>
      <c r="L2455" s="46" t="str">
        <f>IF(OR(K2455="لم يدفع",B2455=""),"",IF(K2455="تأمين فقط",0,IF(K2455="اشتراك 300",300,IF(F2455&lt;14,IFERROR(VLOOKUP(SUBSTITUTE(SUBSTITUTE(H2455,"~","~~"),"*","~*"),إعدادات_الأنواع!$A$4:$D$40,3,FALSE()),0),IFERROR(VLOOKUP(SUBSTITUTE(SUBSTITUTE(H2455,"~","~~"),"*","~*"),إعدادات_الأنواع!$A$4:$D$40,4,FALSE()),0)))))</f>
        <v/>
      </c>
      <c r="M2455" s="47" t="str">
        <f>IF(OR(K2455="لم يدفع",B2455=""),"",IFERROR(VLOOKUP(SUBSTITUTE(SUBSTITUTE(H2455,"~","~~"),"*","~*"),إعدادات_الأنواع!$A$4:$E$40,5,FALSE()),0))</f>
        <v/>
      </c>
      <c r="N2455" s="47" t="str">
        <f>IF(OR(K2455="لم يدفع",K2455="تأمين فقط",K2455="اشتراك 300",B2455=""),"",IFERROR(VLOOKUP(SUBSTITUTE(SUBSTITUTE(H2455,"~","~~"),"*","~*"),إعدادات_الأنواع!$A$4:$F$40,6,FALSE()),0))</f>
        <v/>
      </c>
      <c r="O2455" s="55" t="str">
        <f t="shared" si="154"/>
        <v/>
      </c>
      <c r="P2455" s="48" t="str">
        <f t="shared" ca="1" si="155"/>
        <v/>
      </c>
      <c r="Q2455" s="52"/>
      <c r="R2455" s="49"/>
      <c r="S2455" s="50" t="str">
        <f>IF(B2455="","",COUNTA(التجديد!E2455:E2455))</f>
        <v/>
      </c>
      <c r="T2455" s="51" t="str">
        <f>IF(B2455="","",IFERROR(VLOOKUP(SUBSTITUTE(SUBSTITUTE(H2455,"~","~~"),"*","~*"),إعدادات_الأنواع!$A$4:$B$40,2,FALSE()),"?"))</f>
        <v/>
      </c>
    </row>
    <row r="2456" spans="1:20" ht="15" customHeight="1">
      <c r="A2456" s="20" t="str">
        <f>IF(B2456="","",IF(T2456="?","⚠️ نوع غير معرف",T2456&amp;TEXT(COUNTIFS($T$3:T2456,T2456),"000")))</f>
        <v/>
      </c>
      <c r="B2456" s="38"/>
      <c r="C2456" s="38"/>
      <c r="D2456" s="39"/>
      <c r="E2456" s="54"/>
      <c r="F2456" s="41" t="str">
        <f t="shared" ca="1" si="152"/>
        <v/>
      </c>
      <c r="G2456" s="42"/>
      <c r="H2456" s="37"/>
      <c r="I2456" s="43"/>
      <c r="J2456" s="44" t="str">
        <f t="shared" si="153"/>
        <v/>
      </c>
      <c r="K2456" s="45"/>
      <c r="L2456" s="46" t="str">
        <f>IF(OR(K2456="لم يدفع",B2456=""),"",IF(K2456="تأمين فقط",0,IF(K2456="اشتراك 300",300,IF(F2456&lt;14,IFERROR(VLOOKUP(SUBSTITUTE(SUBSTITUTE(H2456,"~","~~"),"*","~*"),إعدادات_الأنواع!$A$4:$D$40,3,FALSE()),0),IFERROR(VLOOKUP(SUBSTITUTE(SUBSTITUTE(H2456,"~","~~"),"*","~*"),إعدادات_الأنواع!$A$4:$D$40,4,FALSE()),0)))))</f>
        <v/>
      </c>
      <c r="M2456" s="47" t="str">
        <f>IF(OR(K2456="لم يدفع",B2456=""),"",IFERROR(VLOOKUP(SUBSTITUTE(SUBSTITUTE(H2456,"~","~~"),"*","~*"),إعدادات_الأنواع!$A$4:$E$40,5,FALSE()),0))</f>
        <v/>
      </c>
      <c r="N2456" s="47" t="str">
        <f>IF(OR(K2456="لم يدفع",K2456="تأمين فقط",K2456="اشتراك 300",B2456=""),"",IFERROR(VLOOKUP(SUBSTITUTE(SUBSTITUTE(H2456,"~","~~"),"*","~*"),إعدادات_الأنواع!$A$4:$F$40,6,FALSE()),0))</f>
        <v/>
      </c>
      <c r="O2456" s="55" t="str">
        <f t="shared" si="154"/>
        <v/>
      </c>
      <c r="P2456" s="48" t="str">
        <f t="shared" ca="1" si="155"/>
        <v/>
      </c>
      <c r="Q2456" s="52"/>
      <c r="R2456" s="49"/>
      <c r="S2456" s="50" t="str">
        <f>IF(B2456="","",COUNTA(التجديد!E2456:E2456))</f>
        <v/>
      </c>
      <c r="T2456" s="51" t="str">
        <f>IF(B2456="","",IFERROR(VLOOKUP(SUBSTITUTE(SUBSTITUTE(H2456,"~","~~"),"*","~*"),إعدادات_الأنواع!$A$4:$B$40,2,FALSE()),"?"))</f>
        <v/>
      </c>
    </row>
    <row r="2457" spans="1:20" ht="15" customHeight="1">
      <c r="A2457" s="20" t="str">
        <f>IF(B2457="","",IF(T2457="?","⚠️ نوع غير معرف",T2457&amp;TEXT(COUNTIFS($T$3:T2457,T2457),"000")))</f>
        <v/>
      </c>
      <c r="B2457" s="38"/>
      <c r="C2457" s="38"/>
      <c r="D2457" s="39"/>
      <c r="E2457" s="54"/>
      <c r="F2457" s="41" t="str">
        <f t="shared" ca="1" si="152"/>
        <v/>
      </c>
      <c r="G2457" s="42"/>
      <c r="H2457" s="37"/>
      <c r="I2457" s="43"/>
      <c r="J2457" s="44" t="str">
        <f t="shared" si="153"/>
        <v/>
      </c>
      <c r="K2457" s="45"/>
      <c r="L2457" s="46" t="str">
        <f>IF(OR(K2457="لم يدفع",B2457=""),"",IF(K2457="تأمين فقط",0,IF(K2457="اشتراك 300",300,IF(F2457&lt;14,IFERROR(VLOOKUP(SUBSTITUTE(SUBSTITUTE(H2457,"~","~~"),"*","~*"),إعدادات_الأنواع!$A$4:$D$40,3,FALSE()),0),IFERROR(VLOOKUP(SUBSTITUTE(SUBSTITUTE(H2457,"~","~~"),"*","~*"),إعدادات_الأنواع!$A$4:$D$40,4,FALSE()),0)))))</f>
        <v/>
      </c>
      <c r="M2457" s="47" t="str">
        <f>IF(OR(K2457="لم يدفع",B2457=""),"",IFERROR(VLOOKUP(SUBSTITUTE(SUBSTITUTE(H2457,"~","~~"),"*","~*"),إعدادات_الأنواع!$A$4:$E$40,5,FALSE()),0))</f>
        <v/>
      </c>
      <c r="N2457" s="47" t="str">
        <f>IF(OR(K2457="لم يدفع",K2457="تأمين فقط",K2457="اشتراك 300",B2457=""),"",IFERROR(VLOOKUP(SUBSTITUTE(SUBSTITUTE(H2457,"~","~~"),"*","~*"),إعدادات_الأنواع!$A$4:$F$40,6,FALSE()),0))</f>
        <v/>
      </c>
      <c r="O2457" s="55" t="str">
        <f t="shared" si="154"/>
        <v/>
      </c>
      <c r="P2457" s="48" t="str">
        <f t="shared" ca="1" si="155"/>
        <v/>
      </c>
      <c r="Q2457" s="52"/>
      <c r="R2457" s="49"/>
      <c r="S2457" s="50" t="str">
        <f>IF(B2457="","",COUNTA(التجديد!E2457:E2457))</f>
        <v/>
      </c>
      <c r="T2457" s="51" t="str">
        <f>IF(B2457="","",IFERROR(VLOOKUP(SUBSTITUTE(SUBSTITUTE(H2457,"~","~~"),"*","~*"),إعدادات_الأنواع!$A$4:$B$40,2,FALSE()),"?"))</f>
        <v/>
      </c>
    </row>
    <row r="2458" spans="1:20" ht="15" customHeight="1">
      <c r="A2458" s="20" t="str">
        <f>IF(B2458="","",IF(T2458="?","⚠️ نوع غير معرف",T2458&amp;TEXT(COUNTIFS($T$3:T2458,T2458),"000")))</f>
        <v/>
      </c>
      <c r="B2458" s="38"/>
      <c r="C2458" s="38"/>
      <c r="D2458" s="39"/>
      <c r="E2458" s="54"/>
      <c r="F2458" s="41" t="str">
        <f t="shared" ca="1" si="152"/>
        <v/>
      </c>
      <c r="G2458" s="42"/>
      <c r="H2458" s="37"/>
      <c r="I2458" s="43"/>
      <c r="J2458" s="44" t="str">
        <f t="shared" si="153"/>
        <v/>
      </c>
      <c r="K2458" s="45"/>
      <c r="L2458" s="46" t="str">
        <f>IF(OR(K2458="لم يدفع",B2458=""),"",IF(K2458="تأمين فقط",0,IF(K2458="اشتراك 300",300,IF(F2458&lt;14,IFERROR(VLOOKUP(SUBSTITUTE(SUBSTITUTE(H2458,"~","~~"),"*","~*"),إعدادات_الأنواع!$A$4:$D$40,3,FALSE()),0),IFERROR(VLOOKUP(SUBSTITUTE(SUBSTITUTE(H2458,"~","~~"),"*","~*"),إعدادات_الأنواع!$A$4:$D$40,4,FALSE()),0)))))</f>
        <v/>
      </c>
      <c r="M2458" s="47" t="str">
        <f>IF(OR(K2458="لم يدفع",B2458=""),"",IFERROR(VLOOKUP(SUBSTITUTE(SUBSTITUTE(H2458,"~","~~"),"*","~*"),إعدادات_الأنواع!$A$4:$E$40,5,FALSE()),0))</f>
        <v/>
      </c>
      <c r="N2458" s="47" t="str">
        <f>IF(OR(K2458="لم يدفع",K2458="تأمين فقط",K2458="اشتراك 300",B2458=""),"",IFERROR(VLOOKUP(SUBSTITUTE(SUBSTITUTE(H2458,"~","~~"),"*","~*"),إعدادات_الأنواع!$A$4:$F$40,6,FALSE()),0))</f>
        <v/>
      </c>
      <c r="O2458" s="55" t="str">
        <f t="shared" si="154"/>
        <v/>
      </c>
      <c r="P2458" s="48" t="str">
        <f t="shared" ca="1" si="155"/>
        <v/>
      </c>
      <c r="Q2458" s="52"/>
      <c r="R2458" s="49"/>
      <c r="S2458" s="50" t="str">
        <f>IF(B2458="","",COUNTA(التجديد!E2458:E2458))</f>
        <v/>
      </c>
      <c r="T2458" s="51" t="str">
        <f>IF(B2458="","",IFERROR(VLOOKUP(SUBSTITUTE(SUBSTITUTE(H2458,"~","~~"),"*","~*"),إعدادات_الأنواع!$A$4:$B$40,2,FALSE()),"?"))</f>
        <v/>
      </c>
    </row>
    <row r="2459" spans="1:20" ht="15" customHeight="1">
      <c r="A2459" s="20" t="str">
        <f>IF(B2459="","",IF(T2459="?","⚠️ نوع غير معرف",T2459&amp;TEXT(COUNTIFS($T$3:T2459,T2459),"000")))</f>
        <v/>
      </c>
      <c r="B2459" s="38"/>
      <c r="C2459" s="38"/>
      <c r="D2459" s="39"/>
      <c r="E2459" s="54"/>
      <c r="F2459" s="41" t="str">
        <f t="shared" ca="1" si="152"/>
        <v/>
      </c>
      <c r="G2459" s="42"/>
      <c r="H2459" s="37"/>
      <c r="I2459" s="43"/>
      <c r="J2459" s="44" t="str">
        <f t="shared" si="153"/>
        <v/>
      </c>
      <c r="K2459" s="45"/>
      <c r="L2459" s="46" t="str">
        <f>IF(OR(K2459="لم يدفع",B2459=""),"",IF(K2459="تأمين فقط",0,IF(K2459="اشتراك 300",300,IF(F2459&lt;14,IFERROR(VLOOKUP(SUBSTITUTE(SUBSTITUTE(H2459,"~","~~"),"*","~*"),إعدادات_الأنواع!$A$4:$D$40,3,FALSE()),0),IFERROR(VLOOKUP(SUBSTITUTE(SUBSTITUTE(H2459,"~","~~"),"*","~*"),إعدادات_الأنواع!$A$4:$D$40,4,FALSE()),0)))))</f>
        <v/>
      </c>
      <c r="M2459" s="47" t="str">
        <f>IF(OR(K2459="لم يدفع",B2459=""),"",IFERROR(VLOOKUP(SUBSTITUTE(SUBSTITUTE(H2459,"~","~~"),"*","~*"),إعدادات_الأنواع!$A$4:$E$40,5,FALSE()),0))</f>
        <v/>
      </c>
      <c r="N2459" s="47" t="str">
        <f>IF(OR(K2459="لم يدفع",K2459="تأمين فقط",K2459="اشتراك 300",B2459=""),"",IFERROR(VLOOKUP(SUBSTITUTE(SUBSTITUTE(H2459,"~","~~"),"*","~*"),إعدادات_الأنواع!$A$4:$F$40,6,FALSE()),0))</f>
        <v/>
      </c>
      <c r="O2459" s="55" t="str">
        <f t="shared" si="154"/>
        <v/>
      </c>
      <c r="P2459" s="48" t="str">
        <f t="shared" ca="1" si="155"/>
        <v/>
      </c>
      <c r="Q2459" s="52"/>
      <c r="R2459" s="49"/>
      <c r="S2459" s="50" t="str">
        <f>IF(B2459="","",COUNTA(التجديد!E2459:E2459))</f>
        <v/>
      </c>
      <c r="T2459" s="51" t="str">
        <f>IF(B2459="","",IFERROR(VLOOKUP(SUBSTITUTE(SUBSTITUTE(H2459,"~","~~"),"*","~*"),إعدادات_الأنواع!$A$4:$B$40,2,FALSE()),"?"))</f>
        <v/>
      </c>
    </row>
    <row r="2460" spans="1:20" ht="15" customHeight="1">
      <c r="A2460" s="20" t="str">
        <f>IF(B2460="","",IF(T2460="?","⚠️ نوع غير معرف",T2460&amp;TEXT(COUNTIFS($T$3:T2460,T2460),"000")))</f>
        <v/>
      </c>
      <c r="B2460" s="38"/>
      <c r="C2460" s="38"/>
      <c r="D2460" s="39"/>
      <c r="E2460" s="54"/>
      <c r="F2460" s="41" t="str">
        <f t="shared" ca="1" si="152"/>
        <v/>
      </c>
      <c r="G2460" s="42"/>
      <c r="H2460" s="37"/>
      <c r="I2460" s="43"/>
      <c r="J2460" s="44" t="str">
        <f t="shared" si="153"/>
        <v/>
      </c>
      <c r="K2460" s="45"/>
      <c r="L2460" s="46" t="str">
        <f>IF(OR(K2460="لم يدفع",B2460=""),"",IF(K2460="تأمين فقط",0,IF(K2460="اشتراك 300",300,IF(F2460&lt;14,IFERROR(VLOOKUP(SUBSTITUTE(SUBSTITUTE(H2460,"~","~~"),"*","~*"),إعدادات_الأنواع!$A$4:$D$40,3,FALSE()),0),IFERROR(VLOOKUP(SUBSTITUTE(SUBSTITUTE(H2460,"~","~~"),"*","~*"),إعدادات_الأنواع!$A$4:$D$40,4,FALSE()),0)))))</f>
        <v/>
      </c>
      <c r="M2460" s="47" t="str">
        <f>IF(OR(K2460="لم يدفع",B2460=""),"",IFERROR(VLOOKUP(SUBSTITUTE(SUBSTITUTE(H2460,"~","~~"),"*","~*"),إعدادات_الأنواع!$A$4:$E$40,5,FALSE()),0))</f>
        <v/>
      </c>
      <c r="N2460" s="47" t="str">
        <f>IF(OR(K2460="لم يدفع",K2460="تأمين فقط",K2460="اشتراك 300",B2460=""),"",IFERROR(VLOOKUP(SUBSTITUTE(SUBSTITUTE(H2460,"~","~~"),"*","~*"),إعدادات_الأنواع!$A$4:$F$40,6,FALSE()),0))</f>
        <v/>
      </c>
      <c r="O2460" s="55" t="str">
        <f t="shared" si="154"/>
        <v/>
      </c>
      <c r="P2460" s="48" t="str">
        <f t="shared" ca="1" si="155"/>
        <v/>
      </c>
      <c r="Q2460" s="52"/>
      <c r="R2460" s="49"/>
      <c r="S2460" s="50" t="str">
        <f>IF(B2460="","",COUNTA(التجديد!E2460:E2460))</f>
        <v/>
      </c>
      <c r="T2460" s="51" t="str">
        <f>IF(B2460="","",IFERROR(VLOOKUP(SUBSTITUTE(SUBSTITUTE(H2460,"~","~~"),"*","~*"),إعدادات_الأنواع!$A$4:$B$40,2,FALSE()),"?"))</f>
        <v/>
      </c>
    </row>
    <row r="2461" spans="1:20" ht="15" customHeight="1">
      <c r="A2461" s="20" t="str">
        <f>IF(B2461="","",IF(T2461="?","⚠️ نوع غير معرف",T2461&amp;TEXT(COUNTIFS($T$3:T2461,T2461),"000")))</f>
        <v/>
      </c>
      <c r="B2461" s="38"/>
      <c r="C2461" s="38"/>
      <c r="D2461" s="39"/>
      <c r="E2461" s="54"/>
      <c r="F2461" s="41" t="str">
        <f t="shared" ca="1" si="152"/>
        <v/>
      </c>
      <c r="G2461" s="42"/>
      <c r="H2461" s="37"/>
      <c r="I2461" s="43"/>
      <c r="J2461" s="44" t="str">
        <f t="shared" si="153"/>
        <v/>
      </c>
      <c r="K2461" s="45"/>
      <c r="L2461" s="46" t="str">
        <f>IF(OR(K2461="لم يدفع",B2461=""),"",IF(K2461="تأمين فقط",0,IF(K2461="اشتراك 300",300,IF(F2461&lt;14,IFERROR(VLOOKUP(SUBSTITUTE(SUBSTITUTE(H2461,"~","~~"),"*","~*"),إعدادات_الأنواع!$A$4:$D$40,3,FALSE()),0),IFERROR(VLOOKUP(SUBSTITUTE(SUBSTITUTE(H2461,"~","~~"),"*","~*"),إعدادات_الأنواع!$A$4:$D$40,4,FALSE()),0)))))</f>
        <v/>
      </c>
      <c r="M2461" s="47" t="str">
        <f>IF(OR(K2461="لم يدفع",B2461=""),"",IFERROR(VLOOKUP(SUBSTITUTE(SUBSTITUTE(H2461,"~","~~"),"*","~*"),إعدادات_الأنواع!$A$4:$E$40,5,FALSE()),0))</f>
        <v/>
      </c>
      <c r="N2461" s="47" t="str">
        <f>IF(OR(K2461="لم يدفع",K2461="تأمين فقط",K2461="اشتراك 300",B2461=""),"",IFERROR(VLOOKUP(SUBSTITUTE(SUBSTITUTE(H2461,"~","~~"),"*","~*"),إعدادات_الأنواع!$A$4:$F$40,6,FALSE()),0))</f>
        <v/>
      </c>
      <c r="O2461" s="55" t="str">
        <f t="shared" si="154"/>
        <v/>
      </c>
      <c r="P2461" s="48" t="str">
        <f t="shared" ca="1" si="155"/>
        <v/>
      </c>
      <c r="Q2461" s="52"/>
      <c r="R2461" s="49"/>
      <c r="S2461" s="50" t="str">
        <f>IF(B2461="","",COUNTA(التجديد!E2461:E2461))</f>
        <v/>
      </c>
      <c r="T2461" s="51" t="str">
        <f>IF(B2461="","",IFERROR(VLOOKUP(SUBSTITUTE(SUBSTITUTE(H2461,"~","~~"),"*","~*"),إعدادات_الأنواع!$A$4:$B$40,2,FALSE()),"?"))</f>
        <v/>
      </c>
    </row>
    <row r="2462" spans="1:20" ht="15" customHeight="1">
      <c r="A2462" s="20" t="str">
        <f>IF(B2462="","",IF(T2462="?","⚠️ نوع غير معرف",T2462&amp;TEXT(COUNTIFS($T$3:T2462,T2462),"000")))</f>
        <v/>
      </c>
      <c r="B2462" s="38"/>
      <c r="C2462" s="38"/>
      <c r="D2462" s="39"/>
      <c r="E2462" s="54"/>
      <c r="F2462" s="41" t="str">
        <f t="shared" ca="1" si="152"/>
        <v/>
      </c>
      <c r="G2462" s="42"/>
      <c r="H2462" s="37"/>
      <c r="I2462" s="43"/>
      <c r="J2462" s="44" t="str">
        <f t="shared" si="153"/>
        <v/>
      </c>
      <c r="K2462" s="45"/>
      <c r="L2462" s="46" t="str">
        <f>IF(OR(K2462="لم يدفع",B2462=""),"",IF(K2462="تأمين فقط",0,IF(K2462="اشتراك 300",300,IF(F2462&lt;14,IFERROR(VLOOKUP(SUBSTITUTE(SUBSTITUTE(H2462,"~","~~"),"*","~*"),إعدادات_الأنواع!$A$4:$D$40,3,FALSE()),0),IFERROR(VLOOKUP(SUBSTITUTE(SUBSTITUTE(H2462,"~","~~"),"*","~*"),إعدادات_الأنواع!$A$4:$D$40,4,FALSE()),0)))))</f>
        <v/>
      </c>
      <c r="M2462" s="47" t="str">
        <f>IF(OR(K2462="لم يدفع",B2462=""),"",IFERROR(VLOOKUP(SUBSTITUTE(SUBSTITUTE(H2462,"~","~~"),"*","~*"),إعدادات_الأنواع!$A$4:$E$40,5,FALSE()),0))</f>
        <v/>
      </c>
      <c r="N2462" s="47" t="str">
        <f>IF(OR(K2462="لم يدفع",K2462="تأمين فقط",K2462="اشتراك 300",B2462=""),"",IFERROR(VLOOKUP(SUBSTITUTE(SUBSTITUTE(H2462,"~","~~"),"*","~*"),إعدادات_الأنواع!$A$4:$F$40,6,FALSE()),0))</f>
        <v/>
      </c>
      <c r="O2462" s="55" t="str">
        <f t="shared" si="154"/>
        <v/>
      </c>
      <c r="P2462" s="48" t="str">
        <f t="shared" ca="1" si="155"/>
        <v/>
      </c>
      <c r="Q2462" s="52"/>
      <c r="R2462" s="49"/>
      <c r="S2462" s="50" t="str">
        <f>IF(B2462="","",COUNTA(التجديد!E2462:E2462))</f>
        <v/>
      </c>
      <c r="T2462" s="51" t="str">
        <f>IF(B2462="","",IFERROR(VLOOKUP(SUBSTITUTE(SUBSTITUTE(H2462,"~","~~"),"*","~*"),إعدادات_الأنواع!$A$4:$B$40,2,FALSE()),"?"))</f>
        <v/>
      </c>
    </row>
    <row r="2463" spans="1:20" ht="15" customHeight="1">
      <c r="A2463" s="20" t="str">
        <f>IF(B2463="","",IF(T2463="?","⚠️ نوع غير معرف",T2463&amp;TEXT(COUNTIFS($T$3:T2463,T2463),"000")))</f>
        <v/>
      </c>
      <c r="B2463" s="38"/>
      <c r="C2463" s="38"/>
      <c r="D2463" s="39"/>
      <c r="E2463" s="54"/>
      <c r="F2463" s="41" t="str">
        <f t="shared" ca="1" si="152"/>
        <v/>
      </c>
      <c r="G2463" s="42"/>
      <c r="H2463" s="37"/>
      <c r="I2463" s="43"/>
      <c r="J2463" s="44" t="str">
        <f t="shared" si="153"/>
        <v/>
      </c>
      <c r="K2463" s="45"/>
      <c r="L2463" s="46" t="str">
        <f>IF(OR(K2463="لم يدفع",B2463=""),"",IF(K2463="تأمين فقط",0,IF(K2463="اشتراك 300",300,IF(F2463&lt;14,IFERROR(VLOOKUP(SUBSTITUTE(SUBSTITUTE(H2463,"~","~~"),"*","~*"),إعدادات_الأنواع!$A$4:$D$40,3,FALSE()),0),IFERROR(VLOOKUP(SUBSTITUTE(SUBSTITUTE(H2463,"~","~~"),"*","~*"),إعدادات_الأنواع!$A$4:$D$40,4,FALSE()),0)))))</f>
        <v/>
      </c>
      <c r="M2463" s="47" t="str">
        <f>IF(OR(K2463="لم يدفع",B2463=""),"",IFERROR(VLOOKUP(SUBSTITUTE(SUBSTITUTE(H2463,"~","~~"),"*","~*"),إعدادات_الأنواع!$A$4:$E$40,5,FALSE()),0))</f>
        <v/>
      </c>
      <c r="N2463" s="47" t="str">
        <f>IF(OR(K2463="لم يدفع",K2463="تأمين فقط",K2463="اشتراك 300",B2463=""),"",IFERROR(VLOOKUP(SUBSTITUTE(SUBSTITUTE(H2463,"~","~~"),"*","~*"),إعدادات_الأنواع!$A$4:$F$40,6,FALSE()),0))</f>
        <v/>
      </c>
      <c r="O2463" s="55" t="str">
        <f t="shared" si="154"/>
        <v/>
      </c>
      <c r="P2463" s="48" t="str">
        <f t="shared" ca="1" si="155"/>
        <v/>
      </c>
      <c r="Q2463" s="52"/>
      <c r="R2463" s="49"/>
      <c r="S2463" s="50" t="str">
        <f>IF(B2463="","",COUNTA(التجديد!E2463:E2463))</f>
        <v/>
      </c>
      <c r="T2463" s="51" t="str">
        <f>IF(B2463="","",IFERROR(VLOOKUP(SUBSTITUTE(SUBSTITUTE(H2463,"~","~~"),"*","~*"),إعدادات_الأنواع!$A$4:$B$40,2,FALSE()),"?"))</f>
        <v/>
      </c>
    </row>
    <row r="2464" spans="1:20" ht="15" customHeight="1">
      <c r="A2464" s="20" t="str">
        <f>IF(B2464="","",IF(T2464="?","⚠️ نوع غير معرف",T2464&amp;TEXT(COUNTIFS($T$3:T2464,T2464),"000")))</f>
        <v/>
      </c>
      <c r="B2464" s="38"/>
      <c r="C2464" s="38"/>
      <c r="D2464" s="39"/>
      <c r="E2464" s="54"/>
      <c r="F2464" s="41" t="str">
        <f t="shared" ca="1" si="152"/>
        <v/>
      </c>
      <c r="G2464" s="42"/>
      <c r="H2464" s="37"/>
      <c r="I2464" s="43"/>
      <c r="J2464" s="44" t="str">
        <f t="shared" si="153"/>
        <v/>
      </c>
      <c r="K2464" s="45"/>
      <c r="L2464" s="46" t="str">
        <f>IF(OR(K2464="لم يدفع",B2464=""),"",IF(K2464="تأمين فقط",0,IF(K2464="اشتراك 300",300,IF(F2464&lt;14,IFERROR(VLOOKUP(SUBSTITUTE(SUBSTITUTE(H2464,"~","~~"),"*","~*"),إعدادات_الأنواع!$A$4:$D$40,3,FALSE()),0),IFERROR(VLOOKUP(SUBSTITUTE(SUBSTITUTE(H2464,"~","~~"),"*","~*"),إعدادات_الأنواع!$A$4:$D$40,4,FALSE()),0)))))</f>
        <v/>
      </c>
      <c r="M2464" s="47" t="str">
        <f>IF(OR(K2464="لم يدفع",B2464=""),"",IFERROR(VLOOKUP(SUBSTITUTE(SUBSTITUTE(H2464,"~","~~"),"*","~*"),إعدادات_الأنواع!$A$4:$E$40,5,FALSE()),0))</f>
        <v/>
      </c>
      <c r="N2464" s="47" t="str">
        <f>IF(OR(K2464="لم يدفع",K2464="تأمين فقط",K2464="اشتراك 300",B2464=""),"",IFERROR(VLOOKUP(SUBSTITUTE(SUBSTITUTE(H2464,"~","~~"),"*","~*"),إعدادات_الأنواع!$A$4:$F$40,6,FALSE()),0))</f>
        <v/>
      </c>
      <c r="O2464" s="55" t="str">
        <f t="shared" si="154"/>
        <v/>
      </c>
      <c r="P2464" s="48" t="str">
        <f t="shared" ca="1" si="155"/>
        <v/>
      </c>
      <c r="Q2464" s="52"/>
      <c r="R2464" s="49"/>
      <c r="S2464" s="50" t="str">
        <f>IF(B2464="","",COUNTA(التجديد!E2464:E2464))</f>
        <v/>
      </c>
      <c r="T2464" s="51" t="str">
        <f>IF(B2464="","",IFERROR(VLOOKUP(SUBSTITUTE(SUBSTITUTE(H2464,"~","~~"),"*","~*"),إعدادات_الأنواع!$A$4:$B$40,2,FALSE()),"?"))</f>
        <v/>
      </c>
    </row>
    <row r="2465" spans="1:20" ht="15" customHeight="1">
      <c r="A2465" s="20" t="str">
        <f>IF(B2465="","",IF(T2465="?","⚠️ نوع غير معرف",T2465&amp;TEXT(COUNTIFS($T$3:T2465,T2465),"000")))</f>
        <v/>
      </c>
      <c r="B2465" s="38"/>
      <c r="C2465" s="38"/>
      <c r="D2465" s="39"/>
      <c r="E2465" s="54"/>
      <c r="F2465" s="41" t="str">
        <f t="shared" ca="1" si="152"/>
        <v/>
      </c>
      <c r="G2465" s="42"/>
      <c r="H2465" s="37"/>
      <c r="I2465" s="43"/>
      <c r="J2465" s="44" t="str">
        <f t="shared" si="153"/>
        <v/>
      </c>
      <c r="K2465" s="45"/>
      <c r="L2465" s="46" t="str">
        <f>IF(OR(K2465="لم يدفع",B2465=""),"",IF(K2465="تأمين فقط",0,IF(K2465="اشتراك 300",300,IF(F2465&lt;14,IFERROR(VLOOKUP(SUBSTITUTE(SUBSTITUTE(H2465,"~","~~"),"*","~*"),إعدادات_الأنواع!$A$4:$D$40,3,FALSE()),0),IFERROR(VLOOKUP(SUBSTITUTE(SUBSTITUTE(H2465,"~","~~"),"*","~*"),إعدادات_الأنواع!$A$4:$D$40,4,FALSE()),0)))))</f>
        <v/>
      </c>
      <c r="M2465" s="47" t="str">
        <f>IF(OR(K2465="لم يدفع",B2465=""),"",IFERROR(VLOOKUP(SUBSTITUTE(SUBSTITUTE(H2465,"~","~~"),"*","~*"),إعدادات_الأنواع!$A$4:$E$40,5,FALSE()),0))</f>
        <v/>
      </c>
      <c r="N2465" s="47" t="str">
        <f>IF(OR(K2465="لم يدفع",K2465="تأمين فقط",K2465="اشتراك 300",B2465=""),"",IFERROR(VLOOKUP(SUBSTITUTE(SUBSTITUTE(H2465,"~","~~"),"*","~*"),إعدادات_الأنواع!$A$4:$F$40,6,FALSE()),0))</f>
        <v/>
      </c>
      <c r="O2465" s="55" t="str">
        <f t="shared" si="154"/>
        <v/>
      </c>
      <c r="P2465" s="48" t="str">
        <f t="shared" ca="1" si="155"/>
        <v/>
      </c>
      <c r="Q2465" s="52"/>
      <c r="R2465" s="49"/>
      <c r="S2465" s="50" t="str">
        <f>IF(B2465="","",COUNTA(التجديد!E2465:E2465))</f>
        <v/>
      </c>
      <c r="T2465" s="51" t="str">
        <f>IF(B2465="","",IFERROR(VLOOKUP(SUBSTITUTE(SUBSTITUTE(H2465,"~","~~"),"*","~*"),إعدادات_الأنواع!$A$4:$B$40,2,FALSE()),"?"))</f>
        <v/>
      </c>
    </row>
    <row r="2466" spans="1:20" ht="15" customHeight="1">
      <c r="A2466" s="20" t="str">
        <f>IF(B2466="","",IF(T2466="?","⚠️ نوع غير معرف",T2466&amp;TEXT(COUNTIFS($T$3:T2466,T2466),"000")))</f>
        <v/>
      </c>
      <c r="B2466" s="38"/>
      <c r="C2466" s="38"/>
      <c r="D2466" s="39"/>
      <c r="E2466" s="54"/>
      <c r="F2466" s="41" t="str">
        <f t="shared" ca="1" si="152"/>
        <v/>
      </c>
      <c r="G2466" s="42"/>
      <c r="H2466" s="37"/>
      <c r="I2466" s="43"/>
      <c r="J2466" s="44" t="str">
        <f t="shared" si="153"/>
        <v/>
      </c>
      <c r="K2466" s="45"/>
      <c r="L2466" s="46" t="str">
        <f>IF(OR(K2466="لم يدفع",B2466=""),"",IF(K2466="تأمين فقط",0,IF(K2466="اشتراك 300",300,IF(F2466&lt;14,IFERROR(VLOOKUP(SUBSTITUTE(SUBSTITUTE(H2466,"~","~~"),"*","~*"),إعدادات_الأنواع!$A$4:$D$40,3,FALSE()),0),IFERROR(VLOOKUP(SUBSTITUTE(SUBSTITUTE(H2466,"~","~~"),"*","~*"),إعدادات_الأنواع!$A$4:$D$40,4,FALSE()),0)))))</f>
        <v/>
      </c>
      <c r="M2466" s="47" t="str">
        <f>IF(OR(K2466="لم يدفع",B2466=""),"",IFERROR(VLOOKUP(SUBSTITUTE(SUBSTITUTE(H2466,"~","~~"),"*","~*"),إعدادات_الأنواع!$A$4:$E$40,5,FALSE()),0))</f>
        <v/>
      </c>
      <c r="N2466" s="47" t="str">
        <f>IF(OR(K2466="لم يدفع",K2466="تأمين فقط",K2466="اشتراك 300",B2466=""),"",IFERROR(VLOOKUP(SUBSTITUTE(SUBSTITUTE(H2466,"~","~~"),"*","~*"),إعدادات_الأنواع!$A$4:$F$40,6,FALSE()),0))</f>
        <v/>
      </c>
      <c r="O2466" s="55" t="str">
        <f t="shared" si="154"/>
        <v/>
      </c>
      <c r="P2466" s="48" t="str">
        <f t="shared" ca="1" si="155"/>
        <v/>
      </c>
      <c r="Q2466" s="52"/>
      <c r="R2466" s="49"/>
      <c r="S2466" s="50" t="str">
        <f>IF(B2466="","",COUNTA(التجديد!E2466:E2466))</f>
        <v/>
      </c>
      <c r="T2466" s="51" t="str">
        <f>IF(B2466="","",IFERROR(VLOOKUP(SUBSTITUTE(SUBSTITUTE(H2466,"~","~~"),"*","~*"),إعدادات_الأنواع!$A$4:$B$40,2,FALSE()),"?"))</f>
        <v/>
      </c>
    </row>
    <row r="2467" spans="1:20" ht="15" customHeight="1">
      <c r="A2467" s="20" t="str">
        <f>IF(B2467="","",IF(T2467="?","⚠️ نوع غير معرف",T2467&amp;TEXT(COUNTIFS($T$3:T2467,T2467),"000")))</f>
        <v/>
      </c>
      <c r="B2467" s="38"/>
      <c r="C2467" s="38"/>
      <c r="D2467" s="39"/>
      <c r="E2467" s="54"/>
      <c r="F2467" s="41" t="str">
        <f t="shared" ca="1" si="152"/>
        <v/>
      </c>
      <c r="G2467" s="42"/>
      <c r="H2467" s="37"/>
      <c r="I2467" s="43"/>
      <c r="J2467" s="44" t="str">
        <f t="shared" si="153"/>
        <v/>
      </c>
      <c r="K2467" s="45"/>
      <c r="L2467" s="46" t="str">
        <f>IF(OR(K2467="لم يدفع",B2467=""),"",IF(K2467="تأمين فقط",0,IF(K2467="اشتراك 300",300,IF(F2467&lt;14,IFERROR(VLOOKUP(SUBSTITUTE(SUBSTITUTE(H2467,"~","~~"),"*","~*"),إعدادات_الأنواع!$A$4:$D$40,3,FALSE()),0),IFERROR(VLOOKUP(SUBSTITUTE(SUBSTITUTE(H2467,"~","~~"),"*","~*"),إعدادات_الأنواع!$A$4:$D$40,4,FALSE()),0)))))</f>
        <v/>
      </c>
      <c r="M2467" s="47" t="str">
        <f>IF(OR(K2467="لم يدفع",B2467=""),"",IFERROR(VLOOKUP(SUBSTITUTE(SUBSTITUTE(H2467,"~","~~"),"*","~*"),إعدادات_الأنواع!$A$4:$E$40,5,FALSE()),0))</f>
        <v/>
      </c>
      <c r="N2467" s="47" t="str">
        <f>IF(OR(K2467="لم يدفع",K2467="تأمين فقط",K2467="اشتراك 300",B2467=""),"",IFERROR(VLOOKUP(SUBSTITUTE(SUBSTITUTE(H2467,"~","~~"),"*","~*"),إعدادات_الأنواع!$A$4:$F$40,6,FALSE()),0))</f>
        <v/>
      </c>
      <c r="O2467" s="55" t="str">
        <f t="shared" si="154"/>
        <v/>
      </c>
      <c r="P2467" s="48" t="str">
        <f t="shared" ca="1" si="155"/>
        <v/>
      </c>
      <c r="Q2467" s="52"/>
      <c r="R2467" s="49"/>
      <c r="S2467" s="50" t="str">
        <f>IF(B2467="","",COUNTA(التجديد!E2467:E2467))</f>
        <v/>
      </c>
      <c r="T2467" s="51" t="str">
        <f>IF(B2467="","",IFERROR(VLOOKUP(SUBSTITUTE(SUBSTITUTE(H2467,"~","~~"),"*","~*"),إعدادات_الأنواع!$A$4:$B$40,2,FALSE()),"?"))</f>
        <v/>
      </c>
    </row>
    <row r="2468" spans="1:20" ht="15" customHeight="1">
      <c r="A2468" s="20" t="str">
        <f>IF(B2468="","",IF(T2468="?","⚠️ نوع غير معرف",T2468&amp;TEXT(COUNTIFS($T$3:T2468,T2468),"000")))</f>
        <v/>
      </c>
      <c r="B2468" s="38"/>
      <c r="C2468" s="38"/>
      <c r="D2468" s="39"/>
      <c r="E2468" s="54"/>
      <c r="F2468" s="41" t="str">
        <f t="shared" ca="1" si="152"/>
        <v/>
      </c>
      <c r="G2468" s="42"/>
      <c r="H2468" s="37"/>
      <c r="I2468" s="43"/>
      <c r="J2468" s="44" t="str">
        <f t="shared" si="153"/>
        <v/>
      </c>
      <c r="K2468" s="45"/>
      <c r="L2468" s="46" t="str">
        <f>IF(OR(K2468="لم يدفع",B2468=""),"",IF(K2468="تأمين فقط",0,IF(K2468="اشتراك 300",300,IF(F2468&lt;14,IFERROR(VLOOKUP(SUBSTITUTE(SUBSTITUTE(H2468,"~","~~"),"*","~*"),إعدادات_الأنواع!$A$4:$D$40,3,FALSE()),0),IFERROR(VLOOKUP(SUBSTITUTE(SUBSTITUTE(H2468,"~","~~"),"*","~*"),إعدادات_الأنواع!$A$4:$D$40,4,FALSE()),0)))))</f>
        <v/>
      </c>
      <c r="M2468" s="47" t="str">
        <f>IF(OR(K2468="لم يدفع",B2468=""),"",IFERROR(VLOOKUP(SUBSTITUTE(SUBSTITUTE(H2468,"~","~~"),"*","~*"),إعدادات_الأنواع!$A$4:$E$40,5,FALSE()),0))</f>
        <v/>
      </c>
      <c r="N2468" s="47" t="str">
        <f>IF(OR(K2468="لم يدفع",K2468="تأمين فقط",K2468="اشتراك 300",B2468=""),"",IFERROR(VLOOKUP(SUBSTITUTE(SUBSTITUTE(H2468,"~","~~"),"*","~*"),إعدادات_الأنواع!$A$4:$F$40,6,FALSE()),0))</f>
        <v/>
      </c>
      <c r="O2468" s="55" t="str">
        <f t="shared" si="154"/>
        <v/>
      </c>
      <c r="P2468" s="48" t="str">
        <f t="shared" ca="1" si="155"/>
        <v/>
      </c>
      <c r="Q2468" s="52"/>
      <c r="R2468" s="49"/>
      <c r="S2468" s="50" t="str">
        <f>IF(B2468="","",COUNTA(التجديد!E2468:E2468))</f>
        <v/>
      </c>
      <c r="T2468" s="51" t="str">
        <f>IF(B2468="","",IFERROR(VLOOKUP(SUBSTITUTE(SUBSTITUTE(H2468,"~","~~"),"*","~*"),إعدادات_الأنواع!$A$4:$B$40,2,FALSE()),"?"))</f>
        <v/>
      </c>
    </row>
    <row r="2469" spans="1:20" ht="15" customHeight="1">
      <c r="A2469" s="20" t="str">
        <f>IF(B2469="","",IF(T2469="?","⚠️ نوع غير معرف",T2469&amp;TEXT(COUNTIFS($T$3:T2469,T2469),"000")))</f>
        <v/>
      </c>
      <c r="B2469" s="38"/>
      <c r="C2469" s="38"/>
      <c r="D2469" s="39"/>
      <c r="E2469" s="54"/>
      <c r="F2469" s="41" t="str">
        <f t="shared" ca="1" si="152"/>
        <v/>
      </c>
      <c r="G2469" s="42"/>
      <c r="H2469" s="37"/>
      <c r="I2469" s="43"/>
      <c r="J2469" s="44" t="str">
        <f t="shared" si="153"/>
        <v/>
      </c>
      <c r="K2469" s="45"/>
      <c r="L2469" s="46" t="str">
        <f>IF(OR(K2469="لم يدفع",B2469=""),"",IF(K2469="تأمين فقط",0,IF(K2469="اشتراك 300",300,IF(F2469&lt;14,IFERROR(VLOOKUP(SUBSTITUTE(SUBSTITUTE(H2469,"~","~~"),"*","~*"),إعدادات_الأنواع!$A$4:$D$40,3,FALSE()),0),IFERROR(VLOOKUP(SUBSTITUTE(SUBSTITUTE(H2469,"~","~~"),"*","~*"),إعدادات_الأنواع!$A$4:$D$40,4,FALSE()),0)))))</f>
        <v/>
      </c>
      <c r="M2469" s="47" t="str">
        <f>IF(OR(K2469="لم يدفع",B2469=""),"",IFERROR(VLOOKUP(SUBSTITUTE(SUBSTITUTE(H2469,"~","~~"),"*","~*"),إعدادات_الأنواع!$A$4:$E$40,5,FALSE()),0))</f>
        <v/>
      </c>
      <c r="N2469" s="47" t="str">
        <f>IF(OR(K2469="لم يدفع",K2469="تأمين فقط",K2469="اشتراك 300",B2469=""),"",IFERROR(VLOOKUP(SUBSTITUTE(SUBSTITUTE(H2469,"~","~~"),"*","~*"),إعدادات_الأنواع!$A$4:$F$40,6,FALSE()),0))</f>
        <v/>
      </c>
      <c r="O2469" s="55" t="str">
        <f t="shared" si="154"/>
        <v/>
      </c>
      <c r="P2469" s="48" t="str">
        <f t="shared" ca="1" si="155"/>
        <v/>
      </c>
      <c r="Q2469" s="52"/>
      <c r="R2469" s="49"/>
      <c r="S2469" s="50" t="str">
        <f>IF(B2469="","",COUNTA(التجديد!E2469:E2469))</f>
        <v/>
      </c>
      <c r="T2469" s="51" t="str">
        <f>IF(B2469="","",IFERROR(VLOOKUP(SUBSTITUTE(SUBSTITUTE(H2469,"~","~~"),"*","~*"),إعدادات_الأنواع!$A$4:$B$40,2,FALSE()),"?"))</f>
        <v/>
      </c>
    </row>
    <row r="2470" spans="1:20" ht="15" customHeight="1">
      <c r="A2470" s="20" t="str">
        <f>IF(B2470="","",IF(T2470="?","⚠️ نوع غير معرف",T2470&amp;TEXT(COUNTIFS($T$3:T2470,T2470),"000")))</f>
        <v/>
      </c>
      <c r="B2470" s="38"/>
      <c r="C2470" s="38"/>
      <c r="D2470" s="39"/>
      <c r="E2470" s="54"/>
      <c r="F2470" s="41" t="str">
        <f t="shared" ca="1" si="152"/>
        <v/>
      </c>
      <c r="G2470" s="42"/>
      <c r="H2470" s="37"/>
      <c r="I2470" s="43"/>
      <c r="J2470" s="44" t="str">
        <f t="shared" si="153"/>
        <v/>
      </c>
      <c r="K2470" s="45"/>
      <c r="L2470" s="46" t="str">
        <f>IF(OR(K2470="لم يدفع",B2470=""),"",IF(K2470="تأمين فقط",0,IF(K2470="اشتراك 300",300,IF(F2470&lt;14,IFERROR(VLOOKUP(SUBSTITUTE(SUBSTITUTE(H2470,"~","~~"),"*","~*"),إعدادات_الأنواع!$A$4:$D$40,3,FALSE()),0),IFERROR(VLOOKUP(SUBSTITUTE(SUBSTITUTE(H2470,"~","~~"),"*","~*"),إعدادات_الأنواع!$A$4:$D$40,4,FALSE()),0)))))</f>
        <v/>
      </c>
      <c r="M2470" s="47" t="str">
        <f>IF(OR(K2470="لم يدفع",B2470=""),"",IFERROR(VLOOKUP(SUBSTITUTE(SUBSTITUTE(H2470,"~","~~"),"*","~*"),إعدادات_الأنواع!$A$4:$E$40,5,FALSE()),0))</f>
        <v/>
      </c>
      <c r="N2470" s="47" t="str">
        <f>IF(OR(K2470="لم يدفع",K2470="تأمين فقط",K2470="اشتراك 300",B2470=""),"",IFERROR(VLOOKUP(SUBSTITUTE(SUBSTITUTE(H2470,"~","~~"),"*","~*"),إعدادات_الأنواع!$A$4:$F$40,6,FALSE()),0))</f>
        <v/>
      </c>
      <c r="O2470" s="55" t="str">
        <f t="shared" si="154"/>
        <v/>
      </c>
      <c r="P2470" s="48" t="str">
        <f t="shared" ca="1" si="155"/>
        <v/>
      </c>
      <c r="Q2470" s="52"/>
      <c r="R2470" s="49"/>
      <c r="S2470" s="50" t="str">
        <f>IF(B2470="","",COUNTA(التجديد!E2470:E2470))</f>
        <v/>
      </c>
      <c r="T2470" s="51" t="str">
        <f>IF(B2470="","",IFERROR(VLOOKUP(SUBSTITUTE(SUBSTITUTE(H2470,"~","~~"),"*","~*"),إعدادات_الأنواع!$A$4:$B$40,2,FALSE()),"?"))</f>
        <v/>
      </c>
    </row>
    <row r="2471" spans="1:20" ht="15" customHeight="1">
      <c r="A2471" s="20" t="str">
        <f>IF(B2471="","",IF(T2471="?","⚠️ نوع غير معرف",T2471&amp;TEXT(COUNTIFS($T$3:T2471,T2471),"000")))</f>
        <v/>
      </c>
      <c r="B2471" s="38"/>
      <c r="C2471" s="38"/>
      <c r="D2471" s="39"/>
      <c r="E2471" s="54"/>
      <c r="F2471" s="41" t="str">
        <f t="shared" ca="1" si="152"/>
        <v/>
      </c>
      <c r="G2471" s="42"/>
      <c r="H2471" s="37"/>
      <c r="I2471" s="43"/>
      <c r="J2471" s="44" t="str">
        <f t="shared" si="153"/>
        <v/>
      </c>
      <c r="K2471" s="45"/>
      <c r="L2471" s="46" t="str">
        <f>IF(OR(K2471="لم يدفع",B2471=""),"",IF(K2471="تأمين فقط",0,IF(K2471="اشتراك 300",300,IF(F2471&lt;14,IFERROR(VLOOKUP(SUBSTITUTE(SUBSTITUTE(H2471,"~","~~"),"*","~*"),إعدادات_الأنواع!$A$4:$D$40,3,FALSE()),0),IFERROR(VLOOKUP(SUBSTITUTE(SUBSTITUTE(H2471,"~","~~"),"*","~*"),إعدادات_الأنواع!$A$4:$D$40,4,FALSE()),0)))))</f>
        <v/>
      </c>
      <c r="M2471" s="47" t="str">
        <f>IF(OR(K2471="لم يدفع",B2471=""),"",IFERROR(VLOOKUP(SUBSTITUTE(SUBSTITUTE(H2471,"~","~~"),"*","~*"),إعدادات_الأنواع!$A$4:$E$40,5,FALSE()),0))</f>
        <v/>
      </c>
      <c r="N2471" s="47" t="str">
        <f>IF(OR(K2471="لم يدفع",K2471="تأمين فقط",K2471="اشتراك 300",B2471=""),"",IFERROR(VLOOKUP(SUBSTITUTE(SUBSTITUTE(H2471,"~","~~"),"*","~*"),إعدادات_الأنواع!$A$4:$F$40,6,FALSE()),0))</f>
        <v/>
      </c>
      <c r="O2471" s="55" t="str">
        <f t="shared" si="154"/>
        <v/>
      </c>
      <c r="P2471" s="48" t="str">
        <f t="shared" ca="1" si="155"/>
        <v/>
      </c>
      <c r="Q2471" s="52"/>
      <c r="R2471" s="49"/>
      <c r="S2471" s="50" t="str">
        <f>IF(B2471="","",COUNTA(التجديد!E2471:E2471))</f>
        <v/>
      </c>
      <c r="T2471" s="51" t="str">
        <f>IF(B2471="","",IFERROR(VLOOKUP(SUBSTITUTE(SUBSTITUTE(H2471,"~","~~"),"*","~*"),إعدادات_الأنواع!$A$4:$B$40,2,FALSE()),"?"))</f>
        <v/>
      </c>
    </row>
    <row r="2472" spans="1:20" ht="15" customHeight="1">
      <c r="A2472" s="20" t="str">
        <f>IF(B2472="","",IF(T2472="?","⚠️ نوع غير معرف",T2472&amp;TEXT(COUNTIFS($T$3:T2472,T2472),"000")))</f>
        <v/>
      </c>
      <c r="B2472" s="38"/>
      <c r="C2472" s="38"/>
      <c r="D2472" s="39"/>
      <c r="E2472" s="54"/>
      <c r="F2472" s="41" t="str">
        <f t="shared" ca="1" si="152"/>
        <v/>
      </c>
      <c r="G2472" s="42"/>
      <c r="H2472" s="37"/>
      <c r="I2472" s="43"/>
      <c r="J2472" s="44" t="str">
        <f t="shared" si="153"/>
        <v/>
      </c>
      <c r="K2472" s="45"/>
      <c r="L2472" s="46" t="str">
        <f>IF(OR(K2472="لم يدفع",B2472=""),"",IF(K2472="تأمين فقط",0,IF(K2472="اشتراك 300",300,IF(F2472&lt;14,IFERROR(VLOOKUP(SUBSTITUTE(SUBSTITUTE(H2472,"~","~~"),"*","~*"),إعدادات_الأنواع!$A$4:$D$40,3,FALSE()),0),IFERROR(VLOOKUP(SUBSTITUTE(SUBSTITUTE(H2472,"~","~~"),"*","~*"),إعدادات_الأنواع!$A$4:$D$40,4,FALSE()),0)))))</f>
        <v/>
      </c>
      <c r="M2472" s="47" t="str">
        <f>IF(OR(K2472="لم يدفع",B2472=""),"",IFERROR(VLOOKUP(SUBSTITUTE(SUBSTITUTE(H2472,"~","~~"),"*","~*"),إعدادات_الأنواع!$A$4:$E$40,5,FALSE()),0))</f>
        <v/>
      </c>
      <c r="N2472" s="47" t="str">
        <f>IF(OR(K2472="لم يدفع",K2472="تأمين فقط",K2472="اشتراك 300",B2472=""),"",IFERROR(VLOOKUP(SUBSTITUTE(SUBSTITUTE(H2472,"~","~~"),"*","~*"),إعدادات_الأنواع!$A$4:$F$40,6,FALSE()),0))</f>
        <v/>
      </c>
      <c r="O2472" s="55" t="str">
        <f t="shared" si="154"/>
        <v/>
      </c>
      <c r="P2472" s="48" t="str">
        <f t="shared" ca="1" si="155"/>
        <v/>
      </c>
      <c r="Q2472" s="52"/>
      <c r="R2472" s="49"/>
      <c r="S2472" s="50" t="str">
        <f>IF(B2472="","",COUNTA(التجديد!E2472:E2472))</f>
        <v/>
      </c>
      <c r="T2472" s="51" t="str">
        <f>IF(B2472="","",IFERROR(VLOOKUP(SUBSTITUTE(SUBSTITUTE(H2472,"~","~~"),"*","~*"),إعدادات_الأنواع!$A$4:$B$40,2,FALSE()),"?"))</f>
        <v/>
      </c>
    </row>
    <row r="2473" spans="1:20" ht="15" customHeight="1">
      <c r="A2473" s="20" t="str">
        <f>IF(B2473="","",IF(T2473="?","⚠️ نوع غير معرف",T2473&amp;TEXT(COUNTIFS($T$3:T2473,T2473),"000")))</f>
        <v/>
      </c>
      <c r="B2473" s="38"/>
      <c r="C2473" s="38"/>
      <c r="D2473" s="39"/>
      <c r="E2473" s="54"/>
      <c r="F2473" s="41" t="str">
        <f t="shared" ca="1" si="152"/>
        <v/>
      </c>
      <c r="G2473" s="42"/>
      <c r="H2473" s="37"/>
      <c r="I2473" s="43"/>
      <c r="J2473" s="44" t="str">
        <f t="shared" si="153"/>
        <v/>
      </c>
      <c r="K2473" s="45"/>
      <c r="L2473" s="46" t="str">
        <f>IF(OR(K2473="لم يدفع",B2473=""),"",IF(K2473="تأمين فقط",0,IF(K2473="اشتراك 300",300,IF(F2473&lt;14,IFERROR(VLOOKUP(SUBSTITUTE(SUBSTITUTE(H2473,"~","~~"),"*","~*"),إعدادات_الأنواع!$A$4:$D$40,3,FALSE()),0),IFERROR(VLOOKUP(SUBSTITUTE(SUBSTITUTE(H2473,"~","~~"),"*","~*"),إعدادات_الأنواع!$A$4:$D$40,4,FALSE()),0)))))</f>
        <v/>
      </c>
      <c r="M2473" s="47" t="str">
        <f>IF(OR(K2473="لم يدفع",B2473=""),"",IFERROR(VLOOKUP(SUBSTITUTE(SUBSTITUTE(H2473,"~","~~"),"*","~*"),إعدادات_الأنواع!$A$4:$E$40,5,FALSE()),0))</f>
        <v/>
      </c>
      <c r="N2473" s="47" t="str">
        <f>IF(OR(K2473="لم يدفع",K2473="تأمين فقط",K2473="اشتراك 300",B2473=""),"",IFERROR(VLOOKUP(SUBSTITUTE(SUBSTITUTE(H2473,"~","~~"),"*","~*"),إعدادات_الأنواع!$A$4:$F$40,6,FALSE()),0))</f>
        <v/>
      </c>
      <c r="O2473" s="55" t="str">
        <f t="shared" si="154"/>
        <v/>
      </c>
      <c r="P2473" s="48" t="str">
        <f t="shared" ca="1" si="155"/>
        <v/>
      </c>
      <c r="Q2473" s="52"/>
      <c r="R2473" s="49"/>
      <c r="S2473" s="50" t="str">
        <f>IF(B2473="","",COUNTA(التجديد!E2473:E2473))</f>
        <v/>
      </c>
      <c r="T2473" s="51" t="str">
        <f>IF(B2473="","",IFERROR(VLOOKUP(SUBSTITUTE(SUBSTITUTE(H2473,"~","~~"),"*","~*"),إعدادات_الأنواع!$A$4:$B$40,2,FALSE()),"?"))</f>
        <v/>
      </c>
    </row>
    <row r="2474" spans="1:20" ht="15" customHeight="1">
      <c r="A2474" s="20" t="str">
        <f>IF(B2474="","",IF(T2474="?","⚠️ نوع غير معرف",T2474&amp;TEXT(COUNTIFS($T$3:T2474,T2474),"000")))</f>
        <v/>
      </c>
      <c r="B2474" s="38"/>
      <c r="C2474" s="38"/>
      <c r="D2474" s="39"/>
      <c r="E2474" s="54"/>
      <c r="F2474" s="41" t="str">
        <f t="shared" ca="1" si="152"/>
        <v/>
      </c>
      <c r="G2474" s="42"/>
      <c r="H2474" s="37"/>
      <c r="I2474" s="43"/>
      <c r="J2474" s="44" t="str">
        <f t="shared" si="153"/>
        <v/>
      </c>
      <c r="K2474" s="45"/>
      <c r="L2474" s="46" t="str">
        <f>IF(OR(K2474="لم يدفع",B2474=""),"",IF(K2474="تأمين فقط",0,IF(K2474="اشتراك 300",300,IF(F2474&lt;14,IFERROR(VLOOKUP(SUBSTITUTE(SUBSTITUTE(H2474,"~","~~"),"*","~*"),إعدادات_الأنواع!$A$4:$D$40,3,FALSE()),0),IFERROR(VLOOKUP(SUBSTITUTE(SUBSTITUTE(H2474,"~","~~"),"*","~*"),إعدادات_الأنواع!$A$4:$D$40,4,FALSE()),0)))))</f>
        <v/>
      </c>
      <c r="M2474" s="47" t="str">
        <f>IF(OR(K2474="لم يدفع",B2474=""),"",IFERROR(VLOOKUP(SUBSTITUTE(SUBSTITUTE(H2474,"~","~~"),"*","~*"),إعدادات_الأنواع!$A$4:$E$40,5,FALSE()),0))</f>
        <v/>
      </c>
      <c r="N2474" s="47" t="str">
        <f>IF(OR(K2474="لم يدفع",K2474="تأمين فقط",K2474="اشتراك 300",B2474=""),"",IFERROR(VLOOKUP(SUBSTITUTE(SUBSTITUTE(H2474,"~","~~"),"*","~*"),إعدادات_الأنواع!$A$4:$F$40,6,FALSE()),0))</f>
        <v/>
      </c>
      <c r="O2474" s="55" t="str">
        <f t="shared" si="154"/>
        <v/>
      </c>
      <c r="P2474" s="48" t="str">
        <f t="shared" ca="1" si="155"/>
        <v/>
      </c>
      <c r="Q2474" s="52"/>
      <c r="R2474" s="49"/>
      <c r="S2474" s="50" t="str">
        <f>IF(B2474="","",COUNTA(التجديد!E2474:E2474))</f>
        <v/>
      </c>
      <c r="T2474" s="51" t="str">
        <f>IF(B2474="","",IFERROR(VLOOKUP(SUBSTITUTE(SUBSTITUTE(H2474,"~","~~"),"*","~*"),إعدادات_الأنواع!$A$4:$B$40,2,FALSE()),"?"))</f>
        <v/>
      </c>
    </row>
    <row r="2475" spans="1:20" ht="15" customHeight="1">
      <c r="A2475" s="20" t="str">
        <f>IF(B2475="","",IF(T2475="?","⚠️ نوع غير معرف",T2475&amp;TEXT(COUNTIFS($T$3:T2475,T2475),"000")))</f>
        <v/>
      </c>
      <c r="B2475" s="38"/>
      <c r="C2475" s="38"/>
      <c r="D2475" s="39"/>
      <c r="E2475" s="54"/>
      <c r="F2475" s="41" t="str">
        <f t="shared" ca="1" si="152"/>
        <v/>
      </c>
      <c r="G2475" s="42"/>
      <c r="H2475" s="37"/>
      <c r="I2475" s="43"/>
      <c r="J2475" s="44" t="str">
        <f t="shared" si="153"/>
        <v/>
      </c>
      <c r="K2475" s="45"/>
      <c r="L2475" s="46" t="str">
        <f>IF(OR(K2475="لم يدفع",B2475=""),"",IF(K2475="تأمين فقط",0,IF(K2475="اشتراك 300",300,IF(F2475&lt;14,IFERROR(VLOOKUP(SUBSTITUTE(SUBSTITUTE(H2475,"~","~~"),"*","~*"),إعدادات_الأنواع!$A$4:$D$40,3,FALSE()),0),IFERROR(VLOOKUP(SUBSTITUTE(SUBSTITUTE(H2475,"~","~~"),"*","~*"),إعدادات_الأنواع!$A$4:$D$40,4,FALSE()),0)))))</f>
        <v/>
      </c>
      <c r="M2475" s="47" t="str">
        <f>IF(OR(K2475="لم يدفع",B2475=""),"",IFERROR(VLOOKUP(SUBSTITUTE(SUBSTITUTE(H2475,"~","~~"),"*","~*"),إعدادات_الأنواع!$A$4:$E$40,5,FALSE()),0))</f>
        <v/>
      </c>
      <c r="N2475" s="47" t="str">
        <f>IF(OR(K2475="لم يدفع",K2475="تأمين فقط",K2475="اشتراك 300",B2475=""),"",IFERROR(VLOOKUP(SUBSTITUTE(SUBSTITUTE(H2475,"~","~~"),"*","~*"),إعدادات_الأنواع!$A$4:$F$40,6,FALSE()),0))</f>
        <v/>
      </c>
      <c r="O2475" s="55" t="str">
        <f t="shared" si="154"/>
        <v/>
      </c>
      <c r="P2475" s="48" t="str">
        <f t="shared" ca="1" si="155"/>
        <v/>
      </c>
      <c r="Q2475" s="52"/>
      <c r="R2475" s="49"/>
      <c r="S2475" s="50" t="str">
        <f>IF(B2475="","",COUNTA(التجديد!E2475:E2475))</f>
        <v/>
      </c>
      <c r="T2475" s="51" t="str">
        <f>IF(B2475="","",IFERROR(VLOOKUP(SUBSTITUTE(SUBSTITUTE(H2475,"~","~~"),"*","~*"),إعدادات_الأنواع!$A$4:$B$40,2,FALSE()),"?"))</f>
        <v/>
      </c>
    </row>
    <row r="2476" spans="1:20" ht="15" customHeight="1">
      <c r="A2476" s="20" t="str">
        <f>IF(B2476="","",IF(T2476="?","⚠️ نوع غير معرف",T2476&amp;TEXT(COUNTIFS($T$3:T2476,T2476),"000")))</f>
        <v/>
      </c>
      <c r="B2476" s="38"/>
      <c r="C2476" s="38"/>
      <c r="D2476" s="39"/>
      <c r="E2476" s="54"/>
      <c r="F2476" s="41" t="str">
        <f t="shared" ca="1" si="152"/>
        <v/>
      </c>
      <c r="G2476" s="42"/>
      <c r="H2476" s="37"/>
      <c r="I2476" s="43"/>
      <c r="J2476" s="44" t="str">
        <f t="shared" si="153"/>
        <v/>
      </c>
      <c r="K2476" s="45"/>
      <c r="L2476" s="46" t="str">
        <f>IF(OR(K2476="لم يدفع",B2476=""),"",IF(K2476="تأمين فقط",0,IF(K2476="اشتراك 300",300,IF(F2476&lt;14,IFERROR(VLOOKUP(SUBSTITUTE(SUBSTITUTE(H2476,"~","~~"),"*","~*"),إعدادات_الأنواع!$A$4:$D$40,3,FALSE()),0),IFERROR(VLOOKUP(SUBSTITUTE(SUBSTITUTE(H2476,"~","~~"),"*","~*"),إعدادات_الأنواع!$A$4:$D$40,4,FALSE()),0)))))</f>
        <v/>
      </c>
      <c r="M2476" s="47" t="str">
        <f>IF(OR(K2476="لم يدفع",B2476=""),"",IFERROR(VLOOKUP(SUBSTITUTE(SUBSTITUTE(H2476,"~","~~"),"*","~*"),إعدادات_الأنواع!$A$4:$E$40,5,FALSE()),0))</f>
        <v/>
      </c>
      <c r="N2476" s="47" t="str">
        <f>IF(OR(K2476="لم يدفع",K2476="تأمين فقط",K2476="اشتراك 300",B2476=""),"",IFERROR(VLOOKUP(SUBSTITUTE(SUBSTITUTE(H2476,"~","~~"),"*","~*"),إعدادات_الأنواع!$A$4:$F$40,6,FALSE()),0))</f>
        <v/>
      </c>
      <c r="O2476" s="55" t="str">
        <f t="shared" si="154"/>
        <v/>
      </c>
      <c r="P2476" s="48" t="str">
        <f t="shared" ca="1" si="155"/>
        <v/>
      </c>
      <c r="Q2476" s="52"/>
      <c r="R2476" s="49"/>
      <c r="S2476" s="50" t="str">
        <f>IF(B2476="","",COUNTA(التجديد!E2476:E2476))</f>
        <v/>
      </c>
      <c r="T2476" s="51" t="str">
        <f>IF(B2476="","",IFERROR(VLOOKUP(SUBSTITUTE(SUBSTITUTE(H2476,"~","~~"),"*","~*"),إعدادات_الأنواع!$A$4:$B$40,2,FALSE()),"?"))</f>
        <v/>
      </c>
    </row>
    <row r="2477" spans="1:20" ht="15" customHeight="1">
      <c r="A2477" s="20" t="str">
        <f>IF(B2477="","",IF(T2477="?","⚠️ نوع غير معرف",T2477&amp;TEXT(COUNTIFS($T$3:T2477,T2477),"000")))</f>
        <v/>
      </c>
      <c r="B2477" s="38"/>
      <c r="C2477" s="38"/>
      <c r="D2477" s="39"/>
      <c r="E2477" s="54"/>
      <c r="F2477" s="41" t="str">
        <f t="shared" ca="1" si="152"/>
        <v/>
      </c>
      <c r="G2477" s="42"/>
      <c r="H2477" s="37"/>
      <c r="I2477" s="43"/>
      <c r="J2477" s="44" t="str">
        <f t="shared" si="153"/>
        <v/>
      </c>
      <c r="K2477" s="45"/>
      <c r="L2477" s="46" t="str">
        <f>IF(OR(K2477="لم يدفع",B2477=""),"",IF(K2477="تأمين فقط",0,IF(K2477="اشتراك 300",300,IF(F2477&lt;14,IFERROR(VLOOKUP(SUBSTITUTE(SUBSTITUTE(H2477,"~","~~"),"*","~*"),إعدادات_الأنواع!$A$4:$D$40,3,FALSE()),0),IFERROR(VLOOKUP(SUBSTITUTE(SUBSTITUTE(H2477,"~","~~"),"*","~*"),إعدادات_الأنواع!$A$4:$D$40,4,FALSE()),0)))))</f>
        <v/>
      </c>
      <c r="M2477" s="47" t="str">
        <f>IF(OR(K2477="لم يدفع",B2477=""),"",IFERROR(VLOOKUP(SUBSTITUTE(SUBSTITUTE(H2477,"~","~~"),"*","~*"),إعدادات_الأنواع!$A$4:$E$40,5,FALSE()),0))</f>
        <v/>
      </c>
      <c r="N2477" s="47" t="str">
        <f>IF(OR(K2477="لم يدفع",K2477="تأمين فقط",K2477="اشتراك 300",B2477=""),"",IFERROR(VLOOKUP(SUBSTITUTE(SUBSTITUTE(H2477,"~","~~"),"*","~*"),إعدادات_الأنواع!$A$4:$F$40,6,FALSE()),0))</f>
        <v/>
      </c>
      <c r="O2477" s="55" t="str">
        <f t="shared" si="154"/>
        <v/>
      </c>
      <c r="P2477" s="48" t="str">
        <f t="shared" ca="1" si="155"/>
        <v/>
      </c>
      <c r="Q2477" s="52"/>
      <c r="R2477" s="49"/>
      <c r="S2477" s="50" t="str">
        <f>IF(B2477="","",COUNTA(التجديد!E2477:E2477))</f>
        <v/>
      </c>
      <c r="T2477" s="51" t="str">
        <f>IF(B2477="","",IFERROR(VLOOKUP(SUBSTITUTE(SUBSTITUTE(H2477,"~","~~"),"*","~*"),إعدادات_الأنواع!$A$4:$B$40,2,FALSE()),"?"))</f>
        <v/>
      </c>
    </row>
    <row r="2478" spans="1:20" ht="15" customHeight="1">
      <c r="A2478" s="20" t="str">
        <f>IF(B2478="","",IF(T2478="?","⚠️ نوع غير معرف",T2478&amp;TEXT(COUNTIFS($T$3:T2478,T2478),"000")))</f>
        <v/>
      </c>
      <c r="B2478" s="38"/>
      <c r="C2478" s="38"/>
      <c r="D2478" s="39"/>
      <c r="E2478" s="54"/>
      <c r="F2478" s="41" t="str">
        <f t="shared" ca="1" si="152"/>
        <v/>
      </c>
      <c r="G2478" s="42"/>
      <c r="H2478" s="37"/>
      <c r="I2478" s="43"/>
      <c r="J2478" s="44" t="str">
        <f t="shared" si="153"/>
        <v/>
      </c>
      <c r="K2478" s="45"/>
      <c r="L2478" s="46" t="str">
        <f>IF(OR(K2478="لم يدفع",B2478=""),"",IF(K2478="تأمين فقط",0,IF(K2478="اشتراك 300",300,IF(F2478&lt;14,IFERROR(VLOOKUP(SUBSTITUTE(SUBSTITUTE(H2478,"~","~~"),"*","~*"),إعدادات_الأنواع!$A$4:$D$40,3,FALSE()),0),IFERROR(VLOOKUP(SUBSTITUTE(SUBSTITUTE(H2478,"~","~~"),"*","~*"),إعدادات_الأنواع!$A$4:$D$40,4,FALSE()),0)))))</f>
        <v/>
      </c>
      <c r="M2478" s="47" t="str">
        <f>IF(OR(K2478="لم يدفع",B2478=""),"",IFERROR(VLOOKUP(SUBSTITUTE(SUBSTITUTE(H2478,"~","~~"),"*","~*"),إعدادات_الأنواع!$A$4:$E$40,5,FALSE()),0))</f>
        <v/>
      </c>
      <c r="N2478" s="47" t="str">
        <f>IF(OR(K2478="لم يدفع",K2478="تأمين فقط",K2478="اشتراك 300",B2478=""),"",IFERROR(VLOOKUP(SUBSTITUTE(SUBSTITUTE(H2478,"~","~~"),"*","~*"),إعدادات_الأنواع!$A$4:$F$40,6,FALSE()),0))</f>
        <v/>
      </c>
      <c r="O2478" s="55" t="str">
        <f t="shared" si="154"/>
        <v/>
      </c>
      <c r="P2478" s="48" t="str">
        <f t="shared" ca="1" si="155"/>
        <v/>
      </c>
      <c r="Q2478" s="52"/>
      <c r="R2478" s="49"/>
      <c r="S2478" s="50" t="str">
        <f>IF(B2478="","",COUNTA(التجديد!E2478:E2478))</f>
        <v/>
      </c>
      <c r="T2478" s="51" t="str">
        <f>IF(B2478="","",IFERROR(VLOOKUP(SUBSTITUTE(SUBSTITUTE(H2478,"~","~~"),"*","~*"),إعدادات_الأنواع!$A$4:$B$40,2,FALSE()),"?"))</f>
        <v/>
      </c>
    </row>
    <row r="2479" spans="1:20" ht="15" customHeight="1">
      <c r="A2479" s="20" t="str">
        <f>IF(B2479="","",IF(T2479="?","⚠️ نوع غير معرف",T2479&amp;TEXT(COUNTIFS($T$3:T2479,T2479),"000")))</f>
        <v/>
      </c>
      <c r="B2479" s="38"/>
      <c r="C2479" s="38"/>
      <c r="D2479" s="39"/>
      <c r="E2479" s="54"/>
      <c r="F2479" s="41" t="str">
        <f t="shared" ca="1" si="152"/>
        <v/>
      </c>
      <c r="G2479" s="42"/>
      <c r="H2479" s="37"/>
      <c r="I2479" s="43"/>
      <c r="J2479" s="44" t="str">
        <f t="shared" si="153"/>
        <v/>
      </c>
      <c r="K2479" s="45"/>
      <c r="L2479" s="46" t="str">
        <f>IF(OR(K2479="لم يدفع",B2479=""),"",IF(K2479="تأمين فقط",0,IF(K2479="اشتراك 300",300,IF(F2479&lt;14,IFERROR(VLOOKUP(SUBSTITUTE(SUBSTITUTE(H2479,"~","~~"),"*","~*"),إعدادات_الأنواع!$A$4:$D$40,3,FALSE()),0),IFERROR(VLOOKUP(SUBSTITUTE(SUBSTITUTE(H2479,"~","~~"),"*","~*"),إعدادات_الأنواع!$A$4:$D$40,4,FALSE()),0)))))</f>
        <v/>
      </c>
      <c r="M2479" s="47" t="str">
        <f>IF(OR(K2479="لم يدفع",B2479=""),"",IFERROR(VLOOKUP(SUBSTITUTE(SUBSTITUTE(H2479,"~","~~"),"*","~*"),إعدادات_الأنواع!$A$4:$E$40,5,FALSE()),0))</f>
        <v/>
      </c>
      <c r="N2479" s="47" t="str">
        <f>IF(OR(K2479="لم يدفع",K2479="تأمين فقط",K2479="اشتراك 300",B2479=""),"",IFERROR(VLOOKUP(SUBSTITUTE(SUBSTITUTE(H2479,"~","~~"),"*","~*"),إعدادات_الأنواع!$A$4:$F$40,6,FALSE()),0))</f>
        <v/>
      </c>
      <c r="O2479" s="55" t="str">
        <f t="shared" si="154"/>
        <v/>
      </c>
      <c r="P2479" s="48" t="str">
        <f t="shared" ca="1" si="155"/>
        <v/>
      </c>
      <c r="Q2479" s="52"/>
      <c r="R2479" s="49"/>
      <c r="S2479" s="50" t="str">
        <f>IF(B2479="","",COUNTA(التجديد!E2479:E2479))</f>
        <v/>
      </c>
      <c r="T2479" s="51" t="str">
        <f>IF(B2479="","",IFERROR(VLOOKUP(SUBSTITUTE(SUBSTITUTE(H2479,"~","~~"),"*","~*"),إعدادات_الأنواع!$A$4:$B$40,2,FALSE()),"?"))</f>
        <v/>
      </c>
    </row>
    <row r="2480" spans="1:20" ht="15" customHeight="1">
      <c r="A2480" s="20" t="str">
        <f>IF(B2480="","",IF(T2480="?","⚠️ نوع غير معرف",T2480&amp;TEXT(COUNTIFS($T$3:T2480,T2480),"000")))</f>
        <v/>
      </c>
      <c r="B2480" s="38"/>
      <c r="C2480" s="38"/>
      <c r="D2480" s="39"/>
      <c r="E2480" s="54"/>
      <c r="F2480" s="41" t="str">
        <f t="shared" ca="1" si="152"/>
        <v/>
      </c>
      <c r="G2480" s="42"/>
      <c r="H2480" s="37"/>
      <c r="I2480" s="43"/>
      <c r="J2480" s="44" t="str">
        <f t="shared" si="153"/>
        <v/>
      </c>
      <c r="K2480" s="45"/>
      <c r="L2480" s="46" t="str">
        <f>IF(OR(K2480="لم يدفع",B2480=""),"",IF(K2480="تأمين فقط",0,IF(K2480="اشتراك 300",300,IF(F2480&lt;14,IFERROR(VLOOKUP(SUBSTITUTE(SUBSTITUTE(H2480,"~","~~"),"*","~*"),إعدادات_الأنواع!$A$4:$D$40,3,FALSE()),0),IFERROR(VLOOKUP(SUBSTITUTE(SUBSTITUTE(H2480,"~","~~"),"*","~*"),إعدادات_الأنواع!$A$4:$D$40,4,FALSE()),0)))))</f>
        <v/>
      </c>
      <c r="M2480" s="47" t="str">
        <f>IF(OR(K2480="لم يدفع",B2480=""),"",IFERROR(VLOOKUP(SUBSTITUTE(SUBSTITUTE(H2480,"~","~~"),"*","~*"),إعدادات_الأنواع!$A$4:$E$40,5,FALSE()),0))</f>
        <v/>
      </c>
      <c r="N2480" s="47" t="str">
        <f>IF(OR(K2480="لم يدفع",K2480="تأمين فقط",K2480="اشتراك 300",B2480=""),"",IFERROR(VLOOKUP(SUBSTITUTE(SUBSTITUTE(H2480,"~","~~"),"*","~*"),إعدادات_الأنواع!$A$4:$F$40,6,FALSE()),0))</f>
        <v/>
      </c>
      <c r="O2480" s="55" t="str">
        <f t="shared" si="154"/>
        <v/>
      </c>
      <c r="P2480" s="48" t="str">
        <f t="shared" ca="1" si="155"/>
        <v/>
      </c>
      <c r="Q2480" s="52"/>
      <c r="R2480" s="49"/>
      <c r="S2480" s="50" t="str">
        <f>IF(B2480="","",COUNTA(التجديد!E2480:E2480))</f>
        <v/>
      </c>
      <c r="T2480" s="51" t="str">
        <f>IF(B2480="","",IFERROR(VLOOKUP(SUBSTITUTE(SUBSTITUTE(H2480,"~","~~"),"*","~*"),إعدادات_الأنواع!$A$4:$B$40,2,FALSE()),"?"))</f>
        <v/>
      </c>
    </row>
    <row r="2481" spans="1:20" ht="15" customHeight="1">
      <c r="A2481" s="20" t="str">
        <f>IF(B2481="","",IF(T2481="?","⚠️ نوع غير معرف",T2481&amp;TEXT(COUNTIFS($T$3:T2481,T2481),"000")))</f>
        <v/>
      </c>
      <c r="B2481" s="38"/>
      <c r="C2481" s="38"/>
      <c r="D2481" s="39"/>
      <c r="E2481" s="54"/>
      <c r="F2481" s="41" t="str">
        <f t="shared" ca="1" si="152"/>
        <v/>
      </c>
      <c r="G2481" s="42"/>
      <c r="H2481" s="37"/>
      <c r="I2481" s="43"/>
      <c r="J2481" s="44" t="str">
        <f t="shared" si="153"/>
        <v/>
      </c>
      <c r="K2481" s="45"/>
      <c r="L2481" s="46" t="str">
        <f>IF(OR(K2481="لم يدفع",B2481=""),"",IF(K2481="تأمين فقط",0,IF(K2481="اشتراك 300",300,IF(F2481&lt;14,IFERROR(VLOOKUP(SUBSTITUTE(SUBSTITUTE(H2481,"~","~~"),"*","~*"),إعدادات_الأنواع!$A$4:$D$40,3,FALSE()),0),IFERROR(VLOOKUP(SUBSTITUTE(SUBSTITUTE(H2481,"~","~~"),"*","~*"),إعدادات_الأنواع!$A$4:$D$40,4,FALSE()),0)))))</f>
        <v/>
      </c>
      <c r="M2481" s="47" t="str">
        <f>IF(OR(K2481="لم يدفع",B2481=""),"",IFERROR(VLOOKUP(SUBSTITUTE(SUBSTITUTE(H2481,"~","~~"),"*","~*"),إعدادات_الأنواع!$A$4:$E$40,5,FALSE()),0))</f>
        <v/>
      </c>
      <c r="N2481" s="47" t="str">
        <f>IF(OR(K2481="لم يدفع",K2481="تأمين فقط",K2481="اشتراك 300",B2481=""),"",IFERROR(VLOOKUP(SUBSTITUTE(SUBSTITUTE(H2481,"~","~~"),"*","~*"),إعدادات_الأنواع!$A$4:$F$40,6,FALSE()),0))</f>
        <v/>
      </c>
      <c r="O2481" s="55" t="str">
        <f t="shared" si="154"/>
        <v/>
      </c>
      <c r="P2481" s="48" t="str">
        <f t="shared" ca="1" si="155"/>
        <v/>
      </c>
      <c r="Q2481" s="52"/>
      <c r="R2481" s="49"/>
      <c r="S2481" s="50" t="str">
        <f>IF(B2481="","",COUNTA(التجديد!E2481:E2481))</f>
        <v/>
      </c>
      <c r="T2481" s="51" t="str">
        <f>IF(B2481="","",IFERROR(VLOOKUP(SUBSTITUTE(SUBSTITUTE(H2481,"~","~~"),"*","~*"),إعدادات_الأنواع!$A$4:$B$40,2,FALSE()),"?"))</f>
        <v/>
      </c>
    </row>
    <row r="2482" spans="1:20" ht="15" customHeight="1">
      <c r="A2482" s="20" t="str">
        <f>IF(B2482="","",IF(T2482="?","⚠️ نوع غير معرف",T2482&amp;TEXT(COUNTIFS($T$3:T2482,T2482),"000")))</f>
        <v/>
      </c>
      <c r="B2482" s="38"/>
      <c r="C2482" s="38"/>
      <c r="D2482" s="39"/>
      <c r="E2482" s="54"/>
      <c r="F2482" s="41" t="str">
        <f t="shared" ca="1" si="152"/>
        <v/>
      </c>
      <c r="G2482" s="42"/>
      <c r="H2482" s="37"/>
      <c r="I2482" s="43"/>
      <c r="J2482" s="44" t="str">
        <f t="shared" si="153"/>
        <v/>
      </c>
      <c r="K2482" s="45"/>
      <c r="L2482" s="46" t="str">
        <f>IF(OR(K2482="لم يدفع",B2482=""),"",IF(K2482="تأمين فقط",0,IF(K2482="اشتراك 300",300,IF(F2482&lt;14,IFERROR(VLOOKUP(SUBSTITUTE(SUBSTITUTE(H2482,"~","~~"),"*","~*"),إعدادات_الأنواع!$A$4:$D$40,3,FALSE()),0),IFERROR(VLOOKUP(SUBSTITUTE(SUBSTITUTE(H2482,"~","~~"),"*","~*"),إعدادات_الأنواع!$A$4:$D$40,4,FALSE()),0)))))</f>
        <v/>
      </c>
      <c r="M2482" s="47" t="str">
        <f>IF(OR(K2482="لم يدفع",B2482=""),"",IFERROR(VLOOKUP(SUBSTITUTE(SUBSTITUTE(H2482,"~","~~"),"*","~*"),إعدادات_الأنواع!$A$4:$E$40,5,FALSE()),0))</f>
        <v/>
      </c>
      <c r="N2482" s="47" t="str">
        <f>IF(OR(K2482="لم يدفع",K2482="تأمين فقط",K2482="اشتراك 300",B2482=""),"",IFERROR(VLOOKUP(SUBSTITUTE(SUBSTITUTE(H2482,"~","~~"),"*","~*"),إعدادات_الأنواع!$A$4:$F$40,6,FALSE()),0))</f>
        <v/>
      </c>
      <c r="O2482" s="55" t="str">
        <f t="shared" si="154"/>
        <v/>
      </c>
      <c r="P2482" s="48" t="str">
        <f t="shared" ca="1" si="155"/>
        <v/>
      </c>
      <c r="Q2482" s="52"/>
      <c r="R2482" s="49"/>
      <c r="S2482" s="50" t="str">
        <f>IF(B2482="","",COUNTA(التجديد!E2482:E2482))</f>
        <v/>
      </c>
      <c r="T2482" s="51" t="str">
        <f>IF(B2482="","",IFERROR(VLOOKUP(SUBSTITUTE(SUBSTITUTE(H2482,"~","~~"),"*","~*"),إعدادات_الأنواع!$A$4:$B$40,2,FALSE()),"?"))</f>
        <v/>
      </c>
    </row>
    <row r="2483" spans="1:20" ht="15" customHeight="1">
      <c r="A2483" s="20" t="str">
        <f>IF(B2483="","",IF(T2483="?","⚠️ نوع غير معرف",T2483&amp;TEXT(COUNTIFS($T$3:T2483,T2483),"000")))</f>
        <v/>
      </c>
      <c r="B2483" s="38"/>
      <c r="C2483" s="38"/>
      <c r="D2483" s="39"/>
      <c r="E2483" s="54"/>
      <c r="F2483" s="41" t="str">
        <f t="shared" ca="1" si="152"/>
        <v/>
      </c>
      <c r="G2483" s="42"/>
      <c r="H2483" s="37"/>
      <c r="I2483" s="43"/>
      <c r="J2483" s="44" t="str">
        <f t="shared" si="153"/>
        <v/>
      </c>
      <c r="K2483" s="45"/>
      <c r="L2483" s="46" t="str">
        <f>IF(OR(K2483="لم يدفع",B2483=""),"",IF(K2483="تأمين فقط",0,IF(K2483="اشتراك 300",300,IF(F2483&lt;14,IFERROR(VLOOKUP(SUBSTITUTE(SUBSTITUTE(H2483,"~","~~"),"*","~*"),إعدادات_الأنواع!$A$4:$D$40,3,FALSE()),0),IFERROR(VLOOKUP(SUBSTITUTE(SUBSTITUTE(H2483,"~","~~"),"*","~*"),إعدادات_الأنواع!$A$4:$D$40,4,FALSE()),0)))))</f>
        <v/>
      </c>
      <c r="M2483" s="47" t="str">
        <f>IF(OR(K2483="لم يدفع",B2483=""),"",IFERROR(VLOOKUP(SUBSTITUTE(SUBSTITUTE(H2483,"~","~~"),"*","~*"),إعدادات_الأنواع!$A$4:$E$40,5,FALSE()),0))</f>
        <v/>
      </c>
      <c r="N2483" s="47" t="str">
        <f>IF(OR(K2483="لم يدفع",K2483="تأمين فقط",K2483="اشتراك 300",B2483=""),"",IFERROR(VLOOKUP(SUBSTITUTE(SUBSTITUTE(H2483,"~","~~"),"*","~*"),إعدادات_الأنواع!$A$4:$F$40,6,FALSE()),0))</f>
        <v/>
      </c>
      <c r="O2483" s="55" t="str">
        <f t="shared" si="154"/>
        <v/>
      </c>
      <c r="P2483" s="48" t="str">
        <f t="shared" ca="1" si="155"/>
        <v/>
      </c>
      <c r="Q2483" s="52"/>
      <c r="R2483" s="49"/>
      <c r="S2483" s="50" t="str">
        <f>IF(B2483="","",COUNTA(التجديد!E2483:E2483))</f>
        <v/>
      </c>
      <c r="T2483" s="51" t="str">
        <f>IF(B2483="","",IFERROR(VLOOKUP(SUBSTITUTE(SUBSTITUTE(H2483,"~","~~"),"*","~*"),إعدادات_الأنواع!$A$4:$B$40,2,FALSE()),"?"))</f>
        <v/>
      </c>
    </row>
    <row r="2484" spans="1:20" ht="15" customHeight="1">
      <c r="A2484" s="20" t="str">
        <f>IF(B2484="","",IF(T2484="?","⚠️ نوع غير معرف",T2484&amp;TEXT(COUNTIFS($T$3:T2484,T2484),"000")))</f>
        <v/>
      </c>
      <c r="B2484" s="38"/>
      <c r="C2484" s="38"/>
      <c r="D2484" s="39"/>
      <c r="E2484" s="54"/>
      <c r="F2484" s="41" t="str">
        <f t="shared" ca="1" si="152"/>
        <v/>
      </c>
      <c r="G2484" s="42"/>
      <c r="H2484" s="37"/>
      <c r="I2484" s="43"/>
      <c r="J2484" s="44" t="str">
        <f t="shared" si="153"/>
        <v/>
      </c>
      <c r="K2484" s="45"/>
      <c r="L2484" s="46" t="str">
        <f>IF(OR(K2484="لم يدفع",B2484=""),"",IF(K2484="تأمين فقط",0,IF(K2484="اشتراك 300",300,IF(F2484&lt;14,IFERROR(VLOOKUP(SUBSTITUTE(SUBSTITUTE(H2484,"~","~~"),"*","~*"),إعدادات_الأنواع!$A$4:$D$40,3,FALSE()),0),IFERROR(VLOOKUP(SUBSTITUTE(SUBSTITUTE(H2484,"~","~~"),"*","~*"),إعدادات_الأنواع!$A$4:$D$40,4,FALSE()),0)))))</f>
        <v/>
      </c>
      <c r="M2484" s="47" t="str">
        <f>IF(OR(K2484="لم يدفع",B2484=""),"",IFERROR(VLOOKUP(SUBSTITUTE(SUBSTITUTE(H2484,"~","~~"),"*","~*"),إعدادات_الأنواع!$A$4:$E$40,5,FALSE()),0))</f>
        <v/>
      </c>
      <c r="N2484" s="47" t="str">
        <f>IF(OR(K2484="لم يدفع",K2484="تأمين فقط",K2484="اشتراك 300",B2484=""),"",IFERROR(VLOOKUP(SUBSTITUTE(SUBSTITUTE(H2484,"~","~~"),"*","~*"),إعدادات_الأنواع!$A$4:$F$40,6,FALSE()),0))</f>
        <v/>
      </c>
      <c r="O2484" s="55" t="str">
        <f t="shared" si="154"/>
        <v/>
      </c>
      <c r="P2484" s="48" t="str">
        <f t="shared" ca="1" si="155"/>
        <v/>
      </c>
      <c r="Q2484" s="52"/>
      <c r="R2484" s="49"/>
      <c r="S2484" s="50" t="str">
        <f>IF(B2484="","",COUNTA(التجديد!E2484:E2484))</f>
        <v/>
      </c>
      <c r="T2484" s="51" t="str">
        <f>IF(B2484="","",IFERROR(VLOOKUP(SUBSTITUTE(SUBSTITUTE(H2484,"~","~~"),"*","~*"),إعدادات_الأنواع!$A$4:$B$40,2,FALSE()),"?"))</f>
        <v/>
      </c>
    </row>
    <row r="2485" spans="1:20" ht="15" customHeight="1">
      <c r="A2485" s="20" t="str">
        <f>IF(B2485="","",IF(T2485="?","⚠️ نوع غير معرف",T2485&amp;TEXT(COUNTIFS($T$3:T2485,T2485),"000")))</f>
        <v/>
      </c>
      <c r="B2485" s="38"/>
      <c r="C2485" s="38"/>
      <c r="D2485" s="39"/>
      <c r="E2485" s="54"/>
      <c r="F2485" s="41" t="str">
        <f t="shared" ca="1" si="152"/>
        <v/>
      </c>
      <c r="G2485" s="42"/>
      <c r="H2485" s="37"/>
      <c r="I2485" s="43"/>
      <c r="J2485" s="44" t="str">
        <f t="shared" si="153"/>
        <v/>
      </c>
      <c r="K2485" s="45"/>
      <c r="L2485" s="46" t="str">
        <f>IF(OR(K2485="لم يدفع",B2485=""),"",IF(K2485="تأمين فقط",0,IF(K2485="اشتراك 300",300,IF(F2485&lt;14,IFERROR(VLOOKUP(SUBSTITUTE(SUBSTITUTE(H2485,"~","~~"),"*","~*"),إعدادات_الأنواع!$A$4:$D$40,3,FALSE()),0),IFERROR(VLOOKUP(SUBSTITUTE(SUBSTITUTE(H2485,"~","~~"),"*","~*"),إعدادات_الأنواع!$A$4:$D$40,4,FALSE()),0)))))</f>
        <v/>
      </c>
      <c r="M2485" s="47" t="str">
        <f>IF(OR(K2485="لم يدفع",B2485=""),"",IFERROR(VLOOKUP(SUBSTITUTE(SUBSTITUTE(H2485,"~","~~"),"*","~*"),إعدادات_الأنواع!$A$4:$E$40,5,FALSE()),0))</f>
        <v/>
      </c>
      <c r="N2485" s="47" t="str">
        <f>IF(OR(K2485="لم يدفع",K2485="تأمين فقط",K2485="اشتراك 300",B2485=""),"",IFERROR(VLOOKUP(SUBSTITUTE(SUBSTITUTE(H2485,"~","~~"),"*","~*"),إعدادات_الأنواع!$A$4:$F$40,6,FALSE()),0))</f>
        <v/>
      </c>
      <c r="O2485" s="55" t="str">
        <f t="shared" si="154"/>
        <v/>
      </c>
      <c r="P2485" s="48" t="str">
        <f t="shared" ca="1" si="155"/>
        <v/>
      </c>
      <c r="Q2485" s="52"/>
      <c r="R2485" s="49"/>
      <c r="S2485" s="50" t="str">
        <f>IF(B2485="","",COUNTA(التجديد!E2485:E2485))</f>
        <v/>
      </c>
      <c r="T2485" s="51" t="str">
        <f>IF(B2485="","",IFERROR(VLOOKUP(SUBSTITUTE(SUBSTITUTE(H2485,"~","~~"),"*","~*"),إعدادات_الأنواع!$A$4:$B$40,2,FALSE()),"?"))</f>
        <v/>
      </c>
    </row>
    <row r="2486" spans="1:20" ht="15" customHeight="1">
      <c r="A2486" s="20" t="str">
        <f>IF(B2486="","",IF(T2486="?","⚠️ نوع غير معرف",T2486&amp;TEXT(COUNTIFS($T$3:T2486,T2486),"000")))</f>
        <v/>
      </c>
      <c r="B2486" s="38"/>
      <c r="C2486" s="38"/>
      <c r="D2486" s="39"/>
      <c r="E2486" s="54"/>
      <c r="F2486" s="41" t="str">
        <f t="shared" ca="1" si="152"/>
        <v/>
      </c>
      <c r="G2486" s="42"/>
      <c r="H2486" s="37"/>
      <c r="I2486" s="43"/>
      <c r="J2486" s="44" t="str">
        <f t="shared" si="153"/>
        <v/>
      </c>
      <c r="K2486" s="45"/>
      <c r="L2486" s="46" t="str">
        <f>IF(OR(K2486="لم يدفع",B2486=""),"",IF(K2486="تأمين فقط",0,IF(K2486="اشتراك 300",300,IF(F2486&lt;14,IFERROR(VLOOKUP(SUBSTITUTE(SUBSTITUTE(H2486,"~","~~"),"*","~*"),إعدادات_الأنواع!$A$4:$D$40,3,FALSE()),0),IFERROR(VLOOKUP(SUBSTITUTE(SUBSTITUTE(H2486,"~","~~"),"*","~*"),إعدادات_الأنواع!$A$4:$D$40,4,FALSE()),0)))))</f>
        <v/>
      </c>
      <c r="M2486" s="47" t="str">
        <f>IF(OR(K2486="لم يدفع",B2486=""),"",IFERROR(VLOOKUP(SUBSTITUTE(SUBSTITUTE(H2486,"~","~~"),"*","~*"),إعدادات_الأنواع!$A$4:$E$40,5,FALSE()),0))</f>
        <v/>
      </c>
      <c r="N2486" s="47" t="str">
        <f>IF(OR(K2486="لم يدفع",K2486="تأمين فقط",K2486="اشتراك 300",B2486=""),"",IFERROR(VLOOKUP(SUBSTITUTE(SUBSTITUTE(H2486,"~","~~"),"*","~*"),إعدادات_الأنواع!$A$4:$F$40,6,FALSE()),0))</f>
        <v/>
      </c>
      <c r="O2486" s="55" t="str">
        <f t="shared" si="154"/>
        <v/>
      </c>
      <c r="P2486" s="48" t="str">
        <f t="shared" ca="1" si="155"/>
        <v/>
      </c>
      <c r="Q2486" s="52"/>
      <c r="R2486" s="49"/>
      <c r="S2486" s="50" t="str">
        <f>IF(B2486="","",COUNTA(التجديد!E2486:E2486))</f>
        <v/>
      </c>
      <c r="T2486" s="51" t="str">
        <f>IF(B2486="","",IFERROR(VLOOKUP(SUBSTITUTE(SUBSTITUTE(H2486,"~","~~"),"*","~*"),إعدادات_الأنواع!$A$4:$B$40,2,FALSE()),"?"))</f>
        <v/>
      </c>
    </row>
    <row r="2487" spans="1:20" ht="15" customHeight="1">
      <c r="A2487" s="20" t="str">
        <f>IF(B2487="","",IF(T2487="?","⚠️ نوع غير معرف",T2487&amp;TEXT(COUNTIFS($T$3:T2487,T2487),"000")))</f>
        <v/>
      </c>
      <c r="B2487" s="38"/>
      <c r="C2487" s="38"/>
      <c r="D2487" s="39"/>
      <c r="E2487" s="54"/>
      <c r="F2487" s="41" t="str">
        <f t="shared" ca="1" si="152"/>
        <v/>
      </c>
      <c r="G2487" s="42"/>
      <c r="H2487" s="37"/>
      <c r="I2487" s="43"/>
      <c r="J2487" s="44" t="str">
        <f t="shared" si="153"/>
        <v/>
      </c>
      <c r="K2487" s="45"/>
      <c r="L2487" s="46" t="str">
        <f>IF(OR(K2487="لم يدفع",B2487=""),"",IF(K2487="تأمين فقط",0,IF(K2487="اشتراك 300",300,IF(F2487&lt;14,IFERROR(VLOOKUP(SUBSTITUTE(SUBSTITUTE(H2487,"~","~~"),"*","~*"),إعدادات_الأنواع!$A$4:$D$40,3,FALSE()),0),IFERROR(VLOOKUP(SUBSTITUTE(SUBSTITUTE(H2487,"~","~~"),"*","~*"),إعدادات_الأنواع!$A$4:$D$40,4,FALSE()),0)))))</f>
        <v/>
      </c>
      <c r="M2487" s="47" t="str">
        <f>IF(OR(K2487="لم يدفع",B2487=""),"",IFERROR(VLOOKUP(SUBSTITUTE(SUBSTITUTE(H2487,"~","~~"),"*","~*"),إعدادات_الأنواع!$A$4:$E$40,5,FALSE()),0))</f>
        <v/>
      </c>
      <c r="N2487" s="47" t="str">
        <f>IF(OR(K2487="لم يدفع",K2487="تأمين فقط",K2487="اشتراك 300",B2487=""),"",IFERROR(VLOOKUP(SUBSTITUTE(SUBSTITUTE(H2487,"~","~~"),"*","~*"),إعدادات_الأنواع!$A$4:$F$40,6,FALSE()),0))</f>
        <v/>
      </c>
      <c r="O2487" s="55" t="str">
        <f t="shared" si="154"/>
        <v/>
      </c>
      <c r="P2487" s="48" t="str">
        <f t="shared" ca="1" si="155"/>
        <v/>
      </c>
      <c r="Q2487" s="52"/>
      <c r="R2487" s="49"/>
      <c r="S2487" s="50" t="str">
        <f>IF(B2487="","",COUNTA(التجديد!E2487:E2487))</f>
        <v/>
      </c>
      <c r="T2487" s="51" t="str">
        <f>IF(B2487="","",IFERROR(VLOOKUP(SUBSTITUTE(SUBSTITUTE(H2487,"~","~~"),"*","~*"),إعدادات_الأنواع!$A$4:$B$40,2,FALSE()),"?"))</f>
        <v/>
      </c>
    </row>
    <row r="2488" spans="1:20" ht="15" customHeight="1">
      <c r="A2488" s="20" t="str">
        <f>IF(B2488="","",IF(T2488="?","⚠️ نوع غير معرف",T2488&amp;TEXT(COUNTIFS($T$3:T2488,T2488),"000")))</f>
        <v/>
      </c>
      <c r="B2488" s="38"/>
      <c r="C2488" s="38"/>
      <c r="D2488" s="39"/>
      <c r="E2488" s="54"/>
      <c r="F2488" s="41" t="str">
        <f t="shared" ca="1" si="152"/>
        <v/>
      </c>
      <c r="G2488" s="42"/>
      <c r="H2488" s="37"/>
      <c r="I2488" s="43"/>
      <c r="J2488" s="44" t="str">
        <f t="shared" si="153"/>
        <v/>
      </c>
      <c r="K2488" s="45"/>
      <c r="L2488" s="46" t="str">
        <f>IF(OR(K2488="لم يدفع",B2488=""),"",IF(K2488="تأمين فقط",0,IF(K2488="اشتراك 300",300,IF(F2488&lt;14,IFERROR(VLOOKUP(SUBSTITUTE(SUBSTITUTE(H2488,"~","~~"),"*","~*"),إعدادات_الأنواع!$A$4:$D$40,3,FALSE()),0),IFERROR(VLOOKUP(SUBSTITUTE(SUBSTITUTE(H2488,"~","~~"),"*","~*"),إعدادات_الأنواع!$A$4:$D$40,4,FALSE()),0)))))</f>
        <v/>
      </c>
      <c r="M2488" s="47" t="str">
        <f>IF(OR(K2488="لم يدفع",B2488=""),"",IFERROR(VLOOKUP(SUBSTITUTE(SUBSTITUTE(H2488,"~","~~"),"*","~*"),إعدادات_الأنواع!$A$4:$E$40,5,FALSE()),0))</f>
        <v/>
      </c>
      <c r="N2488" s="47" t="str">
        <f>IF(OR(K2488="لم يدفع",K2488="تأمين فقط",K2488="اشتراك 300",B2488=""),"",IFERROR(VLOOKUP(SUBSTITUTE(SUBSTITUTE(H2488,"~","~~"),"*","~*"),إعدادات_الأنواع!$A$4:$F$40,6,FALSE()),0))</f>
        <v/>
      </c>
      <c r="O2488" s="55" t="str">
        <f t="shared" si="154"/>
        <v/>
      </c>
      <c r="P2488" s="48" t="str">
        <f t="shared" ca="1" si="155"/>
        <v/>
      </c>
      <c r="Q2488" s="52"/>
      <c r="R2488" s="49"/>
      <c r="S2488" s="50" t="str">
        <f>IF(B2488="","",COUNTA(التجديد!E2488:E2488))</f>
        <v/>
      </c>
      <c r="T2488" s="51" t="str">
        <f>IF(B2488="","",IFERROR(VLOOKUP(SUBSTITUTE(SUBSTITUTE(H2488,"~","~~"),"*","~*"),إعدادات_الأنواع!$A$4:$B$40,2,FALSE()),"?"))</f>
        <v/>
      </c>
    </row>
    <row r="2489" spans="1:20" ht="15" customHeight="1">
      <c r="A2489" s="20" t="str">
        <f>IF(B2489="","",IF(T2489="?","⚠️ نوع غير معرف",T2489&amp;TEXT(COUNTIFS($T$3:T2489,T2489),"000")))</f>
        <v/>
      </c>
      <c r="B2489" s="38"/>
      <c r="C2489" s="38"/>
      <c r="D2489" s="39"/>
      <c r="E2489" s="54"/>
      <c r="F2489" s="41" t="str">
        <f t="shared" ca="1" si="152"/>
        <v/>
      </c>
      <c r="G2489" s="42"/>
      <c r="H2489" s="37"/>
      <c r="I2489" s="43"/>
      <c r="J2489" s="44" t="str">
        <f t="shared" si="153"/>
        <v/>
      </c>
      <c r="K2489" s="45"/>
      <c r="L2489" s="46" t="str">
        <f>IF(OR(K2489="لم يدفع",B2489=""),"",IF(K2489="تأمين فقط",0,IF(K2489="اشتراك 300",300,IF(F2489&lt;14,IFERROR(VLOOKUP(SUBSTITUTE(SUBSTITUTE(H2489,"~","~~"),"*","~*"),إعدادات_الأنواع!$A$4:$D$40,3,FALSE()),0),IFERROR(VLOOKUP(SUBSTITUTE(SUBSTITUTE(H2489,"~","~~"),"*","~*"),إعدادات_الأنواع!$A$4:$D$40,4,FALSE()),0)))))</f>
        <v/>
      </c>
      <c r="M2489" s="47" t="str">
        <f>IF(OR(K2489="لم يدفع",B2489=""),"",IFERROR(VLOOKUP(SUBSTITUTE(SUBSTITUTE(H2489,"~","~~"),"*","~*"),إعدادات_الأنواع!$A$4:$E$40,5,FALSE()),0))</f>
        <v/>
      </c>
      <c r="N2489" s="47" t="str">
        <f>IF(OR(K2489="لم يدفع",K2489="تأمين فقط",K2489="اشتراك 300",B2489=""),"",IFERROR(VLOOKUP(SUBSTITUTE(SUBSTITUTE(H2489,"~","~~"),"*","~*"),إعدادات_الأنواع!$A$4:$F$40,6,FALSE()),0))</f>
        <v/>
      </c>
      <c r="O2489" s="55" t="str">
        <f t="shared" si="154"/>
        <v/>
      </c>
      <c r="P2489" s="48" t="str">
        <f t="shared" ca="1" si="155"/>
        <v/>
      </c>
      <c r="Q2489" s="52"/>
      <c r="R2489" s="49"/>
      <c r="S2489" s="50" t="str">
        <f>IF(B2489="","",COUNTA(التجديد!E2489:E2489))</f>
        <v/>
      </c>
      <c r="T2489" s="51" t="str">
        <f>IF(B2489="","",IFERROR(VLOOKUP(SUBSTITUTE(SUBSTITUTE(H2489,"~","~~"),"*","~*"),إعدادات_الأنواع!$A$4:$B$40,2,FALSE()),"?"))</f>
        <v/>
      </c>
    </row>
    <row r="2490" spans="1:20" ht="15" customHeight="1">
      <c r="A2490" s="20" t="str">
        <f>IF(B2490="","",IF(T2490="?","⚠️ نوع غير معرف",T2490&amp;TEXT(COUNTIFS($T$3:T2490,T2490),"000")))</f>
        <v/>
      </c>
      <c r="B2490" s="38"/>
      <c r="C2490" s="38"/>
      <c r="D2490" s="39"/>
      <c r="E2490" s="54"/>
      <c r="F2490" s="41" t="str">
        <f t="shared" ca="1" si="152"/>
        <v/>
      </c>
      <c r="G2490" s="42"/>
      <c r="H2490" s="37"/>
      <c r="I2490" s="43"/>
      <c r="J2490" s="44" t="str">
        <f t="shared" si="153"/>
        <v/>
      </c>
      <c r="K2490" s="45"/>
      <c r="L2490" s="46" t="str">
        <f>IF(OR(K2490="لم يدفع",B2490=""),"",IF(K2490="تأمين فقط",0,IF(K2490="اشتراك 300",300,IF(F2490&lt;14,IFERROR(VLOOKUP(SUBSTITUTE(SUBSTITUTE(H2490,"~","~~"),"*","~*"),إعدادات_الأنواع!$A$4:$D$40,3,FALSE()),0),IFERROR(VLOOKUP(SUBSTITUTE(SUBSTITUTE(H2490,"~","~~"),"*","~*"),إعدادات_الأنواع!$A$4:$D$40,4,FALSE()),0)))))</f>
        <v/>
      </c>
      <c r="M2490" s="47" t="str">
        <f>IF(OR(K2490="لم يدفع",B2490=""),"",IFERROR(VLOOKUP(SUBSTITUTE(SUBSTITUTE(H2490,"~","~~"),"*","~*"),إعدادات_الأنواع!$A$4:$E$40,5,FALSE()),0))</f>
        <v/>
      </c>
      <c r="N2490" s="47" t="str">
        <f>IF(OR(K2490="لم يدفع",K2490="تأمين فقط",K2490="اشتراك 300",B2490=""),"",IFERROR(VLOOKUP(SUBSTITUTE(SUBSTITUTE(H2490,"~","~~"),"*","~*"),إعدادات_الأنواع!$A$4:$F$40,6,FALSE()),0))</f>
        <v/>
      </c>
      <c r="O2490" s="55" t="str">
        <f t="shared" si="154"/>
        <v/>
      </c>
      <c r="P2490" s="48" t="str">
        <f t="shared" ca="1" si="155"/>
        <v/>
      </c>
      <c r="Q2490" s="52"/>
      <c r="R2490" s="49"/>
      <c r="S2490" s="50" t="str">
        <f>IF(B2490="","",COUNTA(التجديد!E2490:E2490))</f>
        <v/>
      </c>
      <c r="T2490" s="51" t="str">
        <f>IF(B2490="","",IFERROR(VLOOKUP(SUBSTITUTE(SUBSTITUTE(H2490,"~","~~"),"*","~*"),إعدادات_الأنواع!$A$4:$B$40,2,FALSE()),"?"))</f>
        <v/>
      </c>
    </row>
    <row r="2491" spans="1:20" ht="15" customHeight="1">
      <c r="A2491" s="20" t="str">
        <f>IF(B2491="","",IF(T2491="?","⚠️ نوع غير معرف",T2491&amp;TEXT(COUNTIFS($T$3:T2491,T2491),"000")))</f>
        <v/>
      </c>
      <c r="B2491" s="38"/>
      <c r="C2491" s="38"/>
      <c r="D2491" s="39"/>
      <c r="E2491" s="54"/>
      <c r="F2491" s="41" t="str">
        <f t="shared" ca="1" si="152"/>
        <v/>
      </c>
      <c r="G2491" s="42"/>
      <c r="H2491" s="37"/>
      <c r="I2491" s="43"/>
      <c r="J2491" s="44" t="str">
        <f t="shared" si="153"/>
        <v/>
      </c>
      <c r="K2491" s="45"/>
      <c r="L2491" s="46" t="str">
        <f>IF(OR(K2491="لم يدفع",B2491=""),"",IF(K2491="تأمين فقط",0,IF(K2491="اشتراك 300",300,IF(F2491&lt;14,IFERROR(VLOOKUP(SUBSTITUTE(SUBSTITUTE(H2491,"~","~~"),"*","~*"),إعدادات_الأنواع!$A$4:$D$40,3,FALSE()),0),IFERROR(VLOOKUP(SUBSTITUTE(SUBSTITUTE(H2491,"~","~~"),"*","~*"),إعدادات_الأنواع!$A$4:$D$40,4,FALSE()),0)))))</f>
        <v/>
      </c>
      <c r="M2491" s="47" t="str">
        <f>IF(OR(K2491="لم يدفع",B2491=""),"",IFERROR(VLOOKUP(SUBSTITUTE(SUBSTITUTE(H2491,"~","~~"),"*","~*"),إعدادات_الأنواع!$A$4:$E$40,5,FALSE()),0))</f>
        <v/>
      </c>
      <c r="N2491" s="47" t="str">
        <f>IF(OR(K2491="لم يدفع",K2491="تأمين فقط",K2491="اشتراك 300",B2491=""),"",IFERROR(VLOOKUP(SUBSTITUTE(SUBSTITUTE(H2491,"~","~~"),"*","~*"),إعدادات_الأنواع!$A$4:$F$40,6,FALSE()),0))</f>
        <v/>
      </c>
      <c r="O2491" s="55" t="str">
        <f t="shared" si="154"/>
        <v/>
      </c>
      <c r="P2491" s="48" t="str">
        <f t="shared" ca="1" si="155"/>
        <v/>
      </c>
      <c r="Q2491" s="52"/>
      <c r="R2491" s="49"/>
      <c r="S2491" s="50" t="str">
        <f>IF(B2491="","",COUNTA(التجديد!E2491:E2491))</f>
        <v/>
      </c>
      <c r="T2491" s="51" t="str">
        <f>IF(B2491="","",IFERROR(VLOOKUP(SUBSTITUTE(SUBSTITUTE(H2491,"~","~~"),"*","~*"),إعدادات_الأنواع!$A$4:$B$40,2,FALSE()),"?"))</f>
        <v/>
      </c>
    </row>
    <row r="2492" spans="1:20" ht="15" customHeight="1">
      <c r="A2492" s="20" t="str">
        <f>IF(B2492="","",IF(T2492="?","⚠️ نوع غير معرف",T2492&amp;TEXT(COUNTIFS($T$3:T2492,T2492),"000")))</f>
        <v/>
      </c>
      <c r="B2492" s="38"/>
      <c r="C2492" s="38"/>
      <c r="D2492" s="39"/>
      <c r="E2492" s="54"/>
      <c r="F2492" s="41" t="str">
        <f t="shared" ca="1" si="152"/>
        <v/>
      </c>
      <c r="G2492" s="42"/>
      <c r="H2492" s="37"/>
      <c r="I2492" s="43"/>
      <c r="J2492" s="44" t="str">
        <f t="shared" si="153"/>
        <v/>
      </c>
      <c r="K2492" s="45"/>
      <c r="L2492" s="46" t="str">
        <f>IF(OR(K2492="لم يدفع",B2492=""),"",IF(K2492="تأمين فقط",0,IF(K2492="اشتراك 300",300,IF(F2492&lt;14,IFERROR(VLOOKUP(SUBSTITUTE(SUBSTITUTE(H2492,"~","~~"),"*","~*"),إعدادات_الأنواع!$A$4:$D$40,3,FALSE()),0),IFERROR(VLOOKUP(SUBSTITUTE(SUBSTITUTE(H2492,"~","~~"),"*","~*"),إعدادات_الأنواع!$A$4:$D$40,4,FALSE()),0)))))</f>
        <v/>
      </c>
      <c r="M2492" s="47" t="str">
        <f>IF(OR(K2492="لم يدفع",B2492=""),"",IFERROR(VLOOKUP(SUBSTITUTE(SUBSTITUTE(H2492,"~","~~"),"*","~*"),إعدادات_الأنواع!$A$4:$E$40,5,FALSE()),0))</f>
        <v/>
      </c>
      <c r="N2492" s="47" t="str">
        <f>IF(OR(K2492="لم يدفع",K2492="تأمين فقط",K2492="اشتراك 300",B2492=""),"",IFERROR(VLOOKUP(SUBSTITUTE(SUBSTITUTE(H2492,"~","~~"),"*","~*"),إعدادات_الأنواع!$A$4:$F$40,6,FALSE()),0))</f>
        <v/>
      </c>
      <c r="O2492" s="55" t="str">
        <f t="shared" si="154"/>
        <v/>
      </c>
      <c r="P2492" s="48" t="str">
        <f t="shared" ca="1" si="155"/>
        <v/>
      </c>
      <c r="Q2492" s="52"/>
      <c r="R2492" s="49"/>
      <c r="S2492" s="50" t="str">
        <f>IF(B2492="","",COUNTA(التجديد!E2492:E2492))</f>
        <v/>
      </c>
      <c r="T2492" s="51" t="str">
        <f>IF(B2492="","",IFERROR(VLOOKUP(SUBSTITUTE(SUBSTITUTE(H2492,"~","~~"),"*","~*"),إعدادات_الأنواع!$A$4:$B$40,2,FALSE()),"?"))</f>
        <v/>
      </c>
    </row>
    <row r="2493" spans="1:20" ht="15" customHeight="1">
      <c r="A2493" s="20" t="str">
        <f>IF(B2493="","",IF(T2493="?","⚠️ نوع غير معرف",T2493&amp;TEXT(COUNTIFS($T$3:T2493,T2493),"000")))</f>
        <v/>
      </c>
      <c r="B2493" s="38"/>
      <c r="C2493" s="38"/>
      <c r="D2493" s="39"/>
      <c r="E2493" s="54"/>
      <c r="F2493" s="41" t="str">
        <f t="shared" ca="1" si="152"/>
        <v/>
      </c>
      <c r="G2493" s="42"/>
      <c r="H2493" s="37"/>
      <c r="I2493" s="43"/>
      <c r="J2493" s="44" t="str">
        <f t="shared" si="153"/>
        <v/>
      </c>
      <c r="K2493" s="45"/>
      <c r="L2493" s="46" t="str">
        <f>IF(OR(K2493="لم يدفع",B2493=""),"",IF(K2493="تأمين فقط",0,IF(K2493="اشتراك 300",300,IF(F2493&lt;14,IFERROR(VLOOKUP(SUBSTITUTE(SUBSTITUTE(H2493,"~","~~"),"*","~*"),إعدادات_الأنواع!$A$4:$D$40,3,FALSE()),0),IFERROR(VLOOKUP(SUBSTITUTE(SUBSTITUTE(H2493,"~","~~"),"*","~*"),إعدادات_الأنواع!$A$4:$D$40,4,FALSE()),0)))))</f>
        <v/>
      </c>
      <c r="M2493" s="47" t="str">
        <f>IF(OR(K2493="لم يدفع",B2493=""),"",IFERROR(VLOOKUP(SUBSTITUTE(SUBSTITUTE(H2493,"~","~~"),"*","~*"),إعدادات_الأنواع!$A$4:$E$40,5,FALSE()),0))</f>
        <v/>
      </c>
      <c r="N2493" s="47" t="str">
        <f>IF(OR(K2493="لم يدفع",K2493="تأمين فقط",K2493="اشتراك 300",B2493=""),"",IFERROR(VLOOKUP(SUBSTITUTE(SUBSTITUTE(H2493,"~","~~"),"*","~*"),إعدادات_الأنواع!$A$4:$F$40,6,FALSE()),0))</f>
        <v/>
      </c>
      <c r="O2493" s="55" t="str">
        <f t="shared" si="154"/>
        <v/>
      </c>
      <c r="P2493" s="48" t="str">
        <f t="shared" ca="1" si="155"/>
        <v/>
      </c>
      <c r="Q2493" s="52"/>
      <c r="R2493" s="49"/>
      <c r="S2493" s="50" t="str">
        <f>IF(B2493="","",COUNTA(التجديد!E2493:E2493))</f>
        <v/>
      </c>
      <c r="T2493" s="51" t="str">
        <f>IF(B2493="","",IFERROR(VLOOKUP(SUBSTITUTE(SUBSTITUTE(H2493,"~","~~"),"*","~*"),إعدادات_الأنواع!$A$4:$B$40,2,FALSE()),"?"))</f>
        <v/>
      </c>
    </row>
    <row r="2494" spans="1:20" ht="15" customHeight="1">
      <c r="A2494" s="20" t="str">
        <f>IF(B2494="","",IF(T2494="?","⚠️ نوع غير معرف",T2494&amp;TEXT(COUNTIFS($T$3:T2494,T2494),"000")))</f>
        <v/>
      </c>
      <c r="B2494" s="38"/>
      <c r="C2494" s="38"/>
      <c r="D2494" s="39"/>
      <c r="E2494" s="54"/>
      <c r="F2494" s="41" t="str">
        <f t="shared" ca="1" si="152"/>
        <v/>
      </c>
      <c r="G2494" s="42"/>
      <c r="H2494" s="37"/>
      <c r="I2494" s="43"/>
      <c r="J2494" s="44" t="str">
        <f t="shared" si="153"/>
        <v/>
      </c>
      <c r="K2494" s="45"/>
      <c r="L2494" s="46" t="str">
        <f>IF(OR(K2494="لم يدفع",B2494=""),"",IF(K2494="تأمين فقط",0,IF(K2494="اشتراك 300",300,IF(F2494&lt;14,IFERROR(VLOOKUP(SUBSTITUTE(SUBSTITUTE(H2494,"~","~~"),"*","~*"),إعدادات_الأنواع!$A$4:$D$40,3,FALSE()),0),IFERROR(VLOOKUP(SUBSTITUTE(SUBSTITUTE(H2494,"~","~~"),"*","~*"),إعدادات_الأنواع!$A$4:$D$40,4,FALSE()),0)))))</f>
        <v/>
      </c>
      <c r="M2494" s="47" t="str">
        <f>IF(OR(K2494="لم يدفع",B2494=""),"",IFERROR(VLOOKUP(SUBSTITUTE(SUBSTITUTE(H2494,"~","~~"),"*","~*"),إعدادات_الأنواع!$A$4:$E$40,5,FALSE()),0))</f>
        <v/>
      </c>
      <c r="N2494" s="47" t="str">
        <f>IF(OR(K2494="لم يدفع",K2494="تأمين فقط",K2494="اشتراك 300",B2494=""),"",IFERROR(VLOOKUP(SUBSTITUTE(SUBSTITUTE(H2494,"~","~~"),"*","~*"),إعدادات_الأنواع!$A$4:$F$40,6,FALSE()),0))</f>
        <v/>
      </c>
      <c r="O2494" s="55" t="str">
        <f t="shared" si="154"/>
        <v/>
      </c>
      <c r="P2494" s="48" t="str">
        <f t="shared" ca="1" si="155"/>
        <v/>
      </c>
      <c r="Q2494" s="52"/>
      <c r="R2494" s="49"/>
      <c r="S2494" s="50" t="str">
        <f>IF(B2494="","",COUNTA(التجديد!E2494:E2494))</f>
        <v/>
      </c>
      <c r="T2494" s="51" t="str">
        <f>IF(B2494="","",IFERROR(VLOOKUP(SUBSTITUTE(SUBSTITUTE(H2494,"~","~~"),"*","~*"),إعدادات_الأنواع!$A$4:$B$40,2,FALSE()),"?"))</f>
        <v/>
      </c>
    </row>
    <row r="2495" spans="1:20" ht="15" customHeight="1">
      <c r="A2495" s="20" t="str">
        <f>IF(B2495="","",IF(T2495="?","⚠️ نوع غير معرف",T2495&amp;TEXT(COUNTIFS($T$3:T2495,T2495),"000")))</f>
        <v/>
      </c>
      <c r="B2495" s="38"/>
      <c r="C2495" s="38"/>
      <c r="D2495" s="39"/>
      <c r="E2495" s="54"/>
      <c r="F2495" s="41" t="str">
        <f t="shared" ca="1" si="152"/>
        <v/>
      </c>
      <c r="G2495" s="42"/>
      <c r="H2495" s="37"/>
      <c r="I2495" s="43"/>
      <c r="J2495" s="44" t="str">
        <f t="shared" si="153"/>
        <v/>
      </c>
      <c r="K2495" s="45"/>
      <c r="L2495" s="46" t="str">
        <f>IF(OR(K2495="لم يدفع",B2495=""),"",IF(K2495="تأمين فقط",0,IF(K2495="اشتراك 300",300,IF(F2495&lt;14,IFERROR(VLOOKUP(SUBSTITUTE(SUBSTITUTE(H2495,"~","~~"),"*","~*"),إعدادات_الأنواع!$A$4:$D$40,3,FALSE()),0),IFERROR(VLOOKUP(SUBSTITUTE(SUBSTITUTE(H2495,"~","~~"),"*","~*"),إعدادات_الأنواع!$A$4:$D$40,4,FALSE()),0)))))</f>
        <v/>
      </c>
      <c r="M2495" s="47" t="str">
        <f>IF(OR(K2495="لم يدفع",B2495=""),"",IFERROR(VLOOKUP(SUBSTITUTE(SUBSTITUTE(H2495,"~","~~"),"*","~*"),إعدادات_الأنواع!$A$4:$E$40,5,FALSE()),0))</f>
        <v/>
      </c>
      <c r="N2495" s="47" t="str">
        <f>IF(OR(K2495="لم يدفع",K2495="تأمين فقط",K2495="اشتراك 300",B2495=""),"",IFERROR(VLOOKUP(SUBSTITUTE(SUBSTITUTE(H2495,"~","~~"),"*","~*"),إعدادات_الأنواع!$A$4:$F$40,6,FALSE()),0))</f>
        <v/>
      </c>
      <c r="O2495" s="55" t="str">
        <f t="shared" si="154"/>
        <v/>
      </c>
      <c r="P2495" s="48" t="str">
        <f t="shared" ca="1" si="155"/>
        <v/>
      </c>
      <c r="Q2495" s="52"/>
      <c r="R2495" s="49"/>
      <c r="S2495" s="50" t="str">
        <f>IF(B2495="","",COUNTA(التجديد!E2495:E2495))</f>
        <v/>
      </c>
      <c r="T2495" s="51" t="str">
        <f>IF(B2495="","",IFERROR(VLOOKUP(SUBSTITUTE(SUBSTITUTE(H2495,"~","~~"),"*","~*"),إعدادات_الأنواع!$A$4:$B$40,2,FALSE()),"?"))</f>
        <v/>
      </c>
    </row>
    <row r="2496" spans="1:20" ht="15" customHeight="1">
      <c r="A2496" s="20" t="str">
        <f>IF(B2496="","",IF(T2496="?","⚠️ نوع غير معرف",T2496&amp;TEXT(COUNTIFS($T$3:T2496,T2496),"000")))</f>
        <v/>
      </c>
      <c r="B2496" s="38"/>
      <c r="C2496" s="38"/>
      <c r="D2496" s="39"/>
      <c r="E2496" s="54"/>
      <c r="F2496" s="41" t="str">
        <f t="shared" ca="1" si="152"/>
        <v/>
      </c>
      <c r="G2496" s="42"/>
      <c r="H2496" s="37"/>
      <c r="I2496" s="43"/>
      <c r="J2496" s="44" t="str">
        <f t="shared" si="153"/>
        <v/>
      </c>
      <c r="K2496" s="45"/>
      <c r="L2496" s="46" t="str">
        <f>IF(OR(K2496="لم يدفع",B2496=""),"",IF(K2496="تأمين فقط",0,IF(K2496="اشتراك 300",300,IF(F2496&lt;14,IFERROR(VLOOKUP(SUBSTITUTE(SUBSTITUTE(H2496,"~","~~"),"*","~*"),إعدادات_الأنواع!$A$4:$D$40,3,FALSE()),0),IFERROR(VLOOKUP(SUBSTITUTE(SUBSTITUTE(H2496,"~","~~"),"*","~*"),إعدادات_الأنواع!$A$4:$D$40,4,FALSE()),0)))))</f>
        <v/>
      </c>
      <c r="M2496" s="47" t="str">
        <f>IF(OR(K2496="لم يدفع",B2496=""),"",IFERROR(VLOOKUP(SUBSTITUTE(SUBSTITUTE(H2496,"~","~~"),"*","~*"),إعدادات_الأنواع!$A$4:$E$40,5,FALSE()),0))</f>
        <v/>
      </c>
      <c r="N2496" s="47" t="str">
        <f>IF(OR(K2496="لم يدفع",K2496="تأمين فقط",K2496="اشتراك 300",B2496=""),"",IFERROR(VLOOKUP(SUBSTITUTE(SUBSTITUTE(H2496,"~","~~"),"*","~*"),إعدادات_الأنواع!$A$4:$F$40,6,FALSE()),0))</f>
        <v/>
      </c>
      <c r="O2496" s="55" t="str">
        <f t="shared" si="154"/>
        <v/>
      </c>
      <c r="P2496" s="48" t="str">
        <f t="shared" ca="1" si="155"/>
        <v/>
      </c>
      <c r="Q2496" s="52"/>
      <c r="R2496" s="49"/>
      <c r="S2496" s="50" t="str">
        <f>IF(B2496="","",COUNTA(التجديد!E2496:E2496))</f>
        <v/>
      </c>
      <c r="T2496" s="51" t="str">
        <f>IF(B2496="","",IFERROR(VLOOKUP(SUBSTITUTE(SUBSTITUTE(H2496,"~","~~"),"*","~*"),إعدادات_الأنواع!$A$4:$B$40,2,FALSE()),"?"))</f>
        <v/>
      </c>
    </row>
    <row r="2497" spans="1:20" ht="15" customHeight="1">
      <c r="A2497" s="20" t="str">
        <f>IF(B2497="","",IF(T2497="?","⚠️ نوع غير معرف",T2497&amp;TEXT(COUNTIFS($T$3:T2497,T2497),"000")))</f>
        <v/>
      </c>
      <c r="B2497" s="38"/>
      <c r="C2497" s="38"/>
      <c r="D2497" s="39"/>
      <c r="E2497" s="54"/>
      <c r="F2497" s="41" t="str">
        <f t="shared" ca="1" si="152"/>
        <v/>
      </c>
      <c r="G2497" s="42"/>
      <c r="H2497" s="37"/>
      <c r="I2497" s="43"/>
      <c r="J2497" s="44" t="str">
        <f t="shared" si="153"/>
        <v/>
      </c>
      <c r="K2497" s="45"/>
      <c r="L2497" s="46" t="str">
        <f>IF(OR(K2497="لم يدفع",B2497=""),"",IF(K2497="تأمين فقط",0,IF(K2497="اشتراك 300",300,IF(F2497&lt;14,IFERROR(VLOOKUP(SUBSTITUTE(SUBSTITUTE(H2497,"~","~~"),"*","~*"),إعدادات_الأنواع!$A$4:$D$40,3,FALSE()),0),IFERROR(VLOOKUP(SUBSTITUTE(SUBSTITUTE(H2497,"~","~~"),"*","~*"),إعدادات_الأنواع!$A$4:$D$40,4,FALSE()),0)))))</f>
        <v/>
      </c>
      <c r="M2497" s="47" t="str">
        <f>IF(OR(K2497="لم يدفع",B2497=""),"",IFERROR(VLOOKUP(SUBSTITUTE(SUBSTITUTE(H2497,"~","~~"),"*","~*"),إعدادات_الأنواع!$A$4:$E$40,5,FALSE()),0))</f>
        <v/>
      </c>
      <c r="N2497" s="47" t="str">
        <f>IF(OR(K2497="لم يدفع",K2497="تأمين فقط",K2497="اشتراك 300",B2497=""),"",IFERROR(VLOOKUP(SUBSTITUTE(SUBSTITUTE(H2497,"~","~~"),"*","~*"),إعدادات_الأنواع!$A$4:$F$40,6,FALSE()),0))</f>
        <v/>
      </c>
      <c r="O2497" s="55" t="str">
        <f t="shared" si="154"/>
        <v/>
      </c>
      <c r="P2497" s="48" t="str">
        <f t="shared" ca="1" si="155"/>
        <v/>
      </c>
      <c r="Q2497" s="52"/>
      <c r="R2497" s="49"/>
      <c r="S2497" s="50" t="str">
        <f>IF(B2497="","",COUNTA(التجديد!E2497:E2497))</f>
        <v/>
      </c>
      <c r="T2497" s="51" t="str">
        <f>IF(B2497="","",IFERROR(VLOOKUP(SUBSTITUTE(SUBSTITUTE(H2497,"~","~~"),"*","~*"),إعدادات_الأنواع!$A$4:$B$40,2,FALSE()),"?"))</f>
        <v/>
      </c>
    </row>
    <row r="2498" spans="1:20" ht="15" customHeight="1">
      <c r="A2498" s="20" t="str">
        <f>IF(B2498="","",IF(T2498="?","⚠️ نوع غير معرف",T2498&amp;TEXT(COUNTIFS($T$3:T2498,T2498),"000")))</f>
        <v/>
      </c>
      <c r="B2498" s="38"/>
      <c r="C2498" s="38"/>
      <c r="D2498" s="39"/>
      <c r="E2498" s="54"/>
      <c r="F2498" s="41" t="str">
        <f t="shared" ca="1" si="152"/>
        <v/>
      </c>
      <c r="G2498" s="42"/>
      <c r="H2498" s="37"/>
      <c r="I2498" s="43"/>
      <c r="J2498" s="44" t="str">
        <f t="shared" si="153"/>
        <v/>
      </c>
      <c r="K2498" s="45"/>
      <c r="L2498" s="46" t="str">
        <f>IF(OR(K2498="لم يدفع",B2498=""),"",IF(K2498="تأمين فقط",0,IF(K2498="اشتراك 300",300,IF(F2498&lt;14,IFERROR(VLOOKUP(SUBSTITUTE(SUBSTITUTE(H2498,"~","~~"),"*","~*"),إعدادات_الأنواع!$A$4:$D$40,3,FALSE()),0),IFERROR(VLOOKUP(SUBSTITUTE(SUBSTITUTE(H2498,"~","~~"),"*","~*"),إعدادات_الأنواع!$A$4:$D$40,4,FALSE()),0)))))</f>
        <v/>
      </c>
      <c r="M2498" s="47" t="str">
        <f>IF(OR(K2498="لم يدفع",B2498=""),"",IFERROR(VLOOKUP(SUBSTITUTE(SUBSTITUTE(H2498,"~","~~"),"*","~*"),إعدادات_الأنواع!$A$4:$E$40,5,FALSE()),0))</f>
        <v/>
      </c>
      <c r="N2498" s="47" t="str">
        <f>IF(OR(K2498="لم يدفع",K2498="تأمين فقط",K2498="اشتراك 300",B2498=""),"",IFERROR(VLOOKUP(SUBSTITUTE(SUBSTITUTE(H2498,"~","~~"),"*","~*"),إعدادات_الأنواع!$A$4:$F$40,6,FALSE()),0))</f>
        <v/>
      </c>
      <c r="O2498" s="55" t="str">
        <f t="shared" si="154"/>
        <v/>
      </c>
      <c r="P2498" s="48" t="str">
        <f t="shared" ca="1" si="155"/>
        <v/>
      </c>
      <c r="Q2498" s="52"/>
      <c r="R2498" s="49"/>
      <c r="S2498" s="50" t="str">
        <f>IF(B2498="","",COUNTA(التجديد!E2498:E2498))</f>
        <v/>
      </c>
      <c r="T2498" s="51" t="str">
        <f>IF(B2498="","",IFERROR(VLOOKUP(SUBSTITUTE(SUBSTITUTE(H2498,"~","~~"),"*","~*"),إعدادات_الأنواع!$A$4:$B$40,2,FALSE()),"?"))</f>
        <v/>
      </c>
    </row>
    <row r="2499" spans="1:20" ht="15" customHeight="1">
      <c r="A2499" s="20" t="str">
        <f>IF(B2499="","",IF(T2499="?","⚠️ نوع غير معرف",T2499&amp;TEXT(COUNTIFS($T$3:T2499,T2499),"000")))</f>
        <v/>
      </c>
      <c r="B2499" s="38"/>
      <c r="C2499" s="38"/>
      <c r="D2499" s="39"/>
      <c r="E2499" s="54"/>
      <c r="F2499" s="41" t="str">
        <f t="shared" ref="F2499:F2562" ca="1" si="156">IF(D2499="","",DATEDIF(D2499,TODAY(),"Y"))</f>
        <v/>
      </c>
      <c r="G2499" s="42"/>
      <c r="H2499" s="37"/>
      <c r="I2499" s="43"/>
      <c r="J2499" s="44" t="str">
        <f t="shared" ref="J2499:J2562" si="157">IF(I2499="","",I2499+30)</f>
        <v/>
      </c>
      <c r="K2499" s="45"/>
      <c r="L2499" s="46" t="str">
        <f>IF(OR(K2499="لم يدفع",B2499=""),"",IF(K2499="تأمين فقط",0,IF(K2499="اشتراك 300",300,IF(F2499&lt;14,IFERROR(VLOOKUP(SUBSTITUTE(SUBSTITUTE(H2499,"~","~~"),"*","~*"),إعدادات_الأنواع!$A$4:$D$40,3,FALSE()),0),IFERROR(VLOOKUP(SUBSTITUTE(SUBSTITUTE(H2499,"~","~~"),"*","~*"),إعدادات_الأنواع!$A$4:$D$40,4,FALSE()),0)))))</f>
        <v/>
      </c>
      <c r="M2499" s="47" t="str">
        <f>IF(OR(K2499="لم يدفع",B2499=""),"",IFERROR(VLOOKUP(SUBSTITUTE(SUBSTITUTE(H2499,"~","~~"),"*","~*"),إعدادات_الأنواع!$A$4:$E$40,5,FALSE()),0))</f>
        <v/>
      </c>
      <c r="N2499" s="47" t="str">
        <f>IF(OR(K2499="لم يدفع",K2499="تأمين فقط",K2499="اشتراك 300",B2499=""),"",IFERROR(VLOOKUP(SUBSTITUTE(SUBSTITUTE(H2499,"~","~~"),"*","~*"),إعدادات_الأنواع!$A$4:$F$40,6,FALSE()),0))</f>
        <v/>
      </c>
      <c r="O2499" s="55" t="str">
        <f t="shared" ref="O2499:O2562" si="158">IF(K2499="لم يدفع","",IF(L2499="","",IF(N2499="",L2499+M2499,L2499+M2499)))</f>
        <v/>
      </c>
      <c r="P2499" s="48" t="str">
        <f t="shared" ref="P2499:P2562" ca="1" si="159">IF(B2499="","",IF(K2499="لم يدفع","🔒 مجمدة",IF(J2499="","",IF(J2499&lt;TODAY(),"⛔ منتهي - يتطلب تجديد",IF(J2499-5&lt;=TODAY(),"⚠️ قريب الانتهاء","✅ ساري")))))</f>
        <v/>
      </c>
      <c r="Q2499" s="52"/>
      <c r="R2499" s="49"/>
      <c r="S2499" s="50" t="str">
        <f>IF(B2499="","",COUNTA(التجديد!E2499:E2499))</f>
        <v/>
      </c>
      <c r="T2499" s="51" t="str">
        <f>IF(B2499="","",IFERROR(VLOOKUP(SUBSTITUTE(SUBSTITUTE(H2499,"~","~~"),"*","~*"),إعدادات_الأنواع!$A$4:$B$40,2,FALSE()),"?"))</f>
        <v/>
      </c>
    </row>
    <row r="2500" spans="1:20" ht="15" customHeight="1">
      <c r="A2500" s="20" t="str">
        <f>IF(B2500="","",IF(T2500="?","⚠️ نوع غير معرف",T2500&amp;TEXT(COUNTIFS($T$3:T2500,T2500),"000")))</f>
        <v/>
      </c>
      <c r="B2500" s="38"/>
      <c r="C2500" s="38"/>
      <c r="D2500" s="39"/>
      <c r="E2500" s="54"/>
      <c r="F2500" s="41" t="str">
        <f t="shared" ca="1" si="156"/>
        <v/>
      </c>
      <c r="G2500" s="42"/>
      <c r="H2500" s="37"/>
      <c r="I2500" s="43"/>
      <c r="J2500" s="44" t="str">
        <f t="shared" si="157"/>
        <v/>
      </c>
      <c r="K2500" s="45"/>
      <c r="L2500" s="46" t="str">
        <f>IF(OR(K2500="لم يدفع",B2500=""),"",IF(K2500="تأمين فقط",0,IF(K2500="اشتراك 300",300,IF(F2500&lt;14,IFERROR(VLOOKUP(SUBSTITUTE(SUBSTITUTE(H2500,"~","~~"),"*","~*"),إعدادات_الأنواع!$A$4:$D$40,3,FALSE()),0),IFERROR(VLOOKUP(SUBSTITUTE(SUBSTITUTE(H2500,"~","~~"),"*","~*"),إعدادات_الأنواع!$A$4:$D$40,4,FALSE()),0)))))</f>
        <v/>
      </c>
      <c r="M2500" s="47" t="str">
        <f>IF(OR(K2500="لم يدفع",B2500=""),"",IFERROR(VLOOKUP(SUBSTITUTE(SUBSTITUTE(H2500,"~","~~"),"*","~*"),إعدادات_الأنواع!$A$4:$E$40,5,FALSE()),0))</f>
        <v/>
      </c>
      <c r="N2500" s="47" t="str">
        <f>IF(OR(K2500="لم يدفع",K2500="تأمين فقط",K2500="اشتراك 300",B2500=""),"",IFERROR(VLOOKUP(SUBSTITUTE(SUBSTITUTE(H2500,"~","~~"),"*","~*"),إعدادات_الأنواع!$A$4:$F$40,6,FALSE()),0))</f>
        <v/>
      </c>
      <c r="O2500" s="55" t="str">
        <f t="shared" si="158"/>
        <v/>
      </c>
      <c r="P2500" s="48" t="str">
        <f t="shared" ca="1" si="159"/>
        <v/>
      </c>
      <c r="Q2500" s="52"/>
      <c r="R2500" s="49"/>
      <c r="S2500" s="50" t="str">
        <f>IF(B2500="","",COUNTA(التجديد!E2500:E2500))</f>
        <v/>
      </c>
      <c r="T2500" s="51" t="str">
        <f>IF(B2500="","",IFERROR(VLOOKUP(SUBSTITUTE(SUBSTITUTE(H2500,"~","~~"),"*","~*"),إعدادات_الأنواع!$A$4:$B$40,2,FALSE()),"?"))</f>
        <v/>
      </c>
    </row>
    <row r="2501" spans="1:20" ht="15" customHeight="1">
      <c r="A2501" s="20" t="str">
        <f>IF(B2501="","",IF(T2501="?","⚠️ نوع غير معرف",T2501&amp;TEXT(COUNTIFS($T$3:T2501,T2501),"000")))</f>
        <v/>
      </c>
      <c r="B2501" s="38"/>
      <c r="C2501" s="38"/>
      <c r="D2501" s="39"/>
      <c r="E2501" s="54"/>
      <c r="F2501" s="41" t="str">
        <f t="shared" ca="1" si="156"/>
        <v/>
      </c>
      <c r="G2501" s="42"/>
      <c r="H2501" s="37"/>
      <c r="I2501" s="43"/>
      <c r="J2501" s="44" t="str">
        <f t="shared" si="157"/>
        <v/>
      </c>
      <c r="K2501" s="45"/>
      <c r="L2501" s="46" t="str">
        <f>IF(OR(K2501="لم يدفع",B2501=""),"",IF(K2501="تأمين فقط",0,IF(K2501="اشتراك 300",300,IF(F2501&lt;14,IFERROR(VLOOKUP(SUBSTITUTE(SUBSTITUTE(H2501,"~","~~"),"*","~*"),إعدادات_الأنواع!$A$4:$D$40,3,FALSE()),0),IFERROR(VLOOKUP(SUBSTITUTE(SUBSTITUTE(H2501,"~","~~"),"*","~*"),إعدادات_الأنواع!$A$4:$D$40,4,FALSE()),0)))))</f>
        <v/>
      </c>
      <c r="M2501" s="47" t="str">
        <f>IF(OR(K2501="لم يدفع",B2501=""),"",IFERROR(VLOOKUP(SUBSTITUTE(SUBSTITUTE(H2501,"~","~~"),"*","~*"),إعدادات_الأنواع!$A$4:$E$40,5,FALSE()),0))</f>
        <v/>
      </c>
      <c r="N2501" s="47" t="str">
        <f>IF(OR(K2501="لم يدفع",K2501="تأمين فقط",K2501="اشتراك 300",B2501=""),"",IFERROR(VLOOKUP(SUBSTITUTE(SUBSTITUTE(H2501,"~","~~"),"*","~*"),إعدادات_الأنواع!$A$4:$F$40,6,FALSE()),0))</f>
        <v/>
      </c>
      <c r="O2501" s="55" t="str">
        <f t="shared" si="158"/>
        <v/>
      </c>
      <c r="P2501" s="48" t="str">
        <f t="shared" ca="1" si="159"/>
        <v/>
      </c>
      <c r="Q2501" s="52"/>
      <c r="R2501" s="49"/>
      <c r="S2501" s="50" t="str">
        <f>IF(B2501="","",COUNTA(التجديد!E2501:E2501))</f>
        <v/>
      </c>
      <c r="T2501" s="51" t="str">
        <f>IF(B2501="","",IFERROR(VLOOKUP(SUBSTITUTE(SUBSTITUTE(H2501,"~","~~"),"*","~*"),إعدادات_الأنواع!$A$4:$B$40,2,FALSE()),"?"))</f>
        <v/>
      </c>
    </row>
    <row r="2502" spans="1:20" ht="15" customHeight="1">
      <c r="A2502" s="20" t="str">
        <f>IF(B2502="","",IF(T2502="?","⚠️ نوع غير معرف",T2502&amp;TEXT(COUNTIFS($T$3:T2502,T2502),"000")))</f>
        <v/>
      </c>
      <c r="B2502" s="38"/>
      <c r="C2502" s="38"/>
      <c r="D2502" s="39"/>
      <c r="E2502" s="54"/>
      <c r="F2502" s="41" t="str">
        <f t="shared" ca="1" si="156"/>
        <v/>
      </c>
      <c r="G2502" s="42"/>
      <c r="H2502" s="37"/>
      <c r="I2502" s="43"/>
      <c r="J2502" s="44" t="str">
        <f t="shared" si="157"/>
        <v/>
      </c>
      <c r="K2502" s="45"/>
      <c r="L2502" s="46" t="str">
        <f>IF(OR(K2502="لم يدفع",B2502=""),"",IF(K2502="تأمين فقط",0,IF(K2502="اشتراك 300",300,IF(F2502&lt;14,IFERROR(VLOOKUP(SUBSTITUTE(SUBSTITUTE(H2502,"~","~~"),"*","~*"),إعدادات_الأنواع!$A$4:$D$40,3,FALSE()),0),IFERROR(VLOOKUP(SUBSTITUTE(SUBSTITUTE(H2502,"~","~~"),"*","~*"),إعدادات_الأنواع!$A$4:$D$40,4,FALSE()),0)))))</f>
        <v/>
      </c>
      <c r="M2502" s="47" t="str">
        <f>IF(OR(K2502="لم يدفع",B2502=""),"",IFERROR(VLOOKUP(SUBSTITUTE(SUBSTITUTE(H2502,"~","~~"),"*","~*"),إعدادات_الأنواع!$A$4:$E$40,5,FALSE()),0))</f>
        <v/>
      </c>
      <c r="N2502" s="47" t="str">
        <f>IF(OR(K2502="لم يدفع",K2502="تأمين فقط",K2502="اشتراك 300",B2502=""),"",IFERROR(VLOOKUP(SUBSTITUTE(SUBSTITUTE(H2502,"~","~~"),"*","~*"),إعدادات_الأنواع!$A$4:$F$40,6,FALSE()),0))</f>
        <v/>
      </c>
      <c r="O2502" s="55" t="str">
        <f t="shared" si="158"/>
        <v/>
      </c>
      <c r="P2502" s="48" t="str">
        <f t="shared" ca="1" si="159"/>
        <v/>
      </c>
      <c r="Q2502" s="52"/>
      <c r="R2502" s="49"/>
      <c r="S2502" s="50" t="str">
        <f>IF(B2502="","",COUNTA(التجديد!E2502:E2502))</f>
        <v/>
      </c>
      <c r="T2502" s="51" t="str">
        <f>IF(B2502="","",IFERROR(VLOOKUP(SUBSTITUTE(SUBSTITUTE(H2502,"~","~~"),"*","~*"),إعدادات_الأنواع!$A$4:$B$40,2,FALSE()),"?"))</f>
        <v/>
      </c>
    </row>
    <row r="2503" spans="1:20" ht="15" customHeight="1">
      <c r="A2503" s="20" t="str">
        <f>IF(B2503="","",IF(T2503="?","⚠️ نوع غير معرف",T2503&amp;TEXT(COUNTIFS($T$3:T2503,T2503),"000")))</f>
        <v/>
      </c>
      <c r="B2503" s="38"/>
      <c r="C2503" s="38"/>
      <c r="D2503" s="39"/>
      <c r="E2503" s="54"/>
      <c r="F2503" s="41" t="str">
        <f t="shared" ca="1" si="156"/>
        <v/>
      </c>
      <c r="G2503" s="42"/>
      <c r="H2503" s="37"/>
      <c r="I2503" s="43"/>
      <c r="J2503" s="44" t="str">
        <f t="shared" si="157"/>
        <v/>
      </c>
      <c r="K2503" s="45"/>
      <c r="L2503" s="46" t="str">
        <f>IF(OR(K2503="لم يدفع",B2503=""),"",IF(K2503="تأمين فقط",0,IF(K2503="اشتراك 300",300,IF(F2503&lt;14,IFERROR(VLOOKUP(SUBSTITUTE(SUBSTITUTE(H2503,"~","~~"),"*","~*"),إعدادات_الأنواع!$A$4:$D$40,3,FALSE()),0),IFERROR(VLOOKUP(SUBSTITUTE(SUBSTITUTE(H2503,"~","~~"),"*","~*"),إعدادات_الأنواع!$A$4:$D$40,4,FALSE()),0)))))</f>
        <v/>
      </c>
      <c r="M2503" s="47" t="str">
        <f>IF(OR(K2503="لم يدفع",B2503=""),"",IFERROR(VLOOKUP(SUBSTITUTE(SUBSTITUTE(H2503,"~","~~"),"*","~*"),إعدادات_الأنواع!$A$4:$E$40,5,FALSE()),0))</f>
        <v/>
      </c>
      <c r="N2503" s="47" t="str">
        <f>IF(OR(K2503="لم يدفع",K2503="تأمين فقط",K2503="اشتراك 300",B2503=""),"",IFERROR(VLOOKUP(SUBSTITUTE(SUBSTITUTE(H2503,"~","~~"),"*","~*"),إعدادات_الأنواع!$A$4:$F$40,6,FALSE()),0))</f>
        <v/>
      </c>
      <c r="O2503" s="55" t="str">
        <f t="shared" si="158"/>
        <v/>
      </c>
      <c r="P2503" s="48" t="str">
        <f t="shared" ca="1" si="159"/>
        <v/>
      </c>
      <c r="Q2503" s="52"/>
      <c r="R2503" s="49"/>
      <c r="S2503" s="50" t="str">
        <f>IF(B2503="","",COUNTA(التجديد!E2503:E2503))</f>
        <v/>
      </c>
      <c r="T2503" s="51" t="str">
        <f>IF(B2503="","",IFERROR(VLOOKUP(SUBSTITUTE(SUBSTITUTE(H2503,"~","~~"),"*","~*"),إعدادات_الأنواع!$A$4:$B$40,2,FALSE()),"?"))</f>
        <v/>
      </c>
    </row>
    <row r="2504" spans="1:20" ht="15" customHeight="1">
      <c r="A2504" s="20" t="str">
        <f>IF(B2504="","",IF(T2504="?","⚠️ نوع غير معرف",T2504&amp;TEXT(COUNTIFS($T$3:T2504,T2504),"000")))</f>
        <v/>
      </c>
      <c r="B2504" s="38"/>
      <c r="C2504" s="38"/>
      <c r="D2504" s="39"/>
      <c r="E2504" s="54"/>
      <c r="F2504" s="41" t="str">
        <f t="shared" ca="1" si="156"/>
        <v/>
      </c>
      <c r="G2504" s="42"/>
      <c r="H2504" s="37"/>
      <c r="I2504" s="43"/>
      <c r="J2504" s="44" t="str">
        <f t="shared" si="157"/>
        <v/>
      </c>
      <c r="K2504" s="45"/>
      <c r="L2504" s="46" t="str">
        <f>IF(OR(K2504="لم يدفع",B2504=""),"",IF(K2504="تأمين فقط",0,IF(K2504="اشتراك 300",300,IF(F2504&lt;14,IFERROR(VLOOKUP(SUBSTITUTE(SUBSTITUTE(H2504,"~","~~"),"*","~*"),إعدادات_الأنواع!$A$4:$D$40,3,FALSE()),0),IFERROR(VLOOKUP(SUBSTITUTE(SUBSTITUTE(H2504,"~","~~"),"*","~*"),إعدادات_الأنواع!$A$4:$D$40,4,FALSE()),0)))))</f>
        <v/>
      </c>
      <c r="M2504" s="47" t="str">
        <f>IF(OR(K2504="لم يدفع",B2504=""),"",IFERROR(VLOOKUP(SUBSTITUTE(SUBSTITUTE(H2504,"~","~~"),"*","~*"),إعدادات_الأنواع!$A$4:$E$40,5,FALSE()),0))</f>
        <v/>
      </c>
      <c r="N2504" s="47" t="str">
        <f>IF(OR(K2504="لم يدفع",K2504="تأمين فقط",K2504="اشتراك 300",B2504=""),"",IFERROR(VLOOKUP(SUBSTITUTE(SUBSTITUTE(H2504,"~","~~"),"*","~*"),إعدادات_الأنواع!$A$4:$F$40,6,FALSE()),0))</f>
        <v/>
      </c>
      <c r="O2504" s="55" t="str">
        <f t="shared" si="158"/>
        <v/>
      </c>
      <c r="P2504" s="48" t="str">
        <f t="shared" ca="1" si="159"/>
        <v/>
      </c>
      <c r="Q2504" s="52"/>
      <c r="R2504" s="49"/>
      <c r="S2504" s="50" t="str">
        <f>IF(B2504="","",COUNTA(التجديد!E2504:E2504))</f>
        <v/>
      </c>
      <c r="T2504" s="51" t="str">
        <f>IF(B2504="","",IFERROR(VLOOKUP(SUBSTITUTE(SUBSTITUTE(H2504,"~","~~"),"*","~*"),إعدادات_الأنواع!$A$4:$B$40,2,FALSE()),"?"))</f>
        <v/>
      </c>
    </row>
    <row r="2505" spans="1:20" ht="15" customHeight="1">
      <c r="A2505" s="20" t="str">
        <f>IF(B2505="","",IF(T2505="?","⚠️ نوع غير معرف",T2505&amp;TEXT(COUNTIFS($T$3:T2505,T2505),"000")))</f>
        <v/>
      </c>
      <c r="B2505" s="38"/>
      <c r="C2505" s="38"/>
      <c r="D2505" s="39"/>
      <c r="E2505" s="54"/>
      <c r="F2505" s="41" t="str">
        <f t="shared" ca="1" si="156"/>
        <v/>
      </c>
      <c r="G2505" s="42"/>
      <c r="H2505" s="37"/>
      <c r="I2505" s="43"/>
      <c r="J2505" s="44" t="str">
        <f t="shared" si="157"/>
        <v/>
      </c>
      <c r="K2505" s="45"/>
      <c r="L2505" s="46" t="str">
        <f>IF(OR(K2505="لم يدفع",B2505=""),"",IF(K2505="تأمين فقط",0,IF(K2505="اشتراك 300",300,IF(F2505&lt;14,IFERROR(VLOOKUP(SUBSTITUTE(SUBSTITUTE(H2505,"~","~~"),"*","~*"),إعدادات_الأنواع!$A$4:$D$40,3,FALSE()),0),IFERROR(VLOOKUP(SUBSTITUTE(SUBSTITUTE(H2505,"~","~~"),"*","~*"),إعدادات_الأنواع!$A$4:$D$40,4,FALSE()),0)))))</f>
        <v/>
      </c>
      <c r="M2505" s="47" t="str">
        <f>IF(OR(K2505="لم يدفع",B2505=""),"",IFERROR(VLOOKUP(SUBSTITUTE(SUBSTITUTE(H2505,"~","~~"),"*","~*"),إعدادات_الأنواع!$A$4:$E$40,5,FALSE()),0))</f>
        <v/>
      </c>
      <c r="N2505" s="47" t="str">
        <f>IF(OR(K2505="لم يدفع",K2505="تأمين فقط",K2505="اشتراك 300",B2505=""),"",IFERROR(VLOOKUP(SUBSTITUTE(SUBSTITUTE(H2505,"~","~~"),"*","~*"),إعدادات_الأنواع!$A$4:$F$40,6,FALSE()),0))</f>
        <v/>
      </c>
      <c r="O2505" s="55" t="str">
        <f t="shared" si="158"/>
        <v/>
      </c>
      <c r="P2505" s="48" t="str">
        <f t="shared" ca="1" si="159"/>
        <v/>
      </c>
      <c r="Q2505" s="52"/>
      <c r="R2505" s="49"/>
      <c r="S2505" s="50" t="str">
        <f>IF(B2505="","",COUNTA(التجديد!E2505:E2505))</f>
        <v/>
      </c>
      <c r="T2505" s="51" t="str">
        <f>IF(B2505="","",IFERROR(VLOOKUP(SUBSTITUTE(SUBSTITUTE(H2505,"~","~~"),"*","~*"),إعدادات_الأنواع!$A$4:$B$40,2,FALSE()),"?"))</f>
        <v/>
      </c>
    </row>
    <row r="2506" spans="1:20" ht="15" customHeight="1">
      <c r="A2506" s="20" t="str">
        <f>IF(B2506="","",IF(T2506="?","⚠️ نوع غير معرف",T2506&amp;TEXT(COUNTIFS($T$3:T2506,T2506),"000")))</f>
        <v/>
      </c>
      <c r="B2506" s="38"/>
      <c r="C2506" s="38"/>
      <c r="D2506" s="39"/>
      <c r="E2506" s="54"/>
      <c r="F2506" s="41" t="str">
        <f t="shared" ca="1" si="156"/>
        <v/>
      </c>
      <c r="G2506" s="42"/>
      <c r="H2506" s="37"/>
      <c r="I2506" s="43"/>
      <c r="J2506" s="44" t="str">
        <f t="shared" si="157"/>
        <v/>
      </c>
      <c r="K2506" s="45"/>
      <c r="L2506" s="46" t="str">
        <f>IF(OR(K2506="لم يدفع",B2506=""),"",IF(K2506="تأمين فقط",0,IF(K2506="اشتراك 300",300,IF(F2506&lt;14,IFERROR(VLOOKUP(SUBSTITUTE(SUBSTITUTE(H2506,"~","~~"),"*","~*"),إعدادات_الأنواع!$A$4:$D$40,3,FALSE()),0),IFERROR(VLOOKUP(SUBSTITUTE(SUBSTITUTE(H2506,"~","~~"),"*","~*"),إعدادات_الأنواع!$A$4:$D$40,4,FALSE()),0)))))</f>
        <v/>
      </c>
      <c r="M2506" s="47" t="str">
        <f>IF(OR(K2506="لم يدفع",B2506=""),"",IFERROR(VLOOKUP(SUBSTITUTE(SUBSTITUTE(H2506,"~","~~"),"*","~*"),إعدادات_الأنواع!$A$4:$E$40,5,FALSE()),0))</f>
        <v/>
      </c>
      <c r="N2506" s="47" t="str">
        <f>IF(OR(K2506="لم يدفع",K2506="تأمين فقط",K2506="اشتراك 300",B2506=""),"",IFERROR(VLOOKUP(SUBSTITUTE(SUBSTITUTE(H2506,"~","~~"),"*","~*"),إعدادات_الأنواع!$A$4:$F$40,6,FALSE()),0))</f>
        <v/>
      </c>
      <c r="O2506" s="55" t="str">
        <f t="shared" si="158"/>
        <v/>
      </c>
      <c r="P2506" s="48" t="str">
        <f t="shared" ca="1" si="159"/>
        <v/>
      </c>
      <c r="Q2506" s="52"/>
      <c r="R2506" s="49"/>
      <c r="S2506" s="50" t="str">
        <f>IF(B2506="","",COUNTA(التجديد!E2506:E2506))</f>
        <v/>
      </c>
      <c r="T2506" s="51" t="str">
        <f>IF(B2506="","",IFERROR(VLOOKUP(SUBSTITUTE(SUBSTITUTE(H2506,"~","~~"),"*","~*"),إعدادات_الأنواع!$A$4:$B$40,2,FALSE()),"?"))</f>
        <v/>
      </c>
    </row>
    <row r="2507" spans="1:20" ht="15" customHeight="1">
      <c r="A2507" s="20" t="str">
        <f>IF(B2507="","",IF(T2507="?","⚠️ نوع غير معرف",T2507&amp;TEXT(COUNTIFS($T$3:T2507,T2507),"000")))</f>
        <v/>
      </c>
      <c r="B2507" s="38"/>
      <c r="C2507" s="38"/>
      <c r="D2507" s="39"/>
      <c r="E2507" s="54"/>
      <c r="F2507" s="41" t="str">
        <f t="shared" ca="1" si="156"/>
        <v/>
      </c>
      <c r="G2507" s="42"/>
      <c r="H2507" s="37"/>
      <c r="I2507" s="43"/>
      <c r="J2507" s="44" t="str">
        <f t="shared" si="157"/>
        <v/>
      </c>
      <c r="K2507" s="45"/>
      <c r="L2507" s="46" t="str">
        <f>IF(OR(K2507="لم يدفع",B2507=""),"",IF(K2507="تأمين فقط",0,IF(K2507="اشتراك 300",300,IF(F2507&lt;14,IFERROR(VLOOKUP(SUBSTITUTE(SUBSTITUTE(H2507,"~","~~"),"*","~*"),إعدادات_الأنواع!$A$4:$D$40,3,FALSE()),0),IFERROR(VLOOKUP(SUBSTITUTE(SUBSTITUTE(H2507,"~","~~"),"*","~*"),إعدادات_الأنواع!$A$4:$D$40,4,FALSE()),0)))))</f>
        <v/>
      </c>
      <c r="M2507" s="47" t="str">
        <f>IF(OR(K2507="لم يدفع",B2507=""),"",IFERROR(VLOOKUP(SUBSTITUTE(SUBSTITUTE(H2507,"~","~~"),"*","~*"),إعدادات_الأنواع!$A$4:$E$40,5,FALSE()),0))</f>
        <v/>
      </c>
      <c r="N2507" s="47" t="str">
        <f>IF(OR(K2507="لم يدفع",K2507="تأمين فقط",K2507="اشتراك 300",B2507=""),"",IFERROR(VLOOKUP(SUBSTITUTE(SUBSTITUTE(H2507,"~","~~"),"*","~*"),إعدادات_الأنواع!$A$4:$F$40,6,FALSE()),0))</f>
        <v/>
      </c>
      <c r="O2507" s="55" t="str">
        <f t="shared" si="158"/>
        <v/>
      </c>
      <c r="P2507" s="48" t="str">
        <f t="shared" ca="1" si="159"/>
        <v/>
      </c>
      <c r="Q2507" s="52"/>
      <c r="R2507" s="49"/>
      <c r="S2507" s="50" t="str">
        <f>IF(B2507="","",COUNTA(التجديد!E2507:E2507))</f>
        <v/>
      </c>
      <c r="T2507" s="51" t="str">
        <f>IF(B2507="","",IFERROR(VLOOKUP(SUBSTITUTE(SUBSTITUTE(H2507,"~","~~"),"*","~*"),إعدادات_الأنواع!$A$4:$B$40,2,FALSE()),"?"))</f>
        <v/>
      </c>
    </row>
    <row r="2508" spans="1:20" ht="15" customHeight="1">
      <c r="A2508" s="20" t="str">
        <f>IF(B2508="","",IF(T2508="?","⚠️ نوع غير معرف",T2508&amp;TEXT(COUNTIFS($T$3:T2508,T2508),"000")))</f>
        <v/>
      </c>
      <c r="B2508" s="38"/>
      <c r="C2508" s="38"/>
      <c r="D2508" s="39"/>
      <c r="E2508" s="54"/>
      <c r="F2508" s="41" t="str">
        <f t="shared" ca="1" si="156"/>
        <v/>
      </c>
      <c r="G2508" s="42"/>
      <c r="H2508" s="37"/>
      <c r="I2508" s="43"/>
      <c r="J2508" s="44" t="str">
        <f t="shared" si="157"/>
        <v/>
      </c>
      <c r="K2508" s="45"/>
      <c r="L2508" s="46" t="str">
        <f>IF(OR(K2508="لم يدفع",B2508=""),"",IF(K2508="تأمين فقط",0,IF(K2508="اشتراك 300",300,IF(F2508&lt;14,IFERROR(VLOOKUP(SUBSTITUTE(SUBSTITUTE(H2508,"~","~~"),"*","~*"),إعدادات_الأنواع!$A$4:$D$40,3,FALSE()),0),IFERROR(VLOOKUP(SUBSTITUTE(SUBSTITUTE(H2508,"~","~~"),"*","~*"),إعدادات_الأنواع!$A$4:$D$40,4,FALSE()),0)))))</f>
        <v/>
      </c>
      <c r="M2508" s="47" t="str">
        <f>IF(OR(K2508="لم يدفع",B2508=""),"",IFERROR(VLOOKUP(SUBSTITUTE(SUBSTITUTE(H2508,"~","~~"),"*","~*"),إعدادات_الأنواع!$A$4:$E$40,5,FALSE()),0))</f>
        <v/>
      </c>
      <c r="N2508" s="47" t="str">
        <f>IF(OR(K2508="لم يدفع",K2508="تأمين فقط",K2508="اشتراك 300",B2508=""),"",IFERROR(VLOOKUP(SUBSTITUTE(SUBSTITUTE(H2508,"~","~~"),"*","~*"),إعدادات_الأنواع!$A$4:$F$40,6,FALSE()),0))</f>
        <v/>
      </c>
      <c r="O2508" s="55" t="str">
        <f t="shared" si="158"/>
        <v/>
      </c>
      <c r="P2508" s="48" t="str">
        <f t="shared" ca="1" si="159"/>
        <v/>
      </c>
      <c r="Q2508" s="52"/>
      <c r="R2508" s="49"/>
      <c r="S2508" s="50" t="str">
        <f>IF(B2508="","",COUNTA(التجديد!E2508:E2508))</f>
        <v/>
      </c>
      <c r="T2508" s="51" t="str">
        <f>IF(B2508="","",IFERROR(VLOOKUP(SUBSTITUTE(SUBSTITUTE(H2508,"~","~~"),"*","~*"),إعدادات_الأنواع!$A$4:$B$40,2,FALSE()),"?"))</f>
        <v/>
      </c>
    </row>
    <row r="2509" spans="1:20" ht="15" customHeight="1">
      <c r="A2509" s="20" t="str">
        <f>IF(B2509="","",IF(T2509="?","⚠️ نوع غير معرف",T2509&amp;TEXT(COUNTIFS($T$3:T2509,T2509),"000")))</f>
        <v/>
      </c>
      <c r="B2509" s="38"/>
      <c r="C2509" s="38"/>
      <c r="D2509" s="39"/>
      <c r="E2509" s="54"/>
      <c r="F2509" s="41" t="str">
        <f t="shared" ca="1" si="156"/>
        <v/>
      </c>
      <c r="G2509" s="42"/>
      <c r="H2509" s="37"/>
      <c r="I2509" s="43"/>
      <c r="J2509" s="44" t="str">
        <f t="shared" si="157"/>
        <v/>
      </c>
      <c r="K2509" s="45"/>
      <c r="L2509" s="46" t="str">
        <f>IF(OR(K2509="لم يدفع",B2509=""),"",IF(K2509="تأمين فقط",0,IF(K2509="اشتراك 300",300,IF(F2509&lt;14,IFERROR(VLOOKUP(SUBSTITUTE(SUBSTITUTE(H2509,"~","~~"),"*","~*"),إعدادات_الأنواع!$A$4:$D$40,3,FALSE()),0),IFERROR(VLOOKUP(SUBSTITUTE(SUBSTITUTE(H2509,"~","~~"),"*","~*"),إعدادات_الأنواع!$A$4:$D$40,4,FALSE()),0)))))</f>
        <v/>
      </c>
      <c r="M2509" s="47" t="str">
        <f>IF(OR(K2509="لم يدفع",B2509=""),"",IFERROR(VLOOKUP(SUBSTITUTE(SUBSTITUTE(H2509,"~","~~"),"*","~*"),إعدادات_الأنواع!$A$4:$E$40,5,FALSE()),0))</f>
        <v/>
      </c>
      <c r="N2509" s="47" t="str">
        <f>IF(OR(K2509="لم يدفع",K2509="تأمين فقط",K2509="اشتراك 300",B2509=""),"",IFERROR(VLOOKUP(SUBSTITUTE(SUBSTITUTE(H2509,"~","~~"),"*","~*"),إعدادات_الأنواع!$A$4:$F$40,6,FALSE()),0))</f>
        <v/>
      </c>
      <c r="O2509" s="55" t="str">
        <f t="shared" si="158"/>
        <v/>
      </c>
      <c r="P2509" s="48" t="str">
        <f t="shared" ca="1" si="159"/>
        <v/>
      </c>
      <c r="Q2509" s="52"/>
      <c r="R2509" s="49"/>
      <c r="S2509" s="50" t="str">
        <f>IF(B2509="","",COUNTA(التجديد!E2509:E2509))</f>
        <v/>
      </c>
      <c r="T2509" s="51" t="str">
        <f>IF(B2509="","",IFERROR(VLOOKUP(SUBSTITUTE(SUBSTITUTE(H2509,"~","~~"),"*","~*"),إعدادات_الأنواع!$A$4:$B$40,2,FALSE()),"?"))</f>
        <v/>
      </c>
    </row>
    <row r="2510" spans="1:20" ht="15" customHeight="1">
      <c r="A2510" s="20" t="str">
        <f>IF(B2510="","",IF(T2510="?","⚠️ نوع غير معرف",T2510&amp;TEXT(COUNTIFS($T$3:T2510,T2510),"000")))</f>
        <v/>
      </c>
      <c r="B2510" s="38"/>
      <c r="C2510" s="38"/>
      <c r="D2510" s="39"/>
      <c r="E2510" s="54"/>
      <c r="F2510" s="41" t="str">
        <f t="shared" ca="1" si="156"/>
        <v/>
      </c>
      <c r="G2510" s="42"/>
      <c r="H2510" s="37"/>
      <c r="I2510" s="43"/>
      <c r="J2510" s="44" t="str">
        <f t="shared" si="157"/>
        <v/>
      </c>
      <c r="K2510" s="45"/>
      <c r="L2510" s="46" t="str">
        <f>IF(OR(K2510="لم يدفع",B2510=""),"",IF(K2510="تأمين فقط",0,IF(K2510="اشتراك 300",300,IF(F2510&lt;14,IFERROR(VLOOKUP(SUBSTITUTE(SUBSTITUTE(H2510,"~","~~"),"*","~*"),إعدادات_الأنواع!$A$4:$D$40,3,FALSE()),0),IFERROR(VLOOKUP(SUBSTITUTE(SUBSTITUTE(H2510,"~","~~"),"*","~*"),إعدادات_الأنواع!$A$4:$D$40,4,FALSE()),0)))))</f>
        <v/>
      </c>
      <c r="M2510" s="47" t="str">
        <f>IF(OR(K2510="لم يدفع",B2510=""),"",IFERROR(VLOOKUP(SUBSTITUTE(SUBSTITUTE(H2510,"~","~~"),"*","~*"),إعدادات_الأنواع!$A$4:$E$40,5,FALSE()),0))</f>
        <v/>
      </c>
      <c r="N2510" s="47" t="str">
        <f>IF(OR(K2510="لم يدفع",K2510="تأمين فقط",K2510="اشتراك 300",B2510=""),"",IFERROR(VLOOKUP(SUBSTITUTE(SUBSTITUTE(H2510,"~","~~"),"*","~*"),إعدادات_الأنواع!$A$4:$F$40,6,FALSE()),0))</f>
        <v/>
      </c>
      <c r="O2510" s="55" t="str">
        <f t="shared" si="158"/>
        <v/>
      </c>
      <c r="P2510" s="48" t="str">
        <f t="shared" ca="1" si="159"/>
        <v/>
      </c>
      <c r="Q2510" s="52"/>
      <c r="R2510" s="49"/>
      <c r="S2510" s="50" t="str">
        <f>IF(B2510="","",COUNTA(التجديد!E2510:E2510))</f>
        <v/>
      </c>
      <c r="T2510" s="51" t="str">
        <f>IF(B2510="","",IFERROR(VLOOKUP(SUBSTITUTE(SUBSTITUTE(H2510,"~","~~"),"*","~*"),إعدادات_الأنواع!$A$4:$B$40,2,FALSE()),"?"))</f>
        <v/>
      </c>
    </row>
    <row r="2511" spans="1:20" ht="15" customHeight="1">
      <c r="A2511" s="20" t="str">
        <f>IF(B2511="","",IF(T2511="?","⚠️ نوع غير معرف",T2511&amp;TEXT(COUNTIFS($T$3:T2511,T2511),"000")))</f>
        <v/>
      </c>
      <c r="B2511" s="38"/>
      <c r="C2511" s="38"/>
      <c r="D2511" s="39"/>
      <c r="E2511" s="54"/>
      <c r="F2511" s="41" t="str">
        <f t="shared" ca="1" si="156"/>
        <v/>
      </c>
      <c r="G2511" s="42"/>
      <c r="H2511" s="37"/>
      <c r="I2511" s="43"/>
      <c r="J2511" s="44" t="str">
        <f t="shared" si="157"/>
        <v/>
      </c>
      <c r="K2511" s="45"/>
      <c r="L2511" s="46" t="str">
        <f>IF(OR(K2511="لم يدفع",B2511=""),"",IF(K2511="تأمين فقط",0,IF(K2511="اشتراك 300",300,IF(F2511&lt;14,IFERROR(VLOOKUP(SUBSTITUTE(SUBSTITUTE(H2511,"~","~~"),"*","~*"),إعدادات_الأنواع!$A$4:$D$40,3,FALSE()),0),IFERROR(VLOOKUP(SUBSTITUTE(SUBSTITUTE(H2511,"~","~~"),"*","~*"),إعدادات_الأنواع!$A$4:$D$40,4,FALSE()),0)))))</f>
        <v/>
      </c>
      <c r="M2511" s="47" t="str">
        <f>IF(OR(K2511="لم يدفع",B2511=""),"",IFERROR(VLOOKUP(SUBSTITUTE(SUBSTITUTE(H2511,"~","~~"),"*","~*"),إعدادات_الأنواع!$A$4:$E$40,5,FALSE()),0))</f>
        <v/>
      </c>
      <c r="N2511" s="47" t="str">
        <f>IF(OR(K2511="لم يدفع",K2511="تأمين فقط",K2511="اشتراك 300",B2511=""),"",IFERROR(VLOOKUP(SUBSTITUTE(SUBSTITUTE(H2511,"~","~~"),"*","~*"),إعدادات_الأنواع!$A$4:$F$40,6,FALSE()),0))</f>
        <v/>
      </c>
      <c r="O2511" s="55" t="str">
        <f t="shared" si="158"/>
        <v/>
      </c>
      <c r="P2511" s="48" t="str">
        <f t="shared" ca="1" si="159"/>
        <v/>
      </c>
      <c r="Q2511" s="52"/>
      <c r="R2511" s="49"/>
      <c r="S2511" s="50" t="str">
        <f>IF(B2511="","",COUNTA(التجديد!E2511:E2511))</f>
        <v/>
      </c>
      <c r="T2511" s="51" t="str">
        <f>IF(B2511="","",IFERROR(VLOOKUP(SUBSTITUTE(SUBSTITUTE(H2511,"~","~~"),"*","~*"),إعدادات_الأنواع!$A$4:$B$40,2,FALSE()),"?"))</f>
        <v/>
      </c>
    </row>
    <row r="2512" spans="1:20" ht="15" customHeight="1">
      <c r="A2512" s="20" t="str">
        <f>IF(B2512="","",IF(T2512="?","⚠️ نوع غير معرف",T2512&amp;TEXT(COUNTIFS($T$3:T2512,T2512),"000")))</f>
        <v/>
      </c>
      <c r="B2512" s="38"/>
      <c r="C2512" s="38"/>
      <c r="D2512" s="39"/>
      <c r="E2512" s="54"/>
      <c r="F2512" s="41" t="str">
        <f t="shared" ca="1" si="156"/>
        <v/>
      </c>
      <c r="G2512" s="42"/>
      <c r="H2512" s="37"/>
      <c r="I2512" s="43"/>
      <c r="J2512" s="44" t="str">
        <f t="shared" si="157"/>
        <v/>
      </c>
      <c r="K2512" s="45"/>
      <c r="L2512" s="46" t="str">
        <f>IF(OR(K2512="لم يدفع",B2512=""),"",IF(K2512="تأمين فقط",0,IF(K2512="اشتراك 300",300,IF(F2512&lt;14,IFERROR(VLOOKUP(SUBSTITUTE(SUBSTITUTE(H2512,"~","~~"),"*","~*"),إعدادات_الأنواع!$A$4:$D$40,3,FALSE()),0),IFERROR(VLOOKUP(SUBSTITUTE(SUBSTITUTE(H2512,"~","~~"),"*","~*"),إعدادات_الأنواع!$A$4:$D$40,4,FALSE()),0)))))</f>
        <v/>
      </c>
      <c r="M2512" s="47" t="str">
        <f>IF(OR(K2512="لم يدفع",B2512=""),"",IFERROR(VLOOKUP(SUBSTITUTE(SUBSTITUTE(H2512,"~","~~"),"*","~*"),إعدادات_الأنواع!$A$4:$E$40,5,FALSE()),0))</f>
        <v/>
      </c>
      <c r="N2512" s="47" t="str">
        <f>IF(OR(K2512="لم يدفع",K2512="تأمين فقط",K2512="اشتراك 300",B2512=""),"",IFERROR(VLOOKUP(SUBSTITUTE(SUBSTITUTE(H2512,"~","~~"),"*","~*"),إعدادات_الأنواع!$A$4:$F$40,6,FALSE()),0))</f>
        <v/>
      </c>
      <c r="O2512" s="55" t="str">
        <f t="shared" si="158"/>
        <v/>
      </c>
      <c r="P2512" s="48" t="str">
        <f t="shared" ca="1" si="159"/>
        <v/>
      </c>
      <c r="Q2512" s="52"/>
      <c r="R2512" s="49"/>
      <c r="S2512" s="50" t="str">
        <f>IF(B2512="","",COUNTA(التجديد!E2512:E2512))</f>
        <v/>
      </c>
      <c r="T2512" s="51" t="str">
        <f>IF(B2512="","",IFERROR(VLOOKUP(SUBSTITUTE(SUBSTITUTE(H2512,"~","~~"),"*","~*"),إعدادات_الأنواع!$A$4:$B$40,2,FALSE()),"?"))</f>
        <v/>
      </c>
    </row>
    <row r="2513" spans="1:20" ht="15" customHeight="1">
      <c r="A2513" s="20" t="str">
        <f>IF(B2513="","",IF(T2513="?","⚠️ نوع غير معرف",T2513&amp;TEXT(COUNTIFS($T$3:T2513,T2513),"000")))</f>
        <v/>
      </c>
      <c r="B2513" s="38"/>
      <c r="C2513" s="38"/>
      <c r="D2513" s="39"/>
      <c r="E2513" s="54"/>
      <c r="F2513" s="41" t="str">
        <f t="shared" ca="1" si="156"/>
        <v/>
      </c>
      <c r="G2513" s="42"/>
      <c r="H2513" s="37"/>
      <c r="I2513" s="43"/>
      <c r="J2513" s="44" t="str">
        <f t="shared" si="157"/>
        <v/>
      </c>
      <c r="K2513" s="45"/>
      <c r="L2513" s="46" t="str">
        <f>IF(OR(K2513="لم يدفع",B2513=""),"",IF(K2513="تأمين فقط",0,IF(K2513="اشتراك 300",300,IF(F2513&lt;14,IFERROR(VLOOKUP(SUBSTITUTE(SUBSTITUTE(H2513,"~","~~"),"*","~*"),إعدادات_الأنواع!$A$4:$D$40,3,FALSE()),0),IFERROR(VLOOKUP(SUBSTITUTE(SUBSTITUTE(H2513,"~","~~"),"*","~*"),إعدادات_الأنواع!$A$4:$D$40,4,FALSE()),0)))))</f>
        <v/>
      </c>
      <c r="M2513" s="47" t="str">
        <f>IF(OR(K2513="لم يدفع",B2513=""),"",IFERROR(VLOOKUP(SUBSTITUTE(SUBSTITUTE(H2513,"~","~~"),"*","~*"),إعدادات_الأنواع!$A$4:$E$40,5,FALSE()),0))</f>
        <v/>
      </c>
      <c r="N2513" s="47" t="str">
        <f>IF(OR(K2513="لم يدفع",K2513="تأمين فقط",K2513="اشتراك 300",B2513=""),"",IFERROR(VLOOKUP(SUBSTITUTE(SUBSTITUTE(H2513,"~","~~"),"*","~*"),إعدادات_الأنواع!$A$4:$F$40,6,FALSE()),0))</f>
        <v/>
      </c>
      <c r="O2513" s="55" t="str">
        <f t="shared" si="158"/>
        <v/>
      </c>
      <c r="P2513" s="48" t="str">
        <f t="shared" ca="1" si="159"/>
        <v/>
      </c>
      <c r="Q2513" s="52"/>
      <c r="R2513" s="49"/>
      <c r="S2513" s="50" t="str">
        <f>IF(B2513="","",COUNTA(التجديد!E2513:E2513))</f>
        <v/>
      </c>
      <c r="T2513" s="51" t="str">
        <f>IF(B2513="","",IFERROR(VLOOKUP(SUBSTITUTE(SUBSTITUTE(H2513,"~","~~"),"*","~*"),إعدادات_الأنواع!$A$4:$B$40,2,FALSE()),"?"))</f>
        <v/>
      </c>
    </row>
    <row r="2514" spans="1:20" ht="15" customHeight="1">
      <c r="A2514" s="20" t="str">
        <f>IF(B2514="","",IF(T2514="?","⚠️ نوع غير معرف",T2514&amp;TEXT(COUNTIFS($T$3:T2514,T2514),"000")))</f>
        <v/>
      </c>
      <c r="B2514" s="38"/>
      <c r="C2514" s="38"/>
      <c r="D2514" s="39"/>
      <c r="E2514" s="54"/>
      <c r="F2514" s="41" t="str">
        <f t="shared" ca="1" si="156"/>
        <v/>
      </c>
      <c r="G2514" s="42"/>
      <c r="H2514" s="37"/>
      <c r="I2514" s="43"/>
      <c r="J2514" s="44" t="str">
        <f t="shared" si="157"/>
        <v/>
      </c>
      <c r="K2514" s="45"/>
      <c r="L2514" s="46" t="str">
        <f>IF(OR(K2514="لم يدفع",B2514=""),"",IF(K2514="تأمين فقط",0,IF(K2514="اشتراك 300",300,IF(F2514&lt;14,IFERROR(VLOOKUP(SUBSTITUTE(SUBSTITUTE(H2514,"~","~~"),"*","~*"),إعدادات_الأنواع!$A$4:$D$40,3,FALSE()),0),IFERROR(VLOOKUP(SUBSTITUTE(SUBSTITUTE(H2514,"~","~~"),"*","~*"),إعدادات_الأنواع!$A$4:$D$40,4,FALSE()),0)))))</f>
        <v/>
      </c>
      <c r="M2514" s="47" t="str">
        <f>IF(OR(K2514="لم يدفع",B2514=""),"",IFERROR(VLOOKUP(SUBSTITUTE(SUBSTITUTE(H2514,"~","~~"),"*","~*"),إعدادات_الأنواع!$A$4:$E$40,5,FALSE()),0))</f>
        <v/>
      </c>
      <c r="N2514" s="47" t="str">
        <f>IF(OR(K2514="لم يدفع",K2514="تأمين فقط",K2514="اشتراك 300",B2514=""),"",IFERROR(VLOOKUP(SUBSTITUTE(SUBSTITUTE(H2514,"~","~~"),"*","~*"),إعدادات_الأنواع!$A$4:$F$40,6,FALSE()),0))</f>
        <v/>
      </c>
      <c r="O2514" s="55" t="str">
        <f t="shared" si="158"/>
        <v/>
      </c>
      <c r="P2514" s="48" t="str">
        <f t="shared" ca="1" si="159"/>
        <v/>
      </c>
      <c r="Q2514" s="52"/>
      <c r="R2514" s="49"/>
      <c r="S2514" s="50" t="str">
        <f>IF(B2514="","",COUNTA(التجديد!E2514:E2514))</f>
        <v/>
      </c>
      <c r="T2514" s="51" t="str">
        <f>IF(B2514="","",IFERROR(VLOOKUP(SUBSTITUTE(SUBSTITUTE(H2514,"~","~~"),"*","~*"),إعدادات_الأنواع!$A$4:$B$40,2,FALSE()),"?"))</f>
        <v/>
      </c>
    </row>
    <row r="2515" spans="1:20" ht="15" customHeight="1">
      <c r="A2515" s="20" t="str">
        <f>IF(B2515="","",IF(T2515="?","⚠️ نوع غير معرف",T2515&amp;TEXT(COUNTIFS($T$3:T2515,T2515),"000")))</f>
        <v/>
      </c>
      <c r="B2515" s="38"/>
      <c r="C2515" s="38"/>
      <c r="D2515" s="39"/>
      <c r="E2515" s="54"/>
      <c r="F2515" s="41" t="str">
        <f t="shared" ca="1" si="156"/>
        <v/>
      </c>
      <c r="G2515" s="42"/>
      <c r="H2515" s="37"/>
      <c r="I2515" s="43"/>
      <c r="J2515" s="44" t="str">
        <f t="shared" si="157"/>
        <v/>
      </c>
      <c r="K2515" s="45"/>
      <c r="L2515" s="46" t="str">
        <f>IF(OR(K2515="لم يدفع",B2515=""),"",IF(K2515="تأمين فقط",0,IF(K2515="اشتراك 300",300,IF(F2515&lt;14,IFERROR(VLOOKUP(SUBSTITUTE(SUBSTITUTE(H2515,"~","~~"),"*","~*"),إعدادات_الأنواع!$A$4:$D$40,3,FALSE()),0),IFERROR(VLOOKUP(SUBSTITUTE(SUBSTITUTE(H2515,"~","~~"),"*","~*"),إعدادات_الأنواع!$A$4:$D$40,4,FALSE()),0)))))</f>
        <v/>
      </c>
      <c r="M2515" s="47" t="str">
        <f>IF(OR(K2515="لم يدفع",B2515=""),"",IFERROR(VLOOKUP(SUBSTITUTE(SUBSTITUTE(H2515,"~","~~"),"*","~*"),إعدادات_الأنواع!$A$4:$E$40,5,FALSE()),0))</f>
        <v/>
      </c>
      <c r="N2515" s="47" t="str">
        <f>IF(OR(K2515="لم يدفع",K2515="تأمين فقط",K2515="اشتراك 300",B2515=""),"",IFERROR(VLOOKUP(SUBSTITUTE(SUBSTITUTE(H2515,"~","~~"),"*","~*"),إعدادات_الأنواع!$A$4:$F$40,6,FALSE()),0))</f>
        <v/>
      </c>
      <c r="O2515" s="55" t="str">
        <f t="shared" si="158"/>
        <v/>
      </c>
      <c r="P2515" s="48" t="str">
        <f t="shared" ca="1" si="159"/>
        <v/>
      </c>
      <c r="Q2515" s="52"/>
      <c r="R2515" s="49"/>
      <c r="S2515" s="50" t="str">
        <f>IF(B2515="","",COUNTA(التجديد!E2515:E2515))</f>
        <v/>
      </c>
      <c r="T2515" s="51" t="str">
        <f>IF(B2515="","",IFERROR(VLOOKUP(SUBSTITUTE(SUBSTITUTE(H2515,"~","~~"),"*","~*"),إعدادات_الأنواع!$A$4:$B$40,2,FALSE()),"?"))</f>
        <v/>
      </c>
    </row>
    <row r="2516" spans="1:20" ht="15" customHeight="1">
      <c r="A2516" s="20" t="str">
        <f>IF(B2516="","",IF(T2516="?","⚠️ نوع غير معرف",T2516&amp;TEXT(COUNTIFS($T$3:T2516,T2516),"000")))</f>
        <v/>
      </c>
      <c r="B2516" s="38"/>
      <c r="C2516" s="38"/>
      <c r="D2516" s="39"/>
      <c r="E2516" s="54"/>
      <c r="F2516" s="41" t="str">
        <f t="shared" ca="1" si="156"/>
        <v/>
      </c>
      <c r="G2516" s="42"/>
      <c r="H2516" s="37"/>
      <c r="I2516" s="43"/>
      <c r="J2516" s="44" t="str">
        <f t="shared" si="157"/>
        <v/>
      </c>
      <c r="K2516" s="45"/>
      <c r="L2516" s="46" t="str">
        <f>IF(OR(K2516="لم يدفع",B2516=""),"",IF(K2516="تأمين فقط",0,IF(K2516="اشتراك 300",300,IF(F2516&lt;14,IFERROR(VLOOKUP(SUBSTITUTE(SUBSTITUTE(H2516,"~","~~"),"*","~*"),إعدادات_الأنواع!$A$4:$D$40,3,FALSE()),0),IFERROR(VLOOKUP(SUBSTITUTE(SUBSTITUTE(H2516,"~","~~"),"*","~*"),إعدادات_الأنواع!$A$4:$D$40,4,FALSE()),0)))))</f>
        <v/>
      </c>
      <c r="M2516" s="47" t="str">
        <f>IF(OR(K2516="لم يدفع",B2516=""),"",IFERROR(VLOOKUP(SUBSTITUTE(SUBSTITUTE(H2516,"~","~~"),"*","~*"),إعدادات_الأنواع!$A$4:$E$40,5,FALSE()),0))</f>
        <v/>
      </c>
      <c r="N2516" s="47" t="str">
        <f>IF(OR(K2516="لم يدفع",K2516="تأمين فقط",K2516="اشتراك 300",B2516=""),"",IFERROR(VLOOKUP(SUBSTITUTE(SUBSTITUTE(H2516,"~","~~"),"*","~*"),إعدادات_الأنواع!$A$4:$F$40,6,FALSE()),0))</f>
        <v/>
      </c>
      <c r="O2516" s="55" t="str">
        <f t="shared" si="158"/>
        <v/>
      </c>
      <c r="P2516" s="48" t="str">
        <f t="shared" ca="1" si="159"/>
        <v/>
      </c>
      <c r="Q2516" s="52"/>
      <c r="R2516" s="49"/>
      <c r="S2516" s="50" t="str">
        <f>IF(B2516="","",COUNTA(التجديد!E2516:E2516))</f>
        <v/>
      </c>
      <c r="T2516" s="51" t="str">
        <f>IF(B2516="","",IFERROR(VLOOKUP(SUBSTITUTE(SUBSTITUTE(H2516,"~","~~"),"*","~*"),إعدادات_الأنواع!$A$4:$B$40,2,FALSE()),"?"))</f>
        <v/>
      </c>
    </row>
    <row r="2517" spans="1:20" ht="15" customHeight="1">
      <c r="A2517" s="20" t="str">
        <f>IF(B2517="","",IF(T2517="?","⚠️ نوع غير معرف",T2517&amp;TEXT(COUNTIFS($T$3:T2517,T2517),"000")))</f>
        <v/>
      </c>
      <c r="B2517" s="38"/>
      <c r="C2517" s="38"/>
      <c r="D2517" s="39"/>
      <c r="E2517" s="54"/>
      <c r="F2517" s="41" t="str">
        <f t="shared" ca="1" si="156"/>
        <v/>
      </c>
      <c r="G2517" s="42"/>
      <c r="H2517" s="37"/>
      <c r="I2517" s="43"/>
      <c r="J2517" s="44" t="str">
        <f t="shared" si="157"/>
        <v/>
      </c>
      <c r="K2517" s="45"/>
      <c r="L2517" s="46" t="str">
        <f>IF(OR(K2517="لم يدفع",B2517=""),"",IF(K2517="تأمين فقط",0,IF(K2517="اشتراك 300",300,IF(F2517&lt;14,IFERROR(VLOOKUP(SUBSTITUTE(SUBSTITUTE(H2517,"~","~~"),"*","~*"),إعدادات_الأنواع!$A$4:$D$40,3,FALSE()),0),IFERROR(VLOOKUP(SUBSTITUTE(SUBSTITUTE(H2517,"~","~~"),"*","~*"),إعدادات_الأنواع!$A$4:$D$40,4,FALSE()),0)))))</f>
        <v/>
      </c>
      <c r="M2517" s="47" t="str">
        <f>IF(OR(K2517="لم يدفع",B2517=""),"",IFERROR(VLOOKUP(SUBSTITUTE(SUBSTITUTE(H2517,"~","~~"),"*","~*"),إعدادات_الأنواع!$A$4:$E$40,5,FALSE()),0))</f>
        <v/>
      </c>
      <c r="N2517" s="47" t="str">
        <f>IF(OR(K2517="لم يدفع",K2517="تأمين فقط",K2517="اشتراك 300",B2517=""),"",IFERROR(VLOOKUP(SUBSTITUTE(SUBSTITUTE(H2517,"~","~~"),"*","~*"),إعدادات_الأنواع!$A$4:$F$40,6,FALSE()),0))</f>
        <v/>
      </c>
      <c r="O2517" s="55" t="str">
        <f t="shared" si="158"/>
        <v/>
      </c>
      <c r="P2517" s="48" t="str">
        <f t="shared" ca="1" si="159"/>
        <v/>
      </c>
      <c r="Q2517" s="52"/>
      <c r="R2517" s="49"/>
      <c r="S2517" s="50" t="str">
        <f>IF(B2517="","",COUNTA(التجديد!E2517:E2517))</f>
        <v/>
      </c>
      <c r="T2517" s="51" t="str">
        <f>IF(B2517="","",IFERROR(VLOOKUP(SUBSTITUTE(SUBSTITUTE(H2517,"~","~~"),"*","~*"),إعدادات_الأنواع!$A$4:$B$40,2,FALSE()),"?"))</f>
        <v/>
      </c>
    </row>
    <row r="2518" spans="1:20" ht="15" customHeight="1">
      <c r="A2518" s="20" t="str">
        <f>IF(B2518="","",IF(T2518="?","⚠️ نوع غير معرف",T2518&amp;TEXT(COUNTIFS($T$3:T2518,T2518),"000")))</f>
        <v/>
      </c>
      <c r="B2518" s="38"/>
      <c r="C2518" s="38"/>
      <c r="D2518" s="39"/>
      <c r="E2518" s="54"/>
      <c r="F2518" s="41" t="str">
        <f t="shared" ca="1" si="156"/>
        <v/>
      </c>
      <c r="G2518" s="42"/>
      <c r="H2518" s="37"/>
      <c r="I2518" s="43"/>
      <c r="J2518" s="44" t="str">
        <f t="shared" si="157"/>
        <v/>
      </c>
      <c r="K2518" s="45"/>
      <c r="L2518" s="46" t="str">
        <f>IF(OR(K2518="لم يدفع",B2518=""),"",IF(K2518="تأمين فقط",0,IF(K2518="اشتراك 300",300,IF(F2518&lt;14,IFERROR(VLOOKUP(SUBSTITUTE(SUBSTITUTE(H2518,"~","~~"),"*","~*"),إعدادات_الأنواع!$A$4:$D$40,3,FALSE()),0),IFERROR(VLOOKUP(SUBSTITUTE(SUBSTITUTE(H2518,"~","~~"),"*","~*"),إعدادات_الأنواع!$A$4:$D$40,4,FALSE()),0)))))</f>
        <v/>
      </c>
      <c r="M2518" s="47" t="str">
        <f>IF(OR(K2518="لم يدفع",B2518=""),"",IFERROR(VLOOKUP(SUBSTITUTE(SUBSTITUTE(H2518,"~","~~"),"*","~*"),إعدادات_الأنواع!$A$4:$E$40,5,FALSE()),0))</f>
        <v/>
      </c>
      <c r="N2518" s="47" t="str">
        <f>IF(OR(K2518="لم يدفع",K2518="تأمين فقط",K2518="اشتراك 300",B2518=""),"",IFERROR(VLOOKUP(SUBSTITUTE(SUBSTITUTE(H2518,"~","~~"),"*","~*"),إعدادات_الأنواع!$A$4:$F$40,6,FALSE()),0))</f>
        <v/>
      </c>
      <c r="O2518" s="55" t="str">
        <f t="shared" si="158"/>
        <v/>
      </c>
      <c r="P2518" s="48" t="str">
        <f t="shared" ca="1" si="159"/>
        <v/>
      </c>
      <c r="Q2518" s="52"/>
      <c r="R2518" s="49"/>
      <c r="S2518" s="50" t="str">
        <f>IF(B2518="","",COUNTA(التجديد!E2518:E2518))</f>
        <v/>
      </c>
      <c r="T2518" s="51" t="str">
        <f>IF(B2518="","",IFERROR(VLOOKUP(SUBSTITUTE(SUBSTITUTE(H2518,"~","~~"),"*","~*"),إعدادات_الأنواع!$A$4:$B$40,2,FALSE()),"?"))</f>
        <v/>
      </c>
    </row>
    <row r="2519" spans="1:20" ht="15" customHeight="1">
      <c r="A2519" s="20" t="str">
        <f>IF(B2519="","",IF(T2519="?","⚠️ نوع غير معرف",T2519&amp;TEXT(COUNTIFS($T$3:T2519,T2519),"000")))</f>
        <v/>
      </c>
      <c r="B2519" s="38"/>
      <c r="C2519" s="38"/>
      <c r="D2519" s="39"/>
      <c r="E2519" s="54"/>
      <c r="F2519" s="41" t="str">
        <f t="shared" ca="1" si="156"/>
        <v/>
      </c>
      <c r="G2519" s="42"/>
      <c r="H2519" s="37"/>
      <c r="I2519" s="43"/>
      <c r="J2519" s="44" t="str">
        <f t="shared" si="157"/>
        <v/>
      </c>
      <c r="K2519" s="45"/>
      <c r="L2519" s="46" t="str">
        <f>IF(OR(K2519="لم يدفع",B2519=""),"",IF(K2519="تأمين فقط",0,IF(K2519="اشتراك 300",300,IF(F2519&lt;14,IFERROR(VLOOKUP(SUBSTITUTE(SUBSTITUTE(H2519,"~","~~"),"*","~*"),إعدادات_الأنواع!$A$4:$D$40,3,FALSE()),0),IFERROR(VLOOKUP(SUBSTITUTE(SUBSTITUTE(H2519,"~","~~"),"*","~*"),إعدادات_الأنواع!$A$4:$D$40,4,FALSE()),0)))))</f>
        <v/>
      </c>
      <c r="M2519" s="47" t="str">
        <f>IF(OR(K2519="لم يدفع",B2519=""),"",IFERROR(VLOOKUP(SUBSTITUTE(SUBSTITUTE(H2519,"~","~~"),"*","~*"),إعدادات_الأنواع!$A$4:$E$40,5,FALSE()),0))</f>
        <v/>
      </c>
      <c r="N2519" s="47" t="str">
        <f>IF(OR(K2519="لم يدفع",K2519="تأمين فقط",K2519="اشتراك 300",B2519=""),"",IFERROR(VLOOKUP(SUBSTITUTE(SUBSTITUTE(H2519,"~","~~"),"*","~*"),إعدادات_الأنواع!$A$4:$F$40,6,FALSE()),0))</f>
        <v/>
      </c>
      <c r="O2519" s="55" t="str">
        <f t="shared" si="158"/>
        <v/>
      </c>
      <c r="P2519" s="48" t="str">
        <f t="shared" ca="1" si="159"/>
        <v/>
      </c>
      <c r="Q2519" s="52"/>
      <c r="R2519" s="49"/>
      <c r="S2519" s="50" t="str">
        <f>IF(B2519="","",COUNTA(التجديد!E2519:E2519))</f>
        <v/>
      </c>
      <c r="T2519" s="51" t="str">
        <f>IF(B2519="","",IFERROR(VLOOKUP(SUBSTITUTE(SUBSTITUTE(H2519,"~","~~"),"*","~*"),إعدادات_الأنواع!$A$4:$B$40,2,FALSE()),"?"))</f>
        <v/>
      </c>
    </row>
    <row r="2520" spans="1:20" ht="15" customHeight="1">
      <c r="A2520" s="20" t="str">
        <f>IF(B2520="","",IF(T2520="?","⚠️ نوع غير معرف",T2520&amp;TEXT(COUNTIFS($T$3:T2520,T2520),"000")))</f>
        <v/>
      </c>
      <c r="B2520" s="38"/>
      <c r="C2520" s="38"/>
      <c r="D2520" s="39"/>
      <c r="E2520" s="54"/>
      <c r="F2520" s="41" t="str">
        <f t="shared" ca="1" si="156"/>
        <v/>
      </c>
      <c r="G2520" s="42"/>
      <c r="H2520" s="37"/>
      <c r="I2520" s="43"/>
      <c r="J2520" s="44" t="str">
        <f t="shared" si="157"/>
        <v/>
      </c>
      <c r="K2520" s="45"/>
      <c r="L2520" s="46" t="str">
        <f>IF(OR(K2520="لم يدفع",B2520=""),"",IF(K2520="تأمين فقط",0,IF(K2520="اشتراك 300",300,IF(F2520&lt;14,IFERROR(VLOOKUP(SUBSTITUTE(SUBSTITUTE(H2520,"~","~~"),"*","~*"),إعدادات_الأنواع!$A$4:$D$40,3,FALSE()),0),IFERROR(VLOOKUP(SUBSTITUTE(SUBSTITUTE(H2520,"~","~~"),"*","~*"),إعدادات_الأنواع!$A$4:$D$40,4,FALSE()),0)))))</f>
        <v/>
      </c>
      <c r="M2520" s="47" t="str">
        <f>IF(OR(K2520="لم يدفع",B2520=""),"",IFERROR(VLOOKUP(SUBSTITUTE(SUBSTITUTE(H2520,"~","~~"),"*","~*"),إعدادات_الأنواع!$A$4:$E$40,5,FALSE()),0))</f>
        <v/>
      </c>
      <c r="N2520" s="47" t="str">
        <f>IF(OR(K2520="لم يدفع",K2520="تأمين فقط",K2520="اشتراك 300",B2520=""),"",IFERROR(VLOOKUP(SUBSTITUTE(SUBSTITUTE(H2520,"~","~~"),"*","~*"),إعدادات_الأنواع!$A$4:$F$40,6,FALSE()),0))</f>
        <v/>
      </c>
      <c r="O2520" s="55" t="str">
        <f t="shared" si="158"/>
        <v/>
      </c>
      <c r="P2520" s="48" t="str">
        <f t="shared" ca="1" si="159"/>
        <v/>
      </c>
      <c r="Q2520" s="52"/>
      <c r="R2520" s="49"/>
      <c r="S2520" s="50" t="str">
        <f>IF(B2520="","",COUNTA(التجديد!E2520:E2520))</f>
        <v/>
      </c>
      <c r="T2520" s="51" t="str">
        <f>IF(B2520="","",IFERROR(VLOOKUP(SUBSTITUTE(SUBSTITUTE(H2520,"~","~~"),"*","~*"),إعدادات_الأنواع!$A$4:$B$40,2,FALSE()),"?"))</f>
        <v/>
      </c>
    </row>
    <row r="2521" spans="1:20" ht="15" customHeight="1">
      <c r="A2521" s="20" t="str">
        <f>IF(B2521="","",IF(T2521="?","⚠️ نوع غير معرف",T2521&amp;TEXT(COUNTIFS($T$3:T2521,T2521),"000")))</f>
        <v/>
      </c>
      <c r="B2521" s="38"/>
      <c r="C2521" s="38"/>
      <c r="D2521" s="39"/>
      <c r="E2521" s="54"/>
      <c r="F2521" s="41" t="str">
        <f t="shared" ca="1" si="156"/>
        <v/>
      </c>
      <c r="G2521" s="42"/>
      <c r="H2521" s="37"/>
      <c r="I2521" s="43"/>
      <c r="J2521" s="44" t="str">
        <f t="shared" si="157"/>
        <v/>
      </c>
      <c r="K2521" s="45"/>
      <c r="L2521" s="46" t="str">
        <f>IF(OR(K2521="لم يدفع",B2521=""),"",IF(K2521="تأمين فقط",0,IF(K2521="اشتراك 300",300,IF(F2521&lt;14,IFERROR(VLOOKUP(SUBSTITUTE(SUBSTITUTE(H2521,"~","~~"),"*","~*"),إعدادات_الأنواع!$A$4:$D$40,3,FALSE()),0),IFERROR(VLOOKUP(SUBSTITUTE(SUBSTITUTE(H2521,"~","~~"),"*","~*"),إعدادات_الأنواع!$A$4:$D$40,4,FALSE()),0)))))</f>
        <v/>
      </c>
      <c r="M2521" s="47" t="str">
        <f>IF(OR(K2521="لم يدفع",B2521=""),"",IFERROR(VLOOKUP(SUBSTITUTE(SUBSTITUTE(H2521,"~","~~"),"*","~*"),إعدادات_الأنواع!$A$4:$E$40,5,FALSE()),0))</f>
        <v/>
      </c>
      <c r="N2521" s="47" t="str">
        <f>IF(OR(K2521="لم يدفع",K2521="تأمين فقط",K2521="اشتراك 300",B2521=""),"",IFERROR(VLOOKUP(SUBSTITUTE(SUBSTITUTE(H2521,"~","~~"),"*","~*"),إعدادات_الأنواع!$A$4:$F$40,6,FALSE()),0))</f>
        <v/>
      </c>
      <c r="O2521" s="55" t="str">
        <f t="shared" si="158"/>
        <v/>
      </c>
      <c r="P2521" s="48" t="str">
        <f t="shared" ca="1" si="159"/>
        <v/>
      </c>
      <c r="Q2521" s="52"/>
      <c r="R2521" s="49"/>
      <c r="S2521" s="50" t="str">
        <f>IF(B2521="","",COUNTA(التجديد!E2521:E2521))</f>
        <v/>
      </c>
      <c r="T2521" s="51" t="str">
        <f>IF(B2521="","",IFERROR(VLOOKUP(SUBSTITUTE(SUBSTITUTE(H2521,"~","~~"),"*","~*"),إعدادات_الأنواع!$A$4:$B$40,2,FALSE()),"?"))</f>
        <v/>
      </c>
    </row>
    <row r="2522" spans="1:20" ht="15" customHeight="1">
      <c r="A2522" s="20" t="str">
        <f>IF(B2522="","",IF(T2522="?","⚠️ نوع غير معرف",T2522&amp;TEXT(COUNTIFS($T$3:T2522,T2522),"000")))</f>
        <v/>
      </c>
      <c r="B2522" s="38"/>
      <c r="C2522" s="38"/>
      <c r="D2522" s="39"/>
      <c r="E2522" s="54"/>
      <c r="F2522" s="41" t="str">
        <f t="shared" ca="1" si="156"/>
        <v/>
      </c>
      <c r="G2522" s="42"/>
      <c r="H2522" s="37"/>
      <c r="I2522" s="43"/>
      <c r="J2522" s="44" t="str">
        <f t="shared" si="157"/>
        <v/>
      </c>
      <c r="K2522" s="45"/>
      <c r="L2522" s="46" t="str">
        <f>IF(OR(K2522="لم يدفع",B2522=""),"",IF(K2522="تأمين فقط",0,IF(K2522="اشتراك 300",300,IF(F2522&lt;14,IFERROR(VLOOKUP(SUBSTITUTE(SUBSTITUTE(H2522,"~","~~"),"*","~*"),إعدادات_الأنواع!$A$4:$D$40,3,FALSE()),0),IFERROR(VLOOKUP(SUBSTITUTE(SUBSTITUTE(H2522,"~","~~"),"*","~*"),إعدادات_الأنواع!$A$4:$D$40,4,FALSE()),0)))))</f>
        <v/>
      </c>
      <c r="M2522" s="47" t="str">
        <f>IF(OR(K2522="لم يدفع",B2522=""),"",IFERROR(VLOOKUP(SUBSTITUTE(SUBSTITUTE(H2522,"~","~~"),"*","~*"),إعدادات_الأنواع!$A$4:$E$40,5,FALSE()),0))</f>
        <v/>
      </c>
      <c r="N2522" s="47" t="str">
        <f>IF(OR(K2522="لم يدفع",K2522="تأمين فقط",K2522="اشتراك 300",B2522=""),"",IFERROR(VLOOKUP(SUBSTITUTE(SUBSTITUTE(H2522,"~","~~"),"*","~*"),إعدادات_الأنواع!$A$4:$F$40,6,FALSE()),0))</f>
        <v/>
      </c>
      <c r="O2522" s="55" t="str">
        <f t="shared" si="158"/>
        <v/>
      </c>
      <c r="P2522" s="48" t="str">
        <f t="shared" ca="1" si="159"/>
        <v/>
      </c>
      <c r="Q2522" s="52"/>
      <c r="R2522" s="49"/>
      <c r="S2522" s="50" t="str">
        <f>IF(B2522="","",COUNTA(التجديد!E2522:E2522))</f>
        <v/>
      </c>
      <c r="T2522" s="51" t="str">
        <f>IF(B2522="","",IFERROR(VLOOKUP(SUBSTITUTE(SUBSTITUTE(H2522,"~","~~"),"*","~*"),إعدادات_الأنواع!$A$4:$B$40,2,FALSE()),"?"))</f>
        <v/>
      </c>
    </row>
    <row r="2523" spans="1:20" ht="15" customHeight="1">
      <c r="A2523" s="20" t="str">
        <f>IF(B2523="","",IF(T2523="?","⚠️ نوع غير معرف",T2523&amp;TEXT(COUNTIFS($T$3:T2523,T2523),"000")))</f>
        <v/>
      </c>
      <c r="B2523" s="38"/>
      <c r="C2523" s="38"/>
      <c r="D2523" s="39"/>
      <c r="E2523" s="54"/>
      <c r="F2523" s="41" t="str">
        <f t="shared" ca="1" si="156"/>
        <v/>
      </c>
      <c r="G2523" s="42"/>
      <c r="H2523" s="37"/>
      <c r="I2523" s="43"/>
      <c r="J2523" s="44" t="str">
        <f t="shared" si="157"/>
        <v/>
      </c>
      <c r="K2523" s="45"/>
      <c r="L2523" s="46" t="str">
        <f>IF(OR(K2523="لم يدفع",B2523=""),"",IF(K2523="تأمين فقط",0,IF(K2523="اشتراك 300",300,IF(F2523&lt;14,IFERROR(VLOOKUP(SUBSTITUTE(SUBSTITUTE(H2523,"~","~~"),"*","~*"),إعدادات_الأنواع!$A$4:$D$40,3,FALSE()),0),IFERROR(VLOOKUP(SUBSTITUTE(SUBSTITUTE(H2523,"~","~~"),"*","~*"),إعدادات_الأنواع!$A$4:$D$40,4,FALSE()),0)))))</f>
        <v/>
      </c>
      <c r="M2523" s="47" t="str">
        <f>IF(OR(K2523="لم يدفع",B2523=""),"",IFERROR(VLOOKUP(SUBSTITUTE(SUBSTITUTE(H2523,"~","~~"),"*","~*"),إعدادات_الأنواع!$A$4:$E$40,5,FALSE()),0))</f>
        <v/>
      </c>
      <c r="N2523" s="47" t="str">
        <f>IF(OR(K2523="لم يدفع",K2523="تأمين فقط",K2523="اشتراك 300",B2523=""),"",IFERROR(VLOOKUP(SUBSTITUTE(SUBSTITUTE(H2523,"~","~~"),"*","~*"),إعدادات_الأنواع!$A$4:$F$40,6,FALSE()),0))</f>
        <v/>
      </c>
      <c r="O2523" s="55" t="str">
        <f t="shared" si="158"/>
        <v/>
      </c>
      <c r="P2523" s="48" t="str">
        <f t="shared" ca="1" si="159"/>
        <v/>
      </c>
      <c r="Q2523" s="52"/>
      <c r="R2523" s="49"/>
      <c r="S2523" s="50" t="str">
        <f>IF(B2523="","",COUNTA(التجديد!E2523:E2523))</f>
        <v/>
      </c>
      <c r="T2523" s="51" t="str">
        <f>IF(B2523="","",IFERROR(VLOOKUP(SUBSTITUTE(SUBSTITUTE(H2523,"~","~~"),"*","~*"),إعدادات_الأنواع!$A$4:$B$40,2,FALSE()),"?"))</f>
        <v/>
      </c>
    </row>
    <row r="2524" spans="1:20" ht="15" customHeight="1">
      <c r="A2524" s="20" t="str">
        <f>IF(B2524="","",IF(T2524="?","⚠️ نوع غير معرف",T2524&amp;TEXT(COUNTIFS($T$3:T2524,T2524),"000")))</f>
        <v/>
      </c>
      <c r="B2524" s="38"/>
      <c r="C2524" s="38"/>
      <c r="D2524" s="39"/>
      <c r="E2524" s="54"/>
      <c r="F2524" s="41" t="str">
        <f t="shared" ca="1" si="156"/>
        <v/>
      </c>
      <c r="G2524" s="42"/>
      <c r="H2524" s="37"/>
      <c r="I2524" s="43"/>
      <c r="J2524" s="44" t="str">
        <f t="shared" si="157"/>
        <v/>
      </c>
      <c r="K2524" s="45"/>
      <c r="L2524" s="46" t="str">
        <f>IF(OR(K2524="لم يدفع",B2524=""),"",IF(K2524="تأمين فقط",0,IF(K2524="اشتراك 300",300,IF(F2524&lt;14,IFERROR(VLOOKUP(SUBSTITUTE(SUBSTITUTE(H2524,"~","~~"),"*","~*"),إعدادات_الأنواع!$A$4:$D$40,3,FALSE()),0),IFERROR(VLOOKUP(SUBSTITUTE(SUBSTITUTE(H2524,"~","~~"),"*","~*"),إعدادات_الأنواع!$A$4:$D$40,4,FALSE()),0)))))</f>
        <v/>
      </c>
      <c r="M2524" s="47" t="str">
        <f>IF(OR(K2524="لم يدفع",B2524=""),"",IFERROR(VLOOKUP(SUBSTITUTE(SUBSTITUTE(H2524,"~","~~"),"*","~*"),إعدادات_الأنواع!$A$4:$E$40,5,FALSE()),0))</f>
        <v/>
      </c>
      <c r="N2524" s="47" t="str">
        <f>IF(OR(K2524="لم يدفع",K2524="تأمين فقط",K2524="اشتراك 300",B2524=""),"",IFERROR(VLOOKUP(SUBSTITUTE(SUBSTITUTE(H2524,"~","~~"),"*","~*"),إعدادات_الأنواع!$A$4:$F$40,6,FALSE()),0))</f>
        <v/>
      </c>
      <c r="O2524" s="55" t="str">
        <f t="shared" si="158"/>
        <v/>
      </c>
      <c r="P2524" s="48" t="str">
        <f t="shared" ca="1" si="159"/>
        <v/>
      </c>
      <c r="Q2524" s="52"/>
      <c r="R2524" s="49"/>
      <c r="S2524" s="50" t="str">
        <f>IF(B2524="","",COUNTA(التجديد!E2524:E2524))</f>
        <v/>
      </c>
      <c r="T2524" s="51" t="str">
        <f>IF(B2524="","",IFERROR(VLOOKUP(SUBSTITUTE(SUBSTITUTE(H2524,"~","~~"),"*","~*"),إعدادات_الأنواع!$A$4:$B$40,2,FALSE()),"?"))</f>
        <v/>
      </c>
    </row>
    <row r="2525" spans="1:20" ht="15" customHeight="1">
      <c r="A2525" s="20" t="str">
        <f>IF(B2525="","",IF(T2525="?","⚠️ نوع غير معرف",T2525&amp;TEXT(COUNTIFS($T$3:T2525,T2525),"000")))</f>
        <v/>
      </c>
      <c r="B2525" s="38"/>
      <c r="C2525" s="38"/>
      <c r="D2525" s="39"/>
      <c r="E2525" s="54"/>
      <c r="F2525" s="41" t="str">
        <f t="shared" ca="1" si="156"/>
        <v/>
      </c>
      <c r="G2525" s="42"/>
      <c r="H2525" s="37"/>
      <c r="I2525" s="43"/>
      <c r="J2525" s="44" t="str">
        <f t="shared" si="157"/>
        <v/>
      </c>
      <c r="K2525" s="45"/>
      <c r="L2525" s="46" t="str">
        <f>IF(OR(K2525="لم يدفع",B2525=""),"",IF(K2525="تأمين فقط",0,IF(K2525="اشتراك 300",300,IF(F2525&lt;14,IFERROR(VLOOKUP(SUBSTITUTE(SUBSTITUTE(H2525,"~","~~"),"*","~*"),إعدادات_الأنواع!$A$4:$D$40,3,FALSE()),0),IFERROR(VLOOKUP(SUBSTITUTE(SUBSTITUTE(H2525,"~","~~"),"*","~*"),إعدادات_الأنواع!$A$4:$D$40,4,FALSE()),0)))))</f>
        <v/>
      </c>
      <c r="M2525" s="47" t="str">
        <f>IF(OR(K2525="لم يدفع",B2525=""),"",IFERROR(VLOOKUP(SUBSTITUTE(SUBSTITUTE(H2525,"~","~~"),"*","~*"),إعدادات_الأنواع!$A$4:$E$40,5,FALSE()),0))</f>
        <v/>
      </c>
      <c r="N2525" s="47" t="str">
        <f>IF(OR(K2525="لم يدفع",K2525="تأمين فقط",K2525="اشتراك 300",B2525=""),"",IFERROR(VLOOKUP(SUBSTITUTE(SUBSTITUTE(H2525,"~","~~"),"*","~*"),إعدادات_الأنواع!$A$4:$F$40,6,FALSE()),0))</f>
        <v/>
      </c>
      <c r="O2525" s="55" t="str">
        <f t="shared" si="158"/>
        <v/>
      </c>
      <c r="P2525" s="48" t="str">
        <f t="shared" ca="1" si="159"/>
        <v/>
      </c>
      <c r="Q2525" s="52"/>
      <c r="R2525" s="49"/>
      <c r="S2525" s="50" t="str">
        <f>IF(B2525="","",COUNTA(التجديد!E2525:E2525))</f>
        <v/>
      </c>
      <c r="T2525" s="51" t="str">
        <f>IF(B2525="","",IFERROR(VLOOKUP(SUBSTITUTE(SUBSTITUTE(H2525,"~","~~"),"*","~*"),إعدادات_الأنواع!$A$4:$B$40,2,FALSE()),"?"))</f>
        <v/>
      </c>
    </row>
    <row r="2526" spans="1:20" ht="15" customHeight="1">
      <c r="A2526" s="20" t="str">
        <f>IF(B2526="","",IF(T2526="?","⚠️ نوع غير معرف",T2526&amp;TEXT(COUNTIFS($T$3:T2526,T2526),"000")))</f>
        <v/>
      </c>
      <c r="B2526" s="38"/>
      <c r="C2526" s="38"/>
      <c r="D2526" s="39"/>
      <c r="E2526" s="54"/>
      <c r="F2526" s="41" t="str">
        <f t="shared" ca="1" si="156"/>
        <v/>
      </c>
      <c r="G2526" s="42"/>
      <c r="H2526" s="37"/>
      <c r="I2526" s="43"/>
      <c r="J2526" s="44" t="str">
        <f t="shared" si="157"/>
        <v/>
      </c>
      <c r="K2526" s="45"/>
      <c r="L2526" s="46" t="str">
        <f>IF(OR(K2526="لم يدفع",B2526=""),"",IF(K2526="تأمين فقط",0,IF(K2526="اشتراك 300",300,IF(F2526&lt;14,IFERROR(VLOOKUP(SUBSTITUTE(SUBSTITUTE(H2526,"~","~~"),"*","~*"),إعدادات_الأنواع!$A$4:$D$40,3,FALSE()),0),IFERROR(VLOOKUP(SUBSTITUTE(SUBSTITUTE(H2526,"~","~~"),"*","~*"),إعدادات_الأنواع!$A$4:$D$40,4,FALSE()),0)))))</f>
        <v/>
      </c>
      <c r="M2526" s="47" t="str">
        <f>IF(OR(K2526="لم يدفع",B2526=""),"",IFERROR(VLOOKUP(SUBSTITUTE(SUBSTITUTE(H2526,"~","~~"),"*","~*"),إعدادات_الأنواع!$A$4:$E$40,5,FALSE()),0))</f>
        <v/>
      </c>
      <c r="N2526" s="47" t="str">
        <f>IF(OR(K2526="لم يدفع",K2526="تأمين فقط",K2526="اشتراك 300",B2526=""),"",IFERROR(VLOOKUP(SUBSTITUTE(SUBSTITUTE(H2526,"~","~~"),"*","~*"),إعدادات_الأنواع!$A$4:$F$40,6,FALSE()),0))</f>
        <v/>
      </c>
      <c r="O2526" s="55" t="str">
        <f t="shared" si="158"/>
        <v/>
      </c>
      <c r="P2526" s="48" t="str">
        <f t="shared" ca="1" si="159"/>
        <v/>
      </c>
      <c r="Q2526" s="52"/>
      <c r="R2526" s="49"/>
      <c r="S2526" s="50" t="str">
        <f>IF(B2526="","",COUNTA(التجديد!E2526:E2526))</f>
        <v/>
      </c>
      <c r="T2526" s="51" t="str">
        <f>IF(B2526="","",IFERROR(VLOOKUP(SUBSTITUTE(SUBSTITUTE(H2526,"~","~~"),"*","~*"),إعدادات_الأنواع!$A$4:$B$40,2,FALSE()),"?"))</f>
        <v/>
      </c>
    </row>
    <row r="2527" spans="1:20" ht="15" customHeight="1">
      <c r="A2527" s="20" t="str">
        <f>IF(B2527="","",IF(T2527="?","⚠️ نوع غير معرف",T2527&amp;TEXT(COUNTIFS($T$3:T2527,T2527),"000")))</f>
        <v/>
      </c>
      <c r="B2527" s="38"/>
      <c r="C2527" s="38"/>
      <c r="D2527" s="39"/>
      <c r="E2527" s="54"/>
      <c r="F2527" s="41" t="str">
        <f t="shared" ca="1" si="156"/>
        <v/>
      </c>
      <c r="G2527" s="42"/>
      <c r="H2527" s="37"/>
      <c r="I2527" s="43"/>
      <c r="J2527" s="44" t="str">
        <f t="shared" si="157"/>
        <v/>
      </c>
      <c r="K2527" s="45"/>
      <c r="L2527" s="46" t="str">
        <f>IF(OR(K2527="لم يدفع",B2527=""),"",IF(K2527="تأمين فقط",0,IF(K2527="اشتراك 300",300,IF(F2527&lt;14,IFERROR(VLOOKUP(SUBSTITUTE(SUBSTITUTE(H2527,"~","~~"),"*","~*"),إعدادات_الأنواع!$A$4:$D$40,3,FALSE()),0),IFERROR(VLOOKUP(SUBSTITUTE(SUBSTITUTE(H2527,"~","~~"),"*","~*"),إعدادات_الأنواع!$A$4:$D$40,4,FALSE()),0)))))</f>
        <v/>
      </c>
      <c r="M2527" s="47" t="str">
        <f>IF(OR(K2527="لم يدفع",B2527=""),"",IFERROR(VLOOKUP(SUBSTITUTE(SUBSTITUTE(H2527,"~","~~"),"*","~*"),إعدادات_الأنواع!$A$4:$E$40,5,FALSE()),0))</f>
        <v/>
      </c>
      <c r="N2527" s="47" t="str">
        <f>IF(OR(K2527="لم يدفع",K2527="تأمين فقط",K2527="اشتراك 300",B2527=""),"",IFERROR(VLOOKUP(SUBSTITUTE(SUBSTITUTE(H2527,"~","~~"),"*","~*"),إعدادات_الأنواع!$A$4:$F$40,6,FALSE()),0))</f>
        <v/>
      </c>
      <c r="O2527" s="55" t="str">
        <f t="shared" si="158"/>
        <v/>
      </c>
      <c r="P2527" s="48" t="str">
        <f t="shared" ca="1" si="159"/>
        <v/>
      </c>
      <c r="Q2527" s="52"/>
      <c r="R2527" s="49"/>
      <c r="S2527" s="50" t="str">
        <f>IF(B2527="","",COUNTA(التجديد!E2527:E2527))</f>
        <v/>
      </c>
      <c r="T2527" s="51" t="str">
        <f>IF(B2527="","",IFERROR(VLOOKUP(SUBSTITUTE(SUBSTITUTE(H2527,"~","~~"),"*","~*"),إعدادات_الأنواع!$A$4:$B$40,2,FALSE()),"?"))</f>
        <v/>
      </c>
    </row>
    <row r="2528" spans="1:20" ht="15" customHeight="1">
      <c r="A2528" s="20" t="str">
        <f>IF(B2528="","",IF(T2528="?","⚠️ نوع غير معرف",T2528&amp;TEXT(COUNTIFS($T$3:T2528,T2528),"000")))</f>
        <v/>
      </c>
      <c r="B2528" s="38"/>
      <c r="C2528" s="38"/>
      <c r="D2528" s="39"/>
      <c r="E2528" s="54"/>
      <c r="F2528" s="41" t="str">
        <f t="shared" ca="1" si="156"/>
        <v/>
      </c>
      <c r="G2528" s="42"/>
      <c r="H2528" s="37"/>
      <c r="I2528" s="43"/>
      <c r="J2528" s="44" t="str">
        <f t="shared" si="157"/>
        <v/>
      </c>
      <c r="K2528" s="45"/>
      <c r="L2528" s="46" t="str">
        <f>IF(OR(K2528="لم يدفع",B2528=""),"",IF(K2528="تأمين فقط",0,IF(K2528="اشتراك 300",300,IF(F2528&lt;14,IFERROR(VLOOKUP(SUBSTITUTE(SUBSTITUTE(H2528,"~","~~"),"*","~*"),إعدادات_الأنواع!$A$4:$D$40,3,FALSE()),0),IFERROR(VLOOKUP(SUBSTITUTE(SUBSTITUTE(H2528,"~","~~"),"*","~*"),إعدادات_الأنواع!$A$4:$D$40,4,FALSE()),0)))))</f>
        <v/>
      </c>
      <c r="M2528" s="47" t="str">
        <f>IF(OR(K2528="لم يدفع",B2528=""),"",IFERROR(VLOOKUP(SUBSTITUTE(SUBSTITUTE(H2528,"~","~~"),"*","~*"),إعدادات_الأنواع!$A$4:$E$40,5,FALSE()),0))</f>
        <v/>
      </c>
      <c r="N2528" s="47" t="str">
        <f>IF(OR(K2528="لم يدفع",K2528="تأمين فقط",K2528="اشتراك 300",B2528=""),"",IFERROR(VLOOKUP(SUBSTITUTE(SUBSTITUTE(H2528,"~","~~"),"*","~*"),إعدادات_الأنواع!$A$4:$F$40,6,FALSE()),0))</f>
        <v/>
      </c>
      <c r="O2528" s="55" t="str">
        <f t="shared" si="158"/>
        <v/>
      </c>
      <c r="P2528" s="48" t="str">
        <f t="shared" ca="1" si="159"/>
        <v/>
      </c>
      <c r="Q2528" s="52"/>
      <c r="R2528" s="49"/>
      <c r="S2528" s="50" t="str">
        <f>IF(B2528="","",COUNTA(التجديد!E2528:E2528))</f>
        <v/>
      </c>
      <c r="T2528" s="51" t="str">
        <f>IF(B2528="","",IFERROR(VLOOKUP(SUBSTITUTE(SUBSTITUTE(H2528,"~","~~"),"*","~*"),إعدادات_الأنواع!$A$4:$B$40,2,FALSE()),"?"))</f>
        <v/>
      </c>
    </row>
    <row r="2529" spans="1:20" ht="15" customHeight="1">
      <c r="A2529" s="20" t="str">
        <f>IF(B2529="","",IF(T2529="?","⚠️ نوع غير معرف",T2529&amp;TEXT(COUNTIFS($T$3:T2529,T2529),"000")))</f>
        <v/>
      </c>
      <c r="B2529" s="38"/>
      <c r="C2529" s="38"/>
      <c r="D2529" s="39"/>
      <c r="E2529" s="54"/>
      <c r="F2529" s="41" t="str">
        <f t="shared" ca="1" si="156"/>
        <v/>
      </c>
      <c r="G2529" s="42"/>
      <c r="H2529" s="37"/>
      <c r="I2529" s="43"/>
      <c r="J2529" s="44" t="str">
        <f t="shared" si="157"/>
        <v/>
      </c>
      <c r="K2529" s="45"/>
      <c r="L2529" s="46" t="str">
        <f>IF(OR(K2529="لم يدفع",B2529=""),"",IF(K2529="تأمين فقط",0,IF(K2529="اشتراك 300",300,IF(F2529&lt;14,IFERROR(VLOOKUP(SUBSTITUTE(SUBSTITUTE(H2529,"~","~~"),"*","~*"),إعدادات_الأنواع!$A$4:$D$40,3,FALSE()),0),IFERROR(VLOOKUP(SUBSTITUTE(SUBSTITUTE(H2529,"~","~~"),"*","~*"),إعدادات_الأنواع!$A$4:$D$40,4,FALSE()),0)))))</f>
        <v/>
      </c>
      <c r="M2529" s="47" t="str">
        <f>IF(OR(K2529="لم يدفع",B2529=""),"",IFERROR(VLOOKUP(SUBSTITUTE(SUBSTITUTE(H2529,"~","~~"),"*","~*"),إعدادات_الأنواع!$A$4:$E$40,5,FALSE()),0))</f>
        <v/>
      </c>
      <c r="N2529" s="47" t="str">
        <f>IF(OR(K2529="لم يدفع",K2529="تأمين فقط",K2529="اشتراك 300",B2529=""),"",IFERROR(VLOOKUP(SUBSTITUTE(SUBSTITUTE(H2529,"~","~~"),"*","~*"),إعدادات_الأنواع!$A$4:$F$40,6,FALSE()),0))</f>
        <v/>
      </c>
      <c r="O2529" s="55" t="str">
        <f t="shared" si="158"/>
        <v/>
      </c>
      <c r="P2529" s="48" t="str">
        <f t="shared" ca="1" si="159"/>
        <v/>
      </c>
      <c r="Q2529" s="52"/>
      <c r="R2529" s="49"/>
      <c r="S2529" s="50" t="str">
        <f>IF(B2529="","",COUNTA(التجديد!E2529:E2529))</f>
        <v/>
      </c>
      <c r="T2529" s="51" t="str">
        <f>IF(B2529="","",IFERROR(VLOOKUP(SUBSTITUTE(SUBSTITUTE(H2529,"~","~~"),"*","~*"),إعدادات_الأنواع!$A$4:$B$40,2,FALSE()),"?"))</f>
        <v/>
      </c>
    </row>
    <row r="2530" spans="1:20" ht="15" customHeight="1">
      <c r="A2530" s="20" t="str">
        <f>IF(B2530="","",IF(T2530="?","⚠️ نوع غير معرف",T2530&amp;TEXT(COUNTIFS($T$3:T2530,T2530),"000")))</f>
        <v/>
      </c>
      <c r="B2530" s="38"/>
      <c r="C2530" s="38"/>
      <c r="D2530" s="39"/>
      <c r="E2530" s="54"/>
      <c r="F2530" s="41" t="str">
        <f t="shared" ca="1" si="156"/>
        <v/>
      </c>
      <c r="G2530" s="42"/>
      <c r="H2530" s="37"/>
      <c r="I2530" s="43"/>
      <c r="J2530" s="44" t="str">
        <f t="shared" si="157"/>
        <v/>
      </c>
      <c r="K2530" s="45"/>
      <c r="L2530" s="46" t="str">
        <f>IF(OR(K2530="لم يدفع",B2530=""),"",IF(K2530="تأمين فقط",0,IF(K2530="اشتراك 300",300,IF(F2530&lt;14,IFERROR(VLOOKUP(SUBSTITUTE(SUBSTITUTE(H2530,"~","~~"),"*","~*"),إعدادات_الأنواع!$A$4:$D$40,3,FALSE()),0),IFERROR(VLOOKUP(SUBSTITUTE(SUBSTITUTE(H2530,"~","~~"),"*","~*"),إعدادات_الأنواع!$A$4:$D$40,4,FALSE()),0)))))</f>
        <v/>
      </c>
      <c r="M2530" s="47" t="str">
        <f>IF(OR(K2530="لم يدفع",B2530=""),"",IFERROR(VLOOKUP(SUBSTITUTE(SUBSTITUTE(H2530,"~","~~"),"*","~*"),إعدادات_الأنواع!$A$4:$E$40,5,FALSE()),0))</f>
        <v/>
      </c>
      <c r="N2530" s="47" t="str">
        <f>IF(OR(K2530="لم يدفع",K2530="تأمين فقط",K2530="اشتراك 300",B2530=""),"",IFERROR(VLOOKUP(SUBSTITUTE(SUBSTITUTE(H2530,"~","~~"),"*","~*"),إعدادات_الأنواع!$A$4:$F$40,6,FALSE()),0))</f>
        <v/>
      </c>
      <c r="O2530" s="55" t="str">
        <f t="shared" si="158"/>
        <v/>
      </c>
      <c r="P2530" s="48" t="str">
        <f t="shared" ca="1" si="159"/>
        <v/>
      </c>
      <c r="Q2530" s="52"/>
      <c r="R2530" s="49"/>
      <c r="S2530" s="50" t="str">
        <f>IF(B2530="","",COUNTA(التجديد!E2530:E2530))</f>
        <v/>
      </c>
      <c r="T2530" s="51" t="str">
        <f>IF(B2530="","",IFERROR(VLOOKUP(SUBSTITUTE(SUBSTITUTE(H2530,"~","~~"),"*","~*"),إعدادات_الأنواع!$A$4:$B$40,2,FALSE()),"?"))</f>
        <v/>
      </c>
    </row>
    <row r="2531" spans="1:20" ht="15" customHeight="1">
      <c r="A2531" s="20" t="str">
        <f>IF(B2531="","",IF(T2531="?","⚠️ نوع غير معرف",T2531&amp;TEXT(COUNTIFS($T$3:T2531,T2531),"000")))</f>
        <v/>
      </c>
      <c r="B2531" s="38"/>
      <c r="C2531" s="38"/>
      <c r="D2531" s="39"/>
      <c r="E2531" s="54"/>
      <c r="F2531" s="41" t="str">
        <f t="shared" ca="1" si="156"/>
        <v/>
      </c>
      <c r="G2531" s="42"/>
      <c r="H2531" s="37"/>
      <c r="I2531" s="43"/>
      <c r="J2531" s="44" t="str">
        <f t="shared" si="157"/>
        <v/>
      </c>
      <c r="K2531" s="45"/>
      <c r="L2531" s="46" t="str">
        <f>IF(OR(K2531="لم يدفع",B2531=""),"",IF(K2531="تأمين فقط",0,IF(K2531="اشتراك 300",300,IF(F2531&lt;14,IFERROR(VLOOKUP(SUBSTITUTE(SUBSTITUTE(H2531,"~","~~"),"*","~*"),إعدادات_الأنواع!$A$4:$D$40,3,FALSE()),0),IFERROR(VLOOKUP(SUBSTITUTE(SUBSTITUTE(H2531,"~","~~"),"*","~*"),إعدادات_الأنواع!$A$4:$D$40,4,FALSE()),0)))))</f>
        <v/>
      </c>
      <c r="M2531" s="47" t="str">
        <f>IF(OR(K2531="لم يدفع",B2531=""),"",IFERROR(VLOOKUP(SUBSTITUTE(SUBSTITUTE(H2531,"~","~~"),"*","~*"),إعدادات_الأنواع!$A$4:$E$40,5,FALSE()),0))</f>
        <v/>
      </c>
      <c r="N2531" s="47" t="str">
        <f>IF(OR(K2531="لم يدفع",K2531="تأمين فقط",K2531="اشتراك 300",B2531=""),"",IFERROR(VLOOKUP(SUBSTITUTE(SUBSTITUTE(H2531,"~","~~"),"*","~*"),إعدادات_الأنواع!$A$4:$F$40,6,FALSE()),0))</f>
        <v/>
      </c>
      <c r="O2531" s="55" t="str">
        <f t="shared" si="158"/>
        <v/>
      </c>
      <c r="P2531" s="48" t="str">
        <f t="shared" ca="1" si="159"/>
        <v/>
      </c>
      <c r="Q2531" s="52"/>
      <c r="R2531" s="49"/>
      <c r="S2531" s="50" t="str">
        <f>IF(B2531="","",COUNTA(التجديد!E2531:E2531))</f>
        <v/>
      </c>
      <c r="T2531" s="51" t="str">
        <f>IF(B2531="","",IFERROR(VLOOKUP(SUBSTITUTE(SUBSTITUTE(H2531,"~","~~"),"*","~*"),إعدادات_الأنواع!$A$4:$B$40,2,FALSE()),"?"))</f>
        <v/>
      </c>
    </row>
    <row r="2532" spans="1:20" ht="15" customHeight="1">
      <c r="A2532" s="20" t="str">
        <f>IF(B2532="","",IF(T2532="?","⚠️ نوع غير معرف",T2532&amp;TEXT(COUNTIFS($T$3:T2532,T2532),"000")))</f>
        <v/>
      </c>
      <c r="B2532" s="38"/>
      <c r="C2532" s="38"/>
      <c r="D2532" s="39"/>
      <c r="E2532" s="54"/>
      <c r="F2532" s="41" t="str">
        <f t="shared" ca="1" si="156"/>
        <v/>
      </c>
      <c r="G2532" s="42"/>
      <c r="H2532" s="37"/>
      <c r="I2532" s="43"/>
      <c r="J2532" s="44" t="str">
        <f t="shared" si="157"/>
        <v/>
      </c>
      <c r="K2532" s="45"/>
      <c r="L2532" s="46" t="str">
        <f>IF(OR(K2532="لم يدفع",B2532=""),"",IF(K2532="تأمين فقط",0,IF(K2532="اشتراك 300",300,IF(F2532&lt;14,IFERROR(VLOOKUP(SUBSTITUTE(SUBSTITUTE(H2532,"~","~~"),"*","~*"),إعدادات_الأنواع!$A$4:$D$40,3,FALSE()),0),IFERROR(VLOOKUP(SUBSTITUTE(SUBSTITUTE(H2532,"~","~~"),"*","~*"),إعدادات_الأنواع!$A$4:$D$40,4,FALSE()),0)))))</f>
        <v/>
      </c>
      <c r="M2532" s="47" t="str">
        <f>IF(OR(K2532="لم يدفع",B2532=""),"",IFERROR(VLOOKUP(SUBSTITUTE(SUBSTITUTE(H2532,"~","~~"),"*","~*"),إعدادات_الأنواع!$A$4:$E$40,5,FALSE()),0))</f>
        <v/>
      </c>
      <c r="N2532" s="47" t="str">
        <f>IF(OR(K2532="لم يدفع",K2532="تأمين فقط",K2532="اشتراك 300",B2532=""),"",IFERROR(VLOOKUP(SUBSTITUTE(SUBSTITUTE(H2532,"~","~~"),"*","~*"),إعدادات_الأنواع!$A$4:$F$40,6,FALSE()),0))</f>
        <v/>
      </c>
      <c r="O2532" s="55" t="str">
        <f t="shared" si="158"/>
        <v/>
      </c>
      <c r="P2532" s="48" t="str">
        <f t="shared" ca="1" si="159"/>
        <v/>
      </c>
      <c r="Q2532" s="52"/>
      <c r="R2532" s="49"/>
      <c r="S2532" s="50" t="str">
        <f>IF(B2532="","",COUNTA(التجديد!E2532:E2532))</f>
        <v/>
      </c>
      <c r="T2532" s="51" t="str">
        <f>IF(B2532="","",IFERROR(VLOOKUP(SUBSTITUTE(SUBSTITUTE(H2532,"~","~~"),"*","~*"),إعدادات_الأنواع!$A$4:$B$40,2,FALSE()),"?"))</f>
        <v/>
      </c>
    </row>
    <row r="2533" spans="1:20" ht="15" customHeight="1">
      <c r="A2533" s="20" t="str">
        <f>IF(B2533="","",IF(T2533="?","⚠️ نوع غير معرف",T2533&amp;TEXT(COUNTIFS($T$3:T2533,T2533),"000")))</f>
        <v/>
      </c>
      <c r="B2533" s="38"/>
      <c r="C2533" s="38"/>
      <c r="D2533" s="39"/>
      <c r="E2533" s="54"/>
      <c r="F2533" s="41" t="str">
        <f t="shared" ca="1" si="156"/>
        <v/>
      </c>
      <c r="G2533" s="42"/>
      <c r="H2533" s="37"/>
      <c r="I2533" s="43"/>
      <c r="J2533" s="44" t="str">
        <f t="shared" si="157"/>
        <v/>
      </c>
      <c r="K2533" s="45"/>
      <c r="L2533" s="46" t="str">
        <f>IF(OR(K2533="لم يدفع",B2533=""),"",IF(K2533="تأمين فقط",0,IF(K2533="اشتراك 300",300,IF(F2533&lt;14,IFERROR(VLOOKUP(SUBSTITUTE(SUBSTITUTE(H2533,"~","~~"),"*","~*"),إعدادات_الأنواع!$A$4:$D$40,3,FALSE()),0),IFERROR(VLOOKUP(SUBSTITUTE(SUBSTITUTE(H2533,"~","~~"),"*","~*"),إعدادات_الأنواع!$A$4:$D$40,4,FALSE()),0)))))</f>
        <v/>
      </c>
      <c r="M2533" s="47" t="str">
        <f>IF(OR(K2533="لم يدفع",B2533=""),"",IFERROR(VLOOKUP(SUBSTITUTE(SUBSTITUTE(H2533,"~","~~"),"*","~*"),إعدادات_الأنواع!$A$4:$E$40,5,FALSE()),0))</f>
        <v/>
      </c>
      <c r="N2533" s="47" t="str">
        <f>IF(OR(K2533="لم يدفع",K2533="تأمين فقط",K2533="اشتراك 300",B2533=""),"",IFERROR(VLOOKUP(SUBSTITUTE(SUBSTITUTE(H2533,"~","~~"),"*","~*"),إعدادات_الأنواع!$A$4:$F$40,6,FALSE()),0))</f>
        <v/>
      </c>
      <c r="O2533" s="55" t="str">
        <f t="shared" si="158"/>
        <v/>
      </c>
      <c r="P2533" s="48" t="str">
        <f t="shared" ca="1" si="159"/>
        <v/>
      </c>
      <c r="Q2533" s="52"/>
      <c r="R2533" s="49"/>
      <c r="S2533" s="50" t="str">
        <f>IF(B2533="","",COUNTA(التجديد!E2533:E2533))</f>
        <v/>
      </c>
      <c r="T2533" s="51" t="str">
        <f>IF(B2533="","",IFERROR(VLOOKUP(SUBSTITUTE(SUBSTITUTE(H2533,"~","~~"),"*","~*"),إعدادات_الأنواع!$A$4:$B$40,2,FALSE()),"?"))</f>
        <v/>
      </c>
    </row>
    <row r="2534" spans="1:20" ht="15" customHeight="1">
      <c r="A2534" s="20" t="str">
        <f>IF(B2534="","",IF(T2534="?","⚠️ نوع غير معرف",T2534&amp;TEXT(COUNTIFS($T$3:T2534,T2534),"000")))</f>
        <v/>
      </c>
      <c r="B2534" s="38"/>
      <c r="C2534" s="38"/>
      <c r="D2534" s="39"/>
      <c r="E2534" s="54"/>
      <c r="F2534" s="41" t="str">
        <f t="shared" ca="1" si="156"/>
        <v/>
      </c>
      <c r="G2534" s="42"/>
      <c r="H2534" s="37"/>
      <c r="I2534" s="43"/>
      <c r="J2534" s="44" t="str">
        <f t="shared" si="157"/>
        <v/>
      </c>
      <c r="K2534" s="45"/>
      <c r="L2534" s="46" t="str">
        <f>IF(OR(K2534="لم يدفع",B2534=""),"",IF(K2534="تأمين فقط",0,IF(K2534="اشتراك 300",300,IF(F2534&lt;14,IFERROR(VLOOKUP(SUBSTITUTE(SUBSTITUTE(H2534,"~","~~"),"*","~*"),إعدادات_الأنواع!$A$4:$D$40,3,FALSE()),0),IFERROR(VLOOKUP(SUBSTITUTE(SUBSTITUTE(H2534,"~","~~"),"*","~*"),إعدادات_الأنواع!$A$4:$D$40,4,FALSE()),0)))))</f>
        <v/>
      </c>
      <c r="M2534" s="47" t="str">
        <f>IF(OR(K2534="لم يدفع",B2534=""),"",IFERROR(VLOOKUP(SUBSTITUTE(SUBSTITUTE(H2534,"~","~~"),"*","~*"),إعدادات_الأنواع!$A$4:$E$40,5,FALSE()),0))</f>
        <v/>
      </c>
      <c r="N2534" s="47" t="str">
        <f>IF(OR(K2534="لم يدفع",K2534="تأمين فقط",K2534="اشتراك 300",B2534=""),"",IFERROR(VLOOKUP(SUBSTITUTE(SUBSTITUTE(H2534,"~","~~"),"*","~*"),إعدادات_الأنواع!$A$4:$F$40,6,FALSE()),0))</f>
        <v/>
      </c>
      <c r="O2534" s="55" t="str">
        <f t="shared" si="158"/>
        <v/>
      </c>
      <c r="P2534" s="48" t="str">
        <f t="shared" ca="1" si="159"/>
        <v/>
      </c>
      <c r="Q2534" s="52"/>
      <c r="R2534" s="49"/>
      <c r="S2534" s="50" t="str">
        <f>IF(B2534="","",COUNTA(التجديد!E2534:E2534))</f>
        <v/>
      </c>
      <c r="T2534" s="51" t="str">
        <f>IF(B2534="","",IFERROR(VLOOKUP(SUBSTITUTE(SUBSTITUTE(H2534,"~","~~"),"*","~*"),إعدادات_الأنواع!$A$4:$B$40,2,FALSE()),"?"))</f>
        <v/>
      </c>
    </row>
    <row r="2535" spans="1:20" ht="15" customHeight="1">
      <c r="A2535" s="20" t="str">
        <f>IF(B2535="","",IF(T2535="?","⚠️ نوع غير معرف",T2535&amp;TEXT(COUNTIFS($T$3:T2535,T2535),"000")))</f>
        <v/>
      </c>
      <c r="B2535" s="38"/>
      <c r="C2535" s="38"/>
      <c r="D2535" s="39"/>
      <c r="E2535" s="54"/>
      <c r="F2535" s="41" t="str">
        <f t="shared" ca="1" si="156"/>
        <v/>
      </c>
      <c r="G2535" s="42"/>
      <c r="H2535" s="37"/>
      <c r="I2535" s="43"/>
      <c r="J2535" s="44" t="str">
        <f t="shared" si="157"/>
        <v/>
      </c>
      <c r="K2535" s="45"/>
      <c r="L2535" s="46" t="str">
        <f>IF(OR(K2535="لم يدفع",B2535=""),"",IF(K2535="تأمين فقط",0,IF(K2535="اشتراك 300",300,IF(F2535&lt;14,IFERROR(VLOOKUP(SUBSTITUTE(SUBSTITUTE(H2535,"~","~~"),"*","~*"),إعدادات_الأنواع!$A$4:$D$40,3,FALSE()),0),IFERROR(VLOOKUP(SUBSTITUTE(SUBSTITUTE(H2535,"~","~~"),"*","~*"),إعدادات_الأنواع!$A$4:$D$40,4,FALSE()),0)))))</f>
        <v/>
      </c>
      <c r="M2535" s="47" t="str">
        <f>IF(OR(K2535="لم يدفع",B2535=""),"",IFERROR(VLOOKUP(SUBSTITUTE(SUBSTITUTE(H2535,"~","~~"),"*","~*"),إعدادات_الأنواع!$A$4:$E$40,5,FALSE()),0))</f>
        <v/>
      </c>
      <c r="N2535" s="47" t="str">
        <f>IF(OR(K2535="لم يدفع",K2535="تأمين فقط",K2535="اشتراك 300",B2535=""),"",IFERROR(VLOOKUP(SUBSTITUTE(SUBSTITUTE(H2535,"~","~~"),"*","~*"),إعدادات_الأنواع!$A$4:$F$40,6,FALSE()),0))</f>
        <v/>
      </c>
      <c r="O2535" s="55" t="str">
        <f t="shared" si="158"/>
        <v/>
      </c>
      <c r="P2535" s="48" t="str">
        <f t="shared" ca="1" si="159"/>
        <v/>
      </c>
      <c r="Q2535" s="52"/>
      <c r="R2535" s="49"/>
      <c r="S2535" s="50" t="str">
        <f>IF(B2535="","",COUNTA(التجديد!E2535:E2535))</f>
        <v/>
      </c>
      <c r="T2535" s="51" t="str">
        <f>IF(B2535="","",IFERROR(VLOOKUP(SUBSTITUTE(SUBSTITUTE(H2535,"~","~~"),"*","~*"),إعدادات_الأنواع!$A$4:$B$40,2,FALSE()),"?"))</f>
        <v/>
      </c>
    </row>
    <row r="2536" spans="1:20" ht="15" customHeight="1">
      <c r="A2536" s="20" t="str">
        <f>IF(B2536="","",IF(T2536="?","⚠️ نوع غير معرف",T2536&amp;TEXT(COUNTIFS($T$3:T2536,T2536),"000")))</f>
        <v/>
      </c>
      <c r="B2536" s="38"/>
      <c r="C2536" s="38"/>
      <c r="D2536" s="39"/>
      <c r="E2536" s="54"/>
      <c r="F2536" s="41" t="str">
        <f t="shared" ca="1" si="156"/>
        <v/>
      </c>
      <c r="G2536" s="42"/>
      <c r="H2536" s="37"/>
      <c r="I2536" s="43"/>
      <c r="J2536" s="44" t="str">
        <f t="shared" si="157"/>
        <v/>
      </c>
      <c r="K2536" s="45"/>
      <c r="L2536" s="46" t="str">
        <f>IF(OR(K2536="لم يدفع",B2536=""),"",IF(K2536="تأمين فقط",0,IF(K2536="اشتراك 300",300,IF(F2536&lt;14,IFERROR(VLOOKUP(SUBSTITUTE(SUBSTITUTE(H2536,"~","~~"),"*","~*"),إعدادات_الأنواع!$A$4:$D$40,3,FALSE()),0),IFERROR(VLOOKUP(SUBSTITUTE(SUBSTITUTE(H2536,"~","~~"),"*","~*"),إعدادات_الأنواع!$A$4:$D$40,4,FALSE()),0)))))</f>
        <v/>
      </c>
      <c r="M2536" s="47" t="str">
        <f>IF(OR(K2536="لم يدفع",B2536=""),"",IFERROR(VLOOKUP(SUBSTITUTE(SUBSTITUTE(H2536,"~","~~"),"*","~*"),إعدادات_الأنواع!$A$4:$E$40,5,FALSE()),0))</f>
        <v/>
      </c>
      <c r="N2536" s="47" t="str">
        <f>IF(OR(K2536="لم يدفع",K2536="تأمين فقط",K2536="اشتراك 300",B2536=""),"",IFERROR(VLOOKUP(SUBSTITUTE(SUBSTITUTE(H2536,"~","~~"),"*","~*"),إعدادات_الأنواع!$A$4:$F$40,6,FALSE()),0))</f>
        <v/>
      </c>
      <c r="O2536" s="55" t="str">
        <f t="shared" si="158"/>
        <v/>
      </c>
      <c r="P2536" s="48" t="str">
        <f t="shared" ca="1" si="159"/>
        <v/>
      </c>
      <c r="Q2536" s="52"/>
      <c r="R2536" s="49"/>
      <c r="S2536" s="50" t="str">
        <f>IF(B2536="","",COUNTA(التجديد!E2536:E2536))</f>
        <v/>
      </c>
      <c r="T2536" s="51" t="str">
        <f>IF(B2536="","",IFERROR(VLOOKUP(SUBSTITUTE(SUBSTITUTE(H2536,"~","~~"),"*","~*"),إعدادات_الأنواع!$A$4:$B$40,2,FALSE()),"?"))</f>
        <v/>
      </c>
    </row>
    <row r="2537" spans="1:20" ht="15" customHeight="1">
      <c r="A2537" s="20" t="str">
        <f>IF(B2537="","",IF(T2537="?","⚠️ نوع غير معرف",T2537&amp;TEXT(COUNTIFS($T$3:T2537,T2537),"000")))</f>
        <v/>
      </c>
      <c r="B2537" s="38"/>
      <c r="C2537" s="38"/>
      <c r="D2537" s="39"/>
      <c r="E2537" s="54"/>
      <c r="F2537" s="41" t="str">
        <f t="shared" ca="1" si="156"/>
        <v/>
      </c>
      <c r="G2537" s="42"/>
      <c r="H2537" s="37"/>
      <c r="I2537" s="43"/>
      <c r="J2537" s="44" t="str">
        <f t="shared" si="157"/>
        <v/>
      </c>
      <c r="K2537" s="45"/>
      <c r="L2537" s="46" t="str">
        <f>IF(OR(K2537="لم يدفع",B2537=""),"",IF(K2537="تأمين فقط",0,IF(K2537="اشتراك 300",300,IF(F2537&lt;14,IFERROR(VLOOKUP(SUBSTITUTE(SUBSTITUTE(H2537,"~","~~"),"*","~*"),إعدادات_الأنواع!$A$4:$D$40,3,FALSE()),0),IFERROR(VLOOKUP(SUBSTITUTE(SUBSTITUTE(H2537,"~","~~"),"*","~*"),إعدادات_الأنواع!$A$4:$D$40,4,FALSE()),0)))))</f>
        <v/>
      </c>
      <c r="M2537" s="47" t="str">
        <f>IF(OR(K2537="لم يدفع",B2537=""),"",IFERROR(VLOOKUP(SUBSTITUTE(SUBSTITUTE(H2537,"~","~~"),"*","~*"),إعدادات_الأنواع!$A$4:$E$40,5,FALSE()),0))</f>
        <v/>
      </c>
      <c r="N2537" s="47" t="str">
        <f>IF(OR(K2537="لم يدفع",K2537="تأمين فقط",K2537="اشتراك 300",B2537=""),"",IFERROR(VLOOKUP(SUBSTITUTE(SUBSTITUTE(H2537,"~","~~"),"*","~*"),إعدادات_الأنواع!$A$4:$F$40,6,FALSE()),0))</f>
        <v/>
      </c>
      <c r="O2537" s="55" t="str">
        <f t="shared" si="158"/>
        <v/>
      </c>
      <c r="P2537" s="48" t="str">
        <f t="shared" ca="1" si="159"/>
        <v/>
      </c>
      <c r="Q2537" s="52"/>
      <c r="R2537" s="49"/>
      <c r="S2537" s="50" t="str">
        <f>IF(B2537="","",COUNTA(التجديد!E2537:E2537))</f>
        <v/>
      </c>
      <c r="T2537" s="51" t="str">
        <f>IF(B2537="","",IFERROR(VLOOKUP(SUBSTITUTE(SUBSTITUTE(H2537,"~","~~"),"*","~*"),إعدادات_الأنواع!$A$4:$B$40,2,FALSE()),"?"))</f>
        <v/>
      </c>
    </row>
    <row r="2538" spans="1:20" ht="15" customHeight="1">
      <c r="A2538" s="20" t="str">
        <f>IF(B2538="","",IF(T2538="?","⚠️ نوع غير معرف",T2538&amp;TEXT(COUNTIFS($T$3:T2538,T2538),"000")))</f>
        <v/>
      </c>
      <c r="B2538" s="38"/>
      <c r="C2538" s="38"/>
      <c r="D2538" s="39"/>
      <c r="E2538" s="54"/>
      <c r="F2538" s="41" t="str">
        <f t="shared" ca="1" si="156"/>
        <v/>
      </c>
      <c r="G2538" s="42"/>
      <c r="H2538" s="37"/>
      <c r="I2538" s="43"/>
      <c r="J2538" s="44" t="str">
        <f t="shared" si="157"/>
        <v/>
      </c>
      <c r="K2538" s="45"/>
      <c r="L2538" s="46" t="str">
        <f>IF(OR(K2538="لم يدفع",B2538=""),"",IF(K2538="تأمين فقط",0,IF(K2538="اشتراك 300",300,IF(F2538&lt;14,IFERROR(VLOOKUP(SUBSTITUTE(SUBSTITUTE(H2538,"~","~~"),"*","~*"),إعدادات_الأنواع!$A$4:$D$40,3,FALSE()),0),IFERROR(VLOOKUP(SUBSTITUTE(SUBSTITUTE(H2538,"~","~~"),"*","~*"),إعدادات_الأنواع!$A$4:$D$40,4,FALSE()),0)))))</f>
        <v/>
      </c>
      <c r="M2538" s="47" t="str">
        <f>IF(OR(K2538="لم يدفع",B2538=""),"",IFERROR(VLOOKUP(SUBSTITUTE(SUBSTITUTE(H2538,"~","~~"),"*","~*"),إعدادات_الأنواع!$A$4:$E$40,5,FALSE()),0))</f>
        <v/>
      </c>
      <c r="N2538" s="47" t="str">
        <f>IF(OR(K2538="لم يدفع",K2538="تأمين فقط",K2538="اشتراك 300",B2538=""),"",IFERROR(VLOOKUP(SUBSTITUTE(SUBSTITUTE(H2538,"~","~~"),"*","~*"),إعدادات_الأنواع!$A$4:$F$40,6,FALSE()),0))</f>
        <v/>
      </c>
      <c r="O2538" s="55" t="str">
        <f t="shared" si="158"/>
        <v/>
      </c>
      <c r="P2538" s="48" t="str">
        <f t="shared" ca="1" si="159"/>
        <v/>
      </c>
      <c r="Q2538" s="52"/>
      <c r="R2538" s="49"/>
      <c r="S2538" s="50" t="str">
        <f>IF(B2538="","",COUNTA(التجديد!E2538:E2538))</f>
        <v/>
      </c>
      <c r="T2538" s="51" t="str">
        <f>IF(B2538="","",IFERROR(VLOOKUP(SUBSTITUTE(SUBSTITUTE(H2538,"~","~~"),"*","~*"),إعدادات_الأنواع!$A$4:$B$40,2,FALSE()),"?"))</f>
        <v/>
      </c>
    </row>
    <row r="2539" spans="1:20" ht="15" customHeight="1">
      <c r="A2539" s="20" t="str">
        <f>IF(B2539="","",IF(T2539="?","⚠️ نوع غير معرف",T2539&amp;TEXT(COUNTIFS($T$3:T2539,T2539),"000")))</f>
        <v/>
      </c>
      <c r="B2539" s="38"/>
      <c r="C2539" s="38"/>
      <c r="D2539" s="39"/>
      <c r="E2539" s="54"/>
      <c r="F2539" s="41" t="str">
        <f t="shared" ca="1" si="156"/>
        <v/>
      </c>
      <c r="G2539" s="42"/>
      <c r="H2539" s="37"/>
      <c r="I2539" s="43"/>
      <c r="J2539" s="44" t="str">
        <f t="shared" si="157"/>
        <v/>
      </c>
      <c r="K2539" s="45"/>
      <c r="L2539" s="46" t="str">
        <f>IF(OR(K2539="لم يدفع",B2539=""),"",IF(K2539="تأمين فقط",0,IF(K2539="اشتراك 300",300,IF(F2539&lt;14,IFERROR(VLOOKUP(SUBSTITUTE(SUBSTITUTE(H2539,"~","~~"),"*","~*"),إعدادات_الأنواع!$A$4:$D$40,3,FALSE()),0),IFERROR(VLOOKUP(SUBSTITUTE(SUBSTITUTE(H2539,"~","~~"),"*","~*"),إعدادات_الأنواع!$A$4:$D$40,4,FALSE()),0)))))</f>
        <v/>
      </c>
      <c r="M2539" s="47" t="str">
        <f>IF(OR(K2539="لم يدفع",B2539=""),"",IFERROR(VLOOKUP(SUBSTITUTE(SUBSTITUTE(H2539,"~","~~"),"*","~*"),إعدادات_الأنواع!$A$4:$E$40,5,FALSE()),0))</f>
        <v/>
      </c>
      <c r="N2539" s="47" t="str">
        <f>IF(OR(K2539="لم يدفع",K2539="تأمين فقط",K2539="اشتراك 300",B2539=""),"",IFERROR(VLOOKUP(SUBSTITUTE(SUBSTITUTE(H2539,"~","~~"),"*","~*"),إعدادات_الأنواع!$A$4:$F$40,6,FALSE()),0))</f>
        <v/>
      </c>
      <c r="O2539" s="55" t="str">
        <f t="shared" si="158"/>
        <v/>
      </c>
      <c r="P2539" s="48" t="str">
        <f t="shared" ca="1" si="159"/>
        <v/>
      </c>
      <c r="Q2539" s="52"/>
      <c r="R2539" s="49"/>
      <c r="S2539" s="50" t="str">
        <f>IF(B2539="","",COUNTA(التجديد!E2539:E2539))</f>
        <v/>
      </c>
      <c r="T2539" s="51" t="str">
        <f>IF(B2539="","",IFERROR(VLOOKUP(SUBSTITUTE(SUBSTITUTE(H2539,"~","~~"),"*","~*"),إعدادات_الأنواع!$A$4:$B$40,2,FALSE()),"?"))</f>
        <v/>
      </c>
    </row>
    <row r="2540" spans="1:20" ht="15" customHeight="1">
      <c r="A2540" s="20" t="str">
        <f>IF(B2540="","",IF(T2540="?","⚠️ نوع غير معرف",T2540&amp;TEXT(COUNTIFS($T$3:T2540,T2540),"000")))</f>
        <v/>
      </c>
      <c r="B2540" s="38"/>
      <c r="C2540" s="38"/>
      <c r="D2540" s="39"/>
      <c r="E2540" s="54"/>
      <c r="F2540" s="41" t="str">
        <f t="shared" ca="1" si="156"/>
        <v/>
      </c>
      <c r="G2540" s="42"/>
      <c r="H2540" s="37"/>
      <c r="I2540" s="43"/>
      <c r="J2540" s="44" t="str">
        <f t="shared" si="157"/>
        <v/>
      </c>
      <c r="K2540" s="45"/>
      <c r="L2540" s="46" t="str">
        <f>IF(OR(K2540="لم يدفع",B2540=""),"",IF(K2540="تأمين فقط",0,IF(K2540="اشتراك 300",300,IF(F2540&lt;14,IFERROR(VLOOKUP(SUBSTITUTE(SUBSTITUTE(H2540,"~","~~"),"*","~*"),إعدادات_الأنواع!$A$4:$D$40,3,FALSE()),0),IFERROR(VLOOKUP(SUBSTITUTE(SUBSTITUTE(H2540,"~","~~"),"*","~*"),إعدادات_الأنواع!$A$4:$D$40,4,FALSE()),0)))))</f>
        <v/>
      </c>
      <c r="M2540" s="47" t="str">
        <f>IF(OR(K2540="لم يدفع",B2540=""),"",IFERROR(VLOOKUP(SUBSTITUTE(SUBSTITUTE(H2540,"~","~~"),"*","~*"),إعدادات_الأنواع!$A$4:$E$40,5,FALSE()),0))</f>
        <v/>
      </c>
      <c r="N2540" s="47" t="str">
        <f>IF(OR(K2540="لم يدفع",K2540="تأمين فقط",K2540="اشتراك 300",B2540=""),"",IFERROR(VLOOKUP(SUBSTITUTE(SUBSTITUTE(H2540,"~","~~"),"*","~*"),إعدادات_الأنواع!$A$4:$F$40,6,FALSE()),0))</f>
        <v/>
      </c>
      <c r="O2540" s="55" t="str">
        <f t="shared" si="158"/>
        <v/>
      </c>
      <c r="P2540" s="48" t="str">
        <f t="shared" ca="1" si="159"/>
        <v/>
      </c>
      <c r="Q2540" s="52"/>
      <c r="R2540" s="49"/>
      <c r="S2540" s="50" t="str">
        <f>IF(B2540="","",COUNTA(التجديد!E2540:E2540))</f>
        <v/>
      </c>
      <c r="T2540" s="51" t="str">
        <f>IF(B2540="","",IFERROR(VLOOKUP(SUBSTITUTE(SUBSTITUTE(H2540,"~","~~"),"*","~*"),إعدادات_الأنواع!$A$4:$B$40,2,FALSE()),"?"))</f>
        <v/>
      </c>
    </row>
    <row r="2541" spans="1:20" ht="15" customHeight="1">
      <c r="A2541" s="20" t="str">
        <f>IF(B2541="","",IF(T2541="?","⚠️ نوع غير معرف",T2541&amp;TEXT(COUNTIFS($T$3:T2541,T2541),"000")))</f>
        <v/>
      </c>
      <c r="B2541" s="38"/>
      <c r="C2541" s="38"/>
      <c r="D2541" s="39"/>
      <c r="E2541" s="54"/>
      <c r="F2541" s="41" t="str">
        <f t="shared" ca="1" si="156"/>
        <v/>
      </c>
      <c r="G2541" s="42"/>
      <c r="H2541" s="37"/>
      <c r="I2541" s="43"/>
      <c r="J2541" s="44" t="str">
        <f t="shared" si="157"/>
        <v/>
      </c>
      <c r="K2541" s="45"/>
      <c r="L2541" s="46" t="str">
        <f>IF(OR(K2541="لم يدفع",B2541=""),"",IF(K2541="تأمين فقط",0,IF(K2541="اشتراك 300",300,IF(F2541&lt;14,IFERROR(VLOOKUP(SUBSTITUTE(SUBSTITUTE(H2541,"~","~~"),"*","~*"),إعدادات_الأنواع!$A$4:$D$40,3,FALSE()),0),IFERROR(VLOOKUP(SUBSTITUTE(SUBSTITUTE(H2541,"~","~~"),"*","~*"),إعدادات_الأنواع!$A$4:$D$40,4,FALSE()),0)))))</f>
        <v/>
      </c>
      <c r="M2541" s="47" t="str">
        <f>IF(OR(K2541="لم يدفع",B2541=""),"",IFERROR(VLOOKUP(SUBSTITUTE(SUBSTITUTE(H2541,"~","~~"),"*","~*"),إعدادات_الأنواع!$A$4:$E$40,5,FALSE()),0))</f>
        <v/>
      </c>
      <c r="N2541" s="47" t="str">
        <f>IF(OR(K2541="لم يدفع",K2541="تأمين فقط",K2541="اشتراك 300",B2541=""),"",IFERROR(VLOOKUP(SUBSTITUTE(SUBSTITUTE(H2541,"~","~~"),"*","~*"),إعدادات_الأنواع!$A$4:$F$40,6,FALSE()),0))</f>
        <v/>
      </c>
      <c r="O2541" s="55" t="str">
        <f t="shared" si="158"/>
        <v/>
      </c>
      <c r="P2541" s="48" t="str">
        <f t="shared" ca="1" si="159"/>
        <v/>
      </c>
      <c r="Q2541" s="52"/>
      <c r="R2541" s="49"/>
      <c r="S2541" s="50" t="str">
        <f>IF(B2541="","",COUNTA(التجديد!E2541:E2541))</f>
        <v/>
      </c>
      <c r="T2541" s="51" t="str">
        <f>IF(B2541="","",IFERROR(VLOOKUP(SUBSTITUTE(SUBSTITUTE(H2541,"~","~~"),"*","~*"),إعدادات_الأنواع!$A$4:$B$40,2,FALSE()),"?"))</f>
        <v/>
      </c>
    </row>
    <row r="2542" spans="1:20" ht="15" customHeight="1">
      <c r="A2542" s="20" t="str">
        <f>IF(B2542="","",IF(T2542="?","⚠️ نوع غير معرف",T2542&amp;TEXT(COUNTIFS($T$3:T2542,T2542),"000")))</f>
        <v/>
      </c>
      <c r="B2542" s="38"/>
      <c r="C2542" s="38"/>
      <c r="D2542" s="39"/>
      <c r="E2542" s="54"/>
      <c r="F2542" s="41" t="str">
        <f t="shared" ca="1" si="156"/>
        <v/>
      </c>
      <c r="G2542" s="42"/>
      <c r="H2542" s="37"/>
      <c r="I2542" s="43"/>
      <c r="J2542" s="44" t="str">
        <f t="shared" si="157"/>
        <v/>
      </c>
      <c r="K2542" s="45"/>
      <c r="L2542" s="46" t="str">
        <f>IF(OR(K2542="لم يدفع",B2542=""),"",IF(K2542="تأمين فقط",0,IF(K2542="اشتراك 300",300,IF(F2542&lt;14,IFERROR(VLOOKUP(SUBSTITUTE(SUBSTITUTE(H2542,"~","~~"),"*","~*"),إعدادات_الأنواع!$A$4:$D$40,3,FALSE()),0),IFERROR(VLOOKUP(SUBSTITUTE(SUBSTITUTE(H2542,"~","~~"),"*","~*"),إعدادات_الأنواع!$A$4:$D$40,4,FALSE()),0)))))</f>
        <v/>
      </c>
      <c r="M2542" s="47" t="str">
        <f>IF(OR(K2542="لم يدفع",B2542=""),"",IFERROR(VLOOKUP(SUBSTITUTE(SUBSTITUTE(H2542,"~","~~"),"*","~*"),إعدادات_الأنواع!$A$4:$E$40,5,FALSE()),0))</f>
        <v/>
      </c>
      <c r="N2542" s="47" t="str">
        <f>IF(OR(K2542="لم يدفع",K2542="تأمين فقط",K2542="اشتراك 300",B2542=""),"",IFERROR(VLOOKUP(SUBSTITUTE(SUBSTITUTE(H2542,"~","~~"),"*","~*"),إعدادات_الأنواع!$A$4:$F$40,6,FALSE()),0))</f>
        <v/>
      </c>
      <c r="O2542" s="55" t="str">
        <f t="shared" si="158"/>
        <v/>
      </c>
      <c r="P2542" s="48" t="str">
        <f t="shared" ca="1" si="159"/>
        <v/>
      </c>
      <c r="Q2542" s="52"/>
      <c r="R2542" s="49"/>
      <c r="S2542" s="50" t="str">
        <f>IF(B2542="","",COUNTA(التجديد!E2542:E2542))</f>
        <v/>
      </c>
      <c r="T2542" s="51" t="str">
        <f>IF(B2542="","",IFERROR(VLOOKUP(SUBSTITUTE(SUBSTITUTE(H2542,"~","~~"),"*","~*"),إعدادات_الأنواع!$A$4:$B$40,2,FALSE()),"?"))</f>
        <v/>
      </c>
    </row>
    <row r="2543" spans="1:20" ht="15" customHeight="1">
      <c r="A2543" s="20" t="str">
        <f>IF(B2543="","",IF(T2543="?","⚠️ نوع غير معرف",T2543&amp;TEXT(COUNTIFS($T$3:T2543,T2543),"000")))</f>
        <v/>
      </c>
      <c r="B2543" s="38"/>
      <c r="C2543" s="38"/>
      <c r="D2543" s="39"/>
      <c r="E2543" s="54"/>
      <c r="F2543" s="41" t="str">
        <f t="shared" ca="1" si="156"/>
        <v/>
      </c>
      <c r="G2543" s="42"/>
      <c r="H2543" s="37"/>
      <c r="I2543" s="43"/>
      <c r="J2543" s="44" t="str">
        <f t="shared" si="157"/>
        <v/>
      </c>
      <c r="K2543" s="45"/>
      <c r="L2543" s="46" t="str">
        <f>IF(OR(K2543="لم يدفع",B2543=""),"",IF(K2543="تأمين فقط",0,IF(K2543="اشتراك 300",300,IF(F2543&lt;14,IFERROR(VLOOKUP(SUBSTITUTE(SUBSTITUTE(H2543,"~","~~"),"*","~*"),إعدادات_الأنواع!$A$4:$D$40,3,FALSE()),0),IFERROR(VLOOKUP(SUBSTITUTE(SUBSTITUTE(H2543,"~","~~"),"*","~*"),إعدادات_الأنواع!$A$4:$D$40,4,FALSE()),0)))))</f>
        <v/>
      </c>
      <c r="M2543" s="47" t="str">
        <f>IF(OR(K2543="لم يدفع",B2543=""),"",IFERROR(VLOOKUP(SUBSTITUTE(SUBSTITUTE(H2543,"~","~~"),"*","~*"),إعدادات_الأنواع!$A$4:$E$40,5,FALSE()),0))</f>
        <v/>
      </c>
      <c r="N2543" s="47" t="str">
        <f>IF(OR(K2543="لم يدفع",K2543="تأمين فقط",K2543="اشتراك 300",B2543=""),"",IFERROR(VLOOKUP(SUBSTITUTE(SUBSTITUTE(H2543,"~","~~"),"*","~*"),إعدادات_الأنواع!$A$4:$F$40,6,FALSE()),0))</f>
        <v/>
      </c>
      <c r="O2543" s="55" t="str">
        <f t="shared" si="158"/>
        <v/>
      </c>
      <c r="P2543" s="48" t="str">
        <f t="shared" ca="1" si="159"/>
        <v/>
      </c>
      <c r="Q2543" s="52"/>
      <c r="R2543" s="49"/>
      <c r="S2543" s="50" t="str">
        <f>IF(B2543="","",COUNTA(التجديد!E2543:E2543))</f>
        <v/>
      </c>
      <c r="T2543" s="51" t="str">
        <f>IF(B2543="","",IFERROR(VLOOKUP(SUBSTITUTE(SUBSTITUTE(H2543,"~","~~"),"*","~*"),إعدادات_الأنواع!$A$4:$B$40,2,FALSE()),"?"))</f>
        <v/>
      </c>
    </row>
    <row r="2544" spans="1:20" ht="15" customHeight="1">
      <c r="A2544" s="20" t="str">
        <f>IF(B2544="","",IF(T2544="?","⚠️ نوع غير معرف",T2544&amp;TEXT(COUNTIFS($T$3:T2544,T2544),"000")))</f>
        <v/>
      </c>
      <c r="B2544" s="38"/>
      <c r="C2544" s="38"/>
      <c r="D2544" s="39"/>
      <c r="E2544" s="54"/>
      <c r="F2544" s="41" t="str">
        <f t="shared" ca="1" si="156"/>
        <v/>
      </c>
      <c r="G2544" s="42"/>
      <c r="H2544" s="37"/>
      <c r="I2544" s="43"/>
      <c r="J2544" s="44" t="str">
        <f t="shared" si="157"/>
        <v/>
      </c>
      <c r="K2544" s="45"/>
      <c r="L2544" s="46" t="str">
        <f>IF(OR(K2544="لم يدفع",B2544=""),"",IF(K2544="تأمين فقط",0,IF(K2544="اشتراك 300",300,IF(F2544&lt;14,IFERROR(VLOOKUP(SUBSTITUTE(SUBSTITUTE(H2544,"~","~~"),"*","~*"),إعدادات_الأنواع!$A$4:$D$40,3,FALSE()),0),IFERROR(VLOOKUP(SUBSTITUTE(SUBSTITUTE(H2544,"~","~~"),"*","~*"),إعدادات_الأنواع!$A$4:$D$40,4,FALSE()),0)))))</f>
        <v/>
      </c>
      <c r="M2544" s="47" t="str">
        <f>IF(OR(K2544="لم يدفع",B2544=""),"",IFERROR(VLOOKUP(SUBSTITUTE(SUBSTITUTE(H2544,"~","~~"),"*","~*"),إعدادات_الأنواع!$A$4:$E$40,5,FALSE()),0))</f>
        <v/>
      </c>
      <c r="N2544" s="47" t="str">
        <f>IF(OR(K2544="لم يدفع",K2544="تأمين فقط",K2544="اشتراك 300",B2544=""),"",IFERROR(VLOOKUP(SUBSTITUTE(SUBSTITUTE(H2544,"~","~~"),"*","~*"),إعدادات_الأنواع!$A$4:$F$40,6,FALSE()),0))</f>
        <v/>
      </c>
      <c r="O2544" s="55" t="str">
        <f t="shared" si="158"/>
        <v/>
      </c>
      <c r="P2544" s="48" t="str">
        <f t="shared" ca="1" si="159"/>
        <v/>
      </c>
      <c r="Q2544" s="52"/>
      <c r="R2544" s="49"/>
      <c r="S2544" s="50" t="str">
        <f>IF(B2544="","",COUNTA(التجديد!E2544:E2544))</f>
        <v/>
      </c>
      <c r="T2544" s="51" t="str">
        <f>IF(B2544="","",IFERROR(VLOOKUP(SUBSTITUTE(SUBSTITUTE(H2544,"~","~~"),"*","~*"),إعدادات_الأنواع!$A$4:$B$40,2,FALSE()),"?"))</f>
        <v/>
      </c>
    </row>
    <row r="2545" spans="1:20" ht="15" customHeight="1">
      <c r="A2545" s="20" t="str">
        <f>IF(B2545="","",IF(T2545="?","⚠️ نوع غير معرف",T2545&amp;TEXT(COUNTIFS($T$3:T2545,T2545),"000")))</f>
        <v/>
      </c>
      <c r="B2545" s="38"/>
      <c r="C2545" s="38"/>
      <c r="D2545" s="39"/>
      <c r="E2545" s="54"/>
      <c r="F2545" s="41" t="str">
        <f t="shared" ca="1" si="156"/>
        <v/>
      </c>
      <c r="G2545" s="42"/>
      <c r="H2545" s="37"/>
      <c r="I2545" s="43"/>
      <c r="J2545" s="44" t="str">
        <f t="shared" si="157"/>
        <v/>
      </c>
      <c r="K2545" s="45"/>
      <c r="L2545" s="46" t="str">
        <f>IF(OR(K2545="لم يدفع",B2545=""),"",IF(K2545="تأمين فقط",0,IF(K2545="اشتراك 300",300,IF(F2545&lt;14,IFERROR(VLOOKUP(SUBSTITUTE(SUBSTITUTE(H2545,"~","~~"),"*","~*"),إعدادات_الأنواع!$A$4:$D$40,3,FALSE()),0),IFERROR(VLOOKUP(SUBSTITUTE(SUBSTITUTE(H2545,"~","~~"),"*","~*"),إعدادات_الأنواع!$A$4:$D$40,4,FALSE()),0)))))</f>
        <v/>
      </c>
      <c r="M2545" s="47" t="str">
        <f>IF(OR(K2545="لم يدفع",B2545=""),"",IFERROR(VLOOKUP(SUBSTITUTE(SUBSTITUTE(H2545,"~","~~"),"*","~*"),إعدادات_الأنواع!$A$4:$E$40,5,FALSE()),0))</f>
        <v/>
      </c>
      <c r="N2545" s="47" t="str">
        <f>IF(OR(K2545="لم يدفع",K2545="تأمين فقط",K2545="اشتراك 300",B2545=""),"",IFERROR(VLOOKUP(SUBSTITUTE(SUBSTITUTE(H2545,"~","~~"),"*","~*"),إعدادات_الأنواع!$A$4:$F$40,6,FALSE()),0))</f>
        <v/>
      </c>
      <c r="O2545" s="55" t="str">
        <f t="shared" si="158"/>
        <v/>
      </c>
      <c r="P2545" s="48" t="str">
        <f t="shared" ca="1" si="159"/>
        <v/>
      </c>
      <c r="Q2545" s="52"/>
      <c r="R2545" s="49"/>
      <c r="S2545" s="50" t="str">
        <f>IF(B2545="","",COUNTA(التجديد!E2545:E2545))</f>
        <v/>
      </c>
      <c r="T2545" s="51" t="str">
        <f>IF(B2545="","",IFERROR(VLOOKUP(SUBSTITUTE(SUBSTITUTE(H2545,"~","~~"),"*","~*"),إعدادات_الأنواع!$A$4:$B$40,2,FALSE()),"?"))</f>
        <v/>
      </c>
    </row>
    <row r="2546" spans="1:20" ht="15" customHeight="1">
      <c r="A2546" s="20" t="str">
        <f>IF(B2546="","",IF(T2546="?","⚠️ نوع غير معرف",T2546&amp;TEXT(COUNTIFS($T$3:T2546,T2546),"000")))</f>
        <v/>
      </c>
      <c r="B2546" s="38"/>
      <c r="C2546" s="38"/>
      <c r="D2546" s="39"/>
      <c r="E2546" s="54"/>
      <c r="F2546" s="41" t="str">
        <f t="shared" ca="1" si="156"/>
        <v/>
      </c>
      <c r="G2546" s="42"/>
      <c r="H2546" s="37"/>
      <c r="I2546" s="43"/>
      <c r="J2546" s="44" t="str">
        <f t="shared" si="157"/>
        <v/>
      </c>
      <c r="K2546" s="45"/>
      <c r="L2546" s="46" t="str">
        <f>IF(OR(K2546="لم يدفع",B2546=""),"",IF(K2546="تأمين فقط",0,IF(K2546="اشتراك 300",300,IF(F2546&lt;14,IFERROR(VLOOKUP(SUBSTITUTE(SUBSTITUTE(H2546,"~","~~"),"*","~*"),إعدادات_الأنواع!$A$4:$D$40,3,FALSE()),0),IFERROR(VLOOKUP(SUBSTITUTE(SUBSTITUTE(H2546,"~","~~"),"*","~*"),إعدادات_الأنواع!$A$4:$D$40,4,FALSE()),0)))))</f>
        <v/>
      </c>
      <c r="M2546" s="47" t="str">
        <f>IF(OR(K2546="لم يدفع",B2546=""),"",IFERROR(VLOOKUP(SUBSTITUTE(SUBSTITUTE(H2546,"~","~~"),"*","~*"),إعدادات_الأنواع!$A$4:$E$40,5,FALSE()),0))</f>
        <v/>
      </c>
      <c r="N2546" s="47" t="str">
        <f>IF(OR(K2546="لم يدفع",K2546="تأمين فقط",K2546="اشتراك 300",B2546=""),"",IFERROR(VLOOKUP(SUBSTITUTE(SUBSTITUTE(H2546,"~","~~"),"*","~*"),إعدادات_الأنواع!$A$4:$F$40,6,FALSE()),0))</f>
        <v/>
      </c>
      <c r="O2546" s="55" t="str">
        <f t="shared" si="158"/>
        <v/>
      </c>
      <c r="P2546" s="48" t="str">
        <f t="shared" ca="1" si="159"/>
        <v/>
      </c>
      <c r="Q2546" s="52"/>
      <c r="R2546" s="49"/>
      <c r="S2546" s="50" t="str">
        <f>IF(B2546="","",COUNTA(التجديد!E2546:E2546))</f>
        <v/>
      </c>
      <c r="T2546" s="51" t="str">
        <f>IF(B2546="","",IFERROR(VLOOKUP(SUBSTITUTE(SUBSTITUTE(H2546,"~","~~"),"*","~*"),إعدادات_الأنواع!$A$4:$B$40,2,FALSE()),"?"))</f>
        <v/>
      </c>
    </row>
    <row r="2547" spans="1:20" ht="15" customHeight="1">
      <c r="A2547" s="20" t="str">
        <f>IF(B2547="","",IF(T2547="?","⚠️ نوع غير معرف",T2547&amp;TEXT(COUNTIFS($T$3:T2547,T2547),"000")))</f>
        <v/>
      </c>
      <c r="B2547" s="38"/>
      <c r="C2547" s="38"/>
      <c r="D2547" s="39"/>
      <c r="E2547" s="54"/>
      <c r="F2547" s="41" t="str">
        <f t="shared" ca="1" si="156"/>
        <v/>
      </c>
      <c r="G2547" s="42"/>
      <c r="H2547" s="37"/>
      <c r="I2547" s="43"/>
      <c r="J2547" s="44" t="str">
        <f t="shared" si="157"/>
        <v/>
      </c>
      <c r="K2547" s="45"/>
      <c r="L2547" s="46" t="str">
        <f>IF(OR(K2547="لم يدفع",B2547=""),"",IF(K2547="تأمين فقط",0,IF(K2547="اشتراك 300",300,IF(F2547&lt;14,IFERROR(VLOOKUP(SUBSTITUTE(SUBSTITUTE(H2547,"~","~~"),"*","~*"),إعدادات_الأنواع!$A$4:$D$40,3,FALSE()),0),IFERROR(VLOOKUP(SUBSTITUTE(SUBSTITUTE(H2547,"~","~~"),"*","~*"),إعدادات_الأنواع!$A$4:$D$40,4,FALSE()),0)))))</f>
        <v/>
      </c>
      <c r="M2547" s="47" t="str">
        <f>IF(OR(K2547="لم يدفع",B2547=""),"",IFERROR(VLOOKUP(SUBSTITUTE(SUBSTITUTE(H2547,"~","~~"),"*","~*"),إعدادات_الأنواع!$A$4:$E$40,5,FALSE()),0))</f>
        <v/>
      </c>
      <c r="N2547" s="47" t="str">
        <f>IF(OR(K2547="لم يدفع",K2547="تأمين فقط",K2547="اشتراك 300",B2547=""),"",IFERROR(VLOOKUP(SUBSTITUTE(SUBSTITUTE(H2547,"~","~~"),"*","~*"),إعدادات_الأنواع!$A$4:$F$40,6,FALSE()),0))</f>
        <v/>
      </c>
      <c r="O2547" s="55" t="str">
        <f t="shared" si="158"/>
        <v/>
      </c>
      <c r="P2547" s="48" t="str">
        <f t="shared" ca="1" si="159"/>
        <v/>
      </c>
      <c r="Q2547" s="52"/>
      <c r="R2547" s="49"/>
      <c r="S2547" s="50" t="str">
        <f>IF(B2547="","",COUNTA(التجديد!E2547:E2547))</f>
        <v/>
      </c>
      <c r="T2547" s="51" t="str">
        <f>IF(B2547="","",IFERROR(VLOOKUP(SUBSTITUTE(SUBSTITUTE(H2547,"~","~~"),"*","~*"),إعدادات_الأنواع!$A$4:$B$40,2,FALSE()),"?"))</f>
        <v/>
      </c>
    </row>
    <row r="2548" spans="1:20" ht="15" customHeight="1">
      <c r="A2548" s="20" t="str">
        <f>IF(B2548="","",IF(T2548="?","⚠️ نوع غير معرف",T2548&amp;TEXT(COUNTIFS($T$3:T2548,T2548),"000")))</f>
        <v/>
      </c>
      <c r="B2548" s="38"/>
      <c r="C2548" s="38"/>
      <c r="D2548" s="39"/>
      <c r="E2548" s="54"/>
      <c r="F2548" s="41" t="str">
        <f t="shared" ca="1" si="156"/>
        <v/>
      </c>
      <c r="G2548" s="42"/>
      <c r="H2548" s="37"/>
      <c r="I2548" s="43"/>
      <c r="J2548" s="44" t="str">
        <f t="shared" si="157"/>
        <v/>
      </c>
      <c r="K2548" s="45"/>
      <c r="L2548" s="46" t="str">
        <f>IF(OR(K2548="لم يدفع",B2548=""),"",IF(K2548="تأمين فقط",0,IF(K2548="اشتراك 300",300,IF(F2548&lt;14,IFERROR(VLOOKUP(SUBSTITUTE(SUBSTITUTE(H2548,"~","~~"),"*","~*"),إعدادات_الأنواع!$A$4:$D$40,3,FALSE()),0),IFERROR(VLOOKUP(SUBSTITUTE(SUBSTITUTE(H2548,"~","~~"),"*","~*"),إعدادات_الأنواع!$A$4:$D$40,4,FALSE()),0)))))</f>
        <v/>
      </c>
      <c r="M2548" s="47" t="str">
        <f>IF(OR(K2548="لم يدفع",B2548=""),"",IFERROR(VLOOKUP(SUBSTITUTE(SUBSTITUTE(H2548,"~","~~"),"*","~*"),إعدادات_الأنواع!$A$4:$E$40,5,FALSE()),0))</f>
        <v/>
      </c>
      <c r="N2548" s="47" t="str">
        <f>IF(OR(K2548="لم يدفع",K2548="تأمين فقط",K2548="اشتراك 300",B2548=""),"",IFERROR(VLOOKUP(SUBSTITUTE(SUBSTITUTE(H2548,"~","~~"),"*","~*"),إعدادات_الأنواع!$A$4:$F$40,6,FALSE()),0))</f>
        <v/>
      </c>
      <c r="O2548" s="55" t="str">
        <f t="shared" si="158"/>
        <v/>
      </c>
      <c r="P2548" s="48" t="str">
        <f t="shared" ca="1" si="159"/>
        <v/>
      </c>
      <c r="Q2548" s="52"/>
      <c r="R2548" s="49"/>
      <c r="S2548" s="50" t="str">
        <f>IF(B2548="","",COUNTA(التجديد!E2548:E2548))</f>
        <v/>
      </c>
      <c r="T2548" s="51" t="str">
        <f>IF(B2548="","",IFERROR(VLOOKUP(SUBSTITUTE(SUBSTITUTE(H2548,"~","~~"),"*","~*"),إعدادات_الأنواع!$A$4:$B$40,2,FALSE()),"?"))</f>
        <v/>
      </c>
    </row>
    <row r="2549" spans="1:20" ht="15" customHeight="1">
      <c r="A2549" s="20" t="str">
        <f>IF(B2549="","",IF(T2549="?","⚠️ نوع غير معرف",T2549&amp;TEXT(COUNTIFS($T$3:T2549,T2549),"000")))</f>
        <v/>
      </c>
      <c r="B2549" s="38"/>
      <c r="C2549" s="38"/>
      <c r="D2549" s="39"/>
      <c r="E2549" s="54"/>
      <c r="F2549" s="41" t="str">
        <f t="shared" ca="1" si="156"/>
        <v/>
      </c>
      <c r="G2549" s="42"/>
      <c r="H2549" s="37"/>
      <c r="I2549" s="43"/>
      <c r="J2549" s="44" t="str">
        <f t="shared" si="157"/>
        <v/>
      </c>
      <c r="K2549" s="45"/>
      <c r="L2549" s="46" t="str">
        <f>IF(OR(K2549="لم يدفع",B2549=""),"",IF(K2549="تأمين فقط",0,IF(K2549="اشتراك 300",300,IF(F2549&lt;14,IFERROR(VLOOKUP(SUBSTITUTE(SUBSTITUTE(H2549,"~","~~"),"*","~*"),إعدادات_الأنواع!$A$4:$D$40,3,FALSE()),0),IFERROR(VLOOKUP(SUBSTITUTE(SUBSTITUTE(H2549,"~","~~"),"*","~*"),إعدادات_الأنواع!$A$4:$D$40,4,FALSE()),0)))))</f>
        <v/>
      </c>
      <c r="M2549" s="47" t="str">
        <f>IF(OR(K2549="لم يدفع",B2549=""),"",IFERROR(VLOOKUP(SUBSTITUTE(SUBSTITUTE(H2549,"~","~~"),"*","~*"),إعدادات_الأنواع!$A$4:$E$40,5,FALSE()),0))</f>
        <v/>
      </c>
      <c r="N2549" s="47" t="str">
        <f>IF(OR(K2549="لم يدفع",K2549="تأمين فقط",K2549="اشتراك 300",B2549=""),"",IFERROR(VLOOKUP(SUBSTITUTE(SUBSTITUTE(H2549,"~","~~"),"*","~*"),إعدادات_الأنواع!$A$4:$F$40,6,FALSE()),0))</f>
        <v/>
      </c>
      <c r="O2549" s="55" t="str">
        <f t="shared" si="158"/>
        <v/>
      </c>
      <c r="P2549" s="48" t="str">
        <f t="shared" ca="1" si="159"/>
        <v/>
      </c>
      <c r="Q2549" s="52"/>
      <c r="R2549" s="49"/>
      <c r="S2549" s="50" t="str">
        <f>IF(B2549="","",COUNTA(التجديد!E2549:E2549))</f>
        <v/>
      </c>
      <c r="T2549" s="51" t="str">
        <f>IF(B2549="","",IFERROR(VLOOKUP(SUBSTITUTE(SUBSTITUTE(H2549,"~","~~"),"*","~*"),إعدادات_الأنواع!$A$4:$B$40,2,FALSE()),"?"))</f>
        <v/>
      </c>
    </row>
    <row r="2550" spans="1:20" ht="15" customHeight="1">
      <c r="A2550" s="20" t="str">
        <f>IF(B2550="","",IF(T2550="?","⚠️ نوع غير معرف",T2550&amp;TEXT(COUNTIFS($T$3:T2550,T2550),"000")))</f>
        <v/>
      </c>
      <c r="B2550" s="38"/>
      <c r="C2550" s="38"/>
      <c r="D2550" s="39"/>
      <c r="E2550" s="54"/>
      <c r="F2550" s="41" t="str">
        <f t="shared" ca="1" si="156"/>
        <v/>
      </c>
      <c r="G2550" s="42"/>
      <c r="H2550" s="37"/>
      <c r="I2550" s="43"/>
      <c r="J2550" s="44" t="str">
        <f t="shared" si="157"/>
        <v/>
      </c>
      <c r="K2550" s="45"/>
      <c r="L2550" s="46" t="str">
        <f>IF(OR(K2550="لم يدفع",B2550=""),"",IF(K2550="تأمين فقط",0,IF(K2550="اشتراك 300",300,IF(F2550&lt;14,IFERROR(VLOOKUP(SUBSTITUTE(SUBSTITUTE(H2550,"~","~~"),"*","~*"),إعدادات_الأنواع!$A$4:$D$40,3,FALSE()),0),IFERROR(VLOOKUP(SUBSTITUTE(SUBSTITUTE(H2550,"~","~~"),"*","~*"),إعدادات_الأنواع!$A$4:$D$40,4,FALSE()),0)))))</f>
        <v/>
      </c>
      <c r="M2550" s="47" t="str">
        <f>IF(OR(K2550="لم يدفع",B2550=""),"",IFERROR(VLOOKUP(SUBSTITUTE(SUBSTITUTE(H2550,"~","~~"),"*","~*"),إعدادات_الأنواع!$A$4:$E$40,5,FALSE()),0))</f>
        <v/>
      </c>
      <c r="N2550" s="47" t="str">
        <f>IF(OR(K2550="لم يدفع",K2550="تأمين فقط",K2550="اشتراك 300",B2550=""),"",IFERROR(VLOOKUP(SUBSTITUTE(SUBSTITUTE(H2550,"~","~~"),"*","~*"),إعدادات_الأنواع!$A$4:$F$40,6,FALSE()),0))</f>
        <v/>
      </c>
      <c r="O2550" s="55" t="str">
        <f t="shared" si="158"/>
        <v/>
      </c>
      <c r="P2550" s="48" t="str">
        <f t="shared" ca="1" si="159"/>
        <v/>
      </c>
      <c r="Q2550" s="52"/>
      <c r="R2550" s="49"/>
      <c r="S2550" s="50" t="str">
        <f>IF(B2550="","",COUNTA(التجديد!E2550:E2550))</f>
        <v/>
      </c>
      <c r="T2550" s="51" t="str">
        <f>IF(B2550="","",IFERROR(VLOOKUP(SUBSTITUTE(SUBSTITUTE(H2550,"~","~~"),"*","~*"),إعدادات_الأنواع!$A$4:$B$40,2,FALSE()),"?"))</f>
        <v/>
      </c>
    </row>
    <row r="2551" spans="1:20" ht="15" customHeight="1">
      <c r="A2551" s="20" t="str">
        <f>IF(B2551="","",IF(T2551="?","⚠️ نوع غير معرف",T2551&amp;TEXT(COUNTIFS($T$3:T2551,T2551),"000")))</f>
        <v/>
      </c>
      <c r="B2551" s="38"/>
      <c r="C2551" s="38"/>
      <c r="D2551" s="39"/>
      <c r="E2551" s="54"/>
      <c r="F2551" s="41" t="str">
        <f t="shared" ca="1" si="156"/>
        <v/>
      </c>
      <c r="G2551" s="42"/>
      <c r="H2551" s="37"/>
      <c r="I2551" s="43"/>
      <c r="J2551" s="44" t="str">
        <f t="shared" si="157"/>
        <v/>
      </c>
      <c r="K2551" s="45"/>
      <c r="L2551" s="46" t="str">
        <f>IF(OR(K2551="لم يدفع",B2551=""),"",IF(K2551="تأمين فقط",0,IF(K2551="اشتراك 300",300,IF(F2551&lt;14,IFERROR(VLOOKUP(SUBSTITUTE(SUBSTITUTE(H2551,"~","~~"),"*","~*"),إعدادات_الأنواع!$A$4:$D$40,3,FALSE()),0),IFERROR(VLOOKUP(SUBSTITUTE(SUBSTITUTE(H2551,"~","~~"),"*","~*"),إعدادات_الأنواع!$A$4:$D$40,4,FALSE()),0)))))</f>
        <v/>
      </c>
      <c r="M2551" s="47" t="str">
        <f>IF(OR(K2551="لم يدفع",B2551=""),"",IFERROR(VLOOKUP(SUBSTITUTE(SUBSTITUTE(H2551,"~","~~"),"*","~*"),إعدادات_الأنواع!$A$4:$E$40,5,FALSE()),0))</f>
        <v/>
      </c>
      <c r="N2551" s="47" t="str">
        <f>IF(OR(K2551="لم يدفع",K2551="تأمين فقط",K2551="اشتراك 300",B2551=""),"",IFERROR(VLOOKUP(SUBSTITUTE(SUBSTITUTE(H2551,"~","~~"),"*","~*"),إعدادات_الأنواع!$A$4:$F$40,6,FALSE()),0))</f>
        <v/>
      </c>
      <c r="O2551" s="55" t="str">
        <f t="shared" si="158"/>
        <v/>
      </c>
      <c r="P2551" s="48" t="str">
        <f t="shared" ca="1" si="159"/>
        <v/>
      </c>
      <c r="Q2551" s="52"/>
      <c r="R2551" s="49"/>
      <c r="S2551" s="50" t="str">
        <f>IF(B2551="","",COUNTA(التجديد!E2551:E2551))</f>
        <v/>
      </c>
      <c r="T2551" s="51" t="str">
        <f>IF(B2551="","",IFERROR(VLOOKUP(SUBSTITUTE(SUBSTITUTE(H2551,"~","~~"),"*","~*"),إعدادات_الأنواع!$A$4:$B$40,2,FALSE()),"?"))</f>
        <v/>
      </c>
    </row>
    <row r="2552" spans="1:20" ht="15" customHeight="1">
      <c r="A2552" s="20" t="str">
        <f>IF(B2552="","",IF(T2552="?","⚠️ نوع غير معرف",T2552&amp;TEXT(COUNTIFS($T$3:T2552,T2552),"000")))</f>
        <v/>
      </c>
      <c r="B2552" s="38"/>
      <c r="C2552" s="38"/>
      <c r="D2552" s="39"/>
      <c r="E2552" s="54"/>
      <c r="F2552" s="41" t="str">
        <f t="shared" ca="1" si="156"/>
        <v/>
      </c>
      <c r="G2552" s="42"/>
      <c r="H2552" s="37"/>
      <c r="I2552" s="43"/>
      <c r="J2552" s="44" t="str">
        <f t="shared" si="157"/>
        <v/>
      </c>
      <c r="K2552" s="45"/>
      <c r="L2552" s="46" t="str">
        <f>IF(OR(K2552="لم يدفع",B2552=""),"",IF(K2552="تأمين فقط",0,IF(K2552="اشتراك 300",300,IF(F2552&lt;14,IFERROR(VLOOKUP(SUBSTITUTE(SUBSTITUTE(H2552,"~","~~"),"*","~*"),إعدادات_الأنواع!$A$4:$D$40,3,FALSE()),0),IFERROR(VLOOKUP(SUBSTITUTE(SUBSTITUTE(H2552,"~","~~"),"*","~*"),إعدادات_الأنواع!$A$4:$D$40,4,FALSE()),0)))))</f>
        <v/>
      </c>
      <c r="M2552" s="47" t="str">
        <f>IF(OR(K2552="لم يدفع",B2552=""),"",IFERROR(VLOOKUP(SUBSTITUTE(SUBSTITUTE(H2552,"~","~~"),"*","~*"),إعدادات_الأنواع!$A$4:$E$40,5,FALSE()),0))</f>
        <v/>
      </c>
      <c r="N2552" s="47" t="str">
        <f>IF(OR(K2552="لم يدفع",K2552="تأمين فقط",K2552="اشتراك 300",B2552=""),"",IFERROR(VLOOKUP(SUBSTITUTE(SUBSTITUTE(H2552,"~","~~"),"*","~*"),إعدادات_الأنواع!$A$4:$F$40,6,FALSE()),0))</f>
        <v/>
      </c>
      <c r="O2552" s="55" t="str">
        <f t="shared" si="158"/>
        <v/>
      </c>
      <c r="P2552" s="48" t="str">
        <f t="shared" ca="1" si="159"/>
        <v/>
      </c>
      <c r="Q2552" s="52"/>
      <c r="R2552" s="49"/>
      <c r="S2552" s="50" t="str">
        <f>IF(B2552="","",COUNTA(التجديد!E2552:E2552))</f>
        <v/>
      </c>
      <c r="T2552" s="51" t="str">
        <f>IF(B2552="","",IFERROR(VLOOKUP(SUBSTITUTE(SUBSTITUTE(H2552,"~","~~"),"*","~*"),إعدادات_الأنواع!$A$4:$B$40,2,FALSE()),"?"))</f>
        <v/>
      </c>
    </row>
    <row r="2553" spans="1:20" ht="15" customHeight="1">
      <c r="A2553" s="20" t="str">
        <f>IF(B2553="","",IF(T2553="?","⚠️ نوع غير معرف",T2553&amp;TEXT(COUNTIFS($T$3:T2553,T2553),"000")))</f>
        <v/>
      </c>
      <c r="B2553" s="38"/>
      <c r="C2553" s="38"/>
      <c r="D2553" s="39"/>
      <c r="E2553" s="54"/>
      <c r="F2553" s="41" t="str">
        <f t="shared" ca="1" si="156"/>
        <v/>
      </c>
      <c r="G2553" s="42"/>
      <c r="H2553" s="37"/>
      <c r="I2553" s="43"/>
      <c r="J2553" s="44" t="str">
        <f t="shared" si="157"/>
        <v/>
      </c>
      <c r="K2553" s="45"/>
      <c r="L2553" s="46" t="str">
        <f>IF(OR(K2553="لم يدفع",B2553=""),"",IF(K2553="تأمين فقط",0,IF(K2553="اشتراك 300",300,IF(F2553&lt;14,IFERROR(VLOOKUP(SUBSTITUTE(SUBSTITUTE(H2553,"~","~~"),"*","~*"),إعدادات_الأنواع!$A$4:$D$40,3,FALSE()),0),IFERROR(VLOOKUP(SUBSTITUTE(SUBSTITUTE(H2553,"~","~~"),"*","~*"),إعدادات_الأنواع!$A$4:$D$40,4,FALSE()),0)))))</f>
        <v/>
      </c>
      <c r="M2553" s="47" t="str">
        <f>IF(OR(K2553="لم يدفع",B2553=""),"",IFERROR(VLOOKUP(SUBSTITUTE(SUBSTITUTE(H2553,"~","~~"),"*","~*"),إعدادات_الأنواع!$A$4:$E$40,5,FALSE()),0))</f>
        <v/>
      </c>
      <c r="N2553" s="47" t="str">
        <f>IF(OR(K2553="لم يدفع",K2553="تأمين فقط",K2553="اشتراك 300",B2553=""),"",IFERROR(VLOOKUP(SUBSTITUTE(SUBSTITUTE(H2553,"~","~~"),"*","~*"),إعدادات_الأنواع!$A$4:$F$40,6,FALSE()),0))</f>
        <v/>
      </c>
      <c r="O2553" s="55" t="str">
        <f t="shared" si="158"/>
        <v/>
      </c>
      <c r="P2553" s="48" t="str">
        <f t="shared" ca="1" si="159"/>
        <v/>
      </c>
      <c r="Q2553" s="52"/>
      <c r="R2553" s="49"/>
      <c r="S2553" s="50" t="str">
        <f>IF(B2553="","",COUNTA(التجديد!E2553:E2553))</f>
        <v/>
      </c>
      <c r="T2553" s="51" t="str">
        <f>IF(B2553="","",IFERROR(VLOOKUP(SUBSTITUTE(SUBSTITUTE(H2553,"~","~~"),"*","~*"),إعدادات_الأنواع!$A$4:$B$40,2,FALSE()),"?"))</f>
        <v/>
      </c>
    </row>
    <row r="2554" spans="1:20" ht="15" customHeight="1">
      <c r="A2554" s="20" t="str">
        <f>IF(B2554="","",IF(T2554="?","⚠️ نوع غير معرف",T2554&amp;TEXT(COUNTIFS($T$3:T2554,T2554),"000")))</f>
        <v/>
      </c>
      <c r="B2554" s="38"/>
      <c r="C2554" s="38"/>
      <c r="D2554" s="39"/>
      <c r="E2554" s="54"/>
      <c r="F2554" s="41" t="str">
        <f t="shared" ca="1" si="156"/>
        <v/>
      </c>
      <c r="G2554" s="42"/>
      <c r="H2554" s="37"/>
      <c r="I2554" s="43"/>
      <c r="J2554" s="44" t="str">
        <f t="shared" si="157"/>
        <v/>
      </c>
      <c r="K2554" s="45"/>
      <c r="L2554" s="46" t="str">
        <f>IF(OR(K2554="لم يدفع",B2554=""),"",IF(K2554="تأمين فقط",0,IF(K2554="اشتراك 300",300,IF(F2554&lt;14,IFERROR(VLOOKUP(SUBSTITUTE(SUBSTITUTE(H2554,"~","~~"),"*","~*"),إعدادات_الأنواع!$A$4:$D$40,3,FALSE()),0),IFERROR(VLOOKUP(SUBSTITUTE(SUBSTITUTE(H2554,"~","~~"),"*","~*"),إعدادات_الأنواع!$A$4:$D$40,4,FALSE()),0)))))</f>
        <v/>
      </c>
      <c r="M2554" s="47" t="str">
        <f>IF(OR(K2554="لم يدفع",B2554=""),"",IFERROR(VLOOKUP(SUBSTITUTE(SUBSTITUTE(H2554,"~","~~"),"*","~*"),إعدادات_الأنواع!$A$4:$E$40,5,FALSE()),0))</f>
        <v/>
      </c>
      <c r="N2554" s="47" t="str">
        <f>IF(OR(K2554="لم يدفع",K2554="تأمين فقط",K2554="اشتراك 300",B2554=""),"",IFERROR(VLOOKUP(SUBSTITUTE(SUBSTITUTE(H2554,"~","~~"),"*","~*"),إعدادات_الأنواع!$A$4:$F$40,6,FALSE()),0))</f>
        <v/>
      </c>
      <c r="O2554" s="55" t="str">
        <f t="shared" si="158"/>
        <v/>
      </c>
      <c r="P2554" s="48" t="str">
        <f t="shared" ca="1" si="159"/>
        <v/>
      </c>
      <c r="Q2554" s="52"/>
      <c r="R2554" s="49"/>
      <c r="S2554" s="50" t="str">
        <f>IF(B2554="","",COUNTA(التجديد!E2554:E2554))</f>
        <v/>
      </c>
      <c r="T2554" s="51" t="str">
        <f>IF(B2554="","",IFERROR(VLOOKUP(SUBSTITUTE(SUBSTITUTE(H2554,"~","~~"),"*","~*"),إعدادات_الأنواع!$A$4:$B$40,2,FALSE()),"?"))</f>
        <v/>
      </c>
    </row>
    <row r="2555" spans="1:20" ht="15" customHeight="1">
      <c r="A2555" s="20" t="str">
        <f>IF(B2555="","",IF(T2555="?","⚠️ نوع غير معرف",T2555&amp;TEXT(COUNTIFS($T$3:T2555,T2555),"000")))</f>
        <v/>
      </c>
      <c r="B2555" s="38"/>
      <c r="C2555" s="38"/>
      <c r="D2555" s="39"/>
      <c r="E2555" s="54"/>
      <c r="F2555" s="41" t="str">
        <f t="shared" ca="1" si="156"/>
        <v/>
      </c>
      <c r="G2555" s="42"/>
      <c r="H2555" s="37"/>
      <c r="I2555" s="43"/>
      <c r="J2555" s="44" t="str">
        <f t="shared" si="157"/>
        <v/>
      </c>
      <c r="K2555" s="45"/>
      <c r="L2555" s="46" t="str">
        <f>IF(OR(K2555="لم يدفع",B2555=""),"",IF(K2555="تأمين فقط",0,IF(K2555="اشتراك 300",300,IF(F2555&lt;14,IFERROR(VLOOKUP(SUBSTITUTE(SUBSTITUTE(H2555,"~","~~"),"*","~*"),إعدادات_الأنواع!$A$4:$D$40,3,FALSE()),0),IFERROR(VLOOKUP(SUBSTITUTE(SUBSTITUTE(H2555,"~","~~"),"*","~*"),إعدادات_الأنواع!$A$4:$D$40,4,FALSE()),0)))))</f>
        <v/>
      </c>
      <c r="M2555" s="47" t="str">
        <f>IF(OR(K2555="لم يدفع",B2555=""),"",IFERROR(VLOOKUP(SUBSTITUTE(SUBSTITUTE(H2555,"~","~~"),"*","~*"),إعدادات_الأنواع!$A$4:$E$40,5,FALSE()),0))</f>
        <v/>
      </c>
      <c r="N2555" s="47" t="str">
        <f>IF(OR(K2555="لم يدفع",K2555="تأمين فقط",K2555="اشتراك 300",B2555=""),"",IFERROR(VLOOKUP(SUBSTITUTE(SUBSTITUTE(H2555,"~","~~"),"*","~*"),إعدادات_الأنواع!$A$4:$F$40,6,FALSE()),0))</f>
        <v/>
      </c>
      <c r="O2555" s="55" t="str">
        <f t="shared" si="158"/>
        <v/>
      </c>
      <c r="P2555" s="48" t="str">
        <f t="shared" ca="1" si="159"/>
        <v/>
      </c>
      <c r="Q2555" s="52"/>
      <c r="R2555" s="49"/>
      <c r="S2555" s="50" t="str">
        <f>IF(B2555="","",COUNTA(التجديد!E2555:E2555))</f>
        <v/>
      </c>
      <c r="T2555" s="51" t="str">
        <f>IF(B2555="","",IFERROR(VLOOKUP(SUBSTITUTE(SUBSTITUTE(H2555,"~","~~"),"*","~*"),إعدادات_الأنواع!$A$4:$B$40,2,FALSE()),"?"))</f>
        <v/>
      </c>
    </row>
    <row r="2556" spans="1:20" ht="15" customHeight="1">
      <c r="A2556" s="20" t="str">
        <f>IF(B2556="","",IF(T2556="?","⚠️ نوع غير معرف",T2556&amp;TEXT(COUNTIFS($T$3:T2556,T2556),"000")))</f>
        <v/>
      </c>
      <c r="B2556" s="38"/>
      <c r="C2556" s="38"/>
      <c r="D2556" s="39"/>
      <c r="E2556" s="54"/>
      <c r="F2556" s="41" t="str">
        <f t="shared" ca="1" si="156"/>
        <v/>
      </c>
      <c r="G2556" s="42"/>
      <c r="H2556" s="37"/>
      <c r="I2556" s="43"/>
      <c r="J2556" s="44" t="str">
        <f t="shared" si="157"/>
        <v/>
      </c>
      <c r="K2556" s="45"/>
      <c r="L2556" s="46" t="str">
        <f>IF(OR(K2556="لم يدفع",B2556=""),"",IF(K2556="تأمين فقط",0,IF(K2556="اشتراك 300",300,IF(F2556&lt;14,IFERROR(VLOOKUP(SUBSTITUTE(SUBSTITUTE(H2556,"~","~~"),"*","~*"),إعدادات_الأنواع!$A$4:$D$40,3,FALSE()),0),IFERROR(VLOOKUP(SUBSTITUTE(SUBSTITUTE(H2556,"~","~~"),"*","~*"),إعدادات_الأنواع!$A$4:$D$40,4,FALSE()),0)))))</f>
        <v/>
      </c>
      <c r="M2556" s="47" t="str">
        <f>IF(OR(K2556="لم يدفع",B2556=""),"",IFERROR(VLOOKUP(SUBSTITUTE(SUBSTITUTE(H2556,"~","~~"),"*","~*"),إعدادات_الأنواع!$A$4:$E$40,5,FALSE()),0))</f>
        <v/>
      </c>
      <c r="N2556" s="47" t="str">
        <f>IF(OR(K2556="لم يدفع",K2556="تأمين فقط",K2556="اشتراك 300",B2556=""),"",IFERROR(VLOOKUP(SUBSTITUTE(SUBSTITUTE(H2556,"~","~~"),"*","~*"),إعدادات_الأنواع!$A$4:$F$40,6,FALSE()),0))</f>
        <v/>
      </c>
      <c r="O2556" s="55" t="str">
        <f t="shared" si="158"/>
        <v/>
      </c>
      <c r="P2556" s="48" t="str">
        <f t="shared" ca="1" si="159"/>
        <v/>
      </c>
      <c r="Q2556" s="52"/>
      <c r="R2556" s="49"/>
      <c r="S2556" s="50" t="str">
        <f>IF(B2556="","",COUNTA(التجديد!E2556:E2556))</f>
        <v/>
      </c>
      <c r="T2556" s="51" t="str">
        <f>IF(B2556="","",IFERROR(VLOOKUP(SUBSTITUTE(SUBSTITUTE(H2556,"~","~~"),"*","~*"),إعدادات_الأنواع!$A$4:$B$40,2,FALSE()),"?"))</f>
        <v/>
      </c>
    </row>
    <row r="2557" spans="1:20" ht="15" customHeight="1">
      <c r="A2557" s="20" t="str">
        <f>IF(B2557="","",IF(T2557="?","⚠️ نوع غير معرف",T2557&amp;TEXT(COUNTIFS($T$3:T2557,T2557),"000")))</f>
        <v/>
      </c>
      <c r="B2557" s="38"/>
      <c r="C2557" s="38"/>
      <c r="D2557" s="39"/>
      <c r="E2557" s="54"/>
      <c r="F2557" s="41" t="str">
        <f t="shared" ca="1" si="156"/>
        <v/>
      </c>
      <c r="G2557" s="42"/>
      <c r="H2557" s="37"/>
      <c r="I2557" s="43"/>
      <c r="J2557" s="44" t="str">
        <f t="shared" si="157"/>
        <v/>
      </c>
      <c r="K2557" s="45"/>
      <c r="L2557" s="46" t="str">
        <f>IF(OR(K2557="لم يدفع",B2557=""),"",IF(K2557="تأمين فقط",0,IF(K2557="اشتراك 300",300,IF(F2557&lt;14,IFERROR(VLOOKUP(SUBSTITUTE(SUBSTITUTE(H2557,"~","~~"),"*","~*"),إعدادات_الأنواع!$A$4:$D$40,3,FALSE()),0),IFERROR(VLOOKUP(SUBSTITUTE(SUBSTITUTE(H2557,"~","~~"),"*","~*"),إعدادات_الأنواع!$A$4:$D$40,4,FALSE()),0)))))</f>
        <v/>
      </c>
      <c r="M2557" s="47" t="str">
        <f>IF(OR(K2557="لم يدفع",B2557=""),"",IFERROR(VLOOKUP(SUBSTITUTE(SUBSTITUTE(H2557,"~","~~"),"*","~*"),إعدادات_الأنواع!$A$4:$E$40,5,FALSE()),0))</f>
        <v/>
      </c>
      <c r="N2557" s="47" t="str">
        <f>IF(OR(K2557="لم يدفع",K2557="تأمين فقط",K2557="اشتراك 300",B2557=""),"",IFERROR(VLOOKUP(SUBSTITUTE(SUBSTITUTE(H2557,"~","~~"),"*","~*"),إعدادات_الأنواع!$A$4:$F$40,6,FALSE()),0))</f>
        <v/>
      </c>
      <c r="O2557" s="55" t="str">
        <f t="shared" si="158"/>
        <v/>
      </c>
      <c r="P2557" s="48" t="str">
        <f t="shared" ca="1" si="159"/>
        <v/>
      </c>
      <c r="Q2557" s="52"/>
      <c r="R2557" s="49"/>
      <c r="S2557" s="50" t="str">
        <f>IF(B2557="","",COUNTA(التجديد!E2557:E2557))</f>
        <v/>
      </c>
      <c r="T2557" s="51" t="str">
        <f>IF(B2557="","",IFERROR(VLOOKUP(SUBSTITUTE(SUBSTITUTE(H2557,"~","~~"),"*","~*"),إعدادات_الأنواع!$A$4:$B$40,2,FALSE()),"?"))</f>
        <v/>
      </c>
    </row>
    <row r="2558" spans="1:20" ht="15" customHeight="1">
      <c r="A2558" s="20" t="str">
        <f>IF(B2558="","",IF(T2558="?","⚠️ نوع غير معرف",T2558&amp;TEXT(COUNTIFS($T$3:T2558,T2558),"000")))</f>
        <v/>
      </c>
      <c r="B2558" s="38"/>
      <c r="C2558" s="38"/>
      <c r="D2558" s="39"/>
      <c r="E2558" s="54"/>
      <c r="F2558" s="41" t="str">
        <f t="shared" ca="1" si="156"/>
        <v/>
      </c>
      <c r="G2558" s="42"/>
      <c r="H2558" s="37"/>
      <c r="I2558" s="43"/>
      <c r="J2558" s="44" t="str">
        <f t="shared" si="157"/>
        <v/>
      </c>
      <c r="K2558" s="45"/>
      <c r="L2558" s="46" t="str">
        <f>IF(OR(K2558="لم يدفع",B2558=""),"",IF(K2558="تأمين فقط",0,IF(K2558="اشتراك 300",300,IF(F2558&lt;14,IFERROR(VLOOKUP(SUBSTITUTE(SUBSTITUTE(H2558,"~","~~"),"*","~*"),إعدادات_الأنواع!$A$4:$D$40,3,FALSE()),0),IFERROR(VLOOKUP(SUBSTITUTE(SUBSTITUTE(H2558,"~","~~"),"*","~*"),إعدادات_الأنواع!$A$4:$D$40,4,FALSE()),0)))))</f>
        <v/>
      </c>
      <c r="M2558" s="47" t="str">
        <f>IF(OR(K2558="لم يدفع",B2558=""),"",IFERROR(VLOOKUP(SUBSTITUTE(SUBSTITUTE(H2558,"~","~~"),"*","~*"),إعدادات_الأنواع!$A$4:$E$40,5,FALSE()),0))</f>
        <v/>
      </c>
      <c r="N2558" s="47" t="str">
        <f>IF(OR(K2558="لم يدفع",K2558="تأمين فقط",K2558="اشتراك 300",B2558=""),"",IFERROR(VLOOKUP(SUBSTITUTE(SUBSTITUTE(H2558,"~","~~"),"*","~*"),إعدادات_الأنواع!$A$4:$F$40,6,FALSE()),0))</f>
        <v/>
      </c>
      <c r="O2558" s="55" t="str">
        <f t="shared" si="158"/>
        <v/>
      </c>
      <c r="P2558" s="48" t="str">
        <f t="shared" ca="1" si="159"/>
        <v/>
      </c>
      <c r="Q2558" s="52"/>
      <c r="R2558" s="49"/>
      <c r="S2558" s="50" t="str">
        <f>IF(B2558="","",COUNTA(التجديد!E2558:E2558))</f>
        <v/>
      </c>
      <c r="T2558" s="51" t="str">
        <f>IF(B2558="","",IFERROR(VLOOKUP(SUBSTITUTE(SUBSTITUTE(H2558,"~","~~"),"*","~*"),إعدادات_الأنواع!$A$4:$B$40,2,FALSE()),"?"))</f>
        <v/>
      </c>
    </row>
    <row r="2559" spans="1:20" ht="15" customHeight="1">
      <c r="A2559" s="20" t="str">
        <f>IF(B2559="","",IF(T2559="?","⚠️ نوع غير معرف",T2559&amp;TEXT(COUNTIFS($T$3:T2559,T2559),"000")))</f>
        <v/>
      </c>
      <c r="B2559" s="38"/>
      <c r="C2559" s="38"/>
      <c r="D2559" s="39"/>
      <c r="E2559" s="54"/>
      <c r="F2559" s="41" t="str">
        <f t="shared" ca="1" si="156"/>
        <v/>
      </c>
      <c r="G2559" s="42"/>
      <c r="H2559" s="37"/>
      <c r="I2559" s="43"/>
      <c r="J2559" s="44" t="str">
        <f t="shared" si="157"/>
        <v/>
      </c>
      <c r="K2559" s="45"/>
      <c r="L2559" s="46" t="str">
        <f>IF(OR(K2559="لم يدفع",B2559=""),"",IF(K2559="تأمين فقط",0,IF(K2559="اشتراك 300",300,IF(F2559&lt;14,IFERROR(VLOOKUP(SUBSTITUTE(SUBSTITUTE(H2559,"~","~~"),"*","~*"),إعدادات_الأنواع!$A$4:$D$40,3,FALSE()),0),IFERROR(VLOOKUP(SUBSTITUTE(SUBSTITUTE(H2559,"~","~~"),"*","~*"),إعدادات_الأنواع!$A$4:$D$40,4,FALSE()),0)))))</f>
        <v/>
      </c>
      <c r="M2559" s="47" t="str">
        <f>IF(OR(K2559="لم يدفع",B2559=""),"",IFERROR(VLOOKUP(SUBSTITUTE(SUBSTITUTE(H2559,"~","~~"),"*","~*"),إعدادات_الأنواع!$A$4:$E$40,5,FALSE()),0))</f>
        <v/>
      </c>
      <c r="N2559" s="47" t="str">
        <f>IF(OR(K2559="لم يدفع",K2559="تأمين فقط",K2559="اشتراك 300",B2559=""),"",IFERROR(VLOOKUP(SUBSTITUTE(SUBSTITUTE(H2559,"~","~~"),"*","~*"),إعدادات_الأنواع!$A$4:$F$40,6,FALSE()),0))</f>
        <v/>
      </c>
      <c r="O2559" s="55" t="str">
        <f t="shared" si="158"/>
        <v/>
      </c>
      <c r="P2559" s="48" t="str">
        <f t="shared" ca="1" si="159"/>
        <v/>
      </c>
      <c r="Q2559" s="52"/>
      <c r="R2559" s="49"/>
      <c r="S2559" s="50" t="str">
        <f>IF(B2559="","",COUNTA(التجديد!E2559:E2559))</f>
        <v/>
      </c>
      <c r="T2559" s="51" t="str">
        <f>IF(B2559="","",IFERROR(VLOOKUP(SUBSTITUTE(SUBSTITUTE(H2559,"~","~~"),"*","~*"),إعدادات_الأنواع!$A$4:$B$40,2,FALSE()),"?"))</f>
        <v/>
      </c>
    </row>
    <row r="2560" spans="1:20" ht="15" customHeight="1">
      <c r="A2560" s="20" t="str">
        <f>IF(B2560="","",IF(T2560="?","⚠️ نوع غير معرف",T2560&amp;TEXT(COUNTIFS($T$3:T2560,T2560),"000")))</f>
        <v/>
      </c>
      <c r="B2560" s="38"/>
      <c r="C2560" s="38"/>
      <c r="D2560" s="39"/>
      <c r="E2560" s="54"/>
      <c r="F2560" s="41" t="str">
        <f t="shared" ca="1" si="156"/>
        <v/>
      </c>
      <c r="G2560" s="42"/>
      <c r="H2560" s="37"/>
      <c r="I2560" s="43"/>
      <c r="J2560" s="44" t="str">
        <f t="shared" si="157"/>
        <v/>
      </c>
      <c r="K2560" s="45"/>
      <c r="L2560" s="46" t="str">
        <f>IF(OR(K2560="لم يدفع",B2560=""),"",IF(K2560="تأمين فقط",0,IF(K2560="اشتراك 300",300,IF(F2560&lt;14,IFERROR(VLOOKUP(SUBSTITUTE(SUBSTITUTE(H2560,"~","~~"),"*","~*"),إعدادات_الأنواع!$A$4:$D$40,3,FALSE()),0),IFERROR(VLOOKUP(SUBSTITUTE(SUBSTITUTE(H2560,"~","~~"),"*","~*"),إعدادات_الأنواع!$A$4:$D$40,4,FALSE()),0)))))</f>
        <v/>
      </c>
      <c r="M2560" s="47" t="str">
        <f>IF(OR(K2560="لم يدفع",B2560=""),"",IFERROR(VLOOKUP(SUBSTITUTE(SUBSTITUTE(H2560,"~","~~"),"*","~*"),إعدادات_الأنواع!$A$4:$E$40,5,FALSE()),0))</f>
        <v/>
      </c>
      <c r="N2560" s="47" t="str">
        <f>IF(OR(K2560="لم يدفع",K2560="تأمين فقط",K2560="اشتراك 300",B2560=""),"",IFERROR(VLOOKUP(SUBSTITUTE(SUBSTITUTE(H2560,"~","~~"),"*","~*"),إعدادات_الأنواع!$A$4:$F$40,6,FALSE()),0))</f>
        <v/>
      </c>
      <c r="O2560" s="55" t="str">
        <f t="shared" si="158"/>
        <v/>
      </c>
      <c r="P2560" s="48" t="str">
        <f t="shared" ca="1" si="159"/>
        <v/>
      </c>
      <c r="Q2560" s="52"/>
      <c r="R2560" s="49"/>
      <c r="S2560" s="50" t="str">
        <f>IF(B2560="","",COUNTA(التجديد!E2560:E2560))</f>
        <v/>
      </c>
      <c r="T2560" s="51" t="str">
        <f>IF(B2560="","",IFERROR(VLOOKUP(SUBSTITUTE(SUBSTITUTE(H2560,"~","~~"),"*","~*"),إعدادات_الأنواع!$A$4:$B$40,2,FALSE()),"?"))</f>
        <v/>
      </c>
    </row>
    <row r="2561" spans="1:20" ht="15" customHeight="1">
      <c r="A2561" s="20" t="str">
        <f>IF(B2561="","",IF(T2561="?","⚠️ نوع غير معرف",T2561&amp;TEXT(COUNTIFS($T$3:T2561,T2561),"000")))</f>
        <v/>
      </c>
      <c r="B2561" s="38"/>
      <c r="C2561" s="38"/>
      <c r="D2561" s="39"/>
      <c r="E2561" s="54"/>
      <c r="F2561" s="41" t="str">
        <f t="shared" ca="1" si="156"/>
        <v/>
      </c>
      <c r="G2561" s="42"/>
      <c r="H2561" s="37"/>
      <c r="I2561" s="43"/>
      <c r="J2561" s="44" t="str">
        <f t="shared" si="157"/>
        <v/>
      </c>
      <c r="K2561" s="45"/>
      <c r="L2561" s="46" t="str">
        <f>IF(OR(K2561="لم يدفع",B2561=""),"",IF(K2561="تأمين فقط",0,IF(K2561="اشتراك 300",300,IF(F2561&lt;14,IFERROR(VLOOKUP(SUBSTITUTE(SUBSTITUTE(H2561,"~","~~"),"*","~*"),إعدادات_الأنواع!$A$4:$D$40,3,FALSE()),0),IFERROR(VLOOKUP(SUBSTITUTE(SUBSTITUTE(H2561,"~","~~"),"*","~*"),إعدادات_الأنواع!$A$4:$D$40,4,FALSE()),0)))))</f>
        <v/>
      </c>
      <c r="M2561" s="47" t="str">
        <f>IF(OR(K2561="لم يدفع",B2561=""),"",IFERROR(VLOOKUP(SUBSTITUTE(SUBSTITUTE(H2561,"~","~~"),"*","~*"),إعدادات_الأنواع!$A$4:$E$40,5,FALSE()),0))</f>
        <v/>
      </c>
      <c r="N2561" s="47" t="str">
        <f>IF(OR(K2561="لم يدفع",K2561="تأمين فقط",K2561="اشتراك 300",B2561=""),"",IFERROR(VLOOKUP(SUBSTITUTE(SUBSTITUTE(H2561,"~","~~"),"*","~*"),إعدادات_الأنواع!$A$4:$F$40,6,FALSE()),0))</f>
        <v/>
      </c>
      <c r="O2561" s="55" t="str">
        <f t="shared" si="158"/>
        <v/>
      </c>
      <c r="P2561" s="48" t="str">
        <f t="shared" ca="1" si="159"/>
        <v/>
      </c>
      <c r="Q2561" s="52"/>
      <c r="R2561" s="49"/>
      <c r="S2561" s="50" t="str">
        <f>IF(B2561="","",COUNTA(التجديد!E2561:E2561))</f>
        <v/>
      </c>
      <c r="T2561" s="51" t="str">
        <f>IF(B2561="","",IFERROR(VLOOKUP(SUBSTITUTE(SUBSTITUTE(H2561,"~","~~"),"*","~*"),إعدادات_الأنواع!$A$4:$B$40,2,FALSE()),"?"))</f>
        <v/>
      </c>
    </row>
    <row r="2562" spans="1:20" ht="15" customHeight="1">
      <c r="A2562" s="20" t="str">
        <f>IF(B2562="","",IF(T2562="?","⚠️ نوع غير معرف",T2562&amp;TEXT(COUNTIFS($T$3:T2562,T2562),"000")))</f>
        <v/>
      </c>
      <c r="B2562" s="38"/>
      <c r="C2562" s="38"/>
      <c r="D2562" s="39"/>
      <c r="E2562" s="54"/>
      <c r="F2562" s="41" t="str">
        <f t="shared" ca="1" si="156"/>
        <v/>
      </c>
      <c r="G2562" s="42"/>
      <c r="H2562" s="37"/>
      <c r="I2562" s="43"/>
      <c r="J2562" s="44" t="str">
        <f t="shared" si="157"/>
        <v/>
      </c>
      <c r="K2562" s="45"/>
      <c r="L2562" s="46" t="str">
        <f>IF(OR(K2562="لم يدفع",B2562=""),"",IF(K2562="تأمين فقط",0,IF(K2562="اشتراك 300",300,IF(F2562&lt;14,IFERROR(VLOOKUP(SUBSTITUTE(SUBSTITUTE(H2562,"~","~~"),"*","~*"),إعدادات_الأنواع!$A$4:$D$40,3,FALSE()),0),IFERROR(VLOOKUP(SUBSTITUTE(SUBSTITUTE(H2562,"~","~~"),"*","~*"),إعدادات_الأنواع!$A$4:$D$40,4,FALSE()),0)))))</f>
        <v/>
      </c>
      <c r="M2562" s="47" t="str">
        <f>IF(OR(K2562="لم يدفع",B2562=""),"",IFERROR(VLOOKUP(SUBSTITUTE(SUBSTITUTE(H2562,"~","~~"),"*","~*"),إعدادات_الأنواع!$A$4:$E$40,5,FALSE()),0))</f>
        <v/>
      </c>
      <c r="N2562" s="47" t="str">
        <f>IF(OR(K2562="لم يدفع",K2562="تأمين فقط",K2562="اشتراك 300",B2562=""),"",IFERROR(VLOOKUP(SUBSTITUTE(SUBSTITUTE(H2562,"~","~~"),"*","~*"),إعدادات_الأنواع!$A$4:$F$40,6,FALSE()),0))</f>
        <v/>
      </c>
      <c r="O2562" s="55" t="str">
        <f t="shared" si="158"/>
        <v/>
      </c>
      <c r="P2562" s="48" t="str">
        <f t="shared" ca="1" si="159"/>
        <v/>
      </c>
      <c r="Q2562" s="52"/>
      <c r="R2562" s="49"/>
      <c r="S2562" s="50" t="str">
        <f>IF(B2562="","",COUNTA(التجديد!E2562:E2562))</f>
        <v/>
      </c>
      <c r="T2562" s="51" t="str">
        <f>IF(B2562="","",IFERROR(VLOOKUP(SUBSTITUTE(SUBSTITUTE(H2562,"~","~~"),"*","~*"),إعدادات_الأنواع!$A$4:$B$40,2,FALSE()),"?"))</f>
        <v/>
      </c>
    </row>
    <row r="2563" spans="1:20" ht="15" customHeight="1">
      <c r="A2563" s="20" t="str">
        <f>IF(B2563="","",IF(T2563="?","⚠️ نوع غير معرف",T2563&amp;TEXT(COUNTIFS($T$3:T2563,T2563),"000")))</f>
        <v/>
      </c>
      <c r="B2563" s="38"/>
      <c r="C2563" s="38"/>
      <c r="D2563" s="39"/>
      <c r="E2563" s="54"/>
      <c r="F2563" s="41" t="str">
        <f t="shared" ref="F2563:F2626" ca="1" si="160">IF(D2563="","",DATEDIF(D2563,TODAY(),"Y"))</f>
        <v/>
      </c>
      <c r="G2563" s="42"/>
      <c r="H2563" s="37"/>
      <c r="I2563" s="43"/>
      <c r="J2563" s="44" t="str">
        <f t="shared" ref="J2563:J2626" si="161">IF(I2563="","",I2563+30)</f>
        <v/>
      </c>
      <c r="K2563" s="45"/>
      <c r="L2563" s="46" t="str">
        <f>IF(OR(K2563="لم يدفع",B2563=""),"",IF(K2563="تأمين فقط",0,IF(K2563="اشتراك 300",300,IF(F2563&lt;14,IFERROR(VLOOKUP(SUBSTITUTE(SUBSTITUTE(H2563,"~","~~"),"*","~*"),إعدادات_الأنواع!$A$4:$D$40,3,FALSE()),0),IFERROR(VLOOKUP(SUBSTITUTE(SUBSTITUTE(H2563,"~","~~"),"*","~*"),إعدادات_الأنواع!$A$4:$D$40,4,FALSE()),0)))))</f>
        <v/>
      </c>
      <c r="M2563" s="47" t="str">
        <f>IF(OR(K2563="لم يدفع",B2563=""),"",IFERROR(VLOOKUP(SUBSTITUTE(SUBSTITUTE(H2563,"~","~~"),"*","~*"),إعدادات_الأنواع!$A$4:$E$40,5,FALSE()),0))</f>
        <v/>
      </c>
      <c r="N2563" s="47" t="str">
        <f>IF(OR(K2563="لم يدفع",K2563="تأمين فقط",K2563="اشتراك 300",B2563=""),"",IFERROR(VLOOKUP(SUBSTITUTE(SUBSTITUTE(H2563,"~","~~"),"*","~*"),إعدادات_الأنواع!$A$4:$F$40,6,FALSE()),0))</f>
        <v/>
      </c>
      <c r="O2563" s="55" t="str">
        <f t="shared" ref="O2563:O2626" si="162">IF(K2563="لم يدفع","",IF(L2563="","",IF(N2563="",L2563+M2563,L2563+M2563)))</f>
        <v/>
      </c>
      <c r="P2563" s="48" t="str">
        <f t="shared" ref="P2563:P2626" ca="1" si="163">IF(B2563="","",IF(K2563="لم يدفع","🔒 مجمدة",IF(J2563="","",IF(J2563&lt;TODAY(),"⛔ منتهي - يتطلب تجديد",IF(J2563-5&lt;=TODAY(),"⚠️ قريب الانتهاء","✅ ساري")))))</f>
        <v/>
      </c>
      <c r="Q2563" s="52"/>
      <c r="R2563" s="49"/>
      <c r="S2563" s="50" t="str">
        <f>IF(B2563="","",COUNTA(التجديد!E2563:E2563))</f>
        <v/>
      </c>
      <c r="T2563" s="51" t="str">
        <f>IF(B2563="","",IFERROR(VLOOKUP(SUBSTITUTE(SUBSTITUTE(H2563,"~","~~"),"*","~*"),إعدادات_الأنواع!$A$4:$B$40,2,FALSE()),"?"))</f>
        <v/>
      </c>
    </row>
    <row r="2564" spans="1:20" ht="15" customHeight="1">
      <c r="A2564" s="20" t="str">
        <f>IF(B2564="","",IF(T2564="?","⚠️ نوع غير معرف",T2564&amp;TEXT(COUNTIFS($T$3:T2564,T2564),"000")))</f>
        <v/>
      </c>
      <c r="B2564" s="38"/>
      <c r="C2564" s="38"/>
      <c r="D2564" s="39"/>
      <c r="E2564" s="54"/>
      <c r="F2564" s="41" t="str">
        <f t="shared" ca="1" si="160"/>
        <v/>
      </c>
      <c r="G2564" s="42"/>
      <c r="H2564" s="37"/>
      <c r="I2564" s="43"/>
      <c r="J2564" s="44" t="str">
        <f t="shared" si="161"/>
        <v/>
      </c>
      <c r="K2564" s="45"/>
      <c r="L2564" s="46" t="str">
        <f>IF(OR(K2564="لم يدفع",B2564=""),"",IF(K2564="تأمين فقط",0,IF(K2564="اشتراك 300",300,IF(F2564&lt;14,IFERROR(VLOOKUP(SUBSTITUTE(SUBSTITUTE(H2564,"~","~~"),"*","~*"),إعدادات_الأنواع!$A$4:$D$40,3,FALSE()),0),IFERROR(VLOOKUP(SUBSTITUTE(SUBSTITUTE(H2564,"~","~~"),"*","~*"),إعدادات_الأنواع!$A$4:$D$40,4,FALSE()),0)))))</f>
        <v/>
      </c>
      <c r="M2564" s="47" t="str">
        <f>IF(OR(K2564="لم يدفع",B2564=""),"",IFERROR(VLOOKUP(SUBSTITUTE(SUBSTITUTE(H2564,"~","~~"),"*","~*"),إعدادات_الأنواع!$A$4:$E$40,5,FALSE()),0))</f>
        <v/>
      </c>
      <c r="N2564" s="47" t="str">
        <f>IF(OR(K2564="لم يدفع",K2564="تأمين فقط",K2564="اشتراك 300",B2564=""),"",IFERROR(VLOOKUP(SUBSTITUTE(SUBSTITUTE(H2564,"~","~~"),"*","~*"),إعدادات_الأنواع!$A$4:$F$40,6,FALSE()),0))</f>
        <v/>
      </c>
      <c r="O2564" s="55" t="str">
        <f t="shared" si="162"/>
        <v/>
      </c>
      <c r="P2564" s="48" t="str">
        <f t="shared" ca="1" si="163"/>
        <v/>
      </c>
      <c r="Q2564" s="52"/>
      <c r="R2564" s="49"/>
      <c r="S2564" s="50" t="str">
        <f>IF(B2564="","",COUNTA(التجديد!E2564:E2564))</f>
        <v/>
      </c>
      <c r="T2564" s="51" t="str">
        <f>IF(B2564="","",IFERROR(VLOOKUP(SUBSTITUTE(SUBSTITUTE(H2564,"~","~~"),"*","~*"),إعدادات_الأنواع!$A$4:$B$40,2,FALSE()),"?"))</f>
        <v/>
      </c>
    </row>
    <row r="2565" spans="1:20" ht="15" customHeight="1">
      <c r="A2565" s="20" t="str">
        <f>IF(B2565="","",IF(T2565="?","⚠️ نوع غير معرف",T2565&amp;TEXT(COUNTIFS($T$3:T2565,T2565),"000")))</f>
        <v/>
      </c>
      <c r="B2565" s="38"/>
      <c r="C2565" s="38"/>
      <c r="D2565" s="39"/>
      <c r="E2565" s="54"/>
      <c r="F2565" s="41" t="str">
        <f t="shared" ca="1" si="160"/>
        <v/>
      </c>
      <c r="G2565" s="42"/>
      <c r="H2565" s="37"/>
      <c r="I2565" s="43"/>
      <c r="J2565" s="44" t="str">
        <f t="shared" si="161"/>
        <v/>
      </c>
      <c r="K2565" s="45"/>
      <c r="L2565" s="46" t="str">
        <f>IF(OR(K2565="لم يدفع",B2565=""),"",IF(K2565="تأمين فقط",0,IF(K2565="اشتراك 300",300,IF(F2565&lt;14,IFERROR(VLOOKUP(SUBSTITUTE(SUBSTITUTE(H2565,"~","~~"),"*","~*"),إعدادات_الأنواع!$A$4:$D$40,3,FALSE()),0),IFERROR(VLOOKUP(SUBSTITUTE(SUBSTITUTE(H2565,"~","~~"),"*","~*"),إعدادات_الأنواع!$A$4:$D$40,4,FALSE()),0)))))</f>
        <v/>
      </c>
      <c r="M2565" s="47" t="str">
        <f>IF(OR(K2565="لم يدفع",B2565=""),"",IFERROR(VLOOKUP(SUBSTITUTE(SUBSTITUTE(H2565,"~","~~"),"*","~*"),إعدادات_الأنواع!$A$4:$E$40,5,FALSE()),0))</f>
        <v/>
      </c>
      <c r="N2565" s="47" t="str">
        <f>IF(OR(K2565="لم يدفع",K2565="تأمين فقط",K2565="اشتراك 300",B2565=""),"",IFERROR(VLOOKUP(SUBSTITUTE(SUBSTITUTE(H2565,"~","~~"),"*","~*"),إعدادات_الأنواع!$A$4:$F$40,6,FALSE()),0))</f>
        <v/>
      </c>
      <c r="O2565" s="55" t="str">
        <f t="shared" si="162"/>
        <v/>
      </c>
      <c r="P2565" s="48" t="str">
        <f t="shared" ca="1" si="163"/>
        <v/>
      </c>
      <c r="Q2565" s="52"/>
      <c r="R2565" s="49"/>
      <c r="S2565" s="50" t="str">
        <f>IF(B2565="","",COUNTA(التجديد!E2565:E2565))</f>
        <v/>
      </c>
      <c r="T2565" s="51" t="str">
        <f>IF(B2565="","",IFERROR(VLOOKUP(SUBSTITUTE(SUBSTITUTE(H2565,"~","~~"),"*","~*"),إعدادات_الأنواع!$A$4:$B$40,2,FALSE()),"?"))</f>
        <v/>
      </c>
    </row>
    <row r="2566" spans="1:20" ht="15" customHeight="1">
      <c r="A2566" s="20" t="str">
        <f>IF(B2566="","",IF(T2566="?","⚠️ نوع غير معرف",T2566&amp;TEXT(COUNTIFS($T$3:T2566,T2566),"000")))</f>
        <v/>
      </c>
      <c r="B2566" s="38"/>
      <c r="C2566" s="38"/>
      <c r="D2566" s="39"/>
      <c r="E2566" s="54"/>
      <c r="F2566" s="41" t="str">
        <f t="shared" ca="1" si="160"/>
        <v/>
      </c>
      <c r="G2566" s="42"/>
      <c r="H2566" s="37"/>
      <c r="I2566" s="43"/>
      <c r="J2566" s="44" t="str">
        <f t="shared" si="161"/>
        <v/>
      </c>
      <c r="K2566" s="45"/>
      <c r="L2566" s="46" t="str">
        <f>IF(OR(K2566="لم يدفع",B2566=""),"",IF(K2566="تأمين فقط",0,IF(K2566="اشتراك 300",300,IF(F2566&lt;14,IFERROR(VLOOKUP(SUBSTITUTE(SUBSTITUTE(H2566,"~","~~"),"*","~*"),إعدادات_الأنواع!$A$4:$D$40,3,FALSE()),0),IFERROR(VLOOKUP(SUBSTITUTE(SUBSTITUTE(H2566,"~","~~"),"*","~*"),إعدادات_الأنواع!$A$4:$D$40,4,FALSE()),0)))))</f>
        <v/>
      </c>
      <c r="M2566" s="47" t="str">
        <f>IF(OR(K2566="لم يدفع",B2566=""),"",IFERROR(VLOOKUP(SUBSTITUTE(SUBSTITUTE(H2566,"~","~~"),"*","~*"),إعدادات_الأنواع!$A$4:$E$40,5,FALSE()),0))</f>
        <v/>
      </c>
      <c r="N2566" s="47" t="str">
        <f>IF(OR(K2566="لم يدفع",K2566="تأمين فقط",K2566="اشتراك 300",B2566=""),"",IFERROR(VLOOKUP(SUBSTITUTE(SUBSTITUTE(H2566,"~","~~"),"*","~*"),إعدادات_الأنواع!$A$4:$F$40,6,FALSE()),0))</f>
        <v/>
      </c>
      <c r="O2566" s="55" t="str">
        <f t="shared" si="162"/>
        <v/>
      </c>
      <c r="P2566" s="48" t="str">
        <f t="shared" ca="1" si="163"/>
        <v/>
      </c>
      <c r="Q2566" s="52"/>
      <c r="R2566" s="49"/>
      <c r="S2566" s="50" t="str">
        <f>IF(B2566="","",COUNTA(التجديد!E2566:E2566))</f>
        <v/>
      </c>
      <c r="T2566" s="51" t="str">
        <f>IF(B2566="","",IFERROR(VLOOKUP(SUBSTITUTE(SUBSTITUTE(H2566,"~","~~"),"*","~*"),إعدادات_الأنواع!$A$4:$B$40,2,FALSE()),"?"))</f>
        <v/>
      </c>
    </row>
    <row r="2567" spans="1:20" ht="15" customHeight="1">
      <c r="A2567" s="20" t="str">
        <f>IF(B2567="","",IF(T2567="?","⚠️ نوع غير معرف",T2567&amp;TEXT(COUNTIFS($T$3:T2567,T2567),"000")))</f>
        <v/>
      </c>
      <c r="B2567" s="38"/>
      <c r="C2567" s="38"/>
      <c r="D2567" s="39"/>
      <c r="E2567" s="54"/>
      <c r="F2567" s="41" t="str">
        <f t="shared" ca="1" si="160"/>
        <v/>
      </c>
      <c r="G2567" s="42"/>
      <c r="H2567" s="37"/>
      <c r="I2567" s="43"/>
      <c r="J2567" s="44" t="str">
        <f t="shared" si="161"/>
        <v/>
      </c>
      <c r="K2567" s="45"/>
      <c r="L2567" s="46" t="str">
        <f>IF(OR(K2567="لم يدفع",B2567=""),"",IF(K2567="تأمين فقط",0,IF(K2567="اشتراك 300",300,IF(F2567&lt;14,IFERROR(VLOOKUP(SUBSTITUTE(SUBSTITUTE(H2567,"~","~~"),"*","~*"),إعدادات_الأنواع!$A$4:$D$40,3,FALSE()),0),IFERROR(VLOOKUP(SUBSTITUTE(SUBSTITUTE(H2567,"~","~~"),"*","~*"),إعدادات_الأنواع!$A$4:$D$40,4,FALSE()),0)))))</f>
        <v/>
      </c>
      <c r="M2567" s="47" t="str">
        <f>IF(OR(K2567="لم يدفع",B2567=""),"",IFERROR(VLOOKUP(SUBSTITUTE(SUBSTITUTE(H2567,"~","~~"),"*","~*"),إعدادات_الأنواع!$A$4:$E$40,5,FALSE()),0))</f>
        <v/>
      </c>
      <c r="N2567" s="47" t="str">
        <f>IF(OR(K2567="لم يدفع",K2567="تأمين فقط",K2567="اشتراك 300",B2567=""),"",IFERROR(VLOOKUP(SUBSTITUTE(SUBSTITUTE(H2567,"~","~~"),"*","~*"),إعدادات_الأنواع!$A$4:$F$40,6,FALSE()),0))</f>
        <v/>
      </c>
      <c r="O2567" s="55" t="str">
        <f t="shared" si="162"/>
        <v/>
      </c>
      <c r="P2567" s="48" t="str">
        <f t="shared" ca="1" si="163"/>
        <v/>
      </c>
      <c r="Q2567" s="52"/>
      <c r="R2567" s="49"/>
      <c r="S2567" s="50" t="str">
        <f>IF(B2567="","",COUNTA(التجديد!E2567:E2567))</f>
        <v/>
      </c>
      <c r="T2567" s="51" t="str">
        <f>IF(B2567="","",IFERROR(VLOOKUP(SUBSTITUTE(SUBSTITUTE(H2567,"~","~~"),"*","~*"),إعدادات_الأنواع!$A$4:$B$40,2,FALSE()),"?"))</f>
        <v/>
      </c>
    </row>
    <row r="2568" spans="1:20" ht="15" customHeight="1">
      <c r="A2568" s="20" t="str">
        <f>IF(B2568="","",IF(T2568="?","⚠️ نوع غير معرف",T2568&amp;TEXT(COUNTIFS($T$3:T2568,T2568),"000")))</f>
        <v/>
      </c>
      <c r="B2568" s="38"/>
      <c r="C2568" s="38"/>
      <c r="D2568" s="39"/>
      <c r="E2568" s="54"/>
      <c r="F2568" s="41" t="str">
        <f t="shared" ca="1" si="160"/>
        <v/>
      </c>
      <c r="G2568" s="42"/>
      <c r="H2568" s="37"/>
      <c r="I2568" s="43"/>
      <c r="J2568" s="44" t="str">
        <f t="shared" si="161"/>
        <v/>
      </c>
      <c r="K2568" s="45"/>
      <c r="L2568" s="46" t="str">
        <f>IF(OR(K2568="لم يدفع",B2568=""),"",IF(K2568="تأمين فقط",0,IF(K2568="اشتراك 300",300,IF(F2568&lt;14,IFERROR(VLOOKUP(SUBSTITUTE(SUBSTITUTE(H2568,"~","~~"),"*","~*"),إعدادات_الأنواع!$A$4:$D$40,3,FALSE()),0),IFERROR(VLOOKUP(SUBSTITUTE(SUBSTITUTE(H2568,"~","~~"),"*","~*"),إعدادات_الأنواع!$A$4:$D$40,4,FALSE()),0)))))</f>
        <v/>
      </c>
      <c r="M2568" s="47" t="str">
        <f>IF(OR(K2568="لم يدفع",B2568=""),"",IFERROR(VLOOKUP(SUBSTITUTE(SUBSTITUTE(H2568,"~","~~"),"*","~*"),إعدادات_الأنواع!$A$4:$E$40,5,FALSE()),0))</f>
        <v/>
      </c>
      <c r="N2568" s="47" t="str">
        <f>IF(OR(K2568="لم يدفع",K2568="تأمين فقط",K2568="اشتراك 300",B2568=""),"",IFERROR(VLOOKUP(SUBSTITUTE(SUBSTITUTE(H2568,"~","~~"),"*","~*"),إعدادات_الأنواع!$A$4:$F$40,6,FALSE()),0))</f>
        <v/>
      </c>
      <c r="O2568" s="55" t="str">
        <f t="shared" si="162"/>
        <v/>
      </c>
      <c r="P2568" s="48" t="str">
        <f t="shared" ca="1" si="163"/>
        <v/>
      </c>
      <c r="Q2568" s="52"/>
      <c r="R2568" s="49"/>
      <c r="S2568" s="50" t="str">
        <f>IF(B2568="","",COUNTA(التجديد!E2568:E2568))</f>
        <v/>
      </c>
      <c r="T2568" s="51" t="str">
        <f>IF(B2568="","",IFERROR(VLOOKUP(SUBSTITUTE(SUBSTITUTE(H2568,"~","~~"),"*","~*"),إعدادات_الأنواع!$A$4:$B$40,2,FALSE()),"?"))</f>
        <v/>
      </c>
    </row>
    <row r="2569" spans="1:20" ht="15" customHeight="1">
      <c r="A2569" s="20" t="str">
        <f>IF(B2569="","",IF(T2569="?","⚠️ نوع غير معرف",T2569&amp;TEXT(COUNTIFS($T$3:T2569,T2569),"000")))</f>
        <v/>
      </c>
      <c r="B2569" s="38"/>
      <c r="C2569" s="38"/>
      <c r="D2569" s="39"/>
      <c r="E2569" s="54"/>
      <c r="F2569" s="41" t="str">
        <f t="shared" ca="1" si="160"/>
        <v/>
      </c>
      <c r="G2569" s="42"/>
      <c r="H2569" s="37"/>
      <c r="I2569" s="43"/>
      <c r="J2569" s="44" t="str">
        <f t="shared" si="161"/>
        <v/>
      </c>
      <c r="K2569" s="45"/>
      <c r="L2569" s="46" t="str">
        <f>IF(OR(K2569="لم يدفع",B2569=""),"",IF(K2569="تأمين فقط",0,IF(K2569="اشتراك 300",300,IF(F2569&lt;14,IFERROR(VLOOKUP(SUBSTITUTE(SUBSTITUTE(H2569,"~","~~"),"*","~*"),إعدادات_الأنواع!$A$4:$D$40,3,FALSE()),0),IFERROR(VLOOKUP(SUBSTITUTE(SUBSTITUTE(H2569,"~","~~"),"*","~*"),إعدادات_الأنواع!$A$4:$D$40,4,FALSE()),0)))))</f>
        <v/>
      </c>
      <c r="M2569" s="47" t="str">
        <f>IF(OR(K2569="لم يدفع",B2569=""),"",IFERROR(VLOOKUP(SUBSTITUTE(SUBSTITUTE(H2569,"~","~~"),"*","~*"),إعدادات_الأنواع!$A$4:$E$40,5,FALSE()),0))</f>
        <v/>
      </c>
      <c r="N2569" s="47" t="str">
        <f>IF(OR(K2569="لم يدفع",K2569="تأمين فقط",K2569="اشتراك 300",B2569=""),"",IFERROR(VLOOKUP(SUBSTITUTE(SUBSTITUTE(H2569,"~","~~"),"*","~*"),إعدادات_الأنواع!$A$4:$F$40,6,FALSE()),0))</f>
        <v/>
      </c>
      <c r="O2569" s="55" t="str">
        <f t="shared" si="162"/>
        <v/>
      </c>
      <c r="P2569" s="48" t="str">
        <f t="shared" ca="1" si="163"/>
        <v/>
      </c>
      <c r="Q2569" s="52"/>
      <c r="R2569" s="49"/>
      <c r="S2569" s="50" t="str">
        <f>IF(B2569="","",COUNTA(التجديد!E2569:E2569))</f>
        <v/>
      </c>
      <c r="T2569" s="51" t="str">
        <f>IF(B2569="","",IFERROR(VLOOKUP(SUBSTITUTE(SUBSTITUTE(H2569,"~","~~"),"*","~*"),إعدادات_الأنواع!$A$4:$B$40,2,FALSE()),"?"))</f>
        <v/>
      </c>
    </row>
    <row r="2570" spans="1:20" ht="15" customHeight="1">
      <c r="A2570" s="20" t="str">
        <f>IF(B2570="","",IF(T2570="?","⚠️ نوع غير معرف",T2570&amp;TEXT(COUNTIFS($T$3:T2570,T2570),"000")))</f>
        <v/>
      </c>
      <c r="B2570" s="38"/>
      <c r="C2570" s="38"/>
      <c r="D2570" s="39"/>
      <c r="E2570" s="54"/>
      <c r="F2570" s="41" t="str">
        <f t="shared" ca="1" si="160"/>
        <v/>
      </c>
      <c r="G2570" s="42"/>
      <c r="H2570" s="37"/>
      <c r="I2570" s="43"/>
      <c r="J2570" s="44" t="str">
        <f t="shared" si="161"/>
        <v/>
      </c>
      <c r="K2570" s="45"/>
      <c r="L2570" s="46" t="str">
        <f>IF(OR(K2570="لم يدفع",B2570=""),"",IF(K2570="تأمين فقط",0,IF(K2570="اشتراك 300",300,IF(F2570&lt;14,IFERROR(VLOOKUP(SUBSTITUTE(SUBSTITUTE(H2570,"~","~~"),"*","~*"),إعدادات_الأنواع!$A$4:$D$40,3,FALSE()),0),IFERROR(VLOOKUP(SUBSTITUTE(SUBSTITUTE(H2570,"~","~~"),"*","~*"),إعدادات_الأنواع!$A$4:$D$40,4,FALSE()),0)))))</f>
        <v/>
      </c>
      <c r="M2570" s="47" t="str">
        <f>IF(OR(K2570="لم يدفع",B2570=""),"",IFERROR(VLOOKUP(SUBSTITUTE(SUBSTITUTE(H2570,"~","~~"),"*","~*"),إعدادات_الأنواع!$A$4:$E$40,5,FALSE()),0))</f>
        <v/>
      </c>
      <c r="N2570" s="47" t="str">
        <f>IF(OR(K2570="لم يدفع",K2570="تأمين فقط",K2570="اشتراك 300",B2570=""),"",IFERROR(VLOOKUP(SUBSTITUTE(SUBSTITUTE(H2570,"~","~~"),"*","~*"),إعدادات_الأنواع!$A$4:$F$40,6,FALSE()),0))</f>
        <v/>
      </c>
      <c r="O2570" s="55" t="str">
        <f t="shared" si="162"/>
        <v/>
      </c>
      <c r="P2570" s="48" t="str">
        <f t="shared" ca="1" si="163"/>
        <v/>
      </c>
      <c r="Q2570" s="52"/>
      <c r="R2570" s="49"/>
      <c r="S2570" s="50" t="str">
        <f>IF(B2570="","",COUNTA(التجديد!E2570:E2570))</f>
        <v/>
      </c>
      <c r="T2570" s="51" t="str">
        <f>IF(B2570="","",IFERROR(VLOOKUP(SUBSTITUTE(SUBSTITUTE(H2570,"~","~~"),"*","~*"),إعدادات_الأنواع!$A$4:$B$40,2,FALSE()),"?"))</f>
        <v/>
      </c>
    </row>
    <row r="2571" spans="1:20" ht="15" customHeight="1">
      <c r="A2571" s="20" t="str">
        <f>IF(B2571="","",IF(T2571="?","⚠️ نوع غير معرف",T2571&amp;TEXT(COUNTIFS($T$3:T2571,T2571),"000")))</f>
        <v/>
      </c>
      <c r="B2571" s="38"/>
      <c r="C2571" s="38"/>
      <c r="D2571" s="39"/>
      <c r="E2571" s="54"/>
      <c r="F2571" s="41" t="str">
        <f t="shared" ca="1" si="160"/>
        <v/>
      </c>
      <c r="G2571" s="42"/>
      <c r="H2571" s="37"/>
      <c r="I2571" s="43"/>
      <c r="J2571" s="44" t="str">
        <f t="shared" si="161"/>
        <v/>
      </c>
      <c r="K2571" s="45"/>
      <c r="L2571" s="46" t="str">
        <f>IF(OR(K2571="لم يدفع",B2571=""),"",IF(K2571="تأمين فقط",0,IF(K2571="اشتراك 300",300,IF(F2571&lt;14,IFERROR(VLOOKUP(SUBSTITUTE(SUBSTITUTE(H2571,"~","~~"),"*","~*"),إعدادات_الأنواع!$A$4:$D$40,3,FALSE()),0),IFERROR(VLOOKUP(SUBSTITUTE(SUBSTITUTE(H2571,"~","~~"),"*","~*"),إعدادات_الأنواع!$A$4:$D$40,4,FALSE()),0)))))</f>
        <v/>
      </c>
      <c r="M2571" s="47" t="str">
        <f>IF(OR(K2571="لم يدفع",B2571=""),"",IFERROR(VLOOKUP(SUBSTITUTE(SUBSTITUTE(H2571,"~","~~"),"*","~*"),إعدادات_الأنواع!$A$4:$E$40,5,FALSE()),0))</f>
        <v/>
      </c>
      <c r="N2571" s="47" t="str">
        <f>IF(OR(K2571="لم يدفع",K2571="تأمين فقط",K2571="اشتراك 300",B2571=""),"",IFERROR(VLOOKUP(SUBSTITUTE(SUBSTITUTE(H2571,"~","~~"),"*","~*"),إعدادات_الأنواع!$A$4:$F$40,6,FALSE()),0))</f>
        <v/>
      </c>
      <c r="O2571" s="55" t="str">
        <f t="shared" si="162"/>
        <v/>
      </c>
      <c r="P2571" s="48" t="str">
        <f t="shared" ca="1" si="163"/>
        <v/>
      </c>
      <c r="Q2571" s="52"/>
      <c r="R2571" s="49"/>
      <c r="S2571" s="50" t="str">
        <f>IF(B2571="","",COUNTA(التجديد!E2571:E2571))</f>
        <v/>
      </c>
      <c r="T2571" s="51" t="str">
        <f>IF(B2571="","",IFERROR(VLOOKUP(SUBSTITUTE(SUBSTITUTE(H2571,"~","~~"),"*","~*"),إعدادات_الأنواع!$A$4:$B$40,2,FALSE()),"?"))</f>
        <v/>
      </c>
    </row>
    <row r="2572" spans="1:20" ht="15" customHeight="1">
      <c r="A2572" s="20" t="str">
        <f>IF(B2572="","",IF(T2572="?","⚠️ نوع غير معرف",T2572&amp;TEXT(COUNTIFS($T$3:T2572,T2572),"000")))</f>
        <v/>
      </c>
      <c r="B2572" s="38"/>
      <c r="C2572" s="38"/>
      <c r="D2572" s="39"/>
      <c r="E2572" s="54"/>
      <c r="F2572" s="41" t="str">
        <f t="shared" ca="1" si="160"/>
        <v/>
      </c>
      <c r="G2572" s="42"/>
      <c r="H2572" s="37"/>
      <c r="I2572" s="43"/>
      <c r="J2572" s="44" t="str">
        <f t="shared" si="161"/>
        <v/>
      </c>
      <c r="K2572" s="45"/>
      <c r="L2572" s="46" t="str">
        <f>IF(OR(K2572="لم يدفع",B2572=""),"",IF(K2572="تأمين فقط",0,IF(K2572="اشتراك 300",300,IF(F2572&lt;14,IFERROR(VLOOKUP(SUBSTITUTE(SUBSTITUTE(H2572,"~","~~"),"*","~*"),إعدادات_الأنواع!$A$4:$D$40,3,FALSE()),0),IFERROR(VLOOKUP(SUBSTITUTE(SUBSTITUTE(H2572,"~","~~"),"*","~*"),إعدادات_الأنواع!$A$4:$D$40,4,FALSE()),0)))))</f>
        <v/>
      </c>
      <c r="M2572" s="47" t="str">
        <f>IF(OR(K2572="لم يدفع",B2572=""),"",IFERROR(VLOOKUP(SUBSTITUTE(SUBSTITUTE(H2572,"~","~~"),"*","~*"),إعدادات_الأنواع!$A$4:$E$40,5,FALSE()),0))</f>
        <v/>
      </c>
      <c r="N2572" s="47" t="str">
        <f>IF(OR(K2572="لم يدفع",K2572="تأمين فقط",K2572="اشتراك 300",B2572=""),"",IFERROR(VLOOKUP(SUBSTITUTE(SUBSTITUTE(H2572,"~","~~"),"*","~*"),إعدادات_الأنواع!$A$4:$F$40,6,FALSE()),0))</f>
        <v/>
      </c>
      <c r="O2572" s="55" t="str">
        <f t="shared" si="162"/>
        <v/>
      </c>
      <c r="P2572" s="48" t="str">
        <f t="shared" ca="1" si="163"/>
        <v/>
      </c>
      <c r="Q2572" s="52"/>
      <c r="R2572" s="49"/>
      <c r="S2572" s="50" t="str">
        <f>IF(B2572="","",COUNTA(التجديد!E2572:E2572))</f>
        <v/>
      </c>
      <c r="T2572" s="51" t="str">
        <f>IF(B2572="","",IFERROR(VLOOKUP(SUBSTITUTE(SUBSTITUTE(H2572,"~","~~"),"*","~*"),إعدادات_الأنواع!$A$4:$B$40,2,FALSE()),"?"))</f>
        <v/>
      </c>
    </row>
    <row r="2573" spans="1:20" ht="15" customHeight="1">
      <c r="A2573" s="20" t="str">
        <f>IF(B2573="","",IF(T2573="?","⚠️ نوع غير معرف",T2573&amp;TEXT(COUNTIFS($T$3:T2573,T2573),"000")))</f>
        <v/>
      </c>
      <c r="B2573" s="38"/>
      <c r="C2573" s="38"/>
      <c r="D2573" s="39"/>
      <c r="E2573" s="54"/>
      <c r="F2573" s="41" t="str">
        <f t="shared" ca="1" si="160"/>
        <v/>
      </c>
      <c r="G2573" s="42"/>
      <c r="H2573" s="37"/>
      <c r="I2573" s="43"/>
      <c r="J2573" s="44" t="str">
        <f t="shared" si="161"/>
        <v/>
      </c>
      <c r="K2573" s="45"/>
      <c r="L2573" s="46" t="str">
        <f>IF(OR(K2573="لم يدفع",B2573=""),"",IF(K2573="تأمين فقط",0,IF(K2573="اشتراك 300",300,IF(F2573&lt;14,IFERROR(VLOOKUP(SUBSTITUTE(SUBSTITUTE(H2573,"~","~~"),"*","~*"),إعدادات_الأنواع!$A$4:$D$40,3,FALSE()),0),IFERROR(VLOOKUP(SUBSTITUTE(SUBSTITUTE(H2573,"~","~~"),"*","~*"),إعدادات_الأنواع!$A$4:$D$40,4,FALSE()),0)))))</f>
        <v/>
      </c>
      <c r="M2573" s="47" t="str">
        <f>IF(OR(K2573="لم يدفع",B2573=""),"",IFERROR(VLOOKUP(SUBSTITUTE(SUBSTITUTE(H2573,"~","~~"),"*","~*"),إعدادات_الأنواع!$A$4:$E$40,5,FALSE()),0))</f>
        <v/>
      </c>
      <c r="N2573" s="47" t="str">
        <f>IF(OR(K2573="لم يدفع",K2573="تأمين فقط",K2573="اشتراك 300",B2573=""),"",IFERROR(VLOOKUP(SUBSTITUTE(SUBSTITUTE(H2573,"~","~~"),"*","~*"),إعدادات_الأنواع!$A$4:$F$40,6,FALSE()),0))</f>
        <v/>
      </c>
      <c r="O2573" s="55" t="str">
        <f t="shared" si="162"/>
        <v/>
      </c>
      <c r="P2573" s="48" t="str">
        <f t="shared" ca="1" si="163"/>
        <v/>
      </c>
      <c r="Q2573" s="52"/>
      <c r="R2573" s="49"/>
      <c r="S2573" s="50" t="str">
        <f>IF(B2573="","",COUNTA(التجديد!E2573:E2573))</f>
        <v/>
      </c>
      <c r="T2573" s="51" t="str">
        <f>IF(B2573="","",IFERROR(VLOOKUP(SUBSTITUTE(SUBSTITUTE(H2573,"~","~~"),"*","~*"),إعدادات_الأنواع!$A$4:$B$40,2,FALSE()),"?"))</f>
        <v/>
      </c>
    </row>
    <row r="2574" spans="1:20" ht="15" customHeight="1">
      <c r="A2574" s="20" t="str">
        <f>IF(B2574="","",IF(T2574="?","⚠️ نوع غير معرف",T2574&amp;TEXT(COUNTIFS($T$3:T2574,T2574),"000")))</f>
        <v/>
      </c>
      <c r="B2574" s="38"/>
      <c r="C2574" s="38"/>
      <c r="D2574" s="39"/>
      <c r="E2574" s="54"/>
      <c r="F2574" s="41" t="str">
        <f t="shared" ca="1" si="160"/>
        <v/>
      </c>
      <c r="G2574" s="42"/>
      <c r="H2574" s="37"/>
      <c r="I2574" s="43"/>
      <c r="J2574" s="44" t="str">
        <f t="shared" si="161"/>
        <v/>
      </c>
      <c r="K2574" s="45"/>
      <c r="L2574" s="46" t="str">
        <f>IF(OR(K2574="لم يدفع",B2574=""),"",IF(K2574="تأمين فقط",0,IF(K2574="اشتراك 300",300,IF(F2574&lt;14,IFERROR(VLOOKUP(SUBSTITUTE(SUBSTITUTE(H2574,"~","~~"),"*","~*"),إعدادات_الأنواع!$A$4:$D$40,3,FALSE()),0),IFERROR(VLOOKUP(SUBSTITUTE(SUBSTITUTE(H2574,"~","~~"),"*","~*"),إعدادات_الأنواع!$A$4:$D$40,4,FALSE()),0)))))</f>
        <v/>
      </c>
      <c r="M2574" s="47" t="str">
        <f>IF(OR(K2574="لم يدفع",B2574=""),"",IFERROR(VLOOKUP(SUBSTITUTE(SUBSTITUTE(H2574,"~","~~"),"*","~*"),إعدادات_الأنواع!$A$4:$E$40,5,FALSE()),0))</f>
        <v/>
      </c>
      <c r="N2574" s="47" t="str">
        <f>IF(OR(K2574="لم يدفع",K2574="تأمين فقط",K2574="اشتراك 300",B2574=""),"",IFERROR(VLOOKUP(SUBSTITUTE(SUBSTITUTE(H2574,"~","~~"),"*","~*"),إعدادات_الأنواع!$A$4:$F$40,6,FALSE()),0))</f>
        <v/>
      </c>
      <c r="O2574" s="55" t="str">
        <f t="shared" si="162"/>
        <v/>
      </c>
      <c r="P2574" s="48" t="str">
        <f t="shared" ca="1" si="163"/>
        <v/>
      </c>
      <c r="Q2574" s="52"/>
      <c r="R2574" s="49"/>
      <c r="S2574" s="50" t="str">
        <f>IF(B2574="","",COUNTA(التجديد!E2574:E2574))</f>
        <v/>
      </c>
      <c r="T2574" s="51" t="str">
        <f>IF(B2574="","",IFERROR(VLOOKUP(SUBSTITUTE(SUBSTITUTE(H2574,"~","~~"),"*","~*"),إعدادات_الأنواع!$A$4:$B$40,2,FALSE()),"?"))</f>
        <v/>
      </c>
    </row>
    <row r="2575" spans="1:20" ht="15" customHeight="1">
      <c r="A2575" s="20" t="str">
        <f>IF(B2575="","",IF(T2575="?","⚠️ نوع غير معرف",T2575&amp;TEXT(COUNTIFS($T$3:T2575,T2575),"000")))</f>
        <v/>
      </c>
      <c r="B2575" s="38"/>
      <c r="C2575" s="38"/>
      <c r="D2575" s="39"/>
      <c r="E2575" s="54"/>
      <c r="F2575" s="41" t="str">
        <f t="shared" ca="1" si="160"/>
        <v/>
      </c>
      <c r="G2575" s="42"/>
      <c r="H2575" s="37"/>
      <c r="I2575" s="43"/>
      <c r="J2575" s="44" t="str">
        <f t="shared" si="161"/>
        <v/>
      </c>
      <c r="K2575" s="45"/>
      <c r="L2575" s="46" t="str">
        <f>IF(OR(K2575="لم يدفع",B2575=""),"",IF(K2575="تأمين فقط",0,IF(K2575="اشتراك 300",300,IF(F2575&lt;14,IFERROR(VLOOKUP(SUBSTITUTE(SUBSTITUTE(H2575,"~","~~"),"*","~*"),إعدادات_الأنواع!$A$4:$D$40,3,FALSE()),0),IFERROR(VLOOKUP(SUBSTITUTE(SUBSTITUTE(H2575,"~","~~"),"*","~*"),إعدادات_الأنواع!$A$4:$D$40,4,FALSE()),0)))))</f>
        <v/>
      </c>
      <c r="M2575" s="47" t="str">
        <f>IF(OR(K2575="لم يدفع",B2575=""),"",IFERROR(VLOOKUP(SUBSTITUTE(SUBSTITUTE(H2575,"~","~~"),"*","~*"),إعدادات_الأنواع!$A$4:$E$40,5,FALSE()),0))</f>
        <v/>
      </c>
      <c r="N2575" s="47" t="str">
        <f>IF(OR(K2575="لم يدفع",K2575="تأمين فقط",K2575="اشتراك 300",B2575=""),"",IFERROR(VLOOKUP(SUBSTITUTE(SUBSTITUTE(H2575,"~","~~"),"*","~*"),إعدادات_الأنواع!$A$4:$F$40,6,FALSE()),0))</f>
        <v/>
      </c>
      <c r="O2575" s="55" t="str">
        <f t="shared" si="162"/>
        <v/>
      </c>
      <c r="P2575" s="48" t="str">
        <f t="shared" ca="1" si="163"/>
        <v/>
      </c>
      <c r="Q2575" s="52"/>
      <c r="R2575" s="49"/>
      <c r="S2575" s="50" t="str">
        <f>IF(B2575="","",COUNTA(التجديد!E2575:E2575))</f>
        <v/>
      </c>
      <c r="T2575" s="51" t="str">
        <f>IF(B2575="","",IFERROR(VLOOKUP(SUBSTITUTE(SUBSTITUTE(H2575,"~","~~"),"*","~*"),إعدادات_الأنواع!$A$4:$B$40,2,FALSE()),"?"))</f>
        <v/>
      </c>
    </row>
    <row r="2576" spans="1:20" ht="15" customHeight="1">
      <c r="A2576" s="20" t="str">
        <f>IF(B2576="","",IF(T2576="?","⚠️ نوع غير معرف",T2576&amp;TEXT(COUNTIFS($T$3:T2576,T2576),"000")))</f>
        <v/>
      </c>
      <c r="B2576" s="38"/>
      <c r="C2576" s="38"/>
      <c r="D2576" s="39"/>
      <c r="E2576" s="54"/>
      <c r="F2576" s="41" t="str">
        <f t="shared" ca="1" si="160"/>
        <v/>
      </c>
      <c r="G2576" s="42"/>
      <c r="H2576" s="37"/>
      <c r="I2576" s="43"/>
      <c r="J2576" s="44" t="str">
        <f t="shared" si="161"/>
        <v/>
      </c>
      <c r="K2576" s="45"/>
      <c r="L2576" s="46" t="str">
        <f>IF(OR(K2576="لم يدفع",B2576=""),"",IF(K2576="تأمين فقط",0,IF(K2576="اشتراك 300",300,IF(F2576&lt;14,IFERROR(VLOOKUP(SUBSTITUTE(SUBSTITUTE(H2576,"~","~~"),"*","~*"),إعدادات_الأنواع!$A$4:$D$40,3,FALSE()),0),IFERROR(VLOOKUP(SUBSTITUTE(SUBSTITUTE(H2576,"~","~~"),"*","~*"),إعدادات_الأنواع!$A$4:$D$40,4,FALSE()),0)))))</f>
        <v/>
      </c>
      <c r="M2576" s="47" t="str">
        <f>IF(OR(K2576="لم يدفع",B2576=""),"",IFERROR(VLOOKUP(SUBSTITUTE(SUBSTITUTE(H2576,"~","~~"),"*","~*"),إعدادات_الأنواع!$A$4:$E$40,5,FALSE()),0))</f>
        <v/>
      </c>
      <c r="N2576" s="47" t="str">
        <f>IF(OR(K2576="لم يدفع",K2576="تأمين فقط",K2576="اشتراك 300",B2576=""),"",IFERROR(VLOOKUP(SUBSTITUTE(SUBSTITUTE(H2576,"~","~~"),"*","~*"),إعدادات_الأنواع!$A$4:$F$40,6,FALSE()),0))</f>
        <v/>
      </c>
      <c r="O2576" s="55" t="str">
        <f t="shared" si="162"/>
        <v/>
      </c>
      <c r="P2576" s="48" t="str">
        <f t="shared" ca="1" si="163"/>
        <v/>
      </c>
      <c r="Q2576" s="52"/>
      <c r="R2576" s="49"/>
      <c r="S2576" s="50" t="str">
        <f>IF(B2576="","",COUNTA(التجديد!E2576:E2576))</f>
        <v/>
      </c>
      <c r="T2576" s="51" t="str">
        <f>IF(B2576="","",IFERROR(VLOOKUP(SUBSTITUTE(SUBSTITUTE(H2576,"~","~~"),"*","~*"),إعدادات_الأنواع!$A$4:$B$40,2,FALSE()),"?"))</f>
        <v/>
      </c>
    </row>
    <row r="2577" spans="1:20" ht="15" customHeight="1">
      <c r="A2577" s="20" t="str">
        <f>IF(B2577="","",IF(T2577="?","⚠️ نوع غير معرف",T2577&amp;TEXT(COUNTIFS($T$3:T2577,T2577),"000")))</f>
        <v/>
      </c>
      <c r="B2577" s="38"/>
      <c r="C2577" s="38"/>
      <c r="D2577" s="39"/>
      <c r="E2577" s="54"/>
      <c r="F2577" s="41" t="str">
        <f t="shared" ca="1" si="160"/>
        <v/>
      </c>
      <c r="G2577" s="42"/>
      <c r="H2577" s="37"/>
      <c r="I2577" s="43"/>
      <c r="J2577" s="44" t="str">
        <f t="shared" si="161"/>
        <v/>
      </c>
      <c r="K2577" s="45"/>
      <c r="L2577" s="46" t="str">
        <f>IF(OR(K2577="لم يدفع",B2577=""),"",IF(K2577="تأمين فقط",0,IF(K2577="اشتراك 300",300,IF(F2577&lt;14,IFERROR(VLOOKUP(SUBSTITUTE(SUBSTITUTE(H2577,"~","~~"),"*","~*"),إعدادات_الأنواع!$A$4:$D$40,3,FALSE()),0),IFERROR(VLOOKUP(SUBSTITUTE(SUBSTITUTE(H2577,"~","~~"),"*","~*"),إعدادات_الأنواع!$A$4:$D$40,4,FALSE()),0)))))</f>
        <v/>
      </c>
      <c r="M2577" s="47" t="str">
        <f>IF(OR(K2577="لم يدفع",B2577=""),"",IFERROR(VLOOKUP(SUBSTITUTE(SUBSTITUTE(H2577,"~","~~"),"*","~*"),إعدادات_الأنواع!$A$4:$E$40,5,FALSE()),0))</f>
        <v/>
      </c>
      <c r="N2577" s="47" t="str">
        <f>IF(OR(K2577="لم يدفع",K2577="تأمين فقط",K2577="اشتراك 300",B2577=""),"",IFERROR(VLOOKUP(SUBSTITUTE(SUBSTITUTE(H2577,"~","~~"),"*","~*"),إعدادات_الأنواع!$A$4:$F$40,6,FALSE()),0))</f>
        <v/>
      </c>
      <c r="O2577" s="55" t="str">
        <f t="shared" si="162"/>
        <v/>
      </c>
      <c r="P2577" s="48" t="str">
        <f t="shared" ca="1" si="163"/>
        <v/>
      </c>
      <c r="Q2577" s="52"/>
      <c r="R2577" s="49"/>
      <c r="S2577" s="50" t="str">
        <f>IF(B2577="","",COUNTA(التجديد!E2577:E2577))</f>
        <v/>
      </c>
      <c r="T2577" s="51" t="str">
        <f>IF(B2577="","",IFERROR(VLOOKUP(SUBSTITUTE(SUBSTITUTE(H2577,"~","~~"),"*","~*"),إعدادات_الأنواع!$A$4:$B$40,2,FALSE()),"?"))</f>
        <v/>
      </c>
    </row>
    <row r="2578" spans="1:20" ht="15" customHeight="1">
      <c r="A2578" s="20" t="str">
        <f>IF(B2578="","",IF(T2578="?","⚠️ نوع غير معرف",T2578&amp;TEXT(COUNTIFS($T$3:T2578,T2578),"000")))</f>
        <v/>
      </c>
      <c r="B2578" s="38"/>
      <c r="C2578" s="38"/>
      <c r="D2578" s="39"/>
      <c r="E2578" s="54"/>
      <c r="F2578" s="41" t="str">
        <f t="shared" ca="1" si="160"/>
        <v/>
      </c>
      <c r="G2578" s="42"/>
      <c r="H2578" s="37"/>
      <c r="I2578" s="43"/>
      <c r="J2578" s="44" t="str">
        <f t="shared" si="161"/>
        <v/>
      </c>
      <c r="K2578" s="45"/>
      <c r="L2578" s="46" t="str">
        <f>IF(OR(K2578="لم يدفع",B2578=""),"",IF(K2578="تأمين فقط",0,IF(K2578="اشتراك 300",300,IF(F2578&lt;14,IFERROR(VLOOKUP(SUBSTITUTE(SUBSTITUTE(H2578,"~","~~"),"*","~*"),إعدادات_الأنواع!$A$4:$D$40,3,FALSE()),0),IFERROR(VLOOKUP(SUBSTITUTE(SUBSTITUTE(H2578,"~","~~"),"*","~*"),إعدادات_الأنواع!$A$4:$D$40,4,FALSE()),0)))))</f>
        <v/>
      </c>
      <c r="M2578" s="47" t="str">
        <f>IF(OR(K2578="لم يدفع",B2578=""),"",IFERROR(VLOOKUP(SUBSTITUTE(SUBSTITUTE(H2578,"~","~~"),"*","~*"),إعدادات_الأنواع!$A$4:$E$40,5,FALSE()),0))</f>
        <v/>
      </c>
      <c r="N2578" s="47" t="str">
        <f>IF(OR(K2578="لم يدفع",K2578="تأمين فقط",K2578="اشتراك 300",B2578=""),"",IFERROR(VLOOKUP(SUBSTITUTE(SUBSTITUTE(H2578,"~","~~"),"*","~*"),إعدادات_الأنواع!$A$4:$F$40,6,FALSE()),0))</f>
        <v/>
      </c>
      <c r="O2578" s="55" t="str">
        <f t="shared" si="162"/>
        <v/>
      </c>
      <c r="P2578" s="48" t="str">
        <f t="shared" ca="1" si="163"/>
        <v/>
      </c>
      <c r="Q2578" s="52"/>
      <c r="R2578" s="49"/>
      <c r="S2578" s="50" t="str">
        <f>IF(B2578="","",COUNTA(التجديد!E2578:E2578))</f>
        <v/>
      </c>
      <c r="T2578" s="51" t="str">
        <f>IF(B2578="","",IFERROR(VLOOKUP(SUBSTITUTE(SUBSTITUTE(H2578,"~","~~"),"*","~*"),إعدادات_الأنواع!$A$4:$B$40,2,FALSE()),"?"))</f>
        <v/>
      </c>
    </row>
    <row r="2579" spans="1:20" ht="15" customHeight="1">
      <c r="A2579" s="20" t="str">
        <f>IF(B2579="","",IF(T2579="?","⚠️ نوع غير معرف",T2579&amp;TEXT(COUNTIFS($T$3:T2579,T2579),"000")))</f>
        <v/>
      </c>
      <c r="B2579" s="38"/>
      <c r="C2579" s="38"/>
      <c r="D2579" s="39"/>
      <c r="E2579" s="54"/>
      <c r="F2579" s="41" t="str">
        <f t="shared" ca="1" si="160"/>
        <v/>
      </c>
      <c r="G2579" s="42"/>
      <c r="H2579" s="37"/>
      <c r="I2579" s="43"/>
      <c r="J2579" s="44" t="str">
        <f t="shared" si="161"/>
        <v/>
      </c>
      <c r="K2579" s="45"/>
      <c r="L2579" s="46" t="str">
        <f>IF(OR(K2579="لم يدفع",B2579=""),"",IF(K2579="تأمين فقط",0,IF(K2579="اشتراك 300",300,IF(F2579&lt;14,IFERROR(VLOOKUP(SUBSTITUTE(SUBSTITUTE(H2579,"~","~~"),"*","~*"),إعدادات_الأنواع!$A$4:$D$40,3,FALSE()),0),IFERROR(VLOOKUP(SUBSTITUTE(SUBSTITUTE(H2579,"~","~~"),"*","~*"),إعدادات_الأنواع!$A$4:$D$40,4,FALSE()),0)))))</f>
        <v/>
      </c>
      <c r="M2579" s="47" t="str">
        <f>IF(OR(K2579="لم يدفع",B2579=""),"",IFERROR(VLOOKUP(SUBSTITUTE(SUBSTITUTE(H2579,"~","~~"),"*","~*"),إعدادات_الأنواع!$A$4:$E$40,5,FALSE()),0))</f>
        <v/>
      </c>
      <c r="N2579" s="47" t="str">
        <f>IF(OR(K2579="لم يدفع",K2579="تأمين فقط",K2579="اشتراك 300",B2579=""),"",IFERROR(VLOOKUP(SUBSTITUTE(SUBSTITUTE(H2579,"~","~~"),"*","~*"),إعدادات_الأنواع!$A$4:$F$40,6,FALSE()),0))</f>
        <v/>
      </c>
      <c r="O2579" s="55" t="str">
        <f t="shared" si="162"/>
        <v/>
      </c>
      <c r="P2579" s="48" t="str">
        <f t="shared" ca="1" si="163"/>
        <v/>
      </c>
      <c r="Q2579" s="52"/>
      <c r="R2579" s="49"/>
      <c r="S2579" s="50" t="str">
        <f>IF(B2579="","",COUNTA(التجديد!E2579:E2579))</f>
        <v/>
      </c>
      <c r="T2579" s="51" t="str">
        <f>IF(B2579="","",IFERROR(VLOOKUP(SUBSTITUTE(SUBSTITUTE(H2579,"~","~~"),"*","~*"),إعدادات_الأنواع!$A$4:$B$40,2,FALSE()),"?"))</f>
        <v/>
      </c>
    </row>
    <row r="2580" spans="1:20" ht="15" customHeight="1">
      <c r="A2580" s="20" t="str">
        <f>IF(B2580="","",IF(T2580="?","⚠️ نوع غير معرف",T2580&amp;TEXT(COUNTIFS($T$3:T2580,T2580),"000")))</f>
        <v/>
      </c>
      <c r="B2580" s="38"/>
      <c r="C2580" s="38"/>
      <c r="D2580" s="39"/>
      <c r="E2580" s="54"/>
      <c r="F2580" s="41" t="str">
        <f t="shared" ca="1" si="160"/>
        <v/>
      </c>
      <c r="G2580" s="42"/>
      <c r="H2580" s="37"/>
      <c r="I2580" s="43"/>
      <c r="J2580" s="44" t="str">
        <f t="shared" si="161"/>
        <v/>
      </c>
      <c r="K2580" s="45"/>
      <c r="L2580" s="46" t="str">
        <f>IF(OR(K2580="لم يدفع",B2580=""),"",IF(K2580="تأمين فقط",0,IF(K2580="اشتراك 300",300,IF(F2580&lt;14,IFERROR(VLOOKUP(SUBSTITUTE(SUBSTITUTE(H2580,"~","~~"),"*","~*"),إعدادات_الأنواع!$A$4:$D$40,3,FALSE()),0),IFERROR(VLOOKUP(SUBSTITUTE(SUBSTITUTE(H2580,"~","~~"),"*","~*"),إعدادات_الأنواع!$A$4:$D$40,4,FALSE()),0)))))</f>
        <v/>
      </c>
      <c r="M2580" s="47" t="str">
        <f>IF(OR(K2580="لم يدفع",B2580=""),"",IFERROR(VLOOKUP(SUBSTITUTE(SUBSTITUTE(H2580,"~","~~"),"*","~*"),إعدادات_الأنواع!$A$4:$E$40,5,FALSE()),0))</f>
        <v/>
      </c>
      <c r="N2580" s="47" t="str">
        <f>IF(OR(K2580="لم يدفع",K2580="تأمين فقط",K2580="اشتراك 300",B2580=""),"",IFERROR(VLOOKUP(SUBSTITUTE(SUBSTITUTE(H2580,"~","~~"),"*","~*"),إعدادات_الأنواع!$A$4:$F$40,6,FALSE()),0))</f>
        <v/>
      </c>
      <c r="O2580" s="55" t="str">
        <f t="shared" si="162"/>
        <v/>
      </c>
      <c r="P2580" s="48" t="str">
        <f t="shared" ca="1" si="163"/>
        <v/>
      </c>
      <c r="Q2580" s="52"/>
      <c r="R2580" s="49"/>
      <c r="S2580" s="50" t="str">
        <f>IF(B2580="","",COUNTA(التجديد!E2580:E2580))</f>
        <v/>
      </c>
      <c r="T2580" s="51" t="str">
        <f>IF(B2580="","",IFERROR(VLOOKUP(SUBSTITUTE(SUBSTITUTE(H2580,"~","~~"),"*","~*"),إعدادات_الأنواع!$A$4:$B$40,2,FALSE()),"?"))</f>
        <v/>
      </c>
    </row>
    <row r="2581" spans="1:20" ht="15" customHeight="1">
      <c r="A2581" s="20" t="str">
        <f>IF(B2581="","",IF(T2581="?","⚠️ نوع غير معرف",T2581&amp;TEXT(COUNTIFS($T$3:T2581,T2581),"000")))</f>
        <v/>
      </c>
      <c r="B2581" s="38"/>
      <c r="C2581" s="38"/>
      <c r="D2581" s="39"/>
      <c r="E2581" s="54"/>
      <c r="F2581" s="41" t="str">
        <f t="shared" ca="1" si="160"/>
        <v/>
      </c>
      <c r="G2581" s="42"/>
      <c r="H2581" s="37"/>
      <c r="I2581" s="43"/>
      <c r="J2581" s="44" t="str">
        <f t="shared" si="161"/>
        <v/>
      </c>
      <c r="K2581" s="45"/>
      <c r="L2581" s="46" t="str">
        <f>IF(OR(K2581="لم يدفع",B2581=""),"",IF(K2581="تأمين فقط",0,IF(K2581="اشتراك 300",300,IF(F2581&lt;14,IFERROR(VLOOKUP(SUBSTITUTE(SUBSTITUTE(H2581,"~","~~"),"*","~*"),إعدادات_الأنواع!$A$4:$D$40,3,FALSE()),0),IFERROR(VLOOKUP(SUBSTITUTE(SUBSTITUTE(H2581,"~","~~"),"*","~*"),إعدادات_الأنواع!$A$4:$D$40,4,FALSE()),0)))))</f>
        <v/>
      </c>
      <c r="M2581" s="47" t="str">
        <f>IF(OR(K2581="لم يدفع",B2581=""),"",IFERROR(VLOOKUP(SUBSTITUTE(SUBSTITUTE(H2581,"~","~~"),"*","~*"),إعدادات_الأنواع!$A$4:$E$40,5,FALSE()),0))</f>
        <v/>
      </c>
      <c r="N2581" s="47" t="str">
        <f>IF(OR(K2581="لم يدفع",K2581="تأمين فقط",K2581="اشتراك 300",B2581=""),"",IFERROR(VLOOKUP(SUBSTITUTE(SUBSTITUTE(H2581,"~","~~"),"*","~*"),إعدادات_الأنواع!$A$4:$F$40,6,FALSE()),0))</f>
        <v/>
      </c>
      <c r="O2581" s="55" t="str">
        <f t="shared" si="162"/>
        <v/>
      </c>
      <c r="P2581" s="48" t="str">
        <f t="shared" ca="1" si="163"/>
        <v/>
      </c>
      <c r="Q2581" s="52"/>
      <c r="R2581" s="49"/>
      <c r="S2581" s="50" t="str">
        <f>IF(B2581="","",COUNTA(التجديد!E2581:E2581))</f>
        <v/>
      </c>
      <c r="T2581" s="51" t="str">
        <f>IF(B2581="","",IFERROR(VLOOKUP(SUBSTITUTE(SUBSTITUTE(H2581,"~","~~"),"*","~*"),إعدادات_الأنواع!$A$4:$B$40,2,FALSE()),"?"))</f>
        <v/>
      </c>
    </row>
    <row r="2582" spans="1:20" ht="15" customHeight="1">
      <c r="A2582" s="20" t="str">
        <f>IF(B2582="","",IF(T2582="?","⚠️ نوع غير معرف",T2582&amp;TEXT(COUNTIFS($T$3:T2582,T2582),"000")))</f>
        <v/>
      </c>
      <c r="B2582" s="38"/>
      <c r="C2582" s="38"/>
      <c r="D2582" s="39"/>
      <c r="E2582" s="54"/>
      <c r="F2582" s="41" t="str">
        <f t="shared" ca="1" si="160"/>
        <v/>
      </c>
      <c r="G2582" s="42"/>
      <c r="H2582" s="37"/>
      <c r="I2582" s="43"/>
      <c r="J2582" s="44" t="str">
        <f t="shared" si="161"/>
        <v/>
      </c>
      <c r="K2582" s="45"/>
      <c r="L2582" s="46" t="str">
        <f>IF(OR(K2582="لم يدفع",B2582=""),"",IF(K2582="تأمين فقط",0,IF(K2582="اشتراك 300",300,IF(F2582&lt;14,IFERROR(VLOOKUP(SUBSTITUTE(SUBSTITUTE(H2582,"~","~~"),"*","~*"),إعدادات_الأنواع!$A$4:$D$40,3,FALSE()),0),IFERROR(VLOOKUP(SUBSTITUTE(SUBSTITUTE(H2582,"~","~~"),"*","~*"),إعدادات_الأنواع!$A$4:$D$40,4,FALSE()),0)))))</f>
        <v/>
      </c>
      <c r="M2582" s="47" t="str">
        <f>IF(OR(K2582="لم يدفع",B2582=""),"",IFERROR(VLOOKUP(SUBSTITUTE(SUBSTITUTE(H2582,"~","~~"),"*","~*"),إعدادات_الأنواع!$A$4:$E$40,5,FALSE()),0))</f>
        <v/>
      </c>
      <c r="N2582" s="47" t="str">
        <f>IF(OR(K2582="لم يدفع",K2582="تأمين فقط",K2582="اشتراك 300",B2582=""),"",IFERROR(VLOOKUP(SUBSTITUTE(SUBSTITUTE(H2582,"~","~~"),"*","~*"),إعدادات_الأنواع!$A$4:$F$40,6,FALSE()),0))</f>
        <v/>
      </c>
      <c r="O2582" s="55" t="str">
        <f t="shared" si="162"/>
        <v/>
      </c>
      <c r="P2582" s="48" t="str">
        <f t="shared" ca="1" si="163"/>
        <v/>
      </c>
      <c r="Q2582" s="52"/>
      <c r="R2582" s="49"/>
      <c r="S2582" s="50" t="str">
        <f>IF(B2582="","",COUNTA(التجديد!E2582:E2582))</f>
        <v/>
      </c>
      <c r="T2582" s="51" t="str">
        <f>IF(B2582="","",IFERROR(VLOOKUP(SUBSTITUTE(SUBSTITUTE(H2582,"~","~~"),"*","~*"),إعدادات_الأنواع!$A$4:$B$40,2,FALSE()),"?"))</f>
        <v/>
      </c>
    </row>
    <row r="2583" spans="1:20" ht="15" customHeight="1">
      <c r="A2583" s="20" t="str">
        <f>IF(B2583="","",IF(T2583="?","⚠️ نوع غير معرف",T2583&amp;TEXT(COUNTIFS($T$3:T2583,T2583),"000")))</f>
        <v/>
      </c>
      <c r="B2583" s="38"/>
      <c r="C2583" s="38"/>
      <c r="D2583" s="39"/>
      <c r="E2583" s="54"/>
      <c r="F2583" s="41" t="str">
        <f t="shared" ca="1" si="160"/>
        <v/>
      </c>
      <c r="G2583" s="42"/>
      <c r="H2583" s="37"/>
      <c r="I2583" s="43"/>
      <c r="J2583" s="44" t="str">
        <f t="shared" si="161"/>
        <v/>
      </c>
      <c r="K2583" s="45"/>
      <c r="L2583" s="46" t="str">
        <f>IF(OR(K2583="لم يدفع",B2583=""),"",IF(K2583="تأمين فقط",0,IF(K2583="اشتراك 300",300,IF(F2583&lt;14,IFERROR(VLOOKUP(SUBSTITUTE(SUBSTITUTE(H2583,"~","~~"),"*","~*"),إعدادات_الأنواع!$A$4:$D$40,3,FALSE()),0),IFERROR(VLOOKUP(SUBSTITUTE(SUBSTITUTE(H2583,"~","~~"),"*","~*"),إعدادات_الأنواع!$A$4:$D$40,4,FALSE()),0)))))</f>
        <v/>
      </c>
      <c r="M2583" s="47" t="str">
        <f>IF(OR(K2583="لم يدفع",B2583=""),"",IFERROR(VLOOKUP(SUBSTITUTE(SUBSTITUTE(H2583,"~","~~"),"*","~*"),إعدادات_الأنواع!$A$4:$E$40,5,FALSE()),0))</f>
        <v/>
      </c>
      <c r="N2583" s="47" t="str">
        <f>IF(OR(K2583="لم يدفع",K2583="تأمين فقط",K2583="اشتراك 300",B2583=""),"",IFERROR(VLOOKUP(SUBSTITUTE(SUBSTITUTE(H2583,"~","~~"),"*","~*"),إعدادات_الأنواع!$A$4:$F$40,6,FALSE()),0))</f>
        <v/>
      </c>
      <c r="O2583" s="55" t="str">
        <f t="shared" si="162"/>
        <v/>
      </c>
      <c r="P2583" s="48" t="str">
        <f t="shared" ca="1" si="163"/>
        <v/>
      </c>
      <c r="Q2583" s="52"/>
      <c r="R2583" s="49"/>
      <c r="S2583" s="50" t="str">
        <f>IF(B2583="","",COUNTA(التجديد!E2583:E2583))</f>
        <v/>
      </c>
      <c r="T2583" s="51" t="str">
        <f>IF(B2583="","",IFERROR(VLOOKUP(SUBSTITUTE(SUBSTITUTE(H2583,"~","~~"),"*","~*"),إعدادات_الأنواع!$A$4:$B$40,2,FALSE()),"?"))</f>
        <v/>
      </c>
    </row>
    <row r="2584" spans="1:20" ht="15" customHeight="1">
      <c r="A2584" s="20" t="str">
        <f>IF(B2584="","",IF(T2584="?","⚠️ نوع غير معرف",T2584&amp;TEXT(COUNTIFS($T$3:T2584,T2584),"000")))</f>
        <v/>
      </c>
      <c r="B2584" s="38"/>
      <c r="C2584" s="38"/>
      <c r="D2584" s="39"/>
      <c r="E2584" s="54"/>
      <c r="F2584" s="41" t="str">
        <f t="shared" ca="1" si="160"/>
        <v/>
      </c>
      <c r="G2584" s="42"/>
      <c r="H2584" s="37"/>
      <c r="I2584" s="43"/>
      <c r="J2584" s="44" t="str">
        <f t="shared" si="161"/>
        <v/>
      </c>
      <c r="K2584" s="45"/>
      <c r="L2584" s="46" t="str">
        <f>IF(OR(K2584="لم يدفع",B2584=""),"",IF(K2584="تأمين فقط",0,IF(K2584="اشتراك 300",300,IF(F2584&lt;14,IFERROR(VLOOKUP(SUBSTITUTE(SUBSTITUTE(H2584,"~","~~"),"*","~*"),إعدادات_الأنواع!$A$4:$D$40,3,FALSE()),0),IFERROR(VLOOKUP(SUBSTITUTE(SUBSTITUTE(H2584,"~","~~"),"*","~*"),إعدادات_الأنواع!$A$4:$D$40,4,FALSE()),0)))))</f>
        <v/>
      </c>
      <c r="M2584" s="47" t="str">
        <f>IF(OR(K2584="لم يدفع",B2584=""),"",IFERROR(VLOOKUP(SUBSTITUTE(SUBSTITUTE(H2584,"~","~~"),"*","~*"),إعدادات_الأنواع!$A$4:$E$40,5,FALSE()),0))</f>
        <v/>
      </c>
      <c r="N2584" s="47" t="str">
        <f>IF(OR(K2584="لم يدفع",K2584="تأمين فقط",K2584="اشتراك 300",B2584=""),"",IFERROR(VLOOKUP(SUBSTITUTE(SUBSTITUTE(H2584,"~","~~"),"*","~*"),إعدادات_الأنواع!$A$4:$F$40,6,FALSE()),0))</f>
        <v/>
      </c>
      <c r="O2584" s="55" t="str">
        <f t="shared" si="162"/>
        <v/>
      </c>
      <c r="P2584" s="48" t="str">
        <f t="shared" ca="1" si="163"/>
        <v/>
      </c>
      <c r="Q2584" s="52"/>
      <c r="R2584" s="49"/>
      <c r="S2584" s="50" t="str">
        <f>IF(B2584="","",COUNTA(التجديد!E2584:E2584))</f>
        <v/>
      </c>
      <c r="T2584" s="51" t="str">
        <f>IF(B2584="","",IFERROR(VLOOKUP(SUBSTITUTE(SUBSTITUTE(H2584,"~","~~"),"*","~*"),إعدادات_الأنواع!$A$4:$B$40,2,FALSE()),"?"))</f>
        <v/>
      </c>
    </row>
    <row r="2585" spans="1:20" ht="15" customHeight="1">
      <c r="A2585" s="20" t="str">
        <f>IF(B2585="","",IF(T2585="?","⚠️ نوع غير معرف",T2585&amp;TEXT(COUNTIFS($T$3:T2585,T2585),"000")))</f>
        <v/>
      </c>
      <c r="B2585" s="38"/>
      <c r="C2585" s="38"/>
      <c r="D2585" s="39"/>
      <c r="E2585" s="54"/>
      <c r="F2585" s="41" t="str">
        <f t="shared" ca="1" si="160"/>
        <v/>
      </c>
      <c r="G2585" s="42"/>
      <c r="H2585" s="37"/>
      <c r="I2585" s="43"/>
      <c r="J2585" s="44" t="str">
        <f t="shared" si="161"/>
        <v/>
      </c>
      <c r="K2585" s="45"/>
      <c r="L2585" s="46" t="str">
        <f>IF(OR(K2585="لم يدفع",B2585=""),"",IF(K2585="تأمين فقط",0,IF(K2585="اشتراك 300",300,IF(F2585&lt;14,IFERROR(VLOOKUP(SUBSTITUTE(SUBSTITUTE(H2585,"~","~~"),"*","~*"),إعدادات_الأنواع!$A$4:$D$40,3,FALSE()),0),IFERROR(VLOOKUP(SUBSTITUTE(SUBSTITUTE(H2585,"~","~~"),"*","~*"),إعدادات_الأنواع!$A$4:$D$40,4,FALSE()),0)))))</f>
        <v/>
      </c>
      <c r="M2585" s="47" t="str">
        <f>IF(OR(K2585="لم يدفع",B2585=""),"",IFERROR(VLOOKUP(SUBSTITUTE(SUBSTITUTE(H2585,"~","~~"),"*","~*"),إعدادات_الأنواع!$A$4:$E$40,5,FALSE()),0))</f>
        <v/>
      </c>
      <c r="N2585" s="47" t="str">
        <f>IF(OR(K2585="لم يدفع",K2585="تأمين فقط",K2585="اشتراك 300",B2585=""),"",IFERROR(VLOOKUP(SUBSTITUTE(SUBSTITUTE(H2585,"~","~~"),"*","~*"),إعدادات_الأنواع!$A$4:$F$40,6,FALSE()),0))</f>
        <v/>
      </c>
      <c r="O2585" s="55" t="str">
        <f t="shared" si="162"/>
        <v/>
      </c>
      <c r="P2585" s="48" t="str">
        <f t="shared" ca="1" si="163"/>
        <v/>
      </c>
      <c r="Q2585" s="52"/>
      <c r="R2585" s="49"/>
      <c r="S2585" s="50" t="str">
        <f>IF(B2585="","",COUNTA(التجديد!E2585:E2585))</f>
        <v/>
      </c>
      <c r="T2585" s="51" t="str">
        <f>IF(B2585="","",IFERROR(VLOOKUP(SUBSTITUTE(SUBSTITUTE(H2585,"~","~~"),"*","~*"),إعدادات_الأنواع!$A$4:$B$40,2,FALSE()),"?"))</f>
        <v/>
      </c>
    </row>
    <row r="2586" spans="1:20" ht="15" customHeight="1">
      <c r="A2586" s="20" t="str">
        <f>IF(B2586="","",IF(T2586="?","⚠️ نوع غير معرف",T2586&amp;TEXT(COUNTIFS($T$3:T2586,T2586),"000")))</f>
        <v/>
      </c>
      <c r="B2586" s="38"/>
      <c r="C2586" s="38"/>
      <c r="D2586" s="39"/>
      <c r="E2586" s="54"/>
      <c r="F2586" s="41" t="str">
        <f t="shared" ca="1" si="160"/>
        <v/>
      </c>
      <c r="G2586" s="42"/>
      <c r="H2586" s="37"/>
      <c r="I2586" s="43"/>
      <c r="J2586" s="44" t="str">
        <f t="shared" si="161"/>
        <v/>
      </c>
      <c r="K2586" s="45"/>
      <c r="L2586" s="46" t="str">
        <f>IF(OR(K2586="لم يدفع",B2586=""),"",IF(K2586="تأمين فقط",0,IF(K2586="اشتراك 300",300,IF(F2586&lt;14,IFERROR(VLOOKUP(SUBSTITUTE(SUBSTITUTE(H2586,"~","~~"),"*","~*"),إعدادات_الأنواع!$A$4:$D$40,3,FALSE()),0),IFERROR(VLOOKUP(SUBSTITUTE(SUBSTITUTE(H2586,"~","~~"),"*","~*"),إعدادات_الأنواع!$A$4:$D$40,4,FALSE()),0)))))</f>
        <v/>
      </c>
      <c r="M2586" s="47" t="str">
        <f>IF(OR(K2586="لم يدفع",B2586=""),"",IFERROR(VLOOKUP(SUBSTITUTE(SUBSTITUTE(H2586,"~","~~"),"*","~*"),إعدادات_الأنواع!$A$4:$E$40,5,FALSE()),0))</f>
        <v/>
      </c>
      <c r="N2586" s="47" t="str">
        <f>IF(OR(K2586="لم يدفع",K2586="تأمين فقط",K2586="اشتراك 300",B2586=""),"",IFERROR(VLOOKUP(SUBSTITUTE(SUBSTITUTE(H2586,"~","~~"),"*","~*"),إعدادات_الأنواع!$A$4:$F$40,6,FALSE()),0))</f>
        <v/>
      </c>
      <c r="O2586" s="55" t="str">
        <f t="shared" si="162"/>
        <v/>
      </c>
      <c r="P2586" s="48" t="str">
        <f t="shared" ca="1" si="163"/>
        <v/>
      </c>
      <c r="Q2586" s="52"/>
      <c r="R2586" s="49"/>
      <c r="S2586" s="50" t="str">
        <f>IF(B2586="","",COUNTA(التجديد!E2586:E2586))</f>
        <v/>
      </c>
      <c r="T2586" s="51" t="str">
        <f>IF(B2586="","",IFERROR(VLOOKUP(SUBSTITUTE(SUBSTITUTE(H2586,"~","~~"),"*","~*"),إعدادات_الأنواع!$A$4:$B$40,2,FALSE()),"?"))</f>
        <v/>
      </c>
    </row>
    <row r="2587" spans="1:20" ht="15" customHeight="1">
      <c r="A2587" s="20" t="str">
        <f>IF(B2587="","",IF(T2587="?","⚠️ نوع غير معرف",T2587&amp;TEXT(COUNTIFS($T$3:T2587,T2587),"000")))</f>
        <v/>
      </c>
      <c r="B2587" s="38"/>
      <c r="C2587" s="38"/>
      <c r="D2587" s="39"/>
      <c r="E2587" s="54"/>
      <c r="F2587" s="41" t="str">
        <f t="shared" ca="1" si="160"/>
        <v/>
      </c>
      <c r="G2587" s="42"/>
      <c r="H2587" s="37"/>
      <c r="I2587" s="43"/>
      <c r="J2587" s="44" t="str">
        <f t="shared" si="161"/>
        <v/>
      </c>
      <c r="K2587" s="45"/>
      <c r="L2587" s="46" t="str">
        <f>IF(OR(K2587="لم يدفع",B2587=""),"",IF(K2587="تأمين فقط",0,IF(K2587="اشتراك 300",300,IF(F2587&lt;14,IFERROR(VLOOKUP(SUBSTITUTE(SUBSTITUTE(H2587,"~","~~"),"*","~*"),إعدادات_الأنواع!$A$4:$D$40,3,FALSE()),0),IFERROR(VLOOKUP(SUBSTITUTE(SUBSTITUTE(H2587,"~","~~"),"*","~*"),إعدادات_الأنواع!$A$4:$D$40,4,FALSE()),0)))))</f>
        <v/>
      </c>
      <c r="M2587" s="47" t="str">
        <f>IF(OR(K2587="لم يدفع",B2587=""),"",IFERROR(VLOOKUP(SUBSTITUTE(SUBSTITUTE(H2587,"~","~~"),"*","~*"),إعدادات_الأنواع!$A$4:$E$40,5,FALSE()),0))</f>
        <v/>
      </c>
      <c r="N2587" s="47" t="str">
        <f>IF(OR(K2587="لم يدفع",K2587="تأمين فقط",K2587="اشتراك 300",B2587=""),"",IFERROR(VLOOKUP(SUBSTITUTE(SUBSTITUTE(H2587,"~","~~"),"*","~*"),إعدادات_الأنواع!$A$4:$F$40,6,FALSE()),0))</f>
        <v/>
      </c>
      <c r="O2587" s="55" t="str">
        <f t="shared" si="162"/>
        <v/>
      </c>
      <c r="P2587" s="48" t="str">
        <f t="shared" ca="1" si="163"/>
        <v/>
      </c>
      <c r="Q2587" s="52"/>
      <c r="R2587" s="49"/>
      <c r="S2587" s="50" t="str">
        <f>IF(B2587="","",COUNTA(التجديد!E2587:E2587))</f>
        <v/>
      </c>
      <c r="T2587" s="51" t="str">
        <f>IF(B2587="","",IFERROR(VLOOKUP(SUBSTITUTE(SUBSTITUTE(H2587,"~","~~"),"*","~*"),إعدادات_الأنواع!$A$4:$B$40,2,FALSE()),"?"))</f>
        <v/>
      </c>
    </row>
    <row r="2588" spans="1:20" ht="15" customHeight="1">
      <c r="A2588" s="20" t="str">
        <f>IF(B2588="","",IF(T2588="?","⚠️ نوع غير معرف",T2588&amp;TEXT(COUNTIFS($T$3:T2588,T2588),"000")))</f>
        <v/>
      </c>
      <c r="B2588" s="38"/>
      <c r="C2588" s="38"/>
      <c r="D2588" s="39"/>
      <c r="E2588" s="54"/>
      <c r="F2588" s="41" t="str">
        <f t="shared" ca="1" si="160"/>
        <v/>
      </c>
      <c r="G2588" s="42"/>
      <c r="H2588" s="37"/>
      <c r="I2588" s="43"/>
      <c r="J2588" s="44" t="str">
        <f t="shared" si="161"/>
        <v/>
      </c>
      <c r="K2588" s="45"/>
      <c r="L2588" s="46" t="str">
        <f>IF(OR(K2588="لم يدفع",B2588=""),"",IF(K2588="تأمين فقط",0,IF(K2588="اشتراك 300",300,IF(F2588&lt;14,IFERROR(VLOOKUP(SUBSTITUTE(SUBSTITUTE(H2588,"~","~~"),"*","~*"),إعدادات_الأنواع!$A$4:$D$40,3,FALSE()),0),IFERROR(VLOOKUP(SUBSTITUTE(SUBSTITUTE(H2588,"~","~~"),"*","~*"),إعدادات_الأنواع!$A$4:$D$40,4,FALSE()),0)))))</f>
        <v/>
      </c>
      <c r="M2588" s="47" t="str">
        <f>IF(OR(K2588="لم يدفع",B2588=""),"",IFERROR(VLOOKUP(SUBSTITUTE(SUBSTITUTE(H2588,"~","~~"),"*","~*"),إعدادات_الأنواع!$A$4:$E$40,5,FALSE()),0))</f>
        <v/>
      </c>
      <c r="N2588" s="47" t="str">
        <f>IF(OR(K2588="لم يدفع",K2588="تأمين فقط",K2588="اشتراك 300",B2588=""),"",IFERROR(VLOOKUP(SUBSTITUTE(SUBSTITUTE(H2588,"~","~~"),"*","~*"),إعدادات_الأنواع!$A$4:$F$40,6,FALSE()),0))</f>
        <v/>
      </c>
      <c r="O2588" s="55" t="str">
        <f t="shared" si="162"/>
        <v/>
      </c>
      <c r="P2588" s="48" t="str">
        <f t="shared" ca="1" si="163"/>
        <v/>
      </c>
      <c r="Q2588" s="52"/>
      <c r="R2588" s="49"/>
      <c r="S2588" s="50" t="str">
        <f>IF(B2588="","",COUNTA(التجديد!E2588:E2588))</f>
        <v/>
      </c>
      <c r="T2588" s="51" t="str">
        <f>IF(B2588="","",IFERROR(VLOOKUP(SUBSTITUTE(SUBSTITUTE(H2588,"~","~~"),"*","~*"),إعدادات_الأنواع!$A$4:$B$40,2,FALSE()),"?"))</f>
        <v/>
      </c>
    </row>
    <row r="2589" spans="1:20" ht="15" customHeight="1">
      <c r="A2589" s="20" t="str">
        <f>IF(B2589="","",IF(T2589="?","⚠️ نوع غير معرف",T2589&amp;TEXT(COUNTIFS($T$3:T2589,T2589),"000")))</f>
        <v/>
      </c>
      <c r="B2589" s="38"/>
      <c r="C2589" s="38"/>
      <c r="D2589" s="39"/>
      <c r="E2589" s="54"/>
      <c r="F2589" s="41" t="str">
        <f t="shared" ca="1" si="160"/>
        <v/>
      </c>
      <c r="G2589" s="42"/>
      <c r="H2589" s="37"/>
      <c r="I2589" s="43"/>
      <c r="J2589" s="44" t="str">
        <f t="shared" si="161"/>
        <v/>
      </c>
      <c r="K2589" s="45"/>
      <c r="L2589" s="46" t="str">
        <f>IF(OR(K2589="لم يدفع",B2589=""),"",IF(K2589="تأمين فقط",0,IF(K2589="اشتراك 300",300,IF(F2589&lt;14,IFERROR(VLOOKUP(SUBSTITUTE(SUBSTITUTE(H2589,"~","~~"),"*","~*"),إعدادات_الأنواع!$A$4:$D$40,3,FALSE()),0),IFERROR(VLOOKUP(SUBSTITUTE(SUBSTITUTE(H2589,"~","~~"),"*","~*"),إعدادات_الأنواع!$A$4:$D$40,4,FALSE()),0)))))</f>
        <v/>
      </c>
      <c r="M2589" s="47" t="str">
        <f>IF(OR(K2589="لم يدفع",B2589=""),"",IFERROR(VLOOKUP(SUBSTITUTE(SUBSTITUTE(H2589,"~","~~"),"*","~*"),إعدادات_الأنواع!$A$4:$E$40,5,FALSE()),0))</f>
        <v/>
      </c>
      <c r="N2589" s="47" t="str">
        <f>IF(OR(K2589="لم يدفع",K2589="تأمين فقط",K2589="اشتراك 300",B2589=""),"",IFERROR(VLOOKUP(SUBSTITUTE(SUBSTITUTE(H2589,"~","~~"),"*","~*"),إعدادات_الأنواع!$A$4:$F$40,6,FALSE()),0))</f>
        <v/>
      </c>
      <c r="O2589" s="55" t="str">
        <f t="shared" si="162"/>
        <v/>
      </c>
      <c r="P2589" s="48" t="str">
        <f t="shared" ca="1" si="163"/>
        <v/>
      </c>
      <c r="Q2589" s="52"/>
      <c r="R2589" s="49"/>
      <c r="S2589" s="50" t="str">
        <f>IF(B2589="","",COUNTA(التجديد!E2589:E2589))</f>
        <v/>
      </c>
      <c r="T2589" s="51" t="str">
        <f>IF(B2589="","",IFERROR(VLOOKUP(SUBSTITUTE(SUBSTITUTE(H2589,"~","~~"),"*","~*"),إعدادات_الأنواع!$A$4:$B$40,2,FALSE()),"?"))</f>
        <v/>
      </c>
    </row>
    <row r="2590" spans="1:20" ht="15" customHeight="1">
      <c r="A2590" s="20" t="str">
        <f>IF(B2590="","",IF(T2590="?","⚠️ نوع غير معرف",T2590&amp;TEXT(COUNTIFS($T$3:T2590,T2590),"000")))</f>
        <v/>
      </c>
      <c r="B2590" s="38"/>
      <c r="C2590" s="38"/>
      <c r="D2590" s="39"/>
      <c r="E2590" s="54"/>
      <c r="F2590" s="41" t="str">
        <f t="shared" ca="1" si="160"/>
        <v/>
      </c>
      <c r="G2590" s="42"/>
      <c r="H2590" s="37"/>
      <c r="I2590" s="43"/>
      <c r="J2590" s="44" t="str">
        <f t="shared" si="161"/>
        <v/>
      </c>
      <c r="K2590" s="45"/>
      <c r="L2590" s="46" t="str">
        <f>IF(OR(K2590="لم يدفع",B2590=""),"",IF(K2590="تأمين فقط",0,IF(K2590="اشتراك 300",300,IF(F2590&lt;14,IFERROR(VLOOKUP(SUBSTITUTE(SUBSTITUTE(H2590,"~","~~"),"*","~*"),إعدادات_الأنواع!$A$4:$D$40,3,FALSE()),0),IFERROR(VLOOKUP(SUBSTITUTE(SUBSTITUTE(H2590,"~","~~"),"*","~*"),إعدادات_الأنواع!$A$4:$D$40,4,FALSE()),0)))))</f>
        <v/>
      </c>
      <c r="M2590" s="47" t="str">
        <f>IF(OR(K2590="لم يدفع",B2590=""),"",IFERROR(VLOOKUP(SUBSTITUTE(SUBSTITUTE(H2590,"~","~~"),"*","~*"),إعدادات_الأنواع!$A$4:$E$40,5,FALSE()),0))</f>
        <v/>
      </c>
      <c r="N2590" s="47" t="str">
        <f>IF(OR(K2590="لم يدفع",K2590="تأمين فقط",K2590="اشتراك 300",B2590=""),"",IFERROR(VLOOKUP(SUBSTITUTE(SUBSTITUTE(H2590,"~","~~"),"*","~*"),إعدادات_الأنواع!$A$4:$F$40,6,FALSE()),0))</f>
        <v/>
      </c>
      <c r="O2590" s="55" t="str">
        <f t="shared" si="162"/>
        <v/>
      </c>
      <c r="P2590" s="48" t="str">
        <f t="shared" ca="1" si="163"/>
        <v/>
      </c>
      <c r="Q2590" s="52"/>
      <c r="R2590" s="49"/>
      <c r="S2590" s="50" t="str">
        <f>IF(B2590="","",COUNTA(التجديد!E2590:E2590))</f>
        <v/>
      </c>
      <c r="T2590" s="51" t="str">
        <f>IF(B2590="","",IFERROR(VLOOKUP(SUBSTITUTE(SUBSTITUTE(H2590,"~","~~"),"*","~*"),إعدادات_الأنواع!$A$4:$B$40,2,FALSE()),"?"))</f>
        <v/>
      </c>
    </row>
    <row r="2591" spans="1:20" ht="15" customHeight="1">
      <c r="A2591" s="20" t="str">
        <f>IF(B2591="","",IF(T2591="?","⚠️ نوع غير معرف",T2591&amp;TEXT(COUNTIFS($T$3:T2591,T2591),"000")))</f>
        <v/>
      </c>
      <c r="B2591" s="38"/>
      <c r="C2591" s="38"/>
      <c r="D2591" s="39"/>
      <c r="E2591" s="54"/>
      <c r="F2591" s="41" t="str">
        <f t="shared" ca="1" si="160"/>
        <v/>
      </c>
      <c r="G2591" s="42"/>
      <c r="H2591" s="37"/>
      <c r="I2591" s="43"/>
      <c r="J2591" s="44" t="str">
        <f t="shared" si="161"/>
        <v/>
      </c>
      <c r="K2591" s="45"/>
      <c r="L2591" s="46" t="str">
        <f>IF(OR(K2591="لم يدفع",B2591=""),"",IF(K2591="تأمين فقط",0,IF(K2591="اشتراك 300",300,IF(F2591&lt;14,IFERROR(VLOOKUP(SUBSTITUTE(SUBSTITUTE(H2591,"~","~~"),"*","~*"),إعدادات_الأنواع!$A$4:$D$40,3,FALSE()),0),IFERROR(VLOOKUP(SUBSTITUTE(SUBSTITUTE(H2591,"~","~~"),"*","~*"),إعدادات_الأنواع!$A$4:$D$40,4,FALSE()),0)))))</f>
        <v/>
      </c>
      <c r="M2591" s="47" t="str">
        <f>IF(OR(K2591="لم يدفع",B2591=""),"",IFERROR(VLOOKUP(SUBSTITUTE(SUBSTITUTE(H2591,"~","~~"),"*","~*"),إعدادات_الأنواع!$A$4:$E$40,5,FALSE()),0))</f>
        <v/>
      </c>
      <c r="N2591" s="47" t="str">
        <f>IF(OR(K2591="لم يدفع",K2591="تأمين فقط",K2591="اشتراك 300",B2591=""),"",IFERROR(VLOOKUP(SUBSTITUTE(SUBSTITUTE(H2591,"~","~~"),"*","~*"),إعدادات_الأنواع!$A$4:$F$40,6,FALSE()),0))</f>
        <v/>
      </c>
      <c r="O2591" s="55" t="str">
        <f t="shared" si="162"/>
        <v/>
      </c>
      <c r="P2591" s="48" t="str">
        <f t="shared" ca="1" si="163"/>
        <v/>
      </c>
      <c r="Q2591" s="52"/>
      <c r="R2591" s="49"/>
      <c r="S2591" s="50" t="str">
        <f>IF(B2591="","",COUNTA(التجديد!E2591:E2591))</f>
        <v/>
      </c>
      <c r="T2591" s="51" t="str">
        <f>IF(B2591="","",IFERROR(VLOOKUP(SUBSTITUTE(SUBSTITUTE(H2591,"~","~~"),"*","~*"),إعدادات_الأنواع!$A$4:$B$40,2,FALSE()),"?"))</f>
        <v/>
      </c>
    </row>
    <row r="2592" spans="1:20" ht="15" customHeight="1">
      <c r="A2592" s="20" t="str">
        <f>IF(B2592="","",IF(T2592="?","⚠️ نوع غير معرف",T2592&amp;TEXT(COUNTIFS($T$3:T2592,T2592),"000")))</f>
        <v/>
      </c>
      <c r="B2592" s="38"/>
      <c r="C2592" s="38"/>
      <c r="D2592" s="39"/>
      <c r="E2592" s="54"/>
      <c r="F2592" s="41" t="str">
        <f t="shared" ca="1" si="160"/>
        <v/>
      </c>
      <c r="G2592" s="42"/>
      <c r="H2592" s="37"/>
      <c r="I2592" s="43"/>
      <c r="J2592" s="44" t="str">
        <f t="shared" si="161"/>
        <v/>
      </c>
      <c r="K2592" s="45"/>
      <c r="L2592" s="46" t="str">
        <f>IF(OR(K2592="لم يدفع",B2592=""),"",IF(K2592="تأمين فقط",0,IF(K2592="اشتراك 300",300,IF(F2592&lt;14,IFERROR(VLOOKUP(SUBSTITUTE(SUBSTITUTE(H2592,"~","~~"),"*","~*"),إعدادات_الأنواع!$A$4:$D$40,3,FALSE()),0),IFERROR(VLOOKUP(SUBSTITUTE(SUBSTITUTE(H2592,"~","~~"),"*","~*"),إعدادات_الأنواع!$A$4:$D$40,4,FALSE()),0)))))</f>
        <v/>
      </c>
      <c r="M2592" s="47" t="str">
        <f>IF(OR(K2592="لم يدفع",B2592=""),"",IFERROR(VLOOKUP(SUBSTITUTE(SUBSTITUTE(H2592,"~","~~"),"*","~*"),إعدادات_الأنواع!$A$4:$E$40,5,FALSE()),0))</f>
        <v/>
      </c>
      <c r="N2592" s="47" t="str">
        <f>IF(OR(K2592="لم يدفع",K2592="تأمين فقط",K2592="اشتراك 300",B2592=""),"",IFERROR(VLOOKUP(SUBSTITUTE(SUBSTITUTE(H2592,"~","~~"),"*","~*"),إعدادات_الأنواع!$A$4:$F$40,6,FALSE()),0))</f>
        <v/>
      </c>
      <c r="O2592" s="55" t="str">
        <f t="shared" si="162"/>
        <v/>
      </c>
      <c r="P2592" s="48" t="str">
        <f t="shared" ca="1" si="163"/>
        <v/>
      </c>
      <c r="Q2592" s="52"/>
      <c r="R2592" s="49"/>
      <c r="S2592" s="50" t="str">
        <f>IF(B2592="","",COUNTA(التجديد!E2592:E2592))</f>
        <v/>
      </c>
      <c r="T2592" s="51" t="str">
        <f>IF(B2592="","",IFERROR(VLOOKUP(SUBSTITUTE(SUBSTITUTE(H2592,"~","~~"),"*","~*"),إعدادات_الأنواع!$A$4:$B$40,2,FALSE()),"?"))</f>
        <v/>
      </c>
    </row>
    <row r="2593" spans="1:20" ht="15" customHeight="1">
      <c r="A2593" s="20" t="str">
        <f>IF(B2593="","",IF(T2593="?","⚠️ نوع غير معرف",T2593&amp;TEXT(COUNTIFS($T$3:T2593,T2593),"000")))</f>
        <v/>
      </c>
      <c r="B2593" s="38"/>
      <c r="C2593" s="38"/>
      <c r="D2593" s="39"/>
      <c r="E2593" s="54"/>
      <c r="F2593" s="41" t="str">
        <f t="shared" ca="1" si="160"/>
        <v/>
      </c>
      <c r="G2593" s="42"/>
      <c r="H2593" s="37"/>
      <c r="I2593" s="43"/>
      <c r="J2593" s="44" t="str">
        <f t="shared" si="161"/>
        <v/>
      </c>
      <c r="K2593" s="45"/>
      <c r="L2593" s="46" t="str">
        <f>IF(OR(K2593="لم يدفع",B2593=""),"",IF(K2593="تأمين فقط",0,IF(K2593="اشتراك 300",300,IF(F2593&lt;14,IFERROR(VLOOKUP(SUBSTITUTE(SUBSTITUTE(H2593,"~","~~"),"*","~*"),إعدادات_الأنواع!$A$4:$D$40,3,FALSE()),0),IFERROR(VLOOKUP(SUBSTITUTE(SUBSTITUTE(H2593,"~","~~"),"*","~*"),إعدادات_الأنواع!$A$4:$D$40,4,FALSE()),0)))))</f>
        <v/>
      </c>
      <c r="M2593" s="47" t="str">
        <f>IF(OR(K2593="لم يدفع",B2593=""),"",IFERROR(VLOOKUP(SUBSTITUTE(SUBSTITUTE(H2593,"~","~~"),"*","~*"),إعدادات_الأنواع!$A$4:$E$40,5,FALSE()),0))</f>
        <v/>
      </c>
      <c r="N2593" s="47" t="str">
        <f>IF(OR(K2593="لم يدفع",K2593="تأمين فقط",K2593="اشتراك 300",B2593=""),"",IFERROR(VLOOKUP(SUBSTITUTE(SUBSTITUTE(H2593,"~","~~"),"*","~*"),إعدادات_الأنواع!$A$4:$F$40,6,FALSE()),0))</f>
        <v/>
      </c>
      <c r="O2593" s="55" t="str">
        <f t="shared" si="162"/>
        <v/>
      </c>
      <c r="P2593" s="48" t="str">
        <f t="shared" ca="1" si="163"/>
        <v/>
      </c>
      <c r="Q2593" s="52"/>
      <c r="R2593" s="49"/>
      <c r="S2593" s="50" t="str">
        <f>IF(B2593="","",COUNTA(التجديد!E2593:E2593))</f>
        <v/>
      </c>
      <c r="T2593" s="51" t="str">
        <f>IF(B2593="","",IFERROR(VLOOKUP(SUBSTITUTE(SUBSTITUTE(H2593,"~","~~"),"*","~*"),إعدادات_الأنواع!$A$4:$B$40,2,FALSE()),"?"))</f>
        <v/>
      </c>
    </row>
    <row r="2594" spans="1:20" ht="15" customHeight="1">
      <c r="A2594" s="20" t="str">
        <f>IF(B2594="","",IF(T2594="?","⚠️ نوع غير معرف",T2594&amp;TEXT(COUNTIFS($T$3:T2594,T2594),"000")))</f>
        <v/>
      </c>
      <c r="B2594" s="38"/>
      <c r="C2594" s="38"/>
      <c r="D2594" s="39"/>
      <c r="E2594" s="54"/>
      <c r="F2594" s="41" t="str">
        <f t="shared" ca="1" si="160"/>
        <v/>
      </c>
      <c r="G2594" s="42"/>
      <c r="H2594" s="37"/>
      <c r="I2594" s="43"/>
      <c r="J2594" s="44" t="str">
        <f t="shared" si="161"/>
        <v/>
      </c>
      <c r="K2594" s="45"/>
      <c r="L2594" s="46" t="str">
        <f>IF(OR(K2594="لم يدفع",B2594=""),"",IF(K2594="تأمين فقط",0,IF(K2594="اشتراك 300",300,IF(F2594&lt;14,IFERROR(VLOOKUP(SUBSTITUTE(SUBSTITUTE(H2594,"~","~~"),"*","~*"),إعدادات_الأنواع!$A$4:$D$40,3,FALSE()),0),IFERROR(VLOOKUP(SUBSTITUTE(SUBSTITUTE(H2594,"~","~~"),"*","~*"),إعدادات_الأنواع!$A$4:$D$40,4,FALSE()),0)))))</f>
        <v/>
      </c>
      <c r="M2594" s="47" t="str">
        <f>IF(OR(K2594="لم يدفع",B2594=""),"",IFERROR(VLOOKUP(SUBSTITUTE(SUBSTITUTE(H2594,"~","~~"),"*","~*"),إعدادات_الأنواع!$A$4:$E$40,5,FALSE()),0))</f>
        <v/>
      </c>
      <c r="N2594" s="47" t="str">
        <f>IF(OR(K2594="لم يدفع",K2594="تأمين فقط",K2594="اشتراك 300",B2594=""),"",IFERROR(VLOOKUP(SUBSTITUTE(SUBSTITUTE(H2594,"~","~~"),"*","~*"),إعدادات_الأنواع!$A$4:$F$40,6,FALSE()),0))</f>
        <v/>
      </c>
      <c r="O2594" s="55" t="str">
        <f t="shared" si="162"/>
        <v/>
      </c>
      <c r="P2594" s="48" t="str">
        <f t="shared" ca="1" si="163"/>
        <v/>
      </c>
      <c r="Q2594" s="52"/>
      <c r="R2594" s="49"/>
      <c r="S2594" s="50" t="str">
        <f>IF(B2594="","",COUNTA(التجديد!E2594:E2594))</f>
        <v/>
      </c>
      <c r="T2594" s="51" t="str">
        <f>IF(B2594="","",IFERROR(VLOOKUP(SUBSTITUTE(SUBSTITUTE(H2594,"~","~~"),"*","~*"),إعدادات_الأنواع!$A$4:$B$40,2,FALSE()),"?"))</f>
        <v/>
      </c>
    </row>
    <row r="2595" spans="1:20" ht="15" customHeight="1">
      <c r="A2595" s="20" t="str">
        <f>IF(B2595="","",IF(T2595="?","⚠️ نوع غير معرف",T2595&amp;TEXT(COUNTIFS($T$3:T2595,T2595),"000")))</f>
        <v/>
      </c>
      <c r="B2595" s="38"/>
      <c r="C2595" s="38"/>
      <c r="D2595" s="39"/>
      <c r="E2595" s="54"/>
      <c r="F2595" s="41" t="str">
        <f t="shared" ca="1" si="160"/>
        <v/>
      </c>
      <c r="G2595" s="42"/>
      <c r="H2595" s="37"/>
      <c r="I2595" s="43"/>
      <c r="J2595" s="44" t="str">
        <f t="shared" si="161"/>
        <v/>
      </c>
      <c r="K2595" s="45"/>
      <c r="L2595" s="46" t="str">
        <f>IF(OR(K2595="لم يدفع",B2595=""),"",IF(K2595="تأمين فقط",0,IF(K2595="اشتراك 300",300,IF(F2595&lt;14,IFERROR(VLOOKUP(SUBSTITUTE(SUBSTITUTE(H2595,"~","~~"),"*","~*"),إعدادات_الأنواع!$A$4:$D$40,3,FALSE()),0),IFERROR(VLOOKUP(SUBSTITUTE(SUBSTITUTE(H2595,"~","~~"),"*","~*"),إعدادات_الأنواع!$A$4:$D$40,4,FALSE()),0)))))</f>
        <v/>
      </c>
      <c r="M2595" s="47" t="str">
        <f>IF(OR(K2595="لم يدفع",B2595=""),"",IFERROR(VLOOKUP(SUBSTITUTE(SUBSTITUTE(H2595,"~","~~"),"*","~*"),إعدادات_الأنواع!$A$4:$E$40,5,FALSE()),0))</f>
        <v/>
      </c>
      <c r="N2595" s="47" t="str">
        <f>IF(OR(K2595="لم يدفع",K2595="تأمين فقط",K2595="اشتراك 300",B2595=""),"",IFERROR(VLOOKUP(SUBSTITUTE(SUBSTITUTE(H2595,"~","~~"),"*","~*"),إعدادات_الأنواع!$A$4:$F$40,6,FALSE()),0))</f>
        <v/>
      </c>
      <c r="O2595" s="55" t="str">
        <f t="shared" si="162"/>
        <v/>
      </c>
      <c r="P2595" s="48" t="str">
        <f t="shared" ca="1" si="163"/>
        <v/>
      </c>
      <c r="Q2595" s="52"/>
      <c r="R2595" s="49"/>
      <c r="S2595" s="50" t="str">
        <f>IF(B2595="","",COUNTA(التجديد!E2595:E2595))</f>
        <v/>
      </c>
      <c r="T2595" s="51" t="str">
        <f>IF(B2595="","",IFERROR(VLOOKUP(SUBSTITUTE(SUBSTITUTE(H2595,"~","~~"),"*","~*"),إعدادات_الأنواع!$A$4:$B$40,2,FALSE()),"?"))</f>
        <v/>
      </c>
    </row>
    <row r="2596" spans="1:20" ht="15" customHeight="1">
      <c r="A2596" s="20" t="str">
        <f>IF(B2596="","",IF(T2596="?","⚠️ نوع غير معرف",T2596&amp;TEXT(COUNTIFS($T$3:T2596,T2596),"000")))</f>
        <v/>
      </c>
      <c r="B2596" s="38"/>
      <c r="C2596" s="38"/>
      <c r="D2596" s="39"/>
      <c r="E2596" s="54"/>
      <c r="F2596" s="41" t="str">
        <f t="shared" ca="1" si="160"/>
        <v/>
      </c>
      <c r="G2596" s="42"/>
      <c r="H2596" s="37"/>
      <c r="I2596" s="43"/>
      <c r="J2596" s="44" t="str">
        <f t="shared" si="161"/>
        <v/>
      </c>
      <c r="K2596" s="45"/>
      <c r="L2596" s="46" t="str">
        <f>IF(OR(K2596="لم يدفع",B2596=""),"",IF(K2596="تأمين فقط",0,IF(K2596="اشتراك 300",300,IF(F2596&lt;14,IFERROR(VLOOKUP(SUBSTITUTE(SUBSTITUTE(H2596,"~","~~"),"*","~*"),إعدادات_الأنواع!$A$4:$D$40,3,FALSE()),0),IFERROR(VLOOKUP(SUBSTITUTE(SUBSTITUTE(H2596,"~","~~"),"*","~*"),إعدادات_الأنواع!$A$4:$D$40,4,FALSE()),0)))))</f>
        <v/>
      </c>
      <c r="M2596" s="47" t="str">
        <f>IF(OR(K2596="لم يدفع",B2596=""),"",IFERROR(VLOOKUP(SUBSTITUTE(SUBSTITUTE(H2596,"~","~~"),"*","~*"),إعدادات_الأنواع!$A$4:$E$40,5,FALSE()),0))</f>
        <v/>
      </c>
      <c r="N2596" s="47" t="str">
        <f>IF(OR(K2596="لم يدفع",K2596="تأمين فقط",K2596="اشتراك 300",B2596=""),"",IFERROR(VLOOKUP(SUBSTITUTE(SUBSTITUTE(H2596,"~","~~"),"*","~*"),إعدادات_الأنواع!$A$4:$F$40,6,FALSE()),0))</f>
        <v/>
      </c>
      <c r="O2596" s="55" t="str">
        <f t="shared" si="162"/>
        <v/>
      </c>
      <c r="P2596" s="48" t="str">
        <f t="shared" ca="1" si="163"/>
        <v/>
      </c>
      <c r="Q2596" s="52"/>
      <c r="R2596" s="49"/>
      <c r="S2596" s="50" t="str">
        <f>IF(B2596="","",COUNTA(التجديد!E2596:E2596))</f>
        <v/>
      </c>
      <c r="T2596" s="51" t="str">
        <f>IF(B2596="","",IFERROR(VLOOKUP(SUBSTITUTE(SUBSTITUTE(H2596,"~","~~"),"*","~*"),إعدادات_الأنواع!$A$4:$B$40,2,FALSE()),"?"))</f>
        <v/>
      </c>
    </row>
    <row r="2597" spans="1:20" ht="15" customHeight="1">
      <c r="A2597" s="20" t="str">
        <f>IF(B2597="","",IF(T2597="?","⚠️ نوع غير معرف",T2597&amp;TEXT(COUNTIFS($T$3:T2597,T2597),"000")))</f>
        <v/>
      </c>
      <c r="B2597" s="38"/>
      <c r="C2597" s="38"/>
      <c r="D2597" s="39"/>
      <c r="E2597" s="54"/>
      <c r="F2597" s="41" t="str">
        <f t="shared" ca="1" si="160"/>
        <v/>
      </c>
      <c r="G2597" s="42"/>
      <c r="H2597" s="37"/>
      <c r="I2597" s="43"/>
      <c r="J2597" s="44" t="str">
        <f t="shared" si="161"/>
        <v/>
      </c>
      <c r="K2597" s="45"/>
      <c r="L2597" s="46" t="str">
        <f>IF(OR(K2597="لم يدفع",B2597=""),"",IF(K2597="تأمين فقط",0,IF(K2597="اشتراك 300",300,IF(F2597&lt;14,IFERROR(VLOOKUP(SUBSTITUTE(SUBSTITUTE(H2597,"~","~~"),"*","~*"),إعدادات_الأنواع!$A$4:$D$40,3,FALSE()),0),IFERROR(VLOOKUP(SUBSTITUTE(SUBSTITUTE(H2597,"~","~~"),"*","~*"),إعدادات_الأنواع!$A$4:$D$40,4,FALSE()),0)))))</f>
        <v/>
      </c>
      <c r="M2597" s="47" t="str">
        <f>IF(OR(K2597="لم يدفع",B2597=""),"",IFERROR(VLOOKUP(SUBSTITUTE(SUBSTITUTE(H2597,"~","~~"),"*","~*"),إعدادات_الأنواع!$A$4:$E$40,5,FALSE()),0))</f>
        <v/>
      </c>
      <c r="N2597" s="47" t="str">
        <f>IF(OR(K2597="لم يدفع",K2597="تأمين فقط",K2597="اشتراك 300",B2597=""),"",IFERROR(VLOOKUP(SUBSTITUTE(SUBSTITUTE(H2597,"~","~~"),"*","~*"),إعدادات_الأنواع!$A$4:$F$40,6,FALSE()),0))</f>
        <v/>
      </c>
      <c r="O2597" s="55" t="str">
        <f t="shared" si="162"/>
        <v/>
      </c>
      <c r="P2597" s="48" t="str">
        <f t="shared" ca="1" si="163"/>
        <v/>
      </c>
      <c r="Q2597" s="52"/>
      <c r="R2597" s="49"/>
      <c r="S2597" s="50" t="str">
        <f>IF(B2597="","",COUNTA(التجديد!E2597:E2597))</f>
        <v/>
      </c>
      <c r="T2597" s="51" t="str">
        <f>IF(B2597="","",IFERROR(VLOOKUP(SUBSTITUTE(SUBSTITUTE(H2597,"~","~~"),"*","~*"),إعدادات_الأنواع!$A$4:$B$40,2,FALSE()),"?"))</f>
        <v/>
      </c>
    </row>
    <row r="2598" spans="1:20" ht="15" customHeight="1">
      <c r="A2598" s="20" t="str">
        <f>IF(B2598="","",IF(T2598="?","⚠️ نوع غير معرف",T2598&amp;TEXT(COUNTIFS($T$3:T2598,T2598),"000")))</f>
        <v/>
      </c>
      <c r="B2598" s="38"/>
      <c r="C2598" s="38"/>
      <c r="D2598" s="39"/>
      <c r="E2598" s="54"/>
      <c r="F2598" s="41" t="str">
        <f t="shared" ca="1" si="160"/>
        <v/>
      </c>
      <c r="G2598" s="42"/>
      <c r="H2598" s="37"/>
      <c r="I2598" s="43"/>
      <c r="J2598" s="44" t="str">
        <f t="shared" si="161"/>
        <v/>
      </c>
      <c r="K2598" s="45"/>
      <c r="L2598" s="46" t="str">
        <f>IF(OR(K2598="لم يدفع",B2598=""),"",IF(K2598="تأمين فقط",0,IF(K2598="اشتراك 300",300,IF(F2598&lt;14,IFERROR(VLOOKUP(SUBSTITUTE(SUBSTITUTE(H2598,"~","~~"),"*","~*"),إعدادات_الأنواع!$A$4:$D$40,3,FALSE()),0),IFERROR(VLOOKUP(SUBSTITUTE(SUBSTITUTE(H2598,"~","~~"),"*","~*"),إعدادات_الأنواع!$A$4:$D$40,4,FALSE()),0)))))</f>
        <v/>
      </c>
      <c r="M2598" s="47" t="str">
        <f>IF(OR(K2598="لم يدفع",B2598=""),"",IFERROR(VLOOKUP(SUBSTITUTE(SUBSTITUTE(H2598,"~","~~"),"*","~*"),إعدادات_الأنواع!$A$4:$E$40,5,FALSE()),0))</f>
        <v/>
      </c>
      <c r="N2598" s="47" t="str">
        <f>IF(OR(K2598="لم يدفع",K2598="تأمين فقط",K2598="اشتراك 300",B2598=""),"",IFERROR(VLOOKUP(SUBSTITUTE(SUBSTITUTE(H2598,"~","~~"),"*","~*"),إعدادات_الأنواع!$A$4:$F$40,6,FALSE()),0))</f>
        <v/>
      </c>
      <c r="O2598" s="55" t="str">
        <f t="shared" si="162"/>
        <v/>
      </c>
      <c r="P2598" s="48" t="str">
        <f t="shared" ca="1" si="163"/>
        <v/>
      </c>
      <c r="Q2598" s="52"/>
      <c r="R2598" s="49"/>
      <c r="S2598" s="50" t="str">
        <f>IF(B2598="","",COUNTA(التجديد!E2598:E2598))</f>
        <v/>
      </c>
      <c r="T2598" s="51" t="str">
        <f>IF(B2598="","",IFERROR(VLOOKUP(SUBSTITUTE(SUBSTITUTE(H2598,"~","~~"),"*","~*"),إعدادات_الأنواع!$A$4:$B$40,2,FALSE()),"?"))</f>
        <v/>
      </c>
    </row>
    <row r="2599" spans="1:20" ht="15" customHeight="1">
      <c r="A2599" s="20" t="str">
        <f>IF(B2599="","",IF(T2599="?","⚠️ نوع غير معرف",T2599&amp;TEXT(COUNTIFS($T$3:T2599,T2599),"000")))</f>
        <v/>
      </c>
      <c r="B2599" s="38"/>
      <c r="C2599" s="38"/>
      <c r="D2599" s="39"/>
      <c r="E2599" s="54"/>
      <c r="F2599" s="41" t="str">
        <f t="shared" ca="1" si="160"/>
        <v/>
      </c>
      <c r="G2599" s="42"/>
      <c r="H2599" s="37"/>
      <c r="I2599" s="43"/>
      <c r="J2599" s="44" t="str">
        <f t="shared" si="161"/>
        <v/>
      </c>
      <c r="K2599" s="45"/>
      <c r="L2599" s="46" t="str">
        <f>IF(OR(K2599="لم يدفع",B2599=""),"",IF(K2599="تأمين فقط",0,IF(K2599="اشتراك 300",300,IF(F2599&lt;14,IFERROR(VLOOKUP(SUBSTITUTE(SUBSTITUTE(H2599,"~","~~"),"*","~*"),إعدادات_الأنواع!$A$4:$D$40,3,FALSE()),0),IFERROR(VLOOKUP(SUBSTITUTE(SUBSTITUTE(H2599,"~","~~"),"*","~*"),إعدادات_الأنواع!$A$4:$D$40,4,FALSE()),0)))))</f>
        <v/>
      </c>
      <c r="M2599" s="47" t="str">
        <f>IF(OR(K2599="لم يدفع",B2599=""),"",IFERROR(VLOOKUP(SUBSTITUTE(SUBSTITUTE(H2599,"~","~~"),"*","~*"),إعدادات_الأنواع!$A$4:$E$40,5,FALSE()),0))</f>
        <v/>
      </c>
      <c r="N2599" s="47" t="str">
        <f>IF(OR(K2599="لم يدفع",K2599="تأمين فقط",K2599="اشتراك 300",B2599=""),"",IFERROR(VLOOKUP(SUBSTITUTE(SUBSTITUTE(H2599,"~","~~"),"*","~*"),إعدادات_الأنواع!$A$4:$F$40,6,FALSE()),0))</f>
        <v/>
      </c>
      <c r="O2599" s="55" t="str">
        <f t="shared" si="162"/>
        <v/>
      </c>
      <c r="P2599" s="48" t="str">
        <f t="shared" ca="1" si="163"/>
        <v/>
      </c>
      <c r="Q2599" s="52"/>
      <c r="R2599" s="49"/>
      <c r="S2599" s="50" t="str">
        <f>IF(B2599="","",COUNTA(التجديد!E2599:E2599))</f>
        <v/>
      </c>
      <c r="T2599" s="51" t="str">
        <f>IF(B2599="","",IFERROR(VLOOKUP(SUBSTITUTE(SUBSTITUTE(H2599,"~","~~"),"*","~*"),إعدادات_الأنواع!$A$4:$B$40,2,FALSE()),"?"))</f>
        <v/>
      </c>
    </row>
    <row r="2600" spans="1:20" ht="15" customHeight="1">
      <c r="A2600" s="20" t="str">
        <f>IF(B2600="","",IF(T2600="?","⚠️ نوع غير معرف",T2600&amp;TEXT(COUNTIFS($T$3:T2600,T2600),"000")))</f>
        <v/>
      </c>
      <c r="B2600" s="38"/>
      <c r="C2600" s="38"/>
      <c r="D2600" s="39"/>
      <c r="E2600" s="54"/>
      <c r="F2600" s="41" t="str">
        <f t="shared" ca="1" si="160"/>
        <v/>
      </c>
      <c r="G2600" s="42"/>
      <c r="H2600" s="37"/>
      <c r="I2600" s="43"/>
      <c r="J2600" s="44" t="str">
        <f t="shared" si="161"/>
        <v/>
      </c>
      <c r="K2600" s="45"/>
      <c r="L2600" s="46" t="str">
        <f>IF(OR(K2600="لم يدفع",B2600=""),"",IF(K2600="تأمين فقط",0,IF(K2600="اشتراك 300",300,IF(F2600&lt;14,IFERROR(VLOOKUP(SUBSTITUTE(SUBSTITUTE(H2600,"~","~~"),"*","~*"),إعدادات_الأنواع!$A$4:$D$40,3,FALSE()),0),IFERROR(VLOOKUP(SUBSTITUTE(SUBSTITUTE(H2600,"~","~~"),"*","~*"),إعدادات_الأنواع!$A$4:$D$40,4,FALSE()),0)))))</f>
        <v/>
      </c>
      <c r="M2600" s="47" t="str">
        <f>IF(OR(K2600="لم يدفع",B2600=""),"",IFERROR(VLOOKUP(SUBSTITUTE(SUBSTITUTE(H2600,"~","~~"),"*","~*"),إعدادات_الأنواع!$A$4:$E$40,5,FALSE()),0))</f>
        <v/>
      </c>
      <c r="N2600" s="47" t="str">
        <f>IF(OR(K2600="لم يدفع",K2600="تأمين فقط",K2600="اشتراك 300",B2600=""),"",IFERROR(VLOOKUP(SUBSTITUTE(SUBSTITUTE(H2600,"~","~~"),"*","~*"),إعدادات_الأنواع!$A$4:$F$40,6,FALSE()),0))</f>
        <v/>
      </c>
      <c r="O2600" s="55" t="str">
        <f t="shared" si="162"/>
        <v/>
      </c>
      <c r="P2600" s="48" t="str">
        <f t="shared" ca="1" si="163"/>
        <v/>
      </c>
      <c r="Q2600" s="52"/>
      <c r="R2600" s="49"/>
      <c r="S2600" s="50" t="str">
        <f>IF(B2600="","",COUNTA(التجديد!E2600:E2600))</f>
        <v/>
      </c>
      <c r="T2600" s="51" t="str">
        <f>IF(B2600="","",IFERROR(VLOOKUP(SUBSTITUTE(SUBSTITUTE(H2600,"~","~~"),"*","~*"),إعدادات_الأنواع!$A$4:$B$40,2,FALSE()),"?"))</f>
        <v/>
      </c>
    </row>
    <row r="2601" spans="1:20" ht="15" customHeight="1">
      <c r="A2601" s="20" t="str">
        <f>IF(B2601="","",IF(T2601="?","⚠️ نوع غير معرف",T2601&amp;TEXT(COUNTIFS($T$3:T2601,T2601),"000")))</f>
        <v/>
      </c>
      <c r="B2601" s="38"/>
      <c r="C2601" s="38"/>
      <c r="D2601" s="39"/>
      <c r="E2601" s="54"/>
      <c r="F2601" s="41" t="str">
        <f t="shared" ca="1" si="160"/>
        <v/>
      </c>
      <c r="G2601" s="42"/>
      <c r="H2601" s="37"/>
      <c r="I2601" s="43"/>
      <c r="J2601" s="44" t="str">
        <f t="shared" si="161"/>
        <v/>
      </c>
      <c r="K2601" s="45"/>
      <c r="L2601" s="46" t="str">
        <f>IF(OR(K2601="لم يدفع",B2601=""),"",IF(K2601="تأمين فقط",0,IF(K2601="اشتراك 300",300,IF(F2601&lt;14,IFERROR(VLOOKUP(SUBSTITUTE(SUBSTITUTE(H2601,"~","~~"),"*","~*"),إعدادات_الأنواع!$A$4:$D$40,3,FALSE()),0),IFERROR(VLOOKUP(SUBSTITUTE(SUBSTITUTE(H2601,"~","~~"),"*","~*"),إعدادات_الأنواع!$A$4:$D$40,4,FALSE()),0)))))</f>
        <v/>
      </c>
      <c r="M2601" s="47" t="str">
        <f>IF(OR(K2601="لم يدفع",B2601=""),"",IFERROR(VLOOKUP(SUBSTITUTE(SUBSTITUTE(H2601,"~","~~"),"*","~*"),إعدادات_الأنواع!$A$4:$E$40,5,FALSE()),0))</f>
        <v/>
      </c>
      <c r="N2601" s="47" t="str">
        <f>IF(OR(K2601="لم يدفع",K2601="تأمين فقط",K2601="اشتراك 300",B2601=""),"",IFERROR(VLOOKUP(SUBSTITUTE(SUBSTITUTE(H2601,"~","~~"),"*","~*"),إعدادات_الأنواع!$A$4:$F$40,6,FALSE()),0))</f>
        <v/>
      </c>
      <c r="O2601" s="55" t="str">
        <f t="shared" si="162"/>
        <v/>
      </c>
      <c r="P2601" s="48" t="str">
        <f t="shared" ca="1" si="163"/>
        <v/>
      </c>
      <c r="Q2601" s="52"/>
      <c r="R2601" s="49"/>
      <c r="S2601" s="50" t="str">
        <f>IF(B2601="","",COUNTA(التجديد!E2601:E2601))</f>
        <v/>
      </c>
      <c r="T2601" s="51" t="str">
        <f>IF(B2601="","",IFERROR(VLOOKUP(SUBSTITUTE(SUBSTITUTE(H2601,"~","~~"),"*","~*"),إعدادات_الأنواع!$A$4:$B$40,2,FALSE()),"?"))</f>
        <v/>
      </c>
    </row>
    <row r="2602" spans="1:20" ht="15" customHeight="1">
      <c r="A2602" s="20" t="str">
        <f>IF(B2602="","",IF(T2602="?","⚠️ نوع غير معرف",T2602&amp;TEXT(COUNTIFS($T$3:T2602,T2602),"000")))</f>
        <v/>
      </c>
      <c r="B2602" s="38"/>
      <c r="C2602" s="38"/>
      <c r="D2602" s="39"/>
      <c r="E2602" s="54"/>
      <c r="F2602" s="41" t="str">
        <f t="shared" ca="1" si="160"/>
        <v/>
      </c>
      <c r="G2602" s="42"/>
      <c r="H2602" s="37"/>
      <c r="I2602" s="43"/>
      <c r="J2602" s="44" t="str">
        <f t="shared" si="161"/>
        <v/>
      </c>
      <c r="K2602" s="45"/>
      <c r="L2602" s="46" t="str">
        <f>IF(OR(K2602="لم يدفع",B2602=""),"",IF(K2602="تأمين فقط",0,IF(K2602="اشتراك 300",300,IF(F2602&lt;14,IFERROR(VLOOKUP(SUBSTITUTE(SUBSTITUTE(H2602,"~","~~"),"*","~*"),إعدادات_الأنواع!$A$4:$D$40,3,FALSE()),0),IFERROR(VLOOKUP(SUBSTITUTE(SUBSTITUTE(H2602,"~","~~"),"*","~*"),إعدادات_الأنواع!$A$4:$D$40,4,FALSE()),0)))))</f>
        <v/>
      </c>
      <c r="M2602" s="47" t="str">
        <f>IF(OR(K2602="لم يدفع",B2602=""),"",IFERROR(VLOOKUP(SUBSTITUTE(SUBSTITUTE(H2602,"~","~~"),"*","~*"),إعدادات_الأنواع!$A$4:$E$40,5,FALSE()),0))</f>
        <v/>
      </c>
      <c r="N2602" s="47" t="str">
        <f>IF(OR(K2602="لم يدفع",K2602="تأمين فقط",K2602="اشتراك 300",B2602=""),"",IFERROR(VLOOKUP(SUBSTITUTE(SUBSTITUTE(H2602,"~","~~"),"*","~*"),إعدادات_الأنواع!$A$4:$F$40,6,FALSE()),0))</f>
        <v/>
      </c>
      <c r="O2602" s="55" t="str">
        <f t="shared" si="162"/>
        <v/>
      </c>
      <c r="P2602" s="48" t="str">
        <f t="shared" ca="1" si="163"/>
        <v/>
      </c>
      <c r="Q2602" s="52"/>
      <c r="R2602" s="49"/>
      <c r="S2602" s="50" t="str">
        <f>IF(B2602="","",COUNTA(التجديد!E2602:E2602))</f>
        <v/>
      </c>
      <c r="T2602" s="51" t="str">
        <f>IF(B2602="","",IFERROR(VLOOKUP(SUBSTITUTE(SUBSTITUTE(H2602,"~","~~"),"*","~*"),إعدادات_الأنواع!$A$4:$B$40,2,FALSE()),"?"))</f>
        <v/>
      </c>
    </row>
    <row r="2603" spans="1:20" ht="15" customHeight="1">
      <c r="A2603" s="20" t="str">
        <f>IF(B2603="","",IF(T2603="?","⚠️ نوع غير معرف",T2603&amp;TEXT(COUNTIFS($T$3:T2603,T2603),"000")))</f>
        <v/>
      </c>
      <c r="B2603" s="38"/>
      <c r="C2603" s="38"/>
      <c r="D2603" s="39"/>
      <c r="E2603" s="54"/>
      <c r="F2603" s="41" t="str">
        <f t="shared" ca="1" si="160"/>
        <v/>
      </c>
      <c r="G2603" s="42"/>
      <c r="H2603" s="37"/>
      <c r="I2603" s="43"/>
      <c r="J2603" s="44" t="str">
        <f t="shared" si="161"/>
        <v/>
      </c>
      <c r="K2603" s="45"/>
      <c r="L2603" s="46" t="str">
        <f>IF(OR(K2603="لم يدفع",B2603=""),"",IF(K2603="تأمين فقط",0,IF(K2603="اشتراك 300",300,IF(F2603&lt;14,IFERROR(VLOOKUP(SUBSTITUTE(SUBSTITUTE(H2603,"~","~~"),"*","~*"),إعدادات_الأنواع!$A$4:$D$40,3,FALSE()),0),IFERROR(VLOOKUP(SUBSTITUTE(SUBSTITUTE(H2603,"~","~~"),"*","~*"),إعدادات_الأنواع!$A$4:$D$40,4,FALSE()),0)))))</f>
        <v/>
      </c>
      <c r="M2603" s="47" t="str">
        <f>IF(OR(K2603="لم يدفع",B2603=""),"",IFERROR(VLOOKUP(SUBSTITUTE(SUBSTITUTE(H2603,"~","~~"),"*","~*"),إعدادات_الأنواع!$A$4:$E$40,5,FALSE()),0))</f>
        <v/>
      </c>
      <c r="N2603" s="47" t="str">
        <f>IF(OR(K2603="لم يدفع",K2603="تأمين فقط",K2603="اشتراك 300",B2603=""),"",IFERROR(VLOOKUP(SUBSTITUTE(SUBSTITUTE(H2603,"~","~~"),"*","~*"),إعدادات_الأنواع!$A$4:$F$40,6,FALSE()),0))</f>
        <v/>
      </c>
      <c r="O2603" s="55" t="str">
        <f t="shared" si="162"/>
        <v/>
      </c>
      <c r="P2603" s="48" t="str">
        <f t="shared" ca="1" si="163"/>
        <v/>
      </c>
      <c r="Q2603" s="52"/>
      <c r="R2603" s="49"/>
      <c r="S2603" s="50" t="str">
        <f>IF(B2603="","",COUNTA(التجديد!E2603:E2603))</f>
        <v/>
      </c>
      <c r="T2603" s="51" t="str">
        <f>IF(B2603="","",IFERROR(VLOOKUP(SUBSTITUTE(SUBSTITUTE(H2603,"~","~~"),"*","~*"),إعدادات_الأنواع!$A$4:$B$40,2,FALSE()),"?"))</f>
        <v/>
      </c>
    </row>
    <row r="2604" spans="1:20" ht="15" customHeight="1">
      <c r="A2604" s="20" t="str">
        <f>IF(B2604="","",IF(T2604="?","⚠️ نوع غير معرف",T2604&amp;TEXT(COUNTIFS($T$3:T2604,T2604),"000")))</f>
        <v/>
      </c>
      <c r="B2604" s="38"/>
      <c r="C2604" s="38"/>
      <c r="D2604" s="39"/>
      <c r="E2604" s="54"/>
      <c r="F2604" s="41" t="str">
        <f t="shared" ca="1" si="160"/>
        <v/>
      </c>
      <c r="G2604" s="42"/>
      <c r="H2604" s="37"/>
      <c r="I2604" s="43"/>
      <c r="J2604" s="44" t="str">
        <f t="shared" si="161"/>
        <v/>
      </c>
      <c r="K2604" s="45"/>
      <c r="L2604" s="46" t="str">
        <f>IF(OR(K2604="لم يدفع",B2604=""),"",IF(K2604="تأمين فقط",0,IF(K2604="اشتراك 300",300,IF(F2604&lt;14,IFERROR(VLOOKUP(SUBSTITUTE(SUBSTITUTE(H2604,"~","~~"),"*","~*"),إعدادات_الأنواع!$A$4:$D$40,3,FALSE()),0),IFERROR(VLOOKUP(SUBSTITUTE(SUBSTITUTE(H2604,"~","~~"),"*","~*"),إعدادات_الأنواع!$A$4:$D$40,4,FALSE()),0)))))</f>
        <v/>
      </c>
      <c r="M2604" s="47" t="str">
        <f>IF(OR(K2604="لم يدفع",B2604=""),"",IFERROR(VLOOKUP(SUBSTITUTE(SUBSTITUTE(H2604,"~","~~"),"*","~*"),إعدادات_الأنواع!$A$4:$E$40,5,FALSE()),0))</f>
        <v/>
      </c>
      <c r="N2604" s="47" t="str">
        <f>IF(OR(K2604="لم يدفع",K2604="تأمين فقط",K2604="اشتراك 300",B2604=""),"",IFERROR(VLOOKUP(SUBSTITUTE(SUBSTITUTE(H2604,"~","~~"),"*","~*"),إعدادات_الأنواع!$A$4:$F$40,6,FALSE()),0))</f>
        <v/>
      </c>
      <c r="O2604" s="55" t="str">
        <f t="shared" si="162"/>
        <v/>
      </c>
      <c r="P2604" s="48" t="str">
        <f t="shared" ca="1" si="163"/>
        <v/>
      </c>
      <c r="Q2604" s="52"/>
      <c r="R2604" s="49"/>
      <c r="S2604" s="50" t="str">
        <f>IF(B2604="","",COUNTA(التجديد!E2604:E2604))</f>
        <v/>
      </c>
      <c r="T2604" s="51" t="str">
        <f>IF(B2604="","",IFERROR(VLOOKUP(SUBSTITUTE(SUBSTITUTE(H2604,"~","~~"),"*","~*"),إعدادات_الأنواع!$A$4:$B$40,2,FALSE()),"?"))</f>
        <v/>
      </c>
    </row>
    <row r="2605" spans="1:20" ht="15" customHeight="1">
      <c r="A2605" s="20" t="str">
        <f>IF(B2605="","",IF(T2605="?","⚠️ نوع غير معرف",T2605&amp;TEXT(COUNTIFS($T$3:T2605,T2605),"000")))</f>
        <v/>
      </c>
      <c r="B2605" s="38"/>
      <c r="C2605" s="38"/>
      <c r="D2605" s="39"/>
      <c r="E2605" s="54"/>
      <c r="F2605" s="41" t="str">
        <f t="shared" ca="1" si="160"/>
        <v/>
      </c>
      <c r="G2605" s="42"/>
      <c r="H2605" s="37"/>
      <c r="I2605" s="43"/>
      <c r="J2605" s="44" t="str">
        <f t="shared" si="161"/>
        <v/>
      </c>
      <c r="K2605" s="45"/>
      <c r="L2605" s="46" t="str">
        <f>IF(OR(K2605="لم يدفع",B2605=""),"",IF(K2605="تأمين فقط",0,IF(K2605="اشتراك 300",300,IF(F2605&lt;14,IFERROR(VLOOKUP(SUBSTITUTE(SUBSTITUTE(H2605,"~","~~"),"*","~*"),إعدادات_الأنواع!$A$4:$D$40,3,FALSE()),0),IFERROR(VLOOKUP(SUBSTITUTE(SUBSTITUTE(H2605,"~","~~"),"*","~*"),إعدادات_الأنواع!$A$4:$D$40,4,FALSE()),0)))))</f>
        <v/>
      </c>
      <c r="M2605" s="47" t="str">
        <f>IF(OR(K2605="لم يدفع",B2605=""),"",IFERROR(VLOOKUP(SUBSTITUTE(SUBSTITUTE(H2605,"~","~~"),"*","~*"),إعدادات_الأنواع!$A$4:$E$40,5,FALSE()),0))</f>
        <v/>
      </c>
      <c r="N2605" s="47" t="str">
        <f>IF(OR(K2605="لم يدفع",K2605="تأمين فقط",K2605="اشتراك 300",B2605=""),"",IFERROR(VLOOKUP(SUBSTITUTE(SUBSTITUTE(H2605,"~","~~"),"*","~*"),إعدادات_الأنواع!$A$4:$F$40,6,FALSE()),0))</f>
        <v/>
      </c>
      <c r="O2605" s="55" t="str">
        <f t="shared" si="162"/>
        <v/>
      </c>
      <c r="P2605" s="48" t="str">
        <f t="shared" ca="1" si="163"/>
        <v/>
      </c>
      <c r="Q2605" s="52"/>
      <c r="R2605" s="49"/>
      <c r="S2605" s="50" t="str">
        <f>IF(B2605="","",COUNTA(التجديد!E2605:E2605))</f>
        <v/>
      </c>
      <c r="T2605" s="51" t="str">
        <f>IF(B2605="","",IFERROR(VLOOKUP(SUBSTITUTE(SUBSTITUTE(H2605,"~","~~"),"*","~*"),إعدادات_الأنواع!$A$4:$B$40,2,FALSE()),"?"))</f>
        <v/>
      </c>
    </row>
    <row r="2606" spans="1:20" ht="15" customHeight="1">
      <c r="A2606" s="20" t="str">
        <f>IF(B2606="","",IF(T2606="?","⚠️ نوع غير معرف",T2606&amp;TEXT(COUNTIFS($T$3:T2606,T2606),"000")))</f>
        <v/>
      </c>
      <c r="B2606" s="38"/>
      <c r="C2606" s="38"/>
      <c r="D2606" s="39"/>
      <c r="E2606" s="54"/>
      <c r="F2606" s="41" t="str">
        <f t="shared" ca="1" si="160"/>
        <v/>
      </c>
      <c r="G2606" s="42"/>
      <c r="H2606" s="37"/>
      <c r="I2606" s="43"/>
      <c r="J2606" s="44" t="str">
        <f t="shared" si="161"/>
        <v/>
      </c>
      <c r="K2606" s="45"/>
      <c r="L2606" s="46" t="str">
        <f>IF(OR(K2606="لم يدفع",B2606=""),"",IF(K2606="تأمين فقط",0,IF(K2606="اشتراك 300",300,IF(F2606&lt;14,IFERROR(VLOOKUP(SUBSTITUTE(SUBSTITUTE(H2606,"~","~~"),"*","~*"),إعدادات_الأنواع!$A$4:$D$40,3,FALSE()),0),IFERROR(VLOOKUP(SUBSTITUTE(SUBSTITUTE(H2606,"~","~~"),"*","~*"),إعدادات_الأنواع!$A$4:$D$40,4,FALSE()),0)))))</f>
        <v/>
      </c>
      <c r="M2606" s="47" t="str">
        <f>IF(OR(K2606="لم يدفع",B2606=""),"",IFERROR(VLOOKUP(SUBSTITUTE(SUBSTITUTE(H2606,"~","~~"),"*","~*"),إعدادات_الأنواع!$A$4:$E$40,5,FALSE()),0))</f>
        <v/>
      </c>
      <c r="N2606" s="47" t="str">
        <f>IF(OR(K2606="لم يدفع",K2606="تأمين فقط",K2606="اشتراك 300",B2606=""),"",IFERROR(VLOOKUP(SUBSTITUTE(SUBSTITUTE(H2606,"~","~~"),"*","~*"),إعدادات_الأنواع!$A$4:$F$40,6,FALSE()),0))</f>
        <v/>
      </c>
      <c r="O2606" s="55" t="str">
        <f t="shared" si="162"/>
        <v/>
      </c>
      <c r="P2606" s="48" t="str">
        <f t="shared" ca="1" si="163"/>
        <v/>
      </c>
      <c r="Q2606" s="52"/>
      <c r="R2606" s="49"/>
      <c r="S2606" s="50" t="str">
        <f>IF(B2606="","",COUNTA(التجديد!E2606:E2606))</f>
        <v/>
      </c>
      <c r="T2606" s="51" t="str">
        <f>IF(B2606="","",IFERROR(VLOOKUP(SUBSTITUTE(SUBSTITUTE(H2606,"~","~~"),"*","~*"),إعدادات_الأنواع!$A$4:$B$40,2,FALSE()),"?"))</f>
        <v/>
      </c>
    </row>
    <row r="2607" spans="1:20" ht="15" customHeight="1">
      <c r="A2607" s="20" t="str">
        <f>IF(B2607="","",IF(T2607="?","⚠️ نوع غير معرف",T2607&amp;TEXT(COUNTIFS($T$3:T2607,T2607),"000")))</f>
        <v/>
      </c>
      <c r="B2607" s="38"/>
      <c r="C2607" s="38"/>
      <c r="D2607" s="39"/>
      <c r="E2607" s="54"/>
      <c r="F2607" s="41" t="str">
        <f t="shared" ca="1" si="160"/>
        <v/>
      </c>
      <c r="G2607" s="42"/>
      <c r="H2607" s="37"/>
      <c r="I2607" s="43"/>
      <c r="J2607" s="44" t="str">
        <f t="shared" si="161"/>
        <v/>
      </c>
      <c r="K2607" s="45"/>
      <c r="L2607" s="46" t="str">
        <f>IF(OR(K2607="لم يدفع",B2607=""),"",IF(K2607="تأمين فقط",0,IF(K2607="اشتراك 300",300,IF(F2607&lt;14,IFERROR(VLOOKUP(SUBSTITUTE(SUBSTITUTE(H2607,"~","~~"),"*","~*"),إعدادات_الأنواع!$A$4:$D$40,3,FALSE()),0),IFERROR(VLOOKUP(SUBSTITUTE(SUBSTITUTE(H2607,"~","~~"),"*","~*"),إعدادات_الأنواع!$A$4:$D$40,4,FALSE()),0)))))</f>
        <v/>
      </c>
      <c r="M2607" s="47" t="str">
        <f>IF(OR(K2607="لم يدفع",B2607=""),"",IFERROR(VLOOKUP(SUBSTITUTE(SUBSTITUTE(H2607,"~","~~"),"*","~*"),إعدادات_الأنواع!$A$4:$E$40,5,FALSE()),0))</f>
        <v/>
      </c>
      <c r="N2607" s="47" t="str">
        <f>IF(OR(K2607="لم يدفع",K2607="تأمين فقط",K2607="اشتراك 300",B2607=""),"",IFERROR(VLOOKUP(SUBSTITUTE(SUBSTITUTE(H2607,"~","~~"),"*","~*"),إعدادات_الأنواع!$A$4:$F$40,6,FALSE()),0))</f>
        <v/>
      </c>
      <c r="O2607" s="55" t="str">
        <f t="shared" si="162"/>
        <v/>
      </c>
      <c r="P2607" s="48" t="str">
        <f t="shared" ca="1" si="163"/>
        <v/>
      </c>
      <c r="Q2607" s="52"/>
      <c r="R2607" s="49"/>
      <c r="S2607" s="50" t="str">
        <f>IF(B2607="","",COUNTA(التجديد!E2607:E2607))</f>
        <v/>
      </c>
      <c r="T2607" s="51" t="str">
        <f>IF(B2607="","",IFERROR(VLOOKUP(SUBSTITUTE(SUBSTITUTE(H2607,"~","~~"),"*","~*"),إعدادات_الأنواع!$A$4:$B$40,2,FALSE()),"?"))</f>
        <v/>
      </c>
    </row>
    <row r="2608" spans="1:20" ht="15" customHeight="1">
      <c r="A2608" s="20" t="str">
        <f>IF(B2608="","",IF(T2608="?","⚠️ نوع غير معرف",T2608&amp;TEXT(COUNTIFS($T$3:T2608,T2608),"000")))</f>
        <v/>
      </c>
      <c r="B2608" s="38"/>
      <c r="C2608" s="38"/>
      <c r="D2608" s="39"/>
      <c r="E2608" s="54"/>
      <c r="F2608" s="41" t="str">
        <f t="shared" ca="1" si="160"/>
        <v/>
      </c>
      <c r="G2608" s="42"/>
      <c r="H2608" s="37"/>
      <c r="I2608" s="43"/>
      <c r="J2608" s="44" t="str">
        <f t="shared" si="161"/>
        <v/>
      </c>
      <c r="K2608" s="45"/>
      <c r="L2608" s="46" t="str">
        <f>IF(OR(K2608="لم يدفع",B2608=""),"",IF(K2608="تأمين فقط",0,IF(K2608="اشتراك 300",300,IF(F2608&lt;14,IFERROR(VLOOKUP(SUBSTITUTE(SUBSTITUTE(H2608,"~","~~"),"*","~*"),إعدادات_الأنواع!$A$4:$D$40,3,FALSE()),0),IFERROR(VLOOKUP(SUBSTITUTE(SUBSTITUTE(H2608,"~","~~"),"*","~*"),إعدادات_الأنواع!$A$4:$D$40,4,FALSE()),0)))))</f>
        <v/>
      </c>
      <c r="M2608" s="47" t="str">
        <f>IF(OR(K2608="لم يدفع",B2608=""),"",IFERROR(VLOOKUP(SUBSTITUTE(SUBSTITUTE(H2608,"~","~~"),"*","~*"),إعدادات_الأنواع!$A$4:$E$40,5,FALSE()),0))</f>
        <v/>
      </c>
      <c r="N2608" s="47" t="str">
        <f>IF(OR(K2608="لم يدفع",K2608="تأمين فقط",K2608="اشتراك 300",B2608=""),"",IFERROR(VLOOKUP(SUBSTITUTE(SUBSTITUTE(H2608,"~","~~"),"*","~*"),إعدادات_الأنواع!$A$4:$F$40,6,FALSE()),0))</f>
        <v/>
      </c>
      <c r="O2608" s="55" t="str">
        <f t="shared" si="162"/>
        <v/>
      </c>
      <c r="P2608" s="48" t="str">
        <f t="shared" ca="1" si="163"/>
        <v/>
      </c>
      <c r="Q2608" s="52"/>
      <c r="R2608" s="49"/>
      <c r="S2608" s="50" t="str">
        <f>IF(B2608="","",COUNTA(التجديد!E2608:E2608))</f>
        <v/>
      </c>
      <c r="T2608" s="51" t="str">
        <f>IF(B2608="","",IFERROR(VLOOKUP(SUBSTITUTE(SUBSTITUTE(H2608,"~","~~"),"*","~*"),إعدادات_الأنواع!$A$4:$B$40,2,FALSE()),"?"))</f>
        <v/>
      </c>
    </row>
    <row r="2609" spans="1:20" ht="15" customHeight="1">
      <c r="A2609" s="20" t="str">
        <f>IF(B2609="","",IF(T2609="?","⚠️ نوع غير معرف",T2609&amp;TEXT(COUNTIFS($T$3:T2609,T2609),"000")))</f>
        <v/>
      </c>
      <c r="B2609" s="38"/>
      <c r="C2609" s="38"/>
      <c r="D2609" s="39"/>
      <c r="E2609" s="54"/>
      <c r="F2609" s="41" t="str">
        <f t="shared" ca="1" si="160"/>
        <v/>
      </c>
      <c r="G2609" s="42"/>
      <c r="H2609" s="37"/>
      <c r="I2609" s="43"/>
      <c r="J2609" s="44" t="str">
        <f t="shared" si="161"/>
        <v/>
      </c>
      <c r="K2609" s="45"/>
      <c r="L2609" s="46" t="str">
        <f>IF(OR(K2609="لم يدفع",B2609=""),"",IF(K2609="تأمين فقط",0,IF(K2609="اشتراك 300",300,IF(F2609&lt;14,IFERROR(VLOOKUP(SUBSTITUTE(SUBSTITUTE(H2609,"~","~~"),"*","~*"),إعدادات_الأنواع!$A$4:$D$40,3,FALSE()),0),IFERROR(VLOOKUP(SUBSTITUTE(SUBSTITUTE(H2609,"~","~~"),"*","~*"),إعدادات_الأنواع!$A$4:$D$40,4,FALSE()),0)))))</f>
        <v/>
      </c>
      <c r="M2609" s="47" t="str">
        <f>IF(OR(K2609="لم يدفع",B2609=""),"",IFERROR(VLOOKUP(SUBSTITUTE(SUBSTITUTE(H2609,"~","~~"),"*","~*"),إعدادات_الأنواع!$A$4:$E$40,5,FALSE()),0))</f>
        <v/>
      </c>
      <c r="N2609" s="47" t="str">
        <f>IF(OR(K2609="لم يدفع",K2609="تأمين فقط",K2609="اشتراك 300",B2609=""),"",IFERROR(VLOOKUP(SUBSTITUTE(SUBSTITUTE(H2609,"~","~~"),"*","~*"),إعدادات_الأنواع!$A$4:$F$40,6,FALSE()),0))</f>
        <v/>
      </c>
      <c r="O2609" s="55" t="str">
        <f t="shared" si="162"/>
        <v/>
      </c>
      <c r="P2609" s="48" t="str">
        <f t="shared" ca="1" si="163"/>
        <v/>
      </c>
      <c r="Q2609" s="52"/>
      <c r="R2609" s="49"/>
      <c r="S2609" s="50" t="str">
        <f>IF(B2609="","",COUNTA(التجديد!E2609:E2609))</f>
        <v/>
      </c>
      <c r="T2609" s="51" t="str">
        <f>IF(B2609="","",IFERROR(VLOOKUP(SUBSTITUTE(SUBSTITUTE(H2609,"~","~~"),"*","~*"),إعدادات_الأنواع!$A$4:$B$40,2,FALSE()),"?"))</f>
        <v/>
      </c>
    </row>
    <row r="2610" spans="1:20" ht="15" customHeight="1">
      <c r="A2610" s="20" t="str">
        <f>IF(B2610="","",IF(T2610="?","⚠️ نوع غير معرف",T2610&amp;TEXT(COUNTIFS($T$3:T2610,T2610),"000")))</f>
        <v/>
      </c>
      <c r="B2610" s="38"/>
      <c r="C2610" s="38"/>
      <c r="D2610" s="39"/>
      <c r="E2610" s="54"/>
      <c r="F2610" s="41" t="str">
        <f t="shared" ca="1" si="160"/>
        <v/>
      </c>
      <c r="G2610" s="42"/>
      <c r="H2610" s="37"/>
      <c r="I2610" s="43"/>
      <c r="J2610" s="44" t="str">
        <f t="shared" si="161"/>
        <v/>
      </c>
      <c r="K2610" s="45"/>
      <c r="L2610" s="46" t="str">
        <f>IF(OR(K2610="لم يدفع",B2610=""),"",IF(K2610="تأمين فقط",0,IF(K2610="اشتراك 300",300,IF(F2610&lt;14,IFERROR(VLOOKUP(SUBSTITUTE(SUBSTITUTE(H2610,"~","~~"),"*","~*"),إعدادات_الأنواع!$A$4:$D$40,3,FALSE()),0),IFERROR(VLOOKUP(SUBSTITUTE(SUBSTITUTE(H2610,"~","~~"),"*","~*"),إعدادات_الأنواع!$A$4:$D$40,4,FALSE()),0)))))</f>
        <v/>
      </c>
      <c r="M2610" s="47" t="str">
        <f>IF(OR(K2610="لم يدفع",B2610=""),"",IFERROR(VLOOKUP(SUBSTITUTE(SUBSTITUTE(H2610,"~","~~"),"*","~*"),إعدادات_الأنواع!$A$4:$E$40,5,FALSE()),0))</f>
        <v/>
      </c>
      <c r="N2610" s="47" t="str">
        <f>IF(OR(K2610="لم يدفع",K2610="تأمين فقط",K2610="اشتراك 300",B2610=""),"",IFERROR(VLOOKUP(SUBSTITUTE(SUBSTITUTE(H2610,"~","~~"),"*","~*"),إعدادات_الأنواع!$A$4:$F$40,6,FALSE()),0))</f>
        <v/>
      </c>
      <c r="O2610" s="55" t="str">
        <f t="shared" si="162"/>
        <v/>
      </c>
      <c r="P2610" s="48" t="str">
        <f t="shared" ca="1" si="163"/>
        <v/>
      </c>
      <c r="Q2610" s="52"/>
      <c r="R2610" s="49"/>
      <c r="S2610" s="50" t="str">
        <f>IF(B2610="","",COUNTA(التجديد!E2610:E2610))</f>
        <v/>
      </c>
      <c r="T2610" s="51" t="str">
        <f>IF(B2610="","",IFERROR(VLOOKUP(SUBSTITUTE(SUBSTITUTE(H2610,"~","~~"),"*","~*"),إعدادات_الأنواع!$A$4:$B$40,2,FALSE()),"?"))</f>
        <v/>
      </c>
    </row>
    <row r="2611" spans="1:20" ht="15" customHeight="1">
      <c r="A2611" s="20" t="str">
        <f>IF(B2611="","",IF(T2611="?","⚠️ نوع غير معرف",T2611&amp;TEXT(COUNTIFS($T$3:T2611,T2611),"000")))</f>
        <v/>
      </c>
      <c r="B2611" s="38"/>
      <c r="C2611" s="38"/>
      <c r="D2611" s="39"/>
      <c r="E2611" s="54"/>
      <c r="F2611" s="41" t="str">
        <f t="shared" ca="1" si="160"/>
        <v/>
      </c>
      <c r="G2611" s="42"/>
      <c r="H2611" s="37"/>
      <c r="I2611" s="43"/>
      <c r="J2611" s="44" t="str">
        <f t="shared" si="161"/>
        <v/>
      </c>
      <c r="K2611" s="45"/>
      <c r="L2611" s="46" t="str">
        <f>IF(OR(K2611="لم يدفع",B2611=""),"",IF(K2611="تأمين فقط",0,IF(K2611="اشتراك 300",300,IF(F2611&lt;14,IFERROR(VLOOKUP(SUBSTITUTE(SUBSTITUTE(H2611,"~","~~"),"*","~*"),إعدادات_الأنواع!$A$4:$D$40,3,FALSE()),0),IFERROR(VLOOKUP(SUBSTITUTE(SUBSTITUTE(H2611,"~","~~"),"*","~*"),إعدادات_الأنواع!$A$4:$D$40,4,FALSE()),0)))))</f>
        <v/>
      </c>
      <c r="M2611" s="47" t="str">
        <f>IF(OR(K2611="لم يدفع",B2611=""),"",IFERROR(VLOOKUP(SUBSTITUTE(SUBSTITUTE(H2611,"~","~~"),"*","~*"),إعدادات_الأنواع!$A$4:$E$40,5,FALSE()),0))</f>
        <v/>
      </c>
      <c r="N2611" s="47" t="str">
        <f>IF(OR(K2611="لم يدفع",K2611="تأمين فقط",K2611="اشتراك 300",B2611=""),"",IFERROR(VLOOKUP(SUBSTITUTE(SUBSTITUTE(H2611,"~","~~"),"*","~*"),إعدادات_الأنواع!$A$4:$F$40,6,FALSE()),0))</f>
        <v/>
      </c>
      <c r="O2611" s="55" t="str">
        <f t="shared" si="162"/>
        <v/>
      </c>
      <c r="P2611" s="48" t="str">
        <f t="shared" ca="1" si="163"/>
        <v/>
      </c>
      <c r="Q2611" s="52"/>
      <c r="R2611" s="49"/>
      <c r="S2611" s="50" t="str">
        <f>IF(B2611="","",COUNTA(التجديد!E2611:E2611))</f>
        <v/>
      </c>
      <c r="T2611" s="51" t="str">
        <f>IF(B2611="","",IFERROR(VLOOKUP(SUBSTITUTE(SUBSTITUTE(H2611,"~","~~"),"*","~*"),إعدادات_الأنواع!$A$4:$B$40,2,FALSE()),"?"))</f>
        <v/>
      </c>
    </row>
    <row r="2612" spans="1:20" ht="15" customHeight="1">
      <c r="A2612" s="20" t="str">
        <f>IF(B2612="","",IF(T2612="?","⚠️ نوع غير معرف",T2612&amp;TEXT(COUNTIFS($T$3:T2612,T2612),"000")))</f>
        <v/>
      </c>
      <c r="B2612" s="38"/>
      <c r="C2612" s="38"/>
      <c r="D2612" s="39"/>
      <c r="E2612" s="54"/>
      <c r="F2612" s="41" t="str">
        <f t="shared" ca="1" si="160"/>
        <v/>
      </c>
      <c r="G2612" s="42"/>
      <c r="H2612" s="37"/>
      <c r="I2612" s="43"/>
      <c r="J2612" s="44" t="str">
        <f t="shared" si="161"/>
        <v/>
      </c>
      <c r="K2612" s="45"/>
      <c r="L2612" s="46" t="str">
        <f>IF(OR(K2612="لم يدفع",B2612=""),"",IF(K2612="تأمين فقط",0,IF(K2612="اشتراك 300",300,IF(F2612&lt;14,IFERROR(VLOOKUP(SUBSTITUTE(SUBSTITUTE(H2612,"~","~~"),"*","~*"),إعدادات_الأنواع!$A$4:$D$40,3,FALSE()),0),IFERROR(VLOOKUP(SUBSTITUTE(SUBSTITUTE(H2612,"~","~~"),"*","~*"),إعدادات_الأنواع!$A$4:$D$40,4,FALSE()),0)))))</f>
        <v/>
      </c>
      <c r="M2612" s="47" t="str">
        <f>IF(OR(K2612="لم يدفع",B2612=""),"",IFERROR(VLOOKUP(SUBSTITUTE(SUBSTITUTE(H2612,"~","~~"),"*","~*"),إعدادات_الأنواع!$A$4:$E$40,5,FALSE()),0))</f>
        <v/>
      </c>
      <c r="N2612" s="47" t="str">
        <f>IF(OR(K2612="لم يدفع",K2612="تأمين فقط",K2612="اشتراك 300",B2612=""),"",IFERROR(VLOOKUP(SUBSTITUTE(SUBSTITUTE(H2612,"~","~~"),"*","~*"),إعدادات_الأنواع!$A$4:$F$40,6,FALSE()),0))</f>
        <v/>
      </c>
      <c r="O2612" s="55" t="str">
        <f t="shared" si="162"/>
        <v/>
      </c>
      <c r="P2612" s="48" t="str">
        <f t="shared" ca="1" si="163"/>
        <v/>
      </c>
      <c r="Q2612" s="52"/>
      <c r="R2612" s="49"/>
      <c r="S2612" s="50" t="str">
        <f>IF(B2612="","",COUNTA(التجديد!E2612:E2612))</f>
        <v/>
      </c>
      <c r="T2612" s="51" t="str">
        <f>IF(B2612="","",IFERROR(VLOOKUP(SUBSTITUTE(SUBSTITUTE(H2612,"~","~~"),"*","~*"),إعدادات_الأنواع!$A$4:$B$40,2,FALSE()),"?"))</f>
        <v/>
      </c>
    </row>
    <row r="2613" spans="1:20" ht="15" customHeight="1">
      <c r="A2613" s="20" t="str">
        <f>IF(B2613="","",IF(T2613="?","⚠️ نوع غير معرف",T2613&amp;TEXT(COUNTIFS($T$3:T2613,T2613),"000")))</f>
        <v/>
      </c>
      <c r="B2613" s="38"/>
      <c r="C2613" s="38"/>
      <c r="D2613" s="39"/>
      <c r="E2613" s="54"/>
      <c r="F2613" s="41" t="str">
        <f t="shared" ca="1" si="160"/>
        <v/>
      </c>
      <c r="G2613" s="42"/>
      <c r="H2613" s="37"/>
      <c r="I2613" s="43"/>
      <c r="J2613" s="44" t="str">
        <f t="shared" si="161"/>
        <v/>
      </c>
      <c r="K2613" s="45"/>
      <c r="L2613" s="46" t="str">
        <f>IF(OR(K2613="لم يدفع",B2613=""),"",IF(K2613="تأمين فقط",0,IF(K2613="اشتراك 300",300,IF(F2613&lt;14,IFERROR(VLOOKUP(SUBSTITUTE(SUBSTITUTE(H2613,"~","~~"),"*","~*"),إعدادات_الأنواع!$A$4:$D$40,3,FALSE()),0),IFERROR(VLOOKUP(SUBSTITUTE(SUBSTITUTE(H2613,"~","~~"),"*","~*"),إعدادات_الأنواع!$A$4:$D$40,4,FALSE()),0)))))</f>
        <v/>
      </c>
      <c r="M2613" s="47" t="str">
        <f>IF(OR(K2613="لم يدفع",B2613=""),"",IFERROR(VLOOKUP(SUBSTITUTE(SUBSTITUTE(H2613,"~","~~"),"*","~*"),إعدادات_الأنواع!$A$4:$E$40,5,FALSE()),0))</f>
        <v/>
      </c>
      <c r="N2613" s="47" t="str">
        <f>IF(OR(K2613="لم يدفع",K2613="تأمين فقط",K2613="اشتراك 300",B2613=""),"",IFERROR(VLOOKUP(SUBSTITUTE(SUBSTITUTE(H2613,"~","~~"),"*","~*"),إعدادات_الأنواع!$A$4:$F$40,6,FALSE()),0))</f>
        <v/>
      </c>
      <c r="O2613" s="55" t="str">
        <f t="shared" si="162"/>
        <v/>
      </c>
      <c r="P2613" s="48" t="str">
        <f t="shared" ca="1" si="163"/>
        <v/>
      </c>
      <c r="Q2613" s="52"/>
      <c r="R2613" s="49"/>
      <c r="S2613" s="50" t="str">
        <f>IF(B2613="","",COUNTA(التجديد!E2613:E2613))</f>
        <v/>
      </c>
      <c r="T2613" s="51" t="str">
        <f>IF(B2613="","",IFERROR(VLOOKUP(SUBSTITUTE(SUBSTITUTE(H2613,"~","~~"),"*","~*"),إعدادات_الأنواع!$A$4:$B$40,2,FALSE()),"?"))</f>
        <v/>
      </c>
    </row>
    <row r="2614" spans="1:20" ht="15" customHeight="1">
      <c r="A2614" s="20" t="str">
        <f>IF(B2614="","",IF(T2614="?","⚠️ نوع غير معرف",T2614&amp;TEXT(COUNTIFS($T$3:T2614,T2614),"000")))</f>
        <v/>
      </c>
      <c r="B2614" s="38"/>
      <c r="C2614" s="38"/>
      <c r="D2614" s="39"/>
      <c r="E2614" s="54"/>
      <c r="F2614" s="41" t="str">
        <f t="shared" ca="1" si="160"/>
        <v/>
      </c>
      <c r="G2614" s="42"/>
      <c r="H2614" s="37"/>
      <c r="I2614" s="43"/>
      <c r="J2614" s="44" t="str">
        <f t="shared" si="161"/>
        <v/>
      </c>
      <c r="K2614" s="45"/>
      <c r="L2614" s="46" t="str">
        <f>IF(OR(K2614="لم يدفع",B2614=""),"",IF(K2614="تأمين فقط",0,IF(K2614="اشتراك 300",300,IF(F2614&lt;14,IFERROR(VLOOKUP(SUBSTITUTE(SUBSTITUTE(H2614,"~","~~"),"*","~*"),إعدادات_الأنواع!$A$4:$D$40,3,FALSE()),0),IFERROR(VLOOKUP(SUBSTITUTE(SUBSTITUTE(H2614,"~","~~"),"*","~*"),إعدادات_الأنواع!$A$4:$D$40,4,FALSE()),0)))))</f>
        <v/>
      </c>
      <c r="M2614" s="47" t="str">
        <f>IF(OR(K2614="لم يدفع",B2614=""),"",IFERROR(VLOOKUP(SUBSTITUTE(SUBSTITUTE(H2614,"~","~~"),"*","~*"),إعدادات_الأنواع!$A$4:$E$40,5,FALSE()),0))</f>
        <v/>
      </c>
      <c r="N2614" s="47" t="str">
        <f>IF(OR(K2614="لم يدفع",K2614="تأمين فقط",K2614="اشتراك 300",B2614=""),"",IFERROR(VLOOKUP(SUBSTITUTE(SUBSTITUTE(H2614,"~","~~"),"*","~*"),إعدادات_الأنواع!$A$4:$F$40,6,FALSE()),0))</f>
        <v/>
      </c>
      <c r="O2614" s="55" t="str">
        <f t="shared" si="162"/>
        <v/>
      </c>
      <c r="P2614" s="48" t="str">
        <f t="shared" ca="1" si="163"/>
        <v/>
      </c>
      <c r="Q2614" s="52"/>
      <c r="R2614" s="49"/>
      <c r="S2614" s="50" t="str">
        <f>IF(B2614="","",COUNTA(التجديد!E2614:E2614))</f>
        <v/>
      </c>
      <c r="T2614" s="51" t="str">
        <f>IF(B2614="","",IFERROR(VLOOKUP(SUBSTITUTE(SUBSTITUTE(H2614,"~","~~"),"*","~*"),إعدادات_الأنواع!$A$4:$B$40,2,FALSE()),"?"))</f>
        <v/>
      </c>
    </row>
    <row r="2615" spans="1:20" ht="15" customHeight="1">
      <c r="A2615" s="20" t="str">
        <f>IF(B2615="","",IF(T2615="?","⚠️ نوع غير معرف",T2615&amp;TEXT(COUNTIFS($T$3:T2615,T2615),"000")))</f>
        <v/>
      </c>
      <c r="B2615" s="38"/>
      <c r="C2615" s="38"/>
      <c r="D2615" s="39"/>
      <c r="E2615" s="54"/>
      <c r="F2615" s="41" t="str">
        <f t="shared" ca="1" si="160"/>
        <v/>
      </c>
      <c r="G2615" s="42"/>
      <c r="H2615" s="37"/>
      <c r="I2615" s="43"/>
      <c r="J2615" s="44" t="str">
        <f t="shared" si="161"/>
        <v/>
      </c>
      <c r="K2615" s="45"/>
      <c r="L2615" s="46" t="str">
        <f>IF(OR(K2615="لم يدفع",B2615=""),"",IF(K2615="تأمين فقط",0,IF(K2615="اشتراك 300",300,IF(F2615&lt;14,IFERROR(VLOOKUP(SUBSTITUTE(SUBSTITUTE(H2615,"~","~~"),"*","~*"),إعدادات_الأنواع!$A$4:$D$40,3,FALSE()),0),IFERROR(VLOOKUP(SUBSTITUTE(SUBSTITUTE(H2615,"~","~~"),"*","~*"),إعدادات_الأنواع!$A$4:$D$40,4,FALSE()),0)))))</f>
        <v/>
      </c>
      <c r="M2615" s="47" t="str">
        <f>IF(OR(K2615="لم يدفع",B2615=""),"",IFERROR(VLOOKUP(SUBSTITUTE(SUBSTITUTE(H2615,"~","~~"),"*","~*"),إعدادات_الأنواع!$A$4:$E$40,5,FALSE()),0))</f>
        <v/>
      </c>
      <c r="N2615" s="47" t="str">
        <f>IF(OR(K2615="لم يدفع",K2615="تأمين فقط",K2615="اشتراك 300",B2615=""),"",IFERROR(VLOOKUP(SUBSTITUTE(SUBSTITUTE(H2615,"~","~~"),"*","~*"),إعدادات_الأنواع!$A$4:$F$40,6,FALSE()),0))</f>
        <v/>
      </c>
      <c r="O2615" s="55" t="str">
        <f t="shared" si="162"/>
        <v/>
      </c>
      <c r="P2615" s="48" t="str">
        <f t="shared" ca="1" si="163"/>
        <v/>
      </c>
      <c r="Q2615" s="52"/>
      <c r="R2615" s="49"/>
      <c r="S2615" s="50" t="str">
        <f>IF(B2615="","",COUNTA(التجديد!E2615:E2615))</f>
        <v/>
      </c>
      <c r="T2615" s="51" t="str">
        <f>IF(B2615="","",IFERROR(VLOOKUP(SUBSTITUTE(SUBSTITUTE(H2615,"~","~~"),"*","~*"),إعدادات_الأنواع!$A$4:$B$40,2,FALSE()),"?"))</f>
        <v/>
      </c>
    </row>
    <row r="2616" spans="1:20" ht="15" customHeight="1">
      <c r="A2616" s="20" t="str">
        <f>IF(B2616="","",IF(T2616="?","⚠️ نوع غير معرف",T2616&amp;TEXT(COUNTIFS($T$3:T2616,T2616),"000")))</f>
        <v/>
      </c>
      <c r="B2616" s="38"/>
      <c r="C2616" s="38"/>
      <c r="D2616" s="39"/>
      <c r="E2616" s="54"/>
      <c r="F2616" s="41" t="str">
        <f t="shared" ca="1" si="160"/>
        <v/>
      </c>
      <c r="G2616" s="42"/>
      <c r="H2616" s="37"/>
      <c r="I2616" s="43"/>
      <c r="J2616" s="44" t="str">
        <f t="shared" si="161"/>
        <v/>
      </c>
      <c r="K2616" s="45"/>
      <c r="L2616" s="46" t="str">
        <f>IF(OR(K2616="لم يدفع",B2616=""),"",IF(K2616="تأمين فقط",0,IF(K2616="اشتراك 300",300,IF(F2616&lt;14,IFERROR(VLOOKUP(SUBSTITUTE(SUBSTITUTE(H2616,"~","~~"),"*","~*"),إعدادات_الأنواع!$A$4:$D$40,3,FALSE()),0),IFERROR(VLOOKUP(SUBSTITUTE(SUBSTITUTE(H2616,"~","~~"),"*","~*"),إعدادات_الأنواع!$A$4:$D$40,4,FALSE()),0)))))</f>
        <v/>
      </c>
      <c r="M2616" s="47" t="str">
        <f>IF(OR(K2616="لم يدفع",B2616=""),"",IFERROR(VLOOKUP(SUBSTITUTE(SUBSTITUTE(H2616,"~","~~"),"*","~*"),إعدادات_الأنواع!$A$4:$E$40,5,FALSE()),0))</f>
        <v/>
      </c>
      <c r="N2616" s="47" t="str">
        <f>IF(OR(K2616="لم يدفع",K2616="تأمين فقط",K2616="اشتراك 300",B2616=""),"",IFERROR(VLOOKUP(SUBSTITUTE(SUBSTITUTE(H2616,"~","~~"),"*","~*"),إعدادات_الأنواع!$A$4:$F$40,6,FALSE()),0))</f>
        <v/>
      </c>
      <c r="O2616" s="55" t="str">
        <f t="shared" si="162"/>
        <v/>
      </c>
      <c r="P2616" s="48" t="str">
        <f t="shared" ca="1" si="163"/>
        <v/>
      </c>
      <c r="Q2616" s="52"/>
      <c r="R2616" s="49"/>
      <c r="S2616" s="50" t="str">
        <f>IF(B2616="","",COUNTA(التجديد!E2616:E2616))</f>
        <v/>
      </c>
      <c r="T2616" s="51" t="str">
        <f>IF(B2616="","",IFERROR(VLOOKUP(SUBSTITUTE(SUBSTITUTE(H2616,"~","~~"),"*","~*"),إعدادات_الأنواع!$A$4:$B$40,2,FALSE()),"?"))</f>
        <v/>
      </c>
    </row>
    <row r="2617" spans="1:20" ht="15" customHeight="1">
      <c r="A2617" s="20" t="str">
        <f>IF(B2617="","",IF(T2617="?","⚠️ نوع غير معرف",T2617&amp;TEXT(COUNTIFS($T$3:T2617,T2617),"000")))</f>
        <v/>
      </c>
      <c r="B2617" s="38"/>
      <c r="C2617" s="38"/>
      <c r="D2617" s="39"/>
      <c r="E2617" s="54"/>
      <c r="F2617" s="41" t="str">
        <f t="shared" ca="1" si="160"/>
        <v/>
      </c>
      <c r="G2617" s="42"/>
      <c r="H2617" s="37"/>
      <c r="I2617" s="43"/>
      <c r="J2617" s="44" t="str">
        <f t="shared" si="161"/>
        <v/>
      </c>
      <c r="K2617" s="45"/>
      <c r="L2617" s="46" t="str">
        <f>IF(OR(K2617="لم يدفع",B2617=""),"",IF(K2617="تأمين فقط",0,IF(K2617="اشتراك 300",300,IF(F2617&lt;14,IFERROR(VLOOKUP(SUBSTITUTE(SUBSTITUTE(H2617,"~","~~"),"*","~*"),إعدادات_الأنواع!$A$4:$D$40,3,FALSE()),0),IFERROR(VLOOKUP(SUBSTITUTE(SUBSTITUTE(H2617,"~","~~"),"*","~*"),إعدادات_الأنواع!$A$4:$D$40,4,FALSE()),0)))))</f>
        <v/>
      </c>
      <c r="M2617" s="47" t="str">
        <f>IF(OR(K2617="لم يدفع",B2617=""),"",IFERROR(VLOOKUP(SUBSTITUTE(SUBSTITUTE(H2617,"~","~~"),"*","~*"),إعدادات_الأنواع!$A$4:$E$40,5,FALSE()),0))</f>
        <v/>
      </c>
      <c r="N2617" s="47" t="str">
        <f>IF(OR(K2617="لم يدفع",K2617="تأمين فقط",K2617="اشتراك 300",B2617=""),"",IFERROR(VLOOKUP(SUBSTITUTE(SUBSTITUTE(H2617,"~","~~"),"*","~*"),إعدادات_الأنواع!$A$4:$F$40,6,FALSE()),0))</f>
        <v/>
      </c>
      <c r="O2617" s="55" t="str">
        <f t="shared" si="162"/>
        <v/>
      </c>
      <c r="P2617" s="48" t="str">
        <f t="shared" ca="1" si="163"/>
        <v/>
      </c>
      <c r="Q2617" s="52"/>
      <c r="R2617" s="49"/>
      <c r="S2617" s="50" t="str">
        <f>IF(B2617="","",COUNTA(التجديد!E2617:E2617))</f>
        <v/>
      </c>
      <c r="T2617" s="51" t="str">
        <f>IF(B2617="","",IFERROR(VLOOKUP(SUBSTITUTE(SUBSTITUTE(H2617,"~","~~"),"*","~*"),إعدادات_الأنواع!$A$4:$B$40,2,FALSE()),"?"))</f>
        <v/>
      </c>
    </row>
    <row r="2618" spans="1:20" ht="15" customHeight="1">
      <c r="A2618" s="20" t="str">
        <f>IF(B2618="","",IF(T2618="?","⚠️ نوع غير معرف",T2618&amp;TEXT(COUNTIFS($T$3:T2618,T2618),"000")))</f>
        <v/>
      </c>
      <c r="B2618" s="38"/>
      <c r="C2618" s="38"/>
      <c r="D2618" s="39"/>
      <c r="E2618" s="54"/>
      <c r="F2618" s="41" t="str">
        <f t="shared" ca="1" si="160"/>
        <v/>
      </c>
      <c r="G2618" s="42"/>
      <c r="H2618" s="37"/>
      <c r="I2618" s="43"/>
      <c r="J2618" s="44" t="str">
        <f t="shared" si="161"/>
        <v/>
      </c>
      <c r="K2618" s="45"/>
      <c r="L2618" s="46" t="str">
        <f>IF(OR(K2618="لم يدفع",B2618=""),"",IF(K2618="تأمين فقط",0,IF(K2618="اشتراك 300",300,IF(F2618&lt;14,IFERROR(VLOOKUP(SUBSTITUTE(SUBSTITUTE(H2618,"~","~~"),"*","~*"),إعدادات_الأنواع!$A$4:$D$40,3,FALSE()),0),IFERROR(VLOOKUP(SUBSTITUTE(SUBSTITUTE(H2618,"~","~~"),"*","~*"),إعدادات_الأنواع!$A$4:$D$40,4,FALSE()),0)))))</f>
        <v/>
      </c>
      <c r="M2618" s="47" t="str">
        <f>IF(OR(K2618="لم يدفع",B2618=""),"",IFERROR(VLOOKUP(SUBSTITUTE(SUBSTITUTE(H2618,"~","~~"),"*","~*"),إعدادات_الأنواع!$A$4:$E$40,5,FALSE()),0))</f>
        <v/>
      </c>
      <c r="N2618" s="47" t="str">
        <f>IF(OR(K2618="لم يدفع",K2618="تأمين فقط",K2618="اشتراك 300",B2618=""),"",IFERROR(VLOOKUP(SUBSTITUTE(SUBSTITUTE(H2618,"~","~~"),"*","~*"),إعدادات_الأنواع!$A$4:$F$40,6,FALSE()),0))</f>
        <v/>
      </c>
      <c r="O2618" s="55" t="str">
        <f t="shared" si="162"/>
        <v/>
      </c>
      <c r="P2618" s="48" t="str">
        <f t="shared" ca="1" si="163"/>
        <v/>
      </c>
      <c r="Q2618" s="52"/>
      <c r="R2618" s="49"/>
      <c r="S2618" s="50" t="str">
        <f>IF(B2618="","",COUNTA(التجديد!E2618:E2618))</f>
        <v/>
      </c>
      <c r="T2618" s="51" t="str">
        <f>IF(B2618="","",IFERROR(VLOOKUP(SUBSTITUTE(SUBSTITUTE(H2618,"~","~~"),"*","~*"),إعدادات_الأنواع!$A$4:$B$40,2,FALSE()),"?"))</f>
        <v/>
      </c>
    </row>
    <row r="2619" spans="1:20" ht="15" customHeight="1">
      <c r="A2619" s="20" t="str">
        <f>IF(B2619="","",IF(T2619="?","⚠️ نوع غير معرف",T2619&amp;TEXT(COUNTIFS($T$3:T2619,T2619),"000")))</f>
        <v/>
      </c>
      <c r="B2619" s="38"/>
      <c r="C2619" s="38"/>
      <c r="D2619" s="39"/>
      <c r="E2619" s="54"/>
      <c r="F2619" s="41" t="str">
        <f t="shared" ca="1" si="160"/>
        <v/>
      </c>
      <c r="G2619" s="42"/>
      <c r="H2619" s="37"/>
      <c r="I2619" s="43"/>
      <c r="J2619" s="44" t="str">
        <f t="shared" si="161"/>
        <v/>
      </c>
      <c r="K2619" s="45"/>
      <c r="L2619" s="46" t="str">
        <f>IF(OR(K2619="لم يدفع",B2619=""),"",IF(K2619="تأمين فقط",0,IF(K2619="اشتراك 300",300,IF(F2619&lt;14,IFERROR(VLOOKUP(SUBSTITUTE(SUBSTITUTE(H2619,"~","~~"),"*","~*"),إعدادات_الأنواع!$A$4:$D$40,3,FALSE()),0),IFERROR(VLOOKUP(SUBSTITUTE(SUBSTITUTE(H2619,"~","~~"),"*","~*"),إعدادات_الأنواع!$A$4:$D$40,4,FALSE()),0)))))</f>
        <v/>
      </c>
      <c r="M2619" s="47" t="str">
        <f>IF(OR(K2619="لم يدفع",B2619=""),"",IFERROR(VLOOKUP(SUBSTITUTE(SUBSTITUTE(H2619,"~","~~"),"*","~*"),إعدادات_الأنواع!$A$4:$E$40,5,FALSE()),0))</f>
        <v/>
      </c>
      <c r="N2619" s="47" t="str">
        <f>IF(OR(K2619="لم يدفع",K2619="تأمين فقط",K2619="اشتراك 300",B2619=""),"",IFERROR(VLOOKUP(SUBSTITUTE(SUBSTITUTE(H2619,"~","~~"),"*","~*"),إعدادات_الأنواع!$A$4:$F$40,6,FALSE()),0))</f>
        <v/>
      </c>
      <c r="O2619" s="55" t="str">
        <f t="shared" si="162"/>
        <v/>
      </c>
      <c r="P2619" s="48" t="str">
        <f t="shared" ca="1" si="163"/>
        <v/>
      </c>
      <c r="Q2619" s="52"/>
      <c r="R2619" s="49"/>
      <c r="S2619" s="50" t="str">
        <f>IF(B2619="","",COUNTA(التجديد!E2619:E2619))</f>
        <v/>
      </c>
      <c r="T2619" s="51" t="str">
        <f>IF(B2619="","",IFERROR(VLOOKUP(SUBSTITUTE(SUBSTITUTE(H2619,"~","~~"),"*","~*"),إعدادات_الأنواع!$A$4:$B$40,2,FALSE()),"?"))</f>
        <v/>
      </c>
    </row>
    <row r="2620" spans="1:20" ht="15" customHeight="1">
      <c r="A2620" s="20" t="str">
        <f>IF(B2620="","",IF(T2620="?","⚠️ نوع غير معرف",T2620&amp;TEXT(COUNTIFS($T$3:T2620,T2620),"000")))</f>
        <v/>
      </c>
      <c r="B2620" s="38"/>
      <c r="C2620" s="38"/>
      <c r="D2620" s="39"/>
      <c r="E2620" s="54"/>
      <c r="F2620" s="41" t="str">
        <f t="shared" ca="1" si="160"/>
        <v/>
      </c>
      <c r="G2620" s="42"/>
      <c r="H2620" s="37"/>
      <c r="I2620" s="43"/>
      <c r="J2620" s="44" t="str">
        <f t="shared" si="161"/>
        <v/>
      </c>
      <c r="K2620" s="45"/>
      <c r="L2620" s="46" t="str">
        <f>IF(OR(K2620="لم يدفع",B2620=""),"",IF(K2620="تأمين فقط",0,IF(K2620="اشتراك 300",300,IF(F2620&lt;14,IFERROR(VLOOKUP(SUBSTITUTE(SUBSTITUTE(H2620,"~","~~"),"*","~*"),إعدادات_الأنواع!$A$4:$D$40,3,FALSE()),0),IFERROR(VLOOKUP(SUBSTITUTE(SUBSTITUTE(H2620,"~","~~"),"*","~*"),إعدادات_الأنواع!$A$4:$D$40,4,FALSE()),0)))))</f>
        <v/>
      </c>
      <c r="M2620" s="47" t="str">
        <f>IF(OR(K2620="لم يدفع",B2620=""),"",IFERROR(VLOOKUP(SUBSTITUTE(SUBSTITUTE(H2620,"~","~~"),"*","~*"),إعدادات_الأنواع!$A$4:$E$40,5,FALSE()),0))</f>
        <v/>
      </c>
      <c r="N2620" s="47" t="str">
        <f>IF(OR(K2620="لم يدفع",K2620="تأمين فقط",K2620="اشتراك 300",B2620=""),"",IFERROR(VLOOKUP(SUBSTITUTE(SUBSTITUTE(H2620,"~","~~"),"*","~*"),إعدادات_الأنواع!$A$4:$F$40,6,FALSE()),0))</f>
        <v/>
      </c>
      <c r="O2620" s="55" t="str">
        <f t="shared" si="162"/>
        <v/>
      </c>
      <c r="P2620" s="48" t="str">
        <f t="shared" ca="1" si="163"/>
        <v/>
      </c>
      <c r="Q2620" s="52"/>
      <c r="R2620" s="49"/>
      <c r="S2620" s="50" t="str">
        <f>IF(B2620="","",COUNTA(التجديد!E2620:E2620))</f>
        <v/>
      </c>
      <c r="T2620" s="51" t="str">
        <f>IF(B2620="","",IFERROR(VLOOKUP(SUBSTITUTE(SUBSTITUTE(H2620,"~","~~"),"*","~*"),إعدادات_الأنواع!$A$4:$B$40,2,FALSE()),"?"))</f>
        <v/>
      </c>
    </row>
    <row r="2621" spans="1:20" ht="15" customHeight="1">
      <c r="A2621" s="20" t="str">
        <f>IF(B2621="","",IF(T2621="?","⚠️ نوع غير معرف",T2621&amp;TEXT(COUNTIFS($T$3:T2621,T2621),"000")))</f>
        <v/>
      </c>
      <c r="B2621" s="38"/>
      <c r="C2621" s="38"/>
      <c r="D2621" s="39"/>
      <c r="E2621" s="54"/>
      <c r="F2621" s="41" t="str">
        <f t="shared" ca="1" si="160"/>
        <v/>
      </c>
      <c r="G2621" s="42"/>
      <c r="H2621" s="37"/>
      <c r="I2621" s="43"/>
      <c r="J2621" s="44" t="str">
        <f t="shared" si="161"/>
        <v/>
      </c>
      <c r="K2621" s="45"/>
      <c r="L2621" s="46" t="str">
        <f>IF(OR(K2621="لم يدفع",B2621=""),"",IF(K2621="تأمين فقط",0,IF(K2621="اشتراك 300",300,IF(F2621&lt;14,IFERROR(VLOOKUP(SUBSTITUTE(SUBSTITUTE(H2621,"~","~~"),"*","~*"),إعدادات_الأنواع!$A$4:$D$40,3,FALSE()),0),IFERROR(VLOOKUP(SUBSTITUTE(SUBSTITUTE(H2621,"~","~~"),"*","~*"),إعدادات_الأنواع!$A$4:$D$40,4,FALSE()),0)))))</f>
        <v/>
      </c>
      <c r="M2621" s="47" t="str">
        <f>IF(OR(K2621="لم يدفع",B2621=""),"",IFERROR(VLOOKUP(SUBSTITUTE(SUBSTITUTE(H2621,"~","~~"),"*","~*"),إعدادات_الأنواع!$A$4:$E$40,5,FALSE()),0))</f>
        <v/>
      </c>
      <c r="N2621" s="47" t="str">
        <f>IF(OR(K2621="لم يدفع",K2621="تأمين فقط",K2621="اشتراك 300",B2621=""),"",IFERROR(VLOOKUP(SUBSTITUTE(SUBSTITUTE(H2621,"~","~~"),"*","~*"),إعدادات_الأنواع!$A$4:$F$40,6,FALSE()),0))</f>
        <v/>
      </c>
      <c r="O2621" s="55" t="str">
        <f t="shared" si="162"/>
        <v/>
      </c>
      <c r="P2621" s="48" t="str">
        <f t="shared" ca="1" si="163"/>
        <v/>
      </c>
      <c r="Q2621" s="52"/>
      <c r="R2621" s="49"/>
      <c r="S2621" s="50" t="str">
        <f>IF(B2621="","",COUNTA(التجديد!E2621:E2621))</f>
        <v/>
      </c>
      <c r="T2621" s="51" t="str">
        <f>IF(B2621="","",IFERROR(VLOOKUP(SUBSTITUTE(SUBSTITUTE(H2621,"~","~~"),"*","~*"),إعدادات_الأنواع!$A$4:$B$40,2,FALSE()),"?"))</f>
        <v/>
      </c>
    </row>
    <row r="2622" spans="1:20" ht="15" customHeight="1">
      <c r="A2622" s="20" t="str">
        <f>IF(B2622="","",IF(T2622="?","⚠️ نوع غير معرف",T2622&amp;TEXT(COUNTIFS($T$3:T2622,T2622),"000")))</f>
        <v/>
      </c>
      <c r="B2622" s="38"/>
      <c r="C2622" s="38"/>
      <c r="D2622" s="39"/>
      <c r="E2622" s="54"/>
      <c r="F2622" s="41" t="str">
        <f t="shared" ca="1" si="160"/>
        <v/>
      </c>
      <c r="G2622" s="42"/>
      <c r="H2622" s="37"/>
      <c r="I2622" s="43"/>
      <c r="J2622" s="44" t="str">
        <f t="shared" si="161"/>
        <v/>
      </c>
      <c r="K2622" s="45"/>
      <c r="L2622" s="46" t="str">
        <f>IF(OR(K2622="لم يدفع",B2622=""),"",IF(K2622="تأمين فقط",0,IF(K2622="اشتراك 300",300,IF(F2622&lt;14,IFERROR(VLOOKUP(SUBSTITUTE(SUBSTITUTE(H2622,"~","~~"),"*","~*"),إعدادات_الأنواع!$A$4:$D$40,3,FALSE()),0),IFERROR(VLOOKUP(SUBSTITUTE(SUBSTITUTE(H2622,"~","~~"),"*","~*"),إعدادات_الأنواع!$A$4:$D$40,4,FALSE()),0)))))</f>
        <v/>
      </c>
      <c r="M2622" s="47" t="str">
        <f>IF(OR(K2622="لم يدفع",B2622=""),"",IFERROR(VLOOKUP(SUBSTITUTE(SUBSTITUTE(H2622,"~","~~"),"*","~*"),إعدادات_الأنواع!$A$4:$E$40,5,FALSE()),0))</f>
        <v/>
      </c>
      <c r="N2622" s="47" t="str">
        <f>IF(OR(K2622="لم يدفع",K2622="تأمين فقط",K2622="اشتراك 300",B2622=""),"",IFERROR(VLOOKUP(SUBSTITUTE(SUBSTITUTE(H2622,"~","~~"),"*","~*"),إعدادات_الأنواع!$A$4:$F$40,6,FALSE()),0))</f>
        <v/>
      </c>
      <c r="O2622" s="55" t="str">
        <f t="shared" si="162"/>
        <v/>
      </c>
      <c r="P2622" s="48" t="str">
        <f t="shared" ca="1" si="163"/>
        <v/>
      </c>
      <c r="Q2622" s="52"/>
      <c r="R2622" s="49"/>
      <c r="S2622" s="50" t="str">
        <f>IF(B2622="","",COUNTA(التجديد!E2622:E2622))</f>
        <v/>
      </c>
      <c r="T2622" s="51" t="str">
        <f>IF(B2622="","",IFERROR(VLOOKUP(SUBSTITUTE(SUBSTITUTE(H2622,"~","~~"),"*","~*"),إعدادات_الأنواع!$A$4:$B$40,2,FALSE()),"?"))</f>
        <v/>
      </c>
    </row>
    <row r="2623" spans="1:20" ht="15" customHeight="1">
      <c r="A2623" s="20" t="str">
        <f>IF(B2623="","",IF(T2623="?","⚠️ نوع غير معرف",T2623&amp;TEXT(COUNTIFS($T$3:T2623,T2623),"000")))</f>
        <v/>
      </c>
      <c r="B2623" s="38"/>
      <c r="C2623" s="38"/>
      <c r="D2623" s="39"/>
      <c r="E2623" s="54"/>
      <c r="F2623" s="41" t="str">
        <f t="shared" ca="1" si="160"/>
        <v/>
      </c>
      <c r="G2623" s="42"/>
      <c r="H2623" s="37"/>
      <c r="I2623" s="43"/>
      <c r="J2623" s="44" t="str">
        <f t="shared" si="161"/>
        <v/>
      </c>
      <c r="K2623" s="45"/>
      <c r="L2623" s="46" t="str">
        <f>IF(OR(K2623="لم يدفع",B2623=""),"",IF(K2623="تأمين فقط",0,IF(K2623="اشتراك 300",300,IF(F2623&lt;14,IFERROR(VLOOKUP(SUBSTITUTE(SUBSTITUTE(H2623,"~","~~"),"*","~*"),إعدادات_الأنواع!$A$4:$D$40,3,FALSE()),0),IFERROR(VLOOKUP(SUBSTITUTE(SUBSTITUTE(H2623,"~","~~"),"*","~*"),إعدادات_الأنواع!$A$4:$D$40,4,FALSE()),0)))))</f>
        <v/>
      </c>
      <c r="M2623" s="47" t="str">
        <f>IF(OR(K2623="لم يدفع",B2623=""),"",IFERROR(VLOOKUP(SUBSTITUTE(SUBSTITUTE(H2623,"~","~~"),"*","~*"),إعدادات_الأنواع!$A$4:$E$40,5,FALSE()),0))</f>
        <v/>
      </c>
      <c r="N2623" s="47" t="str">
        <f>IF(OR(K2623="لم يدفع",K2623="تأمين فقط",K2623="اشتراك 300",B2623=""),"",IFERROR(VLOOKUP(SUBSTITUTE(SUBSTITUTE(H2623,"~","~~"),"*","~*"),إعدادات_الأنواع!$A$4:$F$40,6,FALSE()),0))</f>
        <v/>
      </c>
      <c r="O2623" s="55" t="str">
        <f t="shared" si="162"/>
        <v/>
      </c>
      <c r="P2623" s="48" t="str">
        <f t="shared" ca="1" si="163"/>
        <v/>
      </c>
      <c r="Q2623" s="52"/>
      <c r="R2623" s="49"/>
      <c r="S2623" s="50" t="str">
        <f>IF(B2623="","",COUNTA(التجديد!E2623:E2623))</f>
        <v/>
      </c>
      <c r="T2623" s="51" t="str">
        <f>IF(B2623="","",IFERROR(VLOOKUP(SUBSTITUTE(SUBSTITUTE(H2623,"~","~~"),"*","~*"),إعدادات_الأنواع!$A$4:$B$40,2,FALSE()),"?"))</f>
        <v/>
      </c>
    </row>
    <row r="2624" spans="1:20" ht="15" customHeight="1">
      <c r="A2624" s="20" t="str">
        <f>IF(B2624="","",IF(T2624="?","⚠️ نوع غير معرف",T2624&amp;TEXT(COUNTIFS($T$3:T2624,T2624),"000")))</f>
        <v/>
      </c>
      <c r="B2624" s="38"/>
      <c r="C2624" s="38"/>
      <c r="D2624" s="39"/>
      <c r="E2624" s="54"/>
      <c r="F2624" s="41" t="str">
        <f t="shared" ca="1" si="160"/>
        <v/>
      </c>
      <c r="G2624" s="42"/>
      <c r="H2624" s="37"/>
      <c r="I2624" s="43"/>
      <c r="J2624" s="44" t="str">
        <f t="shared" si="161"/>
        <v/>
      </c>
      <c r="K2624" s="45"/>
      <c r="L2624" s="46" t="str">
        <f>IF(OR(K2624="لم يدفع",B2624=""),"",IF(K2624="تأمين فقط",0,IF(K2624="اشتراك 300",300,IF(F2624&lt;14,IFERROR(VLOOKUP(SUBSTITUTE(SUBSTITUTE(H2624,"~","~~"),"*","~*"),إعدادات_الأنواع!$A$4:$D$40,3,FALSE()),0),IFERROR(VLOOKUP(SUBSTITUTE(SUBSTITUTE(H2624,"~","~~"),"*","~*"),إعدادات_الأنواع!$A$4:$D$40,4,FALSE()),0)))))</f>
        <v/>
      </c>
      <c r="M2624" s="47" t="str">
        <f>IF(OR(K2624="لم يدفع",B2624=""),"",IFERROR(VLOOKUP(SUBSTITUTE(SUBSTITUTE(H2624,"~","~~"),"*","~*"),إعدادات_الأنواع!$A$4:$E$40,5,FALSE()),0))</f>
        <v/>
      </c>
      <c r="N2624" s="47" t="str">
        <f>IF(OR(K2624="لم يدفع",K2624="تأمين فقط",K2624="اشتراك 300",B2624=""),"",IFERROR(VLOOKUP(SUBSTITUTE(SUBSTITUTE(H2624,"~","~~"),"*","~*"),إعدادات_الأنواع!$A$4:$F$40,6,FALSE()),0))</f>
        <v/>
      </c>
      <c r="O2624" s="55" t="str">
        <f t="shared" si="162"/>
        <v/>
      </c>
      <c r="P2624" s="48" t="str">
        <f t="shared" ca="1" si="163"/>
        <v/>
      </c>
      <c r="Q2624" s="52"/>
      <c r="R2624" s="49"/>
      <c r="S2624" s="50" t="str">
        <f>IF(B2624="","",COUNTA(التجديد!E2624:E2624))</f>
        <v/>
      </c>
      <c r="T2624" s="51" t="str">
        <f>IF(B2624="","",IFERROR(VLOOKUP(SUBSTITUTE(SUBSTITUTE(H2624,"~","~~"),"*","~*"),إعدادات_الأنواع!$A$4:$B$40,2,FALSE()),"?"))</f>
        <v/>
      </c>
    </row>
    <row r="2625" spans="1:20" ht="15" customHeight="1">
      <c r="A2625" s="20" t="str">
        <f>IF(B2625="","",IF(T2625="?","⚠️ نوع غير معرف",T2625&amp;TEXT(COUNTIFS($T$3:T2625,T2625),"000")))</f>
        <v/>
      </c>
      <c r="B2625" s="38"/>
      <c r="C2625" s="38"/>
      <c r="D2625" s="39"/>
      <c r="E2625" s="54"/>
      <c r="F2625" s="41" t="str">
        <f t="shared" ca="1" si="160"/>
        <v/>
      </c>
      <c r="G2625" s="42"/>
      <c r="H2625" s="37"/>
      <c r="I2625" s="43"/>
      <c r="J2625" s="44" t="str">
        <f t="shared" si="161"/>
        <v/>
      </c>
      <c r="K2625" s="45"/>
      <c r="L2625" s="46" t="str">
        <f>IF(OR(K2625="لم يدفع",B2625=""),"",IF(K2625="تأمين فقط",0,IF(K2625="اشتراك 300",300,IF(F2625&lt;14,IFERROR(VLOOKUP(SUBSTITUTE(SUBSTITUTE(H2625,"~","~~"),"*","~*"),إعدادات_الأنواع!$A$4:$D$40,3,FALSE()),0),IFERROR(VLOOKUP(SUBSTITUTE(SUBSTITUTE(H2625,"~","~~"),"*","~*"),إعدادات_الأنواع!$A$4:$D$40,4,FALSE()),0)))))</f>
        <v/>
      </c>
      <c r="M2625" s="47" t="str">
        <f>IF(OR(K2625="لم يدفع",B2625=""),"",IFERROR(VLOOKUP(SUBSTITUTE(SUBSTITUTE(H2625,"~","~~"),"*","~*"),إعدادات_الأنواع!$A$4:$E$40,5,FALSE()),0))</f>
        <v/>
      </c>
      <c r="N2625" s="47" t="str">
        <f>IF(OR(K2625="لم يدفع",K2625="تأمين فقط",K2625="اشتراك 300",B2625=""),"",IFERROR(VLOOKUP(SUBSTITUTE(SUBSTITUTE(H2625,"~","~~"),"*","~*"),إعدادات_الأنواع!$A$4:$F$40,6,FALSE()),0))</f>
        <v/>
      </c>
      <c r="O2625" s="55" t="str">
        <f t="shared" si="162"/>
        <v/>
      </c>
      <c r="P2625" s="48" t="str">
        <f t="shared" ca="1" si="163"/>
        <v/>
      </c>
      <c r="Q2625" s="52"/>
      <c r="R2625" s="49"/>
      <c r="S2625" s="50" t="str">
        <f>IF(B2625="","",COUNTA(التجديد!E2625:E2625))</f>
        <v/>
      </c>
      <c r="T2625" s="51" t="str">
        <f>IF(B2625="","",IFERROR(VLOOKUP(SUBSTITUTE(SUBSTITUTE(H2625,"~","~~"),"*","~*"),إعدادات_الأنواع!$A$4:$B$40,2,FALSE()),"?"))</f>
        <v/>
      </c>
    </row>
    <row r="2626" spans="1:20" ht="15" customHeight="1">
      <c r="A2626" s="20" t="str">
        <f>IF(B2626="","",IF(T2626="?","⚠️ نوع غير معرف",T2626&amp;TEXT(COUNTIFS($T$3:T2626,T2626),"000")))</f>
        <v/>
      </c>
      <c r="B2626" s="38"/>
      <c r="C2626" s="38"/>
      <c r="D2626" s="39"/>
      <c r="E2626" s="54"/>
      <c r="F2626" s="41" t="str">
        <f t="shared" ca="1" si="160"/>
        <v/>
      </c>
      <c r="G2626" s="42"/>
      <c r="H2626" s="37"/>
      <c r="I2626" s="43"/>
      <c r="J2626" s="44" t="str">
        <f t="shared" si="161"/>
        <v/>
      </c>
      <c r="K2626" s="45"/>
      <c r="L2626" s="46" t="str">
        <f>IF(OR(K2626="لم يدفع",B2626=""),"",IF(K2626="تأمين فقط",0,IF(K2626="اشتراك 300",300,IF(F2626&lt;14,IFERROR(VLOOKUP(SUBSTITUTE(SUBSTITUTE(H2626,"~","~~"),"*","~*"),إعدادات_الأنواع!$A$4:$D$40,3,FALSE()),0),IFERROR(VLOOKUP(SUBSTITUTE(SUBSTITUTE(H2626,"~","~~"),"*","~*"),إعدادات_الأنواع!$A$4:$D$40,4,FALSE()),0)))))</f>
        <v/>
      </c>
      <c r="M2626" s="47" t="str">
        <f>IF(OR(K2626="لم يدفع",B2626=""),"",IFERROR(VLOOKUP(SUBSTITUTE(SUBSTITUTE(H2626,"~","~~"),"*","~*"),إعدادات_الأنواع!$A$4:$E$40,5,FALSE()),0))</f>
        <v/>
      </c>
      <c r="N2626" s="47" t="str">
        <f>IF(OR(K2626="لم يدفع",K2626="تأمين فقط",K2626="اشتراك 300",B2626=""),"",IFERROR(VLOOKUP(SUBSTITUTE(SUBSTITUTE(H2626,"~","~~"),"*","~*"),إعدادات_الأنواع!$A$4:$F$40,6,FALSE()),0))</f>
        <v/>
      </c>
      <c r="O2626" s="55" t="str">
        <f t="shared" si="162"/>
        <v/>
      </c>
      <c r="P2626" s="48" t="str">
        <f t="shared" ca="1" si="163"/>
        <v/>
      </c>
      <c r="Q2626" s="52"/>
      <c r="R2626" s="49"/>
      <c r="S2626" s="50" t="str">
        <f>IF(B2626="","",COUNTA(التجديد!E2626:E2626))</f>
        <v/>
      </c>
      <c r="T2626" s="51" t="str">
        <f>IF(B2626="","",IFERROR(VLOOKUP(SUBSTITUTE(SUBSTITUTE(H2626,"~","~~"),"*","~*"),إعدادات_الأنواع!$A$4:$B$40,2,FALSE()),"?"))</f>
        <v/>
      </c>
    </row>
    <row r="2627" spans="1:20" ht="15" customHeight="1">
      <c r="A2627" s="20" t="str">
        <f>IF(B2627="","",IF(T2627="?","⚠️ نوع غير معرف",T2627&amp;TEXT(COUNTIFS($T$3:T2627,T2627),"000")))</f>
        <v/>
      </c>
      <c r="B2627" s="38"/>
      <c r="C2627" s="38"/>
      <c r="D2627" s="39"/>
      <c r="E2627" s="54"/>
      <c r="F2627" s="41" t="str">
        <f t="shared" ref="F2627:F2690" ca="1" si="164">IF(D2627="","",DATEDIF(D2627,TODAY(),"Y"))</f>
        <v/>
      </c>
      <c r="G2627" s="42"/>
      <c r="H2627" s="37"/>
      <c r="I2627" s="43"/>
      <c r="J2627" s="44" t="str">
        <f t="shared" ref="J2627:J2690" si="165">IF(I2627="","",I2627+30)</f>
        <v/>
      </c>
      <c r="K2627" s="45"/>
      <c r="L2627" s="46" t="str">
        <f>IF(OR(K2627="لم يدفع",B2627=""),"",IF(K2627="تأمين فقط",0,IF(K2627="اشتراك 300",300,IF(F2627&lt;14,IFERROR(VLOOKUP(SUBSTITUTE(SUBSTITUTE(H2627,"~","~~"),"*","~*"),إعدادات_الأنواع!$A$4:$D$40,3,FALSE()),0),IFERROR(VLOOKUP(SUBSTITUTE(SUBSTITUTE(H2627,"~","~~"),"*","~*"),إعدادات_الأنواع!$A$4:$D$40,4,FALSE()),0)))))</f>
        <v/>
      </c>
      <c r="M2627" s="47" t="str">
        <f>IF(OR(K2627="لم يدفع",B2627=""),"",IFERROR(VLOOKUP(SUBSTITUTE(SUBSTITUTE(H2627,"~","~~"),"*","~*"),إعدادات_الأنواع!$A$4:$E$40,5,FALSE()),0))</f>
        <v/>
      </c>
      <c r="N2627" s="47" t="str">
        <f>IF(OR(K2627="لم يدفع",K2627="تأمين فقط",K2627="اشتراك 300",B2627=""),"",IFERROR(VLOOKUP(SUBSTITUTE(SUBSTITUTE(H2627,"~","~~"),"*","~*"),إعدادات_الأنواع!$A$4:$F$40,6,FALSE()),0))</f>
        <v/>
      </c>
      <c r="O2627" s="55" t="str">
        <f t="shared" ref="O2627:O2690" si="166">IF(K2627="لم يدفع","",IF(L2627="","",IF(N2627="",L2627+M2627,L2627+M2627)))</f>
        <v/>
      </c>
      <c r="P2627" s="48" t="str">
        <f t="shared" ref="P2627:P2690" ca="1" si="167">IF(B2627="","",IF(K2627="لم يدفع","🔒 مجمدة",IF(J2627="","",IF(J2627&lt;TODAY(),"⛔ منتهي - يتطلب تجديد",IF(J2627-5&lt;=TODAY(),"⚠️ قريب الانتهاء","✅ ساري")))))</f>
        <v/>
      </c>
      <c r="Q2627" s="52"/>
      <c r="R2627" s="49"/>
      <c r="S2627" s="50" t="str">
        <f>IF(B2627="","",COUNTA(التجديد!E2627:E2627))</f>
        <v/>
      </c>
      <c r="T2627" s="51" t="str">
        <f>IF(B2627="","",IFERROR(VLOOKUP(SUBSTITUTE(SUBSTITUTE(H2627,"~","~~"),"*","~*"),إعدادات_الأنواع!$A$4:$B$40,2,FALSE()),"?"))</f>
        <v/>
      </c>
    </row>
    <row r="2628" spans="1:20" ht="15" customHeight="1">
      <c r="A2628" s="20" t="str">
        <f>IF(B2628="","",IF(T2628="?","⚠️ نوع غير معرف",T2628&amp;TEXT(COUNTIFS($T$3:T2628,T2628),"000")))</f>
        <v/>
      </c>
      <c r="B2628" s="38"/>
      <c r="C2628" s="38"/>
      <c r="D2628" s="39"/>
      <c r="E2628" s="54"/>
      <c r="F2628" s="41" t="str">
        <f t="shared" ca="1" si="164"/>
        <v/>
      </c>
      <c r="G2628" s="42"/>
      <c r="H2628" s="37"/>
      <c r="I2628" s="43"/>
      <c r="J2628" s="44" t="str">
        <f t="shared" si="165"/>
        <v/>
      </c>
      <c r="K2628" s="45"/>
      <c r="L2628" s="46" t="str">
        <f>IF(OR(K2628="لم يدفع",B2628=""),"",IF(K2628="تأمين فقط",0,IF(K2628="اشتراك 300",300,IF(F2628&lt;14,IFERROR(VLOOKUP(SUBSTITUTE(SUBSTITUTE(H2628,"~","~~"),"*","~*"),إعدادات_الأنواع!$A$4:$D$40,3,FALSE()),0),IFERROR(VLOOKUP(SUBSTITUTE(SUBSTITUTE(H2628,"~","~~"),"*","~*"),إعدادات_الأنواع!$A$4:$D$40,4,FALSE()),0)))))</f>
        <v/>
      </c>
      <c r="M2628" s="47" t="str">
        <f>IF(OR(K2628="لم يدفع",B2628=""),"",IFERROR(VLOOKUP(SUBSTITUTE(SUBSTITUTE(H2628,"~","~~"),"*","~*"),إعدادات_الأنواع!$A$4:$E$40,5,FALSE()),0))</f>
        <v/>
      </c>
      <c r="N2628" s="47" t="str">
        <f>IF(OR(K2628="لم يدفع",K2628="تأمين فقط",K2628="اشتراك 300",B2628=""),"",IFERROR(VLOOKUP(SUBSTITUTE(SUBSTITUTE(H2628,"~","~~"),"*","~*"),إعدادات_الأنواع!$A$4:$F$40,6,FALSE()),0))</f>
        <v/>
      </c>
      <c r="O2628" s="55" t="str">
        <f t="shared" si="166"/>
        <v/>
      </c>
      <c r="P2628" s="48" t="str">
        <f t="shared" ca="1" si="167"/>
        <v/>
      </c>
      <c r="Q2628" s="52"/>
      <c r="R2628" s="49"/>
      <c r="S2628" s="50" t="str">
        <f>IF(B2628="","",COUNTA(التجديد!E2628:E2628))</f>
        <v/>
      </c>
      <c r="T2628" s="51" t="str">
        <f>IF(B2628="","",IFERROR(VLOOKUP(SUBSTITUTE(SUBSTITUTE(H2628,"~","~~"),"*","~*"),إعدادات_الأنواع!$A$4:$B$40,2,FALSE()),"?"))</f>
        <v/>
      </c>
    </row>
    <row r="2629" spans="1:20" ht="15" customHeight="1">
      <c r="A2629" s="20" t="str">
        <f>IF(B2629="","",IF(T2629="?","⚠️ نوع غير معرف",T2629&amp;TEXT(COUNTIFS($T$3:T2629,T2629),"000")))</f>
        <v/>
      </c>
      <c r="B2629" s="38"/>
      <c r="C2629" s="38"/>
      <c r="D2629" s="39"/>
      <c r="E2629" s="54"/>
      <c r="F2629" s="41" t="str">
        <f t="shared" ca="1" si="164"/>
        <v/>
      </c>
      <c r="G2629" s="42"/>
      <c r="H2629" s="37"/>
      <c r="I2629" s="43"/>
      <c r="J2629" s="44" t="str">
        <f t="shared" si="165"/>
        <v/>
      </c>
      <c r="K2629" s="45"/>
      <c r="L2629" s="46" t="str">
        <f>IF(OR(K2629="لم يدفع",B2629=""),"",IF(K2629="تأمين فقط",0,IF(K2629="اشتراك 300",300,IF(F2629&lt;14,IFERROR(VLOOKUP(SUBSTITUTE(SUBSTITUTE(H2629,"~","~~"),"*","~*"),إعدادات_الأنواع!$A$4:$D$40,3,FALSE()),0),IFERROR(VLOOKUP(SUBSTITUTE(SUBSTITUTE(H2629,"~","~~"),"*","~*"),إعدادات_الأنواع!$A$4:$D$40,4,FALSE()),0)))))</f>
        <v/>
      </c>
      <c r="M2629" s="47" t="str">
        <f>IF(OR(K2629="لم يدفع",B2629=""),"",IFERROR(VLOOKUP(SUBSTITUTE(SUBSTITUTE(H2629,"~","~~"),"*","~*"),إعدادات_الأنواع!$A$4:$E$40,5,FALSE()),0))</f>
        <v/>
      </c>
      <c r="N2629" s="47" t="str">
        <f>IF(OR(K2629="لم يدفع",K2629="تأمين فقط",K2629="اشتراك 300",B2629=""),"",IFERROR(VLOOKUP(SUBSTITUTE(SUBSTITUTE(H2629,"~","~~"),"*","~*"),إعدادات_الأنواع!$A$4:$F$40,6,FALSE()),0))</f>
        <v/>
      </c>
      <c r="O2629" s="55" t="str">
        <f t="shared" si="166"/>
        <v/>
      </c>
      <c r="P2629" s="48" t="str">
        <f t="shared" ca="1" si="167"/>
        <v/>
      </c>
      <c r="Q2629" s="52"/>
      <c r="R2629" s="49"/>
      <c r="S2629" s="50" t="str">
        <f>IF(B2629="","",COUNTA(التجديد!E2629:E2629))</f>
        <v/>
      </c>
      <c r="T2629" s="51" t="str">
        <f>IF(B2629="","",IFERROR(VLOOKUP(SUBSTITUTE(SUBSTITUTE(H2629,"~","~~"),"*","~*"),إعدادات_الأنواع!$A$4:$B$40,2,FALSE()),"?"))</f>
        <v/>
      </c>
    </row>
    <row r="2630" spans="1:20" ht="15" customHeight="1">
      <c r="A2630" s="20" t="str">
        <f>IF(B2630="","",IF(T2630="?","⚠️ نوع غير معرف",T2630&amp;TEXT(COUNTIFS($T$3:T2630,T2630),"000")))</f>
        <v/>
      </c>
      <c r="B2630" s="38"/>
      <c r="C2630" s="38"/>
      <c r="D2630" s="39"/>
      <c r="E2630" s="54"/>
      <c r="F2630" s="41" t="str">
        <f t="shared" ca="1" si="164"/>
        <v/>
      </c>
      <c r="G2630" s="42"/>
      <c r="H2630" s="37"/>
      <c r="I2630" s="43"/>
      <c r="J2630" s="44" t="str">
        <f t="shared" si="165"/>
        <v/>
      </c>
      <c r="K2630" s="45"/>
      <c r="L2630" s="46" t="str">
        <f>IF(OR(K2630="لم يدفع",B2630=""),"",IF(K2630="تأمين فقط",0,IF(K2630="اشتراك 300",300,IF(F2630&lt;14,IFERROR(VLOOKUP(SUBSTITUTE(SUBSTITUTE(H2630,"~","~~"),"*","~*"),إعدادات_الأنواع!$A$4:$D$40,3,FALSE()),0),IFERROR(VLOOKUP(SUBSTITUTE(SUBSTITUTE(H2630,"~","~~"),"*","~*"),إعدادات_الأنواع!$A$4:$D$40,4,FALSE()),0)))))</f>
        <v/>
      </c>
      <c r="M2630" s="47" t="str">
        <f>IF(OR(K2630="لم يدفع",B2630=""),"",IFERROR(VLOOKUP(SUBSTITUTE(SUBSTITUTE(H2630,"~","~~"),"*","~*"),إعدادات_الأنواع!$A$4:$E$40,5,FALSE()),0))</f>
        <v/>
      </c>
      <c r="N2630" s="47" t="str">
        <f>IF(OR(K2630="لم يدفع",K2630="تأمين فقط",K2630="اشتراك 300",B2630=""),"",IFERROR(VLOOKUP(SUBSTITUTE(SUBSTITUTE(H2630,"~","~~"),"*","~*"),إعدادات_الأنواع!$A$4:$F$40,6,FALSE()),0))</f>
        <v/>
      </c>
      <c r="O2630" s="55" t="str">
        <f t="shared" si="166"/>
        <v/>
      </c>
      <c r="P2630" s="48" t="str">
        <f t="shared" ca="1" si="167"/>
        <v/>
      </c>
      <c r="Q2630" s="52"/>
      <c r="R2630" s="49"/>
      <c r="S2630" s="50" t="str">
        <f>IF(B2630="","",COUNTA(التجديد!E2630:E2630))</f>
        <v/>
      </c>
      <c r="T2630" s="51" t="str">
        <f>IF(B2630="","",IFERROR(VLOOKUP(SUBSTITUTE(SUBSTITUTE(H2630,"~","~~"),"*","~*"),إعدادات_الأنواع!$A$4:$B$40,2,FALSE()),"?"))</f>
        <v/>
      </c>
    </row>
    <row r="2631" spans="1:20" ht="15" customHeight="1">
      <c r="A2631" s="20" t="str">
        <f>IF(B2631="","",IF(T2631="?","⚠️ نوع غير معرف",T2631&amp;TEXT(COUNTIFS($T$3:T2631,T2631),"000")))</f>
        <v/>
      </c>
      <c r="B2631" s="38"/>
      <c r="C2631" s="38"/>
      <c r="D2631" s="39"/>
      <c r="E2631" s="54"/>
      <c r="F2631" s="41" t="str">
        <f t="shared" ca="1" si="164"/>
        <v/>
      </c>
      <c r="G2631" s="42"/>
      <c r="H2631" s="37"/>
      <c r="I2631" s="43"/>
      <c r="J2631" s="44" t="str">
        <f t="shared" si="165"/>
        <v/>
      </c>
      <c r="K2631" s="45"/>
      <c r="L2631" s="46" t="str">
        <f>IF(OR(K2631="لم يدفع",B2631=""),"",IF(K2631="تأمين فقط",0,IF(K2631="اشتراك 300",300,IF(F2631&lt;14,IFERROR(VLOOKUP(SUBSTITUTE(SUBSTITUTE(H2631,"~","~~"),"*","~*"),إعدادات_الأنواع!$A$4:$D$40,3,FALSE()),0),IFERROR(VLOOKUP(SUBSTITUTE(SUBSTITUTE(H2631,"~","~~"),"*","~*"),إعدادات_الأنواع!$A$4:$D$40,4,FALSE()),0)))))</f>
        <v/>
      </c>
      <c r="M2631" s="47" t="str">
        <f>IF(OR(K2631="لم يدفع",B2631=""),"",IFERROR(VLOOKUP(SUBSTITUTE(SUBSTITUTE(H2631,"~","~~"),"*","~*"),إعدادات_الأنواع!$A$4:$E$40,5,FALSE()),0))</f>
        <v/>
      </c>
      <c r="N2631" s="47" t="str">
        <f>IF(OR(K2631="لم يدفع",K2631="تأمين فقط",K2631="اشتراك 300",B2631=""),"",IFERROR(VLOOKUP(SUBSTITUTE(SUBSTITUTE(H2631,"~","~~"),"*","~*"),إعدادات_الأنواع!$A$4:$F$40,6,FALSE()),0))</f>
        <v/>
      </c>
      <c r="O2631" s="55" t="str">
        <f t="shared" si="166"/>
        <v/>
      </c>
      <c r="P2631" s="48" t="str">
        <f t="shared" ca="1" si="167"/>
        <v/>
      </c>
      <c r="Q2631" s="52"/>
      <c r="R2631" s="49"/>
      <c r="S2631" s="50" t="str">
        <f>IF(B2631="","",COUNTA(التجديد!E2631:E2631))</f>
        <v/>
      </c>
      <c r="T2631" s="51" t="str">
        <f>IF(B2631="","",IFERROR(VLOOKUP(SUBSTITUTE(SUBSTITUTE(H2631,"~","~~"),"*","~*"),إعدادات_الأنواع!$A$4:$B$40,2,FALSE()),"?"))</f>
        <v/>
      </c>
    </row>
    <row r="2632" spans="1:20" ht="15" customHeight="1">
      <c r="A2632" s="20" t="str">
        <f>IF(B2632="","",IF(T2632="?","⚠️ نوع غير معرف",T2632&amp;TEXT(COUNTIFS($T$3:T2632,T2632),"000")))</f>
        <v/>
      </c>
      <c r="B2632" s="38"/>
      <c r="C2632" s="38"/>
      <c r="D2632" s="39"/>
      <c r="E2632" s="54"/>
      <c r="F2632" s="41" t="str">
        <f t="shared" ca="1" si="164"/>
        <v/>
      </c>
      <c r="G2632" s="42"/>
      <c r="H2632" s="37"/>
      <c r="I2632" s="43"/>
      <c r="J2632" s="44" t="str">
        <f t="shared" si="165"/>
        <v/>
      </c>
      <c r="K2632" s="45"/>
      <c r="L2632" s="46" t="str">
        <f>IF(OR(K2632="لم يدفع",B2632=""),"",IF(K2632="تأمين فقط",0,IF(K2632="اشتراك 300",300,IF(F2632&lt;14,IFERROR(VLOOKUP(SUBSTITUTE(SUBSTITUTE(H2632,"~","~~"),"*","~*"),إعدادات_الأنواع!$A$4:$D$40,3,FALSE()),0),IFERROR(VLOOKUP(SUBSTITUTE(SUBSTITUTE(H2632,"~","~~"),"*","~*"),إعدادات_الأنواع!$A$4:$D$40,4,FALSE()),0)))))</f>
        <v/>
      </c>
      <c r="M2632" s="47" t="str">
        <f>IF(OR(K2632="لم يدفع",B2632=""),"",IFERROR(VLOOKUP(SUBSTITUTE(SUBSTITUTE(H2632,"~","~~"),"*","~*"),إعدادات_الأنواع!$A$4:$E$40,5,FALSE()),0))</f>
        <v/>
      </c>
      <c r="N2632" s="47" t="str">
        <f>IF(OR(K2632="لم يدفع",K2632="تأمين فقط",K2632="اشتراك 300",B2632=""),"",IFERROR(VLOOKUP(SUBSTITUTE(SUBSTITUTE(H2632,"~","~~"),"*","~*"),إعدادات_الأنواع!$A$4:$F$40,6,FALSE()),0))</f>
        <v/>
      </c>
      <c r="O2632" s="55" t="str">
        <f t="shared" si="166"/>
        <v/>
      </c>
      <c r="P2632" s="48" t="str">
        <f t="shared" ca="1" si="167"/>
        <v/>
      </c>
      <c r="Q2632" s="52"/>
      <c r="R2632" s="49"/>
      <c r="S2632" s="50" t="str">
        <f>IF(B2632="","",COUNTA(التجديد!E2632:E2632))</f>
        <v/>
      </c>
      <c r="T2632" s="51" t="str">
        <f>IF(B2632="","",IFERROR(VLOOKUP(SUBSTITUTE(SUBSTITUTE(H2632,"~","~~"),"*","~*"),إعدادات_الأنواع!$A$4:$B$40,2,FALSE()),"?"))</f>
        <v/>
      </c>
    </row>
    <row r="2633" spans="1:20" ht="15" customHeight="1">
      <c r="A2633" s="20" t="str">
        <f>IF(B2633="","",IF(T2633="?","⚠️ نوع غير معرف",T2633&amp;TEXT(COUNTIFS($T$3:T2633,T2633),"000")))</f>
        <v/>
      </c>
      <c r="B2633" s="38"/>
      <c r="C2633" s="38"/>
      <c r="D2633" s="39"/>
      <c r="E2633" s="54"/>
      <c r="F2633" s="41" t="str">
        <f t="shared" ca="1" si="164"/>
        <v/>
      </c>
      <c r="G2633" s="42"/>
      <c r="H2633" s="37"/>
      <c r="I2633" s="43"/>
      <c r="J2633" s="44" t="str">
        <f t="shared" si="165"/>
        <v/>
      </c>
      <c r="K2633" s="45"/>
      <c r="L2633" s="46" t="str">
        <f>IF(OR(K2633="لم يدفع",B2633=""),"",IF(K2633="تأمين فقط",0,IF(K2633="اشتراك 300",300,IF(F2633&lt;14,IFERROR(VLOOKUP(SUBSTITUTE(SUBSTITUTE(H2633,"~","~~"),"*","~*"),إعدادات_الأنواع!$A$4:$D$40,3,FALSE()),0),IFERROR(VLOOKUP(SUBSTITUTE(SUBSTITUTE(H2633,"~","~~"),"*","~*"),إعدادات_الأنواع!$A$4:$D$40,4,FALSE()),0)))))</f>
        <v/>
      </c>
      <c r="M2633" s="47" t="str">
        <f>IF(OR(K2633="لم يدفع",B2633=""),"",IFERROR(VLOOKUP(SUBSTITUTE(SUBSTITUTE(H2633,"~","~~"),"*","~*"),إعدادات_الأنواع!$A$4:$E$40,5,FALSE()),0))</f>
        <v/>
      </c>
      <c r="N2633" s="47" t="str">
        <f>IF(OR(K2633="لم يدفع",K2633="تأمين فقط",K2633="اشتراك 300",B2633=""),"",IFERROR(VLOOKUP(SUBSTITUTE(SUBSTITUTE(H2633,"~","~~"),"*","~*"),إعدادات_الأنواع!$A$4:$F$40,6,FALSE()),0))</f>
        <v/>
      </c>
      <c r="O2633" s="55" t="str">
        <f t="shared" si="166"/>
        <v/>
      </c>
      <c r="P2633" s="48" t="str">
        <f t="shared" ca="1" si="167"/>
        <v/>
      </c>
      <c r="Q2633" s="52"/>
      <c r="R2633" s="49"/>
      <c r="S2633" s="50" t="str">
        <f>IF(B2633="","",COUNTA(التجديد!E2633:E2633))</f>
        <v/>
      </c>
      <c r="T2633" s="51" t="str">
        <f>IF(B2633="","",IFERROR(VLOOKUP(SUBSTITUTE(SUBSTITUTE(H2633,"~","~~"),"*","~*"),إعدادات_الأنواع!$A$4:$B$40,2,FALSE()),"?"))</f>
        <v/>
      </c>
    </row>
    <row r="2634" spans="1:20" ht="15" customHeight="1">
      <c r="A2634" s="20" t="str">
        <f>IF(B2634="","",IF(T2634="?","⚠️ نوع غير معرف",T2634&amp;TEXT(COUNTIFS($T$3:T2634,T2634),"000")))</f>
        <v/>
      </c>
      <c r="B2634" s="38"/>
      <c r="C2634" s="38"/>
      <c r="D2634" s="39"/>
      <c r="E2634" s="54"/>
      <c r="F2634" s="41" t="str">
        <f t="shared" ca="1" si="164"/>
        <v/>
      </c>
      <c r="G2634" s="42"/>
      <c r="H2634" s="37"/>
      <c r="I2634" s="43"/>
      <c r="J2634" s="44" t="str">
        <f t="shared" si="165"/>
        <v/>
      </c>
      <c r="K2634" s="45"/>
      <c r="L2634" s="46" t="str">
        <f>IF(OR(K2634="لم يدفع",B2634=""),"",IF(K2634="تأمين فقط",0,IF(K2634="اشتراك 300",300,IF(F2634&lt;14,IFERROR(VLOOKUP(SUBSTITUTE(SUBSTITUTE(H2634,"~","~~"),"*","~*"),إعدادات_الأنواع!$A$4:$D$40,3,FALSE()),0),IFERROR(VLOOKUP(SUBSTITUTE(SUBSTITUTE(H2634,"~","~~"),"*","~*"),إعدادات_الأنواع!$A$4:$D$40,4,FALSE()),0)))))</f>
        <v/>
      </c>
      <c r="M2634" s="47" t="str">
        <f>IF(OR(K2634="لم يدفع",B2634=""),"",IFERROR(VLOOKUP(SUBSTITUTE(SUBSTITUTE(H2634,"~","~~"),"*","~*"),إعدادات_الأنواع!$A$4:$E$40,5,FALSE()),0))</f>
        <v/>
      </c>
      <c r="N2634" s="47" t="str">
        <f>IF(OR(K2634="لم يدفع",K2634="تأمين فقط",K2634="اشتراك 300",B2634=""),"",IFERROR(VLOOKUP(SUBSTITUTE(SUBSTITUTE(H2634,"~","~~"),"*","~*"),إعدادات_الأنواع!$A$4:$F$40,6,FALSE()),0))</f>
        <v/>
      </c>
      <c r="O2634" s="55" t="str">
        <f t="shared" si="166"/>
        <v/>
      </c>
      <c r="P2634" s="48" t="str">
        <f t="shared" ca="1" si="167"/>
        <v/>
      </c>
      <c r="Q2634" s="52"/>
      <c r="R2634" s="49"/>
      <c r="S2634" s="50" t="str">
        <f>IF(B2634="","",COUNTA(التجديد!E2634:E2634))</f>
        <v/>
      </c>
      <c r="T2634" s="51" t="str">
        <f>IF(B2634="","",IFERROR(VLOOKUP(SUBSTITUTE(SUBSTITUTE(H2634,"~","~~"),"*","~*"),إعدادات_الأنواع!$A$4:$B$40,2,FALSE()),"?"))</f>
        <v/>
      </c>
    </row>
    <row r="2635" spans="1:20" ht="15" customHeight="1">
      <c r="A2635" s="20" t="str">
        <f>IF(B2635="","",IF(T2635="?","⚠️ نوع غير معرف",T2635&amp;TEXT(COUNTIFS($T$3:T2635,T2635),"000")))</f>
        <v/>
      </c>
      <c r="B2635" s="38"/>
      <c r="C2635" s="38"/>
      <c r="D2635" s="39"/>
      <c r="E2635" s="54"/>
      <c r="F2635" s="41" t="str">
        <f t="shared" ca="1" si="164"/>
        <v/>
      </c>
      <c r="G2635" s="42"/>
      <c r="H2635" s="37"/>
      <c r="I2635" s="43"/>
      <c r="J2635" s="44" t="str">
        <f t="shared" si="165"/>
        <v/>
      </c>
      <c r="K2635" s="45"/>
      <c r="L2635" s="46" t="str">
        <f>IF(OR(K2635="لم يدفع",B2635=""),"",IF(K2635="تأمين فقط",0,IF(K2635="اشتراك 300",300,IF(F2635&lt;14,IFERROR(VLOOKUP(SUBSTITUTE(SUBSTITUTE(H2635,"~","~~"),"*","~*"),إعدادات_الأنواع!$A$4:$D$40,3,FALSE()),0),IFERROR(VLOOKUP(SUBSTITUTE(SUBSTITUTE(H2635,"~","~~"),"*","~*"),إعدادات_الأنواع!$A$4:$D$40,4,FALSE()),0)))))</f>
        <v/>
      </c>
      <c r="M2635" s="47" t="str">
        <f>IF(OR(K2635="لم يدفع",B2635=""),"",IFERROR(VLOOKUP(SUBSTITUTE(SUBSTITUTE(H2635,"~","~~"),"*","~*"),إعدادات_الأنواع!$A$4:$E$40,5,FALSE()),0))</f>
        <v/>
      </c>
      <c r="N2635" s="47" t="str">
        <f>IF(OR(K2635="لم يدفع",K2635="تأمين فقط",K2635="اشتراك 300",B2635=""),"",IFERROR(VLOOKUP(SUBSTITUTE(SUBSTITUTE(H2635,"~","~~"),"*","~*"),إعدادات_الأنواع!$A$4:$F$40,6,FALSE()),0))</f>
        <v/>
      </c>
      <c r="O2635" s="55" t="str">
        <f t="shared" si="166"/>
        <v/>
      </c>
      <c r="P2635" s="48" t="str">
        <f t="shared" ca="1" si="167"/>
        <v/>
      </c>
      <c r="Q2635" s="52"/>
      <c r="R2635" s="49"/>
      <c r="S2635" s="50" t="str">
        <f>IF(B2635="","",COUNTA(التجديد!E2635:E2635))</f>
        <v/>
      </c>
      <c r="T2635" s="51" t="str">
        <f>IF(B2635="","",IFERROR(VLOOKUP(SUBSTITUTE(SUBSTITUTE(H2635,"~","~~"),"*","~*"),إعدادات_الأنواع!$A$4:$B$40,2,FALSE()),"?"))</f>
        <v/>
      </c>
    </row>
    <row r="2636" spans="1:20" ht="15" customHeight="1">
      <c r="A2636" s="20" t="str">
        <f>IF(B2636="","",IF(T2636="?","⚠️ نوع غير معرف",T2636&amp;TEXT(COUNTIFS($T$3:T2636,T2636),"000")))</f>
        <v/>
      </c>
      <c r="B2636" s="38"/>
      <c r="C2636" s="38"/>
      <c r="D2636" s="39"/>
      <c r="E2636" s="54"/>
      <c r="F2636" s="41" t="str">
        <f t="shared" ca="1" si="164"/>
        <v/>
      </c>
      <c r="G2636" s="42"/>
      <c r="H2636" s="37"/>
      <c r="I2636" s="43"/>
      <c r="J2636" s="44" t="str">
        <f t="shared" si="165"/>
        <v/>
      </c>
      <c r="K2636" s="45"/>
      <c r="L2636" s="46" t="str">
        <f>IF(OR(K2636="لم يدفع",B2636=""),"",IF(K2636="تأمين فقط",0,IF(K2636="اشتراك 300",300,IF(F2636&lt;14,IFERROR(VLOOKUP(SUBSTITUTE(SUBSTITUTE(H2636,"~","~~"),"*","~*"),إعدادات_الأنواع!$A$4:$D$40,3,FALSE()),0),IFERROR(VLOOKUP(SUBSTITUTE(SUBSTITUTE(H2636,"~","~~"),"*","~*"),إعدادات_الأنواع!$A$4:$D$40,4,FALSE()),0)))))</f>
        <v/>
      </c>
      <c r="M2636" s="47" t="str">
        <f>IF(OR(K2636="لم يدفع",B2636=""),"",IFERROR(VLOOKUP(SUBSTITUTE(SUBSTITUTE(H2636,"~","~~"),"*","~*"),إعدادات_الأنواع!$A$4:$E$40,5,FALSE()),0))</f>
        <v/>
      </c>
      <c r="N2636" s="47" t="str">
        <f>IF(OR(K2636="لم يدفع",K2636="تأمين فقط",K2636="اشتراك 300",B2636=""),"",IFERROR(VLOOKUP(SUBSTITUTE(SUBSTITUTE(H2636,"~","~~"),"*","~*"),إعدادات_الأنواع!$A$4:$F$40,6,FALSE()),0))</f>
        <v/>
      </c>
      <c r="O2636" s="55" t="str">
        <f t="shared" si="166"/>
        <v/>
      </c>
      <c r="P2636" s="48" t="str">
        <f t="shared" ca="1" si="167"/>
        <v/>
      </c>
      <c r="Q2636" s="52"/>
      <c r="R2636" s="49"/>
      <c r="S2636" s="50" t="str">
        <f>IF(B2636="","",COUNTA(التجديد!E2636:E2636))</f>
        <v/>
      </c>
      <c r="T2636" s="51" t="str">
        <f>IF(B2636="","",IFERROR(VLOOKUP(SUBSTITUTE(SUBSTITUTE(H2636,"~","~~"),"*","~*"),إعدادات_الأنواع!$A$4:$B$40,2,FALSE()),"?"))</f>
        <v/>
      </c>
    </row>
    <row r="2637" spans="1:20" ht="15" customHeight="1">
      <c r="A2637" s="20" t="str">
        <f>IF(B2637="","",IF(T2637="?","⚠️ نوع غير معرف",T2637&amp;TEXT(COUNTIFS($T$3:T2637,T2637),"000")))</f>
        <v/>
      </c>
      <c r="B2637" s="38"/>
      <c r="C2637" s="38"/>
      <c r="D2637" s="39"/>
      <c r="E2637" s="54"/>
      <c r="F2637" s="41" t="str">
        <f t="shared" ca="1" si="164"/>
        <v/>
      </c>
      <c r="G2637" s="42"/>
      <c r="H2637" s="37"/>
      <c r="I2637" s="43"/>
      <c r="J2637" s="44" t="str">
        <f t="shared" si="165"/>
        <v/>
      </c>
      <c r="K2637" s="45"/>
      <c r="L2637" s="46" t="str">
        <f>IF(OR(K2637="لم يدفع",B2637=""),"",IF(K2637="تأمين فقط",0,IF(K2637="اشتراك 300",300,IF(F2637&lt;14,IFERROR(VLOOKUP(SUBSTITUTE(SUBSTITUTE(H2637,"~","~~"),"*","~*"),إعدادات_الأنواع!$A$4:$D$40,3,FALSE()),0),IFERROR(VLOOKUP(SUBSTITUTE(SUBSTITUTE(H2637,"~","~~"),"*","~*"),إعدادات_الأنواع!$A$4:$D$40,4,FALSE()),0)))))</f>
        <v/>
      </c>
      <c r="M2637" s="47" t="str">
        <f>IF(OR(K2637="لم يدفع",B2637=""),"",IFERROR(VLOOKUP(SUBSTITUTE(SUBSTITUTE(H2637,"~","~~"),"*","~*"),إعدادات_الأنواع!$A$4:$E$40,5,FALSE()),0))</f>
        <v/>
      </c>
      <c r="N2637" s="47" t="str">
        <f>IF(OR(K2637="لم يدفع",K2637="تأمين فقط",K2637="اشتراك 300",B2637=""),"",IFERROR(VLOOKUP(SUBSTITUTE(SUBSTITUTE(H2637,"~","~~"),"*","~*"),إعدادات_الأنواع!$A$4:$F$40,6,FALSE()),0))</f>
        <v/>
      </c>
      <c r="O2637" s="55" t="str">
        <f t="shared" si="166"/>
        <v/>
      </c>
      <c r="P2637" s="48" t="str">
        <f t="shared" ca="1" si="167"/>
        <v/>
      </c>
      <c r="Q2637" s="52"/>
      <c r="R2637" s="49"/>
      <c r="S2637" s="50" t="str">
        <f>IF(B2637="","",COUNTA(التجديد!E2637:E2637))</f>
        <v/>
      </c>
      <c r="T2637" s="51" t="str">
        <f>IF(B2637="","",IFERROR(VLOOKUP(SUBSTITUTE(SUBSTITUTE(H2637,"~","~~"),"*","~*"),إعدادات_الأنواع!$A$4:$B$40,2,FALSE()),"?"))</f>
        <v/>
      </c>
    </row>
    <row r="2638" spans="1:20" ht="15" customHeight="1">
      <c r="A2638" s="20" t="str">
        <f>IF(B2638="","",IF(T2638="?","⚠️ نوع غير معرف",T2638&amp;TEXT(COUNTIFS($T$3:T2638,T2638),"000")))</f>
        <v/>
      </c>
      <c r="B2638" s="38"/>
      <c r="C2638" s="38"/>
      <c r="D2638" s="39"/>
      <c r="E2638" s="54"/>
      <c r="F2638" s="41" t="str">
        <f t="shared" ca="1" si="164"/>
        <v/>
      </c>
      <c r="G2638" s="42"/>
      <c r="H2638" s="37"/>
      <c r="I2638" s="43"/>
      <c r="J2638" s="44" t="str">
        <f t="shared" si="165"/>
        <v/>
      </c>
      <c r="K2638" s="45"/>
      <c r="L2638" s="46" t="str">
        <f>IF(OR(K2638="لم يدفع",B2638=""),"",IF(K2638="تأمين فقط",0,IF(K2638="اشتراك 300",300,IF(F2638&lt;14,IFERROR(VLOOKUP(SUBSTITUTE(SUBSTITUTE(H2638,"~","~~"),"*","~*"),إعدادات_الأنواع!$A$4:$D$40,3,FALSE()),0),IFERROR(VLOOKUP(SUBSTITUTE(SUBSTITUTE(H2638,"~","~~"),"*","~*"),إعدادات_الأنواع!$A$4:$D$40,4,FALSE()),0)))))</f>
        <v/>
      </c>
      <c r="M2638" s="47" t="str">
        <f>IF(OR(K2638="لم يدفع",B2638=""),"",IFERROR(VLOOKUP(SUBSTITUTE(SUBSTITUTE(H2638,"~","~~"),"*","~*"),إعدادات_الأنواع!$A$4:$E$40,5,FALSE()),0))</f>
        <v/>
      </c>
      <c r="N2638" s="47" t="str">
        <f>IF(OR(K2638="لم يدفع",K2638="تأمين فقط",K2638="اشتراك 300",B2638=""),"",IFERROR(VLOOKUP(SUBSTITUTE(SUBSTITUTE(H2638,"~","~~"),"*","~*"),إعدادات_الأنواع!$A$4:$F$40,6,FALSE()),0))</f>
        <v/>
      </c>
      <c r="O2638" s="55" t="str">
        <f t="shared" si="166"/>
        <v/>
      </c>
      <c r="P2638" s="48" t="str">
        <f t="shared" ca="1" si="167"/>
        <v/>
      </c>
      <c r="Q2638" s="52"/>
      <c r="R2638" s="49"/>
      <c r="S2638" s="50" t="str">
        <f>IF(B2638="","",COUNTA(التجديد!E2638:E2638))</f>
        <v/>
      </c>
      <c r="T2638" s="51" t="str">
        <f>IF(B2638="","",IFERROR(VLOOKUP(SUBSTITUTE(SUBSTITUTE(H2638,"~","~~"),"*","~*"),إعدادات_الأنواع!$A$4:$B$40,2,FALSE()),"?"))</f>
        <v/>
      </c>
    </row>
    <row r="2639" spans="1:20" ht="15" customHeight="1">
      <c r="A2639" s="20" t="str">
        <f>IF(B2639="","",IF(T2639="?","⚠️ نوع غير معرف",T2639&amp;TEXT(COUNTIFS($T$3:T2639,T2639),"000")))</f>
        <v/>
      </c>
      <c r="B2639" s="38"/>
      <c r="C2639" s="38"/>
      <c r="D2639" s="39"/>
      <c r="E2639" s="54"/>
      <c r="F2639" s="41" t="str">
        <f t="shared" ca="1" si="164"/>
        <v/>
      </c>
      <c r="G2639" s="42"/>
      <c r="H2639" s="37"/>
      <c r="I2639" s="43"/>
      <c r="J2639" s="44" t="str">
        <f t="shared" si="165"/>
        <v/>
      </c>
      <c r="K2639" s="45"/>
      <c r="L2639" s="46" t="str">
        <f>IF(OR(K2639="لم يدفع",B2639=""),"",IF(K2639="تأمين فقط",0,IF(K2639="اشتراك 300",300,IF(F2639&lt;14,IFERROR(VLOOKUP(SUBSTITUTE(SUBSTITUTE(H2639,"~","~~"),"*","~*"),إعدادات_الأنواع!$A$4:$D$40,3,FALSE()),0),IFERROR(VLOOKUP(SUBSTITUTE(SUBSTITUTE(H2639,"~","~~"),"*","~*"),إعدادات_الأنواع!$A$4:$D$40,4,FALSE()),0)))))</f>
        <v/>
      </c>
      <c r="M2639" s="47" t="str">
        <f>IF(OR(K2639="لم يدفع",B2639=""),"",IFERROR(VLOOKUP(SUBSTITUTE(SUBSTITUTE(H2639,"~","~~"),"*","~*"),إعدادات_الأنواع!$A$4:$E$40,5,FALSE()),0))</f>
        <v/>
      </c>
      <c r="N2639" s="47" t="str">
        <f>IF(OR(K2639="لم يدفع",K2639="تأمين فقط",K2639="اشتراك 300",B2639=""),"",IFERROR(VLOOKUP(SUBSTITUTE(SUBSTITUTE(H2639,"~","~~"),"*","~*"),إعدادات_الأنواع!$A$4:$F$40,6,FALSE()),0))</f>
        <v/>
      </c>
      <c r="O2639" s="55" t="str">
        <f t="shared" si="166"/>
        <v/>
      </c>
      <c r="P2639" s="48" t="str">
        <f t="shared" ca="1" si="167"/>
        <v/>
      </c>
      <c r="Q2639" s="52"/>
      <c r="R2639" s="49"/>
      <c r="S2639" s="50" t="str">
        <f>IF(B2639="","",COUNTA(التجديد!E2639:E2639))</f>
        <v/>
      </c>
      <c r="T2639" s="51" t="str">
        <f>IF(B2639="","",IFERROR(VLOOKUP(SUBSTITUTE(SUBSTITUTE(H2639,"~","~~"),"*","~*"),إعدادات_الأنواع!$A$4:$B$40,2,FALSE()),"?"))</f>
        <v/>
      </c>
    </row>
    <row r="2640" spans="1:20" ht="15" customHeight="1">
      <c r="A2640" s="20" t="str">
        <f>IF(B2640="","",IF(T2640="?","⚠️ نوع غير معرف",T2640&amp;TEXT(COUNTIFS($T$3:T2640,T2640),"000")))</f>
        <v/>
      </c>
      <c r="B2640" s="38"/>
      <c r="C2640" s="38"/>
      <c r="D2640" s="39"/>
      <c r="E2640" s="54"/>
      <c r="F2640" s="41" t="str">
        <f t="shared" ca="1" si="164"/>
        <v/>
      </c>
      <c r="G2640" s="42"/>
      <c r="H2640" s="37"/>
      <c r="I2640" s="43"/>
      <c r="J2640" s="44" t="str">
        <f t="shared" si="165"/>
        <v/>
      </c>
      <c r="K2640" s="45"/>
      <c r="L2640" s="46" t="str">
        <f>IF(OR(K2640="لم يدفع",B2640=""),"",IF(K2640="تأمين فقط",0,IF(K2640="اشتراك 300",300,IF(F2640&lt;14,IFERROR(VLOOKUP(SUBSTITUTE(SUBSTITUTE(H2640,"~","~~"),"*","~*"),إعدادات_الأنواع!$A$4:$D$40,3,FALSE()),0),IFERROR(VLOOKUP(SUBSTITUTE(SUBSTITUTE(H2640,"~","~~"),"*","~*"),إعدادات_الأنواع!$A$4:$D$40,4,FALSE()),0)))))</f>
        <v/>
      </c>
      <c r="M2640" s="47" t="str">
        <f>IF(OR(K2640="لم يدفع",B2640=""),"",IFERROR(VLOOKUP(SUBSTITUTE(SUBSTITUTE(H2640,"~","~~"),"*","~*"),إعدادات_الأنواع!$A$4:$E$40,5,FALSE()),0))</f>
        <v/>
      </c>
      <c r="N2640" s="47" t="str">
        <f>IF(OR(K2640="لم يدفع",K2640="تأمين فقط",K2640="اشتراك 300",B2640=""),"",IFERROR(VLOOKUP(SUBSTITUTE(SUBSTITUTE(H2640,"~","~~"),"*","~*"),إعدادات_الأنواع!$A$4:$F$40,6,FALSE()),0))</f>
        <v/>
      </c>
      <c r="O2640" s="55" t="str">
        <f t="shared" si="166"/>
        <v/>
      </c>
      <c r="P2640" s="48" t="str">
        <f t="shared" ca="1" si="167"/>
        <v/>
      </c>
      <c r="Q2640" s="52"/>
      <c r="R2640" s="49"/>
      <c r="S2640" s="50" t="str">
        <f>IF(B2640="","",COUNTA(التجديد!E2640:E2640))</f>
        <v/>
      </c>
      <c r="T2640" s="51" t="str">
        <f>IF(B2640="","",IFERROR(VLOOKUP(SUBSTITUTE(SUBSTITUTE(H2640,"~","~~"),"*","~*"),إعدادات_الأنواع!$A$4:$B$40,2,FALSE()),"?"))</f>
        <v/>
      </c>
    </row>
    <row r="2641" spans="1:20" ht="15" customHeight="1">
      <c r="A2641" s="20" t="str">
        <f>IF(B2641="","",IF(T2641="?","⚠️ نوع غير معرف",T2641&amp;TEXT(COUNTIFS($T$3:T2641,T2641),"000")))</f>
        <v/>
      </c>
      <c r="B2641" s="38"/>
      <c r="C2641" s="38"/>
      <c r="D2641" s="39"/>
      <c r="E2641" s="54"/>
      <c r="F2641" s="41" t="str">
        <f t="shared" ca="1" si="164"/>
        <v/>
      </c>
      <c r="G2641" s="42"/>
      <c r="H2641" s="37"/>
      <c r="I2641" s="43"/>
      <c r="J2641" s="44" t="str">
        <f t="shared" si="165"/>
        <v/>
      </c>
      <c r="K2641" s="45"/>
      <c r="L2641" s="46" t="str">
        <f>IF(OR(K2641="لم يدفع",B2641=""),"",IF(K2641="تأمين فقط",0,IF(K2641="اشتراك 300",300,IF(F2641&lt;14,IFERROR(VLOOKUP(SUBSTITUTE(SUBSTITUTE(H2641,"~","~~"),"*","~*"),إعدادات_الأنواع!$A$4:$D$40,3,FALSE()),0),IFERROR(VLOOKUP(SUBSTITUTE(SUBSTITUTE(H2641,"~","~~"),"*","~*"),إعدادات_الأنواع!$A$4:$D$40,4,FALSE()),0)))))</f>
        <v/>
      </c>
      <c r="M2641" s="47" t="str">
        <f>IF(OR(K2641="لم يدفع",B2641=""),"",IFERROR(VLOOKUP(SUBSTITUTE(SUBSTITUTE(H2641,"~","~~"),"*","~*"),إعدادات_الأنواع!$A$4:$E$40,5,FALSE()),0))</f>
        <v/>
      </c>
      <c r="N2641" s="47" t="str">
        <f>IF(OR(K2641="لم يدفع",K2641="تأمين فقط",K2641="اشتراك 300",B2641=""),"",IFERROR(VLOOKUP(SUBSTITUTE(SUBSTITUTE(H2641,"~","~~"),"*","~*"),إعدادات_الأنواع!$A$4:$F$40,6,FALSE()),0))</f>
        <v/>
      </c>
      <c r="O2641" s="55" t="str">
        <f t="shared" si="166"/>
        <v/>
      </c>
      <c r="P2641" s="48" t="str">
        <f t="shared" ca="1" si="167"/>
        <v/>
      </c>
      <c r="Q2641" s="52"/>
      <c r="R2641" s="49"/>
      <c r="S2641" s="50" t="str">
        <f>IF(B2641="","",COUNTA(التجديد!E2641:E2641))</f>
        <v/>
      </c>
      <c r="T2641" s="51" t="str">
        <f>IF(B2641="","",IFERROR(VLOOKUP(SUBSTITUTE(SUBSTITUTE(H2641,"~","~~"),"*","~*"),إعدادات_الأنواع!$A$4:$B$40,2,FALSE()),"?"))</f>
        <v/>
      </c>
    </row>
    <row r="2642" spans="1:20" ht="15" customHeight="1">
      <c r="A2642" s="20" t="str">
        <f>IF(B2642="","",IF(T2642="?","⚠️ نوع غير معرف",T2642&amp;TEXT(COUNTIFS($T$3:T2642,T2642),"000")))</f>
        <v/>
      </c>
      <c r="B2642" s="38"/>
      <c r="C2642" s="38"/>
      <c r="D2642" s="39"/>
      <c r="E2642" s="54"/>
      <c r="F2642" s="41" t="str">
        <f t="shared" ca="1" si="164"/>
        <v/>
      </c>
      <c r="G2642" s="42"/>
      <c r="H2642" s="37"/>
      <c r="I2642" s="43"/>
      <c r="J2642" s="44" t="str">
        <f t="shared" si="165"/>
        <v/>
      </c>
      <c r="K2642" s="45"/>
      <c r="L2642" s="46" t="str">
        <f>IF(OR(K2642="لم يدفع",B2642=""),"",IF(K2642="تأمين فقط",0,IF(K2642="اشتراك 300",300,IF(F2642&lt;14,IFERROR(VLOOKUP(SUBSTITUTE(SUBSTITUTE(H2642,"~","~~"),"*","~*"),إعدادات_الأنواع!$A$4:$D$40,3,FALSE()),0),IFERROR(VLOOKUP(SUBSTITUTE(SUBSTITUTE(H2642,"~","~~"),"*","~*"),إعدادات_الأنواع!$A$4:$D$40,4,FALSE()),0)))))</f>
        <v/>
      </c>
      <c r="M2642" s="47" t="str">
        <f>IF(OR(K2642="لم يدفع",B2642=""),"",IFERROR(VLOOKUP(SUBSTITUTE(SUBSTITUTE(H2642,"~","~~"),"*","~*"),إعدادات_الأنواع!$A$4:$E$40,5,FALSE()),0))</f>
        <v/>
      </c>
      <c r="N2642" s="47" t="str">
        <f>IF(OR(K2642="لم يدفع",K2642="تأمين فقط",K2642="اشتراك 300",B2642=""),"",IFERROR(VLOOKUP(SUBSTITUTE(SUBSTITUTE(H2642,"~","~~"),"*","~*"),إعدادات_الأنواع!$A$4:$F$40,6,FALSE()),0))</f>
        <v/>
      </c>
      <c r="O2642" s="55" t="str">
        <f t="shared" si="166"/>
        <v/>
      </c>
      <c r="P2642" s="48" t="str">
        <f t="shared" ca="1" si="167"/>
        <v/>
      </c>
      <c r="Q2642" s="52"/>
      <c r="R2642" s="49"/>
      <c r="S2642" s="50" t="str">
        <f>IF(B2642="","",COUNTA(التجديد!E2642:E2642))</f>
        <v/>
      </c>
      <c r="T2642" s="51" t="str">
        <f>IF(B2642="","",IFERROR(VLOOKUP(SUBSTITUTE(SUBSTITUTE(H2642,"~","~~"),"*","~*"),إعدادات_الأنواع!$A$4:$B$40,2,FALSE()),"?"))</f>
        <v/>
      </c>
    </row>
    <row r="2643" spans="1:20" ht="15" customHeight="1">
      <c r="A2643" s="20" t="str">
        <f>IF(B2643="","",IF(T2643="?","⚠️ نوع غير معرف",T2643&amp;TEXT(COUNTIFS($T$3:T2643,T2643),"000")))</f>
        <v/>
      </c>
      <c r="B2643" s="38"/>
      <c r="C2643" s="38"/>
      <c r="D2643" s="39"/>
      <c r="E2643" s="54"/>
      <c r="F2643" s="41" t="str">
        <f t="shared" ca="1" si="164"/>
        <v/>
      </c>
      <c r="G2643" s="42"/>
      <c r="H2643" s="37"/>
      <c r="I2643" s="43"/>
      <c r="J2643" s="44" t="str">
        <f t="shared" si="165"/>
        <v/>
      </c>
      <c r="K2643" s="45"/>
      <c r="L2643" s="46" t="str">
        <f>IF(OR(K2643="لم يدفع",B2643=""),"",IF(K2643="تأمين فقط",0,IF(K2643="اشتراك 300",300,IF(F2643&lt;14,IFERROR(VLOOKUP(SUBSTITUTE(SUBSTITUTE(H2643,"~","~~"),"*","~*"),إعدادات_الأنواع!$A$4:$D$40,3,FALSE()),0),IFERROR(VLOOKUP(SUBSTITUTE(SUBSTITUTE(H2643,"~","~~"),"*","~*"),إعدادات_الأنواع!$A$4:$D$40,4,FALSE()),0)))))</f>
        <v/>
      </c>
      <c r="M2643" s="47" t="str">
        <f>IF(OR(K2643="لم يدفع",B2643=""),"",IFERROR(VLOOKUP(SUBSTITUTE(SUBSTITUTE(H2643,"~","~~"),"*","~*"),إعدادات_الأنواع!$A$4:$E$40,5,FALSE()),0))</f>
        <v/>
      </c>
      <c r="N2643" s="47" t="str">
        <f>IF(OR(K2643="لم يدفع",K2643="تأمين فقط",K2643="اشتراك 300",B2643=""),"",IFERROR(VLOOKUP(SUBSTITUTE(SUBSTITUTE(H2643,"~","~~"),"*","~*"),إعدادات_الأنواع!$A$4:$F$40,6,FALSE()),0))</f>
        <v/>
      </c>
      <c r="O2643" s="55" t="str">
        <f t="shared" si="166"/>
        <v/>
      </c>
      <c r="P2643" s="48" t="str">
        <f t="shared" ca="1" si="167"/>
        <v/>
      </c>
      <c r="Q2643" s="52"/>
      <c r="R2643" s="49"/>
      <c r="S2643" s="50" t="str">
        <f>IF(B2643="","",COUNTA(التجديد!E2643:E2643))</f>
        <v/>
      </c>
      <c r="T2643" s="51" t="str">
        <f>IF(B2643="","",IFERROR(VLOOKUP(SUBSTITUTE(SUBSTITUTE(H2643,"~","~~"),"*","~*"),إعدادات_الأنواع!$A$4:$B$40,2,FALSE()),"?"))</f>
        <v/>
      </c>
    </row>
    <row r="2644" spans="1:20" ht="15" customHeight="1">
      <c r="A2644" s="20" t="str">
        <f>IF(B2644="","",IF(T2644="?","⚠️ نوع غير معرف",T2644&amp;TEXT(COUNTIFS($T$3:T2644,T2644),"000")))</f>
        <v/>
      </c>
      <c r="B2644" s="38"/>
      <c r="C2644" s="38"/>
      <c r="D2644" s="39"/>
      <c r="E2644" s="54"/>
      <c r="F2644" s="41" t="str">
        <f t="shared" ca="1" si="164"/>
        <v/>
      </c>
      <c r="G2644" s="42"/>
      <c r="H2644" s="37"/>
      <c r="I2644" s="43"/>
      <c r="J2644" s="44" t="str">
        <f t="shared" si="165"/>
        <v/>
      </c>
      <c r="K2644" s="45"/>
      <c r="L2644" s="46" t="str">
        <f>IF(OR(K2644="لم يدفع",B2644=""),"",IF(K2644="تأمين فقط",0,IF(K2644="اشتراك 300",300,IF(F2644&lt;14,IFERROR(VLOOKUP(SUBSTITUTE(SUBSTITUTE(H2644,"~","~~"),"*","~*"),إعدادات_الأنواع!$A$4:$D$40,3,FALSE()),0),IFERROR(VLOOKUP(SUBSTITUTE(SUBSTITUTE(H2644,"~","~~"),"*","~*"),إعدادات_الأنواع!$A$4:$D$40,4,FALSE()),0)))))</f>
        <v/>
      </c>
      <c r="M2644" s="47" t="str">
        <f>IF(OR(K2644="لم يدفع",B2644=""),"",IFERROR(VLOOKUP(SUBSTITUTE(SUBSTITUTE(H2644,"~","~~"),"*","~*"),إعدادات_الأنواع!$A$4:$E$40,5,FALSE()),0))</f>
        <v/>
      </c>
      <c r="N2644" s="47" t="str">
        <f>IF(OR(K2644="لم يدفع",K2644="تأمين فقط",K2644="اشتراك 300",B2644=""),"",IFERROR(VLOOKUP(SUBSTITUTE(SUBSTITUTE(H2644,"~","~~"),"*","~*"),إعدادات_الأنواع!$A$4:$F$40,6,FALSE()),0))</f>
        <v/>
      </c>
      <c r="O2644" s="55" t="str">
        <f t="shared" si="166"/>
        <v/>
      </c>
      <c r="P2644" s="48" t="str">
        <f t="shared" ca="1" si="167"/>
        <v/>
      </c>
      <c r="Q2644" s="52"/>
      <c r="R2644" s="49"/>
      <c r="S2644" s="50" t="str">
        <f>IF(B2644="","",COUNTA(التجديد!E2644:E2644))</f>
        <v/>
      </c>
      <c r="T2644" s="51" t="str">
        <f>IF(B2644="","",IFERROR(VLOOKUP(SUBSTITUTE(SUBSTITUTE(H2644,"~","~~"),"*","~*"),إعدادات_الأنواع!$A$4:$B$40,2,FALSE()),"?"))</f>
        <v/>
      </c>
    </row>
    <row r="2645" spans="1:20" ht="15" customHeight="1">
      <c r="A2645" s="20" t="str">
        <f>IF(B2645="","",IF(T2645="?","⚠️ نوع غير معرف",T2645&amp;TEXT(COUNTIFS($T$3:T2645,T2645),"000")))</f>
        <v/>
      </c>
      <c r="B2645" s="38"/>
      <c r="C2645" s="38"/>
      <c r="D2645" s="39"/>
      <c r="E2645" s="54"/>
      <c r="F2645" s="41" t="str">
        <f t="shared" ca="1" si="164"/>
        <v/>
      </c>
      <c r="G2645" s="42"/>
      <c r="H2645" s="37"/>
      <c r="I2645" s="43"/>
      <c r="J2645" s="44" t="str">
        <f t="shared" si="165"/>
        <v/>
      </c>
      <c r="K2645" s="45"/>
      <c r="L2645" s="46" t="str">
        <f>IF(OR(K2645="لم يدفع",B2645=""),"",IF(K2645="تأمين فقط",0,IF(K2645="اشتراك 300",300,IF(F2645&lt;14,IFERROR(VLOOKUP(SUBSTITUTE(SUBSTITUTE(H2645,"~","~~"),"*","~*"),إعدادات_الأنواع!$A$4:$D$40,3,FALSE()),0),IFERROR(VLOOKUP(SUBSTITUTE(SUBSTITUTE(H2645,"~","~~"),"*","~*"),إعدادات_الأنواع!$A$4:$D$40,4,FALSE()),0)))))</f>
        <v/>
      </c>
      <c r="M2645" s="47" t="str">
        <f>IF(OR(K2645="لم يدفع",B2645=""),"",IFERROR(VLOOKUP(SUBSTITUTE(SUBSTITUTE(H2645,"~","~~"),"*","~*"),إعدادات_الأنواع!$A$4:$E$40,5,FALSE()),0))</f>
        <v/>
      </c>
      <c r="N2645" s="47" t="str">
        <f>IF(OR(K2645="لم يدفع",K2645="تأمين فقط",K2645="اشتراك 300",B2645=""),"",IFERROR(VLOOKUP(SUBSTITUTE(SUBSTITUTE(H2645,"~","~~"),"*","~*"),إعدادات_الأنواع!$A$4:$F$40,6,FALSE()),0))</f>
        <v/>
      </c>
      <c r="O2645" s="55" t="str">
        <f t="shared" si="166"/>
        <v/>
      </c>
      <c r="P2645" s="48" t="str">
        <f t="shared" ca="1" si="167"/>
        <v/>
      </c>
      <c r="Q2645" s="52"/>
      <c r="R2645" s="49"/>
      <c r="S2645" s="50" t="str">
        <f>IF(B2645="","",COUNTA(التجديد!E2645:E2645))</f>
        <v/>
      </c>
      <c r="T2645" s="51" t="str">
        <f>IF(B2645="","",IFERROR(VLOOKUP(SUBSTITUTE(SUBSTITUTE(H2645,"~","~~"),"*","~*"),إعدادات_الأنواع!$A$4:$B$40,2,FALSE()),"?"))</f>
        <v/>
      </c>
    </row>
    <row r="2646" spans="1:20" ht="15" customHeight="1">
      <c r="A2646" s="20" t="str">
        <f>IF(B2646="","",IF(T2646="?","⚠️ نوع غير معرف",T2646&amp;TEXT(COUNTIFS($T$3:T2646,T2646),"000")))</f>
        <v/>
      </c>
      <c r="B2646" s="38"/>
      <c r="C2646" s="38"/>
      <c r="D2646" s="39"/>
      <c r="E2646" s="54"/>
      <c r="F2646" s="41" t="str">
        <f t="shared" ca="1" si="164"/>
        <v/>
      </c>
      <c r="G2646" s="42"/>
      <c r="H2646" s="37"/>
      <c r="I2646" s="43"/>
      <c r="J2646" s="44" t="str">
        <f t="shared" si="165"/>
        <v/>
      </c>
      <c r="K2646" s="45"/>
      <c r="L2646" s="46" t="str">
        <f>IF(OR(K2646="لم يدفع",B2646=""),"",IF(K2646="تأمين فقط",0,IF(K2646="اشتراك 300",300,IF(F2646&lt;14,IFERROR(VLOOKUP(SUBSTITUTE(SUBSTITUTE(H2646,"~","~~"),"*","~*"),إعدادات_الأنواع!$A$4:$D$40,3,FALSE()),0),IFERROR(VLOOKUP(SUBSTITUTE(SUBSTITUTE(H2646,"~","~~"),"*","~*"),إعدادات_الأنواع!$A$4:$D$40,4,FALSE()),0)))))</f>
        <v/>
      </c>
      <c r="M2646" s="47" t="str">
        <f>IF(OR(K2646="لم يدفع",B2646=""),"",IFERROR(VLOOKUP(SUBSTITUTE(SUBSTITUTE(H2646,"~","~~"),"*","~*"),إعدادات_الأنواع!$A$4:$E$40,5,FALSE()),0))</f>
        <v/>
      </c>
      <c r="N2646" s="47" t="str">
        <f>IF(OR(K2646="لم يدفع",K2646="تأمين فقط",K2646="اشتراك 300",B2646=""),"",IFERROR(VLOOKUP(SUBSTITUTE(SUBSTITUTE(H2646,"~","~~"),"*","~*"),إعدادات_الأنواع!$A$4:$F$40,6,FALSE()),0))</f>
        <v/>
      </c>
      <c r="O2646" s="55" t="str">
        <f t="shared" si="166"/>
        <v/>
      </c>
      <c r="P2646" s="48" t="str">
        <f t="shared" ca="1" si="167"/>
        <v/>
      </c>
      <c r="Q2646" s="52"/>
      <c r="R2646" s="49"/>
      <c r="S2646" s="50" t="str">
        <f>IF(B2646="","",COUNTA(التجديد!E2646:E2646))</f>
        <v/>
      </c>
      <c r="T2646" s="51" t="str">
        <f>IF(B2646="","",IFERROR(VLOOKUP(SUBSTITUTE(SUBSTITUTE(H2646,"~","~~"),"*","~*"),إعدادات_الأنواع!$A$4:$B$40,2,FALSE()),"?"))</f>
        <v/>
      </c>
    </row>
    <row r="2647" spans="1:20" ht="15" customHeight="1">
      <c r="A2647" s="20" t="str">
        <f>IF(B2647="","",IF(T2647="?","⚠️ نوع غير معرف",T2647&amp;TEXT(COUNTIFS($T$3:T2647,T2647),"000")))</f>
        <v/>
      </c>
      <c r="B2647" s="38"/>
      <c r="C2647" s="38"/>
      <c r="D2647" s="39"/>
      <c r="E2647" s="54"/>
      <c r="F2647" s="41" t="str">
        <f t="shared" ca="1" si="164"/>
        <v/>
      </c>
      <c r="G2647" s="42"/>
      <c r="H2647" s="37"/>
      <c r="I2647" s="43"/>
      <c r="J2647" s="44" t="str">
        <f t="shared" si="165"/>
        <v/>
      </c>
      <c r="K2647" s="45"/>
      <c r="L2647" s="46" t="str">
        <f>IF(OR(K2647="لم يدفع",B2647=""),"",IF(K2647="تأمين فقط",0,IF(K2647="اشتراك 300",300,IF(F2647&lt;14,IFERROR(VLOOKUP(SUBSTITUTE(SUBSTITUTE(H2647,"~","~~"),"*","~*"),إعدادات_الأنواع!$A$4:$D$40,3,FALSE()),0),IFERROR(VLOOKUP(SUBSTITUTE(SUBSTITUTE(H2647,"~","~~"),"*","~*"),إعدادات_الأنواع!$A$4:$D$40,4,FALSE()),0)))))</f>
        <v/>
      </c>
      <c r="M2647" s="47" t="str">
        <f>IF(OR(K2647="لم يدفع",B2647=""),"",IFERROR(VLOOKUP(SUBSTITUTE(SUBSTITUTE(H2647,"~","~~"),"*","~*"),إعدادات_الأنواع!$A$4:$E$40,5,FALSE()),0))</f>
        <v/>
      </c>
      <c r="N2647" s="47" t="str">
        <f>IF(OR(K2647="لم يدفع",K2647="تأمين فقط",K2647="اشتراك 300",B2647=""),"",IFERROR(VLOOKUP(SUBSTITUTE(SUBSTITUTE(H2647,"~","~~"),"*","~*"),إعدادات_الأنواع!$A$4:$F$40,6,FALSE()),0))</f>
        <v/>
      </c>
      <c r="O2647" s="55" t="str">
        <f t="shared" si="166"/>
        <v/>
      </c>
      <c r="P2647" s="48" t="str">
        <f t="shared" ca="1" si="167"/>
        <v/>
      </c>
      <c r="Q2647" s="52"/>
      <c r="R2647" s="49"/>
      <c r="S2647" s="50" t="str">
        <f>IF(B2647="","",COUNTA(التجديد!E2647:E2647))</f>
        <v/>
      </c>
      <c r="T2647" s="51" t="str">
        <f>IF(B2647="","",IFERROR(VLOOKUP(SUBSTITUTE(SUBSTITUTE(H2647,"~","~~"),"*","~*"),إعدادات_الأنواع!$A$4:$B$40,2,FALSE()),"?"))</f>
        <v/>
      </c>
    </row>
    <row r="2648" spans="1:20" ht="15" customHeight="1">
      <c r="A2648" s="20" t="str">
        <f>IF(B2648="","",IF(T2648="?","⚠️ نوع غير معرف",T2648&amp;TEXT(COUNTIFS($T$3:T2648,T2648),"000")))</f>
        <v/>
      </c>
      <c r="B2648" s="38"/>
      <c r="C2648" s="38"/>
      <c r="D2648" s="39"/>
      <c r="E2648" s="54"/>
      <c r="F2648" s="41" t="str">
        <f t="shared" ca="1" si="164"/>
        <v/>
      </c>
      <c r="G2648" s="42"/>
      <c r="H2648" s="37"/>
      <c r="I2648" s="43"/>
      <c r="J2648" s="44" t="str">
        <f t="shared" si="165"/>
        <v/>
      </c>
      <c r="K2648" s="45"/>
      <c r="L2648" s="46" t="str">
        <f>IF(OR(K2648="لم يدفع",B2648=""),"",IF(K2648="تأمين فقط",0,IF(K2648="اشتراك 300",300,IF(F2648&lt;14,IFERROR(VLOOKUP(SUBSTITUTE(SUBSTITUTE(H2648,"~","~~"),"*","~*"),إعدادات_الأنواع!$A$4:$D$40,3,FALSE()),0),IFERROR(VLOOKUP(SUBSTITUTE(SUBSTITUTE(H2648,"~","~~"),"*","~*"),إعدادات_الأنواع!$A$4:$D$40,4,FALSE()),0)))))</f>
        <v/>
      </c>
      <c r="M2648" s="47" t="str">
        <f>IF(OR(K2648="لم يدفع",B2648=""),"",IFERROR(VLOOKUP(SUBSTITUTE(SUBSTITUTE(H2648,"~","~~"),"*","~*"),إعدادات_الأنواع!$A$4:$E$40,5,FALSE()),0))</f>
        <v/>
      </c>
      <c r="N2648" s="47" t="str">
        <f>IF(OR(K2648="لم يدفع",K2648="تأمين فقط",K2648="اشتراك 300",B2648=""),"",IFERROR(VLOOKUP(SUBSTITUTE(SUBSTITUTE(H2648,"~","~~"),"*","~*"),إعدادات_الأنواع!$A$4:$F$40,6,FALSE()),0))</f>
        <v/>
      </c>
      <c r="O2648" s="55" t="str">
        <f t="shared" si="166"/>
        <v/>
      </c>
      <c r="P2648" s="48" t="str">
        <f t="shared" ca="1" si="167"/>
        <v/>
      </c>
      <c r="Q2648" s="52"/>
      <c r="R2648" s="49"/>
      <c r="S2648" s="50" t="str">
        <f>IF(B2648="","",COUNTA(التجديد!E2648:E2648))</f>
        <v/>
      </c>
      <c r="T2648" s="51" t="str">
        <f>IF(B2648="","",IFERROR(VLOOKUP(SUBSTITUTE(SUBSTITUTE(H2648,"~","~~"),"*","~*"),إعدادات_الأنواع!$A$4:$B$40,2,FALSE()),"?"))</f>
        <v/>
      </c>
    </row>
    <row r="2649" spans="1:20" ht="15" customHeight="1">
      <c r="A2649" s="20" t="str">
        <f>IF(B2649="","",IF(T2649="?","⚠️ نوع غير معرف",T2649&amp;TEXT(COUNTIFS($T$3:T2649,T2649),"000")))</f>
        <v/>
      </c>
      <c r="B2649" s="38"/>
      <c r="C2649" s="38"/>
      <c r="D2649" s="39"/>
      <c r="E2649" s="54"/>
      <c r="F2649" s="41" t="str">
        <f t="shared" ca="1" si="164"/>
        <v/>
      </c>
      <c r="G2649" s="42"/>
      <c r="H2649" s="37"/>
      <c r="I2649" s="43"/>
      <c r="J2649" s="44" t="str">
        <f t="shared" si="165"/>
        <v/>
      </c>
      <c r="K2649" s="45"/>
      <c r="L2649" s="46" t="str">
        <f>IF(OR(K2649="لم يدفع",B2649=""),"",IF(K2649="تأمين فقط",0,IF(K2649="اشتراك 300",300,IF(F2649&lt;14,IFERROR(VLOOKUP(SUBSTITUTE(SUBSTITUTE(H2649,"~","~~"),"*","~*"),إعدادات_الأنواع!$A$4:$D$40,3,FALSE()),0),IFERROR(VLOOKUP(SUBSTITUTE(SUBSTITUTE(H2649,"~","~~"),"*","~*"),إعدادات_الأنواع!$A$4:$D$40,4,FALSE()),0)))))</f>
        <v/>
      </c>
      <c r="M2649" s="47" t="str">
        <f>IF(OR(K2649="لم يدفع",B2649=""),"",IFERROR(VLOOKUP(SUBSTITUTE(SUBSTITUTE(H2649,"~","~~"),"*","~*"),إعدادات_الأنواع!$A$4:$E$40,5,FALSE()),0))</f>
        <v/>
      </c>
      <c r="N2649" s="47" t="str">
        <f>IF(OR(K2649="لم يدفع",K2649="تأمين فقط",K2649="اشتراك 300",B2649=""),"",IFERROR(VLOOKUP(SUBSTITUTE(SUBSTITUTE(H2649,"~","~~"),"*","~*"),إعدادات_الأنواع!$A$4:$F$40,6,FALSE()),0))</f>
        <v/>
      </c>
      <c r="O2649" s="55" t="str">
        <f t="shared" si="166"/>
        <v/>
      </c>
      <c r="P2649" s="48" t="str">
        <f t="shared" ca="1" si="167"/>
        <v/>
      </c>
      <c r="Q2649" s="52"/>
      <c r="R2649" s="49"/>
      <c r="S2649" s="50" t="str">
        <f>IF(B2649="","",COUNTA(التجديد!E2649:E2649))</f>
        <v/>
      </c>
      <c r="T2649" s="51" t="str">
        <f>IF(B2649="","",IFERROR(VLOOKUP(SUBSTITUTE(SUBSTITUTE(H2649,"~","~~"),"*","~*"),إعدادات_الأنواع!$A$4:$B$40,2,FALSE()),"?"))</f>
        <v/>
      </c>
    </row>
    <row r="2650" spans="1:20" ht="15" customHeight="1">
      <c r="A2650" s="20" t="str">
        <f>IF(B2650="","",IF(T2650="?","⚠️ نوع غير معرف",T2650&amp;TEXT(COUNTIFS($T$3:T2650,T2650),"000")))</f>
        <v/>
      </c>
      <c r="B2650" s="38"/>
      <c r="C2650" s="38"/>
      <c r="D2650" s="39"/>
      <c r="E2650" s="54"/>
      <c r="F2650" s="41" t="str">
        <f t="shared" ca="1" si="164"/>
        <v/>
      </c>
      <c r="G2650" s="42"/>
      <c r="H2650" s="37"/>
      <c r="I2650" s="43"/>
      <c r="J2650" s="44" t="str">
        <f t="shared" si="165"/>
        <v/>
      </c>
      <c r="K2650" s="45"/>
      <c r="L2650" s="46" t="str">
        <f>IF(OR(K2650="لم يدفع",B2650=""),"",IF(K2650="تأمين فقط",0,IF(K2650="اشتراك 300",300,IF(F2650&lt;14,IFERROR(VLOOKUP(SUBSTITUTE(SUBSTITUTE(H2650,"~","~~"),"*","~*"),إعدادات_الأنواع!$A$4:$D$40,3,FALSE()),0),IFERROR(VLOOKUP(SUBSTITUTE(SUBSTITUTE(H2650,"~","~~"),"*","~*"),إعدادات_الأنواع!$A$4:$D$40,4,FALSE()),0)))))</f>
        <v/>
      </c>
      <c r="M2650" s="47" t="str">
        <f>IF(OR(K2650="لم يدفع",B2650=""),"",IFERROR(VLOOKUP(SUBSTITUTE(SUBSTITUTE(H2650,"~","~~"),"*","~*"),إعدادات_الأنواع!$A$4:$E$40,5,FALSE()),0))</f>
        <v/>
      </c>
      <c r="N2650" s="47" t="str">
        <f>IF(OR(K2650="لم يدفع",K2650="تأمين فقط",K2650="اشتراك 300",B2650=""),"",IFERROR(VLOOKUP(SUBSTITUTE(SUBSTITUTE(H2650,"~","~~"),"*","~*"),إعدادات_الأنواع!$A$4:$F$40,6,FALSE()),0))</f>
        <v/>
      </c>
      <c r="O2650" s="55" t="str">
        <f t="shared" si="166"/>
        <v/>
      </c>
      <c r="P2650" s="48" t="str">
        <f t="shared" ca="1" si="167"/>
        <v/>
      </c>
      <c r="Q2650" s="52"/>
      <c r="R2650" s="49"/>
      <c r="S2650" s="50" t="str">
        <f>IF(B2650="","",COUNTA(التجديد!E2650:E2650))</f>
        <v/>
      </c>
      <c r="T2650" s="51" t="str">
        <f>IF(B2650="","",IFERROR(VLOOKUP(SUBSTITUTE(SUBSTITUTE(H2650,"~","~~"),"*","~*"),إعدادات_الأنواع!$A$4:$B$40,2,FALSE()),"?"))</f>
        <v/>
      </c>
    </row>
    <row r="2651" spans="1:20" ht="15" customHeight="1">
      <c r="A2651" s="20" t="str">
        <f>IF(B2651="","",IF(T2651="?","⚠️ نوع غير معرف",T2651&amp;TEXT(COUNTIFS($T$3:T2651,T2651),"000")))</f>
        <v/>
      </c>
      <c r="B2651" s="38"/>
      <c r="C2651" s="38"/>
      <c r="D2651" s="39"/>
      <c r="E2651" s="54"/>
      <c r="F2651" s="41" t="str">
        <f t="shared" ca="1" si="164"/>
        <v/>
      </c>
      <c r="G2651" s="42"/>
      <c r="H2651" s="37"/>
      <c r="I2651" s="43"/>
      <c r="J2651" s="44" t="str">
        <f t="shared" si="165"/>
        <v/>
      </c>
      <c r="K2651" s="45"/>
      <c r="L2651" s="46" t="str">
        <f>IF(OR(K2651="لم يدفع",B2651=""),"",IF(K2651="تأمين فقط",0,IF(K2651="اشتراك 300",300,IF(F2651&lt;14,IFERROR(VLOOKUP(SUBSTITUTE(SUBSTITUTE(H2651,"~","~~"),"*","~*"),إعدادات_الأنواع!$A$4:$D$40,3,FALSE()),0),IFERROR(VLOOKUP(SUBSTITUTE(SUBSTITUTE(H2651,"~","~~"),"*","~*"),إعدادات_الأنواع!$A$4:$D$40,4,FALSE()),0)))))</f>
        <v/>
      </c>
      <c r="M2651" s="47" t="str">
        <f>IF(OR(K2651="لم يدفع",B2651=""),"",IFERROR(VLOOKUP(SUBSTITUTE(SUBSTITUTE(H2651,"~","~~"),"*","~*"),إعدادات_الأنواع!$A$4:$E$40,5,FALSE()),0))</f>
        <v/>
      </c>
      <c r="N2651" s="47" t="str">
        <f>IF(OR(K2651="لم يدفع",K2651="تأمين فقط",K2651="اشتراك 300",B2651=""),"",IFERROR(VLOOKUP(SUBSTITUTE(SUBSTITUTE(H2651,"~","~~"),"*","~*"),إعدادات_الأنواع!$A$4:$F$40,6,FALSE()),0))</f>
        <v/>
      </c>
      <c r="O2651" s="55" t="str">
        <f t="shared" si="166"/>
        <v/>
      </c>
      <c r="P2651" s="48" t="str">
        <f t="shared" ca="1" si="167"/>
        <v/>
      </c>
      <c r="Q2651" s="52"/>
      <c r="R2651" s="49"/>
      <c r="S2651" s="50" t="str">
        <f>IF(B2651="","",COUNTA(التجديد!E2651:E2651))</f>
        <v/>
      </c>
      <c r="T2651" s="51" t="str">
        <f>IF(B2651="","",IFERROR(VLOOKUP(SUBSTITUTE(SUBSTITUTE(H2651,"~","~~"),"*","~*"),إعدادات_الأنواع!$A$4:$B$40,2,FALSE()),"?"))</f>
        <v/>
      </c>
    </row>
    <row r="2652" spans="1:20" ht="15" customHeight="1">
      <c r="A2652" s="20" t="str">
        <f>IF(B2652="","",IF(T2652="?","⚠️ نوع غير معرف",T2652&amp;TEXT(COUNTIFS($T$3:T2652,T2652),"000")))</f>
        <v/>
      </c>
      <c r="B2652" s="38"/>
      <c r="C2652" s="38"/>
      <c r="D2652" s="39"/>
      <c r="E2652" s="54"/>
      <c r="F2652" s="41" t="str">
        <f t="shared" ca="1" si="164"/>
        <v/>
      </c>
      <c r="G2652" s="42"/>
      <c r="H2652" s="37"/>
      <c r="I2652" s="43"/>
      <c r="J2652" s="44" t="str">
        <f t="shared" si="165"/>
        <v/>
      </c>
      <c r="K2652" s="45"/>
      <c r="L2652" s="46" t="str">
        <f>IF(OR(K2652="لم يدفع",B2652=""),"",IF(K2652="تأمين فقط",0,IF(K2652="اشتراك 300",300,IF(F2652&lt;14,IFERROR(VLOOKUP(SUBSTITUTE(SUBSTITUTE(H2652,"~","~~"),"*","~*"),إعدادات_الأنواع!$A$4:$D$40,3,FALSE()),0),IFERROR(VLOOKUP(SUBSTITUTE(SUBSTITUTE(H2652,"~","~~"),"*","~*"),إعدادات_الأنواع!$A$4:$D$40,4,FALSE()),0)))))</f>
        <v/>
      </c>
      <c r="M2652" s="47" t="str">
        <f>IF(OR(K2652="لم يدفع",B2652=""),"",IFERROR(VLOOKUP(SUBSTITUTE(SUBSTITUTE(H2652,"~","~~"),"*","~*"),إعدادات_الأنواع!$A$4:$E$40,5,FALSE()),0))</f>
        <v/>
      </c>
      <c r="N2652" s="47" t="str">
        <f>IF(OR(K2652="لم يدفع",K2652="تأمين فقط",K2652="اشتراك 300",B2652=""),"",IFERROR(VLOOKUP(SUBSTITUTE(SUBSTITUTE(H2652,"~","~~"),"*","~*"),إعدادات_الأنواع!$A$4:$F$40,6,FALSE()),0))</f>
        <v/>
      </c>
      <c r="O2652" s="55" t="str">
        <f t="shared" si="166"/>
        <v/>
      </c>
      <c r="P2652" s="48" t="str">
        <f t="shared" ca="1" si="167"/>
        <v/>
      </c>
      <c r="Q2652" s="52"/>
      <c r="R2652" s="49"/>
      <c r="S2652" s="50" t="str">
        <f>IF(B2652="","",COUNTA(التجديد!E2652:E2652))</f>
        <v/>
      </c>
      <c r="T2652" s="51" t="str">
        <f>IF(B2652="","",IFERROR(VLOOKUP(SUBSTITUTE(SUBSTITUTE(H2652,"~","~~"),"*","~*"),إعدادات_الأنواع!$A$4:$B$40,2,FALSE()),"?"))</f>
        <v/>
      </c>
    </row>
    <row r="2653" spans="1:20" ht="15" customHeight="1">
      <c r="A2653" s="20" t="str">
        <f>IF(B2653="","",IF(T2653="?","⚠️ نوع غير معرف",T2653&amp;TEXT(COUNTIFS($T$3:T2653,T2653),"000")))</f>
        <v/>
      </c>
      <c r="B2653" s="38"/>
      <c r="C2653" s="38"/>
      <c r="D2653" s="39"/>
      <c r="E2653" s="54"/>
      <c r="F2653" s="41" t="str">
        <f t="shared" ca="1" si="164"/>
        <v/>
      </c>
      <c r="G2653" s="42"/>
      <c r="H2653" s="37"/>
      <c r="I2653" s="43"/>
      <c r="J2653" s="44" t="str">
        <f t="shared" si="165"/>
        <v/>
      </c>
      <c r="K2653" s="45"/>
      <c r="L2653" s="46" t="str">
        <f>IF(OR(K2653="لم يدفع",B2653=""),"",IF(K2653="تأمين فقط",0,IF(K2653="اشتراك 300",300,IF(F2653&lt;14,IFERROR(VLOOKUP(SUBSTITUTE(SUBSTITUTE(H2653,"~","~~"),"*","~*"),إعدادات_الأنواع!$A$4:$D$40,3,FALSE()),0),IFERROR(VLOOKUP(SUBSTITUTE(SUBSTITUTE(H2653,"~","~~"),"*","~*"),إعدادات_الأنواع!$A$4:$D$40,4,FALSE()),0)))))</f>
        <v/>
      </c>
      <c r="M2653" s="47" t="str">
        <f>IF(OR(K2653="لم يدفع",B2653=""),"",IFERROR(VLOOKUP(SUBSTITUTE(SUBSTITUTE(H2653,"~","~~"),"*","~*"),إعدادات_الأنواع!$A$4:$E$40,5,FALSE()),0))</f>
        <v/>
      </c>
      <c r="N2653" s="47" t="str">
        <f>IF(OR(K2653="لم يدفع",K2653="تأمين فقط",K2653="اشتراك 300",B2653=""),"",IFERROR(VLOOKUP(SUBSTITUTE(SUBSTITUTE(H2653,"~","~~"),"*","~*"),إعدادات_الأنواع!$A$4:$F$40,6,FALSE()),0))</f>
        <v/>
      </c>
      <c r="O2653" s="55" t="str">
        <f t="shared" si="166"/>
        <v/>
      </c>
      <c r="P2653" s="48" t="str">
        <f t="shared" ca="1" si="167"/>
        <v/>
      </c>
      <c r="Q2653" s="52"/>
      <c r="R2653" s="49"/>
      <c r="S2653" s="50" t="str">
        <f>IF(B2653="","",COUNTA(التجديد!E2653:E2653))</f>
        <v/>
      </c>
      <c r="T2653" s="51" t="str">
        <f>IF(B2653="","",IFERROR(VLOOKUP(SUBSTITUTE(SUBSTITUTE(H2653,"~","~~"),"*","~*"),إعدادات_الأنواع!$A$4:$B$40,2,FALSE()),"?"))</f>
        <v/>
      </c>
    </row>
    <row r="2654" spans="1:20" ht="15" customHeight="1">
      <c r="A2654" s="20" t="str">
        <f>IF(B2654="","",IF(T2654="?","⚠️ نوع غير معرف",T2654&amp;TEXT(COUNTIFS($T$3:T2654,T2654),"000")))</f>
        <v/>
      </c>
      <c r="B2654" s="38"/>
      <c r="C2654" s="38"/>
      <c r="D2654" s="39"/>
      <c r="E2654" s="54"/>
      <c r="F2654" s="41" t="str">
        <f t="shared" ca="1" si="164"/>
        <v/>
      </c>
      <c r="G2654" s="42"/>
      <c r="H2654" s="37"/>
      <c r="I2654" s="43"/>
      <c r="J2654" s="44" t="str">
        <f t="shared" si="165"/>
        <v/>
      </c>
      <c r="K2654" s="45"/>
      <c r="L2654" s="46" t="str">
        <f>IF(OR(K2654="لم يدفع",B2654=""),"",IF(K2654="تأمين فقط",0,IF(K2654="اشتراك 300",300,IF(F2654&lt;14,IFERROR(VLOOKUP(SUBSTITUTE(SUBSTITUTE(H2654,"~","~~"),"*","~*"),إعدادات_الأنواع!$A$4:$D$40,3,FALSE()),0),IFERROR(VLOOKUP(SUBSTITUTE(SUBSTITUTE(H2654,"~","~~"),"*","~*"),إعدادات_الأنواع!$A$4:$D$40,4,FALSE()),0)))))</f>
        <v/>
      </c>
      <c r="M2654" s="47" t="str">
        <f>IF(OR(K2654="لم يدفع",B2654=""),"",IFERROR(VLOOKUP(SUBSTITUTE(SUBSTITUTE(H2654,"~","~~"),"*","~*"),إعدادات_الأنواع!$A$4:$E$40,5,FALSE()),0))</f>
        <v/>
      </c>
      <c r="N2654" s="47" t="str">
        <f>IF(OR(K2654="لم يدفع",K2654="تأمين فقط",K2654="اشتراك 300",B2654=""),"",IFERROR(VLOOKUP(SUBSTITUTE(SUBSTITUTE(H2654,"~","~~"),"*","~*"),إعدادات_الأنواع!$A$4:$F$40,6,FALSE()),0))</f>
        <v/>
      </c>
      <c r="O2654" s="55" t="str">
        <f t="shared" si="166"/>
        <v/>
      </c>
      <c r="P2654" s="48" t="str">
        <f t="shared" ca="1" si="167"/>
        <v/>
      </c>
      <c r="Q2654" s="52"/>
      <c r="R2654" s="49"/>
      <c r="S2654" s="50" t="str">
        <f>IF(B2654="","",COUNTA(التجديد!E2654:E2654))</f>
        <v/>
      </c>
      <c r="T2654" s="51" t="str">
        <f>IF(B2654="","",IFERROR(VLOOKUP(SUBSTITUTE(SUBSTITUTE(H2654,"~","~~"),"*","~*"),إعدادات_الأنواع!$A$4:$B$40,2,FALSE()),"?"))</f>
        <v/>
      </c>
    </row>
    <row r="2655" spans="1:20" ht="15" customHeight="1">
      <c r="A2655" s="20" t="str">
        <f>IF(B2655="","",IF(T2655="?","⚠️ نوع غير معرف",T2655&amp;TEXT(COUNTIFS($T$3:T2655,T2655),"000")))</f>
        <v/>
      </c>
      <c r="B2655" s="38"/>
      <c r="C2655" s="38"/>
      <c r="D2655" s="39"/>
      <c r="E2655" s="54"/>
      <c r="F2655" s="41" t="str">
        <f t="shared" ca="1" si="164"/>
        <v/>
      </c>
      <c r="G2655" s="42"/>
      <c r="H2655" s="37"/>
      <c r="I2655" s="43"/>
      <c r="J2655" s="44" t="str">
        <f t="shared" si="165"/>
        <v/>
      </c>
      <c r="K2655" s="45"/>
      <c r="L2655" s="46" t="str">
        <f>IF(OR(K2655="لم يدفع",B2655=""),"",IF(K2655="تأمين فقط",0,IF(K2655="اشتراك 300",300,IF(F2655&lt;14,IFERROR(VLOOKUP(SUBSTITUTE(SUBSTITUTE(H2655,"~","~~"),"*","~*"),إعدادات_الأنواع!$A$4:$D$40,3,FALSE()),0),IFERROR(VLOOKUP(SUBSTITUTE(SUBSTITUTE(H2655,"~","~~"),"*","~*"),إعدادات_الأنواع!$A$4:$D$40,4,FALSE()),0)))))</f>
        <v/>
      </c>
      <c r="M2655" s="47" t="str">
        <f>IF(OR(K2655="لم يدفع",B2655=""),"",IFERROR(VLOOKUP(SUBSTITUTE(SUBSTITUTE(H2655,"~","~~"),"*","~*"),إعدادات_الأنواع!$A$4:$E$40,5,FALSE()),0))</f>
        <v/>
      </c>
      <c r="N2655" s="47" t="str">
        <f>IF(OR(K2655="لم يدفع",K2655="تأمين فقط",K2655="اشتراك 300",B2655=""),"",IFERROR(VLOOKUP(SUBSTITUTE(SUBSTITUTE(H2655,"~","~~"),"*","~*"),إعدادات_الأنواع!$A$4:$F$40,6,FALSE()),0))</f>
        <v/>
      </c>
      <c r="O2655" s="55" t="str">
        <f t="shared" si="166"/>
        <v/>
      </c>
      <c r="P2655" s="48" t="str">
        <f t="shared" ca="1" si="167"/>
        <v/>
      </c>
      <c r="Q2655" s="52"/>
      <c r="R2655" s="49"/>
      <c r="S2655" s="50" t="str">
        <f>IF(B2655="","",COUNTA(التجديد!E2655:E2655))</f>
        <v/>
      </c>
      <c r="T2655" s="51" t="str">
        <f>IF(B2655="","",IFERROR(VLOOKUP(SUBSTITUTE(SUBSTITUTE(H2655,"~","~~"),"*","~*"),إعدادات_الأنواع!$A$4:$B$40,2,FALSE()),"?"))</f>
        <v/>
      </c>
    </row>
    <row r="2656" spans="1:20" ht="15" customHeight="1">
      <c r="A2656" s="20" t="str">
        <f>IF(B2656="","",IF(T2656="?","⚠️ نوع غير معرف",T2656&amp;TEXT(COUNTIFS($T$3:T2656,T2656),"000")))</f>
        <v/>
      </c>
      <c r="B2656" s="38"/>
      <c r="C2656" s="38"/>
      <c r="D2656" s="39"/>
      <c r="E2656" s="54"/>
      <c r="F2656" s="41" t="str">
        <f t="shared" ca="1" si="164"/>
        <v/>
      </c>
      <c r="G2656" s="42"/>
      <c r="H2656" s="37"/>
      <c r="I2656" s="43"/>
      <c r="J2656" s="44" t="str">
        <f t="shared" si="165"/>
        <v/>
      </c>
      <c r="K2656" s="45"/>
      <c r="L2656" s="46" t="str">
        <f>IF(OR(K2656="لم يدفع",B2656=""),"",IF(K2656="تأمين فقط",0,IF(K2656="اشتراك 300",300,IF(F2656&lt;14,IFERROR(VLOOKUP(SUBSTITUTE(SUBSTITUTE(H2656,"~","~~"),"*","~*"),إعدادات_الأنواع!$A$4:$D$40,3,FALSE()),0),IFERROR(VLOOKUP(SUBSTITUTE(SUBSTITUTE(H2656,"~","~~"),"*","~*"),إعدادات_الأنواع!$A$4:$D$40,4,FALSE()),0)))))</f>
        <v/>
      </c>
      <c r="M2656" s="47" t="str">
        <f>IF(OR(K2656="لم يدفع",B2656=""),"",IFERROR(VLOOKUP(SUBSTITUTE(SUBSTITUTE(H2656,"~","~~"),"*","~*"),إعدادات_الأنواع!$A$4:$E$40,5,FALSE()),0))</f>
        <v/>
      </c>
      <c r="N2656" s="47" t="str">
        <f>IF(OR(K2656="لم يدفع",K2656="تأمين فقط",K2656="اشتراك 300",B2656=""),"",IFERROR(VLOOKUP(SUBSTITUTE(SUBSTITUTE(H2656,"~","~~"),"*","~*"),إعدادات_الأنواع!$A$4:$F$40,6,FALSE()),0))</f>
        <v/>
      </c>
      <c r="O2656" s="55" t="str">
        <f t="shared" si="166"/>
        <v/>
      </c>
      <c r="P2656" s="48" t="str">
        <f t="shared" ca="1" si="167"/>
        <v/>
      </c>
      <c r="Q2656" s="52"/>
      <c r="R2656" s="49"/>
      <c r="S2656" s="50" t="str">
        <f>IF(B2656="","",COUNTA(التجديد!E2656:E2656))</f>
        <v/>
      </c>
      <c r="T2656" s="51" t="str">
        <f>IF(B2656="","",IFERROR(VLOOKUP(SUBSTITUTE(SUBSTITUTE(H2656,"~","~~"),"*","~*"),إعدادات_الأنواع!$A$4:$B$40,2,FALSE()),"?"))</f>
        <v/>
      </c>
    </row>
    <row r="2657" spans="1:20" ht="15" customHeight="1">
      <c r="A2657" s="20" t="str">
        <f>IF(B2657="","",IF(T2657="?","⚠️ نوع غير معرف",T2657&amp;TEXT(COUNTIFS($T$3:T2657,T2657),"000")))</f>
        <v/>
      </c>
      <c r="B2657" s="38"/>
      <c r="C2657" s="38"/>
      <c r="D2657" s="39"/>
      <c r="E2657" s="54"/>
      <c r="F2657" s="41" t="str">
        <f t="shared" ca="1" si="164"/>
        <v/>
      </c>
      <c r="G2657" s="42"/>
      <c r="H2657" s="37"/>
      <c r="I2657" s="43"/>
      <c r="J2657" s="44" t="str">
        <f t="shared" si="165"/>
        <v/>
      </c>
      <c r="K2657" s="45"/>
      <c r="L2657" s="46" t="str">
        <f>IF(OR(K2657="لم يدفع",B2657=""),"",IF(K2657="تأمين فقط",0,IF(K2657="اشتراك 300",300,IF(F2657&lt;14,IFERROR(VLOOKUP(SUBSTITUTE(SUBSTITUTE(H2657,"~","~~"),"*","~*"),إعدادات_الأنواع!$A$4:$D$40,3,FALSE()),0),IFERROR(VLOOKUP(SUBSTITUTE(SUBSTITUTE(H2657,"~","~~"),"*","~*"),إعدادات_الأنواع!$A$4:$D$40,4,FALSE()),0)))))</f>
        <v/>
      </c>
      <c r="M2657" s="47" t="str">
        <f>IF(OR(K2657="لم يدفع",B2657=""),"",IFERROR(VLOOKUP(SUBSTITUTE(SUBSTITUTE(H2657,"~","~~"),"*","~*"),إعدادات_الأنواع!$A$4:$E$40,5,FALSE()),0))</f>
        <v/>
      </c>
      <c r="N2657" s="47" t="str">
        <f>IF(OR(K2657="لم يدفع",K2657="تأمين فقط",K2657="اشتراك 300",B2657=""),"",IFERROR(VLOOKUP(SUBSTITUTE(SUBSTITUTE(H2657,"~","~~"),"*","~*"),إعدادات_الأنواع!$A$4:$F$40,6,FALSE()),0))</f>
        <v/>
      </c>
      <c r="O2657" s="55" t="str">
        <f t="shared" si="166"/>
        <v/>
      </c>
      <c r="P2657" s="48" t="str">
        <f t="shared" ca="1" si="167"/>
        <v/>
      </c>
      <c r="Q2657" s="52"/>
      <c r="R2657" s="49"/>
      <c r="S2657" s="50" t="str">
        <f>IF(B2657="","",COUNTA(التجديد!E2657:E2657))</f>
        <v/>
      </c>
      <c r="T2657" s="51" t="str">
        <f>IF(B2657="","",IFERROR(VLOOKUP(SUBSTITUTE(SUBSTITUTE(H2657,"~","~~"),"*","~*"),إعدادات_الأنواع!$A$4:$B$40,2,FALSE()),"?"))</f>
        <v/>
      </c>
    </row>
    <row r="2658" spans="1:20" ht="15" customHeight="1">
      <c r="A2658" s="20" t="str">
        <f>IF(B2658="","",IF(T2658="?","⚠️ نوع غير معرف",T2658&amp;TEXT(COUNTIFS($T$3:T2658,T2658),"000")))</f>
        <v/>
      </c>
      <c r="B2658" s="38"/>
      <c r="C2658" s="38"/>
      <c r="D2658" s="39"/>
      <c r="E2658" s="54"/>
      <c r="F2658" s="41" t="str">
        <f t="shared" ca="1" si="164"/>
        <v/>
      </c>
      <c r="G2658" s="42"/>
      <c r="H2658" s="37"/>
      <c r="I2658" s="43"/>
      <c r="J2658" s="44" t="str">
        <f t="shared" si="165"/>
        <v/>
      </c>
      <c r="K2658" s="45"/>
      <c r="L2658" s="46" t="str">
        <f>IF(OR(K2658="لم يدفع",B2658=""),"",IF(K2658="تأمين فقط",0,IF(K2658="اشتراك 300",300,IF(F2658&lt;14,IFERROR(VLOOKUP(SUBSTITUTE(SUBSTITUTE(H2658,"~","~~"),"*","~*"),إعدادات_الأنواع!$A$4:$D$40,3,FALSE()),0),IFERROR(VLOOKUP(SUBSTITUTE(SUBSTITUTE(H2658,"~","~~"),"*","~*"),إعدادات_الأنواع!$A$4:$D$40,4,FALSE()),0)))))</f>
        <v/>
      </c>
      <c r="M2658" s="47" t="str">
        <f>IF(OR(K2658="لم يدفع",B2658=""),"",IFERROR(VLOOKUP(SUBSTITUTE(SUBSTITUTE(H2658,"~","~~"),"*","~*"),إعدادات_الأنواع!$A$4:$E$40,5,FALSE()),0))</f>
        <v/>
      </c>
      <c r="N2658" s="47" t="str">
        <f>IF(OR(K2658="لم يدفع",K2658="تأمين فقط",K2658="اشتراك 300",B2658=""),"",IFERROR(VLOOKUP(SUBSTITUTE(SUBSTITUTE(H2658,"~","~~"),"*","~*"),إعدادات_الأنواع!$A$4:$F$40,6,FALSE()),0))</f>
        <v/>
      </c>
      <c r="O2658" s="55" t="str">
        <f t="shared" si="166"/>
        <v/>
      </c>
      <c r="P2658" s="48" t="str">
        <f t="shared" ca="1" si="167"/>
        <v/>
      </c>
      <c r="Q2658" s="52"/>
      <c r="R2658" s="49"/>
      <c r="S2658" s="50" t="str">
        <f>IF(B2658="","",COUNTA(التجديد!E2658:E2658))</f>
        <v/>
      </c>
      <c r="T2658" s="51" t="str">
        <f>IF(B2658="","",IFERROR(VLOOKUP(SUBSTITUTE(SUBSTITUTE(H2658,"~","~~"),"*","~*"),إعدادات_الأنواع!$A$4:$B$40,2,FALSE()),"?"))</f>
        <v/>
      </c>
    </row>
    <row r="2659" spans="1:20" ht="15" customHeight="1">
      <c r="A2659" s="20" t="str">
        <f>IF(B2659="","",IF(T2659="?","⚠️ نوع غير معرف",T2659&amp;TEXT(COUNTIFS($T$3:T2659,T2659),"000")))</f>
        <v/>
      </c>
      <c r="B2659" s="38"/>
      <c r="C2659" s="38"/>
      <c r="D2659" s="39"/>
      <c r="E2659" s="54"/>
      <c r="F2659" s="41" t="str">
        <f t="shared" ca="1" si="164"/>
        <v/>
      </c>
      <c r="G2659" s="42"/>
      <c r="H2659" s="37"/>
      <c r="I2659" s="43"/>
      <c r="J2659" s="44" t="str">
        <f t="shared" si="165"/>
        <v/>
      </c>
      <c r="K2659" s="45"/>
      <c r="L2659" s="46" t="str">
        <f>IF(OR(K2659="لم يدفع",B2659=""),"",IF(K2659="تأمين فقط",0,IF(K2659="اشتراك 300",300,IF(F2659&lt;14,IFERROR(VLOOKUP(SUBSTITUTE(SUBSTITUTE(H2659,"~","~~"),"*","~*"),إعدادات_الأنواع!$A$4:$D$40,3,FALSE()),0),IFERROR(VLOOKUP(SUBSTITUTE(SUBSTITUTE(H2659,"~","~~"),"*","~*"),إعدادات_الأنواع!$A$4:$D$40,4,FALSE()),0)))))</f>
        <v/>
      </c>
      <c r="M2659" s="47" t="str">
        <f>IF(OR(K2659="لم يدفع",B2659=""),"",IFERROR(VLOOKUP(SUBSTITUTE(SUBSTITUTE(H2659,"~","~~"),"*","~*"),إعدادات_الأنواع!$A$4:$E$40,5,FALSE()),0))</f>
        <v/>
      </c>
      <c r="N2659" s="47" t="str">
        <f>IF(OR(K2659="لم يدفع",K2659="تأمين فقط",K2659="اشتراك 300",B2659=""),"",IFERROR(VLOOKUP(SUBSTITUTE(SUBSTITUTE(H2659,"~","~~"),"*","~*"),إعدادات_الأنواع!$A$4:$F$40,6,FALSE()),0))</f>
        <v/>
      </c>
      <c r="O2659" s="55" t="str">
        <f t="shared" si="166"/>
        <v/>
      </c>
      <c r="P2659" s="48" t="str">
        <f t="shared" ca="1" si="167"/>
        <v/>
      </c>
      <c r="Q2659" s="52"/>
      <c r="R2659" s="49"/>
      <c r="S2659" s="50" t="str">
        <f>IF(B2659="","",COUNTA(التجديد!E2659:E2659))</f>
        <v/>
      </c>
      <c r="T2659" s="51" t="str">
        <f>IF(B2659="","",IFERROR(VLOOKUP(SUBSTITUTE(SUBSTITUTE(H2659,"~","~~"),"*","~*"),إعدادات_الأنواع!$A$4:$B$40,2,FALSE()),"?"))</f>
        <v/>
      </c>
    </row>
    <row r="2660" spans="1:20" ht="15" customHeight="1">
      <c r="A2660" s="20" t="str">
        <f>IF(B2660="","",IF(T2660="?","⚠️ نوع غير معرف",T2660&amp;TEXT(COUNTIFS($T$3:T2660,T2660),"000")))</f>
        <v/>
      </c>
      <c r="B2660" s="38"/>
      <c r="C2660" s="38"/>
      <c r="D2660" s="39"/>
      <c r="E2660" s="54"/>
      <c r="F2660" s="41" t="str">
        <f t="shared" ca="1" si="164"/>
        <v/>
      </c>
      <c r="G2660" s="42"/>
      <c r="H2660" s="37"/>
      <c r="I2660" s="43"/>
      <c r="J2660" s="44" t="str">
        <f t="shared" si="165"/>
        <v/>
      </c>
      <c r="K2660" s="45"/>
      <c r="L2660" s="46" t="str">
        <f>IF(OR(K2660="لم يدفع",B2660=""),"",IF(K2660="تأمين فقط",0,IF(K2660="اشتراك 300",300,IF(F2660&lt;14,IFERROR(VLOOKUP(SUBSTITUTE(SUBSTITUTE(H2660,"~","~~"),"*","~*"),إعدادات_الأنواع!$A$4:$D$40,3,FALSE()),0),IFERROR(VLOOKUP(SUBSTITUTE(SUBSTITUTE(H2660,"~","~~"),"*","~*"),إعدادات_الأنواع!$A$4:$D$40,4,FALSE()),0)))))</f>
        <v/>
      </c>
      <c r="M2660" s="47" t="str">
        <f>IF(OR(K2660="لم يدفع",B2660=""),"",IFERROR(VLOOKUP(SUBSTITUTE(SUBSTITUTE(H2660,"~","~~"),"*","~*"),إعدادات_الأنواع!$A$4:$E$40,5,FALSE()),0))</f>
        <v/>
      </c>
      <c r="N2660" s="47" t="str">
        <f>IF(OR(K2660="لم يدفع",K2660="تأمين فقط",K2660="اشتراك 300",B2660=""),"",IFERROR(VLOOKUP(SUBSTITUTE(SUBSTITUTE(H2660,"~","~~"),"*","~*"),إعدادات_الأنواع!$A$4:$F$40,6,FALSE()),0))</f>
        <v/>
      </c>
      <c r="O2660" s="55" t="str">
        <f t="shared" si="166"/>
        <v/>
      </c>
      <c r="P2660" s="48" t="str">
        <f t="shared" ca="1" si="167"/>
        <v/>
      </c>
      <c r="Q2660" s="52"/>
      <c r="R2660" s="49"/>
      <c r="S2660" s="50" t="str">
        <f>IF(B2660="","",COUNTA(التجديد!E2660:E2660))</f>
        <v/>
      </c>
      <c r="T2660" s="51" t="str">
        <f>IF(B2660="","",IFERROR(VLOOKUP(SUBSTITUTE(SUBSTITUTE(H2660,"~","~~"),"*","~*"),إعدادات_الأنواع!$A$4:$B$40,2,FALSE()),"?"))</f>
        <v/>
      </c>
    </row>
    <row r="2661" spans="1:20" ht="15" customHeight="1">
      <c r="A2661" s="20" t="str">
        <f>IF(B2661="","",IF(T2661="?","⚠️ نوع غير معرف",T2661&amp;TEXT(COUNTIFS($T$3:T2661,T2661),"000")))</f>
        <v/>
      </c>
      <c r="B2661" s="38"/>
      <c r="C2661" s="38"/>
      <c r="D2661" s="39"/>
      <c r="E2661" s="54"/>
      <c r="F2661" s="41" t="str">
        <f t="shared" ca="1" si="164"/>
        <v/>
      </c>
      <c r="G2661" s="42"/>
      <c r="H2661" s="37"/>
      <c r="I2661" s="43"/>
      <c r="J2661" s="44" t="str">
        <f t="shared" si="165"/>
        <v/>
      </c>
      <c r="K2661" s="45"/>
      <c r="L2661" s="46" t="str">
        <f>IF(OR(K2661="لم يدفع",B2661=""),"",IF(K2661="تأمين فقط",0,IF(K2661="اشتراك 300",300,IF(F2661&lt;14,IFERROR(VLOOKUP(SUBSTITUTE(SUBSTITUTE(H2661,"~","~~"),"*","~*"),إعدادات_الأنواع!$A$4:$D$40,3,FALSE()),0),IFERROR(VLOOKUP(SUBSTITUTE(SUBSTITUTE(H2661,"~","~~"),"*","~*"),إعدادات_الأنواع!$A$4:$D$40,4,FALSE()),0)))))</f>
        <v/>
      </c>
      <c r="M2661" s="47" t="str">
        <f>IF(OR(K2661="لم يدفع",B2661=""),"",IFERROR(VLOOKUP(SUBSTITUTE(SUBSTITUTE(H2661,"~","~~"),"*","~*"),إعدادات_الأنواع!$A$4:$E$40,5,FALSE()),0))</f>
        <v/>
      </c>
      <c r="N2661" s="47" t="str">
        <f>IF(OR(K2661="لم يدفع",K2661="تأمين فقط",K2661="اشتراك 300",B2661=""),"",IFERROR(VLOOKUP(SUBSTITUTE(SUBSTITUTE(H2661,"~","~~"),"*","~*"),إعدادات_الأنواع!$A$4:$F$40,6,FALSE()),0))</f>
        <v/>
      </c>
      <c r="O2661" s="55" t="str">
        <f t="shared" si="166"/>
        <v/>
      </c>
      <c r="P2661" s="48" t="str">
        <f t="shared" ca="1" si="167"/>
        <v/>
      </c>
      <c r="Q2661" s="52"/>
      <c r="R2661" s="49"/>
      <c r="S2661" s="50" t="str">
        <f>IF(B2661="","",COUNTA(التجديد!E2661:E2661))</f>
        <v/>
      </c>
      <c r="T2661" s="51" t="str">
        <f>IF(B2661="","",IFERROR(VLOOKUP(SUBSTITUTE(SUBSTITUTE(H2661,"~","~~"),"*","~*"),إعدادات_الأنواع!$A$4:$B$40,2,FALSE()),"?"))</f>
        <v/>
      </c>
    </row>
    <row r="2662" spans="1:20" ht="15" customHeight="1">
      <c r="A2662" s="20" t="str">
        <f>IF(B2662="","",IF(T2662="?","⚠️ نوع غير معرف",T2662&amp;TEXT(COUNTIFS($T$3:T2662,T2662),"000")))</f>
        <v/>
      </c>
      <c r="B2662" s="38"/>
      <c r="C2662" s="38"/>
      <c r="D2662" s="39"/>
      <c r="E2662" s="54"/>
      <c r="F2662" s="41" t="str">
        <f t="shared" ca="1" si="164"/>
        <v/>
      </c>
      <c r="G2662" s="42"/>
      <c r="H2662" s="37"/>
      <c r="I2662" s="43"/>
      <c r="J2662" s="44" t="str">
        <f t="shared" si="165"/>
        <v/>
      </c>
      <c r="K2662" s="45"/>
      <c r="L2662" s="46" t="str">
        <f>IF(OR(K2662="لم يدفع",B2662=""),"",IF(K2662="تأمين فقط",0,IF(K2662="اشتراك 300",300,IF(F2662&lt;14,IFERROR(VLOOKUP(SUBSTITUTE(SUBSTITUTE(H2662,"~","~~"),"*","~*"),إعدادات_الأنواع!$A$4:$D$40,3,FALSE()),0),IFERROR(VLOOKUP(SUBSTITUTE(SUBSTITUTE(H2662,"~","~~"),"*","~*"),إعدادات_الأنواع!$A$4:$D$40,4,FALSE()),0)))))</f>
        <v/>
      </c>
      <c r="M2662" s="47" t="str">
        <f>IF(OR(K2662="لم يدفع",B2662=""),"",IFERROR(VLOOKUP(SUBSTITUTE(SUBSTITUTE(H2662,"~","~~"),"*","~*"),إعدادات_الأنواع!$A$4:$E$40,5,FALSE()),0))</f>
        <v/>
      </c>
      <c r="N2662" s="47" t="str">
        <f>IF(OR(K2662="لم يدفع",K2662="تأمين فقط",K2662="اشتراك 300",B2662=""),"",IFERROR(VLOOKUP(SUBSTITUTE(SUBSTITUTE(H2662,"~","~~"),"*","~*"),إعدادات_الأنواع!$A$4:$F$40,6,FALSE()),0))</f>
        <v/>
      </c>
      <c r="O2662" s="55" t="str">
        <f t="shared" si="166"/>
        <v/>
      </c>
      <c r="P2662" s="48" t="str">
        <f t="shared" ca="1" si="167"/>
        <v/>
      </c>
      <c r="Q2662" s="52"/>
      <c r="R2662" s="49"/>
      <c r="S2662" s="50" t="str">
        <f>IF(B2662="","",COUNTA(التجديد!E2662:E2662))</f>
        <v/>
      </c>
      <c r="T2662" s="51" t="str">
        <f>IF(B2662="","",IFERROR(VLOOKUP(SUBSTITUTE(SUBSTITUTE(H2662,"~","~~"),"*","~*"),إعدادات_الأنواع!$A$4:$B$40,2,FALSE()),"?"))</f>
        <v/>
      </c>
    </row>
    <row r="2663" spans="1:20" ht="15" customHeight="1">
      <c r="A2663" s="20" t="str">
        <f>IF(B2663="","",IF(T2663="?","⚠️ نوع غير معرف",T2663&amp;TEXT(COUNTIFS($T$3:T2663,T2663),"000")))</f>
        <v/>
      </c>
      <c r="B2663" s="38"/>
      <c r="C2663" s="38"/>
      <c r="D2663" s="39"/>
      <c r="E2663" s="54"/>
      <c r="F2663" s="41" t="str">
        <f t="shared" ca="1" si="164"/>
        <v/>
      </c>
      <c r="G2663" s="42"/>
      <c r="H2663" s="37"/>
      <c r="I2663" s="43"/>
      <c r="J2663" s="44" t="str">
        <f t="shared" si="165"/>
        <v/>
      </c>
      <c r="K2663" s="45"/>
      <c r="L2663" s="46" t="str">
        <f>IF(OR(K2663="لم يدفع",B2663=""),"",IF(K2663="تأمين فقط",0,IF(K2663="اشتراك 300",300,IF(F2663&lt;14,IFERROR(VLOOKUP(SUBSTITUTE(SUBSTITUTE(H2663,"~","~~"),"*","~*"),إعدادات_الأنواع!$A$4:$D$40,3,FALSE()),0),IFERROR(VLOOKUP(SUBSTITUTE(SUBSTITUTE(H2663,"~","~~"),"*","~*"),إعدادات_الأنواع!$A$4:$D$40,4,FALSE()),0)))))</f>
        <v/>
      </c>
      <c r="M2663" s="47" t="str">
        <f>IF(OR(K2663="لم يدفع",B2663=""),"",IFERROR(VLOOKUP(SUBSTITUTE(SUBSTITUTE(H2663,"~","~~"),"*","~*"),إعدادات_الأنواع!$A$4:$E$40,5,FALSE()),0))</f>
        <v/>
      </c>
      <c r="N2663" s="47" t="str">
        <f>IF(OR(K2663="لم يدفع",K2663="تأمين فقط",K2663="اشتراك 300",B2663=""),"",IFERROR(VLOOKUP(SUBSTITUTE(SUBSTITUTE(H2663,"~","~~"),"*","~*"),إعدادات_الأنواع!$A$4:$F$40,6,FALSE()),0))</f>
        <v/>
      </c>
      <c r="O2663" s="55" t="str">
        <f t="shared" si="166"/>
        <v/>
      </c>
      <c r="P2663" s="48" t="str">
        <f t="shared" ca="1" si="167"/>
        <v/>
      </c>
      <c r="Q2663" s="52"/>
      <c r="R2663" s="49"/>
      <c r="S2663" s="50" t="str">
        <f>IF(B2663="","",COUNTA(التجديد!E2663:E2663))</f>
        <v/>
      </c>
      <c r="T2663" s="51" t="str">
        <f>IF(B2663="","",IFERROR(VLOOKUP(SUBSTITUTE(SUBSTITUTE(H2663,"~","~~"),"*","~*"),إعدادات_الأنواع!$A$4:$B$40,2,FALSE()),"?"))</f>
        <v/>
      </c>
    </row>
    <row r="2664" spans="1:20" ht="15" customHeight="1">
      <c r="A2664" s="20" t="str">
        <f>IF(B2664="","",IF(T2664="?","⚠️ نوع غير معرف",T2664&amp;TEXT(COUNTIFS($T$3:T2664,T2664),"000")))</f>
        <v/>
      </c>
      <c r="B2664" s="38"/>
      <c r="C2664" s="38"/>
      <c r="D2664" s="39"/>
      <c r="E2664" s="54"/>
      <c r="F2664" s="41" t="str">
        <f t="shared" ca="1" si="164"/>
        <v/>
      </c>
      <c r="G2664" s="42"/>
      <c r="H2664" s="37"/>
      <c r="I2664" s="43"/>
      <c r="J2664" s="44" t="str">
        <f t="shared" si="165"/>
        <v/>
      </c>
      <c r="K2664" s="45"/>
      <c r="L2664" s="46" t="str">
        <f>IF(OR(K2664="لم يدفع",B2664=""),"",IF(K2664="تأمين فقط",0,IF(K2664="اشتراك 300",300,IF(F2664&lt;14,IFERROR(VLOOKUP(SUBSTITUTE(SUBSTITUTE(H2664,"~","~~"),"*","~*"),إعدادات_الأنواع!$A$4:$D$40,3,FALSE()),0),IFERROR(VLOOKUP(SUBSTITUTE(SUBSTITUTE(H2664,"~","~~"),"*","~*"),إعدادات_الأنواع!$A$4:$D$40,4,FALSE()),0)))))</f>
        <v/>
      </c>
      <c r="M2664" s="47" t="str">
        <f>IF(OR(K2664="لم يدفع",B2664=""),"",IFERROR(VLOOKUP(SUBSTITUTE(SUBSTITUTE(H2664,"~","~~"),"*","~*"),إعدادات_الأنواع!$A$4:$E$40,5,FALSE()),0))</f>
        <v/>
      </c>
      <c r="N2664" s="47" t="str">
        <f>IF(OR(K2664="لم يدفع",K2664="تأمين فقط",K2664="اشتراك 300",B2664=""),"",IFERROR(VLOOKUP(SUBSTITUTE(SUBSTITUTE(H2664,"~","~~"),"*","~*"),إعدادات_الأنواع!$A$4:$F$40,6,FALSE()),0))</f>
        <v/>
      </c>
      <c r="O2664" s="55" t="str">
        <f t="shared" si="166"/>
        <v/>
      </c>
      <c r="P2664" s="48" t="str">
        <f t="shared" ca="1" si="167"/>
        <v/>
      </c>
      <c r="Q2664" s="52"/>
      <c r="R2664" s="49"/>
      <c r="S2664" s="50" t="str">
        <f>IF(B2664="","",COUNTA(التجديد!E2664:E2664))</f>
        <v/>
      </c>
      <c r="T2664" s="51" t="str">
        <f>IF(B2664="","",IFERROR(VLOOKUP(SUBSTITUTE(SUBSTITUTE(H2664,"~","~~"),"*","~*"),إعدادات_الأنواع!$A$4:$B$40,2,FALSE()),"?"))</f>
        <v/>
      </c>
    </row>
    <row r="2665" spans="1:20" ht="15" customHeight="1">
      <c r="A2665" s="20" t="str">
        <f>IF(B2665="","",IF(T2665="?","⚠️ نوع غير معرف",T2665&amp;TEXT(COUNTIFS($T$3:T2665,T2665),"000")))</f>
        <v/>
      </c>
      <c r="B2665" s="38"/>
      <c r="C2665" s="38"/>
      <c r="D2665" s="39"/>
      <c r="E2665" s="54"/>
      <c r="F2665" s="41" t="str">
        <f t="shared" ca="1" si="164"/>
        <v/>
      </c>
      <c r="G2665" s="42"/>
      <c r="H2665" s="37"/>
      <c r="I2665" s="43"/>
      <c r="J2665" s="44" t="str">
        <f t="shared" si="165"/>
        <v/>
      </c>
      <c r="K2665" s="45"/>
      <c r="L2665" s="46" t="str">
        <f>IF(OR(K2665="لم يدفع",B2665=""),"",IF(K2665="تأمين فقط",0,IF(K2665="اشتراك 300",300,IF(F2665&lt;14,IFERROR(VLOOKUP(SUBSTITUTE(SUBSTITUTE(H2665,"~","~~"),"*","~*"),إعدادات_الأنواع!$A$4:$D$40,3,FALSE()),0),IFERROR(VLOOKUP(SUBSTITUTE(SUBSTITUTE(H2665,"~","~~"),"*","~*"),إعدادات_الأنواع!$A$4:$D$40,4,FALSE()),0)))))</f>
        <v/>
      </c>
      <c r="M2665" s="47" t="str">
        <f>IF(OR(K2665="لم يدفع",B2665=""),"",IFERROR(VLOOKUP(SUBSTITUTE(SUBSTITUTE(H2665,"~","~~"),"*","~*"),إعدادات_الأنواع!$A$4:$E$40,5,FALSE()),0))</f>
        <v/>
      </c>
      <c r="N2665" s="47" t="str">
        <f>IF(OR(K2665="لم يدفع",K2665="تأمين فقط",K2665="اشتراك 300",B2665=""),"",IFERROR(VLOOKUP(SUBSTITUTE(SUBSTITUTE(H2665,"~","~~"),"*","~*"),إعدادات_الأنواع!$A$4:$F$40,6,FALSE()),0))</f>
        <v/>
      </c>
      <c r="O2665" s="55" t="str">
        <f t="shared" si="166"/>
        <v/>
      </c>
      <c r="P2665" s="48" t="str">
        <f t="shared" ca="1" si="167"/>
        <v/>
      </c>
      <c r="Q2665" s="52"/>
      <c r="R2665" s="49"/>
      <c r="S2665" s="50" t="str">
        <f>IF(B2665="","",COUNTA(التجديد!E2665:E2665))</f>
        <v/>
      </c>
      <c r="T2665" s="51" t="str">
        <f>IF(B2665="","",IFERROR(VLOOKUP(SUBSTITUTE(SUBSTITUTE(H2665,"~","~~"),"*","~*"),إعدادات_الأنواع!$A$4:$B$40,2,FALSE()),"?"))</f>
        <v/>
      </c>
    </row>
    <row r="2666" spans="1:20" ht="15" customHeight="1">
      <c r="A2666" s="20" t="str">
        <f>IF(B2666="","",IF(T2666="?","⚠️ نوع غير معرف",T2666&amp;TEXT(COUNTIFS($T$3:T2666,T2666),"000")))</f>
        <v/>
      </c>
      <c r="B2666" s="38"/>
      <c r="C2666" s="38"/>
      <c r="D2666" s="39"/>
      <c r="E2666" s="54"/>
      <c r="F2666" s="41" t="str">
        <f t="shared" ca="1" si="164"/>
        <v/>
      </c>
      <c r="G2666" s="42"/>
      <c r="H2666" s="37"/>
      <c r="I2666" s="43"/>
      <c r="J2666" s="44" t="str">
        <f t="shared" si="165"/>
        <v/>
      </c>
      <c r="K2666" s="45"/>
      <c r="L2666" s="46" t="str">
        <f>IF(OR(K2666="لم يدفع",B2666=""),"",IF(K2666="تأمين فقط",0,IF(K2666="اشتراك 300",300,IF(F2666&lt;14,IFERROR(VLOOKUP(SUBSTITUTE(SUBSTITUTE(H2666,"~","~~"),"*","~*"),إعدادات_الأنواع!$A$4:$D$40,3,FALSE()),0),IFERROR(VLOOKUP(SUBSTITUTE(SUBSTITUTE(H2666,"~","~~"),"*","~*"),إعدادات_الأنواع!$A$4:$D$40,4,FALSE()),0)))))</f>
        <v/>
      </c>
      <c r="M2666" s="47" t="str">
        <f>IF(OR(K2666="لم يدفع",B2666=""),"",IFERROR(VLOOKUP(SUBSTITUTE(SUBSTITUTE(H2666,"~","~~"),"*","~*"),إعدادات_الأنواع!$A$4:$E$40,5,FALSE()),0))</f>
        <v/>
      </c>
      <c r="N2666" s="47" t="str">
        <f>IF(OR(K2666="لم يدفع",K2666="تأمين فقط",K2666="اشتراك 300",B2666=""),"",IFERROR(VLOOKUP(SUBSTITUTE(SUBSTITUTE(H2666,"~","~~"),"*","~*"),إعدادات_الأنواع!$A$4:$F$40,6,FALSE()),0))</f>
        <v/>
      </c>
      <c r="O2666" s="55" t="str">
        <f t="shared" si="166"/>
        <v/>
      </c>
      <c r="P2666" s="48" t="str">
        <f t="shared" ca="1" si="167"/>
        <v/>
      </c>
      <c r="Q2666" s="52"/>
      <c r="R2666" s="49"/>
      <c r="S2666" s="50" t="str">
        <f>IF(B2666="","",COUNTA(التجديد!E2666:E2666))</f>
        <v/>
      </c>
      <c r="T2666" s="51" t="str">
        <f>IF(B2666="","",IFERROR(VLOOKUP(SUBSTITUTE(SUBSTITUTE(H2666,"~","~~"),"*","~*"),إعدادات_الأنواع!$A$4:$B$40,2,FALSE()),"?"))</f>
        <v/>
      </c>
    </row>
    <row r="2667" spans="1:20" ht="15" customHeight="1">
      <c r="A2667" s="20" t="str">
        <f>IF(B2667="","",IF(T2667="?","⚠️ نوع غير معرف",T2667&amp;TEXT(COUNTIFS($T$3:T2667,T2667),"000")))</f>
        <v/>
      </c>
      <c r="B2667" s="38"/>
      <c r="C2667" s="38"/>
      <c r="D2667" s="39"/>
      <c r="E2667" s="54"/>
      <c r="F2667" s="41" t="str">
        <f t="shared" ca="1" si="164"/>
        <v/>
      </c>
      <c r="G2667" s="42"/>
      <c r="H2667" s="37"/>
      <c r="I2667" s="43"/>
      <c r="J2667" s="44" t="str">
        <f t="shared" si="165"/>
        <v/>
      </c>
      <c r="K2667" s="45"/>
      <c r="L2667" s="46" t="str">
        <f>IF(OR(K2667="لم يدفع",B2667=""),"",IF(K2667="تأمين فقط",0,IF(K2667="اشتراك 300",300,IF(F2667&lt;14,IFERROR(VLOOKUP(SUBSTITUTE(SUBSTITUTE(H2667,"~","~~"),"*","~*"),إعدادات_الأنواع!$A$4:$D$40,3,FALSE()),0),IFERROR(VLOOKUP(SUBSTITUTE(SUBSTITUTE(H2667,"~","~~"),"*","~*"),إعدادات_الأنواع!$A$4:$D$40,4,FALSE()),0)))))</f>
        <v/>
      </c>
      <c r="M2667" s="47" t="str">
        <f>IF(OR(K2667="لم يدفع",B2667=""),"",IFERROR(VLOOKUP(SUBSTITUTE(SUBSTITUTE(H2667,"~","~~"),"*","~*"),إعدادات_الأنواع!$A$4:$E$40,5,FALSE()),0))</f>
        <v/>
      </c>
      <c r="N2667" s="47" t="str">
        <f>IF(OR(K2667="لم يدفع",K2667="تأمين فقط",K2667="اشتراك 300",B2667=""),"",IFERROR(VLOOKUP(SUBSTITUTE(SUBSTITUTE(H2667,"~","~~"),"*","~*"),إعدادات_الأنواع!$A$4:$F$40,6,FALSE()),0))</f>
        <v/>
      </c>
      <c r="O2667" s="55" t="str">
        <f t="shared" si="166"/>
        <v/>
      </c>
      <c r="P2667" s="48" t="str">
        <f t="shared" ca="1" si="167"/>
        <v/>
      </c>
      <c r="Q2667" s="52"/>
      <c r="R2667" s="49"/>
      <c r="S2667" s="50" t="str">
        <f>IF(B2667="","",COUNTA(التجديد!E2667:E2667))</f>
        <v/>
      </c>
      <c r="T2667" s="51" t="str">
        <f>IF(B2667="","",IFERROR(VLOOKUP(SUBSTITUTE(SUBSTITUTE(H2667,"~","~~"),"*","~*"),إعدادات_الأنواع!$A$4:$B$40,2,FALSE()),"?"))</f>
        <v/>
      </c>
    </row>
    <row r="2668" spans="1:20" ht="15" customHeight="1">
      <c r="A2668" s="20" t="str">
        <f>IF(B2668="","",IF(T2668="?","⚠️ نوع غير معرف",T2668&amp;TEXT(COUNTIFS($T$3:T2668,T2668),"000")))</f>
        <v/>
      </c>
      <c r="B2668" s="38"/>
      <c r="C2668" s="38"/>
      <c r="D2668" s="39"/>
      <c r="E2668" s="54"/>
      <c r="F2668" s="41" t="str">
        <f t="shared" ca="1" si="164"/>
        <v/>
      </c>
      <c r="G2668" s="42"/>
      <c r="H2668" s="37"/>
      <c r="I2668" s="43"/>
      <c r="J2668" s="44" t="str">
        <f t="shared" si="165"/>
        <v/>
      </c>
      <c r="K2668" s="45"/>
      <c r="L2668" s="46" t="str">
        <f>IF(OR(K2668="لم يدفع",B2668=""),"",IF(K2668="تأمين فقط",0,IF(K2668="اشتراك 300",300,IF(F2668&lt;14,IFERROR(VLOOKUP(SUBSTITUTE(SUBSTITUTE(H2668,"~","~~"),"*","~*"),إعدادات_الأنواع!$A$4:$D$40,3,FALSE()),0),IFERROR(VLOOKUP(SUBSTITUTE(SUBSTITUTE(H2668,"~","~~"),"*","~*"),إعدادات_الأنواع!$A$4:$D$40,4,FALSE()),0)))))</f>
        <v/>
      </c>
      <c r="M2668" s="47" t="str">
        <f>IF(OR(K2668="لم يدفع",B2668=""),"",IFERROR(VLOOKUP(SUBSTITUTE(SUBSTITUTE(H2668,"~","~~"),"*","~*"),إعدادات_الأنواع!$A$4:$E$40,5,FALSE()),0))</f>
        <v/>
      </c>
      <c r="N2668" s="47" t="str">
        <f>IF(OR(K2668="لم يدفع",K2668="تأمين فقط",K2668="اشتراك 300",B2668=""),"",IFERROR(VLOOKUP(SUBSTITUTE(SUBSTITUTE(H2668,"~","~~"),"*","~*"),إعدادات_الأنواع!$A$4:$F$40,6,FALSE()),0))</f>
        <v/>
      </c>
      <c r="O2668" s="55" t="str">
        <f t="shared" si="166"/>
        <v/>
      </c>
      <c r="P2668" s="48" t="str">
        <f t="shared" ca="1" si="167"/>
        <v/>
      </c>
      <c r="Q2668" s="52"/>
      <c r="R2668" s="49"/>
      <c r="S2668" s="50" t="str">
        <f>IF(B2668="","",COUNTA(التجديد!E2668:E2668))</f>
        <v/>
      </c>
      <c r="T2668" s="51" t="str">
        <f>IF(B2668="","",IFERROR(VLOOKUP(SUBSTITUTE(SUBSTITUTE(H2668,"~","~~"),"*","~*"),إعدادات_الأنواع!$A$4:$B$40,2,FALSE()),"?"))</f>
        <v/>
      </c>
    </row>
    <row r="2669" spans="1:20" ht="15" customHeight="1">
      <c r="A2669" s="20" t="str">
        <f>IF(B2669="","",IF(T2669="?","⚠️ نوع غير معرف",T2669&amp;TEXT(COUNTIFS($T$3:T2669,T2669),"000")))</f>
        <v/>
      </c>
      <c r="B2669" s="38"/>
      <c r="C2669" s="38"/>
      <c r="D2669" s="39"/>
      <c r="E2669" s="54"/>
      <c r="F2669" s="41" t="str">
        <f t="shared" ca="1" si="164"/>
        <v/>
      </c>
      <c r="G2669" s="42"/>
      <c r="H2669" s="37"/>
      <c r="I2669" s="43"/>
      <c r="J2669" s="44" t="str">
        <f t="shared" si="165"/>
        <v/>
      </c>
      <c r="K2669" s="45"/>
      <c r="L2669" s="46" t="str">
        <f>IF(OR(K2669="لم يدفع",B2669=""),"",IF(K2669="تأمين فقط",0,IF(K2669="اشتراك 300",300,IF(F2669&lt;14,IFERROR(VLOOKUP(SUBSTITUTE(SUBSTITUTE(H2669,"~","~~"),"*","~*"),إعدادات_الأنواع!$A$4:$D$40,3,FALSE()),0),IFERROR(VLOOKUP(SUBSTITUTE(SUBSTITUTE(H2669,"~","~~"),"*","~*"),إعدادات_الأنواع!$A$4:$D$40,4,FALSE()),0)))))</f>
        <v/>
      </c>
      <c r="M2669" s="47" t="str">
        <f>IF(OR(K2669="لم يدفع",B2669=""),"",IFERROR(VLOOKUP(SUBSTITUTE(SUBSTITUTE(H2669,"~","~~"),"*","~*"),إعدادات_الأنواع!$A$4:$E$40,5,FALSE()),0))</f>
        <v/>
      </c>
      <c r="N2669" s="47" t="str">
        <f>IF(OR(K2669="لم يدفع",K2669="تأمين فقط",K2669="اشتراك 300",B2669=""),"",IFERROR(VLOOKUP(SUBSTITUTE(SUBSTITUTE(H2669,"~","~~"),"*","~*"),إعدادات_الأنواع!$A$4:$F$40,6,FALSE()),0))</f>
        <v/>
      </c>
      <c r="O2669" s="55" t="str">
        <f t="shared" si="166"/>
        <v/>
      </c>
      <c r="P2669" s="48" t="str">
        <f t="shared" ca="1" si="167"/>
        <v/>
      </c>
      <c r="Q2669" s="52"/>
      <c r="R2669" s="49"/>
      <c r="S2669" s="50" t="str">
        <f>IF(B2669="","",COUNTA(التجديد!E2669:E2669))</f>
        <v/>
      </c>
      <c r="T2669" s="51" t="str">
        <f>IF(B2669="","",IFERROR(VLOOKUP(SUBSTITUTE(SUBSTITUTE(H2669,"~","~~"),"*","~*"),إعدادات_الأنواع!$A$4:$B$40,2,FALSE()),"?"))</f>
        <v/>
      </c>
    </row>
    <row r="2670" spans="1:20" ht="15" customHeight="1">
      <c r="A2670" s="20" t="str">
        <f>IF(B2670="","",IF(T2670="?","⚠️ نوع غير معرف",T2670&amp;TEXT(COUNTIFS($T$3:T2670,T2670),"000")))</f>
        <v/>
      </c>
      <c r="B2670" s="38"/>
      <c r="C2670" s="38"/>
      <c r="D2670" s="39"/>
      <c r="E2670" s="54"/>
      <c r="F2670" s="41" t="str">
        <f t="shared" ca="1" si="164"/>
        <v/>
      </c>
      <c r="G2670" s="42"/>
      <c r="H2670" s="37"/>
      <c r="I2670" s="43"/>
      <c r="J2670" s="44" t="str">
        <f t="shared" si="165"/>
        <v/>
      </c>
      <c r="K2670" s="45"/>
      <c r="L2670" s="46" t="str">
        <f>IF(OR(K2670="لم يدفع",B2670=""),"",IF(K2670="تأمين فقط",0,IF(K2670="اشتراك 300",300,IF(F2670&lt;14,IFERROR(VLOOKUP(SUBSTITUTE(SUBSTITUTE(H2670,"~","~~"),"*","~*"),إعدادات_الأنواع!$A$4:$D$40,3,FALSE()),0),IFERROR(VLOOKUP(SUBSTITUTE(SUBSTITUTE(H2670,"~","~~"),"*","~*"),إعدادات_الأنواع!$A$4:$D$40,4,FALSE()),0)))))</f>
        <v/>
      </c>
      <c r="M2670" s="47" t="str">
        <f>IF(OR(K2670="لم يدفع",B2670=""),"",IFERROR(VLOOKUP(SUBSTITUTE(SUBSTITUTE(H2670,"~","~~"),"*","~*"),إعدادات_الأنواع!$A$4:$E$40,5,FALSE()),0))</f>
        <v/>
      </c>
      <c r="N2670" s="47" t="str">
        <f>IF(OR(K2670="لم يدفع",K2670="تأمين فقط",K2670="اشتراك 300",B2670=""),"",IFERROR(VLOOKUP(SUBSTITUTE(SUBSTITUTE(H2670,"~","~~"),"*","~*"),إعدادات_الأنواع!$A$4:$F$40,6,FALSE()),0))</f>
        <v/>
      </c>
      <c r="O2670" s="55" t="str">
        <f t="shared" si="166"/>
        <v/>
      </c>
      <c r="P2670" s="48" t="str">
        <f t="shared" ca="1" si="167"/>
        <v/>
      </c>
      <c r="Q2670" s="52"/>
      <c r="R2670" s="49"/>
      <c r="S2670" s="50" t="str">
        <f>IF(B2670="","",COUNTA(التجديد!E2670:E2670))</f>
        <v/>
      </c>
      <c r="T2670" s="51" t="str">
        <f>IF(B2670="","",IFERROR(VLOOKUP(SUBSTITUTE(SUBSTITUTE(H2670,"~","~~"),"*","~*"),إعدادات_الأنواع!$A$4:$B$40,2,FALSE()),"?"))</f>
        <v/>
      </c>
    </row>
    <row r="2671" spans="1:20" ht="15" customHeight="1">
      <c r="A2671" s="20" t="str">
        <f>IF(B2671="","",IF(T2671="?","⚠️ نوع غير معرف",T2671&amp;TEXT(COUNTIFS($T$3:T2671,T2671),"000")))</f>
        <v/>
      </c>
      <c r="B2671" s="38"/>
      <c r="C2671" s="38"/>
      <c r="D2671" s="39"/>
      <c r="E2671" s="54"/>
      <c r="F2671" s="41" t="str">
        <f t="shared" ca="1" si="164"/>
        <v/>
      </c>
      <c r="G2671" s="42"/>
      <c r="H2671" s="37"/>
      <c r="I2671" s="43"/>
      <c r="J2671" s="44" t="str">
        <f t="shared" si="165"/>
        <v/>
      </c>
      <c r="K2671" s="45"/>
      <c r="L2671" s="46" t="str">
        <f>IF(OR(K2671="لم يدفع",B2671=""),"",IF(K2671="تأمين فقط",0,IF(K2671="اشتراك 300",300,IF(F2671&lt;14,IFERROR(VLOOKUP(SUBSTITUTE(SUBSTITUTE(H2671,"~","~~"),"*","~*"),إعدادات_الأنواع!$A$4:$D$40,3,FALSE()),0),IFERROR(VLOOKUP(SUBSTITUTE(SUBSTITUTE(H2671,"~","~~"),"*","~*"),إعدادات_الأنواع!$A$4:$D$40,4,FALSE()),0)))))</f>
        <v/>
      </c>
      <c r="M2671" s="47" t="str">
        <f>IF(OR(K2671="لم يدفع",B2671=""),"",IFERROR(VLOOKUP(SUBSTITUTE(SUBSTITUTE(H2671,"~","~~"),"*","~*"),إعدادات_الأنواع!$A$4:$E$40,5,FALSE()),0))</f>
        <v/>
      </c>
      <c r="N2671" s="47" t="str">
        <f>IF(OR(K2671="لم يدفع",K2671="تأمين فقط",K2671="اشتراك 300",B2671=""),"",IFERROR(VLOOKUP(SUBSTITUTE(SUBSTITUTE(H2671,"~","~~"),"*","~*"),إعدادات_الأنواع!$A$4:$F$40,6,FALSE()),0))</f>
        <v/>
      </c>
      <c r="O2671" s="55" t="str">
        <f t="shared" si="166"/>
        <v/>
      </c>
      <c r="P2671" s="48" t="str">
        <f t="shared" ca="1" si="167"/>
        <v/>
      </c>
      <c r="Q2671" s="52"/>
      <c r="R2671" s="49"/>
      <c r="S2671" s="50" t="str">
        <f>IF(B2671="","",COUNTA(التجديد!E2671:E2671))</f>
        <v/>
      </c>
      <c r="T2671" s="51" t="str">
        <f>IF(B2671="","",IFERROR(VLOOKUP(SUBSTITUTE(SUBSTITUTE(H2671,"~","~~"),"*","~*"),إعدادات_الأنواع!$A$4:$B$40,2,FALSE()),"?"))</f>
        <v/>
      </c>
    </row>
    <row r="2672" spans="1:20" ht="15" customHeight="1">
      <c r="A2672" s="20" t="str">
        <f>IF(B2672="","",IF(T2672="?","⚠️ نوع غير معرف",T2672&amp;TEXT(COUNTIFS($T$3:T2672,T2672),"000")))</f>
        <v/>
      </c>
      <c r="B2672" s="38"/>
      <c r="C2672" s="38"/>
      <c r="D2672" s="39"/>
      <c r="E2672" s="54"/>
      <c r="F2672" s="41" t="str">
        <f t="shared" ca="1" si="164"/>
        <v/>
      </c>
      <c r="G2672" s="42"/>
      <c r="H2672" s="37"/>
      <c r="I2672" s="43"/>
      <c r="J2672" s="44" t="str">
        <f t="shared" si="165"/>
        <v/>
      </c>
      <c r="K2672" s="45"/>
      <c r="L2672" s="46" t="str">
        <f>IF(OR(K2672="لم يدفع",B2672=""),"",IF(K2672="تأمين فقط",0,IF(K2672="اشتراك 300",300,IF(F2672&lt;14,IFERROR(VLOOKUP(SUBSTITUTE(SUBSTITUTE(H2672,"~","~~"),"*","~*"),إعدادات_الأنواع!$A$4:$D$40,3,FALSE()),0),IFERROR(VLOOKUP(SUBSTITUTE(SUBSTITUTE(H2672,"~","~~"),"*","~*"),إعدادات_الأنواع!$A$4:$D$40,4,FALSE()),0)))))</f>
        <v/>
      </c>
      <c r="M2672" s="47" t="str">
        <f>IF(OR(K2672="لم يدفع",B2672=""),"",IFERROR(VLOOKUP(SUBSTITUTE(SUBSTITUTE(H2672,"~","~~"),"*","~*"),إعدادات_الأنواع!$A$4:$E$40,5,FALSE()),0))</f>
        <v/>
      </c>
      <c r="N2672" s="47" t="str">
        <f>IF(OR(K2672="لم يدفع",K2672="تأمين فقط",K2672="اشتراك 300",B2672=""),"",IFERROR(VLOOKUP(SUBSTITUTE(SUBSTITUTE(H2672,"~","~~"),"*","~*"),إعدادات_الأنواع!$A$4:$F$40,6,FALSE()),0))</f>
        <v/>
      </c>
      <c r="O2672" s="55" t="str">
        <f t="shared" si="166"/>
        <v/>
      </c>
      <c r="P2672" s="48" t="str">
        <f t="shared" ca="1" si="167"/>
        <v/>
      </c>
      <c r="Q2672" s="52"/>
      <c r="R2672" s="49"/>
      <c r="S2672" s="50" t="str">
        <f>IF(B2672="","",COUNTA(التجديد!E2672:E2672))</f>
        <v/>
      </c>
      <c r="T2672" s="51" t="str">
        <f>IF(B2672="","",IFERROR(VLOOKUP(SUBSTITUTE(SUBSTITUTE(H2672,"~","~~"),"*","~*"),إعدادات_الأنواع!$A$4:$B$40,2,FALSE()),"?"))</f>
        <v/>
      </c>
    </row>
    <row r="2673" spans="1:20" ht="15" customHeight="1">
      <c r="A2673" s="20" t="str">
        <f>IF(B2673="","",IF(T2673="?","⚠️ نوع غير معرف",T2673&amp;TEXT(COUNTIFS($T$3:T2673,T2673),"000")))</f>
        <v/>
      </c>
      <c r="B2673" s="38"/>
      <c r="C2673" s="38"/>
      <c r="D2673" s="39"/>
      <c r="E2673" s="54"/>
      <c r="F2673" s="41" t="str">
        <f t="shared" ca="1" si="164"/>
        <v/>
      </c>
      <c r="G2673" s="42"/>
      <c r="H2673" s="37"/>
      <c r="I2673" s="43"/>
      <c r="J2673" s="44" t="str">
        <f t="shared" si="165"/>
        <v/>
      </c>
      <c r="K2673" s="45"/>
      <c r="L2673" s="46" t="str">
        <f>IF(OR(K2673="لم يدفع",B2673=""),"",IF(K2673="تأمين فقط",0,IF(K2673="اشتراك 300",300,IF(F2673&lt;14,IFERROR(VLOOKUP(SUBSTITUTE(SUBSTITUTE(H2673,"~","~~"),"*","~*"),إعدادات_الأنواع!$A$4:$D$40,3,FALSE()),0),IFERROR(VLOOKUP(SUBSTITUTE(SUBSTITUTE(H2673,"~","~~"),"*","~*"),إعدادات_الأنواع!$A$4:$D$40,4,FALSE()),0)))))</f>
        <v/>
      </c>
      <c r="M2673" s="47" t="str">
        <f>IF(OR(K2673="لم يدفع",B2673=""),"",IFERROR(VLOOKUP(SUBSTITUTE(SUBSTITUTE(H2673,"~","~~"),"*","~*"),إعدادات_الأنواع!$A$4:$E$40,5,FALSE()),0))</f>
        <v/>
      </c>
      <c r="N2673" s="47" t="str">
        <f>IF(OR(K2673="لم يدفع",K2673="تأمين فقط",K2673="اشتراك 300",B2673=""),"",IFERROR(VLOOKUP(SUBSTITUTE(SUBSTITUTE(H2673,"~","~~"),"*","~*"),إعدادات_الأنواع!$A$4:$F$40,6,FALSE()),0))</f>
        <v/>
      </c>
      <c r="O2673" s="55" t="str">
        <f t="shared" si="166"/>
        <v/>
      </c>
      <c r="P2673" s="48" t="str">
        <f t="shared" ca="1" si="167"/>
        <v/>
      </c>
      <c r="Q2673" s="52"/>
      <c r="R2673" s="49"/>
      <c r="S2673" s="50" t="str">
        <f>IF(B2673="","",COUNTA(التجديد!E2673:E2673))</f>
        <v/>
      </c>
      <c r="T2673" s="51" t="str">
        <f>IF(B2673="","",IFERROR(VLOOKUP(SUBSTITUTE(SUBSTITUTE(H2673,"~","~~"),"*","~*"),إعدادات_الأنواع!$A$4:$B$40,2,FALSE()),"?"))</f>
        <v/>
      </c>
    </row>
    <row r="2674" spans="1:20" ht="15" customHeight="1">
      <c r="A2674" s="20" t="str">
        <f>IF(B2674="","",IF(T2674="?","⚠️ نوع غير معرف",T2674&amp;TEXT(COUNTIFS($T$3:T2674,T2674),"000")))</f>
        <v/>
      </c>
      <c r="B2674" s="38"/>
      <c r="C2674" s="38"/>
      <c r="D2674" s="39"/>
      <c r="E2674" s="54"/>
      <c r="F2674" s="41" t="str">
        <f t="shared" ca="1" si="164"/>
        <v/>
      </c>
      <c r="G2674" s="42"/>
      <c r="H2674" s="37"/>
      <c r="I2674" s="43"/>
      <c r="J2674" s="44" t="str">
        <f t="shared" si="165"/>
        <v/>
      </c>
      <c r="K2674" s="45"/>
      <c r="L2674" s="46" t="str">
        <f>IF(OR(K2674="لم يدفع",B2674=""),"",IF(K2674="تأمين فقط",0,IF(K2674="اشتراك 300",300,IF(F2674&lt;14,IFERROR(VLOOKUP(SUBSTITUTE(SUBSTITUTE(H2674,"~","~~"),"*","~*"),إعدادات_الأنواع!$A$4:$D$40,3,FALSE()),0),IFERROR(VLOOKUP(SUBSTITUTE(SUBSTITUTE(H2674,"~","~~"),"*","~*"),إعدادات_الأنواع!$A$4:$D$40,4,FALSE()),0)))))</f>
        <v/>
      </c>
      <c r="M2674" s="47" t="str">
        <f>IF(OR(K2674="لم يدفع",B2674=""),"",IFERROR(VLOOKUP(SUBSTITUTE(SUBSTITUTE(H2674,"~","~~"),"*","~*"),إعدادات_الأنواع!$A$4:$E$40,5,FALSE()),0))</f>
        <v/>
      </c>
      <c r="N2674" s="47" t="str">
        <f>IF(OR(K2674="لم يدفع",K2674="تأمين فقط",K2674="اشتراك 300",B2674=""),"",IFERROR(VLOOKUP(SUBSTITUTE(SUBSTITUTE(H2674,"~","~~"),"*","~*"),إعدادات_الأنواع!$A$4:$F$40,6,FALSE()),0))</f>
        <v/>
      </c>
      <c r="O2674" s="55" t="str">
        <f t="shared" si="166"/>
        <v/>
      </c>
      <c r="P2674" s="48" t="str">
        <f t="shared" ca="1" si="167"/>
        <v/>
      </c>
      <c r="Q2674" s="52"/>
      <c r="R2674" s="49"/>
      <c r="S2674" s="50" t="str">
        <f>IF(B2674="","",COUNTA(التجديد!E2674:E2674))</f>
        <v/>
      </c>
      <c r="T2674" s="51" t="str">
        <f>IF(B2674="","",IFERROR(VLOOKUP(SUBSTITUTE(SUBSTITUTE(H2674,"~","~~"),"*","~*"),إعدادات_الأنواع!$A$4:$B$40,2,FALSE()),"?"))</f>
        <v/>
      </c>
    </row>
    <row r="2675" spans="1:20" ht="15" customHeight="1">
      <c r="A2675" s="20" t="str">
        <f>IF(B2675="","",IF(T2675="?","⚠️ نوع غير معرف",T2675&amp;TEXT(COUNTIFS($T$3:T2675,T2675),"000")))</f>
        <v/>
      </c>
      <c r="B2675" s="38"/>
      <c r="C2675" s="38"/>
      <c r="D2675" s="39"/>
      <c r="E2675" s="54"/>
      <c r="F2675" s="41" t="str">
        <f t="shared" ca="1" si="164"/>
        <v/>
      </c>
      <c r="G2675" s="42"/>
      <c r="H2675" s="37"/>
      <c r="I2675" s="43"/>
      <c r="J2675" s="44" t="str">
        <f t="shared" si="165"/>
        <v/>
      </c>
      <c r="K2675" s="45"/>
      <c r="L2675" s="46" t="str">
        <f>IF(OR(K2675="لم يدفع",B2675=""),"",IF(K2675="تأمين فقط",0,IF(K2675="اشتراك 300",300,IF(F2675&lt;14,IFERROR(VLOOKUP(SUBSTITUTE(SUBSTITUTE(H2675,"~","~~"),"*","~*"),إعدادات_الأنواع!$A$4:$D$40,3,FALSE()),0),IFERROR(VLOOKUP(SUBSTITUTE(SUBSTITUTE(H2675,"~","~~"),"*","~*"),إعدادات_الأنواع!$A$4:$D$40,4,FALSE()),0)))))</f>
        <v/>
      </c>
      <c r="M2675" s="47" t="str">
        <f>IF(OR(K2675="لم يدفع",B2675=""),"",IFERROR(VLOOKUP(SUBSTITUTE(SUBSTITUTE(H2675,"~","~~"),"*","~*"),إعدادات_الأنواع!$A$4:$E$40,5,FALSE()),0))</f>
        <v/>
      </c>
      <c r="N2675" s="47" t="str">
        <f>IF(OR(K2675="لم يدفع",K2675="تأمين فقط",K2675="اشتراك 300",B2675=""),"",IFERROR(VLOOKUP(SUBSTITUTE(SUBSTITUTE(H2675,"~","~~"),"*","~*"),إعدادات_الأنواع!$A$4:$F$40,6,FALSE()),0))</f>
        <v/>
      </c>
      <c r="O2675" s="55" t="str">
        <f t="shared" si="166"/>
        <v/>
      </c>
      <c r="P2675" s="48" t="str">
        <f t="shared" ca="1" si="167"/>
        <v/>
      </c>
      <c r="Q2675" s="52"/>
      <c r="R2675" s="49"/>
      <c r="S2675" s="50" t="str">
        <f>IF(B2675="","",COUNTA(التجديد!E2675:E2675))</f>
        <v/>
      </c>
      <c r="T2675" s="51" t="str">
        <f>IF(B2675="","",IFERROR(VLOOKUP(SUBSTITUTE(SUBSTITUTE(H2675,"~","~~"),"*","~*"),إعدادات_الأنواع!$A$4:$B$40,2,FALSE()),"?"))</f>
        <v/>
      </c>
    </row>
    <row r="2676" spans="1:20" ht="15" customHeight="1">
      <c r="A2676" s="20" t="str">
        <f>IF(B2676="","",IF(T2676="?","⚠️ نوع غير معرف",T2676&amp;TEXT(COUNTIFS($T$3:T2676,T2676),"000")))</f>
        <v/>
      </c>
      <c r="B2676" s="38"/>
      <c r="C2676" s="38"/>
      <c r="D2676" s="39"/>
      <c r="E2676" s="54"/>
      <c r="F2676" s="41" t="str">
        <f t="shared" ca="1" si="164"/>
        <v/>
      </c>
      <c r="G2676" s="42"/>
      <c r="H2676" s="37"/>
      <c r="I2676" s="43"/>
      <c r="J2676" s="44" t="str">
        <f t="shared" si="165"/>
        <v/>
      </c>
      <c r="K2676" s="45"/>
      <c r="L2676" s="46" t="str">
        <f>IF(OR(K2676="لم يدفع",B2676=""),"",IF(K2676="تأمين فقط",0,IF(K2676="اشتراك 300",300,IF(F2676&lt;14,IFERROR(VLOOKUP(SUBSTITUTE(SUBSTITUTE(H2676,"~","~~"),"*","~*"),إعدادات_الأنواع!$A$4:$D$40,3,FALSE()),0),IFERROR(VLOOKUP(SUBSTITUTE(SUBSTITUTE(H2676,"~","~~"),"*","~*"),إعدادات_الأنواع!$A$4:$D$40,4,FALSE()),0)))))</f>
        <v/>
      </c>
      <c r="M2676" s="47" t="str">
        <f>IF(OR(K2676="لم يدفع",B2676=""),"",IFERROR(VLOOKUP(SUBSTITUTE(SUBSTITUTE(H2676,"~","~~"),"*","~*"),إعدادات_الأنواع!$A$4:$E$40,5,FALSE()),0))</f>
        <v/>
      </c>
      <c r="N2676" s="47" t="str">
        <f>IF(OR(K2676="لم يدفع",K2676="تأمين فقط",K2676="اشتراك 300",B2676=""),"",IFERROR(VLOOKUP(SUBSTITUTE(SUBSTITUTE(H2676,"~","~~"),"*","~*"),إعدادات_الأنواع!$A$4:$F$40,6,FALSE()),0))</f>
        <v/>
      </c>
      <c r="O2676" s="55" t="str">
        <f t="shared" si="166"/>
        <v/>
      </c>
      <c r="P2676" s="48" t="str">
        <f t="shared" ca="1" si="167"/>
        <v/>
      </c>
      <c r="Q2676" s="52"/>
      <c r="R2676" s="49"/>
      <c r="S2676" s="50" t="str">
        <f>IF(B2676="","",COUNTA(التجديد!E2676:E2676))</f>
        <v/>
      </c>
      <c r="T2676" s="51" t="str">
        <f>IF(B2676="","",IFERROR(VLOOKUP(SUBSTITUTE(SUBSTITUTE(H2676,"~","~~"),"*","~*"),إعدادات_الأنواع!$A$4:$B$40,2,FALSE()),"?"))</f>
        <v/>
      </c>
    </row>
    <row r="2677" spans="1:20" ht="15" customHeight="1">
      <c r="A2677" s="20" t="str">
        <f>IF(B2677="","",IF(T2677="?","⚠️ نوع غير معرف",T2677&amp;TEXT(COUNTIFS($T$3:T2677,T2677),"000")))</f>
        <v/>
      </c>
      <c r="B2677" s="38"/>
      <c r="C2677" s="38"/>
      <c r="D2677" s="39"/>
      <c r="E2677" s="54"/>
      <c r="F2677" s="41" t="str">
        <f t="shared" ca="1" si="164"/>
        <v/>
      </c>
      <c r="G2677" s="42"/>
      <c r="H2677" s="37"/>
      <c r="I2677" s="43"/>
      <c r="J2677" s="44" t="str">
        <f t="shared" si="165"/>
        <v/>
      </c>
      <c r="K2677" s="45"/>
      <c r="L2677" s="46" t="str">
        <f>IF(OR(K2677="لم يدفع",B2677=""),"",IF(K2677="تأمين فقط",0,IF(K2677="اشتراك 300",300,IF(F2677&lt;14,IFERROR(VLOOKUP(SUBSTITUTE(SUBSTITUTE(H2677,"~","~~"),"*","~*"),إعدادات_الأنواع!$A$4:$D$40,3,FALSE()),0),IFERROR(VLOOKUP(SUBSTITUTE(SUBSTITUTE(H2677,"~","~~"),"*","~*"),إعدادات_الأنواع!$A$4:$D$40,4,FALSE()),0)))))</f>
        <v/>
      </c>
      <c r="M2677" s="47" t="str">
        <f>IF(OR(K2677="لم يدفع",B2677=""),"",IFERROR(VLOOKUP(SUBSTITUTE(SUBSTITUTE(H2677,"~","~~"),"*","~*"),إعدادات_الأنواع!$A$4:$E$40,5,FALSE()),0))</f>
        <v/>
      </c>
      <c r="N2677" s="47" t="str">
        <f>IF(OR(K2677="لم يدفع",K2677="تأمين فقط",K2677="اشتراك 300",B2677=""),"",IFERROR(VLOOKUP(SUBSTITUTE(SUBSTITUTE(H2677,"~","~~"),"*","~*"),إعدادات_الأنواع!$A$4:$F$40,6,FALSE()),0))</f>
        <v/>
      </c>
      <c r="O2677" s="55" t="str">
        <f t="shared" si="166"/>
        <v/>
      </c>
      <c r="P2677" s="48" t="str">
        <f t="shared" ca="1" si="167"/>
        <v/>
      </c>
      <c r="Q2677" s="52"/>
      <c r="R2677" s="49"/>
      <c r="S2677" s="50" t="str">
        <f>IF(B2677="","",COUNTA(التجديد!E2677:E2677))</f>
        <v/>
      </c>
      <c r="T2677" s="51" t="str">
        <f>IF(B2677="","",IFERROR(VLOOKUP(SUBSTITUTE(SUBSTITUTE(H2677,"~","~~"),"*","~*"),إعدادات_الأنواع!$A$4:$B$40,2,FALSE()),"?"))</f>
        <v/>
      </c>
    </row>
    <row r="2678" spans="1:20" ht="15" customHeight="1">
      <c r="A2678" s="20" t="str">
        <f>IF(B2678="","",IF(T2678="?","⚠️ نوع غير معرف",T2678&amp;TEXT(COUNTIFS($T$3:T2678,T2678),"000")))</f>
        <v/>
      </c>
      <c r="B2678" s="38"/>
      <c r="C2678" s="38"/>
      <c r="D2678" s="39"/>
      <c r="E2678" s="54"/>
      <c r="F2678" s="41" t="str">
        <f t="shared" ca="1" si="164"/>
        <v/>
      </c>
      <c r="G2678" s="42"/>
      <c r="H2678" s="37"/>
      <c r="I2678" s="43"/>
      <c r="J2678" s="44" t="str">
        <f t="shared" si="165"/>
        <v/>
      </c>
      <c r="K2678" s="45"/>
      <c r="L2678" s="46" t="str">
        <f>IF(OR(K2678="لم يدفع",B2678=""),"",IF(K2678="تأمين فقط",0,IF(K2678="اشتراك 300",300,IF(F2678&lt;14,IFERROR(VLOOKUP(SUBSTITUTE(SUBSTITUTE(H2678,"~","~~"),"*","~*"),إعدادات_الأنواع!$A$4:$D$40,3,FALSE()),0),IFERROR(VLOOKUP(SUBSTITUTE(SUBSTITUTE(H2678,"~","~~"),"*","~*"),إعدادات_الأنواع!$A$4:$D$40,4,FALSE()),0)))))</f>
        <v/>
      </c>
      <c r="M2678" s="47" t="str">
        <f>IF(OR(K2678="لم يدفع",B2678=""),"",IFERROR(VLOOKUP(SUBSTITUTE(SUBSTITUTE(H2678,"~","~~"),"*","~*"),إعدادات_الأنواع!$A$4:$E$40,5,FALSE()),0))</f>
        <v/>
      </c>
      <c r="N2678" s="47" t="str">
        <f>IF(OR(K2678="لم يدفع",K2678="تأمين فقط",K2678="اشتراك 300",B2678=""),"",IFERROR(VLOOKUP(SUBSTITUTE(SUBSTITUTE(H2678,"~","~~"),"*","~*"),إعدادات_الأنواع!$A$4:$F$40,6,FALSE()),0))</f>
        <v/>
      </c>
      <c r="O2678" s="55" t="str">
        <f t="shared" si="166"/>
        <v/>
      </c>
      <c r="P2678" s="48" t="str">
        <f t="shared" ca="1" si="167"/>
        <v/>
      </c>
      <c r="Q2678" s="52"/>
      <c r="R2678" s="49"/>
      <c r="S2678" s="50" t="str">
        <f>IF(B2678="","",COUNTA(التجديد!E2678:E2678))</f>
        <v/>
      </c>
      <c r="T2678" s="51" t="str">
        <f>IF(B2678="","",IFERROR(VLOOKUP(SUBSTITUTE(SUBSTITUTE(H2678,"~","~~"),"*","~*"),إعدادات_الأنواع!$A$4:$B$40,2,FALSE()),"?"))</f>
        <v/>
      </c>
    </row>
    <row r="2679" spans="1:20" ht="15" customHeight="1">
      <c r="A2679" s="20" t="str">
        <f>IF(B2679="","",IF(T2679="?","⚠️ نوع غير معرف",T2679&amp;TEXT(COUNTIFS($T$3:T2679,T2679),"000")))</f>
        <v/>
      </c>
      <c r="B2679" s="38"/>
      <c r="C2679" s="38"/>
      <c r="D2679" s="39"/>
      <c r="E2679" s="54"/>
      <c r="F2679" s="41" t="str">
        <f t="shared" ca="1" si="164"/>
        <v/>
      </c>
      <c r="G2679" s="42"/>
      <c r="H2679" s="37"/>
      <c r="I2679" s="43"/>
      <c r="J2679" s="44" t="str">
        <f t="shared" si="165"/>
        <v/>
      </c>
      <c r="K2679" s="45"/>
      <c r="L2679" s="46" t="str">
        <f>IF(OR(K2679="لم يدفع",B2679=""),"",IF(K2679="تأمين فقط",0,IF(K2679="اشتراك 300",300,IF(F2679&lt;14,IFERROR(VLOOKUP(SUBSTITUTE(SUBSTITUTE(H2679,"~","~~"),"*","~*"),إعدادات_الأنواع!$A$4:$D$40,3,FALSE()),0),IFERROR(VLOOKUP(SUBSTITUTE(SUBSTITUTE(H2679,"~","~~"),"*","~*"),إعدادات_الأنواع!$A$4:$D$40,4,FALSE()),0)))))</f>
        <v/>
      </c>
      <c r="M2679" s="47" t="str">
        <f>IF(OR(K2679="لم يدفع",B2679=""),"",IFERROR(VLOOKUP(SUBSTITUTE(SUBSTITUTE(H2679,"~","~~"),"*","~*"),إعدادات_الأنواع!$A$4:$E$40,5,FALSE()),0))</f>
        <v/>
      </c>
      <c r="N2679" s="47" t="str">
        <f>IF(OR(K2679="لم يدفع",K2679="تأمين فقط",K2679="اشتراك 300",B2679=""),"",IFERROR(VLOOKUP(SUBSTITUTE(SUBSTITUTE(H2679,"~","~~"),"*","~*"),إعدادات_الأنواع!$A$4:$F$40,6,FALSE()),0))</f>
        <v/>
      </c>
      <c r="O2679" s="55" t="str">
        <f t="shared" si="166"/>
        <v/>
      </c>
      <c r="P2679" s="48" t="str">
        <f t="shared" ca="1" si="167"/>
        <v/>
      </c>
      <c r="Q2679" s="52"/>
      <c r="R2679" s="49"/>
      <c r="S2679" s="50" t="str">
        <f>IF(B2679="","",COUNTA(التجديد!E2679:E2679))</f>
        <v/>
      </c>
      <c r="T2679" s="51" t="str">
        <f>IF(B2679="","",IFERROR(VLOOKUP(SUBSTITUTE(SUBSTITUTE(H2679,"~","~~"),"*","~*"),إعدادات_الأنواع!$A$4:$B$40,2,FALSE()),"?"))</f>
        <v/>
      </c>
    </row>
    <row r="2680" spans="1:20" ht="15" customHeight="1">
      <c r="A2680" s="20" t="str">
        <f>IF(B2680="","",IF(T2680="?","⚠️ نوع غير معرف",T2680&amp;TEXT(COUNTIFS($T$3:T2680,T2680),"000")))</f>
        <v/>
      </c>
      <c r="B2680" s="38"/>
      <c r="C2680" s="38"/>
      <c r="D2680" s="39"/>
      <c r="E2680" s="54"/>
      <c r="F2680" s="41" t="str">
        <f t="shared" ca="1" si="164"/>
        <v/>
      </c>
      <c r="G2680" s="42"/>
      <c r="H2680" s="37"/>
      <c r="I2680" s="43"/>
      <c r="J2680" s="44" t="str">
        <f t="shared" si="165"/>
        <v/>
      </c>
      <c r="K2680" s="45"/>
      <c r="L2680" s="46" t="str">
        <f>IF(OR(K2680="لم يدفع",B2680=""),"",IF(K2680="تأمين فقط",0,IF(K2680="اشتراك 300",300,IF(F2680&lt;14,IFERROR(VLOOKUP(SUBSTITUTE(SUBSTITUTE(H2680,"~","~~"),"*","~*"),إعدادات_الأنواع!$A$4:$D$40,3,FALSE()),0),IFERROR(VLOOKUP(SUBSTITUTE(SUBSTITUTE(H2680,"~","~~"),"*","~*"),إعدادات_الأنواع!$A$4:$D$40,4,FALSE()),0)))))</f>
        <v/>
      </c>
      <c r="M2680" s="47" t="str">
        <f>IF(OR(K2680="لم يدفع",B2680=""),"",IFERROR(VLOOKUP(SUBSTITUTE(SUBSTITUTE(H2680,"~","~~"),"*","~*"),إعدادات_الأنواع!$A$4:$E$40,5,FALSE()),0))</f>
        <v/>
      </c>
      <c r="N2680" s="47" t="str">
        <f>IF(OR(K2680="لم يدفع",K2680="تأمين فقط",K2680="اشتراك 300",B2680=""),"",IFERROR(VLOOKUP(SUBSTITUTE(SUBSTITUTE(H2680,"~","~~"),"*","~*"),إعدادات_الأنواع!$A$4:$F$40,6,FALSE()),0))</f>
        <v/>
      </c>
      <c r="O2680" s="55" t="str">
        <f t="shared" si="166"/>
        <v/>
      </c>
      <c r="P2680" s="48" t="str">
        <f t="shared" ca="1" si="167"/>
        <v/>
      </c>
      <c r="Q2680" s="52"/>
      <c r="R2680" s="49"/>
      <c r="S2680" s="50" t="str">
        <f>IF(B2680="","",COUNTA(التجديد!E2680:E2680))</f>
        <v/>
      </c>
      <c r="T2680" s="51" t="str">
        <f>IF(B2680="","",IFERROR(VLOOKUP(SUBSTITUTE(SUBSTITUTE(H2680,"~","~~"),"*","~*"),إعدادات_الأنواع!$A$4:$B$40,2,FALSE()),"?"))</f>
        <v/>
      </c>
    </row>
    <row r="2681" spans="1:20" ht="15" customHeight="1">
      <c r="A2681" s="20" t="str">
        <f>IF(B2681="","",IF(T2681="?","⚠️ نوع غير معرف",T2681&amp;TEXT(COUNTIFS($T$3:T2681,T2681),"000")))</f>
        <v/>
      </c>
      <c r="B2681" s="38"/>
      <c r="C2681" s="38"/>
      <c r="D2681" s="39"/>
      <c r="E2681" s="54"/>
      <c r="F2681" s="41" t="str">
        <f t="shared" ca="1" si="164"/>
        <v/>
      </c>
      <c r="G2681" s="42"/>
      <c r="H2681" s="37"/>
      <c r="I2681" s="43"/>
      <c r="J2681" s="44" t="str">
        <f t="shared" si="165"/>
        <v/>
      </c>
      <c r="K2681" s="45"/>
      <c r="L2681" s="46" t="str">
        <f>IF(OR(K2681="لم يدفع",B2681=""),"",IF(K2681="تأمين فقط",0,IF(K2681="اشتراك 300",300,IF(F2681&lt;14,IFERROR(VLOOKUP(SUBSTITUTE(SUBSTITUTE(H2681,"~","~~"),"*","~*"),إعدادات_الأنواع!$A$4:$D$40,3,FALSE()),0),IFERROR(VLOOKUP(SUBSTITUTE(SUBSTITUTE(H2681,"~","~~"),"*","~*"),إعدادات_الأنواع!$A$4:$D$40,4,FALSE()),0)))))</f>
        <v/>
      </c>
      <c r="M2681" s="47" t="str">
        <f>IF(OR(K2681="لم يدفع",B2681=""),"",IFERROR(VLOOKUP(SUBSTITUTE(SUBSTITUTE(H2681,"~","~~"),"*","~*"),إعدادات_الأنواع!$A$4:$E$40,5,FALSE()),0))</f>
        <v/>
      </c>
      <c r="N2681" s="47" t="str">
        <f>IF(OR(K2681="لم يدفع",K2681="تأمين فقط",K2681="اشتراك 300",B2681=""),"",IFERROR(VLOOKUP(SUBSTITUTE(SUBSTITUTE(H2681,"~","~~"),"*","~*"),إعدادات_الأنواع!$A$4:$F$40,6,FALSE()),0))</f>
        <v/>
      </c>
      <c r="O2681" s="55" t="str">
        <f t="shared" si="166"/>
        <v/>
      </c>
      <c r="P2681" s="48" t="str">
        <f t="shared" ca="1" si="167"/>
        <v/>
      </c>
      <c r="Q2681" s="52"/>
      <c r="R2681" s="49"/>
      <c r="S2681" s="50" t="str">
        <f>IF(B2681="","",COUNTA(التجديد!E2681:E2681))</f>
        <v/>
      </c>
      <c r="T2681" s="51" t="str">
        <f>IF(B2681="","",IFERROR(VLOOKUP(SUBSTITUTE(SUBSTITUTE(H2681,"~","~~"),"*","~*"),إعدادات_الأنواع!$A$4:$B$40,2,FALSE()),"?"))</f>
        <v/>
      </c>
    </row>
    <row r="2682" spans="1:20" ht="15" customHeight="1">
      <c r="A2682" s="20" t="str">
        <f>IF(B2682="","",IF(T2682="?","⚠️ نوع غير معرف",T2682&amp;TEXT(COUNTIFS($T$3:T2682,T2682),"000")))</f>
        <v/>
      </c>
      <c r="B2682" s="38"/>
      <c r="C2682" s="38"/>
      <c r="D2682" s="39"/>
      <c r="E2682" s="54"/>
      <c r="F2682" s="41" t="str">
        <f t="shared" ca="1" si="164"/>
        <v/>
      </c>
      <c r="G2682" s="42"/>
      <c r="H2682" s="37"/>
      <c r="I2682" s="43"/>
      <c r="J2682" s="44" t="str">
        <f t="shared" si="165"/>
        <v/>
      </c>
      <c r="K2682" s="45"/>
      <c r="L2682" s="46" t="str">
        <f>IF(OR(K2682="لم يدفع",B2682=""),"",IF(K2682="تأمين فقط",0,IF(K2682="اشتراك 300",300,IF(F2682&lt;14,IFERROR(VLOOKUP(SUBSTITUTE(SUBSTITUTE(H2682,"~","~~"),"*","~*"),إعدادات_الأنواع!$A$4:$D$40,3,FALSE()),0),IFERROR(VLOOKUP(SUBSTITUTE(SUBSTITUTE(H2682,"~","~~"),"*","~*"),إعدادات_الأنواع!$A$4:$D$40,4,FALSE()),0)))))</f>
        <v/>
      </c>
      <c r="M2682" s="47" t="str">
        <f>IF(OR(K2682="لم يدفع",B2682=""),"",IFERROR(VLOOKUP(SUBSTITUTE(SUBSTITUTE(H2682,"~","~~"),"*","~*"),إعدادات_الأنواع!$A$4:$E$40,5,FALSE()),0))</f>
        <v/>
      </c>
      <c r="N2682" s="47" t="str">
        <f>IF(OR(K2682="لم يدفع",K2682="تأمين فقط",K2682="اشتراك 300",B2682=""),"",IFERROR(VLOOKUP(SUBSTITUTE(SUBSTITUTE(H2682,"~","~~"),"*","~*"),إعدادات_الأنواع!$A$4:$F$40,6,FALSE()),0))</f>
        <v/>
      </c>
      <c r="O2682" s="55" t="str">
        <f t="shared" si="166"/>
        <v/>
      </c>
      <c r="P2682" s="48" t="str">
        <f t="shared" ca="1" si="167"/>
        <v/>
      </c>
      <c r="Q2682" s="52"/>
      <c r="R2682" s="49"/>
      <c r="S2682" s="50" t="str">
        <f>IF(B2682="","",COUNTA(التجديد!E2682:E2682))</f>
        <v/>
      </c>
      <c r="T2682" s="51" t="str">
        <f>IF(B2682="","",IFERROR(VLOOKUP(SUBSTITUTE(SUBSTITUTE(H2682,"~","~~"),"*","~*"),إعدادات_الأنواع!$A$4:$B$40,2,FALSE()),"?"))</f>
        <v/>
      </c>
    </row>
    <row r="2683" spans="1:20" ht="15" customHeight="1">
      <c r="A2683" s="20" t="str">
        <f>IF(B2683="","",IF(T2683="?","⚠️ نوع غير معرف",T2683&amp;TEXT(COUNTIFS($T$3:T2683,T2683),"000")))</f>
        <v/>
      </c>
      <c r="B2683" s="38"/>
      <c r="C2683" s="38"/>
      <c r="D2683" s="39"/>
      <c r="E2683" s="54"/>
      <c r="F2683" s="41" t="str">
        <f t="shared" ca="1" si="164"/>
        <v/>
      </c>
      <c r="G2683" s="42"/>
      <c r="H2683" s="37"/>
      <c r="I2683" s="43"/>
      <c r="J2683" s="44" t="str">
        <f t="shared" si="165"/>
        <v/>
      </c>
      <c r="K2683" s="45"/>
      <c r="L2683" s="46" t="str">
        <f>IF(OR(K2683="لم يدفع",B2683=""),"",IF(K2683="تأمين فقط",0,IF(K2683="اشتراك 300",300,IF(F2683&lt;14,IFERROR(VLOOKUP(SUBSTITUTE(SUBSTITUTE(H2683,"~","~~"),"*","~*"),إعدادات_الأنواع!$A$4:$D$40,3,FALSE()),0),IFERROR(VLOOKUP(SUBSTITUTE(SUBSTITUTE(H2683,"~","~~"),"*","~*"),إعدادات_الأنواع!$A$4:$D$40,4,FALSE()),0)))))</f>
        <v/>
      </c>
      <c r="M2683" s="47" t="str">
        <f>IF(OR(K2683="لم يدفع",B2683=""),"",IFERROR(VLOOKUP(SUBSTITUTE(SUBSTITUTE(H2683,"~","~~"),"*","~*"),إعدادات_الأنواع!$A$4:$E$40,5,FALSE()),0))</f>
        <v/>
      </c>
      <c r="N2683" s="47" t="str">
        <f>IF(OR(K2683="لم يدفع",K2683="تأمين فقط",K2683="اشتراك 300",B2683=""),"",IFERROR(VLOOKUP(SUBSTITUTE(SUBSTITUTE(H2683,"~","~~"),"*","~*"),إعدادات_الأنواع!$A$4:$F$40,6,FALSE()),0))</f>
        <v/>
      </c>
      <c r="O2683" s="55" t="str">
        <f t="shared" si="166"/>
        <v/>
      </c>
      <c r="P2683" s="48" t="str">
        <f t="shared" ca="1" si="167"/>
        <v/>
      </c>
      <c r="Q2683" s="52"/>
      <c r="R2683" s="49"/>
      <c r="S2683" s="50" t="str">
        <f>IF(B2683="","",COUNTA(التجديد!E2683:E2683))</f>
        <v/>
      </c>
      <c r="T2683" s="51" t="str">
        <f>IF(B2683="","",IFERROR(VLOOKUP(SUBSTITUTE(SUBSTITUTE(H2683,"~","~~"),"*","~*"),إعدادات_الأنواع!$A$4:$B$40,2,FALSE()),"?"))</f>
        <v/>
      </c>
    </row>
    <row r="2684" spans="1:20" ht="15" customHeight="1">
      <c r="A2684" s="20" t="str">
        <f>IF(B2684="","",IF(T2684="?","⚠️ نوع غير معرف",T2684&amp;TEXT(COUNTIFS($T$3:T2684,T2684),"000")))</f>
        <v/>
      </c>
      <c r="B2684" s="38"/>
      <c r="C2684" s="38"/>
      <c r="D2684" s="39"/>
      <c r="E2684" s="54"/>
      <c r="F2684" s="41" t="str">
        <f t="shared" ca="1" si="164"/>
        <v/>
      </c>
      <c r="G2684" s="42"/>
      <c r="H2684" s="37"/>
      <c r="I2684" s="43"/>
      <c r="J2684" s="44" t="str">
        <f t="shared" si="165"/>
        <v/>
      </c>
      <c r="K2684" s="45"/>
      <c r="L2684" s="46" t="str">
        <f>IF(OR(K2684="لم يدفع",B2684=""),"",IF(K2684="تأمين فقط",0,IF(K2684="اشتراك 300",300,IF(F2684&lt;14,IFERROR(VLOOKUP(SUBSTITUTE(SUBSTITUTE(H2684,"~","~~"),"*","~*"),إعدادات_الأنواع!$A$4:$D$40,3,FALSE()),0),IFERROR(VLOOKUP(SUBSTITUTE(SUBSTITUTE(H2684,"~","~~"),"*","~*"),إعدادات_الأنواع!$A$4:$D$40,4,FALSE()),0)))))</f>
        <v/>
      </c>
      <c r="M2684" s="47" t="str">
        <f>IF(OR(K2684="لم يدفع",B2684=""),"",IFERROR(VLOOKUP(SUBSTITUTE(SUBSTITUTE(H2684,"~","~~"),"*","~*"),إعدادات_الأنواع!$A$4:$E$40,5,FALSE()),0))</f>
        <v/>
      </c>
      <c r="N2684" s="47" t="str">
        <f>IF(OR(K2684="لم يدفع",K2684="تأمين فقط",K2684="اشتراك 300",B2684=""),"",IFERROR(VLOOKUP(SUBSTITUTE(SUBSTITUTE(H2684,"~","~~"),"*","~*"),إعدادات_الأنواع!$A$4:$F$40,6,FALSE()),0))</f>
        <v/>
      </c>
      <c r="O2684" s="55" t="str">
        <f t="shared" si="166"/>
        <v/>
      </c>
      <c r="P2684" s="48" t="str">
        <f t="shared" ca="1" si="167"/>
        <v/>
      </c>
      <c r="Q2684" s="52"/>
      <c r="R2684" s="49"/>
      <c r="S2684" s="50" t="str">
        <f>IF(B2684="","",COUNTA(التجديد!E2684:E2684))</f>
        <v/>
      </c>
      <c r="T2684" s="51" t="str">
        <f>IF(B2684="","",IFERROR(VLOOKUP(SUBSTITUTE(SUBSTITUTE(H2684,"~","~~"),"*","~*"),إعدادات_الأنواع!$A$4:$B$40,2,FALSE()),"?"))</f>
        <v/>
      </c>
    </row>
    <row r="2685" spans="1:20" ht="15" customHeight="1">
      <c r="A2685" s="20" t="str">
        <f>IF(B2685="","",IF(T2685="?","⚠️ نوع غير معرف",T2685&amp;TEXT(COUNTIFS($T$3:T2685,T2685),"000")))</f>
        <v/>
      </c>
      <c r="B2685" s="38"/>
      <c r="C2685" s="38"/>
      <c r="D2685" s="39"/>
      <c r="E2685" s="54"/>
      <c r="F2685" s="41" t="str">
        <f t="shared" ca="1" si="164"/>
        <v/>
      </c>
      <c r="G2685" s="42"/>
      <c r="H2685" s="37"/>
      <c r="I2685" s="43"/>
      <c r="J2685" s="44" t="str">
        <f t="shared" si="165"/>
        <v/>
      </c>
      <c r="K2685" s="45"/>
      <c r="L2685" s="46" t="str">
        <f>IF(OR(K2685="لم يدفع",B2685=""),"",IF(K2685="تأمين فقط",0,IF(K2685="اشتراك 300",300,IF(F2685&lt;14,IFERROR(VLOOKUP(SUBSTITUTE(SUBSTITUTE(H2685,"~","~~"),"*","~*"),إعدادات_الأنواع!$A$4:$D$40,3,FALSE()),0),IFERROR(VLOOKUP(SUBSTITUTE(SUBSTITUTE(H2685,"~","~~"),"*","~*"),إعدادات_الأنواع!$A$4:$D$40,4,FALSE()),0)))))</f>
        <v/>
      </c>
      <c r="M2685" s="47" t="str">
        <f>IF(OR(K2685="لم يدفع",B2685=""),"",IFERROR(VLOOKUP(SUBSTITUTE(SUBSTITUTE(H2685,"~","~~"),"*","~*"),إعدادات_الأنواع!$A$4:$E$40,5,FALSE()),0))</f>
        <v/>
      </c>
      <c r="N2685" s="47" t="str">
        <f>IF(OR(K2685="لم يدفع",K2685="تأمين فقط",K2685="اشتراك 300",B2685=""),"",IFERROR(VLOOKUP(SUBSTITUTE(SUBSTITUTE(H2685,"~","~~"),"*","~*"),إعدادات_الأنواع!$A$4:$F$40,6,FALSE()),0))</f>
        <v/>
      </c>
      <c r="O2685" s="55" t="str">
        <f t="shared" si="166"/>
        <v/>
      </c>
      <c r="P2685" s="48" t="str">
        <f t="shared" ca="1" si="167"/>
        <v/>
      </c>
      <c r="Q2685" s="52"/>
      <c r="R2685" s="49"/>
      <c r="S2685" s="50" t="str">
        <f>IF(B2685="","",COUNTA(التجديد!E2685:E2685))</f>
        <v/>
      </c>
      <c r="T2685" s="51" t="str">
        <f>IF(B2685="","",IFERROR(VLOOKUP(SUBSTITUTE(SUBSTITUTE(H2685,"~","~~"),"*","~*"),إعدادات_الأنواع!$A$4:$B$40,2,FALSE()),"?"))</f>
        <v/>
      </c>
    </row>
    <row r="2686" spans="1:20" ht="15" customHeight="1">
      <c r="A2686" s="20" t="str">
        <f>IF(B2686="","",IF(T2686="?","⚠️ نوع غير معرف",T2686&amp;TEXT(COUNTIFS($T$3:T2686,T2686),"000")))</f>
        <v/>
      </c>
      <c r="B2686" s="38"/>
      <c r="C2686" s="38"/>
      <c r="D2686" s="39"/>
      <c r="E2686" s="54"/>
      <c r="F2686" s="41" t="str">
        <f t="shared" ca="1" si="164"/>
        <v/>
      </c>
      <c r="G2686" s="42"/>
      <c r="H2686" s="37"/>
      <c r="I2686" s="43"/>
      <c r="J2686" s="44" t="str">
        <f t="shared" si="165"/>
        <v/>
      </c>
      <c r="K2686" s="45"/>
      <c r="L2686" s="46" t="str">
        <f>IF(OR(K2686="لم يدفع",B2686=""),"",IF(K2686="تأمين فقط",0,IF(K2686="اشتراك 300",300,IF(F2686&lt;14,IFERROR(VLOOKUP(SUBSTITUTE(SUBSTITUTE(H2686,"~","~~"),"*","~*"),إعدادات_الأنواع!$A$4:$D$40,3,FALSE()),0),IFERROR(VLOOKUP(SUBSTITUTE(SUBSTITUTE(H2686,"~","~~"),"*","~*"),إعدادات_الأنواع!$A$4:$D$40,4,FALSE()),0)))))</f>
        <v/>
      </c>
      <c r="M2686" s="47" t="str">
        <f>IF(OR(K2686="لم يدفع",B2686=""),"",IFERROR(VLOOKUP(SUBSTITUTE(SUBSTITUTE(H2686,"~","~~"),"*","~*"),إعدادات_الأنواع!$A$4:$E$40,5,FALSE()),0))</f>
        <v/>
      </c>
      <c r="N2686" s="47" t="str">
        <f>IF(OR(K2686="لم يدفع",K2686="تأمين فقط",K2686="اشتراك 300",B2686=""),"",IFERROR(VLOOKUP(SUBSTITUTE(SUBSTITUTE(H2686,"~","~~"),"*","~*"),إعدادات_الأنواع!$A$4:$F$40,6,FALSE()),0))</f>
        <v/>
      </c>
      <c r="O2686" s="55" t="str">
        <f t="shared" si="166"/>
        <v/>
      </c>
      <c r="P2686" s="48" t="str">
        <f t="shared" ca="1" si="167"/>
        <v/>
      </c>
      <c r="Q2686" s="52"/>
      <c r="R2686" s="49"/>
      <c r="S2686" s="50" t="str">
        <f>IF(B2686="","",COUNTA(التجديد!E2686:E2686))</f>
        <v/>
      </c>
      <c r="T2686" s="51" t="str">
        <f>IF(B2686="","",IFERROR(VLOOKUP(SUBSTITUTE(SUBSTITUTE(H2686,"~","~~"),"*","~*"),إعدادات_الأنواع!$A$4:$B$40,2,FALSE()),"?"))</f>
        <v/>
      </c>
    </row>
    <row r="2687" spans="1:20" ht="15" customHeight="1">
      <c r="A2687" s="20" t="str">
        <f>IF(B2687="","",IF(T2687="?","⚠️ نوع غير معرف",T2687&amp;TEXT(COUNTIFS($T$3:T2687,T2687),"000")))</f>
        <v/>
      </c>
      <c r="B2687" s="38"/>
      <c r="C2687" s="38"/>
      <c r="D2687" s="39"/>
      <c r="E2687" s="54"/>
      <c r="F2687" s="41" t="str">
        <f t="shared" ca="1" si="164"/>
        <v/>
      </c>
      <c r="G2687" s="42"/>
      <c r="H2687" s="37"/>
      <c r="I2687" s="43"/>
      <c r="J2687" s="44" t="str">
        <f t="shared" si="165"/>
        <v/>
      </c>
      <c r="K2687" s="45"/>
      <c r="L2687" s="46" t="str">
        <f>IF(OR(K2687="لم يدفع",B2687=""),"",IF(K2687="تأمين فقط",0,IF(K2687="اشتراك 300",300,IF(F2687&lt;14,IFERROR(VLOOKUP(SUBSTITUTE(SUBSTITUTE(H2687,"~","~~"),"*","~*"),إعدادات_الأنواع!$A$4:$D$40,3,FALSE()),0),IFERROR(VLOOKUP(SUBSTITUTE(SUBSTITUTE(H2687,"~","~~"),"*","~*"),إعدادات_الأنواع!$A$4:$D$40,4,FALSE()),0)))))</f>
        <v/>
      </c>
      <c r="M2687" s="47" t="str">
        <f>IF(OR(K2687="لم يدفع",B2687=""),"",IFERROR(VLOOKUP(SUBSTITUTE(SUBSTITUTE(H2687,"~","~~"),"*","~*"),إعدادات_الأنواع!$A$4:$E$40,5,FALSE()),0))</f>
        <v/>
      </c>
      <c r="N2687" s="47" t="str">
        <f>IF(OR(K2687="لم يدفع",K2687="تأمين فقط",K2687="اشتراك 300",B2687=""),"",IFERROR(VLOOKUP(SUBSTITUTE(SUBSTITUTE(H2687,"~","~~"),"*","~*"),إعدادات_الأنواع!$A$4:$F$40,6,FALSE()),0))</f>
        <v/>
      </c>
      <c r="O2687" s="55" t="str">
        <f t="shared" si="166"/>
        <v/>
      </c>
      <c r="P2687" s="48" t="str">
        <f t="shared" ca="1" si="167"/>
        <v/>
      </c>
      <c r="Q2687" s="52"/>
      <c r="R2687" s="49"/>
      <c r="S2687" s="50" t="str">
        <f>IF(B2687="","",COUNTA(التجديد!E2687:E2687))</f>
        <v/>
      </c>
      <c r="T2687" s="51" t="str">
        <f>IF(B2687="","",IFERROR(VLOOKUP(SUBSTITUTE(SUBSTITUTE(H2687,"~","~~"),"*","~*"),إعدادات_الأنواع!$A$4:$B$40,2,FALSE()),"?"))</f>
        <v/>
      </c>
    </row>
    <row r="2688" spans="1:20" ht="15" customHeight="1">
      <c r="A2688" s="20" t="str">
        <f>IF(B2688="","",IF(T2688="?","⚠️ نوع غير معرف",T2688&amp;TEXT(COUNTIFS($T$3:T2688,T2688),"000")))</f>
        <v/>
      </c>
      <c r="B2688" s="38"/>
      <c r="C2688" s="38"/>
      <c r="D2688" s="39"/>
      <c r="E2688" s="54"/>
      <c r="F2688" s="41" t="str">
        <f t="shared" ca="1" si="164"/>
        <v/>
      </c>
      <c r="G2688" s="42"/>
      <c r="H2688" s="37"/>
      <c r="I2688" s="43"/>
      <c r="J2688" s="44" t="str">
        <f t="shared" si="165"/>
        <v/>
      </c>
      <c r="K2688" s="45"/>
      <c r="L2688" s="46" t="str">
        <f>IF(OR(K2688="لم يدفع",B2688=""),"",IF(K2688="تأمين فقط",0,IF(K2688="اشتراك 300",300,IF(F2688&lt;14,IFERROR(VLOOKUP(SUBSTITUTE(SUBSTITUTE(H2688,"~","~~"),"*","~*"),إعدادات_الأنواع!$A$4:$D$40,3,FALSE()),0),IFERROR(VLOOKUP(SUBSTITUTE(SUBSTITUTE(H2688,"~","~~"),"*","~*"),إعدادات_الأنواع!$A$4:$D$40,4,FALSE()),0)))))</f>
        <v/>
      </c>
      <c r="M2688" s="47" t="str">
        <f>IF(OR(K2688="لم يدفع",B2688=""),"",IFERROR(VLOOKUP(SUBSTITUTE(SUBSTITUTE(H2688,"~","~~"),"*","~*"),إعدادات_الأنواع!$A$4:$E$40,5,FALSE()),0))</f>
        <v/>
      </c>
      <c r="N2688" s="47" t="str">
        <f>IF(OR(K2688="لم يدفع",K2688="تأمين فقط",K2688="اشتراك 300",B2688=""),"",IFERROR(VLOOKUP(SUBSTITUTE(SUBSTITUTE(H2688,"~","~~"),"*","~*"),إعدادات_الأنواع!$A$4:$F$40,6,FALSE()),0))</f>
        <v/>
      </c>
      <c r="O2688" s="55" t="str">
        <f t="shared" si="166"/>
        <v/>
      </c>
      <c r="P2688" s="48" t="str">
        <f t="shared" ca="1" si="167"/>
        <v/>
      </c>
      <c r="Q2688" s="52"/>
      <c r="R2688" s="49"/>
      <c r="S2688" s="50" t="str">
        <f>IF(B2688="","",COUNTA(التجديد!E2688:E2688))</f>
        <v/>
      </c>
      <c r="T2688" s="51" t="str">
        <f>IF(B2688="","",IFERROR(VLOOKUP(SUBSTITUTE(SUBSTITUTE(H2688,"~","~~"),"*","~*"),إعدادات_الأنواع!$A$4:$B$40,2,FALSE()),"?"))</f>
        <v/>
      </c>
    </row>
    <row r="2689" spans="1:20" ht="15" customHeight="1">
      <c r="A2689" s="20" t="str">
        <f>IF(B2689="","",IF(T2689="?","⚠️ نوع غير معرف",T2689&amp;TEXT(COUNTIFS($T$3:T2689,T2689),"000")))</f>
        <v/>
      </c>
      <c r="B2689" s="38"/>
      <c r="C2689" s="38"/>
      <c r="D2689" s="39"/>
      <c r="E2689" s="54"/>
      <c r="F2689" s="41" t="str">
        <f t="shared" ca="1" si="164"/>
        <v/>
      </c>
      <c r="G2689" s="42"/>
      <c r="H2689" s="37"/>
      <c r="I2689" s="43"/>
      <c r="J2689" s="44" t="str">
        <f t="shared" si="165"/>
        <v/>
      </c>
      <c r="K2689" s="45"/>
      <c r="L2689" s="46" t="str">
        <f>IF(OR(K2689="لم يدفع",B2689=""),"",IF(K2689="تأمين فقط",0,IF(K2689="اشتراك 300",300,IF(F2689&lt;14,IFERROR(VLOOKUP(SUBSTITUTE(SUBSTITUTE(H2689,"~","~~"),"*","~*"),إعدادات_الأنواع!$A$4:$D$40,3,FALSE()),0),IFERROR(VLOOKUP(SUBSTITUTE(SUBSTITUTE(H2689,"~","~~"),"*","~*"),إعدادات_الأنواع!$A$4:$D$40,4,FALSE()),0)))))</f>
        <v/>
      </c>
      <c r="M2689" s="47" t="str">
        <f>IF(OR(K2689="لم يدفع",B2689=""),"",IFERROR(VLOOKUP(SUBSTITUTE(SUBSTITUTE(H2689,"~","~~"),"*","~*"),إعدادات_الأنواع!$A$4:$E$40,5,FALSE()),0))</f>
        <v/>
      </c>
      <c r="N2689" s="47" t="str">
        <f>IF(OR(K2689="لم يدفع",K2689="تأمين فقط",K2689="اشتراك 300",B2689=""),"",IFERROR(VLOOKUP(SUBSTITUTE(SUBSTITUTE(H2689,"~","~~"),"*","~*"),إعدادات_الأنواع!$A$4:$F$40,6,FALSE()),0))</f>
        <v/>
      </c>
      <c r="O2689" s="55" t="str">
        <f t="shared" si="166"/>
        <v/>
      </c>
      <c r="P2689" s="48" t="str">
        <f t="shared" ca="1" si="167"/>
        <v/>
      </c>
      <c r="Q2689" s="52"/>
      <c r="R2689" s="49"/>
      <c r="S2689" s="50" t="str">
        <f>IF(B2689="","",COUNTA(التجديد!E2689:E2689))</f>
        <v/>
      </c>
      <c r="T2689" s="51" t="str">
        <f>IF(B2689="","",IFERROR(VLOOKUP(SUBSTITUTE(SUBSTITUTE(H2689,"~","~~"),"*","~*"),إعدادات_الأنواع!$A$4:$B$40,2,FALSE()),"?"))</f>
        <v/>
      </c>
    </row>
    <row r="2690" spans="1:20" ht="15" customHeight="1">
      <c r="A2690" s="20" t="str">
        <f>IF(B2690="","",IF(T2690="?","⚠️ نوع غير معرف",T2690&amp;TEXT(COUNTIFS($T$3:T2690,T2690),"000")))</f>
        <v/>
      </c>
      <c r="B2690" s="38"/>
      <c r="C2690" s="38"/>
      <c r="D2690" s="39"/>
      <c r="E2690" s="54"/>
      <c r="F2690" s="41" t="str">
        <f t="shared" ca="1" si="164"/>
        <v/>
      </c>
      <c r="G2690" s="42"/>
      <c r="H2690" s="37"/>
      <c r="I2690" s="43"/>
      <c r="J2690" s="44" t="str">
        <f t="shared" si="165"/>
        <v/>
      </c>
      <c r="K2690" s="45"/>
      <c r="L2690" s="46" t="str">
        <f>IF(OR(K2690="لم يدفع",B2690=""),"",IF(K2690="تأمين فقط",0,IF(K2690="اشتراك 300",300,IF(F2690&lt;14,IFERROR(VLOOKUP(SUBSTITUTE(SUBSTITUTE(H2690,"~","~~"),"*","~*"),إعدادات_الأنواع!$A$4:$D$40,3,FALSE()),0),IFERROR(VLOOKUP(SUBSTITUTE(SUBSTITUTE(H2690,"~","~~"),"*","~*"),إعدادات_الأنواع!$A$4:$D$40,4,FALSE()),0)))))</f>
        <v/>
      </c>
      <c r="M2690" s="47" t="str">
        <f>IF(OR(K2690="لم يدفع",B2690=""),"",IFERROR(VLOOKUP(SUBSTITUTE(SUBSTITUTE(H2690,"~","~~"),"*","~*"),إعدادات_الأنواع!$A$4:$E$40,5,FALSE()),0))</f>
        <v/>
      </c>
      <c r="N2690" s="47" t="str">
        <f>IF(OR(K2690="لم يدفع",K2690="تأمين فقط",K2690="اشتراك 300",B2690=""),"",IFERROR(VLOOKUP(SUBSTITUTE(SUBSTITUTE(H2690,"~","~~"),"*","~*"),إعدادات_الأنواع!$A$4:$F$40,6,FALSE()),0))</f>
        <v/>
      </c>
      <c r="O2690" s="55" t="str">
        <f t="shared" si="166"/>
        <v/>
      </c>
      <c r="P2690" s="48" t="str">
        <f t="shared" ca="1" si="167"/>
        <v/>
      </c>
      <c r="Q2690" s="52"/>
      <c r="R2690" s="49"/>
      <c r="S2690" s="50" t="str">
        <f>IF(B2690="","",COUNTA(التجديد!E2690:E2690))</f>
        <v/>
      </c>
      <c r="T2690" s="51" t="str">
        <f>IF(B2690="","",IFERROR(VLOOKUP(SUBSTITUTE(SUBSTITUTE(H2690,"~","~~"),"*","~*"),إعدادات_الأنواع!$A$4:$B$40,2,FALSE()),"?"))</f>
        <v/>
      </c>
    </row>
    <row r="2691" spans="1:20" ht="15" customHeight="1">
      <c r="A2691" s="20" t="str">
        <f>IF(B2691="","",IF(T2691="?","⚠️ نوع غير معرف",T2691&amp;TEXT(COUNTIFS($T$3:T2691,T2691),"000")))</f>
        <v/>
      </c>
      <c r="B2691" s="38"/>
      <c r="C2691" s="38"/>
      <c r="D2691" s="39"/>
      <c r="E2691" s="54"/>
      <c r="F2691" s="41" t="str">
        <f t="shared" ref="F2691:F2754" ca="1" si="168">IF(D2691="","",DATEDIF(D2691,TODAY(),"Y"))</f>
        <v/>
      </c>
      <c r="G2691" s="42"/>
      <c r="H2691" s="37"/>
      <c r="I2691" s="43"/>
      <c r="J2691" s="44" t="str">
        <f t="shared" ref="J2691:J2754" si="169">IF(I2691="","",I2691+30)</f>
        <v/>
      </c>
      <c r="K2691" s="45"/>
      <c r="L2691" s="46" t="str">
        <f>IF(OR(K2691="لم يدفع",B2691=""),"",IF(K2691="تأمين فقط",0,IF(K2691="اشتراك 300",300,IF(F2691&lt;14,IFERROR(VLOOKUP(SUBSTITUTE(SUBSTITUTE(H2691,"~","~~"),"*","~*"),إعدادات_الأنواع!$A$4:$D$40,3,FALSE()),0),IFERROR(VLOOKUP(SUBSTITUTE(SUBSTITUTE(H2691,"~","~~"),"*","~*"),إعدادات_الأنواع!$A$4:$D$40,4,FALSE()),0)))))</f>
        <v/>
      </c>
      <c r="M2691" s="47" t="str">
        <f>IF(OR(K2691="لم يدفع",B2691=""),"",IFERROR(VLOOKUP(SUBSTITUTE(SUBSTITUTE(H2691,"~","~~"),"*","~*"),إعدادات_الأنواع!$A$4:$E$40,5,FALSE()),0))</f>
        <v/>
      </c>
      <c r="N2691" s="47" t="str">
        <f>IF(OR(K2691="لم يدفع",K2691="تأمين فقط",K2691="اشتراك 300",B2691=""),"",IFERROR(VLOOKUP(SUBSTITUTE(SUBSTITUTE(H2691,"~","~~"),"*","~*"),إعدادات_الأنواع!$A$4:$F$40,6,FALSE()),0))</f>
        <v/>
      </c>
      <c r="O2691" s="55" t="str">
        <f t="shared" ref="O2691:O2754" si="170">IF(K2691="لم يدفع","",IF(L2691="","",IF(N2691="",L2691+M2691,L2691+M2691)))</f>
        <v/>
      </c>
      <c r="P2691" s="48" t="str">
        <f t="shared" ref="P2691:P2754" ca="1" si="171">IF(B2691="","",IF(K2691="لم يدفع","🔒 مجمدة",IF(J2691="","",IF(J2691&lt;TODAY(),"⛔ منتهي - يتطلب تجديد",IF(J2691-5&lt;=TODAY(),"⚠️ قريب الانتهاء","✅ ساري")))))</f>
        <v/>
      </c>
      <c r="Q2691" s="52"/>
      <c r="R2691" s="49"/>
      <c r="S2691" s="50" t="str">
        <f>IF(B2691="","",COUNTA(التجديد!E2691:E2691))</f>
        <v/>
      </c>
      <c r="T2691" s="51" t="str">
        <f>IF(B2691="","",IFERROR(VLOOKUP(SUBSTITUTE(SUBSTITUTE(H2691,"~","~~"),"*","~*"),إعدادات_الأنواع!$A$4:$B$40,2,FALSE()),"?"))</f>
        <v/>
      </c>
    </row>
    <row r="2692" spans="1:20" ht="15" customHeight="1">
      <c r="A2692" s="20" t="str">
        <f>IF(B2692="","",IF(T2692="?","⚠️ نوع غير معرف",T2692&amp;TEXT(COUNTIFS($T$3:T2692,T2692),"000")))</f>
        <v/>
      </c>
      <c r="B2692" s="38"/>
      <c r="C2692" s="38"/>
      <c r="D2692" s="39"/>
      <c r="E2692" s="54"/>
      <c r="F2692" s="41" t="str">
        <f t="shared" ca="1" si="168"/>
        <v/>
      </c>
      <c r="G2692" s="42"/>
      <c r="H2692" s="37"/>
      <c r="I2692" s="43"/>
      <c r="J2692" s="44" t="str">
        <f t="shared" si="169"/>
        <v/>
      </c>
      <c r="K2692" s="45"/>
      <c r="L2692" s="46" t="str">
        <f>IF(OR(K2692="لم يدفع",B2692=""),"",IF(K2692="تأمين فقط",0,IF(K2692="اشتراك 300",300,IF(F2692&lt;14,IFERROR(VLOOKUP(SUBSTITUTE(SUBSTITUTE(H2692,"~","~~"),"*","~*"),إعدادات_الأنواع!$A$4:$D$40,3,FALSE()),0),IFERROR(VLOOKUP(SUBSTITUTE(SUBSTITUTE(H2692,"~","~~"),"*","~*"),إعدادات_الأنواع!$A$4:$D$40,4,FALSE()),0)))))</f>
        <v/>
      </c>
      <c r="M2692" s="47" t="str">
        <f>IF(OR(K2692="لم يدفع",B2692=""),"",IFERROR(VLOOKUP(SUBSTITUTE(SUBSTITUTE(H2692,"~","~~"),"*","~*"),إعدادات_الأنواع!$A$4:$E$40,5,FALSE()),0))</f>
        <v/>
      </c>
      <c r="N2692" s="47" t="str">
        <f>IF(OR(K2692="لم يدفع",K2692="تأمين فقط",K2692="اشتراك 300",B2692=""),"",IFERROR(VLOOKUP(SUBSTITUTE(SUBSTITUTE(H2692,"~","~~"),"*","~*"),إعدادات_الأنواع!$A$4:$F$40,6,FALSE()),0))</f>
        <v/>
      </c>
      <c r="O2692" s="55" t="str">
        <f t="shared" si="170"/>
        <v/>
      </c>
      <c r="P2692" s="48" t="str">
        <f t="shared" ca="1" si="171"/>
        <v/>
      </c>
      <c r="Q2692" s="52"/>
      <c r="R2692" s="49"/>
      <c r="S2692" s="50" t="str">
        <f>IF(B2692="","",COUNTA(التجديد!E2692:E2692))</f>
        <v/>
      </c>
      <c r="T2692" s="51" t="str">
        <f>IF(B2692="","",IFERROR(VLOOKUP(SUBSTITUTE(SUBSTITUTE(H2692,"~","~~"),"*","~*"),إعدادات_الأنواع!$A$4:$B$40,2,FALSE()),"?"))</f>
        <v/>
      </c>
    </row>
    <row r="2693" spans="1:20" ht="15" customHeight="1">
      <c r="A2693" s="20" t="str">
        <f>IF(B2693="","",IF(T2693="?","⚠️ نوع غير معرف",T2693&amp;TEXT(COUNTIFS($T$3:T2693,T2693),"000")))</f>
        <v/>
      </c>
      <c r="B2693" s="38"/>
      <c r="C2693" s="38"/>
      <c r="D2693" s="39"/>
      <c r="E2693" s="54"/>
      <c r="F2693" s="41" t="str">
        <f t="shared" ca="1" si="168"/>
        <v/>
      </c>
      <c r="G2693" s="42"/>
      <c r="H2693" s="37"/>
      <c r="I2693" s="43"/>
      <c r="J2693" s="44" t="str">
        <f t="shared" si="169"/>
        <v/>
      </c>
      <c r="K2693" s="45"/>
      <c r="L2693" s="46" t="str">
        <f>IF(OR(K2693="لم يدفع",B2693=""),"",IF(K2693="تأمين فقط",0,IF(K2693="اشتراك 300",300,IF(F2693&lt;14,IFERROR(VLOOKUP(SUBSTITUTE(SUBSTITUTE(H2693,"~","~~"),"*","~*"),إعدادات_الأنواع!$A$4:$D$40,3,FALSE()),0),IFERROR(VLOOKUP(SUBSTITUTE(SUBSTITUTE(H2693,"~","~~"),"*","~*"),إعدادات_الأنواع!$A$4:$D$40,4,FALSE()),0)))))</f>
        <v/>
      </c>
      <c r="M2693" s="47" t="str">
        <f>IF(OR(K2693="لم يدفع",B2693=""),"",IFERROR(VLOOKUP(SUBSTITUTE(SUBSTITUTE(H2693,"~","~~"),"*","~*"),إعدادات_الأنواع!$A$4:$E$40,5,FALSE()),0))</f>
        <v/>
      </c>
      <c r="N2693" s="47" t="str">
        <f>IF(OR(K2693="لم يدفع",K2693="تأمين فقط",K2693="اشتراك 300",B2693=""),"",IFERROR(VLOOKUP(SUBSTITUTE(SUBSTITUTE(H2693,"~","~~"),"*","~*"),إعدادات_الأنواع!$A$4:$F$40,6,FALSE()),0))</f>
        <v/>
      </c>
      <c r="O2693" s="55" t="str">
        <f t="shared" si="170"/>
        <v/>
      </c>
      <c r="P2693" s="48" t="str">
        <f t="shared" ca="1" si="171"/>
        <v/>
      </c>
      <c r="Q2693" s="52"/>
      <c r="R2693" s="49"/>
      <c r="S2693" s="50" t="str">
        <f>IF(B2693="","",COUNTA(التجديد!E2693:E2693))</f>
        <v/>
      </c>
      <c r="T2693" s="51" t="str">
        <f>IF(B2693="","",IFERROR(VLOOKUP(SUBSTITUTE(SUBSTITUTE(H2693,"~","~~"),"*","~*"),إعدادات_الأنواع!$A$4:$B$40,2,FALSE()),"?"))</f>
        <v/>
      </c>
    </row>
    <row r="2694" spans="1:20" ht="15" customHeight="1">
      <c r="A2694" s="20" t="str">
        <f>IF(B2694="","",IF(T2694="?","⚠️ نوع غير معرف",T2694&amp;TEXT(COUNTIFS($T$3:T2694,T2694),"000")))</f>
        <v/>
      </c>
      <c r="B2694" s="38"/>
      <c r="C2694" s="38"/>
      <c r="D2694" s="39"/>
      <c r="E2694" s="54"/>
      <c r="F2694" s="41" t="str">
        <f t="shared" ca="1" si="168"/>
        <v/>
      </c>
      <c r="G2694" s="42"/>
      <c r="H2694" s="37"/>
      <c r="I2694" s="43"/>
      <c r="J2694" s="44" t="str">
        <f t="shared" si="169"/>
        <v/>
      </c>
      <c r="K2694" s="45"/>
      <c r="L2694" s="46" t="str">
        <f>IF(OR(K2694="لم يدفع",B2694=""),"",IF(K2694="تأمين فقط",0,IF(K2694="اشتراك 300",300,IF(F2694&lt;14,IFERROR(VLOOKUP(SUBSTITUTE(SUBSTITUTE(H2694,"~","~~"),"*","~*"),إعدادات_الأنواع!$A$4:$D$40,3,FALSE()),0),IFERROR(VLOOKUP(SUBSTITUTE(SUBSTITUTE(H2694,"~","~~"),"*","~*"),إعدادات_الأنواع!$A$4:$D$40,4,FALSE()),0)))))</f>
        <v/>
      </c>
      <c r="M2694" s="47" t="str">
        <f>IF(OR(K2694="لم يدفع",B2694=""),"",IFERROR(VLOOKUP(SUBSTITUTE(SUBSTITUTE(H2694,"~","~~"),"*","~*"),إعدادات_الأنواع!$A$4:$E$40,5,FALSE()),0))</f>
        <v/>
      </c>
      <c r="N2694" s="47" t="str">
        <f>IF(OR(K2694="لم يدفع",K2694="تأمين فقط",K2694="اشتراك 300",B2694=""),"",IFERROR(VLOOKUP(SUBSTITUTE(SUBSTITUTE(H2694,"~","~~"),"*","~*"),إعدادات_الأنواع!$A$4:$F$40,6,FALSE()),0))</f>
        <v/>
      </c>
      <c r="O2694" s="55" t="str">
        <f t="shared" si="170"/>
        <v/>
      </c>
      <c r="P2694" s="48" t="str">
        <f t="shared" ca="1" si="171"/>
        <v/>
      </c>
      <c r="Q2694" s="52"/>
      <c r="R2694" s="49"/>
      <c r="S2694" s="50" t="str">
        <f>IF(B2694="","",COUNTA(التجديد!E2694:E2694))</f>
        <v/>
      </c>
      <c r="T2694" s="51" t="str">
        <f>IF(B2694="","",IFERROR(VLOOKUP(SUBSTITUTE(SUBSTITUTE(H2694,"~","~~"),"*","~*"),إعدادات_الأنواع!$A$4:$B$40,2,FALSE()),"?"))</f>
        <v/>
      </c>
    </row>
    <row r="2695" spans="1:20" ht="15" customHeight="1">
      <c r="A2695" s="20" t="str">
        <f>IF(B2695="","",IF(T2695="?","⚠️ نوع غير معرف",T2695&amp;TEXT(COUNTIFS($T$3:T2695,T2695),"000")))</f>
        <v/>
      </c>
      <c r="B2695" s="38"/>
      <c r="C2695" s="38"/>
      <c r="D2695" s="39"/>
      <c r="E2695" s="54"/>
      <c r="F2695" s="41" t="str">
        <f t="shared" ca="1" si="168"/>
        <v/>
      </c>
      <c r="G2695" s="42"/>
      <c r="H2695" s="37"/>
      <c r="I2695" s="43"/>
      <c r="J2695" s="44" t="str">
        <f t="shared" si="169"/>
        <v/>
      </c>
      <c r="K2695" s="45"/>
      <c r="L2695" s="46" t="str">
        <f>IF(OR(K2695="لم يدفع",B2695=""),"",IF(K2695="تأمين فقط",0,IF(K2695="اشتراك 300",300,IF(F2695&lt;14,IFERROR(VLOOKUP(SUBSTITUTE(SUBSTITUTE(H2695,"~","~~"),"*","~*"),إعدادات_الأنواع!$A$4:$D$40,3,FALSE()),0),IFERROR(VLOOKUP(SUBSTITUTE(SUBSTITUTE(H2695,"~","~~"),"*","~*"),إعدادات_الأنواع!$A$4:$D$40,4,FALSE()),0)))))</f>
        <v/>
      </c>
      <c r="M2695" s="47" t="str">
        <f>IF(OR(K2695="لم يدفع",B2695=""),"",IFERROR(VLOOKUP(SUBSTITUTE(SUBSTITUTE(H2695,"~","~~"),"*","~*"),إعدادات_الأنواع!$A$4:$E$40,5,FALSE()),0))</f>
        <v/>
      </c>
      <c r="N2695" s="47" t="str">
        <f>IF(OR(K2695="لم يدفع",K2695="تأمين فقط",K2695="اشتراك 300",B2695=""),"",IFERROR(VLOOKUP(SUBSTITUTE(SUBSTITUTE(H2695,"~","~~"),"*","~*"),إعدادات_الأنواع!$A$4:$F$40,6,FALSE()),0))</f>
        <v/>
      </c>
      <c r="O2695" s="55" t="str">
        <f t="shared" si="170"/>
        <v/>
      </c>
      <c r="P2695" s="48" t="str">
        <f t="shared" ca="1" si="171"/>
        <v/>
      </c>
      <c r="Q2695" s="52"/>
      <c r="R2695" s="49"/>
      <c r="S2695" s="50" t="str">
        <f>IF(B2695="","",COUNTA(التجديد!E2695:E2695))</f>
        <v/>
      </c>
      <c r="T2695" s="51" t="str">
        <f>IF(B2695="","",IFERROR(VLOOKUP(SUBSTITUTE(SUBSTITUTE(H2695,"~","~~"),"*","~*"),إعدادات_الأنواع!$A$4:$B$40,2,FALSE()),"?"))</f>
        <v/>
      </c>
    </row>
    <row r="2696" spans="1:20" ht="15" customHeight="1">
      <c r="A2696" s="20" t="str">
        <f>IF(B2696="","",IF(T2696="?","⚠️ نوع غير معرف",T2696&amp;TEXT(COUNTIFS($T$3:T2696,T2696),"000")))</f>
        <v/>
      </c>
      <c r="B2696" s="38"/>
      <c r="C2696" s="38"/>
      <c r="D2696" s="39"/>
      <c r="E2696" s="54"/>
      <c r="F2696" s="41" t="str">
        <f t="shared" ca="1" si="168"/>
        <v/>
      </c>
      <c r="G2696" s="42"/>
      <c r="H2696" s="37"/>
      <c r="I2696" s="43"/>
      <c r="J2696" s="44" t="str">
        <f t="shared" si="169"/>
        <v/>
      </c>
      <c r="K2696" s="45"/>
      <c r="L2696" s="46" t="str">
        <f>IF(OR(K2696="لم يدفع",B2696=""),"",IF(K2696="تأمين فقط",0,IF(K2696="اشتراك 300",300,IF(F2696&lt;14,IFERROR(VLOOKUP(SUBSTITUTE(SUBSTITUTE(H2696,"~","~~"),"*","~*"),إعدادات_الأنواع!$A$4:$D$40,3,FALSE()),0),IFERROR(VLOOKUP(SUBSTITUTE(SUBSTITUTE(H2696,"~","~~"),"*","~*"),إعدادات_الأنواع!$A$4:$D$40,4,FALSE()),0)))))</f>
        <v/>
      </c>
      <c r="M2696" s="47" t="str">
        <f>IF(OR(K2696="لم يدفع",B2696=""),"",IFERROR(VLOOKUP(SUBSTITUTE(SUBSTITUTE(H2696,"~","~~"),"*","~*"),إعدادات_الأنواع!$A$4:$E$40,5,FALSE()),0))</f>
        <v/>
      </c>
      <c r="N2696" s="47" t="str">
        <f>IF(OR(K2696="لم يدفع",K2696="تأمين فقط",K2696="اشتراك 300",B2696=""),"",IFERROR(VLOOKUP(SUBSTITUTE(SUBSTITUTE(H2696,"~","~~"),"*","~*"),إعدادات_الأنواع!$A$4:$F$40,6,FALSE()),0))</f>
        <v/>
      </c>
      <c r="O2696" s="55" t="str">
        <f t="shared" si="170"/>
        <v/>
      </c>
      <c r="P2696" s="48" t="str">
        <f t="shared" ca="1" si="171"/>
        <v/>
      </c>
      <c r="Q2696" s="52"/>
      <c r="R2696" s="49"/>
      <c r="S2696" s="50" t="str">
        <f>IF(B2696="","",COUNTA(التجديد!E2696:E2696))</f>
        <v/>
      </c>
      <c r="T2696" s="51" t="str">
        <f>IF(B2696="","",IFERROR(VLOOKUP(SUBSTITUTE(SUBSTITUTE(H2696,"~","~~"),"*","~*"),إعدادات_الأنواع!$A$4:$B$40,2,FALSE()),"?"))</f>
        <v/>
      </c>
    </row>
    <row r="2697" spans="1:20" ht="15" customHeight="1">
      <c r="A2697" s="20" t="str">
        <f>IF(B2697="","",IF(T2697="?","⚠️ نوع غير معرف",T2697&amp;TEXT(COUNTIFS($T$3:T2697,T2697),"000")))</f>
        <v/>
      </c>
      <c r="B2697" s="38"/>
      <c r="C2697" s="38"/>
      <c r="D2697" s="39"/>
      <c r="E2697" s="54"/>
      <c r="F2697" s="41" t="str">
        <f t="shared" ca="1" si="168"/>
        <v/>
      </c>
      <c r="G2697" s="42"/>
      <c r="H2697" s="37"/>
      <c r="I2697" s="43"/>
      <c r="J2697" s="44" t="str">
        <f t="shared" si="169"/>
        <v/>
      </c>
      <c r="K2697" s="45"/>
      <c r="L2697" s="46" t="str">
        <f>IF(OR(K2697="لم يدفع",B2697=""),"",IF(K2697="تأمين فقط",0,IF(K2697="اشتراك 300",300,IF(F2697&lt;14,IFERROR(VLOOKUP(SUBSTITUTE(SUBSTITUTE(H2697,"~","~~"),"*","~*"),إعدادات_الأنواع!$A$4:$D$40,3,FALSE()),0),IFERROR(VLOOKUP(SUBSTITUTE(SUBSTITUTE(H2697,"~","~~"),"*","~*"),إعدادات_الأنواع!$A$4:$D$40,4,FALSE()),0)))))</f>
        <v/>
      </c>
      <c r="M2697" s="47" t="str">
        <f>IF(OR(K2697="لم يدفع",B2697=""),"",IFERROR(VLOOKUP(SUBSTITUTE(SUBSTITUTE(H2697,"~","~~"),"*","~*"),إعدادات_الأنواع!$A$4:$E$40,5,FALSE()),0))</f>
        <v/>
      </c>
      <c r="N2697" s="47" t="str">
        <f>IF(OR(K2697="لم يدفع",K2697="تأمين فقط",K2697="اشتراك 300",B2697=""),"",IFERROR(VLOOKUP(SUBSTITUTE(SUBSTITUTE(H2697,"~","~~"),"*","~*"),إعدادات_الأنواع!$A$4:$F$40,6,FALSE()),0))</f>
        <v/>
      </c>
      <c r="O2697" s="55" t="str">
        <f t="shared" si="170"/>
        <v/>
      </c>
      <c r="P2697" s="48" t="str">
        <f t="shared" ca="1" si="171"/>
        <v/>
      </c>
      <c r="Q2697" s="52"/>
      <c r="R2697" s="49"/>
      <c r="S2697" s="50" t="str">
        <f>IF(B2697="","",COUNTA(التجديد!E2697:E2697))</f>
        <v/>
      </c>
      <c r="T2697" s="51" t="str">
        <f>IF(B2697="","",IFERROR(VLOOKUP(SUBSTITUTE(SUBSTITUTE(H2697,"~","~~"),"*","~*"),إعدادات_الأنواع!$A$4:$B$40,2,FALSE()),"?"))</f>
        <v/>
      </c>
    </row>
    <row r="2698" spans="1:20" ht="15" customHeight="1">
      <c r="A2698" s="20" t="str">
        <f>IF(B2698="","",IF(T2698="?","⚠️ نوع غير معرف",T2698&amp;TEXT(COUNTIFS($T$3:T2698,T2698),"000")))</f>
        <v/>
      </c>
      <c r="B2698" s="38"/>
      <c r="C2698" s="38"/>
      <c r="D2698" s="39"/>
      <c r="E2698" s="54"/>
      <c r="F2698" s="41" t="str">
        <f t="shared" ca="1" si="168"/>
        <v/>
      </c>
      <c r="G2698" s="42"/>
      <c r="H2698" s="37"/>
      <c r="I2698" s="43"/>
      <c r="J2698" s="44" t="str">
        <f t="shared" si="169"/>
        <v/>
      </c>
      <c r="K2698" s="45"/>
      <c r="L2698" s="46" t="str">
        <f>IF(OR(K2698="لم يدفع",B2698=""),"",IF(K2698="تأمين فقط",0,IF(K2698="اشتراك 300",300,IF(F2698&lt;14,IFERROR(VLOOKUP(SUBSTITUTE(SUBSTITUTE(H2698,"~","~~"),"*","~*"),إعدادات_الأنواع!$A$4:$D$40,3,FALSE()),0),IFERROR(VLOOKUP(SUBSTITUTE(SUBSTITUTE(H2698,"~","~~"),"*","~*"),إعدادات_الأنواع!$A$4:$D$40,4,FALSE()),0)))))</f>
        <v/>
      </c>
      <c r="M2698" s="47" t="str">
        <f>IF(OR(K2698="لم يدفع",B2698=""),"",IFERROR(VLOOKUP(SUBSTITUTE(SUBSTITUTE(H2698,"~","~~"),"*","~*"),إعدادات_الأنواع!$A$4:$E$40,5,FALSE()),0))</f>
        <v/>
      </c>
      <c r="N2698" s="47" t="str">
        <f>IF(OR(K2698="لم يدفع",K2698="تأمين فقط",K2698="اشتراك 300",B2698=""),"",IFERROR(VLOOKUP(SUBSTITUTE(SUBSTITUTE(H2698,"~","~~"),"*","~*"),إعدادات_الأنواع!$A$4:$F$40,6,FALSE()),0))</f>
        <v/>
      </c>
      <c r="O2698" s="55" t="str">
        <f t="shared" si="170"/>
        <v/>
      </c>
      <c r="P2698" s="48" t="str">
        <f t="shared" ca="1" si="171"/>
        <v/>
      </c>
      <c r="Q2698" s="52"/>
      <c r="R2698" s="49"/>
      <c r="S2698" s="50" t="str">
        <f>IF(B2698="","",COUNTA(التجديد!E2698:E2698))</f>
        <v/>
      </c>
      <c r="T2698" s="51" t="str">
        <f>IF(B2698="","",IFERROR(VLOOKUP(SUBSTITUTE(SUBSTITUTE(H2698,"~","~~"),"*","~*"),إعدادات_الأنواع!$A$4:$B$40,2,FALSE()),"?"))</f>
        <v/>
      </c>
    </row>
    <row r="2699" spans="1:20" ht="15" customHeight="1">
      <c r="A2699" s="20" t="str">
        <f>IF(B2699="","",IF(T2699="?","⚠️ نوع غير معرف",T2699&amp;TEXT(COUNTIFS($T$3:T2699,T2699),"000")))</f>
        <v/>
      </c>
      <c r="B2699" s="38"/>
      <c r="C2699" s="38"/>
      <c r="D2699" s="39"/>
      <c r="E2699" s="54"/>
      <c r="F2699" s="41" t="str">
        <f t="shared" ca="1" si="168"/>
        <v/>
      </c>
      <c r="G2699" s="42"/>
      <c r="H2699" s="37"/>
      <c r="I2699" s="43"/>
      <c r="J2699" s="44" t="str">
        <f t="shared" si="169"/>
        <v/>
      </c>
      <c r="K2699" s="45"/>
      <c r="L2699" s="46" t="str">
        <f>IF(OR(K2699="لم يدفع",B2699=""),"",IF(K2699="تأمين فقط",0,IF(K2699="اشتراك 300",300,IF(F2699&lt;14,IFERROR(VLOOKUP(SUBSTITUTE(SUBSTITUTE(H2699,"~","~~"),"*","~*"),إعدادات_الأنواع!$A$4:$D$40,3,FALSE()),0),IFERROR(VLOOKUP(SUBSTITUTE(SUBSTITUTE(H2699,"~","~~"),"*","~*"),إعدادات_الأنواع!$A$4:$D$40,4,FALSE()),0)))))</f>
        <v/>
      </c>
      <c r="M2699" s="47" t="str">
        <f>IF(OR(K2699="لم يدفع",B2699=""),"",IFERROR(VLOOKUP(SUBSTITUTE(SUBSTITUTE(H2699,"~","~~"),"*","~*"),إعدادات_الأنواع!$A$4:$E$40,5,FALSE()),0))</f>
        <v/>
      </c>
      <c r="N2699" s="47" t="str">
        <f>IF(OR(K2699="لم يدفع",K2699="تأمين فقط",K2699="اشتراك 300",B2699=""),"",IFERROR(VLOOKUP(SUBSTITUTE(SUBSTITUTE(H2699,"~","~~"),"*","~*"),إعدادات_الأنواع!$A$4:$F$40,6,FALSE()),0))</f>
        <v/>
      </c>
      <c r="O2699" s="55" t="str">
        <f t="shared" si="170"/>
        <v/>
      </c>
      <c r="P2699" s="48" t="str">
        <f t="shared" ca="1" si="171"/>
        <v/>
      </c>
      <c r="Q2699" s="52"/>
      <c r="R2699" s="49"/>
      <c r="S2699" s="50" t="str">
        <f>IF(B2699="","",COUNTA(التجديد!E2699:E2699))</f>
        <v/>
      </c>
      <c r="T2699" s="51" t="str">
        <f>IF(B2699="","",IFERROR(VLOOKUP(SUBSTITUTE(SUBSTITUTE(H2699,"~","~~"),"*","~*"),إعدادات_الأنواع!$A$4:$B$40,2,FALSE()),"?"))</f>
        <v/>
      </c>
    </row>
    <row r="2700" spans="1:20" ht="15" customHeight="1">
      <c r="A2700" s="20" t="str">
        <f>IF(B2700="","",IF(T2700="?","⚠️ نوع غير معرف",T2700&amp;TEXT(COUNTIFS($T$3:T2700,T2700),"000")))</f>
        <v/>
      </c>
      <c r="B2700" s="38"/>
      <c r="C2700" s="38"/>
      <c r="D2700" s="39"/>
      <c r="E2700" s="54"/>
      <c r="F2700" s="41" t="str">
        <f t="shared" ca="1" si="168"/>
        <v/>
      </c>
      <c r="G2700" s="42"/>
      <c r="H2700" s="37"/>
      <c r="I2700" s="43"/>
      <c r="J2700" s="44" t="str">
        <f t="shared" si="169"/>
        <v/>
      </c>
      <c r="K2700" s="45"/>
      <c r="L2700" s="46" t="str">
        <f>IF(OR(K2700="لم يدفع",B2700=""),"",IF(K2700="تأمين فقط",0,IF(K2700="اشتراك 300",300,IF(F2700&lt;14,IFERROR(VLOOKUP(SUBSTITUTE(SUBSTITUTE(H2700,"~","~~"),"*","~*"),إعدادات_الأنواع!$A$4:$D$40,3,FALSE()),0),IFERROR(VLOOKUP(SUBSTITUTE(SUBSTITUTE(H2700,"~","~~"),"*","~*"),إعدادات_الأنواع!$A$4:$D$40,4,FALSE()),0)))))</f>
        <v/>
      </c>
      <c r="M2700" s="47" t="str">
        <f>IF(OR(K2700="لم يدفع",B2700=""),"",IFERROR(VLOOKUP(SUBSTITUTE(SUBSTITUTE(H2700,"~","~~"),"*","~*"),إعدادات_الأنواع!$A$4:$E$40,5,FALSE()),0))</f>
        <v/>
      </c>
      <c r="N2700" s="47" t="str">
        <f>IF(OR(K2700="لم يدفع",K2700="تأمين فقط",K2700="اشتراك 300",B2700=""),"",IFERROR(VLOOKUP(SUBSTITUTE(SUBSTITUTE(H2700,"~","~~"),"*","~*"),إعدادات_الأنواع!$A$4:$F$40,6,FALSE()),0))</f>
        <v/>
      </c>
      <c r="O2700" s="55" t="str">
        <f t="shared" si="170"/>
        <v/>
      </c>
      <c r="P2700" s="48" t="str">
        <f t="shared" ca="1" si="171"/>
        <v/>
      </c>
      <c r="Q2700" s="52"/>
      <c r="R2700" s="49"/>
      <c r="S2700" s="50" t="str">
        <f>IF(B2700="","",COUNTA(التجديد!E2700:E2700))</f>
        <v/>
      </c>
      <c r="T2700" s="51" t="str">
        <f>IF(B2700="","",IFERROR(VLOOKUP(SUBSTITUTE(SUBSTITUTE(H2700,"~","~~"),"*","~*"),إعدادات_الأنواع!$A$4:$B$40,2,FALSE()),"?"))</f>
        <v/>
      </c>
    </row>
    <row r="2701" spans="1:20" ht="15" customHeight="1">
      <c r="A2701" s="20" t="str">
        <f>IF(B2701="","",IF(T2701="?","⚠️ نوع غير معرف",T2701&amp;TEXT(COUNTIFS($T$3:T2701,T2701),"000")))</f>
        <v/>
      </c>
      <c r="B2701" s="38"/>
      <c r="C2701" s="38"/>
      <c r="D2701" s="39"/>
      <c r="E2701" s="54"/>
      <c r="F2701" s="41" t="str">
        <f t="shared" ca="1" si="168"/>
        <v/>
      </c>
      <c r="G2701" s="42"/>
      <c r="H2701" s="37"/>
      <c r="I2701" s="43"/>
      <c r="J2701" s="44" t="str">
        <f t="shared" si="169"/>
        <v/>
      </c>
      <c r="K2701" s="45"/>
      <c r="L2701" s="46" t="str">
        <f>IF(OR(K2701="لم يدفع",B2701=""),"",IF(K2701="تأمين فقط",0,IF(K2701="اشتراك 300",300,IF(F2701&lt;14,IFERROR(VLOOKUP(SUBSTITUTE(SUBSTITUTE(H2701,"~","~~"),"*","~*"),إعدادات_الأنواع!$A$4:$D$40,3,FALSE()),0),IFERROR(VLOOKUP(SUBSTITUTE(SUBSTITUTE(H2701,"~","~~"),"*","~*"),إعدادات_الأنواع!$A$4:$D$40,4,FALSE()),0)))))</f>
        <v/>
      </c>
      <c r="M2701" s="47" t="str">
        <f>IF(OR(K2701="لم يدفع",B2701=""),"",IFERROR(VLOOKUP(SUBSTITUTE(SUBSTITUTE(H2701,"~","~~"),"*","~*"),إعدادات_الأنواع!$A$4:$E$40,5,FALSE()),0))</f>
        <v/>
      </c>
      <c r="N2701" s="47" t="str">
        <f>IF(OR(K2701="لم يدفع",K2701="تأمين فقط",K2701="اشتراك 300",B2701=""),"",IFERROR(VLOOKUP(SUBSTITUTE(SUBSTITUTE(H2701,"~","~~"),"*","~*"),إعدادات_الأنواع!$A$4:$F$40,6,FALSE()),0))</f>
        <v/>
      </c>
      <c r="O2701" s="55" t="str">
        <f t="shared" si="170"/>
        <v/>
      </c>
      <c r="P2701" s="48" t="str">
        <f t="shared" ca="1" si="171"/>
        <v/>
      </c>
      <c r="Q2701" s="52"/>
      <c r="R2701" s="49"/>
      <c r="S2701" s="50" t="str">
        <f>IF(B2701="","",COUNTA(التجديد!E2701:E2701))</f>
        <v/>
      </c>
      <c r="T2701" s="51" t="str">
        <f>IF(B2701="","",IFERROR(VLOOKUP(SUBSTITUTE(SUBSTITUTE(H2701,"~","~~"),"*","~*"),إعدادات_الأنواع!$A$4:$B$40,2,FALSE()),"?"))</f>
        <v/>
      </c>
    </row>
    <row r="2702" spans="1:20" ht="15" customHeight="1">
      <c r="A2702" s="20" t="str">
        <f>IF(B2702="","",IF(T2702="?","⚠️ نوع غير معرف",T2702&amp;TEXT(COUNTIFS($T$3:T2702,T2702),"000")))</f>
        <v/>
      </c>
      <c r="B2702" s="38"/>
      <c r="C2702" s="38"/>
      <c r="D2702" s="39"/>
      <c r="E2702" s="54"/>
      <c r="F2702" s="41" t="str">
        <f t="shared" ca="1" si="168"/>
        <v/>
      </c>
      <c r="G2702" s="42"/>
      <c r="H2702" s="37"/>
      <c r="I2702" s="43"/>
      <c r="J2702" s="44" t="str">
        <f t="shared" si="169"/>
        <v/>
      </c>
      <c r="K2702" s="45"/>
      <c r="L2702" s="46" t="str">
        <f>IF(OR(K2702="لم يدفع",B2702=""),"",IF(K2702="تأمين فقط",0,IF(K2702="اشتراك 300",300,IF(F2702&lt;14,IFERROR(VLOOKUP(SUBSTITUTE(SUBSTITUTE(H2702,"~","~~"),"*","~*"),إعدادات_الأنواع!$A$4:$D$40,3,FALSE()),0),IFERROR(VLOOKUP(SUBSTITUTE(SUBSTITUTE(H2702,"~","~~"),"*","~*"),إعدادات_الأنواع!$A$4:$D$40,4,FALSE()),0)))))</f>
        <v/>
      </c>
      <c r="M2702" s="47" t="str">
        <f>IF(OR(K2702="لم يدفع",B2702=""),"",IFERROR(VLOOKUP(SUBSTITUTE(SUBSTITUTE(H2702,"~","~~"),"*","~*"),إعدادات_الأنواع!$A$4:$E$40,5,FALSE()),0))</f>
        <v/>
      </c>
      <c r="N2702" s="47" t="str">
        <f>IF(OR(K2702="لم يدفع",K2702="تأمين فقط",K2702="اشتراك 300",B2702=""),"",IFERROR(VLOOKUP(SUBSTITUTE(SUBSTITUTE(H2702,"~","~~"),"*","~*"),إعدادات_الأنواع!$A$4:$F$40,6,FALSE()),0))</f>
        <v/>
      </c>
      <c r="O2702" s="55" t="str">
        <f t="shared" si="170"/>
        <v/>
      </c>
      <c r="P2702" s="48" t="str">
        <f t="shared" ca="1" si="171"/>
        <v/>
      </c>
      <c r="Q2702" s="52"/>
      <c r="R2702" s="49"/>
      <c r="S2702" s="50" t="str">
        <f>IF(B2702="","",COUNTA(التجديد!E2702:E2702))</f>
        <v/>
      </c>
      <c r="T2702" s="51" t="str">
        <f>IF(B2702="","",IFERROR(VLOOKUP(SUBSTITUTE(SUBSTITUTE(H2702,"~","~~"),"*","~*"),إعدادات_الأنواع!$A$4:$B$40,2,FALSE()),"?"))</f>
        <v/>
      </c>
    </row>
    <row r="2703" spans="1:20" ht="15" customHeight="1">
      <c r="A2703" s="20" t="str">
        <f>IF(B2703="","",IF(T2703="?","⚠️ نوع غير معرف",T2703&amp;TEXT(COUNTIFS($T$3:T2703,T2703),"000")))</f>
        <v/>
      </c>
      <c r="B2703" s="38"/>
      <c r="C2703" s="38"/>
      <c r="D2703" s="39"/>
      <c r="E2703" s="54"/>
      <c r="F2703" s="41" t="str">
        <f t="shared" ca="1" si="168"/>
        <v/>
      </c>
      <c r="G2703" s="42"/>
      <c r="H2703" s="37"/>
      <c r="I2703" s="43"/>
      <c r="J2703" s="44" t="str">
        <f t="shared" si="169"/>
        <v/>
      </c>
      <c r="K2703" s="45"/>
      <c r="L2703" s="46" t="str">
        <f>IF(OR(K2703="لم يدفع",B2703=""),"",IF(K2703="تأمين فقط",0,IF(K2703="اشتراك 300",300,IF(F2703&lt;14,IFERROR(VLOOKUP(SUBSTITUTE(SUBSTITUTE(H2703,"~","~~"),"*","~*"),إعدادات_الأنواع!$A$4:$D$40,3,FALSE()),0),IFERROR(VLOOKUP(SUBSTITUTE(SUBSTITUTE(H2703,"~","~~"),"*","~*"),إعدادات_الأنواع!$A$4:$D$40,4,FALSE()),0)))))</f>
        <v/>
      </c>
      <c r="M2703" s="47" t="str">
        <f>IF(OR(K2703="لم يدفع",B2703=""),"",IFERROR(VLOOKUP(SUBSTITUTE(SUBSTITUTE(H2703,"~","~~"),"*","~*"),إعدادات_الأنواع!$A$4:$E$40,5,FALSE()),0))</f>
        <v/>
      </c>
      <c r="N2703" s="47" t="str">
        <f>IF(OR(K2703="لم يدفع",K2703="تأمين فقط",K2703="اشتراك 300",B2703=""),"",IFERROR(VLOOKUP(SUBSTITUTE(SUBSTITUTE(H2703,"~","~~"),"*","~*"),إعدادات_الأنواع!$A$4:$F$40,6,FALSE()),0))</f>
        <v/>
      </c>
      <c r="O2703" s="55" t="str">
        <f t="shared" si="170"/>
        <v/>
      </c>
      <c r="P2703" s="48" t="str">
        <f t="shared" ca="1" si="171"/>
        <v/>
      </c>
      <c r="Q2703" s="52"/>
      <c r="R2703" s="49"/>
      <c r="S2703" s="50" t="str">
        <f>IF(B2703="","",COUNTA(التجديد!E2703:E2703))</f>
        <v/>
      </c>
      <c r="T2703" s="51" t="str">
        <f>IF(B2703="","",IFERROR(VLOOKUP(SUBSTITUTE(SUBSTITUTE(H2703,"~","~~"),"*","~*"),إعدادات_الأنواع!$A$4:$B$40,2,FALSE()),"?"))</f>
        <v/>
      </c>
    </row>
    <row r="2704" spans="1:20" ht="15" customHeight="1">
      <c r="A2704" s="20" t="str">
        <f>IF(B2704="","",IF(T2704="?","⚠️ نوع غير معرف",T2704&amp;TEXT(COUNTIFS($T$3:T2704,T2704),"000")))</f>
        <v/>
      </c>
      <c r="B2704" s="38"/>
      <c r="C2704" s="38"/>
      <c r="D2704" s="39"/>
      <c r="E2704" s="54"/>
      <c r="F2704" s="41" t="str">
        <f t="shared" ca="1" si="168"/>
        <v/>
      </c>
      <c r="G2704" s="42"/>
      <c r="H2704" s="37"/>
      <c r="I2704" s="43"/>
      <c r="J2704" s="44" t="str">
        <f t="shared" si="169"/>
        <v/>
      </c>
      <c r="K2704" s="45"/>
      <c r="L2704" s="46" t="str">
        <f>IF(OR(K2704="لم يدفع",B2704=""),"",IF(K2704="تأمين فقط",0,IF(K2704="اشتراك 300",300,IF(F2704&lt;14,IFERROR(VLOOKUP(SUBSTITUTE(SUBSTITUTE(H2704,"~","~~"),"*","~*"),إعدادات_الأنواع!$A$4:$D$40,3,FALSE()),0),IFERROR(VLOOKUP(SUBSTITUTE(SUBSTITUTE(H2704,"~","~~"),"*","~*"),إعدادات_الأنواع!$A$4:$D$40,4,FALSE()),0)))))</f>
        <v/>
      </c>
      <c r="M2704" s="47" t="str">
        <f>IF(OR(K2704="لم يدفع",B2704=""),"",IFERROR(VLOOKUP(SUBSTITUTE(SUBSTITUTE(H2704,"~","~~"),"*","~*"),إعدادات_الأنواع!$A$4:$E$40,5,FALSE()),0))</f>
        <v/>
      </c>
      <c r="N2704" s="47" t="str">
        <f>IF(OR(K2704="لم يدفع",K2704="تأمين فقط",K2704="اشتراك 300",B2704=""),"",IFERROR(VLOOKUP(SUBSTITUTE(SUBSTITUTE(H2704,"~","~~"),"*","~*"),إعدادات_الأنواع!$A$4:$F$40,6,FALSE()),0))</f>
        <v/>
      </c>
      <c r="O2704" s="55" t="str">
        <f t="shared" si="170"/>
        <v/>
      </c>
      <c r="P2704" s="48" t="str">
        <f t="shared" ca="1" si="171"/>
        <v/>
      </c>
      <c r="Q2704" s="52"/>
      <c r="R2704" s="49"/>
      <c r="S2704" s="50" t="str">
        <f>IF(B2704="","",COUNTA(التجديد!E2704:E2704))</f>
        <v/>
      </c>
      <c r="T2704" s="51" t="str">
        <f>IF(B2704="","",IFERROR(VLOOKUP(SUBSTITUTE(SUBSTITUTE(H2704,"~","~~"),"*","~*"),إعدادات_الأنواع!$A$4:$B$40,2,FALSE()),"?"))</f>
        <v/>
      </c>
    </row>
    <row r="2705" spans="1:20" ht="15" customHeight="1">
      <c r="A2705" s="20" t="str">
        <f>IF(B2705="","",IF(T2705="?","⚠️ نوع غير معرف",T2705&amp;TEXT(COUNTIFS($T$3:T2705,T2705),"000")))</f>
        <v/>
      </c>
      <c r="B2705" s="38"/>
      <c r="C2705" s="38"/>
      <c r="D2705" s="39"/>
      <c r="E2705" s="54"/>
      <c r="F2705" s="41" t="str">
        <f t="shared" ca="1" si="168"/>
        <v/>
      </c>
      <c r="G2705" s="42"/>
      <c r="H2705" s="37"/>
      <c r="I2705" s="43"/>
      <c r="J2705" s="44" t="str">
        <f t="shared" si="169"/>
        <v/>
      </c>
      <c r="K2705" s="45"/>
      <c r="L2705" s="46" t="str">
        <f>IF(OR(K2705="لم يدفع",B2705=""),"",IF(K2705="تأمين فقط",0,IF(K2705="اشتراك 300",300,IF(F2705&lt;14,IFERROR(VLOOKUP(SUBSTITUTE(SUBSTITUTE(H2705,"~","~~"),"*","~*"),إعدادات_الأنواع!$A$4:$D$40,3,FALSE()),0),IFERROR(VLOOKUP(SUBSTITUTE(SUBSTITUTE(H2705,"~","~~"),"*","~*"),إعدادات_الأنواع!$A$4:$D$40,4,FALSE()),0)))))</f>
        <v/>
      </c>
      <c r="M2705" s="47" t="str">
        <f>IF(OR(K2705="لم يدفع",B2705=""),"",IFERROR(VLOOKUP(SUBSTITUTE(SUBSTITUTE(H2705,"~","~~"),"*","~*"),إعدادات_الأنواع!$A$4:$E$40,5,FALSE()),0))</f>
        <v/>
      </c>
      <c r="N2705" s="47" t="str">
        <f>IF(OR(K2705="لم يدفع",K2705="تأمين فقط",K2705="اشتراك 300",B2705=""),"",IFERROR(VLOOKUP(SUBSTITUTE(SUBSTITUTE(H2705,"~","~~"),"*","~*"),إعدادات_الأنواع!$A$4:$F$40,6,FALSE()),0))</f>
        <v/>
      </c>
      <c r="O2705" s="55" t="str">
        <f t="shared" si="170"/>
        <v/>
      </c>
      <c r="P2705" s="48" t="str">
        <f t="shared" ca="1" si="171"/>
        <v/>
      </c>
      <c r="Q2705" s="52"/>
      <c r="R2705" s="49"/>
      <c r="S2705" s="50" t="str">
        <f>IF(B2705="","",COUNTA(التجديد!E2705:E2705))</f>
        <v/>
      </c>
      <c r="T2705" s="51" t="str">
        <f>IF(B2705="","",IFERROR(VLOOKUP(SUBSTITUTE(SUBSTITUTE(H2705,"~","~~"),"*","~*"),إعدادات_الأنواع!$A$4:$B$40,2,FALSE()),"?"))</f>
        <v/>
      </c>
    </row>
    <row r="2706" spans="1:20" ht="15" customHeight="1">
      <c r="A2706" s="20" t="str">
        <f>IF(B2706="","",IF(T2706="?","⚠️ نوع غير معرف",T2706&amp;TEXT(COUNTIFS($T$3:T2706,T2706),"000")))</f>
        <v/>
      </c>
      <c r="B2706" s="38"/>
      <c r="C2706" s="38"/>
      <c r="D2706" s="39"/>
      <c r="E2706" s="54"/>
      <c r="F2706" s="41" t="str">
        <f t="shared" ca="1" si="168"/>
        <v/>
      </c>
      <c r="G2706" s="42"/>
      <c r="H2706" s="37"/>
      <c r="I2706" s="43"/>
      <c r="J2706" s="44" t="str">
        <f t="shared" si="169"/>
        <v/>
      </c>
      <c r="K2706" s="45"/>
      <c r="L2706" s="46" t="str">
        <f>IF(OR(K2706="لم يدفع",B2706=""),"",IF(K2706="تأمين فقط",0,IF(K2706="اشتراك 300",300,IF(F2706&lt;14,IFERROR(VLOOKUP(SUBSTITUTE(SUBSTITUTE(H2706,"~","~~"),"*","~*"),إعدادات_الأنواع!$A$4:$D$40,3,FALSE()),0),IFERROR(VLOOKUP(SUBSTITUTE(SUBSTITUTE(H2706,"~","~~"),"*","~*"),إعدادات_الأنواع!$A$4:$D$40,4,FALSE()),0)))))</f>
        <v/>
      </c>
      <c r="M2706" s="47" t="str">
        <f>IF(OR(K2706="لم يدفع",B2706=""),"",IFERROR(VLOOKUP(SUBSTITUTE(SUBSTITUTE(H2706,"~","~~"),"*","~*"),إعدادات_الأنواع!$A$4:$E$40,5,FALSE()),0))</f>
        <v/>
      </c>
      <c r="N2706" s="47" t="str">
        <f>IF(OR(K2706="لم يدفع",K2706="تأمين فقط",K2706="اشتراك 300",B2706=""),"",IFERROR(VLOOKUP(SUBSTITUTE(SUBSTITUTE(H2706,"~","~~"),"*","~*"),إعدادات_الأنواع!$A$4:$F$40,6,FALSE()),0))</f>
        <v/>
      </c>
      <c r="O2706" s="55" t="str">
        <f t="shared" si="170"/>
        <v/>
      </c>
      <c r="P2706" s="48" t="str">
        <f t="shared" ca="1" si="171"/>
        <v/>
      </c>
      <c r="Q2706" s="52"/>
      <c r="R2706" s="49"/>
      <c r="S2706" s="50" t="str">
        <f>IF(B2706="","",COUNTA(التجديد!E2706:E2706))</f>
        <v/>
      </c>
      <c r="T2706" s="51" t="str">
        <f>IF(B2706="","",IFERROR(VLOOKUP(SUBSTITUTE(SUBSTITUTE(H2706,"~","~~"),"*","~*"),إعدادات_الأنواع!$A$4:$B$40,2,FALSE()),"?"))</f>
        <v/>
      </c>
    </row>
    <row r="2707" spans="1:20" ht="15" customHeight="1">
      <c r="A2707" s="20" t="str">
        <f>IF(B2707="","",IF(T2707="?","⚠️ نوع غير معرف",T2707&amp;TEXT(COUNTIFS($T$3:T2707,T2707),"000")))</f>
        <v/>
      </c>
      <c r="B2707" s="38"/>
      <c r="C2707" s="38"/>
      <c r="D2707" s="39"/>
      <c r="E2707" s="54"/>
      <c r="F2707" s="41" t="str">
        <f t="shared" ca="1" si="168"/>
        <v/>
      </c>
      <c r="G2707" s="42"/>
      <c r="H2707" s="37"/>
      <c r="I2707" s="43"/>
      <c r="J2707" s="44" t="str">
        <f t="shared" si="169"/>
        <v/>
      </c>
      <c r="K2707" s="45"/>
      <c r="L2707" s="46" t="str">
        <f>IF(OR(K2707="لم يدفع",B2707=""),"",IF(K2707="تأمين فقط",0,IF(K2707="اشتراك 300",300,IF(F2707&lt;14,IFERROR(VLOOKUP(SUBSTITUTE(SUBSTITUTE(H2707,"~","~~"),"*","~*"),إعدادات_الأنواع!$A$4:$D$40,3,FALSE()),0),IFERROR(VLOOKUP(SUBSTITUTE(SUBSTITUTE(H2707,"~","~~"),"*","~*"),إعدادات_الأنواع!$A$4:$D$40,4,FALSE()),0)))))</f>
        <v/>
      </c>
      <c r="M2707" s="47" t="str">
        <f>IF(OR(K2707="لم يدفع",B2707=""),"",IFERROR(VLOOKUP(SUBSTITUTE(SUBSTITUTE(H2707,"~","~~"),"*","~*"),إعدادات_الأنواع!$A$4:$E$40,5,FALSE()),0))</f>
        <v/>
      </c>
      <c r="N2707" s="47" t="str">
        <f>IF(OR(K2707="لم يدفع",K2707="تأمين فقط",K2707="اشتراك 300",B2707=""),"",IFERROR(VLOOKUP(SUBSTITUTE(SUBSTITUTE(H2707,"~","~~"),"*","~*"),إعدادات_الأنواع!$A$4:$F$40,6,FALSE()),0))</f>
        <v/>
      </c>
      <c r="O2707" s="55" t="str">
        <f t="shared" si="170"/>
        <v/>
      </c>
      <c r="P2707" s="48" t="str">
        <f t="shared" ca="1" si="171"/>
        <v/>
      </c>
      <c r="Q2707" s="52"/>
      <c r="R2707" s="49"/>
      <c r="S2707" s="50" t="str">
        <f>IF(B2707="","",COUNTA(التجديد!E2707:E2707))</f>
        <v/>
      </c>
      <c r="T2707" s="51" t="str">
        <f>IF(B2707="","",IFERROR(VLOOKUP(SUBSTITUTE(SUBSTITUTE(H2707,"~","~~"),"*","~*"),إعدادات_الأنواع!$A$4:$B$40,2,FALSE()),"?"))</f>
        <v/>
      </c>
    </row>
    <row r="2708" spans="1:20" ht="15" customHeight="1">
      <c r="A2708" s="20" t="str">
        <f>IF(B2708="","",IF(T2708="?","⚠️ نوع غير معرف",T2708&amp;TEXT(COUNTIFS($T$3:T2708,T2708),"000")))</f>
        <v/>
      </c>
      <c r="B2708" s="38"/>
      <c r="C2708" s="38"/>
      <c r="D2708" s="39"/>
      <c r="E2708" s="54"/>
      <c r="F2708" s="41" t="str">
        <f t="shared" ca="1" si="168"/>
        <v/>
      </c>
      <c r="G2708" s="42"/>
      <c r="H2708" s="37"/>
      <c r="I2708" s="43"/>
      <c r="J2708" s="44" t="str">
        <f t="shared" si="169"/>
        <v/>
      </c>
      <c r="K2708" s="45"/>
      <c r="L2708" s="46" t="str">
        <f>IF(OR(K2708="لم يدفع",B2708=""),"",IF(K2708="تأمين فقط",0,IF(K2708="اشتراك 300",300,IF(F2708&lt;14,IFERROR(VLOOKUP(SUBSTITUTE(SUBSTITUTE(H2708,"~","~~"),"*","~*"),إعدادات_الأنواع!$A$4:$D$40,3,FALSE()),0),IFERROR(VLOOKUP(SUBSTITUTE(SUBSTITUTE(H2708,"~","~~"),"*","~*"),إعدادات_الأنواع!$A$4:$D$40,4,FALSE()),0)))))</f>
        <v/>
      </c>
      <c r="M2708" s="47" t="str">
        <f>IF(OR(K2708="لم يدفع",B2708=""),"",IFERROR(VLOOKUP(SUBSTITUTE(SUBSTITUTE(H2708,"~","~~"),"*","~*"),إعدادات_الأنواع!$A$4:$E$40,5,FALSE()),0))</f>
        <v/>
      </c>
      <c r="N2708" s="47" t="str">
        <f>IF(OR(K2708="لم يدفع",K2708="تأمين فقط",K2708="اشتراك 300",B2708=""),"",IFERROR(VLOOKUP(SUBSTITUTE(SUBSTITUTE(H2708,"~","~~"),"*","~*"),إعدادات_الأنواع!$A$4:$F$40,6,FALSE()),0))</f>
        <v/>
      </c>
      <c r="O2708" s="55" t="str">
        <f t="shared" si="170"/>
        <v/>
      </c>
      <c r="P2708" s="48" t="str">
        <f t="shared" ca="1" si="171"/>
        <v/>
      </c>
      <c r="Q2708" s="52"/>
      <c r="R2708" s="49"/>
      <c r="S2708" s="50" t="str">
        <f>IF(B2708="","",COUNTA(التجديد!E2708:E2708))</f>
        <v/>
      </c>
      <c r="T2708" s="51" t="str">
        <f>IF(B2708="","",IFERROR(VLOOKUP(SUBSTITUTE(SUBSTITUTE(H2708,"~","~~"),"*","~*"),إعدادات_الأنواع!$A$4:$B$40,2,FALSE()),"?"))</f>
        <v/>
      </c>
    </row>
    <row r="2709" spans="1:20" ht="15" customHeight="1">
      <c r="A2709" s="20" t="str">
        <f>IF(B2709="","",IF(T2709="?","⚠️ نوع غير معرف",T2709&amp;TEXT(COUNTIFS($T$3:T2709,T2709),"000")))</f>
        <v/>
      </c>
      <c r="B2709" s="38"/>
      <c r="C2709" s="38"/>
      <c r="D2709" s="39"/>
      <c r="E2709" s="54"/>
      <c r="F2709" s="41" t="str">
        <f t="shared" ca="1" si="168"/>
        <v/>
      </c>
      <c r="G2709" s="42"/>
      <c r="H2709" s="37"/>
      <c r="I2709" s="43"/>
      <c r="J2709" s="44" t="str">
        <f t="shared" si="169"/>
        <v/>
      </c>
      <c r="K2709" s="45"/>
      <c r="L2709" s="46" t="str">
        <f>IF(OR(K2709="لم يدفع",B2709=""),"",IF(K2709="تأمين فقط",0,IF(K2709="اشتراك 300",300,IF(F2709&lt;14,IFERROR(VLOOKUP(SUBSTITUTE(SUBSTITUTE(H2709,"~","~~"),"*","~*"),إعدادات_الأنواع!$A$4:$D$40,3,FALSE()),0),IFERROR(VLOOKUP(SUBSTITUTE(SUBSTITUTE(H2709,"~","~~"),"*","~*"),إعدادات_الأنواع!$A$4:$D$40,4,FALSE()),0)))))</f>
        <v/>
      </c>
      <c r="M2709" s="47" t="str">
        <f>IF(OR(K2709="لم يدفع",B2709=""),"",IFERROR(VLOOKUP(SUBSTITUTE(SUBSTITUTE(H2709,"~","~~"),"*","~*"),إعدادات_الأنواع!$A$4:$E$40,5,FALSE()),0))</f>
        <v/>
      </c>
      <c r="N2709" s="47" t="str">
        <f>IF(OR(K2709="لم يدفع",K2709="تأمين فقط",K2709="اشتراك 300",B2709=""),"",IFERROR(VLOOKUP(SUBSTITUTE(SUBSTITUTE(H2709,"~","~~"),"*","~*"),إعدادات_الأنواع!$A$4:$F$40,6,FALSE()),0))</f>
        <v/>
      </c>
      <c r="O2709" s="55" t="str">
        <f t="shared" si="170"/>
        <v/>
      </c>
      <c r="P2709" s="48" t="str">
        <f t="shared" ca="1" si="171"/>
        <v/>
      </c>
      <c r="Q2709" s="52"/>
      <c r="R2709" s="49"/>
      <c r="S2709" s="50" t="str">
        <f>IF(B2709="","",COUNTA(التجديد!E2709:E2709))</f>
        <v/>
      </c>
      <c r="T2709" s="51" t="str">
        <f>IF(B2709="","",IFERROR(VLOOKUP(SUBSTITUTE(SUBSTITUTE(H2709,"~","~~"),"*","~*"),إعدادات_الأنواع!$A$4:$B$40,2,FALSE()),"?"))</f>
        <v/>
      </c>
    </row>
    <row r="2710" spans="1:20" ht="15" customHeight="1">
      <c r="A2710" s="20" t="str">
        <f>IF(B2710="","",IF(T2710="?","⚠️ نوع غير معرف",T2710&amp;TEXT(COUNTIFS($T$3:T2710,T2710),"000")))</f>
        <v/>
      </c>
      <c r="B2710" s="38"/>
      <c r="C2710" s="38"/>
      <c r="D2710" s="39"/>
      <c r="E2710" s="54"/>
      <c r="F2710" s="41" t="str">
        <f t="shared" ca="1" si="168"/>
        <v/>
      </c>
      <c r="G2710" s="42"/>
      <c r="H2710" s="37"/>
      <c r="I2710" s="43"/>
      <c r="J2710" s="44" t="str">
        <f t="shared" si="169"/>
        <v/>
      </c>
      <c r="K2710" s="45"/>
      <c r="L2710" s="46" t="str">
        <f>IF(OR(K2710="لم يدفع",B2710=""),"",IF(K2710="تأمين فقط",0,IF(K2710="اشتراك 300",300,IF(F2710&lt;14,IFERROR(VLOOKUP(SUBSTITUTE(SUBSTITUTE(H2710,"~","~~"),"*","~*"),إعدادات_الأنواع!$A$4:$D$40,3,FALSE()),0),IFERROR(VLOOKUP(SUBSTITUTE(SUBSTITUTE(H2710,"~","~~"),"*","~*"),إعدادات_الأنواع!$A$4:$D$40,4,FALSE()),0)))))</f>
        <v/>
      </c>
      <c r="M2710" s="47" t="str">
        <f>IF(OR(K2710="لم يدفع",B2710=""),"",IFERROR(VLOOKUP(SUBSTITUTE(SUBSTITUTE(H2710,"~","~~"),"*","~*"),إعدادات_الأنواع!$A$4:$E$40,5,FALSE()),0))</f>
        <v/>
      </c>
      <c r="N2710" s="47" t="str">
        <f>IF(OR(K2710="لم يدفع",K2710="تأمين فقط",K2710="اشتراك 300",B2710=""),"",IFERROR(VLOOKUP(SUBSTITUTE(SUBSTITUTE(H2710,"~","~~"),"*","~*"),إعدادات_الأنواع!$A$4:$F$40,6,FALSE()),0))</f>
        <v/>
      </c>
      <c r="O2710" s="55" t="str">
        <f t="shared" si="170"/>
        <v/>
      </c>
      <c r="P2710" s="48" t="str">
        <f t="shared" ca="1" si="171"/>
        <v/>
      </c>
      <c r="Q2710" s="52"/>
      <c r="R2710" s="49"/>
      <c r="S2710" s="50" t="str">
        <f>IF(B2710="","",COUNTA(التجديد!E2710:E2710))</f>
        <v/>
      </c>
      <c r="T2710" s="51" t="str">
        <f>IF(B2710="","",IFERROR(VLOOKUP(SUBSTITUTE(SUBSTITUTE(H2710,"~","~~"),"*","~*"),إعدادات_الأنواع!$A$4:$B$40,2,FALSE()),"?"))</f>
        <v/>
      </c>
    </row>
    <row r="2711" spans="1:20" ht="15" customHeight="1">
      <c r="A2711" s="20" t="str">
        <f>IF(B2711="","",IF(T2711="?","⚠️ نوع غير معرف",T2711&amp;TEXT(COUNTIFS($T$3:T2711,T2711),"000")))</f>
        <v/>
      </c>
      <c r="B2711" s="38"/>
      <c r="C2711" s="38"/>
      <c r="D2711" s="39"/>
      <c r="E2711" s="54"/>
      <c r="F2711" s="41" t="str">
        <f t="shared" ca="1" si="168"/>
        <v/>
      </c>
      <c r="G2711" s="42"/>
      <c r="H2711" s="37"/>
      <c r="I2711" s="43"/>
      <c r="J2711" s="44" t="str">
        <f t="shared" si="169"/>
        <v/>
      </c>
      <c r="K2711" s="45"/>
      <c r="L2711" s="46" t="str">
        <f>IF(OR(K2711="لم يدفع",B2711=""),"",IF(K2711="تأمين فقط",0,IF(K2711="اشتراك 300",300,IF(F2711&lt;14,IFERROR(VLOOKUP(SUBSTITUTE(SUBSTITUTE(H2711,"~","~~"),"*","~*"),إعدادات_الأنواع!$A$4:$D$40,3,FALSE()),0),IFERROR(VLOOKUP(SUBSTITUTE(SUBSTITUTE(H2711,"~","~~"),"*","~*"),إعدادات_الأنواع!$A$4:$D$40,4,FALSE()),0)))))</f>
        <v/>
      </c>
      <c r="M2711" s="47" t="str">
        <f>IF(OR(K2711="لم يدفع",B2711=""),"",IFERROR(VLOOKUP(SUBSTITUTE(SUBSTITUTE(H2711,"~","~~"),"*","~*"),إعدادات_الأنواع!$A$4:$E$40,5,FALSE()),0))</f>
        <v/>
      </c>
      <c r="N2711" s="47" t="str">
        <f>IF(OR(K2711="لم يدفع",K2711="تأمين فقط",K2711="اشتراك 300",B2711=""),"",IFERROR(VLOOKUP(SUBSTITUTE(SUBSTITUTE(H2711,"~","~~"),"*","~*"),إعدادات_الأنواع!$A$4:$F$40,6,FALSE()),0))</f>
        <v/>
      </c>
      <c r="O2711" s="55" t="str">
        <f t="shared" si="170"/>
        <v/>
      </c>
      <c r="P2711" s="48" t="str">
        <f t="shared" ca="1" si="171"/>
        <v/>
      </c>
      <c r="Q2711" s="52"/>
      <c r="R2711" s="49"/>
      <c r="S2711" s="50" t="str">
        <f>IF(B2711="","",COUNTA(التجديد!E2711:E2711))</f>
        <v/>
      </c>
      <c r="T2711" s="51" t="str">
        <f>IF(B2711="","",IFERROR(VLOOKUP(SUBSTITUTE(SUBSTITUTE(H2711,"~","~~"),"*","~*"),إعدادات_الأنواع!$A$4:$B$40,2,FALSE()),"?"))</f>
        <v/>
      </c>
    </row>
    <row r="2712" spans="1:20" ht="15" customHeight="1">
      <c r="A2712" s="20" t="str">
        <f>IF(B2712="","",IF(T2712="?","⚠️ نوع غير معرف",T2712&amp;TEXT(COUNTIFS($T$3:T2712,T2712),"000")))</f>
        <v/>
      </c>
      <c r="B2712" s="38"/>
      <c r="C2712" s="38"/>
      <c r="D2712" s="39"/>
      <c r="E2712" s="54"/>
      <c r="F2712" s="41" t="str">
        <f t="shared" ca="1" si="168"/>
        <v/>
      </c>
      <c r="G2712" s="42"/>
      <c r="H2712" s="37"/>
      <c r="I2712" s="43"/>
      <c r="J2712" s="44" t="str">
        <f t="shared" si="169"/>
        <v/>
      </c>
      <c r="K2712" s="45"/>
      <c r="L2712" s="46" t="str">
        <f>IF(OR(K2712="لم يدفع",B2712=""),"",IF(K2712="تأمين فقط",0,IF(K2712="اشتراك 300",300,IF(F2712&lt;14,IFERROR(VLOOKUP(SUBSTITUTE(SUBSTITUTE(H2712,"~","~~"),"*","~*"),إعدادات_الأنواع!$A$4:$D$40,3,FALSE()),0),IFERROR(VLOOKUP(SUBSTITUTE(SUBSTITUTE(H2712,"~","~~"),"*","~*"),إعدادات_الأنواع!$A$4:$D$40,4,FALSE()),0)))))</f>
        <v/>
      </c>
      <c r="M2712" s="47" t="str">
        <f>IF(OR(K2712="لم يدفع",B2712=""),"",IFERROR(VLOOKUP(SUBSTITUTE(SUBSTITUTE(H2712,"~","~~"),"*","~*"),إعدادات_الأنواع!$A$4:$E$40,5,FALSE()),0))</f>
        <v/>
      </c>
      <c r="N2712" s="47" t="str">
        <f>IF(OR(K2712="لم يدفع",K2712="تأمين فقط",K2712="اشتراك 300",B2712=""),"",IFERROR(VLOOKUP(SUBSTITUTE(SUBSTITUTE(H2712,"~","~~"),"*","~*"),إعدادات_الأنواع!$A$4:$F$40,6,FALSE()),0))</f>
        <v/>
      </c>
      <c r="O2712" s="55" t="str">
        <f t="shared" si="170"/>
        <v/>
      </c>
      <c r="P2712" s="48" t="str">
        <f t="shared" ca="1" si="171"/>
        <v/>
      </c>
      <c r="Q2712" s="52"/>
      <c r="R2712" s="49"/>
      <c r="S2712" s="50" t="str">
        <f>IF(B2712="","",COUNTA(التجديد!E2712:E2712))</f>
        <v/>
      </c>
      <c r="T2712" s="51" t="str">
        <f>IF(B2712="","",IFERROR(VLOOKUP(SUBSTITUTE(SUBSTITUTE(H2712,"~","~~"),"*","~*"),إعدادات_الأنواع!$A$4:$B$40,2,FALSE()),"?"))</f>
        <v/>
      </c>
    </row>
    <row r="2713" spans="1:20" ht="15" customHeight="1">
      <c r="A2713" s="20" t="str">
        <f>IF(B2713="","",IF(T2713="?","⚠️ نوع غير معرف",T2713&amp;TEXT(COUNTIFS($T$3:T2713,T2713),"000")))</f>
        <v/>
      </c>
      <c r="B2713" s="38"/>
      <c r="C2713" s="38"/>
      <c r="D2713" s="39"/>
      <c r="E2713" s="54"/>
      <c r="F2713" s="41" t="str">
        <f t="shared" ca="1" si="168"/>
        <v/>
      </c>
      <c r="G2713" s="42"/>
      <c r="H2713" s="37"/>
      <c r="I2713" s="43"/>
      <c r="J2713" s="44" t="str">
        <f t="shared" si="169"/>
        <v/>
      </c>
      <c r="K2713" s="45"/>
      <c r="L2713" s="46" t="str">
        <f>IF(OR(K2713="لم يدفع",B2713=""),"",IF(K2713="تأمين فقط",0,IF(K2713="اشتراك 300",300,IF(F2713&lt;14,IFERROR(VLOOKUP(SUBSTITUTE(SUBSTITUTE(H2713,"~","~~"),"*","~*"),إعدادات_الأنواع!$A$4:$D$40,3,FALSE()),0),IFERROR(VLOOKUP(SUBSTITUTE(SUBSTITUTE(H2713,"~","~~"),"*","~*"),إعدادات_الأنواع!$A$4:$D$40,4,FALSE()),0)))))</f>
        <v/>
      </c>
      <c r="M2713" s="47" t="str">
        <f>IF(OR(K2713="لم يدفع",B2713=""),"",IFERROR(VLOOKUP(SUBSTITUTE(SUBSTITUTE(H2713,"~","~~"),"*","~*"),إعدادات_الأنواع!$A$4:$E$40,5,FALSE()),0))</f>
        <v/>
      </c>
      <c r="N2713" s="47" t="str">
        <f>IF(OR(K2713="لم يدفع",K2713="تأمين فقط",K2713="اشتراك 300",B2713=""),"",IFERROR(VLOOKUP(SUBSTITUTE(SUBSTITUTE(H2713,"~","~~"),"*","~*"),إعدادات_الأنواع!$A$4:$F$40,6,FALSE()),0))</f>
        <v/>
      </c>
      <c r="O2713" s="55" t="str">
        <f t="shared" si="170"/>
        <v/>
      </c>
      <c r="P2713" s="48" t="str">
        <f t="shared" ca="1" si="171"/>
        <v/>
      </c>
      <c r="Q2713" s="52"/>
      <c r="R2713" s="49"/>
      <c r="S2713" s="50" t="str">
        <f>IF(B2713="","",COUNTA(التجديد!E2713:E2713))</f>
        <v/>
      </c>
      <c r="T2713" s="51" t="str">
        <f>IF(B2713="","",IFERROR(VLOOKUP(SUBSTITUTE(SUBSTITUTE(H2713,"~","~~"),"*","~*"),إعدادات_الأنواع!$A$4:$B$40,2,FALSE()),"?"))</f>
        <v/>
      </c>
    </row>
    <row r="2714" spans="1:20" ht="15" customHeight="1">
      <c r="A2714" s="20" t="str">
        <f>IF(B2714="","",IF(T2714="?","⚠️ نوع غير معرف",T2714&amp;TEXT(COUNTIFS($T$3:T2714,T2714),"000")))</f>
        <v/>
      </c>
      <c r="B2714" s="38"/>
      <c r="C2714" s="38"/>
      <c r="D2714" s="39"/>
      <c r="E2714" s="54"/>
      <c r="F2714" s="41" t="str">
        <f t="shared" ca="1" si="168"/>
        <v/>
      </c>
      <c r="G2714" s="42"/>
      <c r="H2714" s="37"/>
      <c r="I2714" s="43"/>
      <c r="J2714" s="44" t="str">
        <f t="shared" si="169"/>
        <v/>
      </c>
      <c r="K2714" s="45"/>
      <c r="L2714" s="46" t="str">
        <f>IF(OR(K2714="لم يدفع",B2714=""),"",IF(K2714="تأمين فقط",0,IF(K2714="اشتراك 300",300,IF(F2714&lt;14,IFERROR(VLOOKUP(SUBSTITUTE(SUBSTITUTE(H2714,"~","~~"),"*","~*"),إعدادات_الأنواع!$A$4:$D$40,3,FALSE()),0),IFERROR(VLOOKUP(SUBSTITUTE(SUBSTITUTE(H2714,"~","~~"),"*","~*"),إعدادات_الأنواع!$A$4:$D$40,4,FALSE()),0)))))</f>
        <v/>
      </c>
      <c r="M2714" s="47" t="str">
        <f>IF(OR(K2714="لم يدفع",B2714=""),"",IFERROR(VLOOKUP(SUBSTITUTE(SUBSTITUTE(H2714,"~","~~"),"*","~*"),إعدادات_الأنواع!$A$4:$E$40,5,FALSE()),0))</f>
        <v/>
      </c>
      <c r="N2714" s="47" t="str">
        <f>IF(OR(K2714="لم يدفع",K2714="تأمين فقط",K2714="اشتراك 300",B2714=""),"",IFERROR(VLOOKUP(SUBSTITUTE(SUBSTITUTE(H2714,"~","~~"),"*","~*"),إعدادات_الأنواع!$A$4:$F$40,6,FALSE()),0))</f>
        <v/>
      </c>
      <c r="O2714" s="55" t="str">
        <f t="shared" si="170"/>
        <v/>
      </c>
      <c r="P2714" s="48" t="str">
        <f t="shared" ca="1" si="171"/>
        <v/>
      </c>
      <c r="Q2714" s="52"/>
      <c r="R2714" s="49"/>
      <c r="S2714" s="50" t="str">
        <f>IF(B2714="","",COUNTA(التجديد!E2714:E2714))</f>
        <v/>
      </c>
      <c r="T2714" s="51" t="str">
        <f>IF(B2714="","",IFERROR(VLOOKUP(SUBSTITUTE(SUBSTITUTE(H2714,"~","~~"),"*","~*"),إعدادات_الأنواع!$A$4:$B$40,2,FALSE()),"?"))</f>
        <v/>
      </c>
    </row>
    <row r="2715" spans="1:20" ht="15" customHeight="1">
      <c r="A2715" s="20" t="str">
        <f>IF(B2715="","",IF(T2715="?","⚠️ نوع غير معرف",T2715&amp;TEXT(COUNTIFS($T$3:T2715,T2715),"000")))</f>
        <v/>
      </c>
      <c r="B2715" s="38"/>
      <c r="C2715" s="38"/>
      <c r="D2715" s="39"/>
      <c r="E2715" s="54"/>
      <c r="F2715" s="41" t="str">
        <f t="shared" ca="1" si="168"/>
        <v/>
      </c>
      <c r="G2715" s="42"/>
      <c r="H2715" s="37"/>
      <c r="I2715" s="43"/>
      <c r="J2715" s="44" t="str">
        <f t="shared" si="169"/>
        <v/>
      </c>
      <c r="K2715" s="45"/>
      <c r="L2715" s="46" t="str">
        <f>IF(OR(K2715="لم يدفع",B2715=""),"",IF(K2715="تأمين فقط",0,IF(K2715="اشتراك 300",300,IF(F2715&lt;14,IFERROR(VLOOKUP(SUBSTITUTE(SUBSTITUTE(H2715,"~","~~"),"*","~*"),إعدادات_الأنواع!$A$4:$D$40,3,FALSE()),0),IFERROR(VLOOKUP(SUBSTITUTE(SUBSTITUTE(H2715,"~","~~"),"*","~*"),إعدادات_الأنواع!$A$4:$D$40,4,FALSE()),0)))))</f>
        <v/>
      </c>
      <c r="M2715" s="47" t="str">
        <f>IF(OR(K2715="لم يدفع",B2715=""),"",IFERROR(VLOOKUP(SUBSTITUTE(SUBSTITUTE(H2715,"~","~~"),"*","~*"),إعدادات_الأنواع!$A$4:$E$40,5,FALSE()),0))</f>
        <v/>
      </c>
      <c r="N2715" s="47" t="str">
        <f>IF(OR(K2715="لم يدفع",K2715="تأمين فقط",K2715="اشتراك 300",B2715=""),"",IFERROR(VLOOKUP(SUBSTITUTE(SUBSTITUTE(H2715,"~","~~"),"*","~*"),إعدادات_الأنواع!$A$4:$F$40,6,FALSE()),0))</f>
        <v/>
      </c>
      <c r="O2715" s="55" t="str">
        <f t="shared" si="170"/>
        <v/>
      </c>
      <c r="P2715" s="48" t="str">
        <f t="shared" ca="1" si="171"/>
        <v/>
      </c>
      <c r="Q2715" s="52"/>
      <c r="R2715" s="49"/>
      <c r="S2715" s="50" t="str">
        <f>IF(B2715="","",COUNTA(التجديد!E2715:E2715))</f>
        <v/>
      </c>
      <c r="T2715" s="51" t="str">
        <f>IF(B2715="","",IFERROR(VLOOKUP(SUBSTITUTE(SUBSTITUTE(H2715,"~","~~"),"*","~*"),إعدادات_الأنواع!$A$4:$B$40,2,FALSE()),"?"))</f>
        <v/>
      </c>
    </row>
    <row r="2716" spans="1:20" ht="15" customHeight="1">
      <c r="A2716" s="20" t="str">
        <f>IF(B2716="","",IF(T2716="?","⚠️ نوع غير معرف",T2716&amp;TEXT(COUNTIFS($T$3:T2716,T2716),"000")))</f>
        <v/>
      </c>
      <c r="B2716" s="38"/>
      <c r="C2716" s="38"/>
      <c r="D2716" s="39"/>
      <c r="E2716" s="54"/>
      <c r="F2716" s="41" t="str">
        <f t="shared" ca="1" si="168"/>
        <v/>
      </c>
      <c r="G2716" s="42"/>
      <c r="H2716" s="37"/>
      <c r="I2716" s="43"/>
      <c r="J2716" s="44" t="str">
        <f t="shared" si="169"/>
        <v/>
      </c>
      <c r="K2716" s="45"/>
      <c r="L2716" s="46" t="str">
        <f>IF(OR(K2716="لم يدفع",B2716=""),"",IF(K2716="تأمين فقط",0,IF(K2716="اشتراك 300",300,IF(F2716&lt;14,IFERROR(VLOOKUP(SUBSTITUTE(SUBSTITUTE(H2716,"~","~~"),"*","~*"),إعدادات_الأنواع!$A$4:$D$40,3,FALSE()),0),IFERROR(VLOOKUP(SUBSTITUTE(SUBSTITUTE(H2716,"~","~~"),"*","~*"),إعدادات_الأنواع!$A$4:$D$40,4,FALSE()),0)))))</f>
        <v/>
      </c>
      <c r="M2716" s="47" t="str">
        <f>IF(OR(K2716="لم يدفع",B2716=""),"",IFERROR(VLOOKUP(SUBSTITUTE(SUBSTITUTE(H2716,"~","~~"),"*","~*"),إعدادات_الأنواع!$A$4:$E$40,5,FALSE()),0))</f>
        <v/>
      </c>
      <c r="N2716" s="47" t="str">
        <f>IF(OR(K2716="لم يدفع",K2716="تأمين فقط",K2716="اشتراك 300",B2716=""),"",IFERROR(VLOOKUP(SUBSTITUTE(SUBSTITUTE(H2716,"~","~~"),"*","~*"),إعدادات_الأنواع!$A$4:$F$40,6,FALSE()),0))</f>
        <v/>
      </c>
      <c r="O2716" s="55" t="str">
        <f t="shared" si="170"/>
        <v/>
      </c>
      <c r="P2716" s="48" t="str">
        <f t="shared" ca="1" si="171"/>
        <v/>
      </c>
      <c r="Q2716" s="52"/>
      <c r="R2716" s="49"/>
      <c r="S2716" s="50" t="str">
        <f>IF(B2716="","",COUNTA(التجديد!E2716:E2716))</f>
        <v/>
      </c>
      <c r="T2716" s="51" t="str">
        <f>IF(B2716="","",IFERROR(VLOOKUP(SUBSTITUTE(SUBSTITUTE(H2716,"~","~~"),"*","~*"),إعدادات_الأنواع!$A$4:$B$40,2,FALSE()),"?"))</f>
        <v/>
      </c>
    </row>
    <row r="2717" spans="1:20" ht="15" customHeight="1">
      <c r="A2717" s="20" t="str">
        <f>IF(B2717="","",IF(T2717="?","⚠️ نوع غير معرف",T2717&amp;TEXT(COUNTIFS($T$3:T2717,T2717),"000")))</f>
        <v/>
      </c>
      <c r="B2717" s="38"/>
      <c r="C2717" s="38"/>
      <c r="D2717" s="39"/>
      <c r="E2717" s="54"/>
      <c r="F2717" s="41" t="str">
        <f t="shared" ca="1" si="168"/>
        <v/>
      </c>
      <c r="G2717" s="42"/>
      <c r="H2717" s="37"/>
      <c r="I2717" s="43"/>
      <c r="J2717" s="44" t="str">
        <f t="shared" si="169"/>
        <v/>
      </c>
      <c r="K2717" s="45"/>
      <c r="L2717" s="46" t="str">
        <f>IF(OR(K2717="لم يدفع",B2717=""),"",IF(K2717="تأمين فقط",0,IF(K2717="اشتراك 300",300,IF(F2717&lt;14,IFERROR(VLOOKUP(SUBSTITUTE(SUBSTITUTE(H2717,"~","~~"),"*","~*"),إعدادات_الأنواع!$A$4:$D$40,3,FALSE()),0),IFERROR(VLOOKUP(SUBSTITUTE(SUBSTITUTE(H2717,"~","~~"),"*","~*"),إعدادات_الأنواع!$A$4:$D$40,4,FALSE()),0)))))</f>
        <v/>
      </c>
      <c r="M2717" s="47" t="str">
        <f>IF(OR(K2717="لم يدفع",B2717=""),"",IFERROR(VLOOKUP(SUBSTITUTE(SUBSTITUTE(H2717,"~","~~"),"*","~*"),إعدادات_الأنواع!$A$4:$E$40,5,FALSE()),0))</f>
        <v/>
      </c>
      <c r="N2717" s="47" t="str">
        <f>IF(OR(K2717="لم يدفع",K2717="تأمين فقط",K2717="اشتراك 300",B2717=""),"",IFERROR(VLOOKUP(SUBSTITUTE(SUBSTITUTE(H2717,"~","~~"),"*","~*"),إعدادات_الأنواع!$A$4:$F$40,6,FALSE()),0))</f>
        <v/>
      </c>
      <c r="O2717" s="55" t="str">
        <f t="shared" si="170"/>
        <v/>
      </c>
      <c r="P2717" s="48" t="str">
        <f t="shared" ca="1" si="171"/>
        <v/>
      </c>
      <c r="Q2717" s="52"/>
      <c r="R2717" s="49"/>
      <c r="S2717" s="50" t="str">
        <f>IF(B2717="","",COUNTA(التجديد!E2717:E2717))</f>
        <v/>
      </c>
      <c r="T2717" s="51" t="str">
        <f>IF(B2717="","",IFERROR(VLOOKUP(SUBSTITUTE(SUBSTITUTE(H2717,"~","~~"),"*","~*"),إعدادات_الأنواع!$A$4:$B$40,2,FALSE()),"?"))</f>
        <v/>
      </c>
    </row>
    <row r="2718" spans="1:20" ht="15" customHeight="1">
      <c r="A2718" s="20" t="str">
        <f>IF(B2718="","",IF(T2718="?","⚠️ نوع غير معرف",T2718&amp;TEXT(COUNTIFS($T$3:T2718,T2718),"000")))</f>
        <v/>
      </c>
      <c r="B2718" s="38"/>
      <c r="C2718" s="38"/>
      <c r="D2718" s="39"/>
      <c r="E2718" s="54"/>
      <c r="F2718" s="41" t="str">
        <f t="shared" ca="1" si="168"/>
        <v/>
      </c>
      <c r="G2718" s="42"/>
      <c r="H2718" s="37"/>
      <c r="I2718" s="43"/>
      <c r="J2718" s="44" t="str">
        <f t="shared" si="169"/>
        <v/>
      </c>
      <c r="K2718" s="45"/>
      <c r="L2718" s="46" t="str">
        <f>IF(OR(K2718="لم يدفع",B2718=""),"",IF(K2718="تأمين فقط",0,IF(K2718="اشتراك 300",300,IF(F2718&lt;14,IFERROR(VLOOKUP(SUBSTITUTE(SUBSTITUTE(H2718,"~","~~"),"*","~*"),إعدادات_الأنواع!$A$4:$D$40,3,FALSE()),0),IFERROR(VLOOKUP(SUBSTITUTE(SUBSTITUTE(H2718,"~","~~"),"*","~*"),إعدادات_الأنواع!$A$4:$D$40,4,FALSE()),0)))))</f>
        <v/>
      </c>
      <c r="M2718" s="47" t="str">
        <f>IF(OR(K2718="لم يدفع",B2718=""),"",IFERROR(VLOOKUP(SUBSTITUTE(SUBSTITUTE(H2718,"~","~~"),"*","~*"),إعدادات_الأنواع!$A$4:$E$40,5,FALSE()),0))</f>
        <v/>
      </c>
      <c r="N2718" s="47" t="str">
        <f>IF(OR(K2718="لم يدفع",K2718="تأمين فقط",K2718="اشتراك 300",B2718=""),"",IFERROR(VLOOKUP(SUBSTITUTE(SUBSTITUTE(H2718,"~","~~"),"*","~*"),إعدادات_الأنواع!$A$4:$F$40,6,FALSE()),0))</f>
        <v/>
      </c>
      <c r="O2718" s="55" t="str">
        <f t="shared" si="170"/>
        <v/>
      </c>
      <c r="P2718" s="48" t="str">
        <f t="shared" ca="1" si="171"/>
        <v/>
      </c>
      <c r="Q2718" s="52"/>
      <c r="R2718" s="49"/>
      <c r="S2718" s="50" t="str">
        <f>IF(B2718="","",COUNTA(التجديد!E2718:E2718))</f>
        <v/>
      </c>
      <c r="T2718" s="51" t="str">
        <f>IF(B2718="","",IFERROR(VLOOKUP(SUBSTITUTE(SUBSTITUTE(H2718,"~","~~"),"*","~*"),إعدادات_الأنواع!$A$4:$B$40,2,FALSE()),"?"))</f>
        <v/>
      </c>
    </row>
    <row r="2719" spans="1:20" ht="15" customHeight="1">
      <c r="A2719" s="20" t="str">
        <f>IF(B2719="","",IF(T2719="?","⚠️ نوع غير معرف",T2719&amp;TEXT(COUNTIFS($T$3:T2719,T2719),"000")))</f>
        <v/>
      </c>
      <c r="B2719" s="38"/>
      <c r="C2719" s="38"/>
      <c r="D2719" s="39"/>
      <c r="E2719" s="54"/>
      <c r="F2719" s="41" t="str">
        <f t="shared" ca="1" si="168"/>
        <v/>
      </c>
      <c r="G2719" s="42"/>
      <c r="H2719" s="37"/>
      <c r="I2719" s="43"/>
      <c r="J2719" s="44" t="str">
        <f t="shared" si="169"/>
        <v/>
      </c>
      <c r="K2719" s="45"/>
      <c r="L2719" s="46" t="str">
        <f>IF(OR(K2719="لم يدفع",B2719=""),"",IF(K2719="تأمين فقط",0,IF(K2719="اشتراك 300",300,IF(F2719&lt;14,IFERROR(VLOOKUP(SUBSTITUTE(SUBSTITUTE(H2719,"~","~~"),"*","~*"),إعدادات_الأنواع!$A$4:$D$40,3,FALSE()),0),IFERROR(VLOOKUP(SUBSTITUTE(SUBSTITUTE(H2719,"~","~~"),"*","~*"),إعدادات_الأنواع!$A$4:$D$40,4,FALSE()),0)))))</f>
        <v/>
      </c>
      <c r="M2719" s="47" t="str">
        <f>IF(OR(K2719="لم يدفع",B2719=""),"",IFERROR(VLOOKUP(SUBSTITUTE(SUBSTITUTE(H2719,"~","~~"),"*","~*"),إعدادات_الأنواع!$A$4:$E$40,5,FALSE()),0))</f>
        <v/>
      </c>
      <c r="N2719" s="47" t="str">
        <f>IF(OR(K2719="لم يدفع",K2719="تأمين فقط",K2719="اشتراك 300",B2719=""),"",IFERROR(VLOOKUP(SUBSTITUTE(SUBSTITUTE(H2719,"~","~~"),"*","~*"),إعدادات_الأنواع!$A$4:$F$40,6,FALSE()),0))</f>
        <v/>
      </c>
      <c r="O2719" s="55" t="str">
        <f t="shared" si="170"/>
        <v/>
      </c>
      <c r="P2719" s="48" t="str">
        <f t="shared" ca="1" si="171"/>
        <v/>
      </c>
      <c r="Q2719" s="52"/>
      <c r="R2719" s="49"/>
      <c r="S2719" s="50" t="str">
        <f>IF(B2719="","",COUNTA(التجديد!E2719:E2719))</f>
        <v/>
      </c>
      <c r="T2719" s="51" t="str">
        <f>IF(B2719="","",IFERROR(VLOOKUP(SUBSTITUTE(SUBSTITUTE(H2719,"~","~~"),"*","~*"),إعدادات_الأنواع!$A$4:$B$40,2,FALSE()),"?"))</f>
        <v/>
      </c>
    </row>
    <row r="2720" spans="1:20" ht="15" customHeight="1">
      <c r="A2720" s="20" t="str">
        <f>IF(B2720="","",IF(T2720="?","⚠️ نوع غير معرف",T2720&amp;TEXT(COUNTIFS($T$3:T2720,T2720),"000")))</f>
        <v/>
      </c>
      <c r="B2720" s="38"/>
      <c r="C2720" s="38"/>
      <c r="D2720" s="39"/>
      <c r="E2720" s="54"/>
      <c r="F2720" s="41" t="str">
        <f t="shared" ca="1" si="168"/>
        <v/>
      </c>
      <c r="G2720" s="42"/>
      <c r="H2720" s="37"/>
      <c r="I2720" s="43"/>
      <c r="J2720" s="44" t="str">
        <f t="shared" si="169"/>
        <v/>
      </c>
      <c r="K2720" s="45"/>
      <c r="L2720" s="46" t="str">
        <f>IF(OR(K2720="لم يدفع",B2720=""),"",IF(K2720="تأمين فقط",0,IF(K2720="اشتراك 300",300,IF(F2720&lt;14,IFERROR(VLOOKUP(SUBSTITUTE(SUBSTITUTE(H2720,"~","~~"),"*","~*"),إعدادات_الأنواع!$A$4:$D$40,3,FALSE()),0),IFERROR(VLOOKUP(SUBSTITUTE(SUBSTITUTE(H2720,"~","~~"),"*","~*"),إعدادات_الأنواع!$A$4:$D$40,4,FALSE()),0)))))</f>
        <v/>
      </c>
      <c r="M2720" s="47" t="str">
        <f>IF(OR(K2720="لم يدفع",B2720=""),"",IFERROR(VLOOKUP(SUBSTITUTE(SUBSTITUTE(H2720,"~","~~"),"*","~*"),إعدادات_الأنواع!$A$4:$E$40,5,FALSE()),0))</f>
        <v/>
      </c>
      <c r="N2720" s="47" t="str">
        <f>IF(OR(K2720="لم يدفع",K2720="تأمين فقط",K2720="اشتراك 300",B2720=""),"",IFERROR(VLOOKUP(SUBSTITUTE(SUBSTITUTE(H2720,"~","~~"),"*","~*"),إعدادات_الأنواع!$A$4:$F$40,6,FALSE()),0))</f>
        <v/>
      </c>
      <c r="O2720" s="55" t="str">
        <f t="shared" si="170"/>
        <v/>
      </c>
      <c r="P2720" s="48" t="str">
        <f t="shared" ca="1" si="171"/>
        <v/>
      </c>
      <c r="Q2720" s="52"/>
      <c r="R2720" s="49"/>
      <c r="S2720" s="50" t="str">
        <f>IF(B2720="","",COUNTA(التجديد!E2720:E2720))</f>
        <v/>
      </c>
      <c r="T2720" s="51" t="str">
        <f>IF(B2720="","",IFERROR(VLOOKUP(SUBSTITUTE(SUBSTITUTE(H2720,"~","~~"),"*","~*"),إعدادات_الأنواع!$A$4:$B$40,2,FALSE()),"?"))</f>
        <v/>
      </c>
    </row>
    <row r="2721" spans="1:20" ht="15" customHeight="1">
      <c r="A2721" s="20" t="str">
        <f>IF(B2721="","",IF(T2721="?","⚠️ نوع غير معرف",T2721&amp;TEXT(COUNTIFS($T$3:T2721,T2721),"000")))</f>
        <v/>
      </c>
      <c r="B2721" s="38"/>
      <c r="C2721" s="38"/>
      <c r="D2721" s="39"/>
      <c r="E2721" s="54"/>
      <c r="F2721" s="41" t="str">
        <f t="shared" ca="1" si="168"/>
        <v/>
      </c>
      <c r="G2721" s="42"/>
      <c r="H2721" s="37"/>
      <c r="I2721" s="43"/>
      <c r="J2721" s="44" t="str">
        <f t="shared" si="169"/>
        <v/>
      </c>
      <c r="K2721" s="45"/>
      <c r="L2721" s="46" t="str">
        <f>IF(OR(K2721="لم يدفع",B2721=""),"",IF(K2721="تأمين فقط",0,IF(K2721="اشتراك 300",300,IF(F2721&lt;14,IFERROR(VLOOKUP(SUBSTITUTE(SUBSTITUTE(H2721,"~","~~"),"*","~*"),إعدادات_الأنواع!$A$4:$D$40,3,FALSE()),0),IFERROR(VLOOKUP(SUBSTITUTE(SUBSTITUTE(H2721,"~","~~"),"*","~*"),إعدادات_الأنواع!$A$4:$D$40,4,FALSE()),0)))))</f>
        <v/>
      </c>
      <c r="M2721" s="47" t="str">
        <f>IF(OR(K2721="لم يدفع",B2721=""),"",IFERROR(VLOOKUP(SUBSTITUTE(SUBSTITUTE(H2721,"~","~~"),"*","~*"),إعدادات_الأنواع!$A$4:$E$40,5,FALSE()),0))</f>
        <v/>
      </c>
      <c r="N2721" s="47" t="str">
        <f>IF(OR(K2721="لم يدفع",K2721="تأمين فقط",K2721="اشتراك 300",B2721=""),"",IFERROR(VLOOKUP(SUBSTITUTE(SUBSTITUTE(H2721,"~","~~"),"*","~*"),إعدادات_الأنواع!$A$4:$F$40,6,FALSE()),0))</f>
        <v/>
      </c>
      <c r="O2721" s="55" t="str">
        <f t="shared" si="170"/>
        <v/>
      </c>
      <c r="P2721" s="48" t="str">
        <f t="shared" ca="1" si="171"/>
        <v/>
      </c>
      <c r="Q2721" s="52"/>
      <c r="R2721" s="49"/>
      <c r="S2721" s="50" t="str">
        <f>IF(B2721="","",COUNTA(التجديد!E2721:E2721))</f>
        <v/>
      </c>
      <c r="T2721" s="51" t="str">
        <f>IF(B2721="","",IFERROR(VLOOKUP(SUBSTITUTE(SUBSTITUTE(H2721,"~","~~"),"*","~*"),إعدادات_الأنواع!$A$4:$B$40,2,FALSE()),"?"))</f>
        <v/>
      </c>
    </row>
    <row r="2722" spans="1:20" ht="15" customHeight="1">
      <c r="A2722" s="20" t="str">
        <f>IF(B2722="","",IF(T2722="?","⚠️ نوع غير معرف",T2722&amp;TEXT(COUNTIFS($T$3:T2722,T2722),"000")))</f>
        <v/>
      </c>
      <c r="B2722" s="38"/>
      <c r="C2722" s="38"/>
      <c r="D2722" s="39"/>
      <c r="E2722" s="54"/>
      <c r="F2722" s="41" t="str">
        <f t="shared" ca="1" si="168"/>
        <v/>
      </c>
      <c r="G2722" s="42"/>
      <c r="H2722" s="37"/>
      <c r="I2722" s="43"/>
      <c r="J2722" s="44" t="str">
        <f t="shared" si="169"/>
        <v/>
      </c>
      <c r="K2722" s="45"/>
      <c r="L2722" s="46" t="str">
        <f>IF(OR(K2722="لم يدفع",B2722=""),"",IF(K2722="تأمين فقط",0,IF(K2722="اشتراك 300",300,IF(F2722&lt;14,IFERROR(VLOOKUP(SUBSTITUTE(SUBSTITUTE(H2722,"~","~~"),"*","~*"),إعدادات_الأنواع!$A$4:$D$40,3,FALSE()),0),IFERROR(VLOOKUP(SUBSTITUTE(SUBSTITUTE(H2722,"~","~~"),"*","~*"),إعدادات_الأنواع!$A$4:$D$40,4,FALSE()),0)))))</f>
        <v/>
      </c>
      <c r="M2722" s="47" t="str">
        <f>IF(OR(K2722="لم يدفع",B2722=""),"",IFERROR(VLOOKUP(SUBSTITUTE(SUBSTITUTE(H2722,"~","~~"),"*","~*"),إعدادات_الأنواع!$A$4:$E$40,5,FALSE()),0))</f>
        <v/>
      </c>
      <c r="N2722" s="47" t="str">
        <f>IF(OR(K2722="لم يدفع",K2722="تأمين فقط",K2722="اشتراك 300",B2722=""),"",IFERROR(VLOOKUP(SUBSTITUTE(SUBSTITUTE(H2722,"~","~~"),"*","~*"),إعدادات_الأنواع!$A$4:$F$40,6,FALSE()),0))</f>
        <v/>
      </c>
      <c r="O2722" s="55" t="str">
        <f t="shared" si="170"/>
        <v/>
      </c>
      <c r="P2722" s="48" t="str">
        <f t="shared" ca="1" si="171"/>
        <v/>
      </c>
      <c r="Q2722" s="52"/>
      <c r="R2722" s="49"/>
      <c r="S2722" s="50" t="str">
        <f>IF(B2722="","",COUNTA(التجديد!E2722:E2722))</f>
        <v/>
      </c>
      <c r="T2722" s="51" t="str">
        <f>IF(B2722="","",IFERROR(VLOOKUP(SUBSTITUTE(SUBSTITUTE(H2722,"~","~~"),"*","~*"),إعدادات_الأنواع!$A$4:$B$40,2,FALSE()),"?"))</f>
        <v/>
      </c>
    </row>
    <row r="2723" spans="1:20" ht="15" customHeight="1">
      <c r="A2723" s="20" t="str">
        <f>IF(B2723="","",IF(T2723="?","⚠️ نوع غير معرف",T2723&amp;TEXT(COUNTIFS($T$3:T2723,T2723),"000")))</f>
        <v/>
      </c>
      <c r="B2723" s="38"/>
      <c r="C2723" s="38"/>
      <c r="D2723" s="39"/>
      <c r="E2723" s="54"/>
      <c r="F2723" s="41" t="str">
        <f t="shared" ca="1" si="168"/>
        <v/>
      </c>
      <c r="G2723" s="42"/>
      <c r="H2723" s="37"/>
      <c r="I2723" s="43"/>
      <c r="J2723" s="44" t="str">
        <f t="shared" si="169"/>
        <v/>
      </c>
      <c r="K2723" s="45"/>
      <c r="L2723" s="46" t="str">
        <f>IF(OR(K2723="لم يدفع",B2723=""),"",IF(K2723="تأمين فقط",0,IF(K2723="اشتراك 300",300,IF(F2723&lt;14,IFERROR(VLOOKUP(SUBSTITUTE(SUBSTITUTE(H2723,"~","~~"),"*","~*"),إعدادات_الأنواع!$A$4:$D$40,3,FALSE()),0),IFERROR(VLOOKUP(SUBSTITUTE(SUBSTITUTE(H2723,"~","~~"),"*","~*"),إعدادات_الأنواع!$A$4:$D$40,4,FALSE()),0)))))</f>
        <v/>
      </c>
      <c r="M2723" s="47" t="str">
        <f>IF(OR(K2723="لم يدفع",B2723=""),"",IFERROR(VLOOKUP(SUBSTITUTE(SUBSTITUTE(H2723,"~","~~"),"*","~*"),إعدادات_الأنواع!$A$4:$E$40,5,FALSE()),0))</f>
        <v/>
      </c>
      <c r="N2723" s="47" t="str">
        <f>IF(OR(K2723="لم يدفع",K2723="تأمين فقط",K2723="اشتراك 300",B2723=""),"",IFERROR(VLOOKUP(SUBSTITUTE(SUBSTITUTE(H2723,"~","~~"),"*","~*"),إعدادات_الأنواع!$A$4:$F$40,6,FALSE()),0))</f>
        <v/>
      </c>
      <c r="O2723" s="55" t="str">
        <f t="shared" si="170"/>
        <v/>
      </c>
      <c r="P2723" s="48" t="str">
        <f t="shared" ca="1" si="171"/>
        <v/>
      </c>
      <c r="Q2723" s="52"/>
      <c r="R2723" s="49"/>
      <c r="S2723" s="50" t="str">
        <f>IF(B2723="","",COUNTA(التجديد!E2723:E2723))</f>
        <v/>
      </c>
      <c r="T2723" s="51" t="str">
        <f>IF(B2723="","",IFERROR(VLOOKUP(SUBSTITUTE(SUBSTITUTE(H2723,"~","~~"),"*","~*"),إعدادات_الأنواع!$A$4:$B$40,2,FALSE()),"?"))</f>
        <v/>
      </c>
    </row>
    <row r="2724" spans="1:20" ht="15" customHeight="1">
      <c r="A2724" s="20" t="str">
        <f>IF(B2724="","",IF(T2724="?","⚠️ نوع غير معرف",T2724&amp;TEXT(COUNTIFS($T$3:T2724,T2724),"000")))</f>
        <v/>
      </c>
      <c r="B2724" s="38"/>
      <c r="C2724" s="38"/>
      <c r="D2724" s="39"/>
      <c r="E2724" s="54"/>
      <c r="F2724" s="41" t="str">
        <f t="shared" ca="1" si="168"/>
        <v/>
      </c>
      <c r="G2724" s="42"/>
      <c r="H2724" s="37"/>
      <c r="I2724" s="43"/>
      <c r="J2724" s="44" t="str">
        <f t="shared" si="169"/>
        <v/>
      </c>
      <c r="K2724" s="45"/>
      <c r="L2724" s="46" t="str">
        <f>IF(OR(K2724="لم يدفع",B2724=""),"",IF(K2724="تأمين فقط",0,IF(K2724="اشتراك 300",300,IF(F2724&lt;14,IFERROR(VLOOKUP(SUBSTITUTE(SUBSTITUTE(H2724,"~","~~"),"*","~*"),إعدادات_الأنواع!$A$4:$D$40,3,FALSE()),0),IFERROR(VLOOKUP(SUBSTITUTE(SUBSTITUTE(H2724,"~","~~"),"*","~*"),إعدادات_الأنواع!$A$4:$D$40,4,FALSE()),0)))))</f>
        <v/>
      </c>
      <c r="M2724" s="47" t="str">
        <f>IF(OR(K2724="لم يدفع",B2724=""),"",IFERROR(VLOOKUP(SUBSTITUTE(SUBSTITUTE(H2724,"~","~~"),"*","~*"),إعدادات_الأنواع!$A$4:$E$40,5,FALSE()),0))</f>
        <v/>
      </c>
      <c r="N2724" s="47" t="str">
        <f>IF(OR(K2724="لم يدفع",K2724="تأمين فقط",K2724="اشتراك 300",B2724=""),"",IFERROR(VLOOKUP(SUBSTITUTE(SUBSTITUTE(H2724,"~","~~"),"*","~*"),إعدادات_الأنواع!$A$4:$F$40,6,FALSE()),0))</f>
        <v/>
      </c>
      <c r="O2724" s="55" t="str">
        <f t="shared" si="170"/>
        <v/>
      </c>
      <c r="P2724" s="48" t="str">
        <f t="shared" ca="1" si="171"/>
        <v/>
      </c>
      <c r="Q2724" s="52"/>
      <c r="R2724" s="49"/>
      <c r="S2724" s="50" t="str">
        <f>IF(B2724="","",COUNTA(التجديد!E2724:E2724))</f>
        <v/>
      </c>
      <c r="T2724" s="51" t="str">
        <f>IF(B2724="","",IFERROR(VLOOKUP(SUBSTITUTE(SUBSTITUTE(H2724,"~","~~"),"*","~*"),إعدادات_الأنواع!$A$4:$B$40,2,FALSE()),"?"))</f>
        <v/>
      </c>
    </row>
    <row r="2725" spans="1:20" ht="15" customHeight="1">
      <c r="A2725" s="20" t="str">
        <f>IF(B2725="","",IF(T2725="?","⚠️ نوع غير معرف",T2725&amp;TEXT(COUNTIFS($T$3:T2725,T2725),"000")))</f>
        <v/>
      </c>
      <c r="B2725" s="38"/>
      <c r="C2725" s="38"/>
      <c r="D2725" s="39"/>
      <c r="E2725" s="54"/>
      <c r="F2725" s="41" t="str">
        <f t="shared" ca="1" si="168"/>
        <v/>
      </c>
      <c r="G2725" s="42"/>
      <c r="H2725" s="37"/>
      <c r="I2725" s="43"/>
      <c r="J2725" s="44" t="str">
        <f t="shared" si="169"/>
        <v/>
      </c>
      <c r="K2725" s="45"/>
      <c r="L2725" s="46" t="str">
        <f>IF(OR(K2725="لم يدفع",B2725=""),"",IF(K2725="تأمين فقط",0,IF(K2725="اشتراك 300",300,IF(F2725&lt;14,IFERROR(VLOOKUP(SUBSTITUTE(SUBSTITUTE(H2725,"~","~~"),"*","~*"),إعدادات_الأنواع!$A$4:$D$40,3,FALSE()),0),IFERROR(VLOOKUP(SUBSTITUTE(SUBSTITUTE(H2725,"~","~~"),"*","~*"),إعدادات_الأنواع!$A$4:$D$40,4,FALSE()),0)))))</f>
        <v/>
      </c>
      <c r="M2725" s="47" t="str">
        <f>IF(OR(K2725="لم يدفع",B2725=""),"",IFERROR(VLOOKUP(SUBSTITUTE(SUBSTITUTE(H2725,"~","~~"),"*","~*"),إعدادات_الأنواع!$A$4:$E$40,5,FALSE()),0))</f>
        <v/>
      </c>
      <c r="N2725" s="47" t="str">
        <f>IF(OR(K2725="لم يدفع",K2725="تأمين فقط",K2725="اشتراك 300",B2725=""),"",IFERROR(VLOOKUP(SUBSTITUTE(SUBSTITUTE(H2725,"~","~~"),"*","~*"),إعدادات_الأنواع!$A$4:$F$40,6,FALSE()),0))</f>
        <v/>
      </c>
      <c r="O2725" s="55" t="str">
        <f t="shared" si="170"/>
        <v/>
      </c>
      <c r="P2725" s="48" t="str">
        <f t="shared" ca="1" si="171"/>
        <v/>
      </c>
      <c r="Q2725" s="52"/>
      <c r="R2725" s="49"/>
      <c r="S2725" s="50" t="str">
        <f>IF(B2725="","",COUNTA(التجديد!E2725:E2725))</f>
        <v/>
      </c>
      <c r="T2725" s="51" t="str">
        <f>IF(B2725="","",IFERROR(VLOOKUP(SUBSTITUTE(SUBSTITUTE(H2725,"~","~~"),"*","~*"),إعدادات_الأنواع!$A$4:$B$40,2,FALSE()),"?"))</f>
        <v/>
      </c>
    </row>
    <row r="2726" spans="1:20" ht="15" customHeight="1">
      <c r="A2726" s="20" t="str">
        <f>IF(B2726="","",IF(T2726="?","⚠️ نوع غير معرف",T2726&amp;TEXT(COUNTIFS($T$3:T2726,T2726),"000")))</f>
        <v/>
      </c>
      <c r="B2726" s="38"/>
      <c r="C2726" s="38"/>
      <c r="D2726" s="39"/>
      <c r="E2726" s="54"/>
      <c r="F2726" s="41" t="str">
        <f t="shared" ca="1" si="168"/>
        <v/>
      </c>
      <c r="G2726" s="42"/>
      <c r="H2726" s="37"/>
      <c r="I2726" s="43"/>
      <c r="J2726" s="44" t="str">
        <f t="shared" si="169"/>
        <v/>
      </c>
      <c r="K2726" s="45"/>
      <c r="L2726" s="46" t="str">
        <f>IF(OR(K2726="لم يدفع",B2726=""),"",IF(K2726="تأمين فقط",0,IF(K2726="اشتراك 300",300,IF(F2726&lt;14,IFERROR(VLOOKUP(SUBSTITUTE(SUBSTITUTE(H2726,"~","~~"),"*","~*"),إعدادات_الأنواع!$A$4:$D$40,3,FALSE()),0),IFERROR(VLOOKUP(SUBSTITUTE(SUBSTITUTE(H2726,"~","~~"),"*","~*"),إعدادات_الأنواع!$A$4:$D$40,4,FALSE()),0)))))</f>
        <v/>
      </c>
      <c r="M2726" s="47" t="str">
        <f>IF(OR(K2726="لم يدفع",B2726=""),"",IFERROR(VLOOKUP(SUBSTITUTE(SUBSTITUTE(H2726,"~","~~"),"*","~*"),إعدادات_الأنواع!$A$4:$E$40,5,FALSE()),0))</f>
        <v/>
      </c>
      <c r="N2726" s="47" t="str">
        <f>IF(OR(K2726="لم يدفع",K2726="تأمين فقط",K2726="اشتراك 300",B2726=""),"",IFERROR(VLOOKUP(SUBSTITUTE(SUBSTITUTE(H2726,"~","~~"),"*","~*"),إعدادات_الأنواع!$A$4:$F$40,6,FALSE()),0))</f>
        <v/>
      </c>
      <c r="O2726" s="55" t="str">
        <f t="shared" si="170"/>
        <v/>
      </c>
      <c r="P2726" s="48" t="str">
        <f t="shared" ca="1" si="171"/>
        <v/>
      </c>
      <c r="Q2726" s="52"/>
      <c r="R2726" s="49"/>
      <c r="S2726" s="50" t="str">
        <f>IF(B2726="","",COUNTA(التجديد!E2726:E2726))</f>
        <v/>
      </c>
      <c r="T2726" s="51" t="str">
        <f>IF(B2726="","",IFERROR(VLOOKUP(SUBSTITUTE(SUBSTITUTE(H2726,"~","~~"),"*","~*"),إعدادات_الأنواع!$A$4:$B$40,2,FALSE()),"?"))</f>
        <v/>
      </c>
    </row>
    <row r="2727" spans="1:20" ht="15" customHeight="1">
      <c r="A2727" s="20" t="str">
        <f>IF(B2727="","",IF(T2727="?","⚠️ نوع غير معرف",T2727&amp;TEXT(COUNTIFS($T$3:T2727,T2727),"000")))</f>
        <v/>
      </c>
      <c r="B2727" s="38"/>
      <c r="C2727" s="38"/>
      <c r="D2727" s="39"/>
      <c r="E2727" s="54"/>
      <c r="F2727" s="41" t="str">
        <f t="shared" ca="1" si="168"/>
        <v/>
      </c>
      <c r="G2727" s="42"/>
      <c r="H2727" s="37"/>
      <c r="I2727" s="43"/>
      <c r="J2727" s="44" t="str">
        <f t="shared" si="169"/>
        <v/>
      </c>
      <c r="K2727" s="45"/>
      <c r="L2727" s="46" t="str">
        <f>IF(OR(K2727="لم يدفع",B2727=""),"",IF(K2727="تأمين فقط",0,IF(K2727="اشتراك 300",300,IF(F2727&lt;14,IFERROR(VLOOKUP(SUBSTITUTE(SUBSTITUTE(H2727,"~","~~"),"*","~*"),إعدادات_الأنواع!$A$4:$D$40,3,FALSE()),0),IFERROR(VLOOKUP(SUBSTITUTE(SUBSTITUTE(H2727,"~","~~"),"*","~*"),إعدادات_الأنواع!$A$4:$D$40,4,FALSE()),0)))))</f>
        <v/>
      </c>
      <c r="M2727" s="47" t="str">
        <f>IF(OR(K2727="لم يدفع",B2727=""),"",IFERROR(VLOOKUP(SUBSTITUTE(SUBSTITUTE(H2727,"~","~~"),"*","~*"),إعدادات_الأنواع!$A$4:$E$40,5,FALSE()),0))</f>
        <v/>
      </c>
      <c r="N2727" s="47" t="str">
        <f>IF(OR(K2727="لم يدفع",K2727="تأمين فقط",K2727="اشتراك 300",B2727=""),"",IFERROR(VLOOKUP(SUBSTITUTE(SUBSTITUTE(H2727,"~","~~"),"*","~*"),إعدادات_الأنواع!$A$4:$F$40,6,FALSE()),0))</f>
        <v/>
      </c>
      <c r="O2727" s="55" t="str">
        <f t="shared" si="170"/>
        <v/>
      </c>
      <c r="P2727" s="48" t="str">
        <f t="shared" ca="1" si="171"/>
        <v/>
      </c>
      <c r="Q2727" s="52"/>
      <c r="R2727" s="49"/>
      <c r="S2727" s="50" t="str">
        <f>IF(B2727="","",COUNTA(التجديد!E2727:E2727))</f>
        <v/>
      </c>
      <c r="T2727" s="51" t="str">
        <f>IF(B2727="","",IFERROR(VLOOKUP(SUBSTITUTE(SUBSTITUTE(H2727,"~","~~"),"*","~*"),إعدادات_الأنواع!$A$4:$B$40,2,FALSE()),"?"))</f>
        <v/>
      </c>
    </row>
    <row r="2728" spans="1:20" ht="15" customHeight="1">
      <c r="A2728" s="20" t="str">
        <f>IF(B2728="","",IF(T2728="?","⚠️ نوع غير معرف",T2728&amp;TEXT(COUNTIFS($T$3:T2728,T2728),"000")))</f>
        <v/>
      </c>
      <c r="B2728" s="38"/>
      <c r="C2728" s="38"/>
      <c r="D2728" s="39"/>
      <c r="E2728" s="54"/>
      <c r="F2728" s="41" t="str">
        <f t="shared" ca="1" si="168"/>
        <v/>
      </c>
      <c r="G2728" s="42"/>
      <c r="H2728" s="37"/>
      <c r="I2728" s="43"/>
      <c r="J2728" s="44" t="str">
        <f t="shared" si="169"/>
        <v/>
      </c>
      <c r="K2728" s="45"/>
      <c r="L2728" s="46" t="str">
        <f>IF(OR(K2728="لم يدفع",B2728=""),"",IF(K2728="تأمين فقط",0,IF(K2728="اشتراك 300",300,IF(F2728&lt;14,IFERROR(VLOOKUP(SUBSTITUTE(SUBSTITUTE(H2728,"~","~~"),"*","~*"),إعدادات_الأنواع!$A$4:$D$40,3,FALSE()),0),IFERROR(VLOOKUP(SUBSTITUTE(SUBSTITUTE(H2728,"~","~~"),"*","~*"),إعدادات_الأنواع!$A$4:$D$40,4,FALSE()),0)))))</f>
        <v/>
      </c>
      <c r="M2728" s="47" t="str">
        <f>IF(OR(K2728="لم يدفع",B2728=""),"",IFERROR(VLOOKUP(SUBSTITUTE(SUBSTITUTE(H2728,"~","~~"),"*","~*"),إعدادات_الأنواع!$A$4:$E$40,5,FALSE()),0))</f>
        <v/>
      </c>
      <c r="N2728" s="47" t="str">
        <f>IF(OR(K2728="لم يدفع",K2728="تأمين فقط",K2728="اشتراك 300",B2728=""),"",IFERROR(VLOOKUP(SUBSTITUTE(SUBSTITUTE(H2728,"~","~~"),"*","~*"),إعدادات_الأنواع!$A$4:$F$40,6,FALSE()),0))</f>
        <v/>
      </c>
      <c r="O2728" s="55" t="str">
        <f t="shared" si="170"/>
        <v/>
      </c>
      <c r="P2728" s="48" t="str">
        <f t="shared" ca="1" si="171"/>
        <v/>
      </c>
      <c r="Q2728" s="52"/>
      <c r="R2728" s="49"/>
      <c r="S2728" s="50" t="str">
        <f>IF(B2728="","",COUNTA(التجديد!E2728:E2728))</f>
        <v/>
      </c>
      <c r="T2728" s="51" t="str">
        <f>IF(B2728="","",IFERROR(VLOOKUP(SUBSTITUTE(SUBSTITUTE(H2728,"~","~~"),"*","~*"),إعدادات_الأنواع!$A$4:$B$40,2,FALSE()),"?"))</f>
        <v/>
      </c>
    </row>
    <row r="2729" spans="1:20" ht="15" customHeight="1">
      <c r="A2729" s="20" t="str">
        <f>IF(B2729="","",IF(T2729="?","⚠️ نوع غير معرف",T2729&amp;TEXT(COUNTIFS($T$3:T2729,T2729),"000")))</f>
        <v/>
      </c>
      <c r="B2729" s="38"/>
      <c r="C2729" s="38"/>
      <c r="D2729" s="39"/>
      <c r="E2729" s="54"/>
      <c r="F2729" s="41" t="str">
        <f t="shared" ca="1" si="168"/>
        <v/>
      </c>
      <c r="G2729" s="42"/>
      <c r="H2729" s="37"/>
      <c r="I2729" s="43"/>
      <c r="J2729" s="44" t="str">
        <f t="shared" si="169"/>
        <v/>
      </c>
      <c r="K2729" s="45"/>
      <c r="L2729" s="46" t="str">
        <f>IF(OR(K2729="لم يدفع",B2729=""),"",IF(K2729="تأمين فقط",0,IF(K2729="اشتراك 300",300,IF(F2729&lt;14,IFERROR(VLOOKUP(SUBSTITUTE(SUBSTITUTE(H2729,"~","~~"),"*","~*"),إعدادات_الأنواع!$A$4:$D$40,3,FALSE()),0),IFERROR(VLOOKUP(SUBSTITUTE(SUBSTITUTE(H2729,"~","~~"),"*","~*"),إعدادات_الأنواع!$A$4:$D$40,4,FALSE()),0)))))</f>
        <v/>
      </c>
      <c r="M2729" s="47" t="str">
        <f>IF(OR(K2729="لم يدفع",B2729=""),"",IFERROR(VLOOKUP(SUBSTITUTE(SUBSTITUTE(H2729,"~","~~"),"*","~*"),إعدادات_الأنواع!$A$4:$E$40,5,FALSE()),0))</f>
        <v/>
      </c>
      <c r="N2729" s="47" t="str">
        <f>IF(OR(K2729="لم يدفع",K2729="تأمين فقط",K2729="اشتراك 300",B2729=""),"",IFERROR(VLOOKUP(SUBSTITUTE(SUBSTITUTE(H2729,"~","~~"),"*","~*"),إعدادات_الأنواع!$A$4:$F$40,6,FALSE()),0))</f>
        <v/>
      </c>
      <c r="O2729" s="55" t="str">
        <f t="shared" si="170"/>
        <v/>
      </c>
      <c r="P2729" s="48" t="str">
        <f t="shared" ca="1" si="171"/>
        <v/>
      </c>
      <c r="Q2729" s="52"/>
      <c r="R2729" s="49"/>
      <c r="S2729" s="50" t="str">
        <f>IF(B2729="","",COUNTA(التجديد!E2729:E2729))</f>
        <v/>
      </c>
      <c r="T2729" s="51" t="str">
        <f>IF(B2729="","",IFERROR(VLOOKUP(SUBSTITUTE(SUBSTITUTE(H2729,"~","~~"),"*","~*"),إعدادات_الأنواع!$A$4:$B$40,2,FALSE()),"?"))</f>
        <v/>
      </c>
    </row>
    <row r="2730" spans="1:20" ht="15" customHeight="1">
      <c r="A2730" s="20" t="str">
        <f>IF(B2730="","",IF(T2730="?","⚠️ نوع غير معرف",T2730&amp;TEXT(COUNTIFS($T$3:T2730,T2730),"000")))</f>
        <v/>
      </c>
      <c r="B2730" s="38"/>
      <c r="C2730" s="38"/>
      <c r="D2730" s="39"/>
      <c r="E2730" s="54"/>
      <c r="F2730" s="41" t="str">
        <f t="shared" ca="1" si="168"/>
        <v/>
      </c>
      <c r="G2730" s="42"/>
      <c r="H2730" s="37"/>
      <c r="I2730" s="43"/>
      <c r="J2730" s="44" t="str">
        <f t="shared" si="169"/>
        <v/>
      </c>
      <c r="K2730" s="45"/>
      <c r="L2730" s="46" t="str">
        <f>IF(OR(K2730="لم يدفع",B2730=""),"",IF(K2730="تأمين فقط",0,IF(K2730="اشتراك 300",300,IF(F2730&lt;14,IFERROR(VLOOKUP(SUBSTITUTE(SUBSTITUTE(H2730,"~","~~"),"*","~*"),إعدادات_الأنواع!$A$4:$D$40,3,FALSE()),0),IFERROR(VLOOKUP(SUBSTITUTE(SUBSTITUTE(H2730,"~","~~"),"*","~*"),إعدادات_الأنواع!$A$4:$D$40,4,FALSE()),0)))))</f>
        <v/>
      </c>
      <c r="M2730" s="47" t="str">
        <f>IF(OR(K2730="لم يدفع",B2730=""),"",IFERROR(VLOOKUP(SUBSTITUTE(SUBSTITUTE(H2730,"~","~~"),"*","~*"),إعدادات_الأنواع!$A$4:$E$40,5,FALSE()),0))</f>
        <v/>
      </c>
      <c r="N2730" s="47" t="str">
        <f>IF(OR(K2730="لم يدفع",K2730="تأمين فقط",K2730="اشتراك 300",B2730=""),"",IFERROR(VLOOKUP(SUBSTITUTE(SUBSTITUTE(H2730,"~","~~"),"*","~*"),إعدادات_الأنواع!$A$4:$F$40,6,FALSE()),0))</f>
        <v/>
      </c>
      <c r="O2730" s="55" t="str">
        <f t="shared" si="170"/>
        <v/>
      </c>
      <c r="P2730" s="48" t="str">
        <f t="shared" ca="1" si="171"/>
        <v/>
      </c>
      <c r="Q2730" s="52"/>
      <c r="R2730" s="49"/>
      <c r="S2730" s="50" t="str">
        <f>IF(B2730="","",COUNTA(التجديد!E2730:E2730))</f>
        <v/>
      </c>
      <c r="T2730" s="51" t="str">
        <f>IF(B2730="","",IFERROR(VLOOKUP(SUBSTITUTE(SUBSTITUTE(H2730,"~","~~"),"*","~*"),إعدادات_الأنواع!$A$4:$B$40,2,FALSE()),"?"))</f>
        <v/>
      </c>
    </row>
    <row r="2731" spans="1:20" ht="15" customHeight="1">
      <c r="A2731" s="20" t="str">
        <f>IF(B2731="","",IF(T2731="?","⚠️ نوع غير معرف",T2731&amp;TEXT(COUNTIFS($T$3:T2731,T2731),"000")))</f>
        <v/>
      </c>
      <c r="B2731" s="38"/>
      <c r="C2731" s="38"/>
      <c r="D2731" s="39"/>
      <c r="E2731" s="54"/>
      <c r="F2731" s="41" t="str">
        <f t="shared" ca="1" si="168"/>
        <v/>
      </c>
      <c r="G2731" s="42"/>
      <c r="H2731" s="37"/>
      <c r="I2731" s="43"/>
      <c r="J2731" s="44" t="str">
        <f t="shared" si="169"/>
        <v/>
      </c>
      <c r="K2731" s="45"/>
      <c r="L2731" s="46" t="str">
        <f>IF(OR(K2731="لم يدفع",B2731=""),"",IF(K2731="تأمين فقط",0,IF(K2731="اشتراك 300",300,IF(F2731&lt;14,IFERROR(VLOOKUP(SUBSTITUTE(SUBSTITUTE(H2731,"~","~~"),"*","~*"),إعدادات_الأنواع!$A$4:$D$40,3,FALSE()),0),IFERROR(VLOOKUP(SUBSTITUTE(SUBSTITUTE(H2731,"~","~~"),"*","~*"),إعدادات_الأنواع!$A$4:$D$40,4,FALSE()),0)))))</f>
        <v/>
      </c>
      <c r="M2731" s="47" t="str">
        <f>IF(OR(K2731="لم يدفع",B2731=""),"",IFERROR(VLOOKUP(SUBSTITUTE(SUBSTITUTE(H2731,"~","~~"),"*","~*"),إعدادات_الأنواع!$A$4:$E$40,5,FALSE()),0))</f>
        <v/>
      </c>
      <c r="N2731" s="47" t="str">
        <f>IF(OR(K2731="لم يدفع",K2731="تأمين فقط",K2731="اشتراك 300",B2731=""),"",IFERROR(VLOOKUP(SUBSTITUTE(SUBSTITUTE(H2731,"~","~~"),"*","~*"),إعدادات_الأنواع!$A$4:$F$40,6,FALSE()),0))</f>
        <v/>
      </c>
      <c r="O2731" s="55" t="str">
        <f t="shared" si="170"/>
        <v/>
      </c>
      <c r="P2731" s="48" t="str">
        <f t="shared" ca="1" si="171"/>
        <v/>
      </c>
      <c r="Q2731" s="52"/>
      <c r="R2731" s="49"/>
      <c r="S2731" s="50" t="str">
        <f>IF(B2731="","",COUNTA(التجديد!E2731:E2731))</f>
        <v/>
      </c>
      <c r="T2731" s="51" t="str">
        <f>IF(B2731="","",IFERROR(VLOOKUP(SUBSTITUTE(SUBSTITUTE(H2731,"~","~~"),"*","~*"),إعدادات_الأنواع!$A$4:$B$40,2,FALSE()),"?"))</f>
        <v/>
      </c>
    </row>
    <row r="2732" spans="1:20" ht="15" customHeight="1">
      <c r="A2732" s="20" t="str">
        <f>IF(B2732="","",IF(T2732="?","⚠️ نوع غير معرف",T2732&amp;TEXT(COUNTIFS($T$3:T2732,T2732),"000")))</f>
        <v/>
      </c>
      <c r="B2732" s="38"/>
      <c r="C2732" s="38"/>
      <c r="D2732" s="39"/>
      <c r="E2732" s="54"/>
      <c r="F2732" s="41" t="str">
        <f t="shared" ca="1" si="168"/>
        <v/>
      </c>
      <c r="G2732" s="42"/>
      <c r="H2732" s="37"/>
      <c r="I2732" s="43"/>
      <c r="J2732" s="44" t="str">
        <f t="shared" si="169"/>
        <v/>
      </c>
      <c r="K2732" s="45"/>
      <c r="L2732" s="46" t="str">
        <f>IF(OR(K2732="لم يدفع",B2732=""),"",IF(K2732="تأمين فقط",0,IF(K2732="اشتراك 300",300,IF(F2732&lt;14,IFERROR(VLOOKUP(SUBSTITUTE(SUBSTITUTE(H2732,"~","~~"),"*","~*"),إعدادات_الأنواع!$A$4:$D$40,3,FALSE()),0),IFERROR(VLOOKUP(SUBSTITUTE(SUBSTITUTE(H2732,"~","~~"),"*","~*"),إعدادات_الأنواع!$A$4:$D$40,4,FALSE()),0)))))</f>
        <v/>
      </c>
      <c r="M2732" s="47" t="str">
        <f>IF(OR(K2732="لم يدفع",B2732=""),"",IFERROR(VLOOKUP(SUBSTITUTE(SUBSTITUTE(H2732,"~","~~"),"*","~*"),إعدادات_الأنواع!$A$4:$E$40,5,FALSE()),0))</f>
        <v/>
      </c>
      <c r="N2732" s="47" t="str">
        <f>IF(OR(K2732="لم يدفع",K2732="تأمين فقط",K2732="اشتراك 300",B2732=""),"",IFERROR(VLOOKUP(SUBSTITUTE(SUBSTITUTE(H2732,"~","~~"),"*","~*"),إعدادات_الأنواع!$A$4:$F$40,6,FALSE()),0))</f>
        <v/>
      </c>
      <c r="O2732" s="55" t="str">
        <f t="shared" si="170"/>
        <v/>
      </c>
      <c r="P2732" s="48" t="str">
        <f t="shared" ca="1" si="171"/>
        <v/>
      </c>
      <c r="Q2732" s="52"/>
      <c r="R2732" s="49"/>
      <c r="S2732" s="50" t="str">
        <f>IF(B2732="","",COUNTA(التجديد!E2732:E2732))</f>
        <v/>
      </c>
      <c r="T2732" s="51" t="str">
        <f>IF(B2732="","",IFERROR(VLOOKUP(SUBSTITUTE(SUBSTITUTE(H2732,"~","~~"),"*","~*"),إعدادات_الأنواع!$A$4:$B$40,2,FALSE()),"?"))</f>
        <v/>
      </c>
    </row>
    <row r="2733" spans="1:20" ht="15" customHeight="1">
      <c r="A2733" s="20" t="str">
        <f>IF(B2733="","",IF(T2733="?","⚠️ نوع غير معرف",T2733&amp;TEXT(COUNTIFS($T$3:T2733,T2733),"000")))</f>
        <v/>
      </c>
      <c r="B2733" s="38"/>
      <c r="C2733" s="38"/>
      <c r="D2733" s="39"/>
      <c r="E2733" s="54"/>
      <c r="F2733" s="41" t="str">
        <f t="shared" ca="1" si="168"/>
        <v/>
      </c>
      <c r="G2733" s="42"/>
      <c r="H2733" s="37"/>
      <c r="I2733" s="43"/>
      <c r="J2733" s="44" t="str">
        <f t="shared" si="169"/>
        <v/>
      </c>
      <c r="K2733" s="45"/>
      <c r="L2733" s="46" t="str">
        <f>IF(OR(K2733="لم يدفع",B2733=""),"",IF(K2733="تأمين فقط",0,IF(K2733="اشتراك 300",300,IF(F2733&lt;14,IFERROR(VLOOKUP(SUBSTITUTE(SUBSTITUTE(H2733,"~","~~"),"*","~*"),إعدادات_الأنواع!$A$4:$D$40,3,FALSE()),0),IFERROR(VLOOKUP(SUBSTITUTE(SUBSTITUTE(H2733,"~","~~"),"*","~*"),إعدادات_الأنواع!$A$4:$D$40,4,FALSE()),0)))))</f>
        <v/>
      </c>
      <c r="M2733" s="47" t="str">
        <f>IF(OR(K2733="لم يدفع",B2733=""),"",IFERROR(VLOOKUP(SUBSTITUTE(SUBSTITUTE(H2733,"~","~~"),"*","~*"),إعدادات_الأنواع!$A$4:$E$40,5,FALSE()),0))</f>
        <v/>
      </c>
      <c r="N2733" s="47" t="str">
        <f>IF(OR(K2733="لم يدفع",K2733="تأمين فقط",K2733="اشتراك 300",B2733=""),"",IFERROR(VLOOKUP(SUBSTITUTE(SUBSTITUTE(H2733,"~","~~"),"*","~*"),إعدادات_الأنواع!$A$4:$F$40,6,FALSE()),0))</f>
        <v/>
      </c>
      <c r="O2733" s="55" t="str">
        <f t="shared" si="170"/>
        <v/>
      </c>
      <c r="P2733" s="48" t="str">
        <f t="shared" ca="1" si="171"/>
        <v/>
      </c>
      <c r="Q2733" s="52"/>
      <c r="R2733" s="49"/>
      <c r="S2733" s="50" t="str">
        <f>IF(B2733="","",COUNTA(التجديد!E2733:E2733))</f>
        <v/>
      </c>
      <c r="T2733" s="51" t="str">
        <f>IF(B2733="","",IFERROR(VLOOKUP(SUBSTITUTE(SUBSTITUTE(H2733,"~","~~"),"*","~*"),إعدادات_الأنواع!$A$4:$B$40,2,FALSE()),"?"))</f>
        <v/>
      </c>
    </row>
    <row r="2734" spans="1:20" ht="15" customHeight="1">
      <c r="A2734" s="20" t="str">
        <f>IF(B2734="","",IF(T2734="?","⚠️ نوع غير معرف",T2734&amp;TEXT(COUNTIFS($T$3:T2734,T2734),"000")))</f>
        <v/>
      </c>
      <c r="B2734" s="38"/>
      <c r="C2734" s="38"/>
      <c r="D2734" s="39"/>
      <c r="E2734" s="54"/>
      <c r="F2734" s="41" t="str">
        <f t="shared" ca="1" si="168"/>
        <v/>
      </c>
      <c r="G2734" s="42"/>
      <c r="H2734" s="37"/>
      <c r="I2734" s="43"/>
      <c r="J2734" s="44" t="str">
        <f t="shared" si="169"/>
        <v/>
      </c>
      <c r="K2734" s="45"/>
      <c r="L2734" s="46" t="str">
        <f>IF(OR(K2734="لم يدفع",B2734=""),"",IF(K2734="تأمين فقط",0,IF(K2734="اشتراك 300",300,IF(F2734&lt;14,IFERROR(VLOOKUP(SUBSTITUTE(SUBSTITUTE(H2734,"~","~~"),"*","~*"),إعدادات_الأنواع!$A$4:$D$40,3,FALSE()),0),IFERROR(VLOOKUP(SUBSTITUTE(SUBSTITUTE(H2734,"~","~~"),"*","~*"),إعدادات_الأنواع!$A$4:$D$40,4,FALSE()),0)))))</f>
        <v/>
      </c>
      <c r="M2734" s="47" t="str">
        <f>IF(OR(K2734="لم يدفع",B2734=""),"",IFERROR(VLOOKUP(SUBSTITUTE(SUBSTITUTE(H2734,"~","~~"),"*","~*"),إعدادات_الأنواع!$A$4:$E$40,5,FALSE()),0))</f>
        <v/>
      </c>
      <c r="N2734" s="47" t="str">
        <f>IF(OR(K2734="لم يدفع",K2734="تأمين فقط",K2734="اشتراك 300",B2734=""),"",IFERROR(VLOOKUP(SUBSTITUTE(SUBSTITUTE(H2734,"~","~~"),"*","~*"),إعدادات_الأنواع!$A$4:$F$40,6,FALSE()),0))</f>
        <v/>
      </c>
      <c r="O2734" s="55" t="str">
        <f t="shared" si="170"/>
        <v/>
      </c>
      <c r="P2734" s="48" t="str">
        <f t="shared" ca="1" si="171"/>
        <v/>
      </c>
      <c r="Q2734" s="52"/>
      <c r="R2734" s="49"/>
      <c r="S2734" s="50" t="str">
        <f>IF(B2734="","",COUNTA(التجديد!E2734:E2734))</f>
        <v/>
      </c>
      <c r="T2734" s="51" t="str">
        <f>IF(B2734="","",IFERROR(VLOOKUP(SUBSTITUTE(SUBSTITUTE(H2734,"~","~~"),"*","~*"),إعدادات_الأنواع!$A$4:$B$40,2,FALSE()),"?"))</f>
        <v/>
      </c>
    </row>
    <row r="2735" spans="1:20" ht="15" customHeight="1">
      <c r="A2735" s="20" t="str">
        <f>IF(B2735="","",IF(T2735="?","⚠️ نوع غير معرف",T2735&amp;TEXT(COUNTIFS($T$3:T2735,T2735),"000")))</f>
        <v/>
      </c>
      <c r="B2735" s="38"/>
      <c r="C2735" s="38"/>
      <c r="D2735" s="39"/>
      <c r="E2735" s="54"/>
      <c r="F2735" s="41" t="str">
        <f t="shared" ca="1" si="168"/>
        <v/>
      </c>
      <c r="G2735" s="42"/>
      <c r="H2735" s="37"/>
      <c r="I2735" s="43"/>
      <c r="J2735" s="44" t="str">
        <f t="shared" si="169"/>
        <v/>
      </c>
      <c r="K2735" s="45"/>
      <c r="L2735" s="46" t="str">
        <f>IF(OR(K2735="لم يدفع",B2735=""),"",IF(K2735="تأمين فقط",0,IF(K2735="اشتراك 300",300,IF(F2735&lt;14,IFERROR(VLOOKUP(SUBSTITUTE(SUBSTITUTE(H2735,"~","~~"),"*","~*"),إعدادات_الأنواع!$A$4:$D$40,3,FALSE()),0),IFERROR(VLOOKUP(SUBSTITUTE(SUBSTITUTE(H2735,"~","~~"),"*","~*"),إعدادات_الأنواع!$A$4:$D$40,4,FALSE()),0)))))</f>
        <v/>
      </c>
      <c r="M2735" s="47" t="str">
        <f>IF(OR(K2735="لم يدفع",B2735=""),"",IFERROR(VLOOKUP(SUBSTITUTE(SUBSTITUTE(H2735,"~","~~"),"*","~*"),إعدادات_الأنواع!$A$4:$E$40,5,FALSE()),0))</f>
        <v/>
      </c>
      <c r="N2735" s="47" t="str">
        <f>IF(OR(K2735="لم يدفع",K2735="تأمين فقط",K2735="اشتراك 300",B2735=""),"",IFERROR(VLOOKUP(SUBSTITUTE(SUBSTITUTE(H2735,"~","~~"),"*","~*"),إعدادات_الأنواع!$A$4:$F$40,6,FALSE()),0))</f>
        <v/>
      </c>
      <c r="O2735" s="55" t="str">
        <f t="shared" si="170"/>
        <v/>
      </c>
      <c r="P2735" s="48" t="str">
        <f t="shared" ca="1" si="171"/>
        <v/>
      </c>
      <c r="Q2735" s="52"/>
      <c r="R2735" s="49"/>
      <c r="S2735" s="50" t="str">
        <f>IF(B2735="","",COUNTA(التجديد!E2735:E2735))</f>
        <v/>
      </c>
      <c r="T2735" s="51" t="str">
        <f>IF(B2735="","",IFERROR(VLOOKUP(SUBSTITUTE(SUBSTITUTE(H2735,"~","~~"),"*","~*"),إعدادات_الأنواع!$A$4:$B$40,2,FALSE()),"?"))</f>
        <v/>
      </c>
    </row>
    <row r="2736" spans="1:20" ht="15" customHeight="1">
      <c r="A2736" s="20" t="str">
        <f>IF(B2736="","",IF(T2736="?","⚠️ نوع غير معرف",T2736&amp;TEXT(COUNTIFS($T$3:T2736,T2736),"000")))</f>
        <v/>
      </c>
      <c r="B2736" s="38"/>
      <c r="C2736" s="38"/>
      <c r="D2736" s="39"/>
      <c r="E2736" s="54"/>
      <c r="F2736" s="41" t="str">
        <f t="shared" ca="1" si="168"/>
        <v/>
      </c>
      <c r="G2736" s="42"/>
      <c r="H2736" s="37"/>
      <c r="I2736" s="43"/>
      <c r="J2736" s="44" t="str">
        <f t="shared" si="169"/>
        <v/>
      </c>
      <c r="K2736" s="45"/>
      <c r="L2736" s="46" t="str">
        <f>IF(OR(K2736="لم يدفع",B2736=""),"",IF(K2736="تأمين فقط",0,IF(K2736="اشتراك 300",300,IF(F2736&lt;14,IFERROR(VLOOKUP(SUBSTITUTE(SUBSTITUTE(H2736,"~","~~"),"*","~*"),إعدادات_الأنواع!$A$4:$D$40,3,FALSE()),0),IFERROR(VLOOKUP(SUBSTITUTE(SUBSTITUTE(H2736,"~","~~"),"*","~*"),إعدادات_الأنواع!$A$4:$D$40,4,FALSE()),0)))))</f>
        <v/>
      </c>
      <c r="M2736" s="47" t="str">
        <f>IF(OR(K2736="لم يدفع",B2736=""),"",IFERROR(VLOOKUP(SUBSTITUTE(SUBSTITUTE(H2736,"~","~~"),"*","~*"),إعدادات_الأنواع!$A$4:$E$40,5,FALSE()),0))</f>
        <v/>
      </c>
      <c r="N2736" s="47" t="str">
        <f>IF(OR(K2736="لم يدفع",K2736="تأمين فقط",K2736="اشتراك 300",B2736=""),"",IFERROR(VLOOKUP(SUBSTITUTE(SUBSTITUTE(H2736,"~","~~"),"*","~*"),إعدادات_الأنواع!$A$4:$F$40,6,FALSE()),0))</f>
        <v/>
      </c>
      <c r="O2736" s="55" t="str">
        <f t="shared" si="170"/>
        <v/>
      </c>
      <c r="P2736" s="48" t="str">
        <f t="shared" ca="1" si="171"/>
        <v/>
      </c>
      <c r="Q2736" s="52"/>
      <c r="R2736" s="49"/>
      <c r="S2736" s="50" t="str">
        <f>IF(B2736="","",COUNTA(التجديد!E2736:E2736))</f>
        <v/>
      </c>
      <c r="T2736" s="51" t="str">
        <f>IF(B2736="","",IFERROR(VLOOKUP(SUBSTITUTE(SUBSTITUTE(H2736,"~","~~"),"*","~*"),إعدادات_الأنواع!$A$4:$B$40,2,FALSE()),"?"))</f>
        <v/>
      </c>
    </row>
    <row r="2737" spans="1:20" ht="15" customHeight="1">
      <c r="A2737" s="20" t="str">
        <f>IF(B2737="","",IF(T2737="?","⚠️ نوع غير معرف",T2737&amp;TEXT(COUNTIFS($T$3:T2737,T2737),"000")))</f>
        <v/>
      </c>
      <c r="B2737" s="38"/>
      <c r="C2737" s="38"/>
      <c r="D2737" s="39"/>
      <c r="E2737" s="54"/>
      <c r="F2737" s="41" t="str">
        <f t="shared" ca="1" si="168"/>
        <v/>
      </c>
      <c r="G2737" s="42"/>
      <c r="H2737" s="37"/>
      <c r="I2737" s="43"/>
      <c r="J2737" s="44" t="str">
        <f t="shared" si="169"/>
        <v/>
      </c>
      <c r="K2737" s="45"/>
      <c r="L2737" s="46" t="str">
        <f>IF(OR(K2737="لم يدفع",B2737=""),"",IF(K2737="تأمين فقط",0,IF(K2737="اشتراك 300",300,IF(F2737&lt;14,IFERROR(VLOOKUP(SUBSTITUTE(SUBSTITUTE(H2737,"~","~~"),"*","~*"),إعدادات_الأنواع!$A$4:$D$40,3,FALSE()),0),IFERROR(VLOOKUP(SUBSTITUTE(SUBSTITUTE(H2737,"~","~~"),"*","~*"),إعدادات_الأنواع!$A$4:$D$40,4,FALSE()),0)))))</f>
        <v/>
      </c>
      <c r="M2737" s="47" t="str">
        <f>IF(OR(K2737="لم يدفع",B2737=""),"",IFERROR(VLOOKUP(SUBSTITUTE(SUBSTITUTE(H2737,"~","~~"),"*","~*"),إعدادات_الأنواع!$A$4:$E$40,5,FALSE()),0))</f>
        <v/>
      </c>
      <c r="N2737" s="47" t="str">
        <f>IF(OR(K2737="لم يدفع",K2737="تأمين فقط",K2737="اشتراك 300",B2737=""),"",IFERROR(VLOOKUP(SUBSTITUTE(SUBSTITUTE(H2737,"~","~~"),"*","~*"),إعدادات_الأنواع!$A$4:$F$40,6,FALSE()),0))</f>
        <v/>
      </c>
      <c r="O2737" s="55" t="str">
        <f t="shared" si="170"/>
        <v/>
      </c>
      <c r="P2737" s="48" t="str">
        <f t="shared" ca="1" si="171"/>
        <v/>
      </c>
      <c r="Q2737" s="52"/>
      <c r="R2737" s="49"/>
      <c r="S2737" s="50" t="str">
        <f>IF(B2737="","",COUNTA(التجديد!E2737:E2737))</f>
        <v/>
      </c>
      <c r="T2737" s="51" t="str">
        <f>IF(B2737="","",IFERROR(VLOOKUP(SUBSTITUTE(SUBSTITUTE(H2737,"~","~~"),"*","~*"),إعدادات_الأنواع!$A$4:$B$40,2,FALSE()),"?"))</f>
        <v/>
      </c>
    </row>
    <row r="2738" spans="1:20" ht="15" customHeight="1">
      <c r="A2738" s="20" t="str">
        <f>IF(B2738="","",IF(T2738="?","⚠️ نوع غير معرف",T2738&amp;TEXT(COUNTIFS($T$3:T2738,T2738),"000")))</f>
        <v/>
      </c>
      <c r="B2738" s="38"/>
      <c r="C2738" s="38"/>
      <c r="D2738" s="39"/>
      <c r="E2738" s="54"/>
      <c r="F2738" s="41" t="str">
        <f t="shared" ca="1" si="168"/>
        <v/>
      </c>
      <c r="G2738" s="42"/>
      <c r="H2738" s="37"/>
      <c r="I2738" s="43"/>
      <c r="J2738" s="44" t="str">
        <f t="shared" si="169"/>
        <v/>
      </c>
      <c r="K2738" s="45"/>
      <c r="L2738" s="46" t="str">
        <f>IF(OR(K2738="لم يدفع",B2738=""),"",IF(K2738="تأمين فقط",0,IF(K2738="اشتراك 300",300,IF(F2738&lt;14,IFERROR(VLOOKUP(SUBSTITUTE(SUBSTITUTE(H2738,"~","~~"),"*","~*"),إعدادات_الأنواع!$A$4:$D$40,3,FALSE()),0),IFERROR(VLOOKUP(SUBSTITUTE(SUBSTITUTE(H2738,"~","~~"),"*","~*"),إعدادات_الأنواع!$A$4:$D$40,4,FALSE()),0)))))</f>
        <v/>
      </c>
      <c r="M2738" s="47" t="str">
        <f>IF(OR(K2738="لم يدفع",B2738=""),"",IFERROR(VLOOKUP(SUBSTITUTE(SUBSTITUTE(H2738,"~","~~"),"*","~*"),إعدادات_الأنواع!$A$4:$E$40,5,FALSE()),0))</f>
        <v/>
      </c>
      <c r="N2738" s="47" t="str">
        <f>IF(OR(K2738="لم يدفع",K2738="تأمين فقط",K2738="اشتراك 300",B2738=""),"",IFERROR(VLOOKUP(SUBSTITUTE(SUBSTITUTE(H2738,"~","~~"),"*","~*"),إعدادات_الأنواع!$A$4:$F$40,6,FALSE()),0))</f>
        <v/>
      </c>
      <c r="O2738" s="55" t="str">
        <f t="shared" si="170"/>
        <v/>
      </c>
      <c r="P2738" s="48" t="str">
        <f t="shared" ca="1" si="171"/>
        <v/>
      </c>
      <c r="Q2738" s="52"/>
      <c r="R2738" s="49"/>
      <c r="S2738" s="50" t="str">
        <f>IF(B2738="","",COUNTA(التجديد!E2738:E2738))</f>
        <v/>
      </c>
      <c r="T2738" s="51" t="str">
        <f>IF(B2738="","",IFERROR(VLOOKUP(SUBSTITUTE(SUBSTITUTE(H2738,"~","~~"),"*","~*"),إعدادات_الأنواع!$A$4:$B$40,2,FALSE()),"?"))</f>
        <v/>
      </c>
    </row>
    <row r="2739" spans="1:20" ht="15" customHeight="1">
      <c r="A2739" s="20" t="str">
        <f>IF(B2739="","",IF(T2739="?","⚠️ نوع غير معرف",T2739&amp;TEXT(COUNTIFS($T$3:T2739,T2739),"000")))</f>
        <v/>
      </c>
      <c r="B2739" s="38"/>
      <c r="C2739" s="38"/>
      <c r="D2739" s="39"/>
      <c r="E2739" s="54"/>
      <c r="F2739" s="41" t="str">
        <f t="shared" ca="1" si="168"/>
        <v/>
      </c>
      <c r="G2739" s="42"/>
      <c r="H2739" s="37"/>
      <c r="I2739" s="43"/>
      <c r="J2739" s="44" t="str">
        <f t="shared" si="169"/>
        <v/>
      </c>
      <c r="K2739" s="45"/>
      <c r="L2739" s="46" t="str">
        <f>IF(OR(K2739="لم يدفع",B2739=""),"",IF(K2739="تأمين فقط",0,IF(K2739="اشتراك 300",300,IF(F2739&lt;14,IFERROR(VLOOKUP(SUBSTITUTE(SUBSTITUTE(H2739,"~","~~"),"*","~*"),إعدادات_الأنواع!$A$4:$D$40,3,FALSE()),0),IFERROR(VLOOKUP(SUBSTITUTE(SUBSTITUTE(H2739,"~","~~"),"*","~*"),إعدادات_الأنواع!$A$4:$D$40,4,FALSE()),0)))))</f>
        <v/>
      </c>
      <c r="M2739" s="47" t="str">
        <f>IF(OR(K2739="لم يدفع",B2739=""),"",IFERROR(VLOOKUP(SUBSTITUTE(SUBSTITUTE(H2739,"~","~~"),"*","~*"),إعدادات_الأنواع!$A$4:$E$40,5,FALSE()),0))</f>
        <v/>
      </c>
      <c r="N2739" s="47" t="str">
        <f>IF(OR(K2739="لم يدفع",K2739="تأمين فقط",K2739="اشتراك 300",B2739=""),"",IFERROR(VLOOKUP(SUBSTITUTE(SUBSTITUTE(H2739,"~","~~"),"*","~*"),إعدادات_الأنواع!$A$4:$F$40,6,FALSE()),0))</f>
        <v/>
      </c>
      <c r="O2739" s="55" t="str">
        <f t="shared" si="170"/>
        <v/>
      </c>
      <c r="P2739" s="48" t="str">
        <f t="shared" ca="1" si="171"/>
        <v/>
      </c>
      <c r="Q2739" s="52"/>
      <c r="R2739" s="49"/>
      <c r="S2739" s="50" t="str">
        <f>IF(B2739="","",COUNTA(التجديد!E2739:E2739))</f>
        <v/>
      </c>
      <c r="T2739" s="51" t="str">
        <f>IF(B2739="","",IFERROR(VLOOKUP(SUBSTITUTE(SUBSTITUTE(H2739,"~","~~"),"*","~*"),إعدادات_الأنواع!$A$4:$B$40,2,FALSE()),"?"))</f>
        <v/>
      </c>
    </row>
    <row r="2740" spans="1:20" ht="15" customHeight="1">
      <c r="A2740" s="20" t="str">
        <f>IF(B2740="","",IF(T2740="?","⚠️ نوع غير معرف",T2740&amp;TEXT(COUNTIFS($T$3:T2740,T2740),"000")))</f>
        <v/>
      </c>
      <c r="B2740" s="38"/>
      <c r="C2740" s="38"/>
      <c r="D2740" s="39"/>
      <c r="E2740" s="54"/>
      <c r="F2740" s="41" t="str">
        <f t="shared" ca="1" si="168"/>
        <v/>
      </c>
      <c r="G2740" s="42"/>
      <c r="H2740" s="37"/>
      <c r="I2740" s="43"/>
      <c r="J2740" s="44" t="str">
        <f t="shared" si="169"/>
        <v/>
      </c>
      <c r="K2740" s="45"/>
      <c r="L2740" s="46" t="str">
        <f>IF(OR(K2740="لم يدفع",B2740=""),"",IF(K2740="تأمين فقط",0,IF(K2740="اشتراك 300",300,IF(F2740&lt;14,IFERROR(VLOOKUP(SUBSTITUTE(SUBSTITUTE(H2740,"~","~~"),"*","~*"),إعدادات_الأنواع!$A$4:$D$40,3,FALSE()),0),IFERROR(VLOOKUP(SUBSTITUTE(SUBSTITUTE(H2740,"~","~~"),"*","~*"),إعدادات_الأنواع!$A$4:$D$40,4,FALSE()),0)))))</f>
        <v/>
      </c>
      <c r="M2740" s="47" t="str">
        <f>IF(OR(K2740="لم يدفع",B2740=""),"",IFERROR(VLOOKUP(SUBSTITUTE(SUBSTITUTE(H2740,"~","~~"),"*","~*"),إعدادات_الأنواع!$A$4:$E$40,5,FALSE()),0))</f>
        <v/>
      </c>
      <c r="N2740" s="47" t="str">
        <f>IF(OR(K2740="لم يدفع",K2740="تأمين فقط",K2740="اشتراك 300",B2740=""),"",IFERROR(VLOOKUP(SUBSTITUTE(SUBSTITUTE(H2740,"~","~~"),"*","~*"),إعدادات_الأنواع!$A$4:$F$40,6,FALSE()),0))</f>
        <v/>
      </c>
      <c r="O2740" s="55" t="str">
        <f t="shared" si="170"/>
        <v/>
      </c>
      <c r="P2740" s="48" t="str">
        <f t="shared" ca="1" si="171"/>
        <v/>
      </c>
      <c r="Q2740" s="52"/>
      <c r="R2740" s="49"/>
      <c r="S2740" s="50" t="str">
        <f>IF(B2740="","",COUNTA(التجديد!E2740:E2740))</f>
        <v/>
      </c>
      <c r="T2740" s="51" t="str">
        <f>IF(B2740="","",IFERROR(VLOOKUP(SUBSTITUTE(SUBSTITUTE(H2740,"~","~~"),"*","~*"),إعدادات_الأنواع!$A$4:$B$40,2,FALSE()),"?"))</f>
        <v/>
      </c>
    </row>
    <row r="2741" spans="1:20" ht="15" customHeight="1">
      <c r="A2741" s="20" t="str">
        <f>IF(B2741="","",IF(T2741="?","⚠️ نوع غير معرف",T2741&amp;TEXT(COUNTIFS($T$3:T2741,T2741),"000")))</f>
        <v/>
      </c>
      <c r="B2741" s="38"/>
      <c r="C2741" s="38"/>
      <c r="D2741" s="39"/>
      <c r="E2741" s="54"/>
      <c r="F2741" s="41" t="str">
        <f t="shared" ca="1" si="168"/>
        <v/>
      </c>
      <c r="G2741" s="42"/>
      <c r="H2741" s="37"/>
      <c r="I2741" s="43"/>
      <c r="J2741" s="44" t="str">
        <f t="shared" si="169"/>
        <v/>
      </c>
      <c r="K2741" s="45"/>
      <c r="L2741" s="46" t="str">
        <f>IF(OR(K2741="لم يدفع",B2741=""),"",IF(K2741="تأمين فقط",0,IF(K2741="اشتراك 300",300,IF(F2741&lt;14,IFERROR(VLOOKUP(SUBSTITUTE(SUBSTITUTE(H2741,"~","~~"),"*","~*"),إعدادات_الأنواع!$A$4:$D$40,3,FALSE()),0),IFERROR(VLOOKUP(SUBSTITUTE(SUBSTITUTE(H2741,"~","~~"),"*","~*"),إعدادات_الأنواع!$A$4:$D$40,4,FALSE()),0)))))</f>
        <v/>
      </c>
      <c r="M2741" s="47" t="str">
        <f>IF(OR(K2741="لم يدفع",B2741=""),"",IFERROR(VLOOKUP(SUBSTITUTE(SUBSTITUTE(H2741,"~","~~"),"*","~*"),إعدادات_الأنواع!$A$4:$E$40,5,FALSE()),0))</f>
        <v/>
      </c>
      <c r="N2741" s="47" t="str">
        <f>IF(OR(K2741="لم يدفع",K2741="تأمين فقط",K2741="اشتراك 300",B2741=""),"",IFERROR(VLOOKUP(SUBSTITUTE(SUBSTITUTE(H2741,"~","~~"),"*","~*"),إعدادات_الأنواع!$A$4:$F$40,6,FALSE()),0))</f>
        <v/>
      </c>
      <c r="O2741" s="55" t="str">
        <f t="shared" si="170"/>
        <v/>
      </c>
      <c r="P2741" s="48" t="str">
        <f t="shared" ca="1" si="171"/>
        <v/>
      </c>
      <c r="Q2741" s="52"/>
      <c r="R2741" s="49"/>
      <c r="S2741" s="50" t="str">
        <f>IF(B2741="","",COUNTA(التجديد!E2741:E2741))</f>
        <v/>
      </c>
      <c r="T2741" s="51" t="str">
        <f>IF(B2741="","",IFERROR(VLOOKUP(SUBSTITUTE(SUBSTITUTE(H2741,"~","~~"),"*","~*"),إعدادات_الأنواع!$A$4:$B$40,2,FALSE()),"?"))</f>
        <v/>
      </c>
    </row>
    <row r="2742" spans="1:20" ht="15" customHeight="1">
      <c r="A2742" s="20" t="str">
        <f>IF(B2742="","",IF(T2742="?","⚠️ نوع غير معرف",T2742&amp;TEXT(COUNTIFS($T$3:T2742,T2742),"000")))</f>
        <v/>
      </c>
      <c r="B2742" s="38"/>
      <c r="C2742" s="38"/>
      <c r="D2742" s="39"/>
      <c r="E2742" s="54"/>
      <c r="F2742" s="41" t="str">
        <f t="shared" ca="1" si="168"/>
        <v/>
      </c>
      <c r="G2742" s="42"/>
      <c r="H2742" s="37"/>
      <c r="I2742" s="43"/>
      <c r="J2742" s="44" t="str">
        <f t="shared" si="169"/>
        <v/>
      </c>
      <c r="K2742" s="45"/>
      <c r="L2742" s="46" t="str">
        <f>IF(OR(K2742="لم يدفع",B2742=""),"",IF(K2742="تأمين فقط",0,IF(K2742="اشتراك 300",300,IF(F2742&lt;14,IFERROR(VLOOKUP(SUBSTITUTE(SUBSTITUTE(H2742,"~","~~"),"*","~*"),إعدادات_الأنواع!$A$4:$D$40,3,FALSE()),0),IFERROR(VLOOKUP(SUBSTITUTE(SUBSTITUTE(H2742,"~","~~"),"*","~*"),إعدادات_الأنواع!$A$4:$D$40,4,FALSE()),0)))))</f>
        <v/>
      </c>
      <c r="M2742" s="47" t="str">
        <f>IF(OR(K2742="لم يدفع",B2742=""),"",IFERROR(VLOOKUP(SUBSTITUTE(SUBSTITUTE(H2742,"~","~~"),"*","~*"),إعدادات_الأنواع!$A$4:$E$40,5,FALSE()),0))</f>
        <v/>
      </c>
      <c r="N2742" s="47" t="str">
        <f>IF(OR(K2742="لم يدفع",K2742="تأمين فقط",K2742="اشتراك 300",B2742=""),"",IFERROR(VLOOKUP(SUBSTITUTE(SUBSTITUTE(H2742,"~","~~"),"*","~*"),إعدادات_الأنواع!$A$4:$F$40,6,FALSE()),0))</f>
        <v/>
      </c>
      <c r="O2742" s="55" t="str">
        <f t="shared" si="170"/>
        <v/>
      </c>
      <c r="P2742" s="48" t="str">
        <f t="shared" ca="1" si="171"/>
        <v/>
      </c>
      <c r="Q2742" s="52"/>
      <c r="R2742" s="49"/>
      <c r="S2742" s="50" t="str">
        <f>IF(B2742="","",COUNTA(التجديد!E2742:E2742))</f>
        <v/>
      </c>
      <c r="T2742" s="51" t="str">
        <f>IF(B2742="","",IFERROR(VLOOKUP(SUBSTITUTE(SUBSTITUTE(H2742,"~","~~"),"*","~*"),إعدادات_الأنواع!$A$4:$B$40,2,FALSE()),"?"))</f>
        <v/>
      </c>
    </row>
    <row r="2743" spans="1:20" ht="15" customHeight="1">
      <c r="A2743" s="20" t="str">
        <f>IF(B2743="","",IF(T2743="?","⚠️ نوع غير معرف",T2743&amp;TEXT(COUNTIFS($T$3:T2743,T2743),"000")))</f>
        <v/>
      </c>
      <c r="B2743" s="38"/>
      <c r="C2743" s="38"/>
      <c r="D2743" s="39"/>
      <c r="E2743" s="54"/>
      <c r="F2743" s="41" t="str">
        <f t="shared" ca="1" si="168"/>
        <v/>
      </c>
      <c r="G2743" s="42"/>
      <c r="H2743" s="37"/>
      <c r="I2743" s="43"/>
      <c r="J2743" s="44" t="str">
        <f t="shared" si="169"/>
        <v/>
      </c>
      <c r="K2743" s="45"/>
      <c r="L2743" s="46" t="str">
        <f>IF(OR(K2743="لم يدفع",B2743=""),"",IF(K2743="تأمين فقط",0,IF(K2743="اشتراك 300",300,IF(F2743&lt;14,IFERROR(VLOOKUP(SUBSTITUTE(SUBSTITUTE(H2743,"~","~~"),"*","~*"),إعدادات_الأنواع!$A$4:$D$40,3,FALSE()),0),IFERROR(VLOOKUP(SUBSTITUTE(SUBSTITUTE(H2743,"~","~~"),"*","~*"),إعدادات_الأنواع!$A$4:$D$40,4,FALSE()),0)))))</f>
        <v/>
      </c>
      <c r="M2743" s="47" t="str">
        <f>IF(OR(K2743="لم يدفع",B2743=""),"",IFERROR(VLOOKUP(SUBSTITUTE(SUBSTITUTE(H2743,"~","~~"),"*","~*"),إعدادات_الأنواع!$A$4:$E$40,5,FALSE()),0))</f>
        <v/>
      </c>
      <c r="N2743" s="47" t="str">
        <f>IF(OR(K2743="لم يدفع",K2743="تأمين فقط",K2743="اشتراك 300",B2743=""),"",IFERROR(VLOOKUP(SUBSTITUTE(SUBSTITUTE(H2743,"~","~~"),"*","~*"),إعدادات_الأنواع!$A$4:$F$40,6,FALSE()),0))</f>
        <v/>
      </c>
      <c r="O2743" s="55" t="str">
        <f t="shared" si="170"/>
        <v/>
      </c>
      <c r="P2743" s="48" t="str">
        <f t="shared" ca="1" si="171"/>
        <v/>
      </c>
      <c r="Q2743" s="52"/>
      <c r="R2743" s="49"/>
      <c r="S2743" s="50" t="str">
        <f>IF(B2743="","",COUNTA(التجديد!E2743:E2743))</f>
        <v/>
      </c>
      <c r="T2743" s="51" t="str">
        <f>IF(B2743="","",IFERROR(VLOOKUP(SUBSTITUTE(SUBSTITUTE(H2743,"~","~~"),"*","~*"),إعدادات_الأنواع!$A$4:$B$40,2,FALSE()),"?"))</f>
        <v/>
      </c>
    </row>
    <row r="2744" spans="1:20" ht="15" customHeight="1">
      <c r="A2744" s="20" t="str">
        <f>IF(B2744="","",IF(T2744="?","⚠️ نوع غير معرف",T2744&amp;TEXT(COUNTIFS($T$3:T2744,T2744),"000")))</f>
        <v/>
      </c>
      <c r="B2744" s="38"/>
      <c r="C2744" s="38"/>
      <c r="D2744" s="39"/>
      <c r="E2744" s="54"/>
      <c r="F2744" s="41" t="str">
        <f t="shared" ca="1" si="168"/>
        <v/>
      </c>
      <c r="G2744" s="42"/>
      <c r="H2744" s="37"/>
      <c r="I2744" s="43"/>
      <c r="J2744" s="44" t="str">
        <f t="shared" si="169"/>
        <v/>
      </c>
      <c r="K2744" s="45"/>
      <c r="L2744" s="46" t="str">
        <f>IF(OR(K2744="لم يدفع",B2744=""),"",IF(K2744="تأمين فقط",0,IF(K2744="اشتراك 300",300,IF(F2744&lt;14,IFERROR(VLOOKUP(SUBSTITUTE(SUBSTITUTE(H2744,"~","~~"),"*","~*"),إعدادات_الأنواع!$A$4:$D$40,3,FALSE()),0),IFERROR(VLOOKUP(SUBSTITUTE(SUBSTITUTE(H2744,"~","~~"),"*","~*"),إعدادات_الأنواع!$A$4:$D$40,4,FALSE()),0)))))</f>
        <v/>
      </c>
      <c r="M2744" s="47" t="str">
        <f>IF(OR(K2744="لم يدفع",B2744=""),"",IFERROR(VLOOKUP(SUBSTITUTE(SUBSTITUTE(H2744,"~","~~"),"*","~*"),إعدادات_الأنواع!$A$4:$E$40,5,FALSE()),0))</f>
        <v/>
      </c>
      <c r="N2744" s="47" t="str">
        <f>IF(OR(K2744="لم يدفع",K2744="تأمين فقط",K2744="اشتراك 300",B2744=""),"",IFERROR(VLOOKUP(SUBSTITUTE(SUBSTITUTE(H2744,"~","~~"),"*","~*"),إعدادات_الأنواع!$A$4:$F$40,6,FALSE()),0))</f>
        <v/>
      </c>
      <c r="O2744" s="55" t="str">
        <f t="shared" si="170"/>
        <v/>
      </c>
      <c r="P2744" s="48" t="str">
        <f t="shared" ca="1" si="171"/>
        <v/>
      </c>
      <c r="Q2744" s="52"/>
      <c r="R2744" s="49"/>
      <c r="S2744" s="50" t="str">
        <f>IF(B2744="","",COUNTA(التجديد!E2744:E2744))</f>
        <v/>
      </c>
      <c r="T2744" s="51" t="str">
        <f>IF(B2744="","",IFERROR(VLOOKUP(SUBSTITUTE(SUBSTITUTE(H2744,"~","~~"),"*","~*"),إعدادات_الأنواع!$A$4:$B$40,2,FALSE()),"?"))</f>
        <v/>
      </c>
    </row>
    <row r="2745" spans="1:20" ht="15" customHeight="1">
      <c r="A2745" s="20" t="str">
        <f>IF(B2745="","",IF(T2745="?","⚠️ نوع غير معرف",T2745&amp;TEXT(COUNTIFS($T$3:T2745,T2745),"000")))</f>
        <v/>
      </c>
      <c r="B2745" s="38"/>
      <c r="C2745" s="38"/>
      <c r="D2745" s="39"/>
      <c r="E2745" s="54"/>
      <c r="F2745" s="41" t="str">
        <f t="shared" ca="1" si="168"/>
        <v/>
      </c>
      <c r="G2745" s="42"/>
      <c r="H2745" s="37"/>
      <c r="I2745" s="43"/>
      <c r="J2745" s="44" t="str">
        <f t="shared" si="169"/>
        <v/>
      </c>
      <c r="K2745" s="45"/>
      <c r="L2745" s="46" t="str">
        <f>IF(OR(K2745="لم يدفع",B2745=""),"",IF(K2745="تأمين فقط",0,IF(K2745="اشتراك 300",300,IF(F2745&lt;14,IFERROR(VLOOKUP(SUBSTITUTE(SUBSTITUTE(H2745,"~","~~"),"*","~*"),إعدادات_الأنواع!$A$4:$D$40,3,FALSE()),0),IFERROR(VLOOKUP(SUBSTITUTE(SUBSTITUTE(H2745,"~","~~"),"*","~*"),إعدادات_الأنواع!$A$4:$D$40,4,FALSE()),0)))))</f>
        <v/>
      </c>
      <c r="M2745" s="47" t="str">
        <f>IF(OR(K2745="لم يدفع",B2745=""),"",IFERROR(VLOOKUP(SUBSTITUTE(SUBSTITUTE(H2745,"~","~~"),"*","~*"),إعدادات_الأنواع!$A$4:$E$40,5,FALSE()),0))</f>
        <v/>
      </c>
      <c r="N2745" s="47" t="str">
        <f>IF(OR(K2745="لم يدفع",K2745="تأمين فقط",K2745="اشتراك 300",B2745=""),"",IFERROR(VLOOKUP(SUBSTITUTE(SUBSTITUTE(H2745,"~","~~"),"*","~*"),إعدادات_الأنواع!$A$4:$F$40,6,FALSE()),0))</f>
        <v/>
      </c>
      <c r="O2745" s="55" t="str">
        <f t="shared" si="170"/>
        <v/>
      </c>
      <c r="P2745" s="48" t="str">
        <f t="shared" ca="1" si="171"/>
        <v/>
      </c>
      <c r="Q2745" s="52"/>
      <c r="R2745" s="49"/>
      <c r="S2745" s="50" t="str">
        <f>IF(B2745="","",COUNTA(التجديد!E2745:E2745))</f>
        <v/>
      </c>
      <c r="T2745" s="51" t="str">
        <f>IF(B2745="","",IFERROR(VLOOKUP(SUBSTITUTE(SUBSTITUTE(H2745,"~","~~"),"*","~*"),إعدادات_الأنواع!$A$4:$B$40,2,FALSE()),"?"))</f>
        <v/>
      </c>
    </row>
    <row r="2746" spans="1:20" ht="15" customHeight="1">
      <c r="A2746" s="20" t="str">
        <f>IF(B2746="","",IF(T2746="?","⚠️ نوع غير معرف",T2746&amp;TEXT(COUNTIFS($T$3:T2746,T2746),"000")))</f>
        <v/>
      </c>
      <c r="B2746" s="38"/>
      <c r="C2746" s="38"/>
      <c r="D2746" s="39"/>
      <c r="E2746" s="54"/>
      <c r="F2746" s="41" t="str">
        <f t="shared" ca="1" si="168"/>
        <v/>
      </c>
      <c r="G2746" s="42"/>
      <c r="H2746" s="37"/>
      <c r="I2746" s="43"/>
      <c r="J2746" s="44" t="str">
        <f t="shared" si="169"/>
        <v/>
      </c>
      <c r="K2746" s="45"/>
      <c r="L2746" s="46" t="str">
        <f>IF(OR(K2746="لم يدفع",B2746=""),"",IF(K2746="تأمين فقط",0,IF(K2746="اشتراك 300",300,IF(F2746&lt;14,IFERROR(VLOOKUP(SUBSTITUTE(SUBSTITUTE(H2746,"~","~~"),"*","~*"),إعدادات_الأنواع!$A$4:$D$40,3,FALSE()),0),IFERROR(VLOOKUP(SUBSTITUTE(SUBSTITUTE(H2746,"~","~~"),"*","~*"),إعدادات_الأنواع!$A$4:$D$40,4,FALSE()),0)))))</f>
        <v/>
      </c>
      <c r="M2746" s="47" t="str">
        <f>IF(OR(K2746="لم يدفع",B2746=""),"",IFERROR(VLOOKUP(SUBSTITUTE(SUBSTITUTE(H2746,"~","~~"),"*","~*"),إعدادات_الأنواع!$A$4:$E$40,5,FALSE()),0))</f>
        <v/>
      </c>
      <c r="N2746" s="47" t="str">
        <f>IF(OR(K2746="لم يدفع",K2746="تأمين فقط",K2746="اشتراك 300",B2746=""),"",IFERROR(VLOOKUP(SUBSTITUTE(SUBSTITUTE(H2746,"~","~~"),"*","~*"),إعدادات_الأنواع!$A$4:$F$40,6,FALSE()),0))</f>
        <v/>
      </c>
      <c r="O2746" s="55" t="str">
        <f t="shared" si="170"/>
        <v/>
      </c>
      <c r="P2746" s="48" t="str">
        <f t="shared" ca="1" si="171"/>
        <v/>
      </c>
      <c r="Q2746" s="52"/>
      <c r="R2746" s="49"/>
      <c r="S2746" s="50" t="str">
        <f>IF(B2746="","",COUNTA(التجديد!E2746:E2746))</f>
        <v/>
      </c>
      <c r="T2746" s="51" t="str">
        <f>IF(B2746="","",IFERROR(VLOOKUP(SUBSTITUTE(SUBSTITUTE(H2746,"~","~~"),"*","~*"),إعدادات_الأنواع!$A$4:$B$40,2,FALSE()),"?"))</f>
        <v/>
      </c>
    </row>
    <row r="2747" spans="1:20" ht="15" customHeight="1">
      <c r="A2747" s="20" t="str">
        <f>IF(B2747="","",IF(T2747="?","⚠️ نوع غير معرف",T2747&amp;TEXT(COUNTIFS($T$3:T2747,T2747),"000")))</f>
        <v/>
      </c>
      <c r="B2747" s="38"/>
      <c r="C2747" s="38"/>
      <c r="D2747" s="39"/>
      <c r="E2747" s="54"/>
      <c r="F2747" s="41" t="str">
        <f t="shared" ca="1" si="168"/>
        <v/>
      </c>
      <c r="G2747" s="42"/>
      <c r="H2747" s="37"/>
      <c r="I2747" s="43"/>
      <c r="J2747" s="44" t="str">
        <f t="shared" si="169"/>
        <v/>
      </c>
      <c r="K2747" s="45"/>
      <c r="L2747" s="46" t="str">
        <f>IF(OR(K2747="لم يدفع",B2747=""),"",IF(K2747="تأمين فقط",0,IF(K2747="اشتراك 300",300,IF(F2747&lt;14,IFERROR(VLOOKUP(SUBSTITUTE(SUBSTITUTE(H2747,"~","~~"),"*","~*"),إعدادات_الأنواع!$A$4:$D$40,3,FALSE()),0),IFERROR(VLOOKUP(SUBSTITUTE(SUBSTITUTE(H2747,"~","~~"),"*","~*"),إعدادات_الأنواع!$A$4:$D$40,4,FALSE()),0)))))</f>
        <v/>
      </c>
      <c r="M2747" s="47" t="str">
        <f>IF(OR(K2747="لم يدفع",B2747=""),"",IFERROR(VLOOKUP(SUBSTITUTE(SUBSTITUTE(H2747,"~","~~"),"*","~*"),إعدادات_الأنواع!$A$4:$E$40,5,FALSE()),0))</f>
        <v/>
      </c>
      <c r="N2747" s="47" t="str">
        <f>IF(OR(K2747="لم يدفع",K2747="تأمين فقط",K2747="اشتراك 300",B2747=""),"",IFERROR(VLOOKUP(SUBSTITUTE(SUBSTITUTE(H2747,"~","~~"),"*","~*"),إعدادات_الأنواع!$A$4:$F$40,6,FALSE()),0))</f>
        <v/>
      </c>
      <c r="O2747" s="55" t="str">
        <f t="shared" si="170"/>
        <v/>
      </c>
      <c r="P2747" s="48" t="str">
        <f t="shared" ca="1" si="171"/>
        <v/>
      </c>
      <c r="Q2747" s="52"/>
      <c r="R2747" s="49"/>
      <c r="S2747" s="50" t="str">
        <f>IF(B2747="","",COUNTA(التجديد!E2747:E2747))</f>
        <v/>
      </c>
      <c r="T2747" s="51" t="str">
        <f>IF(B2747="","",IFERROR(VLOOKUP(SUBSTITUTE(SUBSTITUTE(H2747,"~","~~"),"*","~*"),إعدادات_الأنواع!$A$4:$B$40,2,FALSE()),"?"))</f>
        <v/>
      </c>
    </row>
    <row r="2748" spans="1:20" ht="15" customHeight="1">
      <c r="A2748" s="20" t="str">
        <f>IF(B2748="","",IF(T2748="?","⚠️ نوع غير معرف",T2748&amp;TEXT(COUNTIFS($T$3:T2748,T2748),"000")))</f>
        <v/>
      </c>
      <c r="B2748" s="38"/>
      <c r="C2748" s="38"/>
      <c r="D2748" s="39"/>
      <c r="E2748" s="54"/>
      <c r="F2748" s="41" t="str">
        <f t="shared" ca="1" si="168"/>
        <v/>
      </c>
      <c r="G2748" s="42"/>
      <c r="H2748" s="37"/>
      <c r="I2748" s="43"/>
      <c r="J2748" s="44" t="str">
        <f t="shared" si="169"/>
        <v/>
      </c>
      <c r="K2748" s="45"/>
      <c r="L2748" s="46" t="str">
        <f>IF(OR(K2748="لم يدفع",B2748=""),"",IF(K2748="تأمين فقط",0,IF(K2748="اشتراك 300",300,IF(F2748&lt;14,IFERROR(VLOOKUP(SUBSTITUTE(SUBSTITUTE(H2748,"~","~~"),"*","~*"),إعدادات_الأنواع!$A$4:$D$40,3,FALSE()),0),IFERROR(VLOOKUP(SUBSTITUTE(SUBSTITUTE(H2748,"~","~~"),"*","~*"),إعدادات_الأنواع!$A$4:$D$40,4,FALSE()),0)))))</f>
        <v/>
      </c>
      <c r="M2748" s="47" t="str">
        <f>IF(OR(K2748="لم يدفع",B2748=""),"",IFERROR(VLOOKUP(SUBSTITUTE(SUBSTITUTE(H2748,"~","~~"),"*","~*"),إعدادات_الأنواع!$A$4:$E$40,5,FALSE()),0))</f>
        <v/>
      </c>
      <c r="N2748" s="47" t="str">
        <f>IF(OR(K2748="لم يدفع",K2748="تأمين فقط",K2748="اشتراك 300",B2748=""),"",IFERROR(VLOOKUP(SUBSTITUTE(SUBSTITUTE(H2748,"~","~~"),"*","~*"),إعدادات_الأنواع!$A$4:$F$40,6,FALSE()),0))</f>
        <v/>
      </c>
      <c r="O2748" s="55" t="str">
        <f t="shared" si="170"/>
        <v/>
      </c>
      <c r="P2748" s="48" t="str">
        <f t="shared" ca="1" si="171"/>
        <v/>
      </c>
      <c r="Q2748" s="52"/>
      <c r="R2748" s="49"/>
      <c r="S2748" s="50" t="str">
        <f>IF(B2748="","",COUNTA(التجديد!E2748:E2748))</f>
        <v/>
      </c>
      <c r="T2748" s="51" t="str">
        <f>IF(B2748="","",IFERROR(VLOOKUP(SUBSTITUTE(SUBSTITUTE(H2748,"~","~~"),"*","~*"),إعدادات_الأنواع!$A$4:$B$40,2,FALSE()),"?"))</f>
        <v/>
      </c>
    </row>
    <row r="2749" spans="1:20" ht="15" customHeight="1">
      <c r="A2749" s="20" t="str">
        <f>IF(B2749="","",IF(T2749="?","⚠️ نوع غير معرف",T2749&amp;TEXT(COUNTIFS($T$3:T2749,T2749),"000")))</f>
        <v/>
      </c>
      <c r="B2749" s="38"/>
      <c r="C2749" s="38"/>
      <c r="D2749" s="39"/>
      <c r="E2749" s="54"/>
      <c r="F2749" s="41" t="str">
        <f t="shared" ca="1" si="168"/>
        <v/>
      </c>
      <c r="G2749" s="42"/>
      <c r="H2749" s="37"/>
      <c r="I2749" s="43"/>
      <c r="J2749" s="44" t="str">
        <f t="shared" si="169"/>
        <v/>
      </c>
      <c r="K2749" s="45"/>
      <c r="L2749" s="46" t="str">
        <f>IF(OR(K2749="لم يدفع",B2749=""),"",IF(K2749="تأمين فقط",0,IF(K2749="اشتراك 300",300,IF(F2749&lt;14,IFERROR(VLOOKUP(SUBSTITUTE(SUBSTITUTE(H2749,"~","~~"),"*","~*"),إعدادات_الأنواع!$A$4:$D$40,3,FALSE()),0),IFERROR(VLOOKUP(SUBSTITUTE(SUBSTITUTE(H2749,"~","~~"),"*","~*"),إعدادات_الأنواع!$A$4:$D$40,4,FALSE()),0)))))</f>
        <v/>
      </c>
      <c r="M2749" s="47" t="str">
        <f>IF(OR(K2749="لم يدفع",B2749=""),"",IFERROR(VLOOKUP(SUBSTITUTE(SUBSTITUTE(H2749,"~","~~"),"*","~*"),إعدادات_الأنواع!$A$4:$E$40,5,FALSE()),0))</f>
        <v/>
      </c>
      <c r="N2749" s="47" t="str">
        <f>IF(OR(K2749="لم يدفع",K2749="تأمين فقط",K2749="اشتراك 300",B2749=""),"",IFERROR(VLOOKUP(SUBSTITUTE(SUBSTITUTE(H2749,"~","~~"),"*","~*"),إعدادات_الأنواع!$A$4:$F$40,6,FALSE()),0))</f>
        <v/>
      </c>
      <c r="O2749" s="55" t="str">
        <f t="shared" si="170"/>
        <v/>
      </c>
      <c r="P2749" s="48" t="str">
        <f t="shared" ca="1" si="171"/>
        <v/>
      </c>
      <c r="Q2749" s="52"/>
      <c r="R2749" s="49"/>
      <c r="S2749" s="50" t="str">
        <f>IF(B2749="","",COUNTA(التجديد!E2749:E2749))</f>
        <v/>
      </c>
      <c r="T2749" s="51" t="str">
        <f>IF(B2749="","",IFERROR(VLOOKUP(SUBSTITUTE(SUBSTITUTE(H2749,"~","~~"),"*","~*"),إعدادات_الأنواع!$A$4:$B$40,2,FALSE()),"?"))</f>
        <v/>
      </c>
    </row>
    <row r="2750" spans="1:20" ht="15" customHeight="1">
      <c r="A2750" s="20" t="str">
        <f>IF(B2750="","",IF(T2750="?","⚠️ نوع غير معرف",T2750&amp;TEXT(COUNTIFS($T$3:T2750,T2750),"000")))</f>
        <v/>
      </c>
      <c r="B2750" s="38"/>
      <c r="C2750" s="38"/>
      <c r="D2750" s="39"/>
      <c r="E2750" s="54"/>
      <c r="F2750" s="41" t="str">
        <f t="shared" ca="1" si="168"/>
        <v/>
      </c>
      <c r="G2750" s="42"/>
      <c r="H2750" s="37"/>
      <c r="I2750" s="43"/>
      <c r="J2750" s="44" t="str">
        <f t="shared" si="169"/>
        <v/>
      </c>
      <c r="K2750" s="45"/>
      <c r="L2750" s="46" t="str">
        <f>IF(OR(K2750="لم يدفع",B2750=""),"",IF(K2750="تأمين فقط",0,IF(K2750="اشتراك 300",300,IF(F2750&lt;14,IFERROR(VLOOKUP(SUBSTITUTE(SUBSTITUTE(H2750,"~","~~"),"*","~*"),إعدادات_الأنواع!$A$4:$D$40,3,FALSE()),0),IFERROR(VLOOKUP(SUBSTITUTE(SUBSTITUTE(H2750,"~","~~"),"*","~*"),إعدادات_الأنواع!$A$4:$D$40,4,FALSE()),0)))))</f>
        <v/>
      </c>
      <c r="M2750" s="47" t="str">
        <f>IF(OR(K2750="لم يدفع",B2750=""),"",IFERROR(VLOOKUP(SUBSTITUTE(SUBSTITUTE(H2750,"~","~~"),"*","~*"),إعدادات_الأنواع!$A$4:$E$40,5,FALSE()),0))</f>
        <v/>
      </c>
      <c r="N2750" s="47" t="str">
        <f>IF(OR(K2750="لم يدفع",K2750="تأمين فقط",K2750="اشتراك 300",B2750=""),"",IFERROR(VLOOKUP(SUBSTITUTE(SUBSTITUTE(H2750,"~","~~"),"*","~*"),إعدادات_الأنواع!$A$4:$F$40,6,FALSE()),0))</f>
        <v/>
      </c>
      <c r="O2750" s="55" t="str">
        <f t="shared" si="170"/>
        <v/>
      </c>
      <c r="P2750" s="48" t="str">
        <f t="shared" ca="1" si="171"/>
        <v/>
      </c>
      <c r="Q2750" s="52"/>
      <c r="R2750" s="49"/>
      <c r="S2750" s="50" t="str">
        <f>IF(B2750="","",COUNTA(التجديد!E2750:E2750))</f>
        <v/>
      </c>
      <c r="T2750" s="51" t="str">
        <f>IF(B2750="","",IFERROR(VLOOKUP(SUBSTITUTE(SUBSTITUTE(H2750,"~","~~"),"*","~*"),إعدادات_الأنواع!$A$4:$B$40,2,FALSE()),"?"))</f>
        <v/>
      </c>
    </row>
    <row r="2751" spans="1:20" ht="15" customHeight="1">
      <c r="A2751" s="20" t="str">
        <f>IF(B2751="","",IF(T2751="?","⚠️ نوع غير معرف",T2751&amp;TEXT(COUNTIFS($T$3:T2751,T2751),"000")))</f>
        <v/>
      </c>
      <c r="B2751" s="38"/>
      <c r="C2751" s="38"/>
      <c r="D2751" s="39"/>
      <c r="E2751" s="54"/>
      <c r="F2751" s="41" t="str">
        <f t="shared" ca="1" si="168"/>
        <v/>
      </c>
      <c r="G2751" s="42"/>
      <c r="H2751" s="37"/>
      <c r="I2751" s="43"/>
      <c r="J2751" s="44" t="str">
        <f t="shared" si="169"/>
        <v/>
      </c>
      <c r="K2751" s="45"/>
      <c r="L2751" s="46" t="str">
        <f>IF(OR(K2751="لم يدفع",B2751=""),"",IF(K2751="تأمين فقط",0,IF(K2751="اشتراك 300",300,IF(F2751&lt;14,IFERROR(VLOOKUP(SUBSTITUTE(SUBSTITUTE(H2751,"~","~~"),"*","~*"),إعدادات_الأنواع!$A$4:$D$40,3,FALSE()),0),IFERROR(VLOOKUP(SUBSTITUTE(SUBSTITUTE(H2751,"~","~~"),"*","~*"),إعدادات_الأنواع!$A$4:$D$40,4,FALSE()),0)))))</f>
        <v/>
      </c>
      <c r="M2751" s="47" t="str">
        <f>IF(OR(K2751="لم يدفع",B2751=""),"",IFERROR(VLOOKUP(SUBSTITUTE(SUBSTITUTE(H2751,"~","~~"),"*","~*"),إعدادات_الأنواع!$A$4:$E$40,5,FALSE()),0))</f>
        <v/>
      </c>
      <c r="N2751" s="47" t="str">
        <f>IF(OR(K2751="لم يدفع",K2751="تأمين فقط",K2751="اشتراك 300",B2751=""),"",IFERROR(VLOOKUP(SUBSTITUTE(SUBSTITUTE(H2751,"~","~~"),"*","~*"),إعدادات_الأنواع!$A$4:$F$40,6,FALSE()),0))</f>
        <v/>
      </c>
      <c r="O2751" s="55" t="str">
        <f t="shared" si="170"/>
        <v/>
      </c>
      <c r="P2751" s="48" t="str">
        <f t="shared" ca="1" si="171"/>
        <v/>
      </c>
      <c r="Q2751" s="52"/>
      <c r="R2751" s="49"/>
      <c r="S2751" s="50" t="str">
        <f>IF(B2751="","",COUNTA(التجديد!E2751:E2751))</f>
        <v/>
      </c>
      <c r="T2751" s="51" t="str">
        <f>IF(B2751="","",IFERROR(VLOOKUP(SUBSTITUTE(SUBSTITUTE(H2751,"~","~~"),"*","~*"),إعدادات_الأنواع!$A$4:$B$40,2,FALSE()),"?"))</f>
        <v/>
      </c>
    </row>
    <row r="2752" spans="1:20" ht="15" customHeight="1">
      <c r="A2752" s="20" t="str">
        <f>IF(B2752="","",IF(T2752="?","⚠️ نوع غير معرف",T2752&amp;TEXT(COUNTIFS($T$3:T2752,T2752),"000")))</f>
        <v/>
      </c>
      <c r="B2752" s="38"/>
      <c r="C2752" s="38"/>
      <c r="D2752" s="39"/>
      <c r="E2752" s="54"/>
      <c r="F2752" s="41" t="str">
        <f t="shared" ca="1" si="168"/>
        <v/>
      </c>
      <c r="G2752" s="42"/>
      <c r="H2752" s="37"/>
      <c r="I2752" s="43"/>
      <c r="J2752" s="44" t="str">
        <f t="shared" si="169"/>
        <v/>
      </c>
      <c r="K2752" s="45"/>
      <c r="L2752" s="46" t="str">
        <f>IF(OR(K2752="لم يدفع",B2752=""),"",IF(K2752="تأمين فقط",0,IF(K2752="اشتراك 300",300,IF(F2752&lt;14,IFERROR(VLOOKUP(SUBSTITUTE(SUBSTITUTE(H2752,"~","~~"),"*","~*"),إعدادات_الأنواع!$A$4:$D$40,3,FALSE()),0),IFERROR(VLOOKUP(SUBSTITUTE(SUBSTITUTE(H2752,"~","~~"),"*","~*"),إعدادات_الأنواع!$A$4:$D$40,4,FALSE()),0)))))</f>
        <v/>
      </c>
      <c r="M2752" s="47" t="str">
        <f>IF(OR(K2752="لم يدفع",B2752=""),"",IFERROR(VLOOKUP(SUBSTITUTE(SUBSTITUTE(H2752,"~","~~"),"*","~*"),إعدادات_الأنواع!$A$4:$E$40,5,FALSE()),0))</f>
        <v/>
      </c>
      <c r="N2752" s="47" t="str">
        <f>IF(OR(K2752="لم يدفع",K2752="تأمين فقط",K2752="اشتراك 300",B2752=""),"",IFERROR(VLOOKUP(SUBSTITUTE(SUBSTITUTE(H2752,"~","~~"),"*","~*"),إعدادات_الأنواع!$A$4:$F$40,6,FALSE()),0))</f>
        <v/>
      </c>
      <c r="O2752" s="55" t="str">
        <f t="shared" si="170"/>
        <v/>
      </c>
      <c r="P2752" s="48" t="str">
        <f t="shared" ca="1" si="171"/>
        <v/>
      </c>
      <c r="Q2752" s="52"/>
      <c r="R2752" s="49"/>
      <c r="S2752" s="50" t="str">
        <f>IF(B2752="","",COUNTA(التجديد!E2752:E2752))</f>
        <v/>
      </c>
      <c r="T2752" s="51" t="str">
        <f>IF(B2752="","",IFERROR(VLOOKUP(SUBSTITUTE(SUBSTITUTE(H2752,"~","~~"),"*","~*"),إعدادات_الأنواع!$A$4:$B$40,2,FALSE()),"?"))</f>
        <v/>
      </c>
    </row>
    <row r="2753" spans="1:20" ht="15" customHeight="1">
      <c r="A2753" s="20" t="str">
        <f>IF(B2753="","",IF(T2753="?","⚠️ نوع غير معرف",T2753&amp;TEXT(COUNTIFS($T$3:T2753,T2753),"000")))</f>
        <v/>
      </c>
      <c r="B2753" s="38"/>
      <c r="C2753" s="38"/>
      <c r="D2753" s="39"/>
      <c r="E2753" s="54"/>
      <c r="F2753" s="41" t="str">
        <f t="shared" ca="1" si="168"/>
        <v/>
      </c>
      <c r="G2753" s="42"/>
      <c r="H2753" s="37"/>
      <c r="I2753" s="43"/>
      <c r="J2753" s="44" t="str">
        <f t="shared" si="169"/>
        <v/>
      </c>
      <c r="K2753" s="45"/>
      <c r="L2753" s="46" t="str">
        <f>IF(OR(K2753="لم يدفع",B2753=""),"",IF(K2753="تأمين فقط",0,IF(K2753="اشتراك 300",300,IF(F2753&lt;14,IFERROR(VLOOKUP(SUBSTITUTE(SUBSTITUTE(H2753,"~","~~"),"*","~*"),إعدادات_الأنواع!$A$4:$D$40,3,FALSE()),0),IFERROR(VLOOKUP(SUBSTITUTE(SUBSTITUTE(H2753,"~","~~"),"*","~*"),إعدادات_الأنواع!$A$4:$D$40,4,FALSE()),0)))))</f>
        <v/>
      </c>
      <c r="M2753" s="47" t="str">
        <f>IF(OR(K2753="لم يدفع",B2753=""),"",IFERROR(VLOOKUP(SUBSTITUTE(SUBSTITUTE(H2753,"~","~~"),"*","~*"),إعدادات_الأنواع!$A$4:$E$40,5,FALSE()),0))</f>
        <v/>
      </c>
      <c r="N2753" s="47" t="str">
        <f>IF(OR(K2753="لم يدفع",K2753="تأمين فقط",K2753="اشتراك 300",B2753=""),"",IFERROR(VLOOKUP(SUBSTITUTE(SUBSTITUTE(H2753,"~","~~"),"*","~*"),إعدادات_الأنواع!$A$4:$F$40,6,FALSE()),0))</f>
        <v/>
      </c>
      <c r="O2753" s="55" t="str">
        <f t="shared" si="170"/>
        <v/>
      </c>
      <c r="P2753" s="48" t="str">
        <f t="shared" ca="1" si="171"/>
        <v/>
      </c>
      <c r="Q2753" s="52"/>
      <c r="R2753" s="49"/>
      <c r="S2753" s="50" t="str">
        <f>IF(B2753="","",COUNTA(التجديد!E2753:E2753))</f>
        <v/>
      </c>
      <c r="T2753" s="51" t="str">
        <f>IF(B2753="","",IFERROR(VLOOKUP(SUBSTITUTE(SUBSTITUTE(H2753,"~","~~"),"*","~*"),إعدادات_الأنواع!$A$4:$B$40,2,FALSE()),"?"))</f>
        <v/>
      </c>
    </row>
    <row r="2754" spans="1:20" ht="15" customHeight="1">
      <c r="A2754" s="20" t="str">
        <f>IF(B2754="","",IF(T2754="?","⚠️ نوع غير معرف",T2754&amp;TEXT(COUNTIFS($T$3:T2754,T2754),"000")))</f>
        <v/>
      </c>
      <c r="B2754" s="38"/>
      <c r="C2754" s="38"/>
      <c r="D2754" s="39"/>
      <c r="E2754" s="54"/>
      <c r="F2754" s="41" t="str">
        <f t="shared" ca="1" si="168"/>
        <v/>
      </c>
      <c r="G2754" s="42"/>
      <c r="H2754" s="37"/>
      <c r="I2754" s="43"/>
      <c r="J2754" s="44" t="str">
        <f t="shared" si="169"/>
        <v/>
      </c>
      <c r="K2754" s="45"/>
      <c r="L2754" s="46" t="str">
        <f>IF(OR(K2754="لم يدفع",B2754=""),"",IF(K2754="تأمين فقط",0,IF(K2754="اشتراك 300",300,IF(F2754&lt;14,IFERROR(VLOOKUP(SUBSTITUTE(SUBSTITUTE(H2754,"~","~~"),"*","~*"),إعدادات_الأنواع!$A$4:$D$40,3,FALSE()),0),IFERROR(VLOOKUP(SUBSTITUTE(SUBSTITUTE(H2754,"~","~~"),"*","~*"),إعدادات_الأنواع!$A$4:$D$40,4,FALSE()),0)))))</f>
        <v/>
      </c>
      <c r="M2754" s="47" t="str">
        <f>IF(OR(K2754="لم يدفع",B2754=""),"",IFERROR(VLOOKUP(SUBSTITUTE(SUBSTITUTE(H2754,"~","~~"),"*","~*"),إعدادات_الأنواع!$A$4:$E$40,5,FALSE()),0))</f>
        <v/>
      </c>
      <c r="N2754" s="47" t="str">
        <f>IF(OR(K2754="لم يدفع",K2754="تأمين فقط",K2754="اشتراك 300",B2754=""),"",IFERROR(VLOOKUP(SUBSTITUTE(SUBSTITUTE(H2754,"~","~~"),"*","~*"),إعدادات_الأنواع!$A$4:$F$40,6,FALSE()),0))</f>
        <v/>
      </c>
      <c r="O2754" s="55" t="str">
        <f t="shared" si="170"/>
        <v/>
      </c>
      <c r="P2754" s="48" t="str">
        <f t="shared" ca="1" si="171"/>
        <v/>
      </c>
      <c r="Q2754" s="52"/>
      <c r="R2754" s="49"/>
      <c r="S2754" s="50" t="str">
        <f>IF(B2754="","",COUNTA(التجديد!E2754:E2754))</f>
        <v/>
      </c>
      <c r="T2754" s="51" t="str">
        <f>IF(B2754="","",IFERROR(VLOOKUP(SUBSTITUTE(SUBSTITUTE(H2754,"~","~~"),"*","~*"),إعدادات_الأنواع!$A$4:$B$40,2,FALSE()),"?"))</f>
        <v/>
      </c>
    </row>
    <row r="2755" spans="1:20" ht="15" customHeight="1">
      <c r="A2755" s="20" t="str">
        <f>IF(B2755="","",IF(T2755="?","⚠️ نوع غير معرف",T2755&amp;TEXT(COUNTIFS($T$3:T2755,T2755),"000")))</f>
        <v/>
      </c>
      <c r="B2755" s="38"/>
      <c r="C2755" s="38"/>
      <c r="D2755" s="39"/>
      <c r="E2755" s="54"/>
      <c r="F2755" s="41" t="str">
        <f t="shared" ref="F2755:F2818" ca="1" si="172">IF(D2755="","",DATEDIF(D2755,TODAY(),"Y"))</f>
        <v/>
      </c>
      <c r="G2755" s="42"/>
      <c r="H2755" s="37"/>
      <c r="I2755" s="43"/>
      <c r="J2755" s="44" t="str">
        <f t="shared" ref="J2755:J2818" si="173">IF(I2755="","",I2755+30)</f>
        <v/>
      </c>
      <c r="K2755" s="45"/>
      <c r="L2755" s="46" t="str">
        <f>IF(OR(K2755="لم يدفع",B2755=""),"",IF(K2755="تأمين فقط",0,IF(K2755="اشتراك 300",300,IF(F2755&lt;14,IFERROR(VLOOKUP(SUBSTITUTE(SUBSTITUTE(H2755,"~","~~"),"*","~*"),إعدادات_الأنواع!$A$4:$D$40,3,FALSE()),0),IFERROR(VLOOKUP(SUBSTITUTE(SUBSTITUTE(H2755,"~","~~"),"*","~*"),إعدادات_الأنواع!$A$4:$D$40,4,FALSE()),0)))))</f>
        <v/>
      </c>
      <c r="M2755" s="47" t="str">
        <f>IF(OR(K2755="لم يدفع",B2755=""),"",IFERROR(VLOOKUP(SUBSTITUTE(SUBSTITUTE(H2755,"~","~~"),"*","~*"),إعدادات_الأنواع!$A$4:$E$40,5,FALSE()),0))</f>
        <v/>
      </c>
      <c r="N2755" s="47" t="str">
        <f>IF(OR(K2755="لم يدفع",K2755="تأمين فقط",K2755="اشتراك 300",B2755=""),"",IFERROR(VLOOKUP(SUBSTITUTE(SUBSTITUTE(H2755,"~","~~"),"*","~*"),إعدادات_الأنواع!$A$4:$F$40,6,FALSE()),0))</f>
        <v/>
      </c>
      <c r="O2755" s="55" t="str">
        <f t="shared" ref="O2755:O2818" si="174">IF(K2755="لم يدفع","",IF(L2755="","",IF(N2755="",L2755+M2755,L2755+M2755)))</f>
        <v/>
      </c>
      <c r="P2755" s="48" t="str">
        <f t="shared" ref="P2755:P2818" ca="1" si="175">IF(B2755="","",IF(K2755="لم يدفع","🔒 مجمدة",IF(J2755="","",IF(J2755&lt;TODAY(),"⛔ منتهي - يتطلب تجديد",IF(J2755-5&lt;=TODAY(),"⚠️ قريب الانتهاء","✅ ساري")))))</f>
        <v/>
      </c>
      <c r="Q2755" s="52"/>
      <c r="R2755" s="49"/>
      <c r="S2755" s="50" t="str">
        <f>IF(B2755="","",COUNTA(التجديد!E2755:E2755))</f>
        <v/>
      </c>
      <c r="T2755" s="51" t="str">
        <f>IF(B2755="","",IFERROR(VLOOKUP(SUBSTITUTE(SUBSTITUTE(H2755,"~","~~"),"*","~*"),إعدادات_الأنواع!$A$4:$B$40,2,FALSE()),"?"))</f>
        <v/>
      </c>
    </row>
    <row r="2756" spans="1:20" ht="15" customHeight="1">
      <c r="A2756" s="20" t="str">
        <f>IF(B2756="","",IF(T2756="?","⚠️ نوع غير معرف",T2756&amp;TEXT(COUNTIFS($T$3:T2756,T2756),"000")))</f>
        <v/>
      </c>
      <c r="B2756" s="38"/>
      <c r="C2756" s="38"/>
      <c r="D2756" s="39"/>
      <c r="E2756" s="54"/>
      <c r="F2756" s="41" t="str">
        <f t="shared" ca="1" si="172"/>
        <v/>
      </c>
      <c r="G2756" s="42"/>
      <c r="H2756" s="37"/>
      <c r="I2756" s="43"/>
      <c r="J2756" s="44" t="str">
        <f t="shared" si="173"/>
        <v/>
      </c>
      <c r="K2756" s="45"/>
      <c r="L2756" s="46" t="str">
        <f>IF(OR(K2756="لم يدفع",B2756=""),"",IF(K2756="تأمين فقط",0,IF(K2756="اشتراك 300",300,IF(F2756&lt;14,IFERROR(VLOOKUP(SUBSTITUTE(SUBSTITUTE(H2756,"~","~~"),"*","~*"),إعدادات_الأنواع!$A$4:$D$40,3,FALSE()),0),IFERROR(VLOOKUP(SUBSTITUTE(SUBSTITUTE(H2756,"~","~~"),"*","~*"),إعدادات_الأنواع!$A$4:$D$40,4,FALSE()),0)))))</f>
        <v/>
      </c>
      <c r="M2756" s="47" t="str">
        <f>IF(OR(K2756="لم يدفع",B2756=""),"",IFERROR(VLOOKUP(SUBSTITUTE(SUBSTITUTE(H2756,"~","~~"),"*","~*"),إعدادات_الأنواع!$A$4:$E$40,5,FALSE()),0))</f>
        <v/>
      </c>
      <c r="N2756" s="47" t="str">
        <f>IF(OR(K2756="لم يدفع",K2756="تأمين فقط",K2756="اشتراك 300",B2756=""),"",IFERROR(VLOOKUP(SUBSTITUTE(SUBSTITUTE(H2756,"~","~~"),"*","~*"),إعدادات_الأنواع!$A$4:$F$40,6,FALSE()),0))</f>
        <v/>
      </c>
      <c r="O2756" s="55" t="str">
        <f t="shared" si="174"/>
        <v/>
      </c>
      <c r="P2756" s="48" t="str">
        <f t="shared" ca="1" si="175"/>
        <v/>
      </c>
      <c r="Q2756" s="52"/>
      <c r="R2756" s="49"/>
      <c r="S2756" s="50" t="str">
        <f>IF(B2756="","",COUNTA(التجديد!E2756:E2756))</f>
        <v/>
      </c>
      <c r="T2756" s="51" t="str">
        <f>IF(B2756="","",IFERROR(VLOOKUP(SUBSTITUTE(SUBSTITUTE(H2756,"~","~~"),"*","~*"),إعدادات_الأنواع!$A$4:$B$40,2,FALSE()),"?"))</f>
        <v/>
      </c>
    </row>
    <row r="2757" spans="1:20" ht="15" customHeight="1">
      <c r="A2757" s="20" t="str">
        <f>IF(B2757="","",IF(T2757="?","⚠️ نوع غير معرف",T2757&amp;TEXT(COUNTIFS($T$3:T2757,T2757),"000")))</f>
        <v/>
      </c>
      <c r="B2757" s="38"/>
      <c r="C2757" s="38"/>
      <c r="D2757" s="39"/>
      <c r="E2757" s="54"/>
      <c r="F2757" s="41" t="str">
        <f t="shared" ca="1" si="172"/>
        <v/>
      </c>
      <c r="G2757" s="42"/>
      <c r="H2757" s="37"/>
      <c r="I2757" s="43"/>
      <c r="J2757" s="44" t="str">
        <f t="shared" si="173"/>
        <v/>
      </c>
      <c r="K2757" s="45"/>
      <c r="L2757" s="46" t="str">
        <f>IF(OR(K2757="لم يدفع",B2757=""),"",IF(K2757="تأمين فقط",0,IF(K2757="اشتراك 300",300,IF(F2757&lt;14,IFERROR(VLOOKUP(SUBSTITUTE(SUBSTITUTE(H2757,"~","~~"),"*","~*"),إعدادات_الأنواع!$A$4:$D$40,3,FALSE()),0),IFERROR(VLOOKUP(SUBSTITUTE(SUBSTITUTE(H2757,"~","~~"),"*","~*"),إعدادات_الأنواع!$A$4:$D$40,4,FALSE()),0)))))</f>
        <v/>
      </c>
      <c r="M2757" s="47" t="str">
        <f>IF(OR(K2757="لم يدفع",B2757=""),"",IFERROR(VLOOKUP(SUBSTITUTE(SUBSTITUTE(H2757,"~","~~"),"*","~*"),إعدادات_الأنواع!$A$4:$E$40,5,FALSE()),0))</f>
        <v/>
      </c>
      <c r="N2757" s="47" t="str">
        <f>IF(OR(K2757="لم يدفع",K2757="تأمين فقط",K2757="اشتراك 300",B2757=""),"",IFERROR(VLOOKUP(SUBSTITUTE(SUBSTITUTE(H2757,"~","~~"),"*","~*"),إعدادات_الأنواع!$A$4:$F$40,6,FALSE()),0))</f>
        <v/>
      </c>
      <c r="O2757" s="55" t="str">
        <f t="shared" si="174"/>
        <v/>
      </c>
      <c r="P2757" s="48" t="str">
        <f t="shared" ca="1" si="175"/>
        <v/>
      </c>
      <c r="Q2757" s="52"/>
      <c r="R2757" s="49"/>
      <c r="S2757" s="50" t="str">
        <f>IF(B2757="","",COUNTA(التجديد!E2757:E2757))</f>
        <v/>
      </c>
      <c r="T2757" s="51" t="str">
        <f>IF(B2757="","",IFERROR(VLOOKUP(SUBSTITUTE(SUBSTITUTE(H2757,"~","~~"),"*","~*"),إعدادات_الأنواع!$A$4:$B$40,2,FALSE()),"?"))</f>
        <v/>
      </c>
    </row>
    <row r="2758" spans="1:20" ht="15" customHeight="1">
      <c r="A2758" s="20" t="str">
        <f>IF(B2758="","",IF(T2758="?","⚠️ نوع غير معرف",T2758&amp;TEXT(COUNTIFS($T$3:T2758,T2758),"000")))</f>
        <v/>
      </c>
      <c r="B2758" s="38"/>
      <c r="C2758" s="38"/>
      <c r="D2758" s="39"/>
      <c r="E2758" s="54"/>
      <c r="F2758" s="41" t="str">
        <f t="shared" ca="1" si="172"/>
        <v/>
      </c>
      <c r="G2758" s="42"/>
      <c r="H2758" s="37"/>
      <c r="I2758" s="43"/>
      <c r="J2758" s="44" t="str">
        <f t="shared" si="173"/>
        <v/>
      </c>
      <c r="K2758" s="45"/>
      <c r="L2758" s="46" t="str">
        <f>IF(OR(K2758="لم يدفع",B2758=""),"",IF(K2758="تأمين فقط",0,IF(K2758="اشتراك 300",300,IF(F2758&lt;14,IFERROR(VLOOKUP(SUBSTITUTE(SUBSTITUTE(H2758,"~","~~"),"*","~*"),إعدادات_الأنواع!$A$4:$D$40,3,FALSE()),0),IFERROR(VLOOKUP(SUBSTITUTE(SUBSTITUTE(H2758,"~","~~"),"*","~*"),إعدادات_الأنواع!$A$4:$D$40,4,FALSE()),0)))))</f>
        <v/>
      </c>
      <c r="M2758" s="47" t="str">
        <f>IF(OR(K2758="لم يدفع",B2758=""),"",IFERROR(VLOOKUP(SUBSTITUTE(SUBSTITUTE(H2758,"~","~~"),"*","~*"),إعدادات_الأنواع!$A$4:$E$40,5,FALSE()),0))</f>
        <v/>
      </c>
      <c r="N2758" s="47" t="str">
        <f>IF(OR(K2758="لم يدفع",K2758="تأمين فقط",K2758="اشتراك 300",B2758=""),"",IFERROR(VLOOKUP(SUBSTITUTE(SUBSTITUTE(H2758,"~","~~"),"*","~*"),إعدادات_الأنواع!$A$4:$F$40,6,FALSE()),0))</f>
        <v/>
      </c>
      <c r="O2758" s="55" t="str">
        <f t="shared" si="174"/>
        <v/>
      </c>
      <c r="P2758" s="48" t="str">
        <f t="shared" ca="1" si="175"/>
        <v/>
      </c>
      <c r="Q2758" s="52"/>
      <c r="R2758" s="49"/>
      <c r="S2758" s="50" t="str">
        <f>IF(B2758="","",COUNTA(التجديد!E2758:E2758))</f>
        <v/>
      </c>
      <c r="T2758" s="51" t="str">
        <f>IF(B2758="","",IFERROR(VLOOKUP(SUBSTITUTE(SUBSTITUTE(H2758,"~","~~"),"*","~*"),إعدادات_الأنواع!$A$4:$B$40,2,FALSE()),"?"))</f>
        <v/>
      </c>
    </row>
    <row r="2759" spans="1:20" ht="15" customHeight="1">
      <c r="A2759" s="20" t="str">
        <f>IF(B2759="","",IF(T2759="?","⚠️ نوع غير معرف",T2759&amp;TEXT(COUNTIFS($T$3:T2759,T2759),"000")))</f>
        <v/>
      </c>
      <c r="B2759" s="38"/>
      <c r="C2759" s="38"/>
      <c r="D2759" s="39"/>
      <c r="E2759" s="54"/>
      <c r="F2759" s="41" t="str">
        <f t="shared" ca="1" si="172"/>
        <v/>
      </c>
      <c r="G2759" s="42"/>
      <c r="H2759" s="37"/>
      <c r="I2759" s="43"/>
      <c r="J2759" s="44" t="str">
        <f t="shared" si="173"/>
        <v/>
      </c>
      <c r="K2759" s="45"/>
      <c r="L2759" s="46" t="str">
        <f>IF(OR(K2759="لم يدفع",B2759=""),"",IF(K2759="تأمين فقط",0,IF(K2759="اشتراك 300",300,IF(F2759&lt;14,IFERROR(VLOOKUP(SUBSTITUTE(SUBSTITUTE(H2759,"~","~~"),"*","~*"),إعدادات_الأنواع!$A$4:$D$40,3,FALSE()),0),IFERROR(VLOOKUP(SUBSTITUTE(SUBSTITUTE(H2759,"~","~~"),"*","~*"),إعدادات_الأنواع!$A$4:$D$40,4,FALSE()),0)))))</f>
        <v/>
      </c>
      <c r="M2759" s="47" t="str">
        <f>IF(OR(K2759="لم يدفع",B2759=""),"",IFERROR(VLOOKUP(SUBSTITUTE(SUBSTITUTE(H2759,"~","~~"),"*","~*"),إعدادات_الأنواع!$A$4:$E$40,5,FALSE()),0))</f>
        <v/>
      </c>
      <c r="N2759" s="47" t="str">
        <f>IF(OR(K2759="لم يدفع",K2759="تأمين فقط",K2759="اشتراك 300",B2759=""),"",IFERROR(VLOOKUP(SUBSTITUTE(SUBSTITUTE(H2759,"~","~~"),"*","~*"),إعدادات_الأنواع!$A$4:$F$40,6,FALSE()),0))</f>
        <v/>
      </c>
      <c r="O2759" s="55" t="str">
        <f t="shared" si="174"/>
        <v/>
      </c>
      <c r="P2759" s="48" t="str">
        <f t="shared" ca="1" si="175"/>
        <v/>
      </c>
      <c r="Q2759" s="52"/>
      <c r="R2759" s="49"/>
      <c r="S2759" s="50" t="str">
        <f>IF(B2759="","",COUNTA(التجديد!E2759:E2759))</f>
        <v/>
      </c>
      <c r="T2759" s="51" t="str">
        <f>IF(B2759="","",IFERROR(VLOOKUP(SUBSTITUTE(SUBSTITUTE(H2759,"~","~~"),"*","~*"),إعدادات_الأنواع!$A$4:$B$40,2,FALSE()),"?"))</f>
        <v/>
      </c>
    </row>
    <row r="2760" spans="1:20" ht="15" customHeight="1">
      <c r="A2760" s="20" t="str">
        <f>IF(B2760="","",IF(T2760="?","⚠️ نوع غير معرف",T2760&amp;TEXT(COUNTIFS($T$3:T2760,T2760),"000")))</f>
        <v/>
      </c>
      <c r="B2760" s="38"/>
      <c r="C2760" s="38"/>
      <c r="D2760" s="39"/>
      <c r="E2760" s="54"/>
      <c r="F2760" s="41" t="str">
        <f t="shared" ca="1" si="172"/>
        <v/>
      </c>
      <c r="G2760" s="42"/>
      <c r="H2760" s="37"/>
      <c r="I2760" s="43"/>
      <c r="J2760" s="44" t="str">
        <f t="shared" si="173"/>
        <v/>
      </c>
      <c r="K2760" s="45"/>
      <c r="L2760" s="46" t="str">
        <f>IF(OR(K2760="لم يدفع",B2760=""),"",IF(K2760="تأمين فقط",0,IF(K2760="اشتراك 300",300,IF(F2760&lt;14,IFERROR(VLOOKUP(SUBSTITUTE(SUBSTITUTE(H2760,"~","~~"),"*","~*"),إعدادات_الأنواع!$A$4:$D$40,3,FALSE()),0),IFERROR(VLOOKUP(SUBSTITUTE(SUBSTITUTE(H2760,"~","~~"),"*","~*"),إعدادات_الأنواع!$A$4:$D$40,4,FALSE()),0)))))</f>
        <v/>
      </c>
      <c r="M2760" s="47" t="str">
        <f>IF(OR(K2760="لم يدفع",B2760=""),"",IFERROR(VLOOKUP(SUBSTITUTE(SUBSTITUTE(H2760,"~","~~"),"*","~*"),إعدادات_الأنواع!$A$4:$E$40,5,FALSE()),0))</f>
        <v/>
      </c>
      <c r="N2760" s="47" t="str">
        <f>IF(OR(K2760="لم يدفع",K2760="تأمين فقط",K2760="اشتراك 300",B2760=""),"",IFERROR(VLOOKUP(SUBSTITUTE(SUBSTITUTE(H2760,"~","~~"),"*","~*"),إعدادات_الأنواع!$A$4:$F$40,6,FALSE()),0))</f>
        <v/>
      </c>
      <c r="O2760" s="55" t="str">
        <f t="shared" si="174"/>
        <v/>
      </c>
      <c r="P2760" s="48" t="str">
        <f t="shared" ca="1" si="175"/>
        <v/>
      </c>
      <c r="Q2760" s="52"/>
      <c r="R2760" s="49"/>
      <c r="S2760" s="50" t="str">
        <f>IF(B2760="","",COUNTA(التجديد!E2760:E2760))</f>
        <v/>
      </c>
      <c r="T2760" s="51" t="str">
        <f>IF(B2760="","",IFERROR(VLOOKUP(SUBSTITUTE(SUBSTITUTE(H2760,"~","~~"),"*","~*"),إعدادات_الأنواع!$A$4:$B$40,2,FALSE()),"?"))</f>
        <v/>
      </c>
    </row>
    <row r="2761" spans="1:20" ht="15" customHeight="1">
      <c r="A2761" s="20" t="str">
        <f>IF(B2761="","",IF(T2761="?","⚠️ نوع غير معرف",T2761&amp;TEXT(COUNTIFS($T$3:T2761,T2761),"000")))</f>
        <v/>
      </c>
      <c r="B2761" s="38"/>
      <c r="C2761" s="38"/>
      <c r="D2761" s="39"/>
      <c r="E2761" s="54"/>
      <c r="F2761" s="41" t="str">
        <f t="shared" ca="1" si="172"/>
        <v/>
      </c>
      <c r="G2761" s="42"/>
      <c r="H2761" s="37"/>
      <c r="I2761" s="43"/>
      <c r="J2761" s="44" t="str">
        <f t="shared" si="173"/>
        <v/>
      </c>
      <c r="K2761" s="45"/>
      <c r="L2761" s="46" t="str">
        <f>IF(OR(K2761="لم يدفع",B2761=""),"",IF(K2761="تأمين فقط",0,IF(K2761="اشتراك 300",300,IF(F2761&lt;14,IFERROR(VLOOKUP(SUBSTITUTE(SUBSTITUTE(H2761,"~","~~"),"*","~*"),إعدادات_الأنواع!$A$4:$D$40,3,FALSE()),0),IFERROR(VLOOKUP(SUBSTITUTE(SUBSTITUTE(H2761,"~","~~"),"*","~*"),إعدادات_الأنواع!$A$4:$D$40,4,FALSE()),0)))))</f>
        <v/>
      </c>
      <c r="M2761" s="47" t="str">
        <f>IF(OR(K2761="لم يدفع",B2761=""),"",IFERROR(VLOOKUP(SUBSTITUTE(SUBSTITUTE(H2761,"~","~~"),"*","~*"),إعدادات_الأنواع!$A$4:$E$40,5,FALSE()),0))</f>
        <v/>
      </c>
      <c r="N2761" s="47" t="str">
        <f>IF(OR(K2761="لم يدفع",K2761="تأمين فقط",K2761="اشتراك 300",B2761=""),"",IFERROR(VLOOKUP(SUBSTITUTE(SUBSTITUTE(H2761,"~","~~"),"*","~*"),إعدادات_الأنواع!$A$4:$F$40,6,FALSE()),0))</f>
        <v/>
      </c>
      <c r="O2761" s="55" t="str">
        <f t="shared" si="174"/>
        <v/>
      </c>
      <c r="P2761" s="48" t="str">
        <f t="shared" ca="1" si="175"/>
        <v/>
      </c>
      <c r="Q2761" s="52"/>
      <c r="R2761" s="49"/>
      <c r="S2761" s="50" t="str">
        <f>IF(B2761="","",COUNTA(التجديد!E2761:E2761))</f>
        <v/>
      </c>
      <c r="T2761" s="51" t="str">
        <f>IF(B2761="","",IFERROR(VLOOKUP(SUBSTITUTE(SUBSTITUTE(H2761,"~","~~"),"*","~*"),إعدادات_الأنواع!$A$4:$B$40,2,FALSE()),"?"))</f>
        <v/>
      </c>
    </row>
    <row r="2762" spans="1:20" ht="15" customHeight="1">
      <c r="A2762" s="20" t="str">
        <f>IF(B2762="","",IF(T2762="?","⚠️ نوع غير معرف",T2762&amp;TEXT(COUNTIFS($T$3:T2762,T2762),"000")))</f>
        <v/>
      </c>
      <c r="B2762" s="38"/>
      <c r="C2762" s="38"/>
      <c r="D2762" s="39"/>
      <c r="E2762" s="54"/>
      <c r="F2762" s="41" t="str">
        <f t="shared" ca="1" si="172"/>
        <v/>
      </c>
      <c r="G2762" s="42"/>
      <c r="H2762" s="37"/>
      <c r="I2762" s="43"/>
      <c r="J2762" s="44" t="str">
        <f t="shared" si="173"/>
        <v/>
      </c>
      <c r="K2762" s="45"/>
      <c r="L2762" s="46" t="str">
        <f>IF(OR(K2762="لم يدفع",B2762=""),"",IF(K2762="تأمين فقط",0,IF(K2762="اشتراك 300",300,IF(F2762&lt;14,IFERROR(VLOOKUP(SUBSTITUTE(SUBSTITUTE(H2762,"~","~~"),"*","~*"),إعدادات_الأنواع!$A$4:$D$40,3,FALSE()),0),IFERROR(VLOOKUP(SUBSTITUTE(SUBSTITUTE(H2762,"~","~~"),"*","~*"),إعدادات_الأنواع!$A$4:$D$40,4,FALSE()),0)))))</f>
        <v/>
      </c>
      <c r="M2762" s="47" t="str">
        <f>IF(OR(K2762="لم يدفع",B2762=""),"",IFERROR(VLOOKUP(SUBSTITUTE(SUBSTITUTE(H2762,"~","~~"),"*","~*"),إعدادات_الأنواع!$A$4:$E$40,5,FALSE()),0))</f>
        <v/>
      </c>
      <c r="N2762" s="47" t="str">
        <f>IF(OR(K2762="لم يدفع",K2762="تأمين فقط",K2762="اشتراك 300",B2762=""),"",IFERROR(VLOOKUP(SUBSTITUTE(SUBSTITUTE(H2762,"~","~~"),"*","~*"),إعدادات_الأنواع!$A$4:$F$40,6,FALSE()),0))</f>
        <v/>
      </c>
      <c r="O2762" s="55" t="str">
        <f t="shared" si="174"/>
        <v/>
      </c>
      <c r="P2762" s="48" t="str">
        <f t="shared" ca="1" si="175"/>
        <v/>
      </c>
      <c r="Q2762" s="52"/>
      <c r="R2762" s="49"/>
      <c r="S2762" s="50" t="str">
        <f>IF(B2762="","",COUNTA(التجديد!E2762:E2762))</f>
        <v/>
      </c>
      <c r="T2762" s="51" t="str">
        <f>IF(B2762="","",IFERROR(VLOOKUP(SUBSTITUTE(SUBSTITUTE(H2762,"~","~~"),"*","~*"),إعدادات_الأنواع!$A$4:$B$40,2,FALSE()),"?"))</f>
        <v/>
      </c>
    </row>
    <row r="2763" spans="1:20" ht="15" customHeight="1">
      <c r="A2763" s="20" t="str">
        <f>IF(B2763="","",IF(T2763="?","⚠️ نوع غير معرف",T2763&amp;TEXT(COUNTIFS($T$3:T2763,T2763),"000")))</f>
        <v/>
      </c>
      <c r="B2763" s="38"/>
      <c r="C2763" s="38"/>
      <c r="D2763" s="39"/>
      <c r="E2763" s="54"/>
      <c r="F2763" s="41" t="str">
        <f t="shared" ca="1" si="172"/>
        <v/>
      </c>
      <c r="G2763" s="42"/>
      <c r="H2763" s="37"/>
      <c r="I2763" s="43"/>
      <c r="J2763" s="44" t="str">
        <f t="shared" si="173"/>
        <v/>
      </c>
      <c r="K2763" s="45"/>
      <c r="L2763" s="46" t="str">
        <f>IF(OR(K2763="لم يدفع",B2763=""),"",IF(K2763="تأمين فقط",0,IF(K2763="اشتراك 300",300,IF(F2763&lt;14,IFERROR(VLOOKUP(SUBSTITUTE(SUBSTITUTE(H2763,"~","~~"),"*","~*"),إعدادات_الأنواع!$A$4:$D$40,3,FALSE()),0),IFERROR(VLOOKUP(SUBSTITUTE(SUBSTITUTE(H2763,"~","~~"),"*","~*"),إعدادات_الأنواع!$A$4:$D$40,4,FALSE()),0)))))</f>
        <v/>
      </c>
      <c r="M2763" s="47" t="str">
        <f>IF(OR(K2763="لم يدفع",B2763=""),"",IFERROR(VLOOKUP(SUBSTITUTE(SUBSTITUTE(H2763,"~","~~"),"*","~*"),إعدادات_الأنواع!$A$4:$E$40,5,FALSE()),0))</f>
        <v/>
      </c>
      <c r="N2763" s="47" t="str">
        <f>IF(OR(K2763="لم يدفع",K2763="تأمين فقط",K2763="اشتراك 300",B2763=""),"",IFERROR(VLOOKUP(SUBSTITUTE(SUBSTITUTE(H2763,"~","~~"),"*","~*"),إعدادات_الأنواع!$A$4:$F$40,6,FALSE()),0))</f>
        <v/>
      </c>
      <c r="O2763" s="55" t="str">
        <f t="shared" si="174"/>
        <v/>
      </c>
      <c r="P2763" s="48" t="str">
        <f t="shared" ca="1" si="175"/>
        <v/>
      </c>
      <c r="Q2763" s="52"/>
      <c r="R2763" s="49"/>
      <c r="S2763" s="50" t="str">
        <f>IF(B2763="","",COUNTA(التجديد!E2763:E2763))</f>
        <v/>
      </c>
      <c r="T2763" s="51" t="str">
        <f>IF(B2763="","",IFERROR(VLOOKUP(SUBSTITUTE(SUBSTITUTE(H2763,"~","~~"),"*","~*"),إعدادات_الأنواع!$A$4:$B$40,2,FALSE()),"?"))</f>
        <v/>
      </c>
    </row>
    <row r="2764" spans="1:20" ht="15" customHeight="1">
      <c r="A2764" s="20" t="str">
        <f>IF(B2764="","",IF(T2764="?","⚠️ نوع غير معرف",T2764&amp;TEXT(COUNTIFS($T$3:T2764,T2764),"000")))</f>
        <v/>
      </c>
      <c r="B2764" s="38"/>
      <c r="C2764" s="38"/>
      <c r="D2764" s="39"/>
      <c r="E2764" s="54"/>
      <c r="F2764" s="41" t="str">
        <f t="shared" ca="1" si="172"/>
        <v/>
      </c>
      <c r="G2764" s="42"/>
      <c r="H2764" s="37"/>
      <c r="I2764" s="43"/>
      <c r="J2764" s="44" t="str">
        <f t="shared" si="173"/>
        <v/>
      </c>
      <c r="K2764" s="45"/>
      <c r="L2764" s="46" t="str">
        <f>IF(OR(K2764="لم يدفع",B2764=""),"",IF(K2764="تأمين فقط",0,IF(K2764="اشتراك 300",300,IF(F2764&lt;14,IFERROR(VLOOKUP(SUBSTITUTE(SUBSTITUTE(H2764,"~","~~"),"*","~*"),إعدادات_الأنواع!$A$4:$D$40,3,FALSE()),0),IFERROR(VLOOKUP(SUBSTITUTE(SUBSTITUTE(H2764,"~","~~"),"*","~*"),إعدادات_الأنواع!$A$4:$D$40,4,FALSE()),0)))))</f>
        <v/>
      </c>
      <c r="M2764" s="47" t="str">
        <f>IF(OR(K2764="لم يدفع",B2764=""),"",IFERROR(VLOOKUP(SUBSTITUTE(SUBSTITUTE(H2764,"~","~~"),"*","~*"),إعدادات_الأنواع!$A$4:$E$40,5,FALSE()),0))</f>
        <v/>
      </c>
      <c r="N2764" s="47" t="str">
        <f>IF(OR(K2764="لم يدفع",K2764="تأمين فقط",K2764="اشتراك 300",B2764=""),"",IFERROR(VLOOKUP(SUBSTITUTE(SUBSTITUTE(H2764,"~","~~"),"*","~*"),إعدادات_الأنواع!$A$4:$F$40,6,FALSE()),0))</f>
        <v/>
      </c>
      <c r="O2764" s="55" t="str">
        <f t="shared" si="174"/>
        <v/>
      </c>
      <c r="P2764" s="48" t="str">
        <f t="shared" ca="1" si="175"/>
        <v/>
      </c>
      <c r="Q2764" s="52"/>
      <c r="R2764" s="49"/>
      <c r="S2764" s="50" t="str">
        <f>IF(B2764="","",COUNTA(التجديد!E2764:E2764))</f>
        <v/>
      </c>
      <c r="T2764" s="51" t="str">
        <f>IF(B2764="","",IFERROR(VLOOKUP(SUBSTITUTE(SUBSTITUTE(H2764,"~","~~"),"*","~*"),إعدادات_الأنواع!$A$4:$B$40,2,FALSE()),"?"))</f>
        <v/>
      </c>
    </row>
    <row r="2765" spans="1:20" ht="15" customHeight="1">
      <c r="A2765" s="20" t="str">
        <f>IF(B2765="","",IF(T2765="?","⚠️ نوع غير معرف",T2765&amp;TEXT(COUNTIFS($T$3:T2765,T2765),"000")))</f>
        <v/>
      </c>
      <c r="B2765" s="38"/>
      <c r="C2765" s="38"/>
      <c r="D2765" s="39"/>
      <c r="E2765" s="54"/>
      <c r="F2765" s="41" t="str">
        <f t="shared" ca="1" si="172"/>
        <v/>
      </c>
      <c r="G2765" s="42"/>
      <c r="H2765" s="37"/>
      <c r="I2765" s="43"/>
      <c r="J2765" s="44" t="str">
        <f t="shared" si="173"/>
        <v/>
      </c>
      <c r="K2765" s="45"/>
      <c r="L2765" s="46" t="str">
        <f>IF(OR(K2765="لم يدفع",B2765=""),"",IF(K2765="تأمين فقط",0,IF(K2765="اشتراك 300",300,IF(F2765&lt;14,IFERROR(VLOOKUP(SUBSTITUTE(SUBSTITUTE(H2765,"~","~~"),"*","~*"),إعدادات_الأنواع!$A$4:$D$40,3,FALSE()),0),IFERROR(VLOOKUP(SUBSTITUTE(SUBSTITUTE(H2765,"~","~~"),"*","~*"),إعدادات_الأنواع!$A$4:$D$40,4,FALSE()),0)))))</f>
        <v/>
      </c>
      <c r="M2765" s="47" t="str">
        <f>IF(OR(K2765="لم يدفع",B2765=""),"",IFERROR(VLOOKUP(SUBSTITUTE(SUBSTITUTE(H2765,"~","~~"),"*","~*"),إعدادات_الأنواع!$A$4:$E$40,5,FALSE()),0))</f>
        <v/>
      </c>
      <c r="N2765" s="47" t="str">
        <f>IF(OR(K2765="لم يدفع",K2765="تأمين فقط",K2765="اشتراك 300",B2765=""),"",IFERROR(VLOOKUP(SUBSTITUTE(SUBSTITUTE(H2765,"~","~~"),"*","~*"),إعدادات_الأنواع!$A$4:$F$40,6,FALSE()),0))</f>
        <v/>
      </c>
      <c r="O2765" s="55" t="str">
        <f t="shared" si="174"/>
        <v/>
      </c>
      <c r="P2765" s="48" t="str">
        <f t="shared" ca="1" si="175"/>
        <v/>
      </c>
      <c r="Q2765" s="52"/>
      <c r="R2765" s="49"/>
      <c r="S2765" s="50" t="str">
        <f>IF(B2765="","",COUNTA(التجديد!E2765:E2765))</f>
        <v/>
      </c>
      <c r="T2765" s="51" t="str">
        <f>IF(B2765="","",IFERROR(VLOOKUP(SUBSTITUTE(SUBSTITUTE(H2765,"~","~~"),"*","~*"),إعدادات_الأنواع!$A$4:$B$40,2,FALSE()),"?"))</f>
        <v/>
      </c>
    </row>
    <row r="2766" spans="1:20" ht="15" customHeight="1">
      <c r="A2766" s="20" t="str">
        <f>IF(B2766="","",IF(T2766="?","⚠️ نوع غير معرف",T2766&amp;TEXT(COUNTIFS($T$3:T2766,T2766),"000")))</f>
        <v/>
      </c>
      <c r="B2766" s="38"/>
      <c r="C2766" s="38"/>
      <c r="D2766" s="39"/>
      <c r="E2766" s="54"/>
      <c r="F2766" s="41" t="str">
        <f t="shared" ca="1" si="172"/>
        <v/>
      </c>
      <c r="G2766" s="42"/>
      <c r="H2766" s="37"/>
      <c r="I2766" s="43"/>
      <c r="J2766" s="44" t="str">
        <f t="shared" si="173"/>
        <v/>
      </c>
      <c r="K2766" s="45"/>
      <c r="L2766" s="46" t="str">
        <f>IF(OR(K2766="لم يدفع",B2766=""),"",IF(K2766="تأمين فقط",0,IF(K2766="اشتراك 300",300,IF(F2766&lt;14,IFERROR(VLOOKUP(SUBSTITUTE(SUBSTITUTE(H2766,"~","~~"),"*","~*"),إعدادات_الأنواع!$A$4:$D$40,3,FALSE()),0),IFERROR(VLOOKUP(SUBSTITUTE(SUBSTITUTE(H2766,"~","~~"),"*","~*"),إعدادات_الأنواع!$A$4:$D$40,4,FALSE()),0)))))</f>
        <v/>
      </c>
      <c r="M2766" s="47" t="str">
        <f>IF(OR(K2766="لم يدفع",B2766=""),"",IFERROR(VLOOKUP(SUBSTITUTE(SUBSTITUTE(H2766,"~","~~"),"*","~*"),إعدادات_الأنواع!$A$4:$E$40,5,FALSE()),0))</f>
        <v/>
      </c>
      <c r="N2766" s="47" t="str">
        <f>IF(OR(K2766="لم يدفع",K2766="تأمين فقط",K2766="اشتراك 300",B2766=""),"",IFERROR(VLOOKUP(SUBSTITUTE(SUBSTITUTE(H2766,"~","~~"),"*","~*"),إعدادات_الأنواع!$A$4:$F$40,6,FALSE()),0))</f>
        <v/>
      </c>
      <c r="O2766" s="55" t="str">
        <f t="shared" si="174"/>
        <v/>
      </c>
      <c r="P2766" s="48" t="str">
        <f t="shared" ca="1" si="175"/>
        <v/>
      </c>
      <c r="Q2766" s="52"/>
      <c r="R2766" s="49"/>
      <c r="S2766" s="50" t="str">
        <f>IF(B2766="","",COUNTA(التجديد!E2766:E2766))</f>
        <v/>
      </c>
      <c r="T2766" s="51" t="str">
        <f>IF(B2766="","",IFERROR(VLOOKUP(SUBSTITUTE(SUBSTITUTE(H2766,"~","~~"),"*","~*"),إعدادات_الأنواع!$A$4:$B$40,2,FALSE()),"?"))</f>
        <v/>
      </c>
    </row>
    <row r="2767" spans="1:20" ht="15" customHeight="1">
      <c r="A2767" s="20" t="str">
        <f>IF(B2767="","",IF(T2767="?","⚠️ نوع غير معرف",T2767&amp;TEXT(COUNTIFS($T$3:T2767,T2767),"000")))</f>
        <v/>
      </c>
      <c r="B2767" s="38"/>
      <c r="C2767" s="38"/>
      <c r="D2767" s="39"/>
      <c r="E2767" s="54"/>
      <c r="F2767" s="41" t="str">
        <f t="shared" ca="1" si="172"/>
        <v/>
      </c>
      <c r="G2767" s="42"/>
      <c r="H2767" s="37"/>
      <c r="I2767" s="43"/>
      <c r="J2767" s="44" t="str">
        <f t="shared" si="173"/>
        <v/>
      </c>
      <c r="K2767" s="45"/>
      <c r="L2767" s="46" t="str">
        <f>IF(OR(K2767="لم يدفع",B2767=""),"",IF(K2767="تأمين فقط",0,IF(K2767="اشتراك 300",300,IF(F2767&lt;14,IFERROR(VLOOKUP(SUBSTITUTE(SUBSTITUTE(H2767,"~","~~"),"*","~*"),إعدادات_الأنواع!$A$4:$D$40,3,FALSE()),0),IFERROR(VLOOKUP(SUBSTITUTE(SUBSTITUTE(H2767,"~","~~"),"*","~*"),إعدادات_الأنواع!$A$4:$D$40,4,FALSE()),0)))))</f>
        <v/>
      </c>
      <c r="M2767" s="47" t="str">
        <f>IF(OR(K2767="لم يدفع",B2767=""),"",IFERROR(VLOOKUP(SUBSTITUTE(SUBSTITUTE(H2767,"~","~~"),"*","~*"),إعدادات_الأنواع!$A$4:$E$40,5,FALSE()),0))</f>
        <v/>
      </c>
      <c r="N2767" s="47" t="str">
        <f>IF(OR(K2767="لم يدفع",K2767="تأمين فقط",K2767="اشتراك 300",B2767=""),"",IFERROR(VLOOKUP(SUBSTITUTE(SUBSTITUTE(H2767,"~","~~"),"*","~*"),إعدادات_الأنواع!$A$4:$F$40,6,FALSE()),0))</f>
        <v/>
      </c>
      <c r="O2767" s="55" t="str">
        <f t="shared" si="174"/>
        <v/>
      </c>
      <c r="P2767" s="48" t="str">
        <f t="shared" ca="1" si="175"/>
        <v/>
      </c>
      <c r="Q2767" s="52"/>
      <c r="R2767" s="49"/>
      <c r="S2767" s="50" t="str">
        <f>IF(B2767="","",COUNTA(التجديد!E2767:E2767))</f>
        <v/>
      </c>
      <c r="T2767" s="51" t="str">
        <f>IF(B2767="","",IFERROR(VLOOKUP(SUBSTITUTE(SUBSTITUTE(H2767,"~","~~"),"*","~*"),إعدادات_الأنواع!$A$4:$B$40,2,FALSE()),"?"))</f>
        <v/>
      </c>
    </row>
    <row r="2768" spans="1:20" ht="15" customHeight="1">
      <c r="A2768" s="20" t="str">
        <f>IF(B2768="","",IF(T2768="?","⚠️ نوع غير معرف",T2768&amp;TEXT(COUNTIFS($T$3:T2768,T2768),"000")))</f>
        <v/>
      </c>
      <c r="B2768" s="38"/>
      <c r="C2768" s="38"/>
      <c r="D2768" s="39"/>
      <c r="E2768" s="54"/>
      <c r="F2768" s="41" t="str">
        <f t="shared" ca="1" si="172"/>
        <v/>
      </c>
      <c r="G2768" s="42"/>
      <c r="H2768" s="37"/>
      <c r="I2768" s="43"/>
      <c r="J2768" s="44" t="str">
        <f t="shared" si="173"/>
        <v/>
      </c>
      <c r="K2768" s="45"/>
      <c r="L2768" s="46" t="str">
        <f>IF(OR(K2768="لم يدفع",B2768=""),"",IF(K2768="تأمين فقط",0,IF(K2768="اشتراك 300",300,IF(F2768&lt;14,IFERROR(VLOOKUP(SUBSTITUTE(SUBSTITUTE(H2768,"~","~~"),"*","~*"),إعدادات_الأنواع!$A$4:$D$40,3,FALSE()),0),IFERROR(VLOOKUP(SUBSTITUTE(SUBSTITUTE(H2768,"~","~~"),"*","~*"),إعدادات_الأنواع!$A$4:$D$40,4,FALSE()),0)))))</f>
        <v/>
      </c>
      <c r="M2768" s="47" t="str">
        <f>IF(OR(K2768="لم يدفع",B2768=""),"",IFERROR(VLOOKUP(SUBSTITUTE(SUBSTITUTE(H2768,"~","~~"),"*","~*"),إعدادات_الأنواع!$A$4:$E$40,5,FALSE()),0))</f>
        <v/>
      </c>
      <c r="N2768" s="47" t="str">
        <f>IF(OR(K2768="لم يدفع",K2768="تأمين فقط",K2768="اشتراك 300",B2768=""),"",IFERROR(VLOOKUP(SUBSTITUTE(SUBSTITUTE(H2768,"~","~~"),"*","~*"),إعدادات_الأنواع!$A$4:$F$40,6,FALSE()),0))</f>
        <v/>
      </c>
      <c r="O2768" s="55" t="str">
        <f t="shared" si="174"/>
        <v/>
      </c>
      <c r="P2768" s="48" t="str">
        <f t="shared" ca="1" si="175"/>
        <v/>
      </c>
      <c r="Q2768" s="52"/>
      <c r="R2768" s="49"/>
      <c r="S2768" s="50" t="str">
        <f>IF(B2768="","",COUNTA(التجديد!E2768:E2768))</f>
        <v/>
      </c>
      <c r="T2768" s="51" t="str">
        <f>IF(B2768="","",IFERROR(VLOOKUP(SUBSTITUTE(SUBSTITUTE(H2768,"~","~~"),"*","~*"),إعدادات_الأنواع!$A$4:$B$40,2,FALSE()),"?"))</f>
        <v/>
      </c>
    </row>
    <row r="2769" spans="1:20" ht="15" customHeight="1">
      <c r="A2769" s="20" t="str">
        <f>IF(B2769="","",IF(T2769="?","⚠️ نوع غير معرف",T2769&amp;TEXT(COUNTIFS($T$3:T2769,T2769),"000")))</f>
        <v/>
      </c>
      <c r="B2769" s="38"/>
      <c r="C2769" s="38"/>
      <c r="D2769" s="39"/>
      <c r="E2769" s="54"/>
      <c r="F2769" s="41" t="str">
        <f t="shared" ca="1" si="172"/>
        <v/>
      </c>
      <c r="G2769" s="42"/>
      <c r="H2769" s="37"/>
      <c r="I2769" s="43"/>
      <c r="J2769" s="44" t="str">
        <f t="shared" si="173"/>
        <v/>
      </c>
      <c r="K2769" s="45"/>
      <c r="L2769" s="46" t="str">
        <f>IF(OR(K2769="لم يدفع",B2769=""),"",IF(K2769="تأمين فقط",0,IF(K2769="اشتراك 300",300,IF(F2769&lt;14,IFERROR(VLOOKUP(SUBSTITUTE(SUBSTITUTE(H2769,"~","~~"),"*","~*"),إعدادات_الأنواع!$A$4:$D$40,3,FALSE()),0),IFERROR(VLOOKUP(SUBSTITUTE(SUBSTITUTE(H2769,"~","~~"),"*","~*"),إعدادات_الأنواع!$A$4:$D$40,4,FALSE()),0)))))</f>
        <v/>
      </c>
      <c r="M2769" s="47" t="str">
        <f>IF(OR(K2769="لم يدفع",B2769=""),"",IFERROR(VLOOKUP(SUBSTITUTE(SUBSTITUTE(H2769,"~","~~"),"*","~*"),إعدادات_الأنواع!$A$4:$E$40,5,FALSE()),0))</f>
        <v/>
      </c>
      <c r="N2769" s="47" t="str">
        <f>IF(OR(K2769="لم يدفع",K2769="تأمين فقط",K2769="اشتراك 300",B2769=""),"",IFERROR(VLOOKUP(SUBSTITUTE(SUBSTITUTE(H2769,"~","~~"),"*","~*"),إعدادات_الأنواع!$A$4:$F$40,6,FALSE()),0))</f>
        <v/>
      </c>
      <c r="O2769" s="55" t="str">
        <f t="shared" si="174"/>
        <v/>
      </c>
      <c r="P2769" s="48" t="str">
        <f t="shared" ca="1" si="175"/>
        <v/>
      </c>
      <c r="Q2769" s="52"/>
      <c r="R2769" s="49"/>
      <c r="S2769" s="50" t="str">
        <f>IF(B2769="","",COUNTA(التجديد!E2769:E2769))</f>
        <v/>
      </c>
      <c r="T2769" s="51" t="str">
        <f>IF(B2769="","",IFERROR(VLOOKUP(SUBSTITUTE(SUBSTITUTE(H2769,"~","~~"),"*","~*"),إعدادات_الأنواع!$A$4:$B$40,2,FALSE()),"?"))</f>
        <v/>
      </c>
    </row>
    <row r="2770" spans="1:20" ht="15" customHeight="1">
      <c r="A2770" s="20" t="str">
        <f>IF(B2770="","",IF(T2770="?","⚠️ نوع غير معرف",T2770&amp;TEXT(COUNTIFS($T$3:T2770,T2770),"000")))</f>
        <v/>
      </c>
      <c r="B2770" s="38"/>
      <c r="C2770" s="38"/>
      <c r="D2770" s="39"/>
      <c r="E2770" s="54"/>
      <c r="F2770" s="41" t="str">
        <f t="shared" ca="1" si="172"/>
        <v/>
      </c>
      <c r="G2770" s="42"/>
      <c r="H2770" s="37"/>
      <c r="I2770" s="43"/>
      <c r="J2770" s="44" t="str">
        <f t="shared" si="173"/>
        <v/>
      </c>
      <c r="K2770" s="45"/>
      <c r="L2770" s="46" t="str">
        <f>IF(OR(K2770="لم يدفع",B2770=""),"",IF(K2770="تأمين فقط",0,IF(K2770="اشتراك 300",300,IF(F2770&lt;14,IFERROR(VLOOKUP(SUBSTITUTE(SUBSTITUTE(H2770,"~","~~"),"*","~*"),إعدادات_الأنواع!$A$4:$D$40,3,FALSE()),0),IFERROR(VLOOKUP(SUBSTITUTE(SUBSTITUTE(H2770,"~","~~"),"*","~*"),إعدادات_الأنواع!$A$4:$D$40,4,FALSE()),0)))))</f>
        <v/>
      </c>
      <c r="M2770" s="47" t="str">
        <f>IF(OR(K2770="لم يدفع",B2770=""),"",IFERROR(VLOOKUP(SUBSTITUTE(SUBSTITUTE(H2770,"~","~~"),"*","~*"),إعدادات_الأنواع!$A$4:$E$40,5,FALSE()),0))</f>
        <v/>
      </c>
      <c r="N2770" s="47" t="str">
        <f>IF(OR(K2770="لم يدفع",K2770="تأمين فقط",K2770="اشتراك 300",B2770=""),"",IFERROR(VLOOKUP(SUBSTITUTE(SUBSTITUTE(H2770,"~","~~"),"*","~*"),إعدادات_الأنواع!$A$4:$F$40,6,FALSE()),0))</f>
        <v/>
      </c>
      <c r="O2770" s="55" t="str">
        <f t="shared" si="174"/>
        <v/>
      </c>
      <c r="P2770" s="48" t="str">
        <f t="shared" ca="1" si="175"/>
        <v/>
      </c>
      <c r="Q2770" s="52"/>
      <c r="R2770" s="49"/>
      <c r="S2770" s="50" t="str">
        <f>IF(B2770="","",COUNTA(التجديد!E2770:E2770))</f>
        <v/>
      </c>
      <c r="T2770" s="51" t="str">
        <f>IF(B2770="","",IFERROR(VLOOKUP(SUBSTITUTE(SUBSTITUTE(H2770,"~","~~"),"*","~*"),إعدادات_الأنواع!$A$4:$B$40,2,FALSE()),"?"))</f>
        <v/>
      </c>
    </row>
    <row r="2771" spans="1:20" ht="15" customHeight="1">
      <c r="A2771" s="20" t="str">
        <f>IF(B2771="","",IF(T2771="?","⚠️ نوع غير معرف",T2771&amp;TEXT(COUNTIFS($T$3:T2771,T2771),"000")))</f>
        <v/>
      </c>
      <c r="B2771" s="38"/>
      <c r="C2771" s="38"/>
      <c r="D2771" s="39"/>
      <c r="E2771" s="54"/>
      <c r="F2771" s="41" t="str">
        <f t="shared" ca="1" si="172"/>
        <v/>
      </c>
      <c r="G2771" s="42"/>
      <c r="H2771" s="37"/>
      <c r="I2771" s="43"/>
      <c r="J2771" s="44" t="str">
        <f t="shared" si="173"/>
        <v/>
      </c>
      <c r="K2771" s="45"/>
      <c r="L2771" s="46" t="str">
        <f>IF(OR(K2771="لم يدفع",B2771=""),"",IF(K2771="تأمين فقط",0,IF(K2771="اشتراك 300",300,IF(F2771&lt;14,IFERROR(VLOOKUP(SUBSTITUTE(SUBSTITUTE(H2771,"~","~~"),"*","~*"),إعدادات_الأنواع!$A$4:$D$40,3,FALSE()),0),IFERROR(VLOOKUP(SUBSTITUTE(SUBSTITUTE(H2771,"~","~~"),"*","~*"),إعدادات_الأنواع!$A$4:$D$40,4,FALSE()),0)))))</f>
        <v/>
      </c>
      <c r="M2771" s="47" t="str">
        <f>IF(OR(K2771="لم يدفع",B2771=""),"",IFERROR(VLOOKUP(SUBSTITUTE(SUBSTITUTE(H2771,"~","~~"),"*","~*"),إعدادات_الأنواع!$A$4:$E$40,5,FALSE()),0))</f>
        <v/>
      </c>
      <c r="N2771" s="47" t="str">
        <f>IF(OR(K2771="لم يدفع",K2771="تأمين فقط",K2771="اشتراك 300",B2771=""),"",IFERROR(VLOOKUP(SUBSTITUTE(SUBSTITUTE(H2771,"~","~~"),"*","~*"),إعدادات_الأنواع!$A$4:$F$40,6,FALSE()),0))</f>
        <v/>
      </c>
      <c r="O2771" s="55" t="str">
        <f t="shared" si="174"/>
        <v/>
      </c>
      <c r="P2771" s="48" t="str">
        <f t="shared" ca="1" si="175"/>
        <v/>
      </c>
      <c r="Q2771" s="52"/>
      <c r="R2771" s="49"/>
      <c r="S2771" s="50" t="str">
        <f>IF(B2771="","",COUNTA(التجديد!E2771:E2771))</f>
        <v/>
      </c>
      <c r="T2771" s="51" t="str">
        <f>IF(B2771="","",IFERROR(VLOOKUP(SUBSTITUTE(SUBSTITUTE(H2771,"~","~~"),"*","~*"),إعدادات_الأنواع!$A$4:$B$40,2,FALSE()),"?"))</f>
        <v/>
      </c>
    </row>
    <row r="2772" spans="1:20" ht="15" customHeight="1">
      <c r="A2772" s="20" t="str">
        <f>IF(B2772="","",IF(T2772="?","⚠️ نوع غير معرف",T2772&amp;TEXT(COUNTIFS($T$3:T2772,T2772),"000")))</f>
        <v/>
      </c>
      <c r="B2772" s="38"/>
      <c r="C2772" s="38"/>
      <c r="D2772" s="39"/>
      <c r="E2772" s="54"/>
      <c r="F2772" s="41" t="str">
        <f t="shared" ca="1" si="172"/>
        <v/>
      </c>
      <c r="G2772" s="42"/>
      <c r="H2772" s="37"/>
      <c r="I2772" s="43"/>
      <c r="J2772" s="44" t="str">
        <f t="shared" si="173"/>
        <v/>
      </c>
      <c r="K2772" s="45"/>
      <c r="L2772" s="46" t="str">
        <f>IF(OR(K2772="لم يدفع",B2772=""),"",IF(K2772="تأمين فقط",0,IF(K2772="اشتراك 300",300,IF(F2772&lt;14,IFERROR(VLOOKUP(SUBSTITUTE(SUBSTITUTE(H2772,"~","~~"),"*","~*"),إعدادات_الأنواع!$A$4:$D$40,3,FALSE()),0),IFERROR(VLOOKUP(SUBSTITUTE(SUBSTITUTE(H2772,"~","~~"),"*","~*"),إعدادات_الأنواع!$A$4:$D$40,4,FALSE()),0)))))</f>
        <v/>
      </c>
      <c r="M2772" s="47" t="str">
        <f>IF(OR(K2772="لم يدفع",B2772=""),"",IFERROR(VLOOKUP(SUBSTITUTE(SUBSTITUTE(H2772,"~","~~"),"*","~*"),إعدادات_الأنواع!$A$4:$E$40,5,FALSE()),0))</f>
        <v/>
      </c>
      <c r="N2772" s="47" t="str">
        <f>IF(OR(K2772="لم يدفع",K2772="تأمين فقط",K2772="اشتراك 300",B2772=""),"",IFERROR(VLOOKUP(SUBSTITUTE(SUBSTITUTE(H2772,"~","~~"),"*","~*"),إعدادات_الأنواع!$A$4:$F$40,6,FALSE()),0))</f>
        <v/>
      </c>
      <c r="O2772" s="55" t="str">
        <f t="shared" si="174"/>
        <v/>
      </c>
      <c r="P2772" s="48" t="str">
        <f t="shared" ca="1" si="175"/>
        <v/>
      </c>
      <c r="Q2772" s="52"/>
      <c r="R2772" s="49"/>
      <c r="S2772" s="50" t="str">
        <f>IF(B2772="","",COUNTA(التجديد!E2772:E2772))</f>
        <v/>
      </c>
      <c r="T2772" s="51" t="str">
        <f>IF(B2772="","",IFERROR(VLOOKUP(SUBSTITUTE(SUBSTITUTE(H2772,"~","~~"),"*","~*"),إعدادات_الأنواع!$A$4:$B$40,2,FALSE()),"?"))</f>
        <v/>
      </c>
    </row>
    <row r="2773" spans="1:20" ht="15" customHeight="1">
      <c r="A2773" s="20" t="str">
        <f>IF(B2773="","",IF(T2773="?","⚠️ نوع غير معرف",T2773&amp;TEXT(COUNTIFS($T$3:T2773,T2773),"000")))</f>
        <v/>
      </c>
      <c r="B2773" s="38"/>
      <c r="C2773" s="38"/>
      <c r="D2773" s="39"/>
      <c r="E2773" s="54"/>
      <c r="F2773" s="41" t="str">
        <f t="shared" ca="1" si="172"/>
        <v/>
      </c>
      <c r="G2773" s="42"/>
      <c r="H2773" s="37"/>
      <c r="I2773" s="43"/>
      <c r="J2773" s="44" t="str">
        <f t="shared" si="173"/>
        <v/>
      </c>
      <c r="K2773" s="45"/>
      <c r="L2773" s="46" t="str">
        <f>IF(OR(K2773="لم يدفع",B2773=""),"",IF(K2773="تأمين فقط",0,IF(K2773="اشتراك 300",300,IF(F2773&lt;14,IFERROR(VLOOKUP(SUBSTITUTE(SUBSTITUTE(H2773,"~","~~"),"*","~*"),إعدادات_الأنواع!$A$4:$D$40,3,FALSE()),0),IFERROR(VLOOKUP(SUBSTITUTE(SUBSTITUTE(H2773,"~","~~"),"*","~*"),إعدادات_الأنواع!$A$4:$D$40,4,FALSE()),0)))))</f>
        <v/>
      </c>
      <c r="M2773" s="47" t="str">
        <f>IF(OR(K2773="لم يدفع",B2773=""),"",IFERROR(VLOOKUP(SUBSTITUTE(SUBSTITUTE(H2773,"~","~~"),"*","~*"),إعدادات_الأنواع!$A$4:$E$40,5,FALSE()),0))</f>
        <v/>
      </c>
      <c r="N2773" s="47" t="str">
        <f>IF(OR(K2773="لم يدفع",K2773="تأمين فقط",K2773="اشتراك 300",B2773=""),"",IFERROR(VLOOKUP(SUBSTITUTE(SUBSTITUTE(H2773,"~","~~"),"*","~*"),إعدادات_الأنواع!$A$4:$F$40,6,FALSE()),0))</f>
        <v/>
      </c>
      <c r="O2773" s="55" t="str">
        <f t="shared" si="174"/>
        <v/>
      </c>
      <c r="P2773" s="48" t="str">
        <f t="shared" ca="1" si="175"/>
        <v/>
      </c>
      <c r="Q2773" s="52"/>
      <c r="R2773" s="49"/>
      <c r="S2773" s="50" t="str">
        <f>IF(B2773="","",COUNTA(التجديد!E2773:E2773))</f>
        <v/>
      </c>
      <c r="T2773" s="51" t="str">
        <f>IF(B2773="","",IFERROR(VLOOKUP(SUBSTITUTE(SUBSTITUTE(H2773,"~","~~"),"*","~*"),إعدادات_الأنواع!$A$4:$B$40,2,FALSE()),"?"))</f>
        <v/>
      </c>
    </row>
    <row r="2774" spans="1:20" ht="15" customHeight="1">
      <c r="A2774" s="20" t="str">
        <f>IF(B2774="","",IF(T2774="?","⚠️ نوع غير معرف",T2774&amp;TEXT(COUNTIFS($T$3:T2774,T2774),"000")))</f>
        <v/>
      </c>
      <c r="B2774" s="38"/>
      <c r="C2774" s="38"/>
      <c r="D2774" s="39"/>
      <c r="E2774" s="54"/>
      <c r="F2774" s="41" t="str">
        <f t="shared" ca="1" si="172"/>
        <v/>
      </c>
      <c r="G2774" s="42"/>
      <c r="H2774" s="37"/>
      <c r="I2774" s="43"/>
      <c r="J2774" s="44" t="str">
        <f t="shared" si="173"/>
        <v/>
      </c>
      <c r="K2774" s="45"/>
      <c r="L2774" s="46" t="str">
        <f>IF(OR(K2774="لم يدفع",B2774=""),"",IF(K2774="تأمين فقط",0,IF(K2774="اشتراك 300",300,IF(F2774&lt;14,IFERROR(VLOOKUP(SUBSTITUTE(SUBSTITUTE(H2774,"~","~~"),"*","~*"),إعدادات_الأنواع!$A$4:$D$40,3,FALSE()),0),IFERROR(VLOOKUP(SUBSTITUTE(SUBSTITUTE(H2774,"~","~~"),"*","~*"),إعدادات_الأنواع!$A$4:$D$40,4,FALSE()),0)))))</f>
        <v/>
      </c>
      <c r="M2774" s="47" t="str">
        <f>IF(OR(K2774="لم يدفع",B2774=""),"",IFERROR(VLOOKUP(SUBSTITUTE(SUBSTITUTE(H2774,"~","~~"),"*","~*"),إعدادات_الأنواع!$A$4:$E$40,5,FALSE()),0))</f>
        <v/>
      </c>
      <c r="N2774" s="47" t="str">
        <f>IF(OR(K2774="لم يدفع",K2774="تأمين فقط",K2774="اشتراك 300",B2774=""),"",IFERROR(VLOOKUP(SUBSTITUTE(SUBSTITUTE(H2774,"~","~~"),"*","~*"),إعدادات_الأنواع!$A$4:$F$40,6,FALSE()),0))</f>
        <v/>
      </c>
      <c r="O2774" s="55" t="str">
        <f t="shared" si="174"/>
        <v/>
      </c>
      <c r="P2774" s="48" t="str">
        <f t="shared" ca="1" si="175"/>
        <v/>
      </c>
      <c r="Q2774" s="52"/>
      <c r="R2774" s="49"/>
      <c r="S2774" s="50" t="str">
        <f>IF(B2774="","",COUNTA(التجديد!E2774:E2774))</f>
        <v/>
      </c>
      <c r="T2774" s="51" t="str">
        <f>IF(B2774="","",IFERROR(VLOOKUP(SUBSTITUTE(SUBSTITUTE(H2774,"~","~~"),"*","~*"),إعدادات_الأنواع!$A$4:$B$40,2,FALSE()),"?"))</f>
        <v/>
      </c>
    </row>
    <row r="2775" spans="1:20" ht="15" customHeight="1">
      <c r="A2775" s="20" t="str">
        <f>IF(B2775="","",IF(T2775="?","⚠️ نوع غير معرف",T2775&amp;TEXT(COUNTIFS($T$3:T2775,T2775),"000")))</f>
        <v/>
      </c>
      <c r="B2775" s="38"/>
      <c r="C2775" s="38"/>
      <c r="D2775" s="39"/>
      <c r="E2775" s="54"/>
      <c r="F2775" s="41" t="str">
        <f t="shared" ca="1" si="172"/>
        <v/>
      </c>
      <c r="G2775" s="42"/>
      <c r="H2775" s="37"/>
      <c r="I2775" s="43"/>
      <c r="J2775" s="44" t="str">
        <f t="shared" si="173"/>
        <v/>
      </c>
      <c r="K2775" s="45"/>
      <c r="L2775" s="46" t="str">
        <f>IF(OR(K2775="لم يدفع",B2775=""),"",IF(K2775="تأمين فقط",0,IF(K2775="اشتراك 300",300,IF(F2775&lt;14,IFERROR(VLOOKUP(SUBSTITUTE(SUBSTITUTE(H2775,"~","~~"),"*","~*"),إعدادات_الأنواع!$A$4:$D$40,3,FALSE()),0),IFERROR(VLOOKUP(SUBSTITUTE(SUBSTITUTE(H2775,"~","~~"),"*","~*"),إعدادات_الأنواع!$A$4:$D$40,4,FALSE()),0)))))</f>
        <v/>
      </c>
      <c r="M2775" s="47" t="str">
        <f>IF(OR(K2775="لم يدفع",B2775=""),"",IFERROR(VLOOKUP(SUBSTITUTE(SUBSTITUTE(H2775,"~","~~"),"*","~*"),إعدادات_الأنواع!$A$4:$E$40,5,FALSE()),0))</f>
        <v/>
      </c>
      <c r="N2775" s="47" t="str">
        <f>IF(OR(K2775="لم يدفع",K2775="تأمين فقط",K2775="اشتراك 300",B2775=""),"",IFERROR(VLOOKUP(SUBSTITUTE(SUBSTITUTE(H2775,"~","~~"),"*","~*"),إعدادات_الأنواع!$A$4:$F$40,6,FALSE()),0))</f>
        <v/>
      </c>
      <c r="O2775" s="55" t="str">
        <f t="shared" si="174"/>
        <v/>
      </c>
      <c r="P2775" s="48" t="str">
        <f t="shared" ca="1" si="175"/>
        <v/>
      </c>
      <c r="Q2775" s="52"/>
      <c r="R2775" s="49"/>
      <c r="S2775" s="50" t="str">
        <f>IF(B2775="","",COUNTA(التجديد!E2775:E2775))</f>
        <v/>
      </c>
      <c r="T2775" s="51" t="str">
        <f>IF(B2775="","",IFERROR(VLOOKUP(SUBSTITUTE(SUBSTITUTE(H2775,"~","~~"),"*","~*"),إعدادات_الأنواع!$A$4:$B$40,2,FALSE()),"?"))</f>
        <v/>
      </c>
    </row>
    <row r="2776" spans="1:20" ht="15" customHeight="1">
      <c r="A2776" s="20" t="str">
        <f>IF(B2776="","",IF(T2776="?","⚠️ نوع غير معرف",T2776&amp;TEXT(COUNTIFS($T$3:T2776,T2776),"000")))</f>
        <v/>
      </c>
      <c r="B2776" s="38"/>
      <c r="C2776" s="38"/>
      <c r="D2776" s="39"/>
      <c r="E2776" s="54"/>
      <c r="F2776" s="41" t="str">
        <f t="shared" ca="1" si="172"/>
        <v/>
      </c>
      <c r="G2776" s="42"/>
      <c r="H2776" s="37"/>
      <c r="I2776" s="43"/>
      <c r="J2776" s="44" t="str">
        <f t="shared" si="173"/>
        <v/>
      </c>
      <c r="K2776" s="45"/>
      <c r="L2776" s="46" t="str">
        <f>IF(OR(K2776="لم يدفع",B2776=""),"",IF(K2776="تأمين فقط",0,IF(K2776="اشتراك 300",300,IF(F2776&lt;14,IFERROR(VLOOKUP(SUBSTITUTE(SUBSTITUTE(H2776,"~","~~"),"*","~*"),إعدادات_الأنواع!$A$4:$D$40,3,FALSE()),0),IFERROR(VLOOKUP(SUBSTITUTE(SUBSTITUTE(H2776,"~","~~"),"*","~*"),إعدادات_الأنواع!$A$4:$D$40,4,FALSE()),0)))))</f>
        <v/>
      </c>
      <c r="M2776" s="47" t="str">
        <f>IF(OR(K2776="لم يدفع",B2776=""),"",IFERROR(VLOOKUP(SUBSTITUTE(SUBSTITUTE(H2776,"~","~~"),"*","~*"),إعدادات_الأنواع!$A$4:$E$40,5,FALSE()),0))</f>
        <v/>
      </c>
      <c r="N2776" s="47" t="str">
        <f>IF(OR(K2776="لم يدفع",K2776="تأمين فقط",K2776="اشتراك 300",B2776=""),"",IFERROR(VLOOKUP(SUBSTITUTE(SUBSTITUTE(H2776,"~","~~"),"*","~*"),إعدادات_الأنواع!$A$4:$F$40,6,FALSE()),0))</f>
        <v/>
      </c>
      <c r="O2776" s="55" t="str">
        <f t="shared" si="174"/>
        <v/>
      </c>
      <c r="P2776" s="48" t="str">
        <f t="shared" ca="1" si="175"/>
        <v/>
      </c>
      <c r="Q2776" s="52"/>
      <c r="R2776" s="49"/>
      <c r="S2776" s="50" t="str">
        <f>IF(B2776="","",COUNTA(التجديد!E2776:E2776))</f>
        <v/>
      </c>
      <c r="T2776" s="51" t="str">
        <f>IF(B2776="","",IFERROR(VLOOKUP(SUBSTITUTE(SUBSTITUTE(H2776,"~","~~"),"*","~*"),إعدادات_الأنواع!$A$4:$B$40,2,FALSE()),"?"))</f>
        <v/>
      </c>
    </row>
    <row r="2777" spans="1:20" ht="15" customHeight="1">
      <c r="A2777" s="20" t="str">
        <f>IF(B2777="","",IF(T2777="?","⚠️ نوع غير معرف",T2777&amp;TEXT(COUNTIFS($T$3:T2777,T2777),"000")))</f>
        <v/>
      </c>
      <c r="B2777" s="38"/>
      <c r="C2777" s="38"/>
      <c r="D2777" s="39"/>
      <c r="E2777" s="54"/>
      <c r="F2777" s="41" t="str">
        <f t="shared" ca="1" si="172"/>
        <v/>
      </c>
      <c r="G2777" s="42"/>
      <c r="H2777" s="37"/>
      <c r="I2777" s="43"/>
      <c r="J2777" s="44" t="str">
        <f t="shared" si="173"/>
        <v/>
      </c>
      <c r="K2777" s="45"/>
      <c r="L2777" s="46" t="str">
        <f>IF(OR(K2777="لم يدفع",B2777=""),"",IF(K2777="تأمين فقط",0,IF(K2777="اشتراك 300",300,IF(F2777&lt;14,IFERROR(VLOOKUP(SUBSTITUTE(SUBSTITUTE(H2777,"~","~~"),"*","~*"),إعدادات_الأنواع!$A$4:$D$40,3,FALSE()),0),IFERROR(VLOOKUP(SUBSTITUTE(SUBSTITUTE(H2777,"~","~~"),"*","~*"),إعدادات_الأنواع!$A$4:$D$40,4,FALSE()),0)))))</f>
        <v/>
      </c>
      <c r="M2777" s="47" t="str">
        <f>IF(OR(K2777="لم يدفع",B2777=""),"",IFERROR(VLOOKUP(SUBSTITUTE(SUBSTITUTE(H2777,"~","~~"),"*","~*"),إعدادات_الأنواع!$A$4:$E$40,5,FALSE()),0))</f>
        <v/>
      </c>
      <c r="N2777" s="47" t="str">
        <f>IF(OR(K2777="لم يدفع",K2777="تأمين فقط",K2777="اشتراك 300",B2777=""),"",IFERROR(VLOOKUP(SUBSTITUTE(SUBSTITUTE(H2777,"~","~~"),"*","~*"),إعدادات_الأنواع!$A$4:$F$40,6,FALSE()),0))</f>
        <v/>
      </c>
      <c r="O2777" s="55" t="str">
        <f t="shared" si="174"/>
        <v/>
      </c>
      <c r="P2777" s="48" t="str">
        <f t="shared" ca="1" si="175"/>
        <v/>
      </c>
      <c r="Q2777" s="52"/>
      <c r="R2777" s="49"/>
      <c r="S2777" s="50" t="str">
        <f>IF(B2777="","",COUNTA(التجديد!E2777:E2777))</f>
        <v/>
      </c>
      <c r="T2777" s="51" t="str">
        <f>IF(B2777="","",IFERROR(VLOOKUP(SUBSTITUTE(SUBSTITUTE(H2777,"~","~~"),"*","~*"),إعدادات_الأنواع!$A$4:$B$40,2,FALSE()),"?"))</f>
        <v/>
      </c>
    </row>
    <row r="2778" spans="1:20" ht="15" customHeight="1">
      <c r="A2778" s="20" t="str">
        <f>IF(B2778="","",IF(T2778="?","⚠️ نوع غير معرف",T2778&amp;TEXT(COUNTIFS($T$3:T2778,T2778),"000")))</f>
        <v/>
      </c>
      <c r="B2778" s="38"/>
      <c r="C2778" s="38"/>
      <c r="D2778" s="39"/>
      <c r="E2778" s="54"/>
      <c r="F2778" s="41" t="str">
        <f t="shared" ca="1" si="172"/>
        <v/>
      </c>
      <c r="G2778" s="42"/>
      <c r="H2778" s="37"/>
      <c r="I2778" s="43"/>
      <c r="J2778" s="44" t="str">
        <f t="shared" si="173"/>
        <v/>
      </c>
      <c r="K2778" s="45"/>
      <c r="L2778" s="46" t="str">
        <f>IF(OR(K2778="لم يدفع",B2778=""),"",IF(K2778="تأمين فقط",0,IF(K2778="اشتراك 300",300,IF(F2778&lt;14,IFERROR(VLOOKUP(SUBSTITUTE(SUBSTITUTE(H2778,"~","~~"),"*","~*"),إعدادات_الأنواع!$A$4:$D$40,3,FALSE()),0),IFERROR(VLOOKUP(SUBSTITUTE(SUBSTITUTE(H2778,"~","~~"),"*","~*"),إعدادات_الأنواع!$A$4:$D$40,4,FALSE()),0)))))</f>
        <v/>
      </c>
      <c r="M2778" s="47" t="str">
        <f>IF(OR(K2778="لم يدفع",B2778=""),"",IFERROR(VLOOKUP(SUBSTITUTE(SUBSTITUTE(H2778,"~","~~"),"*","~*"),إعدادات_الأنواع!$A$4:$E$40,5,FALSE()),0))</f>
        <v/>
      </c>
      <c r="N2778" s="47" t="str">
        <f>IF(OR(K2778="لم يدفع",K2778="تأمين فقط",K2778="اشتراك 300",B2778=""),"",IFERROR(VLOOKUP(SUBSTITUTE(SUBSTITUTE(H2778,"~","~~"),"*","~*"),إعدادات_الأنواع!$A$4:$F$40,6,FALSE()),0))</f>
        <v/>
      </c>
      <c r="O2778" s="55" t="str">
        <f t="shared" si="174"/>
        <v/>
      </c>
      <c r="P2778" s="48" t="str">
        <f t="shared" ca="1" si="175"/>
        <v/>
      </c>
      <c r="Q2778" s="52"/>
      <c r="R2778" s="49"/>
      <c r="S2778" s="50" t="str">
        <f>IF(B2778="","",COUNTA(التجديد!E2778:E2778))</f>
        <v/>
      </c>
      <c r="T2778" s="51" t="str">
        <f>IF(B2778="","",IFERROR(VLOOKUP(SUBSTITUTE(SUBSTITUTE(H2778,"~","~~"),"*","~*"),إعدادات_الأنواع!$A$4:$B$40,2,FALSE()),"?"))</f>
        <v/>
      </c>
    </row>
    <row r="2779" spans="1:20" ht="15" customHeight="1">
      <c r="A2779" s="20" t="str">
        <f>IF(B2779="","",IF(T2779="?","⚠️ نوع غير معرف",T2779&amp;TEXT(COUNTIFS($T$3:T2779,T2779),"000")))</f>
        <v/>
      </c>
      <c r="B2779" s="38"/>
      <c r="C2779" s="38"/>
      <c r="D2779" s="39"/>
      <c r="E2779" s="54"/>
      <c r="F2779" s="41" t="str">
        <f t="shared" ca="1" si="172"/>
        <v/>
      </c>
      <c r="G2779" s="42"/>
      <c r="H2779" s="37"/>
      <c r="I2779" s="43"/>
      <c r="J2779" s="44" t="str">
        <f t="shared" si="173"/>
        <v/>
      </c>
      <c r="K2779" s="45"/>
      <c r="L2779" s="46" t="str">
        <f>IF(OR(K2779="لم يدفع",B2779=""),"",IF(K2779="تأمين فقط",0,IF(K2779="اشتراك 300",300,IF(F2779&lt;14,IFERROR(VLOOKUP(SUBSTITUTE(SUBSTITUTE(H2779,"~","~~"),"*","~*"),إعدادات_الأنواع!$A$4:$D$40,3,FALSE()),0),IFERROR(VLOOKUP(SUBSTITUTE(SUBSTITUTE(H2779,"~","~~"),"*","~*"),إعدادات_الأنواع!$A$4:$D$40,4,FALSE()),0)))))</f>
        <v/>
      </c>
      <c r="M2779" s="47" t="str">
        <f>IF(OR(K2779="لم يدفع",B2779=""),"",IFERROR(VLOOKUP(SUBSTITUTE(SUBSTITUTE(H2779,"~","~~"),"*","~*"),إعدادات_الأنواع!$A$4:$E$40,5,FALSE()),0))</f>
        <v/>
      </c>
      <c r="N2779" s="47" t="str">
        <f>IF(OR(K2779="لم يدفع",K2779="تأمين فقط",K2779="اشتراك 300",B2779=""),"",IFERROR(VLOOKUP(SUBSTITUTE(SUBSTITUTE(H2779,"~","~~"),"*","~*"),إعدادات_الأنواع!$A$4:$F$40,6,FALSE()),0))</f>
        <v/>
      </c>
      <c r="O2779" s="55" t="str">
        <f t="shared" si="174"/>
        <v/>
      </c>
      <c r="P2779" s="48" t="str">
        <f t="shared" ca="1" si="175"/>
        <v/>
      </c>
      <c r="Q2779" s="52"/>
      <c r="R2779" s="49"/>
      <c r="S2779" s="50" t="str">
        <f>IF(B2779="","",COUNTA(التجديد!E2779:E2779))</f>
        <v/>
      </c>
      <c r="T2779" s="51" t="str">
        <f>IF(B2779="","",IFERROR(VLOOKUP(SUBSTITUTE(SUBSTITUTE(H2779,"~","~~"),"*","~*"),إعدادات_الأنواع!$A$4:$B$40,2,FALSE()),"?"))</f>
        <v/>
      </c>
    </row>
    <row r="2780" spans="1:20" ht="15" customHeight="1">
      <c r="A2780" s="20" t="str">
        <f>IF(B2780="","",IF(T2780="?","⚠️ نوع غير معرف",T2780&amp;TEXT(COUNTIFS($T$3:T2780,T2780),"000")))</f>
        <v/>
      </c>
      <c r="B2780" s="38"/>
      <c r="C2780" s="38"/>
      <c r="D2780" s="39"/>
      <c r="E2780" s="54"/>
      <c r="F2780" s="41" t="str">
        <f t="shared" ca="1" si="172"/>
        <v/>
      </c>
      <c r="G2780" s="42"/>
      <c r="H2780" s="37"/>
      <c r="I2780" s="43"/>
      <c r="J2780" s="44" t="str">
        <f t="shared" si="173"/>
        <v/>
      </c>
      <c r="K2780" s="45"/>
      <c r="L2780" s="46" t="str">
        <f>IF(OR(K2780="لم يدفع",B2780=""),"",IF(K2780="تأمين فقط",0,IF(K2780="اشتراك 300",300,IF(F2780&lt;14,IFERROR(VLOOKUP(SUBSTITUTE(SUBSTITUTE(H2780,"~","~~"),"*","~*"),إعدادات_الأنواع!$A$4:$D$40,3,FALSE()),0),IFERROR(VLOOKUP(SUBSTITUTE(SUBSTITUTE(H2780,"~","~~"),"*","~*"),إعدادات_الأنواع!$A$4:$D$40,4,FALSE()),0)))))</f>
        <v/>
      </c>
      <c r="M2780" s="47" t="str">
        <f>IF(OR(K2780="لم يدفع",B2780=""),"",IFERROR(VLOOKUP(SUBSTITUTE(SUBSTITUTE(H2780,"~","~~"),"*","~*"),إعدادات_الأنواع!$A$4:$E$40,5,FALSE()),0))</f>
        <v/>
      </c>
      <c r="N2780" s="47" t="str">
        <f>IF(OR(K2780="لم يدفع",K2780="تأمين فقط",K2780="اشتراك 300",B2780=""),"",IFERROR(VLOOKUP(SUBSTITUTE(SUBSTITUTE(H2780,"~","~~"),"*","~*"),إعدادات_الأنواع!$A$4:$F$40,6,FALSE()),0))</f>
        <v/>
      </c>
      <c r="O2780" s="55" t="str">
        <f t="shared" si="174"/>
        <v/>
      </c>
      <c r="P2780" s="48" t="str">
        <f t="shared" ca="1" si="175"/>
        <v/>
      </c>
      <c r="Q2780" s="52"/>
      <c r="R2780" s="49"/>
      <c r="S2780" s="50" t="str">
        <f>IF(B2780="","",COUNTA(التجديد!E2780:E2780))</f>
        <v/>
      </c>
      <c r="T2780" s="51" t="str">
        <f>IF(B2780="","",IFERROR(VLOOKUP(SUBSTITUTE(SUBSTITUTE(H2780,"~","~~"),"*","~*"),إعدادات_الأنواع!$A$4:$B$40,2,FALSE()),"?"))</f>
        <v/>
      </c>
    </row>
    <row r="2781" spans="1:20" ht="15" customHeight="1">
      <c r="A2781" s="20" t="str">
        <f>IF(B2781="","",IF(T2781="?","⚠️ نوع غير معرف",T2781&amp;TEXT(COUNTIFS($T$3:T2781,T2781),"000")))</f>
        <v/>
      </c>
      <c r="B2781" s="38"/>
      <c r="C2781" s="38"/>
      <c r="D2781" s="39"/>
      <c r="E2781" s="54"/>
      <c r="F2781" s="41" t="str">
        <f t="shared" ca="1" si="172"/>
        <v/>
      </c>
      <c r="G2781" s="42"/>
      <c r="H2781" s="37"/>
      <c r="I2781" s="43"/>
      <c r="J2781" s="44" t="str">
        <f t="shared" si="173"/>
        <v/>
      </c>
      <c r="K2781" s="45"/>
      <c r="L2781" s="46" t="str">
        <f>IF(OR(K2781="لم يدفع",B2781=""),"",IF(K2781="تأمين فقط",0,IF(K2781="اشتراك 300",300,IF(F2781&lt;14,IFERROR(VLOOKUP(SUBSTITUTE(SUBSTITUTE(H2781,"~","~~"),"*","~*"),إعدادات_الأنواع!$A$4:$D$40,3,FALSE()),0),IFERROR(VLOOKUP(SUBSTITUTE(SUBSTITUTE(H2781,"~","~~"),"*","~*"),إعدادات_الأنواع!$A$4:$D$40,4,FALSE()),0)))))</f>
        <v/>
      </c>
      <c r="M2781" s="47" t="str">
        <f>IF(OR(K2781="لم يدفع",B2781=""),"",IFERROR(VLOOKUP(SUBSTITUTE(SUBSTITUTE(H2781,"~","~~"),"*","~*"),إعدادات_الأنواع!$A$4:$E$40,5,FALSE()),0))</f>
        <v/>
      </c>
      <c r="N2781" s="47" t="str">
        <f>IF(OR(K2781="لم يدفع",K2781="تأمين فقط",K2781="اشتراك 300",B2781=""),"",IFERROR(VLOOKUP(SUBSTITUTE(SUBSTITUTE(H2781,"~","~~"),"*","~*"),إعدادات_الأنواع!$A$4:$F$40,6,FALSE()),0))</f>
        <v/>
      </c>
      <c r="O2781" s="55" t="str">
        <f t="shared" si="174"/>
        <v/>
      </c>
      <c r="P2781" s="48" t="str">
        <f t="shared" ca="1" si="175"/>
        <v/>
      </c>
      <c r="Q2781" s="52"/>
      <c r="R2781" s="49"/>
      <c r="S2781" s="50" t="str">
        <f>IF(B2781="","",COUNTA(التجديد!E2781:E2781))</f>
        <v/>
      </c>
      <c r="T2781" s="51" t="str">
        <f>IF(B2781="","",IFERROR(VLOOKUP(SUBSTITUTE(SUBSTITUTE(H2781,"~","~~"),"*","~*"),إعدادات_الأنواع!$A$4:$B$40,2,FALSE()),"?"))</f>
        <v/>
      </c>
    </row>
    <row r="2782" spans="1:20" ht="15" customHeight="1">
      <c r="A2782" s="20" t="str">
        <f>IF(B2782="","",IF(T2782="?","⚠️ نوع غير معرف",T2782&amp;TEXT(COUNTIFS($T$3:T2782,T2782),"000")))</f>
        <v/>
      </c>
      <c r="B2782" s="38"/>
      <c r="C2782" s="38"/>
      <c r="D2782" s="39"/>
      <c r="E2782" s="54"/>
      <c r="F2782" s="41" t="str">
        <f t="shared" ca="1" si="172"/>
        <v/>
      </c>
      <c r="G2782" s="42"/>
      <c r="H2782" s="37"/>
      <c r="I2782" s="43"/>
      <c r="J2782" s="44" t="str">
        <f t="shared" si="173"/>
        <v/>
      </c>
      <c r="K2782" s="45"/>
      <c r="L2782" s="46" t="str">
        <f>IF(OR(K2782="لم يدفع",B2782=""),"",IF(K2782="تأمين فقط",0,IF(K2782="اشتراك 300",300,IF(F2782&lt;14,IFERROR(VLOOKUP(SUBSTITUTE(SUBSTITUTE(H2782,"~","~~"),"*","~*"),إعدادات_الأنواع!$A$4:$D$40,3,FALSE()),0),IFERROR(VLOOKUP(SUBSTITUTE(SUBSTITUTE(H2782,"~","~~"),"*","~*"),إعدادات_الأنواع!$A$4:$D$40,4,FALSE()),0)))))</f>
        <v/>
      </c>
      <c r="M2782" s="47" t="str">
        <f>IF(OR(K2782="لم يدفع",B2782=""),"",IFERROR(VLOOKUP(SUBSTITUTE(SUBSTITUTE(H2782,"~","~~"),"*","~*"),إعدادات_الأنواع!$A$4:$E$40,5,FALSE()),0))</f>
        <v/>
      </c>
      <c r="N2782" s="47" t="str">
        <f>IF(OR(K2782="لم يدفع",K2782="تأمين فقط",K2782="اشتراك 300",B2782=""),"",IFERROR(VLOOKUP(SUBSTITUTE(SUBSTITUTE(H2782,"~","~~"),"*","~*"),إعدادات_الأنواع!$A$4:$F$40,6,FALSE()),0))</f>
        <v/>
      </c>
      <c r="O2782" s="55" t="str">
        <f t="shared" si="174"/>
        <v/>
      </c>
      <c r="P2782" s="48" t="str">
        <f t="shared" ca="1" si="175"/>
        <v/>
      </c>
      <c r="Q2782" s="52"/>
      <c r="R2782" s="49"/>
      <c r="S2782" s="50" t="str">
        <f>IF(B2782="","",COUNTA(التجديد!E2782:E2782))</f>
        <v/>
      </c>
      <c r="T2782" s="51" t="str">
        <f>IF(B2782="","",IFERROR(VLOOKUP(SUBSTITUTE(SUBSTITUTE(H2782,"~","~~"),"*","~*"),إعدادات_الأنواع!$A$4:$B$40,2,FALSE()),"?"))</f>
        <v/>
      </c>
    </row>
    <row r="2783" spans="1:20" ht="15" customHeight="1">
      <c r="A2783" s="20" t="str">
        <f>IF(B2783="","",IF(T2783="?","⚠️ نوع غير معرف",T2783&amp;TEXT(COUNTIFS($T$3:T2783,T2783),"000")))</f>
        <v/>
      </c>
      <c r="B2783" s="38"/>
      <c r="C2783" s="38"/>
      <c r="D2783" s="39"/>
      <c r="E2783" s="54"/>
      <c r="F2783" s="41" t="str">
        <f t="shared" ca="1" si="172"/>
        <v/>
      </c>
      <c r="G2783" s="42"/>
      <c r="H2783" s="37"/>
      <c r="I2783" s="43"/>
      <c r="J2783" s="44" t="str">
        <f t="shared" si="173"/>
        <v/>
      </c>
      <c r="K2783" s="45"/>
      <c r="L2783" s="46" t="str">
        <f>IF(OR(K2783="لم يدفع",B2783=""),"",IF(K2783="تأمين فقط",0,IF(K2783="اشتراك 300",300,IF(F2783&lt;14,IFERROR(VLOOKUP(SUBSTITUTE(SUBSTITUTE(H2783,"~","~~"),"*","~*"),إعدادات_الأنواع!$A$4:$D$40,3,FALSE()),0),IFERROR(VLOOKUP(SUBSTITUTE(SUBSTITUTE(H2783,"~","~~"),"*","~*"),إعدادات_الأنواع!$A$4:$D$40,4,FALSE()),0)))))</f>
        <v/>
      </c>
      <c r="M2783" s="47" t="str">
        <f>IF(OR(K2783="لم يدفع",B2783=""),"",IFERROR(VLOOKUP(SUBSTITUTE(SUBSTITUTE(H2783,"~","~~"),"*","~*"),إعدادات_الأنواع!$A$4:$E$40,5,FALSE()),0))</f>
        <v/>
      </c>
      <c r="N2783" s="47" t="str">
        <f>IF(OR(K2783="لم يدفع",K2783="تأمين فقط",K2783="اشتراك 300",B2783=""),"",IFERROR(VLOOKUP(SUBSTITUTE(SUBSTITUTE(H2783,"~","~~"),"*","~*"),إعدادات_الأنواع!$A$4:$F$40,6,FALSE()),0))</f>
        <v/>
      </c>
      <c r="O2783" s="55" t="str">
        <f t="shared" si="174"/>
        <v/>
      </c>
      <c r="P2783" s="48" t="str">
        <f t="shared" ca="1" si="175"/>
        <v/>
      </c>
      <c r="Q2783" s="52"/>
      <c r="R2783" s="49"/>
      <c r="S2783" s="50" t="str">
        <f>IF(B2783="","",COUNTA(التجديد!E2783:E2783))</f>
        <v/>
      </c>
      <c r="T2783" s="51" t="str">
        <f>IF(B2783="","",IFERROR(VLOOKUP(SUBSTITUTE(SUBSTITUTE(H2783,"~","~~"),"*","~*"),إعدادات_الأنواع!$A$4:$B$40,2,FALSE()),"?"))</f>
        <v/>
      </c>
    </row>
    <row r="2784" spans="1:20" ht="15" customHeight="1">
      <c r="A2784" s="20" t="str">
        <f>IF(B2784="","",IF(T2784="?","⚠️ نوع غير معرف",T2784&amp;TEXT(COUNTIFS($T$3:T2784,T2784),"000")))</f>
        <v/>
      </c>
      <c r="B2784" s="38"/>
      <c r="C2784" s="38"/>
      <c r="D2784" s="39"/>
      <c r="E2784" s="54"/>
      <c r="F2784" s="41" t="str">
        <f t="shared" ca="1" si="172"/>
        <v/>
      </c>
      <c r="G2784" s="42"/>
      <c r="H2784" s="37"/>
      <c r="I2784" s="43"/>
      <c r="J2784" s="44" t="str">
        <f t="shared" si="173"/>
        <v/>
      </c>
      <c r="K2784" s="45"/>
      <c r="L2784" s="46" t="str">
        <f>IF(OR(K2784="لم يدفع",B2784=""),"",IF(K2784="تأمين فقط",0,IF(K2784="اشتراك 300",300,IF(F2784&lt;14,IFERROR(VLOOKUP(SUBSTITUTE(SUBSTITUTE(H2784,"~","~~"),"*","~*"),إعدادات_الأنواع!$A$4:$D$40,3,FALSE()),0),IFERROR(VLOOKUP(SUBSTITUTE(SUBSTITUTE(H2784,"~","~~"),"*","~*"),إعدادات_الأنواع!$A$4:$D$40,4,FALSE()),0)))))</f>
        <v/>
      </c>
      <c r="M2784" s="47" t="str">
        <f>IF(OR(K2784="لم يدفع",B2784=""),"",IFERROR(VLOOKUP(SUBSTITUTE(SUBSTITUTE(H2784,"~","~~"),"*","~*"),إعدادات_الأنواع!$A$4:$E$40,5,FALSE()),0))</f>
        <v/>
      </c>
      <c r="N2784" s="47" t="str">
        <f>IF(OR(K2784="لم يدفع",K2784="تأمين فقط",K2784="اشتراك 300",B2784=""),"",IFERROR(VLOOKUP(SUBSTITUTE(SUBSTITUTE(H2784,"~","~~"),"*","~*"),إعدادات_الأنواع!$A$4:$F$40,6,FALSE()),0))</f>
        <v/>
      </c>
      <c r="O2784" s="55" t="str">
        <f t="shared" si="174"/>
        <v/>
      </c>
      <c r="P2784" s="48" t="str">
        <f t="shared" ca="1" si="175"/>
        <v/>
      </c>
      <c r="Q2784" s="52"/>
      <c r="R2784" s="49"/>
      <c r="S2784" s="50" t="str">
        <f>IF(B2784="","",COUNTA(التجديد!E2784:E2784))</f>
        <v/>
      </c>
      <c r="T2784" s="51" t="str">
        <f>IF(B2784="","",IFERROR(VLOOKUP(SUBSTITUTE(SUBSTITUTE(H2784,"~","~~"),"*","~*"),إعدادات_الأنواع!$A$4:$B$40,2,FALSE()),"?"))</f>
        <v/>
      </c>
    </row>
    <row r="2785" spans="1:20" ht="15" customHeight="1">
      <c r="A2785" s="20" t="str">
        <f>IF(B2785="","",IF(T2785="?","⚠️ نوع غير معرف",T2785&amp;TEXT(COUNTIFS($T$3:T2785,T2785),"000")))</f>
        <v/>
      </c>
      <c r="B2785" s="38"/>
      <c r="C2785" s="38"/>
      <c r="D2785" s="39"/>
      <c r="E2785" s="54"/>
      <c r="F2785" s="41" t="str">
        <f t="shared" ca="1" si="172"/>
        <v/>
      </c>
      <c r="G2785" s="42"/>
      <c r="H2785" s="37"/>
      <c r="I2785" s="43"/>
      <c r="J2785" s="44" t="str">
        <f t="shared" si="173"/>
        <v/>
      </c>
      <c r="K2785" s="45"/>
      <c r="L2785" s="46" t="str">
        <f>IF(OR(K2785="لم يدفع",B2785=""),"",IF(K2785="تأمين فقط",0,IF(K2785="اشتراك 300",300,IF(F2785&lt;14,IFERROR(VLOOKUP(SUBSTITUTE(SUBSTITUTE(H2785,"~","~~"),"*","~*"),إعدادات_الأنواع!$A$4:$D$40,3,FALSE()),0),IFERROR(VLOOKUP(SUBSTITUTE(SUBSTITUTE(H2785,"~","~~"),"*","~*"),إعدادات_الأنواع!$A$4:$D$40,4,FALSE()),0)))))</f>
        <v/>
      </c>
      <c r="M2785" s="47" t="str">
        <f>IF(OR(K2785="لم يدفع",B2785=""),"",IFERROR(VLOOKUP(SUBSTITUTE(SUBSTITUTE(H2785,"~","~~"),"*","~*"),إعدادات_الأنواع!$A$4:$E$40,5,FALSE()),0))</f>
        <v/>
      </c>
      <c r="N2785" s="47" t="str">
        <f>IF(OR(K2785="لم يدفع",K2785="تأمين فقط",K2785="اشتراك 300",B2785=""),"",IFERROR(VLOOKUP(SUBSTITUTE(SUBSTITUTE(H2785,"~","~~"),"*","~*"),إعدادات_الأنواع!$A$4:$F$40,6,FALSE()),0))</f>
        <v/>
      </c>
      <c r="O2785" s="55" t="str">
        <f t="shared" si="174"/>
        <v/>
      </c>
      <c r="P2785" s="48" t="str">
        <f t="shared" ca="1" si="175"/>
        <v/>
      </c>
      <c r="Q2785" s="52"/>
      <c r="R2785" s="49"/>
      <c r="S2785" s="50" t="str">
        <f>IF(B2785="","",COUNTA(التجديد!E2785:E2785))</f>
        <v/>
      </c>
      <c r="T2785" s="51" t="str">
        <f>IF(B2785="","",IFERROR(VLOOKUP(SUBSTITUTE(SUBSTITUTE(H2785,"~","~~"),"*","~*"),إعدادات_الأنواع!$A$4:$B$40,2,FALSE()),"?"))</f>
        <v/>
      </c>
    </row>
    <row r="2786" spans="1:20" ht="15" customHeight="1">
      <c r="A2786" s="20" t="str">
        <f>IF(B2786="","",IF(T2786="?","⚠️ نوع غير معرف",T2786&amp;TEXT(COUNTIFS($T$3:T2786,T2786),"000")))</f>
        <v/>
      </c>
      <c r="B2786" s="38"/>
      <c r="C2786" s="38"/>
      <c r="D2786" s="39"/>
      <c r="E2786" s="54"/>
      <c r="F2786" s="41" t="str">
        <f t="shared" ca="1" si="172"/>
        <v/>
      </c>
      <c r="G2786" s="42"/>
      <c r="H2786" s="37"/>
      <c r="I2786" s="43"/>
      <c r="J2786" s="44" t="str">
        <f t="shared" si="173"/>
        <v/>
      </c>
      <c r="K2786" s="45"/>
      <c r="L2786" s="46" t="str">
        <f>IF(OR(K2786="لم يدفع",B2786=""),"",IF(K2786="تأمين فقط",0,IF(K2786="اشتراك 300",300,IF(F2786&lt;14,IFERROR(VLOOKUP(SUBSTITUTE(SUBSTITUTE(H2786,"~","~~"),"*","~*"),إعدادات_الأنواع!$A$4:$D$40,3,FALSE()),0),IFERROR(VLOOKUP(SUBSTITUTE(SUBSTITUTE(H2786,"~","~~"),"*","~*"),إعدادات_الأنواع!$A$4:$D$40,4,FALSE()),0)))))</f>
        <v/>
      </c>
      <c r="M2786" s="47" t="str">
        <f>IF(OR(K2786="لم يدفع",B2786=""),"",IFERROR(VLOOKUP(SUBSTITUTE(SUBSTITUTE(H2786,"~","~~"),"*","~*"),إعدادات_الأنواع!$A$4:$E$40,5,FALSE()),0))</f>
        <v/>
      </c>
      <c r="N2786" s="47" t="str">
        <f>IF(OR(K2786="لم يدفع",K2786="تأمين فقط",K2786="اشتراك 300",B2786=""),"",IFERROR(VLOOKUP(SUBSTITUTE(SUBSTITUTE(H2786,"~","~~"),"*","~*"),إعدادات_الأنواع!$A$4:$F$40,6,FALSE()),0))</f>
        <v/>
      </c>
      <c r="O2786" s="55" t="str">
        <f t="shared" si="174"/>
        <v/>
      </c>
      <c r="P2786" s="48" t="str">
        <f t="shared" ca="1" si="175"/>
        <v/>
      </c>
      <c r="Q2786" s="52"/>
      <c r="R2786" s="49"/>
      <c r="S2786" s="50" t="str">
        <f>IF(B2786="","",COUNTA(التجديد!E2786:E2786))</f>
        <v/>
      </c>
      <c r="T2786" s="51" t="str">
        <f>IF(B2786="","",IFERROR(VLOOKUP(SUBSTITUTE(SUBSTITUTE(H2786,"~","~~"),"*","~*"),إعدادات_الأنواع!$A$4:$B$40,2,FALSE()),"?"))</f>
        <v/>
      </c>
    </row>
    <row r="2787" spans="1:20" ht="15" customHeight="1">
      <c r="A2787" s="20" t="str">
        <f>IF(B2787="","",IF(T2787="?","⚠️ نوع غير معرف",T2787&amp;TEXT(COUNTIFS($T$3:T2787,T2787),"000")))</f>
        <v/>
      </c>
      <c r="B2787" s="38"/>
      <c r="C2787" s="38"/>
      <c r="D2787" s="39"/>
      <c r="E2787" s="54"/>
      <c r="F2787" s="41" t="str">
        <f t="shared" ca="1" si="172"/>
        <v/>
      </c>
      <c r="G2787" s="42"/>
      <c r="H2787" s="37"/>
      <c r="I2787" s="43"/>
      <c r="J2787" s="44" t="str">
        <f t="shared" si="173"/>
        <v/>
      </c>
      <c r="K2787" s="45"/>
      <c r="L2787" s="46" t="str">
        <f>IF(OR(K2787="لم يدفع",B2787=""),"",IF(K2787="تأمين فقط",0,IF(K2787="اشتراك 300",300,IF(F2787&lt;14,IFERROR(VLOOKUP(SUBSTITUTE(SUBSTITUTE(H2787,"~","~~"),"*","~*"),إعدادات_الأنواع!$A$4:$D$40,3,FALSE()),0),IFERROR(VLOOKUP(SUBSTITUTE(SUBSTITUTE(H2787,"~","~~"),"*","~*"),إعدادات_الأنواع!$A$4:$D$40,4,FALSE()),0)))))</f>
        <v/>
      </c>
      <c r="M2787" s="47" t="str">
        <f>IF(OR(K2787="لم يدفع",B2787=""),"",IFERROR(VLOOKUP(SUBSTITUTE(SUBSTITUTE(H2787,"~","~~"),"*","~*"),إعدادات_الأنواع!$A$4:$E$40,5,FALSE()),0))</f>
        <v/>
      </c>
      <c r="N2787" s="47" t="str">
        <f>IF(OR(K2787="لم يدفع",K2787="تأمين فقط",K2787="اشتراك 300",B2787=""),"",IFERROR(VLOOKUP(SUBSTITUTE(SUBSTITUTE(H2787,"~","~~"),"*","~*"),إعدادات_الأنواع!$A$4:$F$40,6,FALSE()),0))</f>
        <v/>
      </c>
      <c r="O2787" s="55" t="str">
        <f t="shared" si="174"/>
        <v/>
      </c>
      <c r="P2787" s="48" t="str">
        <f t="shared" ca="1" si="175"/>
        <v/>
      </c>
      <c r="Q2787" s="52"/>
      <c r="R2787" s="49"/>
      <c r="S2787" s="50" t="str">
        <f>IF(B2787="","",COUNTA(التجديد!E2787:E2787))</f>
        <v/>
      </c>
      <c r="T2787" s="51" t="str">
        <f>IF(B2787="","",IFERROR(VLOOKUP(SUBSTITUTE(SUBSTITUTE(H2787,"~","~~"),"*","~*"),إعدادات_الأنواع!$A$4:$B$40,2,FALSE()),"?"))</f>
        <v/>
      </c>
    </row>
    <row r="2788" spans="1:20" ht="15" customHeight="1">
      <c r="A2788" s="20" t="str">
        <f>IF(B2788="","",IF(T2788="?","⚠️ نوع غير معرف",T2788&amp;TEXT(COUNTIFS($T$3:T2788,T2788),"000")))</f>
        <v/>
      </c>
      <c r="B2788" s="38"/>
      <c r="C2788" s="38"/>
      <c r="D2788" s="39"/>
      <c r="E2788" s="54"/>
      <c r="F2788" s="41" t="str">
        <f t="shared" ca="1" si="172"/>
        <v/>
      </c>
      <c r="G2788" s="42"/>
      <c r="H2788" s="37"/>
      <c r="I2788" s="43"/>
      <c r="J2788" s="44" t="str">
        <f t="shared" si="173"/>
        <v/>
      </c>
      <c r="K2788" s="45"/>
      <c r="L2788" s="46" t="str">
        <f>IF(OR(K2788="لم يدفع",B2788=""),"",IF(K2788="تأمين فقط",0,IF(K2788="اشتراك 300",300,IF(F2788&lt;14,IFERROR(VLOOKUP(SUBSTITUTE(SUBSTITUTE(H2788,"~","~~"),"*","~*"),إعدادات_الأنواع!$A$4:$D$40,3,FALSE()),0),IFERROR(VLOOKUP(SUBSTITUTE(SUBSTITUTE(H2788,"~","~~"),"*","~*"),إعدادات_الأنواع!$A$4:$D$40,4,FALSE()),0)))))</f>
        <v/>
      </c>
      <c r="M2788" s="47" t="str">
        <f>IF(OR(K2788="لم يدفع",B2788=""),"",IFERROR(VLOOKUP(SUBSTITUTE(SUBSTITUTE(H2788,"~","~~"),"*","~*"),إعدادات_الأنواع!$A$4:$E$40,5,FALSE()),0))</f>
        <v/>
      </c>
      <c r="N2788" s="47" t="str">
        <f>IF(OR(K2788="لم يدفع",K2788="تأمين فقط",K2788="اشتراك 300",B2788=""),"",IFERROR(VLOOKUP(SUBSTITUTE(SUBSTITUTE(H2788,"~","~~"),"*","~*"),إعدادات_الأنواع!$A$4:$F$40,6,FALSE()),0))</f>
        <v/>
      </c>
      <c r="O2788" s="55" t="str">
        <f t="shared" si="174"/>
        <v/>
      </c>
      <c r="P2788" s="48" t="str">
        <f t="shared" ca="1" si="175"/>
        <v/>
      </c>
      <c r="Q2788" s="52"/>
      <c r="R2788" s="49"/>
      <c r="S2788" s="50" t="str">
        <f>IF(B2788="","",COUNTA(التجديد!E2788:E2788))</f>
        <v/>
      </c>
      <c r="T2788" s="51" t="str">
        <f>IF(B2788="","",IFERROR(VLOOKUP(SUBSTITUTE(SUBSTITUTE(H2788,"~","~~"),"*","~*"),إعدادات_الأنواع!$A$4:$B$40,2,FALSE()),"?"))</f>
        <v/>
      </c>
    </row>
    <row r="2789" spans="1:20" ht="15" customHeight="1">
      <c r="A2789" s="20" t="str">
        <f>IF(B2789="","",IF(T2789="?","⚠️ نوع غير معرف",T2789&amp;TEXT(COUNTIFS($T$3:T2789,T2789),"000")))</f>
        <v/>
      </c>
      <c r="B2789" s="38"/>
      <c r="C2789" s="38"/>
      <c r="D2789" s="39"/>
      <c r="E2789" s="54"/>
      <c r="F2789" s="41" t="str">
        <f t="shared" ca="1" si="172"/>
        <v/>
      </c>
      <c r="G2789" s="42"/>
      <c r="H2789" s="37"/>
      <c r="I2789" s="43"/>
      <c r="J2789" s="44" t="str">
        <f t="shared" si="173"/>
        <v/>
      </c>
      <c r="K2789" s="45"/>
      <c r="L2789" s="46" t="str">
        <f>IF(OR(K2789="لم يدفع",B2789=""),"",IF(K2789="تأمين فقط",0,IF(K2789="اشتراك 300",300,IF(F2789&lt;14,IFERROR(VLOOKUP(SUBSTITUTE(SUBSTITUTE(H2789,"~","~~"),"*","~*"),إعدادات_الأنواع!$A$4:$D$40,3,FALSE()),0),IFERROR(VLOOKUP(SUBSTITUTE(SUBSTITUTE(H2789,"~","~~"),"*","~*"),إعدادات_الأنواع!$A$4:$D$40,4,FALSE()),0)))))</f>
        <v/>
      </c>
      <c r="M2789" s="47" t="str">
        <f>IF(OR(K2789="لم يدفع",B2789=""),"",IFERROR(VLOOKUP(SUBSTITUTE(SUBSTITUTE(H2789,"~","~~"),"*","~*"),إعدادات_الأنواع!$A$4:$E$40,5,FALSE()),0))</f>
        <v/>
      </c>
      <c r="N2789" s="47" t="str">
        <f>IF(OR(K2789="لم يدفع",K2789="تأمين فقط",K2789="اشتراك 300",B2789=""),"",IFERROR(VLOOKUP(SUBSTITUTE(SUBSTITUTE(H2789,"~","~~"),"*","~*"),إعدادات_الأنواع!$A$4:$F$40,6,FALSE()),0))</f>
        <v/>
      </c>
      <c r="O2789" s="55" t="str">
        <f t="shared" si="174"/>
        <v/>
      </c>
      <c r="P2789" s="48" t="str">
        <f t="shared" ca="1" si="175"/>
        <v/>
      </c>
      <c r="Q2789" s="52"/>
      <c r="R2789" s="49"/>
      <c r="S2789" s="50" t="str">
        <f>IF(B2789="","",COUNTA(التجديد!E2789:E2789))</f>
        <v/>
      </c>
      <c r="T2789" s="51" t="str">
        <f>IF(B2789="","",IFERROR(VLOOKUP(SUBSTITUTE(SUBSTITUTE(H2789,"~","~~"),"*","~*"),إعدادات_الأنواع!$A$4:$B$40,2,FALSE()),"?"))</f>
        <v/>
      </c>
    </row>
    <row r="2790" spans="1:20" ht="15" customHeight="1">
      <c r="A2790" s="20" t="str">
        <f>IF(B2790="","",IF(T2790="?","⚠️ نوع غير معرف",T2790&amp;TEXT(COUNTIFS($T$3:T2790,T2790),"000")))</f>
        <v/>
      </c>
      <c r="B2790" s="38"/>
      <c r="C2790" s="38"/>
      <c r="D2790" s="39"/>
      <c r="E2790" s="54"/>
      <c r="F2790" s="41" t="str">
        <f t="shared" ca="1" si="172"/>
        <v/>
      </c>
      <c r="G2790" s="42"/>
      <c r="H2790" s="37"/>
      <c r="I2790" s="43"/>
      <c r="J2790" s="44" t="str">
        <f t="shared" si="173"/>
        <v/>
      </c>
      <c r="K2790" s="45"/>
      <c r="L2790" s="46" t="str">
        <f>IF(OR(K2790="لم يدفع",B2790=""),"",IF(K2790="تأمين فقط",0,IF(K2790="اشتراك 300",300,IF(F2790&lt;14,IFERROR(VLOOKUP(SUBSTITUTE(SUBSTITUTE(H2790,"~","~~"),"*","~*"),إعدادات_الأنواع!$A$4:$D$40,3,FALSE()),0),IFERROR(VLOOKUP(SUBSTITUTE(SUBSTITUTE(H2790,"~","~~"),"*","~*"),إعدادات_الأنواع!$A$4:$D$40,4,FALSE()),0)))))</f>
        <v/>
      </c>
      <c r="M2790" s="47" t="str">
        <f>IF(OR(K2790="لم يدفع",B2790=""),"",IFERROR(VLOOKUP(SUBSTITUTE(SUBSTITUTE(H2790,"~","~~"),"*","~*"),إعدادات_الأنواع!$A$4:$E$40,5,FALSE()),0))</f>
        <v/>
      </c>
      <c r="N2790" s="47" t="str">
        <f>IF(OR(K2790="لم يدفع",K2790="تأمين فقط",K2790="اشتراك 300",B2790=""),"",IFERROR(VLOOKUP(SUBSTITUTE(SUBSTITUTE(H2790,"~","~~"),"*","~*"),إعدادات_الأنواع!$A$4:$F$40,6,FALSE()),0))</f>
        <v/>
      </c>
      <c r="O2790" s="55" t="str">
        <f t="shared" si="174"/>
        <v/>
      </c>
      <c r="P2790" s="48" t="str">
        <f t="shared" ca="1" si="175"/>
        <v/>
      </c>
      <c r="Q2790" s="52"/>
      <c r="R2790" s="49"/>
      <c r="S2790" s="50" t="str">
        <f>IF(B2790="","",COUNTA(التجديد!E2790:E2790))</f>
        <v/>
      </c>
      <c r="T2790" s="51" t="str">
        <f>IF(B2790="","",IFERROR(VLOOKUP(SUBSTITUTE(SUBSTITUTE(H2790,"~","~~"),"*","~*"),إعدادات_الأنواع!$A$4:$B$40,2,FALSE()),"?"))</f>
        <v/>
      </c>
    </row>
    <row r="2791" spans="1:20" ht="15" customHeight="1">
      <c r="A2791" s="20" t="str">
        <f>IF(B2791="","",IF(T2791="?","⚠️ نوع غير معرف",T2791&amp;TEXT(COUNTIFS($T$3:T2791,T2791),"000")))</f>
        <v/>
      </c>
      <c r="B2791" s="38"/>
      <c r="C2791" s="38"/>
      <c r="D2791" s="39"/>
      <c r="E2791" s="54"/>
      <c r="F2791" s="41" t="str">
        <f t="shared" ca="1" si="172"/>
        <v/>
      </c>
      <c r="G2791" s="42"/>
      <c r="H2791" s="37"/>
      <c r="I2791" s="43"/>
      <c r="J2791" s="44" t="str">
        <f t="shared" si="173"/>
        <v/>
      </c>
      <c r="K2791" s="45"/>
      <c r="L2791" s="46" t="str">
        <f>IF(OR(K2791="لم يدفع",B2791=""),"",IF(K2791="تأمين فقط",0,IF(K2791="اشتراك 300",300,IF(F2791&lt;14,IFERROR(VLOOKUP(SUBSTITUTE(SUBSTITUTE(H2791,"~","~~"),"*","~*"),إعدادات_الأنواع!$A$4:$D$40,3,FALSE()),0),IFERROR(VLOOKUP(SUBSTITUTE(SUBSTITUTE(H2791,"~","~~"),"*","~*"),إعدادات_الأنواع!$A$4:$D$40,4,FALSE()),0)))))</f>
        <v/>
      </c>
      <c r="M2791" s="47" t="str">
        <f>IF(OR(K2791="لم يدفع",B2791=""),"",IFERROR(VLOOKUP(SUBSTITUTE(SUBSTITUTE(H2791,"~","~~"),"*","~*"),إعدادات_الأنواع!$A$4:$E$40,5,FALSE()),0))</f>
        <v/>
      </c>
      <c r="N2791" s="47" t="str">
        <f>IF(OR(K2791="لم يدفع",K2791="تأمين فقط",K2791="اشتراك 300",B2791=""),"",IFERROR(VLOOKUP(SUBSTITUTE(SUBSTITUTE(H2791,"~","~~"),"*","~*"),إعدادات_الأنواع!$A$4:$F$40,6,FALSE()),0))</f>
        <v/>
      </c>
      <c r="O2791" s="55" t="str">
        <f t="shared" si="174"/>
        <v/>
      </c>
      <c r="P2791" s="48" t="str">
        <f t="shared" ca="1" si="175"/>
        <v/>
      </c>
      <c r="Q2791" s="52"/>
      <c r="R2791" s="49"/>
      <c r="S2791" s="50" t="str">
        <f>IF(B2791="","",COUNTA(التجديد!E2791:E2791))</f>
        <v/>
      </c>
      <c r="T2791" s="51" t="str">
        <f>IF(B2791="","",IFERROR(VLOOKUP(SUBSTITUTE(SUBSTITUTE(H2791,"~","~~"),"*","~*"),إعدادات_الأنواع!$A$4:$B$40,2,FALSE()),"?"))</f>
        <v/>
      </c>
    </row>
    <row r="2792" spans="1:20" ht="15" customHeight="1">
      <c r="A2792" s="20" t="str">
        <f>IF(B2792="","",IF(T2792="?","⚠️ نوع غير معرف",T2792&amp;TEXT(COUNTIFS($T$3:T2792,T2792),"000")))</f>
        <v/>
      </c>
      <c r="B2792" s="38"/>
      <c r="C2792" s="38"/>
      <c r="D2792" s="39"/>
      <c r="E2792" s="54"/>
      <c r="F2792" s="41" t="str">
        <f t="shared" ca="1" si="172"/>
        <v/>
      </c>
      <c r="G2792" s="42"/>
      <c r="H2792" s="37"/>
      <c r="I2792" s="43"/>
      <c r="J2792" s="44" t="str">
        <f t="shared" si="173"/>
        <v/>
      </c>
      <c r="K2792" s="45"/>
      <c r="L2792" s="46" t="str">
        <f>IF(OR(K2792="لم يدفع",B2792=""),"",IF(K2792="تأمين فقط",0,IF(K2792="اشتراك 300",300,IF(F2792&lt;14,IFERROR(VLOOKUP(SUBSTITUTE(SUBSTITUTE(H2792,"~","~~"),"*","~*"),إعدادات_الأنواع!$A$4:$D$40,3,FALSE()),0),IFERROR(VLOOKUP(SUBSTITUTE(SUBSTITUTE(H2792,"~","~~"),"*","~*"),إعدادات_الأنواع!$A$4:$D$40,4,FALSE()),0)))))</f>
        <v/>
      </c>
      <c r="M2792" s="47" t="str">
        <f>IF(OR(K2792="لم يدفع",B2792=""),"",IFERROR(VLOOKUP(SUBSTITUTE(SUBSTITUTE(H2792,"~","~~"),"*","~*"),إعدادات_الأنواع!$A$4:$E$40,5,FALSE()),0))</f>
        <v/>
      </c>
      <c r="N2792" s="47" t="str">
        <f>IF(OR(K2792="لم يدفع",K2792="تأمين فقط",K2792="اشتراك 300",B2792=""),"",IFERROR(VLOOKUP(SUBSTITUTE(SUBSTITUTE(H2792,"~","~~"),"*","~*"),إعدادات_الأنواع!$A$4:$F$40,6,FALSE()),0))</f>
        <v/>
      </c>
      <c r="O2792" s="55" t="str">
        <f t="shared" si="174"/>
        <v/>
      </c>
      <c r="P2792" s="48" t="str">
        <f t="shared" ca="1" si="175"/>
        <v/>
      </c>
      <c r="Q2792" s="52"/>
      <c r="R2792" s="49"/>
      <c r="S2792" s="50" t="str">
        <f>IF(B2792="","",COUNTA(التجديد!E2792:E2792))</f>
        <v/>
      </c>
      <c r="T2792" s="51" t="str">
        <f>IF(B2792="","",IFERROR(VLOOKUP(SUBSTITUTE(SUBSTITUTE(H2792,"~","~~"),"*","~*"),إعدادات_الأنواع!$A$4:$B$40,2,FALSE()),"?"))</f>
        <v/>
      </c>
    </row>
    <row r="2793" spans="1:20" ht="15" customHeight="1">
      <c r="A2793" s="20" t="str">
        <f>IF(B2793="","",IF(T2793="?","⚠️ نوع غير معرف",T2793&amp;TEXT(COUNTIFS($T$3:T2793,T2793),"000")))</f>
        <v/>
      </c>
      <c r="B2793" s="38"/>
      <c r="C2793" s="38"/>
      <c r="D2793" s="39"/>
      <c r="E2793" s="54"/>
      <c r="F2793" s="41" t="str">
        <f t="shared" ca="1" si="172"/>
        <v/>
      </c>
      <c r="G2793" s="42"/>
      <c r="H2793" s="37"/>
      <c r="I2793" s="43"/>
      <c r="J2793" s="44" t="str">
        <f t="shared" si="173"/>
        <v/>
      </c>
      <c r="K2793" s="45"/>
      <c r="L2793" s="46" t="str">
        <f>IF(OR(K2793="لم يدفع",B2793=""),"",IF(K2793="تأمين فقط",0,IF(K2793="اشتراك 300",300,IF(F2793&lt;14,IFERROR(VLOOKUP(SUBSTITUTE(SUBSTITUTE(H2793,"~","~~"),"*","~*"),إعدادات_الأنواع!$A$4:$D$40,3,FALSE()),0),IFERROR(VLOOKUP(SUBSTITUTE(SUBSTITUTE(H2793,"~","~~"),"*","~*"),إعدادات_الأنواع!$A$4:$D$40,4,FALSE()),0)))))</f>
        <v/>
      </c>
      <c r="M2793" s="47" t="str">
        <f>IF(OR(K2793="لم يدفع",B2793=""),"",IFERROR(VLOOKUP(SUBSTITUTE(SUBSTITUTE(H2793,"~","~~"),"*","~*"),إعدادات_الأنواع!$A$4:$E$40,5,FALSE()),0))</f>
        <v/>
      </c>
      <c r="N2793" s="47" t="str">
        <f>IF(OR(K2793="لم يدفع",K2793="تأمين فقط",K2793="اشتراك 300",B2793=""),"",IFERROR(VLOOKUP(SUBSTITUTE(SUBSTITUTE(H2793,"~","~~"),"*","~*"),إعدادات_الأنواع!$A$4:$F$40,6,FALSE()),0))</f>
        <v/>
      </c>
      <c r="O2793" s="55" t="str">
        <f t="shared" si="174"/>
        <v/>
      </c>
      <c r="P2793" s="48" t="str">
        <f t="shared" ca="1" si="175"/>
        <v/>
      </c>
      <c r="Q2793" s="52"/>
      <c r="R2793" s="49"/>
      <c r="S2793" s="50" t="str">
        <f>IF(B2793="","",COUNTA(التجديد!E2793:E2793))</f>
        <v/>
      </c>
      <c r="T2793" s="51" t="str">
        <f>IF(B2793="","",IFERROR(VLOOKUP(SUBSTITUTE(SUBSTITUTE(H2793,"~","~~"),"*","~*"),إعدادات_الأنواع!$A$4:$B$40,2,FALSE()),"?"))</f>
        <v/>
      </c>
    </row>
    <row r="2794" spans="1:20" ht="15" customHeight="1">
      <c r="A2794" s="20" t="str">
        <f>IF(B2794="","",IF(T2794="?","⚠️ نوع غير معرف",T2794&amp;TEXT(COUNTIFS($T$3:T2794,T2794),"000")))</f>
        <v/>
      </c>
      <c r="B2794" s="38"/>
      <c r="C2794" s="38"/>
      <c r="D2794" s="39"/>
      <c r="E2794" s="54"/>
      <c r="F2794" s="41" t="str">
        <f t="shared" ca="1" si="172"/>
        <v/>
      </c>
      <c r="G2794" s="42"/>
      <c r="H2794" s="37"/>
      <c r="I2794" s="43"/>
      <c r="J2794" s="44" t="str">
        <f t="shared" si="173"/>
        <v/>
      </c>
      <c r="K2794" s="45"/>
      <c r="L2794" s="46" t="str">
        <f>IF(OR(K2794="لم يدفع",B2794=""),"",IF(K2794="تأمين فقط",0,IF(K2794="اشتراك 300",300,IF(F2794&lt;14,IFERROR(VLOOKUP(SUBSTITUTE(SUBSTITUTE(H2794,"~","~~"),"*","~*"),إعدادات_الأنواع!$A$4:$D$40,3,FALSE()),0),IFERROR(VLOOKUP(SUBSTITUTE(SUBSTITUTE(H2794,"~","~~"),"*","~*"),إعدادات_الأنواع!$A$4:$D$40,4,FALSE()),0)))))</f>
        <v/>
      </c>
      <c r="M2794" s="47" t="str">
        <f>IF(OR(K2794="لم يدفع",B2794=""),"",IFERROR(VLOOKUP(SUBSTITUTE(SUBSTITUTE(H2794,"~","~~"),"*","~*"),إعدادات_الأنواع!$A$4:$E$40,5,FALSE()),0))</f>
        <v/>
      </c>
      <c r="N2794" s="47" t="str">
        <f>IF(OR(K2794="لم يدفع",K2794="تأمين فقط",K2794="اشتراك 300",B2794=""),"",IFERROR(VLOOKUP(SUBSTITUTE(SUBSTITUTE(H2794,"~","~~"),"*","~*"),إعدادات_الأنواع!$A$4:$F$40,6,FALSE()),0))</f>
        <v/>
      </c>
      <c r="O2794" s="55" t="str">
        <f t="shared" si="174"/>
        <v/>
      </c>
      <c r="P2794" s="48" t="str">
        <f t="shared" ca="1" si="175"/>
        <v/>
      </c>
      <c r="Q2794" s="52"/>
      <c r="R2794" s="49"/>
      <c r="S2794" s="50" t="str">
        <f>IF(B2794="","",COUNTA(التجديد!E2794:E2794))</f>
        <v/>
      </c>
      <c r="T2794" s="51" t="str">
        <f>IF(B2794="","",IFERROR(VLOOKUP(SUBSTITUTE(SUBSTITUTE(H2794,"~","~~"),"*","~*"),إعدادات_الأنواع!$A$4:$B$40,2,FALSE()),"?"))</f>
        <v/>
      </c>
    </row>
    <row r="2795" spans="1:20" ht="15" customHeight="1">
      <c r="A2795" s="20" t="str">
        <f>IF(B2795="","",IF(T2795="?","⚠️ نوع غير معرف",T2795&amp;TEXT(COUNTIFS($T$3:T2795,T2795),"000")))</f>
        <v/>
      </c>
      <c r="B2795" s="38"/>
      <c r="C2795" s="38"/>
      <c r="D2795" s="39"/>
      <c r="E2795" s="54"/>
      <c r="F2795" s="41" t="str">
        <f t="shared" ca="1" si="172"/>
        <v/>
      </c>
      <c r="G2795" s="42"/>
      <c r="H2795" s="37"/>
      <c r="I2795" s="43"/>
      <c r="J2795" s="44" t="str">
        <f t="shared" si="173"/>
        <v/>
      </c>
      <c r="K2795" s="45"/>
      <c r="L2795" s="46" t="str">
        <f>IF(OR(K2795="لم يدفع",B2795=""),"",IF(K2795="تأمين فقط",0,IF(K2795="اشتراك 300",300,IF(F2795&lt;14,IFERROR(VLOOKUP(SUBSTITUTE(SUBSTITUTE(H2795,"~","~~"),"*","~*"),إعدادات_الأنواع!$A$4:$D$40,3,FALSE()),0),IFERROR(VLOOKUP(SUBSTITUTE(SUBSTITUTE(H2795,"~","~~"),"*","~*"),إعدادات_الأنواع!$A$4:$D$40,4,FALSE()),0)))))</f>
        <v/>
      </c>
      <c r="M2795" s="47" t="str">
        <f>IF(OR(K2795="لم يدفع",B2795=""),"",IFERROR(VLOOKUP(SUBSTITUTE(SUBSTITUTE(H2795,"~","~~"),"*","~*"),إعدادات_الأنواع!$A$4:$E$40,5,FALSE()),0))</f>
        <v/>
      </c>
      <c r="N2795" s="47" t="str">
        <f>IF(OR(K2795="لم يدفع",K2795="تأمين فقط",K2795="اشتراك 300",B2795=""),"",IFERROR(VLOOKUP(SUBSTITUTE(SUBSTITUTE(H2795,"~","~~"),"*","~*"),إعدادات_الأنواع!$A$4:$F$40,6,FALSE()),0))</f>
        <v/>
      </c>
      <c r="O2795" s="55" t="str">
        <f t="shared" si="174"/>
        <v/>
      </c>
      <c r="P2795" s="48" t="str">
        <f t="shared" ca="1" si="175"/>
        <v/>
      </c>
      <c r="Q2795" s="52"/>
      <c r="R2795" s="49"/>
      <c r="S2795" s="50" t="str">
        <f>IF(B2795="","",COUNTA(التجديد!E2795:E2795))</f>
        <v/>
      </c>
      <c r="T2795" s="51" t="str">
        <f>IF(B2795="","",IFERROR(VLOOKUP(SUBSTITUTE(SUBSTITUTE(H2795,"~","~~"),"*","~*"),إعدادات_الأنواع!$A$4:$B$40,2,FALSE()),"?"))</f>
        <v/>
      </c>
    </row>
    <row r="2796" spans="1:20" ht="15" customHeight="1">
      <c r="A2796" s="20" t="str">
        <f>IF(B2796="","",IF(T2796="?","⚠️ نوع غير معرف",T2796&amp;TEXT(COUNTIFS($T$3:T2796,T2796),"000")))</f>
        <v/>
      </c>
      <c r="B2796" s="38"/>
      <c r="C2796" s="38"/>
      <c r="D2796" s="39"/>
      <c r="E2796" s="54"/>
      <c r="F2796" s="41" t="str">
        <f t="shared" ca="1" si="172"/>
        <v/>
      </c>
      <c r="G2796" s="42"/>
      <c r="H2796" s="37"/>
      <c r="I2796" s="43"/>
      <c r="J2796" s="44" t="str">
        <f t="shared" si="173"/>
        <v/>
      </c>
      <c r="K2796" s="45"/>
      <c r="L2796" s="46" t="str">
        <f>IF(OR(K2796="لم يدفع",B2796=""),"",IF(K2796="تأمين فقط",0,IF(K2796="اشتراك 300",300,IF(F2796&lt;14,IFERROR(VLOOKUP(SUBSTITUTE(SUBSTITUTE(H2796,"~","~~"),"*","~*"),إعدادات_الأنواع!$A$4:$D$40,3,FALSE()),0),IFERROR(VLOOKUP(SUBSTITUTE(SUBSTITUTE(H2796,"~","~~"),"*","~*"),إعدادات_الأنواع!$A$4:$D$40,4,FALSE()),0)))))</f>
        <v/>
      </c>
      <c r="M2796" s="47" t="str">
        <f>IF(OR(K2796="لم يدفع",B2796=""),"",IFERROR(VLOOKUP(SUBSTITUTE(SUBSTITUTE(H2796,"~","~~"),"*","~*"),إعدادات_الأنواع!$A$4:$E$40,5,FALSE()),0))</f>
        <v/>
      </c>
      <c r="N2796" s="47" t="str">
        <f>IF(OR(K2796="لم يدفع",K2796="تأمين فقط",K2796="اشتراك 300",B2796=""),"",IFERROR(VLOOKUP(SUBSTITUTE(SUBSTITUTE(H2796,"~","~~"),"*","~*"),إعدادات_الأنواع!$A$4:$F$40,6,FALSE()),0))</f>
        <v/>
      </c>
      <c r="O2796" s="55" t="str">
        <f t="shared" si="174"/>
        <v/>
      </c>
      <c r="P2796" s="48" t="str">
        <f t="shared" ca="1" si="175"/>
        <v/>
      </c>
      <c r="Q2796" s="52"/>
      <c r="R2796" s="49"/>
      <c r="S2796" s="50" t="str">
        <f>IF(B2796="","",COUNTA(التجديد!E2796:E2796))</f>
        <v/>
      </c>
      <c r="T2796" s="51" t="str">
        <f>IF(B2796="","",IFERROR(VLOOKUP(SUBSTITUTE(SUBSTITUTE(H2796,"~","~~"),"*","~*"),إعدادات_الأنواع!$A$4:$B$40,2,FALSE()),"?"))</f>
        <v/>
      </c>
    </row>
    <row r="2797" spans="1:20" ht="15" customHeight="1">
      <c r="A2797" s="20" t="str">
        <f>IF(B2797="","",IF(T2797="?","⚠️ نوع غير معرف",T2797&amp;TEXT(COUNTIFS($T$3:T2797,T2797),"000")))</f>
        <v/>
      </c>
      <c r="B2797" s="38"/>
      <c r="C2797" s="38"/>
      <c r="D2797" s="39"/>
      <c r="E2797" s="54"/>
      <c r="F2797" s="41" t="str">
        <f t="shared" ca="1" si="172"/>
        <v/>
      </c>
      <c r="G2797" s="42"/>
      <c r="H2797" s="37"/>
      <c r="I2797" s="43"/>
      <c r="J2797" s="44" t="str">
        <f t="shared" si="173"/>
        <v/>
      </c>
      <c r="K2797" s="45"/>
      <c r="L2797" s="46" t="str">
        <f>IF(OR(K2797="لم يدفع",B2797=""),"",IF(K2797="تأمين فقط",0,IF(K2797="اشتراك 300",300,IF(F2797&lt;14,IFERROR(VLOOKUP(SUBSTITUTE(SUBSTITUTE(H2797,"~","~~"),"*","~*"),إعدادات_الأنواع!$A$4:$D$40,3,FALSE()),0),IFERROR(VLOOKUP(SUBSTITUTE(SUBSTITUTE(H2797,"~","~~"),"*","~*"),إعدادات_الأنواع!$A$4:$D$40,4,FALSE()),0)))))</f>
        <v/>
      </c>
      <c r="M2797" s="47" t="str">
        <f>IF(OR(K2797="لم يدفع",B2797=""),"",IFERROR(VLOOKUP(SUBSTITUTE(SUBSTITUTE(H2797,"~","~~"),"*","~*"),إعدادات_الأنواع!$A$4:$E$40,5,FALSE()),0))</f>
        <v/>
      </c>
      <c r="N2797" s="47" t="str">
        <f>IF(OR(K2797="لم يدفع",K2797="تأمين فقط",K2797="اشتراك 300",B2797=""),"",IFERROR(VLOOKUP(SUBSTITUTE(SUBSTITUTE(H2797,"~","~~"),"*","~*"),إعدادات_الأنواع!$A$4:$F$40,6,FALSE()),0))</f>
        <v/>
      </c>
      <c r="O2797" s="55" t="str">
        <f t="shared" si="174"/>
        <v/>
      </c>
      <c r="P2797" s="48" t="str">
        <f t="shared" ca="1" si="175"/>
        <v/>
      </c>
      <c r="Q2797" s="52"/>
      <c r="R2797" s="49"/>
      <c r="S2797" s="50" t="str">
        <f>IF(B2797="","",COUNTA(التجديد!E2797:E2797))</f>
        <v/>
      </c>
      <c r="T2797" s="51" t="str">
        <f>IF(B2797="","",IFERROR(VLOOKUP(SUBSTITUTE(SUBSTITUTE(H2797,"~","~~"),"*","~*"),إعدادات_الأنواع!$A$4:$B$40,2,FALSE()),"?"))</f>
        <v/>
      </c>
    </row>
    <row r="2798" spans="1:20" ht="15" customHeight="1">
      <c r="A2798" s="20" t="str">
        <f>IF(B2798="","",IF(T2798="?","⚠️ نوع غير معرف",T2798&amp;TEXT(COUNTIFS($T$3:T2798,T2798),"000")))</f>
        <v/>
      </c>
      <c r="B2798" s="38"/>
      <c r="C2798" s="38"/>
      <c r="D2798" s="39"/>
      <c r="E2798" s="54"/>
      <c r="F2798" s="41" t="str">
        <f t="shared" ca="1" si="172"/>
        <v/>
      </c>
      <c r="G2798" s="42"/>
      <c r="H2798" s="37"/>
      <c r="I2798" s="43"/>
      <c r="J2798" s="44" t="str">
        <f t="shared" si="173"/>
        <v/>
      </c>
      <c r="K2798" s="45"/>
      <c r="L2798" s="46" t="str">
        <f>IF(OR(K2798="لم يدفع",B2798=""),"",IF(K2798="تأمين فقط",0,IF(K2798="اشتراك 300",300,IF(F2798&lt;14,IFERROR(VLOOKUP(SUBSTITUTE(SUBSTITUTE(H2798,"~","~~"),"*","~*"),إعدادات_الأنواع!$A$4:$D$40,3,FALSE()),0),IFERROR(VLOOKUP(SUBSTITUTE(SUBSTITUTE(H2798,"~","~~"),"*","~*"),إعدادات_الأنواع!$A$4:$D$40,4,FALSE()),0)))))</f>
        <v/>
      </c>
      <c r="M2798" s="47" t="str">
        <f>IF(OR(K2798="لم يدفع",B2798=""),"",IFERROR(VLOOKUP(SUBSTITUTE(SUBSTITUTE(H2798,"~","~~"),"*","~*"),إعدادات_الأنواع!$A$4:$E$40,5,FALSE()),0))</f>
        <v/>
      </c>
      <c r="N2798" s="47" t="str">
        <f>IF(OR(K2798="لم يدفع",K2798="تأمين فقط",K2798="اشتراك 300",B2798=""),"",IFERROR(VLOOKUP(SUBSTITUTE(SUBSTITUTE(H2798,"~","~~"),"*","~*"),إعدادات_الأنواع!$A$4:$F$40,6,FALSE()),0))</f>
        <v/>
      </c>
      <c r="O2798" s="55" t="str">
        <f t="shared" si="174"/>
        <v/>
      </c>
      <c r="P2798" s="48" t="str">
        <f t="shared" ca="1" si="175"/>
        <v/>
      </c>
      <c r="Q2798" s="52"/>
      <c r="R2798" s="49"/>
      <c r="S2798" s="50" t="str">
        <f>IF(B2798="","",COUNTA(التجديد!E2798:E2798))</f>
        <v/>
      </c>
      <c r="T2798" s="51" t="str">
        <f>IF(B2798="","",IFERROR(VLOOKUP(SUBSTITUTE(SUBSTITUTE(H2798,"~","~~"),"*","~*"),إعدادات_الأنواع!$A$4:$B$40,2,FALSE()),"?"))</f>
        <v/>
      </c>
    </row>
    <row r="2799" spans="1:20" ht="15" customHeight="1">
      <c r="A2799" s="20" t="str">
        <f>IF(B2799="","",IF(T2799="?","⚠️ نوع غير معرف",T2799&amp;TEXT(COUNTIFS($T$3:T2799,T2799),"000")))</f>
        <v/>
      </c>
      <c r="B2799" s="38"/>
      <c r="C2799" s="38"/>
      <c r="D2799" s="39"/>
      <c r="E2799" s="54"/>
      <c r="F2799" s="41" t="str">
        <f t="shared" ca="1" si="172"/>
        <v/>
      </c>
      <c r="G2799" s="42"/>
      <c r="H2799" s="37"/>
      <c r="I2799" s="43"/>
      <c r="J2799" s="44" t="str">
        <f t="shared" si="173"/>
        <v/>
      </c>
      <c r="K2799" s="45"/>
      <c r="L2799" s="46" t="str">
        <f>IF(OR(K2799="لم يدفع",B2799=""),"",IF(K2799="تأمين فقط",0,IF(K2799="اشتراك 300",300,IF(F2799&lt;14,IFERROR(VLOOKUP(SUBSTITUTE(SUBSTITUTE(H2799,"~","~~"),"*","~*"),إعدادات_الأنواع!$A$4:$D$40,3,FALSE()),0),IFERROR(VLOOKUP(SUBSTITUTE(SUBSTITUTE(H2799,"~","~~"),"*","~*"),إعدادات_الأنواع!$A$4:$D$40,4,FALSE()),0)))))</f>
        <v/>
      </c>
      <c r="M2799" s="47" t="str">
        <f>IF(OR(K2799="لم يدفع",B2799=""),"",IFERROR(VLOOKUP(SUBSTITUTE(SUBSTITUTE(H2799,"~","~~"),"*","~*"),إعدادات_الأنواع!$A$4:$E$40,5,FALSE()),0))</f>
        <v/>
      </c>
      <c r="N2799" s="47" t="str">
        <f>IF(OR(K2799="لم يدفع",K2799="تأمين فقط",K2799="اشتراك 300",B2799=""),"",IFERROR(VLOOKUP(SUBSTITUTE(SUBSTITUTE(H2799,"~","~~"),"*","~*"),إعدادات_الأنواع!$A$4:$F$40,6,FALSE()),0))</f>
        <v/>
      </c>
      <c r="O2799" s="55" t="str">
        <f t="shared" si="174"/>
        <v/>
      </c>
      <c r="P2799" s="48" t="str">
        <f t="shared" ca="1" si="175"/>
        <v/>
      </c>
      <c r="Q2799" s="52"/>
      <c r="R2799" s="49"/>
      <c r="S2799" s="50" t="str">
        <f>IF(B2799="","",COUNTA(التجديد!E2799:E2799))</f>
        <v/>
      </c>
      <c r="T2799" s="51" t="str">
        <f>IF(B2799="","",IFERROR(VLOOKUP(SUBSTITUTE(SUBSTITUTE(H2799,"~","~~"),"*","~*"),إعدادات_الأنواع!$A$4:$B$40,2,FALSE()),"?"))</f>
        <v/>
      </c>
    </row>
    <row r="2800" spans="1:20" ht="15" customHeight="1">
      <c r="A2800" s="20" t="str">
        <f>IF(B2800="","",IF(T2800="?","⚠️ نوع غير معرف",T2800&amp;TEXT(COUNTIFS($T$3:T2800,T2800),"000")))</f>
        <v/>
      </c>
      <c r="B2800" s="38"/>
      <c r="C2800" s="38"/>
      <c r="D2800" s="39"/>
      <c r="E2800" s="54"/>
      <c r="F2800" s="41" t="str">
        <f t="shared" ca="1" si="172"/>
        <v/>
      </c>
      <c r="G2800" s="42"/>
      <c r="H2800" s="37"/>
      <c r="I2800" s="43"/>
      <c r="J2800" s="44" t="str">
        <f t="shared" si="173"/>
        <v/>
      </c>
      <c r="K2800" s="45"/>
      <c r="L2800" s="46" t="str">
        <f>IF(OR(K2800="لم يدفع",B2800=""),"",IF(K2800="تأمين فقط",0,IF(K2800="اشتراك 300",300,IF(F2800&lt;14,IFERROR(VLOOKUP(SUBSTITUTE(SUBSTITUTE(H2800,"~","~~"),"*","~*"),إعدادات_الأنواع!$A$4:$D$40,3,FALSE()),0),IFERROR(VLOOKUP(SUBSTITUTE(SUBSTITUTE(H2800,"~","~~"),"*","~*"),إعدادات_الأنواع!$A$4:$D$40,4,FALSE()),0)))))</f>
        <v/>
      </c>
      <c r="M2800" s="47" t="str">
        <f>IF(OR(K2800="لم يدفع",B2800=""),"",IFERROR(VLOOKUP(SUBSTITUTE(SUBSTITUTE(H2800,"~","~~"),"*","~*"),إعدادات_الأنواع!$A$4:$E$40,5,FALSE()),0))</f>
        <v/>
      </c>
      <c r="N2800" s="47" t="str">
        <f>IF(OR(K2800="لم يدفع",K2800="تأمين فقط",K2800="اشتراك 300",B2800=""),"",IFERROR(VLOOKUP(SUBSTITUTE(SUBSTITUTE(H2800,"~","~~"),"*","~*"),إعدادات_الأنواع!$A$4:$F$40,6,FALSE()),0))</f>
        <v/>
      </c>
      <c r="O2800" s="55" t="str">
        <f t="shared" si="174"/>
        <v/>
      </c>
      <c r="P2800" s="48" t="str">
        <f t="shared" ca="1" si="175"/>
        <v/>
      </c>
      <c r="Q2800" s="52"/>
      <c r="R2800" s="49"/>
      <c r="S2800" s="50" t="str">
        <f>IF(B2800="","",COUNTA(التجديد!E2800:E2800))</f>
        <v/>
      </c>
      <c r="T2800" s="51" t="str">
        <f>IF(B2800="","",IFERROR(VLOOKUP(SUBSTITUTE(SUBSTITUTE(H2800,"~","~~"),"*","~*"),إعدادات_الأنواع!$A$4:$B$40,2,FALSE()),"?"))</f>
        <v/>
      </c>
    </row>
    <row r="2801" spans="1:20" ht="15" customHeight="1">
      <c r="A2801" s="20" t="str">
        <f>IF(B2801="","",IF(T2801="?","⚠️ نوع غير معرف",T2801&amp;TEXT(COUNTIFS($T$3:T2801,T2801),"000")))</f>
        <v/>
      </c>
      <c r="B2801" s="38"/>
      <c r="C2801" s="38"/>
      <c r="D2801" s="39"/>
      <c r="E2801" s="54"/>
      <c r="F2801" s="41" t="str">
        <f t="shared" ca="1" si="172"/>
        <v/>
      </c>
      <c r="G2801" s="42"/>
      <c r="H2801" s="37"/>
      <c r="I2801" s="43"/>
      <c r="J2801" s="44" t="str">
        <f t="shared" si="173"/>
        <v/>
      </c>
      <c r="K2801" s="45"/>
      <c r="L2801" s="46" t="str">
        <f>IF(OR(K2801="لم يدفع",B2801=""),"",IF(K2801="تأمين فقط",0,IF(K2801="اشتراك 300",300,IF(F2801&lt;14,IFERROR(VLOOKUP(SUBSTITUTE(SUBSTITUTE(H2801,"~","~~"),"*","~*"),إعدادات_الأنواع!$A$4:$D$40,3,FALSE()),0),IFERROR(VLOOKUP(SUBSTITUTE(SUBSTITUTE(H2801,"~","~~"),"*","~*"),إعدادات_الأنواع!$A$4:$D$40,4,FALSE()),0)))))</f>
        <v/>
      </c>
      <c r="M2801" s="47" t="str">
        <f>IF(OR(K2801="لم يدفع",B2801=""),"",IFERROR(VLOOKUP(SUBSTITUTE(SUBSTITUTE(H2801,"~","~~"),"*","~*"),إعدادات_الأنواع!$A$4:$E$40,5,FALSE()),0))</f>
        <v/>
      </c>
      <c r="N2801" s="47" t="str">
        <f>IF(OR(K2801="لم يدفع",K2801="تأمين فقط",K2801="اشتراك 300",B2801=""),"",IFERROR(VLOOKUP(SUBSTITUTE(SUBSTITUTE(H2801,"~","~~"),"*","~*"),إعدادات_الأنواع!$A$4:$F$40,6,FALSE()),0))</f>
        <v/>
      </c>
      <c r="O2801" s="55" t="str">
        <f t="shared" si="174"/>
        <v/>
      </c>
      <c r="P2801" s="48" t="str">
        <f t="shared" ca="1" si="175"/>
        <v/>
      </c>
      <c r="Q2801" s="52"/>
      <c r="R2801" s="49"/>
      <c r="S2801" s="50" t="str">
        <f>IF(B2801="","",COUNTA(التجديد!E2801:E2801))</f>
        <v/>
      </c>
      <c r="T2801" s="51" t="str">
        <f>IF(B2801="","",IFERROR(VLOOKUP(SUBSTITUTE(SUBSTITUTE(H2801,"~","~~"),"*","~*"),إعدادات_الأنواع!$A$4:$B$40,2,FALSE()),"?"))</f>
        <v/>
      </c>
    </row>
    <row r="2802" spans="1:20" ht="15" customHeight="1">
      <c r="A2802" s="20" t="str">
        <f>IF(B2802="","",IF(T2802="?","⚠️ نوع غير معرف",T2802&amp;TEXT(COUNTIFS($T$3:T2802,T2802),"000")))</f>
        <v/>
      </c>
      <c r="B2802" s="38"/>
      <c r="C2802" s="38"/>
      <c r="D2802" s="39"/>
      <c r="E2802" s="54"/>
      <c r="F2802" s="41" t="str">
        <f t="shared" ca="1" si="172"/>
        <v/>
      </c>
      <c r="G2802" s="42"/>
      <c r="H2802" s="37"/>
      <c r="I2802" s="43"/>
      <c r="J2802" s="44" t="str">
        <f t="shared" si="173"/>
        <v/>
      </c>
      <c r="K2802" s="45"/>
      <c r="L2802" s="46" t="str">
        <f>IF(OR(K2802="لم يدفع",B2802=""),"",IF(K2802="تأمين فقط",0,IF(K2802="اشتراك 300",300,IF(F2802&lt;14,IFERROR(VLOOKUP(SUBSTITUTE(SUBSTITUTE(H2802,"~","~~"),"*","~*"),إعدادات_الأنواع!$A$4:$D$40,3,FALSE()),0),IFERROR(VLOOKUP(SUBSTITUTE(SUBSTITUTE(H2802,"~","~~"),"*","~*"),إعدادات_الأنواع!$A$4:$D$40,4,FALSE()),0)))))</f>
        <v/>
      </c>
      <c r="M2802" s="47" t="str">
        <f>IF(OR(K2802="لم يدفع",B2802=""),"",IFERROR(VLOOKUP(SUBSTITUTE(SUBSTITUTE(H2802,"~","~~"),"*","~*"),إعدادات_الأنواع!$A$4:$E$40,5,FALSE()),0))</f>
        <v/>
      </c>
      <c r="N2802" s="47" t="str">
        <f>IF(OR(K2802="لم يدفع",K2802="تأمين فقط",K2802="اشتراك 300",B2802=""),"",IFERROR(VLOOKUP(SUBSTITUTE(SUBSTITUTE(H2802,"~","~~"),"*","~*"),إعدادات_الأنواع!$A$4:$F$40,6,FALSE()),0))</f>
        <v/>
      </c>
      <c r="O2802" s="55" t="str">
        <f t="shared" si="174"/>
        <v/>
      </c>
      <c r="P2802" s="48" t="str">
        <f t="shared" ca="1" si="175"/>
        <v/>
      </c>
      <c r="Q2802" s="52"/>
      <c r="R2802" s="49"/>
      <c r="S2802" s="50" t="str">
        <f>IF(B2802="","",COUNTA(التجديد!E2802:E2802))</f>
        <v/>
      </c>
      <c r="T2802" s="51" t="str">
        <f>IF(B2802="","",IFERROR(VLOOKUP(SUBSTITUTE(SUBSTITUTE(H2802,"~","~~"),"*","~*"),إعدادات_الأنواع!$A$4:$B$40,2,FALSE()),"?"))</f>
        <v/>
      </c>
    </row>
    <row r="2803" spans="1:20" ht="15" customHeight="1">
      <c r="A2803" s="20" t="str">
        <f>IF(B2803="","",IF(T2803="?","⚠️ نوع غير معرف",T2803&amp;TEXT(COUNTIFS($T$3:T2803,T2803),"000")))</f>
        <v/>
      </c>
      <c r="B2803" s="38"/>
      <c r="C2803" s="38"/>
      <c r="D2803" s="39"/>
      <c r="E2803" s="54"/>
      <c r="F2803" s="41" t="str">
        <f t="shared" ca="1" si="172"/>
        <v/>
      </c>
      <c r="G2803" s="42"/>
      <c r="H2803" s="37"/>
      <c r="I2803" s="43"/>
      <c r="J2803" s="44" t="str">
        <f t="shared" si="173"/>
        <v/>
      </c>
      <c r="K2803" s="45"/>
      <c r="L2803" s="46" t="str">
        <f>IF(OR(K2803="لم يدفع",B2803=""),"",IF(K2803="تأمين فقط",0,IF(K2803="اشتراك 300",300,IF(F2803&lt;14,IFERROR(VLOOKUP(SUBSTITUTE(SUBSTITUTE(H2803,"~","~~"),"*","~*"),إعدادات_الأنواع!$A$4:$D$40,3,FALSE()),0),IFERROR(VLOOKUP(SUBSTITUTE(SUBSTITUTE(H2803,"~","~~"),"*","~*"),إعدادات_الأنواع!$A$4:$D$40,4,FALSE()),0)))))</f>
        <v/>
      </c>
      <c r="M2803" s="47" t="str">
        <f>IF(OR(K2803="لم يدفع",B2803=""),"",IFERROR(VLOOKUP(SUBSTITUTE(SUBSTITUTE(H2803,"~","~~"),"*","~*"),إعدادات_الأنواع!$A$4:$E$40,5,FALSE()),0))</f>
        <v/>
      </c>
      <c r="N2803" s="47" t="str">
        <f>IF(OR(K2803="لم يدفع",K2803="تأمين فقط",K2803="اشتراك 300",B2803=""),"",IFERROR(VLOOKUP(SUBSTITUTE(SUBSTITUTE(H2803,"~","~~"),"*","~*"),إعدادات_الأنواع!$A$4:$F$40,6,FALSE()),0))</f>
        <v/>
      </c>
      <c r="O2803" s="55" t="str">
        <f t="shared" si="174"/>
        <v/>
      </c>
      <c r="P2803" s="48" t="str">
        <f t="shared" ca="1" si="175"/>
        <v/>
      </c>
      <c r="Q2803" s="52"/>
      <c r="R2803" s="49"/>
      <c r="S2803" s="50" t="str">
        <f>IF(B2803="","",COUNTA(التجديد!E2803:E2803))</f>
        <v/>
      </c>
      <c r="T2803" s="51" t="str">
        <f>IF(B2803="","",IFERROR(VLOOKUP(SUBSTITUTE(SUBSTITUTE(H2803,"~","~~"),"*","~*"),إعدادات_الأنواع!$A$4:$B$40,2,FALSE()),"?"))</f>
        <v/>
      </c>
    </row>
    <row r="2804" spans="1:20" ht="15" customHeight="1">
      <c r="A2804" s="20" t="str">
        <f>IF(B2804="","",IF(T2804="?","⚠️ نوع غير معرف",T2804&amp;TEXT(COUNTIFS($T$3:T2804,T2804),"000")))</f>
        <v/>
      </c>
      <c r="B2804" s="38"/>
      <c r="C2804" s="38"/>
      <c r="D2804" s="39"/>
      <c r="E2804" s="54"/>
      <c r="F2804" s="41" t="str">
        <f t="shared" ca="1" si="172"/>
        <v/>
      </c>
      <c r="G2804" s="42"/>
      <c r="H2804" s="37"/>
      <c r="I2804" s="43"/>
      <c r="J2804" s="44" t="str">
        <f t="shared" si="173"/>
        <v/>
      </c>
      <c r="K2804" s="45"/>
      <c r="L2804" s="46" t="str">
        <f>IF(OR(K2804="لم يدفع",B2804=""),"",IF(K2804="تأمين فقط",0,IF(K2804="اشتراك 300",300,IF(F2804&lt;14,IFERROR(VLOOKUP(SUBSTITUTE(SUBSTITUTE(H2804,"~","~~"),"*","~*"),إعدادات_الأنواع!$A$4:$D$40,3,FALSE()),0),IFERROR(VLOOKUP(SUBSTITUTE(SUBSTITUTE(H2804,"~","~~"),"*","~*"),إعدادات_الأنواع!$A$4:$D$40,4,FALSE()),0)))))</f>
        <v/>
      </c>
      <c r="M2804" s="47" t="str">
        <f>IF(OR(K2804="لم يدفع",B2804=""),"",IFERROR(VLOOKUP(SUBSTITUTE(SUBSTITUTE(H2804,"~","~~"),"*","~*"),إعدادات_الأنواع!$A$4:$E$40,5,FALSE()),0))</f>
        <v/>
      </c>
      <c r="N2804" s="47" t="str">
        <f>IF(OR(K2804="لم يدفع",K2804="تأمين فقط",K2804="اشتراك 300",B2804=""),"",IFERROR(VLOOKUP(SUBSTITUTE(SUBSTITUTE(H2804,"~","~~"),"*","~*"),إعدادات_الأنواع!$A$4:$F$40,6,FALSE()),0))</f>
        <v/>
      </c>
      <c r="O2804" s="55" t="str">
        <f t="shared" si="174"/>
        <v/>
      </c>
      <c r="P2804" s="48" t="str">
        <f t="shared" ca="1" si="175"/>
        <v/>
      </c>
      <c r="Q2804" s="52"/>
      <c r="R2804" s="49"/>
      <c r="S2804" s="50" t="str">
        <f>IF(B2804="","",COUNTA(التجديد!E2804:E2804))</f>
        <v/>
      </c>
      <c r="T2804" s="51" t="str">
        <f>IF(B2804="","",IFERROR(VLOOKUP(SUBSTITUTE(SUBSTITUTE(H2804,"~","~~"),"*","~*"),إعدادات_الأنواع!$A$4:$B$40,2,FALSE()),"?"))</f>
        <v/>
      </c>
    </row>
    <row r="2805" spans="1:20" ht="15" customHeight="1">
      <c r="A2805" s="20" t="str">
        <f>IF(B2805="","",IF(T2805="?","⚠️ نوع غير معرف",T2805&amp;TEXT(COUNTIFS($T$3:T2805,T2805),"000")))</f>
        <v/>
      </c>
      <c r="B2805" s="38"/>
      <c r="C2805" s="38"/>
      <c r="D2805" s="39"/>
      <c r="E2805" s="54"/>
      <c r="F2805" s="41" t="str">
        <f t="shared" ca="1" si="172"/>
        <v/>
      </c>
      <c r="G2805" s="42"/>
      <c r="H2805" s="37"/>
      <c r="I2805" s="43"/>
      <c r="J2805" s="44" t="str">
        <f t="shared" si="173"/>
        <v/>
      </c>
      <c r="K2805" s="45"/>
      <c r="L2805" s="46" t="str">
        <f>IF(OR(K2805="لم يدفع",B2805=""),"",IF(K2805="تأمين فقط",0,IF(K2805="اشتراك 300",300,IF(F2805&lt;14,IFERROR(VLOOKUP(SUBSTITUTE(SUBSTITUTE(H2805,"~","~~"),"*","~*"),إعدادات_الأنواع!$A$4:$D$40,3,FALSE()),0),IFERROR(VLOOKUP(SUBSTITUTE(SUBSTITUTE(H2805,"~","~~"),"*","~*"),إعدادات_الأنواع!$A$4:$D$40,4,FALSE()),0)))))</f>
        <v/>
      </c>
      <c r="M2805" s="47" t="str">
        <f>IF(OR(K2805="لم يدفع",B2805=""),"",IFERROR(VLOOKUP(SUBSTITUTE(SUBSTITUTE(H2805,"~","~~"),"*","~*"),إعدادات_الأنواع!$A$4:$E$40,5,FALSE()),0))</f>
        <v/>
      </c>
      <c r="N2805" s="47" t="str">
        <f>IF(OR(K2805="لم يدفع",K2805="تأمين فقط",K2805="اشتراك 300",B2805=""),"",IFERROR(VLOOKUP(SUBSTITUTE(SUBSTITUTE(H2805,"~","~~"),"*","~*"),إعدادات_الأنواع!$A$4:$F$40,6,FALSE()),0))</f>
        <v/>
      </c>
      <c r="O2805" s="55" t="str">
        <f t="shared" si="174"/>
        <v/>
      </c>
      <c r="P2805" s="48" t="str">
        <f t="shared" ca="1" si="175"/>
        <v/>
      </c>
      <c r="Q2805" s="52"/>
      <c r="R2805" s="49"/>
      <c r="S2805" s="50" t="str">
        <f>IF(B2805="","",COUNTA(التجديد!E2805:E2805))</f>
        <v/>
      </c>
      <c r="T2805" s="51" t="str">
        <f>IF(B2805="","",IFERROR(VLOOKUP(SUBSTITUTE(SUBSTITUTE(H2805,"~","~~"),"*","~*"),إعدادات_الأنواع!$A$4:$B$40,2,FALSE()),"?"))</f>
        <v/>
      </c>
    </row>
    <row r="2806" spans="1:20" ht="15" customHeight="1">
      <c r="A2806" s="20" t="str">
        <f>IF(B2806="","",IF(T2806="?","⚠️ نوع غير معرف",T2806&amp;TEXT(COUNTIFS($T$3:T2806,T2806),"000")))</f>
        <v/>
      </c>
      <c r="B2806" s="38"/>
      <c r="C2806" s="38"/>
      <c r="D2806" s="39"/>
      <c r="E2806" s="54"/>
      <c r="F2806" s="41" t="str">
        <f t="shared" ca="1" si="172"/>
        <v/>
      </c>
      <c r="G2806" s="42"/>
      <c r="H2806" s="37"/>
      <c r="I2806" s="43"/>
      <c r="J2806" s="44" t="str">
        <f t="shared" si="173"/>
        <v/>
      </c>
      <c r="K2806" s="45"/>
      <c r="L2806" s="46" t="str">
        <f>IF(OR(K2806="لم يدفع",B2806=""),"",IF(K2806="تأمين فقط",0,IF(K2806="اشتراك 300",300,IF(F2806&lt;14,IFERROR(VLOOKUP(SUBSTITUTE(SUBSTITUTE(H2806,"~","~~"),"*","~*"),إعدادات_الأنواع!$A$4:$D$40,3,FALSE()),0),IFERROR(VLOOKUP(SUBSTITUTE(SUBSTITUTE(H2806,"~","~~"),"*","~*"),إعدادات_الأنواع!$A$4:$D$40,4,FALSE()),0)))))</f>
        <v/>
      </c>
      <c r="M2806" s="47" t="str">
        <f>IF(OR(K2806="لم يدفع",B2806=""),"",IFERROR(VLOOKUP(SUBSTITUTE(SUBSTITUTE(H2806,"~","~~"),"*","~*"),إعدادات_الأنواع!$A$4:$E$40,5,FALSE()),0))</f>
        <v/>
      </c>
      <c r="N2806" s="47" t="str">
        <f>IF(OR(K2806="لم يدفع",K2806="تأمين فقط",K2806="اشتراك 300",B2806=""),"",IFERROR(VLOOKUP(SUBSTITUTE(SUBSTITUTE(H2806,"~","~~"),"*","~*"),إعدادات_الأنواع!$A$4:$F$40,6,FALSE()),0))</f>
        <v/>
      </c>
      <c r="O2806" s="55" t="str">
        <f t="shared" si="174"/>
        <v/>
      </c>
      <c r="P2806" s="48" t="str">
        <f t="shared" ca="1" si="175"/>
        <v/>
      </c>
      <c r="Q2806" s="52"/>
      <c r="R2806" s="49"/>
      <c r="S2806" s="50" t="str">
        <f>IF(B2806="","",COUNTA(التجديد!E2806:E2806))</f>
        <v/>
      </c>
      <c r="T2806" s="51" t="str">
        <f>IF(B2806="","",IFERROR(VLOOKUP(SUBSTITUTE(SUBSTITUTE(H2806,"~","~~"),"*","~*"),إعدادات_الأنواع!$A$4:$B$40,2,FALSE()),"?"))</f>
        <v/>
      </c>
    </row>
    <row r="2807" spans="1:20" ht="15" customHeight="1">
      <c r="A2807" s="20" t="str">
        <f>IF(B2807="","",IF(T2807="?","⚠️ نوع غير معرف",T2807&amp;TEXT(COUNTIFS($T$3:T2807,T2807),"000")))</f>
        <v/>
      </c>
      <c r="B2807" s="38"/>
      <c r="C2807" s="38"/>
      <c r="D2807" s="39"/>
      <c r="E2807" s="54"/>
      <c r="F2807" s="41" t="str">
        <f t="shared" ca="1" si="172"/>
        <v/>
      </c>
      <c r="G2807" s="42"/>
      <c r="H2807" s="37"/>
      <c r="I2807" s="43"/>
      <c r="J2807" s="44" t="str">
        <f t="shared" si="173"/>
        <v/>
      </c>
      <c r="K2807" s="45"/>
      <c r="L2807" s="46" t="str">
        <f>IF(OR(K2807="لم يدفع",B2807=""),"",IF(K2807="تأمين فقط",0,IF(K2807="اشتراك 300",300,IF(F2807&lt;14,IFERROR(VLOOKUP(SUBSTITUTE(SUBSTITUTE(H2807,"~","~~"),"*","~*"),إعدادات_الأنواع!$A$4:$D$40,3,FALSE()),0),IFERROR(VLOOKUP(SUBSTITUTE(SUBSTITUTE(H2807,"~","~~"),"*","~*"),إعدادات_الأنواع!$A$4:$D$40,4,FALSE()),0)))))</f>
        <v/>
      </c>
      <c r="M2807" s="47" t="str">
        <f>IF(OR(K2807="لم يدفع",B2807=""),"",IFERROR(VLOOKUP(SUBSTITUTE(SUBSTITUTE(H2807,"~","~~"),"*","~*"),إعدادات_الأنواع!$A$4:$E$40,5,FALSE()),0))</f>
        <v/>
      </c>
      <c r="N2807" s="47" t="str">
        <f>IF(OR(K2807="لم يدفع",K2807="تأمين فقط",K2807="اشتراك 300",B2807=""),"",IFERROR(VLOOKUP(SUBSTITUTE(SUBSTITUTE(H2807,"~","~~"),"*","~*"),إعدادات_الأنواع!$A$4:$F$40,6,FALSE()),0))</f>
        <v/>
      </c>
      <c r="O2807" s="55" t="str">
        <f t="shared" si="174"/>
        <v/>
      </c>
      <c r="P2807" s="48" t="str">
        <f t="shared" ca="1" si="175"/>
        <v/>
      </c>
      <c r="Q2807" s="52"/>
      <c r="R2807" s="49"/>
      <c r="S2807" s="50" t="str">
        <f>IF(B2807="","",COUNTA(التجديد!E2807:E2807))</f>
        <v/>
      </c>
      <c r="T2807" s="51" t="str">
        <f>IF(B2807="","",IFERROR(VLOOKUP(SUBSTITUTE(SUBSTITUTE(H2807,"~","~~"),"*","~*"),إعدادات_الأنواع!$A$4:$B$40,2,FALSE()),"?"))</f>
        <v/>
      </c>
    </row>
    <row r="2808" spans="1:20" ht="15" customHeight="1">
      <c r="A2808" s="20" t="str">
        <f>IF(B2808="","",IF(T2808="?","⚠️ نوع غير معرف",T2808&amp;TEXT(COUNTIFS($T$3:T2808,T2808),"000")))</f>
        <v/>
      </c>
      <c r="B2808" s="38"/>
      <c r="C2808" s="38"/>
      <c r="D2808" s="39"/>
      <c r="E2808" s="54"/>
      <c r="F2808" s="41" t="str">
        <f t="shared" ca="1" si="172"/>
        <v/>
      </c>
      <c r="G2808" s="42"/>
      <c r="H2808" s="37"/>
      <c r="I2808" s="43"/>
      <c r="J2808" s="44" t="str">
        <f t="shared" si="173"/>
        <v/>
      </c>
      <c r="K2808" s="45"/>
      <c r="L2808" s="46" t="str">
        <f>IF(OR(K2808="لم يدفع",B2808=""),"",IF(K2808="تأمين فقط",0,IF(K2808="اشتراك 300",300,IF(F2808&lt;14,IFERROR(VLOOKUP(SUBSTITUTE(SUBSTITUTE(H2808,"~","~~"),"*","~*"),إعدادات_الأنواع!$A$4:$D$40,3,FALSE()),0),IFERROR(VLOOKUP(SUBSTITUTE(SUBSTITUTE(H2808,"~","~~"),"*","~*"),إعدادات_الأنواع!$A$4:$D$40,4,FALSE()),0)))))</f>
        <v/>
      </c>
      <c r="M2808" s="47" t="str">
        <f>IF(OR(K2808="لم يدفع",B2808=""),"",IFERROR(VLOOKUP(SUBSTITUTE(SUBSTITUTE(H2808,"~","~~"),"*","~*"),إعدادات_الأنواع!$A$4:$E$40,5,FALSE()),0))</f>
        <v/>
      </c>
      <c r="N2808" s="47" t="str">
        <f>IF(OR(K2808="لم يدفع",K2808="تأمين فقط",K2808="اشتراك 300",B2808=""),"",IFERROR(VLOOKUP(SUBSTITUTE(SUBSTITUTE(H2808,"~","~~"),"*","~*"),إعدادات_الأنواع!$A$4:$F$40,6,FALSE()),0))</f>
        <v/>
      </c>
      <c r="O2808" s="55" t="str">
        <f t="shared" si="174"/>
        <v/>
      </c>
      <c r="P2808" s="48" t="str">
        <f t="shared" ca="1" si="175"/>
        <v/>
      </c>
      <c r="Q2808" s="52"/>
      <c r="R2808" s="49"/>
      <c r="S2808" s="50" t="str">
        <f>IF(B2808="","",COUNTA(التجديد!E2808:E2808))</f>
        <v/>
      </c>
      <c r="T2808" s="51" t="str">
        <f>IF(B2808="","",IFERROR(VLOOKUP(SUBSTITUTE(SUBSTITUTE(H2808,"~","~~"),"*","~*"),إعدادات_الأنواع!$A$4:$B$40,2,FALSE()),"?"))</f>
        <v/>
      </c>
    </row>
    <row r="2809" spans="1:20" ht="15" customHeight="1">
      <c r="A2809" s="20" t="str">
        <f>IF(B2809="","",IF(T2809="?","⚠️ نوع غير معرف",T2809&amp;TEXT(COUNTIFS($T$3:T2809,T2809),"000")))</f>
        <v/>
      </c>
      <c r="B2809" s="38"/>
      <c r="C2809" s="38"/>
      <c r="D2809" s="39"/>
      <c r="E2809" s="54"/>
      <c r="F2809" s="41" t="str">
        <f t="shared" ca="1" si="172"/>
        <v/>
      </c>
      <c r="G2809" s="42"/>
      <c r="H2809" s="37"/>
      <c r="I2809" s="43"/>
      <c r="J2809" s="44" t="str">
        <f t="shared" si="173"/>
        <v/>
      </c>
      <c r="K2809" s="45"/>
      <c r="L2809" s="46" t="str">
        <f>IF(OR(K2809="لم يدفع",B2809=""),"",IF(K2809="تأمين فقط",0,IF(K2809="اشتراك 300",300,IF(F2809&lt;14,IFERROR(VLOOKUP(SUBSTITUTE(SUBSTITUTE(H2809,"~","~~"),"*","~*"),إعدادات_الأنواع!$A$4:$D$40,3,FALSE()),0),IFERROR(VLOOKUP(SUBSTITUTE(SUBSTITUTE(H2809,"~","~~"),"*","~*"),إعدادات_الأنواع!$A$4:$D$40,4,FALSE()),0)))))</f>
        <v/>
      </c>
      <c r="M2809" s="47" t="str">
        <f>IF(OR(K2809="لم يدفع",B2809=""),"",IFERROR(VLOOKUP(SUBSTITUTE(SUBSTITUTE(H2809,"~","~~"),"*","~*"),إعدادات_الأنواع!$A$4:$E$40,5,FALSE()),0))</f>
        <v/>
      </c>
      <c r="N2809" s="47" t="str">
        <f>IF(OR(K2809="لم يدفع",K2809="تأمين فقط",K2809="اشتراك 300",B2809=""),"",IFERROR(VLOOKUP(SUBSTITUTE(SUBSTITUTE(H2809,"~","~~"),"*","~*"),إعدادات_الأنواع!$A$4:$F$40,6,FALSE()),0))</f>
        <v/>
      </c>
      <c r="O2809" s="55" t="str">
        <f t="shared" si="174"/>
        <v/>
      </c>
      <c r="P2809" s="48" t="str">
        <f t="shared" ca="1" si="175"/>
        <v/>
      </c>
      <c r="Q2809" s="52"/>
      <c r="R2809" s="49"/>
      <c r="S2809" s="50" t="str">
        <f>IF(B2809="","",COUNTA(التجديد!E2809:E2809))</f>
        <v/>
      </c>
      <c r="T2809" s="51" t="str">
        <f>IF(B2809="","",IFERROR(VLOOKUP(SUBSTITUTE(SUBSTITUTE(H2809,"~","~~"),"*","~*"),إعدادات_الأنواع!$A$4:$B$40,2,FALSE()),"?"))</f>
        <v/>
      </c>
    </row>
    <row r="2810" spans="1:20" ht="15" customHeight="1">
      <c r="A2810" s="20" t="str">
        <f>IF(B2810="","",IF(T2810="?","⚠️ نوع غير معرف",T2810&amp;TEXT(COUNTIFS($T$3:T2810,T2810),"000")))</f>
        <v/>
      </c>
      <c r="B2810" s="38"/>
      <c r="C2810" s="38"/>
      <c r="D2810" s="39"/>
      <c r="E2810" s="54"/>
      <c r="F2810" s="41" t="str">
        <f t="shared" ca="1" si="172"/>
        <v/>
      </c>
      <c r="G2810" s="42"/>
      <c r="H2810" s="37"/>
      <c r="I2810" s="43"/>
      <c r="J2810" s="44" t="str">
        <f t="shared" si="173"/>
        <v/>
      </c>
      <c r="K2810" s="45"/>
      <c r="L2810" s="46" t="str">
        <f>IF(OR(K2810="لم يدفع",B2810=""),"",IF(K2810="تأمين فقط",0,IF(K2810="اشتراك 300",300,IF(F2810&lt;14,IFERROR(VLOOKUP(SUBSTITUTE(SUBSTITUTE(H2810,"~","~~"),"*","~*"),إعدادات_الأنواع!$A$4:$D$40,3,FALSE()),0),IFERROR(VLOOKUP(SUBSTITUTE(SUBSTITUTE(H2810,"~","~~"),"*","~*"),إعدادات_الأنواع!$A$4:$D$40,4,FALSE()),0)))))</f>
        <v/>
      </c>
      <c r="M2810" s="47" t="str">
        <f>IF(OR(K2810="لم يدفع",B2810=""),"",IFERROR(VLOOKUP(SUBSTITUTE(SUBSTITUTE(H2810,"~","~~"),"*","~*"),إعدادات_الأنواع!$A$4:$E$40,5,FALSE()),0))</f>
        <v/>
      </c>
      <c r="N2810" s="47" t="str">
        <f>IF(OR(K2810="لم يدفع",K2810="تأمين فقط",K2810="اشتراك 300",B2810=""),"",IFERROR(VLOOKUP(SUBSTITUTE(SUBSTITUTE(H2810,"~","~~"),"*","~*"),إعدادات_الأنواع!$A$4:$F$40,6,FALSE()),0))</f>
        <v/>
      </c>
      <c r="O2810" s="55" t="str">
        <f t="shared" si="174"/>
        <v/>
      </c>
      <c r="P2810" s="48" t="str">
        <f t="shared" ca="1" si="175"/>
        <v/>
      </c>
      <c r="Q2810" s="52"/>
      <c r="R2810" s="49"/>
      <c r="S2810" s="50" t="str">
        <f>IF(B2810="","",COUNTA(التجديد!E2810:E2810))</f>
        <v/>
      </c>
      <c r="T2810" s="51" t="str">
        <f>IF(B2810="","",IFERROR(VLOOKUP(SUBSTITUTE(SUBSTITUTE(H2810,"~","~~"),"*","~*"),إعدادات_الأنواع!$A$4:$B$40,2,FALSE()),"?"))</f>
        <v/>
      </c>
    </row>
    <row r="2811" spans="1:20" ht="15" customHeight="1">
      <c r="A2811" s="20" t="str">
        <f>IF(B2811="","",IF(T2811="?","⚠️ نوع غير معرف",T2811&amp;TEXT(COUNTIFS($T$3:T2811,T2811),"000")))</f>
        <v/>
      </c>
      <c r="B2811" s="38"/>
      <c r="C2811" s="38"/>
      <c r="D2811" s="39"/>
      <c r="E2811" s="54"/>
      <c r="F2811" s="41" t="str">
        <f t="shared" ca="1" si="172"/>
        <v/>
      </c>
      <c r="G2811" s="42"/>
      <c r="H2811" s="37"/>
      <c r="I2811" s="43"/>
      <c r="J2811" s="44" t="str">
        <f t="shared" si="173"/>
        <v/>
      </c>
      <c r="K2811" s="45"/>
      <c r="L2811" s="46" t="str">
        <f>IF(OR(K2811="لم يدفع",B2811=""),"",IF(K2811="تأمين فقط",0,IF(K2811="اشتراك 300",300,IF(F2811&lt;14,IFERROR(VLOOKUP(SUBSTITUTE(SUBSTITUTE(H2811,"~","~~"),"*","~*"),إعدادات_الأنواع!$A$4:$D$40,3,FALSE()),0),IFERROR(VLOOKUP(SUBSTITUTE(SUBSTITUTE(H2811,"~","~~"),"*","~*"),إعدادات_الأنواع!$A$4:$D$40,4,FALSE()),0)))))</f>
        <v/>
      </c>
      <c r="M2811" s="47" t="str">
        <f>IF(OR(K2811="لم يدفع",B2811=""),"",IFERROR(VLOOKUP(SUBSTITUTE(SUBSTITUTE(H2811,"~","~~"),"*","~*"),إعدادات_الأنواع!$A$4:$E$40,5,FALSE()),0))</f>
        <v/>
      </c>
      <c r="N2811" s="47" t="str">
        <f>IF(OR(K2811="لم يدفع",K2811="تأمين فقط",K2811="اشتراك 300",B2811=""),"",IFERROR(VLOOKUP(SUBSTITUTE(SUBSTITUTE(H2811,"~","~~"),"*","~*"),إعدادات_الأنواع!$A$4:$F$40,6,FALSE()),0))</f>
        <v/>
      </c>
      <c r="O2811" s="55" t="str">
        <f t="shared" si="174"/>
        <v/>
      </c>
      <c r="P2811" s="48" t="str">
        <f t="shared" ca="1" si="175"/>
        <v/>
      </c>
      <c r="Q2811" s="52"/>
      <c r="R2811" s="49"/>
      <c r="S2811" s="50" t="str">
        <f>IF(B2811="","",COUNTA(التجديد!E2811:E2811))</f>
        <v/>
      </c>
      <c r="T2811" s="51" t="str">
        <f>IF(B2811="","",IFERROR(VLOOKUP(SUBSTITUTE(SUBSTITUTE(H2811,"~","~~"),"*","~*"),إعدادات_الأنواع!$A$4:$B$40,2,FALSE()),"?"))</f>
        <v/>
      </c>
    </row>
    <row r="2812" spans="1:20" ht="15" customHeight="1">
      <c r="A2812" s="20" t="str">
        <f>IF(B2812="","",IF(T2812="?","⚠️ نوع غير معرف",T2812&amp;TEXT(COUNTIFS($T$3:T2812,T2812),"000")))</f>
        <v/>
      </c>
      <c r="B2812" s="38"/>
      <c r="C2812" s="38"/>
      <c r="D2812" s="39"/>
      <c r="E2812" s="54"/>
      <c r="F2812" s="41" t="str">
        <f t="shared" ca="1" si="172"/>
        <v/>
      </c>
      <c r="G2812" s="42"/>
      <c r="H2812" s="37"/>
      <c r="I2812" s="43"/>
      <c r="J2812" s="44" t="str">
        <f t="shared" si="173"/>
        <v/>
      </c>
      <c r="K2812" s="45"/>
      <c r="L2812" s="46" t="str">
        <f>IF(OR(K2812="لم يدفع",B2812=""),"",IF(K2812="تأمين فقط",0,IF(K2812="اشتراك 300",300,IF(F2812&lt;14,IFERROR(VLOOKUP(SUBSTITUTE(SUBSTITUTE(H2812,"~","~~"),"*","~*"),إعدادات_الأنواع!$A$4:$D$40,3,FALSE()),0),IFERROR(VLOOKUP(SUBSTITUTE(SUBSTITUTE(H2812,"~","~~"),"*","~*"),إعدادات_الأنواع!$A$4:$D$40,4,FALSE()),0)))))</f>
        <v/>
      </c>
      <c r="M2812" s="47" t="str">
        <f>IF(OR(K2812="لم يدفع",B2812=""),"",IFERROR(VLOOKUP(SUBSTITUTE(SUBSTITUTE(H2812,"~","~~"),"*","~*"),إعدادات_الأنواع!$A$4:$E$40,5,FALSE()),0))</f>
        <v/>
      </c>
      <c r="N2812" s="47" t="str">
        <f>IF(OR(K2812="لم يدفع",K2812="تأمين فقط",K2812="اشتراك 300",B2812=""),"",IFERROR(VLOOKUP(SUBSTITUTE(SUBSTITUTE(H2812,"~","~~"),"*","~*"),إعدادات_الأنواع!$A$4:$F$40,6,FALSE()),0))</f>
        <v/>
      </c>
      <c r="O2812" s="55" t="str">
        <f t="shared" si="174"/>
        <v/>
      </c>
      <c r="P2812" s="48" t="str">
        <f t="shared" ca="1" si="175"/>
        <v/>
      </c>
      <c r="Q2812" s="52"/>
      <c r="R2812" s="49"/>
      <c r="S2812" s="50" t="str">
        <f>IF(B2812="","",COUNTA(التجديد!E2812:E2812))</f>
        <v/>
      </c>
      <c r="T2812" s="51" t="str">
        <f>IF(B2812="","",IFERROR(VLOOKUP(SUBSTITUTE(SUBSTITUTE(H2812,"~","~~"),"*","~*"),إعدادات_الأنواع!$A$4:$B$40,2,FALSE()),"?"))</f>
        <v/>
      </c>
    </row>
    <row r="2813" spans="1:20" ht="15" customHeight="1">
      <c r="A2813" s="20" t="str">
        <f>IF(B2813="","",IF(T2813="?","⚠️ نوع غير معرف",T2813&amp;TEXT(COUNTIFS($T$3:T2813,T2813),"000")))</f>
        <v/>
      </c>
      <c r="B2813" s="38"/>
      <c r="C2813" s="38"/>
      <c r="D2813" s="39"/>
      <c r="E2813" s="54"/>
      <c r="F2813" s="41" t="str">
        <f t="shared" ca="1" si="172"/>
        <v/>
      </c>
      <c r="G2813" s="42"/>
      <c r="H2813" s="37"/>
      <c r="I2813" s="43"/>
      <c r="J2813" s="44" t="str">
        <f t="shared" si="173"/>
        <v/>
      </c>
      <c r="K2813" s="45"/>
      <c r="L2813" s="46" t="str">
        <f>IF(OR(K2813="لم يدفع",B2813=""),"",IF(K2813="تأمين فقط",0,IF(K2813="اشتراك 300",300,IF(F2813&lt;14,IFERROR(VLOOKUP(SUBSTITUTE(SUBSTITUTE(H2813,"~","~~"),"*","~*"),إعدادات_الأنواع!$A$4:$D$40,3,FALSE()),0),IFERROR(VLOOKUP(SUBSTITUTE(SUBSTITUTE(H2813,"~","~~"),"*","~*"),إعدادات_الأنواع!$A$4:$D$40,4,FALSE()),0)))))</f>
        <v/>
      </c>
      <c r="M2813" s="47" t="str">
        <f>IF(OR(K2813="لم يدفع",B2813=""),"",IFERROR(VLOOKUP(SUBSTITUTE(SUBSTITUTE(H2813,"~","~~"),"*","~*"),إعدادات_الأنواع!$A$4:$E$40,5,FALSE()),0))</f>
        <v/>
      </c>
      <c r="N2813" s="47" t="str">
        <f>IF(OR(K2813="لم يدفع",K2813="تأمين فقط",K2813="اشتراك 300",B2813=""),"",IFERROR(VLOOKUP(SUBSTITUTE(SUBSTITUTE(H2813,"~","~~"),"*","~*"),إعدادات_الأنواع!$A$4:$F$40,6,FALSE()),0))</f>
        <v/>
      </c>
      <c r="O2813" s="55" t="str">
        <f t="shared" si="174"/>
        <v/>
      </c>
      <c r="P2813" s="48" t="str">
        <f t="shared" ca="1" si="175"/>
        <v/>
      </c>
      <c r="Q2813" s="52"/>
      <c r="R2813" s="49"/>
      <c r="S2813" s="50" t="str">
        <f>IF(B2813="","",COUNTA(التجديد!E2813:E2813))</f>
        <v/>
      </c>
      <c r="T2813" s="51" t="str">
        <f>IF(B2813="","",IFERROR(VLOOKUP(SUBSTITUTE(SUBSTITUTE(H2813,"~","~~"),"*","~*"),إعدادات_الأنواع!$A$4:$B$40,2,FALSE()),"?"))</f>
        <v/>
      </c>
    </row>
    <row r="2814" spans="1:20" ht="15" customHeight="1">
      <c r="A2814" s="20" t="str">
        <f>IF(B2814="","",IF(T2814="?","⚠️ نوع غير معرف",T2814&amp;TEXT(COUNTIFS($T$3:T2814,T2814),"000")))</f>
        <v/>
      </c>
      <c r="B2814" s="38"/>
      <c r="C2814" s="38"/>
      <c r="D2814" s="39"/>
      <c r="E2814" s="54"/>
      <c r="F2814" s="41" t="str">
        <f t="shared" ca="1" si="172"/>
        <v/>
      </c>
      <c r="G2814" s="42"/>
      <c r="H2814" s="37"/>
      <c r="I2814" s="43"/>
      <c r="J2814" s="44" t="str">
        <f t="shared" si="173"/>
        <v/>
      </c>
      <c r="K2814" s="45"/>
      <c r="L2814" s="46" t="str">
        <f>IF(OR(K2814="لم يدفع",B2814=""),"",IF(K2814="تأمين فقط",0,IF(K2814="اشتراك 300",300,IF(F2814&lt;14,IFERROR(VLOOKUP(SUBSTITUTE(SUBSTITUTE(H2814,"~","~~"),"*","~*"),إعدادات_الأنواع!$A$4:$D$40,3,FALSE()),0),IFERROR(VLOOKUP(SUBSTITUTE(SUBSTITUTE(H2814,"~","~~"),"*","~*"),إعدادات_الأنواع!$A$4:$D$40,4,FALSE()),0)))))</f>
        <v/>
      </c>
      <c r="M2814" s="47" t="str">
        <f>IF(OR(K2814="لم يدفع",B2814=""),"",IFERROR(VLOOKUP(SUBSTITUTE(SUBSTITUTE(H2814,"~","~~"),"*","~*"),إعدادات_الأنواع!$A$4:$E$40,5,FALSE()),0))</f>
        <v/>
      </c>
      <c r="N2814" s="47" t="str">
        <f>IF(OR(K2814="لم يدفع",K2814="تأمين فقط",K2814="اشتراك 300",B2814=""),"",IFERROR(VLOOKUP(SUBSTITUTE(SUBSTITUTE(H2814,"~","~~"),"*","~*"),إعدادات_الأنواع!$A$4:$F$40,6,FALSE()),0))</f>
        <v/>
      </c>
      <c r="O2814" s="55" t="str">
        <f t="shared" si="174"/>
        <v/>
      </c>
      <c r="P2814" s="48" t="str">
        <f t="shared" ca="1" si="175"/>
        <v/>
      </c>
      <c r="Q2814" s="52"/>
      <c r="R2814" s="49"/>
      <c r="S2814" s="50" t="str">
        <f>IF(B2814="","",COUNTA(التجديد!E2814:E2814))</f>
        <v/>
      </c>
      <c r="T2814" s="51" t="str">
        <f>IF(B2814="","",IFERROR(VLOOKUP(SUBSTITUTE(SUBSTITUTE(H2814,"~","~~"),"*","~*"),إعدادات_الأنواع!$A$4:$B$40,2,FALSE()),"?"))</f>
        <v/>
      </c>
    </row>
    <row r="2815" spans="1:20" ht="15" customHeight="1">
      <c r="A2815" s="20" t="str">
        <f>IF(B2815="","",IF(T2815="?","⚠️ نوع غير معرف",T2815&amp;TEXT(COUNTIFS($T$3:T2815,T2815),"000")))</f>
        <v/>
      </c>
      <c r="B2815" s="38"/>
      <c r="C2815" s="38"/>
      <c r="D2815" s="39"/>
      <c r="E2815" s="54"/>
      <c r="F2815" s="41" t="str">
        <f t="shared" ca="1" si="172"/>
        <v/>
      </c>
      <c r="G2815" s="42"/>
      <c r="H2815" s="37"/>
      <c r="I2815" s="43"/>
      <c r="J2815" s="44" t="str">
        <f t="shared" si="173"/>
        <v/>
      </c>
      <c r="K2815" s="45"/>
      <c r="L2815" s="46" t="str">
        <f>IF(OR(K2815="لم يدفع",B2815=""),"",IF(K2815="تأمين فقط",0,IF(K2815="اشتراك 300",300,IF(F2815&lt;14,IFERROR(VLOOKUP(SUBSTITUTE(SUBSTITUTE(H2815,"~","~~"),"*","~*"),إعدادات_الأنواع!$A$4:$D$40,3,FALSE()),0),IFERROR(VLOOKUP(SUBSTITUTE(SUBSTITUTE(H2815,"~","~~"),"*","~*"),إعدادات_الأنواع!$A$4:$D$40,4,FALSE()),0)))))</f>
        <v/>
      </c>
      <c r="M2815" s="47" t="str">
        <f>IF(OR(K2815="لم يدفع",B2815=""),"",IFERROR(VLOOKUP(SUBSTITUTE(SUBSTITUTE(H2815,"~","~~"),"*","~*"),إعدادات_الأنواع!$A$4:$E$40,5,FALSE()),0))</f>
        <v/>
      </c>
      <c r="N2815" s="47" t="str">
        <f>IF(OR(K2815="لم يدفع",K2815="تأمين فقط",K2815="اشتراك 300",B2815=""),"",IFERROR(VLOOKUP(SUBSTITUTE(SUBSTITUTE(H2815,"~","~~"),"*","~*"),إعدادات_الأنواع!$A$4:$F$40,6,FALSE()),0))</f>
        <v/>
      </c>
      <c r="O2815" s="55" t="str">
        <f t="shared" si="174"/>
        <v/>
      </c>
      <c r="P2815" s="48" t="str">
        <f t="shared" ca="1" si="175"/>
        <v/>
      </c>
      <c r="Q2815" s="52"/>
      <c r="R2815" s="49"/>
      <c r="S2815" s="50" t="str">
        <f>IF(B2815="","",COUNTA(التجديد!E2815:E2815))</f>
        <v/>
      </c>
      <c r="T2815" s="51" t="str">
        <f>IF(B2815="","",IFERROR(VLOOKUP(SUBSTITUTE(SUBSTITUTE(H2815,"~","~~"),"*","~*"),إعدادات_الأنواع!$A$4:$B$40,2,FALSE()),"?"))</f>
        <v/>
      </c>
    </row>
    <row r="2816" spans="1:20" ht="15" customHeight="1">
      <c r="A2816" s="20" t="str">
        <f>IF(B2816="","",IF(T2816="?","⚠️ نوع غير معرف",T2816&amp;TEXT(COUNTIFS($T$3:T2816,T2816),"000")))</f>
        <v/>
      </c>
      <c r="B2816" s="38"/>
      <c r="C2816" s="38"/>
      <c r="D2816" s="39"/>
      <c r="E2816" s="54"/>
      <c r="F2816" s="41" t="str">
        <f t="shared" ca="1" si="172"/>
        <v/>
      </c>
      <c r="G2816" s="42"/>
      <c r="H2816" s="37"/>
      <c r="I2816" s="43"/>
      <c r="J2816" s="44" t="str">
        <f t="shared" si="173"/>
        <v/>
      </c>
      <c r="K2816" s="45"/>
      <c r="L2816" s="46" t="str">
        <f>IF(OR(K2816="لم يدفع",B2816=""),"",IF(K2816="تأمين فقط",0,IF(K2816="اشتراك 300",300,IF(F2816&lt;14,IFERROR(VLOOKUP(SUBSTITUTE(SUBSTITUTE(H2816,"~","~~"),"*","~*"),إعدادات_الأنواع!$A$4:$D$40,3,FALSE()),0),IFERROR(VLOOKUP(SUBSTITUTE(SUBSTITUTE(H2816,"~","~~"),"*","~*"),إعدادات_الأنواع!$A$4:$D$40,4,FALSE()),0)))))</f>
        <v/>
      </c>
      <c r="M2816" s="47" t="str">
        <f>IF(OR(K2816="لم يدفع",B2816=""),"",IFERROR(VLOOKUP(SUBSTITUTE(SUBSTITUTE(H2816,"~","~~"),"*","~*"),إعدادات_الأنواع!$A$4:$E$40,5,FALSE()),0))</f>
        <v/>
      </c>
      <c r="N2816" s="47" t="str">
        <f>IF(OR(K2816="لم يدفع",K2816="تأمين فقط",K2816="اشتراك 300",B2816=""),"",IFERROR(VLOOKUP(SUBSTITUTE(SUBSTITUTE(H2816,"~","~~"),"*","~*"),إعدادات_الأنواع!$A$4:$F$40,6,FALSE()),0))</f>
        <v/>
      </c>
      <c r="O2816" s="55" t="str">
        <f t="shared" si="174"/>
        <v/>
      </c>
      <c r="P2816" s="48" t="str">
        <f t="shared" ca="1" si="175"/>
        <v/>
      </c>
      <c r="Q2816" s="52"/>
      <c r="R2816" s="49"/>
      <c r="S2816" s="50" t="str">
        <f>IF(B2816="","",COUNTA(التجديد!E2816:E2816))</f>
        <v/>
      </c>
      <c r="T2816" s="51" t="str">
        <f>IF(B2816="","",IFERROR(VLOOKUP(SUBSTITUTE(SUBSTITUTE(H2816,"~","~~"),"*","~*"),إعدادات_الأنواع!$A$4:$B$40,2,FALSE()),"?"))</f>
        <v/>
      </c>
    </row>
    <row r="2817" spans="1:20" ht="15" customHeight="1">
      <c r="A2817" s="20" t="str">
        <f>IF(B2817="","",IF(T2817="?","⚠️ نوع غير معرف",T2817&amp;TEXT(COUNTIFS($T$3:T2817,T2817),"000")))</f>
        <v/>
      </c>
      <c r="B2817" s="38"/>
      <c r="C2817" s="38"/>
      <c r="D2817" s="39"/>
      <c r="E2817" s="54"/>
      <c r="F2817" s="41" t="str">
        <f t="shared" ca="1" si="172"/>
        <v/>
      </c>
      <c r="G2817" s="42"/>
      <c r="H2817" s="37"/>
      <c r="I2817" s="43"/>
      <c r="J2817" s="44" t="str">
        <f t="shared" si="173"/>
        <v/>
      </c>
      <c r="K2817" s="45"/>
      <c r="L2817" s="46" t="str">
        <f>IF(OR(K2817="لم يدفع",B2817=""),"",IF(K2817="تأمين فقط",0,IF(K2817="اشتراك 300",300,IF(F2817&lt;14,IFERROR(VLOOKUP(SUBSTITUTE(SUBSTITUTE(H2817,"~","~~"),"*","~*"),إعدادات_الأنواع!$A$4:$D$40,3,FALSE()),0),IFERROR(VLOOKUP(SUBSTITUTE(SUBSTITUTE(H2817,"~","~~"),"*","~*"),إعدادات_الأنواع!$A$4:$D$40,4,FALSE()),0)))))</f>
        <v/>
      </c>
      <c r="M2817" s="47" t="str">
        <f>IF(OR(K2817="لم يدفع",B2817=""),"",IFERROR(VLOOKUP(SUBSTITUTE(SUBSTITUTE(H2817,"~","~~"),"*","~*"),إعدادات_الأنواع!$A$4:$E$40,5,FALSE()),0))</f>
        <v/>
      </c>
      <c r="N2817" s="47" t="str">
        <f>IF(OR(K2817="لم يدفع",K2817="تأمين فقط",K2817="اشتراك 300",B2817=""),"",IFERROR(VLOOKUP(SUBSTITUTE(SUBSTITUTE(H2817,"~","~~"),"*","~*"),إعدادات_الأنواع!$A$4:$F$40,6,FALSE()),0))</f>
        <v/>
      </c>
      <c r="O2817" s="55" t="str">
        <f t="shared" si="174"/>
        <v/>
      </c>
      <c r="P2817" s="48" t="str">
        <f t="shared" ca="1" si="175"/>
        <v/>
      </c>
      <c r="Q2817" s="52"/>
      <c r="R2817" s="49"/>
      <c r="S2817" s="50" t="str">
        <f>IF(B2817="","",COUNTA(التجديد!E2817:E2817))</f>
        <v/>
      </c>
      <c r="T2817" s="51" t="str">
        <f>IF(B2817="","",IFERROR(VLOOKUP(SUBSTITUTE(SUBSTITUTE(H2817,"~","~~"),"*","~*"),إعدادات_الأنواع!$A$4:$B$40,2,FALSE()),"?"))</f>
        <v/>
      </c>
    </row>
    <row r="2818" spans="1:20" ht="15" customHeight="1">
      <c r="A2818" s="20" t="str">
        <f>IF(B2818="","",IF(T2818="?","⚠️ نوع غير معرف",T2818&amp;TEXT(COUNTIFS($T$3:T2818,T2818),"000")))</f>
        <v/>
      </c>
      <c r="B2818" s="38"/>
      <c r="C2818" s="38"/>
      <c r="D2818" s="39"/>
      <c r="E2818" s="54"/>
      <c r="F2818" s="41" t="str">
        <f t="shared" ca="1" si="172"/>
        <v/>
      </c>
      <c r="G2818" s="42"/>
      <c r="H2818" s="37"/>
      <c r="I2818" s="43"/>
      <c r="J2818" s="44" t="str">
        <f t="shared" si="173"/>
        <v/>
      </c>
      <c r="K2818" s="45"/>
      <c r="L2818" s="46" t="str">
        <f>IF(OR(K2818="لم يدفع",B2818=""),"",IF(K2818="تأمين فقط",0,IF(K2818="اشتراك 300",300,IF(F2818&lt;14,IFERROR(VLOOKUP(SUBSTITUTE(SUBSTITUTE(H2818,"~","~~"),"*","~*"),إعدادات_الأنواع!$A$4:$D$40,3,FALSE()),0),IFERROR(VLOOKUP(SUBSTITUTE(SUBSTITUTE(H2818,"~","~~"),"*","~*"),إعدادات_الأنواع!$A$4:$D$40,4,FALSE()),0)))))</f>
        <v/>
      </c>
      <c r="M2818" s="47" t="str">
        <f>IF(OR(K2818="لم يدفع",B2818=""),"",IFERROR(VLOOKUP(SUBSTITUTE(SUBSTITUTE(H2818,"~","~~"),"*","~*"),إعدادات_الأنواع!$A$4:$E$40,5,FALSE()),0))</f>
        <v/>
      </c>
      <c r="N2818" s="47" t="str">
        <f>IF(OR(K2818="لم يدفع",K2818="تأمين فقط",K2818="اشتراك 300",B2818=""),"",IFERROR(VLOOKUP(SUBSTITUTE(SUBSTITUTE(H2818,"~","~~"),"*","~*"),إعدادات_الأنواع!$A$4:$F$40,6,FALSE()),0))</f>
        <v/>
      </c>
      <c r="O2818" s="55" t="str">
        <f t="shared" si="174"/>
        <v/>
      </c>
      <c r="P2818" s="48" t="str">
        <f t="shared" ca="1" si="175"/>
        <v/>
      </c>
      <c r="Q2818" s="52"/>
      <c r="R2818" s="49"/>
      <c r="S2818" s="50" t="str">
        <f>IF(B2818="","",COUNTA(التجديد!E2818:E2818))</f>
        <v/>
      </c>
      <c r="T2818" s="51" t="str">
        <f>IF(B2818="","",IFERROR(VLOOKUP(SUBSTITUTE(SUBSTITUTE(H2818,"~","~~"),"*","~*"),إعدادات_الأنواع!$A$4:$B$40,2,FALSE()),"?"))</f>
        <v/>
      </c>
    </row>
    <row r="2819" spans="1:20" ht="15" customHeight="1">
      <c r="A2819" s="20" t="str">
        <f>IF(B2819="","",IF(T2819="?","⚠️ نوع غير معرف",T2819&amp;TEXT(COUNTIFS($T$3:T2819,T2819),"000")))</f>
        <v/>
      </c>
      <c r="B2819" s="38"/>
      <c r="C2819" s="38"/>
      <c r="D2819" s="39"/>
      <c r="E2819" s="54"/>
      <c r="F2819" s="41" t="str">
        <f t="shared" ref="F2819:F2882" ca="1" si="176">IF(D2819="","",DATEDIF(D2819,TODAY(),"Y"))</f>
        <v/>
      </c>
      <c r="G2819" s="42"/>
      <c r="H2819" s="37"/>
      <c r="I2819" s="43"/>
      <c r="J2819" s="44" t="str">
        <f t="shared" ref="J2819:J2882" si="177">IF(I2819="","",I2819+30)</f>
        <v/>
      </c>
      <c r="K2819" s="45"/>
      <c r="L2819" s="46" t="str">
        <f>IF(OR(K2819="لم يدفع",B2819=""),"",IF(K2819="تأمين فقط",0,IF(K2819="اشتراك 300",300,IF(F2819&lt;14,IFERROR(VLOOKUP(SUBSTITUTE(SUBSTITUTE(H2819,"~","~~"),"*","~*"),إعدادات_الأنواع!$A$4:$D$40,3,FALSE()),0),IFERROR(VLOOKUP(SUBSTITUTE(SUBSTITUTE(H2819,"~","~~"),"*","~*"),إعدادات_الأنواع!$A$4:$D$40,4,FALSE()),0)))))</f>
        <v/>
      </c>
      <c r="M2819" s="47" t="str">
        <f>IF(OR(K2819="لم يدفع",B2819=""),"",IFERROR(VLOOKUP(SUBSTITUTE(SUBSTITUTE(H2819,"~","~~"),"*","~*"),إعدادات_الأنواع!$A$4:$E$40,5,FALSE()),0))</f>
        <v/>
      </c>
      <c r="N2819" s="47" t="str">
        <f>IF(OR(K2819="لم يدفع",K2819="تأمين فقط",K2819="اشتراك 300",B2819=""),"",IFERROR(VLOOKUP(SUBSTITUTE(SUBSTITUTE(H2819,"~","~~"),"*","~*"),إعدادات_الأنواع!$A$4:$F$40,6,FALSE()),0))</f>
        <v/>
      </c>
      <c r="O2819" s="55" t="str">
        <f t="shared" ref="O2819:O2882" si="178">IF(K2819="لم يدفع","",IF(L2819="","",IF(N2819="",L2819+M2819,L2819+M2819)))</f>
        <v/>
      </c>
      <c r="P2819" s="48" t="str">
        <f t="shared" ref="P2819:P2882" ca="1" si="179">IF(B2819="","",IF(K2819="لم يدفع","🔒 مجمدة",IF(J2819="","",IF(J2819&lt;TODAY(),"⛔ منتهي - يتطلب تجديد",IF(J2819-5&lt;=TODAY(),"⚠️ قريب الانتهاء","✅ ساري")))))</f>
        <v/>
      </c>
      <c r="Q2819" s="52"/>
      <c r="R2819" s="49"/>
      <c r="S2819" s="50" t="str">
        <f>IF(B2819="","",COUNTA(التجديد!E2819:E2819))</f>
        <v/>
      </c>
      <c r="T2819" s="51" t="str">
        <f>IF(B2819="","",IFERROR(VLOOKUP(SUBSTITUTE(SUBSTITUTE(H2819,"~","~~"),"*","~*"),إعدادات_الأنواع!$A$4:$B$40,2,FALSE()),"?"))</f>
        <v/>
      </c>
    </row>
    <row r="2820" spans="1:20" ht="15" customHeight="1">
      <c r="A2820" s="20" t="str">
        <f>IF(B2820="","",IF(T2820="?","⚠️ نوع غير معرف",T2820&amp;TEXT(COUNTIFS($T$3:T2820,T2820),"000")))</f>
        <v/>
      </c>
      <c r="B2820" s="38"/>
      <c r="C2820" s="38"/>
      <c r="D2820" s="39"/>
      <c r="E2820" s="54"/>
      <c r="F2820" s="41" t="str">
        <f t="shared" ca="1" si="176"/>
        <v/>
      </c>
      <c r="G2820" s="42"/>
      <c r="H2820" s="37"/>
      <c r="I2820" s="43"/>
      <c r="J2820" s="44" t="str">
        <f t="shared" si="177"/>
        <v/>
      </c>
      <c r="K2820" s="45"/>
      <c r="L2820" s="46" t="str">
        <f>IF(OR(K2820="لم يدفع",B2820=""),"",IF(K2820="تأمين فقط",0,IF(K2820="اشتراك 300",300,IF(F2820&lt;14,IFERROR(VLOOKUP(SUBSTITUTE(SUBSTITUTE(H2820,"~","~~"),"*","~*"),إعدادات_الأنواع!$A$4:$D$40,3,FALSE()),0),IFERROR(VLOOKUP(SUBSTITUTE(SUBSTITUTE(H2820,"~","~~"),"*","~*"),إعدادات_الأنواع!$A$4:$D$40,4,FALSE()),0)))))</f>
        <v/>
      </c>
      <c r="M2820" s="47" t="str">
        <f>IF(OR(K2820="لم يدفع",B2820=""),"",IFERROR(VLOOKUP(SUBSTITUTE(SUBSTITUTE(H2820,"~","~~"),"*","~*"),إعدادات_الأنواع!$A$4:$E$40,5,FALSE()),0))</f>
        <v/>
      </c>
      <c r="N2820" s="47" t="str">
        <f>IF(OR(K2820="لم يدفع",K2820="تأمين فقط",K2820="اشتراك 300",B2820=""),"",IFERROR(VLOOKUP(SUBSTITUTE(SUBSTITUTE(H2820,"~","~~"),"*","~*"),إعدادات_الأنواع!$A$4:$F$40,6,FALSE()),0))</f>
        <v/>
      </c>
      <c r="O2820" s="55" t="str">
        <f t="shared" si="178"/>
        <v/>
      </c>
      <c r="P2820" s="48" t="str">
        <f t="shared" ca="1" si="179"/>
        <v/>
      </c>
      <c r="Q2820" s="52"/>
      <c r="R2820" s="49"/>
      <c r="S2820" s="50" t="str">
        <f>IF(B2820="","",COUNTA(التجديد!E2820:E2820))</f>
        <v/>
      </c>
      <c r="T2820" s="51" t="str">
        <f>IF(B2820="","",IFERROR(VLOOKUP(SUBSTITUTE(SUBSTITUTE(H2820,"~","~~"),"*","~*"),إعدادات_الأنواع!$A$4:$B$40,2,FALSE()),"?"))</f>
        <v/>
      </c>
    </row>
    <row r="2821" spans="1:20" ht="15" customHeight="1">
      <c r="A2821" s="20" t="str">
        <f>IF(B2821="","",IF(T2821="?","⚠️ نوع غير معرف",T2821&amp;TEXT(COUNTIFS($T$3:T2821,T2821),"000")))</f>
        <v/>
      </c>
      <c r="B2821" s="38"/>
      <c r="C2821" s="38"/>
      <c r="D2821" s="39"/>
      <c r="E2821" s="54"/>
      <c r="F2821" s="41" t="str">
        <f t="shared" ca="1" si="176"/>
        <v/>
      </c>
      <c r="G2821" s="42"/>
      <c r="H2821" s="37"/>
      <c r="I2821" s="43"/>
      <c r="J2821" s="44" t="str">
        <f t="shared" si="177"/>
        <v/>
      </c>
      <c r="K2821" s="45"/>
      <c r="L2821" s="46" t="str">
        <f>IF(OR(K2821="لم يدفع",B2821=""),"",IF(K2821="تأمين فقط",0,IF(K2821="اشتراك 300",300,IF(F2821&lt;14,IFERROR(VLOOKUP(SUBSTITUTE(SUBSTITUTE(H2821,"~","~~"),"*","~*"),إعدادات_الأنواع!$A$4:$D$40,3,FALSE()),0),IFERROR(VLOOKUP(SUBSTITUTE(SUBSTITUTE(H2821,"~","~~"),"*","~*"),إعدادات_الأنواع!$A$4:$D$40,4,FALSE()),0)))))</f>
        <v/>
      </c>
      <c r="M2821" s="47" t="str">
        <f>IF(OR(K2821="لم يدفع",B2821=""),"",IFERROR(VLOOKUP(SUBSTITUTE(SUBSTITUTE(H2821,"~","~~"),"*","~*"),إعدادات_الأنواع!$A$4:$E$40,5,FALSE()),0))</f>
        <v/>
      </c>
      <c r="N2821" s="47" t="str">
        <f>IF(OR(K2821="لم يدفع",K2821="تأمين فقط",K2821="اشتراك 300",B2821=""),"",IFERROR(VLOOKUP(SUBSTITUTE(SUBSTITUTE(H2821,"~","~~"),"*","~*"),إعدادات_الأنواع!$A$4:$F$40,6,FALSE()),0))</f>
        <v/>
      </c>
      <c r="O2821" s="55" t="str">
        <f t="shared" si="178"/>
        <v/>
      </c>
      <c r="P2821" s="48" t="str">
        <f t="shared" ca="1" si="179"/>
        <v/>
      </c>
      <c r="Q2821" s="52"/>
      <c r="R2821" s="49"/>
      <c r="S2821" s="50" t="str">
        <f>IF(B2821="","",COUNTA(التجديد!E2821:E2821))</f>
        <v/>
      </c>
      <c r="T2821" s="51" t="str">
        <f>IF(B2821="","",IFERROR(VLOOKUP(SUBSTITUTE(SUBSTITUTE(H2821,"~","~~"),"*","~*"),إعدادات_الأنواع!$A$4:$B$40,2,FALSE()),"?"))</f>
        <v/>
      </c>
    </row>
    <row r="2822" spans="1:20" ht="15" customHeight="1">
      <c r="A2822" s="20" t="str">
        <f>IF(B2822="","",IF(T2822="?","⚠️ نوع غير معرف",T2822&amp;TEXT(COUNTIFS($T$3:T2822,T2822),"000")))</f>
        <v/>
      </c>
      <c r="B2822" s="38"/>
      <c r="C2822" s="38"/>
      <c r="D2822" s="39"/>
      <c r="E2822" s="54"/>
      <c r="F2822" s="41" t="str">
        <f t="shared" ca="1" si="176"/>
        <v/>
      </c>
      <c r="G2822" s="42"/>
      <c r="H2822" s="37"/>
      <c r="I2822" s="43"/>
      <c r="J2822" s="44" t="str">
        <f t="shared" si="177"/>
        <v/>
      </c>
      <c r="K2822" s="45"/>
      <c r="L2822" s="46" t="str">
        <f>IF(OR(K2822="لم يدفع",B2822=""),"",IF(K2822="تأمين فقط",0,IF(K2822="اشتراك 300",300,IF(F2822&lt;14,IFERROR(VLOOKUP(SUBSTITUTE(SUBSTITUTE(H2822,"~","~~"),"*","~*"),إعدادات_الأنواع!$A$4:$D$40,3,FALSE()),0),IFERROR(VLOOKUP(SUBSTITUTE(SUBSTITUTE(H2822,"~","~~"),"*","~*"),إعدادات_الأنواع!$A$4:$D$40,4,FALSE()),0)))))</f>
        <v/>
      </c>
      <c r="M2822" s="47" t="str">
        <f>IF(OR(K2822="لم يدفع",B2822=""),"",IFERROR(VLOOKUP(SUBSTITUTE(SUBSTITUTE(H2822,"~","~~"),"*","~*"),إعدادات_الأنواع!$A$4:$E$40,5,FALSE()),0))</f>
        <v/>
      </c>
      <c r="N2822" s="47" t="str">
        <f>IF(OR(K2822="لم يدفع",K2822="تأمين فقط",K2822="اشتراك 300",B2822=""),"",IFERROR(VLOOKUP(SUBSTITUTE(SUBSTITUTE(H2822,"~","~~"),"*","~*"),إعدادات_الأنواع!$A$4:$F$40,6,FALSE()),0))</f>
        <v/>
      </c>
      <c r="O2822" s="55" t="str">
        <f t="shared" si="178"/>
        <v/>
      </c>
      <c r="P2822" s="48" t="str">
        <f t="shared" ca="1" si="179"/>
        <v/>
      </c>
      <c r="Q2822" s="52"/>
      <c r="R2822" s="49"/>
      <c r="S2822" s="50" t="str">
        <f>IF(B2822="","",COUNTA(التجديد!E2822:E2822))</f>
        <v/>
      </c>
      <c r="T2822" s="51" t="str">
        <f>IF(B2822="","",IFERROR(VLOOKUP(SUBSTITUTE(SUBSTITUTE(H2822,"~","~~"),"*","~*"),إعدادات_الأنواع!$A$4:$B$40,2,FALSE()),"?"))</f>
        <v/>
      </c>
    </row>
    <row r="2823" spans="1:20" ht="15" customHeight="1">
      <c r="A2823" s="20" t="str">
        <f>IF(B2823="","",IF(T2823="?","⚠️ نوع غير معرف",T2823&amp;TEXT(COUNTIFS($T$3:T2823,T2823),"000")))</f>
        <v/>
      </c>
      <c r="B2823" s="38"/>
      <c r="C2823" s="38"/>
      <c r="D2823" s="39"/>
      <c r="E2823" s="54"/>
      <c r="F2823" s="41" t="str">
        <f t="shared" ca="1" si="176"/>
        <v/>
      </c>
      <c r="G2823" s="42"/>
      <c r="H2823" s="37"/>
      <c r="I2823" s="43"/>
      <c r="J2823" s="44" t="str">
        <f t="shared" si="177"/>
        <v/>
      </c>
      <c r="K2823" s="45"/>
      <c r="L2823" s="46" t="str">
        <f>IF(OR(K2823="لم يدفع",B2823=""),"",IF(K2823="تأمين فقط",0,IF(K2823="اشتراك 300",300,IF(F2823&lt;14,IFERROR(VLOOKUP(SUBSTITUTE(SUBSTITUTE(H2823,"~","~~"),"*","~*"),إعدادات_الأنواع!$A$4:$D$40,3,FALSE()),0),IFERROR(VLOOKUP(SUBSTITUTE(SUBSTITUTE(H2823,"~","~~"),"*","~*"),إعدادات_الأنواع!$A$4:$D$40,4,FALSE()),0)))))</f>
        <v/>
      </c>
      <c r="M2823" s="47" t="str">
        <f>IF(OR(K2823="لم يدفع",B2823=""),"",IFERROR(VLOOKUP(SUBSTITUTE(SUBSTITUTE(H2823,"~","~~"),"*","~*"),إعدادات_الأنواع!$A$4:$E$40,5,FALSE()),0))</f>
        <v/>
      </c>
      <c r="N2823" s="47" t="str">
        <f>IF(OR(K2823="لم يدفع",K2823="تأمين فقط",K2823="اشتراك 300",B2823=""),"",IFERROR(VLOOKUP(SUBSTITUTE(SUBSTITUTE(H2823,"~","~~"),"*","~*"),إعدادات_الأنواع!$A$4:$F$40,6,FALSE()),0))</f>
        <v/>
      </c>
      <c r="O2823" s="55" t="str">
        <f t="shared" si="178"/>
        <v/>
      </c>
      <c r="P2823" s="48" t="str">
        <f t="shared" ca="1" si="179"/>
        <v/>
      </c>
      <c r="Q2823" s="52"/>
      <c r="R2823" s="49"/>
      <c r="S2823" s="50" t="str">
        <f>IF(B2823="","",COUNTA(التجديد!E2823:E2823))</f>
        <v/>
      </c>
      <c r="T2823" s="51" t="str">
        <f>IF(B2823="","",IFERROR(VLOOKUP(SUBSTITUTE(SUBSTITUTE(H2823,"~","~~"),"*","~*"),إعدادات_الأنواع!$A$4:$B$40,2,FALSE()),"?"))</f>
        <v/>
      </c>
    </row>
    <row r="2824" spans="1:20" ht="15" customHeight="1">
      <c r="A2824" s="20" t="str">
        <f>IF(B2824="","",IF(T2824="?","⚠️ نوع غير معرف",T2824&amp;TEXT(COUNTIFS($T$3:T2824,T2824),"000")))</f>
        <v/>
      </c>
      <c r="B2824" s="38"/>
      <c r="C2824" s="38"/>
      <c r="D2824" s="39"/>
      <c r="E2824" s="54"/>
      <c r="F2824" s="41" t="str">
        <f t="shared" ca="1" si="176"/>
        <v/>
      </c>
      <c r="G2824" s="42"/>
      <c r="H2824" s="37"/>
      <c r="I2824" s="43"/>
      <c r="J2824" s="44" t="str">
        <f t="shared" si="177"/>
        <v/>
      </c>
      <c r="K2824" s="45"/>
      <c r="L2824" s="46" t="str">
        <f>IF(OR(K2824="لم يدفع",B2824=""),"",IF(K2824="تأمين فقط",0,IF(K2824="اشتراك 300",300,IF(F2824&lt;14,IFERROR(VLOOKUP(SUBSTITUTE(SUBSTITUTE(H2824,"~","~~"),"*","~*"),إعدادات_الأنواع!$A$4:$D$40,3,FALSE()),0),IFERROR(VLOOKUP(SUBSTITUTE(SUBSTITUTE(H2824,"~","~~"),"*","~*"),إعدادات_الأنواع!$A$4:$D$40,4,FALSE()),0)))))</f>
        <v/>
      </c>
      <c r="M2824" s="47" t="str">
        <f>IF(OR(K2824="لم يدفع",B2824=""),"",IFERROR(VLOOKUP(SUBSTITUTE(SUBSTITUTE(H2824,"~","~~"),"*","~*"),إعدادات_الأنواع!$A$4:$E$40,5,FALSE()),0))</f>
        <v/>
      </c>
      <c r="N2824" s="47" t="str">
        <f>IF(OR(K2824="لم يدفع",K2824="تأمين فقط",K2824="اشتراك 300",B2824=""),"",IFERROR(VLOOKUP(SUBSTITUTE(SUBSTITUTE(H2824,"~","~~"),"*","~*"),إعدادات_الأنواع!$A$4:$F$40,6,FALSE()),0))</f>
        <v/>
      </c>
      <c r="O2824" s="55" t="str">
        <f t="shared" si="178"/>
        <v/>
      </c>
      <c r="P2824" s="48" t="str">
        <f t="shared" ca="1" si="179"/>
        <v/>
      </c>
      <c r="Q2824" s="52"/>
      <c r="R2824" s="49"/>
      <c r="S2824" s="50" t="str">
        <f>IF(B2824="","",COUNTA(التجديد!E2824:E2824))</f>
        <v/>
      </c>
      <c r="T2824" s="51" t="str">
        <f>IF(B2824="","",IFERROR(VLOOKUP(SUBSTITUTE(SUBSTITUTE(H2824,"~","~~"),"*","~*"),إعدادات_الأنواع!$A$4:$B$40,2,FALSE()),"?"))</f>
        <v/>
      </c>
    </row>
    <row r="2825" spans="1:20" ht="15" customHeight="1">
      <c r="A2825" s="20" t="str">
        <f>IF(B2825="","",IF(T2825="?","⚠️ نوع غير معرف",T2825&amp;TEXT(COUNTIFS($T$3:T2825,T2825),"000")))</f>
        <v/>
      </c>
      <c r="B2825" s="38"/>
      <c r="C2825" s="38"/>
      <c r="D2825" s="39"/>
      <c r="E2825" s="54"/>
      <c r="F2825" s="41" t="str">
        <f t="shared" ca="1" si="176"/>
        <v/>
      </c>
      <c r="G2825" s="42"/>
      <c r="H2825" s="37"/>
      <c r="I2825" s="43"/>
      <c r="J2825" s="44" t="str">
        <f t="shared" si="177"/>
        <v/>
      </c>
      <c r="K2825" s="45"/>
      <c r="L2825" s="46" t="str">
        <f>IF(OR(K2825="لم يدفع",B2825=""),"",IF(K2825="تأمين فقط",0,IF(K2825="اشتراك 300",300,IF(F2825&lt;14,IFERROR(VLOOKUP(SUBSTITUTE(SUBSTITUTE(H2825,"~","~~"),"*","~*"),إعدادات_الأنواع!$A$4:$D$40,3,FALSE()),0),IFERROR(VLOOKUP(SUBSTITUTE(SUBSTITUTE(H2825,"~","~~"),"*","~*"),إعدادات_الأنواع!$A$4:$D$40,4,FALSE()),0)))))</f>
        <v/>
      </c>
      <c r="M2825" s="47" t="str">
        <f>IF(OR(K2825="لم يدفع",B2825=""),"",IFERROR(VLOOKUP(SUBSTITUTE(SUBSTITUTE(H2825,"~","~~"),"*","~*"),إعدادات_الأنواع!$A$4:$E$40,5,FALSE()),0))</f>
        <v/>
      </c>
      <c r="N2825" s="47" t="str">
        <f>IF(OR(K2825="لم يدفع",K2825="تأمين فقط",K2825="اشتراك 300",B2825=""),"",IFERROR(VLOOKUP(SUBSTITUTE(SUBSTITUTE(H2825,"~","~~"),"*","~*"),إعدادات_الأنواع!$A$4:$F$40,6,FALSE()),0))</f>
        <v/>
      </c>
      <c r="O2825" s="55" t="str">
        <f t="shared" si="178"/>
        <v/>
      </c>
      <c r="P2825" s="48" t="str">
        <f t="shared" ca="1" si="179"/>
        <v/>
      </c>
      <c r="Q2825" s="52"/>
      <c r="R2825" s="49"/>
      <c r="S2825" s="50" t="str">
        <f>IF(B2825="","",COUNTA(التجديد!E2825:E2825))</f>
        <v/>
      </c>
      <c r="T2825" s="51" t="str">
        <f>IF(B2825="","",IFERROR(VLOOKUP(SUBSTITUTE(SUBSTITUTE(H2825,"~","~~"),"*","~*"),إعدادات_الأنواع!$A$4:$B$40,2,FALSE()),"?"))</f>
        <v/>
      </c>
    </row>
    <row r="2826" spans="1:20" ht="15" customHeight="1">
      <c r="A2826" s="20" t="str">
        <f>IF(B2826="","",IF(T2826="?","⚠️ نوع غير معرف",T2826&amp;TEXT(COUNTIFS($T$3:T2826,T2826),"000")))</f>
        <v/>
      </c>
      <c r="B2826" s="38"/>
      <c r="C2826" s="38"/>
      <c r="D2826" s="39"/>
      <c r="E2826" s="54"/>
      <c r="F2826" s="41" t="str">
        <f t="shared" ca="1" si="176"/>
        <v/>
      </c>
      <c r="G2826" s="42"/>
      <c r="H2826" s="37"/>
      <c r="I2826" s="43"/>
      <c r="J2826" s="44" t="str">
        <f t="shared" si="177"/>
        <v/>
      </c>
      <c r="K2826" s="45"/>
      <c r="L2826" s="46" t="str">
        <f>IF(OR(K2826="لم يدفع",B2826=""),"",IF(K2826="تأمين فقط",0,IF(K2826="اشتراك 300",300,IF(F2826&lt;14,IFERROR(VLOOKUP(SUBSTITUTE(SUBSTITUTE(H2826,"~","~~"),"*","~*"),إعدادات_الأنواع!$A$4:$D$40,3,FALSE()),0),IFERROR(VLOOKUP(SUBSTITUTE(SUBSTITUTE(H2826,"~","~~"),"*","~*"),إعدادات_الأنواع!$A$4:$D$40,4,FALSE()),0)))))</f>
        <v/>
      </c>
      <c r="M2826" s="47" t="str">
        <f>IF(OR(K2826="لم يدفع",B2826=""),"",IFERROR(VLOOKUP(SUBSTITUTE(SUBSTITUTE(H2826,"~","~~"),"*","~*"),إعدادات_الأنواع!$A$4:$E$40,5,FALSE()),0))</f>
        <v/>
      </c>
      <c r="N2826" s="47" t="str">
        <f>IF(OR(K2826="لم يدفع",K2826="تأمين فقط",K2826="اشتراك 300",B2826=""),"",IFERROR(VLOOKUP(SUBSTITUTE(SUBSTITUTE(H2826,"~","~~"),"*","~*"),إعدادات_الأنواع!$A$4:$F$40,6,FALSE()),0))</f>
        <v/>
      </c>
      <c r="O2826" s="55" t="str">
        <f t="shared" si="178"/>
        <v/>
      </c>
      <c r="P2826" s="48" t="str">
        <f t="shared" ca="1" si="179"/>
        <v/>
      </c>
      <c r="Q2826" s="52"/>
      <c r="R2826" s="49"/>
      <c r="S2826" s="50" t="str">
        <f>IF(B2826="","",COUNTA(التجديد!E2826:E2826))</f>
        <v/>
      </c>
      <c r="T2826" s="51" t="str">
        <f>IF(B2826="","",IFERROR(VLOOKUP(SUBSTITUTE(SUBSTITUTE(H2826,"~","~~"),"*","~*"),إعدادات_الأنواع!$A$4:$B$40,2,FALSE()),"?"))</f>
        <v/>
      </c>
    </row>
    <row r="2827" spans="1:20" ht="15" customHeight="1">
      <c r="A2827" s="20" t="str">
        <f>IF(B2827="","",IF(T2827="?","⚠️ نوع غير معرف",T2827&amp;TEXT(COUNTIFS($T$3:T2827,T2827),"000")))</f>
        <v/>
      </c>
      <c r="B2827" s="38"/>
      <c r="C2827" s="38"/>
      <c r="D2827" s="39"/>
      <c r="E2827" s="54"/>
      <c r="F2827" s="41" t="str">
        <f t="shared" ca="1" si="176"/>
        <v/>
      </c>
      <c r="G2827" s="42"/>
      <c r="H2827" s="37"/>
      <c r="I2827" s="43"/>
      <c r="J2827" s="44" t="str">
        <f t="shared" si="177"/>
        <v/>
      </c>
      <c r="K2827" s="45"/>
      <c r="L2827" s="46" t="str">
        <f>IF(OR(K2827="لم يدفع",B2827=""),"",IF(K2827="تأمين فقط",0,IF(K2827="اشتراك 300",300,IF(F2827&lt;14,IFERROR(VLOOKUP(SUBSTITUTE(SUBSTITUTE(H2827,"~","~~"),"*","~*"),إعدادات_الأنواع!$A$4:$D$40,3,FALSE()),0),IFERROR(VLOOKUP(SUBSTITUTE(SUBSTITUTE(H2827,"~","~~"),"*","~*"),إعدادات_الأنواع!$A$4:$D$40,4,FALSE()),0)))))</f>
        <v/>
      </c>
      <c r="M2827" s="47" t="str">
        <f>IF(OR(K2827="لم يدفع",B2827=""),"",IFERROR(VLOOKUP(SUBSTITUTE(SUBSTITUTE(H2827,"~","~~"),"*","~*"),إعدادات_الأنواع!$A$4:$E$40,5,FALSE()),0))</f>
        <v/>
      </c>
      <c r="N2827" s="47" t="str">
        <f>IF(OR(K2827="لم يدفع",K2827="تأمين فقط",K2827="اشتراك 300",B2827=""),"",IFERROR(VLOOKUP(SUBSTITUTE(SUBSTITUTE(H2827,"~","~~"),"*","~*"),إعدادات_الأنواع!$A$4:$F$40,6,FALSE()),0))</f>
        <v/>
      </c>
      <c r="O2827" s="55" t="str">
        <f t="shared" si="178"/>
        <v/>
      </c>
      <c r="P2827" s="48" t="str">
        <f t="shared" ca="1" si="179"/>
        <v/>
      </c>
      <c r="Q2827" s="52"/>
      <c r="R2827" s="49"/>
      <c r="S2827" s="50" t="str">
        <f>IF(B2827="","",COUNTA(التجديد!E2827:E2827))</f>
        <v/>
      </c>
      <c r="T2827" s="51" t="str">
        <f>IF(B2827="","",IFERROR(VLOOKUP(SUBSTITUTE(SUBSTITUTE(H2827,"~","~~"),"*","~*"),إعدادات_الأنواع!$A$4:$B$40,2,FALSE()),"?"))</f>
        <v/>
      </c>
    </row>
    <row r="2828" spans="1:20" ht="15" customHeight="1">
      <c r="A2828" s="20" t="str">
        <f>IF(B2828="","",IF(T2828="?","⚠️ نوع غير معرف",T2828&amp;TEXT(COUNTIFS($T$3:T2828,T2828),"000")))</f>
        <v/>
      </c>
      <c r="B2828" s="38"/>
      <c r="C2828" s="38"/>
      <c r="D2828" s="39"/>
      <c r="E2828" s="54"/>
      <c r="F2828" s="41" t="str">
        <f t="shared" ca="1" si="176"/>
        <v/>
      </c>
      <c r="G2828" s="42"/>
      <c r="H2828" s="37"/>
      <c r="I2828" s="43"/>
      <c r="J2828" s="44" t="str">
        <f t="shared" si="177"/>
        <v/>
      </c>
      <c r="K2828" s="45"/>
      <c r="L2828" s="46" t="str">
        <f>IF(OR(K2828="لم يدفع",B2828=""),"",IF(K2828="تأمين فقط",0,IF(K2828="اشتراك 300",300,IF(F2828&lt;14,IFERROR(VLOOKUP(SUBSTITUTE(SUBSTITUTE(H2828,"~","~~"),"*","~*"),إعدادات_الأنواع!$A$4:$D$40,3,FALSE()),0),IFERROR(VLOOKUP(SUBSTITUTE(SUBSTITUTE(H2828,"~","~~"),"*","~*"),إعدادات_الأنواع!$A$4:$D$40,4,FALSE()),0)))))</f>
        <v/>
      </c>
      <c r="M2828" s="47" t="str">
        <f>IF(OR(K2828="لم يدفع",B2828=""),"",IFERROR(VLOOKUP(SUBSTITUTE(SUBSTITUTE(H2828,"~","~~"),"*","~*"),إعدادات_الأنواع!$A$4:$E$40,5,FALSE()),0))</f>
        <v/>
      </c>
      <c r="N2828" s="47" t="str">
        <f>IF(OR(K2828="لم يدفع",K2828="تأمين فقط",K2828="اشتراك 300",B2828=""),"",IFERROR(VLOOKUP(SUBSTITUTE(SUBSTITUTE(H2828,"~","~~"),"*","~*"),إعدادات_الأنواع!$A$4:$F$40,6,FALSE()),0))</f>
        <v/>
      </c>
      <c r="O2828" s="55" t="str">
        <f t="shared" si="178"/>
        <v/>
      </c>
      <c r="P2828" s="48" t="str">
        <f t="shared" ca="1" si="179"/>
        <v/>
      </c>
      <c r="Q2828" s="52"/>
      <c r="R2828" s="49"/>
      <c r="S2828" s="50" t="str">
        <f>IF(B2828="","",COUNTA(التجديد!E2828:E2828))</f>
        <v/>
      </c>
      <c r="T2828" s="51" t="str">
        <f>IF(B2828="","",IFERROR(VLOOKUP(SUBSTITUTE(SUBSTITUTE(H2828,"~","~~"),"*","~*"),إعدادات_الأنواع!$A$4:$B$40,2,FALSE()),"?"))</f>
        <v/>
      </c>
    </row>
    <row r="2829" spans="1:20" ht="15" customHeight="1">
      <c r="A2829" s="20" t="str">
        <f>IF(B2829="","",IF(T2829="?","⚠️ نوع غير معرف",T2829&amp;TEXT(COUNTIFS($T$3:T2829,T2829),"000")))</f>
        <v/>
      </c>
      <c r="B2829" s="38"/>
      <c r="C2829" s="38"/>
      <c r="D2829" s="39"/>
      <c r="E2829" s="54"/>
      <c r="F2829" s="41" t="str">
        <f t="shared" ca="1" si="176"/>
        <v/>
      </c>
      <c r="G2829" s="42"/>
      <c r="H2829" s="37"/>
      <c r="I2829" s="43"/>
      <c r="J2829" s="44" t="str">
        <f t="shared" si="177"/>
        <v/>
      </c>
      <c r="K2829" s="45"/>
      <c r="L2829" s="46" t="str">
        <f>IF(OR(K2829="لم يدفع",B2829=""),"",IF(K2829="تأمين فقط",0,IF(K2829="اشتراك 300",300,IF(F2829&lt;14,IFERROR(VLOOKUP(SUBSTITUTE(SUBSTITUTE(H2829,"~","~~"),"*","~*"),إعدادات_الأنواع!$A$4:$D$40,3,FALSE()),0),IFERROR(VLOOKUP(SUBSTITUTE(SUBSTITUTE(H2829,"~","~~"),"*","~*"),إعدادات_الأنواع!$A$4:$D$40,4,FALSE()),0)))))</f>
        <v/>
      </c>
      <c r="M2829" s="47" t="str">
        <f>IF(OR(K2829="لم يدفع",B2829=""),"",IFERROR(VLOOKUP(SUBSTITUTE(SUBSTITUTE(H2829,"~","~~"),"*","~*"),إعدادات_الأنواع!$A$4:$E$40,5,FALSE()),0))</f>
        <v/>
      </c>
      <c r="N2829" s="47" t="str">
        <f>IF(OR(K2829="لم يدفع",K2829="تأمين فقط",K2829="اشتراك 300",B2829=""),"",IFERROR(VLOOKUP(SUBSTITUTE(SUBSTITUTE(H2829,"~","~~"),"*","~*"),إعدادات_الأنواع!$A$4:$F$40,6,FALSE()),0))</f>
        <v/>
      </c>
      <c r="O2829" s="55" t="str">
        <f t="shared" si="178"/>
        <v/>
      </c>
      <c r="P2829" s="48" t="str">
        <f t="shared" ca="1" si="179"/>
        <v/>
      </c>
      <c r="Q2829" s="52"/>
      <c r="R2829" s="49"/>
      <c r="S2829" s="50" t="str">
        <f>IF(B2829="","",COUNTA(التجديد!E2829:E2829))</f>
        <v/>
      </c>
      <c r="T2829" s="51" t="str">
        <f>IF(B2829="","",IFERROR(VLOOKUP(SUBSTITUTE(SUBSTITUTE(H2829,"~","~~"),"*","~*"),إعدادات_الأنواع!$A$4:$B$40,2,FALSE()),"?"))</f>
        <v/>
      </c>
    </row>
    <row r="2830" spans="1:20" ht="15" customHeight="1">
      <c r="A2830" s="20" t="str">
        <f>IF(B2830="","",IF(T2830="?","⚠️ نوع غير معرف",T2830&amp;TEXT(COUNTIFS($T$3:T2830,T2830),"000")))</f>
        <v/>
      </c>
      <c r="B2830" s="38"/>
      <c r="C2830" s="38"/>
      <c r="D2830" s="39"/>
      <c r="E2830" s="54"/>
      <c r="F2830" s="41" t="str">
        <f t="shared" ca="1" si="176"/>
        <v/>
      </c>
      <c r="G2830" s="42"/>
      <c r="H2830" s="37"/>
      <c r="I2830" s="43"/>
      <c r="J2830" s="44" t="str">
        <f t="shared" si="177"/>
        <v/>
      </c>
      <c r="K2830" s="45"/>
      <c r="L2830" s="46" t="str">
        <f>IF(OR(K2830="لم يدفع",B2830=""),"",IF(K2830="تأمين فقط",0,IF(K2830="اشتراك 300",300,IF(F2830&lt;14,IFERROR(VLOOKUP(SUBSTITUTE(SUBSTITUTE(H2830,"~","~~"),"*","~*"),إعدادات_الأنواع!$A$4:$D$40,3,FALSE()),0),IFERROR(VLOOKUP(SUBSTITUTE(SUBSTITUTE(H2830,"~","~~"),"*","~*"),إعدادات_الأنواع!$A$4:$D$40,4,FALSE()),0)))))</f>
        <v/>
      </c>
      <c r="M2830" s="47" t="str">
        <f>IF(OR(K2830="لم يدفع",B2830=""),"",IFERROR(VLOOKUP(SUBSTITUTE(SUBSTITUTE(H2830,"~","~~"),"*","~*"),إعدادات_الأنواع!$A$4:$E$40,5,FALSE()),0))</f>
        <v/>
      </c>
      <c r="N2830" s="47" t="str">
        <f>IF(OR(K2830="لم يدفع",K2830="تأمين فقط",K2830="اشتراك 300",B2830=""),"",IFERROR(VLOOKUP(SUBSTITUTE(SUBSTITUTE(H2830,"~","~~"),"*","~*"),إعدادات_الأنواع!$A$4:$F$40,6,FALSE()),0))</f>
        <v/>
      </c>
      <c r="O2830" s="55" t="str">
        <f t="shared" si="178"/>
        <v/>
      </c>
      <c r="P2830" s="48" t="str">
        <f t="shared" ca="1" si="179"/>
        <v/>
      </c>
      <c r="Q2830" s="52"/>
      <c r="R2830" s="49"/>
      <c r="S2830" s="50" t="str">
        <f>IF(B2830="","",COUNTA(التجديد!E2830:E2830))</f>
        <v/>
      </c>
      <c r="T2830" s="51" t="str">
        <f>IF(B2830="","",IFERROR(VLOOKUP(SUBSTITUTE(SUBSTITUTE(H2830,"~","~~"),"*","~*"),إعدادات_الأنواع!$A$4:$B$40,2,FALSE()),"?"))</f>
        <v/>
      </c>
    </row>
    <row r="2831" spans="1:20" ht="15" customHeight="1">
      <c r="A2831" s="20" t="str">
        <f>IF(B2831="","",IF(T2831="?","⚠️ نوع غير معرف",T2831&amp;TEXT(COUNTIFS($T$3:T2831,T2831),"000")))</f>
        <v/>
      </c>
      <c r="B2831" s="38"/>
      <c r="C2831" s="38"/>
      <c r="D2831" s="39"/>
      <c r="E2831" s="54"/>
      <c r="F2831" s="41" t="str">
        <f t="shared" ca="1" si="176"/>
        <v/>
      </c>
      <c r="G2831" s="42"/>
      <c r="H2831" s="37"/>
      <c r="I2831" s="43"/>
      <c r="J2831" s="44" t="str">
        <f t="shared" si="177"/>
        <v/>
      </c>
      <c r="K2831" s="45"/>
      <c r="L2831" s="46" t="str">
        <f>IF(OR(K2831="لم يدفع",B2831=""),"",IF(K2831="تأمين فقط",0,IF(K2831="اشتراك 300",300,IF(F2831&lt;14,IFERROR(VLOOKUP(SUBSTITUTE(SUBSTITUTE(H2831,"~","~~"),"*","~*"),إعدادات_الأنواع!$A$4:$D$40,3,FALSE()),0),IFERROR(VLOOKUP(SUBSTITUTE(SUBSTITUTE(H2831,"~","~~"),"*","~*"),إعدادات_الأنواع!$A$4:$D$40,4,FALSE()),0)))))</f>
        <v/>
      </c>
      <c r="M2831" s="47" t="str">
        <f>IF(OR(K2831="لم يدفع",B2831=""),"",IFERROR(VLOOKUP(SUBSTITUTE(SUBSTITUTE(H2831,"~","~~"),"*","~*"),إعدادات_الأنواع!$A$4:$E$40,5,FALSE()),0))</f>
        <v/>
      </c>
      <c r="N2831" s="47" t="str">
        <f>IF(OR(K2831="لم يدفع",K2831="تأمين فقط",K2831="اشتراك 300",B2831=""),"",IFERROR(VLOOKUP(SUBSTITUTE(SUBSTITUTE(H2831,"~","~~"),"*","~*"),إعدادات_الأنواع!$A$4:$F$40,6,FALSE()),0))</f>
        <v/>
      </c>
      <c r="O2831" s="55" t="str">
        <f t="shared" si="178"/>
        <v/>
      </c>
      <c r="P2831" s="48" t="str">
        <f t="shared" ca="1" si="179"/>
        <v/>
      </c>
      <c r="Q2831" s="52"/>
      <c r="R2831" s="49"/>
      <c r="S2831" s="50" t="str">
        <f>IF(B2831="","",COUNTA(التجديد!E2831:E2831))</f>
        <v/>
      </c>
      <c r="T2831" s="51" t="str">
        <f>IF(B2831="","",IFERROR(VLOOKUP(SUBSTITUTE(SUBSTITUTE(H2831,"~","~~"),"*","~*"),إعدادات_الأنواع!$A$4:$B$40,2,FALSE()),"?"))</f>
        <v/>
      </c>
    </row>
    <row r="2832" spans="1:20" ht="15" customHeight="1">
      <c r="A2832" s="20" t="str">
        <f>IF(B2832="","",IF(T2832="?","⚠️ نوع غير معرف",T2832&amp;TEXT(COUNTIFS($T$3:T2832,T2832),"000")))</f>
        <v/>
      </c>
      <c r="B2832" s="38"/>
      <c r="C2832" s="38"/>
      <c r="D2832" s="39"/>
      <c r="E2832" s="54"/>
      <c r="F2832" s="41" t="str">
        <f t="shared" ca="1" si="176"/>
        <v/>
      </c>
      <c r="G2832" s="42"/>
      <c r="H2832" s="37"/>
      <c r="I2832" s="43"/>
      <c r="J2832" s="44" t="str">
        <f t="shared" si="177"/>
        <v/>
      </c>
      <c r="K2832" s="45"/>
      <c r="L2832" s="46" t="str">
        <f>IF(OR(K2832="لم يدفع",B2832=""),"",IF(K2832="تأمين فقط",0,IF(K2832="اشتراك 300",300,IF(F2832&lt;14,IFERROR(VLOOKUP(SUBSTITUTE(SUBSTITUTE(H2832,"~","~~"),"*","~*"),إعدادات_الأنواع!$A$4:$D$40,3,FALSE()),0),IFERROR(VLOOKUP(SUBSTITUTE(SUBSTITUTE(H2832,"~","~~"),"*","~*"),إعدادات_الأنواع!$A$4:$D$40,4,FALSE()),0)))))</f>
        <v/>
      </c>
      <c r="M2832" s="47" t="str">
        <f>IF(OR(K2832="لم يدفع",B2832=""),"",IFERROR(VLOOKUP(SUBSTITUTE(SUBSTITUTE(H2832,"~","~~"),"*","~*"),إعدادات_الأنواع!$A$4:$E$40,5,FALSE()),0))</f>
        <v/>
      </c>
      <c r="N2832" s="47" t="str">
        <f>IF(OR(K2832="لم يدفع",K2832="تأمين فقط",K2832="اشتراك 300",B2832=""),"",IFERROR(VLOOKUP(SUBSTITUTE(SUBSTITUTE(H2832,"~","~~"),"*","~*"),إعدادات_الأنواع!$A$4:$F$40,6,FALSE()),0))</f>
        <v/>
      </c>
      <c r="O2832" s="55" t="str">
        <f t="shared" si="178"/>
        <v/>
      </c>
      <c r="P2832" s="48" t="str">
        <f t="shared" ca="1" si="179"/>
        <v/>
      </c>
      <c r="Q2832" s="52"/>
      <c r="R2832" s="49"/>
      <c r="S2832" s="50" t="str">
        <f>IF(B2832="","",COUNTA(التجديد!E2832:E2832))</f>
        <v/>
      </c>
      <c r="T2832" s="51" t="str">
        <f>IF(B2832="","",IFERROR(VLOOKUP(SUBSTITUTE(SUBSTITUTE(H2832,"~","~~"),"*","~*"),إعدادات_الأنواع!$A$4:$B$40,2,FALSE()),"?"))</f>
        <v/>
      </c>
    </row>
    <row r="2833" spans="1:20" ht="15" customHeight="1">
      <c r="A2833" s="20" t="str">
        <f>IF(B2833="","",IF(T2833="?","⚠️ نوع غير معرف",T2833&amp;TEXT(COUNTIFS($T$3:T2833,T2833),"000")))</f>
        <v/>
      </c>
      <c r="B2833" s="38"/>
      <c r="C2833" s="38"/>
      <c r="D2833" s="39"/>
      <c r="E2833" s="54"/>
      <c r="F2833" s="41" t="str">
        <f t="shared" ca="1" si="176"/>
        <v/>
      </c>
      <c r="G2833" s="42"/>
      <c r="H2833" s="37"/>
      <c r="I2833" s="43"/>
      <c r="J2833" s="44" t="str">
        <f t="shared" si="177"/>
        <v/>
      </c>
      <c r="K2833" s="45"/>
      <c r="L2833" s="46" t="str">
        <f>IF(OR(K2833="لم يدفع",B2833=""),"",IF(K2833="تأمين فقط",0,IF(K2833="اشتراك 300",300,IF(F2833&lt;14,IFERROR(VLOOKUP(SUBSTITUTE(SUBSTITUTE(H2833,"~","~~"),"*","~*"),إعدادات_الأنواع!$A$4:$D$40,3,FALSE()),0),IFERROR(VLOOKUP(SUBSTITUTE(SUBSTITUTE(H2833,"~","~~"),"*","~*"),إعدادات_الأنواع!$A$4:$D$40,4,FALSE()),0)))))</f>
        <v/>
      </c>
      <c r="M2833" s="47" t="str">
        <f>IF(OR(K2833="لم يدفع",B2833=""),"",IFERROR(VLOOKUP(SUBSTITUTE(SUBSTITUTE(H2833,"~","~~"),"*","~*"),إعدادات_الأنواع!$A$4:$E$40,5,FALSE()),0))</f>
        <v/>
      </c>
      <c r="N2833" s="47" t="str">
        <f>IF(OR(K2833="لم يدفع",K2833="تأمين فقط",K2833="اشتراك 300",B2833=""),"",IFERROR(VLOOKUP(SUBSTITUTE(SUBSTITUTE(H2833,"~","~~"),"*","~*"),إعدادات_الأنواع!$A$4:$F$40,6,FALSE()),0))</f>
        <v/>
      </c>
      <c r="O2833" s="55" t="str">
        <f t="shared" si="178"/>
        <v/>
      </c>
      <c r="P2833" s="48" t="str">
        <f t="shared" ca="1" si="179"/>
        <v/>
      </c>
      <c r="Q2833" s="52"/>
      <c r="R2833" s="49"/>
      <c r="S2833" s="50" t="str">
        <f>IF(B2833="","",COUNTA(التجديد!E2833:E2833))</f>
        <v/>
      </c>
      <c r="T2833" s="51" t="str">
        <f>IF(B2833="","",IFERROR(VLOOKUP(SUBSTITUTE(SUBSTITUTE(H2833,"~","~~"),"*","~*"),إعدادات_الأنواع!$A$4:$B$40,2,FALSE()),"?"))</f>
        <v/>
      </c>
    </row>
    <row r="2834" spans="1:20" ht="15" customHeight="1">
      <c r="A2834" s="20" t="str">
        <f>IF(B2834="","",IF(T2834="?","⚠️ نوع غير معرف",T2834&amp;TEXT(COUNTIFS($T$3:T2834,T2834),"000")))</f>
        <v/>
      </c>
      <c r="B2834" s="38"/>
      <c r="C2834" s="38"/>
      <c r="D2834" s="39"/>
      <c r="E2834" s="54"/>
      <c r="F2834" s="41" t="str">
        <f t="shared" ca="1" si="176"/>
        <v/>
      </c>
      <c r="G2834" s="42"/>
      <c r="H2834" s="37"/>
      <c r="I2834" s="43"/>
      <c r="J2834" s="44" t="str">
        <f t="shared" si="177"/>
        <v/>
      </c>
      <c r="K2834" s="45"/>
      <c r="L2834" s="46" t="str">
        <f>IF(OR(K2834="لم يدفع",B2834=""),"",IF(K2834="تأمين فقط",0,IF(K2834="اشتراك 300",300,IF(F2834&lt;14,IFERROR(VLOOKUP(SUBSTITUTE(SUBSTITUTE(H2834,"~","~~"),"*","~*"),إعدادات_الأنواع!$A$4:$D$40,3,FALSE()),0),IFERROR(VLOOKUP(SUBSTITUTE(SUBSTITUTE(H2834,"~","~~"),"*","~*"),إعدادات_الأنواع!$A$4:$D$40,4,FALSE()),0)))))</f>
        <v/>
      </c>
      <c r="M2834" s="47" t="str">
        <f>IF(OR(K2834="لم يدفع",B2834=""),"",IFERROR(VLOOKUP(SUBSTITUTE(SUBSTITUTE(H2834,"~","~~"),"*","~*"),إعدادات_الأنواع!$A$4:$E$40,5,FALSE()),0))</f>
        <v/>
      </c>
      <c r="N2834" s="47" t="str">
        <f>IF(OR(K2834="لم يدفع",K2834="تأمين فقط",K2834="اشتراك 300",B2834=""),"",IFERROR(VLOOKUP(SUBSTITUTE(SUBSTITUTE(H2834,"~","~~"),"*","~*"),إعدادات_الأنواع!$A$4:$F$40,6,FALSE()),0))</f>
        <v/>
      </c>
      <c r="O2834" s="55" t="str">
        <f t="shared" si="178"/>
        <v/>
      </c>
      <c r="P2834" s="48" t="str">
        <f t="shared" ca="1" si="179"/>
        <v/>
      </c>
      <c r="Q2834" s="52"/>
      <c r="R2834" s="49"/>
      <c r="S2834" s="50" t="str">
        <f>IF(B2834="","",COUNTA(التجديد!E2834:E2834))</f>
        <v/>
      </c>
      <c r="T2834" s="51" t="str">
        <f>IF(B2834="","",IFERROR(VLOOKUP(SUBSTITUTE(SUBSTITUTE(H2834,"~","~~"),"*","~*"),إعدادات_الأنواع!$A$4:$B$40,2,FALSE()),"?"))</f>
        <v/>
      </c>
    </row>
    <row r="2835" spans="1:20" ht="15" customHeight="1">
      <c r="A2835" s="20" t="str">
        <f>IF(B2835="","",IF(T2835="?","⚠️ نوع غير معرف",T2835&amp;TEXT(COUNTIFS($T$3:T2835,T2835),"000")))</f>
        <v/>
      </c>
      <c r="B2835" s="38"/>
      <c r="C2835" s="38"/>
      <c r="D2835" s="39"/>
      <c r="E2835" s="54"/>
      <c r="F2835" s="41" t="str">
        <f t="shared" ca="1" si="176"/>
        <v/>
      </c>
      <c r="G2835" s="42"/>
      <c r="H2835" s="37"/>
      <c r="I2835" s="43"/>
      <c r="J2835" s="44" t="str">
        <f t="shared" si="177"/>
        <v/>
      </c>
      <c r="K2835" s="45"/>
      <c r="L2835" s="46" t="str">
        <f>IF(OR(K2835="لم يدفع",B2835=""),"",IF(K2835="تأمين فقط",0,IF(K2835="اشتراك 300",300,IF(F2835&lt;14,IFERROR(VLOOKUP(SUBSTITUTE(SUBSTITUTE(H2835,"~","~~"),"*","~*"),إعدادات_الأنواع!$A$4:$D$40,3,FALSE()),0),IFERROR(VLOOKUP(SUBSTITUTE(SUBSTITUTE(H2835,"~","~~"),"*","~*"),إعدادات_الأنواع!$A$4:$D$40,4,FALSE()),0)))))</f>
        <v/>
      </c>
      <c r="M2835" s="47" t="str">
        <f>IF(OR(K2835="لم يدفع",B2835=""),"",IFERROR(VLOOKUP(SUBSTITUTE(SUBSTITUTE(H2835,"~","~~"),"*","~*"),إعدادات_الأنواع!$A$4:$E$40,5,FALSE()),0))</f>
        <v/>
      </c>
      <c r="N2835" s="47" t="str">
        <f>IF(OR(K2835="لم يدفع",K2835="تأمين فقط",K2835="اشتراك 300",B2835=""),"",IFERROR(VLOOKUP(SUBSTITUTE(SUBSTITUTE(H2835,"~","~~"),"*","~*"),إعدادات_الأنواع!$A$4:$F$40,6,FALSE()),0))</f>
        <v/>
      </c>
      <c r="O2835" s="55" t="str">
        <f t="shared" si="178"/>
        <v/>
      </c>
      <c r="P2835" s="48" t="str">
        <f t="shared" ca="1" si="179"/>
        <v/>
      </c>
      <c r="Q2835" s="52"/>
      <c r="R2835" s="49"/>
      <c r="S2835" s="50" t="str">
        <f>IF(B2835="","",COUNTA(التجديد!E2835:E2835))</f>
        <v/>
      </c>
      <c r="T2835" s="51" t="str">
        <f>IF(B2835="","",IFERROR(VLOOKUP(SUBSTITUTE(SUBSTITUTE(H2835,"~","~~"),"*","~*"),إعدادات_الأنواع!$A$4:$B$40,2,FALSE()),"?"))</f>
        <v/>
      </c>
    </row>
    <row r="2836" spans="1:20" ht="15" customHeight="1">
      <c r="A2836" s="20" t="str">
        <f>IF(B2836="","",IF(T2836="?","⚠️ نوع غير معرف",T2836&amp;TEXT(COUNTIFS($T$3:T2836,T2836),"000")))</f>
        <v/>
      </c>
      <c r="B2836" s="38"/>
      <c r="C2836" s="38"/>
      <c r="D2836" s="39"/>
      <c r="E2836" s="54"/>
      <c r="F2836" s="41" t="str">
        <f t="shared" ca="1" si="176"/>
        <v/>
      </c>
      <c r="G2836" s="42"/>
      <c r="H2836" s="37"/>
      <c r="I2836" s="43"/>
      <c r="J2836" s="44" t="str">
        <f t="shared" si="177"/>
        <v/>
      </c>
      <c r="K2836" s="45"/>
      <c r="L2836" s="46" t="str">
        <f>IF(OR(K2836="لم يدفع",B2836=""),"",IF(K2836="تأمين فقط",0,IF(K2836="اشتراك 300",300,IF(F2836&lt;14,IFERROR(VLOOKUP(SUBSTITUTE(SUBSTITUTE(H2836,"~","~~"),"*","~*"),إعدادات_الأنواع!$A$4:$D$40,3,FALSE()),0),IFERROR(VLOOKUP(SUBSTITUTE(SUBSTITUTE(H2836,"~","~~"),"*","~*"),إعدادات_الأنواع!$A$4:$D$40,4,FALSE()),0)))))</f>
        <v/>
      </c>
      <c r="M2836" s="47" t="str">
        <f>IF(OR(K2836="لم يدفع",B2836=""),"",IFERROR(VLOOKUP(SUBSTITUTE(SUBSTITUTE(H2836,"~","~~"),"*","~*"),إعدادات_الأنواع!$A$4:$E$40,5,FALSE()),0))</f>
        <v/>
      </c>
      <c r="N2836" s="47" t="str">
        <f>IF(OR(K2836="لم يدفع",K2836="تأمين فقط",K2836="اشتراك 300",B2836=""),"",IFERROR(VLOOKUP(SUBSTITUTE(SUBSTITUTE(H2836,"~","~~"),"*","~*"),إعدادات_الأنواع!$A$4:$F$40,6,FALSE()),0))</f>
        <v/>
      </c>
      <c r="O2836" s="55" t="str">
        <f t="shared" si="178"/>
        <v/>
      </c>
      <c r="P2836" s="48" t="str">
        <f t="shared" ca="1" si="179"/>
        <v/>
      </c>
      <c r="Q2836" s="52"/>
      <c r="R2836" s="49"/>
      <c r="S2836" s="50" t="str">
        <f>IF(B2836="","",COUNTA(التجديد!E2836:E2836))</f>
        <v/>
      </c>
      <c r="T2836" s="51" t="str">
        <f>IF(B2836="","",IFERROR(VLOOKUP(SUBSTITUTE(SUBSTITUTE(H2836,"~","~~"),"*","~*"),إعدادات_الأنواع!$A$4:$B$40,2,FALSE()),"?"))</f>
        <v/>
      </c>
    </row>
    <row r="2837" spans="1:20" ht="15" customHeight="1">
      <c r="A2837" s="20" t="str">
        <f>IF(B2837="","",IF(T2837="?","⚠️ نوع غير معرف",T2837&amp;TEXT(COUNTIFS($T$3:T2837,T2837),"000")))</f>
        <v/>
      </c>
      <c r="B2837" s="38"/>
      <c r="C2837" s="38"/>
      <c r="D2837" s="39"/>
      <c r="E2837" s="54"/>
      <c r="F2837" s="41" t="str">
        <f t="shared" ca="1" si="176"/>
        <v/>
      </c>
      <c r="G2837" s="42"/>
      <c r="H2837" s="37"/>
      <c r="I2837" s="43"/>
      <c r="J2837" s="44" t="str">
        <f t="shared" si="177"/>
        <v/>
      </c>
      <c r="K2837" s="45"/>
      <c r="L2837" s="46" t="str">
        <f>IF(OR(K2837="لم يدفع",B2837=""),"",IF(K2837="تأمين فقط",0,IF(K2837="اشتراك 300",300,IF(F2837&lt;14,IFERROR(VLOOKUP(SUBSTITUTE(SUBSTITUTE(H2837,"~","~~"),"*","~*"),إعدادات_الأنواع!$A$4:$D$40,3,FALSE()),0),IFERROR(VLOOKUP(SUBSTITUTE(SUBSTITUTE(H2837,"~","~~"),"*","~*"),إعدادات_الأنواع!$A$4:$D$40,4,FALSE()),0)))))</f>
        <v/>
      </c>
      <c r="M2837" s="47" t="str">
        <f>IF(OR(K2837="لم يدفع",B2837=""),"",IFERROR(VLOOKUP(SUBSTITUTE(SUBSTITUTE(H2837,"~","~~"),"*","~*"),إعدادات_الأنواع!$A$4:$E$40,5,FALSE()),0))</f>
        <v/>
      </c>
      <c r="N2837" s="47" t="str">
        <f>IF(OR(K2837="لم يدفع",K2837="تأمين فقط",K2837="اشتراك 300",B2837=""),"",IFERROR(VLOOKUP(SUBSTITUTE(SUBSTITUTE(H2837,"~","~~"),"*","~*"),إعدادات_الأنواع!$A$4:$F$40,6,FALSE()),0))</f>
        <v/>
      </c>
      <c r="O2837" s="55" t="str">
        <f t="shared" si="178"/>
        <v/>
      </c>
      <c r="P2837" s="48" t="str">
        <f t="shared" ca="1" si="179"/>
        <v/>
      </c>
      <c r="Q2837" s="52"/>
      <c r="R2837" s="49"/>
      <c r="S2837" s="50" t="str">
        <f>IF(B2837="","",COUNTA(التجديد!E2837:E2837))</f>
        <v/>
      </c>
      <c r="T2837" s="51" t="str">
        <f>IF(B2837="","",IFERROR(VLOOKUP(SUBSTITUTE(SUBSTITUTE(H2837,"~","~~"),"*","~*"),إعدادات_الأنواع!$A$4:$B$40,2,FALSE()),"?"))</f>
        <v/>
      </c>
    </row>
    <row r="2838" spans="1:20" ht="15" customHeight="1">
      <c r="A2838" s="20" t="str">
        <f>IF(B2838="","",IF(T2838="?","⚠️ نوع غير معرف",T2838&amp;TEXT(COUNTIFS($T$3:T2838,T2838),"000")))</f>
        <v/>
      </c>
      <c r="B2838" s="38"/>
      <c r="C2838" s="38"/>
      <c r="D2838" s="39"/>
      <c r="E2838" s="54"/>
      <c r="F2838" s="41" t="str">
        <f t="shared" ca="1" si="176"/>
        <v/>
      </c>
      <c r="G2838" s="42"/>
      <c r="H2838" s="37"/>
      <c r="I2838" s="43"/>
      <c r="J2838" s="44" t="str">
        <f t="shared" si="177"/>
        <v/>
      </c>
      <c r="K2838" s="45"/>
      <c r="L2838" s="46" t="str">
        <f>IF(OR(K2838="لم يدفع",B2838=""),"",IF(K2838="تأمين فقط",0,IF(K2838="اشتراك 300",300,IF(F2838&lt;14,IFERROR(VLOOKUP(SUBSTITUTE(SUBSTITUTE(H2838,"~","~~"),"*","~*"),إعدادات_الأنواع!$A$4:$D$40,3,FALSE()),0),IFERROR(VLOOKUP(SUBSTITUTE(SUBSTITUTE(H2838,"~","~~"),"*","~*"),إعدادات_الأنواع!$A$4:$D$40,4,FALSE()),0)))))</f>
        <v/>
      </c>
      <c r="M2838" s="47" t="str">
        <f>IF(OR(K2838="لم يدفع",B2838=""),"",IFERROR(VLOOKUP(SUBSTITUTE(SUBSTITUTE(H2838,"~","~~"),"*","~*"),إعدادات_الأنواع!$A$4:$E$40,5,FALSE()),0))</f>
        <v/>
      </c>
      <c r="N2838" s="47" t="str">
        <f>IF(OR(K2838="لم يدفع",K2838="تأمين فقط",K2838="اشتراك 300",B2838=""),"",IFERROR(VLOOKUP(SUBSTITUTE(SUBSTITUTE(H2838,"~","~~"),"*","~*"),إعدادات_الأنواع!$A$4:$F$40,6,FALSE()),0))</f>
        <v/>
      </c>
      <c r="O2838" s="55" t="str">
        <f t="shared" si="178"/>
        <v/>
      </c>
      <c r="P2838" s="48" t="str">
        <f t="shared" ca="1" si="179"/>
        <v/>
      </c>
      <c r="Q2838" s="52"/>
      <c r="R2838" s="49"/>
      <c r="S2838" s="50" t="str">
        <f>IF(B2838="","",COUNTA(التجديد!E2838:E2838))</f>
        <v/>
      </c>
      <c r="T2838" s="51" t="str">
        <f>IF(B2838="","",IFERROR(VLOOKUP(SUBSTITUTE(SUBSTITUTE(H2838,"~","~~"),"*","~*"),إعدادات_الأنواع!$A$4:$B$40,2,FALSE()),"?"))</f>
        <v/>
      </c>
    </row>
    <row r="2839" spans="1:20" ht="15" customHeight="1">
      <c r="A2839" s="20" t="str">
        <f>IF(B2839="","",IF(T2839="?","⚠️ نوع غير معرف",T2839&amp;TEXT(COUNTIFS($T$3:T2839,T2839),"000")))</f>
        <v/>
      </c>
      <c r="B2839" s="38"/>
      <c r="C2839" s="38"/>
      <c r="D2839" s="39"/>
      <c r="E2839" s="54"/>
      <c r="F2839" s="41" t="str">
        <f t="shared" ca="1" si="176"/>
        <v/>
      </c>
      <c r="G2839" s="42"/>
      <c r="H2839" s="37"/>
      <c r="I2839" s="43"/>
      <c r="J2839" s="44" t="str">
        <f t="shared" si="177"/>
        <v/>
      </c>
      <c r="K2839" s="45"/>
      <c r="L2839" s="46" t="str">
        <f>IF(OR(K2839="لم يدفع",B2839=""),"",IF(K2839="تأمين فقط",0,IF(K2839="اشتراك 300",300,IF(F2839&lt;14,IFERROR(VLOOKUP(SUBSTITUTE(SUBSTITUTE(H2839,"~","~~"),"*","~*"),إعدادات_الأنواع!$A$4:$D$40,3,FALSE()),0),IFERROR(VLOOKUP(SUBSTITUTE(SUBSTITUTE(H2839,"~","~~"),"*","~*"),إعدادات_الأنواع!$A$4:$D$40,4,FALSE()),0)))))</f>
        <v/>
      </c>
      <c r="M2839" s="47" t="str">
        <f>IF(OR(K2839="لم يدفع",B2839=""),"",IFERROR(VLOOKUP(SUBSTITUTE(SUBSTITUTE(H2839,"~","~~"),"*","~*"),إعدادات_الأنواع!$A$4:$E$40,5,FALSE()),0))</f>
        <v/>
      </c>
      <c r="N2839" s="47" t="str">
        <f>IF(OR(K2839="لم يدفع",K2839="تأمين فقط",K2839="اشتراك 300",B2839=""),"",IFERROR(VLOOKUP(SUBSTITUTE(SUBSTITUTE(H2839,"~","~~"),"*","~*"),إعدادات_الأنواع!$A$4:$F$40,6,FALSE()),0))</f>
        <v/>
      </c>
      <c r="O2839" s="55" t="str">
        <f t="shared" si="178"/>
        <v/>
      </c>
      <c r="P2839" s="48" t="str">
        <f t="shared" ca="1" si="179"/>
        <v/>
      </c>
      <c r="Q2839" s="52"/>
      <c r="R2839" s="49"/>
      <c r="S2839" s="50" t="str">
        <f>IF(B2839="","",COUNTA(التجديد!E2839:E2839))</f>
        <v/>
      </c>
      <c r="T2839" s="51" t="str">
        <f>IF(B2839="","",IFERROR(VLOOKUP(SUBSTITUTE(SUBSTITUTE(H2839,"~","~~"),"*","~*"),إعدادات_الأنواع!$A$4:$B$40,2,FALSE()),"?"))</f>
        <v/>
      </c>
    </row>
    <row r="2840" spans="1:20" ht="15" customHeight="1">
      <c r="A2840" s="20" t="str">
        <f>IF(B2840="","",IF(T2840="?","⚠️ نوع غير معرف",T2840&amp;TEXT(COUNTIFS($T$3:T2840,T2840),"000")))</f>
        <v/>
      </c>
      <c r="B2840" s="38"/>
      <c r="C2840" s="38"/>
      <c r="D2840" s="39"/>
      <c r="E2840" s="54"/>
      <c r="F2840" s="41" t="str">
        <f t="shared" ca="1" si="176"/>
        <v/>
      </c>
      <c r="G2840" s="42"/>
      <c r="H2840" s="37"/>
      <c r="I2840" s="43"/>
      <c r="J2840" s="44" t="str">
        <f t="shared" si="177"/>
        <v/>
      </c>
      <c r="K2840" s="45"/>
      <c r="L2840" s="46" t="str">
        <f>IF(OR(K2840="لم يدفع",B2840=""),"",IF(K2840="تأمين فقط",0,IF(K2840="اشتراك 300",300,IF(F2840&lt;14,IFERROR(VLOOKUP(SUBSTITUTE(SUBSTITUTE(H2840,"~","~~"),"*","~*"),إعدادات_الأنواع!$A$4:$D$40,3,FALSE()),0),IFERROR(VLOOKUP(SUBSTITUTE(SUBSTITUTE(H2840,"~","~~"),"*","~*"),إعدادات_الأنواع!$A$4:$D$40,4,FALSE()),0)))))</f>
        <v/>
      </c>
      <c r="M2840" s="47" t="str">
        <f>IF(OR(K2840="لم يدفع",B2840=""),"",IFERROR(VLOOKUP(SUBSTITUTE(SUBSTITUTE(H2840,"~","~~"),"*","~*"),إعدادات_الأنواع!$A$4:$E$40,5,FALSE()),0))</f>
        <v/>
      </c>
      <c r="N2840" s="47" t="str">
        <f>IF(OR(K2840="لم يدفع",K2840="تأمين فقط",K2840="اشتراك 300",B2840=""),"",IFERROR(VLOOKUP(SUBSTITUTE(SUBSTITUTE(H2840,"~","~~"),"*","~*"),إعدادات_الأنواع!$A$4:$F$40,6,FALSE()),0))</f>
        <v/>
      </c>
      <c r="O2840" s="55" t="str">
        <f t="shared" si="178"/>
        <v/>
      </c>
      <c r="P2840" s="48" t="str">
        <f t="shared" ca="1" si="179"/>
        <v/>
      </c>
      <c r="Q2840" s="52"/>
      <c r="R2840" s="49"/>
      <c r="S2840" s="50" t="str">
        <f>IF(B2840="","",COUNTA(التجديد!E2840:E2840))</f>
        <v/>
      </c>
      <c r="T2840" s="51" t="str">
        <f>IF(B2840="","",IFERROR(VLOOKUP(SUBSTITUTE(SUBSTITUTE(H2840,"~","~~"),"*","~*"),إعدادات_الأنواع!$A$4:$B$40,2,FALSE()),"?"))</f>
        <v/>
      </c>
    </row>
    <row r="2841" spans="1:20" ht="15" customHeight="1">
      <c r="A2841" s="20" t="str">
        <f>IF(B2841="","",IF(T2841="?","⚠️ نوع غير معرف",T2841&amp;TEXT(COUNTIFS($T$3:T2841,T2841),"000")))</f>
        <v/>
      </c>
      <c r="B2841" s="38"/>
      <c r="C2841" s="38"/>
      <c r="D2841" s="39"/>
      <c r="E2841" s="54"/>
      <c r="F2841" s="41" t="str">
        <f t="shared" ca="1" si="176"/>
        <v/>
      </c>
      <c r="G2841" s="42"/>
      <c r="H2841" s="37"/>
      <c r="I2841" s="43"/>
      <c r="J2841" s="44" t="str">
        <f t="shared" si="177"/>
        <v/>
      </c>
      <c r="K2841" s="45"/>
      <c r="L2841" s="46" t="str">
        <f>IF(OR(K2841="لم يدفع",B2841=""),"",IF(K2841="تأمين فقط",0,IF(K2841="اشتراك 300",300,IF(F2841&lt;14,IFERROR(VLOOKUP(SUBSTITUTE(SUBSTITUTE(H2841,"~","~~"),"*","~*"),إعدادات_الأنواع!$A$4:$D$40,3,FALSE()),0),IFERROR(VLOOKUP(SUBSTITUTE(SUBSTITUTE(H2841,"~","~~"),"*","~*"),إعدادات_الأنواع!$A$4:$D$40,4,FALSE()),0)))))</f>
        <v/>
      </c>
      <c r="M2841" s="47" t="str">
        <f>IF(OR(K2841="لم يدفع",B2841=""),"",IFERROR(VLOOKUP(SUBSTITUTE(SUBSTITUTE(H2841,"~","~~"),"*","~*"),إعدادات_الأنواع!$A$4:$E$40,5,FALSE()),0))</f>
        <v/>
      </c>
      <c r="N2841" s="47" t="str">
        <f>IF(OR(K2841="لم يدفع",K2841="تأمين فقط",K2841="اشتراك 300",B2841=""),"",IFERROR(VLOOKUP(SUBSTITUTE(SUBSTITUTE(H2841,"~","~~"),"*","~*"),إعدادات_الأنواع!$A$4:$F$40,6,FALSE()),0))</f>
        <v/>
      </c>
      <c r="O2841" s="55" t="str">
        <f t="shared" si="178"/>
        <v/>
      </c>
      <c r="P2841" s="48" t="str">
        <f t="shared" ca="1" si="179"/>
        <v/>
      </c>
      <c r="Q2841" s="52"/>
      <c r="R2841" s="49"/>
      <c r="S2841" s="50" t="str">
        <f>IF(B2841="","",COUNTA(التجديد!E2841:E2841))</f>
        <v/>
      </c>
      <c r="T2841" s="51" t="str">
        <f>IF(B2841="","",IFERROR(VLOOKUP(SUBSTITUTE(SUBSTITUTE(H2841,"~","~~"),"*","~*"),إعدادات_الأنواع!$A$4:$B$40,2,FALSE()),"?"))</f>
        <v/>
      </c>
    </row>
    <row r="2842" spans="1:20" ht="15" customHeight="1">
      <c r="A2842" s="20" t="str">
        <f>IF(B2842="","",IF(T2842="?","⚠️ نوع غير معرف",T2842&amp;TEXT(COUNTIFS($T$3:T2842,T2842),"000")))</f>
        <v/>
      </c>
      <c r="B2842" s="38"/>
      <c r="C2842" s="38"/>
      <c r="D2842" s="39"/>
      <c r="E2842" s="54"/>
      <c r="F2842" s="41" t="str">
        <f t="shared" ca="1" si="176"/>
        <v/>
      </c>
      <c r="G2842" s="42"/>
      <c r="H2842" s="37"/>
      <c r="I2842" s="43"/>
      <c r="J2842" s="44" t="str">
        <f t="shared" si="177"/>
        <v/>
      </c>
      <c r="K2842" s="45"/>
      <c r="L2842" s="46" t="str">
        <f>IF(OR(K2842="لم يدفع",B2842=""),"",IF(K2842="تأمين فقط",0,IF(K2842="اشتراك 300",300,IF(F2842&lt;14,IFERROR(VLOOKUP(SUBSTITUTE(SUBSTITUTE(H2842,"~","~~"),"*","~*"),إعدادات_الأنواع!$A$4:$D$40,3,FALSE()),0),IFERROR(VLOOKUP(SUBSTITUTE(SUBSTITUTE(H2842,"~","~~"),"*","~*"),إعدادات_الأنواع!$A$4:$D$40,4,FALSE()),0)))))</f>
        <v/>
      </c>
      <c r="M2842" s="47" t="str">
        <f>IF(OR(K2842="لم يدفع",B2842=""),"",IFERROR(VLOOKUP(SUBSTITUTE(SUBSTITUTE(H2842,"~","~~"),"*","~*"),إعدادات_الأنواع!$A$4:$E$40,5,FALSE()),0))</f>
        <v/>
      </c>
      <c r="N2842" s="47" t="str">
        <f>IF(OR(K2842="لم يدفع",K2842="تأمين فقط",K2842="اشتراك 300",B2842=""),"",IFERROR(VLOOKUP(SUBSTITUTE(SUBSTITUTE(H2842,"~","~~"),"*","~*"),إعدادات_الأنواع!$A$4:$F$40,6,FALSE()),0))</f>
        <v/>
      </c>
      <c r="O2842" s="55" t="str">
        <f t="shared" si="178"/>
        <v/>
      </c>
      <c r="P2842" s="48" t="str">
        <f t="shared" ca="1" si="179"/>
        <v/>
      </c>
      <c r="Q2842" s="52"/>
      <c r="R2842" s="49"/>
      <c r="S2842" s="50" t="str">
        <f>IF(B2842="","",COUNTA(التجديد!E2842:E2842))</f>
        <v/>
      </c>
      <c r="T2842" s="51" t="str">
        <f>IF(B2842="","",IFERROR(VLOOKUP(SUBSTITUTE(SUBSTITUTE(H2842,"~","~~"),"*","~*"),إعدادات_الأنواع!$A$4:$B$40,2,FALSE()),"?"))</f>
        <v/>
      </c>
    </row>
    <row r="2843" spans="1:20" ht="15" customHeight="1">
      <c r="A2843" s="20" t="str">
        <f>IF(B2843="","",IF(T2843="?","⚠️ نوع غير معرف",T2843&amp;TEXT(COUNTIFS($T$3:T2843,T2843),"000")))</f>
        <v/>
      </c>
      <c r="B2843" s="38"/>
      <c r="C2843" s="38"/>
      <c r="D2843" s="39"/>
      <c r="E2843" s="54"/>
      <c r="F2843" s="41" t="str">
        <f t="shared" ca="1" si="176"/>
        <v/>
      </c>
      <c r="G2843" s="42"/>
      <c r="H2843" s="37"/>
      <c r="I2843" s="43"/>
      <c r="J2843" s="44" t="str">
        <f t="shared" si="177"/>
        <v/>
      </c>
      <c r="K2843" s="45"/>
      <c r="L2843" s="46" t="str">
        <f>IF(OR(K2843="لم يدفع",B2843=""),"",IF(K2843="تأمين فقط",0,IF(K2843="اشتراك 300",300,IF(F2843&lt;14,IFERROR(VLOOKUP(SUBSTITUTE(SUBSTITUTE(H2843,"~","~~"),"*","~*"),إعدادات_الأنواع!$A$4:$D$40,3,FALSE()),0),IFERROR(VLOOKUP(SUBSTITUTE(SUBSTITUTE(H2843,"~","~~"),"*","~*"),إعدادات_الأنواع!$A$4:$D$40,4,FALSE()),0)))))</f>
        <v/>
      </c>
      <c r="M2843" s="47" t="str">
        <f>IF(OR(K2843="لم يدفع",B2843=""),"",IFERROR(VLOOKUP(SUBSTITUTE(SUBSTITUTE(H2843,"~","~~"),"*","~*"),إعدادات_الأنواع!$A$4:$E$40,5,FALSE()),0))</f>
        <v/>
      </c>
      <c r="N2843" s="47" t="str">
        <f>IF(OR(K2843="لم يدفع",K2843="تأمين فقط",K2843="اشتراك 300",B2843=""),"",IFERROR(VLOOKUP(SUBSTITUTE(SUBSTITUTE(H2843,"~","~~"),"*","~*"),إعدادات_الأنواع!$A$4:$F$40,6,FALSE()),0))</f>
        <v/>
      </c>
      <c r="O2843" s="55" t="str">
        <f t="shared" si="178"/>
        <v/>
      </c>
      <c r="P2843" s="48" t="str">
        <f t="shared" ca="1" si="179"/>
        <v/>
      </c>
      <c r="Q2843" s="52"/>
      <c r="R2843" s="49"/>
      <c r="S2843" s="50" t="str">
        <f>IF(B2843="","",COUNTA(التجديد!E2843:E2843))</f>
        <v/>
      </c>
      <c r="T2843" s="51" t="str">
        <f>IF(B2843="","",IFERROR(VLOOKUP(SUBSTITUTE(SUBSTITUTE(H2843,"~","~~"),"*","~*"),إعدادات_الأنواع!$A$4:$B$40,2,FALSE()),"?"))</f>
        <v/>
      </c>
    </row>
    <row r="2844" spans="1:20" ht="15" customHeight="1">
      <c r="A2844" s="20" t="str">
        <f>IF(B2844="","",IF(T2844="?","⚠️ نوع غير معرف",T2844&amp;TEXT(COUNTIFS($T$3:T2844,T2844),"000")))</f>
        <v/>
      </c>
      <c r="B2844" s="38"/>
      <c r="C2844" s="38"/>
      <c r="D2844" s="39"/>
      <c r="E2844" s="54"/>
      <c r="F2844" s="41" t="str">
        <f t="shared" ca="1" si="176"/>
        <v/>
      </c>
      <c r="G2844" s="42"/>
      <c r="H2844" s="37"/>
      <c r="I2844" s="43"/>
      <c r="J2844" s="44" t="str">
        <f t="shared" si="177"/>
        <v/>
      </c>
      <c r="K2844" s="45"/>
      <c r="L2844" s="46" t="str">
        <f>IF(OR(K2844="لم يدفع",B2844=""),"",IF(K2844="تأمين فقط",0,IF(K2844="اشتراك 300",300,IF(F2844&lt;14,IFERROR(VLOOKUP(SUBSTITUTE(SUBSTITUTE(H2844,"~","~~"),"*","~*"),إعدادات_الأنواع!$A$4:$D$40,3,FALSE()),0),IFERROR(VLOOKUP(SUBSTITUTE(SUBSTITUTE(H2844,"~","~~"),"*","~*"),إعدادات_الأنواع!$A$4:$D$40,4,FALSE()),0)))))</f>
        <v/>
      </c>
      <c r="M2844" s="47" t="str">
        <f>IF(OR(K2844="لم يدفع",B2844=""),"",IFERROR(VLOOKUP(SUBSTITUTE(SUBSTITUTE(H2844,"~","~~"),"*","~*"),إعدادات_الأنواع!$A$4:$E$40,5,FALSE()),0))</f>
        <v/>
      </c>
      <c r="N2844" s="47" t="str">
        <f>IF(OR(K2844="لم يدفع",K2844="تأمين فقط",K2844="اشتراك 300",B2844=""),"",IFERROR(VLOOKUP(SUBSTITUTE(SUBSTITUTE(H2844,"~","~~"),"*","~*"),إعدادات_الأنواع!$A$4:$F$40,6,FALSE()),0))</f>
        <v/>
      </c>
      <c r="O2844" s="55" t="str">
        <f t="shared" si="178"/>
        <v/>
      </c>
      <c r="P2844" s="48" t="str">
        <f t="shared" ca="1" si="179"/>
        <v/>
      </c>
      <c r="Q2844" s="52"/>
      <c r="R2844" s="49"/>
      <c r="S2844" s="50" t="str">
        <f>IF(B2844="","",COUNTA(التجديد!E2844:E2844))</f>
        <v/>
      </c>
      <c r="T2844" s="51" t="str">
        <f>IF(B2844="","",IFERROR(VLOOKUP(SUBSTITUTE(SUBSTITUTE(H2844,"~","~~"),"*","~*"),إعدادات_الأنواع!$A$4:$B$40,2,FALSE()),"?"))</f>
        <v/>
      </c>
    </row>
    <row r="2845" spans="1:20" ht="15" customHeight="1">
      <c r="A2845" s="20" t="str">
        <f>IF(B2845="","",IF(T2845="?","⚠️ نوع غير معرف",T2845&amp;TEXT(COUNTIFS($T$3:T2845,T2845),"000")))</f>
        <v/>
      </c>
      <c r="B2845" s="38"/>
      <c r="C2845" s="38"/>
      <c r="D2845" s="39"/>
      <c r="E2845" s="54"/>
      <c r="F2845" s="41" t="str">
        <f t="shared" ca="1" si="176"/>
        <v/>
      </c>
      <c r="G2845" s="42"/>
      <c r="H2845" s="37"/>
      <c r="I2845" s="43"/>
      <c r="J2845" s="44" t="str">
        <f t="shared" si="177"/>
        <v/>
      </c>
      <c r="K2845" s="45"/>
      <c r="L2845" s="46" t="str">
        <f>IF(OR(K2845="لم يدفع",B2845=""),"",IF(K2845="تأمين فقط",0,IF(K2845="اشتراك 300",300,IF(F2845&lt;14,IFERROR(VLOOKUP(SUBSTITUTE(SUBSTITUTE(H2845,"~","~~"),"*","~*"),إعدادات_الأنواع!$A$4:$D$40,3,FALSE()),0),IFERROR(VLOOKUP(SUBSTITUTE(SUBSTITUTE(H2845,"~","~~"),"*","~*"),إعدادات_الأنواع!$A$4:$D$40,4,FALSE()),0)))))</f>
        <v/>
      </c>
      <c r="M2845" s="47" t="str">
        <f>IF(OR(K2845="لم يدفع",B2845=""),"",IFERROR(VLOOKUP(SUBSTITUTE(SUBSTITUTE(H2845,"~","~~"),"*","~*"),إعدادات_الأنواع!$A$4:$E$40,5,FALSE()),0))</f>
        <v/>
      </c>
      <c r="N2845" s="47" t="str">
        <f>IF(OR(K2845="لم يدفع",K2845="تأمين فقط",K2845="اشتراك 300",B2845=""),"",IFERROR(VLOOKUP(SUBSTITUTE(SUBSTITUTE(H2845,"~","~~"),"*","~*"),إعدادات_الأنواع!$A$4:$F$40,6,FALSE()),0))</f>
        <v/>
      </c>
      <c r="O2845" s="55" t="str">
        <f t="shared" si="178"/>
        <v/>
      </c>
      <c r="P2845" s="48" t="str">
        <f t="shared" ca="1" si="179"/>
        <v/>
      </c>
      <c r="Q2845" s="52"/>
      <c r="R2845" s="49"/>
      <c r="S2845" s="50" t="str">
        <f>IF(B2845="","",COUNTA(التجديد!E2845:E2845))</f>
        <v/>
      </c>
      <c r="T2845" s="51" t="str">
        <f>IF(B2845="","",IFERROR(VLOOKUP(SUBSTITUTE(SUBSTITUTE(H2845,"~","~~"),"*","~*"),إعدادات_الأنواع!$A$4:$B$40,2,FALSE()),"?"))</f>
        <v/>
      </c>
    </row>
    <row r="2846" spans="1:20" ht="15" customHeight="1">
      <c r="A2846" s="20" t="str">
        <f>IF(B2846="","",IF(T2846="?","⚠️ نوع غير معرف",T2846&amp;TEXT(COUNTIFS($T$3:T2846,T2846),"000")))</f>
        <v/>
      </c>
      <c r="B2846" s="38"/>
      <c r="C2846" s="38"/>
      <c r="D2846" s="39"/>
      <c r="E2846" s="54"/>
      <c r="F2846" s="41" t="str">
        <f t="shared" ca="1" si="176"/>
        <v/>
      </c>
      <c r="G2846" s="42"/>
      <c r="H2846" s="37"/>
      <c r="I2846" s="43"/>
      <c r="J2846" s="44" t="str">
        <f t="shared" si="177"/>
        <v/>
      </c>
      <c r="K2846" s="45"/>
      <c r="L2846" s="46" t="str">
        <f>IF(OR(K2846="لم يدفع",B2846=""),"",IF(K2846="تأمين فقط",0,IF(K2846="اشتراك 300",300,IF(F2846&lt;14,IFERROR(VLOOKUP(SUBSTITUTE(SUBSTITUTE(H2846,"~","~~"),"*","~*"),إعدادات_الأنواع!$A$4:$D$40,3,FALSE()),0),IFERROR(VLOOKUP(SUBSTITUTE(SUBSTITUTE(H2846,"~","~~"),"*","~*"),إعدادات_الأنواع!$A$4:$D$40,4,FALSE()),0)))))</f>
        <v/>
      </c>
      <c r="M2846" s="47" t="str">
        <f>IF(OR(K2846="لم يدفع",B2846=""),"",IFERROR(VLOOKUP(SUBSTITUTE(SUBSTITUTE(H2846,"~","~~"),"*","~*"),إعدادات_الأنواع!$A$4:$E$40,5,FALSE()),0))</f>
        <v/>
      </c>
      <c r="N2846" s="47" t="str">
        <f>IF(OR(K2846="لم يدفع",K2846="تأمين فقط",K2846="اشتراك 300",B2846=""),"",IFERROR(VLOOKUP(SUBSTITUTE(SUBSTITUTE(H2846,"~","~~"),"*","~*"),إعدادات_الأنواع!$A$4:$F$40,6,FALSE()),0))</f>
        <v/>
      </c>
      <c r="O2846" s="55" t="str">
        <f t="shared" si="178"/>
        <v/>
      </c>
      <c r="P2846" s="48" t="str">
        <f t="shared" ca="1" si="179"/>
        <v/>
      </c>
      <c r="Q2846" s="52"/>
      <c r="R2846" s="49"/>
      <c r="S2846" s="50" t="str">
        <f>IF(B2846="","",COUNTA(التجديد!E2846:E2846))</f>
        <v/>
      </c>
      <c r="T2846" s="51" t="str">
        <f>IF(B2846="","",IFERROR(VLOOKUP(SUBSTITUTE(SUBSTITUTE(H2846,"~","~~"),"*","~*"),إعدادات_الأنواع!$A$4:$B$40,2,FALSE()),"?"))</f>
        <v/>
      </c>
    </row>
    <row r="2847" spans="1:20" ht="15" customHeight="1">
      <c r="A2847" s="20" t="str">
        <f>IF(B2847="","",IF(T2847="?","⚠️ نوع غير معرف",T2847&amp;TEXT(COUNTIFS($T$3:T2847,T2847),"000")))</f>
        <v/>
      </c>
      <c r="B2847" s="38"/>
      <c r="C2847" s="38"/>
      <c r="D2847" s="39"/>
      <c r="E2847" s="54"/>
      <c r="F2847" s="41" t="str">
        <f t="shared" ca="1" si="176"/>
        <v/>
      </c>
      <c r="G2847" s="42"/>
      <c r="H2847" s="37"/>
      <c r="I2847" s="43"/>
      <c r="J2847" s="44" t="str">
        <f t="shared" si="177"/>
        <v/>
      </c>
      <c r="K2847" s="45"/>
      <c r="L2847" s="46" t="str">
        <f>IF(OR(K2847="لم يدفع",B2847=""),"",IF(K2847="تأمين فقط",0,IF(K2847="اشتراك 300",300,IF(F2847&lt;14,IFERROR(VLOOKUP(SUBSTITUTE(SUBSTITUTE(H2847,"~","~~"),"*","~*"),إعدادات_الأنواع!$A$4:$D$40,3,FALSE()),0),IFERROR(VLOOKUP(SUBSTITUTE(SUBSTITUTE(H2847,"~","~~"),"*","~*"),إعدادات_الأنواع!$A$4:$D$40,4,FALSE()),0)))))</f>
        <v/>
      </c>
      <c r="M2847" s="47" t="str">
        <f>IF(OR(K2847="لم يدفع",B2847=""),"",IFERROR(VLOOKUP(SUBSTITUTE(SUBSTITUTE(H2847,"~","~~"),"*","~*"),إعدادات_الأنواع!$A$4:$E$40,5,FALSE()),0))</f>
        <v/>
      </c>
      <c r="N2847" s="47" t="str">
        <f>IF(OR(K2847="لم يدفع",K2847="تأمين فقط",K2847="اشتراك 300",B2847=""),"",IFERROR(VLOOKUP(SUBSTITUTE(SUBSTITUTE(H2847,"~","~~"),"*","~*"),إعدادات_الأنواع!$A$4:$F$40,6,FALSE()),0))</f>
        <v/>
      </c>
      <c r="O2847" s="55" t="str">
        <f t="shared" si="178"/>
        <v/>
      </c>
      <c r="P2847" s="48" t="str">
        <f t="shared" ca="1" si="179"/>
        <v/>
      </c>
      <c r="Q2847" s="52"/>
      <c r="R2847" s="49"/>
      <c r="S2847" s="50" t="str">
        <f>IF(B2847="","",COUNTA(التجديد!E2847:E2847))</f>
        <v/>
      </c>
      <c r="T2847" s="51" t="str">
        <f>IF(B2847="","",IFERROR(VLOOKUP(SUBSTITUTE(SUBSTITUTE(H2847,"~","~~"),"*","~*"),إعدادات_الأنواع!$A$4:$B$40,2,FALSE()),"?"))</f>
        <v/>
      </c>
    </row>
    <row r="2848" spans="1:20" ht="15" customHeight="1">
      <c r="A2848" s="20" t="str">
        <f>IF(B2848="","",IF(T2848="?","⚠️ نوع غير معرف",T2848&amp;TEXT(COUNTIFS($T$3:T2848,T2848),"000")))</f>
        <v/>
      </c>
      <c r="B2848" s="38"/>
      <c r="C2848" s="38"/>
      <c r="D2848" s="39"/>
      <c r="E2848" s="54"/>
      <c r="F2848" s="41" t="str">
        <f t="shared" ca="1" si="176"/>
        <v/>
      </c>
      <c r="G2848" s="42"/>
      <c r="H2848" s="37"/>
      <c r="I2848" s="43"/>
      <c r="J2848" s="44" t="str">
        <f t="shared" si="177"/>
        <v/>
      </c>
      <c r="K2848" s="45"/>
      <c r="L2848" s="46" t="str">
        <f>IF(OR(K2848="لم يدفع",B2848=""),"",IF(K2848="تأمين فقط",0,IF(K2848="اشتراك 300",300,IF(F2848&lt;14,IFERROR(VLOOKUP(SUBSTITUTE(SUBSTITUTE(H2848,"~","~~"),"*","~*"),إعدادات_الأنواع!$A$4:$D$40,3,FALSE()),0),IFERROR(VLOOKUP(SUBSTITUTE(SUBSTITUTE(H2848,"~","~~"),"*","~*"),إعدادات_الأنواع!$A$4:$D$40,4,FALSE()),0)))))</f>
        <v/>
      </c>
      <c r="M2848" s="47" t="str">
        <f>IF(OR(K2848="لم يدفع",B2848=""),"",IFERROR(VLOOKUP(SUBSTITUTE(SUBSTITUTE(H2848,"~","~~"),"*","~*"),إعدادات_الأنواع!$A$4:$E$40,5,FALSE()),0))</f>
        <v/>
      </c>
      <c r="N2848" s="47" t="str">
        <f>IF(OR(K2848="لم يدفع",K2848="تأمين فقط",K2848="اشتراك 300",B2848=""),"",IFERROR(VLOOKUP(SUBSTITUTE(SUBSTITUTE(H2848,"~","~~"),"*","~*"),إعدادات_الأنواع!$A$4:$F$40,6,FALSE()),0))</f>
        <v/>
      </c>
      <c r="O2848" s="55" t="str">
        <f t="shared" si="178"/>
        <v/>
      </c>
      <c r="P2848" s="48" t="str">
        <f t="shared" ca="1" si="179"/>
        <v/>
      </c>
      <c r="Q2848" s="52"/>
      <c r="R2848" s="49"/>
      <c r="S2848" s="50" t="str">
        <f>IF(B2848="","",COUNTA(التجديد!E2848:E2848))</f>
        <v/>
      </c>
      <c r="T2848" s="51" t="str">
        <f>IF(B2848="","",IFERROR(VLOOKUP(SUBSTITUTE(SUBSTITUTE(H2848,"~","~~"),"*","~*"),إعدادات_الأنواع!$A$4:$B$40,2,FALSE()),"?"))</f>
        <v/>
      </c>
    </row>
    <row r="2849" spans="1:20" ht="15" customHeight="1">
      <c r="A2849" s="20" t="str">
        <f>IF(B2849="","",IF(T2849="?","⚠️ نوع غير معرف",T2849&amp;TEXT(COUNTIFS($T$3:T2849,T2849),"000")))</f>
        <v/>
      </c>
      <c r="B2849" s="38"/>
      <c r="C2849" s="38"/>
      <c r="D2849" s="39"/>
      <c r="E2849" s="54"/>
      <c r="F2849" s="41" t="str">
        <f t="shared" ca="1" si="176"/>
        <v/>
      </c>
      <c r="G2849" s="42"/>
      <c r="H2849" s="37"/>
      <c r="I2849" s="43"/>
      <c r="J2849" s="44" t="str">
        <f t="shared" si="177"/>
        <v/>
      </c>
      <c r="K2849" s="45"/>
      <c r="L2849" s="46" t="str">
        <f>IF(OR(K2849="لم يدفع",B2849=""),"",IF(K2849="تأمين فقط",0,IF(K2849="اشتراك 300",300,IF(F2849&lt;14,IFERROR(VLOOKUP(SUBSTITUTE(SUBSTITUTE(H2849,"~","~~"),"*","~*"),إعدادات_الأنواع!$A$4:$D$40,3,FALSE()),0),IFERROR(VLOOKUP(SUBSTITUTE(SUBSTITUTE(H2849,"~","~~"),"*","~*"),إعدادات_الأنواع!$A$4:$D$40,4,FALSE()),0)))))</f>
        <v/>
      </c>
      <c r="M2849" s="47" t="str">
        <f>IF(OR(K2849="لم يدفع",B2849=""),"",IFERROR(VLOOKUP(SUBSTITUTE(SUBSTITUTE(H2849,"~","~~"),"*","~*"),إعدادات_الأنواع!$A$4:$E$40,5,FALSE()),0))</f>
        <v/>
      </c>
      <c r="N2849" s="47" t="str">
        <f>IF(OR(K2849="لم يدفع",K2849="تأمين فقط",K2849="اشتراك 300",B2849=""),"",IFERROR(VLOOKUP(SUBSTITUTE(SUBSTITUTE(H2849,"~","~~"),"*","~*"),إعدادات_الأنواع!$A$4:$F$40,6,FALSE()),0))</f>
        <v/>
      </c>
      <c r="O2849" s="55" t="str">
        <f t="shared" si="178"/>
        <v/>
      </c>
      <c r="P2849" s="48" t="str">
        <f t="shared" ca="1" si="179"/>
        <v/>
      </c>
      <c r="Q2849" s="52"/>
      <c r="R2849" s="49"/>
      <c r="S2849" s="50" t="str">
        <f>IF(B2849="","",COUNTA(التجديد!E2849:E2849))</f>
        <v/>
      </c>
      <c r="T2849" s="51" t="str">
        <f>IF(B2849="","",IFERROR(VLOOKUP(SUBSTITUTE(SUBSTITUTE(H2849,"~","~~"),"*","~*"),إعدادات_الأنواع!$A$4:$B$40,2,FALSE()),"?"))</f>
        <v/>
      </c>
    </row>
    <row r="2850" spans="1:20" ht="15" customHeight="1">
      <c r="A2850" s="20" t="str">
        <f>IF(B2850="","",IF(T2850="?","⚠️ نوع غير معرف",T2850&amp;TEXT(COUNTIFS($T$3:T2850,T2850),"000")))</f>
        <v/>
      </c>
      <c r="B2850" s="38"/>
      <c r="C2850" s="38"/>
      <c r="D2850" s="39"/>
      <c r="E2850" s="54"/>
      <c r="F2850" s="41" t="str">
        <f t="shared" ca="1" si="176"/>
        <v/>
      </c>
      <c r="G2850" s="42"/>
      <c r="H2850" s="37"/>
      <c r="I2850" s="43"/>
      <c r="J2850" s="44" t="str">
        <f t="shared" si="177"/>
        <v/>
      </c>
      <c r="K2850" s="45"/>
      <c r="L2850" s="46" t="str">
        <f>IF(OR(K2850="لم يدفع",B2850=""),"",IF(K2850="تأمين فقط",0,IF(K2850="اشتراك 300",300,IF(F2850&lt;14,IFERROR(VLOOKUP(SUBSTITUTE(SUBSTITUTE(H2850,"~","~~"),"*","~*"),إعدادات_الأنواع!$A$4:$D$40,3,FALSE()),0),IFERROR(VLOOKUP(SUBSTITUTE(SUBSTITUTE(H2850,"~","~~"),"*","~*"),إعدادات_الأنواع!$A$4:$D$40,4,FALSE()),0)))))</f>
        <v/>
      </c>
      <c r="M2850" s="47" t="str">
        <f>IF(OR(K2850="لم يدفع",B2850=""),"",IFERROR(VLOOKUP(SUBSTITUTE(SUBSTITUTE(H2850,"~","~~"),"*","~*"),إعدادات_الأنواع!$A$4:$E$40,5,FALSE()),0))</f>
        <v/>
      </c>
      <c r="N2850" s="47" t="str">
        <f>IF(OR(K2850="لم يدفع",K2850="تأمين فقط",K2850="اشتراك 300",B2850=""),"",IFERROR(VLOOKUP(SUBSTITUTE(SUBSTITUTE(H2850,"~","~~"),"*","~*"),إعدادات_الأنواع!$A$4:$F$40,6,FALSE()),0))</f>
        <v/>
      </c>
      <c r="O2850" s="55" t="str">
        <f t="shared" si="178"/>
        <v/>
      </c>
      <c r="P2850" s="48" t="str">
        <f t="shared" ca="1" si="179"/>
        <v/>
      </c>
      <c r="Q2850" s="52"/>
      <c r="R2850" s="49"/>
      <c r="S2850" s="50" t="str">
        <f>IF(B2850="","",COUNTA(التجديد!E2850:E2850))</f>
        <v/>
      </c>
      <c r="T2850" s="51" t="str">
        <f>IF(B2850="","",IFERROR(VLOOKUP(SUBSTITUTE(SUBSTITUTE(H2850,"~","~~"),"*","~*"),إعدادات_الأنواع!$A$4:$B$40,2,FALSE()),"?"))</f>
        <v/>
      </c>
    </row>
    <row r="2851" spans="1:20" ht="15" customHeight="1">
      <c r="A2851" s="20" t="str">
        <f>IF(B2851="","",IF(T2851="?","⚠️ نوع غير معرف",T2851&amp;TEXT(COUNTIFS($T$3:T2851,T2851),"000")))</f>
        <v/>
      </c>
      <c r="B2851" s="38"/>
      <c r="C2851" s="38"/>
      <c r="D2851" s="39"/>
      <c r="E2851" s="54"/>
      <c r="F2851" s="41" t="str">
        <f t="shared" ca="1" si="176"/>
        <v/>
      </c>
      <c r="G2851" s="42"/>
      <c r="H2851" s="37"/>
      <c r="I2851" s="43"/>
      <c r="J2851" s="44" t="str">
        <f t="shared" si="177"/>
        <v/>
      </c>
      <c r="K2851" s="45"/>
      <c r="L2851" s="46" t="str">
        <f>IF(OR(K2851="لم يدفع",B2851=""),"",IF(K2851="تأمين فقط",0,IF(K2851="اشتراك 300",300,IF(F2851&lt;14,IFERROR(VLOOKUP(SUBSTITUTE(SUBSTITUTE(H2851,"~","~~"),"*","~*"),إعدادات_الأنواع!$A$4:$D$40,3,FALSE()),0),IFERROR(VLOOKUP(SUBSTITUTE(SUBSTITUTE(H2851,"~","~~"),"*","~*"),إعدادات_الأنواع!$A$4:$D$40,4,FALSE()),0)))))</f>
        <v/>
      </c>
      <c r="M2851" s="47" t="str">
        <f>IF(OR(K2851="لم يدفع",B2851=""),"",IFERROR(VLOOKUP(SUBSTITUTE(SUBSTITUTE(H2851,"~","~~"),"*","~*"),إعدادات_الأنواع!$A$4:$E$40,5,FALSE()),0))</f>
        <v/>
      </c>
      <c r="N2851" s="47" t="str">
        <f>IF(OR(K2851="لم يدفع",K2851="تأمين فقط",K2851="اشتراك 300",B2851=""),"",IFERROR(VLOOKUP(SUBSTITUTE(SUBSTITUTE(H2851,"~","~~"),"*","~*"),إعدادات_الأنواع!$A$4:$F$40,6,FALSE()),0))</f>
        <v/>
      </c>
      <c r="O2851" s="55" t="str">
        <f t="shared" si="178"/>
        <v/>
      </c>
      <c r="P2851" s="48" t="str">
        <f t="shared" ca="1" si="179"/>
        <v/>
      </c>
      <c r="Q2851" s="52"/>
      <c r="R2851" s="49"/>
      <c r="S2851" s="50" t="str">
        <f>IF(B2851="","",COUNTA(التجديد!E2851:E2851))</f>
        <v/>
      </c>
      <c r="T2851" s="51" t="str">
        <f>IF(B2851="","",IFERROR(VLOOKUP(SUBSTITUTE(SUBSTITUTE(H2851,"~","~~"),"*","~*"),إعدادات_الأنواع!$A$4:$B$40,2,FALSE()),"?"))</f>
        <v/>
      </c>
    </row>
    <row r="2852" spans="1:20" ht="15" customHeight="1">
      <c r="A2852" s="20" t="str">
        <f>IF(B2852="","",IF(T2852="?","⚠️ نوع غير معرف",T2852&amp;TEXT(COUNTIFS($T$3:T2852,T2852),"000")))</f>
        <v/>
      </c>
      <c r="B2852" s="38"/>
      <c r="C2852" s="38"/>
      <c r="D2852" s="39"/>
      <c r="E2852" s="54"/>
      <c r="F2852" s="41" t="str">
        <f t="shared" ca="1" si="176"/>
        <v/>
      </c>
      <c r="G2852" s="42"/>
      <c r="H2852" s="37"/>
      <c r="I2852" s="43"/>
      <c r="J2852" s="44" t="str">
        <f t="shared" si="177"/>
        <v/>
      </c>
      <c r="K2852" s="45"/>
      <c r="L2852" s="46" t="str">
        <f>IF(OR(K2852="لم يدفع",B2852=""),"",IF(K2852="تأمين فقط",0,IF(K2852="اشتراك 300",300,IF(F2852&lt;14,IFERROR(VLOOKUP(SUBSTITUTE(SUBSTITUTE(H2852,"~","~~"),"*","~*"),إعدادات_الأنواع!$A$4:$D$40,3,FALSE()),0),IFERROR(VLOOKUP(SUBSTITUTE(SUBSTITUTE(H2852,"~","~~"),"*","~*"),إعدادات_الأنواع!$A$4:$D$40,4,FALSE()),0)))))</f>
        <v/>
      </c>
      <c r="M2852" s="47" t="str">
        <f>IF(OR(K2852="لم يدفع",B2852=""),"",IFERROR(VLOOKUP(SUBSTITUTE(SUBSTITUTE(H2852,"~","~~"),"*","~*"),إعدادات_الأنواع!$A$4:$E$40,5,FALSE()),0))</f>
        <v/>
      </c>
      <c r="N2852" s="47" t="str">
        <f>IF(OR(K2852="لم يدفع",K2852="تأمين فقط",K2852="اشتراك 300",B2852=""),"",IFERROR(VLOOKUP(SUBSTITUTE(SUBSTITUTE(H2852,"~","~~"),"*","~*"),إعدادات_الأنواع!$A$4:$F$40,6,FALSE()),0))</f>
        <v/>
      </c>
      <c r="O2852" s="55" t="str">
        <f t="shared" si="178"/>
        <v/>
      </c>
      <c r="P2852" s="48" t="str">
        <f t="shared" ca="1" si="179"/>
        <v/>
      </c>
      <c r="Q2852" s="52"/>
      <c r="R2852" s="49"/>
      <c r="S2852" s="50" t="str">
        <f>IF(B2852="","",COUNTA(التجديد!E2852:E2852))</f>
        <v/>
      </c>
      <c r="T2852" s="51" t="str">
        <f>IF(B2852="","",IFERROR(VLOOKUP(SUBSTITUTE(SUBSTITUTE(H2852,"~","~~"),"*","~*"),إعدادات_الأنواع!$A$4:$B$40,2,FALSE()),"?"))</f>
        <v/>
      </c>
    </row>
    <row r="2853" spans="1:20" ht="15" customHeight="1">
      <c r="A2853" s="20" t="str">
        <f>IF(B2853="","",IF(T2853="?","⚠️ نوع غير معرف",T2853&amp;TEXT(COUNTIFS($T$3:T2853,T2853),"000")))</f>
        <v/>
      </c>
      <c r="B2853" s="38"/>
      <c r="C2853" s="38"/>
      <c r="D2853" s="39"/>
      <c r="E2853" s="54"/>
      <c r="F2853" s="41" t="str">
        <f t="shared" ca="1" si="176"/>
        <v/>
      </c>
      <c r="G2853" s="42"/>
      <c r="H2853" s="37"/>
      <c r="I2853" s="43"/>
      <c r="J2853" s="44" t="str">
        <f t="shared" si="177"/>
        <v/>
      </c>
      <c r="K2853" s="45"/>
      <c r="L2853" s="46" t="str">
        <f>IF(OR(K2853="لم يدفع",B2853=""),"",IF(K2853="تأمين فقط",0,IF(K2853="اشتراك 300",300,IF(F2853&lt;14,IFERROR(VLOOKUP(SUBSTITUTE(SUBSTITUTE(H2853,"~","~~"),"*","~*"),إعدادات_الأنواع!$A$4:$D$40,3,FALSE()),0),IFERROR(VLOOKUP(SUBSTITUTE(SUBSTITUTE(H2853,"~","~~"),"*","~*"),إعدادات_الأنواع!$A$4:$D$40,4,FALSE()),0)))))</f>
        <v/>
      </c>
      <c r="M2853" s="47" t="str">
        <f>IF(OR(K2853="لم يدفع",B2853=""),"",IFERROR(VLOOKUP(SUBSTITUTE(SUBSTITUTE(H2853,"~","~~"),"*","~*"),إعدادات_الأنواع!$A$4:$E$40,5,FALSE()),0))</f>
        <v/>
      </c>
      <c r="N2853" s="47" t="str">
        <f>IF(OR(K2853="لم يدفع",K2853="تأمين فقط",K2853="اشتراك 300",B2853=""),"",IFERROR(VLOOKUP(SUBSTITUTE(SUBSTITUTE(H2853,"~","~~"),"*","~*"),إعدادات_الأنواع!$A$4:$F$40,6,FALSE()),0))</f>
        <v/>
      </c>
      <c r="O2853" s="55" t="str">
        <f t="shared" si="178"/>
        <v/>
      </c>
      <c r="P2853" s="48" t="str">
        <f t="shared" ca="1" si="179"/>
        <v/>
      </c>
      <c r="Q2853" s="52"/>
      <c r="R2853" s="49"/>
      <c r="S2853" s="50" t="str">
        <f>IF(B2853="","",COUNTA(التجديد!E2853:E2853))</f>
        <v/>
      </c>
      <c r="T2853" s="51" t="str">
        <f>IF(B2853="","",IFERROR(VLOOKUP(SUBSTITUTE(SUBSTITUTE(H2853,"~","~~"),"*","~*"),إعدادات_الأنواع!$A$4:$B$40,2,FALSE()),"?"))</f>
        <v/>
      </c>
    </row>
    <row r="2854" spans="1:20" ht="15" customHeight="1">
      <c r="A2854" s="20" t="str">
        <f>IF(B2854="","",IF(T2854="?","⚠️ نوع غير معرف",T2854&amp;TEXT(COUNTIFS($T$3:T2854,T2854),"000")))</f>
        <v/>
      </c>
      <c r="B2854" s="38"/>
      <c r="C2854" s="38"/>
      <c r="D2854" s="39"/>
      <c r="E2854" s="54"/>
      <c r="F2854" s="41" t="str">
        <f t="shared" ca="1" si="176"/>
        <v/>
      </c>
      <c r="G2854" s="42"/>
      <c r="H2854" s="37"/>
      <c r="I2854" s="43"/>
      <c r="J2854" s="44" t="str">
        <f t="shared" si="177"/>
        <v/>
      </c>
      <c r="K2854" s="45"/>
      <c r="L2854" s="46" t="str">
        <f>IF(OR(K2854="لم يدفع",B2854=""),"",IF(K2854="تأمين فقط",0,IF(K2854="اشتراك 300",300,IF(F2854&lt;14,IFERROR(VLOOKUP(SUBSTITUTE(SUBSTITUTE(H2854,"~","~~"),"*","~*"),إعدادات_الأنواع!$A$4:$D$40,3,FALSE()),0),IFERROR(VLOOKUP(SUBSTITUTE(SUBSTITUTE(H2854,"~","~~"),"*","~*"),إعدادات_الأنواع!$A$4:$D$40,4,FALSE()),0)))))</f>
        <v/>
      </c>
      <c r="M2854" s="47" t="str">
        <f>IF(OR(K2854="لم يدفع",B2854=""),"",IFERROR(VLOOKUP(SUBSTITUTE(SUBSTITUTE(H2854,"~","~~"),"*","~*"),إعدادات_الأنواع!$A$4:$E$40,5,FALSE()),0))</f>
        <v/>
      </c>
      <c r="N2854" s="47" t="str">
        <f>IF(OR(K2854="لم يدفع",K2854="تأمين فقط",K2854="اشتراك 300",B2854=""),"",IFERROR(VLOOKUP(SUBSTITUTE(SUBSTITUTE(H2854,"~","~~"),"*","~*"),إعدادات_الأنواع!$A$4:$F$40,6,FALSE()),0))</f>
        <v/>
      </c>
      <c r="O2854" s="55" t="str">
        <f t="shared" si="178"/>
        <v/>
      </c>
      <c r="P2854" s="48" t="str">
        <f t="shared" ca="1" si="179"/>
        <v/>
      </c>
      <c r="Q2854" s="52"/>
      <c r="R2854" s="49"/>
      <c r="S2854" s="50" t="str">
        <f>IF(B2854="","",COUNTA(التجديد!E2854:E2854))</f>
        <v/>
      </c>
      <c r="T2854" s="51" t="str">
        <f>IF(B2854="","",IFERROR(VLOOKUP(SUBSTITUTE(SUBSTITUTE(H2854,"~","~~"),"*","~*"),إعدادات_الأنواع!$A$4:$B$40,2,FALSE()),"?"))</f>
        <v/>
      </c>
    </row>
    <row r="2855" spans="1:20" ht="15" customHeight="1">
      <c r="A2855" s="20" t="str">
        <f>IF(B2855="","",IF(T2855="?","⚠️ نوع غير معرف",T2855&amp;TEXT(COUNTIFS($T$3:T2855,T2855),"000")))</f>
        <v/>
      </c>
      <c r="B2855" s="38"/>
      <c r="C2855" s="38"/>
      <c r="D2855" s="39"/>
      <c r="E2855" s="54"/>
      <c r="F2855" s="41" t="str">
        <f t="shared" ca="1" si="176"/>
        <v/>
      </c>
      <c r="G2855" s="42"/>
      <c r="H2855" s="37"/>
      <c r="I2855" s="43"/>
      <c r="J2855" s="44" t="str">
        <f t="shared" si="177"/>
        <v/>
      </c>
      <c r="K2855" s="45"/>
      <c r="L2855" s="46" t="str">
        <f>IF(OR(K2855="لم يدفع",B2855=""),"",IF(K2855="تأمين فقط",0,IF(K2855="اشتراك 300",300,IF(F2855&lt;14,IFERROR(VLOOKUP(SUBSTITUTE(SUBSTITUTE(H2855,"~","~~"),"*","~*"),إعدادات_الأنواع!$A$4:$D$40,3,FALSE()),0),IFERROR(VLOOKUP(SUBSTITUTE(SUBSTITUTE(H2855,"~","~~"),"*","~*"),إعدادات_الأنواع!$A$4:$D$40,4,FALSE()),0)))))</f>
        <v/>
      </c>
      <c r="M2855" s="47" t="str">
        <f>IF(OR(K2855="لم يدفع",B2855=""),"",IFERROR(VLOOKUP(SUBSTITUTE(SUBSTITUTE(H2855,"~","~~"),"*","~*"),إعدادات_الأنواع!$A$4:$E$40,5,FALSE()),0))</f>
        <v/>
      </c>
      <c r="N2855" s="47" t="str">
        <f>IF(OR(K2855="لم يدفع",K2855="تأمين فقط",K2855="اشتراك 300",B2855=""),"",IFERROR(VLOOKUP(SUBSTITUTE(SUBSTITUTE(H2855,"~","~~"),"*","~*"),إعدادات_الأنواع!$A$4:$F$40,6,FALSE()),0))</f>
        <v/>
      </c>
      <c r="O2855" s="55" t="str">
        <f t="shared" si="178"/>
        <v/>
      </c>
      <c r="P2855" s="48" t="str">
        <f t="shared" ca="1" si="179"/>
        <v/>
      </c>
      <c r="Q2855" s="52"/>
      <c r="R2855" s="49"/>
      <c r="S2855" s="50" t="str">
        <f>IF(B2855="","",COUNTA(التجديد!E2855:E2855))</f>
        <v/>
      </c>
      <c r="T2855" s="51" t="str">
        <f>IF(B2855="","",IFERROR(VLOOKUP(SUBSTITUTE(SUBSTITUTE(H2855,"~","~~"),"*","~*"),إعدادات_الأنواع!$A$4:$B$40,2,FALSE()),"?"))</f>
        <v/>
      </c>
    </row>
    <row r="2856" spans="1:20" ht="15" customHeight="1">
      <c r="A2856" s="20" t="str">
        <f>IF(B2856="","",IF(T2856="?","⚠️ نوع غير معرف",T2856&amp;TEXT(COUNTIFS($T$3:T2856,T2856),"000")))</f>
        <v/>
      </c>
      <c r="B2856" s="38"/>
      <c r="C2856" s="38"/>
      <c r="D2856" s="39"/>
      <c r="E2856" s="54"/>
      <c r="F2856" s="41" t="str">
        <f t="shared" ca="1" si="176"/>
        <v/>
      </c>
      <c r="G2856" s="42"/>
      <c r="H2856" s="37"/>
      <c r="I2856" s="43"/>
      <c r="J2856" s="44" t="str">
        <f t="shared" si="177"/>
        <v/>
      </c>
      <c r="K2856" s="45"/>
      <c r="L2856" s="46" t="str">
        <f>IF(OR(K2856="لم يدفع",B2856=""),"",IF(K2856="تأمين فقط",0,IF(K2856="اشتراك 300",300,IF(F2856&lt;14,IFERROR(VLOOKUP(SUBSTITUTE(SUBSTITUTE(H2856,"~","~~"),"*","~*"),إعدادات_الأنواع!$A$4:$D$40,3,FALSE()),0),IFERROR(VLOOKUP(SUBSTITUTE(SUBSTITUTE(H2856,"~","~~"),"*","~*"),إعدادات_الأنواع!$A$4:$D$40,4,FALSE()),0)))))</f>
        <v/>
      </c>
      <c r="M2856" s="47" t="str">
        <f>IF(OR(K2856="لم يدفع",B2856=""),"",IFERROR(VLOOKUP(SUBSTITUTE(SUBSTITUTE(H2856,"~","~~"),"*","~*"),إعدادات_الأنواع!$A$4:$E$40,5,FALSE()),0))</f>
        <v/>
      </c>
      <c r="N2856" s="47" t="str">
        <f>IF(OR(K2856="لم يدفع",K2856="تأمين فقط",K2856="اشتراك 300",B2856=""),"",IFERROR(VLOOKUP(SUBSTITUTE(SUBSTITUTE(H2856,"~","~~"),"*","~*"),إعدادات_الأنواع!$A$4:$F$40,6,FALSE()),0))</f>
        <v/>
      </c>
      <c r="O2856" s="55" t="str">
        <f t="shared" si="178"/>
        <v/>
      </c>
      <c r="P2856" s="48" t="str">
        <f t="shared" ca="1" si="179"/>
        <v/>
      </c>
      <c r="Q2856" s="52"/>
      <c r="R2856" s="49"/>
      <c r="S2856" s="50" t="str">
        <f>IF(B2856="","",COUNTA(التجديد!E2856:E2856))</f>
        <v/>
      </c>
      <c r="T2856" s="51" t="str">
        <f>IF(B2856="","",IFERROR(VLOOKUP(SUBSTITUTE(SUBSTITUTE(H2856,"~","~~"),"*","~*"),إعدادات_الأنواع!$A$4:$B$40,2,FALSE()),"?"))</f>
        <v/>
      </c>
    </row>
    <row r="2857" spans="1:20" ht="15" customHeight="1">
      <c r="A2857" s="20" t="str">
        <f>IF(B2857="","",IF(T2857="?","⚠️ نوع غير معرف",T2857&amp;TEXT(COUNTIFS($T$3:T2857,T2857),"000")))</f>
        <v/>
      </c>
      <c r="B2857" s="38"/>
      <c r="C2857" s="38"/>
      <c r="D2857" s="39"/>
      <c r="E2857" s="54"/>
      <c r="F2857" s="41" t="str">
        <f t="shared" ca="1" si="176"/>
        <v/>
      </c>
      <c r="G2857" s="42"/>
      <c r="H2857" s="37"/>
      <c r="I2857" s="43"/>
      <c r="J2857" s="44" t="str">
        <f t="shared" si="177"/>
        <v/>
      </c>
      <c r="K2857" s="45"/>
      <c r="L2857" s="46" t="str">
        <f>IF(OR(K2857="لم يدفع",B2857=""),"",IF(K2857="تأمين فقط",0,IF(K2857="اشتراك 300",300,IF(F2857&lt;14,IFERROR(VLOOKUP(SUBSTITUTE(SUBSTITUTE(H2857,"~","~~"),"*","~*"),إعدادات_الأنواع!$A$4:$D$40,3,FALSE()),0),IFERROR(VLOOKUP(SUBSTITUTE(SUBSTITUTE(H2857,"~","~~"),"*","~*"),إعدادات_الأنواع!$A$4:$D$40,4,FALSE()),0)))))</f>
        <v/>
      </c>
      <c r="M2857" s="47" t="str">
        <f>IF(OR(K2857="لم يدفع",B2857=""),"",IFERROR(VLOOKUP(SUBSTITUTE(SUBSTITUTE(H2857,"~","~~"),"*","~*"),إعدادات_الأنواع!$A$4:$E$40,5,FALSE()),0))</f>
        <v/>
      </c>
      <c r="N2857" s="47" t="str">
        <f>IF(OR(K2857="لم يدفع",K2857="تأمين فقط",K2857="اشتراك 300",B2857=""),"",IFERROR(VLOOKUP(SUBSTITUTE(SUBSTITUTE(H2857,"~","~~"),"*","~*"),إعدادات_الأنواع!$A$4:$F$40,6,FALSE()),0))</f>
        <v/>
      </c>
      <c r="O2857" s="55" t="str">
        <f t="shared" si="178"/>
        <v/>
      </c>
      <c r="P2857" s="48" t="str">
        <f t="shared" ca="1" si="179"/>
        <v/>
      </c>
      <c r="Q2857" s="52"/>
      <c r="R2857" s="49"/>
      <c r="S2857" s="50" t="str">
        <f>IF(B2857="","",COUNTA(التجديد!E2857:E2857))</f>
        <v/>
      </c>
      <c r="T2857" s="51" t="str">
        <f>IF(B2857="","",IFERROR(VLOOKUP(SUBSTITUTE(SUBSTITUTE(H2857,"~","~~"),"*","~*"),إعدادات_الأنواع!$A$4:$B$40,2,FALSE()),"?"))</f>
        <v/>
      </c>
    </row>
    <row r="2858" spans="1:20" ht="15" customHeight="1">
      <c r="A2858" s="20" t="str">
        <f>IF(B2858="","",IF(T2858="?","⚠️ نوع غير معرف",T2858&amp;TEXT(COUNTIFS($T$3:T2858,T2858),"000")))</f>
        <v/>
      </c>
      <c r="B2858" s="38"/>
      <c r="C2858" s="38"/>
      <c r="D2858" s="39"/>
      <c r="E2858" s="54"/>
      <c r="F2858" s="41" t="str">
        <f t="shared" ca="1" si="176"/>
        <v/>
      </c>
      <c r="G2858" s="42"/>
      <c r="H2858" s="37"/>
      <c r="I2858" s="43"/>
      <c r="J2858" s="44" t="str">
        <f t="shared" si="177"/>
        <v/>
      </c>
      <c r="K2858" s="45"/>
      <c r="L2858" s="46" t="str">
        <f>IF(OR(K2858="لم يدفع",B2858=""),"",IF(K2858="تأمين فقط",0,IF(K2858="اشتراك 300",300,IF(F2858&lt;14,IFERROR(VLOOKUP(SUBSTITUTE(SUBSTITUTE(H2858,"~","~~"),"*","~*"),إعدادات_الأنواع!$A$4:$D$40,3,FALSE()),0),IFERROR(VLOOKUP(SUBSTITUTE(SUBSTITUTE(H2858,"~","~~"),"*","~*"),إعدادات_الأنواع!$A$4:$D$40,4,FALSE()),0)))))</f>
        <v/>
      </c>
      <c r="M2858" s="47" t="str">
        <f>IF(OR(K2858="لم يدفع",B2858=""),"",IFERROR(VLOOKUP(SUBSTITUTE(SUBSTITUTE(H2858,"~","~~"),"*","~*"),إعدادات_الأنواع!$A$4:$E$40,5,FALSE()),0))</f>
        <v/>
      </c>
      <c r="N2858" s="47" t="str">
        <f>IF(OR(K2858="لم يدفع",K2858="تأمين فقط",K2858="اشتراك 300",B2858=""),"",IFERROR(VLOOKUP(SUBSTITUTE(SUBSTITUTE(H2858,"~","~~"),"*","~*"),إعدادات_الأنواع!$A$4:$F$40,6,FALSE()),0))</f>
        <v/>
      </c>
      <c r="O2858" s="55" t="str">
        <f t="shared" si="178"/>
        <v/>
      </c>
      <c r="P2858" s="48" t="str">
        <f t="shared" ca="1" si="179"/>
        <v/>
      </c>
      <c r="Q2858" s="52"/>
      <c r="R2858" s="49"/>
      <c r="S2858" s="50" t="str">
        <f>IF(B2858="","",COUNTA(التجديد!E2858:E2858))</f>
        <v/>
      </c>
      <c r="T2858" s="51" t="str">
        <f>IF(B2858="","",IFERROR(VLOOKUP(SUBSTITUTE(SUBSTITUTE(H2858,"~","~~"),"*","~*"),إعدادات_الأنواع!$A$4:$B$40,2,FALSE()),"?"))</f>
        <v/>
      </c>
    </row>
    <row r="2859" spans="1:20" ht="15" customHeight="1">
      <c r="A2859" s="20" t="str">
        <f>IF(B2859="","",IF(T2859="?","⚠️ نوع غير معرف",T2859&amp;TEXT(COUNTIFS($T$3:T2859,T2859),"000")))</f>
        <v/>
      </c>
      <c r="B2859" s="38"/>
      <c r="C2859" s="38"/>
      <c r="D2859" s="39"/>
      <c r="E2859" s="54"/>
      <c r="F2859" s="41" t="str">
        <f t="shared" ca="1" si="176"/>
        <v/>
      </c>
      <c r="G2859" s="42"/>
      <c r="H2859" s="37"/>
      <c r="I2859" s="43"/>
      <c r="J2859" s="44" t="str">
        <f t="shared" si="177"/>
        <v/>
      </c>
      <c r="K2859" s="45"/>
      <c r="L2859" s="46" t="str">
        <f>IF(OR(K2859="لم يدفع",B2859=""),"",IF(K2859="تأمين فقط",0,IF(K2859="اشتراك 300",300,IF(F2859&lt;14,IFERROR(VLOOKUP(SUBSTITUTE(SUBSTITUTE(H2859,"~","~~"),"*","~*"),إعدادات_الأنواع!$A$4:$D$40,3,FALSE()),0),IFERROR(VLOOKUP(SUBSTITUTE(SUBSTITUTE(H2859,"~","~~"),"*","~*"),إعدادات_الأنواع!$A$4:$D$40,4,FALSE()),0)))))</f>
        <v/>
      </c>
      <c r="M2859" s="47" t="str">
        <f>IF(OR(K2859="لم يدفع",B2859=""),"",IFERROR(VLOOKUP(SUBSTITUTE(SUBSTITUTE(H2859,"~","~~"),"*","~*"),إعدادات_الأنواع!$A$4:$E$40,5,FALSE()),0))</f>
        <v/>
      </c>
      <c r="N2859" s="47" t="str">
        <f>IF(OR(K2859="لم يدفع",K2859="تأمين فقط",K2859="اشتراك 300",B2859=""),"",IFERROR(VLOOKUP(SUBSTITUTE(SUBSTITUTE(H2859,"~","~~"),"*","~*"),إعدادات_الأنواع!$A$4:$F$40,6,FALSE()),0))</f>
        <v/>
      </c>
      <c r="O2859" s="55" t="str">
        <f t="shared" si="178"/>
        <v/>
      </c>
      <c r="P2859" s="48" t="str">
        <f t="shared" ca="1" si="179"/>
        <v/>
      </c>
      <c r="Q2859" s="52"/>
      <c r="R2859" s="49"/>
      <c r="S2859" s="50" t="str">
        <f>IF(B2859="","",COUNTA(التجديد!E2859:E2859))</f>
        <v/>
      </c>
      <c r="T2859" s="51" t="str">
        <f>IF(B2859="","",IFERROR(VLOOKUP(SUBSTITUTE(SUBSTITUTE(H2859,"~","~~"),"*","~*"),إعدادات_الأنواع!$A$4:$B$40,2,FALSE()),"?"))</f>
        <v/>
      </c>
    </row>
    <row r="2860" spans="1:20" ht="15" customHeight="1">
      <c r="A2860" s="20" t="str">
        <f>IF(B2860="","",IF(T2860="?","⚠️ نوع غير معرف",T2860&amp;TEXT(COUNTIFS($T$3:T2860,T2860),"000")))</f>
        <v/>
      </c>
      <c r="B2860" s="38"/>
      <c r="C2860" s="38"/>
      <c r="D2860" s="39"/>
      <c r="E2860" s="54"/>
      <c r="F2860" s="41" t="str">
        <f t="shared" ca="1" si="176"/>
        <v/>
      </c>
      <c r="G2860" s="42"/>
      <c r="H2860" s="37"/>
      <c r="I2860" s="43"/>
      <c r="J2860" s="44" t="str">
        <f t="shared" si="177"/>
        <v/>
      </c>
      <c r="K2860" s="45"/>
      <c r="L2860" s="46" t="str">
        <f>IF(OR(K2860="لم يدفع",B2860=""),"",IF(K2860="تأمين فقط",0,IF(K2860="اشتراك 300",300,IF(F2860&lt;14,IFERROR(VLOOKUP(SUBSTITUTE(SUBSTITUTE(H2860,"~","~~"),"*","~*"),إعدادات_الأنواع!$A$4:$D$40,3,FALSE()),0),IFERROR(VLOOKUP(SUBSTITUTE(SUBSTITUTE(H2860,"~","~~"),"*","~*"),إعدادات_الأنواع!$A$4:$D$40,4,FALSE()),0)))))</f>
        <v/>
      </c>
      <c r="M2860" s="47" t="str">
        <f>IF(OR(K2860="لم يدفع",B2860=""),"",IFERROR(VLOOKUP(SUBSTITUTE(SUBSTITUTE(H2860,"~","~~"),"*","~*"),إعدادات_الأنواع!$A$4:$E$40,5,FALSE()),0))</f>
        <v/>
      </c>
      <c r="N2860" s="47" t="str">
        <f>IF(OR(K2860="لم يدفع",K2860="تأمين فقط",K2860="اشتراك 300",B2860=""),"",IFERROR(VLOOKUP(SUBSTITUTE(SUBSTITUTE(H2860,"~","~~"),"*","~*"),إعدادات_الأنواع!$A$4:$F$40,6,FALSE()),0))</f>
        <v/>
      </c>
      <c r="O2860" s="55" t="str">
        <f t="shared" si="178"/>
        <v/>
      </c>
      <c r="P2860" s="48" t="str">
        <f t="shared" ca="1" si="179"/>
        <v/>
      </c>
      <c r="Q2860" s="52"/>
      <c r="R2860" s="49"/>
      <c r="S2860" s="50" t="str">
        <f>IF(B2860="","",COUNTA(التجديد!E2860:E2860))</f>
        <v/>
      </c>
      <c r="T2860" s="51" t="str">
        <f>IF(B2860="","",IFERROR(VLOOKUP(SUBSTITUTE(SUBSTITUTE(H2860,"~","~~"),"*","~*"),إعدادات_الأنواع!$A$4:$B$40,2,FALSE()),"?"))</f>
        <v/>
      </c>
    </row>
    <row r="2861" spans="1:20" ht="15" customHeight="1">
      <c r="A2861" s="20" t="str">
        <f>IF(B2861="","",IF(T2861="?","⚠️ نوع غير معرف",T2861&amp;TEXT(COUNTIFS($T$3:T2861,T2861),"000")))</f>
        <v/>
      </c>
      <c r="B2861" s="38"/>
      <c r="C2861" s="38"/>
      <c r="D2861" s="39"/>
      <c r="E2861" s="54"/>
      <c r="F2861" s="41" t="str">
        <f t="shared" ca="1" si="176"/>
        <v/>
      </c>
      <c r="G2861" s="42"/>
      <c r="H2861" s="37"/>
      <c r="I2861" s="43"/>
      <c r="J2861" s="44" t="str">
        <f t="shared" si="177"/>
        <v/>
      </c>
      <c r="K2861" s="45"/>
      <c r="L2861" s="46" t="str">
        <f>IF(OR(K2861="لم يدفع",B2861=""),"",IF(K2861="تأمين فقط",0,IF(K2861="اشتراك 300",300,IF(F2861&lt;14,IFERROR(VLOOKUP(SUBSTITUTE(SUBSTITUTE(H2861,"~","~~"),"*","~*"),إعدادات_الأنواع!$A$4:$D$40,3,FALSE()),0),IFERROR(VLOOKUP(SUBSTITUTE(SUBSTITUTE(H2861,"~","~~"),"*","~*"),إعدادات_الأنواع!$A$4:$D$40,4,FALSE()),0)))))</f>
        <v/>
      </c>
      <c r="M2861" s="47" t="str">
        <f>IF(OR(K2861="لم يدفع",B2861=""),"",IFERROR(VLOOKUP(SUBSTITUTE(SUBSTITUTE(H2861,"~","~~"),"*","~*"),إعدادات_الأنواع!$A$4:$E$40,5,FALSE()),0))</f>
        <v/>
      </c>
      <c r="N2861" s="47" t="str">
        <f>IF(OR(K2861="لم يدفع",K2861="تأمين فقط",K2861="اشتراك 300",B2861=""),"",IFERROR(VLOOKUP(SUBSTITUTE(SUBSTITUTE(H2861,"~","~~"),"*","~*"),إعدادات_الأنواع!$A$4:$F$40,6,FALSE()),0))</f>
        <v/>
      </c>
      <c r="O2861" s="55" t="str">
        <f t="shared" si="178"/>
        <v/>
      </c>
      <c r="P2861" s="48" t="str">
        <f t="shared" ca="1" si="179"/>
        <v/>
      </c>
      <c r="Q2861" s="52"/>
      <c r="R2861" s="49"/>
      <c r="S2861" s="50" t="str">
        <f>IF(B2861="","",COUNTA(التجديد!E2861:E2861))</f>
        <v/>
      </c>
      <c r="T2861" s="51" t="str">
        <f>IF(B2861="","",IFERROR(VLOOKUP(SUBSTITUTE(SUBSTITUTE(H2861,"~","~~"),"*","~*"),إعدادات_الأنواع!$A$4:$B$40,2,FALSE()),"?"))</f>
        <v/>
      </c>
    </row>
    <row r="2862" spans="1:20" ht="15" customHeight="1">
      <c r="A2862" s="20" t="str">
        <f>IF(B2862="","",IF(T2862="?","⚠️ نوع غير معرف",T2862&amp;TEXT(COUNTIFS($T$3:T2862,T2862),"000")))</f>
        <v/>
      </c>
      <c r="B2862" s="38"/>
      <c r="C2862" s="38"/>
      <c r="D2862" s="39"/>
      <c r="E2862" s="54"/>
      <c r="F2862" s="41" t="str">
        <f t="shared" ca="1" si="176"/>
        <v/>
      </c>
      <c r="G2862" s="42"/>
      <c r="H2862" s="37"/>
      <c r="I2862" s="43"/>
      <c r="J2862" s="44" t="str">
        <f t="shared" si="177"/>
        <v/>
      </c>
      <c r="K2862" s="45"/>
      <c r="L2862" s="46" t="str">
        <f>IF(OR(K2862="لم يدفع",B2862=""),"",IF(K2862="تأمين فقط",0,IF(K2862="اشتراك 300",300,IF(F2862&lt;14,IFERROR(VLOOKUP(SUBSTITUTE(SUBSTITUTE(H2862,"~","~~"),"*","~*"),إعدادات_الأنواع!$A$4:$D$40,3,FALSE()),0),IFERROR(VLOOKUP(SUBSTITUTE(SUBSTITUTE(H2862,"~","~~"),"*","~*"),إعدادات_الأنواع!$A$4:$D$40,4,FALSE()),0)))))</f>
        <v/>
      </c>
      <c r="M2862" s="47" t="str">
        <f>IF(OR(K2862="لم يدفع",B2862=""),"",IFERROR(VLOOKUP(SUBSTITUTE(SUBSTITUTE(H2862,"~","~~"),"*","~*"),إعدادات_الأنواع!$A$4:$E$40,5,FALSE()),0))</f>
        <v/>
      </c>
      <c r="N2862" s="47" t="str">
        <f>IF(OR(K2862="لم يدفع",K2862="تأمين فقط",K2862="اشتراك 300",B2862=""),"",IFERROR(VLOOKUP(SUBSTITUTE(SUBSTITUTE(H2862,"~","~~"),"*","~*"),إعدادات_الأنواع!$A$4:$F$40,6,FALSE()),0))</f>
        <v/>
      </c>
      <c r="O2862" s="55" t="str">
        <f t="shared" si="178"/>
        <v/>
      </c>
      <c r="P2862" s="48" t="str">
        <f t="shared" ca="1" si="179"/>
        <v/>
      </c>
      <c r="Q2862" s="52"/>
      <c r="R2862" s="49"/>
      <c r="S2862" s="50" t="str">
        <f>IF(B2862="","",COUNTA(التجديد!E2862:E2862))</f>
        <v/>
      </c>
      <c r="T2862" s="51" t="str">
        <f>IF(B2862="","",IFERROR(VLOOKUP(SUBSTITUTE(SUBSTITUTE(H2862,"~","~~"),"*","~*"),إعدادات_الأنواع!$A$4:$B$40,2,FALSE()),"?"))</f>
        <v/>
      </c>
    </row>
    <row r="2863" spans="1:20" ht="15" customHeight="1">
      <c r="A2863" s="20" t="str">
        <f>IF(B2863="","",IF(T2863="?","⚠️ نوع غير معرف",T2863&amp;TEXT(COUNTIFS($T$3:T2863,T2863),"000")))</f>
        <v/>
      </c>
      <c r="B2863" s="38"/>
      <c r="C2863" s="38"/>
      <c r="D2863" s="39"/>
      <c r="E2863" s="54"/>
      <c r="F2863" s="41" t="str">
        <f t="shared" ca="1" si="176"/>
        <v/>
      </c>
      <c r="G2863" s="42"/>
      <c r="H2863" s="37"/>
      <c r="I2863" s="43"/>
      <c r="J2863" s="44" t="str">
        <f t="shared" si="177"/>
        <v/>
      </c>
      <c r="K2863" s="45"/>
      <c r="L2863" s="46" t="str">
        <f>IF(OR(K2863="لم يدفع",B2863=""),"",IF(K2863="تأمين فقط",0,IF(K2863="اشتراك 300",300,IF(F2863&lt;14,IFERROR(VLOOKUP(SUBSTITUTE(SUBSTITUTE(H2863,"~","~~"),"*","~*"),إعدادات_الأنواع!$A$4:$D$40,3,FALSE()),0),IFERROR(VLOOKUP(SUBSTITUTE(SUBSTITUTE(H2863,"~","~~"),"*","~*"),إعدادات_الأنواع!$A$4:$D$40,4,FALSE()),0)))))</f>
        <v/>
      </c>
      <c r="M2863" s="47" t="str">
        <f>IF(OR(K2863="لم يدفع",B2863=""),"",IFERROR(VLOOKUP(SUBSTITUTE(SUBSTITUTE(H2863,"~","~~"),"*","~*"),إعدادات_الأنواع!$A$4:$E$40,5,FALSE()),0))</f>
        <v/>
      </c>
      <c r="N2863" s="47" t="str">
        <f>IF(OR(K2863="لم يدفع",K2863="تأمين فقط",K2863="اشتراك 300",B2863=""),"",IFERROR(VLOOKUP(SUBSTITUTE(SUBSTITUTE(H2863,"~","~~"),"*","~*"),إعدادات_الأنواع!$A$4:$F$40,6,FALSE()),0))</f>
        <v/>
      </c>
      <c r="O2863" s="55" t="str">
        <f t="shared" si="178"/>
        <v/>
      </c>
      <c r="P2863" s="48" t="str">
        <f t="shared" ca="1" si="179"/>
        <v/>
      </c>
      <c r="Q2863" s="52"/>
      <c r="R2863" s="49"/>
      <c r="S2863" s="50" t="str">
        <f>IF(B2863="","",COUNTA(التجديد!E2863:E2863))</f>
        <v/>
      </c>
      <c r="T2863" s="51" t="str">
        <f>IF(B2863="","",IFERROR(VLOOKUP(SUBSTITUTE(SUBSTITUTE(H2863,"~","~~"),"*","~*"),إعدادات_الأنواع!$A$4:$B$40,2,FALSE()),"?"))</f>
        <v/>
      </c>
    </row>
    <row r="2864" spans="1:20" ht="15" customHeight="1">
      <c r="A2864" s="20" t="str">
        <f>IF(B2864="","",IF(T2864="?","⚠️ نوع غير معرف",T2864&amp;TEXT(COUNTIFS($T$3:T2864,T2864),"000")))</f>
        <v/>
      </c>
      <c r="B2864" s="38"/>
      <c r="C2864" s="38"/>
      <c r="D2864" s="39"/>
      <c r="E2864" s="54"/>
      <c r="F2864" s="41" t="str">
        <f t="shared" ca="1" si="176"/>
        <v/>
      </c>
      <c r="G2864" s="42"/>
      <c r="H2864" s="37"/>
      <c r="I2864" s="43"/>
      <c r="J2864" s="44" t="str">
        <f t="shared" si="177"/>
        <v/>
      </c>
      <c r="K2864" s="45"/>
      <c r="L2864" s="46" t="str">
        <f>IF(OR(K2864="لم يدفع",B2864=""),"",IF(K2864="تأمين فقط",0,IF(K2864="اشتراك 300",300,IF(F2864&lt;14,IFERROR(VLOOKUP(SUBSTITUTE(SUBSTITUTE(H2864,"~","~~"),"*","~*"),إعدادات_الأنواع!$A$4:$D$40,3,FALSE()),0),IFERROR(VLOOKUP(SUBSTITUTE(SUBSTITUTE(H2864,"~","~~"),"*","~*"),إعدادات_الأنواع!$A$4:$D$40,4,FALSE()),0)))))</f>
        <v/>
      </c>
      <c r="M2864" s="47" t="str">
        <f>IF(OR(K2864="لم يدفع",B2864=""),"",IFERROR(VLOOKUP(SUBSTITUTE(SUBSTITUTE(H2864,"~","~~"),"*","~*"),إعدادات_الأنواع!$A$4:$E$40,5,FALSE()),0))</f>
        <v/>
      </c>
      <c r="N2864" s="47" t="str">
        <f>IF(OR(K2864="لم يدفع",K2864="تأمين فقط",K2864="اشتراك 300",B2864=""),"",IFERROR(VLOOKUP(SUBSTITUTE(SUBSTITUTE(H2864,"~","~~"),"*","~*"),إعدادات_الأنواع!$A$4:$F$40,6,FALSE()),0))</f>
        <v/>
      </c>
      <c r="O2864" s="55" t="str">
        <f t="shared" si="178"/>
        <v/>
      </c>
      <c r="P2864" s="48" t="str">
        <f t="shared" ca="1" si="179"/>
        <v/>
      </c>
      <c r="Q2864" s="52"/>
      <c r="R2864" s="49"/>
      <c r="S2864" s="50" t="str">
        <f>IF(B2864="","",COUNTA(التجديد!E2864:E2864))</f>
        <v/>
      </c>
      <c r="T2864" s="51" t="str">
        <f>IF(B2864="","",IFERROR(VLOOKUP(SUBSTITUTE(SUBSTITUTE(H2864,"~","~~"),"*","~*"),إعدادات_الأنواع!$A$4:$B$40,2,FALSE()),"?"))</f>
        <v/>
      </c>
    </row>
    <row r="2865" spans="1:20" ht="15" customHeight="1">
      <c r="A2865" s="20" t="str">
        <f>IF(B2865="","",IF(T2865="?","⚠️ نوع غير معرف",T2865&amp;TEXT(COUNTIFS($T$3:T2865,T2865),"000")))</f>
        <v/>
      </c>
      <c r="B2865" s="38"/>
      <c r="C2865" s="38"/>
      <c r="D2865" s="39"/>
      <c r="E2865" s="54"/>
      <c r="F2865" s="41" t="str">
        <f t="shared" ca="1" si="176"/>
        <v/>
      </c>
      <c r="G2865" s="42"/>
      <c r="H2865" s="37"/>
      <c r="I2865" s="43"/>
      <c r="J2865" s="44" t="str">
        <f t="shared" si="177"/>
        <v/>
      </c>
      <c r="K2865" s="45"/>
      <c r="L2865" s="46" t="str">
        <f>IF(OR(K2865="لم يدفع",B2865=""),"",IF(K2865="تأمين فقط",0,IF(K2865="اشتراك 300",300,IF(F2865&lt;14,IFERROR(VLOOKUP(SUBSTITUTE(SUBSTITUTE(H2865,"~","~~"),"*","~*"),إعدادات_الأنواع!$A$4:$D$40,3,FALSE()),0),IFERROR(VLOOKUP(SUBSTITUTE(SUBSTITUTE(H2865,"~","~~"),"*","~*"),إعدادات_الأنواع!$A$4:$D$40,4,FALSE()),0)))))</f>
        <v/>
      </c>
      <c r="M2865" s="47" t="str">
        <f>IF(OR(K2865="لم يدفع",B2865=""),"",IFERROR(VLOOKUP(SUBSTITUTE(SUBSTITUTE(H2865,"~","~~"),"*","~*"),إعدادات_الأنواع!$A$4:$E$40,5,FALSE()),0))</f>
        <v/>
      </c>
      <c r="N2865" s="47" t="str">
        <f>IF(OR(K2865="لم يدفع",K2865="تأمين فقط",K2865="اشتراك 300",B2865=""),"",IFERROR(VLOOKUP(SUBSTITUTE(SUBSTITUTE(H2865,"~","~~"),"*","~*"),إعدادات_الأنواع!$A$4:$F$40,6,FALSE()),0))</f>
        <v/>
      </c>
      <c r="O2865" s="55" t="str">
        <f t="shared" si="178"/>
        <v/>
      </c>
      <c r="P2865" s="48" t="str">
        <f t="shared" ca="1" si="179"/>
        <v/>
      </c>
      <c r="Q2865" s="52"/>
      <c r="R2865" s="49"/>
      <c r="S2865" s="50" t="str">
        <f>IF(B2865="","",COUNTA(التجديد!E2865:E2865))</f>
        <v/>
      </c>
      <c r="T2865" s="51" t="str">
        <f>IF(B2865="","",IFERROR(VLOOKUP(SUBSTITUTE(SUBSTITUTE(H2865,"~","~~"),"*","~*"),إعدادات_الأنواع!$A$4:$B$40,2,FALSE()),"?"))</f>
        <v/>
      </c>
    </row>
    <row r="2866" spans="1:20" ht="15" customHeight="1">
      <c r="A2866" s="20" t="str">
        <f>IF(B2866="","",IF(T2866="?","⚠️ نوع غير معرف",T2866&amp;TEXT(COUNTIFS($T$3:T2866,T2866),"000")))</f>
        <v/>
      </c>
      <c r="B2866" s="38"/>
      <c r="C2866" s="38"/>
      <c r="D2866" s="39"/>
      <c r="E2866" s="54"/>
      <c r="F2866" s="41" t="str">
        <f t="shared" ca="1" si="176"/>
        <v/>
      </c>
      <c r="G2866" s="42"/>
      <c r="H2866" s="37"/>
      <c r="I2866" s="43"/>
      <c r="J2866" s="44" t="str">
        <f t="shared" si="177"/>
        <v/>
      </c>
      <c r="K2866" s="45"/>
      <c r="L2866" s="46" t="str">
        <f>IF(OR(K2866="لم يدفع",B2866=""),"",IF(K2866="تأمين فقط",0,IF(K2866="اشتراك 300",300,IF(F2866&lt;14,IFERROR(VLOOKUP(SUBSTITUTE(SUBSTITUTE(H2866,"~","~~"),"*","~*"),إعدادات_الأنواع!$A$4:$D$40,3,FALSE()),0),IFERROR(VLOOKUP(SUBSTITUTE(SUBSTITUTE(H2866,"~","~~"),"*","~*"),إعدادات_الأنواع!$A$4:$D$40,4,FALSE()),0)))))</f>
        <v/>
      </c>
      <c r="M2866" s="47" t="str">
        <f>IF(OR(K2866="لم يدفع",B2866=""),"",IFERROR(VLOOKUP(SUBSTITUTE(SUBSTITUTE(H2866,"~","~~"),"*","~*"),إعدادات_الأنواع!$A$4:$E$40,5,FALSE()),0))</f>
        <v/>
      </c>
      <c r="N2866" s="47" t="str">
        <f>IF(OR(K2866="لم يدفع",K2866="تأمين فقط",K2866="اشتراك 300",B2866=""),"",IFERROR(VLOOKUP(SUBSTITUTE(SUBSTITUTE(H2866,"~","~~"),"*","~*"),إعدادات_الأنواع!$A$4:$F$40,6,FALSE()),0))</f>
        <v/>
      </c>
      <c r="O2866" s="55" t="str">
        <f t="shared" si="178"/>
        <v/>
      </c>
      <c r="P2866" s="48" t="str">
        <f t="shared" ca="1" si="179"/>
        <v/>
      </c>
      <c r="Q2866" s="52"/>
      <c r="R2866" s="49"/>
      <c r="S2866" s="50" t="str">
        <f>IF(B2866="","",COUNTA(التجديد!E2866:E2866))</f>
        <v/>
      </c>
      <c r="T2866" s="51" t="str">
        <f>IF(B2866="","",IFERROR(VLOOKUP(SUBSTITUTE(SUBSTITUTE(H2866,"~","~~"),"*","~*"),إعدادات_الأنواع!$A$4:$B$40,2,FALSE()),"?"))</f>
        <v/>
      </c>
    </row>
    <row r="2867" spans="1:20" ht="15" customHeight="1">
      <c r="A2867" s="20" t="str">
        <f>IF(B2867="","",IF(T2867="?","⚠️ نوع غير معرف",T2867&amp;TEXT(COUNTIFS($T$3:T2867,T2867),"000")))</f>
        <v/>
      </c>
      <c r="B2867" s="38"/>
      <c r="C2867" s="38"/>
      <c r="D2867" s="39"/>
      <c r="E2867" s="54"/>
      <c r="F2867" s="41" t="str">
        <f t="shared" ca="1" si="176"/>
        <v/>
      </c>
      <c r="G2867" s="42"/>
      <c r="H2867" s="37"/>
      <c r="I2867" s="43"/>
      <c r="J2867" s="44" t="str">
        <f t="shared" si="177"/>
        <v/>
      </c>
      <c r="K2867" s="45"/>
      <c r="L2867" s="46" t="str">
        <f>IF(OR(K2867="لم يدفع",B2867=""),"",IF(K2867="تأمين فقط",0,IF(K2867="اشتراك 300",300,IF(F2867&lt;14,IFERROR(VLOOKUP(SUBSTITUTE(SUBSTITUTE(H2867,"~","~~"),"*","~*"),إعدادات_الأنواع!$A$4:$D$40,3,FALSE()),0),IFERROR(VLOOKUP(SUBSTITUTE(SUBSTITUTE(H2867,"~","~~"),"*","~*"),إعدادات_الأنواع!$A$4:$D$40,4,FALSE()),0)))))</f>
        <v/>
      </c>
      <c r="M2867" s="47" t="str">
        <f>IF(OR(K2867="لم يدفع",B2867=""),"",IFERROR(VLOOKUP(SUBSTITUTE(SUBSTITUTE(H2867,"~","~~"),"*","~*"),إعدادات_الأنواع!$A$4:$E$40,5,FALSE()),0))</f>
        <v/>
      </c>
      <c r="N2867" s="47" t="str">
        <f>IF(OR(K2867="لم يدفع",K2867="تأمين فقط",K2867="اشتراك 300",B2867=""),"",IFERROR(VLOOKUP(SUBSTITUTE(SUBSTITUTE(H2867,"~","~~"),"*","~*"),إعدادات_الأنواع!$A$4:$F$40,6,FALSE()),0))</f>
        <v/>
      </c>
      <c r="O2867" s="55" t="str">
        <f t="shared" si="178"/>
        <v/>
      </c>
      <c r="P2867" s="48" t="str">
        <f t="shared" ca="1" si="179"/>
        <v/>
      </c>
      <c r="Q2867" s="52"/>
      <c r="R2867" s="49"/>
      <c r="S2867" s="50" t="str">
        <f>IF(B2867="","",COUNTA(التجديد!E2867:E2867))</f>
        <v/>
      </c>
      <c r="T2867" s="51" t="str">
        <f>IF(B2867="","",IFERROR(VLOOKUP(SUBSTITUTE(SUBSTITUTE(H2867,"~","~~"),"*","~*"),إعدادات_الأنواع!$A$4:$B$40,2,FALSE()),"?"))</f>
        <v/>
      </c>
    </row>
    <row r="2868" spans="1:20" ht="15" customHeight="1">
      <c r="A2868" s="20" t="str">
        <f>IF(B2868="","",IF(T2868="?","⚠️ نوع غير معرف",T2868&amp;TEXT(COUNTIFS($T$3:T2868,T2868),"000")))</f>
        <v/>
      </c>
      <c r="B2868" s="38"/>
      <c r="C2868" s="38"/>
      <c r="D2868" s="39"/>
      <c r="E2868" s="54"/>
      <c r="F2868" s="41" t="str">
        <f t="shared" ca="1" si="176"/>
        <v/>
      </c>
      <c r="G2868" s="42"/>
      <c r="H2868" s="37"/>
      <c r="I2868" s="43"/>
      <c r="J2868" s="44" t="str">
        <f t="shared" si="177"/>
        <v/>
      </c>
      <c r="K2868" s="45"/>
      <c r="L2868" s="46" t="str">
        <f>IF(OR(K2868="لم يدفع",B2868=""),"",IF(K2868="تأمين فقط",0,IF(K2868="اشتراك 300",300,IF(F2868&lt;14,IFERROR(VLOOKUP(SUBSTITUTE(SUBSTITUTE(H2868,"~","~~"),"*","~*"),إعدادات_الأنواع!$A$4:$D$40,3,FALSE()),0),IFERROR(VLOOKUP(SUBSTITUTE(SUBSTITUTE(H2868,"~","~~"),"*","~*"),إعدادات_الأنواع!$A$4:$D$40,4,FALSE()),0)))))</f>
        <v/>
      </c>
      <c r="M2868" s="47" t="str">
        <f>IF(OR(K2868="لم يدفع",B2868=""),"",IFERROR(VLOOKUP(SUBSTITUTE(SUBSTITUTE(H2868,"~","~~"),"*","~*"),إعدادات_الأنواع!$A$4:$E$40,5,FALSE()),0))</f>
        <v/>
      </c>
      <c r="N2868" s="47" t="str">
        <f>IF(OR(K2868="لم يدفع",K2868="تأمين فقط",K2868="اشتراك 300",B2868=""),"",IFERROR(VLOOKUP(SUBSTITUTE(SUBSTITUTE(H2868,"~","~~"),"*","~*"),إعدادات_الأنواع!$A$4:$F$40,6,FALSE()),0))</f>
        <v/>
      </c>
      <c r="O2868" s="55" t="str">
        <f t="shared" si="178"/>
        <v/>
      </c>
      <c r="P2868" s="48" t="str">
        <f t="shared" ca="1" si="179"/>
        <v/>
      </c>
      <c r="Q2868" s="52"/>
      <c r="R2868" s="49"/>
      <c r="S2868" s="50" t="str">
        <f>IF(B2868="","",COUNTA(التجديد!E2868:E2868))</f>
        <v/>
      </c>
      <c r="T2868" s="51" t="str">
        <f>IF(B2868="","",IFERROR(VLOOKUP(SUBSTITUTE(SUBSTITUTE(H2868,"~","~~"),"*","~*"),إعدادات_الأنواع!$A$4:$B$40,2,FALSE()),"?"))</f>
        <v/>
      </c>
    </row>
    <row r="2869" spans="1:20" ht="15" customHeight="1">
      <c r="A2869" s="20" t="str">
        <f>IF(B2869="","",IF(T2869="?","⚠️ نوع غير معرف",T2869&amp;TEXT(COUNTIFS($T$3:T2869,T2869),"000")))</f>
        <v/>
      </c>
      <c r="B2869" s="38"/>
      <c r="C2869" s="38"/>
      <c r="D2869" s="39"/>
      <c r="E2869" s="54"/>
      <c r="F2869" s="41" t="str">
        <f t="shared" ca="1" si="176"/>
        <v/>
      </c>
      <c r="G2869" s="42"/>
      <c r="H2869" s="37"/>
      <c r="I2869" s="43"/>
      <c r="J2869" s="44" t="str">
        <f t="shared" si="177"/>
        <v/>
      </c>
      <c r="K2869" s="45"/>
      <c r="L2869" s="46" t="str">
        <f>IF(OR(K2869="لم يدفع",B2869=""),"",IF(K2869="تأمين فقط",0,IF(K2869="اشتراك 300",300,IF(F2869&lt;14,IFERROR(VLOOKUP(SUBSTITUTE(SUBSTITUTE(H2869,"~","~~"),"*","~*"),إعدادات_الأنواع!$A$4:$D$40,3,FALSE()),0),IFERROR(VLOOKUP(SUBSTITUTE(SUBSTITUTE(H2869,"~","~~"),"*","~*"),إعدادات_الأنواع!$A$4:$D$40,4,FALSE()),0)))))</f>
        <v/>
      </c>
      <c r="M2869" s="47" t="str">
        <f>IF(OR(K2869="لم يدفع",B2869=""),"",IFERROR(VLOOKUP(SUBSTITUTE(SUBSTITUTE(H2869,"~","~~"),"*","~*"),إعدادات_الأنواع!$A$4:$E$40,5,FALSE()),0))</f>
        <v/>
      </c>
      <c r="N2869" s="47" t="str">
        <f>IF(OR(K2869="لم يدفع",K2869="تأمين فقط",K2869="اشتراك 300",B2869=""),"",IFERROR(VLOOKUP(SUBSTITUTE(SUBSTITUTE(H2869,"~","~~"),"*","~*"),إعدادات_الأنواع!$A$4:$F$40,6,FALSE()),0))</f>
        <v/>
      </c>
      <c r="O2869" s="55" t="str">
        <f t="shared" si="178"/>
        <v/>
      </c>
      <c r="P2869" s="48" t="str">
        <f t="shared" ca="1" si="179"/>
        <v/>
      </c>
      <c r="Q2869" s="52"/>
      <c r="R2869" s="49"/>
      <c r="S2869" s="50" t="str">
        <f>IF(B2869="","",COUNTA(التجديد!E2869:E2869))</f>
        <v/>
      </c>
      <c r="T2869" s="51" t="str">
        <f>IF(B2869="","",IFERROR(VLOOKUP(SUBSTITUTE(SUBSTITUTE(H2869,"~","~~"),"*","~*"),إعدادات_الأنواع!$A$4:$B$40,2,FALSE()),"?"))</f>
        <v/>
      </c>
    </row>
    <row r="2870" spans="1:20" ht="15" customHeight="1">
      <c r="A2870" s="20" t="str">
        <f>IF(B2870="","",IF(T2870="?","⚠️ نوع غير معرف",T2870&amp;TEXT(COUNTIFS($T$3:T2870,T2870),"000")))</f>
        <v/>
      </c>
      <c r="B2870" s="38"/>
      <c r="C2870" s="38"/>
      <c r="D2870" s="39"/>
      <c r="E2870" s="54"/>
      <c r="F2870" s="41" t="str">
        <f t="shared" ca="1" si="176"/>
        <v/>
      </c>
      <c r="G2870" s="42"/>
      <c r="H2870" s="37"/>
      <c r="I2870" s="43"/>
      <c r="J2870" s="44" t="str">
        <f t="shared" si="177"/>
        <v/>
      </c>
      <c r="K2870" s="45"/>
      <c r="L2870" s="46" t="str">
        <f>IF(OR(K2870="لم يدفع",B2870=""),"",IF(K2870="تأمين فقط",0,IF(K2870="اشتراك 300",300,IF(F2870&lt;14,IFERROR(VLOOKUP(SUBSTITUTE(SUBSTITUTE(H2870,"~","~~"),"*","~*"),إعدادات_الأنواع!$A$4:$D$40,3,FALSE()),0),IFERROR(VLOOKUP(SUBSTITUTE(SUBSTITUTE(H2870,"~","~~"),"*","~*"),إعدادات_الأنواع!$A$4:$D$40,4,FALSE()),0)))))</f>
        <v/>
      </c>
      <c r="M2870" s="47" t="str">
        <f>IF(OR(K2870="لم يدفع",B2870=""),"",IFERROR(VLOOKUP(SUBSTITUTE(SUBSTITUTE(H2870,"~","~~"),"*","~*"),إعدادات_الأنواع!$A$4:$E$40,5,FALSE()),0))</f>
        <v/>
      </c>
      <c r="N2870" s="47" t="str">
        <f>IF(OR(K2870="لم يدفع",K2870="تأمين فقط",K2870="اشتراك 300",B2870=""),"",IFERROR(VLOOKUP(SUBSTITUTE(SUBSTITUTE(H2870,"~","~~"),"*","~*"),إعدادات_الأنواع!$A$4:$F$40,6,FALSE()),0))</f>
        <v/>
      </c>
      <c r="O2870" s="55" t="str">
        <f t="shared" si="178"/>
        <v/>
      </c>
      <c r="P2870" s="48" t="str">
        <f t="shared" ca="1" si="179"/>
        <v/>
      </c>
      <c r="Q2870" s="52"/>
      <c r="R2870" s="49"/>
      <c r="S2870" s="50" t="str">
        <f>IF(B2870="","",COUNTA(التجديد!E2870:E2870))</f>
        <v/>
      </c>
      <c r="T2870" s="51" t="str">
        <f>IF(B2870="","",IFERROR(VLOOKUP(SUBSTITUTE(SUBSTITUTE(H2870,"~","~~"),"*","~*"),إعدادات_الأنواع!$A$4:$B$40,2,FALSE()),"?"))</f>
        <v/>
      </c>
    </row>
    <row r="2871" spans="1:20" ht="15" customHeight="1">
      <c r="A2871" s="20" t="str">
        <f>IF(B2871="","",IF(T2871="?","⚠️ نوع غير معرف",T2871&amp;TEXT(COUNTIFS($T$3:T2871,T2871),"000")))</f>
        <v/>
      </c>
      <c r="B2871" s="38"/>
      <c r="C2871" s="38"/>
      <c r="D2871" s="39"/>
      <c r="E2871" s="54"/>
      <c r="F2871" s="41" t="str">
        <f t="shared" ca="1" si="176"/>
        <v/>
      </c>
      <c r="G2871" s="42"/>
      <c r="H2871" s="37"/>
      <c r="I2871" s="43"/>
      <c r="J2871" s="44" t="str">
        <f t="shared" si="177"/>
        <v/>
      </c>
      <c r="K2871" s="45"/>
      <c r="L2871" s="46" t="str">
        <f>IF(OR(K2871="لم يدفع",B2871=""),"",IF(K2871="تأمين فقط",0,IF(K2871="اشتراك 300",300,IF(F2871&lt;14,IFERROR(VLOOKUP(SUBSTITUTE(SUBSTITUTE(H2871,"~","~~"),"*","~*"),إعدادات_الأنواع!$A$4:$D$40,3,FALSE()),0),IFERROR(VLOOKUP(SUBSTITUTE(SUBSTITUTE(H2871,"~","~~"),"*","~*"),إعدادات_الأنواع!$A$4:$D$40,4,FALSE()),0)))))</f>
        <v/>
      </c>
      <c r="M2871" s="47" t="str">
        <f>IF(OR(K2871="لم يدفع",B2871=""),"",IFERROR(VLOOKUP(SUBSTITUTE(SUBSTITUTE(H2871,"~","~~"),"*","~*"),إعدادات_الأنواع!$A$4:$E$40,5,FALSE()),0))</f>
        <v/>
      </c>
      <c r="N2871" s="47" t="str">
        <f>IF(OR(K2871="لم يدفع",K2871="تأمين فقط",K2871="اشتراك 300",B2871=""),"",IFERROR(VLOOKUP(SUBSTITUTE(SUBSTITUTE(H2871,"~","~~"),"*","~*"),إعدادات_الأنواع!$A$4:$F$40,6,FALSE()),0))</f>
        <v/>
      </c>
      <c r="O2871" s="55" t="str">
        <f t="shared" si="178"/>
        <v/>
      </c>
      <c r="P2871" s="48" t="str">
        <f t="shared" ca="1" si="179"/>
        <v/>
      </c>
      <c r="Q2871" s="52"/>
      <c r="R2871" s="49"/>
      <c r="S2871" s="50" t="str">
        <f>IF(B2871="","",COUNTA(التجديد!E2871:E2871))</f>
        <v/>
      </c>
      <c r="T2871" s="51" t="str">
        <f>IF(B2871="","",IFERROR(VLOOKUP(SUBSTITUTE(SUBSTITUTE(H2871,"~","~~"),"*","~*"),إعدادات_الأنواع!$A$4:$B$40,2,FALSE()),"?"))</f>
        <v/>
      </c>
    </row>
    <row r="2872" spans="1:20" ht="15" customHeight="1">
      <c r="A2872" s="20" t="str">
        <f>IF(B2872="","",IF(T2872="?","⚠️ نوع غير معرف",T2872&amp;TEXT(COUNTIFS($T$3:T2872,T2872),"000")))</f>
        <v/>
      </c>
      <c r="B2872" s="38"/>
      <c r="C2872" s="38"/>
      <c r="D2872" s="39"/>
      <c r="E2872" s="54"/>
      <c r="F2872" s="41" t="str">
        <f t="shared" ca="1" si="176"/>
        <v/>
      </c>
      <c r="G2872" s="42"/>
      <c r="H2872" s="37"/>
      <c r="I2872" s="43"/>
      <c r="J2872" s="44" t="str">
        <f t="shared" si="177"/>
        <v/>
      </c>
      <c r="K2872" s="45"/>
      <c r="L2872" s="46" t="str">
        <f>IF(OR(K2872="لم يدفع",B2872=""),"",IF(K2872="تأمين فقط",0,IF(K2872="اشتراك 300",300,IF(F2872&lt;14,IFERROR(VLOOKUP(SUBSTITUTE(SUBSTITUTE(H2872,"~","~~"),"*","~*"),إعدادات_الأنواع!$A$4:$D$40,3,FALSE()),0),IFERROR(VLOOKUP(SUBSTITUTE(SUBSTITUTE(H2872,"~","~~"),"*","~*"),إعدادات_الأنواع!$A$4:$D$40,4,FALSE()),0)))))</f>
        <v/>
      </c>
      <c r="M2872" s="47" t="str">
        <f>IF(OR(K2872="لم يدفع",B2872=""),"",IFERROR(VLOOKUP(SUBSTITUTE(SUBSTITUTE(H2872,"~","~~"),"*","~*"),إعدادات_الأنواع!$A$4:$E$40,5,FALSE()),0))</f>
        <v/>
      </c>
      <c r="N2872" s="47" t="str">
        <f>IF(OR(K2872="لم يدفع",K2872="تأمين فقط",K2872="اشتراك 300",B2872=""),"",IFERROR(VLOOKUP(SUBSTITUTE(SUBSTITUTE(H2872,"~","~~"),"*","~*"),إعدادات_الأنواع!$A$4:$F$40,6,FALSE()),0))</f>
        <v/>
      </c>
      <c r="O2872" s="55" t="str">
        <f t="shared" si="178"/>
        <v/>
      </c>
      <c r="P2872" s="48" t="str">
        <f t="shared" ca="1" si="179"/>
        <v/>
      </c>
      <c r="Q2872" s="52"/>
      <c r="R2872" s="49"/>
      <c r="S2872" s="50" t="str">
        <f>IF(B2872="","",COUNTA(التجديد!E2872:E2872))</f>
        <v/>
      </c>
      <c r="T2872" s="51" t="str">
        <f>IF(B2872="","",IFERROR(VLOOKUP(SUBSTITUTE(SUBSTITUTE(H2872,"~","~~"),"*","~*"),إعدادات_الأنواع!$A$4:$B$40,2,FALSE()),"?"))</f>
        <v/>
      </c>
    </row>
    <row r="2873" spans="1:20" ht="15" customHeight="1">
      <c r="A2873" s="20" t="str">
        <f>IF(B2873="","",IF(T2873="?","⚠️ نوع غير معرف",T2873&amp;TEXT(COUNTIFS($T$3:T2873,T2873),"000")))</f>
        <v/>
      </c>
      <c r="B2873" s="38"/>
      <c r="C2873" s="38"/>
      <c r="D2873" s="39"/>
      <c r="E2873" s="54"/>
      <c r="F2873" s="41" t="str">
        <f t="shared" ca="1" si="176"/>
        <v/>
      </c>
      <c r="G2873" s="42"/>
      <c r="H2873" s="37"/>
      <c r="I2873" s="43"/>
      <c r="J2873" s="44" t="str">
        <f t="shared" si="177"/>
        <v/>
      </c>
      <c r="K2873" s="45"/>
      <c r="L2873" s="46" t="str">
        <f>IF(OR(K2873="لم يدفع",B2873=""),"",IF(K2873="تأمين فقط",0,IF(K2873="اشتراك 300",300,IF(F2873&lt;14,IFERROR(VLOOKUP(SUBSTITUTE(SUBSTITUTE(H2873,"~","~~"),"*","~*"),إعدادات_الأنواع!$A$4:$D$40,3,FALSE()),0),IFERROR(VLOOKUP(SUBSTITUTE(SUBSTITUTE(H2873,"~","~~"),"*","~*"),إعدادات_الأنواع!$A$4:$D$40,4,FALSE()),0)))))</f>
        <v/>
      </c>
      <c r="M2873" s="47" t="str">
        <f>IF(OR(K2873="لم يدفع",B2873=""),"",IFERROR(VLOOKUP(SUBSTITUTE(SUBSTITUTE(H2873,"~","~~"),"*","~*"),إعدادات_الأنواع!$A$4:$E$40,5,FALSE()),0))</f>
        <v/>
      </c>
      <c r="N2873" s="47" t="str">
        <f>IF(OR(K2873="لم يدفع",K2873="تأمين فقط",K2873="اشتراك 300",B2873=""),"",IFERROR(VLOOKUP(SUBSTITUTE(SUBSTITUTE(H2873,"~","~~"),"*","~*"),إعدادات_الأنواع!$A$4:$F$40,6,FALSE()),0))</f>
        <v/>
      </c>
      <c r="O2873" s="55" t="str">
        <f t="shared" si="178"/>
        <v/>
      </c>
      <c r="P2873" s="48" t="str">
        <f t="shared" ca="1" si="179"/>
        <v/>
      </c>
      <c r="Q2873" s="52"/>
      <c r="R2873" s="49"/>
      <c r="S2873" s="50" t="str">
        <f>IF(B2873="","",COUNTA(التجديد!E2873:E2873))</f>
        <v/>
      </c>
      <c r="T2873" s="51" t="str">
        <f>IF(B2873="","",IFERROR(VLOOKUP(SUBSTITUTE(SUBSTITUTE(H2873,"~","~~"),"*","~*"),إعدادات_الأنواع!$A$4:$B$40,2,FALSE()),"?"))</f>
        <v/>
      </c>
    </row>
    <row r="2874" spans="1:20" ht="15" customHeight="1">
      <c r="A2874" s="20" t="str">
        <f>IF(B2874="","",IF(T2874="?","⚠️ نوع غير معرف",T2874&amp;TEXT(COUNTIFS($T$3:T2874,T2874),"000")))</f>
        <v/>
      </c>
      <c r="B2874" s="38"/>
      <c r="C2874" s="38"/>
      <c r="D2874" s="39"/>
      <c r="E2874" s="54"/>
      <c r="F2874" s="41" t="str">
        <f t="shared" ca="1" si="176"/>
        <v/>
      </c>
      <c r="G2874" s="42"/>
      <c r="H2874" s="37"/>
      <c r="I2874" s="43"/>
      <c r="J2874" s="44" t="str">
        <f t="shared" si="177"/>
        <v/>
      </c>
      <c r="K2874" s="45"/>
      <c r="L2874" s="46" t="str">
        <f>IF(OR(K2874="لم يدفع",B2874=""),"",IF(K2874="تأمين فقط",0,IF(K2874="اشتراك 300",300,IF(F2874&lt;14,IFERROR(VLOOKUP(SUBSTITUTE(SUBSTITUTE(H2874,"~","~~"),"*","~*"),إعدادات_الأنواع!$A$4:$D$40,3,FALSE()),0),IFERROR(VLOOKUP(SUBSTITUTE(SUBSTITUTE(H2874,"~","~~"),"*","~*"),إعدادات_الأنواع!$A$4:$D$40,4,FALSE()),0)))))</f>
        <v/>
      </c>
      <c r="M2874" s="47" t="str">
        <f>IF(OR(K2874="لم يدفع",B2874=""),"",IFERROR(VLOOKUP(SUBSTITUTE(SUBSTITUTE(H2874,"~","~~"),"*","~*"),إعدادات_الأنواع!$A$4:$E$40,5,FALSE()),0))</f>
        <v/>
      </c>
      <c r="N2874" s="47" t="str">
        <f>IF(OR(K2874="لم يدفع",K2874="تأمين فقط",K2874="اشتراك 300",B2874=""),"",IFERROR(VLOOKUP(SUBSTITUTE(SUBSTITUTE(H2874,"~","~~"),"*","~*"),إعدادات_الأنواع!$A$4:$F$40,6,FALSE()),0))</f>
        <v/>
      </c>
      <c r="O2874" s="55" t="str">
        <f t="shared" si="178"/>
        <v/>
      </c>
      <c r="P2874" s="48" t="str">
        <f t="shared" ca="1" si="179"/>
        <v/>
      </c>
      <c r="Q2874" s="52"/>
      <c r="R2874" s="49"/>
      <c r="S2874" s="50" t="str">
        <f>IF(B2874="","",COUNTA(التجديد!E2874:E2874))</f>
        <v/>
      </c>
      <c r="T2874" s="51" t="str">
        <f>IF(B2874="","",IFERROR(VLOOKUP(SUBSTITUTE(SUBSTITUTE(H2874,"~","~~"),"*","~*"),إعدادات_الأنواع!$A$4:$B$40,2,FALSE()),"?"))</f>
        <v/>
      </c>
    </row>
    <row r="2875" spans="1:20" ht="15" customHeight="1">
      <c r="A2875" s="20" t="str">
        <f>IF(B2875="","",IF(T2875="?","⚠️ نوع غير معرف",T2875&amp;TEXT(COUNTIFS($T$3:T2875,T2875),"000")))</f>
        <v/>
      </c>
      <c r="B2875" s="38"/>
      <c r="C2875" s="38"/>
      <c r="D2875" s="39"/>
      <c r="E2875" s="54"/>
      <c r="F2875" s="41" t="str">
        <f t="shared" ca="1" si="176"/>
        <v/>
      </c>
      <c r="G2875" s="42"/>
      <c r="H2875" s="37"/>
      <c r="I2875" s="43"/>
      <c r="J2875" s="44" t="str">
        <f t="shared" si="177"/>
        <v/>
      </c>
      <c r="K2875" s="45"/>
      <c r="L2875" s="46" t="str">
        <f>IF(OR(K2875="لم يدفع",B2875=""),"",IF(K2875="تأمين فقط",0,IF(K2875="اشتراك 300",300,IF(F2875&lt;14,IFERROR(VLOOKUP(SUBSTITUTE(SUBSTITUTE(H2875,"~","~~"),"*","~*"),إعدادات_الأنواع!$A$4:$D$40,3,FALSE()),0),IFERROR(VLOOKUP(SUBSTITUTE(SUBSTITUTE(H2875,"~","~~"),"*","~*"),إعدادات_الأنواع!$A$4:$D$40,4,FALSE()),0)))))</f>
        <v/>
      </c>
      <c r="M2875" s="47" t="str">
        <f>IF(OR(K2875="لم يدفع",B2875=""),"",IFERROR(VLOOKUP(SUBSTITUTE(SUBSTITUTE(H2875,"~","~~"),"*","~*"),إعدادات_الأنواع!$A$4:$E$40,5,FALSE()),0))</f>
        <v/>
      </c>
      <c r="N2875" s="47" t="str">
        <f>IF(OR(K2875="لم يدفع",K2875="تأمين فقط",K2875="اشتراك 300",B2875=""),"",IFERROR(VLOOKUP(SUBSTITUTE(SUBSTITUTE(H2875,"~","~~"),"*","~*"),إعدادات_الأنواع!$A$4:$F$40,6,FALSE()),0))</f>
        <v/>
      </c>
      <c r="O2875" s="55" t="str">
        <f t="shared" si="178"/>
        <v/>
      </c>
      <c r="P2875" s="48" t="str">
        <f t="shared" ca="1" si="179"/>
        <v/>
      </c>
      <c r="Q2875" s="52"/>
      <c r="R2875" s="49"/>
      <c r="S2875" s="50" t="str">
        <f>IF(B2875="","",COUNTA(التجديد!E2875:E2875))</f>
        <v/>
      </c>
      <c r="T2875" s="51" t="str">
        <f>IF(B2875="","",IFERROR(VLOOKUP(SUBSTITUTE(SUBSTITUTE(H2875,"~","~~"),"*","~*"),إعدادات_الأنواع!$A$4:$B$40,2,FALSE()),"?"))</f>
        <v/>
      </c>
    </row>
    <row r="2876" spans="1:20" ht="15" customHeight="1">
      <c r="A2876" s="20" t="str">
        <f>IF(B2876="","",IF(T2876="?","⚠️ نوع غير معرف",T2876&amp;TEXT(COUNTIFS($T$3:T2876,T2876),"000")))</f>
        <v/>
      </c>
      <c r="B2876" s="38"/>
      <c r="C2876" s="38"/>
      <c r="D2876" s="39"/>
      <c r="E2876" s="54"/>
      <c r="F2876" s="41" t="str">
        <f t="shared" ca="1" si="176"/>
        <v/>
      </c>
      <c r="G2876" s="42"/>
      <c r="H2876" s="37"/>
      <c r="I2876" s="43"/>
      <c r="J2876" s="44" t="str">
        <f t="shared" si="177"/>
        <v/>
      </c>
      <c r="K2876" s="45"/>
      <c r="L2876" s="46" t="str">
        <f>IF(OR(K2876="لم يدفع",B2876=""),"",IF(K2876="تأمين فقط",0,IF(K2876="اشتراك 300",300,IF(F2876&lt;14,IFERROR(VLOOKUP(SUBSTITUTE(SUBSTITUTE(H2876,"~","~~"),"*","~*"),إعدادات_الأنواع!$A$4:$D$40,3,FALSE()),0),IFERROR(VLOOKUP(SUBSTITUTE(SUBSTITUTE(H2876,"~","~~"),"*","~*"),إعدادات_الأنواع!$A$4:$D$40,4,FALSE()),0)))))</f>
        <v/>
      </c>
      <c r="M2876" s="47" t="str">
        <f>IF(OR(K2876="لم يدفع",B2876=""),"",IFERROR(VLOOKUP(SUBSTITUTE(SUBSTITUTE(H2876,"~","~~"),"*","~*"),إعدادات_الأنواع!$A$4:$E$40,5,FALSE()),0))</f>
        <v/>
      </c>
      <c r="N2876" s="47" t="str">
        <f>IF(OR(K2876="لم يدفع",K2876="تأمين فقط",K2876="اشتراك 300",B2876=""),"",IFERROR(VLOOKUP(SUBSTITUTE(SUBSTITUTE(H2876,"~","~~"),"*","~*"),إعدادات_الأنواع!$A$4:$F$40,6,FALSE()),0))</f>
        <v/>
      </c>
      <c r="O2876" s="55" t="str">
        <f t="shared" si="178"/>
        <v/>
      </c>
      <c r="P2876" s="48" t="str">
        <f t="shared" ca="1" si="179"/>
        <v/>
      </c>
      <c r="Q2876" s="52"/>
      <c r="R2876" s="49"/>
      <c r="S2876" s="50" t="str">
        <f>IF(B2876="","",COUNTA(التجديد!E2876:E2876))</f>
        <v/>
      </c>
      <c r="T2876" s="51" t="str">
        <f>IF(B2876="","",IFERROR(VLOOKUP(SUBSTITUTE(SUBSTITUTE(H2876,"~","~~"),"*","~*"),إعدادات_الأنواع!$A$4:$B$40,2,FALSE()),"?"))</f>
        <v/>
      </c>
    </row>
    <row r="2877" spans="1:20" ht="15" customHeight="1">
      <c r="A2877" s="20" t="str">
        <f>IF(B2877="","",IF(T2877="?","⚠️ نوع غير معرف",T2877&amp;TEXT(COUNTIFS($T$3:T2877,T2877),"000")))</f>
        <v/>
      </c>
      <c r="B2877" s="38"/>
      <c r="C2877" s="38"/>
      <c r="D2877" s="39"/>
      <c r="E2877" s="54"/>
      <c r="F2877" s="41" t="str">
        <f t="shared" ca="1" si="176"/>
        <v/>
      </c>
      <c r="G2877" s="42"/>
      <c r="H2877" s="37"/>
      <c r="I2877" s="43"/>
      <c r="J2877" s="44" t="str">
        <f t="shared" si="177"/>
        <v/>
      </c>
      <c r="K2877" s="45"/>
      <c r="L2877" s="46" t="str">
        <f>IF(OR(K2877="لم يدفع",B2877=""),"",IF(K2877="تأمين فقط",0,IF(K2877="اشتراك 300",300,IF(F2877&lt;14,IFERROR(VLOOKUP(SUBSTITUTE(SUBSTITUTE(H2877,"~","~~"),"*","~*"),إعدادات_الأنواع!$A$4:$D$40,3,FALSE()),0),IFERROR(VLOOKUP(SUBSTITUTE(SUBSTITUTE(H2877,"~","~~"),"*","~*"),إعدادات_الأنواع!$A$4:$D$40,4,FALSE()),0)))))</f>
        <v/>
      </c>
      <c r="M2877" s="47" t="str">
        <f>IF(OR(K2877="لم يدفع",B2877=""),"",IFERROR(VLOOKUP(SUBSTITUTE(SUBSTITUTE(H2877,"~","~~"),"*","~*"),إعدادات_الأنواع!$A$4:$E$40,5,FALSE()),0))</f>
        <v/>
      </c>
      <c r="N2877" s="47" t="str">
        <f>IF(OR(K2877="لم يدفع",K2877="تأمين فقط",K2877="اشتراك 300",B2877=""),"",IFERROR(VLOOKUP(SUBSTITUTE(SUBSTITUTE(H2877,"~","~~"),"*","~*"),إعدادات_الأنواع!$A$4:$F$40,6,FALSE()),0))</f>
        <v/>
      </c>
      <c r="O2877" s="55" t="str">
        <f t="shared" si="178"/>
        <v/>
      </c>
      <c r="P2877" s="48" t="str">
        <f t="shared" ca="1" si="179"/>
        <v/>
      </c>
      <c r="Q2877" s="52"/>
      <c r="R2877" s="49"/>
      <c r="S2877" s="50" t="str">
        <f>IF(B2877="","",COUNTA(التجديد!E2877:E2877))</f>
        <v/>
      </c>
      <c r="T2877" s="51" t="str">
        <f>IF(B2877="","",IFERROR(VLOOKUP(SUBSTITUTE(SUBSTITUTE(H2877,"~","~~"),"*","~*"),إعدادات_الأنواع!$A$4:$B$40,2,FALSE()),"?"))</f>
        <v/>
      </c>
    </row>
    <row r="2878" spans="1:20" ht="15" customHeight="1">
      <c r="A2878" s="20" t="str">
        <f>IF(B2878="","",IF(T2878="?","⚠️ نوع غير معرف",T2878&amp;TEXT(COUNTIFS($T$3:T2878,T2878),"000")))</f>
        <v/>
      </c>
      <c r="B2878" s="38"/>
      <c r="C2878" s="38"/>
      <c r="D2878" s="39"/>
      <c r="E2878" s="54"/>
      <c r="F2878" s="41" t="str">
        <f t="shared" ca="1" si="176"/>
        <v/>
      </c>
      <c r="G2878" s="42"/>
      <c r="H2878" s="37"/>
      <c r="I2878" s="43"/>
      <c r="J2878" s="44" t="str">
        <f t="shared" si="177"/>
        <v/>
      </c>
      <c r="K2878" s="45"/>
      <c r="L2878" s="46" t="str">
        <f>IF(OR(K2878="لم يدفع",B2878=""),"",IF(K2878="تأمين فقط",0,IF(K2878="اشتراك 300",300,IF(F2878&lt;14,IFERROR(VLOOKUP(SUBSTITUTE(SUBSTITUTE(H2878,"~","~~"),"*","~*"),إعدادات_الأنواع!$A$4:$D$40,3,FALSE()),0),IFERROR(VLOOKUP(SUBSTITUTE(SUBSTITUTE(H2878,"~","~~"),"*","~*"),إعدادات_الأنواع!$A$4:$D$40,4,FALSE()),0)))))</f>
        <v/>
      </c>
      <c r="M2878" s="47" t="str">
        <f>IF(OR(K2878="لم يدفع",B2878=""),"",IFERROR(VLOOKUP(SUBSTITUTE(SUBSTITUTE(H2878,"~","~~"),"*","~*"),إعدادات_الأنواع!$A$4:$E$40,5,FALSE()),0))</f>
        <v/>
      </c>
      <c r="N2878" s="47" t="str">
        <f>IF(OR(K2878="لم يدفع",K2878="تأمين فقط",K2878="اشتراك 300",B2878=""),"",IFERROR(VLOOKUP(SUBSTITUTE(SUBSTITUTE(H2878,"~","~~"),"*","~*"),إعدادات_الأنواع!$A$4:$F$40,6,FALSE()),0))</f>
        <v/>
      </c>
      <c r="O2878" s="55" t="str">
        <f t="shared" si="178"/>
        <v/>
      </c>
      <c r="P2878" s="48" t="str">
        <f t="shared" ca="1" si="179"/>
        <v/>
      </c>
      <c r="Q2878" s="52"/>
      <c r="R2878" s="49"/>
      <c r="S2878" s="50" t="str">
        <f>IF(B2878="","",COUNTA(التجديد!E2878:E2878))</f>
        <v/>
      </c>
      <c r="T2878" s="51" t="str">
        <f>IF(B2878="","",IFERROR(VLOOKUP(SUBSTITUTE(SUBSTITUTE(H2878,"~","~~"),"*","~*"),إعدادات_الأنواع!$A$4:$B$40,2,FALSE()),"?"))</f>
        <v/>
      </c>
    </row>
    <row r="2879" spans="1:20" ht="15" customHeight="1">
      <c r="A2879" s="20" t="str">
        <f>IF(B2879="","",IF(T2879="?","⚠️ نوع غير معرف",T2879&amp;TEXT(COUNTIFS($T$3:T2879,T2879),"000")))</f>
        <v/>
      </c>
      <c r="B2879" s="38"/>
      <c r="C2879" s="38"/>
      <c r="D2879" s="39"/>
      <c r="E2879" s="54"/>
      <c r="F2879" s="41" t="str">
        <f t="shared" ca="1" si="176"/>
        <v/>
      </c>
      <c r="G2879" s="42"/>
      <c r="H2879" s="37"/>
      <c r="I2879" s="43"/>
      <c r="J2879" s="44" t="str">
        <f t="shared" si="177"/>
        <v/>
      </c>
      <c r="K2879" s="45"/>
      <c r="L2879" s="46" t="str">
        <f>IF(OR(K2879="لم يدفع",B2879=""),"",IF(K2879="تأمين فقط",0,IF(K2879="اشتراك 300",300,IF(F2879&lt;14,IFERROR(VLOOKUP(SUBSTITUTE(SUBSTITUTE(H2879,"~","~~"),"*","~*"),إعدادات_الأنواع!$A$4:$D$40,3,FALSE()),0),IFERROR(VLOOKUP(SUBSTITUTE(SUBSTITUTE(H2879,"~","~~"),"*","~*"),إعدادات_الأنواع!$A$4:$D$40,4,FALSE()),0)))))</f>
        <v/>
      </c>
      <c r="M2879" s="47" t="str">
        <f>IF(OR(K2879="لم يدفع",B2879=""),"",IFERROR(VLOOKUP(SUBSTITUTE(SUBSTITUTE(H2879,"~","~~"),"*","~*"),إعدادات_الأنواع!$A$4:$E$40,5,FALSE()),0))</f>
        <v/>
      </c>
      <c r="N2879" s="47" t="str">
        <f>IF(OR(K2879="لم يدفع",K2879="تأمين فقط",K2879="اشتراك 300",B2879=""),"",IFERROR(VLOOKUP(SUBSTITUTE(SUBSTITUTE(H2879,"~","~~"),"*","~*"),إعدادات_الأنواع!$A$4:$F$40,6,FALSE()),0))</f>
        <v/>
      </c>
      <c r="O2879" s="55" t="str">
        <f t="shared" si="178"/>
        <v/>
      </c>
      <c r="P2879" s="48" t="str">
        <f t="shared" ca="1" si="179"/>
        <v/>
      </c>
      <c r="Q2879" s="52"/>
      <c r="R2879" s="49"/>
      <c r="S2879" s="50" t="str">
        <f>IF(B2879="","",COUNTA(التجديد!E2879:E2879))</f>
        <v/>
      </c>
      <c r="T2879" s="51" t="str">
        <f>IF(B2879="","",IFERROR(VLOOKUP(SUBSTITUTE(SUBSTITUTE(H2879,"~","~~"),"*","~*"),إعدادات_الأنواع!$A$4:$B$40,2,FALSE()),"?"))</f>
        <v/>
      </c>
    </row>
    <row r="2880" spans="1:20" ht="15" customHeight="1">
      <c r="A2880" s="20" t="str">
        <f>IF(B2880="","",IF(T2880="?","⚠️ نوع غير معرف",T2880&amp;TEXT(COUNTIFS($T$3:T2880,T2880),"000")))</f>
        <v/>
      </c>
      <c r="B2880" s="38"/>
      <c r="C2880" s="38"/>
      <c r="D2880" s="39"/>
      <c r="E2880" s="54"/>
      <c r="F2880" s="41" t="str">
        <f t="shared" ca="1" si="176"/>
        <v/>
      </c>
      <c r="G2880" s="42"/>
      <c r="H2880" s="37"/>
      <c r="I2880" s="43"/>
      <c r="J2880" s="44" t="str">
        <f t="shared" si="177"/>
        <v/>
      </c>
      <c r="K2880" s="45"/>
      <c r="L2880" s="46" t="str">
        <f>IF(OR(K2880="لم يدفع",B2880=""),"",IF(K2880="تأمين فقط",0,IF(K2880="اشتراك 300",300,IF(F2880&lt;14,IFERROR(VLOOKUP(SUBSTITUTE(SUBSTITUTE(H2880,"~","~~"),"*","~*"),إعدادات_الأنواع!$A$4:$D$40,3,FALSE()),0),IFERROR(VLOOKUP(SUBSTITUTE(SUBSTITUTE(H2880,"~","~~"),"*","~*"),إعدادات_الأنواع!$A$4:$D$40,4,FALSE()),0)))))</f>
        <v/>
      </c>
      <c r="M2880" s="47" t="str">
        <f>IF(OR(K2880="لم يدفع",B2880=""),"",IFERROR(VLOOKUP(SUBSTITUTE(SUBSTITUTE(H2880,"~","~~"),"*","~*"),إعدادات_الأنواع!$A$4:$E$40,5,FALSE()),0))</f>
        <v/>
      </c>
      <c r="N2880" s="47" t="str">
        <f>IF(OR(K2880="لم يدفع",K2880="تأمين فقط",K2880="اشتراك 300",B2880=""),"",IFERROR(VLOOKUP(SUBSTITUTE(SUBSTITUTE(H2880,"~","~~"),"*","~*"),إعدادات_الأنواع!$A$4:$F$40,6,FALSE()),0))</f>
        <v/>
      </c>
      <c r="O2880" s="55" t="str">
        <f t="shared" si="178"/>
        <v/>
      </c>
      <c r="P2880" s="48" t="str">
        <f t="shared" ca="1" si="179"/>
        <v/>
      </c>
      <c r="Q2880" s="52"/>
      <c r="R2880" s="49"/>
      <c r="S2880" s="50" t="str">
        <f>IF(B2880="","",COUNTA(التجديد!E2880:E2880))</f>
        <v/>
      </c>
      <c r="T2880" s="51" t="str">
        <f>IF(B2880="","",IFERROR(VLOOKUP(SUBSTITUTE(SUBSTITUTE(H2880,"~","~~"),"*","~*"),إعدادات_الأنواع!$A$4:$B$40,2,FALSE()),"?"))</f>
        <v/>
      </c>
    </row>
    <row r="2881" spans="1:20" ht="15" customHeight="1">
      <c r="A2881" s="20" t="str">
        <f>IF(B2881="","",IF(T2881="?","⚠️ نوع غير معرف",T2881&amp;TEXT(COUNTIFS($T$3:T2881,T2881),"000")))</f>
        <v/>
      </c>
      <c r="B2881" s="38"/>
      <c r="C2881" s="38"/>
      <c r="D2881" s="39"/>
      <c r="E2881" s="54"/>
      <c r="F2881" s="41" t="str">
        <f t="shared" ca="1" si="176"/>
        <v/>
      </c>
      <c r="G2881" s="42"/>
      <c r="H2881" s="37"/>
      <c r="I2881" s="43"/>
      <c r="J2881" s="44" t="str">
        <f t="shared" si="177"/>
        <v/>
      </c>
      <c r="K2881" s="45"/>
      <c r="L2881" s="46" t="str">
        <f>IF(OR(K2881="لم يدفع",B2881=""),"",IF(K2881="تأمين فقط",0,IF(K2881="اشتراك 300",300,IF(F2881&lt;14,IFERROR(VLOOKUP(SUBSTITUTE(SUBSTITUTE(H2881,"~","~~"),"*","~*"),إعدادات_الأنواع!$A$4:$D$40,3,FALSE()),0),IFERROR(VLOOKUP(SUBSTITUTE(SUBSTITUTE(H2881,"~","~~"),"*","~*"),إعدادات_الأنواع!$A$4:$D$40,4,FALSE()),0)))))</f>
        <v/>
      </c>
      <c r="M2881" s="47" t="str">
        <f>IF(OR(K2881="لم يدفع",B2881=""),"",IFERROR(VLOOKUP(SUBSTITUTE(SUBSTITUTE(H2881,"~","~~"),"*","~*"),إعدادات_الأنواع!$A$4:$E$40,5,FALSE()),0))</f>
        <v/>
      </c>
      <c r="N2881" s="47" t="str">
        <f>IF(OR(K2881="لم يدفع",K2881="تأمين فقط",K2881="اشتراك 300",B2881=""),"",IFERROR(VLOOKUP(SUBSTITUTE(SUBSTITUTE(H2881,"~","~~"),"*","~*"),إعدادات_الأنواع!$A$4:$F$40,6,FALSE()),0))</f>
        <v/>
      </c>
      <c r="O2881" s="55" t="str">
        <f t="shared" si="178"/>
        <v/>
      </c>
      <c r="P2881" s="48" t="str">
        <f t="shared" ca="1" si="179"/>
        <v/>
      </c>
      <c r="Q2881" s="52"/>
      <c r="R2881" s="49"/>
      <c r="S2881" s="50" t="str">
        <f>IF(B2881="","",COUNTA(التجديد!E2881:E2881))</f>
        <v/>
      </c>
      <c r="T2881" s="51" t="str">
        <f>IF(B2881="","",IFERROR(VLOOKUP(SUBSTITUTE(SUBSTITUTE(H2881,"~","~~"),"*","~*"),إعدادات_الأنواع!$A$4:$B$40,2,FALSE()),"?"))</f>
        <v/>
      </c>
    </row>
    <row r="2882" spans="1:20" ht="15" customHeight="1">
      <c r="A2882" s="20" t="str">
        <f>IF(B2882="","",IF(T2882="?","⚠️ نوع غير معرف",T2882&amp;TEXT(COUNTIFS($T$3:T2882,T2882),"000")))</f>
        <v/>
      </c>
      <c r="B2882" s="38"/>
      <c r="C2882" s="38"/>
      <c r="D2882" s="39"/>
      <c r="E2882" s="54"/>
      <c r="F2882" s="41" t="str">
        <f t="shared" ca="1" si="176"/>
        <v/>
      </c>
      <c r="G2882" s="42"/>
      <c r="H2882" s="37"/>
      <c r="I2882" s="43"/>
      <c r="J2882" s="44" t="str">
        <f t="shared" si="177"/>
        <v/>
      </c>
      <c r="K2882" s="45"/>
      <c r="L2882" s="46" t="str">
        <f>IF(OR(K2882="لم يدفع",B2882=""),"",IF(K2882="تأمين فقط",0,IF(K2882="اشتراك 300",300,IF(F2882&lt;14,IFERROR(VLOOKUP(SUBSTITUTE(SUBSTITUTE(H2882,"~","~~"),"*","~*"),إعدادات_الأنواع!$A$4:$D$40,3,FALSE()),0),IFERROR(VLOOKUP(SUBSTITUTE(SUBSTITUTE(H2882,"~","~~"),"*","~*"),إعدادات_الأنواع!$A$4:$D$40,4,FALSE()),0)))))</f>
        <v/>
      </c>
      <c r="M2882" s="47" t="str">
        <f>IF(OR(K2882="لم يدفع",B2882=""),"",IFERROR(VLOOKUP(SUBSTITUTE(SUBSTITUTE(H2882,"~","~~"),"*","~*"),إعدادات_الأنواع!$A$4:$E$40,5,FALSE()),0))</f>
        <v/>
      </c>
      <c r="N2882" s="47" t="str">
        <f>IF(OR(K2882="لم يدفع",K2882="تأمين فقط",K2882="اشتراك 300",B2882=""),"",IFERROR(VLOOKUP(SUBSTITUTE(SUBSTITUTE(H2882,"~","~~"),"*","~*"),إعدادات_الأنواع!$A$4:$F$40,6,FALSE()),0))</f>
        <v/>
      </c>
      <c r="O2882" s="55" t="str">
        <f t="shared" si="178"/>
        <v/>
      </c>
      <c r="P2882" s="48" t="str">
        <f t="shared" ca="1" si="179"/>
        <v/>
      </c>
      <c r="Q2882" s="52"/>
      <c r="R2882" s="49"/>
      <c r="S2882" s="50" t="str">
        <f>IF(B2882="","",COUNTA(التجديد!E2882:E2882))</f>
        <v/>
      </c>
      <c r="T2882" s="51" t="str">
        <f>IF(B2882="","",IFERROR(VLOOKUP(SUBSTITUTE(SUBSTITUTE(H2882,"~","~~"),"*","~*"),إعدادات_الأنواع!$A$4:$B$40,2,FALSE()),"?"))</f>
        <v/>
      </c>
    </row>
    <row r="2883" spans="1:20" ht="15" customHeight="1">
      <c r="A2883" s="20" t="str">
        <f>IF(B2883="","",IF(T2883="?","⚠️ نوع غير معرف",T2883&amp;TEXT(COUNTIFS($T$3:T2883,T2883),"000")))</f>
        <v/>
      </c>
      <c r="B2883" s="38"/>
      <c r="C2883" s="38"/>
      <c r="D2883" s="39"/>
      <c r="E2883" s="54"/>
      <c r="F2883" s="41" t="str">
        <f t="shared" ref="F2883:F2946" ca="1" si="180">IF(D2883="","",DATEDIF(D2883,TODAY(),"Y"))</f>
        <v/>
      </c>
      <c r="G2883" s="42"/>
      <c r="H2883" s="37"/>
      <c r="I2883" s="43"/>
      <c r="J2883" s="44" t="str">
        <f t="shared" ref="J2883:J2946" si="181">IF(I2883="","",I2883+30)</f>
        <v/>
      </c>
      <c r="K2883" s="45"/>
      <c r="L2883" s="46" t="str">
        <f>IF(OR(K2883="لم يدفع",B2883=""),"",IF(K2883="تأمين فقط",0,IF(K2883="اشتراك 300",300,IF(F2883&lt;14,IFERROR(VLOOKUP(SUBSTITUTE(SUBSTITUTE(H2883,"~","~~"),"*","~*"),إعدادات_الأنواع!$A$4:$D$40,3,FALSE()),0),IFERROR(VLOOKUP(SUBSTITUTE(SUBSTITUTE(H2883,"~","~~"),"*","~*"),إعدادات_الأنواع!$A$4:$D$40,4,FALSE()),0)))))</f>
        <v/>
      </c>
      <c r="M2883" s="47" t="str">
        <f>IF(OR(K2883="لم يدفع",B2883=""),"",IFERROR(VLOOKUP(SUBSTITUTE(SUBSTITUTE(H2883,"~","~~"),"*","~*"),إعدادات_الأنواع!$A$4:$E$40,5,FALSE()),0))</f>
        <v/>
      </c>
      <c r="N2883" s="47" t="str">
        <f>IF(OR(K2883="لم يدفع",K2883="تأمين فقط",K2883="اشتراك 300",B2883=""),"",IFERROR(VLOOKUP(SUBSTITUTE(SUBSTITUTE(H2883,"~","~~"),"*","~*"),إعدادات_الأنواع!$A$4:$F$40,6,FALSE()),0))</f>
        <v/>
      </c>
      <c r="O2883" s="55" t="str">
        <f t="shared" ref="O2883:O2946" si="182">IF(K2883="لم يدفع","",IF(L2883="","",IF(N2883="",L2883+M2883,L2883+M2883)))</f>
        <v/>
      </c>
      <c r="P2883" s="48" t="str">
        <f t="shared" ref="P2883:P2946" ca="1" si="183">IF(B2883="","",IF(K2883="لم يدفع","🔒 مجمدة",IF(J2883="","",IF(J2883&lt;TODAY(),"⛔ منتهي - يتطلب تجديد",IF(J2883-5&lt;=TODAY(),"⚠️ قريب الانتهاء","✅ ساري")))))</f>
        <v/>
      </c>
      <c r="Q2883" s="52"/>
      <c r="R2883" s="49"/>
      <c r="S2883" s="50" t="str">
        <f>IF(B2883="","",COUNTA(التجديد!E2883:E2883))</f>
        <v/>
      </c>
      <c r="T2883" s="51" t="str">
        <f>IF(B2883="","",IFERROR(VLOOKUP(SUBSTITUTE(SUBSTITUTE(H2883,"~","~~"),"*","~*"),إعدادات_الأنواع!$A$4:$B$40,2,FALSE()),"?"))</f>
        <v/>
      </c>
    </row>
    <row r="2884" spans="1:20" ht="15" customHeight="1">
      <c r="A2884" s="20" t="str">
        <f>IF(B2884="","",IF(T2884="?","⚠️ نوع غير معرف",T2884&amp;TEXT(COUNTIFS($T$3:T2884,T2884),"000")))</f>
        <v/>
      </c>
      <c r="B2884" s="38"/>
      <c r="C2884" s="38"/>
      <c r="D2884" s="39"/>
      <c r="E2884" s="54"/>
      <c r="F2884" s="41" t="str">
        <f t="shared" ca="1" si="180"/>
        <v/>
      </c>
      <c r="G2884" s="42"/>
      <c r="H2884" s="37"/>
      <c r="I2884" s="43"/>
      <c r="J2884" s="44" t="str">
        <f t="shared" si="181"/>
        <v/>
      </c>
      <c r="K2884" s="45"/>
      <c r="L2884" s="46" t="str">
        <f>IF(OR(K2884="لم يدفع",B2884=""),"",IF(K2884="تأمين فقط",0,IF(K2884="اشتراك 300",300,IF(F2884&lt;14,IFERROR(VLOOKUP(SUBSTITUTE(SUBSTITUTE(H2884,"~","~~"),"*","~*"),إعدادات_الأنواع!$A$4:$D$40,3,FALSE()),0),IFERROR(VLOOKUP(SUBSTITUTE(SUBSTITUTE(H2884,"~","~~"),"*","~*"),إعدادات_الأنواع!$A$4:$D$40,4,FALSE()),0)))))</f>
        <v/>
      </c>
      <c r="M2884" s="47" t="str">
        <f>IF(OR(K2884="لم يدفع",B2884=""),"",IFERROR(VLOOKUP(SUBSTITUTE(SUBSTITUTE(H2884,"~","~~"),"*","~*"),إعدادات_الأنواع!$A$4:$E$40,5,FALSE()),0))</f>
        <v/>
      </c>
      <c r="N2884" s="47" t="str">
        <f>IF(OR(K2884="لم يدفع",K2884="تأمين فقط",K2884="اشتراك 300",B2884=""),"",IFERROR(VLOOKUP(SUBSTITUTE(SUBSTITUTE(H2884,"~","~~"),"*","~*"),إعدادات_الأنواع!$A$4:$F$40,6,FALSE()),0))</f>
        <v/>
      </c>
      <c r="O2884" s="55" t="str">
        <f t="shared" si="182"/>
        <v/>
      </c>
      <c r="P2884" s="48" t="str">
        <f t="shared" ca="1" si="183"/>
        <v/>
      </c>
      <c r="Q2884" s="52"/>
      <c r="R2884" s="49"/>
      <c r="S2884" s="50" t="str">
        <f>IF(B2884="","",COUNTA(التجديد!E2884:E2884))</f>
        <v/>
      </c>
      <c r="T2884" s="51" t="str">
        <f>IF(B2884="","",IFERROR(VLOOKUP(SUBSTITUTE(SUBSTITUTE(H2884,"~","~~"),"*","~*"),إعدادات_الأنواع!$A$4:$B$40,2,FALSE()),"?"))</f>
        <v/>
      </c>
    </row>
    <row r="2885" spans="1:20" ht="15" customHeight="1">
      <c r="A2885" s="20" t="str">
        <f>IF(B2885="","",IF(T2885="?","⚠️ نوع غير معرف",T2885&amp;TEXT(COUNTIFS($T$3:T2885,T2885),"000")))</f>
        <v/>
      </c>
      <c r="B2885" s="38"/>
      <c r="C2885" s="38"/>
      <c r="D2885" s="39"/>
      <c r="E2885" s="54"/>
      <c r="F2885" s="41" t="str">
        <f t="shared" ca="1" si="180"/>
        <v/>
      </c>
      <c r="G2885" s="42"/>
      <c r="H2885" s="37"/>
      <c r="I2885" s="43"/>
      <c r="J2885" s="44" t="str">
        <f t="shared" si="181"/>
        <v/>
      </c>
      <c r="K2885" s="45"/>
      <c r="L2885" s="46" t="str">
        <f>IF(OR(K2885="لم يدفع",B2885=""),"",IF(K2885="تأمين فقط",0,IF(K2885="اشتراك 300",300,IF(F2885&lt;14,IFERROR(VLOOKUP(SUBSTITUTE(SUBSTITUTE(H2885,"~","~~"),"*","~*"),إعدادات_الأنواع!$A$4:$D$40,3,FALSE()),0),IFERROR(VLOOKUP(SUBSTITUTE(SUBSTITUTE(H2885,"~","~~"),"*","~*"),إعدادات_الأنواع!$A$4:$D$40,4,FALSE()),0)))))</f>
        <v/>
      </c>
      <c r="M2885" s="47" t="str">
        <f>IF(OR(K2885="لم يدفع",B2885=""),"",IFERROR(VLOOKUP(SUBSTITUTE(SUBSTITUTE(H2885,"~","~~"),"*","~*"),إعدادات_الأنواع!$A$4:$E$40,5,FALSE()),0))</f>
        <v/>
      </c>
      <c r="N2885" s="47" t="str">
        <f>IF(OR(K2885="لم يدفع",K2885="تأمين فقط",K2885="اشتراك 300",B2885=""),"",IFERROR(VLOOKUP(SUBSTITUTE(SUBSTITUTE(H2885,"~","~~"),"*","~*"),إعدادات_الأنواع!$A$4:$F$40,6,FALSE()),0))</f>
        <v/>
      </c>
      <c r="O2885" s="55" t="str">
        <f t="shared" si="182"/>
        <v/>
      </c>
      <c r="P2885" s="48" t="str">
        <f t="shared" ca="1" si="183"/>
        <v/>
      </c>
      <c r="Q2885" s="52"/>
      <c r="R2885" s="49"/>
      <c r="S2885" s="50" t="str">
        <f>IF(B2885="","",COUNTA(التجديد!E2885:E2885))</f>
        <v/>
      </c>
      <c r="T2885" s="51" t="str">
        <f>IF(B2885="","",IFERROR(VLOOKUP(SUBSTITUTE(SUBSTITUTE(H2885,"~","~~"),"*","~*"),إعدادات_الأنواع!$A$4:$B$40,2,FALSE()),"?"))</f>
        <v/>
      </c>
    </row>
    <row r="2886" spans="1:20" ht="15" customHeight="1">
      <c r="A2886" s="20" t="str">
        <f>IF(B2886="","",IF(T2886="?","⚠️ نوع غير معرف",T2886&amp;TEXT(COUNTIFS($T$3:T2886,T2886),"000")))</f>
        <v/>
      </c>
      <c r="B2886" s="38"/>
      <c r="C2886" s="38"/>
      <c r="D2886" s="39"/>
      <c r="E2886" s="54"/>
      <c r="F2886" s="41" t="str">
        <f t="shared" ca="1" si="180"/>
        <v/>
      </c>
      <c r="G2886" s="42"/>
      <c r="H2886" s="37"/>
      <c r="I2886" s="43"/>
      <c r="J2886" s="44" t="str">
        <f t="shared" si="181"/>
        <v/>
      </c>
      <c r="K2886" s="45"/>
      <c r="L2886" s="46" t="str">
        <f>IF(OR(K2886="لم يدفع",B2886=""),"",IF(K2886="تأمين فقط",0,IF(K2886="اشتراك 300",300,IF(F2886&lt;14,IFERROR(VLOOKUP(SUBSTITUTE(SUBSTITUTE(H2886,"~","~~"),"*","~*"),إعدادات_الأنواع!$A$4:$D$40,3,FALSE()),0),IFERROR(VLOOKUP(SUBSTITUTE(SUBSTITUTE(H2886,"~","~~"),"*","~*"),إعدادات_الأنواع!$A$4:$D$40,4,FALSE()),0)))))</f>
        <v/>
      </c>
      <c r="M2886" s="47" t="str">
        <f>IF(OR(K2886="لم يدفع",B2886=""),"",IFERROR(VLOOKUP(SUBSTITUTE(SUBSTITUTE(H2886,"~","~~"),"*","~*"),إعدادات_الأنواع!$A$4:$E$40,5,FALSE()),0))</f>
        <v/>
      </c>
      <c r="N2886" s="47" t="str">
        <f>IF(OR(K2886="لم يدفع",K2886="تأمين فقط",K2886="اشتراك 300",B2886=""),"",IFERROR(VLOOKUP(SUBSTITUTE(SUBSTITUTE(H2886,"~","~~"),"*","~*"),إعدادات_الأنواع!$A$4:$F$40,6,FALSE()),0))</f>
        <v/>
      </c>
      <c r="O2886" s="55" t="str">
        <f t="shared" si="182"/>
        <v/>
      </c>
      <c r="P2886" s="48" t="str">
        <f t="shared" ca="1" si="183"/>
        <v/>
      </c>
      <c r="Q2886" s="52"/>
      <c r="R2886" s="49"/>
      <c r="S2886" s="50" t="str">
        <f>IF(B2886="","",COUNTA(التجديد!E2886:E2886))</f>
        <v/>
      </c>
      <c r="T2886" s="51" t="str">
        <f>IF(B2886="","",IFERROR(VLOOKUP(SUBSTITUTE(SUBSTITUTE(H2886,"~","~~"),"*","~*"),إعدادات_الأنواع!$A$4:$B$40,2,FALSE()),"?"))</f>
        <v/>
      </c>
    </row>
    <row r="2887" spans="1:20" ht="15" customHeight="1">
      <c r="A2887" s="20" t="str">
        <f>IF(B2887="","",IF(T2887="?","⚠️ نوع غير معرف",T2887&amp;TEXT(COUNTIFS($T$3:T2887,T2887),"000")))</f>
        <v/>
      </c>
      <c r="B2887" s="38"/>
      <c r="C2887" s="38"/>
      <c r="D2887" s="39"/>
      <c r="E2887" s="54"/>
      <c r="F2887" s="41" t="str">
        <f t="shared" ca="1" si="180"/>
        <v/>
      </c>
      <c r="G2887" s="42"/>
      <c r="H2887" s="37"/>
      <c r="I2887" s="43"/>
      <c r="J2887" s="44" t="str">
        <f t="shared" si="181"/>
        <v/>
      </c>
      <c r="K2887" s="45"/>
      <c r="L2887" s="46" t="str">
        <f>IF(OR(K2887="لم يدفع",B2887=""),"",IF(K2887="تأمين فقط",0,IF(K2887="اشتراك 300",300,IF(F2887&lt;14,IFERROR(VLOOKUP(SUBSTITUTE(SUBSTITUTE(H2887,"~","~~"),"*","~*"),إعدادات_الأنواع!$A$4:$D$40,3,FALSE()),0),IFERROR(VLOOKUP(SUBSTITUTE(SUBSTITUTE(H2887,"~","~~"),"*","~*"),إعدادات_الأنواع!$A$4:$D$40,4,FALSE()),0)))))</f>
        <v/>
      </c>
      <c r="M2887" s="47" t="str">
        <f>IF(OR(K2887="لم يدفع",B2887=""),"",IFERROR(VLOOKUP(SUBSTITUTE(SUBSTITUTE(H2887,"~","~~"),"*","~*"),إعدادات_الأنواع!$A$4:$E$40,5,FALSE()),0))</f>
        <v/>
      </c>
      <c r="N2887" s="47" t="str">
        <f>IF(OR(K2887="لم يدفع",K2887="تأمين فقط",K2887="اشتراك 300",B2887=""),"",IFERROR(VLOOKUP(SUBSTITUTE(SUBSTITUTE(H2887,"~","~~"),"*","~*"),إعدادات_الأنواع!$A$4:$F$40,6,FALSE()),0))</f>
        <v/>
      </c>
      <c r="O2887" s="55" t="str">
        <f t="shared" si="182"/>
        <v/>
      </c>
      <c r="P2887" s="48" t="str">
        <f t="shared" ca="1" si="183"/>
        <v/>
      </c>
      <c r="Q2887" s="52"/>
      <c r="R2887" s="49"/>
      <c r="S2887" s="50" t="str">
        <f>IF(B2887="","",COUNTA(التجديد!E2887:E2887))</f>
        <v/>
      </c>
      <c r="T2887" s="51" t="str">
        <f>IF(B2887="","",IFERROR(VLOOKUP(SUBSTITUTE(SUBSTITUTE(H2887,"~","~~"),"*","~*"),إعدادات_الأنواع!$A$4:$B$40,2,FALSE()),"?"))</f>
        <v/>
      </c>
    </row>
    <row r="2888" spans="1:20" ht="15" customHeight="1">
      <c r="A2888" s="20" t="str">
        <f>IF(B2888="","",IF(T2888="?","⚠️ نوع غير معرف",T2888&amp;TEXT(COUNTIFS($T$3:T2888,T2888),"000")))</f>
        <v/>
      </c>
      <c r="B2888" s="38"/>
      <c r="C2888" s="38"/>
      <c r="D2888" s="39"/>
      <c r="E2888" s="54"/>
      <c r="F2888" s="41" t="str">
        <f t="shared" ca="1" si="180"/>
        <v/>
      </c>
      <c r="G2888" s="42"/>
      <c r="H2888" s="37"/>
      <c r="I2888" s="43"/>
      <c r="J2888" s="44" t="str">
        <f t="shared" si="181"/>
        <v/>
      </c>
      <c r="K2888" s="45"/>
      <c r="L2888" s="46" t="str">
        <f>IF(OR(K2888="لم يدفع",B2888=""),"",IF(K2888="تأمين فقط",0,IF(K2888="اشتراك 300",300,IF(F2888&lt;14,IFERROR(VLOOKUP(SUBSTITUTE(SUBSTITUTE(H2888,"~","~~"),"*","~*"),إعدادات_الأنواع!$A$4:$D$40,3,FALSE()),0),IFERROR(VLOOKUP(SUBSTITUTE(SUBSTITUTE(H2888,"~","~~"),"*","~*"),إعدادات_الأنواع!$A$4:$D$40,4,FALSE()),0)))))</f>
        <v/>
      </c>
      <c r="M2888" s="47" t="str">
        <f>IF(OR(K2888="لم يدفع",B2888=""),"",IFERROR(VLOOKUP(SUBSTITUTE(SUBSTITUTE(H2888,"~","~~"),"*","~*"),إعدادات_الأنواع!$A$4:$E$40,5,FALSE()),0))</f>
        <v/>
      </c>
      <c r="N2888" s="47" t="str">
        <f>IF(OR(K2888="لم يدفع",K2888="تأمين فقط",K2888="اشتراك 300",B2888=""),"",IFERROR(VLOOKUP(SUBSTITUTE(SUBSTITUTE(H2888,"~","~~"),"*","~*"),إعدادات_الأنواع!$A$4:$F$40,6,FALSE()),0))</f>
        <v/>
      </c>
      <c r="O2888" s="55" t="str">
        <f t="shared" si="182"/>
        <v/>
      </c>
      <c r="P2888" s="48" t="str">
        <f t="shared" ca="1" si="183"/>
        <v/>
      </c>
      <c r="Q2888" s="52"/>
      <c r="R2888" s="49"/>
      <c r="S2888" s="50" t="str">
        <f>IF(B2888="","",COUNTA(التجديد!E2888:E2888))</f>
        <v/>
      </c>
      <c r="T2888" s="51" t="str">
        <f>IF(B2888="","",IFERROR(VLOOKUP(SUBSTITUTE(SUBSTITUTE(H2888,"~","~~"),"*","~*"),إعدادات_الأنواع!$A$4:$B$40,2,FALSE()),"?"))</f>
        <v/>
      </c>
    </row>
    <row r="2889" spans="1:20" ht="15" customHeight="1">
      <c r="A2889" s="20" t="str">
        <f>IF(B2889="","",IF(T2889="?","⚠️ نوع غير معرف",T2889&amp;TEXT(COUNTIFS($T$3:T2889,T2889),"000")))</f>
        <v/>
      </c>
      <c r="B2889" s="38"/>
      <c r="C2889" s="38"/>
      <c r="D2889" s="39"/>
      <c r="E2889" s="54"/>
      <c r="F2889" s="41" t="str">
        <f t="shared" ca="1" si="180"/>
        <v/>
      </c>
      <c r="G2889" s="42"/>
      <c r="H2889" s="37"/>
      <c r="I2889" s="43"/>
      <c r="J2889" s="44" t="str">
        <f t="shared" si="181"/>
        <v/>
      </c>
      <c r="K2889" s="45"/>
      <c r="L2889" s="46" t="str">
        <f>IF(OR(K2889="لم يدفع",B2889=""),"",IF(K2889="تأمين فقط",0,IF(K2889="اشتراك 300",300,IF(F2889&lt;14,IFERROR(VLOOKUP(SUBSTITUTE(SUBSTITUTE(H2889,"~","~~"),"*","~*"),إعدادات_الأنواع!$A$4:$D$40,3,FALSE()),0),IFERROR(VLOOKUP(SUBSTITUTE(SUBSTITUTE(H2889,"~","~~"),"*","~*"),إعدادات_الأنواع!$A$4:$D$40,4,FALSE()),0)))))</f>
        <v/>
      </c>
      <c r="M2889" s="47" t="str">
        <f>IF(OR(K2889="لم يدفع",B2889=""),"",IFERROR(VLOOKUP(SUBSTITUTE(SUBSTITUTE(H2889,"~","~~"),"*","~*"),إعدادات_الأنواع!$A$4:$E$40,5,FALSE()),0))</f>
        <v/>
      </c>
      <c r="N2889" s="47" t="str">
        <f>IF(OR(K2889="لم يدفع",K2889="تأمين فقط",K2889="اشتراك 300",B2889=""),"",IFERROR(VLOOKUP(SUBSTITUTE(SUBSTITUTE(H2889,"~","~~"),"*","~*"),إعدادات_الأنواع!$A$4:$F$40,6,FALSE()),0))</f>
        <v/>
      </c>
      <c r="O2889" s="55" t="str">
        <f t="shared" si="182"/>
        <v/>
      </c>
      <c r="P2889" s="48" t="str">
        <f t="shared" ca="1" si="183"/>
        <v/>
      </c>
      <c r="Q2889" s="52"/>
      <c r="R2889" s="49"/>
      <c r="S2889" s="50" t="str">
        <f>IF(B2889="","",COUNTA(التجديد!E2889:E2889))</f>
        <v/>
      </c>
      <c r="T2889" s="51" t="str">
        <f>IF(B2889="","",IFERROR(VLOOKUP(SUBSTITUTE(SUBSTITUTE(H2889,"~","~~"),"*","~*"),إعدادات_الأنواع!$A$4:$B$40,2,FALSE()),"?"))</f>
        <v/>
      </c>
    </row>
    <row r="2890" spans="1:20" ht="15" customHeight="1">
      <c r="A2890" s="20" t="str">
        <f>IF(B2890="","",IF(T2890="?","⚠️ نوع غير معرف",T2890&amp;TEXT(COUNTIFS($T$3:T2890,T2890),"000")))</f>
        <v/>
      </c>
      <c r="B2890" s="38"/>
      <c r="C2890" s="38"/>
      <c r="D2890" s="39"/>
      <c r="E2890" s="54"/>
      <c r="F2890" s="41" t="str">
        <f t="shared" ca="1" si="180"/>
        <v/>
      </c>
      <c r="G2890" s="42"/>
      <c r="H2890" s="37"/>
      <c r="I2890" s="43"/>
      <c r="J2890" s="44" t="str">
        <f t="shared" si="181"/>
        <v/>
      </c>
      <c r="K2890" s="45"/>
      <c r="L2890" s="46" t="str">
        <f>IF(OR(K2890="لم يدفع",B2890=""),"",IF(K2890="تأمين فقط",0,IF(K2890="اشتراك 300",300,IF(F2890&lt;14,IFERROR(VLOOKUP(SUBSTITUTE(SUBSTITUTE(H2890,"~","~~"),"*","~*"),إعدادات_الأنواع!$A$4:$D$40,3,FALSE()),0),IFERROR(VLOOKUP(SUBSTITUTE(SUBSTITUTE(H2890,"~","~~"),"*","~*"),إعدادات_الأنواع!$A$4:$D$40,4,FALSE()),0)))))</f>
        <v/>
      </c>
      <c r="M2890" s="47" t="str">
        <f>IF(OR(K2890="لم يدفع",B2890=""),"",IFERROR(VLOOKUP(SUBSTITUTE(SUBSTITUTE(H2890,"~","~~"),"*","~*"),إعدادات_الأنواع!$A$4:$E$40,5,FALSE()),0))</f>
        <v/>
      </c>
      <c r="N2890" s="47" t="str">
        <f>IF(OR(K2890="لم يدفع",K2890="تأمين فقط",K2890="اشتراك 300",B2890=""),"",IFERROR(VLOOKUP(SUBSTITUTE(SUBSTITUTE(H2890,"~","~~"),"*","~*"),إعدادات_الأنواع!$A$4:$F$40,6,FALSE()),0))</f>
        <v/>
      </c>
      <c r="O2890" s="55" t="str">
        <f t="shared" si="182"/>
        <v/>
      </c>
      <c r="P2890" s="48" t="str">
        <f t="shared" ca="1" si="183"/>
        <v/>
      </c>
      <c r="Q2890" s="52"/>
      <c r="R2890" s="49"/>
      <c r="S2890" s="50" t="str">
        <f>IF(B2890="","",COUNTA(التجديد!E2890:E2890))</f>
        <v/>
      </c>
      <c r="T2890" s="51" t="str">
        <f>IF(B2890="","",IFERROR(VLOOKUP(SUBSTITUTE(SUBSTITUTE(H2890,"~","~~"),"*","~*"),إعدادات_الأنواع!$A$4:$B$40,2,FALSE()),"?"))</f>
        <v/>
      </c>
    </row>
    <row r="2891" spans="1:20" ht="15" customHeight="1">
      <c r="A2891" s="20" t="str">
        <f>IF(B2891="","",IF(T2891="?","⚠️ نوع غير معرف",T2891&amp;TEXT(COUNTIFS($T$3:T2891,T2891),"000")))</f>
        <v/>
      </c>
      <c r="B2891" s="38"/>
      <c r="C2891" s="38"/>
      <c r="D2891" s="39"/>
      <c r="E2891" s="54"/>
      <c r="F2891" s="41" t="str">
        <f t="shared" ca="1" si="180"/>
        <v/>
      </c>
      <c r="G2891" s="42"/>
      <c r="H2891" s="37"/>
      <c r="I2891" s="43"/>
      <c r="J2891" s="44" t="str">
        <f t="shared" si="181"/>
        <v/>
      </c>
      <c r="K2891" s="45"/>
      <c r="L2891" s="46" t="str">
        <f>IF(OR(K2891="لم يدفع",B2891=""),"",IF(K2891="تأمين فقط",0,IF(K2891="اشتراك 300",300,IF(F2891&lt;14,IFERROR(VLOOKUP(SUBSTITUTE(SUBSTITUTE(H2891,"~","~~"),"*","~*"),إعدادات_الأنواع!$A$4:$D$40,3,FALSE()),0),IFERROR(VLOOKUP(SUBSTITUTE(SUBSTITUTE(H2891,"~","~~"),"*","~*"),إعدادات_الأنواع!$A$4:$D$40,4,FALSE()),0)))))</f>
        <v/>
      </c>
      <c r="M2891" s="47" t="str">
        <f>IF(OR(K2891="لم يدفع",B2891=""),"",IFERROR(VLOOKUP(SUBSTITUTE(SUBSTITUTE(H2891,"~","~~"),"*","~*"),إعدادات_الأنواع!$A$4:$E$40,5,FALSE()),0))</f>
        <v/>
      </c>
      <c r="N2891" s="47" t="str">
        <f>IF(OR(K2891="لم يدفع",K2891="تأمين فقط",K2891="اشتراك 300",B2891=""),"",IFERROR(VLOOKUP(SUBSTITUTE(SUBSTITUTE(H2891,"~","~~"),"*","~*"),إعدادات_الأنواع!$A$4:$F$40,6,FALSE()),0))</f>
        <v/>
      </c>
      <c r="O2891" s="55" t="str">
        <f t="shared" si="182"/>
        <v/>
      </c>
      <c r="P2891" s="48" t="str">
        <f t="shared" ca="1" si="183"/>
        <v/>
      </c>
      <c r="Q2891" s="52"/>
      <c r="R2891" s="49"/>
      <c r="S2891" s="50" t="str">
        <f>IF(B2891="","",COUNTA(التجديد!E2891:E2891))</f>
        <v/>
      </c>
      <c r="T2891" s="51" t="str">
        <f>IF(B2891="","",IFERROR(VLOOKUP(SUBSTITUTE(SUBSTITUTE(H2891,"~","~~"),"*","~*"),إعدادات_الأنواع!$A$4:$B$40,2,FALSE()),"?"))</f>
        <v/>
      </c>
    </row>
    <row r="2892" spans="1:20" ht="15" customHeight="1">
      <c r="A2892" s="20" t="str">
        <f>IF(B2892="","",IF(T2892="?","⚠️ نوع غير معرف",T2892&amp;TEXT(COUNTIFS($T$3:T2892,T2892),"000")))</f>
        <v/>
      </c>
      <c r="B2892" s="38"/>
      <c r="C2892" s="38"/>
      <c r="D2892" s="39"/>
      <c r="E2892" s="54"/>
      <c r="F2892" s="41" t="str">
        <f t="shared" ca="1" si="180"/>
        <v/>
      </c>
      <c r="G2892" s="42"/>
      <c r="H2892" s="37"/>
      <c r="I2892" s="43"/>
      <c r="J2892" s="44" t="str">
        <f t="shared" si="181"/>
        <v/>
      </c>
      <c r="K2892" s="45"/>
      <c r="L2892" s="46" t="str">
        <f>IF(OR(K2892="لم يدفع",B2892=""),"",IF(K2892="تأمين فقط",0,IF(K2892="اشتراك 300",300,IF(F2892&lt;14,IFERROR(VLOOKUP(SUBSTITUTE(SUBSTITUTE(H2892,"~","~~"),"*","~*"),إعدادات_الأنواع!$A$4:$D$40,3,FALSE()),0),IFERROR(VLOOKUP(SUBSTITUTE(SUBSTITUTE(H2892,"~","~~"),"*","~*"),إعدادات_الأنواع!$A$4:$D$40,4,FALSE()),0)))))</f>
        <v/>
      </c>
      <c r="M2892" s="47" t="str">
        <f>IF(OR(K2892="لم يدفع",B2892=""),"",IFERROR(VLOOKUP(SUBSTITUTE(SUBSTITUTE(H2892,"~","~~"),"*","~*"),إعدادات_الأنواع!$A$4:$E$40,5,FALSE()),0))</f>
        <v/>
      </c>
      <c r="N2892" s="47" t="str">
        <f>IF(OR(K2892="لم يدفع",K2892="تأمين فقط",K2892="اشتراك 300",B2892=""),"",IFERROR(VLOOKUP(SUBSTITUTE(SUBSTITUTE(H2892,"~","~~"),"*","~*"),إعدادات_الأنواع!$A$4:$F$40,6,FALSE()),0))</f>
        <v/>
      </c>
      <c r="O2892" s="55" t="str">
        <f t="shared" si="182"/>
        <v/>
      </c>
      <c r="P2892" s="48" t="str">
        <f t="shared" ca="1" si="183"/>
        <v/>
      </c>
      <c r="Q2892" s="52"/>
      <c r="R2892" s="49"/>
      <c r="S2892" s="50" t="str">
        <f>IF(B2892="","",COUNTA(التجديد!E2892:E2892))</f>
        <v/>
      </c>
      <c r="T2892" s="51" t="str">
        <f>IF(B2892="","",IFERROR(VLOOKUP(SUBSTITUTE(SUBSTITUTE(H2892,"~","~~"),"*","~*"),إعدادات_الأنواع!$A$4:$B$40,2,FALSE()),"?"))</f>
        <v/>
      </c>
    </row>
    <row r="2893" spans="1:20" ht="15" customHeight="1">
      <c r="A2893" s="20" t="str">
        <f>IF(B2893="","",IF(T2893="?","⚠️ نوع غير معرف",T2893&amp;TEXT(COUNTIFS($T$3:T2893,T2893),"000")))</f>
        <v/>
      </c>
      <c r="B2893" s="38"/>
      <c r="C2893" s="38"/>
      <c r="D2893" s="39"/>
      <c r="E2893" s="54"/>
      <c r="F2893" s="41" t="str">
        <f t="shared" ca="1" si="180"/>
        <v/>
      </c>
      <c r="G2893" s="42"/>
      <c r="H2893" s="37"/>
      <c r="I2893" s="43"/>
      <c r="J2893" s="44" t="str">
        <f t="shared" si="181"/>
        <v/>
      </c>
      <c r="K2893" s="45"/>
      <c r="L2893" s="46" t="str">
        <f>IF(OR(K2893="لم يدفع",B2893=""),"",IF(K2893="تأمين فقط",0,IF(K2893="اشتراك 300",300,IF(F2893&lt;14,IFERROR(VLOOKUP(SUBSTITUTE(SUBSTITUTE(H2893,"~","~~"),"*","~*"),إعدادات_الأنواع!$A$4:$D$40,3,FALSE()),0),IFERROR(VLOOKUP(SUBSTITUTE(SUBSTITUTE(H2893,"~","~~"),"*","~*"),إعدادات_الأنواع!$A$4:$D$40,4,FALSE()),0)))))</f>
        <v/>
      </c>
      <c r="M2893" s="47" t="str">
        <f>IF(OR(K2893="لم يدفع",B2893=""),"",IFERROR(VLOOKUP(SUBSTITUTE(SUBSTITUTE(H2893,"~","~~"),"*","~*"),إعدادات_الأنواع!$A$4:$E$40,5,FALSE()),0))</f>
        <v/>
      </c>
      <c r="N2893" s="47" t="str">
        <f>IF(OR(K2893="لم يدفع",K2893="تأمين فقط",K2893="اشتراك 300",B2893=""),"",IFERROR(VLOOKUP(SUBSTITUTE(SUBSTITUTE(H2893,"~","~~"),"*","~*"),إعدادات_الأنواع!$A$4:$F$40,6,FALSE()),0))</f>
        <v/>
      </c>
      <c r="O2893" s="55" t="str">
        <f t="shared" si="182"/>
        <v/>
      </c>
      <c r="P2893" s="48" t="str">
        <f t="shared" ca="1" si="183"/>
        <v/>
      </c>
      <c r="Q2893" s="52"/>
      <c r="R2893" s="49"/>
      <c r="S2893" s="50" t="str">
        <f>IF(B2893="","",COUNTA(التجديد!E2893:E2893))</f>
        <v/>
      </c>
      <c r="T2893" s="51" t="str">
        <f>IF(B2893="","",IFERROR(VLOOKUP(SUBSTITUTE(SUBSTITUTE(H2893,"~","~~"),"*","~*"),إعدادات_الأنواع!$A$4:$B$40,2,FALSE()),"?"))</f>
        <v/>
      </c>
    </row>
    <row r="2894" spans="1:20" ht="15" customHeight="1">
      <c r="A2894" s="20" t="str">
        <f>IF(B2894="","",IF(T2894="?","⚠️ نوع غير معرف",T2894&amp;TEXT(COUNTIFS($T$3:T2894,T2894),"000")))</f>
        <v/>
      </c>
      <c r="B2894" s="38"/>
      <c r="C2894" s="38"/>
      <c r="D2894" s="39"/>
      <c r="E2894" s="54"/>
      <c r="F2894" s="41" t="str">
        <f t="shared" ca="1" si="180"/>
        <v/>
      </c>
      <c r="G2894" s="42"/>
      <c r="H2894" s="37"/>
      <c r="I2894" s="43"/>
      <c r="J2894" s="44" t="str">
        <f t="shared" si="181"/>
        <v/>
      </c>
      <c r="K2894" s="45"/>
      <c r="L2894" s="46" t="str">
        <f>IF(OR(K2894="لم يدفع",B2894=""),"",IF(K2894="تأمين فقط",0,IF(K2894="اشتراك 300",300,IF(F2894&lt;14,IFERROR(VLOOKUP(SUBSTITUTE(SUBSTITUTE(H2894,"~","~~"),"*","~*"),إعدادات_الأنواع!$A$4:$D$40,3,FALSE()),0),IFERROR(VLOOKUP(SUBSTITUTE(SUBSTITUTE(H2894,"~","~~"),"*","~*"),إعدادات_الأنواع!$A$4:$D$40,4,FALSE()),0)))))</f>
        <v/>
      </c>
      <c r="M2894" s="47" t="str">
        <f>IF(OR(K2894="لم يدفع",B2894=""),"",IFERROR(VLOOKUP(SUBSTITUTE(SUBSTITUTE(H2894,"~","~~"),"*","~*"),إعدادات_الأنواع!$A$4:$E$40,5,FALSE()),0))</f>
        <v/>
      </c>
      <c r="N2894" s="47" t="str">
        <f>IF(OR(K2894="لم يدفع",K2894="تأمين فقط",K2894="اشتراك 300",B2894=""),"",IFERROR(VLOOKUP(SUBSTITUTE(SUBSTITUTE(H2894,"~","~~"),"*","~*"),إعدادات_الأنواع!$A$4:$F$40,6,FALSE()),0))</f>
        <v/>
      </c>
      <c r="O2894" s="55" t="str">
        <f t="shared" si="182"/>
        <v/>
      </c>
      <c r="P2894" s="48" t="str">
        <f t="shared" ca="1" si="183"/>
        <v/>
      </c>
      <c r="Q2894" s="52"/>
      <c r="R2894" s="49"/>
      <c r="S2894" s="50" t="str">
        <f>IF(B2894="","",COUNTA(التجديد!E2894:E2894))</f>
        <v/>
      </c>
      <c r="T2894" s="51" t="str">
        <f>IF(B2894="","",IFERROR(VLOOKUP(SUBSTITUTE(SUBSTITUTE(H2894,"~","~~"),"*","~*"),إعدادات_الأنواع!$A$4:$B$40,2,FALSE()),"?"))</f>
        <v/>
      </c>
    </row>
    <row r="2895" spans="1:20" ht="15" customHeight="1">
      <c r="A2895" s="20" t="str">
        <f>IF(B2895="","",IF(T2895="?","⚠️ نوع غير معرف",T2895&amp;TEXT(COUNTIFS($T$3:T2895,T2895),"000")))</f>
        <v/>
      </c>
      <c r="B2895" s="38"/>
      <c r="C2895" s="38"/>
      <c r="D2895" s="39"/>
      <c r="E2895" s="54"/>
      <c r="F2895" s="41" t="str">
        <f t="shared" ca="1" si="180"/>
        <v/>
      </c>
      <c r="G2895" s="42"/>
      <c r="H2895" s="37"/>
      <c r="I2895" s="43"/>
      <c r="J2895" s="44" t="str">
        <f t="shared" si="181"/>
        <v/>
      </c>
      <c r="K2895" s="45"/>
      <c r="L2895" s="46" t="str">
        <f>IF(OR(K2895="لم يدفع",B2895=""),"",IF(K2895="تأمين فقط",0,IF(K2895="اشتراك 300",300,IF(F2895&lt;14,IFERROR(VLOOKUP(SUBSTITUTE(SUBSTITUTE(H2895,"~","~~"),"*","~*"),إعدادات_الأنواع!$A$4:$D$40,3,FALSE()),0),IFERROR(VLOOKUP(SUBSTITUTE(SUBSTITUTE(H2895,"~","~~"),"*","~*"),إعدادات_الأنواع!$A$4:$D$40,4,FALSE()),0)))))</f>
        <v/>
      </c>
      <c r="M2895" s="47" t="str">
        <f>IF(OR(K2895="لم يدفع",B2895=""),"",IFERROR(VLOOKUP(SUBSTITUTE(SUBSTITUTE(H2895,"~","~~"),"*","~*"),إعدادات_الأنواع!$A$4:$E$40,5,FALSE()),0))</f>
        <v/>
      </c>
      <c r="N2895" s="47" t="str">
        <f>IF(OR(K2895="لم يدفع",K2895="تأمين فقط",K2895="اشتراك 300",B2895=""),"",IFERROR(VLOOKUP(SUBSTITUTE(SUBSTITUTE(H2895,"~","~~"),"*","~*"),إعدادات_الأنواع!$A$4:$F$40,6,FALSE()),0))</f>
        <v/>
      </c>
      <c r="O2895" s="55" t="str">
        <f t="shared" si="182"/>
        <v/>
      </c>
      <c r="P2895" s="48" t="str">
        <f t="shared" ca="1" si="183"/>
        <v/>
      </c>
      <c r="Q2895" s="52"/>
      <c r="R2895" s="49"/>
      <c r="S2895" s="50" t="str">
        <f>IF(B2895="","",COUNTA(التجديد!E2895:E2895))</f>
        <v/>
      </c>
      <c r="T2895" s="51" t="str">
        <f>IF(B2895="","",IFERROR(VLOOKUP(SUBSTITUTE(SUBSTITUTE(H2895,"~","~~"),"*","~*"),إعدادات_الأنواع!$A$4:$B$40,2,FALSE()),"?"))</f>
        <v/>
      </c>
    </row>
    <row r="2896" spans="1:20" ht="15" customHeight="1">
      <c r="A2896" s="20" t="str">
        <f>IF(B2896="","",IF(T2896="?","⚠️ نوع غير معرف",T2896&amp;TEXT(COUNTIFS($T$3:T2896,T2896),"000")))</f>
        <v/>
      </c>
      <c r="B2896" s="38"/>
      <c r="C2896" s="38"/>
      <c r="D2896" s="39"/>
      <c r="E2896" s="54"/>
      <c r="F2896" s="41" t="str">
        <f t="shared" ca="1" si="180"/>
        <v/>
      </c>
      <c r="G2896" s="42"/>
      <c r="H2896" s="37"/>
      <c r="I2896" s="43"/>
      <c r="J2896" s="44" t="str">
        <f t="shared" si="181"/>
        <v/>
      </c>
      <c r="K2896" s="45"/>
      <c r="L2896" s="46" t="str">
        <f>IF(OR(K2896="لم يدفع",B2896=""),"",IF(K2896="تأمين فقط",0,IF(K2896="اشتراك 300",300,IF(F2896&lt;14,IFERROR(VLOOKUP(SUBSTITUTE(SUBSTITUTE(H2896,"~","~~"),"*","~*"),إعدادات_الأنواع!$A$4:$D$40,3,FALSE()),0),IFERROR(VLOOKUP(SUBSTITUTE(SUBSTITUTE(H2896,"~","~~"),"*","~*"),إعدادات_الأنواع!$A$4:$D$40,4,FALSE()),0)))))</f>
        <v/>
      </c>
      <c r="M2896" s="47" t="str">
        <f>IF(OR(K2896="لم يدفع",B2896=""),"",IFERROR(VLOOKUP(SUBSTITUTE(SUBSTITUTE(H2896,"~","~~"),"*","~*"),إعدادات_الأنواع!$A$4:$E$40,5,FALSE()),0))</f>
        <v/>
      </c>
      <c r="N2896" s="47" t="str">
        <f>IF(OR(K2896="لم يدفع",K2896="تأمين فقط",K2896="اشتراك 300",B2896=""),"",IFERROR(VLOOKUP(SUBSTITUTE(SUBSTITUTE(H2896,"~","~~"),"*","~*"),إعدادات_الأنواع!$A$4:$F$40,6,FALSE()),0))</f>
        <v/>
      </c>
      <c r="O2896" s="55" t="str">
        <f t="shared" si="182"/>
        <v/>
      </c>
      <c r="P2896" s="48" t="str">
        <f t="shared" ca="1" si="183"/>
        <v/>
      </c>
      <c r="Q2896" s="52"/>
      <c r="R2896" s="49"/>
      <c r="S2896" s="50" t="str">
        <f>IF(B2896="","",COUNTA(التجديد!E2896:E2896))</f>
        <v/>
      </c>
      <c r="T2896" s="51" t="str">
        <f>IF(B2896="","",IFERROR(VLOOKUP(SUBSTITUTE(SUBSTITUTE(H2896,"~","~~"),"*","~*"),إعدادات_الأنواع!$A$4:$B$40,2,FALSE()),"?"))</f>
        <v/>
      </c>
    </row>
    <row r="2897" spans="1:20" ht="15" customHeight="1">
      <c r="A2897" s="20" t="str">
        <f>IF(B2897="","",IF(T2897="?","⚠️ نوع غير معرف",T2897&amp;TEXT(COUNTIFS($T$3:T2897,T2897),"000")))</f>
        <v/>
      </c>
      <c r="B2897" s="38"/>
      <c r="C2897" s="38"/>
      <c r="D2897" s="39"/>
      <c r="E2897" s="54"/>
      <c r="F2897" s="41" t="str">
        <f t="shared" ca="1" si="180"/>
        <v/>
      </c>
      <c r="G2897" s="42"/>
      <c r="H2897" s="37"/>
      <c r="I2897" s="43"/>
      <c r="J2897" s="44" t="str">
        <f t="shared" si="181"/>
        <v/>
      </c>
      <c r="K2897" s="45"/>
      <c r="L2897" s="46" t="str">
        <f>IF(OR(K2897="لم يدفع",B2897=""),"",IF(K2897="تأمين فقط",0,IF(K2897="اشتراك 300",300,IF(F2897&lt;14,IFERROR(VLOOKUP(SUBSTITUTE(SUBSTITUTE(H2897,"~","~~"),"*","~*"),إعدادات_الأنواع!$A$4:$D$40,3,FALSE()),0),IFERROR(VLOOKUP(SUBSTITUTE(SUBSTITUTE(H2897,"~","~~"),"*","~*"),إعدادات_الأنواع!$A$4:$D$40,4,FALSE()),0)))))</f>
        <v/>
      </c>
      <c r="M2897" s="47" t="str">
        <f>IF(OR(K2897="لم يدفع",B2897=""),"",IFERROR(VLOOKUP(SUBSTITUTE(SUBSTITUTE(H2897,"~","~~"),"*","~*"),إعدادات_الأنواع!$A$4:$E$40,5,FALSE()),0))</f>
        <v/>
      </c>
      <c r="N2897" s="47" t="str">
        <f>IF(OR(K2897="لم يدفع",K2897="تأمين فقط",K2897="اشتراك 300",B2897=""),"",IFERROR(VLOOKUP(SUBSTITUTE(SUBSTITUTE(H2897,"~","~~"),"*","~*"),إعدادات_الأنواع!$A$4:$F$40,6,FALSE()),0))</f>
        <v/>
      </c>
      <c r="O2897" s="55" t="str">
        <f t="shared" si="182"/>
        <v/>
      </c>
      <c r="P2897" s="48" t="str">
        <f t="shared" ca="1" si="183"/>
        <v/>
      </c>
      <c r="Q2897" s="52"/>
      <c r="R2897" s="49"/>
      <c r="S2897" s="50" t="str">
        <f>IF(B2897="","",COUNTA(التجديد!E2897:E2897))</f>
        <v/>
      </c>
      <c r="T2897" s="51" t="str">
        <f>IF(B2897="","",IFERROR(VLOOKUP(SUBSTITUTE(SUBSTITUTE(H2897,"~","~~"),"*","~*"),إعدادات_الأنواع!$A$4:$B$40,2,FALSE()),"?"))</f>
        <v/>
      </c>
    </row>
    <row r="2898" spans="1:20" ht="15" customHeight="1">
      <c r="A2898" s="20" t="str">
        <f>IF(B2898="","",IF(T2898="?","⚠️ نوع غير معرف",T2898&amp;TEXT(COUNTIFS($T$3:T2898,T2898),"000")))</f>
        <v/>
      </c>
      <c r="B2898" s="38"/>
      <c r="C2898" s="38"/>
      <c r="D2898" s="39"/>
      <c r="E2898" s="54"/>
      <c r="F2898" s="41" t="str">
        <f t="shared" ca="1" si="180"/>
        <v/>
      </c>
      <c r="G2898" s="42"/>
      <c r="H2898" s="37"/>
      <c r="I2898" s="43"/>
      <c r="J2898" s="44" t="str">
        <f t="shared" si="181"/>
        <v/>
      </c>
      <c r="K2898" s="45"/>
      <c r="L2898" s="46" t="str">
        <f>IF(OR(K2898="لم يدفع",B2898=""),"",IF(K2898="تأمين فقط",0,IF(K2898="اشتراك 300",300,IF(F2898&lt;14,IFERROR(VLOOKUP(SUBSTITUTE(SUBSTITUTE(H2898,"~","~~"),"*","~*"),إعدادات_الأنواع!$A$4:$D$40,3,FALSE()),0),IFERROR(VLOOKUP(SUBSTITUTE(SUBSTITUTE(H2898,"~","~~"),"*","~*"),إعدادات_الأنواع!$A$4:$D$40,4,FALSE()),0)))))</f>
        <v/>
      </c>
      <c r="M2898" s="47" t="str">
        <f>IF(OR(K2898="لم يدفع",B2898=""),"",IFERROR(VLOOKUP(SUBSTITUTE(SUBSTITUTE(H2898,"~","~~"),"*","~*"),إعدادات_الأنواع!$A$4:$E$40,5,FALSE()),0))</f>
        <v/>
      </c>
      <c r="N2898" s="47" t="str">
        <f>IF(OR(K2898="لم يدفع",K2898="تأمين فقط",K2898="اشتراك 300",B2898=""),"",IFERROR(VLOOKUP(SUBSTITUTE(SUBSTITUTE(H2898,"~","~~"),"*","~*"),إعدادات_الأنواع!$A$4:$F$40,6,FALSE()),0))</f>
        <v/>
      </c>
      <c r="O2898" s="55" t="str">
        <f t="shared" si="182"/>
        <v/>
      </c>
      <c r="P2898" s="48" t="str">
        <f t="shared" ca="1" si="183"/>
        <v/>
      </c>
      <c r="Q2898" s="52"/>
      <c r="R2898" s="49"/>
      <c r="S2898" s="50" t="str">
        <f>IF(B2898="","",COUNTA(التجديد!E2898:E2898))</f>
        <v/>
      </c>
      <c r="T2898" s="51" t="str">
        <f>IF(B2898="","",IFERROR(VLOOKUP(SUBSTITUTE(SUBSTITUTE(H2898,"~","~~"),"*","~*"),إعدادات_الأنواع!$A$4:$B$40,2,FALSE()),"?"))</f>
        <v/>
      </c>
    </row>
    <row r="2899" spans="1:20" ht="15" customHeight="1">
      <c r="A2899" s="20" t="str">
        <f>IF(B2899="","",IF(T2899="?","⚠️ نوع غير معرف",T2899&amp;TEXT(COUNTIFS($T$3:T2899,T2899),"000")))</f>
        <v/>
      </c>
      <c r="B2899" s="38"/>
      <c r="C2899" s="38"/>
      <c r="D2899" s="39"/>
      <c r="E2899" s="54"/>
      <c r="F2899" s="41" t="str">
        <f t="shared" ca="1" si="180"/>
        <v/>
      </c>
      <c r="G2899" s="42"/>
      <c r="H2899" s="37"/>
      <c r="I2899" s="43"/>
      <c r="J2899" s="44" t="str">
        <f t="shared" si="181"/>
        <v/>
      </c>
      <c r="K2899" s="45"/>
      <c r="L2899" s="46" t="str">
        <f>IF(OR(K2899="لم يدفع",B2899=""),"",IF(K2899="تأمين فقط",0,IF(K2899="اشتراك 300",300,IF(F2899&lt;14,IFERROR(VLOOKUP(SUBSTITUTE(SUBSTITUTE(H2899,"~","~~"),"*","~*"),إعدادات_الأنواع!$A$4:$D$40,3,FALSE()),0),IFERROR(VLOOKUP(SUBSTITUTE(SUBSTITUTE(H2899,"~","~~"),"*","~*"),إعدادات_الأنواع!$A$4:$D$40,4,FALSE()),0)))))</f>
        <v/>
      </c>
      <c r="M2899" s="47" t="str">
        <f>IF(OR(K2899="لم يدفع",B2899=""),"",IFERROR(VLOOKUP(SUBSTITUTE(SUBSTITUTE(H2899,"~","~~"),"*","~*"),إعدادات_الأنواع!$A$4:$E$40,5,FALSE()),0))</f>
        <v/>
      </c>
      <c r="N2899" s="47" t="str">
        <f>IF(OR(K2899="لم يدفع",K2899="تأمين فقط",K2899="اشتراك 300",B2899=""),"",IFERROR(VLOOKUP(SUBSTITUTE(SUBSTITUTE(H2899,"~","~~"),"*","~*"),إعدادات_الأنواع!$A$4:$F$40,6,FALSE()),0))</f>
        <v/>
      </c>
      <c r="O2899" s="55" t="str">
        <f t="shared" si="182"/>
        <v/>
      </c>
      <c r="P2899" s="48" t="str">
        <f t="shared" ca="1" si="183"/>
        <v/>
      </c>
      <c r="Q2899" s="52"/>
      <c r="R2899" s="49"/>
      <c r="S2899" s="50" t="str">
        <f>IF(B2899="","",COUNTA(التجديد!E2899:E2899))</f>
        <v/>
      </c>
      <c r="T2899" s="51" t="str">
        <f>IF(B2899="","",IFERROR(VLOOKUP(SUBSTITUTE(SUBSTITUTE(H2899,"~","~~"),"*","~*"),إعدادات_الأنواع!$A$4:$B$40,2,FALSE()),"?"))</f>
        <v/>
      </c>
    </row>
    <row r="2900" spans="1:20" ht="15" customHeight="1">
      <c r="A2900" s="20" t="str">
        <f>IF(B2900="","",IF(T2900="?","⚠️ نوع غير معرف",T2900&amp;TEXT(COUNTIFS($T$3:T2900,T2900),"000")))</f>
        <v/>
      </c>
      <c r="B2900" s="38"/>
      <c r="C2900" s="38"/>
      <c r="D2900" s="39"/>
      <c r="E2900" s="54"/>
      <c r="F2900" s="41" t="str">
        <f t="shared" ca="1" si="180"/>
        <v/>
      </c>
      <c r="G2900" s="42"/>
      <c r="H2900" s="37"/>
      <c r="I2900" s="43"/>
      <c r="J2900" s="44" t="str">
        <f t="shared" si="181"/>
        <v/>
      </c>
      <c r="K2900" s="45"/>
      <c r="L2900" s="46" t="str">
        <f>IF(OR(K2900="لم يدفع",B2900=""),"",IF(K2900="تأمين فقط",0,IF(K2900="اشتراك 300",300,IF(F2900&lt;14,IFERROR(VLOOKUP(SUBSTITUTE(SUBSTITUTE(H2900,"~","~~"),"*","~*"),إعدادات_الأنواع!$A$4:$D$40,3,FALSE()),0),IFERROR(VLOOKUP(SUBSTITUTE(SUBSTITUTE(H2900,"~","~~"),"*","~*"),إعدادات_الأنواع!$A$4:$D$40,4,FALSE()),0)))))</f>
        <v/>
      </c>
      <c r="M2900" s="47" t="str">
        <f>IF(OR(K2900="لم يدفع",B2900=""),"",IFERROR(VLOOKUP(SUBSTITUTE(SUBSTITUTE(H2900,"~","~~"),"*","~*"),إعدادات_الأنواع!$A$4:$E$40,5,FALSE()),0))</f>
        <v/>
      </c>
      <c r="N2900" s="47" t="str">
        <f>IF(OR(K2900="لم يدفع",K2900="تأمين فقط",K2900="اشتراك 300",B2900=""),"",IFERROR(VLOOKUP(SUBSTITUTE(SUBSTITUTE(H2900,"~","~~"),"*","~*"),إعدادات_الأنواع!$A$4:$F$40,6,FALSE()),0))</f>
        <v/>
      </c>
      <c r="O2900" s="55" t="str">
        <f t="shared" si="182"/>
        <v/>
      </c>
      <c r="P2900" s="48" t="str">
        <f t="shared" ca="1" si="183"/>
        <v/>
      </c>
      <c r="Q2900" s="52"/>
      <c r="R2900" s="49"/>
      <c r="S2900" s="50" t="str">
        <f>IF(B2900="","",COUNTA(التجديد!E2900:E2900))</f>
        <v/>
      </c>
      <c r="T2900" s="51" t="str">
        <f>IF(B2900="","",IFERROR(VLOOKUP(SUBSTITUTE(SUBSTITUTE(H2900,"~","~~"),"*","~*"),إعدادات_الأنواع!$A$4:$B$40,2,FALSE()),"?"))</f>
        <v/>
      </c>
    </row>
    <row r="2901" spans="1:20" ht="15" customHeight="1">
      <c r="A2901" s="20" t="str">
        <f>IF(B2901="","",IF(T2901="?","⚠️ نوع غير معرف",T2901&amp;TEXT(COUNTIFS($T$3:T2901,T2901),"000")))</f>
        <v/>
      </c>
      <c r="B2901" s="38"/>
      <c r="C2901" s="38"/>
      <c r="D2901" s="39"/>
      <c r="E2901" s="54"/>
      <c r="F2901" s="41" t="str">
        <f t="shared" ca="1" si="180"/>
        <v/>
      </c>
      <c r="G2901" s="42"/>
      <c r="H2901" s="37"/>
      <c r="I2901" s="43"/>
      <c r="J2901" s="44" t="str">
        <f t="shared" si="181"/>
        <v/>
      </c>
      <c r="K2901" s="45"/>
      <c r="L2901" s="46" t="str">
        <f>IF(OR(K2901="لم يدفع",B2901=""),"",IF(K2901="تأمين فقط",0,IF(K2901="اشتراك 300",300,IF(F2901&lt;14,IFERROR(VLOOKUP(SUBSTITUTE(SUBSTITUTE(H2901,"~","~~"),"*","~*"),إعدادات_الأنواع!$A$4:$D$40,3,FALSE()),0),IFERROR(VLOOKUP(SUBSTITUTE(SUBSTITUTE(H2901,"~","~~"),"*","~*"),إعدادات_الأنواع!$A$4:$D$40,4,FALSE()),0)))))</f>
        <v/>
      </c>
      <c r="M2901" s="47" t="str">
        <f>IF(OR(K2901="لم يدفع",B2901=""),"",IFERROR(VLOOKUP(SUBSTITUTE(SUBSTITUTE(H2901,"~","~~"),"*","~*"),إعدادات_الأنواع!$A$4:$E$40,5,FALSE()),0))</f>
        <v/>
      </c>
      <c r="N2901" s="47" t="str">
        <f>IF(OR(K2901="لم يدفع",K2901="تأمين فقط",K2901="اشتراك 300",B2901=""),"",IFERROR(VLOOKUP(SUBSTITUTE(SUBSTITUTE(H2901,"~","~~"),"*","~*"),إعدادات_الأنواع!$A$4:$F$40,6,FALSE()),0))</f>
        <v/>
      </c>
      <c r="O2901" s="55" t="str">
        <f t="shared" si="182"/>
        <v/>
      </c>
      <c r="P2901" s="48" t="str">
        <f t="shared" ca="1" si="183"/>
        <v/>
      </c>
      <c r="Q2901" s="52"/>
      <c r="R2901" s="49"/>
      <c r="S2901" s="50" t="str">
        <f>IF(B2901="","",COUNTA(التجديد!E2901:E2901))</f>
        <v/>
      </c>
      <c r="T2901" s="51" t="str">
        <f>IF(B2901="","",IFERROR(VLOOKUP(SUBSTITUTE(SUBSTITUTE(H2901,"~","~~"),"*","~*"),إعدادات_الأنواع!$A$4:$B$40,2,FALSE()),"?"))</f>
        <v/>
      </c>
    </row>
    <row r="2902" spans="1:20" ht="15" customHeight="1">
      <c r="A2902" s="20" t="str">
        <f>IF(B2902="","",IF(T2902="?","⚠️ نوع غير معرف",T2902&amp;TEXT(COUNTIFS($T$3:T2902,T2902),"000")))</f>
        <v/>
      </c>
      <c r="B2902" s="38"/>
      <c r="C2902" s="38"/>
      <c r="D2902" s="39"/>
      <c r="E2902" s="54"/>
      <c r="F2902" s="41" t="str">
        <f t="shared" ca="1" si="180"/>
        <v/>
      </c>
      <c r="G2902" s="42"/>
      <c r="H2902" s="37"/>
      <c r="I2902" s="43"/>
      <c r="J2902" s="44" t="str">
        <f t="shared" si="181"/>
        <v/>
      </c>
      <c r="K2902" s="45"/>
      <c r="L2902" s="46" t="str">
        <f>IF(OR(K2902="لم يدفع",B2902=""),"",IF(K2902="تأمين فقط",0,IF(K2902="اشتراك 300",300,IF(F2902&lt;14,IFERROR(VLOOKUP(SUBSTITUTE(SUBSTITUTE(H2902,"~","~~"),"*","~*"),إعدادات_الأنواع!$A$4:$D$40,3,FALSE()),0),IFERROR(VLOOKUP(SUBSTITUTE(SUBSTITUTE(H2902,"~","~~"),"*","~*"),إعدادات_الأنواع!$A$4:$D$40,4,FALSE()),0)))))</f>
        <v/>
      </c>
      <c r="M2902" s="47" t="str">
        <f>IF(OR(K2902="لم يدفع",B2902=""),"",IFERROR(VLOOKUP(SUBSTITUTE(SUBSTITUTE(H2902,"~","~~"),"*","~*"),إعدادات_الأنواع!$A$4:$E$40,5,FALSE()),0))</f>
        <v/>
      </c>
      <c r="N2902" s="47" t="str">
        <f>IF(OR(K2902="لم يدفع",K2902="تأمين فقط",K2902="اشتراك 300",B2902=""),"",IFERROR(VLOOKUP(SUBSTITUTE(SUBSTITUTE(H2902,"~","~~"),"*","~*"),إعدادات_الأنواع!$A$4:$F$40,6,FALSE()),0))</f>
        <v/>
      </c>
      <c r="O2902" s="55" t="str">
        <f t="shared" si="182"/>
        <v/>
      </c>
      <c r="P2902" s="48" t="str">
        <f t="shared" ca="1" si="183"/>
        <v/>
      </c>
      <c r="Q2902" s="52"/>
      <c r="R2902" s="49"/>
      <c r="S2902" s="50" t="str">
        <f>IF(B2902="","",COUNTA(التجديد!E2902:E2902))</f>
        <v/>
      </c>
      <c r="T2902" s="51" t="str">
        <f>IF(B2902="","",IFERROR(VLOOKUP(SUBSTITUTE(SUBSTITUTE(H2902,"~","~~"),"*","~*"),إعدادات_الأنواع!$A$4:$B$40,2,FALSE()),"?"))</f>
        <v/>
      </c>
    </row>
    <row r="2903" spans="1:20" ht="15" customHeight="1">
      <c r="A2903" s="20" t="str">
        <f>IF(B2903="","",IF(T2903="?","⚠️ نوع غير معرف",T2903&amp;TEXT(COUNTIFS($T$3:T2903,T2903),"000")))</f>
        <v/>
      </c>
      <c r="B2903" s="38"/>
      <c r="C2903" s="38"/>
      <c r="D2903" s="39"/>
      <c r="E2903" s="54"/>
      <c r="F2903" s="41" t="str">
        <f t="shared" ca="1" si="180"/>
        <v/>
      </c>
      <c r="G2903" s="42"/>
      <c r="H2903" s="37"/>
      <c r="I2903" s="43"/>
      <c r="J2903" s="44" t="str">
        <f t="shared" si="181"/>
        <v/>
      </c>
      <c r="K2903" s="45"/>
      <c r="L2903" s="46" t="str">
        <f>IF(OR(K2903="لم يدفع",B2903=""),"",IF(K2903="تأمين فقط",0,IF(K2903="اشتراك 300",300,IF(F2903&lt;14,IFERROR(VLOOKUP(SUBSTITUTE(SUBSTITUTE(H2903,"~","~~"),"*","~*"),إعدادات_الأنواع!$A$4:$D$40,3,FALSE()),0),IFERROR(VLOOKUP(SUBSTITUTE(SUBSTITUTE(H2903,"~","~~"),"*","~*"),إعدادات_الأنواع!$A$4:$D$40,4,FALSE()),0)))))</f>
        <v/>
      </c>
      <c r="M2903" s="47" t="str">
        <f>IF(OR(K2903="لم يدفع",B2903=""),"",IFERROR(VLOOKUP(SUBSTITUTE(SUBSTITUTE(H2903,"~","~~"),"*","~*"),إعدادات_الأنواع!$A$4:$E$40,5,FALSE()),0))</f>
        <v/>
      </c>
      <c r="N2903" s="47" t="str">
        <f>IF(OR(K2903="لم يدفع",K2903="تأمين فقط",K2903="اشتراك 300",B2903=""),"",IFERROR(VLOOKUP(SUBSTITUTE(SUBSTITUTE(H2903,"~","~~"),"*","~*"),إعدادات_الأنواع!$A$4:$F$40,6,FALSE()),0))</f>
        <v/>
      </c>
      <c r="O2903" s="55" t="str">
        <f t="shared" si="182"/>
        <v/>
      </c>
      <c r="P2903" s="48" t="str">
        <f t="shared" ca="1" si="183"/>
        <v/>
      </c>
      <c r="Q2903" s="52"/>
      <c r="R2903" s="49"/>
      <c r="S2903" s="50" t="str">
        <f>IF(B2903="","",COUNTA(التجديد!E2903:E2903))</f>
        <v/>
      </c>
      <c r="T2903" s="51" t="str">
        <f>IF(B2903="","",IFERROR(VLOOKUP(SUBSTITUTE(SUBSTITUTE(H2903,"~","~~"),"*","~*"),إعدادات_الأنواع!$A$4:$B$40,2,FALSE()),"?"))</f>
        <v/>
      </c>
    </row>
    <row r="2904" spans="1:20" ht="15" customHeight="1">
      <c r="A2904" s="20" t="str">
        <f>IF(B2904="","",IF(T2904="?","⚠️ نوع غير معرف",T2904&amp;TEXT(COUNTIFS($T$3:T2904,T2904),"000")))</f>
        <v/>
      </c>
      <c r="B2904" s="38"/>
      <c r="C2904" s="38"/>
      <c r="D2904" s="39"/>
      <c r="E2904" s="54"/>
      <c r="F2904" s="41" t="str">
        <f t="shared" ca="1" si="180"/>
        <v/>
      </c>
      <c r="G2904" s="42"/>
      <c r="H2904" s="37"/>
      <c r="I2904" s="43"/>
      <c r="J2904" s="44" t="str">
        <f t="shared" si="181"/>
        <v/>
      </c>
      <c r="K2904" s="45"/>
      <c r="L2904" s="46" t="str">
        <f>IF(OR(K2904="لم يدفع",B2904=""),"",IF(K2904="تأمين فقط",0,IF(K2904="اشتراك 300",300,IF(F2904&lt;14,IFERROR(VLOOKUP(SUBSTITUTE(SUBSTITUTE(H2904,"~","~~"),"*","~*"),إعدادات_الأنواع!$A$4:$D$40,3,FALSE()),0),IFERROR(VLOOKUP(SUBSTITUTE(SUBSTITUTE(H2904,"~","~~"),"*","~*"),إعدادات_الأنواع!$A$4:$D$40,4,FALSE()),0)))))</f>
        <v/>
      </c>
      <c r="M2904" s="47" t="str">
        <f>IF(OR(K2904="لم يدفع",B2904=""),"",IFERROR(VLOOKUP(SUBSTITUTE(SUBSTITUTE(H2904,"~","~~"),"*","~*"),إعدادات_الأنواع!$A$4:$E$40,5,FALSE()),0))</f>
        <v/>
      </c>
      <c r="N2904" s="47" t="str">
        <f>IF(OR(K2904="لم يدفع",K2904="تأمين فقط",K2904="اشتراك 300",B2904=""),"",IFERROR(VLOOKUP(SUBSTITUTE(SUBSTITUTE(H2904,"~","~~"),"*","~*"),إعدادات_الأنواع!$A$4:$F$40,6,FALSE()),0))</f>
        <v/>
      </c>
      <c r="O2904" s="55" t="str">
        <f t="shared" si="182"/>
        <v/>
      </c>
      <c r="P2904" s="48" t="str">
        <f t="shared" ca="1" si="183"/>
        <v/>
      </c>
      <c r="Q2904" s="52"/>
      <c r="R2904" s="49"/>
      <c r="S2904" s="50" t="str">
        <f>IF(B2904="","",COUNTA(التجديد!E2904:E2904))</f>
        <v/>
      </c>
      <c r="T2904" s="51" t="str">
        <f>IF(B2904="","",IFERROR(VLOOKUP(SUBSTITUTE(SUBSTITUTE(H2904,"~","~~"),"*","~*"),إعدادات_الأنواع!$A$4:$B$40,2,FALSE()),"?"))</f>
        <v/>
      </c>
    </row>
    <row r="2905" spans="1:20" ht="15" customHeight="1">
      <c r="A2905" s="20" t="str">
        <f>IF(B2905="","",IF(T2905="?","⚠️ نوع غير معرف",T2905&amp;TEXT(COUNTIFS($T$3:T2905,T2905),"000")))</f>
        <v/>
      </c>
      <c r="B2905" s="38"/>
      <c r="C2905" s="38"/>
      <c r="D2905" s="39"/>
      <c r="E2905" s="54"/>
      <c r="F2905" s="41" t="str">
        <f t="shared" ca="1" si="180"/>
        <v/>
      </c>
      <c r="G2905" s="42"/>
      <c r="H2905" s="37"/>
      <c r="I2905" s="43"/>
      <c r="J2905" s="44" t="str">
        <f t="shared" si="181"/>
        <v/>
      </c>
      <c r="K2905" s="45"/>
      <c r="L2905" s="46" t="str">
        <f>IF(OR(K2905="لم يدفع",B2905=""),"",IF(K2905="تأمين فقط",0,IF(K2905="اشتراك 300",300,IF(F2905&lt;14,IFERROR(VLOOKUP(SUBSTITUTE(SUBSTITUTE(H2905,"~","~~"),"*","~*"),إعدادات_الأنواع!$A$4:$D$40,3,FALSE()),0),IFERROR(VLOOKUP(SUBSTITUTE(SUBSTITUTE(H2905,"~","~~"),"*","~*"),إعدادات_الأنواع!$A$4:$D$40,4,FALSE()),0)))))</f>
        <v/>
      </c>
      <c r="M2905" s="47" t="str">
        <f>IF(OR(K2905="لم يدفع",B2905=""),"",IFERROR(VLOOKUP(SUBSTITUTE(SUBSTITUTE(H2905,"~","~~"),"*","~*"),إعدادات_الأنواع!$A$4:$E$40,5,FALSE()),0))</f>
        <v/>
      </c>
      <c r="N2905" s="47" t="str">
        <f>IF(OR(K2905="لم يدفع",K2905="تأمين فقط",K2905="اشتراك 300",B2905=""),"",IFERROR(VLOOKUP(SUBSTITUTE(SUBSTITUTE(H2905,"~","~~"),"*","~*"),إعدادات_الأنواع!$A$4:$F$40,6,FALSE()),0))</f>
        <v/>
      </c>
      <c r="O2905" s="55" t="str">
        <f t="shared" si="182"/>
        <v/>
      </c>
      <c r="P2905" s="48" t="str">
        <f t="shared" ca="1" si="183"/>
        <v/>
      </c>
      <c r="Q2905" s="52"/>
      <c r="R2905" s="49"/>
      <c r="S2905" s="50" t="str">
        <f>IF(B2905="","",COUNTA(التجديد!E2905:E2905))</f>
        <v/>
      </c>
      <c r="T2905" s="51" t="str">
        <f>IF(B2905="","",IFERROR(VLOOKUP(SUBSTITUTE(SUBSTITUTE(H2905,"~","~~"),"*","~*"),إعدادات_الأنواع!$A$4:$B$40,2,FALSE()),"?"))</f>
        <v/>
      </c>
    </row>
    <row r="2906" spans="1:20" ht="15" customHeight="1">
      <c r="A2906" s="20" t="str">
        <f>IF(B2906="","",IF(T2906="?","⚠️ نوع غير معرف",T2906&amp;TEXT(COUNTIFS($T$3:T2906,T2906),"000")))</f>
        <v/>
      </c>
      <c r="B2906" s="38"/>
      <c r="C2906" s="38"/>
      <c r="D2906" s="39"/>
      <c r="E2906" s="54"/>
      <c r="F2906" s="41" t="str">
        <f t="shared" ca="1" si="180"/>
        <v/>
      </c>
      <c r="G2906" s="42"/>
      <c r="H2906" s="37"/>
      <c r="I2906" s="43"/>
      <c r="J2906" s="44" t="str">
        <f t="shared" si="181"/>
        <v/>
      </c>
      <c r="K2906" s="45"/>
      <c r="L2906" s="46" t="str">
        <f>IF(OR(K2906="لم يدفع",B2906=""),"",IF(K2906="تأمين فقط",0,IF(K2906="اشتراك 300",300,IF(F2906&lt;14,IFERROR(VLOOKUP(SUBSTITUTE(SUBSTITUTE(H2906,"~","~~"),"*","~*"),إعدادات_الأنواع!$A$4:$D$40,3,FALSE()),0),IFERROR(VLOOKUP(SUBSTITUTE(SUBSTITUTE(H2906,"~","~~"),"*","~*"),إعدادات_الأنواع!$A$4:$D$40,4,FALSE()),0)))))</f>
        <v/>
      </c>
      <c r="M2906" s="47" t="str">
        <f>IF(OR(K2906="لم يدفع",B2906=""),"",IFERROR(VLOOKUP(SUBSTITUTE(SUBSTITUTE(H2906,"~","~~"),"*","~*"),إعدادات_الأنواع!$A$4:$E$40,5,FALSE()),0))</f>
        <v/>
      </c>
      <c r="N2906" s="47" t="str">
        <f>IF(OR(K2906="لم يدفع",K2906="تأمين فقط",K2906="اشتراك 300",B2906=""),"",IFERROR(VLOOKUP(SUBSTITUTE(SUBSTITUTE(H2906,"~","~~"),"*","~*"),إعدادات_الأنواع!$A$4:$F$40,6,FALSE()),0))</f>
        <v/>
      </c>
      <c r="O2906" s="55" t="str">
        <f t="shared" si="182"/>
        <v/>
      </c>
      <c r="P2906" s="48" t="str">
        <f t="shared" ca="1" si="183"/>
        <v/>
      </c>
      <c r="Q2906" s="52"/>
      <c r="R2906" s="49"/>
      <c r="S2906" s="50" t="str">
        <f>IF(B2906="","",COUNTA(التجديد!E2906:E2906))</f>
        <v/>
      </c>
      <c r="T2906" s="51" t="str">
        <f>IF(B2906="","",IFERROR(VLOOKUP(SUBSTITUTE(SUBSTITUTE(H2906,"~","~~"),"*","~*"),إعدادات_الأنواع!$A$4:$B$40,2,FALSE()),"?"))</f>
        <v/>
      </c>
    </row>
    <row r="2907" spans="1:20" ht="15" customHeight="1">
      <c r="A2907" s="20" t="str">
        <f>IF(B2907="","",IF(T2907="?","⚠️ نوع غير معرف",T2907&amp;TEXT(COUNTIFS($T$3:T2907,T2907),"000")))</f>
        <v/>
      </c>
      <c r="B2907" s="38"/>
      <c r="C2907" s="38"/>
      <c r="D2907" s="39"/>
      <c r="E2907" s="54"/>
      <c r="F2907" s="41" t="str">
        <f t="shared" ca="1" si="180"/>
        <v/>
      </c>
      <c r="G2907" s="42"/>
      <c r="H2907" s="37"/>
      <c r="I2907" s="43"/>
      <c r="J2907" s="44" t="str">
        <f t="shared" si="181"/>
        <v/>
      </c>
      <c r="K2907" s="45"/>
      <c r="L2907" s="46" t="str">
        <f>IF(OR(K2907="لم يدفع",B2907=""),"",IF(K2907="تأمين فقط",0,IF(K2907="اشتراك 300",300,IF(F2907&lt;14,IFERROR(VLOOKUP(SUBSTITUTE(SUBSTITUTE(H2907,"~","~~"),"*","~*"),إعدادات_الأنواع!$A$4:$D$40,3,FALSE()),0),IFERROR(VLOOKUP(SUBSTITUTE(SUBSTITUTE(H2907,"~","~~"),"*","~*"),إعدادات_الأنواع!$A$4:$D$40,4,FALSE()),0)))))</f>
        <v/>
      </c>
      <c r="M2907" s="47" t="str">
        <f>IF(OR(K2907="لم يدفع",B2907=""),"",IFERROR(VLOOKUP(SUBSTITUTE(SUBSTITUTE(H2907,"~","~~"),"*","~*"),إعدادات_الأنواع!$A$4:$E$40,5,FALSE()),0))</f>
        <v/>
      </c>
      <c r="N2907" s="47" t="str">
        <f>IF(OR(K2907="لم يدفع",K2907="تأمين فقط",K2907="اشتراك 300",B2907=""),"",IFERROR(VLOOKUP(SUBSTITUTE(SUBSTITUTE(H2907,"~","~~"),"*","~*"),إعدادات_الأنواع!$A$4:$F$40,6,FALSE()),0))</f>
        <v/>
      </c>
      <c r="O2907" s="55" t="str">
        <f t="shared" si="182"/>
        <v/>
      </c>
      <c r="P2907" s="48" t="str">
        <f t="shared" ca="1" si="183"/>
        <v/>
      </c>
      <c r="Q2907" s="52"/>
      <c r="R2907" s="49"/>
      <c r="S2907" s="50" t="str">
        <f>IF(B2907="","",COUNTA(التجديد!E2907:E2907))</f>
        <v/>
      </c>
      <c r="T2907" s="51" t="str">
        <f>IF(B2907="","",IFERROR(VLOOKUP(SUBSTITUTE(SUBSTITUTE(H2907,"~","~~"),"*","~*"),إعدادات_الأنواع!$A$4:$B$40,2,FALSE()),"?"))</f>
        <v/>
      </c>
    </row>
    <row r="2908" spans="1:20" ht="15" customHeight="1">
      <c r="A2908" s="20" t="str">
        <f>IF(B2908="","",IF(T2908="?","⚠️ نوع غير معرف",T2908&amp;TEXT(COUNTIFS($T$3:T2908,T2908),"000")))</f>
        <v/>
      </c>
      <c r="B2908" s="38"/>
      <c r="C2908" s="38"/>
      <c r="D2908" s="39"/>
      <c r="E2908" s="54"/>
      <c r="F2908" s="41" t="str">
        <f t="shared" ca="1" si="180"/>
        <v/>
      </c>
      <c r="G2908" s="42"/>
      <c r="H2908" s="37"/>
      <c r="I2908" s="43"/>
      <c r="J2908" s="44" t="str">
        <f t="shared" si="181"/>
        <v/>
      </c>
      <c r="K2908" s="45"/>
      <c r="L2908" s="46" t="str">
        <f>IF(OR(K2908="لم يدفع",B2908=""),"",IF(K2908="تأمين فقط",0,IF(K2908="اشتراك 300",300,IF(F2908&lt;14,IFERROR(VLOOKUP(SUBSTITUTE(SUBSTITUTE(H2908,"~","~~"),"*","~*"),إعدادات_الأنواع!$A$4:$D$40,3,FALSE()),0),IFERROR(VLOOKUP(SUBSTITUTE(SUBSTITUTE(H2908,"~","~~"),"*","~*"),إعدادات_الأنواع!$A$4:$D$40,4,FALSE()),0)))))</f>
        <v/>
      </c>
      <c r="M2908" s="47" t="str">
        <f>IF(OR(K2908="لم يدفع",B2908=""),"",IFERROR(VLOOKUP(SUBSTITUTE(SUBSTITUTE(H2908,"~","~~"),"*","~*"),إعدادات_الأنواع!$A$4:$E$40,5,FALSE()),0))</f>
        <v/>
      </c>
      <c r="N2908" s="47" t="str">
        <f>IF(OR(K2908="لم يدفع",K2908="تأمين فقط",K2908="اشتراك 300",B2908=""),"",IFERROR(VLOOKUP(SUBSTITUTE(SUBSTITUTE(H2908,"~","~~"),"*","~*"),إعدادات_الأنواع!$A$4:$F$40,6,FALSE()),0))</f>
        <v/>
      </c>
      <c r="O2908" s="55" t="str">
        <f t="shared" si="182"/>
        <v/>
      </c>
      <c r="P2908" s="48" t="str">
        <f t="shared" ca="1" si="183"/>
        <v/>
      </c>
      <c r="Q2908" s="52"/>
      <c r="R2908" s="49"/>
      <c r="S2908" s="50" t="str">
        <f>IF(B2908="","",COUNTA(التجديد!E2908:E2908))</f>
        <v/>
      </c>
      <c r="T2908" s="51" t="str">
        <f>IF(B2908="","",IFERROR(VLOOKUP(SUBSTITUTE(SUBSTITUTE(H2908,"~","~~"),"*","~*"),إعدادات_الأنواع!$A$4:$B$40,2,FALSE()),"?"))</f>
        <v/>
      </c>
    </row>
    <row r="2909" spans="1:20" ht="15" customHeight="1">
      <c r="A2909" s="20" t="str">
        <f>IF(B2909="","",IF(T2909="?","⚠️ نوع غير معرف",T2909&amp;TEXT(COUNTIFS($T$3:T2909,T2909),"000")))</f>
        <v/>
      </c>
      <c r="B2909" s="38"/>
      <c r="C2909" s="38"/>
      <c r="D2909" s="39"/>
      <c r="E2909" s="54"/>
      <c r="F2909" s="41" t="str">
        <f t="shared" ca="1" si="180"/>
        <v/>
      </c>
      <c r="G2909" s="42"/>
      <c r="H2909" s="37"/>
      <c r="I2909" s="43"/>
      <c r="J2909" s="44" t="str">
        <f t="shared" si="181"/>
        <v/>
      </c>
      <c r="K2909" s="45"/>
      <c r="L2909" s="46" t="str">
        <f>IF(OR(K2909="لم يدفع",B2909=""),"",IF(K2909="تأمين فقط",0,IF(K2909="اشتراك 300",300,IF(F2909&lt;14,IFERROR(VLOOKUP(SUBSTITUTE(SUBSTITUTE(H2909,"~","~~"),"*","~*"),إعدادات_الأنواع!$A$4:$D$40,3,FALSE()),0),IFERROR(VLOOKUP(SUBSTITUTE(SUBSTITUTE(H2909,"~","~~"),"*","~*"),إعدادات_الأنواع!$A$4:$D$40,4,FALSE()),0)))))</f>
        <v/>
      </c>
      <c r="M2909" s="47" t="str">
        <f>IF(OR(K2909="لم يدفع",B2909=""),"",IFERROR(VLOOKUP(SUBSTITUTE(SUBSTITUTE(H2909,"~","~~"),"*","~*"),إعدادات_الأنواع!$A$4:$E$40,5,FALSE()),0))</f>
        <v/>
      </c>
      <c r="N2909" s="47" t="str">
        <f>IF(OR(K2909="لم يدفع",K2909="تأمين فقط",K2909="اشتراك 300",B2909=""),"",IFERROR(VLOOKUP(SUBSTITUTE(SUBSTITUTE(H2909,"~","~~"),"*","~*"),إعدادات_الأنواع!$A$4:$F$40,6,FALSE()),0))</f>
        <v/>
      </c>
      <c r="O2909" s="55" t="str">
        <f t="shared" si="182"/>
        <v/>
      </c>
      <c r="P2909" s="48" t="str">
        <f t="shared" ca="1" si="183"/>
        <v/>
      </c>
      <c r="Q2909" s="52"/>
      <c r="R2909" s="49"/>
      <c r="S2909" s="50" t="str">
        <f>IF(B2909="","",COUNTA(التجديد!E2909:E2909))</f>
        <v/>
      </c>
      <c r="T2909" s="51" t="str">
        <f>IF(B2909="","",IFERROR(VLOOKUP(SUBSTITUTE(SUBSTITUTE(H2909,"~","~~"),"*","~*"),إعدادات_الأنواع!$A$4:$B$40,2,FALSE()),"?"))</f>
        <v/>
      </c>
    </row>
    <row r="2910" spans="1:20" ht="15" customHeight="1">
      <c r="A2910" s="20" t="str">
        <f>IF(B2910="","",IF(T2910="?","⚠️ نوع غير معرف",T2910&amp;TEXT(COUNTIFS($T$3:T2910,T2910),"000")))</f>
        <v/>
      </c>
      <c r="B2910" s="38"/>
      <c r="C2910" s="38"/>
      <c r="D2910" s="39"/>
      <c r="E2910" s="54"/>
      <c r="F2910" s="41" t="str">
        <f t="shared" ca="1" si="180"/>
        <v/>
      </c>
      <c r="G2910" s="42"/>
      <c r="H2910" s="37"/>
      <c r="I2910" s="43"/>
      <c r="J2910" s="44" t="str">
        <f t="shared" si="181"/>
        <v/>
      </c>
      <c r="K2910" s="45"/>
      <c r="L2910" s="46" t="str">
        <f>IF(OR(K2910="لم يدفع",B2910=""),"",IF(K2910="تأمين فقط",0,IF(K2910="اشتراك 300",300,IF(F2910&lt;14,IFERROR(VLOOKUP(SUBSTITUTE(SUBSTITUTE(H2910,"~","~~"),"*","~*"),إعدادات_الأنواع!$A$4:$D$40,3,FALSE()),0),IFERROR(VLOOKUP(SUBSTITUTE(SUBSTITUTE(H2910,"~","~~"),"*","~*"),إعدادات_الأنواع!$A$4:$D$40,4,FALSE()),0)))))</f>
        <v/>
      </c>
      <c r="M2910" s="47" t="str">
        <f>IF(OR(K2910="لم يدفع",B2910=""),"",IFERROR(VLOOKUP(SUBSTITUTE(SUBSTITUTE(H2910,"~","~~"),"*","~*"),إعدادات_الأنواع!$A$4:$E$40,5,FALSE()),0))</f>
        <v/>
      </c>
      <c r="N2910" s="47" t="str">
        <f>IF(OR(K2910="لم يدفع",K2910="تأمين فقط",K2910="اشتراك 300",B2910=""),"",IFERROR(VLOOKUP(SUBSTITUTE(SUBSTITUTE(H2910,"~","~~"),"*","~*"),إعدادات_الأنواع!$A$4:$F$40,6,FALSE()),0))</f>
        <v/>
      </c>
      <c r="O2910" s="55" t="str">
        <f t="shared" si="182"/>
        <v/>
      </c>
      <c r="P2910" s="48" t="str">
        <f t="shared" ca="1" si="183"/>
        <v/>
      </c>
      <c r="Q2910" s="52"/>
      <c r="R2910" s="49"/>
      <c r="S2910" s="50" t="str">
        <f>IF(B2910="","",COUNTA(التجديد!E2910:E2910))</f>
        <v/>
      </c>
      <c r="T2910" s="51" t="str">
        <f>IF(B2910="","",IFERROR(VLOOKUP(SUBSTITUTE(SUBSTITUTE(H2910,"~","~~"),"*","~*"),إعدادات_الأنواع!$A$4:$B$40,2,FALSE()),"?"))</f>
        <v/>
      </c>
    </row>
    <row r="2911" spans="1:20" ht="15" customHeight="1">
      <c r="A2911" s="20" t="str">
        <f>IF(B2911="","",IF(T2911="?","⚠️ نوع غير معرف",T2911&amp;TEXT(COUNTIFS($T$3:T2911,T2911),"000")))</f>
        <v/>
      </c>
      <c r="B2911" s="38"/>
      <c r="C2911" s="38"/>
      <c r="D2911" s="39"/>
      <c r="E2911" s="54"/>
      <c r="F2911" s="41" t="str">
        <f t="shared" ca="1" si="180"/>
        <v/>
      </c>
      <c r="G2911" s="42"/>
      <c r="H2911" s="37"/>
      <c r="I2911" s="43"/>
      <c r="J2911" s="44" t="str">
        <f t="shared" si="181"/>
        <v/>
      </c>
      <c r="K2911" s="45"/>
      <c r="L2911" s="46" t="str">
        <f>IF(OR(K2911="لم يدفع",B2911=""),"",IF(K2911="تأمين فقط",0,IF(K2911="اشتراك 300",300,IF(F2911&lt;14,IFERROR(VLOOKUP(SUBSTITUTE(SUBSTITUTE(H2911,"~","~~"),"*","~*"),إعدادات_الأنواع!$A$4:$D$40,3,FALSE()),0),IFERROR(VLOOKUP(SUBSTITUTE(SUBSTITUTE(H2911,"~","~~"),"*","~*"),إعدادات_الأنواع!$A$4:$D$40,4,FALSE()),0)))))</f>
        <v/>
      </c>
      <c r="M2911" s="47" t="str">
        <f>IF(OR(K2911="لم يدفع",B2911=""),"",IFERROR(VLOOKUP(SUBSTITUTE(SUBSTITUTE(H2911,"~","~~"),"*","~*"),إعدادات_الأنواع!$A$4:$E$40,5,FALSE()),0))</f>
        <v/>
      </c>
      <c r="N2911" s="47" t="str">
        <f>IF(OR(K2911="لم يدفع",K2911="تأمين فقط",K2911="اشتراك 300",B2911=""),"",IFERROR(VLOOKUP(SUBSTITUTE(SUBSTITUTE(H2911,"~","~~"),"*","~*"),إعدادات_الأنواع!$A$4:$F$40,6,FALSE()),0))</f>
        <v/>
      </c>
      <c r="O2911" s="55" t="str">
        <f t="shared" si="182"/>
        <v/>
      </c>
      <c r="P2911" s="48" t="str">
        <f t="shared" ca="1" si="183"/>
        <v/>
      </c>
      <c r="Q2911" s="52"/>
      <c r="R2911" s="49"/>
      <c r="S2911" s="50" t="str">
        <f>IF(B2911="","",COUNTA(التجديد!E2911:E2911))</f>
        <v/>
      </c>
      <c r="T2911" s="51" t="str">
        <f>IF(B2911="","",IFERROR(VLOOKUP(SUBSTITUTE(SUBSTITUTE(H2911,"~","~~"),"*","~*"),إعدادات_الأنواع!$A$4:$B$40,2,FALSE()),"?"))</f>
        <v/>
      </c>
    </row>
    <row r="2912" spans="1:20" ht="15" customHeight="1">
      <c r="A2912" s="20" t="str">
        <f>IF(B2912="","",IF(T2912="?","⚠️ نوع غير معرف",T2912&amp;TEXT(COUNTIFS($T$3:T2912,T2912),"000")))</f>
        <v/>
      </c>
      <c r="B2912" s="38"/>
      <c r="C2912" s="38"/>
      <c r="D2912" s="39"/>
      <c r="E2912" s="54"/>
      <c r="F2912" s="41" t="str">
        <f t="shared" ca="1" si="180"/>
        <v/>
      </c>
      <c r="G2912" s="42"/>
      <c r="H2912" s="37"/>
      <c r="I2912" s="43"/>
      <c r="J2912" s="44" t="str">
        <f t="shared" si="181"/>
        <v/>
      </c>
      <c r="K2912" s="45"/>
      <c r="L2912" s="46" t="str">
        <f>IF(OR(K2912="لم يدفع",B2912=""),"",IF(K2912="تأمين فقط",0,IF(K2912="اشتراك 300",300,IF(F2912&lt;14,IFERROR(VLOOKUP(SUBSTITUTE(SUBSTITUTE(H2912,"~","~~"),"*","~*"),إعدادات_الأنواع!$A$4:$D$40,3,FALSE()),0),IFERROR(VLOOKUP(SUBSTITUTE(SUBSTITUTE(H2912,"~","~~"),"*","~*"),إعدادات_الأنواع!$A$4:$D$40,4,FALSE()),0)))))</f>
        <v/>
      </c>
      <c r="M2912" s="47" t="str">
        <f>IF(OR(K2912="لم يدفع",B2912=""),"",IFERROR(VLOOKUP(SUBSTITUTE(SUBSTITUTE(H2912,"~","~~"),"*","~*"),إعدادات_الأنواع!$A$4:$E$40,5,FALSE()),0))</f>
        <v/>
      </c>
      <c r="N2912" s="47" t="str">
        <f>IF(OR(K2912="لم يدفع",K2912="تأمين فقط",K2912="اشتراك 300",B2912=""),"",IFERROR(VLOOKUP(SUBSTITUTE(SUBSTITUTE(H2912,"~","~~"),"*","~*"),إعدادات_الأنواع!$A$4:$F$40,6,FALSE()),0))</f>
        <v/>
      </c>
      <c r="O2912" s="55" t="str">
        <f t="shared" si="182"/>
        <v/>
      </c>
      <c r="P2912" s="48" t="str">
        <f t="shared" ca="1" si="183"/>
        <v/>
      </c>
      <c r="Q2912" s="52"/>
      <c r="R2912" s="49"/>
      <c r="S2912" s="50" t="str">
        <f>IF(B2912="","",COUNTA(التجديد!E2912:E2912))</f>
        <v/>
      </c>
      <c r="T2912" s="51" t="str">
        <f>IF(B2912="","",IFERROR(VLOOKUP(SUBSTITUTE(SUBSTITUTE(H2912,"~","~~"),"*","~*"),إعدادات_الأنواع!$A$4:$B$40,2,FALSE()),"?"))</f>
        <v/>
      </c>
    </row>
    <row r="2913" spans="1:20" ht="15" customHeight="1">
      <c r="A2913" s="20" t="str">
        <f>IF(B2913="","",IF(T2913="?","⚠️ نوع غير معرف",T2913&amp;TEXT(COUNTIFS($T$3:T2913,T2913),"000")))</f>
        <v/>
      </c>
      <c r="B2913" s="38"/>
      <c r="C2913" s="38"/>
      <c r="D2913" s="39"/>
      <c r="E2913" s="54"/>
      <c r="F2913" s="41" t="str">
        <f t="shared" ca="1" si="180"/>
        <v/>
      </c>
      <c r="G2913" s="42"/>
      <c r="H2913" s="37"/>
      <c r="I2913" s="43"/>
      <c r="J2913" s="44" t="str">
        <f t="shared" si="181"/>
        <v/>
      </c>
      <c r="K2913" s="45"/>
      <c r="L2913" s="46" t="str">
        <f>IF(OR(K2913="لم يدفع",B2913=""),"",IF(K2913="تأمين فقط",0,IF(K2913="اشتراك 300",300,IF(F2913&lt;14,IFERROR(VLOOKUP(SUBSTITUTE(SUBSTITUTE(H2913,"~","~~"),"*","~*"),إعدادات_الأنواع!$A$4:$D$40,3,FALSE()),0),IFERROR(VLOOKUP(SUBSTITUTE(SUBSTITUTE(H2913,"~","~~"),"*","~*"),إعدادات_الأنواع!$A$4:$D$40,4,FALSE()),0)))))</f>
        <v/>
      </c>
      <c r="M2913" s="47" t="str">
        <f>IF(OR(K2913="لم يدفع",B2913=""),"",IFERROR(VLOOKUP(SUBSTITUTE(SUBSTITUTE(H2913,"~","~~"),"*","~*"),إعدادات_الأنواع!$A$4:$E$40,5,FALSE()),0))</f>
        <v/>
      </c>
      <c r="N2913" s="47" t="str">
        <f>IF(OR(K2913="لم يدفع",K2913="تأمين فقط",K2913="اشتراك 300",B2913=""),"",IFERROR(VLOOKUP(SUBSTITUTE(SUBSTITUTE(H2913,"~","~~"),"*","~*"),إعدادات_الأنواع!$A$4:$F$40,6,FALSE()),0))</f>
        <v/>
      </c>
      <c r="O2913" s="55" t="str">
        <f t="shared" si="182"/>
        <v/>
      </c>
      <c r="P2913" s="48" t="str">
        <f t="shared" ca="1" si="183"/>
        <v/>
      </c>
      <c r="Q2913" s="52"/>
      <c r="R2913" s="49"/>
      <c r="S2913" s="50" t="str">
        <f>IF(B2913="","",COUNTA(التجديد!E2913:E2913))</f>
        <v/>
      </c>
      <c r="T2913" s="51" t="str">
        <f>IF(B2913="","",IFERROR(VLOOKUP(SUBSTITUTE(SUBSTITUTE(H2913,"~","~~"),"*","~*"),إعدادات_الأنواع!$A$4:$B$40,2,FALSE()),"?"))</f>
        <v/>
      </c>
    </row>
    <row r="2914" spans="1:20" ht="15" customHeight="1">
      <c r="A2914" s="20" t="str">
        <f>IF(B2914="","",IF(T2914="?","⚠️ نوع غير معرف",T2914&amp;TEXT(COUNTIFS($T$3:T2914,T2914),"000")))</f>
        <v/>
      </c>
      <c r="B2914" s="38"/>
      <c r="C2914" s="38"/>
      <c r="D2914" s="39"/>
      <c r="E2914" s="54"/>
      <c r="F2914" s="41" t="str">
        <f t="shared" ca="1" si="180"/>
        <v/>
      </c>
      <c r="G2914" s="42"/>
      <c r="H2914" s="37"/>
      <c r="I2914" s="43"/>
      <c r="J2914" s="44" t="str">
        <f t="shared" si="181"/>
        <v/>
      </c>
      <c r="K2914" s="45"/>
      <c r="L2914" s="46" t="str">
        <f>IF(OR(K2914="لم يدفع",B2914=""),"",IF(K2914="تأمين فقط",0,IF(K2914="اشتراك 300",300,IF(F2914&lt;14,IFERROR(VLOOKUP(SUBSTITUTE(SUBSTITUTE(H2914,"~","~~"),"*","~*"),إعدادات_الأنواع!$A$4:$D$40,3,FALSE()),0),IFERROR(VLOOKUP(SUBSTITUTE(SUBSTITUTE(H2914,"~","~~"),"*","~*"),إعدادات_الأنواع!$A$4:$D$40,4,FALSE()),0)))))</f>
        <v/>
      </c>
      <c r="M2914" s="47" t="str">
        <f>IF(OR(K2914="لم يدفع",B2914=""),"",IFERROR(VLOOKUP(SUBSTITUTE(SUBSTITUTE(H2914,"~","~~"),"*","~*"),إعدادات_الأنواع!$A$4:$E$40,5,FALSE()),0))</f>
        <v/>
      </c>
      <c r="N2914" s="47" t="str">
        <f>IF(OR(K2914="لم يدفع",K2914="تأمين فقط",K2914="اشتراك 300",B2914=""),"",IFERROR(VLOOKUP(SUBSTITUTE(SUBSTITUTE(H2914,"~","~~"),"*","~*"),إعدادات_الأنواع!$A$4:$F$40,6,FALSE()),0))</f>
        <v/>
      </c>
      <c r="O2914" s="55" t="str">
        <f t="shared" si="182"/>
        <v/>
      </c>
      <c r="P2914" s="48" t="str">
        <f t="shared" ca="1" si="183"/>
        <v/>
      </c>
      <c r="Q2914" s="52"/>
      <c r="R2914" s="49"/>
      <c r="S2914" s="50" t="str">
        <f>IF(B2914="","",COUNTA(التجديد!E2914:E2914))</f>
        <v/>
      </c>
      <c r="T2914" s="51" t="str">
        <f>IF(B2914="","",IFERROR(VLOOKUP(SUBSTITUTE(SUBSTITUTE(H2914,"~","~~"),"*","~*"),إعدادات_الأنواع!$A$4:$B$40,2,FALSE()),"?"))</f>
        <v/>
      </c>
    </row>
    <row r="2915" spans="1:20" ht="15" customHeight="1">
      <c r="A2915" s="20" t="str">
        <f>IF(B2915="","",IF(T2915="?","⚠️ نوع غير معرف",T2915&amp;TEXT(COUNTIFS($T$3:T2915,T2915),"000")))</f>
        <v/>
      </c>
      <c r="B2915" s="38"/>
      <c r="C2915" s="38"/>
      <c r="D2915" s="39"/>
      <c r="E2915" s="54"/>
      <c r="F2915" s="41" t="str">
        <f t="shared" ca="1" si="180"/>
        <v/>
      </c>
      <c r="G2915" s="42"/>
      <c r="H2915" s="37"/>
      <c r="I2915" s="43"/>
      <c r="J2915" s="44" t="str">
        <f t="shared" si="181"/>
        <v/>
      </c>
      <c r="K2915" s="45"/>
      <c r="L2915" s="46" t="str">
        <f>IF(OR(K2915="لم يدفع",B2915=""),"",IF(K2915="تأمين فقط",0,IF(K2915="اشتراك 300",300,IF(F2915&lt;14,IFERROR(VLOOKUP(SUBSTITUTE(SUBSTITUTE(H2915,"~","~~"),"*","~*"),إعدادات_الأنواع!$A$4:$D$40,3,FALSE()),0),IFERROR(VLOOKUP(SUBSTITUTE(SUBSTITUTE(H2915,"~","~~"),"*","~*"),إعدادات_الأنواع!$A$4:$D$40,4,FALSE()),0)))))</f>
        <v/>
      </c>
      <c r="M2915" s="47" t="str">
        <f>IF(OR(K2915="لم يدفع",B2915=""),"",IFERROR(VLOOKUP(SUBSTITUTE(SUBSTITUTE(H2915,"~","~~"),"*","~*"),إعدادات_الأنواع!$A$4:$E$40,5,FALSE()),0))</f>
        <v/>
      </c>
      <c r="N2915" s="47" t="str">
        <f>IF(OR(K2915="لم يدفع",K2915="تأمين فقط",K2915="اشتراك 300",B2915=""),"",IFERROR(VLOOKUP(SUBSTITUTE(SUBSTITUTE(H2915,"~","~~"),"*","~*"),إعدادات_الأنواع!$A$4:$F$40,6,FALSE()),0))</f>
        <v/>
      </c>
      <c r="O2915" s="55" t="str">
        <f t="shared" si="182"/>
        <v/>
      </c>
      <c r="P2915" s="48" t="str">
        <f t="shared" ca="1" si="183"/>
        <v/>
      </c>
      <c r="Q2915" s="52"/>
      <c r="R2915" s="49"/>
      <c r="S2915" s="50" t="str">
        <f>IF(B2915="","",COUNTA(التجديد!E2915:E2915))</f>
        <v/>
      </c>
      <c r="T2915" s="51" t="str">
        <f>IF(B2915="","",IFERROR(VLOOKUP(SUBSTITUTE(SUBSTITUTE(H2915,"~","~~"),"*","~*"),إعدادات_الأنواع!$A$4:$B$40,2,FALSE()),"?"))</f>
        <v/>
      </c>
    </row>
    <row r="2916" spans="1:20" ht="15" customHeight="1">
      <c r="A2916" s="20" t="str">
        <f>IF(B2916="","",IF(T2916="?","⚠️ نوع غير معرف",T2916&amp;TEXT(COUNTIFS($T$3:T2916,T2916),"000")))</f>
        <v/>
      </c>
      <c r="B2916" s="38"/>
      <c r="C2916" s="38"/>
      <c r="D2916" s="39"/>
      <c r="E2916" s="54"/>
      <c r="F2916" s="41" t="str">
        <f t="shared" ca="1" si="180"/>
        <v/>
      </c>
      <c r="G2916" s="42"/>
      <c r="H2916" s="37"/>
      <c r="I2916" s="43"/>
      <c r="J2916" s="44" t="str">
        <f t="shared" si="181"/>
        <v/>
      </c>
      <c r="K2916" s="45"/>
      <c r="L2916" s="46" t="str">
        <f>IF(OR(K2916="لم يدفع",B2916=""),"",IF(K2916="تأمين فقط",0,IF(K2916="اشتراك 300",300,IF(F2916&lt;14,IFERROR(VLOOKUP(SUBSTITUTE(SUBSTITUTE(H2916,"~","~~"),"*","~*"),إعدادات_الأنواع!$A$4:$D$40,3,FALSE()),0),IFERROR(VLOOKUP(SUBSTITUTE(SUBSTITUTE(H2916,"~","~~"),"*","~*"),إعدادات_الأنواع!$A$4:$D$40,4,FALSE()),0)))))</f>
        <v/>
      </c>
      <c r="M2916" s="47" t="str">
        <f>IF(OR(K2916="لم يدفع",B2916=""),"",IFERROR(VLOOKUP(SUBSTITUTE(SUBSTITUTE(H2916,"~","~~"),"*","~*"),إعدادات_الأنواع!$A$4:$E$40,5,FALSE()),0))</f>
        <v/>
      </c>
      <c r="N2916" s="47" t="str">
        <f>IF(OR(K2916="لم يدفع",K2916="تأمين فقط",K2916="اشتراك 300",B2916=""),"",IFERROR(VLOOKUP(SUBSTITUTE(SUBSTITUTE(H2916,"~","~~"),"*","~*"),إعدادات_الأنواع!$A$4:$F$40,6,FALSE()),0))</f>
        <v/>
      </c>
      <c r="O2916" s="55" t="str">
        <f t="shared" si="182"/>
        <v/>
      </c>
      <c r="P2916" s="48" t="str">
        <f t="shared" ca="1" si="183"/>
        <v/>
      </c>
      <c r="Q2916" s="52"/>
      <c r="R2916" s="49"/>
      <c r="S2916" s="50" t="str">
        <f>IF(B2916="","",COUNTA(التجديد!E2916:E2916))</f>
        <v/>
      </c>
      <c r="T2916" s="51" t="str">
        <f>IF(B2916="","",IFERROR(VLOOKUP(SUBSTITUTE(SUBSTITUTE(H2916,"~","~~"),"*","~*"),إعدادات_الأنواع!$A$4:$B$40,2,FALSE()),"?"))</f>
        <v/>
      </c>
    </row>
    <row r="2917" spans="1:20" ht="15" customHeight="1">
      <c r="A2917" s="20" t="str">
        <f>IF(B2917="","",IF(T2917="?","⚠️ نوع غير معرف",T2917&amp;TEXT(COUNTIFS($T$3:T2917,T2917),"000")))</f>
        <v/>
      </c>
      <c r="B2917" s="38"/>
      <c r="C2917" s="38"/>
      <c r="D2917" s="39"/>
      <c r="E2917" s="54"/>
      <c r="F2917" s="41" t="str">
        <f t="shared" ca="1" si="180"/>
        <v/>
      </c>
      <c r="G2917" s="42"/>
      <c r="H2917" s="37"/>
      <c r="I2917" s="43"/>
      <c r="J2917" s="44" t="str">
        <f t="shared" si="181"/>
        <v/>
      </c>
      <c r="K2917" s="45"/>
      <c r="L2917" s="46" t="str">
        <f>IF(OR(K2917="لم يدفع",B2917=""),"",IF(K2917="تأمين فقط",0,IF(K2917="اشتراك 300",300,IF(F2917&lt;14,IFERROR(VLOOKUP(SUBSTITUTE(SUBSTITUTE(H2917,"~","~~"),"*","~*"),إعدادات_الأنواع!$A$4:$D$40,3,FALSE()),0),IFERROR(VLOOKUP(SUBSTITUTE(SUBSTITUTE(H2917,"~","~~"),"*","~*"),إعدادات_الأنواع!$A$4:$D$40,4,FALSE()),0)))))</f>
        <v/>
      </c>
      <c r="M2917" s="47" t="str">
        <f>IF(OR(K2917="لم يدفع",B2917=""),"",IFERROR(VLOOKUP(SUBSTITUTE(SUBSTITUTE(H2917,"~","~~"),"*","~*"),إعدادات_الأنواع!$A$4:$E$40,5,FALSE()),0))</f>
        <v/>
      </c>
      <c r="N2917" s="47" t="str">
        <f>IF(OR(K2917="لم يدفع",K2917="تأمين فقط",K2917="اشتراك 300",B2917=""),"",IFERROR(VLOOKUP(SUBSTITUTE(SUBSTITUTE(H2917,"~","~~"),"*","~*"),إعدادات_الأنواع!$A$4:$F$40,6,FALSE()),0))</f>
        <v/>
      </c>
      <c r="O2917" s="55" t="str">
        <f t="shared" si="182"/>
        <v/>
      </c>
      <c r="P2917" s="48" t="str">
        <f t="shared" ca="1" si="183"/>
        <v/>
      </c>
      <c r="Q2917" s="52"/>
      <c r="R2917" s="49"/>
      <c r="S2917" s="50" t="str">
        <f>IF(B2917="","",COUNTA(التجديد!E2917:E2917))</f>
        <v/>
      </c>
      <c r="T2917" s="51" t="str">
        <f>IF(B2917="","",IFERROR(VLOOKUP(SUBSTITUTE(SUBSTITUTE(H2917,"~","~~"),"*","~*"),إعدادات_الأنواع!$A$4:$B$40,2,FALSE()),"?"))</f>
        <v/>
      </c>
    </row>
    <row r="2918" spans="1:20" ht="15" customHeight="1">
      <c r="A2918" s="20" t="str">
        <f>IF(B2918="","",IF(T2918="?","⚠️ نوع غير معرف",T2918&amp;TEXT(COUNTIFS($T$3:T2918,T2918),"000")))</f>
        <v/>
      </c>
      <c r="B2918" s="38"/>
      <c r="C2918" s="38"/>
      <c r="D2918" s="39"/>
      <c r="E2918" s="54"/>
      <c r="F2918" s="41" t="str">
        <f t="shared" ca="1" si="180"/>
        <v/>
      </c>
      <c r="G2918" s="42"/>
      <c r="H2918" s="37"/>
      <c r="I2918" s="43"/>
      <c r="J2918" s="44" t="str">
        <f t="shared" si="181"/>
        <v/>
      </c>
      <c r="K2918" s="45"/>
      <c r="L2918" s="46" t="str">
        <f>IF(OR(K2918="لم يدفع",B2918=""),"",IF(K2918="تأمين فقط",0,IF(K2918="اشتراك 300",300,IF(F2918&lt;14,IFERROR(VLOOKUP(SUBSTITUTE(SUBSTITUTE(H2918,"~","~~"),"*","~*"),إعدادات_الأنواع!$A$4:$D$40,3,FALSE()),0),IFERROR(VLOOKUP(SUBSTITUTE(SUBSTITUTE(H2918,"~","~~"),"*","~*"),إعدادات_الأنواع!$A$4:$D$40,4,FALSE()),0)))))</f>
        <v/>
      </c>
      <c r="M2918" s="47" t="str">
        <f>IF(OR(K2918="لم يدفع",B2918=""),"",IFERROR(VLOOKUP(SUBSTITUTE(SUBSTITUTE(H2918,"~","~~"),"*","~*"),إعدادات_الأنواع!$A$4:$E$40,5,FALSE()),0))</f>
        <v/>
      </c>
      <c r="N2918" s="47" t="str">
        <f>IF(OR(K2918="لم يدفع",K2918="تأمين فقط",K2918="اشتراك 300",B2918=""),"",IFERROR(VLOOKUP(SUBSTITUTE(SUBSTITUTE(H2918,"~","~~"),"*","~*"),إعدادات_الأنواع!$A$4:$F$40,6,FALSE()),0))</f>
        <v/>
      </c>
      <c r="O2918" s="55" t="str">
        <f t="shared" si="182"/>
        <v/>
      </c>
      <c r="P2918" s="48" t="str">
        <f t="shared" ca="1" si="183"/>
        <v/>
      </c>
      <c r="Q2918" s="52"/>
      <c r="R2918" s="49"/>
      <c r="S2918" s="50" t="str">
        <f>IF(B2918="","",COUNTA(التجديد!E2918:E2918))</f>
        <v/>
      </c>
      <c r="T2918" s="51" t="str">
        <f>IF(B2918="","",IFERROR(VLOOKUP(SUBSTITUTE(SUBSTITUTE(H2918,"~","~~"),"*","~*"),إعدادات_الأنواع!$A$4:$B$40,2,FALSE()),"?"))</f>
        <v/>
      </c>
    </row>
    <row r="2919" spans="1:20" ht="15" customHeight="1">
      <c r="A2919" s="20" t="str">
        <f>IF(B2919="","",IF(T2919="?","⚠️ نوع غير معرف",T2919&amp;TEXT(COUNTIFS($T$3:T2919,T2919),"000")))</f>
        <v/>
      </c>
      <c r="B2919" s="38"/>
      <c r="C2919" s="38"/>
      <c r="D2919" s="39"/>
      <c r="E2919" s="54"/>
      <c r="F2919" s="41" t="str">
        <f t="shared" ca="1" si="180"/>
        <v/>
      </c>
      <c r="G2919" s="42"/>
      <c r="H2919" s="37"/>
      <c r="I2919" s="43"/>
      <c r="J2919" s="44" t="str">
        <f t="shared" si="181"/>
        <v/>
      </c>
      <c r="K2919" s="45"/>
      <c r="L2919" s="46" t="str">
        <f>IF(OR(K2919="لم يدفع",B2919=""),"",IF(K2919="تأمين فقط",0,IF(K2919="اشتراك 300",300,IF(F2919&lt;14,IFERROR(VLOOKUP(SUBSTITUTE(SUBSTITUTE(H2919,"~","~~"),"*","~*"),إعدادات_الأنواع!$A$4:$D$40,3,FALSE()),0),IFERROR(VLOOKUP(SUBSTITUTE(SUBSTITUTE(H2919,"~","~~"),"*","~*"),إعدادات_الأنواع!$A$4:$D$40,4,FALSE()),0)))))</f>
        <v/>
      </c>
      <c r="M2919" s="47" t="str">
        <f>IF(OR(K2919="لم يدفع",B2919=""),"",IFERROR(VLOOKUP(SUBSTITUTE(SUBSTITUTE(H2919,"~","~~"),"*","~*"),إعدادات_الأنواع!$A$4:$E$40,5,FALSE()),0))</f>
        <v/>
      </c>
      <c r="N2919" s="47" t="str">
        <f>IF(OR(K2919="لم يدفع",K2919="تأمين فقط",K2919="اشتراك 300",B2919=""),"",IFERROR(VLOOKUP(SUBSTITUTE(SUBSTITUTE(H2919,"~","~~"),"*","~*"),إعدادات_الأنواع!$A$4:$F$40,6,FALSE()),0))</f>
        <v/>
      </c>
      <c r="O2919" s="55" t="str">
        <f t="shared" si="182"/>
        <v/>
      </c>
      <c r="P2919" s="48" t="str">
        <f t="shared" ca="1" si="183"/>
        <v/>
      </c>
      <c r="Q2919" s="52"/>
      <c r="R2919" s="49"/>
      <c r="S2919" s="50" t="str">
        <f>IF(B2919="","",COUNTA(التجديد!E2919:E2919))</f>
        <v/>
      </c>
      <c r="T2919" s="51" t="str">
        <f>IF(B2919="","",IFERROR(VLOOKUP(SUBSTITUTE(SUBSTITUTE(H2919,"~","~~"),"*","~*"),إعدادات_الأنواع!$A$4:$B$40,2,FALSE()),"?"))</f>
        <v/>
      </c>
    </row>
    <row r="2920" spans="1:20" ht="15" customHeight="1">
      <c r="A2920" s="20" t="str">
        <f>IF(B2920="","",IF(T2920="?","⚠️ نوع غير معرف",T2920&amp;TEXT(COUNTIFS($T$3:T2920,T2920),"000")))</f>
        <v/>
      </c>
      <c r="B2920" s="38"/>
      <c r="C2920" s="38"/>
      <c r="D2920" s="39"/>
      <c r="E2920" s="54"/>
      <c r="F2920" s="41" t="str">
        <f t="shared" ca="1" si="180"/>
        <v/>
      </c>
      <c r="G2920" s="42"/>
      <c r="H2920" s="37"/>
      <c r="I2920" s="43"/>
      <c r="J2920" s="44" t="str">
        <f t="shared" si="181"/>
        <v/>
      </c>
      <c r="K2920" s="45"/>
      <c r="L2920" s="46" t="str">
        <f>IF(OR(K2920="لم يدفع",B2920=""),"",IF(K2920="تأمين فقط",0,IF(K2920="اشتراك 300",300,IF(F2920&lt;14,IFERROR(VLOOKUP(SUBSTITUTE(SUBSTITUTE(H2920,"~","~~"),"*","~*"),إعدادات_الأنواع!$A$4:$D$40,3,FALSE()),0),IFERROR(VLOOKUP(SUBSTITUTE(SUBSTITUTE(H2920,"~","~~"),"*","~*"),إعدادات_الأنواع!$A$4:$D$40,4,FALSE()),0)))))</f>
        <v/>
      </c>
      <c r="M2920" s="47" t="str">
        <f>IF(OR(K2920="لم يدفع",B2920=""),"",IFERROR(VLOOKUP(SUBSTITUTE(SUBSTITUTE(H2920,"~","~~"),"*","~*"),إعدادات_الأنواع!$A$4:$E$40,5,FALSE()),0))</f>
        <v/>
      </c>
      <c r="N2920" s="47" t="str">
        <f>IF(OR(K2920="لم يدفع",K2920="تأمين فقط",K2920="اشتراك 300",B2920=""),"",IFERROR(VLOOKUP(SUBSTITUTE(SUBSTITUTE(H2920,"~","~~"),"*","~*"),إعدادات_الأنواع!$A$4:$F$40,6,FALSE()),0))</f>
        <v/>
      </c>
      <c r="O2920" s="55" t="str">
        <f t="shared" si="182"/>
        <v/>
      </c>
      <c r="P2920" s="48" t="str">
        <f t="shared" ca="1" si="183"/>
        <v/>
      </c>
      <c r="Q2920" s="52"/>
      <c r="R2920" s="49"/>
      <c r="S2920" s="50" t="str">
        <f>IF(B2920="","",COUNTA(التجديد!E2920:E2920))</f>
        <v/>
      </c>
      <c r="T2920" s="51" t="str">
        <f>IF(B2920="","",IFERROR(VLOOKUP(SUBSTITUTE(SUBSTITUTE(H2920,"~","~~"),"*","~*"),إعدادات_الأنواع!$A$4:$B$40,2,FALSE()),"?"))</f>
        <v/>
      </c>
    </row>
    <row r="2921" spans="1:20" ht="15" customHeight="1">
      <c r="A2921" s="20" t="str">
        <f>IF(B2921="","",IF(T2921="?","⚠️ نوع غير معرف",T2921&amp;TEXT(COUNTIFS($T$3:T2921,T2921),"000")))</f>
        <v/>
      </c>
      <c r="B2921" s="38"/>
      <c r="C2921" s="38"/>
      <c r="D2921" s="39"/>
      <c r="E2921" s="54"/>
      <c r="F2921" s="41" t="str">
        <f t="shared" ca="1" si="180"/>
        <v/>
      </c>
      <c r="G2921" s="42"/>
      <c r="H2921" s="37"/>
      <c r="I2921" s="43"/>
      <c r="J2921" s="44" t="str">
        <f t="shared" si="181"/>
        <v/>
      </c>
      <c r="K2921" s="45"/>
      <c r="L2921" s="46" t="str">
        <f>IF(OR(K2921="لم يدفع",B2921=""),"",IF(K2921="تأمين فقط",0,IF(K2921="اشتراك 300",300,IF(F2921&lt;14,IFERROR(VLOOKUP(SUBSTITUTE(SUBSTITUTE(H2921,"~","~~"),"*","~*"),إعدادات_الأنواع!$A$4:$D$40,3,FALSE()),0),IFERROR(VLOOKUP(SUBSTITUTE(SUBSTITUTE(H2921,"~","~~"),"*","~*"),إعدادات_الأنواع!$A$4:$D$40,4,FALSE()),0)))))</f>
        <v/>
      </c>
      <c r="M2921" s="47" t="str">
        <f>IF(OR(K2921="لم يدفع",B2921=""),"",IFERROR(VLOOKUP(SUBSTITUTE(SUBSTITUTE(H2921,"~","~~"),"*","~*"),إعدادات_الأنواع!$A$4:$E$40,5,FALSE()),0))</f>
        <v/>
      </c>
      <c r="N2921" s="47" t="str">
        <f>IF(OR(K2921="لم يدفع",K2921="تأمين فقط",K2921="اشتراك 300",B2921=""),"",IFERROR(VLOOKUP(SUBSTITUTE(SUBSTITUTE(H2921,"~","~~"),"*","~*"),إعدادات_الأنواع!$A$4:$F$40,6,FALSE()),0))</f>
        <v/>
      </c>
      <c r="O2921" s="55" t="str">
        <f t="shared" si="182"/>
        <v/>
      </c>
      <c r="P2921" s="48" t="str">
        <f t="shared" ca="1" si="183"/>
        <v/>
      </c>
      <c r="Q2921" s="52"/>
      <c r="R2921" s="49"/>
      <c r="S2921" s="50" t="str">
        <f>IF(B2921="","",COUNTA(التجديد!E2921:E2921))</f>
        <v/>
      </c>
      <c r="T2921" s="51" t="str">
        <f>IF(B2921="","",IFERROR(VLOOKUP(SUBSTITUTE(SUBSTITUTE(H2921,"~","~~"),"*","~*"),إعدادات_الأنواع!$A$4:$B$40,2,FALSE()),"?"))</f>
        <v/>
      </c>
    </row>
    <row r="2922" spans="1:20" ht="15" customHeight="1">
      <c r="A2922" s="20" t="str">
        <f>IF(B2922="","",IF(T2922="?","⚠️ نوع غير معرف",T2922&amp;TEXT(COUNTIFS($T$3:T2922,T2922),"000")))</f>
        <v/>
      </c>
      <c r="B2922" s="38"/>
      <c r="C2922" s="38"/>
      <c r="D2922" s="39"/>
      <c r="E2922" s="54"/>
      <c r="F2922" s="41" t="str">
        <f t="shared" ca="1" si="180"/>
        <v/>
      </c>
      <c r="G2922" s="42"/>
      <c r="H2922" s="37"/>
      <c r="I2922" s="43"/>
      <c r="J2922" s="44" t="str">
        <f t="shared" si="181"/>
        <v/>
      </c>
      <c r="K2922" s="45"/>
      <c r="L2922" s="46" t="str">
        <f>IF(OR(K2922="لم يدفع",B2922=""),"",IF(K2922="تأمين فقط",0,IF(K2922="اشتراك 300",300,IF(F2922&lt;14,IFERROR(VLOOKUP(SUBSTITUTE(SUBSTITUTE(H2922,"~","~~"),"*","~*"),إعدادات_الأنواع!$A$4:$D$40,3,FALSE()),0),IFERROR(VLOOKUP(SUBSTITUTE(SUBSTITUTE(H2922,"~","~~"),"*","~*"),إعدادات_الأنواع!$A$4:$D$40,4,FALSE()),0)))))</f>
        <v/>
      </c>
      <c r="M2922" s="47" t="str">
        <f>IF(OR(K2922="لم يدفع",B2922=""),"",IFERROR(VLOOKUP(SUBSTITUTE(SUBSTITUTE(H2922,"~","~~"),"*","~*"),إعدادات_الأنواع!$A$4:$E$40,5,FALSE()),0))</f>
        <v/>
      </c>
      <c r="N2922" s="47" t="str">
        <f>IF(OR(K2922="لم يدفع",K2922="تأمين فقط",K2922="اشتراك 300",B2922=""),"",IFERROR(VLOOKUP(SUBSTITUTE(SUBSTITUTE(H2922,"~","~~"),"*","~*"),إعدادات_الأنواع!$A$4:$F$40,6,FALSE()),0))</f>
        <v/>
      </c>
      <c r="O2922" s="55" t="str">
        <f t="shared" si="182"/>
        <v/>
      </c>
      <c r="P2922" s="48" t="str">
        <f t="shared" ca="1" si="183"/>
        <v/>
      </c>
      <c r="Q2922" s="52"/>
      <c r="R2922" s="49"/>
      <c r="S2922" s="50" t="str">
        <f>IF(B2922="","",COUNTA(التجديد!E2922:E2922))</f>
        <v/>
      </c>
      <c r="T2922" s="51" t="str">
        <f>IF(B2922="","",IFERROR(VLOOKUP(SUBSTITUTE(SUBSTITUTE(H2922,"~","~~"),"*","~*"),إعدادات_الأنواع!$A$4:$B$40,2,FALSE()),"?"))</f>
        <v/>
      </c>
    </row>
    <row r="2923" spans="1:20" ht="15" customHeight="1">
      <c r="A2923" s="20" t="str">
        <f>IF(B2923="","",IF(T2923="?","⚠️ نوع غير معرف",T2923&amp;TEXT(COUNTIFS($T$3:T2923,T2923),"000")))</f>
        <v/>
      </c>
      <c r="B2923" s="38"/>
      <c r="C2923" s="38"/>
      <c r="D2923" s="39"/>
      <c r="E2923" s="54"/>
      <c r="F2923" s="41" t="str">
        <f t="shared" ca="1" si="180"/>
        <v/>
      </c>
      <c r="G2923" s="42"/>
      <c r="H2923" s="37"/>
      <c r="I2923" s="43"/>
      <c r="J2923" s="44" t="str">
        <f t="shared" si="181"/>
        <v/>
      </c>
      <c r="K2923" s="45"/>
      <c r="L2923" s="46" t="str">
        <f>IF(OR(K2923="لم يدفع",B2923=""),"",IF(K2923="تأمين فقط",0,IF(K2923="اشتراك 300",300,IF(F2923&lt;14,IFERROR(VLOOKUP(SUBSTITUTE(SUBSTITUTE(H2923,"~","~~"),"*","~*"),إعدادات_الأنواع!$A$4:$D$40,3,FALSE()),0),IFERROR(VLOOKUP(SUBSTITUTE(SUBSTITUTE(H2923,"~","~~"),"*","~*"),إعدادات_الأنواع!$A$4:$D$40,4,FALSE()),0)))))</f>
        <v/>
      </c>
      <c r="M2923" s="47" t="str">
        <f>IF(OR(K2923="لم يدفع",B2923=""),"",IFERROR(VLOOKUP(SUBSTITUTE(SUBSTITUTE(H2923,"~","~~"),"*","~*"),إعدادات_الأنواع!$A$4:$E$40,5,FALSE()),0))</f>
        <v/>
      </c>
      <c r="N2923" s="47" t="str">
        <f>IF(OR(K2923="لم يدفع",K2923="تأمين فقط",K2923="اشتراك 300",B2923=""),"",IFERROR(VLOOKUP(SUBSTITUTE(SUBSTITUTE(H2923,"~","~~"),"*","~*"),إعدادات_الأنواع!$A$4:$F$40,6,FALSE()),0))</f>
        <v/>
      </c>
      <c r="O2923" s="55" t="str">
        <f t="shared" si="182"/>
        <v/>
      </c>
      <c r="P2923" s="48" t="str">
        <f t="shared" ca="1" si="183"/>
        <v/>
      </c>
      <c r="Q2923" s="52"/>
      <c r="R2923" s="49"/>
      <c r="S2923" s="50" t="str">
        <f>IF(B2923="","",COUNTA(التجديد!E2923:E2923))</f>
        <v/>
      </c>
      <c r="T2923" s="51" t="str">
        <f>IF(B2923="","",IFERROR(VLOOKUP(SUBSTITUTE(SUBSTITUTE(H2923,"~","~~"),"*","~*"),إعدادات_الأنواع!$A$4:$B$40,2,FALSE()),"?"))</f>
        <v/>
      </c>
    </row>
    <row r="2924" spans="1:20" ht="15" customHeight="1">
      <c r="A2924" s="20" t="str">
        <f>IF(B2924="","",IF(T2924="?","⚠️ نوع غير معرف",T2924&amp;TEXT(COUNTIFS($T$3:T2924,T2924),"000")))</f>
        <v/>
      </c>
      <c r="B2924" s="38"/>
      <c r="C2924" s="38"/>
      <c r="D2924" s="39"/>
      <c r="E2924" s="54"/>
      <c r="F2924" s="41" t="str">
        <f t="shared" ca="1" si="180"/>
        <v/>
      </c>
      <c r="G2924" s="42"/>
      <c r="H2924" s="37"/>
      <c r="I2924" s="43"/>
      <c r="J2924" s="44" t="str">
        <f t="shared" si="181"/>
        <v/>
      </c>
      <c r="K2924" s="45"/>
      <c r="L2924" s="46" t="str">
        <f>IF(OR(K2924="لم يدفع",B2924=""),"",IF(K2924="تأمين فقط",0,IF(K2924="اشتراك 300",300,IF(F2924&lt;14,IFERROR(VLOOKUP(SUBSTITUTE(SUBSTITUTE(H2924,"~","~~"),"*","~*"),إعدادات_الأنواع!$A$4:$D$40,3,FALSE()),0),IFERROR(VLOOKUP(SUBSTITUTE(SUBSTITUTE(H2924,"~","~~"),"*","~*"),إعدادات_الأنواع!$A$4:$D$40,4,FALSE()),0)))))</f>
        <v/>
      </c>
      <c r="M2924" s="47" t="str">
        <f>IF(OR(K2924="لم يدفع",B2924=""),"",IFERROR(VLOOKUP(SUBSTITUTE(SUBSTITUTE(H2924,"~","~~"),"*","~*"),إعدادات_الأنواع!$A$4:$E$40,5,FALSE()),0))</f>
        <v/>
      </c>
      <c r="N2924" s="47" t="str">
        <f>IF(OR(K2924="لم يدفع",K2924="تأمين فقط",K2924="اشتراك 300",B2924=""),"",IFERROR(VLOOKUP(SUBSTITUTE(SUBSTITUTE(H2924,"~","~~"),"*","~*"),إعدادات_الأنواع!$A$4:$F$40,6,FALSE()),0))</f>
        <v/>
      </c>
      <c r="O2924" s="55" t="str">
        <f t="shared" si="182"/>
        <v/>
      </c>
      <c r="P2924" s="48" t="str">
        <f t="shared" ca="1" si="183"/>
        <v/>
      </c>
      <c r="Q2924" s="52"/>
      <c r="R2924" s="49"/>
      <c r="S2924" s="50" t="str">
        <f>IF(B2924="","",COUNTA(التجديد!E2924:E2924))</f>
        <v/>
      </c>
      <c r="T2924" s="51" t="str">
        <f>IF(B2924="","",IFERROR(VLOOKUP(SUBSTITUTE(SUBSTITUTE(H2924,"~","~~"),"*","~*"),إعدادات_الأنواع!$A$4:$B$40,2,FALSE()),"?"))</f>
        <v/>
      </c>
    </row>
    <row r="2925" spans="1:20" ht="15" customHeight="1">
      <c r="A2925" s="20" t="str">
        <f>IF(B2925="","",IF(T2925="?","⚠️ نوع غير معرف",T2925&amp;TEXT(COUNTIFS($T$3:T2925,T2925),"000")))</f>
        <v/>
      </c>
      <c r="B2925" s="38"/>
      <c r="C2925" s="38"/>
      <c r="D2925" s="39"/>
      <c r="E2925" s="54"/>
      <c r="F2925" s="41" t="str">
        <f t="shared" ca="1" si="180"/>
        <v/>
      </c>
      <c r="G2925" s="42"/>
      <c r="H2925" s="37"/>
      <c r="I2925" s="43"/>
      <c r="J2925" s="44" t="str">
        <f t="shared" si="181"/>
        <v/>
      </c>
      <c r="K2925" s="45"/>
      <c r="L2925" s="46" t="str">
        <f>IF(OR(K2925="لم يدفع",B2925=""),"",IF(K2925="تأمين فقط",0,IF(K2925="اشتراك 300",300,IF(F2925&lt;14,IFERROR(VLOOKUP(SUBSTITUTE(SUBSTITUTE(H2925,"~","~~"),"*","~*"),إعدادات_الأنواع!$A$4:$D$40,3,FALSE()),0),IFERROR(VLOOKUP(SUBSTITUTE(SUBSTITUTE(H2925,"~","~~"),"*","~*"),إعدادات_الأنواع!$A$4:$D$40,4,FALSE()),0)))))</f>
        <v/>
      </c>
      <c r="M2925" s="47" t="str">
        <f>IF(OR(K2925="لم يدفع",B2925=""),"",IFERROR(VLOOKUP(SUBSTITUTE(SUBSTITUTE(H2925,"~","~~"),"*","~*"),إعدادات_الأنواع!$A$4:$E$40,5,FALSE()),0))</f>
        <v/>
      </c>
      <c r="N2925" s="47" t="str">
        <f>IF(OR(K2925="لم يدفع",K2925="تأمين فقط",K2925="اشتراك 300",B2925=""),"",IFERROR(VLOOKUP(SUBSTITUTE(SUBSTITUTE(H2925,"~","~~"),"*","~*"),إعدادات_الأنواع!$A$4:$F$40,6,FALSE()),0))</f>
        <v/>
      </c>
      <c r="O2925" s="55" t="str">
        <f t="shared" si="182"/>
        <v/>
      </c>
      <c r="P2925" s="48" t="str">
        <f t="shared" ca="1" si="183"/>
        <v/>
      </c>
      <c r="Q2925" s="52"/>
      <c r="R2925" s="49"/>
      <c r="S2925" s="50" t="str">
        <f>IF(B2925="","",COUNTA(التجديد!E2925:E2925))</f>
        <v/>
      </c>
      <c r="T2925" s="51" t="str">
        <f>IF(B2925="","",IFERROR(VLOOKUP(SUBSTITUTE(SUBSTITUTE(H2925,"~","~~"),"*","~*"),إعدادات_الأنواع!$A$4:$B$40,2,FALSE()),"?"))</f>
        <v/>
      </c>
    </row>
    <row r="2926" spans="1:20" ht="15" customHeight="1">
      <c r="A2926" s="20" t="str">
        <f>IF(B2926="","",IF(T2926="?","⚠️ نوع غير معرف",T2926&amp;TEXT(COUNTIFS($T$3:T2926,T2926),"000")))</f>
        <v/>
      </c>
      <c r="B2926" s="38"/>
      <c r="C2926" s="38"/>
      <c r="D2926" s="39"/>
      <c r="E2926" s="54"/>
      <c r="F2926" s="41" t="str">
        <f t="shared" ca="1" si="180"/>
        <v/>
      </c>
      <c r="G2926" s="42"/>
      <c r="H2926" s="37"/>
      <c r="I2926" s="43"/>
      <c r="J2926" s="44" t="str">
        <f t="shared" si="181"/>
        <v/>
      </c>
      <c r="K2926" s="45"/>
      <c r="L2926" s="46" t="str">
        <f>IF(OR(K2926="لم يدفع",B2926=""),"",IF(K2926="تأمين فقط",0,IF(K2926="اشتراك 300",300,IF(F2926&lt;14,IFERROR(VLOOKUP(SUBSTITUTE(SUBSTITUTE(H2926,"~","~~"),"*","~*"),إعدادات_الأنواع!$A$4:$D$40,3,FALSE()),0),IFERROR(VLOOKUP(SUBSTITUTE(SUBSTITUTE(H2926,"~","~~"),"*","~*"),إعدادات_الأنواع!$A$4:$D$40,4,FALSE()),0)))))</f>
        <v/>
      </c>
      <c r="M2926" s="47" t="str">
        <f>IF(OR(K2926="لم يدفع",B2926=""),"",IFERROR(VLOOKUP(SUBSTITUTE(SUBSTITUTE(H2926,"~","~~"),"*","~*"),إعدادات_الأنواع!$A$4:$E$40,5,FALSE()),0))</f>
        <v/>
      </c>
      <c r="N2926" s="47" t="str">
        <f>IF(OR(K2926="لم يدفع",K2926="تأمين فقط",K2926="اشتراك 300",B2926=""),"",IFERROR(VLOOKUP(SUBSTITUTE(SUBSTITUTE(H2926,"~","~~"),"*","~*"),إعدادات_الأنواع!$A$4:$F$40,6,FALSE()),0))</f>
        <v/>
      </c>
      <c r="O2926" s="55" t="str">
        <f t="shared" si="182"/>
        <v/>
      </c>
      <c r="P2926" s="48" t="str">
        <f t="shared" ca="1" si="183"/>
        <v/>
      </c>
      <c r="Q2926" s="52"/>
      <c r="R2926" s="49"/>
      <c r="S2926" s="50" t="str">
        <f>IF(B2926="","",COUNTA(التجديد!E2926:E2926))</f>
        <v/>
      </c>
      <c r="T2926" s="51" t="str">
        <f>IF(B2926="","",IFERROR(VLOOKUP(SUBSTITUTE(SUBSTITUTE(H2926,"~","~~"),"*","~*"),إعدادات_الأنواع!$A$4:$B$40,2,FALSE()),"?"))</f>
        <v/>
      </c>
    </row>
    <row r="2927" spans="1:20" ht="15" customHeight="1">
      <c r="A2927" s="20" t="str">
        <f>IF(B2927="","",IF(T2927="?","⚠️ نوع غير معرف",T2927&amp;TEXT(COUNTIFS($T$3:T2927,T2927),"000")))</f>
        <v/>
      </c>
      <c r="B2927" s="38"/>
      <c r="C2927" s="38"/>
      <c r="D2927" s="39"/>
      <c r="E2927" s="54"/>
      <c r="F2927" s="41" t="str">
        <f t="shared" ca="1" si="180"/>
        <v/>
      </c>
      <c r="G2927" s="42"/>
      <c r="H2927" s="37"/>
      <c r="I2927" s="43"/>
      <c r="J2927" s="44" t="str">
        <f t="shared" si="181"/>
        <v/>
      </c>
      <c r="K2927" s="45"/>
      <c r="L2927" s="46" t="str">
        <f>IF(OR(K2927="لم يدفع",B2927=""),"",IF(K2927="تأمين فقط",0,IF(K2927="اشتراك 300",300,IF(F2927&lt;14,IFERROR(VLOOKUP(SUBSTITUTE(SUBSTITUTE(H2927,"~","~~"),"*","~*"),إعدادات_الأنواع!$A$4:$D$40,3,FALSE()),0),IFERROR(VLOOKUP(SUBSTITUTE(SUBSTITUTE(H2927,"~","~~"),"*","~*"),إعدادات_الأنواع!$A$4:$D$40,4,FALSE()),0)))))</f>
        <v/>
      </c>
      <c r="M2927" s="47" t="str">
        <f>IF(OR(K2927="لم يدفع",B2927=""),"",IFERROR(VLOOKUP(SUBSTITUTE(SUBSTITUTE(H2927,"~","~~"),"*","~*"),إعدادات_الأنواع!$A$4:$E$40,5,FALSE()),0))</f>
        <v/>
      </c>
      <c r="N2927" s="47" t="str">
        <f>IF(OR(K2927="لم يدفع",K2927="تأمين فقط",K2927="اشتراك 300",B2927=""),"",IFERROR(VLOOKUP(SUBSTITUTE(SUBSTITUTE(H2927,"~","~~"),"*","~*"),إعدادات_الأنواع!$A$4:$F$40,6,FALSE()),0))</f>
        <v/>
      </c>
      <c r="O2927" s="55" t="str">
        <f t="shared" si="182"/>
        <v/>
      </c>
      <c r="P2927" s="48" t="str">
        <f t="shared" ca="1" si="183"/>
        <v/>
      </c>
      <c r="Q2927" s="52"/>
      <c r="R2927" s="49"/>
      <c r="S2927" s="50" t="str">
        <f>IF(B2927="","",COUNTA(التجديد!E2927:E2927))</f>
        <v/>
      </c>
      <c r="T2927" s="51" t="str">
        <f>IF(B2927="","",IFERROR(VLOOKUP(SUBSTITUTE(SUBSTITUTE(H2927,"~","~~"),"*","~*"),إعدادات_الأنواع!$A$4:$B$40,2,FALSE()),"?"))</f>
        <v/>
      </c>
    </row>
    <row r="2928" spans="1:20" ht="15" customHeight="1">
      <c r="A2928" s="20" t="str">
        <f>IF(B2928="","",IF(T2928="?","⚠️ نوع غير معرف",T2928&amp;TEXT(COUNTIFS($T$3:T2928,T2928),"000")))</f>
        <v/>
      </c>
      <c r="B2928" s="38"/>
      <c r="C2928" s="38"/>
      <c r="D2928" s="39"/>
      <c r="E2928" s="54"/>
      <c r="F2928" s="41" t="str">
        <f t="shared" ca="1" si="180"/>
        <v/>
      </c>
      <c r="G2928" s="42"/>
      <c r="H2928" s="37"/>
      <c r="I2928" s="43"/>
      <c r="J2928" s="44" t="str">
        <f t="shared" si="181"/>
        <v/>
      </c>
      <c r="K2928" s="45"/>
      <c r="L2928" s="46" t="str">
        <f>IF(OR(K2928="لم يدفع",B2928=""),"",IF(K2928="تأمين فقط",0,IF(K2928="اشتراك 300",300,IF(F2928&lt;14,IFERROR(VLOOKUP(SUBSTITUTE(SUBSTITUTE(H2928,"~","~~"),"*","~*"),إعدادات_الأنواع!$A$4:$D$40,3,FALSE()),0),IFERROR(VLOOKUP(SUBSTITUTE(SUBSTITUTE(H2928,"~","~~"),"*","~*"),إعدادات_الأنواع!$A$4:$D$40,4,FALSE()),0)))))</f>
        <v/>
      </c>
      <c r="M2928" s="47" t="str">
        <f>IF(OR(K2928="لم يدفع",B2928=""),"",IFERROR(VLOOKUP(SUBSTITUTE(SUBSTITUTE(H2928,"~","~~"),"*","~*"),إعدادات_الأنواع!$A$4:$E$40,5,FALSE()),0))</f>
        <v/>
      </c>
      <c r="N2928" s="47" t="str">
        <f>IF(OR(K2928="لم يدفع",K2928="تأمين فقط",K2928="اشتراك 300",B2928=""),"",IFERROR(VLOOKUP(SUBSTITUTE(SUBSTITUTE(H2928,"~","~~"),"*","~*"),إعدادات_الأنواع!$A$4:$F$40,6,FALSE()),0))</f>
        <v/>
      </c>
      <c r="O2928" s="55" t="str">
        <f t="shared" si="182"/>
        <v/>
      </c>
      <c r="P2928" s="48" t="str">
        <f t="shared" ca="1" si="183"/>
        <v/>
      </c>
      <c r="Q2928" s="52"/>
      <c r="R2928" s="49"/>
      <c r="S2928" s="50" t="str">
        <f>IF(B2928="","",COUNTA(التجديد!E2928:E2928))</f>
        <v/>
      </c>
      <c r="T2928" s="51" t="str">
        <f>IF(B2928="","",IFERROR(VLOOKUP(SUBSTITUTE(SUBSTITUTE(H2928,"~","~~"),"*","~*"),إعدادات_الأنواع!$A$4:$B$40,2,FALSE()),"?"))</f>
        <v/>
      </c>
    </row>
    <row r="2929" spans="1:20" ht="15" customHeight="1">
      <c r="A2929" s="20" t="str">
        <f>IF(B2929="","",IF(T2929="?","⚠️ نوع غير معرف",T2929&amp;TEXT(COUNTIFS($T$3:T2929,T2929),"000")))</f>
        <v/>
      </c>
      <c r="B2929" s="38"/>
      <c r="C2929" s="38"/>
      <c r="D2929" s="39"/>
      <c r="E2929" s="54"/>
      <c r="F2929" s="41" t="str">
        <f t="shared" ca="1" si="180"/>
        <v/>
      </c>
      <c r="G2929" s="42"/>
      <c r="H2929" s="37"/>
      <c r="I2929" s="43"/>
      <c r="J2929" s="44" t="str">
        <f t="shared" si="181"/>
        <v/>
      </c>
      <c r="K2929" s="45"/>
      <c r="L2929" s="46" t="str">
        <f>IF(OR(K2929="لم يدفع",B2929=""),"",IF(K2929="تأمين فقط",0,IF(K2929="اشتراك 300",300,IF(F2929&lt;14,IFERROR(VLOOKUP(SUBSTITUTE(SUBSTITUTE(H2929,"~","~~"),"*","~*"),إعدادات_الأنواع!$A$4:$D$40,3,FALSE()),0),IFERROR(VLOOKUP(SUBSTITUTE(SUBSTITUTE(H2929,"~","~~"),"*","~*"),إعدادات_الأنواع!$A$4:$D$40,4,FALSE()),0)))))</f>
        <v/>
      </c>
      <c r="M2929" s="47" t="str">
        <f>IF(OR(K2929="لم يدفع",B2929=""),"",IFERROR(VLOOKUP(SUBSTITUTE(SUBSTITUTE(H2929,"~","~~"),"*","~*"),إعدادات_الأنواع!$A$4:$E$40,5,FALSE()),0))</f>
        <v/>
      </c>
      <c r="N2929" s="47" t="str">
        <f>IF(OR(K2929="لم يدفع",K2929="تأمين فقط",K2929="اشتراك 300",B2929=""),"",IFERROR(VLOOKUP(SUBSTITUTE(SUBSTITUTE(H2929,"~","~~"),"*","~*"),إعدادات_الأنواع!$A$4:$F$40,6,FALSE()),0))</f>
        <v/>
      </c>
      <c r="O2929" s="55" t="str">
        <f t="shared" si="182"/>
        <v/>
      </c>
      <c r="P2929" s="48" t="str">
        <f t="shared" ca="1" si="183"/>
        <v/>
      </c>
      <c r="Q2929" s="52"/>
      <c r="R2929" s="49"/>
      <c r="S2929" s="50" t="str">
        <f>IF(B2929="","",COUNTA(التجديد!E2929:E2929))</f>
        <v/>
      </c>
      <c r="T2929" s="51" t="str">
        <f>IF(B2929="","",IFERROR(VLOOKUP(SUBSTITUTE(SUBSTITUTE(H2929,"~","~~"),"*","~*"),إعدادات_الأنواع!$A$4:$B$40,2,FALSE()),"?"))</f>
        <v/>
      </c>
    </row>
    <row r="2930" spans="1:20" ht="15" customHeight="1">
      <c r="A2930" s="20" t="str">
        <f>IF(B2930="","",IF(T2930="?","⚠️ نوع غير معرف",T2930&amp;TEXT(COUNTIFS($T$3:T2930,T2930),"000")))</f>
        <v/>
      </c>
      <c r="B2930" s="38"/>
      <c r="C2930" s="38"/>
      <c r="D2930" s="39"/>
      <c r="E2930" s="54"/>
      <c r="F2930" s="41" t="str">
        <f t="shared" ca="1" si="180"/>
        <v/>
      </c>
      <c r="G2930" s="42"/>
      <c r="H2930" s="37"/>
      <c r="I2930" s="43"/>
      <c r="J2930" s="44" t="str">
        <f t="shared" si="181"/>
        <v/>
      </c>
      <c r="K2930" s="45"/>
      <c r="L2930" s="46" t="str">
        <f>IF(OR(K2930="لم يدفع",B2930=""),"",IF(K2930="تأمين فقط",0,IF(K2930="اشتراك 300",300,IF(F2930&lt;14,IFERROR(VLOOKUP(SUBSTITUTE(SUBSTITUTE(H2930,"~","~~"),"*","~*"),إعدادات_الأنواع!$A$4:$D$40,3,FALSE()),0),IFERROR(VLOOKUP(SUBSTITUTE(SUBSTITUTE(H2930,"~","~~"),"*","~*"),إعدادات_الأنواع!$A$4:$D$40,4,FALSE()),0)))))</f>
        <v/>
      </c>
      <c r="M2930" s="47" t="str">
        <f>IF(OR(K2930="لم يدفع",B2930=""),"",IFERROR(VLOOKUP(SUBSTITUTE(SUBSTITUTE(H2930,"~","~~"),"*","~*"),إعدادات_الأنواع!$A$4:$E$40,5,FALSE()),0))</f>
        <v/>
      </c>
      <c r="N2930" s="47" t="str">
        <f>IF(OR(K2930="لم يدفع",K2930="تأمين فقط",K2930="اشتراك 300",B2930=""),"",IFERROR(VLOOKUP(SUBSTITUTE(SUBSTITUTE(H2930,"~","~~"),"*","~*"),إعدادات_الأنواع!$A$4:$F$40,6,FALSE()),0))</f>
        <v/>
      </c>
      <c r="O2930" s="55" t="str">
        <f t="shared" si="182"/>
        <v/>
      </c>
      <c r="P2930" s="48" t="str">
        <f t="shared" ca="1" si="183"/>
        <v/>
      </c>
      <c r="Q2930" s="52"/>
      <c r="R2930" s="49"/>
      <c r="S2930" s="50" t="str">
        <f>IF(B2930="","",COUNTA(التجديد!E2930:E2930))</f>
        <v/>
      </c>
      <c r="T2930" s="51" t="str">
        <f>IF(B2930="","",IFERROR(VLOOKUP(SUBSTITUTE(SUBSTITUTE(H2930,"~","~~"),"*","~*"),إعدادات_الأنواع!$A$4:$B$40,2,FALSE()),"?"))</f>
        <v/>
      </c>
    </row>
    <row r="2931" spans="1:20" ht="15" customHeight="1">
      <c r="A2931" s="20" t="str">
        <f>IF(B2931="","",IF(T2931="?","⚠️ نوع غير معرف",T2931&amp;TEXT(COUNTIFS($T$3:T2931,T2931),"000")))</f>
        <v/>
      </c>
      <c r="B2931" s="38"/>
      <c r="C2931" s="38"/>
      <c r="D2931" s="39"/>
      <c r="E2931" s="54"/>
      <c r="F2931" s="41" t="str">
        <f t="shared" ca="1" si="180"/>
        <v/>
      </c>
      <c r="G2931" s="42"/>
      <c r="H2931" s="37"/>
      <c r="I2931" s="43"/>
      <c r="J2931" s="44" t="str">
        <f t="shared" si="181"/>
        <v/>
      </c>
      <c r="K2931" s="45"/>
      <c r="L2931" s="46" t="str">
        <f>IF(OR(K2931="لم يدفع",B2931=""),"",IF(K2931="تأمين فقط",0,IF(K2931="اشتراك 300",300,IF(F2931&lt;14,IFERROR(VLOOKUP(SUBSTITUTE(SUBSTITUTE(H2931,"~","~~"),"*","~*"),إعدادات_الأنواع!$A$4:$D$40,3,FALSE()),0),IFERROR(VLOOKUP(SUBSTITUTE(SUBSTITUTE(H2931,"~","~~"),"*","~*"),إعدادات_الأنواع!$A$4:$D$40,4,FALSE()),0)))))</f>
        <v/>
      </c>
      <c r="M2931" s="47" t="str">
        <f>IF(OR(K2931="لم يدفع",B2931=""),"",IFERROR(VLOOKUP(SUBSTITUTE(SUBSTITUTE(H2931,"~","~~"),"*","~*"),إعدادات_الأنواع!$A$4:$E$40,5,FALSE()),0))</f>
        <v/>
      </c>
      <c r="N2931" s="47" t="str">
        <f>IF(OR(K2931="لم يدفع",K2931="تأمين فقط",K2931="اشتراك 300",B2931=""),"",IFERROR(VLOOKUP(SUBSTITUTE(SUBSTITUTE(H2931,"~","~~"),"*","~*"),إعدادات_الأنواع!$A$4:$F$40,6,FALSE()),0))</f>
        <v/>
      </c>
      <c r="O2931" s="55" t="str">
        <f t="shared" si="182"/>
        <v/>
      </c>
      <c r="P2931" s="48" t="str">
        <f t="shared" ca="1" si="183"/>
        <v/>
      </c>
      <c r="Q2931" s="52"/>
      <c r="R2931" s="49"/>
      <c r="S2931" s="50" t="str">
        <f>IF(B2931="","",COUNTA(التجديد!E2931:E2931))</f>
        <v/>
      </c>
      <c r="T2931" s="51" t="str">
        <f>IF(B2931="","",IFERROR(VLOOKUP(SUBSTITUTE(SUBSTITUTE(H2931,"~","~~"),"*","~*"),إعدادات_الأنواع!$A$4:$B$40,2,FALSE()),"?"))</f>
        <v/>
      </c>
    </row>
    <row r="2932" spans="1:20" ht="15" customHeight="1">
      <c r="A2932" s="20" t="str">
        <f>IF(B2932="","",IF(T2932="?","⚠️ نوع غير معرف",T2932&amp;TEXT(COUNTIFS($T$3:T2932,T2932),"000")))</f>
        <v/>
      </c>
      <c r="B2932" s="38"/>
      <c r="C2932" s="38"/>
      <c r="D2932" s="39"/>
      <c r="E2932" s="54"/>
      <c r="F2932" s="41" t="str">
        <f t="shared" ca="1" si="180"/>
        <v/>
      </c>
      <c r="G2932" s="42"/>
      <c r="H2932" s="37"/>
      <c r="I2932" s="43"/>
      <c r="J2932" s="44" t="str">
        <f t="shared" si="181"/>
        <v/>
      </c>
      <c r="K2932" s="45"/>
      <c r="L2932" s="46" t="str">
        <f>IF(OR(K2932="لم يدفع",B2932=""),"",IF(K2932="تأمين فقط",0,IF(K2932="اشتراك 300",300,IF(F2932&lt;14,IFERROR(VLOOKUP(SUBSTITUTE(SUBSTITUTE(H2932,"~","~~"),"*","~*"),إعدادات_الأنواع!$A$4:$D$40,3,FALSE()),0),IFERROR(VLOOKUP(SUBSTITUTE(SUBSTITUTE(H2932,"~","~~"),"*","~*"),إعدادات_الأنواع!$A$4:$D$40,4,FALSE()),0)))))</f>
        <v/>
      </c>
      <c r="M2932" s="47" t="str">
        <f>IF(OR(K2932="لم يدفع",B2932=""),"",IFERROR(VLOOKUP(SUBSTITUTE(SUBSTITUTE(H2932,"~","~~"),"*","~*"),إعدادات_الأنواع!$A$4:$E$40,5,FALSE()),0))</f>
        <v/>
      </c>
      <c r="N2932" s="47" t="str">
        <f>IF(OR(K2932="لم يدفع",K2932="تأمين فقط",K2932="اشتراك 300",B2932=""),"",IFERROR(VLOOKUP(SUBSTITUTE(SUBSTITUTE(H2932,"~","~~"),"*","~*"),إعدادات_الأنواع!$A$4:$F$40,6,FALSE()),0))</f>
        <v/>
      </c>
      <c r="O2932" s="55" t="str">
        <f t="shared" si="182"/>
        <v/>
      </c>
      <c r="P2932" s="48" t="str">
        <f t="shared" ca="1" si="183"/>
        <v/>
      </c>
      <c r="Q2932" s="52"/>
      <c r="R2932" s="49"/>
      <c r="S2932" s="50" t="str">
        <f>IF(B2932="","",COUNTA(التجديد!E2932:E2932))</f>
        <v/>
      </c>
      <c r="T2932" s="51" t="str">
        <f>IF(B2932="","",IFERROR(VLOOKUP(SUBSTITUTE(SUBSTITUTE(H2932,"~","~~"),"*","~*"),إعدادات_الأنواع!$A$4:$B$40,2,FALSE()),"?"))</f>
        <v/>
      </c>
    </row>
    <row r="2933" spans="1:20" ht="15" customHeight="1">
      <c r="A2933" s="20" t="str">
        <f>IF(B2933="","",IF(T2933="?","⚠️ نوع غير معرف",T2933&amp;TEXT(COUNTIFS($T$3:T2933,T2933),"000")))</f>
        <v/>
      </c>
      <c r="B2933" s="38"/>
      <c r="C2933" s="38"/>
      <c r="D2933" s="39"/>
      <c r="E2933" s="54"/>
      <c r="F2933" s="41" t="str">
        <f t="shared" ca="1" si="180"/>
        <v/>
      </c>
      <c r="G2933" s="42"/>
      <c r="H2933" s="37"/>
      <c r="I2933" s="43"/>
      <c r="J2933" s="44" t="str">
        <f t="shared" si="181"/>
        <v/>
      </c>
      <c r="K2933" s="45"/>
      <c r="L2933" s="46" t="str">
        <f>IF(OR(K2933="لم يدفع",B2933=""),"",IF(K2933="تأمين فقط",0,IF(K2933="اشتراك 300",300,IF(F2933&lt;14,IFERROR(VLOOKUP(SUBSTITUTE(SUBSTITUTE(H2933,"~","~~"),"*","~*"),إعدادات_الأنواع!$A$4:$D$40,3,FALSE()),0),IFERROR(VLOOKUP(SUBSTITUTE(SUBSTITUTE(H2933,"~","~~"),"*","~*"),إعدادات_الأنواع!$A$4:$D$40,4,FALSE()),0)))))</f>
        <v/>
      </c>
      <c r="M2933" s="47" t="str">
        <f>IF(OR(K2933="لم يدفع",B2933=""),"",IFERROR(VLOOKUP(SUBSTITUTE(SUBSTITUTE(H2933,"~","~~"),"*","~*"),إعدادات_الأنواع!$A$4:$E$40,5,FALSE()),0))</f>
        <v/>
      </c>
      <c r="N2933" s="47" t="str">
        <f>IF(OR(K2933="لم يدفع",K2933="تأمين فقط",K2933="اشتراك 300",B2933=""),"",IFERROR(VLOOKUP(SUBSTITUTE(SUBSTITUTE(H2933,"~","~~"),"*","~*"),إعدادات_الأنواع!$A$4:$F$40,6,FALSE()),0))</f>
        <v/>
      </c>
      <c r="O2933" s="55" t="str">
        <f t="shared" si="182"/>
        <v/>
      </c>
      <c r="P2933" s="48" t="str">
        <f t="shared" ca="1" si="183"/>
        <v/>
      </c>
      <c r="Q2933" s="52"/>
      <c r="R2933" s="49"/>
      <c r="S2933" s="50" t="str">
        <f>IF(B2933="","",COUNTA(التجديد!E2933:E2933))</f>
        <v/>
      </c>
      <c r="T2933" s="51" t="str">
        <f>IF(B2933="","",IFERROR(VLOOKUP(SUBSTITUTE(SUBSTITUTE(H2933,"~","~~"),"*","~*"),إعدادات_الأنواع!$A$4:$B$40,2,FALSE()),"?"))</f>
        <v/>
      </c>
    </row>
    <row r="2934" spans="1:20" ht="15" customHeight="1">
      <c r="A2934" s="20" t="str">
        <f>IF(B2934="","",IF(T2934="?","⚠️ نوع غير معرف",T2934&amp;TEXT(COUNTIFS($T$3:T2934,T2934),"000")))</f>
        <v/>
      </c>
      <c r="B2934" s="38"/>
      <c r="C2934" s="38"/>
      <c r="D2934" s="39"/>
      <c r="E2934" s="54"/>
      <c r="F2934" s="41" t="str">
        <f t="shared" ca="1" si="180"/>
        <v/>
      </c>
      <c r="G2934" s="42"/>
      <c r="H2934" s="37"/>
      <c r="I2934" s="43"/>
      <c r="J2934" s="44" t="str">
        <f t="shared" si="181"/>
        <v/>
      </c>
      <c r="K2934" s="45"/>
      <c r="L2934" s="46" t="str">
        <f>IF(OR(K2934="لم يدفع",B2934=""),"",IF(K2934="تأمين فقط",0,IF(K2934="اشتراك 300",300,IF(F2934&lt;14,IFERROR(VLOOKUP(SUBSTITUTE(SUBSTITUTE(H2934,"~","~~"),"*","~*"),إعدادات_الأنواع!$A$4:$D$40,3,FALSE()),0),IFERROR(VLOOKUP(SUBSTITUTE(SUBSTITUTE(H2934,"~","~~"),"*","~*"),إعدادات_الأنواع!$A$4:$D$40,4,FALSE()),0)))))</f>
        <v/>
      </c>
      <c r="M2934" s="47" t="str">
        <f>IF(OR(K2934="لم يدفع",B2934=""),"",IFERROR(VLOOKUP(SUBSTITUTE(SUBSTITUTE(H2934,"~","~~"),"*","~*"),إعدادات_الأنواع!$A$4:$E$40,5,FALSE()),0))</f>
        <v/>
      </c>
      <c r="N2934" s="47" t="str">
        <f>IF(OR(K2934="لم يدفع",K2934="تأمين فقط",K2934="اشتراك 300",B2934=""),"",IFERROR(VLOOKUP(SUBSTITUTE(SUBSTITUTE(H2934,"~","~~"),"*","~*"),إعدادات_الأنواع!$A$4:$F$40,6,FALSE()),0))</f>
        <v/>
      </c>
      <c r="O2934" s="55" t="str">
        <f t="shared" si="182"/>
        <v/>
      </c>
      <c r="P2934" s="48" t="str">
        <f t="shared" ca="1" si="183"/>
        <v/>
      </c>
      <c r="Q2934" s="52"/>
      <c r="R2934" s="49"/>
      <c r="S2934" s="50" t="str">
        <f>IF(B2934="","",COUNTA(التجديد!E2934:E2934))</f>
        <v/>
      </c>
      <c r="T2934" s="51" t="str">
        <f>IF(B2934="","",IFERROR(VLOOKUP(SUBSTITUTE(SUBSTITUTE(H2934,"~","~~"),"*","~*"),إعدادات_الأنواع!$A$4:$B$40,2,FALSE()),"?"))</f>
        <v/>
      </c>
    </row>
    <row r="2935" spans="1:20" ht="15" customHeight="1">
      <c r="A2935" s="20" t="str">
        <f>IF(B2935="","",IF(T2935="?","⚠️ نوع غير معرف",T2935&amp;TEXT(COUNTIFS($T$3:T2935,T2935),"000")))</f>
        <v/>
      </c>
      <c r="B2935" s="38"/>
      <c r="C2935" s="38"/>
      <c r="D2935" s="39"/>
      <c r="E2935" s="54"/>
      <c r="F2935" s="41" t="str">
        <f t="shared" ca="1" si="180"/>
        <v/>
      </c>
      <c r="G2935" s="42"/>
      <c r="H2935" s="37"/>
      <c r="I2935" s="43"/>
      <c r="J2935" s="44" t="str">
        <f t="shared" si="181"/>
        <v/>
      </c>
      <c r="K2935" s="45"/>
      <c r="L2935" s="46" t="str">
        <f>IF(OR(K2935="لم يدفع",B2935=""),"",IF(K2935="تأمين فقط",0,IF(K2935="اشتراك 300",300,IF(F2935&lt;14,IFERROR(VLOOKUP(SUBSTITUTE(SUBSTITUTE(H2935,"~","~~"),"*","~*"),إعدادات_الأنواع!$A$4:$D$40,3,FALSE()),0),IFERROR(VLOOKUP(SUBSTITUTE(SUBSTITUTE(H2935,"~","~~"),"*","~*"),إعدادات_الأنواع!$A$4:$D$40,4,FALSE()),0)))))</f>
        <v/>
      </c>
      <c r="M2935" s="47" t="str">
        <f>IF(OR(K2935="لم يدفع",B2935=""),"",IFERROR(VLOOKUP(SUBSTITUTE(SUBSTITUTE(H2935,"~","~~"),"*","~*"),إعدادات_الأنواع!$A$4:$E$40,5,FALSE()),0))</f>
        <v/>
      </c>
      <c r="N2935" s="47" t="str">
        <f>IF(OR(K2935="لم يدفع",K2935="تأمين فقط",K2935="اشتراك 300",B2935=""),"",IFERROR(VLOOKUP(SUBSTITUTE(SUBSTITUTE(H2935,"~","~~"),"*","~*"),إعدادات_الأنواع!$A$4:$F$40,6,FALSE()),0))</f>
        <v/>
      </c>
      <c r="O2935" s="55" t="str">
        <f t="shared" si="182"/>
        <v/>
      </c>
      <c r="P2935" s="48" t="str">
        <f t="shared" ca="1" si="183"/>
        <v/>
      </c>
      <c r="Q2935" s="52"/>
      <c r="R2935" s="49"/>
      <c r="S2935" s="50" t="str">
        <f>IF(B2935="","",COUNTA(التجديد!E2935:E2935))</f>
        <v/>
      </c>
      <c r="T2935" s="51" t="str">
        <f>IF(B2935="","",IFERROR(VLOOKUP(SUBSTITUTE(SUBSTITUTE(H2935,"~","~~"),"*","~*"),إعدادات_الأنواع!$A$4:$B$40,2,FALSE()),"?"))</f>
        <v/>
      </c>
    </row>
    <row r="2936" spans="1:20" ht="15" customHeight="1">
      <c r="A2936" s="20" t="str">
        <f>IF(B2936="","",IF(T2936="?","⚠️ نوع غير معرف",T2936&amp;TEXT(COUNTIFS($T$3:T2936,T2936),"000")))</f>
        <v/>
      </c>
      <c r="B2936" s="38"/>
      <c r="C2936" s="38"/>
      <c r="D2936" s="39"/>
      <c r="E2936" s="54"/>
      <c r="F2936" s="41" t="str">
        <f t="shared" ca="1" si="180"/>
        <v/>
      </c>
      <c r="G2936" s="42"/>
      <c r="H2936" s="37"/>
      <c r="I2936" s="43"/>
      <c r="J2936" s="44" t="str">
        <f t="shared" si="181"/>
        <v/>
      </c>
      <c r="K2936" s="45"/>
      <c r="L2936" s="46" t="str">
        <f>IF(OR(K2936="لم يدفع",B2936=""),"",IF(K2936="تأمين فقط",0,IF(K2936="اشتراك 300",300,IF(F2936&lt;14,IFERROR(VLOOKUP(SUBSTITUTE(SUBSTITUTE(H2936,"~","~~"),"*","~*"),إعدادات_الأنواع!$A$4:$D$40,3,FALSE()),0),IFERROR(VLOOKUP(SUBSTITUTE(SUBSTITUTE(H2936,"~","~~"),"*","~*"),إعدادات_الأنواع!$A$4:$D$40,4,FALSE()),0)))))</f>
        <v/>
      </c>
      <c r="M2936" s="47" t="str">
        <f>IF(OR(K2936="لم يدفع",B2936=""),"",IFERROR(VLOOKUP(SUBSTITUTE(SUBSTITUTE(H2936,"~","~~"),"*","~*"),إعدادات_الأنواع!$A$4:$E$40,5,FALSE()),0))</f>
        <v/>
      </c>
      <c r="N2936" s="47" t="str">
        <f>IF(OR(K2936="لم يدفع",K2936="تأمين فقط",K2936="اشتراك 300",B2936=""),"",IFERROR(VLOOKUP(SUBSTITUTE(SUBSTITUTE(H2936,"~","~~"),"*","~*"),إعدادات_الأنواع!$A$4:$F$40,6,FALSE()),0))</f>
        <v/>
      </c>
      <c r="O2936" s="55" t="str">
        <f t="shared" si="182"/>
        <v/>
      </c>
      <c r="P2936" s="48" t="str">
        <f t="shared" ca="1" si="183"/>
        <v/>
      </c>
      <c r="Q2936" s="52"/>
      <c r="R2936" s="49"/>
      <c r="S2936" s="50" t="str">
        <f>IF(B2936="","",COUNTA(التجديد!E2936:E2936))</f>
        <v/>
      </c>
      <c r="T2936" s="51" t="str">
        <f>IF(B2936="","",IFERROR(VLOOKUP(SUBSTITUTE(SUBSTITUTE(H2936,"~","~~"),"*","~*"),إعدادات_الأنواع!$A$4:$B$40,2,FALSE()),"?"))</f>
        <v/>
      </c>
    </row>
    <row r="2937" spans="1:20" ht="15" customHeight="1">
      <c r="A2937" s="20" t="str">
        <f>IF(B2937="","",IF(T2937="?","⚠️ نوع غير معرف",T2937&amp;TEXT(COUNTIFS($T$3:T2937,T2937),"000")))</f>
        <v/>
      </c>
      <c r="B2937" s="38"/>
      <c r="C2937" s="38"/>
      <c r="D2937" s="39"/>
      <c r="E2937" s="54"/>
      <c r="F2937" s="41" t="str">
        <f t="shared" ca="1" si="180"/>
        <v/>
      </c>
      <c r="G2937" s="42"/>
      <c r="H2937" s="37"/>
      <c r="I2937" s="43"/>
      <c r="J2937" s="44" t="str">
        <f t="shared" si="181"/>
        <v/>
      </c>
      <c r="K2937" s="45"/>
      <c r="L2937" s="46" t="str">
        <f>IF(OR(K2937="لم يدفع",B2937=""),"",IF(K2937="تأمين فقط",0,IF(K2937="اشتراك 300",300,IF(F2937&lt;14,IFERROR(VLOOKUP(SUBSTITUTE(SUBSTITUTE(H2937,"~","~~"),"*","~*"),إعدادات_الأنواع!$A$4:$D$40,3,FALSE()),0),IFERROR(VLOOKUP(SUBSTITUTE(SUBSTITUTE(H2937,"~","~~"),"*","~*"),إعدادات_الأنواع!$A$4:$D$40,4,FALSE()),0)))))</f>
        <v/>
      </c>
      <c r="M2937" s="47" t="str">
        <f>IF(OR(K2937="لم يدفع",B2937=""),"",IFERROR(VLOOKUP(SUBSTITUTE(SUBSTITUTE(H2937,"~","~~"),"*","~*"),إعدادات_الأنواع!$A$4:$E$40,5,FALSE()),0))</f>
        <v/>
      </c>
      <c r="N2937" s="47" t="str">
        <f>IF(OR(K2937="لم يدفع",K2937="تأمين فقط",K2937="اشتراك 300",B2937=""),"",IFERROR(VLOOKUP(SUBSTITUTE(SUBSTITUTE(H2937,"~","~~"),"*","~*"),إعدادات_الأنواع!$A$4:$F$40,6,FALSE()),0))</f>
        <v/>
      </c>
      <c r="O2937" s="55" t="str">
        <f t="shared" si="182"/>
        <v/>
      </c>
      <c r="P2937" s="48" t="str">
        <f t="shared" ca="1" si="183"/>
        <v/>
      </c>
      <c r="Q2937" s="52"/>
      <c r="R2937" s="49"/>
      <c r="S2937" s="50" t="str">
        <f>IF(B2937="","",COUNTA(التجديد!E2937:E2937))</f>
        <v/>
      </c>
      <c r="T2937" s="51" t="str">
        <f>IF(B2937="","",IFERROR(VLOOKUP(SUBSTITUTE(SUBSTITUTE(H2937,"~","~~"),"*","~*"),إعدادات_الأنواع!$A$4:$B$40,2,FALSE()),"?"))</f>
        <v/>
      </c>
    </row>
    <row r="2938" spans="1:20" ht="15" customHeight="1">
      <c r="A2938" s="20" t="str">
        <f>IF(B2938="","",IF(T2938="?","⚠️ نوع غير معرف",T2938&amp;TEXT(COUNTIFS($T$3:T2938,T2938),"000")))</f>
        <v/>
      </c>
      <c r="B2938" s="38"/>
      <c r="C2938" s="38"/>
      <c r="D2938" s="39"/>
      <c r="E2938" s="54"/>
      <c r="F2938" s="41" t="str">
        <f t="shared" ca="1" si="180"/>
        <v/>
      </c>
      <c r="G2938" s="42"/>
      <c r="H2938" s="37"/>
      <c r="I2938" s="43"/>
      <c r="J2938" s="44" t="str">
        <f t="shared" si="181"/>
        <v/>
      </c>
      <c r="K2938" s="45"/>
      <c r="L2938" s="46" t="str">
        <f>IF(OR(K2938="لم يدفع",B2938=""),"",IF(K2938="تأمين فقط",0,IF(K2938="اشتراك 300",300,IF(F2938&lt;14,IFERROR(VLOOKUP(SUBSTITUTE(SUBSTITUTE(H2938,"~","~~"),"*","~*"),إعدادات_الأنواع!$A$4:$D$40,3,FALSE()),0),IFERROR(VLOOKUP(SUBSTITUTE(SUBSTITUTE(H2938,"~","~~"),"*","~*"),إعدادات_الأنواع!$A$4:$D$40,4,FALSE()),0)))))</f>
        <v/>
      </c>
      <c r="M2938" s="47" t="str">
        <f>IF(OR(K2938="لم يدفع",B2938=""),"",IFERROR(VLOOKUP(SUBSTITUTE(SUBSTITUTE(H2938,"~","~~"),"*","~*"),إعدادات_الأنواع!$A$4:$E$40,5,FALSE()),0))</f>
        <v/>
      </c>
      <c r="N2938" s="47" t="str">
        <f>IF(OR(K2938="لم يدفع",K2938="تأمين فقط",K2938="اشتراك 300",B2938=""),"",IFERROR(VLOOKUP(SUBSTITUTE(SUBSTITUTE(H2938,"~","~~"),"*","~*"),إعدادات_الأنواع!$A$4:$F$40,6,FALSE()),0))</f>
        <v/>
      </c>
      <c r="O2938" s="55" t="str">
        <f t="shared" si="182"/>
        <v/>
      </c>
      <c r="P2938" s="48" t="str">
        <f t="shared" ca="1" si="183"/>
        <v/>
      </c>
      <c r="Q2938" s="52"/>
      <c r="R2938" s="49"/>
      <c r="S2938" s="50" t="str">
        <f>IF(B2938="","",COUNTA(التجديد!E2938:E2938))</f>
        <v/>
      </c>
      <c r="T2938" s="51" t="str">
        <f>IF(B2938="","",IFERROR(VLOOKUP(SUBSTITUTE(SUBSTITUTE(H2938,"~","~~"),"*","~*"),إعدادات_الأنواع!$A$4:$B$40,2,FALSE()),"?"))</f>
        <v/>
      </c>
    </row>
    <row r="2939" spans="1:20" ht="15" customHeight="1">
      <c r="A2939" s="20" t="str">
        <f>IF(B2939="","",IF(T2939="?","⚠️ نوع غير معرف",T2939&amp;TEXT(COUNTIFS($T$3:T2939,T2939),"000")))</f>
        <v/>
      </c>
      <c r="B2939" s="38"/>
      <c r="C2939" s="38"/>
      <c r="D2939" s="39"/>
      <c r="E2939" s="54"/>
      <c r="F2939" s="41" t="str">
        <f t="shared" ca="1" si="180"/>
        <v/>
      </c>
      <c r="G2939" s="42"/>
      <c r="H2939" s="37"/>
      <c r="I2939" s="43"/>
      <c r="J2939" s="44" t="str">
        <f t="shared" si="181"/>
        <v/>
      </c>
      <c r="K2939" s="45"/>
      <c r="L2939" s="46" t="str">
        <f>IF(OR(K2939="لم يدفع",B2939=""),"",IF(K2939="تأمين فقط",0,IF(K2939="اشتراك 300",300,IF(F2939&lt;14,IFERROR(VLOOKUP(SUBSTITUTE(SUBSTITUTE(H2939,"~","~~"),"*","~*"),إعدادات_الأنواع!$A$4:$D$40,3,FALSE()),0),IFERROR(VLOOKUP(SUBSTITUTE(SUBSTITUTE(H2939,"~","~~"),"*","~*"),إعدادات_الأنواع!$A$4:$D$40,4,FALSE()),0)))))</f>
        <v/>
      </c>
      <c r="M2939" s="47" t="str">
        <f>IF(OR(K2939="لم يدفع",B2939=""),"",IFERROR(VLOOKUP(SUBSTITUTE(SUBSTITUTE(H2939,"~","~~"),"*","~*"),إعدادات_الأنواع!$A$4:$E$40,5,FALSE()),0))</f>
        <v/>
      </c>
      <c r="N2939" s="47" t="str">
        <f>IF(OR(K2939="لم يدفع",K2939="تأمين فقط",K2939="اشتراك 300",B2939=""),"",IFERROR(VLOOKUP(SUBSTITUTE(SUBSTITUTE(H2939,"~","~~"),"*","~*"),إعدادات_الأنواع!$A$4:$F$40,6,FALSE()),0))</f>
        <v/>
      </c>
      <c r="O2939" s="55" t="str">
        <f t="shared" si="182"/>
        <v/>
      </c>
      <c r="P2939" s="48" t="str">
        <f t="shared" ca="1" si="183"/>
        <v/>
      </c>
      <c r="Q2939" s="52"/>
      <c r="R2939" s="49"/>
      <c r="S2939" s="50" t="str">
        <f>IF(B2939="","",COUNTA(التجديد!E2939:E2939))</f>
        <v/>
      </c>
      <c r="T2939" s="51" t="str">
        <f>IF(B2939="","",IFERROR(VLOOKUP(SUBSTITUTE(SUBSTITUTE(H2939,"~","~~"),"*","~*"),إعدادات_الأنواع!$A$4:$B$40,2,FALSE()),"?"))</f>
        <v/>
      </c>
    </row>
    <row r="2940" spans="1:20" ht="15" customHeight="1">
      <c r="A2940" s="20" t="str">
        <f>IF(B2940="","",IF(T2940="?","⚠️ نوع غير معرف",T2940&amp;TEXT(COUNTIFS($T$3:T2940,T2940),"000")))</f>
        <v/>
      </c>
      <c r="B2940" s="38"/>
      <c r="C2940" s="38"/>
      <c r="D2940" s="39"/>
      <c r="E2940" s="54"/>
      <c r="F2940" s="41" t="str">
        <f t="shared" ca="1" si="180"/>
        <v/>
      </c>
      <c r="G2940" s="42"/>
      <c r="H2940" s="37"/>
      <c r="I2940" s="43"/>
      <c r="J2940" s="44" t="str">
        <f t="shared" si="181"/>
        <v/>
      </c>
      <c r="K2940" s="45"/>
      <c r="L2940" s="46" t="str">
        <f>IF(OR(K2940="لم يدفع",B2940=""),"",IF(K2940="تأمين فقط",0,IF(K2940="اشتراك 300",300,IF(F2940&lt;14,IFERROR(VLOOKUP(SUBSTITUTE(SUBSTITUTE(H2940,"~","~~"),"*","~*"),إعدادات_الأنواع!$A$4:$D$40,3,FALSE()),0),IFERROR(VLOOKUP(SUBSTITUTE(SUBSTITUTE(H2940,"~","~~"),"*","~*"),إعدادات_الأنواع!$A$4:$D$40,4,FALSE()),0)))))</f>
        <v/>
      </c>
      <c r="M2940" s="47" t="str">
        <f>IF(OR(K2940="لم يدفع",B2940=""),"",IFERROR(VLOOKUP(SUBSTITUTE(SUBSTITUTE(H2940,"~","~~"),"*","~*"),إعدادات_الأنواع!$A$4:$E$40,5,FALSE()),0))</f>
        <v/>
      </c>
      <c r="N2940" s="47" t="str">
        <f>IF(OR(K2940="لم يدفع",K2940="تأمين فقط",K2940="اشتراك 300",B2940=""),"",IFERROR(VLOOKUP(SUBSTITUTE(SUBSTITUTE(H2940,"~","~~"),"*","~*"),إعدادات_الأنواع!$A$4:$F$40,6,FALSE()),0))</f>
        <v/>
      </c>
      <c r="O2940" s="55" t="str">
        <f t="shared" si="182"/>
        <v/>
      </c>
      <c r="P2940" s="48" t="str">
        <f t="shared" ca="1" si="183"/>
        <v/>
      </c>
      <c r="Q2940" s="52"/>
      <c r="R2940" s="49"/>
      <c r="S2940" s="50" t="str">
        <f>IF(B2940="","",COUNTA(التجديد!E2940:E2940))</f>
        <v/>
      </c>
      <c r="T2940" s="51" t="str">
        <f>IF(B2940="","",IFERROR(VLOOKUP(SUBSTITUTE(SUBSTITUTE(H2940,"~","~~"),"*","~*"),إعدادات_الأنواع!$A$4:$B$40,2,FALSE()),"?"))</f>
        <v/>
      </c>
    </row>
    <row r="2941" spans="1:20" ht="15" customHeight="1">
      <c r="A2941" s="20" t="str">
        <f>IF(B2941="","",IF(T2941="?","⚠️ نوع غير معرف",T2941&amp;TEXT(COUNTIFS($T$3:T2941,T2941),"000")))</f>
        <v/>
      </c>
      <c r="B2941" s="38"/>
      <c r="C2941" s="38"/>
      <c r="D2941" s="39"/>
      <c r="E2941" s="54"/>
      <c r="F2941" s="41" t="str">
        <f t="shared" ca="1" si="180"/>
        <v/>
      </c>
      <c r="G2941" s="42"/>
      <c r="H2941" s="37"/>
      <c r="I2941" s="43"/>
      <c r="J2941" s="44" t="str">
        <f t="shared" si="181"/>
        <v/>
      </c>
      <c r="K2941" s="45"/>
      <c r="L2941" s="46" t="str">
        <f>IF(OR(K2941="لم يدفع",B2941=""),"",IF(K2941="تأمين فقط",0,IF(K2941="اشتراك 300",300,IF(F2941&lt;14,IFERROR(VLOOKUP(SUBSTITUTE(SUBSTITUTE(H2941,"~","~~"),"*","~*"),إعدادات_الأنواع!$A$4:$D$40,3,FALSE()),0),IFERROR(VLOOKUP(SUBSTITUTE(SUBSTITUTE(H2941,"~","~~"),"*","~*"),إعدادات_الأنواع!$A$4:$D$40,4,FALSE()),0)))))</f>
        <v/>
      </c>
      <c r="M2941" s="47" t="str">
        <f>IF(OR(K2941="لم يدفع",B2941=""),"",IFERROR(VLOOKUP(SUBSTITUTE(SUBSTITUTE(H2941,"~","~~"),"*","~*"),إعدادات_الأنواع!$A$4:$E$40,5,FALSE()),0))</f>
        <v/>
      </c>
      <c r="N2941" s="47" t="str">
        <f>IF(OR(K2941="لم يدفع",K2941="تأمين فقط",K2941="اشتراك 300",B2941=""),"",IFERROR(VLOOKUP(SUBSTITUTE(SUBSTITUTE(H2941,"~","~~"),"*","~*"),إعدادات_الأنواع!$A$4:$F$40,6,FALSE()),0))</f>
        <v/>
      </c>
      <c r="O2941" s="55" t="str">
        <f t="shared" si="182"/>
        <v/>
      </c>
      <c r="P2941" s="48" t="str">
        <f t="shared" ca="1" si="183"/>
        <v/>
      </c>
      <c r="Q2941" s="52"/>
      <c r="R2941" s="49"/>
      <c r="S2941" s="50" t="str">
        <f>IF(B2941="","",COUNTA(التجديد!E2941:E2941))</f>
        <v/>
      </c>
      <c r="T2941" s="51" t="str">
        <f>IF(B2941="","",IFERROR(VLOOKUP(SUBSTITUTE(SUBSTITUTE(H2941,"~","~~"),"*","~*"),إعدادات_الأنواع!$A$4:$B$40,2,FALSE()),"?"))</f>
        <v/>
      </c>
    </row>
    <row r="2942" spans="1:20" ht="15" customHeight="1">
      <c r="A2942" s="20" t="str">
        <f>IF(B2942="","",IF(T2942="?","⚠️ نوع غير معرف",T2942&amp;TEXT(COUNTIFS($T$3:T2942,T2942),"000")))</f>
        <v/>
      </c>
      <c r="B2942" s="38"/>
      <c r="C2942" s="38"/>
      <c r="D2942" s="39"/>
      <c r="E2942" s="54"/>
      <c r="F2942" s="41" t="str">
        <f t="shared" ca="1" si="180"/>
        <v/>
      </c>
      <c r="G2942" s="42"/>
      <c r="H2942" s="37"/>
      <c r="I2942" s="43"/>
      <c r="J2942" s="44" t="str">
        <f t="shared" si="181"/>
        <v/>
      </c>
      <c r="K2942" s="45"/>
      <c r="L2942" s="46" t="str">
        <f>IF(OR(K2942="لم يدفع",B2942=""),"",IF(K2942="تأمين فقط",0,IF(K2942="اشتراك 300",300,IF(F2942&lt;14,IFERROR(VLOOKUP(SUBSTITUTE(SUBSTITUTE(H2942,"~","~~"),"*","~*"),إعدادات_الأنواع!$A$4:$D$40,3,FALSE()),0),IFERROR(VLOOKUP(SUBSTITUTE(SUBSTITUTE(H2942,"~","~~"),"*","~*"),إعدادات_الأنواع!$A$4:$D$40,4,FALSE()),0)))))</f>
        <v/>
      </c>
      <c r="M2942" s="47" t="str">
        <f>IF(OR(K2942="لم يدفع",B2942=""),"",IFERROR(VLOOKUP(SUBSTITUTE(SUBSTITUTE(H2942,"~","~~"),"*","~*"),إعدادات_الأنواع!$A$4:$E$40,5,FALSE()),0))</f>
        <v/>
      </c>
      <c r="N2942" s="47" t="str">
        <f>IF(OR(K2942="لم يدفع",K2942="تأمين فقط",K2942="اشتراك 300",B2942=""),"",IFERROR(VLOOKUP(SUBSTITUTE(SUBSTITUTE(H2942,"~","~~"),"*","~*"),إعدادات_الأنواع!$A$4:$F$40,6,FALSE()),0))</f>
        <v/>
      </c>
      <c r="O2942" s="55" t="str">
        <f t="shared" si="182"/>
        <v/>
      </c>
      <c r="P2942" s="48" t="str">
        <f t="shared" ca="1" si="183"/>
        <v/>
      </c>
      <c r="Q2942" s="52"/>
      <c r="R2942" s="49"/>
      <c r="S2942" s="50" t="str">
        <f>IF(B2942="","",COUNTA(التجديد!E2942:E2942))</f>
        <v/>
      </c>
      <c r="T2942" s="51" t="str">
        <f>IF(B2942="","",IFERROR(VLOOKUP(SUBSTITUTE(SUBSTITUTE(H2942,"~","~~"),"*","~*"),إعدادات_الأنواع!$A$4:$B$40,2,FALSE()),"?"))</f>
        <v/>
      </c>
    </row>
    <row r="2943" spans="1:20" ht="15" customHeight="1">
      <c r="A2943" s="20" t="str">
        <f>IF(B2943="","",IF(T2943="?","⚠️ نوع غير معرف",T2943&amp;TEXT(COUNTIFS($T$3:T2943,T2943),"000")))</f>
        <v/>
      </c>
      <c r="B2943" s="38"/>
      <c r="C2943" s="38"/>
      <c r="D2943" s="39"/>
      <c r="E2943" s="54"/>
      <c r="F2943" s="41" t="str">
        <f t="shared" ca="1" si="180"/>
        <v/>
      </c>
      <c r="G2943" s="42"/>
      <c r="H2943" s="37"/>
      <c r="I2943" s="43"/>
      <c r="J2943" s="44" t="str">
        <f t="shared" si="181"/>
        <v/>
      </c>
      <c r="K2943" s="45"/>
      <c r="L2943" s="46" t="str">
        <f>IF(OR(K2943="لم يدفع",B2943=""),"",IF(K2943="تأمين فقط",0,IF(K2943="اشتراك 300",300,IF(F2943&lt;14,IFERROR(VLOOKUP(SUBSTITUTE(SUBSTITUTE(H2943,"~","~~"),"*","~*"),إعدادات_الأنواع!$A$4:$D$40,3,FALSE()),0),IFERROR(VLOOKUP(SUBSTITUTE(SUBSTITUTE(H2943,"~","~~"),"*","~*"),إعدادات_الأنواع!$A$4:$D$40,4,FALSE()),0)))))</f>
        <v/>
      </c>
      <c r="M2943" s="47" t="str">
        <f>IF(OR(K2943="لم يدفع",B2943=""),"",IFERROR(VLOOKUP(SUBSTITUTE(SUBSTITUTE(H2943,"~","~~"),"*","~*"),إعدادات_الأنواع!$A$4:$E$40,5,FALSE()),0))</f>
        <v/>
      </c>
      <c r="N2943" s="47" t="str">
        <f>IF(OR(K2943="لم يدفع",K2943="تأمين فقط",K2943="اشتراك 300",B2943=""),"",IFERROR(VLOOKUP(SUBSTITUTE(SUBSTITUTE(H2943,"~","~~"),"*","~*"),إعدادات_الأنواع!$A$4:$F$40,6,FALSE()),0))</f>
        <v/>
      </c>
      <c r="O2943" s="55" t="str">
        <f t="shared" si="182"/>
        <v/>
      </c>
      <c r="P2943" s="48" t="str">
        <f t="shared" ca="1" si="183"/>
        <v/>
      </c>
      <c r="Q2943" s="52"/>
      <c r="R2943" s="49"/>
      <c r="S2943" s="50" t="str">
        <f>IF(B2943="","",COUNTA(التجديد!E2943:E2943))</f>
        <v/>
      </c>
      <c r="T2943" s="51" t="str">
        <f>IF(B2943="","",IFERROR(VLOOKUP(SUBSTITUTE(SUBSTITUTE(H2943,"~","~~"),"*","~*"),إعدادات_الأنواع!$A$4:$B$40,2,FALSE()),"?"))</f>
        <v/>
      </c>
    </row>
    <row r="2944" spans="1:20" ht="15" customHeight="1">
      <c r="A2944" s="20" t="str">
        <f>IF(B2944="","",IF(T2944="?","⚠️ نوع غير معرف",T2944&amp;TEXT(COUNTIFS($T$3:T2944,T2944),"000")))</f>
        <v/>
      </c>
      <c r="B2944" s="38"/>
      <c r="C2944" s="38"/>
      <c r="D2944" s="39"/>
      <c r="E2944" s="54"/>
      <c r="F2944" s="41" t="str">
        <f t="shared" ca="1" si="180"/>
        <v/>
      </c>
      <c r="G2944" s="42"/>
      <c r="H2944" s="37"/>
      <c r="I2944" s="43"/>
      <c r="J2944" s="44" t="str">
        <f t="shared" si="181"/>
        <v/>
      </c>
      <c r="K2944" s="45"/>
      <c r="L2944" s="46" t="str">
        <f>IF(OR(K2944="لم يدفع",B2944=""),"",IF(K2944="تأمين فقط",0,IF(K2944="اشتراك 300",300,IF(F2944&lt;14,IFERROR(VLOOKUP(SUBSTITUTE(SUBSTITUTE(H2944,"~","~~"),"*","~*"),إعدادات_الأنواع!$A$4:$D$40,3,FALSE()),0),IFERROR(VLOOKUP(SUBSTITUTE(SUBSTITUTE(H2944,"~","~~"),"*","~*"),إعدادات_الأنواع!$A$4:$D$40,4,FALSE()),0)))))</f>
        <v/>
      </c>
      <c r="M2944" s="47" t="str">
        <f>IF(OR(K2944="لم يدفع",B2944=""),"",IFERROR(VLOOKUP(SUBSTITUTE(SUBSTITUTE(H2944,"~","~~"),"*","~*"),إعدادات_الأنواع!$A$4:$E$40,5,FALSE()),0))</f>
        <v/>
      </c>
      <c r="N2944" s="47" t="str">
        <f>IF(OR(K2944="لم يدفع",K2944="تأمين فقط",K2944="اشتراك 300",B2944=""),"",IFERROR(VLOOKUP(SUBSTITUTE(SUBSTITUTE(H2944,"~","~~"),"*","~*"),إعدادات_الأنواع!$A$4:$F$40,6,FALSE()),0))</f>
        <v/>
      </c>
      <c r="O2944" s="55" t="str">
        <f t="shared" si="182"/>
        <v/>
      </c>
      <c r="P2944" s="48" t="str">
        <f t="shared" ca="1" si="183"/>
        <v/>
      </c>
      <c r="Q2944" s="52"/>
      <c r="R2944" s="49"/>
      <c r="S2944" s="50" t="str">
        <f>IF(B2944="","",COUNTA(التجديد!E2944:E2944))</f>
        <v/>
      </c>
      <c r="T2944" s="51" t="str">
        <f>IF(B2944="","",IFERROR(VLOOKUP(SUBSTITUTE(SUBSTITUTE(H2944,"~","~~"),"*","~*"),إعدادات_الأنواع!$A$4:$B$40,2,FALSE()),"?"))</f>
        <v/>
      </c>
    </row>
    <row r="2945" spans="1:20" ht="15" customHeight="1">
      <c r="A2945" s="20" t="str">
        <f>IF(B2945="","",IF(T2945="?","⚠️ نوع غير معرف",T2945&amp;TEXT(COUNTIFS($T$3:T2945,T2945),"000")))</f>
        <v/>
      </c>
      <c r="B2945" s="38"/>
      <c r="C2945" s="38"/>
      <c r="D2945" s="39"/>
      <c r="E2945" s="54"/>
      <c r="F2945" s="41" t="str">
        <f t="shared" ca="1" si="180"/>
        <v/>
      </c>
      <c r="G2945" s="42"/>
      <c r="H2945" s="37"/>
      <c r="I2945" s="43"/>
      <c r="J2945" s="44" t="str">
        <f t="shared" si="181"/>
        <v/>
      </c>
      <c r="K2945" s="45"/>
      <c r="L2945" s="46" t="str">
        <f>IF(OR(K2945="لم يدفع",B2945=""),"",IF(K2945="تأمين فقط",0,IF(K2945="اشتراك 300",300,IF(F2945&lt;14,IFERROR(VLOOKUP(SUBSTITUTE(SUBSTITUTE(H2945,"~","~~"),"*","~*"),إعدادات_الأنواع!$A$4:$D$40,3,FALSE()),0),IFERROR(VLOOKUP(SUBSTITUTE(SUBSTITUTE(H2945,"~","~~"),"*","~*"),إعدادات_الأنواع!$A$4:$D$40,4,FALSE()),0)))))</f>
        <v/>
      </c>
      <c r="M2945" s="47" t="str">
        <f>IF(OR(K2945="لم يدفع",B2945=""),"",IFERROR(VLOOKUP(SUBSTITUTE(SUBSTITUTE(H2945,"~","~~"),"*","~*"),إعدادات_الأنواع!$A$4:$E$40,5,FALSE()),0))</f>
        <v/>
      </c>
      <c r="N2945" s="47" t="str">
        <f>IF(OR(K2945="لم يدفع",K2945="تأمين فقط",K2945="اشتراك 300",B2945=""),"",IFERROR(VLOOKUP(SUBSTITUTE(SUBSTITUTE(H2945,"~","~~"),"*","~*"),إعدادات_الأنواع!$A$4:$F$40,6,FALSE()),0))</f>
        <v/>
      </c>
      <c r="O2945" s="55" t="str">
        <f t="shared" si="182"/>
        <v/>
      </c>
      <c r="P2945" s="48" t="str">
        <f t="shared" ca="1" si="183"/>
        <v/>
      </c>
      <c r="Q2945" s="52"/>
      <c r="R2945" s="49"/>
      <c r="S2945" s="50" t="str">
        <f>IF(B2945="","",COUNTA(التجديد!E2945:E2945))</f>
        <v/>
      </c>
      <c r="T2945" s="51" t="str">
        <f>IF(B2945="","",IFERROR(VLOOKUP(SUBSTITUTE(SUBSTITUTE(H2945,"~","~~"),"*","~*"),إعدادات_الأنواع!$A$4:$B$40,2,FALSE()),"?"))</f>
        <v/>
      </c>
    </row>
    <row r="2946" spans="1:20" ht="15" customHeight="1">
      <c r="A2946" s="20" t="str">
        <f>IF(B2946="","",IF(T2946="?","⚠️ نوع غير معرف",T2946&amp;TEXT(COUNTIFS($T$3:T2946,T2946),"000")))</f>
        <v/>
      </c>
      <c r="B2946" s="38"/>
      <c r="C2946" s="38"/>
      <c r="D2946" s="39"/>
      <c r="E2946" s="54"/>
      <c r="F2946" s="41" t="str">
        <f t="shared" ca="1" si="180"/>
        <v/>
      </c>
      <c r="G2946" s="42"/>
      <c r="H2946" s="37"/>
      <c r="I2946" s="43"/>
      <c r="J2946" s="44" t="str">
        <f t="shared" si="181"/>
        <v/>
      </c>
      <c r="K2946" s="45"/>
      <c r="L2946" s="46" t="str">
        <f>IF(OR(K2946="لم يدفع",B2946=""),"",IF(K2946="تأمين فقط",0,IF(K2946="اشتراك 300",300,IF(F2946&lt;14,IFERROR(VLOOKUP(SUBSTITUTE(SUBSTITUTE(H2946,"~","~~"),"*","~*"),إعدادات_الأنواع!$A$4:$D$40,3,FALSE()),0),IFERROR(VLOOKUP(SUBSTITUTE(SUBSTITUTE(H2946,"~","~~"),"*","~*"),إعدادات_الأنواع!$A$4:$D$40,4,FALSE()),0)))))</f>
        <v/>
      </c>
      <c r="M2946" s="47" t="str">
        <f>IF(OR(K2946="لم يدفع",B2946=""),"",IFERROR(VLOOKUP(SUBSTITUTE(SUBSTITUTE(H2946,"~","~~"),"*","~*"),إعدادات_الأنواع!$A$4:$E$40,5,FALSE()),0))</f>
        <v/>
      </c>
      <c r="N2946" s="47" t="str">
        <f>IF(OR(K2946="لم يدفع",K2946="تأمين فقط",K2946="اشتراك 300",B2946=""),"",IFERROR(VLOOKUP(SUBSTITUTE(SUBSTITUTE(H2946,"~","~~"),"*","~*"),إعدادات_الأنواع!$A$4:$F$40,6,FALSE()),0))</f>
        <v/>
      </c>
      <c r="O2946" s="55" t="str">
        <f t="shared" si="182"/>
        <v/>
      </c>
      <c r="P2946" s="48" t="str">
        <f t="shared" ca="1" si="183"/>
        <v/>
      </c>
      <c r="Q2946" s="52"/>
      <c r="R2946" s="49"/>
      <c r="S2946" s="50" t="str">
        <f>IF(B2946="","",COUNTA(التجديد!E2946:E2946))</f>
        <v/>
      </c>
      <c r="T2946" s="51" t="str">
        <f>IF(B2946="","",IFERROR(VLOOKUP(SUBSTITUTE(SUBSTITUTE(H2946,"~","~~"),"*","~*"),إعدادات_الأنواع!$A$4:$B$40,2,FALSE()),"?"))</f>
        <v/>
      </c>
    </row>
    <row r="2947" spans="1:20" ht="15" customHeight="1">
      <c r="A2947" s="20" t="str">
        <f>IF(B2947="","",IF(T2947="?","⚠️ نوع غير معرف",T2947&amp;TEXT(COUNTIFS($T$3:T2947,T2947),"000")))</f>
        <v/>
      </c>
      <c r="B2947" s="38"/>
      <c r="C2947" s="38"/>
      <c r="D2947" s="39"/>
      <c r="E2947" s="54"/>
      <c r="F2947" s="41" t="str">
        <f t="shared" ref="F2947:F3010" ca="1" si="184">IF(D2947="","",DATEDIF(D2947,TODAY(),"Y"))</f>
        <v/>
      </c>
      <c r="G2947" s="42"/>
      <c r="H2947" s="37"/>
      <c r="I2947" s="43"/>
      <c r="J2947" s="44" t="str">
        <f t="shared" ref="J2947:J3010" si="185">IF(I2947="","",I2947+30)</f>
        <v/>
      </c>
      <c r="K2947" s="45"/>
      <c r="L2947" s="46" t="str">
        <f>IF(OR(K2947="لم يدفع",B2947=""),"",IF(K2947="تأمين فقط",0,IF(K2947="اشتراك 300",300,IF(F2947&lt;14,IFERROR(VLOOKUP(SUBSTITUTE(SUBSTITUTE(H2947,"~","~~"),"*","~*"),إعدادات_الأنواع!$A$4:$D$40,3,FALSE()),0),IFERROR(VLOOKUP(SUBSTITUTE(SUBSTITUTE(H2947,"~","~~"),"*","~*"),إعدادات_الأنواع!$A$4:$D$40,4,FALSE()),0)))))</f>
        <v/>
      </c>
      <c r="M2947" s="47" t="str">
        <f>IF(OR(K2947="لم يدفع",B2947=""),"",IFERROR(VLOOKUP(SUBSTITUTE(SUBSTITUTE(H2947,"~","~~"),"*","~*"),إعدادات_الأنواع!$A$4:$E$40,5,FALSE()),0))</f>
        <v/>
      </c>
      <c r="N2947" s="47" t="str">
        <f>IF(OR(K2947="لم يدفع",K2947="تأمين فقط",K2947="اشتراك 300",B2947=""),"",IFERROR(VLOOKUP(SUBSTITUTE(SUBSTITUTE(H2947,"~","~~"),"*","~*"),إعدادات_الأنواع!$A$4:$F$40,6,FALSE()),0))</f>
        <v/>
      </c>
      <c r="O2947" s="55" t="str">
        <f t="shared" ref="O2947:O3010" si="186">IF(K2947="لم يدفع","",IF(L2947="","",IF(N2947="",L2947+M2947,L2947+M2947)))</f>
        <v/>
      </c>
      <c r="P2947" s="48" t="str">
        <f t="shared" ref="P2947:P3010" ca="1" si="187">IF(B2947="","",IF(K2947="لم يدفع","🔒 مجمدة",IF(J2947="","",IF(J2947&lt;TODAY(),"⛔ منتهي - يتطلب تجديد",IF(J2947-5&lt;=TODAY(),"⚠️ قريب الانتهاء","✅ ساري")))))</f>
        <v/>
      </c>
      <c r="Q2947" s="52"/>
      <c r="R2947" s="49"/>
      <c r="S2947" s="50" t="str">
        <f>IF(B2947="","",COUNTA(التجديد!E2947:E2947))</f>
        <v/>
      </c>
      <c r="T2947" s="51" t="str">
        <f>IF(B2947="","",IFERROR(VLOOKUP(SUBSTITUTE(SUBSTITUTE(H2947,"~","~~"),"*","~*"),إعدادات_الأنواع!$A$4:$B$40,2,FALSE()),"?"))</f>
        <v/>
      </c>
    </row>
    <row r="2948" spans="1:20" ht="15" customHeight="1">
      <c r="A2948" s="20" t="str">
        <f>IF(B2948="","",IF(T2948="?","⚠️ نوع غير معرف",T2948&amp;TEXT(COUNTIFS($T$3:T2948,T2948),"000")))</f>
        <v/>
      </c>
      <c r="B2948" s="38"/>
      <c r="C2948" s="38"/>
      <c r="D2948" s="39"/>
      <c r="E2948" s="54"/>
      <c r="F2948" s="41" t="str">
        <f t="shared" ca="1" si="184"/>
        <v/>
      </c>
      <c r="G2948" s="42"/>
      <c r="H2948" s="37"/>
      <c r="I2948" s="43"/>
      <c r="J2948" s="44" t="str">
        <f t="shared" si="185"/>
        <v/>
      </c>
      <c r="K2948" s="45"/>
      <c r="L2948" s="46" t="str">
        <f>IF(OR(K2948="لم يدفع",B2948=""),"",IF(K2948="تأمين فقط",0,IF(K2948="اشتراك 300",300,IF(F2948&lt;14,IFERROR(VLOOKUP(SUBSTITUTE(SUBSTITUTE(H2948,"~","~~"),"*","~*"),إعدادات_الأنواع!$A$4:$D$40,3,FALSE()),0),IFERROR(VLOOKUP(SUBSTITUTE(SUBSTITUTE(H2948,"~","~~"),"*","~*"),إعدادات_الأنواع!$A$4:$D$40,4,FALSE()),0)))))</f>
        <v/>
      </c>
      <c r="M2948" s="47" t="str">
        <f>IF(OR(K2948="لم يدفع",B2948=""),"",IFERROR(VLOOKUP(SUBSTITUTE(SUBSTITUTE(H2948,"~","~~"),"*","~*"),إعدادات_الأنواع!$A$4:$E$40,5,FALSE()),0))</f>
        <v/>
      </c>
      <c r="N2948" s="47" t="str">
        <f>IF(OR(K2948="لم يدفع",K2948="تأمين فقط",K2948="اشتراك 300",B2948=""),"",IFERROR(VLOOKUP(SUBSTITUTE(SUBSTITUTE(H2948,"~","~~"),"*","~*"),إعدادات_الأنواع!$A$4:$F$40,6,FALSE()),0))</f>
        <v/>
      </c>
      <c r="O2948" s="55" t="str">
        <f t="shared" si="186"/>
        <v/>
      </c>
      <c r="P2948" s="48" t="str">
        <f t="shared" ca="1" si="187"/>
        <v/>
      </c>
      <c r="Q2948" s="52"/>
      <c r="R2948" s="49"/>
      <c r="S2948" s="50" t="str">
        <f>IF(B2948="","",COUNTA(التجديد!E2948:E2948))</f>
        <v/>
      </c>
      <c r="T2948" s="51" t="str">
        <f>IF(B2948="","",IFERROR(VLOOKUP(SUBSTITUTE(SUBSTITUTE(H2948,"~","~~"),"*","~*"),إعدادات_الأنواع!$A$4:$B$40,2,FALSE()),"?"))</f>
        <v/>
      </c>
    </row>
    <row r="2949" spans="1:20" ht="15" customHeight="1">
      <c r="A2949" s="20" t="str">
        <f>IF(B2949="","",IF(T2949="?","⚠️ نوع غير معرف",T2949&amp;TEXT(COUNTIFS($T$3:T2949,T2949),"000")))</f>
        <v/>
      </c>
      <c r="B2949" s="38"/>
      <c r="C2949" s="38"/>
      <c r="D2949" s="39"/>
      <c r="E2949" s="54"/>
      <c r="F2949" s="41" t="str">
        <f t="shared" ca="1" si="184"/>
        <v/>
      </c>
      <c r="G2949" s="42"/>
      <c r="H2949" s="37"/>
      <c r="I2949" s="43"/>
      <c r="J2949" s="44" t="str">
        <f t="shared" si="185"/>
        <v/>
      </c>
      <c r="K2949" s="45"/>
      <c r="L2949" s="46" t="str">
        <f>IF(OR(K2949="لم يدفع",B2949=""),"",IF(K2949="تأمين فقط",0,IF(K2949="اشتراك 300",300,IF(F2949&lt;14,IFERROR(VLOOKUP(SUBSTITUTE(SUBSTITUTE(H2949,"~","~~"),"*","~*"),إعدادات_الأنواع!$A$4:$D$40,3,FALSE()),0),IFERROR(VLOOKUP(SUBSTITUTE(SUBSTITUTE(H2949,"~","~~"),"*","~*"),إعدادات_الأنواع!$A$4:$D$40,4,FALSE()),0)))))</f>
        <v/>
      </c>
      <c r="M2949" s="47" t="str">
        <f>IF(OR(K2949="لم يدفع",B2949=""),"",IFERROR(VLOOKUP(SUBSTITUTE(SUBSTITUTE(H2949,"~","~~"),"*","~*"),إعدادات_الأنواع!$A$4:$E$40,5,FALSE()),0))</f>
        <v/>
      </c>
      <c r="N2949" s="47" t="str">
        <f>IF(OR(K2949="لم يدفع",K2949="تأمين فقط",K2949="اشتراك 300",B2949=""),"",IFERROR(VLOOKUP(SUBSTITUTE(SUBSTITUTE(H2949,"~","~~"),"*","~*"),إعدادات_الأنواع!$A$4:$F$40,6,FALSE()),0))</f>
        <v/>
      </c>
      <c r="O2949" s="55" t="str">
        <f t="shared" si="186"/>
        <v/>
      </c>
      <c r="P2949" s="48" t="str">
        <f t="shared" ca="1" si="187"/>
        <v/>
      </c>
      <c r="Q2949" s="52"/>
      <c r="R2949" s="49"/>
      <c r="S2949" s="50" t="str">
        <f>IF(B2949="","",COUNTA(التجديد!E2949:E2949))</f>
        <v/>
      </c>
      <c r="T2949" s="51" t="str">
        <f>IF(B2949="","",IFERROR(VLOOKUP(SUBSTITUTE(SUBSTITUTE(H2949,"~","~~"),"*","~*"),إعدادات_الأنواع!$A$4:$B$40,2,FALSE()),"?"))</f>
        <v/>
      </c>
    </row>
    <row r="2950" spans="1:20" ht="15" customHeight="1">
      <c r="A2950" s="20" t="str">
        <f>IF(B2950="","",IF(T2950="?","⚠️ نوع غير معرف",T2950&amp;TEXT(COUNTIFS($T$3:T2950,T2950),"000")))</f>
        <v/>
      </c>
      <c r="B2950" s="38"/>
      <c r="C2950" s="38"/>
      <c r="D2950" s="39"/>
      <c r="E2950" s="54"/>
      <c r="F2950" s="41" t="str">
        <f t="shared" ca="1" si="184"/>
        <v/>
      </c>
      <c r="G2950" s="42"/>
      <c r="H2950" s="37"/>
      <c r="I2950" s="43"/>
      <c r="J2950" s="44" t="str">
        <f t="shared" si="185"/>
        <v/>
      </c>
      <c r="K2950" s="45"/>
      <c r="L2950" s="46" t="str">
        <f>IF(OR(K2950="لم يدفع",B2950=""),"",IF(K2950="تأمين فقط",0,IF(K2950="اشتراك 300",300,IF(F2950&lt;14,IFERROR(VLOOKUP(SUBSTITUTE(SUBSTITUTE(H2950,"~","~~"),"*","~*"),إعدادات_الأنواع!$A$4:$D$40,3,FALSE()),0),IFERROR(VLOOKUP(SUBSTITUTE(SUBSTITUTE(H2950,"~","~~"),"*","~*"),إعدادات_الأنواع!$A$4:$D$40,4,FALSE()),0)))))</f>
        <v/>
      </c>
      <c r="M2950" s="47" t="str">
        <f>IF(OR(K2950="لم يدفع",B2950=""),"",IFERROR(VLOOKUP(SUBSTITUTE(SUBSTITUTE(H2950,"~","~~"),"*","~*"),إعدادات_الأنواع!$A$4:$E$40,5,FALSE()),0))</f>
        <v/>
      </c>
      <c r="N2950" s="47" t="str">
        <f>IF(OR(K2950="لم يدفع",K2950="تأمين فقط",K2950="اشتراك 300",B2950=""),"",IFERROR(VLOOKUP(SUBSTITUTE(SUBSTITUTE(H2950,"~","~~"),"*","~*"),إعدادات_الأنواع!$A$4:$F$40,6,FALSE()),0))</f>
        <v/>
      </c>
      <c r="O2950" s="55" t="str">
        <f t="shared" si="186"/>
        <v/>
      </c>
      <c r="P2950" s="48" t="str">
        <f t="shared" ca="1" si="187"/>
        <v/>
      </c>
      <c r="Q2950" s="52"/>
      <c r="R2950" s="49"/>
      <c r="S2950" s="50" t="str">
        <f>IF(B2950="","",COUNTA(التجديد!E2950:E2950))</f>
        <v/>
      </c>
      <c r="T2950" s="51" t="str">
        <f>IF(B2950="","",IFERROR(VLOOKUP(SUBSTITUTE(SUBSTITUTE(H2950,"~","~~"),"*","~*"),إعدادات_الأنواع!$A$4:$B$40,2,FALSE()),"?"))</f>
        <v/>
      </c>
    </row>
    <row r="2951" spans="1:20" ht="15" customHeight="1">
      <c r="A2951" s="20" t="str">
        <f>IF(B2951="","",IF(T2951="?","⚠️ نوع غير معرف",T2951&amp;TEXT(COUNTIFS($T$3:T2951,T2951),"000")))</f>
        <v/>
      </c>
      <c r="B2951" s="38"/>
      <c r="C2951" s="38"/>
      <c r="D2951" s="39"/>
      <c r="E2951" s="54"/>
      <c r="F2951" s="41" t="str">
        <f t="shared" ca="1" si="184"/>
        <v/>
      </c>
      <c r="G2951" s="42"/>
      <c r="H2951" s="37"/>
      <c r="I2951" s="43"/>
      <c r="J2951" s="44" t="str">
        <f t="shared" si="185"/>
        <v/>
      </c>
      <c r="K2951" s="45"/>
      <c r="L2951" s="46" t="str">
        <f>IF(OR(K2951="لم يدفع",B2951=""),"",IF(K2951="تأمين فقط",0,IF(K2951="اشتراك 300",300,IF(F2951&lt;14,IFERROR(VLOOKUP(SUBSTITUTE(SUBSTITUTE(H2951,"~","~~"),"*","~*"),إعدادات_الأنواع!$A$4:$D$40,3,FALSE()),0),IFERROR(VLOOKUP(SUBSTITUTE(SUBSTITUTE(H2951,"~","~~"),"*","~*"),إعدادات_الأنواع!$A$4:$D$40,4,FALSE()),0)))))</f>
        <v/>
      </c>
      <c r="M2951" s="47" t="str">
        <f>IF(OR(K2951="لم يدفع",B2951=""),"",IFERROR(VLOOKUP(SUBSTITUTE(SUBSTITUTE(H2951,"~","~~"),"*","~*"),إعدادات_الأنواع!$A$4:$E$40,5,FALSE()),0))</f>
        <v/>
      </c>
      <c r="N2951" s="47" t="str">
        <f>IF(OR(K2951="لم يدفع",K2951="تأمين فقط",K2951="اشتراك 300",B2951=""),"",IFERROR(VLOOKUP(SUBSTITUTE(SUBSTITUTE(H2951,"~","~~"),"*","~*"),إعدادات_الأنواع!$A$4:$F$40,6,FALSE()),0))</f>
        <v/>
      </c>
      <c r="O2951" s="55" t="str">
        <f t="shared" si="186"/>
        <v/>
      </c>
      <c r="P2951" s="48" t="str">
        <f t="shared" ca="1" si="187"/>
        <v/>
      </c>
      <c r="Q2951" s="52"/>
      <c r="R2951" s="49"/>
      <c r="S2951" s="50" t="str">
        <f>IF(B2951="","",COUNTA(التجديد!E2951:E2951))</f>
        <v/>
      </c>
      <c r="T2951" s="51" t="str">
        <f>IF(B2951="","",IFERROR(VLOOKUP(SUBSTITUTE(SUBSTITUTE(H2951,"~","~~"),"*","~*"),إعدادات_الأنواع!$A$4:$B$40,2,FALSE()),"?"))</f>
        <v/>
      </c>
    </row>
    <row r="2952" spans="1:20" ht="15" customHeight="1">
      <c r="A2952" s="20" t="str">
        <f>IF(B2952="","",IF(T2952="?","⚠️ نوع غير معرف",T2952&amp;TEXT(COUNTIFS($T$3:T2952,T2952),"000")))</f>
        <v/>
      </c>
      <c r="B2952" s="38"/>
      <c r="C2952" s="38"/>
      <c r="D2952" s="39"/>
      <c r="E2952" s="54"/>
      <c r="F2952" s="41" t="str">
        <f t="shared" ca="1" si="184"/>
        <v/>
      </c>
      <c r="G2952" s="42"/>
      <c r="H2952" s="37"/>
      <c r="I2952" s="43"/>
      <c r="J2952" s="44" t="str">
        <f t="shared" si="185"/>
        <v/>
      </c>
      <c r="K2952" s="45"/>
      <c r="L2952" s="46" t="str">
        <f>IF(OR(K2952="لم يدفع",B2952=""),"",IF(K2952="تأمين فقط",0,IF(K2952="اشتراك 300",300,IF(F2952&lt;14,IFERROR(VLOOKUP(SUBSTITUTE(SUBSTITUTE(H2952,"~","~~"),"*","~*"),إعدادات_الأنواع!$A$4:$D$40,3,FALSE()),0),IFERROR(VLOOKUP(SUBSTITUTE(SUBSTITUTE(H2952,"~","~~"),"*","~*"),إعدادات_الأنواع!$A$4:$D$40,4,FALSE()),0)))))</f>
        <v/>
      </c>
      <c r="M2952" s="47" t="str">
        <f>IF(OR(K2952="لم يدفع",B2952=""),"",IFERROR(VLOOKUP(SUBSTITUTE(SUBSTITUTE(H2952,"~","~~"),"*","~*"),إعدادات_الأنواع!$A$4:$E$40,5,FALSE()),0))</f>
        <v/>
      </c>
      <c r="N2952" s="47" t="str">
        <f>IF(OR(K2952="لم يدفع",K2952="تأمين فقط",K2952="اشتراك 300",B2952=""),"",IFERROR(VLOOKUP(SUBSTITUTE(SUBSTITUTE(H2952,"~","~~"),"*","~*"),إعدادات_الأنواع!$A$4:$F$40,6,FALSE()),0))</f>
        <v/>
      </c>
      <c r="O2952" s="55" t="str">
        <f t="shared" si="186"/>
        <v/>
      </c>
      <c r="P2952" s="48" t="str">
        <f t="shared" ca="1" si="187"/>
        <v/>
      </c>
      <c r="Q2952" s="52"/>
      <c r="R2952" s="49"/>
      <c r="S2952" s="50" t="str">
        <f>IF(B2952="","",COUNTA(التجديد!E2952:E2952))</f>
        <v/>
      </c>
      <c r="T2952" s="51" t="str">
        <f>IF(B2952="","",IFERROR(VLOOKUP(SUBSTITUTE(SUBSTITUTE(H2952,"~","~~"),"*","~*"),إعدادات_الأنواع!$A$4:$B$40,2,FALSE()),"?"))</f>
        <v/>
      </c>
    </row>
    <row r="2953" spans="1:20" ht="15" customHeight="1">
      <c r="A2953" s="20" t="str">
        <f>IF(B2953="","",IF(T2953="?","⚠️ نوع غير معرف",T2953&amp;TEXT(COUNTIFS($T$3:T2953,T2953),"000")))</f>
        <v/>
      </c>
      <c r="B2953" s="38"/>
      <c r="C2953" s="38"/>
      <c r="D2953" s="39"/>
      <c r="E2953" s="54"/>
      <c r="F2953" s="41" t="str">
        <f t="shared" ca="1" si="184"/>
        <v/>
      </c>
      <c r="G2953" s="42"/>
      <c r="H2953" s="37"/>
      <c r="I2953" s="43"/>
      <c r="J2953" s="44" t="str">
        <f t="shared" si="185"/>
        <v/>
      </c>
      <c r="K2953" s="45"/>
      <c r="L2953" s="46" t="str">
        <f>IF(OR(K2953="لم يدفع",B2953=""),"",IF(K2953="تأمين فقط",0,IF(K2953="اشتراك 300",300,IF(F2953&lt;14,IFERROR(VLOOKUP(SUBSTITUTE(SUBSTITUTE(H2953,"~","~~"),"*","~*"),إعدادات_الأنواع!$A$4:$D$40,3,FALSE()),0),IFERROR(VLOOKUP(SUBSTITUTE(SUBSTITUTE(H2953,"~","~~"),"*","~*"),إعدادات_الأنواع!$A$4:$D$40,4,FALSE()),0)))))</f>
        <v/>
      </c>
      <c r="M2953" s="47" t="str">
        <f>IF(OR(K2953="لم يدفع",B2953=""),"",IFERROR(VLOOKUP(SUBSTITUTE(SUBSTITUTE(H2953,"~","~~"),"*","~*"),إعدادات_الأنواع!$A$4:$E$40,5,FALSE()),0))</f>
        <v/>
      </c>
      <c r="N2953" s="47" t="str">
        <f>IF(OR(K2953="لم يدفع",K2953="تأمين فقط",K2953="اشتراك 300",B2953=""),"",IFERROR(VLOOKUP(SUBSTITUTE(SUBSTITUTE(H2953,"~","~~"),"*","~*"),إعدادات_الأنواع!$A$4:$F$40,6,FALSE()),0))</f>
        <v/>
      </c>
      <c r="O2953" s="55" t="str">
        <f t="shared" si="186"/>
        <v/>
      </c>
      <c r="P2953" s="48" t="str">
        <f t="shared" ca="1" si="187"/>
        <v/>
      </c>
      <c r="Q2953" s="52"/>
      <c r="R2953" s="49"/>
      <c r="S2953" s="50" t="str">
        <f>IF(B2953="","",COUNTA(التجديد!E2953:E2953))</f>
        <v/>
      </c>
      <c r="T2953" s="51" t="str">
        <f>IF(B2953="","",IFERROR(VLOOKUP(SUBSTITUTE(SUBSTITUTE(H2953,"~","~~"),"*","~*"),إعدادات_الأنواع!$A$4:$B$40,2,FALSE()),"?"))</f>
        <v/>
      </c>
    </row>
    <row r="2954" spans="1:20" ht="15" customHeight="1">
      <c r="A2954" s="20" t="str">
        <f>IF(B2954="","",IF(T2954="?","⚠️ نوع غير معرف",T2954&amp;TEXT(COUNTIFS($T$3:T2954,T2954),"000")))</f>
        <v/>
      </c>
      <c r="B2954" s="38"/>
      <c r="C2954" s="38"/>
      <c r="D2954" s="39"/>
      <c r="E2954" s="54"/>
      <c r="F2954" s="41" t="str">
        <f t="shared" ca="1" si="184"/>
        <v/>
      </c>
      <c r="G2954" s="42"/>
      <c r="H2954" s="37"/>
      <c r="I2954" s="43"/>
      <c r="J2954" s="44" t="str">
        <f t="shared" si="185"/>
        <v/>
      </c>
      <c r="K2954" s="45"/>
      <c r="L2954" s="46" t="str">
        <f>IF(OR(K2954="لم يدفع",B2954=""),"",IF(K2954="تأمين فقط",0,IF(K2954="اشتراك 300",300,IF(F2954&lt;14,IFERROR(VLOOKUP(SUBSTITUTE(SUBSTITUTE(H2954,"~","~~"),"*","~*"),إعدادات_الأنواع!$A$4:$D$40,3,FALSE()),0),IFERROR(VLOOKUP(SUBSTITUTE(SUBSTITUTE(H2954,"~","~~"),"*","~*"),إعدادات_الأنواع!$A$4:$D$40,4,FALSE()),0)))))</f>
        <v/>
      </c>
      <c r="M2954" s="47" t="str">
        <f>IF(OR(K2954="لم يدفع",B2954=""),"",IFERROR(VLOOKUP(SUBSTITUTE(SUBSTITUTE(H2954,"~","~~"),"*","~*"),إعدادات_الأنواع!$A$4:$E$40,5,FALSE()),0))</f>
        <v/>
      </c>
      <c r="N2954" s="47" t="str">
        <f>IF(OR(K2954="لم يدفع",K2954="تأمين فقط",K2954="اشتراك 300",B2954=""),"",IFERROR(VLOOKUP(SUBSTITUTE(SUBSTITUTE(H2954,"~","~~"),"*","~*"),إعدادات_الأنواع!$A$4:$F$40,6,FALSE()),0))</f>
        <v/>
      </c>
      <c r="O2954" s="55" t="str">
        <f t="shared" si="186"/>
        <v/>
      </c>
      <c r="P2954" s="48" t="str">
        <f t="shared" ca="1" si="187"/>
        <v/>
      </c>
      <c r="Q2954" s="52"/>
      <c r="R2954" s="49"/>
      <c r="S2954" s="50" t="str">
        <f>IF(B2954="","",COUNTA(التجديد!E2954:E2954))</f>
        <v/>
      </c>
      <c r="T2954" s="51" t="str">
        <f>IF(B2954="","",IFERROR(VLOOKUP(SUBSTITUTE(SUBSTITUTE(H2954,"~","~~"),"*","~*"),إعدادات_الأنواع!$A$4:$B$40,2,FALSE()),"?"))</f>
        <v/>
      </c>
    </row>
    <row r="2955" spans="1:20" ht="15" customHeight="1">
      <c r="A2955" s="20" t="str">
        <f>IF(B2955="","",IF(T2955="?","⚠️ نوع غير معرف",T2955&amp;TEXT(COUNTIFS($T$3:T2955,T2955),"000")))</f>
        <v/>
      </c>
      <c r="B2955" s="38"/>
      <c r="C2955" s="38"/>
      <c r="D2955" s="39"/>
      <c r="E2955" s="54"/>
      <c r="F2955" s="41" t="str">
        <f t="shared" ca="1" si="184"/>
        <v/>
      </c>
      <c r="G2955" s="42"/>
      <c r="H2955" s="37"/>
      <c r="I2955" s="43"/>
      <c r="J2955" s="44" t="str">
        <f t="shared" si="185"/>
        <v/>
      </c>
      <c r="K2955" s="45"/>
      <c r="L2955" s="46" t="str">
        <f>IF(OR(K2955="لم يدفع",B2955=""),"",IF(K2955="تأمين فقط",0,IF(K2955="اشتراك 300",300,IF(F2955&lt;14,IFERROR(VLOOKUP(SUBSTITUTE(SUBSTITUTE(H2955,"~","~~"),"*","~*"),إعدادات_الأنواع!$A$4:$D$40,3,FALSE()),0),IFERROR(VLOOKUP(SUBSTITUTE(SUBSTITUTE(H2955,"~","~~"),"*","~*"),إعدادات_الأنواع!$A$4:$D$40,4,FALSE()),0)))))</f>
        <v/>
      </c>
      <c r="M2955" s="47" t="str">
        <f>IF(OR(K2955="لم يدفع",B2955=""),"",IFERROR(VLOOKUP(SUBSTITUTE(SUBSTITUTE(H2955,"~","~~"),"*","~*"),إعدادات_الأنواع!$A$4:$E$40,5,FALSE()),0))</f>
        <v/>
      </c>
      <c r="N2955" s="47" t="str">
        <f>IF(OR(K2955="لم يدفع",K2955="تأمين فقط",K2955="اشتراك 300",B2955=""),"",IFERROR(VLOOKUP(SUBSTITUTE(SUBSTITUTE(H2955,"~","~~"),"*","~*"),إعدادات_الأنواع!$A$4:$F$40,6,FALSE()),0))</f>
        <v/>
      </c>
      <c r="O2955" s="55" t="str">
        <f t="shared" si="186"/>
        <v/>
      </c>
      <c r="P2955" s="48" t="str">
        <f t="shared" ca="1" si="187"/>
        <v/>
      </c>
      <c r="Q2955" s="52"/>
      <c r="R2955" s="49"/>
      <c r="S2955" s="50" t="str">
        <f>IF(B2955="","",COUNTA(التجديد!E2955:E2955))</f>
        <v/>
      </c>
      <c r="T2955" s="51" t="str">
        <f>IF(B2955="","",IFERROR(VLOOKUP(SUBSTITUTE(SUBSTITUTE(H2955,"~","~~"),"*","~*"),إعدادات_الأنواع!$A$4:$B$40,2,FALSE()),"?"))</f>
        <v/>
      </c>
    </row>
    <row r="2956" spans="1:20" ht="15" customHeight="1">
      <c r="A2956" s="20" t="str">
        <f>IF(B2956="","",IF(T2956="?","⚠️ نوع غير معرف",T2956&amp;TEXT(COUNTIFS($T$3:T2956,T2956),"000")))</f>
        <v/>
      </c>
      <c r="B2956" s="38"/>
      <c r="C2956" s="38"/>
      <c r="D2956" s="39"/>
      <c r="E2956" s="54"/>
      <c r="F2956" s="41" t="str">
        <f t="shared" ca="1" si="184"/>
        <v/>
      </c>
      <c r="G2956" s="42"/>
      <c r="H2956" s="37"/>
      <c r="I2956" s="43"/>
      <c r="J2956" s="44" t="str">
        <f t="shared" si="185"/>
        <v/>
      </c>
      <c r="K2956" s="45"/>
      <c r="L2956" s="46" t="str">
        <f>IF(OR(K2956="لم يدفع",B2956=""),"",IF(K2956="تأمين فقط",0,IF(K2956="اشتراك 300",300,IF(F2956&lt;14,IFERROR(VLOOKUP(SUBSTITUTE(SUBSTITUTE(H2956,"~","~~"),"*","~*"),إعدادات_الأنواع!$A$4:$D$40,3,FALSE()),0),IFERROR(VLOOKUP(SUBSTITUTE(SUBSTITUTE(H2956,"~","~~"),"*","~*"),إعدادات_الأنواع!$A$4:$D$40,4,FALSE()),0)))))</f>
        <v/>
      </c>
      <c r="M2956" s="47" t="str">
        <f>IF(OR(K2956="لم يدفع",B2956=""),"",IFERROR(VLOOKUP(SUBSTITUTE(SUBSTITUTE(H2956,"~","~~"),"*","~*"),إعدادات_الأنواع!$A$4:$E$40,5,FALSE()),0))</f>
        <v/>
      </c>
      <c r="N2956" s="47" t="str">
        <f>IF(OR(K2956="لم يدفع",K2956="تأمين فقط",K2956="اشتراك 300",B2956=""),"",IFERROR(VLOOKUP(SUBSTITUTE(SUBSTITUTE(H2956,"~","~~"),"*","~*"),إعدادات_الأنواع!$A$4:$F$40,6,FALSE()),0))</f>
        <v/>
      </c>
      <c r="O2956" s="55" t="str">
        <f t="shared" si="186"/>
        <v/>
      </c>
      <c r="P2956" s="48" t="str">
        <f t="shared" ca="1" si="187"/>
        <v/>
      </c>
      <c r="Q2956" s="52"/>
      <c r="R2956" s="49"/>
      <c r="S2956" s="50" t="str">
        <f>IF(B2956="","",COUNTA(التجديد!E2956:E2956))</f>
        <v/>
      </c>
      <c r="T2956" s="51" t="str">
        <f>IF(B2956="","",IFERROR(VLOOKUP(SUBSTITUTE(SUBSTITUTE(H2956,"~","~~"),"*","~*"),إعدادات_الأنواع!$A$4:$B$40,2,FALSE()),"?"))</f>
        <v/>
      </c>
    </row>
    <row r="2957" spans="1:20" ht="15" customHeight="1">
      <c r="A2957" s="20" t="str">
        <f>IF(B2957="","",IF(T2957="?","⚠️ نوع غير معرف",T2957&amp;TEXT(COUNTIFS($T$3:T2957,T2957),"000")))</f>
        <v/>
      </c>
      <c r="B2957" s="38"/>
      <c r="C2957" s="38"/>
      <c r="D2957" s="39"/>
      <c r="E2957" s="54"/>
      <c r="F2957" s="41" t="str">
        <f t="shared" ca="1" si="184"/>
        <v/>
      </c>
      <c r="G2957" s="42"/>
      <c r="H2957" s="37"/>
      <c r="I2957" s="43"/>
      <c r="J2957" s="44" t="str">
        <f t="shared" si="185"/>
        <v/>
      </c>
      <c r="K2957" s="45"/>
      <c r="L2957" s="46" t="str">
        <f>IF(OR(K2957="لم يدفع",B2957=""),"",IF(K2957="تأمين فقط",0,IF(K2957="اشتراك 300",300,IF(F2957&lt;14,IFERROR(VLOOKUP(SUBSTITUTE(SUBSTITUTE(H2957,"~","~~"),"*","~*"),إعدادات_الأنواع!$A$4:$D$40,3,FALSE()),0),IFERROR(VLOOKUP(SUBSTITUTE(SUBSTITUTE(H2957,"~","~~"),"*","~*"),إعدادات_الأنواع!$A$4:$D$40,4,FALSE()),0)))))</f>
        <v/>
      </c>
      <c r="M2957" s="47" t="str">
        <f>IF(OR(K2957="لم يدفع",B2957=""),"",IFERROR(VLOOKUP(SUBSTITUTE(SUBSTITUTE(H2957,"~","~~"),"*","~*"),إعدادات_الأنواع!$A$4:$E$40,5,FALSE()),0))</f>
        <v/>
      </c>
      <c r="N2957" s="47" t="str">
        <f>IF(OR(K2957="لم يدفع",K2957="تأمين فقط",K2957="اشتراك 300",B2957=""),"",IFERROR(VLOOKUP(SUBSTITUTE(SUBSTITUTE(H2957,"~","~~"),"*","~*"),إعدادات_الأنواع!$A$4:$F$40,6,FALSE()),0))</f>
        <v/>
      </c>
      <c r="O2957" s="55" t="str">
        <f t="shared" si="186"/>
        <v/>
      </c>
      <c r="P2957" s="48" t="str">
        <f t="shared" ca="1" si="187"/>
        <v/>
      </c>
      <c r="Q2957" s="52"/>
      <c r="R2957" s="49"/>
      <c r="S2957" s="50" t="str">
        <f>IF(B2957="","",COUNTA(التجديد!E2957:E2957))</f>
        <v/>
      </c>
      <c r="T2957" s="51" t="str">
        <f>IF(B2957="","",IFERROR(VLOOKUP(SUBSTITUTE(SUBSTITUTE(H2957,"~","~~"),"*","~*"),إعدادات_الأنواع!$A$4:$B$40,2,FALSE()),"?"))</f>
        <v/>
      </c>
    </row>
    <row r="2958" spans="1:20" ht="15" customHeight="1">
      <c r="A2958" s="20" t="str">
        <f>IF(B2958="","",IF(T2958="?","⚠️ نوع غير معرف",T2958&amp;TEXT(COUNTIFS($T$3:T2958,T2958),"000")))</f>
        <v/>
      </c>
      <c r="B2958" s="38"/>
      <c r="C2958" s="38"/>
      <c r="D2958" s="39"/>
      <c r="E2958" s="54"/>
      <c r="F2958" s="41" t="str">
        <f t="shared" ca="1" si="184"/>
        <v/>
      </c>
      <c r="G2958" s="42"/>
      <c r="H2958" s="37"/>
      <c r="I2958" s="43"/>
      <c r="J2958" s="44" t="str">
        <f t="shared" si="185"/>
        <v/>
      </c>
      <c r="K2958" s="45"/>
      <c r="L2958" s="46" t="str">
        <f>IF(OR(K2958="لم يدفع",B2958=""),"",IF(K2958="تأمين فقط",0,IF(K2958="اشتراك 300",300,IF(F2958&lt;14,IFERROR(VLOOKUP(SUBSTITUTE(SUBSTITUTE(H2958,"~","~~"),"*","~*"),إعدادات_الأنواع!$A$4:$D$40,3,FALSE()),0),IFERROR(VLOOKUP(SUBSTITUTE(SUBSTITUTE(H2958,"~","~~"),"*","~*"),إعدادات_الأنواع!$A$4:$D$40,4,FALSE()),0)))))</f>
        <v/>
      </c>
      <c r="M2958" s="47" t="str">
        <f>IF(OR(K2958="لم يدفع",B2958=""),"",IFERROR(VLOOKUP(SUBSTITUTE(SUBSTITUTE(H2958,"~","~~"),"*","~*"),إعدادات_الأنواع!$A$4:$E$40,5,FALSE()),0))</f>
        <v/>
      </c>
      <c r="N2958" s="47" t="str">
        <f>IF(OR(K2958="لم يدفع",K2958="تأمين فقط",K2958="اشتراك 300",B2958=""),"",IFERROR(VLOOKUP(SUBSTITUTE(SUBSTITUTE(H2958,"~","~~"),"*","~*"),إعدادات_الأنواع!$A$4:$F$40,6,FALSE()),0))</f>
        <v/>
      </c>
      <c r="O2958" s="55" t="str">
        <f t="shared" si="186"/>
        <v/>
      </c>
      <c r="P2958" s="48" t="str">
        <f t="shared" ca="1" si="187"/>
        <v/>
      </c>
      <c r="Q2958" s="52"/>
      <c r="R2958" s="49"/>
      <c r="S2958" s="50" t="str">
        <f>IF(B2958="","",COUNTA(التجديد!E2958:E2958))</f>
        <v/>
      </c>
      <c r="T2958" s="51" t="str">
        <f>IF(B2958="","",IFERROR(VLOOKUP(SUBSTITUTE(SUBSTITUTE(H2958,"~","~~"),"*","~*"),إعدادات_الأنواع!$A$4:$B$40,2,FALSE()),"?"))</f>
        <v/>
      </c>
    </row>
    <row r="2959" spans="1:20" ht="15" customHeight="1">
      <c r="A2959" s="20" t="str">
        <f>IF(B2959="","",IF(T2959="?","⚠️ نوع غير معرف",T2959&amp;TEXT(COUNTIFS($T$3:T2959,T2959),"000")))</f>
        <v/>
      </c>
      <c r="B2959" s="38"/>
      <c r="C2959" s="38"/>
      <c r="D2959" s="39"/>
      <c r="E2959" s="54"/>
      <c r="F2959" s="41" t="str">
        <f t="shared" ca="1" si="184"/>
        <v/>
      </c>
      <c r="G2959" s="42"/>
      <c r="H2959" s="37"/>
      <c r="I2959" s="43"/>
      <c r="J2959" s="44" t="str">
        <f t="shared" si="185"/>
        <v/>
      </c>
      <c r="K2959" s="45"/>
      <c r="L2959" s="46" t="str">
        <f>IF(OR(K2959="لم يدفع",B2959=""),"",IF(K2959="تأمين فقط",0,IF(K2959="اشتراك 300",300,IF(F2959&lt;14,IFERROR(VLOOKUP(SUBSTITUTE(SUBSTITUTE(H2959,"~","~~"),"*","~*"),إعدادات_الأنواع!$A$4:$D$40,3,FALSE()),0),IFERROR(VLOOKUP(SUBSTITUTE(SUBSTITUTE(H2959,"~","~~"),"*","~*"),إعدادات_الأنواع!$A$4:$D$40,4,FALSE()),0)))))</f>
        <v/>
      </c>
      <c r="M2959" s="47" t="str">
        <f>IF(OR(K2959="لم يدفع",B2959=""),"",IFERROR(VLOOKUP(SUBSTITUTE(SUBSTITUTE(H2959,"~","~~"),"*","~*"),إعدادات_الأنواع!$A$4:$E$40,5,FALSE()),0))</f>
        <v/>
      </c>
      <c r="N2959" s="47" t="str">
        <f>IF(OR(K2959="لم يدفع",K2959="تأمين فقط",K2959="اشتراك 300",B2959=""),"",IFERROR(VLOOKUP(SUBSTITUTE(SUBSTITUTE(H2959,"~","~~"),"*","~*"),إعدادات_الأنواع!$A$4:$F$40,6,FALSE()),0))</f>
        <v/>
      </c>
      <c r="O2959" s="55" t="str">
        <f t="shared" si="186"/>
        <v/>
      </c>
      <c r="P2959" s="48" t="str">
        <f t="shared" ca="1" si="187"/>
        <v/>
      </c>
      <c r="Q2959" s="52"/>
      <c r="R2959" s="49"/>
      <c r="S2959" s="50" t="str">
        <f>IF(B2959="","",COUNTA(التجديد!E2959:E2959))</f>
        <v/>
      </c>
      <c r="T2959" s="51" t="str">
        <f>IF(B2959="","",IFERROR(VLOOKUP(SUBSTITUTE(SUBSTITUTE(H2959,"~","~~"),"*","~*"),إعدادات_الأنواع!$A$4:$B$40,2,FALSE()),"?"))</f>
        <v/>
      </c>
    </row>
    <row r="2960" spans="1:20" ht="15" customHeight="1">
      <c r="A2960" s="20" t="str">
        <f>IF(B2960="","",IF(T2960="?","⚠️ نوع غير معرف",T2960&amp;TEXT(COUNTIFS($T$3:T2960,T2960),"000")))</f>
        <v/>
      </c>
      <c r="B2960" s="38"/>
      <c r="C2960" s="38"/>
      <c r="D2960" s="39"/>
      <c r="E2960" s="54"/>
      <c r="F2960" s="41" t="str">
        <f t="shared" ca="1" si="184"/>
        <v/>
      </c>
      <c r="G2960" s="42"/>
      <c r="H2960" s="37"/>
      <c r="I2960" s="43"/>
      <c r="J2960" s="44" t="str">
        <f t="shared" si="185"/>
        <v/>
      </c>
      <c r="K2960" s="45"/>
      <c r="L2960" s="46" t="str">
        <f>IF(OR(K2960="لم يدفع",B2960=""),"",IF(K2960="تأمين فقط",0,IF(K2960="اشتراك 300",300,IF(F2960&lt;14,IFERROR(VLOOKUP(SUBSTITUTE(SUBSTITUTE(H2960,"~","~~"),"*","~*"),إعدادات_الأنواع!$A$4:$D$40,3,FALSE()),0),IFERROR(VLOOKUP(SUBSTITUTE(SUBSTITUTE(H2960,"~","~~"),"*","~*"),إعدادات_الأنواع!$A$4:$D$40,4,FALSE()),0)))))</f>
        <v/>
      </c>
      <c r="M2960" s="47" t="str">
        <f>IF(OR(K2960="لم يدفع",B2960=""),"",IFERROR(VLOOKUP(SUBSTITUTE(SUBSTITUTE(H2960,"~","~~"),"*","~*"),إعدادات_الأنواع!$A$4:$E$40,5,FALSE()),0))</f>
        <v/>
      </c>
      <c r="N2960" s="47" t="str">
        <f>IF(OR(K2960="لم يدفع",K2960="تأمين فقط",K2960="اشتراك 300",B2960=""),"",IFERROR(VLOOKUP(SUBSTITUTE(SUBSTITUTE(H2960,"~","~~"),"*","~*"),إعدادات_الأنواع!$A$4:$F$40,6,FALSE()),0))</f>
        <v/>
      </c>
      <c r="O2960" s="55" t="str">
        <f t="shared" si="186"/>
        <v/>
      </c>
      <c r="P2960" s="48" t="str">
        <f t="shared" ca="1" si="187"/>
        <v/>
      </c>
      <c r="Q2960" s="52"/>
      <c r="R2960" s="49"/>
      <c r="S2960" s="50" t="str">
        <f>IF(B2960="","",COUNTA(التجديد!E2960:E2960))</f>
        <v/>
      </c>
      <c r="T2960" s="51" t="str">
        <f>IF(B2960="","",IFERROR(VLOOKUP(SUBSTITUTE(SUBSTITUTE(H2960,"~","~~"),"*","~*"),إعدادات_الأنواع!$A$4:$B$40,2,FALSE()),"?"))</f>
        <v/>
      </c>
    </row>
    <row r="2961" spans="1:20" ht="15" customHeight="1">
      <c r="A2961" s="20" t="str">
        <f>IF(B2961="","",IF(T2961="?","⚠️ نوع غير معرف",T2961&amp;TEXT(COUNTIFS($T$3:T2961,T2961),"000")))</f>
        <v/>
      </c>
      <c r="B2961" s="38"/>
      <c r="C2961" s="38"/>
      <c r="D2961" s="39"/>
      <c r="E2961" s="54"/>
      <c r="F2961" s="41" t="str">
        <f t="shared" ca="1" si="184"/>
        <v/>
      </c>
      <c r="G2961" s="42"/>
      <c r="H2961" s="37"/>
      <c r="I2961" s="43"/>
      <c r="J2961" s="44" t="str">
        <f t="shared" si="185"/>
        <v/>
      </c>
      <c r="K2961" s="45"/>
      <c r="L2961" s="46" t="str">
        <f>IF(OR(K2961="لم يدفع",B2961=""),"",IF(K2961="تأمين فقط",0,IF(K2961="اشتراك 300",300,IF(F2961&lt;14,IFERROR(VLOOKUP(SUBSTITUTE(SUBSTITUTE(H2961,"~","~~"),"*","~*"),إعدادات_الأنواع!$A$4:$D$40,3,FALSE()),0),IFERROR(VLOOKUP(SUBSTITUTE(SUBSTITUTE(H2961,"~","~~"),"*","~*"),إعدادات_الأنواع!$A$4:$D$40,4,FALSE()),0)))))</f>
        <v/>
      </c>
      <c r="M2961" s="47" t="str">
        <f>IF(OR(K2961="لم يدفع",B2961=""),"",IFERROR(VLOOKUP(SUBSTITUTE(SUBSTITUTE(H2961,"~","~~"),"*","~*"),إعدادات_الأنواع!$A$4:$E$40,5,FALSE()),0))</f>
        <v/>
      </c>
      <c r="N2961" s="47" t="str">
        <f>IF(OR(K2961="لم يدفع",K2961="تأمين فقط",K2961="اشتراك 300",B2961=""),"",IFERROR(VLOOKUP(SUBSTITUTE(SUBSTITUTE(H2961,"~","~~"),"*","~*"),إعدادات_الأنواع!$A$4:$F$40,6,FALSE()),0))</f>
        <v/>
      </c>
      <c r="O2961" s="55" t="str">
        <f t="shared" si="186"/>
        <v/>
      </c>
      <c r="P2961" s="48" t="str">
        <f t="shared" ca="1" si="187"/>
        <v/>
      </c>
      <c r="Q2961" s="52"/>
      <c r="R2961" s="49"/>
      <c r="S2961" s="50" t="str">
        <f>IF(B2961="","",COUNTA(التجديد!E2961:E2961))</f>
        <v/>
      </c>
      <c r="T2961" s="51" t="str">
        <f>IF(B2961="","",IFERROR(VLOOKUP(SUBSTITUTE(SUBSTITUTE(H2961,"~","~~"),"*","~*"),إعدادات_الأنواع!$A$4:$B$40,2,FALSE()),"?"))</f>
        <v/>
      </c>
    </row>
    <row r="2962" spans="1:20" ht="15" customHeight="1">
      <c r="A2962" s="20" t="str">
        <f>IF(B2962="","",IF(T2962="?","⚠️ نوع غير معرف",T2962&amp;TEXT(COUNTIFS($T$3:T2962,T2962),"000")))</f>
        <v/>
      </c>
      <c r="B2962" s="38"/>
      <c r="C2962" s="38"/>
      <c r="D2962" s="39"/>
      <c r="E2962" s="54"/>
      <c r="F2962" s="41" t="str">
        <f t="shared" ca="1" si="184"/>
        <v/>
      </c>
      <c r="G2962" s="42"/>
      <c r="H2962" s="37"/>
      <c r="I2962" s="43"/>
      <c r="J2962" s="44" t="str">
        <f t="shared" si="185"/>
        <v/>
      </c>
      <c r="K2962" s="45"/>
      <c r="L2962" s="46" t="str">
        <f>IF(OR(K2962="لم يدفع",B2962=""),"",IF(K2962="تأمين فقط",0,IF(K2962="اشتراك 300",300,IF(F2962&lt;14,IFERROR(VLOOKUP(SUBSTITUTE(SUBSTITUTE(H2962,"~","~~"),"*","~*"),إعدادات_الأنواع!$A$4:$D$40,3,FALSE()),0),IFERROR(VLOOKUP(SUBSTITUTE(SUBSTITUTE(H2962,"~","~~"),"*","~*"),إعدادات_الأنواع!$A$4:$D$40,4,FALSE()),0)))))</f>
        <v/>
      </c>
      <c r="M2962" s="47" t="str">
        <f>IF(OR(K2962="لم يدفع",B2962=""),"",IFERROR(VLOOKUP(SUBSTITUTE(SUBSTITUTE(H2962,"~","~~"),"*","~*"),إعدادات_الأنواع!$A$4:$E$40,5,FALSE()),0))</f>
        <v/>
      </c>
      <c r="N2962" s="47" t="str">
        <f>IF(OR(K2962="لم يدفع",K2962="تأمين فقط",K2962="اشتراك 300",B2962=""),"",IFERROR(VLOOKUP(SUBSTITUTE(SUBSTITUTE(H2962,"~","~~"),"*","~*"),إعدادات_الأنواع!$A$4:$F$40,6,FALSE()),0))</f>
        <v/>
      </c>
      <c r="O2962" s="55" t="str">
        <f t="shared" si="186"/>
        <v/>
      </c>
      <c r="P2962" s="48" t="str">
        <f t="shared" ca="1" si="187"/>
        <v/>
      </c>
      <c r="Q2962" s="52"/>
      <c r="R2962" s="49"/>
      <c r="S2962" s="50" t="str">
        <f>IF(B2962="","",COUNTA(التجديد!E2962:E2962))</f>
        <v/>
      </c>
      <c r="T2962" s="51" t="str">
        <f>IF(B2962="","",IFERROR(VLOOKUP(SUBSTITUTE(SUBSTITUTE(H2962,"~","~~"),"*","~*"),إعدادات_الأنواع!$A$4:$B$40,2,FALSE()),"?"))</f>
        <v/>
      </c>
    </row>
    <row r="2963" spans="1:20" ht="15" customHeight="1">
      <c r="A2963" s="20" t="str">
        <f>IF(B2963="","",IF(T2963="?","⚠️ نوع غير معرف",T2963&amp;TEXT(COUNTIFS($T$3:T2963,T2963),"000")))</f>
        <v/>
      </c>
      <c r="B2963" s="38"/>
      <c r="C2963" s="38"/>
      <c r="D2963" s="39"/>
      <c r="E2963" s="54"/>
      <c r="F2963" s="41" t="str">
        <f t="shared" ca="1" si="184"/>
        <v/>
      </c>
      <c r="G2963" s="42"/>
      <c r="H2963" s="37"/>
      <c r="I2963" s="43"/>
      <c r="J2963" s="44" t="str">
        <f t="shared" si="185"/>
        <v/>
      </c>
      <c r="K2963" s="45"/>
      <c r="L2963" s="46" t="str">
        <f>IF(OR(K2963="لم يدفع",B2963=""),"",IF(K2963="تأمين فقط",0,IF(K2963="اشتراك 300",300,IF(F2963&lt;14,IFERROR(VLOOKUP(SUBSTITUTE(SUBSTITUTE(H2963,"~","~~"),"*","~*"),إعدادات_الأنواع!$A$4:$D$40,3,FALSE()),0),IFERROR(VLOOKUP(SUBSTITUTE(SUBSTITUTE(H2963,"~","~~"),"*","~*"),إعدادات_الأنواع!$A$4:$D$40,4,FALSE()),0)))))</f>
        <v/>
      </c>
      <c r="M2963" s="47" t="str">
        <f>IF(OR(K2963="لم يدفع",B2963=""),"",IFERROR(VLOOKUP(SUBSTITUTE(SUBSTITUTE(H2963,"~","~~"),"*","~*"),إعدادات_الأنواع!$A$4:$E$40,5,FALSE()),0))</f>
        <v/>
      </c>
      <c r="N2963" s="47" t="str">
        <f>IF(OR(K2963="لم يدفع",K2963="تأمين فقط",K2963="اشتراك 300",B2963=""),"",IFERROR(VLOOKUP(SUBSTITUTE(SUBSTITUTE(H2963,"~","~~"),"*","~*"),إعدادات_الأنواع!$A$4:$F$40,6,FALSE()),0))</f>
        <v/>
      </c>
      <c r="O2963" s="55" t="str">
        <f t="shared" si="186"/>
        <v/>
      </c>
      <c r="P2963" s="48" t="str">
        <f t="shared" ca="1" si="187"/>
        <v/>
      </c>
      <c r="Q2963" s="52"/>
      <c r="R2963" s="49"/>
      <c r="S2963" s="50" t="str">
        <f>IF(B2963="","",COUNTA(التجديد!E2963:E2963))</f>
        <v/>
      </c>
      <c r="T2963" s="51" t="str">
        <f>IF(B2963="","",IFERROR(VLOOKUP(SUBSTITUTE(SUBSTITUTE(H2963,"~","~~"),"*","~*"),إعدادات_الأنواع!$A$4:$B$40,2,FALSE()),"?"))</f>
        <v/>
      </c>
    </row>
    <row r="2964" spans="1:20" ht="15" customHeight="1">
      <c r="A2964" s="20" t="str">
        <f>IF(B2964="","",IF(T2964="?","⚠️ نوع غير معرف",T2964&amp;TEXT(COUNTIFS($T$3:T2964,T2964),"000")))</f>
        <v/>
      </c>
      <c r="B2964" s="38"/>
      <c r="C2964" s="38"/>
      <c r="D2964" s="39"/>
      <c r="E2964" s="54"/>
      <c r="F2964" s="41" t="str">
        <f t="shared" ca="1" si="184"/>
        <v/>
      </c>
      <c r="G2964" s="42"/>
      <c r="H2964" s="37"/>
      <c r="I2964" s="43"/>
      <c r="J2964" s="44" t="str">
        <f t="shared" si="185"/>
        <v/>
      </c>
      <c r="K2964" s="45"/>
      <c r="L2964" s="46" t="str">
        <f>IF(OR(K2964="لم يدفع",B2964=""),"",IF(K2964="تأمين فقط",0,IF(K2964="اشتراك 300",300,IF(F2964&lt;14,IFERROR(VLOOKUP(SUBSTITUTE(SUBSTITUTE(H2964,"~","~~"),"*","~*"),إعدادات_الأنواع!$A$4:$D$40,3,FALSE()),0),IFERROR(VLOOKUP(SUBSTITUTE(SUBSTITUTE(H2964,"~","~~"),"*","~*"),إعدادات_الأنواع!$A$4:$D$40,4,FALSE()),0)))))</f>
        <v/>
      </c>
      <c r="M2964" s="47" t="str">
        <f>IF(OR(K2964="لم يدفع",B2964=""),"",IFERROR(VLOOKUP(SUBSTITUTE(SUBSTITUTE(H2964,"~","~~"),"*","~*"),إعدادات_الأنواع!$A$4:$E$40,5,FALSE()),0))</f>
        <v/>
      </c>
      <c r="N2964" s="47" t="str">
        <f>IF(OR(K2964="لم يدفع",K2964="تأمين فقط",K2964="اشتراك 300",B2964=""),"",IFERROR(VLOOKUP(SUBSTITUTE(SUBSTITUTE(H2964,"~","~~"),"*","~*"),إعدادات_الأنواع!$A$4:$F$40,6,FALSE()),0))</f>
        <v/>
      </c>
      <c r="O2964" s="55" t="str">
        <f t="shared" si="186"/>
        <v/>
      </c>
      <c r="P2964" s="48" t="str">
        <f t="shared" ca="1" si="187"/>
        <v/>
      </c>
      <c r="Q2964" s="52"/>
      <c r="R2964" s="49"/>
      <c r="S2964" s="50" t="str">
        <f>IF(B2964="","",COUNTA(التجديد!E2964:E2964))</f>
        <v/>
      </c>
      <c r="T2964" s="51" t="str">
        <f>IF(B2964="","",IFERROR(VLOOKUP(SUBSTITUTE(SUBSTITUTE(H2964,"~","~~"),"*","~*"),إعدادات_الأنواع!$A$4:$B$40,2,FALSE()),"?"))</f>
        <v/>
      </c>
    </row>
    <row r="2965" spans="1:20" ht="15" customHeight="1">
      <c r="A2965" s="20" t="str">
        <f>IF(B2965="","",IF(T2965="?","⚠️ نوع غير معرف",T2965&amp;TEXT(COUNTIFS($T$3:T2965,T2965),"000")))</f>
        <v/>
      </c>
      <c r="B2965" s="38"/>
      <c r="C2965" s="38"/>
      <c r="D2965" s="39"/>
      <c r="E2965" s="54"/>
      <c r="F2965" s="41" t="str">
        <f t="shared" ca="1" si="184"/>
        <v/>
      </c>
      <c r="G2965" s="42"/>
      <c r="H2965" s="37"/>
      <c r="I2965" s="43"/>
      <c r="J2965" s="44" t="str">
        <f t="shared" si="185"/>
        <v/>
      </c>
      <c r="K2965" s="45"/>
      <c r="L2965" s="46" t="str">
        <f>IF(OR(K2965="لم يدفع",B2965=""),"",IF(K2965="تأمين فقط",0,IF(K2965="اشتراك 300",300,IF(F2965&lt;14,IFERROR(VLOOKUP(SUBSTITUTE(SUBSTITUTE(H2965,"~","~~"),"*","~*"),إعدادات_الأنواع!$A$4:$D$40,3,FALSE()),0),IFERROR(VLOOKUP(SUBSTITUTE(SUBSTITUTE(H2965,"~","~~"),"*","~*"),إعدادات_الأنواع!$A$4:$D$40,4,FALSE()),0)))))</f>
        <v/>
      </c>
      <c r="M2965" s="47" t="str">
        <f>IF(OR(K2965="لم يدفع",B2965=""),"",IFERROR(VLOOKUP(SUBSTITUTE(SUBSTITUTE(H2965,"~","~~"),"*","~*"),إعدادات_الأنواع!$A$4:$E$40,5,FALSE()),0))</f>
        <v/>
      </c>
      <c r="N2965" s="47" t="str">
        <f>IF(OR(K2965="لم يدفع",K2965="تأمين فقط",K2965="اشتراك 300",B2965=""),"",IFERROR(VLOOKUP(SUBSTITUTE(SUBSTITUTE(H2965,"~","~~"),"*","~*"),إعدادات_الأنواع!$A$4:$F$40,6,FALSE()),0))</f>
        <v/>
      </c>
      <c r="O2965" s="55" t="str">
        <f t="shared" si="186"/>
        <v/>
      </c>
      <c r="P2965" s="48" t="str">
        <f t="shared" ca="1" si="187"/>
        <v/>
      </c>
      <c r="Q2965" s="52"/>
      <c r="R2965" s="49"/>
      <c r="S2965" s="50" t="str">
        <f>IF(B2965="","",COUNTA(التجديد!E2965:E2965))</f>
        <v/>
      </c>
      <c r="T2965" s="51" t="str">
        <f>IF(B2965="","",IFERROR(VLOOKUP(SUBSTITUTE(SUBSTITUTE(H2965,"~","~~"),"*","~*"),إعدادات_الأنواع!$A$4:$B$40,2,FALSE()),"?"))</f>
        <v/>
      </c>
    </row>
    <row r="2966" spans="1:20" ht="15" customHeight="1">
      <c r="A2966" s="20" t="str">
        <f>IF(B2966="","",IF(T2966="?","⚠️ نوع غير معرف",T2966&amp;TEXT(COUNTIFS($T$3:T2966,T2966),"000")))</f>
        <v/>
      </c>
      <c r="B2966" s="38"/>
      <c r="C2966" s="38"/>
      <c r="D2966" s="39"/>
      <c r="E2966" s="54"/>
      <c r="F2966" s="41" t="str">
        <f t="shared" ca="1" si="184"/>
        <v/>
      </c>
      <c r="G2966" s="42"/>
      <c r="H2966" s="37"/>
      <c r="I2966" s="43"/>
      <c r="J2966" s="44" t="str">
        <f t="shared" si="185"/>
        <v/>
      </c>
      <c r="K2966" s="45"/>
      <c r="L2966" s="46" t="str">
        <f>IF(OR(K2966="لم يدفع",B2966=""),"",IF(K2966="تأمين فقط",0,IF(K2966="اشتراك 300",300,IF(F2966&lt;14,IFERROR(VLOOKUP(SUBSTITUTE(SUBSTITUTE(H2966,"~","~~"),"*","~*"),إعدادات_الأنواع!$A$4:$D$40,3,FALSE()),0),IFERROR(VLOOKUP(SUBSTITUTE(SUBSTITUTE(H2966,"~","~~"),"*","~*"),إعدادات_الأنواع!$A$4:$D$40,4,FALSE()),0)))))</f>
        <v/>
      </c>
      <c r="M2966" s="47" t="str">
        <f>IF(OR(K2966="لم يدفع",B2966=""),"",IFERROR(VLOOKUP(SUBSTITUTE(SUBSTITUTE(H2966,"~","~~"),"*","~*"),إعدادات_الأنواع!$A$4:$E$40,5,FALSE()),0))</f>
        <v/>
      </c>
      <c r="N2966" s="47" t="str">
        <f>IF(OR(K2966="لم يدفع",K2966="تأمين فقط",K2966="اشتراك 300",B2966=""),"",IFERROR(VLOOKUP(SUBSTITUTE(SUBSTITUTE(H2966,"~","~~"),"*","~*"),إعدادات_الأنواع!$A$4:$F$40,6,FALSE()),0))</f>
        <v/>
      </c>
      <c r="O2966" s="55" t="str">
        <f t="shared" si="186"/>
        <v/>
      </c>
      <c r="P2966" s="48" t="str">
        <f t="shared" ca="1" si="187"/>
        <v/>
      </c>
      <c r="Q2966" s="52"/>
      <c r="R2966" s="49"/>
      <c r="S2966" s="50" t="str">
        <f>IF(B2966="","",COUNTA(التجديد!E2966:E2966))</f>
        <v/>
      </c>
      <c r="T2966" s="51" t="str">
        <f>IF(B2966="","",IFERROR(VLOOKUP(SUBSTITUTE(SUBSTITUTE(H2966,"~","~~"),"*","~*"),إعدادات_الأنواع!$A$4:$B$40,2,FALSE()),"?"))</f>
        <v/>
      </c>
    </row>
    <row r="2967" spans="1:20" ht="15" customHeight="1">
      <c r="A2967" s="20" t="str">
        <f>IF(B2967="","",IF(T2967="?","⚠️ نوع غير معرف",T2967&amp;TEXT(COUNTIFS($T$3:T2967,T2967),"000")))</f>
        <v/>
      </c>
      <c r="B2967" s="38"/>
      <c r="C2967" s="38"/>
      <c r="D2967" s="39"/>
      <c r="E2967" s="54"/>
      <c r="F2967" s="41" t="str">
        <f t="shared" ca="1" si="184"/>
        <v/>
      </c>
      <c r="G2967" s="42"/>
      <c r="H2967" s="37"/>
      <c r="I2967" s="43"/>
      <c r="J2967" s="44" t="str">
        <f t="shared" si="185"/>
        <v/>
      </c>
      <c r="K2967" s="45"/>
      <c r="L2967" s="46" t="str">
        <f>IF(OR(K2967="لم يدفع",B2967=""),"",IF(K2967="تأمين فقط",0,IF(K2967="اشتراك 300",300,IF(F2967&lt;14,IFERROR(VLOOKUP(SUBSTITUTE(SUBSTITUTE(H2967,"~","~~"),"*","~*"),إعدادات_الأنواع!$A$4:$D$40,3,FALSE()),0),IFERROR(VLOOKUP(SUBSTITUTE(SUBSTITUTE(H2967,"~","~~"),"*","~*"),إعدادات_الأنواع!$A$4:$D$40,4,FALSE()),0)))))</f>
        <v/>
      </c>
      <c r="M2967" s="47" t="str">
        <f>IF(OR(K2967="لم يدفع",B2967=""),"",IFERROR(VLOOKUP(SUBSTITUTE(SUBSTITUTE(H2967,"~","~~"),"*","~*"),إعدادات_الأنواع!$A$4:$E$40,5,FALSE()),0))</f>
        <v/>
      </c>
      <c r="N2967" s="47" t="str">
        <f>IF(OR(K2967="لم يدفع",K2967="تأمين فقط",K2967="اشتراك 300",B2967=""),"",IFERROR(VLOOKUP(SUBSTITUTE(SUBSTITUTE(H2967,"~","~~"),"*","~*"),إعدادات_الأنواع!$A$4:$F$40,6,FALSE()),0))</f>
        <v/>
      </c>
      <c r="O2967" s="55" t="str">
        <f t="shared" si="186"/>
        <v/>
      </c>
      <c r="P2967" s="48" t="str">
        <f t="shared" ca="1" si="187"/>
        <v/>
      </c>
      <c r="Q2967" s="52"/>
      <c r="R2967" s="49"/>
      <c r="S2967" s="50" t="str">
        <f>IF(B2967="","",COUNTA(التجديد!E2967:E2967))</f>
        <v/>
      </c>
      <c r="T2967" s="51" t="str">
        <f>IF(B2967="","",IFERROR(VLOOKUP(SUBSTITUTE(SUBSTITUTE(H2967,"~","~~"),"*","~*"),إعدادات_الأنواع!$A$4:$B$40,2,FALSE()),"?"))</f>
        <v/>
      </c>
    </row>
    <row r="2968" spans="1:20" ht="15" customHeight="1">
      <c r="A2968" s="20" t="str">
        <f>IF(B2968="","",IF(T2968="?","⚠️ نوع غير معرف",T2968&amp;TEXT(COUNTIFS($T$3:T2968,T2968),"000")))</f>
        <v/>
      </c>
      <c r="B2968" s="38"/>
      <c r="C2968" s="38"/>
      <c r="D2968" s="39"/>
      <c r="E2968" s="54"/>
      <c r="F2968" s="41" t="str">
        <f t="shared" ca="1" si="184"/>
        <v/>
      </c>
      <c r="G2968" s="42"/>
      <c r="H2968" s="37"/>
      <c r="I2968" s="43"/>
      <c r="J2968" s="44" t="str">
        <f t="shared" si="185"/>
        <v/>
      </c>
      <c r="K2968" s="45"/>
      <c r="L2968" s="46" t="str">
        <f>IF(OR(K2968="لم يدفع",B2968=""),"",IF(K2968="تأمين فقط",0,IF(K2968="اشتراك 300",300,IF(F2968&lt;14,IFERROR(VLOOKUP(SUBSTITUTE(SUBSTITUTE(H2968,"~","~~"),"*","~*"),إعدادات_الأنواع!$A$4:$D$40,3,FALSE()),0),IFERROR(VLOOKUP(SUBSTITUTE(SUBSTITUTE(H2968,"~","~~"),"*","~*"),إعدادات_الأنواع!$A$4:$D$40,4,FALSE()),0)))))</f>
        <v/>
      </c>
      <c r="M2968" s="47" t="str">
        <f>IF(OR(K2968="لم يدفع",B2968=""),"",IFERROR(VLOOKUP(SUBSTITUTE(SUBSTITUTE(H2968,"~","~~"),"*","~*"),إعدادات_الأنواع!$A$4:$E$40,5,FALSE()),0))</f>
        <v/>
      </c>
      <c r="N2968" s="47" t="str">
        <f>IF(OR(K2968="لم يدفع",K2968="تأمين فقط",K2968="اشتراك 300",B2968=""),"",IFERROR(VLOOKUP(SUBSTITUTE(SUBSTITUTE(H2968,"~","~~"),"*","~*"),إعدادات_الأنواع!$A$4:$F$40,6,FALSE()),0))</f>
        <v/>
      </c>
      <c r="O2968" s="55" t="str">
        <f t="shared" si="186"/>
        <v/>
      </c>
      <c r="P2968" s="48" t="str">
        <f t="shared" ca="1" si="187"/>
        <v/>
      </c>
      <c r="Q2968" s="52"/>
      <c r="R2968" s="49"/>
      <c r="S2968" s="50" t="str">
        <f>IF(B2968="","",COUNTA(التجديد!E2968:E2968))</f>
        <v/>
      </c>
      <c r="T2968" s="51" t="str">
        <f>IF(B2968="","",IFERROR(VLOOKUP(SUBSTITUTE(SUBSTITUTE(H2968,"~","~~"),"*","~*"),إعدادات_الأنواع!$A$4:$B$40,2,FALSE()),"?"))</f>
        <v/>
      </c>
    </row>
    <row r="2969" spans="1:20" ht="15" customHeight="1">
      <c r="A2969" s="20" t="str">
        <f>IF(B2969="","",IF(T2969="?","⚠️ نوع غير معرف",T2969&amp;TEXT(COUNTIFS($T$3:T2969,T2969),"000")))</f>
        <v/>
      </c>
      <c r="B2969" s="38"/>
      <c r="C2969" s="38"/>
      <c r="D2969" s="39"/>
      <c r="E2969" s="54"/>
      <c r="F2969" s="41" t="str">
        <f t="shared" ca="1" si="184"/>
        <v/>
      </c>
      <c r="G2969" s="42"/>
      <c r="H2969" s="37"/>
      <c r="I2969" s="43"/>
      <c r="J2969" s="44" t="str">
        <f t="shared" si="185"/>
        <v/>
      </c>
      <c r="K2969" s="45"/>
      <c r="L2969" s="46" t="str">
        <f>IF(OR(K2969="لم يدفع",B2969=""),"",IF(K2969="تأمين فقط",0,IF(K2969="اشتراك 300",300,IF(F2969&lt;14,IFERROR(VLOOKUP(SUBSTITUTE(SUBSTITUTE(H2969,"~","~~"),"*","~*"),إعدادات_الأنواع!$A$4:$D$40,3,FALSE()),0),IFERROR(VLOOKUP(SUBSTITUTE(SUBSTITUTE(H2969,"~","~~"),"*","~*"),إعدادات_الأنواع!$A$4:$D$40,4,FALSE()),0)))))</f>
        <v/>
      </c>
      <c r="M2969" s="47" t="str">
        <f>IF(OR(K2969="لم يدفع",B2969=""),"",IFERROR(VLOOKUP(SUBSTITUTE(SUBSTITUTE(H2969,"~","~~"),"*","~*"),إعدادات_الأنواع!$A$4:$E$40,5,FALSE()),0))</f>
        <v/>
      </c>
      <c r="N2969" s="47" t="str">
        <f>IF(OR(K2969="لم يدفع",K2969="تأمين فقط",K2969="اشتراك 300",B2969=""),"",IFERROR(VLOOKUP(SUBSTITUTE(SUBSTITUTE(H2969,"~","~~"),"*","~*"),إعدادات_الأنواع!$A$4:$F$40,6,FALSE()),0))</f>
        <v/>
      </c>
      <c r="O2969" s="55" t="str">
        <f t="shared" si="186"/>
        <v/>
      </c>
      <c r="P2969" s="48" t="str">
        <f t="shared" ca="1" si="187"/>
        <v/>
      </c>
      <c r="Q2969" s="52"/>
      <c r="R2969" s="49"/>
      <c r="S2969" s="50" t="str">
        <f>IF(B2969="","",COUNTA(التجديد!E2969:E2969))</f>
        <v/>
      </c>
      <c r="T2969" s="51" t="str">
        <f>IF(B2969="","",IFERROR(VLOOKUP(SUBSTITUTE(SUBSTITUTE(H2969,"~","~~"),"*","~*"),إعدادات_الأنواع!$A$4:$B$40,2,FALSE()),"?"))</f>
        <v/>
      </c>
    </row>
    <row r="2970" spans="1:20" ht="15" customHeight="1">
      <c r="A2970" s="20" t="str">
        <f>IF(B2970="","",IF(T2970="?","⚠️ نوع غير معرف",T2970&amp;TEXT(COUNTIFS($T$3:T2970,T2970),"000")))</f>
        <v/>
      </c>
      <c r="B2970" s="38"/>
      <c r="C2970" s="38"/>
      <c r="D2970" s="39"/>
      <c r="E2970" s="54"/>
      <c r="F2970" s="41" t="str">
        <f t="shared" ca="1" si="184"/>
        <v/>
      </c>
      <c r="G2970" s="42"/>
      <c r="H2970" s="37"/>
      <c r="I2970" s="43"/>
      <c r="J2970" s="44" t="str">
        <f t="shared" si="185"/>
        <v/>
      </c>
      <c r="K2970" s="45"/>
      <c r="L2970" s="46" t="str">
        <f>IF(OR(K2970="لم يدفع",B2970=""),"",IF(K2970="تأمين فقط",0,IF(K2970="اشتراك 300",300,IF(F2970&lt;14,IFERROR(VLOOKUP(SUBSTITUTE(SUBSTITUTE(H2970,"~","~~"),"*","~*"),إعدادات_الأنواع!$A$4:$D$40,3,FALSE()),0),IFERROR(VLOOKUP(SUBSTITUTE(SUBSTITUTE(H2970,"~","~~"),"*","~*"),إعدادات_الأنواع!$A$4:$D$40,4,FALSE()),0)))))</f>
        <v/>
      </c>
      <c r="M2970" s="47" t="str">
        <f>IF(OR(K2970="لم يدفع",B2970=""),"",IFERROR(VLOOKUP(SUBSTITUTE(SUBSTITUTE(H2970,"~","~~"),"*","~*"),إعدادات_الأنواع!$A$4:$E$40,5,FALSE()),0))</f>
        <v/>
      </c>
      <c r="N2970" s="47" t="str">
        <f>IF(OR(K2970="لم يدفع",K2970="تأمين فقط",K2970="اشتراك 300",B2970=""),"",IFERROR(VLOOKUP(SUBSTITUTE(SUBSTITUTE(H2970,"~","~~"),"*","~*"),إعدادات_الأنواع!$A$4:$F$40,6,FALSE()),0))</f>
        <v/>
      </c>
      <c r="O2970" s="55" t="str">
        <f t="shared" si="186"/>
        <v/>
      </c>
      <c r="P2970" s="48" t="str">
        <f t="shared" ca="1" si="187"/>
        <v/>
      </c>
      <c r="Q2970" s="52"/>
      <c r="R2970" s="49"/>
      <c r="S2970" s="50" t="str">
        <f>IF(B2970="","",COUNTA(التجديد!E2970:E2970))</f>
        <v/>
      </c>
      <c r="T2970" s="51" t="str">
        <f>IF(B2970="","",IFERROR(VLOOKUP(SUBSTITUTE(SUBSTITUTE(H2970,"~","~~"),"*","~*"),إعدادات_الأنواع!$A$4:$B$40,2,FALSE()),"?"))</f>
        <v/>
      </c>
    </row>
    <row r="2971" spans="1:20" ht="15" customHeight="1">
      <c r="A2971" s="20" t="str">
        <f>IF(B2971="","",IF(T2971="?","⚠️ نوع غير معرف",T2971&amp;TEXT(COUNTIFS($T$3:T2971,T2971),"000")))</f>
        <v/>
      </c>
      <c r="B2971" s="38"/>
      <c r="C2971" s="38"/>
      <c r="D2971" s="39"/>
      <c r="E2971" s="54"/>
      <c r="F2971" s="41" t="str">
        <f t="shared" ca="1" si="184"/>
        <v/>
      </c>
      <c r="G2971" s="42"/>
      <c r="H2971" s="37"/>
      <c r="I2971" s="43"/>
      <c r="J2971" s="44" t="str">
        <f t="shared" si="185"/>
        <v/>
      </c>
      <c r="K2971" s="45"/>
      <c r="L2971" s="46" t="str">
        <f>IF(OR(K2971="لم يدفع",B2971=""),"",IF(K2971="تأمين فقط",0,IF(K2971="اشتراك 300",300,IF(F2971&lt;14,IFERROR(VLOOKUP(SUBSTITUTE(SUBSTITUTE(H2971,"~","~~"),"*","~*"),إعدادات_الأنواع!$A$4:$D$40,3,FALSE()),0),IFERROR(VLOOKUP(SUBSTITUTE(SUBSTITUTE(H2971,"~","~~"),"*","~*"),إعدادات_الأنواع!$A$4:$D$40,4,FALSE()),0)))))</f>
        <v/>
      </c>
      <c r="M2971" s="47" t="str">
        <f>IF(OR(K2971="لم يدفع",B2971=""),"",IFERROR(VLOOKUP(SUBSTITUTE(SUBSTITUTE(H2971,"~","~~"),"*","~*"),إعدادات_الأنواع!$A$4:$E$40,5,FALSE()),0))</f>
        <v/>
      </c>
      <c r="N2971" s="47" t="str">
        <f>IF(OR(K2971="لم يدفع",K2971="تأمين فقط",K2971="اشتراك 300",B2971=""),"",IFERROR(VLOOKUP(SUBSTITUTE(SUBSTITUTE(H2971,"~","~~"),"*","~*"),إعدادات_الأنواع!$A$4:$F$40,6,FALSE()),0))</f>
        <v/>
      </c>
      <c r="O2971" s="55" t="str">
        <f t="shared" si="186"/>
        <v/>
      </c>
      <c r="P2971" s="48" t="str">
        <f t="shared" ca="1" si="187"/>
        <v/>
      </c>
      <c r="Q2971" s="52"/>
      <c r="R2971" s="49"/>
      <c r="S2971" s="50" t="str">
        <f>IF(B2971="","",COUNTA(التجديد!E2971:E2971))</f>
        <v/>
      </c>
      <c r="T2971" s="51" t="str">
        <f>IF(B2971="","",IFERROR(VLOOKUP(SUBSTITUTE(SUBSTITUTE(H2971,"~","~~"),"*","~*"),إعدادات_الأنواع!$A$4:$B$40,2,FALSE()),"?"))</f>
        <v/>
      </c>
    </row>
    <row r="2972" spans="1:20" ht="15" customHeight="1">
      <c r="A2972" s="20" t="str">
        <f>IF(B2972="","",IF(T2972="?","⚠️ نوع غير معرف",T2972&amp;TEXT(COUNTIFS($T$3:T2972,T2972),"000")))</f>
        <v/>
      </c>
      <c r="B2972" s="38"/>
      <c r="C2972" s="38"/>
      <c r="D2972" s="39"/>
      <c r="E2972" s="54"/>
      <c r="F2972" s="41" t="str">
        <f t="shared" ca="1" si="184"/>
        <v/>
      </c>
      <c r="G2972" s="42"/>
      <c r="H2972" s="37"/>
      <c r="I2972" s="43"/>
      <c r="J2972" s="44" t="str">
        <f t="shared" si="185"/>
        <v/>
      </c>
      <c r="K2972" s="45"/>
      <c r="L2972" s="46" t="str">
        <f>IF(OR(K2972="لم يدفع",B2972=""),"",IF(K2972="تأمين فقط",0,IF(K2972="اشتراك 300",300,IF(F2972&lt;14,IFERROR(VLOOKUP(SUBSTITUTE(SUBSTITUTE(H2972,"~","~~"),"*","~*"),إعدادات_الأنواع!$A$4:$D$40,3,FALSE()),0),IFERROR(VLOOKUP(SUBSTITUTE(SUBSTITUTE(H2972,"~","~~"),"*","~*"),إعدادات_الأنواع!$A$4:$D$40,4,FALSE()),0)))))</f>
        <v/>
      </c>
      <c r="M2972" s="47" t="str">
        <f>IF(OR(K2972="لم يدفع",B2972=""),"",IFERROR(VLOOKUP(SUBSTITUTE(SUBSTITUTE(H2972,"~","~~"),"*","~*"),إعدادات_الأنواع!$A$4:$E$40,5,FALSE()),0))</f>
        <v/>
      </c>
      <c r="N2972" s="47" t="str">
        <f>IF(OR(K2972="لم يدفع",K2972="تأمين فقط",K2972="اشتراك 300",B2972=""),"",IFERROR(VLOOKUP(SUBSTITUTE(SUBSTITUTE(H2972,"~","~~"),"*","~*"),إعدادات_الأنواع!$A$4:$F$40,6,FALSE()),0))</f>
        <v/>
      </c>
      <c r="O2972" s="55" t="str">
        <f t="shared" si="186"/>
        <v/>
      </c>
      <c r="P2972" s="48" t="str">
        <f t="shared" ca="1" si="187"/>
        <v/>
      </c>
      <c r="Q2972" s="52"/>
      <c r="R2972" s="49"/>
      <c r="S2972" s="50" t="str">
        <f>IF(B2972="","",COUNTA(التجديد!E2972:E2972))</f>
        <v/>
      </c>
      <c r="T2972" s="51" t="str">
        <f>IF(B2972="","",IFERROR(VLOOKUP(SUBSTITUTE(SUBSTITUTE(H2972,"~","~~"),"*","~*"),إعدادات_الأنواع!$A$4:$B$40,2,FALSE()),"?"))</f>
        <v/>
      </c>
    </row>
    <row r="2973" spans="1:20" ht="15" customHeight="1">
      <c r="A2973" s="20" t="str">
        <f>IF(B2973="","",IF(T2973="?","⚠️ نوع غير معرف",T2973&amp;TEXT(COUNTIFS($T$3:T2973,T2973),"000")))</f>
        <v/>
      </c>
      <c r="B2973" s="38"/>
      <c r="C2973" s="38"/>
      <c r="D2973" s="39"/>
      <c r="E2973" s="54"/>
      <c r="F2973" s="41" t="str">
        <f t="shared" ca="1" si="184"/>
        <v/>
      </c>
      <c r="G2973" s="42"/>
      <c r="H2973" s="37"/>
      <c r="I2973" s="43"/>
      <c r="J2973" s="44" t="str">
        <f t="shared" si="185"/>
        <v/>
      </c>
      <c r="K2973" s="45"/>
      <c r="L2973" s="46" t="str">
        <f>IF(OR(K2973="لم يدفع",B2973=""),"",IF(K2973="تأمين فقط",0,IF(K2973="اشتراك 300",300,IF(F2973&lt;14,IFERROR(VLOOKUP(SUBSTITUTE(SUBSTITUTE(H2973,"~","~~"),"*","~*"),إعدادات_الأنواع!$A$4:$D$40,3,FALSE()),0),IFERROR(VLOOKUP(SUBSTITUTE(SUBSTITUTE(H2973,"~","~~"),"*","~*"),إعدادات_الأنواع!$A$4:$D$40,4,FALSE()),0)))))</f>
        <v/>
      </c>
      <c r="M2973" s="47" t="str">
        <f>IF(OR(K2973="لم يدفع",B2973=""),"",IFERROR(VLOOKUP(SUBSTITUTE(SUBSTITUTE(H2973,"~","~~"),"*","~*"),إعدادات_الأنواع!$A$4:$E$40,5,FALSE()),0))</f>
        <v/>
      </c>
      <c r="N2973" s="47" t="str">
        <f>IF(OR(K2973="لم يدفع",K2973="تأمين فقط",K2973="اشتراك 300",B2973=""),"",IFERROR(VLOOKUP(SUBSTITUTE(SUBSTITUTE(H2973,"~","~~"),"*","~*"),إعدادات_الأنواع!$A$4:$F$40,6,FALSE()),0))</f>
        <v/>
      </c>
      <c r="O2973" s="55" t="str">
        <f t="shared" si="186"/>
        <v/>
      </c>
      <c r="P2973" s="48" t="str">
        <f t="shared" ca="1" si="187"/>
        <v/>
      </c>
      <c r="Q2973" s="52"/>
      <c r="R2973" s="49"/>
      <c r="S2973" s="50" t="str">
        <f>IF(B2973="","",COUNTA(التجديد!E2973:E2973))</f>
        <v/>
      </c>
      <c r="T2973" s="51" t="str">
        <f>IF(B2973="","",IFERROR(VLOOKUP(SUBSTITUTE(SUBSTITUTE(H2973,"~","~~"),"*","~*"),إعدادات_الأنواع!$A$4:$B$40,2,FALSE()),"?"))</f>
        <v/>
      </c>
    </row>
    <row r="2974" spans="1:20" ht="15" customHeight="1">
      <c r="A2974" s="20" t="str">
        <f>IF(B2974="","",IF(T2974="?","⚠️ نوع غير معرف",T2974&amp;TEXT(COUNTIFS($T$3:T2974,T2974),"000")))</f>
        <v/>
      </c>
      <c r="B2974" s="38"/>
      <c r="C2974" s="38"/>
      <c r="D2974" s="39"/>
      <c r="E2974" s="54"/>
      <c r="F2974" s="41" t="str">
        <f t="shared" ca="1" si="184"/>
        <v/>
      </c>
      <c r="G2974" s="42"/>
      <c r="H2974" s="37"/>
      <c r="I2974" s="43"/>
      <c r="J2974" s="44" t="str">
        <f t="shared" si="185"/>
        <v/>
      </c>
      <c r="K2974" s="45"/>
      <c r="L2974" s="46" t="str">
        <f>IF(OR(K2974="لم يدفع",B2974=""),"",IF(K2974="تأمين فقط",0,IF(K2974="اشتراك 300",300,IF(F2974&lt;14,IFERROR(VLOOKUP(SUBSTITUTE(SUBSTITUTE(H2974,"~","~~"),"*","~*"),إعدادات_الأنواع!$A$4:$D$40,3,FALSE()),0),IFERROR(VLOOKUP(SUBSTITUTE(SUBSTITUTE(H2974,"~","~~"),"*","~*"),إعدادات_الأنواع!$A$4:$D$40,4,FALSE()),0)))))</f>
        <v/>
      </c>
      <c r="M2974" s="47" t="str">
        <f>IF(OR(K2974="لم يدفع",B2974=""),"",IFERROR(VLOOKUP(SUBSTITUTE(SUBSTITUTE(H2974,"~","~~"),"*","~*"),إعدادات_الأنواع!$A$4:$E$40,5,FALSE()),0))</f>
        <v/>
      </c>
      <c r="N2974" s="47" t="str">
        <f>IF(OR(K2974="لم يدفع",K2974="تأمين فقط",K2974="اشتراك 300",B2974=""),"",IFERROR(VLOOKUP(SUBSTITUTE(SUBSTITUTE(H2974,"~","~~"),"*","~*"),إعدادات_الأنواع!$A$4:$F$40,6,FALSE()),0))</f>
        <v/>
      </c>
      <c r="O2974" s="55" t="str">
        <f t="shared" si="186"/>
        <v/>
      </c>
      <c r="P2974" s="48" t="str">
        <f t="shared" ca="1" si="187"/>
        <v/>
      </c>
      <c r="Q2974" s="52"/>
      <c r="R2974" s="49"/>
      <c r="S2974" s="50" t="str">
        <f>IF(B2974="","",COUNTA(التجديد!E2974:E2974))</f>
        <v/>
      </c>
      <c r="T2974" s="51" t="str">
        <f>IF(B2974="","",IFERROR(VLOOKUP(SUBSTITUTE(SUBSTITUTE(H2974,"~","~~"),"*","~*"),إعدادات_الأنواع!$A$4:$B$40,2,FALSE()),"?"))</f>
        <v/>
      </c>
    </row>
    <row r="2975" spans="1:20" ht="15" customHeight="1">
      <c r="A2975" s="20" t="str">
        <f>IF(B2975="","",IF(T2975="?","⚠️ نوع غير معرف",T2975&amp;TEXT(COUNTIFS($T$3:T2975,T2975),"000")))</f>
        <v/>
      </c>
      <c r="B2975" s="38"/>
      <c r="C2975" s="38"/>
      <c r="D2975" s="39"/>
      <c r="E2975" s="54"/>
      <c r="F2975" s="41" t="str">
        <f t="shared" ca="1" si="184"/>
        <v/>
      </c>
      <c r="G2975" s="42"/>
      <c r="H2975" s="37"/>
      <c r="I2975" s="43"/>
      <c r="J2975" s="44" t="str">
        <f t="shared" si="185"/>
        <v/>
      </c>
      <c r="K2975" s="45"/>
      <c r="L2975" s="46" t="str">
        <f>IF(OR(K2975="لم يدفع",B2975=""),"",IF(K2975="تأمين فقط",0,IF(K2975="اشتراك 300",300,IF(F2975&lt;14,IFERROR(VLOOKUP(SUBSTITUTE(SUBSTITUTE(H2975,"~","~~"),"*","~*"),إعدادات_الأنواع!$A$4:$D$40,3,FALSE()),0),IFERROR(VLOOKUP(SUBSTITUTE(SUBSTITUTE(H2975,"~","~~"),"*","~*"),إعدادات_الأنواع!$A$4:$D$40,4,FALSE()),0)))))</f>
        <v/>
      </c>
      <c r="M2975" s="47" t="str">
        <f>IF(OR(K2975="لم يدفع",B2975=""),"",IFERROR(VLOOKUP(SUBSTITUTE(SUBSTITUTE(H2975,"~","~~"),"*","~*"),إعدادات_الأنواع!$A$4:$E$40,5,FALSE()),0))</f>
        <v/>
      </c>
      <c r="N2975" s="47" t="str">
        <f>IF(OR(K2975="لم يدفع",K2975="تأمين فقط",K2975="اشتراك 300",B2975=""),"",IFERROR(VLOOKUP(SUBSTITUTE(SUBSTITUTE(H2975,"~","~~"),"*","~*"),إعدادات_الأنواع!$A$4:$F$40,6,FALSE()),0))</f>
        <v/>
      </c>
      <c r="O2975" s="55" t="str">
        <f t="shared" si="186"/>
        <v/>
      </c>
      <c r="P2975" s="48" t="str">
        <f t="shared" ca="1" si="187"/>
        <v/>
      </c>
      <c r="Q2975" s="52"/>
      <c r="R2975" s="49"/>
      <c r="S2975" s="50" t="str">
        <f>IF(B2975="","",COUNTA(التجديد!E2975:E2975))</f>
        <v/>
      </c>
      <c r="T2975" s="51" t="str">
        <f>IF(B2975="","",IFERROR(VLOOKUP(SUBSTITUTE(SUBSTITUTE(H2975,"~","~~"),"*","~*"),إعدادات_الأنواع!$A$4:$B$40,2,FALSE()),"?"))</f>
        <v/>
      </c>
    </row>
    <row r="2976" spans="1:20" ht="15" customHeight="1">
      <c r="A2976" s="20" t="str">
        <f>IF(B2976="","",IF(T2976="?","⚠️ نوع غير معرف",T2976&amp;TEXT(COUNTIFS($T$3:T2976,T2976),"000")))</f>
        <v/>
      </c>
      <c r="B2976" s="38"/>
      <c r="C2976" s="38"/>
      <c r="D2976" s="39"/>
      <c r="E2976" s="54"/>
      <c r="F2976" s="41" t="str">
        <f t="shared" ca="1" si="184"/>
        <v/>
      </c>
      <c r="G2976" s="42"/>
      <c r="H2976" s="37"/>
      <c r="I2976" s="43"/>
      <c r="J2976" s="44" t="str">
        <f t="shared" si="185"/>
        <v/>
      </c>
      <c r="K2976" s="45"/>
      <c r="L2976" s="46" t="str">
        <f>IF(OR(K2976="لم يدفع",B2976=""),"",IF(K2976="تأمين فقط",0,IF(K2976="اشتراك 300",300,IF(F2976&lt;14,IFERROR(VLOOKUP(SUBSTITUTE(SUBSTITUTE(H2976,"~","~~"),"*","~*"),إعدادات_الأنواع!$A$4:$D$40,3,FALSE()),0),IFERROR(VLOOKUP(SUBSTITUTE(SUBSTITUTE(H2976,"~","~~"),"*","~*"),إعدادات_الأنواع!$A$4:$D$40,4,FALSE()),0)))))</f>
        <v/>
      </c>
      <c r="M2976" s="47" t="str">
        <f>IF(OR(K2976="لم يدفع",B2976=""),"",IFERROR(VLOOKUP(SUBSTITUTE(SUBSTITUTE(H2976,"~","~~"),"*","~*"),إعدادات_الأنواع!$A$4:$E$40,5,FALSE()),0))</f>
        <v/>
      </c>
      <c r="N2976" s="47" t="str">
        <f>IF(OR(K2976="لم يدفع",K2976="تأمين فقط",K2976="اشتراك 300",B2976=""),"",IFERROR(VLOOKUP(SUBSTITUTE(SUBSTITUTE(H2976,"~","~~"),"*","~*"),إعدادات_الأنواع!$A$4:$F$40,6,FALSE()),0))</f>
        <v/>
      </c>
      <c r="O2976" s="55" t="str">
        <f t="shared" si="186"/>
        <v/>
      </c>
      <c r="P2976" s="48" t="str">
        <f t="shared" ca="1" si="187"/>
        <v/>
      </c>
      <c r="Q2976" s="52"/>
      <c r="R2976" s="49"/>
      <c r="S2976" s="50" t="str">
        <f>IF(B2976="","",COUNTA(التجديد!E2976:E2976))</f>
        <v/>
      </c>
      <c r="T2976" s="51" t="str">
        <f>IF(B2976="","",IFERROR(VLOOKUP(SUBSTITUTE(SUBSTITUTE(H2976,"~","~~"),"*","~*"),إعدادات_الأنواع!$A$4:$B$40,2,FALSE()),"?"))</f>
        <v/>
      </c>
    </row>
    <row r="2977" spans="1:20" ht="15" customHeight="1">
      <c r="A2977" s="20" t="str">
        <f>IF(B2977="","",IF(T2977="?","⚠️ نوع غير معرف",T2977&amp;TEXT(COUNTIFS($T$3:T2977,T2977),"000")))</f>
        <v/>
      </c>
      <c r="B2977" s="38"/>
      <c r="C2977" s="38"/>
      <c r="D2977" s="39"/>
      <c r="E2977" s="54"/>
      <c r="F2977" s="41" t="str">
        <f t="shared" ca="1" si="184"/>
        <v/>
      </c>
      <c r="G2977" s="42"/>
      <c r="H2977" s="37"/>
      <c r="I2977" s="43"/>
      <c r="J2977" s="44" t="str">
        <f t="shared" si="185"/>
        <v/>
      </c>
      <c r="K2977" s="45"/>
      <c r="L2977" s="46" t="str">
        <f>IF(OR(K2977="لم يدفع",B2977=""),"",IF(K2977="تأمين فقط",0,IF(K2977="اشتراك 300",300,IF(F2977&lt;14,IFERROR(VLOOKUP(SUBSTITUTE(SUBSTITUTE(H2977,"~","~~"),"*","~*"),إعدادات_الأنواع!$A$4:$D$40,3,FALSE()),0),IFERROR(VLOOKUP(SUBSTITUTE(SUBSTITUTE(H2977,"~","~~"),"*","~*"),إعدادات_الأنواع!$A$4:$D$40,4,FALSE()),0)))))</f>
        <v/>
      </c>
      <c r="M2977" s="47" t="str">
        <f>IF(OR(K2977="لم يدفع",B2977=""),"",IFERROR(VLOOKUP(SUBSTITUTE(SUBSTITUTE(H2977,"~","~~"),"*","~*"),إعدادات_الأنواع!$A$4:$E$40,5,FALSE()),0))</f>
        <v/>
      </c>
      <c r="N2977" s="47" t="str">
        <f>IF(OR(K2977="لم يدفع",K2977="تأمين فقط",K2977="اشتراك 300",B2977=""),"",IFERROR(VLOOKUP(SUBSTITUTE(SUBSTITUTE(H2977,"~","~~"),"*","~*"),إعدادات_الأنواع!$A$4:$F$40,6,FALSE()),0))</f>
        <v/>
      </c>
      <c r="O2977" s="55" t="str">
        <f t="shared" si="186"/>
        <v/>
      </c>
      <c r="P2977" s="48" t="str">
        <f t="shared" ca="1" si="187"/>
        <v/>
      </c>
      <c r="Q2977" s="52"/>
      <c r="R2977" s="49"/>
      <c r="S2977" s="50" t="str">
        <f>IF(B2977="","",COUNTA(التجديد!E2977:E2977))</f>
        <v/>
      </c>
      <c r="T2977" s="51" t="str">
        <f>IF(B2977="","",IFERROR(VLOOKUP(SUBSTITUTE(SUBSTITUTE(H2977,"~","~~"),"*","~*"),إعدادات_الأنواع!$A$4:$B$40,2,FALSE()),"?"))</f>
        <v/>
      </c>
    </row>
    <row r="2978" spans="1:20" ht="15" customHeight="1">
      <c r="A2978" s="20" t="str">
        <f>IF(B2978="","",IF(T2978="?","⚠️ نوع غير معرف",T2978&amp;TEXT(COUNTIFS($T$3:T2978,T2978),"000")))</f>
        <v/>
      </c>
      <c r="B2978" s="38"/>
      <c r="C2978" s="38"/>
      <c r="D2978" s="39"/>
      <c r="E2978" s="54"/>
      <c r="F2978" s="41" t="str">
        <f t="shared" ca="1" si="184"/>
        <v/>
      </c>
      <c r="G2978" s="42"/>
      <c r="H2978" s="37"/>
      <c r="I2978" s="43"/>
      <c r="J2978" s="44" t="str">
        <f t="shared" si="185"/>
        <v/>
      </c>
      <c r="K2978" s="45"/>
      <c r="L2978" s="46" t="str">
        <f>IF(OR(K2978="لم يدفع",B2978=""),"",IF(K2978="تأمين فقط",0,IF(K2978="اشتراك 300",300,IF(F2978&lt;14,IFERROR(VLOOKUP(SUBSTITUTE(SUBSTITUTE(H2978,"~","~~"),"*","~*"),إعدادات_الأنواع!$A$4:$D$40,3,FALSE()),0),IFERROR(VLOOKUP(SUBSTITUTE(SUBSTITUTE(H2978,"~","~~"),"*","~*"),إعدادات_الأنواع!$A$4:$D$40,4,FALSE()),0)))))</f>
        <v/>
      </c>
      <c r="M2978" s="47" t="str">
        <f>IF(OR(K2978="لم يدفع",B2978=""),"",IFERROR(VLOOKUP(SUBSTITUTE(SUBSTITUTE(H2978,"~","~~"),"*","~*"),إعدادات_الأنواع!$A$4:$E$40,5,FALSE()),0))</f>
        <v/>
      </c>
      <c r="N2978" s="47" t="str">
        <f>IF(OR(K2978="لم يدفع",K2978="تأمين فقط",K2978="اشتراك 300",B2978=""),"",IFERROR(VLOOKUP(SUBSTITUTE(SUBSTITUTE(H2978,"~","~~"),"*","~*"),إعدادات_الأنواع!$A$4:$F$40,6,FALSE()),0))</f>
        <v/>
      </c>
      <c r="O2978" s="55" t="str">
        <f t="shared" si="186"/>
        <v/>
      </c>
      <c r="P2978" s="48" t="str">
        <f t="shared" ca="1" si="187"/>
        <v/>
      </c>
      <c r="Q2978" s="52"/>
      <c r="R2978" s="49"/>
      <c r="S2978" s="50" t="str">
        <f>IF(B2978="","",COUNTA(التجديد!E2978:E2978))</f>
        <v/>
      </c>
      <c r="T2978" s="51" t="str">
        <f>IF(B2978="","",IFERROR(VLOOKUP(SUBSTITUTE(SUBSTITUTE(H2978,"~","~~"),"*","~*"),إعدادات_الأنواع!$A$4:$B$40,2,FALSE()),"?"))</f>
        <v/>
      </c>
    </row>
    <row r="2979" spans="1:20" ht="15" customHeight="1">
      <c r="A2979" s="20" t="str">
        <f>IF(B2979="","",IF(T2979="?","⚠️ نوع غير معرف",T2979&amp;TEXT(COUNTIFS($T$3:T2979,T2979),"000")))</f>
        <v/>
      </c>
      <c r="B2979" s="38"/>
      <c r="C2979" s="38"/>
      <c r="D2979" s="39"/>
      <c r="E2979" s="54"/>
      <c r="F2979" s="41" t="str">
        <f t="shared" ca="1" si="184"/>
        <v/>
      </c>
      <c r="G2979" s="42"/>
      <c r="H2979" s="37"/>
      <c r="I2979" s="43"/>
      <c r="J2979" s="44" t="str">
        <f t="shared" si="185"/>
        <v/>
      </c>
      <c r="K2979" s="45"/>
      <c r="L2979" s="46" t="str">
        <f>IF(OR(K2979="لم يدفع",B2979=""),"",IF(K2979="تأمين فقط",0,IF(K2979="اشتراك 300",300,IF(F2979&lt;14,IFERROR(VLOOKUP(SUBSTITUTE(SUBSTITUTE(H2979,"~","~~"),"*","~*"),إعدادات_الأنواع!$A$4:$D$40,3,FALSE()),0),IFERROR(VLOOKUP(SUBSTITUTE(SUBSTITUTE(H2979,"~","~~"),"*","~*"),إعدادات_الأنواع!$A$4:$D$40,4,FALSE()),0)))))</f>
        <v/>
      </c>
      <c r="M2979" s="47" t="str">
        <f>IF(OR(K2979="لم يدفع",B2979=""),"",IFERROR(VLOOKUP(SUBSTITUTE(SUBSTITUTE(H2979,"~","~~"),"*","~*"),إعدادات_الأنواع!$A$4:$E$40,5,FALSE()),0))</f>
        <v/>
      </c>
      <c r="N2979" s="47" t="str">
        <f>IF(OR(K2979="لم يدفع",K2979="تأمين فقط",K2979="اشتراك 300",B2979=""),"",IFERROR(VLOOKUP(SUBSTITUTE(SUBSTITUTE(H2979,"~","~~"),"*","~*"),إعدادات_الأنواع!$A$4:$F$40,6,FALSE()),0))</f>
        <v/>
      </c>
      <c r="O2979" s="55" t="str">
        <f t="shared" si="186"/>
        <v/>
      </c>
      <c r="P2979" s="48" t="str">
        <f t="shared" ca="1" si="187"/>
        <v/>
      </c>
      <c r="Q2979" s="52"/>
      <c r="R2979" s="49"/>
      <c r="S2979" s="50" t="str">
        <f>IF(B2979="","",COUNTA(التجديد!E2979:E2979))</f>
        <v/>
      </c>
      <c r="T2979" s="51" t="str">
        <f>IF(B2979="","",IFERROR(VLOOKUP(SUBSTITUTE(SUBSTITUTE(H2979,"~","~~"),"*","~*"),إعدادات_الأنواع!$A$4:$B$40,2,FALSE()),"?"))</f>
        <v/>
      </c>
    </row>
    <row r="2980" spans="1:20" ht="15" customHeight="1">
      <c r="A2980" s="20" t="str">
        <f>IF(B2980="","",IF(T2980="?","⚠️ نوع غير معرف",T2980&amp;TEXT(COUNTIFS($T$3:T2980,T2980),"000")))</f>
        <v/>
      </c>
      <c r="B2980" s="38"/>
      <c r="C2980" s="38"/>
      <c r="D2980" s="39"/>
      <c r="E2980" s="54"/>
      <c r="F2980" s="41" t="str">
        <f t="shared" ca="1" si="184"/>
        <v/>
      </c>
      <c r="G2980" s="42"/>
      <c r="H2980" s="37"/>
      <c r="I2980" s="43"/>
      <c r="J2980" s="44" t="str">
        <f t="shared" si="185"/>
        <v/>
      </c>
      <c r="K2980" s="45"/>
      <c r="L2980" s="46" t="str">
        <f>IF(OR(K2980="لم يدفع",B2980=""),"",IF(K2980="تأمين فقط",0,IF(K2980="اشتراك 300",300,IF(F2980&lt;14,IFERROR(VLOOKUP(SUBSTITUTE(SUBSTITUTE(H2980,"~","~~"),"*","~*"),إعدادات_الأنواع!$A$4:$D$40,3,FALSE()),0),IFERROR(VLOOKUP(SUBSTITUTE(SUBSTITUTE(H2980,"~","~~"),"*","~*"),إعدادات_الأنواع!$A$4:$D$40,4,FALSE()),0)))))</f>
        <v/>
      </c>
      <c r="M2980" s="47" t="str">
        <f>IF(OR(K2980="لم يدفع",B2980=""),"",IFERROR(VLOOKUP(SUBSTITUTE(SUBSTITUTE(H2980,"~","~~"),"*","~*"),إعدادات_الأنواع!$A$4:$E$40,5,FALSE()),0))</f>
        <v/>
      </c>
      <c r="N2980" s="47" t="str">
        <f>IF(OR(K2980="لم يدفع",K2980="تأمين فقط",K2980="اشتراك 300",B2980=""),"",IFERROR(VLOOKUP(SUBSTITUTE(SUBSTITUTE(H2980,"~","~~"),"*","~*"),إعدادات_الأنواع!$A$4:$F$40,6,FALSE()),0))</f>
        <v/>
      </c>
      <c r="O2980" s="55" t="str">
        <f t="shared" si="186"/>
        <v/>
      </c>
      <c r="P2980" s="48" t="str">
        <f t="shared" ca="1" si="187"/>
        <v/>
      </c>
      <c r="Q2980" s="52"/>
      <c r="R2980" s="49"/>
      <c r="S2980" s="50" t="str">
        <f>IF(B2980="","",COUNTA(التجديد!E2980:E2980))</f>
        <v/>
      </c>
      <c r="T2980" s="51" t="str">
        <f>IF(B2980="","",IFERROR(VLOOKUP(SUBSTITUTE(SUBSTITUTE(H2980,"~","~~"),"*","~*"),إعدادات_الأنواع!$A$4:$B$40,2,FALSE()),"?"))</f>
        <v/>
      </c>
    </row>
    <row r="2981" spans="1:20" ht="15" customHeight="1">
      <c r="A2981" s="20" t="str">
        <f>IF(B2981="","",IF(T2981="?","⚠️ نوع غير معرف",T2981&amp;TEXT(COUNTIFS($T$3:T2981,T2981),"000")))</f>
        <v/>
      </c>
      <c r="B2981" s="38"/>
      <c r="C2981" s="38"/>
      <c r="D2981" s="39"/>
      <c r="E2981" s="54"/>
      <c r="F2981" s="41" t="str">
        <f t="shared" ca="1" si="184"/>
        <v/>
      </c>
      <c r="G2981" s="42"/>
      <c r="H2981" s="37"/>
      <c r="I2981" s="43"/>
      <c r="J2981" s="44" t="str">
        <f t="shared" si="185"/>
        <v/>
      </c>
      <c r="K2981" s="45"/>
      <c r="L2981" s="46" t="str">
        <f>IF(OR(K2981="لم يدفع",B2981=""),"",IF(K2981="تأمين فقط",0,IF(K2981="اشتراك 300",300,IF(F2981&lt;14,IFERROR(VLOOKUP(SUBSTITUTE(SUBSTITUTE(H2981,"~","~~"),"*","~*"),إعدادات_الأنواع!$A$4:$D$40,3,FALSE()),0),IFERROR(VLOOKUP(SUBSTITUTE(SUBSTITUTE(H2981,"~","~~"),"*","~*"),إعدادات_الأنواع!$A$4:$D$40,4,FALSE()),0)))))</f>
        <v/>
      </c>
      <c r="M2981" s="47" t="str">
        <f>IF(OR(K2981="لم يدفع",B2981=""),"",IFERROR(VLOOKUP(SUBSTITUTE(SUBSTITUTE(H2981,"~","~~"),"*","~*"),إعدادات_الأنواع!$A$4:$E$40,5,FALSE()),0))</f>
        <v/>
      </c>
      <c r="N2981" s="47" t="str">
        <f>IF(OR(K2981="لم يدفع",K2981="تأمين فقط",K2981="اشتراك 300",B2981=""),"",IFERROR(VLOOKUP(SUBSTITUTE(SUBSTITUTE(H2981,"~","~~"),"*","~*"),إعدادات_الأنواع!$A$4:$F$40,6,FALSE()),0))</f>
        <v/>
      </c>
      <c r="O2981" s="55" t="str">
        <f t="shared" si="186"/>
        <v/>
      </c>
      <c r="P2981" s="48" t="str">
        <f t="shared" ca="1" si="187"/>
        <v/>
      </c>
      <c r="Q2981" s="52"/>
      <c r="R2981" s="49"/>
      <c r="S2981" s="50" t="str">
        <f>IF(B2981="","",COUNTA(التجديد!E2981:E2981))</f>
        <v/>
      </c>
      <c r="T2981" s="51" t="str">
        <f>IF(B2981="","",IFERROR(VLOOKUP(SUBSTITUTE(SUBSTITUTE(H2981,"~","~~"),"*","~*"),إعدادات_الأنواع!$A$4:$B$40,2,FALSE()),"?"))</f>
        <v/>
      </c>
    </row>
    <row r="2982" spans="1:20" ht="15" customHeight="1">
      <c r="A2982" s="20" t="str">
        <f>IF(B2982="","",IF(T2982="?","⚠️ نوع غير معرف",T2982&amp;TEXT(COUNTIFS($T$3:T2982,T2982),"000")))</f>
        <v/>
      </c>
      <c r="B2982" s="38"/>
      <c r="C2982" s="38"/>
      <c r="D2982" s="39"/>
      <c r="E2982" s="54"/>
      <c r="F2982" s="41" t="str">
        <f t="shared" ca="1" si="184"/>
        <v/>
      </c>
      <c r="G2982" s="42"/>
      <c r="H2982" s="37"/>
      <c r="I2982" s="43"/>
      <c r="J2982" s="44" t="str">
        <f t="shared" si="185"/>
        <v/>
      </c>
      <c r="K2982" s="45"/>
      <c r="L2982" s="46" t="str">
        <f>IF(OR(K2982="لم يدفع",B2982=""),"",IF(K2982="تأمين فقط",0,IF(K2982="اشتراك 300",300,IF(F2982&lt;14,IFERROR(VLOOKUP(SUBSTITUTE(SUBSTITUTE(H2982,"~","~~"),"*","~*"),إعدادات_الأنواع!$A$4:$D$40,3,FALSE()),0),IFERROR(VLOOKUP(SUBSTITUTE(SUBSTITUTE(H2982,"~","~~"),"*","~*"),إعدادات_الأنواع!$A$4:$D$40,4,FALSE()),0)))))</f>
        <v/>
      </c>
      <c r="M2982" s="47" t="str">
        <f>IF(OR(K2982="لم يدفع",B2982=""),"",IFERROR(VLOOKUP(SUBSTITUTE(SUBSTITUTE(H2982,"~","~~"),"*","~*"),إعدادات_الأنواع!$A$4:$E$40,5,FALSE()),0))</f>
        <v/>
      </c>
      <c r="N2982" s="47" t="str">
        <f>IF(OR(K2982="لم يدفع",K2982="تأمين فقط",K2982="اشتراك 300",B2982=""),"",IFERROR(VLOOKUP(SUBSTITUTE(SUBSTITUTE(H2982,"~","~~"),"*","~*"),إعدادات_الأنواع!$A$4:$F$40,6,FALSE()),0))</f>
        <v/>
      </c>
      <c r="O2982" s="55" t="str">
        <f t="shared" si="186"/>
        <v/>
      </c>
      <c r="P2982" s="48" t="str">
        <f t="shared" ca="1" si="187"/>
        <v/>
      </c>
      <c r="Q2982" s="52"/>
      <c r="R2982" s="49"/>
      <c r="S2982" s="50" t="str">
        <f>IF(B2982="","",COUNTA(التجديد!E2982:E2982))</f>
        <v/>
      </c>
      <c r="T2982" s="51" t="str">
        <f>IF(B2982="","",IFERROR(VLOOKUP(SUBSTITUTE(SUBSTITUTE(H2982,"~","~~"),"*","~*"),إعدادات_الأنواع!$A$4:$B$40,2,FALSE()),"?"))</f>
        <v/>
      </c>
    </row>
    <row r="2983" spans="1:20" ht="15" customHeight="1">
      <c r="A2983" s="20" t="str">
        <f>IF(B2983="","",IF(T2983="?","⚠️ نوع غير معرف",T2983&amp;TEXT(COUNTIFS($T$3:T2983,T2983),"000")))</f>
        <v/>
      </c>
      <c r="B2983" s="38"/>
      <c r="C2983" s="38"/>
      <c r="D2983" s="39"/>
      <c r="E2983" s="54"/>
      <c r="F2983" s="41" t="str">
        <f t="shared" ca="1" si="184"/>
        <v/>
      </c>
      <c r="G2983" s="42"/>
      <c r="H2983" s="37"/>
      <c r="I2983" s="43"/>
      <c r="J2983" s="44" t="str">
        <f t="shared" si="185"/>
        <v/>
      </c>
      <c r="K2983" s="45"/>
      <c r="L2983" s="46" t="str">
        <f>IF(OR(K2983="لم يدفع",B2983=""),"",IF(K2983="تأمين فقط",0,IF(K2983="اشتراك 300",300,IF(F2983&lt;14,IFERROR(VLOOKUP(SUBSTITUTE(SUBSTITUTE(H2983,"~","~~"),"*","~*"),إعدادات_الأنواع!$A$4:$D$40,3,FALSE()),0),IFERROR(VLOOKUP(SUBSTITUTE(SUBSTITUTE(H2983,"~","~~"),"*","~*"),إعدادات_الأنواع!$A$4:$D$40,4,FALSE()),0)))))</f>
        <v/>
      </c>
      <c r="M2983" s="47" t="str">
        <f>IF(OR(K2983="لم يدفع",B2983=""),"",IFERROR(VLOOKUP(SUBSTITUTE(SUBSTITUTE(H2983,"~","~~"),"*","~*"),إعدادات_الأنواع!$A$4:$E$40,5,FALSE()),0))</f>
        <v/>
      </c>
      <c r="N2983" s="47" t="str">
        <f>IF(OR(K2983="لم يدفع",K2983="تأمين فقط",K2983="اشتراك 300",B2983=""),"",IFERROR(VLOOKUP(SUBSTITUTE(SUBSTITUTE(H2983,"~","~~"),"*","~*"),إعدادات_الأنواع!$A$4:$F$40,6,FALSE()),0))</f>
        <v/>
      </c>
      <c r="O2983" s="55" t="str">
        <f t="shared" si="186"/>
        <v/>
      </c>
      <c r="P2983" s="48" t="str">
        <f t="shared" ca="1" si="187"/>
        <v/>
      </c>
      <c r="Q2983" s="52"/>
      <c r="R2983" s="49"/>
      <c r="S2983" s="50" t="str">
        <f>IF(B2983="","",COUNTA(التجديد!E2983:E2983))</f>
        <v/>
      </c>
      <c r="T2983" s="51" t="str">
        <f>IF(B2983="","",IFERROR(VLOOKUP(SUBSTITUTE(SUBSTITUTE(H2983,"~","~~"),"*","~*"),إعدادات_الأنواع!$A$4:$B$40,2,FALSE()),"?"))</f>
        <v/>
      </c>
    </row>
    <row r="2984" spans="1:20" ht="15" customHeight="1">
      <c r="A2984" s="20" t="str">
        <f>IF(B2984="","",IF(T2984="?","⚠️ نوع غير معرف",T2984&amp;TEXT(COUNTIFS($T$3:T2984,T2984),"000")))</f>
        <v/>
      </c>
      <c r="B2984" s="38"/>
      <c r="C2984" s="38"/>
      <c r="D2984" s="39"/>
      <c r="E2984" s="54"/>
      <c r="F2984" s="41" t="str">
        <f t="shared" ca="1" si="184"/>
        <v/>
      </c>
      <c r="G2984" s="42"/>
      <c r="H2984" s="37"/>
      <c r="I2984" s="43"/>
      <c r="J2984" s="44" t="str">
        <f t="shared" si="185"/>
        <v/>
      </c>
      <c r="K2984" s="45"/>
      <c r="L2984" s="46" t="str">
        <f>IF(OR(K2984="لم يدفع",B2984=""),"",IF(K2984="تأمين فقط",0,IF(K2984="اشتراك 300",300,IF(F2984&lt;14,IFERROR(VLOOKUP(SUBSTITUTE(SUBSTITUTE(H2984,"~","~~"),"*","~*"),إعدادات_الأنواع!$A$4:$D$40,3,FALSE()),0),IFERROR(VLOOKUP(SUBSTITUTE(SUBSTITUTE(H2984,"~","~~"),"*","~*"),إعدادات_الأنواع!$A$4:$D$40,4,FALSE()),0)))))</f>
        <v/>
      </c>
      <c r="M2984" s="47" t="str">
        <f>IF(OR(K2984="لم يدفع",B2984=""),"",IFERROR(VLOOKUP(SUBSTITUTE(SUBSTITUTE(H2984,"~","~~"),"*","~*"),إعدادات_الأنواع!$A$4:$E$40,5,FALSE()),0))</f>
        <v/>
      </c>
      <c r="N2984" s="47" t="str">
        <f>IF(OR(K2984="لم يدفع",K2984="تأمين فقط",K2984="اشتراك 300",B2984=""),"",IFERROR(VLOOKUP(SUBSTITUTE(SUBSTITUTE(H2984,"~","~~"),"*","~*"),إعدادات_الأنواع!$A$4:$F$40,6,FALSE()),0))</f>
        <v/>
      </c>
      <c r="O2984" s="55" t="str">
        <f t="shared" si="186"/>
        <v/>
      </c>
      <c r="P2984" s="48" t="str">
        <f t="shared" ca="1" si="187"/>
        <v/>
      </c>
      <c r="Q2984" s="52"/>
      <c r="R2984" s="49"/>
      <c r="S2984" s="50" t="str">
        <f>IF(B2984="","",COUNTA(التجديد!E2984:E2984))</f>
        <v/>
      </c>
      <c r="T2984" s="51" t="str">
        <f>IF(B2984="","",IFERROR(VLOOKUP(SUBSTITUTE(SUBSTITUTE(H2984,"~","~~"),"*","~*"),إعدادات_الأنواع!$A$4:$B$40,2,FALSE()),"?"))</f>
        <v/>
      </c>
    </row>
    <row r="2985" spans="1:20" ht="15" customHeight="1">
      <c r="A2985" s="20" t="str">
        <f>IF(B2985="","",IF(T2985="?","⚠️ نوع غير معرف",T2985&amp;TEXT(COUNTIFS($T$3:T2985,T2985),"000")))</f>
        <v/>
      </c>
      <c r="B2985" s="38"/>
      <c r="C2985" s="38"/>
      <c r="D2985" s="39"/>
      <c r="E2985" s="54"/>
      <c r="F2985" s="41" t="str">
        <f t="shared" ca="1" si="184"/>
        <v/>
      </c>
      <c r="G2985" s="42"/>
      <c r="H2985" s="37"/>
      <c r="I2985" s="43"/>
      <c r="J2985" s="44" t="str">
        <f t="shared" si="185"/>
        <v/>
      </c>
      <c r="K2985" s="45"/>
      <c r="L2985" s="46" t="str">
        <f>IF(OR(K2985="لم يدفع",B2985=""),"",IF(K2985="تأمين فقط",0,IF(K2985="اشتراك 300",300,IF(F2985&lt;14,IFERROR(VLOOKUP(SUBSTITUTE(SUBSTITUTE(H2985,"~","~~"),"*","~*"),إعدادات_الأنواع!$A$4:$D$40,3,FALSE()),0),IFERROR(VLOOKUP(SUBSTITUTE(SUBSTITUTE(H2985,"~","~~"),"*","~*"),إعدادات_الأنواع!$A$4:$D$40,4,FALSE()),0)))))</f>
        <v/>
      </c>
      <c r="M2985" s="47" t="str">
        <f>IF(OR(K2985="لم يدفع",B2985=""),"",IFERROR(VLOOKUP(SUBSTITUTE(SUBSTITUTE(H2985,"~","~~"),"*","~*"),إعدادات_الأنواع!$A$4:$E$40,5,FALSE()),0))</f>
        <v/>
      </c>
      <c r="N2985" s="47" t="str">
        <f>IF(OR(K2985="لم يدفع",K2985="تأمين فقط",K2985="اشتراك 300",B2985=""),"",IFERROR(VLOOKUP(SUBSTITUTE(SUBSTITUTE(H2985,"~","~~"),"*","~*"),إعدادات_الأنواع!$A$4:$F$40,6,FALSE()),0))</f>
        <v/>
      </c>
      <c r="O2985" s="55" t="str">
        <f t="shared" si="186"/>
        <v/>
      </c>
      <c r="P2985" s="48" t="str">
        <f t="shared" ca="1" si="187"/>
        <v/>
      </c>
      <c r="Q2985" s="52"/>
      <c r="R2985" s="49"/>
      <c r="S2985" s="50" t="str">
        <f>IF(B2985="","",COUNTA(التجديد!E2985:E2985))</f>
        <v/>
      </c>
      <c r="T2985" s="51" t="str">
        <f>IF(B2985="","",IFERROR(VLOOKUP(SUBSTITUTE(SUBSTITUTE(H2985,"~","~~"),"*","~*"),إعدادات_الأنواع!$A$4:$B$40,2,FALSE()),"?"))</f>
        <v/>
      </c>
    </row>
    <row r="2986" spans="1:20" ht="15" customHeight="1">
      <c r="A2986" s="20" t="str">
        <f>IF(B2986="","",IF(T2986="?","⚠️ نوع غير معرف",T2986&amp;TEXT(COUNTIFS($T$3:T2986,T2986),"000")))</f>
        <v/>
      </c>
      <c r="B2986" s="38"/>
      <c r="C2986" s="38"/>
      <c r="D2986" s="39"/>
      <c r="E2986" s="54"/>
      <c r="F2986" s="41" t="str">
        <f t="shared" ca="1" si="184"/>
        <v/>
      </c>
      <c r="G2986" s="42"/>
      <c r="H2986" s="37"/>
      <c r="I2986" s="43"/>
      <c r="J2986" s="44" t="str">
        <f t="shared" si="185"/>
        <v/>
      </c>
      <c r="K2986" s="45"/>
      <c r="L2986" s="46" t="str">
        <f>IF(OR(K2986="لم يدفع",B2986=""),"",IF(K2986="تأمين فقط",0,IF(K2986="اشتراك 300",300,IF(F2986&lt;14,IFERROR(VLOOKUP(SUBSTITUTE(SUBSTITUTE(H2986,"~","~~"),"*","~*"),إعدادات_الأنواع!$A$4:$D$40,3,FALSE()),0),IFERROR(VLOOKUP(SUBSTITUTE(SUBSTITUTE(H2986,"~","~~"),"*","~*"),إعدادات_الأنواع!$A$4:$D$40,4,FALSE()),0)))))</f>
        <v/>
      </c>
      <c r="M2986" s="47" t="str">
        <f>IF(OR(K2986="لم يدفع",B2986=""),"",IFERROR(VLOOKUP(SUBSTITUTE(SUBSTITUTE(H2986,"~","~~"),"*","~*"),إعدادات_الأنواع!$A$4:$E$40,5,FALSE()),0))</f>
        <v/>
      </c>
      <c r="N2986" s="47" t="str">
        <f>IF(OR(K2986="لم يدفع",K2986="تأمين فقط",K2986="اشتراك 300",B2986=""),"",IFERROR(VLOOKUP(SUBSTITUTE(SUBSTITUTE(H2986,"~","~~"),"*","~*"),إعدادات_الأنواع!$A$4:$F$40,6,FALSE()),0))</f>
        <v/>
      </c>
      <c r="O2986" s="55" t="str">
        <f t="shared" si="186"/>
        <v/>
      </c>
      <c r="P2986" s="48" t="str">
        <f t="shared" ca="1" si="187"/>
        <v/>
      </c>
      <c r="Q2986" s="52"/>
      <c r="R2986" s="49"/>
      <c r="S2986" s="50" t="str">
        <f>IF(B2986="","",COUNTA(التجديد!E2986:E2986))</f>
        <v/>
      </c>
      <c r="T2986" s="51" t="str">
        <f>IF(B2986="","",IFERROR(VLOOKUP(SUBSTITUTE(SUBSTITUTE(H2986,"~","~~"),"*","~*"),إعدادات_الأنواع!$A$4:$B$40,2,FALSE()),"?"))</f>
        <v/>
      </c>
    </row>
    <row r="2987" spans="1:20" ht="15" customHeight="1">
      <c r="A2987" s="20" t="str">
        <f>IF(B2987="","",IF(T2987="?","⚠️ نوع غير معرف",T2987&amp;TEXT(COUNTIFS($T$3:T2987,T2987),"000")))</f>
        <v/>
      </c>
      <c r="B2987" s="38"/>
      <c r="C2987" s="38"/>
      <c r="D2987" s="39"/>
      <c r="E2987" s="54"/>
      <c r="F2987" s="41" t="str">
        <f t="shared" ca="1" si="184"/>
        <v/>
      </c>
      <c r="G2987" s="42"/>
      <c r="H2987" s="37"/>
      <c r="I2987" s="43"/>
      <c r="J2987" s="44" t="str">
        <f t="shared" si="185"/>
        <v/>
      </c>
      <c r="K2987" s="45"/>
      <c r="L2987" s="46" t="str">
        <f>IF(OR(K2987="لم يدفع",B2987=""),"",IF(K2987="تأمين فقط",0,IF(K2987="اشتراك 300",300,IF(F2987&lt;14,IFERROR(VLOOKUP(SUBSTITUTE(SUBSTITUTE(H2987,"~","~~"),"*","~*"),إعدادات_الأنواع!$A$4:$D$40,3,FALSE()),0),IFERROR(VLOOKUP(SUBSTITUTE(SUBSTITUTE(H2987,"~","~~"),"*","~*"),إعدادات_الأنواع!$A$4:$D$40,4,FALSE()),0)))))</f>
        <v/>
      </c>
      <c r="M2987" s="47" t="str">
        <f>IF(OR(K2987="لم يدفع",B2987=""),"",IFERROR(VLOOKUP(SUBSTITUTE(SUBSTITUTE(H2987,"~","~~"),"*","~*"),إعدادات_الأنواع!$A$4:$E$40,5,FALSE()),0))</f>
        <v/>
      </c>
      <c r="N2987" s="47" t="str">
        <f>IF(OR(K2987="لم يدفع",K2987="تأمين فقط",K2987="اشتراك 300",B2987=""),"",IFERROR(VLOOKUP(SUBSTITUTE(SUBSTITUTE(H2987,"~","~~"),"*","~*"),إعدادات_الأنواع!$A$4:$F$40,6,FALSE()),0))</f>
        <v/>
      </c>
      <c r="O2987" s="55" t="str">
        <f t="shared" si="186"/>
        <v/>
      </c>
      <c r="P2987" s="48" t="str">
        <f t="shared" ca="1" si="187"/>
        <v/>
      </c>
      <c r="Q2987" s="52"/>
      <c r="R2987" s="49"/>
      <c r="S2987" s="50" t="str">
        <f>IF(B2987="","",COUNTA(التجديد!E2987:E2987))</f>
        <v/>
      </c>
      <c r="T2987" s="51" t="str">
        <f>IF(B2987="","",IFERROR(VLOOKUP(SUBSTITUTE(SUBSTITUTE(H2987,"~","~~"),"*","~*"),إعدادات_الأنواع!$A$4:$B$40,2,FALSE()),"?"))</f>
        <v/>
      </c>
    </row>
    <row r="2988" spans="1:20" ht="15" customHeight="1">
      <c r="A2988" s="20" t="str">
        <f>IF(B2988="","",IF(T2988="?","⚠️ نوع غير معرف",T2988&amp;TEXT(COUNTIFS($T$3:T2988,T2988),"000")))</f>
        <v/>
      </c>
      <c r="B2988" s="38"/>
      <c r="C2988" s="38"/>
      <c r="D2988" s="39"/>
      <c r="E2988" s="54"/>
      <c r="F2988" s="41" t="str">
        <f t="shared" ca="1" si="184"/>
        <v/>
      </c>
      <c r="G2988" s="42"/>
      <c r="H2988" s="37"/>
      <c r="I2988" s="43"/>
      <c r="J2988" s="44" t="str">
        <f t="shared" si="185"/>
        <v/>
      </c>
      <c r="K2988" s="45"/>
      <c r="L2988" s="46" t="str">
        <f>IF(OR(K2988="لم يدفع",B2988=""),"",IF(K2988="تأمين فقط",0,IF(K2988="اشتراك 300",300,IF(F2988&lt;14,IFERROR(VLOOKUP(SUBSTITUTE(SUBSTITUTE(H2988,"~","~~"),"*","~*"),إعدادات_الأنواع!$A$4:$D$40,3,FALSE()),0),IFERROR(VLOOKUP(SUBSTITUTE(SUBSTITUTE(H2988,"~","~~"),"*","~*"),إعدادات_الأنواع!$A$4:$D$40,4,FALSE()),0)))))</f>
        <v/>
      </c>
      <c r="M2988" s="47" t="str">
        <f>IF(OR(K2988="لم يدفع",B2988=""),"",IFERROR(VLOOKUP(SUBSTITUTE(SUBSTITUTE(H2988,"~","~~"),"*","~*"),إعدادات_الأنواع!$A$4:$E$40,5,FALSE()),0))</f>
        <v/>
      </c>
      <c r="N2988" s="47" t="str">
        <f>IF(OR(K2988="لم يدفع",K2988="تأمين فقط",K2988="اشتراك 300",B2988=""),"",IFERROR(VLOOKUP(SUBSTITUTE(SUBSTITUTE(H2988,"~","~~"),"*","~*"),إعدادات_الأنواع!$A$4:$F$40,6,FALSE()),0))</f>
        <v/>
      </c>
      <c r="O2988" s="55" t="str">
        <f t="shared" si="186"/>
        <v/>
      </c>
      <c r="P2988" s="48" t="str">
        <f t="shared" ca="1" si="187"/>
        <v/>
      </c>
      <c r="Q2988" s="52"/>
      <c r="R2988" s="49"/>
      <c r="S2988" s="50" t="str">
        <f>IF(B2988="","",COUNTA(التجديد!E2988:E2988))</f>
        <v/>
      </c>
      <c r="T2988" s="51" t="str">
        <f>IF(B2988="","",IFERROR(VLOOKUP(SUBSTITUTE(SUBSTITUTE(H2988,"~","~~"),"*","~*"),إعدادات_الأنواع!$A$4:$B$40,2,FALSE()),"?"))</f>
        <v/>
      </c>
    </row>
    <row r="2989" spans="1:20" ht="15" customHeight="1">
      <c r="A2989" s="20" t="str">
        <f>IF(B2989="","",IF(T2989="?","⚠️ نوع غير معرف",T2989&amp;TEXT(COUNTIFS($T$3:T2989,T2989),"000")))</f>
        <v/>
      </c>
      <c r="B2989" s="38"/>
      <c r="C2989" s="38"/>
      <c r="D2989" s="39"/>
      <c r="E2989" s="54"/>
      <c r="F2989" s="41" t="str">
        <f t="shared" ca="1" si="184"/>
        <v/>
      </c>
      <c r="G2989" s="42"/>
      <c r="H2989" s="37"/>
      <c r="I2989" s="43"/>
      <c r="J2989" s="44" t="str">
        <f t="shared" si="185"/>
        <v/>
      </c>
      <c r="K2989" s="45"/>
      <c r="L2989" s="46" t="str">
        <f>IF(OR(K2989="لم يدفع",B2989=""),"",IF(K2989="تأمين فقط",0,IF(K2989="اشتراك 300",300,IF(F2989&lt;14,IFERROR(VLOOKUP(SUBSTITUTE(SUBSTITUTE(H2989,"~","~~"),"*","~*"),إعدادات_الأنواع!$A$4:$D$40,3,FALSE()),0),IFERROR(VLOOKUP(SUBSTITUTE(SUBSTITUTE(H2989,"~","~~"),"*","~*"),إعدادات_الأنواع!$A$4:$D$40,4,FALSE()),0)))))</f>
        <v/>
      </c>
      <c r="M2989" s="47" t="str">
        <f>IF(OR(K2989="لم يدفع",B2989=""),"",IFERROR(VLOOKUP(SUBSTITUTE(SUBSTITUTE(H2989,"~","~~"),"*","~*"),إعدادات_الأنواع!$A$4:$E$40,5,FALSE()),0))</f>
        <v/>
      </c>
      <c r="N2989" s="47" t="str">
        <f>IF(OR(K2989="لم يدفع",K2989="تأمين فقط",K2989="اشتراك 300",B2989=""),"",IFERROR(VLOOKUP(SUBSTITUTE(SUBSTITUTE(H2989,"~","~~"),"*","~*"),إعدادات_الأنواع!$A$4:$F$40,6,FALSE()),0))</f>
        <v/>
      </c>
      <c r="O2989" s="55" t="str">
        <f t="shared" si="186"/>
        <v/>
      </c>
      <c r="P2989" s="48" t="str">
        <f t="shared" ca="1" si="187"/>
        <v/>
      </c>
      <c r="Q2989" s="52"/>
      <c r="R2989" s="49"/>
      <c r="S2989" s="50" t="str">
        <f>IF(B2989="","",COUNTA(التجديد!E2989:E2989))</f>
        <v/>
      </c>
      <c r="T2989" s="51" t="str">
        <f>IF(B2989="","",IFERROR(VLOOKUP(SUBSTITUTE(SUBSTITUTE(H2989,"~","~~"),"*","~*"),إعدادات_الأنواع!$A$4:$B$40,2,FALSE()),"?"))</f>
        <v/>
      </c>
    </row>
    <row r="2990" spans="1:20" ht="15" customHeight="1">
      <c r="A2990" s="20" t="str">
        <f>IF(B2990="","",IF(T2990="?","⚠️ نوع غير معرف",T2990&amp;TEXT(COUNTIFS($T$3:T2990,T2990),"000")))</f>
        <v/>
      </c>
      <c r="B2990" s="38"/>
      <c r="C2990" s="38"/>
      <c r="D2990" s="39"/>
      <c r="E2990" s="54"/>
      <c r="F2990" s="41" t="str">
        <f t="shared" ca="1" si="184"/>
        <v/>
      </c>
      <c r="G2990" s="42"/>
      <c r="H2990" s="37"/>
      <c r="I2990" s="43"/>
      <c r="J2990" s="44" t="str">
        <f t="shared" si="185"/>
        <v/>
      </c>
      <c r="K2990" s="45"/>
      <c r="L2990" s="46" t="str">
        <f>IF(OR(K2990="لم يدفع",B2990=""),"",IF(K2990="تأمين فقط",0,IF(K2990="اشتراك 300",300,IF(F2990&lt;14,IFERROR(VLOOKUP(SUBSTITUTE(SUBSTITUTE(H2990,"~","~~"),"*","~*"),إعدادات_الأنواع!$A$4:$D$40,3,FALSE()),0),IFERROR(VLOOKUP(SUBSTITUTE(SUBSTITUTE(H2990,"~","~~"),"*","~*"),إعدادات_الأنواع!$A$4:$D$40,4,FALSE()),0)))))</f>
        <v/>
      </c>
      <c r="M2990" s="47" t="str">
        <f>IF(OR(K2990="لم يدفع",B2990=""),"",IFERROR(VLOOKUP(SUBSTITUTE(SUBSTITUTE(H2990,"~","~~"),"*","~*"),إعدادات_الأنواع!$A$4:$E$40,5,FALSE()),0))</f>
        <v/>
      </c>
      <c r="N2990" s="47" t="str">
        <f>IF(OR(K2990="لم يدفع",K2990="تأمين فقط",K2990="اشتراك 300",B2990=""),"",IFERROR(VLOOKUP(SUBSTITUTE(SUBSTITUTE(H2990,"~","~~"),"*","~*"),إعدادات_الأنواع!$A$4:$F$40,6,FALSE()),0))</f>
        <v/>
      </c>
      <c r="O2990" s="55" t="str">
        <f t="shared" si="186"/>
        <v/>
      </c>
      <c r="P2990" s="48" t="str">
        <f t="shared" ca="1" si="187"/>
        <v/>
      </c>
      <c r="Q2990" s="52"/>
      <c r="R2990" s="49"/>
      <c r="S2990" s="50" t="str">
        <f>IF(B2990="","",COUNTA(التجديد!E2990:E2990))</f>
        <v/>
      </c>
      <c r="T2990" s="51" t="str">
        <f>IF(B2990="","",IFERROR(VLOOKUP(SUBSTITUTE(SUBSTITUTE(H2990,"~","~~"),"*","~*"),إعدادات_الأنواع!$A$4:$B$40,2,FALSE()),"?"))</f>
        <v/>
      </c>
    </row>
    <row r="2991" spans="1:20" ht="15" customHeight="1">
      <c r="A2991" s="20" t="str">
        <f>IF(B2991="","",IF(T2991="?","⚠️ نوع غير معرف",T2991&amp;TEXT(COUNTIFS($T$3:T2991,T2991),"000")))</f>
        <v/>
      </c>
      <c r="B2991" s="38"/>
      <c r="C2991" s="38"/>
      <c r="D2991" s="39"/>
      <c r="E2991" s="54"/>
      <c r="F2991" s="41" t="str">
        <f t="shared" ca="1" si="184"/>
        <v/>
      </c>
      <c r="G2991" s="42"/>
      <c r="H2991" s="37"/>
      <c r="I2991" s="43"/>
      <c r="J2991" s="44" t="str">
        <f t="shared" si="185"/>
        <v/>
      </c>
      <c r="K2991" s="45"/>
      <c r="L2991" s="46" t="str">
        <f>IF(OR(K2991="لم يدفع",B2991=""),"",IF(K2991="تأمين فقط",0,IF(K2991="اشتراك 300",300,IF(F2991&lt;14,IFERROR(VLOOKUP(SUBSTITUTE(SUBSTITUTE(H2991,"~","~~"),"*","~*"),إعدادات_الأنواع!$A$4:$D$40,3,FALSE()),0),IFERROR(VLOOKUP(SUBSTITUTE(SUBSTITUTE(H2991,"~","~~"),"*","~*"),إعدادات_الأنواع!$A$4:$D$40,4,FALSE()),0)))))</f>
        <v/>
      </c>
      <c r="M2991" s="47" t="str">
        <f>IF(OR(K2991="لم يدفع",B2991=""),"",IFERROR(VLOOKUP(SUBSTITUTE(SUBSTITUTE(H2991,"~","~~"),"*","~*"),إعدادات_الأنواع!$A$4:$E$40,5,FALSE()),0))</f>
        <v/>
      </c>
      <c r="N2991" s="47" t="str">
        <f>IF(OR(K2991="لم يدفع",K2991="تأمين فقط",K2991="اشتراك 300",B2991=""),"",IFERROR(VLOOKUP(SUBSTITUTE(SUBSTITUTE(H2991,"~","~~"),"*","~*"),إعدادات_الأنواع!$A$4:$F$40,6,FALSE()),0))</f>
        <v/>
      </c>
      <c r="O2991" s="55" t="str">
        <f t="shared" si="186"/>
        <v/>
      </c>
      <c r="P2991" s="48" t="str">
        <f t="shared" ca="1" si="187"/>
        <v/>
      </c>
      <c r="Q2991" s="52"/>
      <c r="R2991" s="49"/>
      <c r="S2991" s="50" t="str">
        <f>IF(B2991="","",COUNTA(التجديد!E2991:E2991))</f>
        <v/>
      </c>
      <c r="T2991" s="51" t="str">
        <f>IF(B2991="","",IFERROR(VLOOKUP(SUBSTITUTE(SUBSTITUTE(H2991,"~","~~"),"*","~*"),إعدادات_الأنواع!$A$4:$B$40,2,FALSE()),"?"))</f>
        <v/>
      </c>
    </row>
    <row r="2992" spans="1:20" ht="15" customHeight="1">
      <c r="A2992" s="20" t="str">
        <f>IF(B2992="","",IF(T2992="?","⚠️ نوع غير معرف",T2992&amp;TEXT(COUNTIFS($T$3:T2992,T2992),"000")))</f>
        <v/>
      </c>
      <c r="B2992" s="38"/>
      <c r="C2992" s="38"/>
      <c r="D2992" s="39"/>
      <c r="E2992" s="54"/>
      <c r="F2992" s="41" t="str">
        <f t="shared" ca="1" si="184"/>
        <v/>
      </c>
      <c r="G2992" s="42"/>
      <c r="H2992" s="37"/>
      <c r="I2992" s="43"/>
      <c r="J2992" s="44" t="str">
        <f t="shared" si="185"/>
        <v/>
      </c>
      <c r="K2992" s="45"/>
      <c r="L2992" s="46" t="str">
        <f>IF(OR(K2992="لم يدفع",B2992=""),"",IF(K2992="تأمين فقط",0,IF(K2992="اشتراك 300",300,IF(F2992&lt;14,IFERROR(VLOOKUP(SUBSTITUTE(SUBSTITUTE(H2992,"~","~~"),"*","~*"),إعدادات_الأنواع!$A$4:$D$40,3,FALSE()),0),IFERROR(VLOOKUP(SUBSTITUTE(SUBSTITUTE(H2992,"~","~~"),"*","~*"),إعدادات_الأنواع!$A$4:$D$40,4,FALSE()),0)))))</f>
        <v/>
      </c>
      <c r="M2992" s="47" t="str">
        <f>IF(OR(K2992="لم يدفع",B2992=""),"",IFERROR(VLOOKUP(SUBSTITUTE(SUBSTITUTE(H2992,"~","~~"),"*","~*"),إعدادات_الأنواع!$A$4:$E$40,5,FALSE()),0))</f>
        <v/>
      </c>
      <c r="N2992" s="47" t="str">
        <f>IF(OR(K2992="لم يدفع",K2992="تأمين فقط",K2992="اشتراك 300",B2992=""),"",IFERROR(VLOOKUP(SUBSTITUTE(SUBSTITUTE(H2992,"~","~~"),"*","~*"),إعدادات_الأنواع!$A$4:$F$40,6,FALSE()),0))</f>
        <v/>
      </c>
      <c r="O2992" s="55" t="str">
        <f t="shared" si="186"/>
        <v/>
      </c>
      <c r="P2992" s="48" t="str">
        <f t="shared" ca="1" si="187"/>
        <v/>
      </c>
      <c r="Q2992" s="52"/>
      <c r="R2992" s="49"/>
      <c r="S2992" s="50" t="str">
        <f>IF(B2992="","",COUNTA(التجديد!E2992:E2992))</f>
        <v/>
      </c>
      <c r="T2992" s="51" t="str">
        <f>IF(B2992="","",IFERROR(VLOOKUP(SUBSTITUTE(SUBSTITUTE(H2992,"~","~~"),"*","~*"),إعدادات_الأنواع!$A$4:$B$40,2,FALSE()),"?"))</f>
        <v/>
      </c>
    </row>
    <row r="2993" spans="1:20" ht="15" customHeight="1">
      <c r="A2993" s="20" t="str">
        <f>IF(B2993="","",IF(T2993="?","⚠️ نوع غير معرف",T2993&amp;TEXT(COUNTIFS($T$3:T2993,T2993),"000")))</f>
        <v/>
      </c>
      <c r="B2993" s="38"/>
      <c r="C2993" s="38"/>
      <c r="D2993" s="39"/>
      <c r="E2993" s="54"/>
      <c r="F2993" s="41" t="str">
        <f t="shared" ca="1" si="184"/>
        <v/>
      </c>
      <c r="G2993" s="42"/>
      <c r="H2993" s="37"/>
      <c r="I2993" s="43"/>
      <c r="J2993" s="44" t="str">
        <f t="shared" si="185"/>
        <v/>
      </c>
      <c r="K2993" s="45"/>
      <c r="L2993" s="46" t="str">
        <f>IF(OR(K2993="لم يدفع",B2993=""),"",IF(K2993="تأمين فقط",0,IF(K2993="اشتراك 300",300,IF(F2993&lt;14,IFERROR(VLOOKUP(SUBSTITUTE(SUBSTITUTE(H2993,"~","~~"),"*","~*"),إعدادات_الأنواع!$A$4:$D$40,3,FALSE()),0),IFERROR(VLOOKUP(SUBSTITUTE(SUBSTITUTE(H2993,"~","~~"),"*","~*"),إعدادات_الأنواع!$A$4:$D$40,4,FALSE()),0)))))</f>
        <v/>
      </c>
      <c r="M2993" s="47" t="str">
        <f>IF(OR(K2993="لم يدفع",B2993=""),"",IFERROR(VLOOKUP(SUBSTITUTE(SUBSTITUTE(H2993,"~","~~"),"*","~*"),إعدادات_الأنواع!$A$4:$E$40,5,FALSE()),0))</f>
        <v/>
      </c>
      <c r="N2993" s="47" t="str">
        <f>IF(OR(K2993="لم يدفع",K2993="تأمين فقط",K2993="اشتراك 300",B2993=""),"",IFERROR(VLOOKUP(SUBSTITUTE(SUBSTITUTE(H2993,"~","~~"),"*","~*"),إعدادات_الأنواع!$A$4:$F$40,6,FALSE()),0))</f>
        <v/>
      </c>
      <c r="O2993" s="55" t="str">
        <f t="shared" si="186"/>
        <v/>
      </c>
      <c r="P2993" s="48" t="str">
        <f t="shared" ca="1" si="187"/>
        <v/>
      </c>
      <c r="Q2993" s="52"/>
      <c r="R2993" s="49"/>
      <c r="S2993" s="50" t="str">
        <f>IF(B2993="","",COUNTA(التجديد!E2993:E2993))</f>
        <v/>
      </c>
      <c r="T2993" s="51" t="str">
        <f>IF(B2993="","",IFERROR(VLOOKUP(SUBSTITUTE(SUBSTITUTE(H2993,"~","~~"),"*","~*"),إعدادات_الأنواع!$A$4:$B$40,2,FALSE()),"?"))</f>
        <v/>
      </c>
    </row>
    <row r="2994" spans="1:20" ht="15" customHeight="1">
      <c r="A2994" s="20" t="str">
        <f>IF(B2994="","",IF(T2994="?","⚠️ نوع غير معرف",T2994&amp;TEXT(COUNTIFS($T$3:T2994,T2994),"000")))</f>
        <v/>
      </c>
      <c r="B2994" s="38"/>
      <c r="C2994" s="38"/>
      <c r="D2994" s="39"/>
      <c r="E2994" s="54"/>
      <c r="F2994" s="41" t="str">
        <f t="shared" ca="1" si="184"/>
        <v/>
      </c>
      <c r="G2994" s="42"/>
      <c r="H2994" s="37"/>
      <c r="I2994" s="43"/>
      <c r="J2994" s="44" t="str">
        <f t="shared" si="185"/>
        <v/>
      </c>
      <c r="K2994" s="45"/>
      <c r="L2994" s="46" t="str">
        <f>IF(OR(K2994="لم يدفع",B2994=""),"",IF(K2994="تأمين فقط",0,IF(K2994="اشتراك 300",300,IF(F2994&lt;14,IFERROR(VLOOKUP(SUBSTITUTE(SUBSTITUTE(H2994,"~","~~"),"*","~*"),إعدادات_الأنواع!$A$4:$D$40,3,FALSE()),0),IFERROR(VLOOKUP(SUBSTITUTE(SUBSTITUTE(H2994,"~","~~"),"*","~*"),إعدادات_الأنواع!$A$4:$D$40,4,FALSE()),0)))))</f>
        <v/>
      </c>
      <c r="M2994" s="47" t="str">
        <f>IF(OR(K2994="لم يدفع",B2994=""),"",IFERROR(VLOOKUP(SUBSTITUTE(SUBSTITUTE(H2994,"~","~~"),"*","~*"),إعدادات_الأنواع!$A$4:$E$40,5,FALSE()),0))</f>
        <v/>
      </c>
      <c r="N2994" s="47" t="str">
        <f>IF(OR(K2994="لم يدفع",K2994="تأمين فقط",K2994="اشتراك 300",B2994=""),"",IFERROR(VLOOKUP(SUBSTITUTE(SUBSTITUTE(H2994,"~","~~"),"*","~*"),إعدادات_الأنواع!$A$4:$F$40,6,FALSE()),0))</f>
        <v/>
      </c>
      <c r="O2994" s="55" t="str">
        <f t="shared" si="186"/>
        <v/>
      </c>
      <c r="P2994" s="48" t="str">
        <f t="shared" ca="1" si="187"/>
        <v/>
      </c>
      <c r="Q2994" s="52"/>
      <c r="R2994" s="49"/>
      <c r="S2994" s="50" t="str">
        <f>IF(B2994="","",COUNTA(التجديد!E2994:E2994))</f>
        <v/>
      </c>
      <c r="T2994" s="51" t="str">
        <f>IF(B2994="","",IFERROR(VLOOKUP(SUBSTITUTE(SUBSTITUTE(H2994,"~","~~"),"*","~*"),إعدادات_الأنواع!$A$4:$B$40,2,FALSE()),"?"))</f>
        <v/>
      </c>
    </row>
    <row r="2995" spans="1:20" ht="15" customHeight="1">
      <c r="A2995" s="20" t="str">
        <f>IF(B2995="","",IF(T2995="?","⚠️ نوع غير معرف",T2995&amp;TEXT(COUNTIFS($T$3:T2995,T2995),"000")))</f>
        <v/>
      </c>
      <c r="B2995" s="38"/>
      <c r="C2995" s="38"/>
      <c r="D2995" s="39"/>
      <c r="E2995" s="54"/>
      <c r="F2995" s="41" t="str">
        <f t="shared" ca="1" si="184"/>
        <v/>
      </c>
      <c r="G2995" s="42"/>
      <c r="H2995" s="37"/>
      <c r="I2995" s="43"/>
      <c r="J2995" s="44" t="str">
        <f t="shared" si="185"/>
        <v/>
      </c>
      <c r="K2995" s="45"/>
      <c r="L2995" s="46" t="str">
        <f>IF(OR(K2995="لم يدفع",B2995=""),"",IF(K2995="تأمين فقط",0,IF(K2995="اشتراك 300",300,IF(F2995&lt;14,IFERROR(VLOOKUP(SUBSTITUTE(SUBSTITUTE(H2995,"~","~~"),"*","~*"),إعدادات_الأنواع!$A$4:$D$40,3,FALSE()),0),IFERROR(VLOOKUP(SUBSTITUTE(SUBSTITUTE(H2995,"~","~~"),"*","~*"),إعدادات_الأنواع!$A$4:$D$40,4,FALSE()),0)))))</f>
        <v/>
      </c>
      <c r="M2995" s="47" t="str">
        <f>IF(OR(K2995="لم يدفع",B2995=""),"",IFERROR(VLOOKUP(SUBSTITUTE(SUBSTITUTE(H2995,"~","~~"),"*","~*"),إعدادات_الأنواع!$A$4:$E$40,5,FALSE()),0))</f>
        <v/>
      </c>
      <c r="N2995" s="47" t="str">
        <f>IF(OR(K2995="لم يدفع",K2995="تأمين فقط",K2995="اشتراك 300",B2995=""),"",IFERROR(VLOOKUP(SUBSTITUTE(SUBSTITUTE(H2995,"~","~~"),"*","~*"),إعدادات_الأنواع!$A$4:$F$40,6,FALSE()),0))</f>
        <v/>
      </c>
      <c r="O2995" s="55" t="str">
        <f t="shared" si="186"/>
        <v/>
      </c>
      <c r="P2995" s="48" t="str">
        <f t="shared" ca="1" si="187"/>
        <v/>
      </c>
      <c r="Q2995" s="52"/>
      <c r="R2995" s="49"/>
      <c r="S2995" s="50" t="str">
        <f>IF(B2995="","",COUNTA(التجديد!E2995:E2995))</f>
        <v/>
      </c>
      <c r="T2995" s="51" t="str">
        <f>IF(B2995="","",IFERROR(VLOOKUP(SUBSTITUTE(SUBSTITUTE(H2995,"~","~~"),"*","~*"),إعدادات_الأنواع!$A$4:$B$40,2,FALSE()),"?"))</f>
        <v/>
      </c>
    </row>
    <row r="2996" spans="1:20" ht="15" customHeight="1">
      <c r="A2996" s="20" t="str">
        <f>IF(B2996="","",IF(T2996="?","⚠️ نوع غير معرف",T2996&amp;TEXT(COUNTIFS($T$3:T2996,T2996),"000")))</f>
        <v/>
      </c>
      <c r="B2996" s="38"/>
      <c r="C2996" s="38"/>
      <c r="D2996" s="39"/>
      <c r="E2996" s="54"/>
      <c r="F2996" s="41" t="str">
        <f t="shared" ca="1" si="184"/>
        <v/>
      </c>
      <c r="G2996" s="42"/>
      <c r="H2996" s="37"/>
      <c r="I2996" s="43"/>
      <c r="J2996" s="44" t="str">
        <f t="shared" si="185"/>
        <v/>
      </c>
      <c r="K2996" s="45"/>
      <c r="L2996" s="46" t="str">
        <f>IF(OR(K2996="لم يدفع",B2996=""),"",IF(K2996="تأمين فقط",0,IF(K2996="اشتراك 300",300,IF(F2996&lt;14,IFERROR(VLOOKUP(SUBSTITUTE(SUBSTITUTE(H2996,"~","~~"),"*","~*"),إعدادات_الأنواع!$A$4:$D$40,3,FALSE()),0),IFERROR(VLOOKUP(SUBSTITUTE(SUBSTITUTE(H2996,"~","~~"),"*","~*"),إعدادات_الأنواع!$A$4:$D$40,4,FALSE()),0)))))</f>
        <v/>
      </c>
      <c r="M2996" s="47" t="str">
        <f>IF(OR(K2996="لم يدفع",B2996=""),"",IFERROR(VLOOKUP(SUBSTITUTE(SUBSTITUTE(H2996,"~","~~"),"*","~*"),إعدادات_الأنواع!$A$4:$E$40,5,FALSE()),0))</f>
        <v/>
      </c>
      <c r="N2996" s="47" t="str">
        <f>IF(OR(K2996="لم يدفع",K2996="تأمين فقط",K2996="اشتراك 300",B2996=""),"",IFERROR(VLOOKUP(SUBSTITUTE(SUBSTITUTE(H2996,"~","~~"),"*","~*"),إعدادات_الأنواع!$A$4:$F$40,6,FALSE()),0))</f>
        <v/>
      </c>
      <c r="O2996" s="55" t="str">
        <f t="shared" si="186"/>
        <v/>
      </c>
      <c r="P2996" s="48" t="str">
        <f t="shared" ca="1" si="187"/>
        <v/>
      </c>
      <c r="Q2996" s="52"/>
      <c r="R2996" s="49"/>
      <c r="S2996" s="50" t="str">
        <f>IF(B2996="","",COUNTA(التجديد!E2996:E2996))</f>
        <v/>
      </c>
      <c r="T2996" s="51" t="str">
        <f>IF(B2996="","",IFERROR(VLOOKUP(SUBSTITUTE(SUBSTITUTE(H2996,"~","~~"),"*","~*"),إعدادات_الأنواع!$A$4:$B$40,2,FALSE()),"?"))</f>
        <v/>
      </c>
    </row>
    <row r="2997" spans="1:20" ht="15" customHeight="1">
      <c r="A2997" s="20" t="str">
        <f>IF(B2997="","",IF(T2997="?","⚠️ نوع غير معرف",T2997&amp;TEXT(COUNTIFS($T$3:T2997,T2997),"000")))</f>
        <v/>
      </c>
      <c r="B2997" s="38"/>
      <c r="C2997" s="38"/>
      <c r="D2997" s="39"/>
      <c r="E2997" s="54"/>
      <c r="F2997" s="41" t="str">
        <f t="shared" ca="1" si="184"/>
        <v/>
      </c>
      <c r="G2997" s="42"/>
      <c r="H2997" s="37"/>
      <c r="I2997" s="43"/>
      <c r="J2997" s="44" t="str">
        <f t="shared" si="185"/>
        <v/>
      </c>
      <c r="K2997" s="45"/>
      <c r="L2997" s="46" t="str">
        <f>IF(OR(K2997="لم يدفع",B2997=""),"",IF(K2997="تأمين فقط",0,IF(K2997="اشتراك 300",300,IF(F2997&lt;14,IFERROR(VLOOKUP(SUBSTITUTE(SUBSTITUTE(H2997,"~","~~"),"*","~*"),إعدادات_الأنواع!$A$4:$D$40,3,FALSE()),0),IFERROR(VLOOKUP(SUBSTITUTE(SUBSTITUTE(H2997,"~","~~"),"*","~*"),إعدادات_الأنواع!$A$4:$D$40,4,FALSE()),0)))))</f>
        <v/>
      </c>
      <c r="M2997" s="47" t="str">
        <f>IF(OR(K2997="لم يدفع",B2997=""),"",IFERROR(VLOOKUP(SUBSTITUTE(SUBSTITUTE(H2997,"~","~~"),"*","~*"),إعدادات_الأنواع!$A$4:$E$40,5,FALSE()),0))</f>
        <v/>
      </c>
      <c r="N2997" s="47" t="str">
        <f>IF(OR(K2997="لم يدفع",K2997="تأمين فقط",K2997="اشتراك 300",B2997=""),"",IFERROR(VLOOKUP(SUBSTITUTE(SUBSTITUTE(H2997,"~","~~"),"*","~*"),إعدادات_الأنواع!$A$4:$F$40,6,FALSE()),0))</f>
        <v/>
      </c>
      <c r="O2997" s="55" t="str">
        <f t="shared" si="186"/>
        <v/>
      </c>
      <c r="P2997" s="48" t="str">
        <f t="shared" ca="1" si="187"/>
        <v/>
      </c>
      <c r="Q2997" s="52"/>
      <c r="R2997" s="49"/>
      <c r="S2997" s="50" t="str">
        <f>IF(B2997="","",COUNTA(التجديد!E2997:E2997))</f>
        <v/>
      </c>
      <c r="T2997" s="51" t="str">
        <f>IF(B2997="","",IFERROR(VLOOKUP(SUBSTITUTE(SUBSTITUTE(H2997,"~","~~"),"*","~*"),إعدادات_الأنواع!$A$4:$B$40,2,FALSE()),"?"))</f>
        <v/>
      </c>
    </row>
    <row r="2998" spans="1:20" ht="15" customHeight="1">
      <c r="A2998" s="20" t="str">
        <f>IF(B2998="","",IF(T2998="?","⚠️ نوع غير معرف",T2998&amp;TEXT(COUNTIFS($T$3:T2998,T2998),"000")))</f>
        <v/>
      </c>
      <c r="B2998" s="38"/>
      <c r="C2998" s="38"/>
      <c r="D2998" s="39"/>
      <c r="E2998" s="54"/>
      <c r="F2998" s="41" t="str">
        <f t="shared" ca="1" si="184"/>
        <v/>
      </c>
      <c r="G2998" s="42"/>
      <c r="H2998" s="37"/>
      <c r="I2998" s="43"/>
      <c r="J2998" s="44" t="str">
        <f t="shared" si="185"/>
        <v/>
      </c>
      <c r="K2998" s="45"/>
      <c r="L2998" s="46" t="str">
        <f>IF(OR(K2998="لم يدفع",B2998=""),"",IF(K2998="تأمين فقط",0,IF(K2998="اشتراك 300",300,IF(F2998&lt;14,IFERROR(VLOOKUP(SUBSTITUTE(SUBSTITUTE(H2998,"~","~~"),"*","~*"),إعدادات_الأنواع!$A$4:$D$40,3,FALSE()),0),IFERROR(VLOOKUP(SUBSTITUTE(SUBSTITUTE(H2998,"~","~~"),"*","~*"),إعدادات_الأنواع!$A$4:$D$40,4,FALSE()),0)))))</f>
        <v/>
      </c>
      <c r="M2998" s="47" t="str">
        <f>IF(OR(K2998="لم يدفع",B2998=""),"",IFERROR(VLOOKUP(SUBSTITUTE(SUBSTITUTE(H2998,"~","~~"),"*","~*"),إعدادات_الأنواع!$A$4:$E$40,5,FALSE()),0))</f>
        <v/>
      </c>
      <c r="N2998" s="47" t="str">
        <f>IF(OR(K2998="لم يدفع",K2998="تأمين فقط",K2998="اشتراك 300",B2998=""),"",IFERROR(VLOOKUP(SUBSTITUTE(SUBSTITUTE(H2998,"~","~~"),"*","~*"),إعدادات_الأنواع!$A$4:$F$40,6,FALSE()),0))</f>
        <v/>
      </c>
      <c r="O2998" s="55" t="str">
        <f t="shared" si="186"/>
        <v/>
      </c>
      <c r="P2998" s="48" t="str">
        <f t="shared" ca="1" si="187"/>
        <v/>
      </c>
      <c r="Q2998" s="52"/>
      <c r="R2998" s="49"/>
      <c r="S2998" s="50" t="str">
        <f>IF(B2998="","",COUNTA(التجديد!E2998:E2998))</f>
        <v/>
      </c>
      <c r="T2998" s="51" t="str">
        <f>IF(B2998="","",IFERROR(VLOOKUP(SUBSTITUTE(SUBSTITUTE(H2998,"~","~~"),"*","~*"),إعدادات_الأنواع!$A$4:$B$40,2,FALSE()),"?"))</f>
        <v/>
      </c>
    </row>
    <row r="2999" spans="1:20" ht="15" customHeight="1">
      <c r="A2999" s="20" t="str">
        <f>IF(B2999="","",IF(T2999="?","⚠️ نوع غير معرف",T2999&amp;TEXT(COUNTIFS($T$3:T2999,T2999),"000")))</f>
        <v/>
      </c>
      <c r="B2999" s="38"/>
      <c r="C2999" s="38"/>
      <c r="D2999" s="39"/>
      <c r="E2999" s="54"/>
      <c r="F2999" s="41" t="str">
        <f t="shared" ca="1" si="184"/>
        <v/>
      </c>
      <c r="G2999" s="42"/>
      <c r="H2999" s="37"/>
      <c r="I2999" s="43"/>
      <c r="J2999" s="44" t="str">
        <f t="shared" si="185"/>
        <v/>
      </c>
      <c r="K2999" s="45"/>
      <c r="L2999" s="46" t="str">
        <f>IF(OR(K2999="لم يدفع",B2999=""),"",IF(K2999="تأمين فقط",0,IF(K2999="اشتراك 300",300,IF(F2999&lt;14,IFERROR(VLOOKUP(SUBSTITUTE(SUBSTITUTE(H2999,"~","~~"),"*","~*"),إعدادات_الأنواع!$A$4:$D$40,3,FALSE()),0),IFERROR(VLOOKUP(SUBSTITUTE(SUBSTITUTE(H2999,"~","~~"),"*","~*"),إعدادات_الأنواع!$A$4:$D$40,4,FALSE()),0)))))</f>
        <v/>
      </c>
      <c r="M2999" s="47" t="str">
        <f>IF(OR(K2999="لم يدفع",B2999=""),"",IFERROR(VLOOKUP(SUBSTITUTE(SUBSTITUTE(H2999,"~","~~"),"*","~*"),إعدادات_الأنواع!$A$4:$E$40,5,FALSE()),0))</f>
        <v/>
      </c>
      <c r="N2999" s="47" t="str">
        <f>IF(OR(K2999="لم يدفع",K2999="تأمين فقط",K2999="اشتراك 300",B2999=""),"",IFERROR(VLOOKUP(SUBSTITUTE(SUBSTITUTE(H2999,"~","~~"),"*","~*"),إعدادات_الأنواع!$A$4:$F$40,6,FALSE()),0))</f>
        <v/>
      </c>
      <c r="O2999" s="55" t="str">
        <f t="shared" si="186"/>
        <v/>
      </c>
      <c r="P2999" s="48" t="str">
        <f t="shared" ca="1" si="187"/>
        <v/>
      </c>
      <c r="Q2999" s="52"/>
      <c r="R2999" s="49"/>
      <c r="S2999" s="50" t="str">
        <f>IF(B2999="","",COUNTA(التجديد!E2999:E2999))</f>
        <v/>
      </c>
      <c r="T2999" s="51" t="str">
        <f>IF(B2999="","",IFERROR(VLOOKUP(SUBSTITUTE(SUBSTITUTE(H2999,"~","~~"),"*","~*"),إعدادات_الأنواع!$A$4:$B$40,2,FALSE()),"?"))</f>
        <v/>
      </c>
    </row>
    <row r="3000" spans="1:20" ht="15" customHeight="1">
      <c r="A3000" s="20" t="str">
        <f>IF(B3000="","",IF(T3000="?","⚠️ نوع غير معرف",T3000&amp;TEXT(COUNTIFS($T$3:T3000,T3000),"000")))</f>
        <v/>
      </c>
      <c r="B3000" s="38"/>
      <c r="C3000" s="38"/>
      <c r="D3000" s="39"/>
      <c r="E3000" s="54"/>
      <c r="F3000" s="41" t="str">
        <f t="shared" ca="1" si="184"/>
        <v/>
      </c>
      <c r="G3000" s="42"/>
      <c r="H3000" s="37"/>
      <c r="I3000" s="43"/>
      <c r="J3000" s="44" t="str">
        <f t="shared" si="185"/>
        <v/>
      </c>
      <c r="K3000" s="45"/>
      <c r="L3000" s="46" t="str">
        <f>IF(OR(K3000="لم يدفع",B3000=""),"",IF(K3000="تأمين فقط",0,IF(K3000="اشتراك 300",300,IF(F3000&lt;14,IFERROR(VLOOKUP(SUBSTITUTE(SUBSTITUTE(H3000,"~","~~"),"*","~*"),إعدادات_الأنواع!$A$4:$D$40,3,FALSE()),0),IFERROR(VLOOKUP(SUBSTITUTE(SUBSTITUTE(H3000,"~","~~"),"*","~*"),إعدادات_الأنواع!$A$4:$D$40,4,FALSE()),0)))))</f>
        <v/>
      </c>
      <c r="M3000" s="47" t="str">
        <f>IF(OR(K3000="لم يدفع",B3000=""),"",IFERROR(VLOOKUP(SUBSTITUTE(SUBSTITUTE(H3000,"~","~~"),"*","~*"),إعدادات_الأنواع!$A$4:$E$40,5,FALSE()),0))</f>
        <v/>
      </c>
      <c r="N3000" s="47" t="str">
        <f>IF(OR(K3000="لم يدفع",K3000="تأمين فقط",K3000="اشتراك 300",B3000=""),"",IFERROR(VLOOKUP(SUBSTITUTE(SUBSTITUTE(H3000,"~","~~"),"*","~*"),إعدادات_الأنواع!$A$4:$F$40,6,FALSE()),0))</f>
        <v/>
      </c>
      <c r="O3000" s="55" t="str">
        <f t="shared" si="186"/>
        <v/>
      </c>
      <c r="P3000" s="48" t="str">
        <f t="shared" ca="1" si="187"/>
        <v/>
      </c>
      <c r="Q3000" s="52"/>
      <c r="R3000" s="49"/>
      <c r="S3000" s="50" t="str">
        <f>IF(B3000="","",COUNTA(التجديد!E3000:E3000))</f>
        <v/>
      </c>
      <c r="T3000" s="51" t="str">
        <f>IF(B3000="","",IFERROR(VLOOKUP(SUBSTITUTE(SUBSTITUTE(H3000,"~","~~"),"*","~*"),إعدادات_الأنواع!$A$4:$B$40,2,FALSE()),"?"))</f>
        <v/>
      </c>
    </row>
    <row r="3001" spans="1:20" ht="15" customHeight="1">
      <c r="A3001" s="20" t="str">
        <f>IF(B3001="","",IF(T3001="?","⚠️ نوع غير معرف",T3001&amp;TEXT(COUNTIFS($T$3:T3001,T3001),"000")))</f>
        <v/>
      </c>
      <c r="B3001" s="38"/>
      <c r="C3001" s="38"/>
      <c r="D3001" s="39"/>
      <c r="E3001" s="54"/>
      <c r="F3001" s="41" t="str">
        <f t="shared" ca="1" si="184"/>
        <v/>
      </c>
      <c r="G3001" s="42"/>
      <c r="H3001" s="37"/>
      <c r="I3001" s="43"/>
      <c r="J3001" s="44" t="str">
        <f t="shared" si="185"/>
        <v/>
      </c>
      <c r="K3001" s="45"/>
      <c r="L3001" s="46" t="str">
        <f>IF(OR(K3001="لم يدفع",B3001=""),"",IF(K3001="تأمين فقط",0,IF(K3001="اشتراك 300",300,IF(F3001&lt;14,IFERROR(VLOOKUP(SUBSTITUTE(SUBSTITUTE(H3001,"~","~~"),"*","~*"),إعدادات_الأنواع!$A$4:$D$40,3,FALSE()),0),IFERROR(VLOOKUP(SUBSTITUTE(SUBSTITUTE(H3001,"~","~~"),"*","~*"),إعدادات_الأنواع!$A$4:$D$40,4,FALSE()),0)))))</f>
        <v/>
      </c>
      <c r="M3001" s="47" t="str">
        <f>IF(OR(K3001="لم يدفع",B3001=""),"",IFERROR(VLOOKUP(SUBSTITUTE(SUBSTITUTE(H3001,"~","~~"),"*","~*"),إعدادات_الأنواع!$A$4:$E$40,5,FALSE()),0))</f>
        <v/>
      </c>
      <c r="N3001" s="47" t="str">
        <f>IF(OR(K3001="لم يدفع",K3001="تأمين فقط",K3001="اشتراك 300",B3001=""),"",IFERROR(VLOOKUP(SUBSTITUTE(SUBSTITUTE(H3001,"~","~~"),"*","~*"),إعدادات_الأنواع!$A$4:$F$40,6,FALSE()),0))</f>
        <v/>
      </c>
      <c r="O3001" s="55" t="str">
        <f t="shared" si="186"/>
        <v/>
      </c>
      <c r="P3001" s="48" t="str">
        <f t="shared" ca="1" si="187"/>
        <v/>
      </c>
      <c r="Q3001" s="52"/>
      <c r="R3001" s="49"/>
      <c r="S3001" s="50" t="str">
        <f>IF(B3001="","",COUNTA(التجديد!E3001:E3001))</f>
        <v/>
      </c>
      <c r="T3001" s="51" t="str">
        <f>IF(B3001="","",IFERROR(VLOOKUP(SUBSTITUTE(SUBSTITUTE(H3001,"~","~~"),"*","~*"),إعدادات_الأنواع!$A$4:$B$40,2,FALSE()),"?"))</f>
        <v/>
      </c>
    </row>
    <row r="3002" spans="1:20" ht="15" customHeight="1">
      <c r="A3002" s="20" t="str">
        <f>IF(B3002="","",IF(T3002="?","⚠️ نوع غير معرف",T3002&amp;TEXT(COUNTIFS($T$3:T3002,T3002),"000")))</f>
        <v/>
      </c>
      <c r="B3002" s="38"/>
      <c r="C3002" s="38"/>
      <c r="D3002" s="39"/>
      <c r="E3002" s="54"/>
      <c r="F3002" s="41" t="str">
        <f t="shared" ca="1" si="184"/>
        <v/>
      </c>
      <c r="G3002" s="42"/>
      <c r="H3002" s="37"/>
      <c r="I3002" s="43"/>
      <c r="J3002" s="44" t="str">
        <f t="shared" si="185"/>
        <v/>
      </c>
      <c r="K3002" s="45"/>
      <c r="L3002" s="46" t="str">
        <f>IF(OR(K3002="لم يدفع",B3002=""),"",IF(K3002="تأمين فقط",0,IF(K3002="اشتراك 300",300,IF(F3002&lt;14,IFERROR(VLOOKUP(SUBSTITUTE(SUBSTITUTE(H3002,"~","~~"),"*","~*"),إعدادات_الأنواع!$A$4:$D$40,3,FALSE()),0),IFERROR(VLOOKUP(SUBSTITUTE(SUBSTITUTE(H3002,"~","~~"),"*","~*"),إعدادات_الأنواع!$A$4:$D$40,4,FALSE()),0)))))</f>
        <v/>
      </c>
      <c r="M3002" s="47" t="str">
        <f>IF(OR(K3002="لم يدفع",B3002=""),"",IFERROR(VLOOKUP(SUBSTITUTE(SUBSTITUTE(H3002,"~","~~"),"*","~*"),إعدادات_الأنواع!$A$4:$E$40,5,FALSE()),0))</f>
        <v/>
      </c>
      <c r="N3002" s="47" t="str">
        <f>IF(OR(K3002="لم يدفع",K3002="تأمين فقط",K3002="اشتراك 300",B3002=""),"",IFERROR(VLOOKUP(SUBSTITUTE(SUBSTITUTE(H3002,"~","~~"),"*","~*"),إعدادات_الأنواع!$A$4:$F$40,6,FALSE()),0))</f>
        <v/>
      </c>
      <c r="O3002" s="55" t="str">
        <f t="shared" si="186"/>
        <v/>
      </c>
      <c r="P3002" s="48" t="str">
        <f t="shared" ca="1" si="187"/>
        <v/>
      </c>
      <c r="Q3002" s="52"/>
      <c r="R3002" s="49"/>
      <c r="S3002" s="50" t="str">
        <f>IF(B3002="","",COUNTA(التجديد!E3002:E3002))</f>
        <v/>
      </c>
      <c r="T3002" s="51" t="str">
        <f>IF(B3002="","",IFERROR(VLOOKUP(SUBSTITUTE(SUBSTITUTE(H3002,"~","~~"),"*","~*"),إعدادات_الأنواع!$A$4:$B$40,2,FALSE()),"?"))</f>
        <v/>
      </c>
    </row>
    <row r="3003" spans="1:20" ht="15" customHeight="1">
      <c r="A3003" s="20" t="str">
        <f>IF(B3003="","",IF(T3003="?","⚠️ نوع غير معرف",T3003&amp;TEXT(COUNTIFS($T$3:T3003,T3003),"000")))</f>
        <v/>
      </c>
      <c r="B3003" s="38"/>
      <c r="C3003" s="38"/>
      <c r="D3003" s="39"/>
      <c r="E3003" s="54"/>
      <c r="F3003" s="41" t="str">
        <f t="shared" ca="1" si="184"/>
        <v/>
      </c>
      <c r="G3003" s="42"/>
      <c r="H3003" s="37"/>
      <c r="I3003" s="43"/>
      <c r="J3003" s="44" t="str">
        <f t="shared" si="185"/>
        <v/>
      </c>
      <c r="K3003" s="45"/>
      <c r="L3003" s="46" t="str">
        <f>IF(OR(K3003="لم يدفع",B3003=""),"",IF(K3003="تأمين فقط",0,IF(K3003="اشتراك 300",300,IF(F3003&lt;14,IFERROR(VLOOKUP(SUBSTITUTE(SUBSTITUTE(H3003,"~","~~"),"*","~*"),إعدادات_الأنواع!$A$4:$D$40,3,FALSE()),0),IFERROR(VLOOKUP(SUBSTITUTE(SUBSTITUTE(H3003,"~","~~"),"*","~*"),إعدادات_الأنواع!$A$4:$D$40,4,FALSE()),0)))))</f>
        <v/>
      </c>
      <c r="M3003" s="47" t="str">
        <f>IF(OR(K3003="لم يدفع",B3003=""),"",IFERROR(VLOOKUP(SUBSTITUTE(SUBSTITUTE(H3003,"~","~~"),"*","~*"),إعدادات_الأنواع!$A$4:$E$40,5,FALSE()),0))</f>
        <v/>
      </c>
      <c r="N3003" s="47" t="str">
        <f>IF(OR(K3003="لم يدفع",K3003="تأمين فقط",K3003="اشتراك 300",B3003=""),"",IFERROR(VLOOKUP(SUBSTITUTE(SUBSTITUTE(H3003,"~","~~"),"*","~*"),إعدادات_الأنواع!$A$4:$F$40,6,FALSE()),0))</f>
        <v/>
      </c>
      <c r="O3003" s="55" t="str">
        <f t="shared" si="186"/>
        <v/>
      </c>
      <c r="P3003" s="48" t="str">
        <f t="shared" ca="1" si="187"/>
        <v/>
      </c>
      <c r="Q3003" s="52"/>
      <c r="R3003" s="49"/>
      <c r="S3003" s="50" t="str">
        <f>IF(B3003="","",COUNTA(التجديد!E3003:E3003))</f>
        <v/>
      </c>
      <c r="T3003" s="51" t="str">
        <f>IF(B3003="","",IFERROR(VLOOKUP(SUBSTITUTE(SUBSTITUTE(H3003,"~","~~"),"*","~*"),إعدادات_الأنواع!$A$4:$B$40,2,FALSE()),"?"))</f>
        <v/>
      </c>
    </row>
    <row r="3004" spans="1:20" ht="15" customHeight="1">
      <c r="A3004" s="20" t="str">
        <f>IF(B3004="","",IF(T3004="?","⚠️ نوع غير معرف",T3004&amp;TEXT(COUNTIFS($T$3:T3004,T3004),"000")))</f>
        <v/>
      </c>
      <c r="B3004" s="38"/>
      <c r="C3004" s="38"/>
      <c r="D3004" s="39"/>
      <c r="E3004" s="54"/>
      <c r="F3004" s="41" t="str">
        <f t="shared" ca="1" si="184"/>
        <v/>
      </c>
      <c r="G3004" s="42"/>
      <c r="H3004" s="37"/>
      <c r="I3004" s="43"/>
      <c r="J3004" s="44" t="str">
        <f t="shared" si="185"/>
        <v/>
      </c>
      <c r="K3004" s="45"/>
      <c r="L3004" s="46" t="str">
        <f>IF(OR(K3004="لم يدفع",B3004=""),"",IF(K3004="تأمين فقط",0,IF(K3004="اشتراك 300",300,IF(F3004&lt;14,IFERROR(VLOOKUP(SUBSTITUTE(SUBSTITUTE(H3004,"~","~~"),"*","~*"),إعدادات_الأنواع!$A$4:$D$40,3,FALSE()),0),IFERROR(VLOOKUP(SUBSTITUTE(SUBSTITUTE(H3004,"~","~~"),"*","~*"),إعدادات_الأنواع!$A$4:$D$40,4,FALSE()),0)))))</f>
        <v/>
      </c>
      <c r="M3004" s="47" t="str">
        <f>IF(OR(K3004="لم يدفع",B3004=""),"",IFERROR(VLOOKUP(SUBSTITUTE(SUBSTITUTE(H3004,"~","~~"),"*","~*"),إعدادات_الأنواع!$A$4:$E$40,5,FALSE()),0))</f>
        <v/>
      </c>
      <c r="N3004" s="47" t="str">
        <f>IF(OR(K3004="لم يدفع",K3004="تأمين فقط",K3004="اشتراك 300",B3004=""),"",IFERROR(VLOOKUP(SUBSTITUTE(SUBSTITUTE(H3004,"~","~~"),"*","~*"),إعدادات_الأنواع!$A$4:$F$40,6,FALSE()),0))</f>
        <v/>
      </c>
      <c r="O3004" s="55" t="str">
        <f t="shared" si="186"/>
        <v/>
      </c>
      <c r="P3004" s="48" t="str">
        <f t="shared" ca="1" si="187"/>
        <v/>
      </c>
      <c r="Q3004" s="52"/>
      <c r="R3004" s="49"/>
      <c r="S3004" s="50" t="str">
        <f>IF(B3004="","",COUNTA(التجديد!E3004:E3004))</f>
        <v/>
      </c>
      <c r="T3004" s="51" t="str">
        <f>IF(B3004="","",IFERROR(VLOOKUP(SUBSTITUTE(SUBSTITUTE(H3004,"~","~~"),"*","~*"),إعدادات_الأنواع!$A$4:$B$40,2,FALSE()),"?"))</f>
        <v/>
      </c>
    </row>
    <row r="3005" spans="1:20" ht="15" customHeight="1">
      <c r="A3005" s="20" t="str">
        <f>IF(B3005="","",IF(T3005="?","⚠️ نوع غير معرف",T3005&amp;TEXT(COUNTIFS($T$3:T3005,T3005),"000")))</f>
        <v/>
      </c>
      <c r="B3005" s="38"/>
      <c r="C3005" s="38"/>
      <c r="D3005" s="39"/>
      <c r="E3005" s="54"/>
      <c r="F3005" s="41" t="str">
        <f t="shared" ca="1" si="184"/>
        <v/>
      </c>
      <c r="G3005" s="42"/>
      <c r="H3005" s="37"/>
      <c r="I3005" s="43"/>
      <c r="J3005" s="44" t="str">
        <f t="shared" si="185"/>
        <v/>
      </c>
      <c r="K3005" s="45"/>
      <c r="L3005" s="46" t="str">
        <f>IF(OR(K3005="لم يدفع",B3005=""),"",IF(K3005="تأمين فقط",0,IF(K3005="اشتراك 300",300,IF(F3005&lt;14,IFERROR(VLOOKUP(SUBSTITUTE(SUBSTITUTE(H3005,"~","~~"),"*","~*"),إعدادات_الأنواع!$A$4:$D$40,3,FALSE()),0),IFERROR(VLOOKUP(SUBSTITUTE(SUBSTITUTE(H3005,"~","~~"),"*","~*"),إعدادات_الأنواع!$A$4:$D$40,4,FALSE()),0)))))</f>
        <v/>
      </c>
      <c r="M3005" s="47" t="str">
        <f>IF(OR(K3005="لم يدفع",B3005=""),"",IFERROR(VLOOKUP(SUBSTITUTE(SUBSTITUTE(H3005,"~","~~"),"*","~*"),إعدادات_الأنواع!$A$4:$E$40,5,FALSE()),0))</f>
        <v/>
      </c>
      <c r="N3005" s="47" t="str">
        <f>IF(OR(K3005="لم يدفع",K3005="تأمين فقط",K3005="اشتراك 300",B3005=""),"",IFERROR(VLOOKUP(SUBSTITUTE(SUBSTITUTE(H3005,"~","~~"),"*","~*"),إعدادات_الأنواع!$A$4:$F$40,6,FALSE()),0))</f>
        <v/>
      </c>
      <c r="O3005" s="55" t="str">
        <f t="shared" si="186"/>
        <v/>
      </c>
      <c r="P3005" s="48" t="str">
        <f t="shared" ca="1" si="187"/>
        <v/>
      </c>
      <c r="Q3005" s="52"/>
      <c r="R3005" s="49"/>
      <c r="S3005" s="50" t="str">
        <f>IF(B3005="","",COUNTA(التجديد!E3005:E3005))</f>
        <v/>
      </c>
      <c r="T3005" s="51" t="str">
        <f>IF(B3005="","",IFERROR(VLOOKUP(SUBSTITUTE(SUBSTITUTE(H3005,"~","~~"),"*","~*"),إعدادات_الأنواع!$A$4:$B$40,2,FALSE()),"?"))</f>
        <v/>
      </c>
    </row>
    <row r="3006" spans="1:20" ht="15" customHeight="1">
      <c r="A3006" s="20" t="str">
        <f>IF(B3006="","",IF(T3006="?","⚠️ نوع غير معرف",T3006&amp;TEXT(COUNTIFS($T$3:T3006,T3006),"000")))</f>
        <v/>
      </c>
      <c r="B3006" s="38"/>
      <c r="C3006" s="38"/>
      <c r="D3006" s="39"/>
      <c r="E3006" s="54"/>
      <c r="F3006" s="41" t="str">
        <f t="shared" ca="1" si="184"/>
        <v/>
      </c>
      <c r="G3006" s="42"/>
      <c r="H3006" s="37"/>
      <c r="I3006" s="43"/>
      <c r="J3006" s="44" t="str">
        <f t="shared" si="185"/>
        <v/>
      </c>
      <c r="K3006" s="45"/>
      <c r="L3006" s="46" t="str">
        <f>IF(OR(K3006="لم يدفع",B3006=""),"",IF(K3006="تأمين فقط",0,IF(K3006="اشتراك 300",300,IF(F3006&lt;14,IFERROR(VLOOKUP(SUBSTITUTE(SUBSTITUTE(H3006,"~","~~"),"*","~*"),إعدادات_الأنواع!$A$4:$D$40,3,FALSE()),0),IFERROR(VLOOKUP(SUBSTITUTE(SUBSTITUTE(H3006,"~","~~"),"*","~*"),إعدادات_الأنواع!$A$4:$D$40,4,FALSE()),0)))))</f>
        <v/>
      </c>
      <c r="M3006" s="47" t="str">
        <f>IF(OR(K3006="لم يدفع",B3006=""),"",IFERROR(VLOOKUP(SUBSTITUTE(SUBSTITUTE(H3006,"~","~~"),"*","~*"),إعدادات_الأنواع!$A$4:$E$40,5,FALSE()),0))</f>
        <v/>
      </c>
      <c r="N3006" s="47" t="str">
        <f>IF(OR(K3006="لم يدفع",K3006="تأمين فقط",K3006="اشتراك 300",B3006=""),"",IFERROR(VLOOKUP(SUBSTITUTE(SUBSTITUTE(H3006,"~","~~"),"*","~*"),إعدادات_الأنواع!$A$4:$F$40,6,FALSE()),0))</f>
        <v/>
      </c>
      <c r="O3006" s="55" t="str">
        <f t="shared" si="186"/>
        <v/>
      </c>
      <c r="P3006" s="48" t="str">
        <f t="shared" ca="1" si="187"/>
        <v/>
      </c>
      <c r="Q3006" s="52"/>
      <c r="R3006" s="49"/>
      <c r="S3006" s="50" t="str">
        <f>IF(B3006="","",COUNTA(التجديد!E3006:E3006))</f>
        <v/>
      </c>
      <c r="T3006" s="51" t="str">
        <f>IF(B3006="","",IFERROR(VLOOKUP(SUBSTITUTE(SUBSTITUTE(H3006,"~","~~"),"*","~*"),إعدادات_الأنواع!$A$4:$B$40,2,FALSE()),"?"))</f>
        <v/>
      </c>
    </row>
    <row r="3007" spans="1:20" ht="15" customHeight="1">
      <c r="A3007" s="20" t="str">
        <f>IF(B3007="","",IF(T3007="?","⚠️ نوع غير معرف",T3007&amp;TEXT(COUNTIFS($T$3:T3007,T3007),"000")))</f>
        <v/>
      </c>
      <c r="B3007" s="38"/>
      <c r="C3007" s="38"/>
      <c r="D3007" s="39"/>
      <c r="E3007" s="54"/>
      <c r="F3007" s="41" t="str">
        <f t="shared" ca="1" si="184"/>
        <v/>
      </c>
      <c r="G3007" s="42"/>
      <c r="H3007" s="37"/>
      <c r="I3007" s="43"/>
      <c r="J3007" s="44" t="str">
        <f t="shared" si="185"/>
        <v/>
      </c>
      <c r="K3007" s="45"/>
      <c r="L3007" s="46" t="str">
        <f>IF(OR(K3007="لم يدفع",B3007=""),"",IF(K3007="تأمين فقط",0,IF(K3007="اشتراك 300",300,IF(F3007&lt;14,IFERROR(VLOOKUP(SUBSTITUTE(SUBSTITUTE(H3007,"~","~~"),"*","~*"),إعدادات_الأنواع!$A$4:$D$40,3,FALSE()),0),IFERROR(VLOOKUP(SUBSTITUTE(SUBSTITUTE(H3007,"~","~~"),"*","~*"),إعدادات_الأنواع!$A$4:$D$40,4,FALSE()),0)))))</f>
        <v/>
      </c>
      <c r="M3007" s="47" t="str">
        <f>IF(OR(K3007="لم يدفع",B3007=""),"",IFERROR(VLOOKUP(SUBSTITUTE(SUBSTITUTE(H3007,"~","~~"),"*","~*"),إعدادات_الأنواع!$A$4:$E$40,5,FALSE()),0))</f>
        <v/>
      </c>
      <c r="N3007" s="47" t="str">
        <f>IF(OR(K3007="لم يدفع",K3007="تأمين فقط",K3007="اشتراك 300",B3007=""),"",IFERROR(VLOOKUP(SUBSTITUTE(SUBSTITUTE(H3007,"~","~~"),"*","~*"),إعدادات_الأنواع!$A$4:$F$40,6,FALSE()),0))</f>
        <v/>
      </c>
      <c r="O3007" s="55" t="str">
        <f t="shared" si="186"/>
        <v/>
      </c>
      <c r="P3007" s="48" t="str">
        <f t="shared" ca="1" si="187"/>
        <v/>
      </c>
      <c r="Q3007" s="52"/>
      <c r="R3007" s="49"/>
      <c r="S3007" s="50" t="str">
        <f>IF(B3007="","",COUNTA(التجديد!E3007:E3007))</f>
        <v/>
      </c>
      <c r="T3007" s="51" t="str">
        <f>IF(B3007="","",IFERROR(VLOOKUP(SUBSTITUTE(SUBSTITUTE(H3007,"~","~~"),"*","~*"),إعدادات_الأنواع!$A$4:$B$40,2,FALSE()),"?"))</f>
        <v/>
      </c>
    </row>
    <row r="3008" spans="1:20" ht="15" customHeight="1">
      <c r="A3008" s="20" t="str">
        <f>IF(B3008="","",IF(T3008="?","⚠️ نوع غير معرف",T3008&amp;TEXT(COUNTIFS($T$3:T3008,T3008),"000")))</f>
        <v/>
      </c>
      <c r="B3008" s="38"/>
      <c r="C3008" s="38"/>
      <c r="D3008" s="39"/>
      <c r="E3008" s="54"/>
      <c r="F3008" s="41" t="str">
        <f t="shared" ca="1" si="184"/>
        <v/>
      </c>
      <c r="G3008" s="42"/>
      <c r="H3008" s="37"/>
      <c r="I3008" s="43"/>
      <c r="J3008" s="44" t="str">
        <f t="shared" si="185"/>
        <v/>
      </c>
      <c r="K3008" s="45"/>
      <c r="L3008" s="46" t="str">
        <f>IF(OR(K3008="لم يدفع",B3008=""),"",IF(K3008="تأمين فقط",0,IF(K3008="اشتراك 300",300,IF(F3008&lt;14,IFERROR(VLOOKUP(SUBSTITUTE(SUBSTITUTE(H3008,"~","~~"),"*","~*"),إعدادات_الأنواع!$A$4:$D$40,3,FALSE()),0),IFERROR(VLOOKUP(SUBSTITUTE(SUBSTITUTE(H3008,"~","~~"),"*","~*"),إعدادات_الأنواع!$A$4:$D$40,4,FALSE()),0)))))</f>
        <v/>
      </c>
      <c r="M3008" s="47" t="str">
        <f>IF(OR(K3008="لم يدفع",B3008=""),"",IFERROR(VLOOKUP(SUBSTITUTE(SUBSTITUTE(H3008,"~","~~"),"*","~*"),إعدادات_الأنواع!$A$4:$E$40,5,FALSE()),0))</f>
        <v/>
      </c>
      <c r="N3008" s="47" t="str">
        <f>IF(OR(K3008="لم يدفع",K3008="تأمين فقط",K3008="اشتراك 300",B3008=""),"",IFERROR(VLOOKUP(SUBSTITUTE(SUBSTITUTE(H3008,"~","~~"),"*","~*"),إعدادات_الأنواع!$A$4:$F$40,6,FALSE()),0))</f>
        <v/>
      </c>
      <c r="O3008" s="55" t="str">
        <f t="shared" si="186"/>
        <v/>
      </c>
      <c r="P3008" s="48" t="str">
        <f t="shared" ca="1" si="187"/>
        <v/>
      </c>
      <c r="Q3008" s="52"/>
      <c r="R3008" s="49"/>
      <c r="S3008" s="50" t="str">
        <f>IF(B3008="","",COUNTA(التجديد!E3008:E3008))</f>
        <v/>
      </c>
      <c r="T3008" s="51" t="str">
        <f>IF(B3008="","",IFERROR(VLOOKUP(SUBSTITUTE(SUBSTITUTE(H3008,"~","~~"),"*","~*"),إعدادات_الأنواع!$A$4:$B$40,2,FALSE()),"?"))</f>
        <v/>
      </c>
    </row>
    <row r="3009" spans="1:20" ht="15" customHeight="1">
      <c r="A3009" s="20" t="str">
        <f>IF(B3009="","",IF(T3009="?","⚠️ نوع غير معرف",T3009&amp;TEXT(COUNTIFS($T$3:T3009,T3009),"000")))</f>
        <v/>
      </c>
      <c r="B3009" s="38"/>
      <c r="C3009" s="38"/>
      <c r="D3009" s="39"/>
      <c r="E3009" s="54"/>
      <c r="F3009" s="41" t="str">
        <f t="shared" ca="1" si="184"/>
        <v/>
      </c>
      <c r="G3009" s="42"/>
      <c r="H3009" s="37"/>
      <c r="I3009" s="43"/>
      <c r="J3009" s="44" t="str">
        <f t="shared" si="185"/>
        <v/>
      </c>
      <c r="K3009" s="45"/>
      <c r="L3009" s="46" t="str">
        <f>IF(OR(K3009="لم يدفع",B3009=""),"",IF(K3009="تأمين فقط",0,IF(K3009="اشتراك 300",300,IF(F3009&lt;14,IFERROR(VLOOKUP(SUBSTITUTE(SUBSTITUTE(H3009,"~","~~"),"*","~*"),إعدادات_الأنواع!$A$4:$D$40,3,FALSE()),0),IFERROR(VLOOKUP(SUBSTITUTE(SUBSTITUTE(H3009,"~","~~"),"*","~*"),إعدادات_الأنواع!$A$4:$D$40,4,FALSE()),0)))))</f>
        <v/>
      </c>
      <c r="M3009" s="47" t="str">
        <f>IF(OR(K3009="لم يدفع",B3009=""),"",IFERROR(VLOOKUP(SUBSTITUTE(SUBSTITUTE(H3009,"~","~~"),"*","~*"),إعدادات_الأنواع!$A$4:$E$40,5,FALSE()),0))</f>
        <v/>
      </c>
      <c r="N3009" s="47" t="str">
        <f>IF(OR(K3009="لم يدفع",K3009="تأمين فقط",K3009="اشتراك 300",B3009=""),"",IFERROR(VLOOKUP(SUBSTITUTE(SUBSTITUTE(H3009,"~","~~"),"*","~*"),إعدادات_الأنواع!$A$4:$F$40,6,FALSE()),0))</f>
        <v/>
      </c>
      <c r="O3009" s="55" t="str">
        <f t="shared" si="186"/>
        <v/>
      </c>
      <c r="P3009" s="48" t="str">
        <f t="shared" ca="1" si="187"/>
        <v/>
      </c>
      <c r="Q3009" s="52"/>
      <c r="R3009" s="49"/>
      <c r="S3009" s="50" t="str">
        <f>IF(B3009="","",COUNTA(التجديد!E3009:E3009))</f>
        <v/>
      </c>
      <c r="T3009" s="51" t="str">
        <f>IF(B3009="","",IFERROR(VLOOKUP(SUBSTITUTE(SUBSTITUTE(H3009,"~","~~"),"*","~*"),إعدادات_الأنواع!$A$4:$B$40,2,FALSE()),"?"))</f>
        <v/>
      </c>
    </row>
    <row r="3010" spans="1:20" ht="15" customHeight="1">
      <c r="A3010" s="20" t="str">
        <f>IF(B3010="","",IF(T3010="?","⚠️ نوع غير معرف",T3010&amp;TEXT(COUNTIFS($T$3:T3010,T3010),"000")))</f>
        <v/>
      </c>
      <c r="B3010" s="38"/>
      <c r="C3010" s="38"/>
      <c r="D3010" s="39"/>
      <c r="E3010" s="54"/>
      <c r="F3010" s="41" t="str">
        <f t="shared" ca="1" si="184"/>
        <v/>
      </c>
      <c r="G3010" s="42"/>
      <c r="H3010" s="37"/>
      <c r="I3010" s="43"/>
      <c r="J3010" s="44" t="str">
        <f t="shared" si="185"/>
        <v/>
      </c>
      <c r="K3010" s="45"/>
      <c r="L3010" s="46" t="str">
        <f>IF(OR(K3010="لم يدفع",B3010=""),"",IF(K3010="تأمين فقط",0,IF(K3010="اشتراك 300",300,IF(F3010&lt;14,IFERROR(VLOOKUP(SUBSTITUTE(SUBSTITUTE(H3010,"~","~~"),"*","~*"),إعدادات_الأنواع!$A$4:$D$40,3,FALSE()),0),IFERROR(VLOOKUP(SUBSTITUTE(SUBSTITUTE(H3010,"~","~~"),"*","~*"),إعدادات_الأنواع!$A$4:$D$40,4,FALSE()),0)))))</f>
        <v/>
      </c>
      <c r="M3010" s="47" t="str">
        <f>IF(OR(K3010="لم يدفع",B3010=""),"",IFERROR(VLOOKUP(SUBSTITUTE(SUBSTITUTE(H3010,"~","~~"),"*","~*"),إعدادات_الأنواع!$A$4:$E$40,5,FALSE()),0))</f>
        <v/>
      </c>
      <c r="N3010" s="47" t="str">
        <f>IF(OR(K3010="لم يدفع",K3010="تأمين فقط",K3010="اشتراك 300",B3010=""),"",IFERROR(VLOOKUP(SUBSTITUTE(SUBSTITUTE(H3010,"~","~~"),"*","~*"),إعدادات_الأنواع!$A$4:$F$40,6,FALSE()),0))</f>
        <v/>
      </c>
      <c r="O3010" s="55" t="str">
        <f t="shared" si="186"/>
        <v/>
      </c>
      <c r="P3010" s="48" t="str">
        <f t="shared" ca="1" si="187"/>
        <v/>
      </c>
      <c r="Q3010" s="52"/>
      <c r="R3010" s="49"/>
      <c r="S3010" s="50" t="str">
        <f>IF(B3010="","",COUNTA(التجديد!E3010:E3010))</f>
        <v/>
      </c>
      <c r="T3010" s="51" t="str">
        <f>IF(B3010="","",IFERROR(VLOOKUP(SUBSTITUTE(SUBSTITUTE(H3010,"~","~~"),"*","~*"),إعدادات_الأنواع!$A$4:$B$40,2,FALSE()),"?"))</f>
        <v/>
      </c>
    </row>
    <row r="3011" spans="1:20" ht="15" customHeight="1">
      <c r="A3011" s="20" t="str">
        <f>IF(B3011="","",IF(T3011="?","⚠️ نوع غير معرف",T3011&amp;TEXT(COUNTIFS($T$3:T3011,T3011),"000")))</f>
        <v/>
      </c>
      <c r="B3011" s="38"/>
      <c r="C3011" s="38"/>
      <c r="D3011" s="39"/>
      <c r="E3011" s="54"/>
      <c r="F3011" s="41" t="str">
        <f t="shared" ref="F3011:F3074" ca="1" si="188">IF(D3011="","",DATEDIF(D3011,TODAY(),"Y"))</f>
        <v/>
      </c>
      <c r="G3011" s="42"/>
      <c r="H3011" s="37"/>
      <c r="I3011" s="43"/>
      <c r="J3011" s="44" t="str">
        <f t="shared" ref="J3011:J3074" si="189">IF(I3011="","",I3011+30)</f>
        <v/>
      </c>
      <c r="K3011" s="45"/>
      <c r="L3011" s="46" t="str">
        <f>IF(OR(K3011="لم يدفع",B3011=""),"",IF(K3011="تأمين فقط",0,IF(K3011="اشتراك 300",300,IF(F3011&lt;14,IFERROR(VLOOKUP(SUBSTITUTE(SUBSTITUTE(H3011,"~","~~"),"*","~*"),إعدادات_الأنواع!$A$4:$D$40,3,FALSE()),0),IFERROR(VLOOKUP(SUBSTITUTE(SUBSTITUTE(H3011,"~","~~"),"*","~*"),إعدادات_الأنواع!$A$4:$D$40,4,FALSE()),0)))))</f>
        <v/>
      </c>
      <c r="M3011" s="47" t="str">
        <f>IF(OR(K3011="لم يدفع",B3011=""),"",IFERROR(VLOOKUP(SUBSTITUTE(SUBSTITUTE(H3011,"~","~~"),"*","~*"),إعدادات_الأنواع!$A$4:$E$40,5,FALSE()),0))</f>
        <v/>
      </c>
      <c r="N3011" s="47" t="str">
        <f>IF(OR(K3011="لم يدفع",K3011="تأمين فقط",K3011="اشتراك 300",B3011=""),"",IFERROR(VLOOKUP(SUBSTITUTE(SUBSTITUTE(H3011,"~","~~"),"*","~*"),إعدادات_الأنواع!$A$4:$F$40,6,FALSE()),0))</f>
        <v/>
      </c>
      <c r="O3011" s="55" t="str">
        <f t="shared" ref="O3011:O3074" si="190">IF(K3011="لم يدفع","",IF(L3011="","",IF(N3011="",L3011+M3011,L3011+M3011)))</f>
        <v/>
      </c>
      <c r="P3011" s="48" t="str">
        <f t="shared" ref="P3011:P3074" ca="1" si="191">IF(B3011="","",IF(K3011="لم يدفع","🔒 مجمدة",IF(J3011="","",IF(J3011&lt;TODAY(),"⛔ منتهي - يتطلب تجديد",IF(J3011-5&lt;=TODAY(),"⚠️ قريب الانتهاء","✅ ساري")))))</f>
        <v/>
      </c>
      <c r="Q3011" s="52"/>
      <c r="R3011" s="49"/>
      <c r="S3011" s="50" t="str">
        <f>IF(B3011="","",COUNTA(التجديد!E3011:E3011))</f>
        <v/>
      </c>
      <c r="T3011" s="51" t="str">
        <f>IF(B3011="","",IFERROR(VLOOKUP(SUBSTITUTE(SUBSTITUTE(H3011,"~","~~"),"*","~*"),إعدادات_الأنواع!$A$4:$B$40,2,FALSE()),"?"))</f>
        <v/>
      </c>
    </row>
    <row r="3012" spans="1:20" ht="15" customHeight="1">
      <c r="A3012" s="20" t="str">
        <f>IF(B3012="","",IF(T3012="?","⚠️ نوع غير معرف",T3012&amp;TEXT(COUNTIFS($T$3:T3012,T3012),"000")))</f>
        <v/>
      </c>
      <c r="B3012" s="38"/>
      <c r="C3012" s="38"/>
      <c r="D3012" s="39"/>
      <c r="E3012" s="54"/>
      <c r="F3012" s="41" t="str">
        <f t="shared" ca="1" si="188"/>
        <v/>
      </c>
      <c r="G3012" s="42"/>
      <c r="H3012" s="37"/>
      <c r="I3012" s="43"/>
      <c r="J3012" s="44" t="str">
        <f t="shared" si="189"/>
        <v/>
      </c>
      <c r="K3012" s="45"/>
      <c r="L3012" s="46" t="str">
        <f>IF(OR(K3012="لم يدفع",B3012=""),"",IF(K3012="تأمين فقط",0,IF(K3012="اشتراك 300",300,IF(F3012&lt;14,IFERROR(VLOOKUP(SUBSTITUTE(SUBSTITUTE(H3012,"~","~~"),"*","~*"),إعدادات_الأنواع!$A$4:$D$40,3,FALSE()),0),IFERROR(VLOOKUP(SUBSTITUTE(SUBSTITUTE(H3012,"~","~~"),"*","~*"),إعدادات_الأنواع!$A$4:$D$40,4,FALSE()),0)))))</f>
        <v/>
      </c>
      <c r="M3012" s="47" t="str">
        <f>IF(OR(K3012="لم يدفع",B3012=""),"",IFERROR(VLOOKUP(SUBSTITUTE(SUBSTITUTE(H3012,"~","~~"),"*","~*"),إعدادات_الأنواع!$A$4:$E$40,5,FALSE()),0))</f>
        <v/>
      </c>
      <c r="N3012" s="47" t="str">
        <f>IF(OR(K3012="لم يدفع",K3012="تأمين فقط",K3012="اشتراك 300",B3012=""),"",IFERROR(VLOOKUP(SUBSTITUTE(SUBSTITUTE(H3012,"~","~~"),"*","~*"),إعدادات_الأنواع!$A$4:$F$40,6,FALSE()),0))</f>
        <v/>
      </c>
      <c r="O3012" s="55" t="str">
        <f t="shared" si="190"/>
        <v/>
      </c>
      <c r="P3012" s="48" t="str">
        <f t="shared" ca="1" si="191"/>
        <v/>
      </c>
      <c r="Q3012" s="52"/>
      <c r="R3012" s="49"/>
      <c r="S3012" s="50" t="str">
        <f>IF(B3012="","",COUNTA(التجديد!E3012:E3012))</f>
        <v/>
      </c>
      <c r="T3012" s="51" t="str">
        <f>IF(B3012="","",IFERROR(VLOOKUP(SUBSTITUTE(SUBSTITUTE(H3012,"~","~~"),"*","~*"),إعدادات_الأنواع!$A$4:$B$40,2,FALSE()),"?"))</f>
        <v/>
      </c>
    </row>
    <row r="3013" spans="1:20" ht="15" customHeight="1">
      <c r="A3013" s="20" t="str">
        <f>IF(B3013="","",IF(T3013="?","⚠️ نوع غير معرف",T3013&amp;TEXT(COUNTIFS($T$3:T3013,T3013),"000")))</f>
        <v/>
      </c>
      <c r="B3013" s="38"/>
      <c r="C3013" s="38"/>
      <c r="D3013" s="39"/>
      <c r="E3013" s="54"/>
      <c r="F3013" s="41" t="str">
        <f t="shared" ca="1" si="188"/>
        <v/>
      </c>
      <c r="G3013" s="42"/>
      <c r="H3013" s="37"/>
      <c r="I3013" s="43"/>
      <c r="J3013" s="44" t="str">
        <f t="shared" si="189"/>
        <v/>
      </c>
      <c r="K3013" s="45"/>
      <c r="L3013" s="46" t="str">
        <f>IF(OR(K3013="لم يدفع",B3013=""),"",IF(K3013="تأمين فقط",0,IF(K3013="اشتراك 300",300,IF(F3013&lt;14,IFERROR(VLOOKUP(SUBSTITUTE(SUBSTITUTE(H3013,"~","~~"),"*","~*"),إعدادات_الأنواع!$A$4:$D$40,3,FALSE()),0),IFERROR(VLOOKUP(SUBSTITUTE(SUBSTITUTE(H3013,"~","~~"),"*","~*"),إعدادات_الأنواع!$A$4:$D$40,4,FALSE()),0)))))</f>
        <v/>
      </c>
      <c r="M3013" s="47" t="str">
        <f>IF(OR(K3013="لم يدفع",B3013=""),"",IFERROR(VLOOKUP(SUBSTITUTE(SUBSTITUTE(H3013,"~","~~"),"*","~*"),إعدادات_الأنواع!$A$4:$E$40,5,FALSE()),0))</f>
        <v/>
      </c>
      <c r="N3013" s="47" t="str">
        <f>IF(OR(K3013="لم يدفع",K3013="تأمين فقط",K3013="اشتراك 300",B3013=""),"",IFERROR(VLOOKUP(SUBSTITUTE(SUBSTITUTE(H3013,"~","~~"),"*","~*"),إعدادات_الأنواع!$A$4:$F$40,6,FALSE()),0))</f>
        <v/>
      </c>
      <c r="O3013" s="55" t="str">
        <f t="shared" si="190"/>
        <v/>
      </c>
      <c r="P3013" s="48" t="str">
        <f t="shared" ca="1" si="191"/>
        <v/>
      </c>
      <c r="Q3013" s="52"/>
      <c r="R3013" s="49"/>
      <c r="S3013" s="50" t="str">
        <f>IF(B3013="","",COUNTA(التجديد!E3013:E3013))</f>
        <v/>
      </c>
      <c r="T3013" s="51" t="str">
        <f>IF(B3013="","",IFERROR(VLOOKUP(SUBSTITUTE(SUBSTITUTE(H3013,"~","~~"),"*","~*"),إعدادات_الأنواع!$A$4:$B$40,2,FALSE()),"?"))</f>
        <v/>
      </c>
    </row>
    <row r="3014" spans="1:20" ht="15" customHeight="1">
      <c r="A3014" s="20" t="str">
        <f>IF(B3014="","",IF(T3014="?","⚠️ نوع غير معرف",T3014&amp;TEXT(COUNTIFS($T$3:T3014,T3014),"000")))</f>
        <v/>
      </c>
      <c r="B3014" s="38"/>
      <c r="C3014" s="38"/>
      <c r="D3014" s="39"/>
      <c r="E3014" s="54"/>
      <c r="F3014" s="41" t="str">
        <f t="shared" ca="1" si="188"/>
        <v/>
      </c>
      <c r="G3014" s="42"/>
      <c r="H3014" s="37"/>
      <c r="I3014" s="43"/>
      <c r="J3014" s="44" t="str">
        <f t="shared" si="189"/>
        <v/>
      </c>
      <c r="K3014" s="45"/>
      <c r="L3014" s="46" t="str">
        <f>IF(OR(K3014="لم يدفع",B3014=""),"",IF(K3014="تأمين فقط",0,IF(K3014="اشتراك 300",300,IF(F3014&lt;14,IFERROR(VLOOKUP(SUBSTITUTE(SUBSTITUTE(H3014,"~","~~"),"*","~*"),إعدادات_الأنواع!$A$4:$D$40,3,FALSE()),0),IFERROR(VLOOKUP(SUBSTITUTE(SUBSTITUTE(H3014,"~","~~"),"*","~*"),إعدادات_الأنواع!$A$4:$D$40,4,FALSE()),0)))))</f>
        <v/>
      </c>
      <c r="M3014" s="47" t="str">
        <f>IF(OR(K3014="لم يدفع",B3014=""),"",IFERROR(VLOOKUP(SUBSTITUTE(SUBSTITUTE(H3014,"~","~~"),"*","~*"),إعدادات_الأنواع!$A$4:$E$40,5,FALSE()),0))</f>
        <v/>
      </c>
      <c r="N3014" s="47" t="str">
        <f>IF(OR(K3014="لم يدفع",K3014="تأمين فقط",K3014="اشتراك 300",B3014=""),"",IFERROR(VLOOKUP(SUBSTITUTE(SUBSTITUTE(H3014,"~","~~"),"*","~*"),إعدادات_الأنواع!$A$4:$F$40,6,FALSE()),0))</f>
        <v/>
      </c>
      <c r="O3014" s="55" t="str">
        <f t="shared" si="190"/>
        <v/>
      </c>
      <c r="P3014" s="48" t="str">
        <f t="shared" ca="1" si="191"/>
        <v/>
      </c>
      <c r="Q3014" s="52"/>
      <c r="R3014" s="49"/>
      <c r="S3014" s="50" t="str">
        <f>IF(B3014="","",COUNTA(التجديد!E3014:E3014))</f>
        <v/>
      </c>
      <c r="T3014" s="51" t="str">
        <f>IF(B3014="","",IFERROR(VLOOKUP(SUBSTITUTE(SUBSTITUTE(H3014,"~","~~"),"*","~*"),إعدادات_الأنواع!$A$4:$B$40,2,FALSE()),"?"))</f>
        <v/>
      </c>
    </row>
    <row r="3015" spans="1:20" ht="15" customHeight="1">
      <c r="A3015" s="20" t="str">
        <f>IF(B3015="","",IF(T3015="?","⚠️ نوع غير معرف",T3015&amp;TEXT(COUNTIFS($T$3:T3015,T3015),"000")))</f>
        <v/>
      </c>
      <c r="B3015" s="38"/>
      <c r="C3015" s="38"/>
      <c r="D3015" s="39"/>
      <c r="E3015" s="54"/>
      <c r="F3015" s="41" t="str">
        <f t="shared" ca="1" si="188"/>
        <v/>
      </c>
      <c r="G3015" s="42"/>
      <c r="H3015" s="37"/>
      <c r="I3015" s="43"/>
      <c r="J3015" s="44" t="str">
        <f t="shared" si="189"/>
        <v/>
      </c>
      <c r="K3015" s="45"/>
      <c r="L3015" s="46" t="str">
        <f>IF(OR(K3015="لم يدفع",B3015=""),"",IF(K3015="تأمين فقط",0,IF(K3015="اشتراك 300",300,IF(F3015&lt;14,IFERROR(VLOOKUP(SUBSTITUTE(SUBSTITUTE(H3015,"~","~~"),"*","~*"),إعدادات_الأنواع!$A$4:$D$40,3,FALSE()),0),IFERROR(VLOOKUP(SUBSTITUTE(SUBSTITUTE(H3015,"~","~~"),"*","~*"),إعدادات_الأنواع!$A$4:$D$40,4,FALSE()),0)))))</f>
        <v/>
      </c>
      <c r="M3015" s="47" t="str">
        <f>IF(OR(K3015="لم يدفع",B3015=""),"",IFERROR(VLOOKUP(SUBSTITUTE(SUBSTITUTE(H3015,"~","~~"),"*","~*"),إعدادات_الأنواع!$A$4:$E$40,5,FALSE()),0))</f>
        <v/>
      </c>
      <c r="N3015" s="47" t="str">
        <f>IF(OR(K3015="لم يدفع",K3015="تأمين فقط",K3015="اشتراك 300",B3015=""),"",IFERROR(VLOOKUP(SUBSTITUTE(SUBSTITUTE(H3015,"~","~~"),"*","~*"),إعدادات_الأنواع!$A$4:$F$40,6,FALSE()),0))</f>
        <v/>
      </c>
      <c r="O3015" s="55" t="str">
        <f t="shared" si="190"/>
        <v/>
      </c>
      <c r="P3015" s="48" t="str">
        <f t="shared" ca="1" si="191"/>
        <v/>
      </c>
      <c r="Q3015" s="52"/>
      <c r="R3015" s="49"/>
      <c r="S3015" s="50" t="str">
        <f>IF(B3015="","",COUNTA(التجديد!E3015:E3015))</f>
        <v/>
      </c>
      <c r="T3015" s="51" t="str">
        <f>IF(B3015="","",IFERROR(VLOOKUP(SUBSTITUTE(SUBSTITUTE(H3015,"~","~~"),"*","~*"),إعدادات_الأنواع!$A$4:$B$40,2,FALSE()),"?"))</f>
        <v/>
      </c>
    </row>
    <row r="3016" spans="1:20" ht="15" customHeight="1">
      <c r="A3016" s="20" t="str">
        <f>IF(B3016="","",IF(T3016="?","⚠️ نوع غير معرف",T3016&amp;TEXT(COUNTIFS($T$3:T3016,T3016),"000")))</f>
        <v/>
      </c>
      <c r="B3016" s="38"/>
      <c r="C3016" s="38"/>
      <c r="D3016" s="39"/>
      <c r="E3016" s="54"/>
      <c r="F3016" s="41" t="str">
        <f t="shared" ca="1" si="188"/>
        <v/>
      </c>
      <c r="G3016" s="42"/>
      <c r="H3016" s="37"/>
      <c r="I3016" s="43"/>
      <c r="J3016" s="44" t="str">
        <f t="shared" si="189"/>
        <v/>
      </c>
      <c r="K3016" s="45"/>
      <c r="L3016" s="46" t="str">
        <f>IF(OR(K3016="لم يدفع",B3016=""),"",IF(K3016="تأمين فقط",0,IF(K3016="اشتراك 300",300,IF(F3016&lt;14,IFERROR(VLOOKUP(SUBSTITUTE(SUBSTITUTE(H3016,"~","~~"),"*","~*"),إعدادات_الأنواع!$A$4:$D$40,3,FALSE()),0),IFERROR(VLOOKUP(SUBSTITUTE(SUBSTITUTE(H3016,"~","~~"),"*","~*"),إعدادات_الأنواع!$A$4:$D$40,4,FALSE()),0)))))</f>
        <v/>
      </c>
      <c r="M3016" s="47" t="str">
        <f>IF(OR(K3016="لم يدفع",B3016=""),"",IFERROR(VLOOKUP(SUBSTITUTE(SUBSTITUTE(H3016,"~","~~"),"*","~*"),إعدادات_الأنواع!$A$4:$E$40,5,FALSE()),0))</f>
        <v/>
      </c>
      <c r="N3016" s="47" t="str">
        <f>IF(OR(K3016="لم يدفع",K3016="تأمين فقط",K3016="اشتراك 300",B3016=""),"",IFERROR(VLOOKUP(SUBSTITUTE(SUBSTITUTE(H3016,"~","~~"),"*","~*"),إعدادات_الأنواع!$A$4:$F$40,6,FALSE()),0))</f>
        <v/>
      </c>
      <c r="O3016" s="55" t="str">
        <f t="shared" si="190"/>
        <v/>
      </c>
      <c r="P3016" s="48" t="str">
        <f t="shared" ca="1" si="191"/>
        <v/>
      </c>
      <c r="Q3016" s="52"/>
      <c r="R3016" s="49"/>
      <c r="S3016" s="50" t="str">
        <f>IF(B3016="","",COUNTA(التجديد!E3016:E3016))</f>
        <v/>
      </c>
      <c r="T3016" s="51" t="str">
        <f>IF(B3016="","",IFERROR(VLOOKUP(SUBSTITUTE(SUBSTITUTE(H3016,"~","~~"),"*","~*"),إعدادات_الأنواع!$A$4:$B$40,2,FALSE()),"?"))</f>
        <v/>
      </c>
    </row>
    <row r="3017" spans="1:20" ht="15" customHeight="1">
      <c r="A3017" s="20" t="str">
        <f>IF(B3017="","",IF(T3017="?","⚠️ نوع غير معرف",T3017&amp;TEXT(COUNTIFS($T$3:T3017,T3017),"000")))</f>
        <v/>
      </c>
      <c r="B3017" s="38"/>
      <c r="C3017" s="38"/>
      <c r="D3017" s="39"/>
      <c r="E3017" s="54"/>
      <c r="F3017" s="41" t="str">
        <f t="shared" ca="1" si="188"/>
        <v/>
      </c>
      <c r="G3017" s="42"/>
      <c r="H3017" s="37"/>
      <c r="I3017" s="43"/>
      <c r="J3017" s="44" t="str">
        <f t="shared" si="189"/>
        <v/>
      </c>
      <c r="K3017" s="45"/>
      <c r="L3017" s="46" t="str">
        <f>IF(OR(K3017="لم يدفع",B3017=""),"",IF(K3017="تأمين فقط",0,IF(K3017="اشتراك 300",300,IF(F3017&lt;14,IFERROR(VLOOKUP(SUBSTITUTE(SUBSTITUTE(H3017,"~","~~"),"*","~*"),إعدادات_الأنواع!$A$4:$D$40,3,FALSE()),0),IFERROR(VLOOKUP(SUBSTITUTE(SUBSTITUTE(H3017,"~","~~"),"*","~*"),إعدادات_الأنواع!$A$4:$D$40,4,FALSE()),0)))))</f>
        <v/>
      </c>
      <c r="M3017" s="47" t="str">
        <f>IF(OR(K3017="لم يدفع",B3017=""),"",IFERROR(VLOOKUP(SUBSTITUTE(SUBSTITUTE(H3017,"~","~~"),"*","~*"),إعدادات_الأنواع!$A$4:$E$40,5,FALSE()),0))</f>
        <v/>
      </c>
      <c r="N3017" s="47" t="str">
        <f>IF(OR(K3017="لم يدفع",K3017="تأمين فقط",K3017="اشتراك 300",B3017=""),"",IFERROR(VLOOKUP(SUBSTITUTE(SUBSTITUTE(H3017,"~","~~"),"*","~*"),إعدادات_الأنواع!$A$4:$F$40,6,FALSE()),0))</f>
        <v/>
      </c>
      <c r="O3017" s="55" t="str">
        <f t="shared" si="190"/>
        <v/>
      </c>
      <c r="P3017" s="48" t="str">
        <f t="shared" ca="1" si="191"/>
        <v/>
      </c>
      <c r="Q3017" s="52"/>
      <c r="R3017" s="49"/>
      <c r="S3017" s="50" t="str">
        <f>IF(B3017="","",COUNTA(التجديد!E3017:E3017))</f>
        <v/>
      </c>
      <c r="T3017" s="51" t="str">
        <f>IF(B3017="","",IFERROR(VLOOKUP(SUBSTITUTE(SUBSTITUTE(H3017,"~","~~"),"*","~*"),إعدادات_الأنواع!$A$4:$B$40,2,FALSE()),"?"))</f>
        <v/>
      </c>
    </row>
    <row r="3018" spans="1:20" ht="15" customHeight="1">
      <c r="A3018" s="20" t="str">
        <f>IF(B3018="","",IF(T3018="?","⚠️ نوع غير معرف",T3018&amp;TEXT(COUNTIFS($T$3:T3018,T3018),"000")))</f>
        <v/>
      </c>
      <c r="B3018" s="38"/>
      <c r="C3018" s="38"/>
      <c r="D3018" s="39"/>
      <c r="E3018" s="54"/>
      <c r="F3018" s="41" t="str">
        <f t="shared" ca="1" si="188"/>
        <v/>
      </c>
      <c r="G3018" s="42"/>
      <c r="H3018" s="37"/>
      <c r="I3018" s="43"/>
      <c r="J3018" s="44" t="str">
        <f t="shared" si="189"/>
        <v/>
      </c>
      <c r="K3018" s="45"/>
      <c r="L3018" s="46" t="str">
        <f>IF(OR(K3018="لم يدفع",B3018=""),"",IF(K3018="تأمين فقط",0,IF(K3018="اشتراك 300",300,IF(F3018&lt;14,IFERROR(VLOOKUP(SUBSTITUTE(SUBSTITUTE(H3018,"~","~~"),"*","~*"),إعدادات_الأنواع!$A$4:$D$40,3,FALSE()),0),IFERROR(VLOOKUP(SUBSTITUTE(SUBSTITUTE(H3018,"~","~~"),"*","~*"),إعدادات_الأنواع!$A$4:$D$40,4,FALSE()),0)))))</f>
        <v/>
      </c>
      <c r="M3018" s="47" t="str">
        <f>IF(OR(K3018="لم يدفع",B3018=""),"",IFERROR(VLOOKUP(SUBSTITUTE(SUBSTITUTE(H3018,"~","~~"),"*","~*"),إعدادات_الأنواع!$A$4:$E$40,5,FALSE()),0))</f>
        <v/>
      </c>
      <c r="N3018" s="47" t="str">
        <f>IF(OR(K3018="لم يدفع",K3018="تأمين فقط",K3018="اشتراك 300",B3018=""),"",IFERROR(VLOOKUP(SUBSTITUTE(SUBSTITUTE(H3018,"~","~~"),"*","~*"),إعدادات_الأنواع!$A$4:$F$40,6,FALSE()),0))</f>
        <v/>
      </c>
      <c r="O3018" s="55" t="str">
        <f t="shared" si="190"/>
        <v/>
      </c>
      <c r="P3018" s="48" t="str">
        <f t="shared" ca="1" si="191"/>
        <v/>
      </c>
      <c r="Q3018" s="52"/>
      <c r="R3018" s="49"/>
      <c r="S3018" s="50" t="str">
        <f>IF(B3018="","",COUNTA(التجديد!E3018:E3018))</f>
        <v/>
      </c>
      <c r="T3018" s="51" t="str">
        <f>IF(B3018="","",IFERROR(VLOOKUP(SUBSTITUTE(SUBSTITUTE(H3018,"~","~~"),"*","~*"),إعدادات_الأنواع!$A$4:$B$40,2,FALSE()),"?"))</f>
        <v/>
      </c>
    </row>
    <row r="3019" spans="1:20" ht="15" customHeight="1">
      <c r="A3019" s="20" t="str">
        <f>IF(B3019="","",IF(T3019="?","⚠️ نوع غير معرف",T3019&amp;TEXT(COUNTIFS($T$3:T3019,T3019),"000")))</f>
        <v/>
      </c>
      <c r="B3019" s="38"/>
      <c r="C3019" s="38"/>
      <c r="D3019" s="39"/>
      <c r="E3019" s="54"/>
      <c r="F3019" s="41" t="str">
        <f t="shared" ca="1" si="188"/>
        <v/>
      </c>
      <c r="G3019" s="42"/>
      <c r="H3019" s="37"/>
      <c r="I3019" s="43"/>
      <c r="J3019" s="44" t="str">
        <f t="shared" si="189"/>
        <v/>
      </c>
      <c r="K3019" s="45"/>
      <c r="L3019" s="46" t="str">
        <f>IF(OR(K3019="لم يدفع",B3019=""),"",IF(K3019="تأمين فقط",0,IF(K3019="اشتراك 300",300,IF(F3019&lt;14,IFERROR(VLOOKUP(SUBSTITUTE(SUBSTITUTE(H3019,"~","~~"),"*","~*"),إعدادات_الأنواع!$A$4:$D$40,3,FALSE()),0),IFERROR(VLOOKUP(SUBSTITUTE(SUBSTITUTE(H3019,"~","~~"),"*","~*"),إعدادات_الأنواع!$A$4:$D$40,4,FALSE()),0)))))</f>
        <v/>
      </c>
      <c r="M3019" s="47" t="str">
        <f>IF(OR(K3019="لم يدفع",B3019=""),"",IFERROR(VLOOKUP(SUBSTITUTE(SUBSTITUTE(H3019,"~","~~"),"*","~*"),إعدادات_الأنواع!$A$4:$E$40,5,FALSE()),0))</f>
        <v/>
      </c>
      <c r="N3019" s="47" t="str">
        <f>IF(OR(K3019="لم يدفع",K3019="تأمين فقط",K3019="اشتراك 300",B3019=""),"",IFERROR(VLOOKUP(SUBSTITUTE(SUBSTITUTE(H3019,"~","~~"),"*","~*"),إعدادات_الأنواع!$A$4:$F$40,6,FALSE()),0))</f>
        <v/>
      </c>
      <c r="O3019" s="55" t="str">
        <f t="shared" si="190"/>
        <v/>
      </c>
      <c r="P3019" s="48" t="str">
        <f t="shared" ca="1" si="191"/>
        <v/>
      </c>
      <c r="Q3019" s="52"/>
      <c r="R3019" s="49"/>
      <c r="S3019" s="50" t="str">
        <f>IF(B3019="","",COUNTA(التجديد!E3019:E3019))</f>
        <v/>
      </c>
      <c r="T3019" s="51" t="str">
        <f>IF(B3019="","",IFERROR(VLOOKUP(SUBSTITUTE(SUBSTITUTE(H3019,"~","~~"),"*","~*"),إعدادات_الأنواع!$A$4:$B$40,2,FALSE()),"?"))</f>
        <v/>
      </c>
    </row>
    <row r="3020" spans="1:20" ht="15" customHeight="1">
      <c r="A3020" s="20" t="str">
        <f>IF(B3020="","",IF(T3020="?","⚠️ نوع غير معرف",T3020&amp;TEXT(COUNTIFS($T$3:T3020,T3020),"000")))</f>
        <v/>
      </c>
      <c r="B3020" s="38"/>
      <c r="C3020" s="38"/>
      <c r="D3020" s="39"/>
      <c r="E3020" s="54"/>
      <c r="F3020" s="41" t="str">
        <f t="shared" ca="1" si="188"/>
        <v/>
      </c>
      <c r="G3020" s="42"/>
      <c r="H3020" s="37"/>
      <c r="I3020" s="43"/>
      <c r="J3020" s="44" t="str">
        <f t="shared" si="189"/>
        <v/>
      </c>
      <c r="K3020" s="45"/>
      <c r="L3020" s="46" t="str">
        <f>IF(OR(K3020="لم يدفع",B3020=""),"",IF(K3020="تأمين فقط",0,IF(K3020="اشتراك 300",300,IF(F3020&lt;14,IFERROR(VLOOKUP(SUBSTITUTE(SUBSTITUTE(H3020,"~","~~"),"*","~*"),إعدادات_الأنواع!$A$4:$D$40,3,FALSE()),0),IFERROR(VLOOKUP(SUBSTITUTE(SUBSTITUTE(H3020,"~","~~"),"*","~*"),إعدادات_الأنواع!$A$4:$D$40,4,FALSE()),0)))))</f>
        <v/>
      </c>
      <c r="M3020" s="47" t="str">
        <f>IF(OR(K3020="لم يدفع",B3020=""),"",IFERROR(VLOOKUP(SUBSTITUTE(SUBSTITUTE(H3020,"~","~~"),"*","~*"),إعدادات_الأنواع!$A$4:$E$40,5,FALSE()),0))</f>
        <v/>
      </c>
      <c r="N3020" s="47" t="str">
        <f>IF(OR(K3020="لم يدفع",K3020="تأمين فقط",K3020="اشتراك 300",B3020=""),"",IFERROR(VLOOKUP(SUBSTITUTE(SUBSTITUTE(H3020,"~","~~"),"*","~*"),إعدادات_الأنواع!$A$4:$F$40,6,FALSE()),0))</f>
        <v/>
      </c>
      <c r="O3020" s="55" t="str">
        <f t="shared" si="190"/>
        <v/>
      </c>
      <c r="P3020" s="48" t="str">
        <f t="shared" ca="1" si="191"/>
        <v/>
      </c>
      <c r="Q3020" s="52"/>
      <c r="R3020" s="49"/>
      <c r="S3020" s="50" t="str">
        <f>IF(B3020="","",COUNTA(التجديد!E3020:E3020))</f>
        <v/>
      </c>
      <c r="T3020" s="51" t="str">
        <f>IF(B3020="","",IFERROR(VLOOKUP(SUBSTITUTE(SUBSTITUTE(H3020,"~","~~"),"*","~*"),إعدادات_الأنواع!$A$4:$B$40,2,FALSE()),"?"))</f>
        <v/>
      </c>
    </row>
    <row r="3021" spans="1:20" ht="15" customHeight="1">
      <c r="A3021" s="20" t="str">
        <f>IF(B3021="","",IF(T3021="?","⚠️ نوع غير معرف",T3021&amp;TEXT(COUNTIFS($T$3:T3021,T3021),"000")))</f>
        <v/>
      </c>
      <c r="B3021" s="38"/>
      <c r="C3021" s="38"/>
      <c r="D3021" s="39"/>
      <c r="E3021" s="54"/>
      <c r="F3021" s="41" t="str">
        <f t="shared" ca="1" si="188"/>
        <v/>
      </c>
      <c r="G3021" s="42"/>
      <c r="H3021" s="37"/>
      <c r="I3021" s="43"/>
      <c r="J3021" s="44" t="str">
        <f t="shared" si="189"/>
        <v/>
      </c>
      <c r="K3021" s="45"/>
      <c r="L3021" s="46" t="str">
        <f>IF(OR(K3021="لم يدفع",B3021=""),"",IF(K3021="تأمين فقط",0,IF(K3021="اشتراك 300",300,IF(F3021&lt;14,IFERROR(VLOOKUP(SUBSTITUTE(SUBSTITUTE(H3021,"~","~~"),"*","~*"),إعدادات_الأنواع!$A$4:$D$40,3,FALSE()),0),IFERROR(VLOOKUP(SUBSTITUTE(SUBSTITUTE(H3021,"~","~~"),"*","~*"),إعدادات_الأنواع!$A$4:$D$40,4,FALSE()),0)))))</f>
        <v/>
      </c>
      <c r="M3021" s="47" t="str">
        <f>IF(OR(K3021="لم يدفع",B3021=""),"",IFERROR(VLOOKUP(SUBSTITUTE(SUBSTITUTE(H3021,"~","~~"),"*","~*"),إعدادات_الأنواع!$A$4:$E$40,5,FALSE()),0))</f>
        <v/>
      </c>
      <c r="N3021" s="47" t="str">
        <f>IF(OR(K3021="لم يدفع",K3021="تأمين فقط",K3021="اشتراك 300",B3021=""),"",IFERROR(VLOOKUP(SUBSTITUTE(SUBSTITUTE(H3021,"~","~~"),"*","~*"),إعدادات_الأنواع!$A$4:$F$40,6,FALSE()),0))</f>
        <v/>
      </c>
      <c r="O3021" s="55" t="str">
        <f t="shared" si="190"/>
        <v/>
      </c>
      <c r="P3021" s="48" t="str">
        <f t="shared" ca="1" si="191"/>
        <v/>
      </c>
      <c r="Q3021" s="52"/>
      <c r="R3021" s="49"/>
      <c r="S3021" s="50" t="str">
        <f>IF(B3021="","",COUNTA(التجديد!E3021:E3021))</f>
        <v/>
      </c>
      <c r="T3021" s="51" t="str">
        <f>IF(B3021="","",IFERROR(VLOOKUP(SUBSTITUTE(SUBSTITUTE(H3021,"~","~~"),"*","~*"),إعدادات_الأنواع!$A$4:$B$40,2,FALSE()),"?"))</f>
        <v/>
      </c>
    </row>
    <row r="3022" spans="1:20" ht="15" customHeight="1">
      <c r="A3022" s="20" t="str">
        <f>IF(B3022="","",IF(T3022="?","⚠️ نوع غير معرف",T3022&amp;TEXT(COUNTIFS($T$3:T3022,T3022),"000")))</f>
        <v/>
      </c>
      <c r="B3022" s="38"/>
      <c r="C3022" s="38"/>
      <c r="D3022" s="39"/>
      <c r="E3022" s="54"/>
      <c r="F3022" s="41" t="str">
        <f t="shared" ca="1" si="188"/>
        <v/>
      </c>
      <c r="G3022" s="42"/>
      <c r="H3022" s="37"/>
      <c r="I3022" s="43"/>
      <c r="J3022" s="44" t="str">
        <f t="shared" si="189"/>
        <v/>
      </c>
      <c r="K3022" s="45"/>
      <c r="L3022" s="46" t="str">
        <f>IF(OR(K3022="لم يدفع",B3022=""),"",IF(K3022="تأمين فقط",0,IF(K3022="اشتراك 300",300,IF(F3022&lt;14,IFERROR(VLOOKUP(SUBSTITUTE(SUBSTITUTE(H3022,"~","~~"),"*","~*"),إعدادات_الأنواع!$A$4:$D$40,3,FALSE()),0),IFERROR(VLOOKUP(SUBSTITUTE(SUBSTITUTE(H3022,"~","~~"),"*","~*"),إعدادات_الأنواع!$A$4:$D$40,4,FALSE()),0)))))</f>
        <v/>
      </c>
      <c r="M3022" s="47" t="str">
        <f>IF(OR(K3022="لم يدفع",B3022=""),"",IFERROR(VLOOKUP(SUBSTITUTE(SUBSTITUTE(H3022,"~","~~"),"*","~*"),إعدادات_الأنواع!$A$4:$E$40,5,FALSE()),0))</f>
        <v/>
      </c>
      <c r="N3022" s="47" t="str">
        <f>IF(OR(K3022="لم يدفع",K3022="تأمين فقط",K3022="اشتراك 300",B3022=""),"",IFERROR(VLOOKUP(SUBSTITUTE(SUBSTITUTE(H3022,"~","~~"),"*","~*"),إعدادات_الأنواع!$A$4:$F$40,6,FALSE()),0))</f>
        <v/>
      </c>
      <c r="O3022" s="55" t="str">
        <f t="shared" si="190"/>
        <v/>
      </c>
      <c r="P3022" s="48" t="str">
        <f t="shared" ca="1" si="191"/>
        <v/>
      </c>
      <c r="Q3022" s="52"/>
      <c r="R3022" s="49"/>
      <c r="S3022" s="50" t="str">
        <f>IF(B3022="","",COUNTA(التجديد!E3022:E3022))</f>
        <v/>
      </c>
      <c r="T3022" s="51" t="str">
        <f>IF(B3022="","",IFERROR(VLOOKUP(SUBSTITUTE(SUBSTITUTE(H3022,"~","~~"),"*","~*"),إعدادات_الأنواع!$A$4:$B$40,2,FALSE()),"?"))</f>
        <v/>
      </c>
    </row>
    <row r="3023" spans="1:20" ht="15" customHeight="1">
      <c r="A3023" s="20" t="str">
        <f>IF(B3023="","",IF(T3023="?","⚠️ نوع غير معرف",T3023&amp;TEXT(COUNTIFS($T$3:T3023,T3023),"000")))</f>
        <v/>
      </c>
      <c r="B3023" s="38"/>
      <c r="C3023" s="38"/>
      <c r="D3023" s="39"/>
      <c r="E3023" s="54"/>
      <c r="F3023" s="41" t="str">
        <f t="shared" ca="1" si="188"/>
        <v/>
      </c>
      <c r="G3023" s="42"/>
      <c r="H3023" s="37"/>
      <c r="I3023" s="43"/>
      <c r="J3023" s="44" t="str">
        <f t="shared" si="189"/>
        <v/>
      </c>
      <c r="K3023" s="45"/>
      <c r="L3023" s="46" t="str">
        <f>IF(OR(K3023="لم يدفع",B3023=""),"",IF(K3023="تأمين فقط",0,IF(K3023="اشتراك 300",300,IF(F3023&lt;14,IFERROR(VLOOKUP(SUBSTITUTE(SUBSTITUTE(H3023,"~","~~"),"*","~*"),إعدادات_الأنواع!$A$4:$D$40,3,FALSE()),0),IFERROR(VLOOKUP(SUBSTITUTE(SUBSTITUTE(H3023,"~","~~"),"*","~*"),إعدادات_الأنواع!$A$4:$D$40,4,FALSE()),0)))))</f>
        <v/>
      </c>
      <c r="M3023" s="47" t="str">
        <f>IF(OR(K3023="لم يدفع",B3023=""),"",IFERROR(VLOOKUP(SUBSTITUTE(SUBSTITUTE(H3023,"~","~~"),"*","~*"),إعدادات_الأنواع!$A$4:$E$40,5,FALSE()),0))</f>
        <v/>
      </c>
      <c r="N3023" s="47" t="str">
        <f>IF(OR(K3023="لم يدفع",K3023="تأمين فقط",K3023="اشتراك 300",B3023=""),"",IFERROR(VLOOKUP(SUBSTITUTE(SUBSTITUTE(H3023,"~","~~"),"*","~*"),إعدادات_الأنواع!$A$4:$F$40,6,FALSE()),0))</f>
        <v/>
      </c>
      <c r="O3023" s="55" t="str">
        <f t="shared" si="190"/>
        <v/>
      </c>
      <c r="P3023" s="48" t="str">
        <f t="shared" ca="1" si="191"/>
        <v/>
      </c>
      <c r="Q3023" s="52"/>
      <c r="R3023" s="49"/>
      <c r="S3023" s="50" t="str">
        <f>IF(B3023="","",COUNTA(التجديد!E3023:E3023))</f>
        <v/>
      </c>
      <c r="T3023" s="51" t="str">
        <f>IF(B3023="","",IFERROR(VLOOKUP(SUBSTITUTE(SUBSTITUTE(H3023,"~","~~"),"*","~*"),إعدادات_الأنواع!$A$4:$B$40,2,FALSE()),"?"))</f>
        <v/>
      </c>
    </row>
    <row r="3024" spans="1:20" ht="15" customHeight="1">
      <c r="A3024" s="20" t="str">
        <f>IF(B3024="","",IF(T3024="?","⚠️ نوع غير معرف",T3024&amp;TEXT(COUNTIFS($T$3:T3024,T3024),"000")))</f>
        <v/>
      </c>
      <c r="B3024" s="38"/>
      <c r="C3024" s="38"/>
      <c r="D3024" s="39"/>
      <c r="E3024" s="54"/>
      <c r="F3024" s="41" t="str">
        <f t="shared" ca="1" si="188"/>
        <v/>
      </c>
      <c r="G3024" s="42"/>
      <c r="H3024" s="37"/>
      <c r="I3024" s="43"/>
      <c r="J3024" s="44" t="str">
        <f t="shared" si="189"/>
        <v/>
      </c>
      <c r="K3024" s="45"/>
      <c r="L3024" s="46" t="str">
        <f>IF(OR(K3024="لم يدفع",B3024=""),"",IF(K3024="تأمين فقط",0,IF(K3024="اشتراك 300",300,IF(F3024&lt;14,IFERROR(VLOOKUP(SUBSTITUTE(SUBSTITUTE(H3024,"~","~~"),"*","~*"),إعدادات_الأنواع!$A$4:$D$40,3,FALSE()),0),IFERROR(VLOOKUP(SUBSTITUTE(SUBSTITUTE(H3024,"~","~~"),"*","~*"),إعدادات_الأنواع!$A$4:$D$40,4,FALSE()),0)))))</f>
        <v/>
      </c>
      <c r="M3024" s="47" t="str">
        <f>IF(OR(K3024="لم يدفع",B3024=""),"",IFERROR(VLOOKUP(SUBSTITUTE(SUBSTITUTE(H3024,"~","~~"),"*","~*"),إعدادات_الأنواع!$A$4:$E$40,5,FALSE()),0))</f>
        <v/>
      </c>
      <c r="N3024" s="47" t="str">
        <f>IF(OR(K3024="لم يدفع",K3024="تأمين فقط",K3024="اشتراك 300",B3024=""),"",IFERROR(VLOOKUP(SUBSTITUTE(SUBSTITUTE(H3024,"~","~~"),"*","~*"),إعدادات_الأنواع!$A$4:$F$40,6,FALSE()),0))</f>
        <v/>
      </c>
      <c r="O3024" s="55" t="str">
        <f t="shared" si="190"/>
        <v/>
      </c>
      <c r="P3024" s="48" t="str">
        <f t="shared" ca="1" si="191"/>
        <v/>
      </c>
      <c r="Q3024" s="52"/>
      <c r="R3024" s="49"/>
      <c r="S3024" s="50" t="str">
        <f>IF(B3024="","",COUNTA(التجديد!E3024:E3024))</f>
        <v/>
      </c>
      <c r="T3024" s="51" t="str">
        <f>IF(B3024="","",IFERROR(VLOOKUP(SUBSTITUTE(SUBSTITUTE(H3024,"~","~~"),"*","~*"),إعدادات_الأنواع!$A$4:$B$40,2,FALSE()),"?"))</f>
        <v/>
      </c>
    </row>
    <row r="3025" spans="1:20" ht="15" customHeight="1">
      <c r="A3025" s="20" t="str">
        <f>IF(B3025="","",IF(T3025="?","⚠️ نوع غير معرف",T3025&amp;TEXT(COUNTIFS($T$3:T3025,T3025),"000")))</f>
        <v/>
      </c>
      <c r="B3025" s="38"/>
      <c r="C3025" s="38"/>
      <c r="D3025" s="39"/>
      <c r="E3025" s="54"/>
      <c r="F3025" s="41" t="str">
        <f t="shared" ca="1" si="188"/>
        <v/>
      </c>
      <c r="G3025" s="42"/>
      <c r="H3025" s="37"/>
      <c r="I3025" s="43"/>
      <c r="J3025" s="44" t="str">
        <f t="shared" si="189"/>
        <v/>
      </c>
      <c r="K3025" s="45"/>
      <c r="L3025" s="46" t="str">
        <f>IF(OR(K3025="لم يدفع",B3025=""),"",IF(K3025="تأمين فقط",0,IF(K3025="اشتراك 300",300,IF(F3025&lt;14,IFERROR(VLOOKUP(SUBSTITUTE(SUBSTITUTE(H3025,"~","~~"),"*","~*"),إعدادات_الأنواع!$A$4:$D$40,3,FALSE()),0),IFERROR(VLOOKUP(SUBSTITUTE(SUBSTITUTE(H3025,"~","~~"),"*","~*"),إعدادات_الأنواع!$A$4:$D$40,4,FALSE()),0)))))</f>
        <v/>
      </c>
      <c r="M3025" s="47" t="str">
        <f>IF(OR(K3025="لم يدفع",B3025=""),"",IFERROR(VLOOKUP(SUBSTITUTE(SUBSTITUTE(H3025,"~","~~"),"*","~*"),إعدادات_الأنواع!$A$4:$E$40,5,FALSE()),0))</f>
        <v/>
      </c>
      <c r="N3025" s="47" t="str">
        <f>IF(OR(K3025="لم يدفع",K3025="تأمين فقط",K3025="اشتراك 300",B3025=""),"",IFERROR(VLOOKUP(SUBSTITUTE(SUBSTITUTE(H3025,"~","~~"),"*","~*"),إعدادات_الأنواع!$A$4:$F$40,6,FALSE()),0))</f>
        <v/>
      </c>
      <c r="O3025" s="55" t="str">
        <f t="shared" si="190"/>
        <v/>
      </c>
      <c r="P3025" s="48" t="str">
        <f t="shared" ca="1" si="191"/>
        <v/>
      </c>
      <c r="Q3025" s="52"/>
      <c r="R3025" s="49"/>
      <c r="S3025" s="50" t="str">
        <f>IF(B3025="","",COUNTA(التجديد!E3025:E3025))</f>
        <v/>
      </c>
      <c r="T3025" s="51" t="str">
        <f>IF(B3025="","",IFERROR(VLOOKUP(SUBSTITUTE(SUBSTITUTE(H3025,"~","~~"),"*","~*"),إعدادات_الأنواع!$A$4:$B$40,2,FALSE()),"?"))</f>
        <v/>
      </c>
    </row>
    <row r="3026" spans="1:20" ht="15" customHeight="1">
      <c r="A3026" s="20" t="str">
        <f>IF(B3026="","",IF(T3026="?","⚠️ نوع غير معرف",T3026&amp;TEXT(COUNTIFS($T$3:T3026,T3026),"000")))</f>
        <v/>
      </c>
      <c r="B3026" s="38"/>
      <c r="C3026" s="38"/>
      <c r="D3026" s="39"/>
      <c r="E3026" s="54"/>
      <c r="F3026" s="41" t="str">
        <f t="shared" ca="1" si="188"/>
        <v/>
      </c>
      <c r="G3026" s="42"/>
      <c r="H3026" s="37"/>
      <c r="I3026" s="43"/>
      <c r="J3026" s="44" t="str">
        <f t="shared" si="189"/>
        <v/>
      </c>
      <c r="K3026" s="45"/>
      <c r="L3026" s="46" t="str">
        <f>IF(OR(K3026="لم يدفع",B3026=""),"",IF(K3026="تأمين فقط",0,IF(K3026="اشتراك 300",300,IF(F3026&lt;14,IFERROR(VLOOKUP(SUBSTITUTE(SUBSTITUTE(H3026,"~","~~"),"*","~*"),إعدادات_الأنواع!$A$4:$D$40,3,FALSE()),0),IFERROR(VLOOKUP(SUBSTITUTE(SUBSTITUTE(H3026,"~","~~"),"*","~*"),إعدادات_الأنواع!$A$4:$D$40,4,FALSE()),0)))))</f>
        <v/>
      </c>
      <c r="M3026" s="47" t="str">
        <f>IF(OR(K3026="لم يدفع",B3026=""),"",IFERROR(VLOOKUP(SUBSTITUTE(SUBSTITUTE(H3026,"~","~~"),"*","~*"),إعدادات_الأنواع!$A$4:$E$40,5,FALSE()),0))</f>
        <v/>
      </c>
      <c r="N3026" s="47" t="str">
        <f>IF(OR(K3026="لم يدفع",K3026="تأمين فقط",K3026="اشتراك 300",B3026=""),"",IFERROR(VLOOKUP(SUBSTITUTE(SUBSTITUTE(H3026,"~","~~"),"*","~*"),إعدادات_الأنواع!$A$4:$F$40,6,FALSE()),0))</f>
        <v/>
      </c>
      <c r="O3026" s="55" t="str">
        <f t="shared" si="190"/>
        <v/>
      </c>
      <c r="P3026" s="48" t="str">
        <f t="shared" ca="1" si="191"/>
        <v/>
      </c>
      <c r="Q3026" s="52"/>
      <c r="R3026" s="49"/>
      <c r="S3026" s="50" t="str">
        <f>IF(B3026="","",COUNTA(التجديد!E3026:E3026))</f>
        <v/>
      </c>
      <c r="T3026" s="51" t="str">
        <f>IF(B3026="","",IFERROR(VLOOKUP(SUBSTITUTE(SUBSTITUTE(H3026,"~","~~"),"*","~*"),إعدادات_الأنواع!$A$4:$B$40,2,FALSE()),"?"))</f>
        <v/>
      </c>
    </row>
    <row r="3027" spans="1:20" ht="15" customHeight="1">
      <c r="A3027" s="20" t="str">
        <f>IF(B3027="","",IF(T3027="?","⚠️ نوع غير معرف",T3027&amp;TEXT(COUNTIFS($T$3:T3027,T3027),"000")))</f>
        <v/>
      </c>
      <c r="B3027" s="38"/>
      <c r="C3027" s="38"/>
      <c r="D3027" s="39"/>
      <c r="E3027" s="54"/>
      <c r="F3027" s="41" t="str">
        <f t="shared" ca="1" si="188"/>
        <v/>
      </c>
      <c r="G3027" s="42"/>
      <c r="H3027" s="37"/>
      <c r="I3027" s="43"/>
      <c r="J3027" s="44" t="str">
        <f t="shared" si="189"/>
        <v/>
      </c>
      <c r="K3027" s="45"/>
      <c r="L3027" s="46" t="str">
        <f>IF(OR(K3027="لم يدفع",B3027=""),"",IF(K3027="تأمين فقط",0,IF(K3027="اشتراك 300",300,IF(F3027&lt;14,IFERROR(VLOOKUP(SUBSTITUTE(SUBSTITUTE(H3027,"~","~~"),"*","~*"),إعدادات_الأنواع!$A$4:$D$40,3,FALSE()),0),IFERROR(VLOOKUP(SUBSTITUTE(SUBSTITUTE(H3027,"~","~~"),"*","~*"),إعدادات_الأنواع!$A$4:$D$40,4,FALSE()),0)))))</f>
        <v/>
      </c>
      <c r="M3027" s="47" t="str">
        <f>IF(OR(K3027="لم يدفع",B3027=""),"",IFERROR(VLOOKUP(SUBSTITUTE(SUBSTITUTE(H3027,"~","~~"),"*","~*"),إعدادات_الأنواع!$A$4:$E$40,5,FALSE()),0))</f>
        <v/>
      </c>
      <c r="N3027" s="47" t="str">
        <f>IF(OR(K3027="لم يدفع",K3027="تأمين فقط",K3027="اشتراك 300",B3027=""),"",IFERROR(VLOOKUP(SUBSTITUTE(SUBSTITUTE(H3027,"~","~~"),"*","~*"),إعدادات_الأنواع!$A$4:$F$40,6,FALSE()),0))</f>
        <v/>
      </c>
      <c r="O3027" s="55" t="str">
        <f t="shared" si="190"/>
        <v/>
      </c>
      <c r="P3027" s="48" t="str">
        <f t="shared" ca="1" si="191"/>
        <v/>
      </c>
      <c r="Q3027" s="52"/>
      <c r="R3027" s="49"/>
      <c r="S3027" s="50" t="str">
        <f>IF(B3027="","",COUNTA(التجديد!E3027:E3027))</f>
        <v/>
      </c>
      <c r="T3027" s="51" t="str">
        <f>IF(B3027="","",IFERROR(VLOOKUP(SUBSTITUTE(SUBSTITUTE(H3027,"~","~~"),"*","~*"),إعدادات_الأنواع!$A$4:$B$40,2,FALSE()),"?"))</f>
        <v/>
      </c>
    </row>
    <row r="3028" spans="1:20" ht="15" customHeight="1">
      <c r="A3028" s="20" t="str">
        <f>IF(B3028="","",IF(T3028="?","⚠️ نوع غير معرف",T3028&amp;TEXT(COUNTIFS($T$3:T3028,T3028),"000")))</f>
        <v/>
      </c>
      <c r="B3028" s="38"/>
      <c r="C3028" s="38"/>
      <c r="D3028" s="39"/>
      <c r="E3028" s="54"/>
      <c r="F3028" s="41" t="str">
        <f t="shared" ca="1" si="188"/>
        <v/>
      </c>
      <c r="G3028" s="42"/>
      <c r="H3028" s="37"/>
      <c r="I3028" s="43"/>
      <c r="J3028" s="44" t="str">
        <f t="shared" si="189"/>
        <v/>
      </c>
      <c r="K3028" s="45"/>
      <c r="L3028" s="46" t="str">
        <f>IF(OR(K3028="لم يدفع",B3028=""),"",IF(K3028="تأمين فقط",0,IF(K3028="اشتراك 300",300,IF(F3028&lt;14,IFERROR(VLOOKUP(SUBSTITUTE(SUBSTITUTE(H3028,"~","~~"),"*","~*"),إعدادات_الأنواع!$A$4:$D$40,3,FALSE()),0),IFERROR(VLOOKUP(SUBSTITUTE(SUBSTITUTE(H3028,"~","~~"),"*","~*"),إعدادات_الأنواع!$A$4:$D$40,4,FALSE()),0)))))</f>
        <v/>
      </c>
      <c r="M3028" s="47" t="str">
        <f>IF(OR(K3028="لم يدفع",B3028=""),"",IFERROR(VLOOKUP(SUBSTITUTE(SUBSTITUTE(H3028,"~","~~"),"*","~*"),إعدادات_الأنواع!$A$4:$E$40,5,FALSE()),0))</f>
        <v/>
      </c>
      <c r="N3028" s="47" t="str">
        <f>IF(OR(K3028="لم يدفع",K3028="تأمين فقط",K3028="اشتراك 300",B3028=""),"",IFERROR(VLOOKUP(SUBSTITUTE(SUBSTITUTE(H3028,"~","~~"),"*","~*"),إعدادات_الأنواع!$A$4:$F$40,6,FALSE()),0))</f>
        <v/>
      </c>
      <c r="O3028" s="55" t="str">
        <f t="shared" si="190"/>
        <v/>
      </c>
      <c r="P3028" s="48" t="str">
        <f t="shared" ca="1" si="191"/>
        <v/>
      </c>
      <c r="Q3028" s="52"/>
      <c r="R3028" s="49"/>
      <c r="S3028" s="50" t="str">
        <f>IF(B3028="","",COUNTA(التجديد!E3028:E3028))</f>
        <v/>
      </c>
      <c r="T3028" s="51" t="str">
        <f>IF(B3028="","",IFERROR(VLOOKUP(SUBSTITUTE(SUBSTITUTE(H3028,"~","~~"),"*","~*"),إعدادات_الأنواع!$A$4:$B$40,2,FALSE()),"?"))</f>
        <v/>
      </c>
    </row>
    <row r="3029" spans="1:20" ht="15" customHeight="1">
      <c r="A3029" s="20" t="str">
        <f>IF(B3029="","",IF(T3029="?","⚠️ نوع غير معرف",T3029&amp;TEXT(COUNTIFS($T$3:T3029,T3029),"000")))</f>
        <v/>
      </c>
      <c r="B3029" s="38"/>
      <c r="C3029" s="38"/>
      <c r="D3029" s="39"/>
      <c r="E3029" s="54"/>
      <c r="F3029" s="41" t="str">
        <f t="shared" ca="1" si="188"/>
        <v/>
      </c>
      <c r="G3029" s="42"/>
      <c r="H3029" s="37"/>
      <c r="I3029" s="43"/>
      <c r="J3029" s="44" t="str">
        <f t="shared" si="189"/>
        <v/>
      </c>
      <c r="K3029" s="45"/>
      <c r="L3029" s="46" t="str">
        <f>IF(OR(K3029="لم يدفع",B3029=""),"",IF(K3029="تأمين فقط",0,IF(K3029="اشتراك 300",300,IF(F3029&lt;14,IFERROR(VLOOKUP(SUBSTITUTE(SUBSTITUTE(H3029,"~","~~"),"*","~*"),إعدادات_الأنواع!$A$4:$D$40,3,FALSE()),0),IFERROR(VLOOKUP(SUBSTITUTE(SUBSTITUTE(H3029,"~","~~"),"*","~*"),إعدادات_الأنواع!$A$4:$D$40,4,FALSE()),0)))))</f>
        <v/>
      </c>
      <c r="M3029" s="47" t="str">
        <f>IF(OR(K3029="لم يدفع",B3029=""),"",IFERROR(VLOOKUP(SUBSTITUTE(SUBSTITUTE(H3029,"~","~~"),"*","~*"),إعدادات_الأنواع!$A$4:$E$40,5,FALSE()),0))</f>
        <v/>
      </c>
      <c r="N3029" s="47" t="str">
        <f>IF(OR(K3029="لم يدفع",K3029="تأمين فقط",K3029="اشتراك 300",B3029=""),"",IFERROR(VLOOKUP(SUBSTITUTE(SUBSTITUTE(H3029,"~","~~"),"*","~*"),إعدادات_الأنواع!$A$4:$F$40,6,FALSE()),0))</f>
        <v/>
      </c>
      <c r="O3029" s="55" t="str">
        <f t="shared" si="190"/>
        <v/>
      </c>
      <c r="P3029" s="48" t="str">
        <f t="shared" ca="1" si="191"/>
        <v/>
      </c>
      <c r="Q3029" s="52"/>
      <c r="R3029" s="49"/>
      <c r="S3029" s="50" t="str">
        <f>IF(B3029="","",COUNTA(التجديد!E3029:E3029))</f>
        <v/>
      </c>
      <c r="T3029" s="51" t="str">
        <f>IF(B3029="","",IFERROR(VLOOKUP(SUBSTITUTE(SUBSTITUTE(H3029,"~","~~"),"*","~*"),إعدادات_الأنواع!$A$4:$B$40,2,FALSE()),"?"))</f>
        <v/>
      </c>
    </row>
    <row r="3030" spans="1:20" ht="15" customHeight="1">
      <c r="A3030" s="20" t="str">
        <f>IF(B3030="","",IF(T3030="?","⚠️ نوع غير معرف",T3030&amp;TEXT(COUNTIFS($T$3:T3030,T3030),"000")))</f>
        <v/>
      </c>
      <c r="B3030" s="38"/>
      <c r="C3030" s="38"/>
      <c r="D3030" s="39"/>
      <c r="E3030" s="54"/>
      <c r="F3030" s="41" t="str">
        <f t="shared" ca="1" si="188"/>
        <v/>
      </c>
      <c r="G3030" s="42"/>
      <c r="H3030" s="37"/>
      <c r="I3030" s="43"/>
      <c r="J3030" s="44" t="str">
        <f t="shared" si="189"/>
        <v/>
      </c>
      <c r="K3030" s="45"/>
      <c r="L3030" s="46" t="str">
        <f>IF(OR(K3030="لم يدفع",B3030=""),"",IF(K3030="تأمين فقط",0,IF(K3030="اشتراك 300",300,IF(F3030&lt;14,IFERROR(VLOOKUP(SUBSTITUTE(SUBSTITUTE(H3030,"~","~~"),"*","~*"),إعدادات_الأنواع!$A$4:$D$40,3,FALSE()),0),IFERROR(VLOOKUP(SUBSTITUTE(SUBSTITUTE(H3030,"~","~~"),"*","~*"),إعدادات_الأنواع!$A$4:$D$40,4,FALSE()),0)))))</f>
        <v/>
      </c>
      <c r="M3030" s="47" t="str">
        <f>IF(OR(K3030="لم يدفع",B3030=""),"",IFERROR(VLOOKUP(SUBSTITUTE(SUBSTITUTE(H3030,"~","~~"),"*","~*"),إعدادات_الأنواع!$A$4:$E$40,5,FALSE()),0))</f>
        <v/>
      </c>
      <c r="N3030" s="47" t="str">
        <f>IF(OR(K3030="لم يدفع",K3030="تأمين فقط",K3030="اشتراك 300",B3030=""),"",IFERROR(VLOOKUP(SUBSTITUTE(SUBSTITUTE(H3030,"~","~~"),"*","~*"),إعدادات_الأنواع!$A$4:$F$40,6,FALSE()),0))</f>
        <v/>
      </c>
      <c r="O3030" s="55" t="str">
        <f t="shared" si="190"/>
        <v/>
      </c>
      <c r="P3030" s="48" t="str">
        <f t="shared" ca="1" si="191"/>
        <v/>
      </c>
      <c r="Q3030" s="52"/>
      <c r="R3030" s="49"/>
      <c r="S3030" s="50" t="str">
        <f>IF(B3030="","",COUNTA(التجديد!E3030:E3030))</f>
        <v/>
      </c>
      <c r="T3030" s="51" t="str">
        <f>IF(B3030="","",IFERROR(VLOOKUP(SUBSTITUTE(SUBSTITUTE(H3030,"~","~~"),"*","~*"),إعدادات_الأنواع!$A$4:$B$40,2,FALSE()),"?"))</f>
        <v/>
      </c>
    </row>
    <row r="3031" spans="1:20" ht="15" customHeight="1">
      <c r="A3031" s="20" t="str">
        <f>IF(B3031="","",IF(T3031="?","⚠️ نوع غير معرف",T3031&amp;TEXT(COUNTIFS($T$3:T3031,T3031),"000")))</f>
        <v/>
      </c>
      <c r="B3031" s="38"/>
      <c r="C3031" s="38"/>
      <c r="D3031" s="39"/>
      <c r="E3031" s="54"/>
      <c r="F3031" s="41" t="str">
        <f t="shared" ca="1" si="188"/>
        <v/>
      </c>
      <c r="G3031" s="42"/>
      <c r="H3031" s="37"/>
      <c r="I3031" s="43"/>
      <c r="J3031" s="44" t="str">
        <f t="shared" si="189"/>
        <v/>
      </c>
      <c r="K3031" s="45"/>
      <c r="L3031" s="46" t="str">
        <f>IF(OR(K3031="لم يدفع",B3031=""),"",IF(K3031="تأمين فقط",0,IF(K3031="اشتراك 300",300,IF(F3031&lt;14,IFERROR(VLOOKUP(SUBSTITUTE(SUBSTITUTE(H3031,"~","~~"),"*","~*"),إعدادات_الأنواع!$A$4:$D$40,3,FALSE()),0),IFERROR(VLOOKUP(SUBSTITUTE(SUBSTITUTE(H3031,"~","~~"),"*","~*"),إعدادات_الأنواع!$A$4:$D$40,4,FALSE()),0)))))</f>
        <v/>
      </c>
      <c r="M3031" s="47" t="str">
        <f>IF(OR(K3031="لم يدفع",B3031=""),"",IFERROR(VLOOKUP(SUBSTITUTE(SUBSTITUTE(H3031,"~","~~"),"*","~*"),إعدادات_الأنواع!$A$4:$E$40,5,FALSE()),0))</f>
        <v/>
      </c>
      <c r="N3031" s="47" t="str">
        <f>IF(OR(K3031="لم يدفع",K3031="تأمين فقط",K3031="اشتراك 300",B3031=""),"",IFERROR(VLOOKUP(SUBSTITUTE(SUBSTITUTE(H3031,"~","~~"),"*","~*"),إعدادات_الأنواع!$A$4:$F$40,6,FALSE()),0))</f>
        <v/>
      </c>
      <c r="O3031" s="55" t="str">
        <f t="shared" si="190"/>
        <v/>
      </c>
      <c r="P3031" s="48" t="str">
        <f t="shared" ca="1" si="191"/>
        <v/>
      </c>
      <c r="Q3031" s="52"/>
      <c r="R3031" s="49"/>
      <c r="S3031" s="50" t="str">
        <f>IF(B3031="","",COUNTA(التجديد!E3031:E3031))</f>
        <v/>
      </c>
      <c r="T3031" s="51" t="str">
        <f>IF(B3031="","",IFERROR(VLOOKUP(SUBSTITUTE(SUBSTITUTE(H3031,"~","~~"),"*","~*"),إعدادات_الأنواع!$A$4:$B$40,2,FALSE()),"?"))</f>
        <v/>
      </c>
    </row>
    <row r="3032" spans="1:20" ht="15" customHeight="1">
      <c r="A3032" s="20" t="str">
        <f>IF(B3032="","",IF(T3032="?","⚠️ نوع غير معرف",T3032&amp;TEXT(COUNTIFS($T$3:T3032,T3032),"000")))</f>
        <v/>
      </c>
      <c r="B3032" s="38"/>
      <c r="C3032" s="38"/>
      <c r="D3032" s="39"/>
      <c r="E3032" s="54"/>
      <c r="F3032" s="41" t="str">
        <f t="shared" ca="1" si="188"/>
        <v/>
      </c>
      <c r="G3032" s="42"/>
      <c r="H3032" s="37"/>
      <c r="I3032" s="43"/>
      <c r="J3032" s="44" t="str">
        <f t="shared" si="189"/>
        <v/>
      </c>
      <c r="K3032" s="45"/>
      <c r="L3032" s="46" t="str">
        <f>IF(OR(K3032="لم يدفع",B3032=""),"",IF(K3032="تأمين فقط",0,IF(K3032="اشتراك 300",300,IF(F3032&lt;14,IFERROR(VLOOKUP(SUBSTITUTE(SUBSTITUTE(H3032,"~","~~"),"*","~*"),إعدادات_الأنواع!$A$4:$D$40,3,FALSE()),0),IFERROR(VLOOKUP(SUBSTITUTE(SUBSTITUTE(H3032,"~","~~"),"*","~*"),إعدادات_الأنواع!$A$4:$D$40,4,FALSE()),0)))))</f>
        <v/>
      </c>
      <c r="M3032" s="47" t="str">
        <f>IF(OR(K3032="لم يدفع",B3032=""),"",IFERROR(VLOOKUP(SUBSTITUTE(SUBSTITUTE(H3032,"~","~~"),"*","~*"),إعدادات_الأنواع!$A$4:$E$40,5,FALSE()),0))</f>
        <v/>
      </c>
      <c r="N3032" s="47" t="str">
        <f>IF(OR(K3032="لم يدفع",K3032="تأمين فقط",K3032="اشتراك 300",B3032=""),"",IFERROR(VLOOKUP(SUBSTITUTE(SUBSTITUTE(H3032,"~","~~"),"*","~*"),إعدادات_الأنواع!$A$4:$F$40,6,FALSE()),0))</f>
        <v/>
      </c>
      <c r="O3032" s="55" t="str">
        <f t="shared" si="190"/>
        <v/>
      </c>
      <c r="P3032" s="48" t="str">
        <f t="shared" ca="1" si="191"/>
        <v/>
      </c>
      <c r="Q3032" s="52"/>
      <c r="R3032" s="49"/>
      <c r="S3032" s="50" t="str">
        <f>IF(B3032="","",COUNTA(التجديد!E3032:E3032))</f>
        <v/>
      </c>
      <c r="T3032" s="51" t="str">
        <f>IF(B3032="","",IFERROR(VLOOKUP(SUBSTITUTE(SUBSTITUTE(H3032,"~","~~"),"*","~*"),إعدادات_الأنواع!$A$4:$B$40,2,FALSE()),"?"))</f>
        <v/>
      </c>
    </row>
    <row r="3033" spans="1:20" ht="15" customHeight="1">
      <c r="A3033" s="20" t="str">
        <f>IF(B3033="","",IF(T3033="?","⚠️ نوع غير معرف",T3033&amp;TEXT(COUNTIFS($T$3:T3033,T3033),"000")))</f>
        <v/>
      </c>
      <c r="B3033" s="38"/>
      <c r="C3033" s="38"/>
      <c r="D3033" s="39"/>
      <c r="E3033" s="54"/>
      <c r="F3033" s="41" t="str">
        <f t="shared" ca="1" si="188"/>
        <v/>
      </c>
      <c r="G3033" s="42"/>
      <c r="H3033" s="37"/>
      <c r="I3033" s="43"/>
      <c r="J3033" s="44" t="str">
        <f t="shared" si="189"/>
        <v/>
      </c>
      <c r="K3033" s="45"/>
      <c r="L3033" s="46" t="str">
        <f>IF(OR(K3033="لم يدفع",B3033=""),"",IF(K3033="تأمين فقط",0,IF(K3033="اشتراك 300",300,IF(F3033&lt;14,IFERROR(VLOOKUP(SUBSTITUTE(SUBSTITUTE(H3033,"~","~~"),"*","~*"),إعدادات_الأنواع!$A$4:$D$40,3,FALSE()),0),IFERROR(VLOOKUP(SUBSTITUTE(SUBSTITUTE(H3033,"~","~~"),"*","~*"),إعدادات_الأنواع!$A$4:$D$40,4,FALSE()),0)))))</f>
        <v/>
      </c>
      <c r="M3033" s="47" t="str">
        <f>IF(OR(K3033="لم يدفع",B3033=""),"",IFERROR(VLOOKUP(SUBSTITUTE(SUBSTITUTE(H3033,"~","~~"),"*","~*"),إعدادات_الأنواع!$A$4:$E$40,5,FALSE()),0))</f>
        <v/>
      </c>
      <c r="N3033" s="47" t="str">
        <f>IF(OR(K3033="لم يدفع",K3033="تأمين فقط",K3033="اشتراك 300",B3033=""),"",IFERROR(VLOOKUP(SUBSTITUTE(SUBSTITUTE(H3033,"~","~~"),"*","~*"),إعدادات_الأنواع!$A$4:$F$40,6,FALSE()),0))</f>
        <v/>
      </c>
      <c r="O3033" s="55" t="str">
        <f t="shared" si="190"/>
        <v/>
      </c>
      <c r="P3033" s="48" t="str">
        <f t="shared" ca="1" si="191"/>
        <v/>
      </c>
      <c r="Q3033" s="52"/>
      <c r="R3033" s="49"/>
      <c r="S3033" s="50" t="str">
        <f>IF(B3033="","",COUNTA(التجديد!E3033:E3033))</f>
        <v/>
      </c>
      <c r="T3033" s="51" t="str">
        <f>IF(B3033="","",IFERROR(VLOOKUP(SUBSTITUTE(SUBSTITUTE(H3033,"~","~~"),"*","~*"),إعدادات_الأنواع!$A$4:$B$40,2,FALSE()),"?"))</f>
        <v/>
      </c>
    </row>
    <row r="3034" spans="1:20" ht="15" customHeight="1">
      <c r="A3034" s="20" t="str">
        <f>IF(B3034="","",IF(T3034="?","⚠️ نوع غير معرف",T3034&amp;TEXT(COUNTIFS($T$3:T3034,T3034),"000")))</f>
        <v/>
      </c>
      <c r="B3034" s="38"/>
      <c r="C3034" s="38"/>
      <c r="D3034" s="39"/>
      <c r="E3034" s="54"/>
      <c r="F3034" s="41" t="str">
        <f t="shared" ca="1" si="188"/>
        <v/>
      </c>
      <c r="G3034" s="42"/>
      <c r="H3034" s="37"/>
      <c r="I3034" s="43"/>
      <c r="J3034" s="44" t="str">
        <f t="shared" si="189"/>
        <v/>
      </c>
      <c r="K3034" s="45"/>
      <c r="L3034" s="46" t="str">
        <f>IF(OR(K3034="لم يدفع",B3034=""),"",IF(K3034="تأمين فقط",0,IF(K3034="اشتراك 300",300,IF(F3034&lt;14,IFERROR(VLOOKUP(SUBSTITUTE(SUBSTITUTE(H3034,"~","~~"),"*","~*"),إعدادات_الأنواع!$A$4:$D$40,3,FALSE()),0),IFERROR(VLOOKUP(SUBSTITUTE(SUBSTITUTE(H3034,"~","~~"),"*","~*"),إعدادات_الأنواع!$A$4:$D$40,4,FALSE()),0)))))</f>
        <v/>
      </c>
      <c r="M3034" s="47" t="str">
        <f>IF(OR(K3034="لم يدفع",B3034=""),"",IFERROR(VLOOKUP(SUBSTITUTE(SUBSTITUTE(H3034,"~","~~"),"*","~*"),إعدادات_الأنواع!$A$4:$E$40,5,FALSE()),0))</f>
        <v/>
      </c>
      <c r="N3034" s="47" t="str">
        <f>IF(OR(K3034="لم يدفع",K3034="تأمين فقط",K3034="اشتراك 300",B3034=""),"",IFERROR(VLOOKUP(SUBSTITUTE(SUBSTITUTE(H3034,"~","~~"),"*","~*"),إعدادات_الأنواع!$A$4:$F$40,6,FALSE()),0))</f>
        <v/>
      </c>
      <c r="O3034" s="55" t="str">
        <f t="shared" si="190"/>
        <v/>
      </c>
      <c r="P3034" s="48" t="str">
        <f t="shared" ca="1" si="191"/>
        <v/>
      </c>
      <c r="Q3034" s="52"/>
      <c r="R3034" s="49"/>
      <c r="S3034" s="50" t="str">
        <f>IF(B3034="","",COUNTA(التجديد!E3034:E3034))</f>
        <v/>
      </c>
      <c r="T3034" s="51" t="str">
        <f>IF(B3034="","",IFERROR(VLOOKUP(SUBSTITUTE(SUBSTITUTE(H3034,"~","~~"),"*","~*"),إعدادات_الأنواع!$A$4:$B$40,2,FALSE()),"?"))</f>
        <v/>
      </c>
    </row>
    <row r="3035" spans="1:20" ht="15" customHeight="1">
      <c r="A3035" s="20" t="str">
        <f>IF(B3035="","",IF(T3035="?","⚠️ نوع غير معرف",T3035&amp;TEXT(COUNTIFS($T$3:T3035,T3035),"000")))</f>
        <v/>
      </c>
      <c r="B3035" s="38"/>
      <c r="C3035" s="38"/>
      <c r="D3035" s="39"/>
      <c r="E3035" s="54"/>
      <c r="F3035" s="41" t="str">
        <f t="shared" ca="1" si="188"/>
        <v/>
      </c>
      <c r="G3035" s="42"/>
      <c r="H3035" s="37"/>
      <c r="I3035" s="43"/>
      <c r="J3035" s="44" t="str">
        <f t="shared" si="189"/>
        <v/>
      </c>
      <c r="K3035" s="45"/>
      <c r="L3035" s="46" t="str">
        <f>IF(OR(K3035="لم يدفع",B3035=""),"",IF(K3035="تأمين فقط",0,IF(K3035="اشتراك 300",300,IF(F3035&lt;14,IFERROR(VLOOKUP(SUBSTITUTE(SUBSTITUTE(H3035,"~","~~"),"*","~*"),إعدادات_الأنواع!$A$4:$D$40,3,FALSE()),0),IFERROR(VLOOKUP(SUBSTITUTE(SUBSTITUTE(H3035,"~","~~"),"*","~*"),إعدادات_الأنواع!$A$4:$D$40,4,FALSE()),0)))))</f>
        <v/>
      </c>
      <c r="M3035" s="47" t="str">
        <f>IF(OR(K3035="لم يدفع",B3035=""),"",IFERROR(VLOOKUP(SUBSTITUTE(SUBSTITUTE(H3035,"~","~~"),"*","~*"),إعدادات_الأنواع!$A$4:$E$40,5,FALSE()),0))</f>
        <v/>
      </c>
      <c r="N3035" s="47" t="str">
        <f>IF(OR(K3035="لم يدفع",K3035="تأمين فقط",K3035="اشتراك 300",B3035=""),"",IFERROR(VLOOKUP(SUBSTITUTE(SUBSTITUTE(H3035,"~","~~"),"*","~*"),إعدادات_الأنواع!$A$4:$F$40,6,FALSE()),0))</f>
        <v/>
      </c>
      <c r="O3035" s="55" t="str">
        <f t="shared" si="190"/>
        <v/>
      </c>
      <c r="P3035" s="48" t="str">
        <f t="shared" ca="1" si="191"/>
        <v/>
      </c>
      <c r="Q3035" s="52"/>
      <c r="R3035" s="49"/>
      <c r="S3035" s="50" t="str">
        <f>IF(B3035="","",COUNTA(التجديد!E3035:E3035))</f>
        <v/>
      </c>
      <c r="T3035" s="51" t="str">
        <f>IF(B3035="","",IFERROR(VLOOKUP(SUBSTITUTE(SUBSTITUTE(H3035,"~","~~"),"*","~*"),إعدادات_الأنواع!$A$4:$B$40,2,FALSE()),"?"))</f>
        <v/>
      </c>
    </row>
    <row r="3036" spans="1:20" ht="15" customHeight="1">
      <c r="A3036" s="20" t="str">
        <f>IF(B3036="","",IF(T3036="?","⚠️ نوع غير معرف",T3036&amp;TEXT(COUNTIFS($T$3:T3036,T3036),"000")))</f>
        <v/>
      </c>
      <c r="B3036" s="38"/>
      <c r="C3036" s="38"/>
      <c r="D3036" s="39"/>
      <c r="E3036" s="54"/>
      <c r="F3036" s="41" t="str">
        <f t="shared" ca="1" si="188"/>
        <v/>
      </c>
      <c r="G3036" s="42"/>
      <c r="H3036" s="37"/>
      <c r="I3036" s="43"/>
      <c r="J3036" s="44" t="str">
        <f t="shared" si="189"/>
        <v/>
      </c>
      <c r="K3036" s="45"/>
      <c r="L3036" s="46" t="str">
        <f>IF(OR(K3036="لم يدفع",B3036=""),"",IF(K3036="تأمين فقط",0,IF(K3036="اشتراك 300",300,IF(F3036&lt;14,IFERROR(VLOOKUP(SUBSTITUTE(SUBSTITUTE(H3036,"~","~~"),"*","~*"),إعدادات_الأنواع!$A$4:$D$40,3,FALSE()),0),IFERROR(VLOOKUP(SUBSTITUTE(SUBSTITUTE(H3036,"~","~~"),"*","~*"),إعدادات_الأنواع!$A$4:$D$40,4,FALSE()),0)))))</f>
        <v/>
      </c>
      <c r="M3036" s="47" t="str">
        <f>IF(OR(K3036="لم يدفع",B3036=""),"",IFERROR(VLOOKUP(SUBSTITUTE(SUBSTITUTE(H3036,"~","~~"),"*","~*"),إعدادات_الأنواع!$A$4:$E$40,5,FALSE()),0))</f>
        <v/>
      </c>
      <c r="N3036" s="47" t="str">
        <f>IF(OR(K3036="لم يدفع",K3036="تأمين فقط",K3036="اشتراك 300",B3036=""),"",IFERROR(VLOOKUP(SUBSTITUTE(SUBSTITUTE(H3036,"~","~~"),"*","~*"),إعدادات_الأنواع!$A$4:$F$40,6,FALSE()),0))</f>
        <v/>
      </c>
      <c r="O3036" s="55" t="str">
        <f t="shared" si="190"/>
        <v/>
      </c>
      <c r="P3036" s="48" t="str">
        <f t="shared" ca="1" si="191"/>
        <v/>
      </c>
      <c r="Q3036" s="52"/>
      <c r="R3036" s="49"/>
      <c r="S3036" s="50" t="str">
        <f>IF(B3036="","",COUNTA(التجديد!E3036:E3036))</f>
        <v/>
      </c>
      <c r="T3036" s="51" t="str">
        <f>IF(B3036="","",IFERROR(VLOOKUP(SUBSTITUTE(SUBSTITUTE(H3036,"~","~~"),"*","~*"),إعدادات_الأنواع!$A$4:$B$40,2,FALSE()),"?"))</f>
        <v/>
      </c>
    </row>
    <row r="3037" spans="1:20" ht="15" customHeight="1">
      <c r="A3037" s="20" t="str">
        <f>IF(B3037="","",IF(T3037="?","⚠️ نوع غير معرف",T3037&amp;TEXT(COUNTIFS($T$3:T3037,T3037),"000")))</f>
        <v/>
      </c>
      <c r="B3037" s="38"/>
      <c r="C3037" s="38"/>
      <c r="D3037" s="39"/>
      <c r="E3037" s="54"/>
      <c r="F3037" s="41" t="str">
        <f t="shared" ca="1" si="188"/>
        <v/>
      </c>
      <c r="G3037" s="42"/>
      <c r="H3037" s="37"/>
      <c r="I3037" s="43"/>
      <c r="J3037" s="44" t="str">
        <f t="shared" si="189"/>
        <v/>
      </c>
      <c r="K3037" s="45"/>
      <c r="L3037" s="46" t="str">
        <f>IF(OR(K3037="لم يدفع",B3037=""),"",IF(K3037="تأمين فقط",0,IF(K3037="اشتراك 300",300,IF(F3037&lt;14,IFERROR(VLOOKUP(SUBSTITUTE(SUBSTITUTE(H3037,"~","~~"),"*","~*"),إعدادات_الأنواع!$A$4:$D$40,3,FALSE()),0),IFERROR(VLOOKUP(SUBSTITUTE(SUBSTITUTE(H3037,"~","~~"),"*","~*"),إعدادات_الأنواع!$A$4:$D$40,4,FALSE()),0)))))</f>
        <v/>
      </c>
      <c r="M3037" s="47" t="str">
        <f>IF(OR(K3037="لم يدفع",B3037=""),"",IFERROR(VLOOKUP(SUBSTITUTE(SUBSTITUTE(H3037,"~","~~"),"*","~*"),إعدادات_الأنواع!$A$4:$E$40,5,FALSE()),0))</f>
        <v/>
      </c>
      <c r="N3037" s="47" t="str">
        <f>IF(OR(K3037="لم يدفع",K3037="تأمين فقط",K3037="اشتراك 300",B3037=""),"",IFERROR(VLOOKUP(SUBSTITUTE(SUBSTITUTE(H3037,"~","~~"),"*","~*"),إعدادات_الأنواع!$A$4:$F$40,6,FALSE()),0))</f>
        <v/>
      </c>
      <c r="O3037" s="55" t="str">
        <f t="shared" si="190"/>
        <v/>
      </c>
      <c r="P3037" s="48" t="str">
        <f t="shared" ca="1" si="191"/>
        <v/>
      </c>
      <c r="Q3037" s="52"/>
      <c r="R3037" s="49"/>
      <c r="S3037" s="50" t="str">
        <f>IF(B3037="","",COUNTA(التجديد!E3037:E3037))</f>
        <v/>
      </c>
      <c r="T3037" s="51" t="str">
        <f>IF(B3037="","",IFERROR(VLOOKUP(SUBSTITUTE(SUBSTITUTE(H3037,"~","~~"),"*","~*"),إعدادات_الأنواع!$A$4:$B$40,2,FALSE()),"?"))</f>
        <v/>
      </c>
    </row>
    <row r="3038" spans="1:20" ht="15" customHeight="1">
      <c r="A3038" s="20" t="str">
        <f>IF(B3038="","",IF(T3038="?","⚠️ نوع غير معرف",T3038&amp;TEXT(COUNTIFS($T$3:T3038,T3038),"000")))</f>
        <v/>
      </c>
      <c r="B3038" s="38"/>
      <c r="C3038" s="38"/>
      <c r="D3038" s="39"/>
      <c r="E3038" s="54"/>
      <c r="F3038" s="41" t="str">
        <f t="shared" ca="1" si="188"/>
        <v/>
      </c>
      <c r="G3038" s="42"/>
      <c r="H3038" s="37"/>
      <c r="I3038" s="43"/>
      <c r="J3038" s="44" t="str">
        <f t="shared" si="189"/>
        <v/>
      </c>
      <c r="K3038" s="45"/>
      <c r="L3038" s="46" t="str">
        <f>IF(OR(K3038="لم يدفع",B3038=""),"",IF(K3038="تأمين فقط",0,IF(K3038="اشتراك 300",300,IF(F3038&lt;14,IFERROR(VLOOKUP(SUBSTITUTE(SUBSTITUTE(H3038,"~","~~"),"*","~*"),إعدادات_الأنواع!$A$4:$D$40,3,FALSE()),0),IFERROR(VLOOKUP(SUBSTITUTE(SUBSTITUTE(H3038,"~","~~"),"*","~*"),إعدادات_الأنواع!$A$4:$D$40,4,FALSE()),0)))))</f>
        <v/>
      </c>
      <c r="M3038" s="47" t="str">
        <f>IF(OR(K3038="لم يدفع",B3038=""),"",IFERROR(VLOOKUP(SUBSTITUTE(SUBSTITUTE(H3038,"~","~~"),"*","~*"),إعدادات_الأنواع!$A$4:$E$40,5,FALSE()),0))</f>
        <v/>
      </c>
      <c r="N3038" s="47" t="str">
        <f>IF(OR(K3038="لم يدفع",K3038="تأمين فقط",K3038="اشتراك 300",B3038=""),"",IFERROR(VLOOKUP(SUBSTITUTE(SUBSTITUTE(H3038,"~","~~"),"*","~*"),إعدادات_الأنواع!$A$4:$F$40,6,FALSE()),0))</f>
        <v/>
      </c>
      <c r="O3038" s="55" t="str">
        <f t="shared" si="190"/>
        <v/>
      </c>
      <c r="P3038" s="48" t="str">
        <f t="shared" ca="1" si="191"/>
        <v/>
      </c>
      <c r="Q3038" s="52"/>
      <c r="R3038" s="49"/>
      <c r="S3038" s="50" t="str">
        <f>IF(B3038="","",COUNTA(التجديد!E3038:E3038))</f>
        <v/>
      </c>
      <c r="T3038" s="51" t="str">
        <f>IF(B3038="","",IFERROR(VLOOKUP(SUBSTITUTE(SUBSTITUTE(H3038,"~","~~"),"*","~*"),إعدادات_الأنواع!$A$4:$B$40,2,FALSE()),"?"))</f>
        <v/>
      </c>
    </row>
    <row r="3039" spans="1:20" ht="15" customHeight="1">
      <c r="A3039" s="20" t="str">
        <f>IF(B3039="","",IF(T3039="?","⚠️ نوع غير معرف",T3039&amp;TEXT(COUNTIFS($T$3:T3039,T3039),"000")))</f>
        <v/>
      </c>
      <c r="B3039" s="38"/>
      <c r="C3039" s="38"/>
      <c r="D3039" s="39"/>
      <c r="E3039" s="54"/>
      <c r="F3039" s="41" t="str">
        <f t="shared" ca="1" si="188"/>
        <v/>
      </c>
      <c r="G3039" s="42"/>
      <c r="H3039" s="37"/>
      <c r="I3039" s="43"/>
      <c r="J3039" s="44" t="str">
        <f t="shared" si="189"/>
        <v/>
      </c>
      <c r="K3039" s="45"/>
      <c r="L3039" s="46" t="str">
        <f>IF(OR(K3039="لم يدفع",B3039=""),"",IF(K3039="تأمين فقط",0,IF(K3039="اشتراك 300",300,IF(F3039&lt;14,IFERROR(VLOOKUP(SUBSTITUTE(SUBSTITUTE(H3039,"~","~~"),"*","~*"),إعدادات_الأنواع!$A$4:$D$40,3,FALSE()),0),IFERROR(VLOOKUP(SUBSTITUTE(SUBSTITUTE(H3039,"~","~~"),"*","~*"),إعدادات_الأنواع!$A$4:$D$40,4,FALSE()),0)))))</f>
        <v/>
      </c>
      <c r="M3039" s="47" t="str">
        <f>IF(OR(K3039="لم يدفع",B3039=""),"",IFERROR(VLOOKUP(SUBSTITUTE(SUBSTITUTE(H3039,"~","~~"),"*","~*"),إعدادات_الأنواع!$A$4:$E$40,5,FALSE()),0))</f>
        <v/>
      </c>
      <c r="N3039" s="47" t="str">
        <f>IF(OR(K3039="لم يدفع",K3039="تأمين فقط",K3039="اشتراك 300",B3039=""),"",IFERROR(VLOOKUP(SUBSTITUTE(SUBSTITUTE(H3039,"~","~~"),"*","~*"),إعدادات_الأنواع!$A$4:$F$40,6,FALSE()),0))</f>
        <v/>
      </c>
      <c r="O3039" s="55" t="str">
        <f t="shared" si="190"/>
        <v/>
      </c>
      <c r="P3039" s="48" t="str">
        <f t="shared" ca="1" si="191"/>
        <v/>
      </c>
      <c r="Q3039" s="52"/>
      <c r="R3039" s="49"/>
      <c r="S3039" s="50" t="str">
        <f>IF(B3039="","",COUNTA(التجديد!E3039:E3039))</f>
        <v/>
      </c>
      <c r="T3039" s="51" t="str">
        <f>IF(B3039="","",IFERROR(VLOOKUP(SUBSTITUTE(SUBSTITUTE(H3039,"~","~~"),"*","~*"),إعدادات_الأنواع!$A$4:$B$40,2,FALSE()),"?"))</f>
        <v/>
      </c>
    </row>
    <row r="3040" spans="1:20" ht="15" customHeight="1">
      <c r="A3040" s="20" t="str">
        <f>IF(B3040="","",IF(T3040="?","⚠️ نوع غير معرف",T3040&amp;TEXT(COUNTIFS($T$3:T3040,T3040),"000")))</f>
        <v/>
      </c>
      <c r="B3040" s="38"/>
      <c r="C3040" s="38"/>
      <c r="D3040" s="39"/>
      <c r="E3040" s="54"/>
      <c r="F3040" s="41" t="str">
        <f t="shared" ca="1" si="188"/>
        <v/>
      </c>
      <c r="G3040" s="42"/>
      <c r="H3040" s="37"/>
      <c r="I3040" s="43"/>
      <c r="J3040" s="44" t="str">
        <f t="shared" si="189"/>
        <v/>
      </c>
      <c r="K3040" s="45"/>
      <c r="L3040" s="46" t="str">
        <f>IF(OR(K3040="لم يدفع",B3040=""),"",IF(K3040="تأمين فقط",0,IF(K3040="اشتراك 300",300,IF(F3040&lt;14,IFERROR(VLOOKUP(SUBSTITUTE(SUBSTITUTE(H3040,"~","~~"),"*","~*"),إعدادات_الأنواع!$A$4:$D$40,3,FALSE()),0),IFERROR(VLOOKUP(SUBSTITUTE(SUBSTITUTE(H3040,"~","~~"),"*","~*"),إعدادات_الأنواع!$A$4:$D$40,4,FALSE()),0)))))</f>
        <v/>
      </c>
      <c r="M3040" s="47" t="str">
        <f>IF(OR(K3040="لم يدفع",B3040=""),"",IFERROR(VLOOKUP(SUBSTITUTE(SUBSTITUTE(H3040,"~","~~"),"*","~*"),إعدادات_الأنواع!$A$4:$E$40,5,FALSE()),0))</f>
        <v/>
      </c>
      <c r="N3040" s="47" t="str">
        <f>IF(OR(K3040="لم يدفع",K3040="تأمين فقط",K3040="اشتراك 300",B3040=""),"",IFERROR(VLOOKUP(SUBSTITUTE(SUBSTITUTE(H3040,"~","~~"),"*","~*"),إعدادات_الأنواع!$A$4:$F$40,6,FALSE()),0))</f>
        <v/>
      </c>
      <c r="O3040" s="55" t="str">
        <f t="shared" si="190"/>
        <v/>
      </c>
      <c r="P3040" s="48" t="str">
        <f t="shared" ca="1" si="191"/>
        <v/>
      </c>
      <c r="Q3040" s="52"/>
      <c r="R3040" s="49"/>
      <c r="S3040" s="50" t="str">
        <f>IF(B3040="","",COUNTA(التجديد!E3040:E3040))</f>
        <v/>
      </c>
      <c r="T3040" s="51" t="str">
        <f>IF(B3040="","",IFERROR(VLOOKUP(SUBSTITUTE(SUBSTITUTE(H3040,"~","~~"),"*","~*"),إعدادات_الأنواع!$A$4:$B$40,2,FALSE()),"?"))</f>
        <v/>
      </c>
    </row>
    <row r="3041" spans="1:20" ht="15" customHeight="1">
      <c r="A3041" s="20" t="str">
        <f>IF(B3041="","",IF(T3041="?","⚠️ نوع غير معرف",T3041&amp;TEXT(COUNTIFS($T$3:T3041,T3041),"000")))</f>
        <v/>
      </c>
      <c r="B3041" s="38"/>
      <c r="C3041" s="38"/>
      <c r="D3041" s="39"/>
      <c r="E3041" s="54"/>
      <c r="F3041" s="41" t="str">
        <f t="shared" ca="1" si="188"/>
        <v/>
      </c>
      <c r="G3041" s="42"/>
      <c r="H3041" s="37"/>
      <c r="I3041" s="43"/>
      <c r="J3041" s="44" t="str">
        <f t="shared" si="189"/>
        <v/>
      </c>
      <c r="K3041" s="45"/>
      <c r="L3041" s="46" t="str">
        <f>IF(OR(K3041="لم يدفع",B3041=""),"",IF(K3041="تأمين فقط",0,IF(K3041="اشتراك 300",300,IF(F3041&lt;14,IFERROR(VLOOKUP(SUBSTITUTE(SUBSTITUTE(H3041,"~","~~"),"*","~*"),إعدادات_الأنواع!$A$4:$D$40,3,FALSE()),0),IFERROR(VLOOKUP(SUBSTITUTE(SUBSTITUTE(H3041,"~","~~"),"*","~*"),إعدادات_الأنواع!$A$4:$D$40,4,FALSE()),0)))))</f>
        <v/>
      </c>
      <c r="M3041" s="47" t="str">
        <f>IF(OR(K3041="لم يدفع",B3041=""),"",IFERROR(VLOOKUP(SUBSTITUTE(SUBSTITUTE(H3041,"~","~~"),"*","~*"),إعدادات_الأنواع!$A$4:$E$40,5,FALSE()),0))</f>
        <v/>
      </c>
      <c r="N3041" s="47" t="str">
        <f>IF(OR(K3041="لم يدفع",K3041="تأمين فقط",K3041="اشتراك 300",B3041=""),"",IFERROR(VLOOKUP(SUBSTITUTE(SUBSTITUTE(H3041,"~","~~"),"*","~*"),إعدادات_الأنواع!$A$4:$F$40,6,FALSE()),0))</f>
        <v/>
      </c>
      <c r="O3041" s="55" t="str">
        <f t="shared" si="190"/>
        <v/>
      </c>
      <c r="P3041" s="48" t="str">
        <f t="shared" ca="1" si="191"/>
        <v/>
      </c>
      <c r="Q3041" s="52"/>
      <c r="R3041" s="49"/>
      <c r="S3041" s="50" t="str">
        <f>IF(B3041="","",COUNTA(التجديد!E3041:E3041))</f>
        <v/>
      </c>
      <c r="T3041" s="51" t="str">
        <f>IF(B3041="","",IFERROR(VLOOKUP(SUBSTITUTE(SUBSTITUTE(H3041,"~","~~"),"*","~*"),إعدادات_الأنواع!$A$4:$B$40,2,FALSE()),"?"))</f>
        <v/>
      </c>
    </row>
    <row r="3042" spans="1:20" ht="15" customHeight="1">
      <c r="A3042" s="20" t="str">
        <f>IF(B3042="","",IF(T3042="?","⚠️ نوع غير معرف",T3042&amp;TEXT(COUNTIFS($T$3:T3042,T3042),"000")))</f>
        <v/>
      </c>
      <c r="B3042" s="38"/>
      <c r="C3042" s="38"/>
      <c r="D3042" s="39"/>
      <c r="E3042" s="54"/>
      <c r="F3042" s="41" t="str">
        <f t="shared" ca="1" si="188"/>
        <v/>
      </c>
      <c r="G3042" s="42"/>
      <c r="H3042" s="37"/>
      <c r="I3042" s="43"/>
      <c r="J3042" s="44" t="str">
        <f t="shared" si="189"/>
        <v/>
      </c>
      <c r="K3042" s="45"/>
      <c r="L3042" s="46" t="str">
        <f>IF(OR(K3042="لم يدفع",B3042=""),"",IF(K3042="تأمين فقط",0,IF(K3042="اشتراك 300",300,IF(F3042&lt;14,IFERROR(VLOOKUP(SUBSTITUTE(SUBSTITUTE(H3042,"~","~~"),"*","~*"),إعدادات_الأنواع!$A$4:$D$40,3,FALSE()),0),IFERROR(VLOOKUP(SUBSTITUTE(SUBSTITUTE(H3042,"~","~~"),"*","~*"),إعدادات_الأنواع!$A$4:$D$40,4,FALSE()),0)))))</f>
        <v/>
      </c>
      <c r="M3042" s="47" t="str">
        <f>IF(OR(K3042="لم يدفع",B3042=""),"",IFERROR(VLOOKUP(SUBSTITUTE(SUBSTITUTE(H3042,"~","~~"),"*","~*"),إعدادات_الأنواع!$A$4:$E$40,5,FALSE()),0))</f>
        <v/>
      </c>
      <c r="N3042" s="47" t="str">
        <f>IF(OR(K3042="لم يدفع",K3042="تأمين فقط",K3042="اشتراك 300",B3042=""),"",IFERROR(VLOOKUP(SUBSTITUTE(SUBSTITUTE(H3042,"~","~~"),"*","~*"),إعدادات_الأنواع!$A$4:$F$40,6,FALSE()),0))</f>
        <v/>
      </c>
      <c r="O3042" s="55" t="str">
        <f t="shared" si="190"/>
        <v/>
      </c>
      <c r="P3042" s="48" t="str">
        <f t="shared" ca="1" si="191"/>
        <v/>
      </c>
      <c r="Q3042" s="52"/>
      <c r="R3042" s="49"/>
      <c r="S3042" s="50" t="str">
        <f>IF(B3042="","",COUNTA(التجديد!E3042:E3042))</f>
        <v/>
      </c>
      <c r="T3042" s="51" t="str">
        <f>IF(B3042="","",IFERROR(VLOOKUP(SUBSTITUTE(SUBSTITUTE(H3042,"~","~~"),"*","~*"),إعدادات_الأنواع!$A$4:$B$40,2,FALSE()),"?"))</f>
        <v/>
      </c>
    </row>
    <row r="3043" spans="1:20" ht="15" customHeight="1">
      <c r="A3043" s="20" t="str">
        <f>IF(B3043="","",IF(T3043="?","⚠️ نوع غير معرف",T3043&amp;TEXT(COUNTIFS($T$3:T3043,T3043),"000")))</f>
        <v/>
      </c>
      <c r="B3043" s="38"/>
      <c r="C3043" s="38"/>
      <c r="D3043" s="39"/>
      <c r="E3043" s="54"/>
      <c r="F3043" s="41" t="str">
        <f t="shared" ca="1" si="188"/>
        <v/>
      </c>
      <c r="G3043" s="42"/>
      <c r="H3043" s="37"/>
      <c r="I3043" s="43"/>
      <c r="J3043" s="44" t="str">
        <f t="shared" si="189"/>
        <v/>
      </c>
      <c r="K3043" s="45"/>
      <c r="L3043" s="46" t="str">
        <f>IF(OR(K3043="لم يدفع",B3043=""),"",IF(K3043="تأمين فقط",0,IF(K3043="اشتراك 300",300,IF(F3043&lt;14,IFERROR(VLOOKUP(SUBSTITUTE(SUBSTITUTE(H3043,"~","~~"),"*","~*"),إعدادات_الأنواع!$A$4:$D$40,3,FALSE()),0),IFERROR(VLOOKUP(SUBSTITUTE(SUBSTITUTE(H3043,"~","~~"),"*","~*"),إعدادات_الأنواع!$A$4:$D$40,4,FALSE()),0)))))</f>
        <v/>
      </c>
      <c r="M3043" s="47" t="str">
        <f>IF(OR(K3043="لم يدفع",B3043=""),"",IFERROR(VLOOKUP(SUBSTITUTE(SUBSTITUTE(H3043,"~","~~"),"*","~*"),إعدادات_الأنواع!$A$4:$E$40,5,FALSE()),0))</f>
        <v/>
      </c>
      <c r="N3043" s="47" t="str">
        <f>IF(OR(K3043="لم يدفع",K3043="تأمين فقط",K3043="اشتراك 300",B3043=""),"",IFERROR(VLOOKUP(SUBSTITUTE(SUBSTITUTE(H3043,"~","~~"),"*","~*"),إعدادات_الأنواع!$A$4:$F$40,6,FALSE()),0))</f>
        <v/>
      </c>
      <c r="O3043" s="55" t="str">
        <f t="shared" si="190"/>
        <v/>
      </c>
      <c r="P3043" s="48" t="str">
        <f t="shared" ca="1" si="191"/>
        <v/>
      </c>
      <c r="Q3043" s="52"/>
      <c r="R3043" s="49"/>
      <c r="S3043" s="50" t="str">
        <f>IF(B3043="","",COUNTA(التجديد!E3043:E3043))</f>
        <v/>
      </c>
      <c r="T3043" s="51" t="str">
        <f>IF(B3043="","",IFERROR(VLOOKUP(SUBSTITUTE(SUBSTITUTE(H3043,"~","~~"),"*","~*"),إعدادات_الأنواع!$A$4:$B$40,2,FALSE()),"?"))</f>
        <v/>
      </c>
    </row>
    <row r="3044" spans="1:20" ht="15" customHeight="1">
      <c r="A3044" s="20" t="str">
        <f>IF(B3044="","",IF(T3044="?","⚠️ نوع غير معرف",T3044&amp;TEXT(COUNTIFS($T$3:T3044,T3044),"000")))</f>
        <v/>
      </c>
      <c r="B3044" s="38"/>
      <c r="C3044" s="38"/>
      <c r="D3044" s="39"/>
      <c r="E3044" s="54"/>
      <c r="F3044" s="41" t="str">
        <f t="shared" ca="1" si="188"/>
        <v/>
      </c>
      <c r="G3044" s="42"/>
      <c r="H3044" s="37"/>
      <c r="I3044" s="43"/>
      <c r="J3044" s="44" t="str">
        <f t="shared" si="189"/>
        <v/>
      </c>
      <c r="K3044" s="45"/>
      <c r="L3044" s="46" t="str">
        <f>IF(OR(K3044="لم يدفع",B3044=""),"",IF(K3044="تأمين فقط",0,IF(K3044="اشتراك 300",300,IF(F3044&lt;14,IFERROR(VLOOKUP(SUBSTITUTE(SUBSTITUTE(H3044,"~","~~"),"*","~*"),إعدادات_الأنواع!$A$4:$D$40,3,FALSE()),0),IFERROR(VLOOKUP(SUBSTITUTE(SUBSTITUTE(H3044,"~","~~"),"*","~*"),إعدادات_الأنواع!$A$4:$D$40,4,FALSE()),0)))))</f>
        <v/>
      </c>
      <c r="M3044" s="47" t="str">
        <f>IF(OR(K3044="لم يدفع",B3044=""),"",IFERROR(VLOOKUP(SUBSTITUTE(SUBSTITUTE(H3044,"~","~~"),"*","~*"),إعدادات_الأنواع!$A$4:$E$40,5,FALSE()),0))</f>
        <v/>
      </c>
      <c r="N3044" s="47" t="str">
        <f>IF(OR(K3044="لم يدفع",K3044="تأمين فقط",K3044="اشتراك 300",B3044=""),"",IFERROR(VLOOKUP(SUBSTITUTE(SUBSTITUTE(H3044,"~","~~"),"*","~*"),إعدادات_الأنواع!$A$4:$F$40,6,FALSE()),0))</f>
        <v/>
      </c>
      <c r="O3044" s="55" t="str">
        <f t="shared" si="190"/>
        <v/>
      </c>
      <c r="P3044" s="48" t="str">
        <f t="shared" ca="1" si="191"/>
        <v/>
      </c>
      <c r="Q3044" s="52"/>
      <c r="R3044" s="49"/>
      <c r="S3044" s="50" t="str">
        <f>IF(B3044="","",COUNTA(التجديد!E3044:E3044))</f>
        <v/>
      </c>
      <c r="T3044" s="51" t="str">
        <f>IF(B3044="","",IFERROR(VLOOKUP(SUBSTITUTE(SUBSTITUTE(H3044,"~","~~"),"*","~*"),إعدادات_الأنواع!$A$4:$B$40,2,FALSE()),"?"))</f>
        <v/>
      </c>
    </row>
    <row r="3045" spans="1:20" ht="15" customHeight="1">
      <c r="A3045" s="20" t="str">
        <f>IF(B3045="","",IF(T3045="?","⚠️ نوع غير معرف",T3045&amp;TEXT(COUNTIFS($T$3:T3045,T3045),"000")))</f>
        <v/>
      </c>
      <c r="B3045" s="38"/>
      <c r="C3045" s="38"/>
      <c r="D3045" s="39"/>
      <c r="E3045" s="54"/>
      <c r="F3045" s="41" t="str">
        <f t="shared" ca="1" si="188"/>
        <v/>
      </c>
      <c r="G3045" s="42"/>
      <c r="H3045" s="37"/>
      <c r="I3045" s="43"/>
      <c r="J3045" s="44" t="str">
        <f t="shared" si="189"/>
        <v/>
      </c>
      <c r="K3045" s="45"/>
      <c r="L3045" s="46" t="str">
        <f>IF(OR(K3045="لم يدفع",B3045=""),"",IF(K3045="تأمين فقط",0,IF(K3045="اشتراك 300",300,IF(F3045&lt;14,IFERROR(VLOOKUP(SUBSTITUTE(SUBSTITUTE(H3045,"~","~~"),"*","~*"),إعدادات_الأنواع!$A$4:$D$40,3,FALSE()),0),IFERROR(VLOOKUP(SUBSTITUTE(SUBSTITUTE(H3045,"~","~~"),"*","~*"),إعدادات_الأنواع!$A$4:$D$40,4,FALSE()),0)))))</f>
        <v/>
      </c>
      <c r="M3045" s="47" t="str">
        <f>IF(OR(K3045="لم يدفع",B3045=""),"",IFERROR(VLOOKUP(SUBSTITUTE(SUBSTITUTE(H3045,"~","~~"),"*","~*"),إعدادات_الأنواع!$A$4:$E$40,5,FALSE()),0))</f>
        <v/>
      </c>
      <c r="N3045" s="47" t="str">
        <f>IF(OR(K3045="لم يدفع",K3045="تأمين فقط",K3045="اشتراك 300",B3045=""),"",IFERROR(VLOOKUP(SUBSTITUTE(SUBSTITUTE(H3045,"~","~~"),"*","~*"),إعدادات_الأنواع!$A$4:$F$40,6,FALSE()),0))</f>
        <v/>
      </c>
      <c r="O3045" s="55" t="str">
        <f t="shared" si="190"/>
        <v/>
      </c>
      <c r="P3045" s="48" t="str">
        <f t="shared" ca="1" si="191"/>
        <v/>
      </c>
      <c r="Q3045" s="52"/>
      <c r="R3045" s="49"/>
      <c r="S3045" s="50" t="str">
        <f>IF(B3045="","",COUNTA(التجديد!E3045:E3045))</f>
        <v/>
      </c>
      <c r="T3045" s="51" t="str">
        <f>IF(B3045="","",IFERROR(VLOOKUP(SUBSTITUTE(SUBSTITUTE(H3045,"~","~~"),"*","~*"),إعدادات_الأنواع!$A$4:$B$40,2,FALSE()),"?"))</f>
        <v/>
      </c>
    </row>
    <row r="3046" spans="1:20" ht="15" customHeight="1">
      <c r="A3046" s="20" t="str">
        <f>IF(B3046="","",IF(T3046="?","⚠️ نوع غير معرف",T3046&amp;TEXT(COUNTIFS($T$3:T3046,T3046),"000")))</f>
        <v/>
      </c>
      <c r="B3046" s="38"/>
      <c r="C3046" s="38"/>
      <c r="D3046" s="39"/>
      <c r="E3046" s="54"/>
      <c r="F3046" s="41" t="str">
        <f t="shared" ca="1" si="188"/>
        <v/>
      </c>
      <c r="G3046" s="42"/>
      <c r="H3046" s="37"/>
      <c r="I3046" s="43"/>
      <c r="J3046" s="44" t="str">
        <f t="shared" si="189"/>
        <v/>
      </c>
      <c r="K3046" s="45"/>
      <c r="L3046" s="46" t="str">
        <f>IF(OR(K3046="لم يدفع",B3046=""),"",IF(K3046="تأمين فقط",0,IF(K3046="اشتراك 300",300,IF(F3046&lt;14,IFERROR(VLOOKUP(SUBSTITUTE(SUBSTITUTE(H3046,"~","~~"),"*","~*"),إعدادات_الأنواع!$A$4:$D$40,3,FALSE()),0),IFERROR(VLOOKUP(SUBSTITUTE(SUBSTITUTE(H3046,"~","~~"),"*","~*"),إعدادات_الأنواع!$A$4:$D$40,4,FALSE()),0)))))</f>
        <v/>
      </c>
      <c r="M3046" s="47" t="str">
        <f>IF(OR(K3046="لم يدفع",B3046=""),"",IFERROR(VLOOKUP(SUBSTITUTE(SUBSTITUTE(H3046,"~","~~"),"*","~*"),إعدادات_الأنواع!$A$4:$E$40,5,FALSE()),0))</f>
        <v/>
      </c>
      <c r="N3046" s="47" t="str">
        <f>IF(OR(K3046="لم يدفع",K3046="تأمين فقط",K3046="اشتراك 300",B3046=""),"",IFERROR(VLOOKUP(SUBSTITUTE(SUBSTITUTE(H3046,"~","~~"),"*","~*"),إعدادات_الأنواع!$A$4:$F$40,6,FALSE()),0))</f>
        <v/>
      </c>
      <c r="O3046" s="55" t="str">
        <f t="shared" si="190"/>
        <v/>
      </c>
      <c r="P3046" s="48" t="str">
        <f t="shared" ca="1" si="191"/>
        <v/>
      </c>
      <c r="Q3046" s="52"/>
      <c r="R3046" s="49"/>
      <c r="S3046" s="50" t="str">
        <f>IF(B3046="","",COUNTA(التجديد!E3046:E3046))</f>
        <v/>
      </c>
      <c r="T3046" s="51" t="str">
        <f>IF(B3046="","",IFERROR(VLOOKUP(SUBSTITUTE(SUBSTITUTE(H3046,"~","~~"),"*","~*"),إعدادات_الأنواع!$A$4:$B$40,2,FALSE()),"?"))</f>
        <v/>
      </c>
    </row>
    <row r="3047" spans="1:20" ht="15" customHeight="1">
      <c r="A3047" s="20" t="str">
        <f>IF(B3047="","",IF(T3047="?","⚠️ نوع غير معرف",T3047&amp;TEXT(COUNTIFS($T$3:T3047,T3047),"000")))</f>
        <v/>
      </c>
      <c r="B3047" s="38"/>
      <c r="C3047" s="38"/>
      <c r="D3047" s="39"/>
      <c r="E3047" s="54"/>
      <c r="F3047" s="41" t="str">
        <f t="shared" ca="1" si="188"/>
        <v/>
      </c>
      <c r="G3047" s="42"/>
      <c r="H3047" s="37"/>
      <c r="I3047" s="43"/>
      <c r="J3047" s="44" t="str">
        <f t="shared" si="189"/>
        <v/>
      </c>
      <c r="K3047" s="45"/>
      <c r="L3047" s="46" t="str">
        <f>IF(OR(K3047="لم يدفع",B3047=""),"",IF(K3047="تأمين فقط",0,IF(K3047="اشتراك 300",300,IF(F3047&lt;14,IFERROR(VLOOKUP(SUBSTITUTE(SUBSTITUTE(H3047,"~","~~"),"*","~*"),إعدادات_الأنواع!$A$4:$D$40,3,FALSE()),0),IFERROR(VLOOKUP(SUBSTITUTE(SUBSTITUTE(H3047,"~","~~"),"*","~*"),إعدادات_الأنواع!$A$4:$D$40,4,FALSE()),0)))))</f>
        <v/>
      </c>
      <c r="M3047" s="47" t="str">
        <f>IF(OR(K3047="لم يدفع",B3047=""),"",IFERROR(VLOOKUP(SUBSTITUTE(SUBSTITUTE(H3047,"~","~~"),"*","~*"),إعدادات_الأنواع!$A$4:$E$40,5,FALSE()),0))</f>
        <v/>
      </c>
      <c r="N3047" s="47" t="str">
        <f>IF(OR(K3047="لم يدفع",K3047="تأمين فقط",K3047="اشتراك 300",B3047=""),"",IFERROR(VLOOKUP(SUBSTITUTE(SUBSTITUTE(H3047,"~","~~"),"*","~*"),إعدادات_الأنواع!$A$4:$F$40,6,FALSE()),0))</f>
        <v/>
      </c>
      <c r="O3047" s="55" t="str">
        <f t="shared" si="190"/>
        <v/>
      </c>
      <c r="P3047" s="48" t="str">
        <f t="shared" ca="1" si="191"/>
        <v/>
      </c>
      <c r="Q3047" s="52"/>
      <c r="R3047" s="49"/>
      <c r="S3047" s="50" t="str">
        <f>IF(B3047="","",COUNTA(التجديد!E3047:E3047))</f>
        <v/>
      </c>
      <c r="T3047" s="51" t="str">
        <f>IF(B3047="","",IFERROR(VLOOKUP(SUBSTITUTE(SUBSTITUTE(H3047,"~","~~"),"*","~*"),إعدادات_الأنواع!$A$4:$B$40,2,FALSE()),"?"))</f>
        <v/>
      </c>
    </row>
    <row r="3048" spans="1:20" ht="15" customHeight="1">
      <c r="A3048" s="20" t="str">
        <f>IF(B3048="","",IF(T3048="?","⚠️ نوع غير معرف",T3048&amp;TEXT(COUNTIFS($T$3:T3048,T3048),"000")))</f>
        <v/>
      </c>
      <c r="B3048" s="38"/>
      <c r="C3048" s="38"/>
      <c r="D3048" s="39"/>
      <c r="E3048" s="54"/>
      <c r="F3048" s="41" t="str">
        <f t="shared" ca="1" si="188"/>
        <v/>
      </c>
      <c r="G3048" s="42"/>
      <c r="H3048" s="37"/>
      <c r="I3048" s="43"/>
      <c r="J3048" s="44" t="str">
        <f t="shared" si="189"/>
        <v/>
      </c>
      <c r="K3048" s="45"/>
      <c r="L3048" s="46" t="str">
        <f>IF(OR(K3048="لم يدفع",B3048=""),"",IF(K3048="تأمين فقط",0,IF(K3048="اشتراك 300",300,IF(F3048&lt;14,IFERROR(VLOOKUP(SUBSTITUTE(SUBSTITUTE(H3048,"~","~~"),"*","~*"),إعدادات_الأنواع!$A$4:$D$40,3,FALSE()),0),IFERROR(VLOOKUP(SUBSTITUTE(SUBSTITUTE(H3048,"~","~~"),"*","~*"),إعدادات_الأنواع!$A$4:$D$40,4,FALSE()),0)))))</f>
        <v/>
      </c>
      <c r="M3048" s="47" t="str">
        <f>IF(OR(K3048="لم يدفع",B3048=""),"",IFERROR(VLOOKUP(SUBSTITUTE(SUBSTITUTE(H3048,"~","~~"),"*","~*"),إعدادات_الأنواع!$A$4:$E$40,5,FALSE()),0))</f>
        <v/>
      </c>
      <c r="N3048" s="47" t="str">
        <f>IF(OR(K3048="لم يدفع",K3048="تأمين فقط",K3048="اشتراك 300",B3048=""),"",IFERROR(VLOOKUP(SUBSTITUTE(SUBSTITUTE(H3048,"~","~~"),"*","~*"),إعدادات_الأنواع!$A$4:$F$40,6,FALSE()),0))</f>
        <v/>
      </c>
      <c r="O3048" s="55" t="str">
        <f t="shared" si="190"/>
        <v/>
      </c>
      <c r="P3048" s="48" t="str">
        <f t="shared" ca="1" si="191"/>
        <v/>
      </c>
      <c r="Q3048" s="52"/>
      <c r="R3048" s="49"/>
      <c r="S3048" s="50" t="str">
        <f>IF(B3048="","",COUNTA(التجديد!E3048:E3048))</f>
        <v/>
      </c>
      <c r="T3048" s="51" t="str">
        <f>IF(B3048="","",IFERROR(VLOOKUP(SUBSTITUTE(SUBSTITUTE(H3048,"~","~~"),"*","~*"),إعدادات_الأنواع!$A$4:$B$40,2,FALSE()),"?"))</f>
        <v/>
      </c>
    </row>
    <row r="3049" spans="1:20" ht="15" customHeight="1">
      <c r="A3049" s="20" t="str">
        <f>IF(B3049="","",IF(T3049="?","⚠️ نوع غير معرف",T3049&amp;TEXT(COUNTIFS($T$3:T3049,T3049),"000")))</f>
        <v/>
      </c>
      <c r="B3049" s="38"/>
      <c r="C3049" s="38"/>
      <c r="D3049" s="39"/>
      <c r="E3049" s="54"/>
      <c r="F3049" s="41" t="str">
        <f t="shared" ca="1" si="188"/>
        <v/>
      </c>
      <c r="G3049" s="42"/>
      <c r="H3049" s="37"/>
      <c r="I3049" s="43"/>
      <c r="J3049" s="44" t="str">
        <f t="shared" si="189"/>
        <v/>
      </c>
      <c r="K3049" s="45"/>
      <c r="L3049" s="46" t="str">
        <f>IF(OR(K3049="لم يدفع",B3049=""),"",IF(K3049="تأمين فقط",0,IF(K3049="اشتراك 300",300,IF(F3049&lt;14,IFERROR(VLOOKUP(SUBSTITUTE(SUBSTITUTE(H3049,"~","~~"),"*","~*"),إعدادات_الأنواع!$A$4:$D$40,3,FALSE()),0),IFERROR(VLOOKUP(SUBSTITUTE(SUBSTITUTE(H3049,"~","~~"),"*","~*"),إعدادات_الأنواع!$A$4:$D$40,4,FALSE()),0)))))</f>
        <v/>
      </c>
      <c r="M3049" s="47" t="str">
        <f>IF(OR(K3049="لم يدفع",B3049=""),"",IFERROR(VLOOKUP(SUBSTITUTE(SUBSTITUTE(H3049,"~","~~"),"*","~*"),إعدادات_الأنواع!$A$4:$E$40,5,FALSE()),0))</f>
        <v/>
      </c>
      <c r="N3049" s="47" t="str">
        <f>IF(OR(K3049="لم يدفع",K3049="تأمين فقط",K3049="اشتراك 300",B3049=""),"",IFERROR(VLOOKUP(SUBSTITUTE(SUBSTITUTE(H3049,"~","~~"),"*","~*"),إعدادات_الأنواع!$A$4:$F$40,6,FALSE()),0))</f>
        <v/>
      </c>
      <c r="O3049" s="55" t="str">
        <f t="shared" si="190"/>
        <v/>
      </c>
      <c r="P3049" s="48" t="str">
        <f t="shared" ca="1" si="191"/>
        <v/>
      </c>
      <c r="Q3049" s="52"/>
      <c r="R3049" s="49"/>
      <c r="S3049" s="50" t="str">
        <f>IF(B3049="","",COUNTA(التجديد!E3049:E3049))</f>
        <v/>
      </c>
      <c r="T3049" s="51" t="str">
        <f>IF(B3049="","",IFERROR(VLOOKUP(SUBSTITUTE(SUBSTITUTE(H3049,"~","~~"),"*","~*"),إعدادات_الأنواع!$A$4:$B$40,2,FALSE()),"?"))</f>
        <v/>
      </c>
    </row>
    <row r="3050" spans="1:20" ht="15" customHeight="1">
      <c r="A3050" s="20" t="str">
        <f>IF(B3050="","",IF(T3050="?","⚠️ نوع غير معرف",T3050&amp;TEXT(COUNTIFS($T$3:T3050,T3050),"000")))</f>
        <v/>
      </c>
      <c r="B3050" s="38"/>
      <c r="C3050" s="38"/>
      <c r="D3050" s="39"/>
      <c r="E3050" s="54"/>
      <c r="F3050" s="41" t="str">
        <f t="shared" ca="1" si="188"/>
        <v/>
      </c>
      <c r="G3050" s="42"/>
      <c r="H3050" s="37"/>
      <c r="I3050" s="43"/>
      <c r="J3050" s="44" t="str">
        <f t="shared" si="189"/>
        <v/>
      </c>
      <c r="K3050" s="45"/>
      <c r="L3050" s="46" t="str">
        <f>IF(OR(K3050="لم يدفع",B3050=""),"",IF(K3050="تأمين فقط",0,IF(K3050="اشتراك 300",300,IF(F3050&lt;14,IFERROR(VLOOKUP(SUBSTITUTE(SUBSTITUTE(H3050,"~","~~"),"*","~*"),إعدادات_الأنواع!$A$4:$D$40,3,FALSE()),0),IFERROR(VLOOKUP(SUBSTITUTE(SUBSTITUTE(H3050,"~","~~"),"*","~*"),إعدادات_الأنواع!$A$4:$D$40,4,FALSE()),0)))))</f>
        <v/>
      </c>
      <c r="M3050" s="47" t="str">
        <f>IF(OR(K3050="لم يدفع",B3050=""),"",IFERROR(VLOOKUP(SUBSTITUTE(SUBSTITUTE(H3050,"~","~~"),"*","~*"),إعدادات_الأنواع!$A$4:$E$40,5,FALSE()),0))</f>
        <v/>
      </c>
      <c r="N3050" s="47" t="str">
        <f>IF(OR(K3050="لم يدفع",K3050="تأمين فقط",K3050="اشتراك 300",B3050=""),"",IFERROR(VLOOKUP(SUBSTITUTE(SUBSTITUTE(H3050,"~","~~"),"*","~*"),إعدادات_الأنواع!$A$4:$F$40,6,FALSE()),0))</f>
        <v/>
      </c>
      <c r="O3050" s="55" t="str">
        <f t="shared" si="190"/>
        <v/>
      </c>
      <c r="P3050" s="48" t="str">
        <f t="shared" ca="1" si="191"/>
        <v/>
      </c>
      <c r="Q3050" s="52"/>
      <c r="R3050" s="49"/>
      <c r="S3050" s="50" t="str">
        <f>IF(B3050="","",COUNTA(التجديد!E3050:E3050))</f>
        <v/>
      </c>
      <c r="T3050" s="51" t="str">
        <f>IF(B3050="","",IFERROR(VLOOKUP(SUBSTITUTE(SUBSTITUTE(H3050,"~","~~"),"*","~*"),إعدادات_الأنواع!$A$4:$B$40,2,FALSE()),"?"))</f>
        <v/>
      </c>
    </row>
    <row r="3051" spans="1:20" ht="15" customHeight="1">
      <c r="A3051" s="20" t="str">
        <f>IF(B3051="","",IF(T3051="?","⚠️ نوع غير معرف",T3051&amp;TEXT(COUNTIFS($T$3:T3051,T3051),"000")))</f>
        <v/>
      </c>
      <c r="B3051" s="38"/>
      <c r="C3051" s="38"/>
      <c r="D3051" s="39"/>
      <c r="E3051" s="54"/>
      <c r="F3051" s="41" t="str">
        <f t="shared" ca="1" si="188"/>
        <v/>
      </c>
      <c r="G3051" s="42"/>
      <c r="H3051" s="37"/>
      <c r="I3051" s="43"/>
      <c r="J3051" s="44" t="str">
        <f t="shared" si="189"/>
        <v/>
      </c>
      <c r="K3051" s="45"/>
      <c r="L3051" s="46" t="str">
        <f>IF(OR(K3051="لم يدفع",B3051=""),"",IF(K3051="تأمين فقط",0,IF(K3051="اشتراك 300",300,IF(F3051&lt;14,IFERROR(VLOOKUP(SUBSTITUTE(SUBSTITUTE(H3051,"~","~~"),"*","~*"),إعدادات_الأنواع!$A$4:$D$40,3,FALSE()),0),IFERROR(VLOOKUP(SUBSTITUTE(SUBSTITUTE(H3051,"~","~~"),"*","~*"),إعدادات_الأنواع!$A$4:$D$40,4,FALSE()),0)))))</f>
        <v/>
      </c>
      <c r="M3051" s="47" t="str">
        <f>IF(OR(K3051="لم يدفع",B3051=""),"",IFERROR(VLOOKUP(SUBSTITUTE(SUBSTITUTE(H3051,"~","~~"),"*","~*"),إعدادات_الأنواع!$A$4:$E$40,5,FALSE()),0))</f>
        <v/>
      </c>
      <c r="N3051" s="47" t="str">
        <f>IF(OR(K3051="لم يدفع",K3051="تأمين فقط",K3051="اشتراك 300",B3051=""),"",IFERROR(VLOOKUP(SUBSTITUTE(SUBSTITUTE(H3051,"~","~~"),"*","~*"),إعدادات_الأنواع!$A$4:$F$40,6,FALSE()),0))</f>
        <v/>
      </c>
      <c r="O3051" s="55" t="str">
        <f t="shared" si="190"/>
        <v/>
      </c>
      <c r="P3051" s="48" t="str">
        <f t="shared" ca="1" si="191"/>
        <v/>
      </c>
      <c r="Q3051" s="52"/>
      <c r="R3051" s="49"/>
      <c r="S3051" s="50" t="str">
        <f>IF(B3051="","",COUNTA(التجديد!E3051:E3051))</f>
        <v/>
      </c>
      <c r="T3051" s="51" t="str">
        <f>IF(B3051="","",IFERROR(VLOOKUP(SUBSTITUTE(SUBSTITUTE(H3051,"~","~~"),"*","~*"),إعدادات_الأنواع!$A$4:$B$40,2,FALSE()),"?"))</f>
        <v/>
      </c>
    </row>
    <row r="3052" spans="1:20" ht="15" customHeight="1">
      <c r="A3052" s="20" t="str">
        <f>IF(B3052="","",IF(T3052="?","⚠️ نوع غير معرف",T3052&amp;TEXT(COUNTIFS($T$3:T3052,T3052),"000")))</f>
        <v/>
      </c>
      <c r="B3052" s="38"/>
      <c r="C3052" s="38"/>
      <c r="D3052" s="39"/>
      <c r="E3052" s="54"/>
      <c r="F3052" s="41" t="str">
        <f t="shared" ca="1" si="188"/>
        <v/>
      </c>
      <c r="G3052" s="42"/>
      <c r="H3052" s="37"/>
      <c r="I3052" s="43"/>
      <c r="J3052" s="44" t="str">
        <f t="shared" si="189"/>
        <v/>
      </c>
      <c r="K3052" s="45"/>
      <c r="L3052" s="46" t="str">
        <f>IF(OR(K3052="لم يدفع",B3052=""),"",IF(K3052="تأمين فقط",0,IF(K3052="اشتراك 300",300,IF(F3052&lt;14,IFERROR(VLOOKUP(SUBSTITUTE(SUBSTITUTE(H3052,"~","~~"),"*","~*"),إعدادات_الأنواع!$A$4:$D$40,3,FALSE()),0),IFERROR(VLOOKUP(SUBSTITUTE(SUBSTITUTE(H3052,"~","~~"),"*","~*"),إعدادات_الأنواع!$A$4:$D$40,4,FALSE()),0)))))</f>
        <v/>
      </c>
      <c r="M3052" s="47" t="str">
        <f>IF(OR(K3052="لم يدفع",B3052=""),"",IFERROR(VLOOKUP(SUBSTITUTE(SUBSTITUTE(H3052,"~","~~"),"*","~*"),إعدادات_الأنواع!$A$4:$E$40,5,FALSE()),0))</f>
        <v/>
      </c>
      <c r="N3052" s="47" t="str">
        <f>IF(OR(K3052="لم يدفع",K3052="تأمين فقط",K3052="اشتراك 300",B3052=""),"",IFERROR(VLOOKUP(SUBSTITUTE(SUBSTITUTE(H3052,"~","~~"),"*","~*"),إعدادات_الأنواع!$A$4:$F$40,6,FALSE()),0))</f>
        <v/>
      </c>
      <c r="O3052" s="55" t="str">
        <f t="shared" si="190"/>
        <v/>
      </c>
      <c r="P3052" s="48" t="str">
        <f t="shared" ca="1" si="191"/>
        <v/>
      </c>
      <c r="Q3052" s="52"/>
      <c r="R3052" s="49"/>
      <c r="S3052" s="50" t="str">
        <f>IF(B3052="","",COUNTA(التجديد!E3052:E3052))</f>
        <v/>
      </c>
      <c r="T3052" s="51" t="str">
        <f>IF(B3052="","",IFERROR(VLOOKUP(SUBSTITUTE(SUBSTITUTE(H3052,"~","~~"),"*","~*"),إعدادات_الأنواع!$A$4:$B$40,2,FALSE()),"?"))</f>
        <v/>
      </c>
    </row>
    <row r="3053" spans="1:20" ht="15" customHeight="1">
      <c r="A3053" s="20" t="str">
        <f>IF(B3053="","",IF(T3053="?","⚠️ نوع غير معرف",T3053&amp;TEXT(COUNTIFS($T$3:T3053,T3053),"000")))</f>
        <v/>
      </c>
      <c r="B3053" s="38"/>
      <c r="C3053" s="38"/>
      <c r="D3053" s="39"/>
      <c r="E3053" s="54"/>
      <c r="F3053" s="41" t="str">
        <f t="shared" ca="1" si="188"/>
        <v/>
      </c>
      <c r="G3053" s="42"/>
      <c r="H3053" s="37"/>
      <c r="I3053" s="43"/>
      <c r="J3053" s="44" t="str">
        <f t="shared" si="189"/>
        <v/>
      </c>
      <c r="K3053" s="45"/>
      <c r="L3053" s="46" t="str">
        <f>IF(OR(K3053="لم يدفع",B3053=""),"",IF(K3053="تأمين فقط",0,IF(K3053="اشتراك 300",300,IF(F3053&lt;14,IFERROR(VLOOKUP(SUBSTITUTE(SUBSTITUTE(H3053,"~","~~"),"*","~*"),إعدادات_الأنواع!$A$4:$D$40,3,FALSE()),0),IFERROR(VLOOKUP(SUBSTITUTE(SUBSTITUTE(H3053,"~","~~"),"*","~*"),إعدادات_الأنواع!$A$4:$D$40,4,FALSE()),0)))))</f>
        <v/>
      </c>
      <c r="M3053" s="47" t="str">
        <f>IF(OR(K3053="لم يدفع",B3053=""),"",IFERROR(VLOOKUP(SUBSTITUTE(SUBSTITUTE(H3053,"~","~~"),"*","~*"),إعدادات_الأنواع!$A$4:$E$40,5,FALSE()),0))</f>
        <v/>
      </c>
      <c r="N3053" s="47" t="str">
        <f>IF(OR(K3053="لم يدفع",K3053="تأمين فقط",K3053="اشتراك 300",B3053=""),"",IFERROR(VLOOKUP(SUBSTITUTE(SUBSTITUTE(H3053,"~","~~"),"*","~*"),إعدادات_الأنواع!$A$4:$F$40,6,FALSE()),0))</f>
        <v/>
      </c>
      <c r="O3053" s="55" t="str">
        <f t="shared" si="190"/>
        <v/>
      </c>
      <c r="P3053" s="48" t="str">
        <f t="shared" ca="1" si="191"/>
        <v/>
      </c>
      <c r="Q3053" s="52"/>
      <c r="R3053" s="49"/>
      <c r="S3053" s="50" t="str">
        <f>IF(B3053="","",COUNTA(التجديد!E3053:E3053))</f>
        <v/>
      </c>
      <c r="T3053" s="51" t="str">
        <f>IF(B3053="","",IFERROR(VLOOKUP(SUBSTITUTE(SUBSTITUTE(H3053,"~","~~"),"*","~*"),إعدادات_الأنواع!$A$4:$B$40,2,FALSE()),"?"))</f>
        <v/>
      </c>
    </row>
    <row r="3054" spans="1:20" ht="15" customHeight="1">
      <c r="A3054" s="20" t="str">
        <f>IF(B3054="","",IF(T3054="?","⚠️ نوع غير معرف",T3054&amp;TEXT(COUNTIFS($T$3:T3054,T3054),"000")))</f>
        <v/>
      </c>
      <c r="B3054" s="38"/>
      <c r="C3054" s="38"/>
      <c r="D3054" s="39"/>
      <c r="E3054" s="54"/>
      <c r="F3054" s="41" t="str">
        <f t="shared" ca="1" si="188"/>
        <v/>
      </c>
      <c r="G3054" s="42"/>
      <c r="H3054" s="37"/>
      <c r="I3054" s="43"/>
      <c r="J3054" s="44" t="str">
        <f t="shared" si="189"/>
        <v/>
      </c>
      <c r="K3054" s="45"/>
      <c r="L3054" s="46" t="str">
        <f>IF(OR(K3054="لم يدفع",B3054=""),"",IF(K3054="تأمين فقط",0,IF(K3054="اشتراك 300",300,IF(F3054&lt;14,IFERROR(VLOOKUP(SUBSTITUTE(SUBSTITUTE(H3054,"~","~~"),"*","~*"),إعدادات_الأنواع!$A$4:$D$40,3,FALSE()),0),IFERROR(VLOOKUP(SUBSTITUTE(SUBSTITUTE(H3054,"~","~~"),"*","~*"),إعدادات_الأنواع!$A$4:$D$40,4,FALSE()),0)))))</f>
        <v/>
      </c>
      <c r="M3054" s="47" t="str">
        <f>IF(OR(K3054="لم يدفع",B3054=""),"",IFERROR(VLOOKUP(SUBSTITUTE(SUBSTITUTE(H3054,"~","~~"),"*","~*"),إعدادات_الأنواع!$A$4:$E$40,5,FALSE()),0))</f>
        <v/>
      </c>
      <c r="N3054" s="47" t="str">
        <f>IF(OR(K3054="لم يدفع",K3054="تأمين فقط",K3054="اشتراك 300",B3054=""),"",IFERROR(VLOOKUP(SUBSTITUTE(SUBSTITUTE(H3054,"~","~~"),"*","~*"),إعدادات_الأنواع!$A$4:$F$40,6,FALSE()),0))</f>
        <v/>
      </c>
      <c r="O3054" s="55" t="str">
        <f t="shared" si="190"/>
        <v/>
      </c>
      <c r="P3054" s="48" t="str">
        <f t="shared" ca="1" si="191"/>
        <v/>
      </c>
      <c r="Q3054" s="52"/>
      <c r="R3054" s="49"/>
      <c r="S3054" s="50" t="str">
        <f>IF(B3054="","",COUNTA(التجديد!E3054:E3054))</f>
        <v/>
      </c>
      <c r="T3054" s="51" t="str">
        <f>IF(B3054="","",IFERROR(VLOOKUP(SUBSTITUTE(SUBSTITUTE(H3054,"~","~~"),"*","~*"),إعدادات_الأنواع!$A$4:$B$40,2,FALSE()),"?"))</f>
        <v/>
      </c>
    </row>
    <row r="3055" spans="1:20" ht="15" customHeight="1">
      <c r="A3055" s="20" t="str">
        <f>IF(B3055="","",IF(T3055="?","⚠️ نوع غير معرف",T3055&amp;TEXT(COUNTIFS($T$3:T3055,T3055),"000")))</f>
        <v/>
      </c>
      <c r="B3055" s="38"/>
      <c r="C3055" s="38"/>
      <c r="D3055" s="39"/>
      <c r="E3055" s="54"/>
      <c r="F3055" s="41" t="str">
        <f t="shared" ca="1" si="188"/>
        <v/>
      </c>
      <c r="G3055" s="42"/>
      <c r="H3055" s="37"/>
      <c r="I3055" s="43"/>
      <c r="J3055" s="44" t="str">
        <f t="shared" si="189"/>
        <v/>
      </c>
      <c r="K3055" s="45"/>
      <c r="L3055" s="46" t="str">
        <f>IF(OR(K3055="لم يدفع",B3055=""),"",IF(K3055="تأمين فقط",0,IF(K3055="اشتراك 300",300,IF(F3055&lt;14,IFERROR(VLOOKUP(SUBSTITUTE(SUBSTITUTE(H3055,"~","~~"),"*","~*"),إعدادات_الأنواع!$A$4:$D$40,3,FALSE()),0),IFERROR(VLOOKUP(SUBSTITUTE(SUBSTITUTE(H3055,"~","~~"),"*","~*"),إعدادات_الأنواع!$A$4:$D$40,4,FALSE()),0)))))</f>
        <v/>
      </c>
      <c r="M3055" s="47" t="str">
        <f>IF(OR(K3055="لم يدفع",B3055=""),"",IFERROR(VLOOKUP(SUBSTITUTE(SUBSTITUTE(H3055,"~","~~"),"*","~*"),إعدادات_الأنواع!$A$4:$E$40,5,FALSE()),0))</f>
        <v/>
      </c>
      <c r="N3055" s="47" t="str">
        <f>IF(OR(K3055="لم يدفع",K3055="تأمين فقط",K3055="اشتراك 300",B3055=""),"",IFERROR(VLOOKUP(SUBSTITUTE(SUBSTITUTE(H3055,"~","~~"),"*","~*"),إعدادات_الأنواع!$A$4:$F$40,6,FALSE()),0))</f>
        <v/>
      </c>
      <c r="O3055" s="55" t="str">
        <f t="shared" si="190"/>
        <v/>
      </c>
      <c r="P3055" s="48" t="str">
        <f t="shared" ca="1" si="191"/>
        <v/>
      </c>
      <c r="Q3055" s="52"/>
      <c r="R3055" s="49"/>
      <c r="S3055" s="50" t="str">
        <f>IF(B3055="","",COUNTA(التجديد!E3055:E3055))</f>
        <v/>
      </c>
      <c r="T3055" s="51" t="str">
        <f>IF(B3055="","",IFERROR(VLOOKUP(SUBSTITUTE(SUBSTITUTE(H3055,"~","~~"),"*","~*"),إعدادات_الأنواع!$A$4:$B$40,2,FALSE()),"?"))</f>
        <v/>
      </c>
    </row>
    <row r="3056" spans="1:20" ht="15" customHeight="1">
      <c r="A3056" s="20" t="str">
        <f>IF(B3056="","",IF(T3056="?","⚠️ نوع غير معرف",T3056&amp;TEXT(COUNTIFS($T$3:T3056,T3056),"000")))</f>
        <v/>
      </c>
      <c r="B3056" s="38"/>
      <c r="C3056" s="38"/>
      <c r="D3056" s="39"/>
      <c r="E3056" s="54"/>
      <c r="F3056" s="41" t="str">
        <f t="shared" ca="1" si="188"/>
        <v/>
      </c>
      <c r="G3056" s="42"/>
      <c r="H3056" s="37"/>
      <c r="I3056" s="43"/>
      <c r="J3056" s="44" t="str">
        <f t="shared" si="189"/>
        <v/>
      </c>
      <c r="K3056" s="45"/>
      <c r="L3056" s="46" t="str">
        <f>IF(OR(K3056="لم يدفع",B3056=""),"",IF(K3056="تأمين فقط",0,IF(K3056="اشتراك 300",300,IF(F3056&lt;14,IFERROR(VLOOKUP(SUBSTITUTE(SUBSTITUTE(H3056,"~","~~"),"*","~*"),إعدادات_الأنواع!$A$4:$D$40,3,FALSE()),0),IFERROR(VLOOKUP(SUBSTITUTE(SUBSTITUTE(H3056,"~","~~"),"*","~*"),إعدادات_الأنواع!$A$4:$D$40,4,FALSE()),0)))))</f>
        <v/>
      </c>
      <c r="M3056" s="47" t="str">
        <f>IF(OR(K3056="لم يدفع",B3056=""),"",IFERROR(VLOOKUP(SUBSTITUTE(SUBSTITUTE(H3056,"~","~~"),"*","~*"),إعدادات_الأنواع!$A$4:$E$40,5,FALSE()),0))</f>
        <v/>
      </c>
      <c r="N3056" s="47" t="str">
        <f>IF(OR(K3056="لم يدفع",K3056="تأمين فقط",K3056="اشتراك 300",B3056=""),"",IFERROR(VLOOKUP(SUBSTITUTE(SUBSTITUTE(H3056,"~","~~"),"*","~*"),إعدادات_الأنواع!$A$4:$F$40,6,FALSE()),0))</f>
        <v/>
      </c>
      <c r="O3056" s="55" t="str">
        <f t="shared" si="190"/>
        <v/>
      </c>
      <c r="P3056" s="48" t="str">
        <f t="shared" ca="1" si="191"/>
        <v/>
      </c>
      <c r="Q3056" s="52"/>
      <c r="R3056" s="49"/>
      <c r="S3056" s="50" t="str">
        <f>IF(B3056="","",COUNTA(التجديد!E3056:E3056))</f>
        <v/>
      </c>
      <c r="T3056" s="51" t="str">
        <f>IF(B3056="","",IFERROR(VLOOKUP(SUBSTITUTE(SUBSTITUTE(H3056,"~","~~"),"*","~*"),إعدادات_الأنواع!$A$4:$B$40,2,FALSE()),"?"))</f>
        <v/>
      </c>
    </row>
    <row r="3057" spans="1:20" ht="15" customHeight="1">
      <c r="A3057" s="20" t="str">
        <f>IF(B3057="","",IF(T3057="?","⚠️ نوع غير معرف",T3057&amp;TEXT(COUNTIFS($T$3:T3057,T3057),"000")))</f>
        <v/>
      </c>
      <c r="B3057" s="38"/>
      <c r="C3057" s="38"/>
      <c r="D3057" s="39"/>
      <c r="E3057" s="54"/>
      <c r="F3057" s="41" t="str">
        <f t="shared" ca="1" si="188"/>
        <v/>
      </c>
      <c r="G3057" s="42"/>
      <c r="H3057" s="37"/>
      <c r="I3057" s="43"/>
      <c r="J3057" s="44" t="str">
        <f t="shared" si="189"/>
        <v/>
      </c>
      <c r="K3057" s="45"/>
      <c r="L3057" s="46" t="str">
        <f>IF(OR(K3057="لم يدفع",B3057=""),"",IF(K3057="تأمين فقط",0,IF(K3057="اشتراك 300",300,IF(F3057&lt;14,IFERROR(VLOOKUP(SUBSTITUTE(SUBSTITUTE(H3057,"~","~~"),"*","~*"),إعدادات_الأنواع!$A$4:$D$40,3,FALSE()),0),IFERROR(VLOOKUP(SUBSTITUTE(SUBSTITUTE(H3057,"~","~~"),"*","~*"),إعدادات_الأنواع!$A$4:$D$40,4,FALSE()),0)))))</f>
        <v/>
      </c>
      <c r="M3057" s="47" t="str">
        <f>IF(OR(K3057="لم يدفع",B3057=""),"",IFERROR(VLOOKUP(SUBSTITUTE(SUBSTITUTE(H3057,"~","~~"),"*","~*"),إعدادات_الأنواع!$A$4:$E$40,5,FALSE()),0))</f>
        <v/>
      </c>
      <c r="N3057" s="47" t="str">
        <f>IF(OR(K3057="لم يدفع",K3057="تأمين فقط",K3057="اشتراك 300",B3057=""),"",IFERROR(VLOOKUP(SUBSTITUTE(SUBSTITUTE(H3057,"~","~~"),"*","~*"),إعدادات_الأنواع!$A$4:$F$40,6,FALSE()),0))</f>
        <v/>
      </c>
      <c r="O3057" s="55" t="str">
        <f t="shared" si="190"/>
        <v/>
      </c>
      <c r="P3057" s="48" t="str">
        <f t="shared" ca="1" si="191"/>
        <v/>
      </c>
      <c r="Q3057" s="52"/>
      <c r="R3057" s="49"/>
      <c r="S3057" s="50" t="str">
        <f>IF(B3057="","",COUNTA(التجديد!E3057:E3057))</f>
        <v/>
      </c>
      <c r="T3057" s="51" t="str">
        <f>IF(B3057="","",IFERROR(VLOOKUP(SUBSTITUTE(SUBSTITUTE(H3057,"~","~~"),"*","~*"),إعدادات_الأنواع!$A$4:$B$40,2,FALSE()),"?"))</f>
        <v/>
      </c>
    </row>
    <row r="3058" spans="1:20" ht="15" customHeight="1">
      <c r="A3058" s="20" t="str">
        <f>IF(B3058="","",IF(T3058="?","⚠️ نوع غير معرف",T3058&amp;TEXT(COUNTIFS($T$3:T3058,T3058),"000")))</f>
        <v/>
      </c>
      <c r="B3058" s="38"/>
      <c r="C3058" s="38"/>
      <c r="D3058" s="39"/>
      <c r="E3058" s="54"/>
      <c r="F3058" s="41" t="str">
        <f t="shared" ca="1" si="188"/>
        <v/>
      </c>
      <c r="G3058" s="42"/>
      <c r="H3058" s="37"/>
      <c r="I3058" s="43"/>
      <c r="J3058" s="44" t="str">
        <f t="shared" si="189"/>
        <v/>
      </c>
      <c r="K3058" s="45"/>
      <c r="L3058" s="46" t="str">
        <f>IF(OR(K3058="لم يدفع",B3058=""),"",IF(K3058="تأمين فقط",0,IF(K3058="اشتراك 300",300,IF(F3058&lt;14,IFERROR(VLOOKUP(SUBSTITUTE(SUBSTITUTE(H3058,"~","~~"),"*","~*"),إعدادات_الأنواع!$A$4:$D$40,3,FALSE()),0),IFERROR(VLOOKUP(SUBSTITUTE(SUBSTITUTE(H3058,"~","~~"),"*","~*"),إعدادات_الأنواع!$A$4:$D$40,4,FALSE()),0)))))</f>
        <v/>
      </c>
      <c r="M3058" s="47" t="str">
        <f>IF(OR(K3058="لم يدفع",B3058=""),"",IFERROR(VLOOKUP(SUBSTITUTE(SUBSTITUTE(H3058,"~","~~"),"*","~*"),إعدادات_الأنواع!$A$4:$E$40,5,FALSE()),0))</f>
        <v/>
      </c>
      <c r="N3058" s="47" t="str">
        <f>IF(OR(K3058="لم يدفع",K3058="تأمين فقط",K3058="اشتراك 300",B3058=""),"",IFERROR(VLOOKUP(SUBSTITUTE(SUBSTITUTE(H3058,"~","~~"),"*","~*"),إعدادات_الأنواع!$A$4:$F$40,6,FALSE()),0))</f>
        <v/>
      </c>
      <c r="O3058" s="55" t="str">
        <f t="shared" si="190"/>
        <v/>
      </c>
      <c r="P3058" s="48" t="str">
        <f t="shared" ca="1" si="191"/>
        <v/>
      </c>
      <c r="Q3058" s="52"/>
      <c r="R3058" s="49"/>
      <c r="S3058" s="50" t="str">
        <f>IF(B3058="","",COUNTA(التجديد!E3058:E3058))</f>
        <v/>
      </c>
      <c r="T3058" s="51" t="str">
        <f>IF(B3058="","",IFERROR(VLOOKUP(SUBSTITUTE(SUBSTITUTE(H3058,"~","~~"),"*","~*"),إعدادات_الأنواع!$A$4:$B$40,2,FALSE()),"?"))</f>
        <v/>
      </c>
    </row>
    <row r="3059" spans="1:20" ht="15" customHeight="1">
      <c r="A3059" s="20" t="str">
        <f>IF(B3059="","",IF(T3059="?","⚠️ نوع غير معرف",T3059&amp;TEXT(COUNTIFS($T$3:T3059,T3059),"000")))</f>
        <v/>
      </c>
      <c r="B3059" s="38"/>
      <c r="C3059" s="38"/>
      <c r="D3059" s="39"/>
      <c r="E3059" s="54"/>
      <c r="F3059" s="41" t="str">
        <f t="shared" ca="1" si="188"/>
        <v/>
      </c>
      <c r="G3059" s="42"/>
      <c r="H3059" s="37"/>
      <c r="I3059" s="43"/>
      <c r="J3059" s="44" t="str">
        <f t="shared" si="189"/>
        <v/>
      </c>
      <c r="K3059" s="45"/>
      <c r="L3059" s="46" t="str">
        <f>IF(OR(K3059="لم يدفع",B3059=""),"",IF(K3059="تأمين فقط",0,IF(K3059="اشتراك 300",300,IF(F3059&lt;14,IFERROR(VLOOKUP(SUBSTITUTE(SUBSTITUTE(H3059,"~","~~"),"*","~*"),إعدادات_الأنواع!$A$4:$D$40,3,FALSE()),0),IFERROR(VLOOKUP(SUBSTITUTE(SUBSTITUTE(H3059,"~","~~"),"*","~*"),إعدادات_الأنواع!$A$4:$D$40,4,FALSE()),0)))))</f>
        <v/>
      </c>
      <c r="M3059" s="47" t="str">
        <f>IF(OR(K3059="لم يدفع",B3059=""),"",IFERROR(VLOOKUP(SUBSTITUTE(SUBSTITUTE(H3059,"~","~~"),"*","~*"),إعدادات_الأنواع!$A$4:$E$40,5,FALSE()),0))</f>
        <v/>
      </c>
      <c r="N3059" s="47" t="str">
        <f>IF(OR(K3059="لم يدفع",K3059="تأمين فقط",K3059="اشتراك 300",B3059=""),"",IFERROR(VLOOKUP(SUBSTITUTE(SUBSTITUTE(H3059,"~","~~"),"*","~*"),إعدادات_الأنواع!$A$4:$F$40,6,FALSE()),0))</f>
        <v/>
      </c>
      <c r="O3059" s="55" t="str">
        <f t="shared" si="190"/>
        <v/>
      </c>
      <c r="P3059" s="48" t="str">
        <f t="shared" ca="1" si="191"/>
        <v/>
      </c>
      <c r="Q3059" s="52"/>
      <c r="R3059" s="49"/>
      <c r="S3059" s="50" t="str">
        <f>IF(B3059="","",COUNTA(التجديد!E3059:E3059))</f>
        <v/>
      </c>
      <c r="T3059" s="51" t="str">
        <f>IF(B3059="","",IFERROR(VLOOKUP(SUBSTITUTE(SUBSTITUTE(H3059,"~","~~"),"*","~*"),إعدادات_الأنواع!$A$4:$B$40,2,FALSE()),"?"))</f>
        <v/>
      </c>
    </row>
    <row r="3060" spans="1:20" ht="15" customHeight="1">
      <c r="A3060" s="20" t="str">
        <f>IF(B3060="","",IF(T3060="?","⚠️ نوع غير معرف",T3060&amp;TEXT(COUNTIFS($T$3:T3060,T3060),"000")))</f>
        <v/>
      </c>
      <c r="B3060" s="38"/>
      <c r="C3060" s="38"/>
      <c r="D3060" s="39"/>
      <c r="E3060" s="54"/>
      <c r="F3060" s="41" t="str">
        <f t="shared" ca="1" si="188"/>
        <v/>
      </c>
      <c r="G3060" s="42"/>
      <c r="H3060" s="37"/>
      <c r="I3060" s="43"/>
      <c r="J3060" s="44" t="str">
        <f t="shared" si="189"/>
        <v/>
      </c>
      <c r="K3060" s="45"/>
      <c r="L3060" s="46" t="str">
        <f>IF(OR(K3060="لم يدفع",B3060=""),"",IF(K3060="تأمين فقط",0,IF(K3060="اشتراك 300",300,IF(F3060&lt;14,IFERROR(VLOOKUP(SUBSTITUTE(SUBSTITUTE(H3060,"~","~~"),"*","~*"),إعدادات_الأنواع!$A$4:$D$40,3,FALSE()),0),IFERROR(VLOOKUP(SUBSTITUTE(SUBSTITUTE(H3060,"~","~~"),"*","~*"),إعدادات_الأنواع!$A$4:$D$40,4,FALSE()),0)))))</f>
        <v/>
      </c>
      <c r="M3060" s="47" t="str">
        <f>IF(OR(K3060="لم يدفع",B3060=""),"",IFERROR(VLOOKUP(SUBSTITUTE(SUBSTITUTE(H3060,"~","~~"),"*","~*"),إعدادات_الأنواع!$A$4:$E$40,5,FALSE()),0))</f>
        <v/>
      </c>
      <c r="N3060" s="47" t="str">
        <f>IF(OR(K3060="لم يدفع",K3060="تأمين فقط",K3060="اشتراك 300",B3060=""),"",IFERROR(VLOOKUP(SUBSTITUTE(SUBSTITUTE(H3060,"~","~~"),"*","~*"),إعدادات_الأنواع!$A$4:$F$40,6,FALSE()),0))</f>
        <v/>
      </c>
      <c r="O3060" s="55" t="str">
        <f t="shared" si="190"/>
        <v/>
      </c>
      <c r="P3060" s="48" t="str">
        <f t="shared" ca="1" si="191"/>
        <v/>
      </c>
      <c r="Q3060" s="52"/>
      <c r="R3060" s="49"/>
      <c r="S3060" s="50" t="str">
        <f>IF(B3060="","",COUNTA(التجديد!E3060:E3060))</f>
        <v/>
      </c>
      <c r="T3060" s="51" t="str">
        <f>IF(B3060="","",IFERROR(VLOOKUP(SUBSTITUTE(SUBSTITUTE(H3060,"~","~~"),"*","~*"),إعدادات_الأنواع!$A$4:$B$40,2,FALSE()),"?"))</f>
        <v/>
      </c>
    </row>
    <row r="3061" spans="1:20" ht="15" customHeight="1">
      <c r="A3061" s="20" t="str">
        <f>IF(B3061="","",IF(T3061="?","⚠️ نوع غير معرف",T3061&amp;TEXT(COUNTIFS($T$3:T3061,T3061),"000")))</f>
        <v/>
      </c>
      <c r="B3061" s="38"/>
      <c r="C3061" s="38"/>
      <c r="D3061" s="39"/>
      <c r="E3061" s="54"/>
      <c r="F3061" s="41" t="str">
        <f t="shared" ca="1" si="188"/>
        <v/>
      </c>
      <c r="G3061" s="42"/>
      <c r="H3061" s="37"/>
      <c r="I3061" s="43"/>
      <c r="J3061" s="44" t="str">
        <f t="shared" si="189"/>
        <v/>
      </c>
      <c r="K3061" s="45"/>
      <c r="L3061" s="46" t="str">
        <f>IF(OR(K3061="لم يدفع",B3061=""),"",IF(K3061="تأمين فقط",0,IF(K3061="اشتراك 300",300,IF(F3061&lt;14,IFERROR(VLOOKUP(SUBSTITUTE(SUBSTITUTE(H3061,"~","~~"),"*","~*"),إعدادات_الأنواع!$A$4:$D$40,3,FALSE()),0),IFERROR(VLOOKUP(SUBSTITUTE(SUBSTITUTE(H3061,"~","~~"),"*","~*"),إعدادات_الأنواع!$A$4:$D$40,4,FALSE()),0)))))</f>
        <v/>
      </c>
      <c r="M3061" s="47" t="str">
        <f>IF(OR(K3061="لم يدفع",B3061=""),"",IFERROR(VLOOKUP(SUBSTITUTE(SUBSTITUTE(H3061,"~","~~"),"*","~*"),إعدادات_الأنواع!$A$4:$E$40,5,FALSE()),0))</f>
        <v/>
      </c>
      <c r="N3061" s="47" t="str">
        <f>IF(OR(K3061="لم يدفع",K3061="تأمين فقط",K3061="اشتراك 300",B3061=""),"",IFERROR(VLOOKUP(SUBSTITUTE(SUBSTITUTE(H3061,"~","~~"),"*","~*"),إعدادات_الأنواع!$A$4:$F$40,6,FALSE()),0))</f>
        <v/>
      </c>
      <c r="O3061" s="55" t="str">
        <f t="shared" si="190"/>
        <v/>
      </c>
      <c r="P3061" s="48" t="str">
        <f t="shared" ca="1" si="191"/>
        <v/>
      </c>
      <c r="Q3061" s="52"/>
      <c r="R3061" s="49"/>
      <c r="S3061" s="50" t="str">
        <f>IF(B3061="","",COUNTA(التجديد!E3061:E3061))</f>
        <v/>
      </c>
      <c r="T3061" s="51" t="str">
        <f>IF(B3061="","",IFERROR(VLOOKUP(SUBSTITUTE(SUBSTITUTE(H3061,"~","~~"),"*","~*"),إعدادات_الأنواع!$A$4:$B$40,2,FALSE()),"?"))</f>
        <v/>
      </c>
    </row>
    <row r="3062" spans="1:20" ht="15" customHeight="1">
      <c r="A3062" s="20" t="str">
        <f>IF(B3062="","",IF(T3062="?","⚠️ نوع غير معرف",T3062&amp;TEXT(COUNTIFS($T$3:T3062,T3062),"000")))</f>
        <v/>
      </c>
      <c r="B3062" s="38"/>
      <c r="C3062" s="38"/>
      <c r="D3062" s="39"/>
      <c r="E3062" s="54"/>
      <c r="F3062" s="41" t="str">
        <f t="shared" ca="1" si="188"/>
        <v/>
      </c>
      <c r="G3062" s="42"/>
      <c r="H3062" s="37"/>
      <c r="I3062" s="43"/>
      <c r="J3062" s="44" t="str">
        <f t="shared" si="189"/>
        <v/>
      </c>
      <c r="K3062" s="45"/>
      <c r="L3062" s="46" t="str">
        <f>IF(OR(K3062="لم يدفع",B3062=""),"",IF(K3062="تأمين فقط",0,IF(K3062="اشتراك 300",300,IF(F3062&lt;14,IFERROR(VLOOKUP(SUBSTITUTE(SUBSTITUTE(H3062,"~","~~"),"*","~*"),إعدادات_الأنواع!$A$4:$D$40,3,FALSE()),0),IFERROR(VLOOKUP(SUBSTITUTE(SUBSTITUTE(H3062,"~","~~"),"*","~*"),إعدادات_الأنواع!$A$4:$D$40,4,FALSE()),0)))))</f>
        <v/>
      </c>
      <c r="M3062" s="47" t="str">
        <f>IF(OR(K3062="لم يدفع",B3062=""),"",IFERROR(VLOOKUP(SUBSTITUTE(SUBSTITUTE(H3062,"~","~~"),"*","~*"),إعدادات_الأنواع!$A$4:$E$40,5,FALSE()),0))</f>
        <v/>
      </c>
      <c r="N3062" s="47" t="str">
        <f>IF(OR(K3062="لم يدفع",K3062="تأمين فقط",K3062="اشتراك 300",B3062=""),"",IFERROR(VLOOKUP(SUBSTITUTE(SUBSTITUTE(H3062,"~","~~"),"*","~*"),إعدادات_الأنواع!$A$4:$F$40,6,FALSE()),0))</f>
        <v/>
      </c>
      <c r="O3062" s="55" t="str">
        <f t="shared" si="190"/>
        <v/>
      </c>
      <c r="P3062" s="48" t="str">
        <f t="shared" ca="1" si="191"/>
        <v/>
      </c>
      <c r="Q3062" s="52"/>
      <c r="R3062" s="49"/>
      <c r="S3062" s="50" t="str">
        <f>IF(B3062="","",COUNTA(التجديد!E3062:E3062))</f>
        <v/>
      </c>
      <c r="T3062" s="51" t="str">
        <f>IF(B3062="","",IFERROR(VLOOKUP(SUBSTITUTE(SUBSTITUTE(H3062,"~","~~"),"*","~*"),إعدادات_الأنواع!$A$4:$B$40,2,FALSE()),"?"))</f>
        <v/>
      </c>
    </row>
    <row r="3063" spans="1:20" ht="15" customHeight="1">
      <c r="A3063" s="20" t="str">
        <f>IF(B3063="","",IF(T3063="?","⚠️ نوع غير معرف",T3063&amp;TEXT(COUNTIFS($T$3:T3063,T3063),"000")))</f>
        <v/>
      </c>
      <c r="B3063" s="38"/>
      <c r="C3063" s="38"/>
      <c r="D3063" s="39"/>
      <c r="E3063" s="54"/>
      <c r="F3063" s="41" t="str">
        <f t="shared" ca="1" si="188"/>
        <v/>
      </c>
      <c r="G3063" s="42"/>
      <c r="H3063" s="37"/>
      <c r="I3063" s="43"/>
      <c r="J3063" s="44" t="str">
        <f t="shared" si="189"/>
        <v/>
      </c>
      <c r="K3063" s="45"/>
      <c r="L3063" s="46" t="str">
        <f>IF(OR(K3063="لم يدفع",B3063=""),"",IF(K3063="تأمين فقط",0,IF(K3063="اشتراك 300",300,IF(F3063&lt;14,IFERROR(VLOOKUP(SUBSTITUTE(SUBSTITUTE(H3063,"~","~~"),"*","~*"),إعدادات_الأنواع!$A$4:$D$40,3,FALSE()),0),IFERROR(VLOOKUP(SUBSTITUTE(SUBSTITUTE(H3063,"~","~~"),"*","~*"),إعدادات_الأنواع!$A$4:$D$40,4,FALSE()),0)))))</f>
        <v/>
      </c>
      <c r="M3063" s="47" t="str">
        <f>IF(OR(K3063="لم يدفع",B3063=""),"",IFERROR(VLOOKUP(SUBSTITUTE(SUBSTITUTE(H3063,"~","~~"),"*","~*"),إعدادات_الأنواع!$A$4:$E$40,5,FALSE()),0))</f>
        <v/>
      </c>
      <c r="N3063" s="47" t="str">
        <f>IF(OR(K3063="لم يدفع",K3063="تأمين فقط",K3063="اشتراك 300",B3063=""),"",IFERROR(VLOOKUP(SUBSTITUTE(SUBSTITUTE(H3063,"~","~~"),"*","~*"),إعدادات_الأنواع!$A$4:$F$40,6,FALSE()),0))</f>
        <v/>
      </c>
      <c r="O3063" s="55" t="str">
        <f t="shared" si="190"/>
        <v/>
      </c>
      <c r="P3063" s="48" t="str">
        <f t="shared" ca="1" si="191"/>
        <v/>
      </c>
      <c r="Q3063" s="52"/>
      <c r="R3063" s="49"/>
      <c r="S3063" s="50" t="str">
        <f>IF(B3063="","",COUNTA(التجديد!E3063:E3063))</f>
        <v/>
      </c>
      <c r="T3063" s="51" t="str">
        <f>IF(B3063="","",IFERROR(VLOOKUP(SUBSTITUTE(SUBSTITUTE(H3063,"~","~~"),"*","~*"),إعدادات_الأنواع!$A$4:$B$40,2,FALSE()),"?"))</f>
        <v/>
      </c>
    </row>
    <row r="3064" spans="1:20" ht="15" customHeight="1">
      <c r="A3064" s="20" t="str">
        <f>IF(B3064="","",IF(T3064="?","⚠️ نوع غير معرف",T3064&amp;TEXT(COUNTIFS($T$3:T3064,T3064),"000")))</f>
        <v/>
      </c>
      <c r="B3064" s="38"/>
      <c r="C3064" s="38"/>
      <c r="D3064" s="39"/>
      <c r="E3064" s="54"/>
      <c r="F3064" s="41" t="str">
        <f t="shared" ca="1" si="188"/>
        <v/>
      </c>
      <c r="G3064" s="42"/>
      <c r="H3064" s="37"/>
      <c r="I3064" s="43"/>
      <c r="J3064" s="44" t="str">
        <f t="shared" si="189"/>
        <v/>
      </c>
      <c r="K3064" s="45"/>
      <c r="L3064" s="46" t="str">
        <f>IF(OR(K3064="لم يدفع",B3064=""),"",IF(K3064="تأمين فقط",0,IF(K3064="اشتراك 300",300,IF(F3064&lt;14,IFERROR(VLOOKUP(SUBSTITUTE(SUBSTITUTE(H3064,"~","~~"),"*","~*"),إعدادات_الأنواع!$A$4:$D$40,3,FALSE()),0),IFERROR(VLOOKUP(SUBSTITUTE(SUBSTITUTE(H3064,"~","~~"),"*","~*"),إعدادات_الأنواع!$A$4:$D$40,4,FALSE()),0)))))</f>
        <v/>
      </c>
      <c r="M3064" s="47" t="str">
        <f>IF(OR(K3064="لم يدفع",B3064=""),"",IFERROR(VLOOKUP(SUBSTITUTE(SUBSTITUTE(H3064,"~","~~"),"*","~*"),إعدادات_الأنواع!$A$4:$E$40,5,FALSE()),0))</f>
        <v/>
      </c>
      <c r="N3064" s="47" t="str">
        <f>IF(OR(K3064="لم يدفع",K3064="تأمين فقط",K3064="اشتراك 300",B3064=""),"",IFERROR(VLOOKUP(SUBSTITUTE(SUBSTITUTE(H3064,"~","~~"),"*","~*"),إعدادات_الأنواع!$A$4:$F$40,6,FALSE()),0))</f>
        <v/>
      </c>
      <c r="O3064" s="55" t="str">
        <f t="shared" si="190"/>
        <v/>
      </c>
      <c r="P3064" s="48" t="str">
        <f t="shared" ca="1" si="191"/>
        <v/>
      </c>
      <c r="Q3064" s="52"/>
      <c r="R3064" s="49"/>
      <c r="S3064" s="50" t="str">
        <f>IF(B3064="","",COUNTA(التجديد!E3064:E3064))</f>
        <v/>
      </c>
      <c r="T3064" s="51" t="str">
        <f>IF(B3064="","",IFERROR(VLOOKUP(SUBSTITUTE(SUBSTITUTE(H3064,"~","~~"),"*","~*"),إعدادات_الأنواع!$A$4:$B$40,2,FALSE()),"?"))</f>
        <v/>
      </c>
    </row>
    <row r="3065" spans="1:20" ht="15" customHeight="1">
      <c r="A3065" s="20" t="str">
        <f>IF(B3065="","",IF(T3065="?","⚠️ نوع غير معرف",T3065&amp;TEXT(COUNTIFS($T$3:T3065,T3065),"000")))</f>
        <v/>
      </c>
      <c r="B3065" s="38"/>
      <c r="C3065" s="38"/>
      <c r="D3065" s="39"/>
      <c r="E3065" s="54"/>
      <c r="F3065" s="41" t="str">
        <f t="shared" ca="1" si="188"/>
        <v/>
      </c>
      <c r="G3065" s="42"/>
      <c r="H3065" s="37"/>
      <c r="I3065" s="43"/>
      <c r="J3065" s="44" t="str">
        <f t="shared" si="189"/>
        <v/>
      </c>
      <c r="K3065" s="45"/>
      <c r="L3065" s="46" t="str">
        <f>IF(OR(K3065="لم يدفع",B3065=""),"",IF(K3065="تأمين فقط",0,IF(K3065="اشتراك 300",300,IF(F3065&lt;14,IFERROR(VLOOKUP(SUBSTITUTE(SUBSTITUTE(H3065,"~","~~"),"*","~*"),إعدادات_الأنواع!$A$4:$D$40,3,FALSE()),0),IFERROR(VLOOKUP(SUBSTITUTE(SUBSTITUTE(H3065,"~","~~"),"*","~*"),إعدادات_الأنواع!$A$4:$D$40,4,FALSE()),0)))))</f>
        <v/>
      </c>
      <c r="M3065" s="47" t="str">
        <f>IF(OR(K3065="لم يدفع",B3065=""),"",IFERROR(VLOOKUP(SUBSTITUTE(SUBSTITUTE(H3065,"~","~~"),"*","~*"),إعدادات_الأنواع!$A$4:$E$40,5,FALSE()),0))</f>
        <v/>
      </c>
      <c r="N3065" s="47" t="str">
        <f>IF(OR(K3065="لم يدفع",K3065="تأمين فقط",K3065="اشتراك 300",B3065=""),"",IFERROR(VLOOKUP(SUBSTITUTE(SUBSTITUTE(H3065,"~","~~"),"*","~*"),إعدادات_الأنواع!$A$4:$F$40,6,FALSE()),0))</f>
        <v/>
      </c>
      <c r="O3065" s="55" t="str">
        <f t="shared" si="190"/>
        <v/>
      </c>
      <c r="P3065" s="48" t="str">
        <f t="shared" ca="1" si="191"/>
        <v/>
      </c>
      <c r="Q3065" s="52"/>
      <c r="R3065" s="49"/>
      <c r="S3065" s="50" t="str">
        <f>IF(B3065="","",COUNTA(التجديد!E3065:E3065))</f>
        <v/>
      </c>
      <c r="T3065" s="51" t="str">
        <f>IF(B3065="","",IFERROR(VLOOKUP(SUBSTITUTE(SUBSTITUTE(H3065,"~","~~"),"*","~*"),إعدادات_الأنواع!$A$4:$B$40,2,FALSE()),"?"))</f>
        <v/>
      </c>
    </row>
    <row r="3066" spans="1:20" ht="15" customHeight="1">
      <c r="A3066" s="20" t="str">
        <f>IF(B3066="","",IF(T3066="?","⚠️ نوع غير معرف",T3066&amp;TEXT(COUNTIFS($T$3:T3066,T3066),"000")))</f>
        <v/>
      </c>
      <c r="B3066" s="38"/>
      <c r="C3066" s="38"/>
      <c r="D3066" s="39"/>
      <c r="E3066" s="54"/>
      <c r="F3066" s="41" t="str">
        <f t="shared" ca="1" si="188"/>
        <v/>
      </c>
      <c r="G3066" s="42"/>
      <c r="H3066" s="37"/>
      <c r="I3066" s="43"/>
      <c r="J3066" s="44" t="str">
        <f t="shared" si="189"/>
        <v/>
      </c>
      <c r="K3066" s="45"/>
      <c r="L3066" s="46" t="str">
        <f>IF(OR(K3066="لم يدفع",B3066=""),"",IF(K3066="تأمين فقط",0,IF(K3066="اشتراك 300",300,IF(F3066&lt;14,IFERROR(VLOOKUP(SUBSTITUTE(SUBSTITUTE(H3066,"~","~~"),"*","~*"),إعدادات_الأنواع!$A$4:$D$40,3,FALSE()),0),IFERROR(VLOOKUP(SUBSTITUTE(SUBSTITUTE(H3066,"~","~~"),"*","~*"),إعدادات_الأنواع!$A$4:$D$40,4,FALSE()),0)))))</f>
        <v/>
      </c>
      <c r="M3066" s="47" t="str">
        <f>IF(OR(K3066="لم يدفع",B3066=""),"",IFERROR(VLOOKUP(SUBSTITUTE(SUBSTITUTE(H3066,"~","~~"),"*","~*"),إعدادات_الأنواع!$A$4:$E$40,5,FALSE()),0))</f>
        <v/>
      </c>
      <c r="N3066" s="47" t="str">
        <f>IF(OR(K3066="لم يدفع",K3066="تأمين فقط",K3066="اشتراك 300",B3066=""),"",IFERROR(VLOOKUP(SUBSTITUTE(SUBSTITUTE(H3066,"~","~~"),"*","~*"),إعدادات_الأنواع!$A$4:$F$40,6,FALSE()),0))</f>
        <v/>
      </c>
      <c r="O3066" s="55" t="str">
        <f t="shared" si="190"/>
        <v/>
      </c>
      <c r="P3066" s="48" t="str">
        <f t="shared" ca="1" si="191"/>
        <v/>
      </c>
      <c r="Q3066" s="52"/>
      <c r="R3066" s="49"/>
      <c r="S3066" s="50" t="str">
        <f>IF(B3066="","",COUNTA(التجديد!E3066:E3066))</f>
        <v/>
      </c>
      <c r="T3066" s="51" t="str">
        <f>IF(B3066="","",IFERROR(VLOOKUP(SUBSTITUTE(SUBSTITUTE(H3066,"~","~~"),"*","~*"),إعدادات_الأنواع!$A$4:$B$40,2,FALSE()),"?"))</f>
        <v/>
      </c>
    </row>
    <row r="3067" spans="1:20" ht="15" customHeight="1">
      <c r="A3067" s="20" t="str">
        <f>IF(B3067="","",IF(T3067="?","⚠️ نوع غير معرف",T3067&amp;TEXT(COUNTIFS($T$3:T3067,T3067),"000")))</f>
        <v/>
      </c>
      <c r="B3067" s="38"/>
      <c r="C3067" s="38"/>
      <c r="D3067" s="39"/>
      <c r="E3067" s="54"/>
      <c r="F3067" s="41" t="str">
        <f t="shared" ca="1" si="188"/>
        <v/>
      </c>
      <c r="G3067" s="42"/>
      <c r="H3067" s="37"/>
      <c r="I3067" s="43"/>
      <c r="J3067" s="44" t="str">
        <f t="shared" si="189"/>
        <v/>
      </c>
      <c r="K3067" s="45"/>
      <c r="L3067" s="46" t="str">
        <f>IF(OR(K3067="لم يدفع",B3067=""),"",IF(K3067="تأمين فقط",0,IF(K3067="اشتراك 300",300,IF(F3067&lt;14,IFERROR(VLOOKUP(SUBSTITUTE(SUBSTITUTE(H3067,"~","~~"),"*","~*"),إعدادات_الأنواع!$A$4:$D$40,3,FALSE()),0),IFERROR(VLOOKUP(SUBSTITUTE(SUBSTITUTE(H3067,"~","~~"),"*","~*"),إعدادات_الأنواع!$A$4:$D$40,4,FALSE()),0)))))</f>
        <v/>
      </c>
      <c r="M3067" s="47" t="str">
        <f>IF(OR(K3067="لم يدفع",B3067=""),"",IFERROR(VLOOKUP(SUBSTITUTE(SUBSTITUTE(H3067,"~","~~"),"*","~*"),إعدادات_الأنواع!$A$4:$E$40,5,FALSE()),0))</f>
        <v/>
      </c>
      <c r="N3067" s="47" t="str">
        <f>IF(OR(K3067="لم يدفع",K3067="تأمين فقط",K3067="اشتراك 300",B3067=""),"",IFERROR(VLOOKUP(SUBSTITUTE(SUBSTITUTE(H3067,"~","~~"),"*","~*"),إعدادات_الأنواع!$A$4:$F$40,6,FALSE()),0))</f>
        <v/>
      </c>
      <c r="O3067" s="55" t="str">
        <f t="shared" si="190"/>
        <v/>
      </c>
      <c r="P3067" s="48" t="str">
        <f t="shared" ca="1" si="191"/>
        <v/>
      </c>
      <c r="Q3067" s="52"/>
      <c r="R3067" s="49"/>
      <c r="S3067" s="50" t="str">
        <f>IF(B3067="","",COUNTA(التجديد!E3067:E3067))</f>
        <v/>
      </c>
      <c r="T3067" s="51" t="str">
        <f>IF(B3067="","",IFERROR(VLOOKUP(SUBSTITUTE(SUBSTITUTE(H3067,"~","~~"),"*","~*"),إعدادات_الأنواع!$A$4:$B$40,2,FALSE()),"?"))</f>
        <v/>
      </c>
    </row>
    <row r="3068" spans="1:20" ht="15" customHeight="1">
      <c r="A3068" s="20" t="str">
        <f>IF(B3068="","",IF(T3068="?","⚠️ نوع غير معرف",T3068&amp;TEXT(COUNTIFS($T$3:T3068,T3068),"000")))</f>
        <v/>
      </c>
      <c r="B3068" s="38"/>
      <c r="C3068" s="38"/>
      <c r="D3068" s="39"/>
      <c r="E3068" s="54"/>
      <c r="F3068" s="41" t="str">
        <f t="shared" ca="1" si="188"/>
        <v/>
      </c>
      <c r="G3068" s="42"/>
      <c r="H3068" s="37"/>
      <c r="I3068" s="43"/>
      <c r="J3068" s="44" t="str">
        <f t="shared" si="189"/>
        <v/>
      </c>
      <c r="K3068" s="45"/>
      <c r="L3068" s="46" t="str">
        <f>IF(OR(K3068="لم يدفع",B3068=""),"",IF(K3068="تأمين فقط",0,IF(K3068="اشتراك 300",300,IF(F3068&lt;14,IFERROR(VLOOKUP(SUBSTITUTE(SUBSTITUTE(H3068,"~","~~"),"*","~*"),إعدادات_الأنواع!$A$4:$D$40,3,FALSE()),0),IFERROR(VLOOKUP(SUBSTITUTE(SUBSTITUTE(H3068,"~","~~"),"*","~*"),إعدادات_الأنواع!$A$4:$D$40,4,FALSE()),0)))))</f>
        <v/>
      </c>
      <c r="M3068" s="47" t="str">
        <f>IF(OR(K3068="لم يدفع",B3068=""),"",IFERROR(VLOOKUP(SUBSTITUTE(SUBSTITUTE(H3068,"~","~~"),"*","~*"),إعدادات_الأنواع!$A$4:$E$40,5,FALSE()),0))</f>
        <v/>
      </c>
      <c r="N3068" s="47" t="str">
        <f>IF(OR(K3068="لم يدفع",K3068="تأمين فقط",K3068="اشتراك 300",B3068=""),"",IFERROR(VLOOKUP(SUBSTITUTE(SUBSTITUTE(H3068,"~","~~"),"*","~*"),إعدادات_الأنواع!$A$4:$F$40,6,FALSE()),0))</f>
        <v/>
      </c>
      <c r="O3068" s="55" t="str">
        <f t="shared" si="190"/>
        <v/>
      </c>
      <c r="P3068" s="48" t="str">
        <f t="shared" ca="1" si="191"/>
        <v/>
      </c>
      <c r="Q3068" s="52"/>
      <c r="R3068" s="49"/>
      <c r="S3068" s="50" t="str">
        <f>IF(B3068="","",COUNTA(التجديد!E3068:E3068))</f>
        <v/>
      </c>
      <c r="T3068" s="51" t="str">
        <f>IF(B3068="","",IFERROR(VLOOKUP(SUBSTITUTE(SUBSTITUTE(H3068,"~","~~"),"*","~*"),إعدادات_الأنواع!$A$4:$B$40,2,FALSE()),"?"))</f>
        <v/>
      </c>
    </row>
    <row r="3069" spans="1:20" ht="15" customHeight="1">
      <c r="A3069" s="20" t="str">
        <f>IF(B3069="","",IF(T3069="?","⚠️ نوع غير معرف",T3069&amp;TEXT(COUNTIFS($T$3:T3069,T3069),"000")))</f>
        <v/>
      </c>
      <c r="B3069" s="38"/>
      <c r="C3069" s="38"/>
      <c r="D3069" s="39"/>
      <c r="E3069" s="54"/>
      <c r="F3069" s="41" t="str">
        <f t="shared" ca="1" si="188"/>
        <v/>
      </c>
      <c r="G3069" s="42"/>
      <c r="H3069" s="37"/>
      <c r="I3069" s="43"/>
      <c r="J3069" s="44" t="str">
        <f t="shared" si="189"/>
        <v/>
      </c>
      <c r="K3069" s="45"/>
      <c r="L3069" s="46" t="str">
        <f>IF(OR(K3069="لم يدفع",B3069=""),"",IF(K3069="تأمين فقط",0,IF(K3069="اشتراك 300",300,IF(F3069&lt;14,IFERROR(VLOOKUP(SUBSTITUTE(SUBSTITUTE(H3069,"~","~~"),"*","~*"),إعدادات_الأنواع!$A$4:$D$40,3,FALSE()),0),IFERROR(VLOOKUP(SUBSTITUTE(SUBSTITUTE(H3069,"~","~~"),"*","~*"),إعدادات_الأنواع!$A$4:$D$40,4,FALSE()),0)))))</f>
        <v/>
      </c>
      <c r="M3069" s="47" t="str">
        <f>IF(OR(K3069="لم يدفع",B3069=""),"",IFERROR(VLOOKUP(SUBSTITUTE(SUBSTITUTE(H3069,"~","~~"),"*","~*"),إعدادات_الأنواع!$A$4:$E$40,5,FALSE()),0))</f>
        <v/>
      </c>
      <c r="N3069" s="47" t="str">
        <f>IF(OR(K3069="لم يدفع",K3069="تأمين فقط",K3069="اشتراك 300",B3069=""),"",IFERROR(VLOOKUP(SUBSTITUTE(SUBSTITUTE(H3069,"~","~~"),"*","~*"),إعدادات_الأنواع!$A$4:$F$40,6,FALSE()),0))</f>
        <v/>
      </c>
      <c r="O3069" s="55" t="str">
        <f t="shared" si="190"/>
        <v/>
      </c>
      <c r="P3069" s="48" t="str">
        <f t="shared" ca="1" si="191"/>
        <v/>
      </c>
      <c r="Q3069" s="52"/>
      <c r="R3069" s="49"/>
      <c r="S3069" s="50" t="str">
        <f>IF(B3069="","",COUNTA(التجديد!E3069:E3069))</f>
        <v/>
      </c>
      <c r="T3069" s="51" t="str">
        <f>IF(B3069="","",IFERROR(VLOOKUP(SUBSTITUTE(SUBSTITUTE(H3069,"~","~~"),"*","~*"),إعدادات_الأنواع!$A$4:$B$40,2,FALSE()),"?"))</f>
        <v/>
      </c>
    </row>
    <row r="3070" spans="1:20" ht="15" customHeight="1">
      <c r="A3070" s="20" t="str">
        <f>IF(B3070="","",IF(T3070="?","⚠️ نوع غير معرف",T3070&amp;TEXT(COUNTIFS($T$3:T3070,T3070),"000")))</f>
        <v/>
      </c>
      <c r="B3070" s="38"/>
      <c r="C3070" s="38"/>
      <c r="D3070" s="39"/>
      <c r="E3070" s="54"/>
      <c r="F3070" s="41" t="str">
        <f t="shared" ca="1" si="188"/>
        <v/>
      </c>
      <c r="G3070" s="42"/>
      <c r="H3070" s="37"/>
      <c r="I3070" s="43"/>
      <c r="J3070" s="44" t="str">
        <f t="shared" si="189"/>
        <v/>
      </c>
      <c r="K3070" s="45"/>
      <c r="L3070" s="46" t="str">
        <f>IF(OR(K3070="لم يدفع",B3070=""),"",IF(K3070="تأمين فقط",0,IF(K3070="اشتراك 300",300,IF(F3070&lt;14,IFERROR(VLOOKUP(SUBSTITUTE(SUBSTITUTE(H3070,"~","~~"),"*","~*"),إعدادات_الأنواع!$A$4:$D$40,3,FALSE()),0),IFERROR(VLOOKUP(SUBSTITUTE(SUBSTITUTE(H3070,"~","~~"),"*","~*"),إعدادات_الأنواع!$A$4:$D$40,4,FALSE()),0)))))</f>
        <v/>
      </c>
      <c r="M3070" s="47" t="str">
        <f>IF(OR(K3070="لم يدفع",B3070=""),"",IFERROR(VLOOKUP(SUBSTITUTE(SUBSTITUTE(H3070,"~","~~"),"*","~*"),إعدادات_الأنواع!$A$4:$E$40,5,FALSE()),0))</f>
        <v/>
      </c>
      <c r="N3070" s="47" t="str">
        <f>IF(OR(K3070="لم يدفع",K3070="تأمين فقط",K3070="اشتراك 300",B3070=""),"",IFERROR(VLOOKUP(SUBSTITUTE(SUBSTITUTE(H3070,"~","~~"),"*","~*"),إعدادات_الأنواع!$A$4:$F$40,6,FALSE()),0))</f>
        <v/>
      </c>
      <c r="O3070" s="55" t="str">
        <f t="shared" si="190"/>
        <v/>
      </c>
      <c r="P3070" s="48" t="str">
        <f t="shared" ca="1" si="191"/>
        <v/>
      </c>
      <c r="Q3070" s="52"/>
      <c r="R3070" s="49"/>
      <c r="S3070" s="50" t="str">
        <f>IF(B3070="","",COUNTA(التجديد!E3070:E3070))</f>
        <v/>
      </c>
      <c r="T3070" s="51" t="str">
        <f>IF(B3070="","",IFERROR(VLOOKUP(SUBSTITUTE(SUBSTITUTE(H3070,"~","~~"),"*","~*"),إعدادات_الأنواع!$A$4:$B$40,2,FALSE()),"?"))</f>
        <v/>
      </c>
    </row>
    <row r="3071" spans="1:20" ht="15" customHeight="1">
      <c r="A3071" s="20" t="str">
        <f>IF(B3071="","",IF(T3071="?","⚠️ نوع غير معرف",T3071&amp;TEXT(COUNTIFS($T$3:T3071,T3071),"000")))</f>
        <v/>
      </c>
      <c r="B3071" s="38"/>
      <c r="C3071" s="38"/>
      <c r="D3071" s="39"/>
      <c r="E3071" s="54"/>
      <c r="F3071" s="41" t="str">
        <f t="shared" ca="1" si="188"/>
        <v/>
      </c>
      <c r="G3071" s="42"/>
      <c r="H3071" s="37"/>
      <c r="I3071" s="43"/>
      <c r="J3071" s="44" t="str">
        <f t="shared" si="189"/>
        <v/>
      </c>
      <c r="K3071" s="45"/>
      <c r="L3071" s="46" t="str">
        <f>IF(OR(K3071="لم يدفع",B3071=""),"",IF(K3071="تأمين فقط",0,IF(K3071="اشتراك 300",300,IF(F3071&lt;14,IFERROR(VLOOKUP(SUBSTITUTE(SUBSTITUTE(H3071,"~","~~"),"*","~*"),إعدادات_الأنواع!$A$4:$D$40,3,FALSE()),0),IFERROR(VLOOKUP(SUBSTITUTE(SUBSTITUTE(H3071,"~","~~"),"*","~*"),إعدادات_الأنواع!$A$4:$D$40,4,FALSE()),0)))))</f>
        <v/>
      </c>
      <c r="M3071" s="47" t="str">
        <f>IF(OR(K3071="لم يدفع",B3071=""),"",IFERROR(VLOOKUP(SUBSTITUTE(SUBSTITUTE(H3071,"~","~~"),"*","~*"),إعدادات_الأنواع!$A$4:$E$40,5,FALSE()),0))</f>
        <v/>
      </c>
      <c r="N3071" s="47" t="str">
        <f>IF(OR(K3071="لم يدفع",K3071="تأمين فقط",K3071="اشتراك 300",B3071=""),"",IFERROR(VLOOKUP(SUBSTITUTE(SUBSTITUTE(H3071,"~","~~"),"*","~*"),إعدادات_الأنواع!$A$4:$F$40,6,FALSE()),0))</f>
        <v/>
      </c>
      <c r="O3071" s="55" t="str">
        <f t="shared" si="190"/>
        <v/>
      </c>
      <c r="P3071" s="48" t="str">
        <f t="shared" ca="1" si="191"/>
        <v/>
      </c>
      <c r="Q3071" s="52"/>
      <c r="R3071" s="49"/>
      <c r="S3071" s="50" t="str">
        <f>IF(B3071="","",COUNTA(التجديد!E3071:E3071))</f>
        <v/>
      </c>
      <c r="T3071" s="51" t="str">
        <f>IF(B3071="","",IFERROR(VLOOKUP(SUBSTITUTE(SUBSTITUTE(H3071,"~","~~"),"*","~*"),إعدادات_الأنواع!$A$4:$B$40,2,FALSE()),"?"))</f>
        <v/>
      </c>
    </row>
    <row r="3072" spans="1:20" ht="15" customHeight="1">
      <c r="A3072" s="20" t="str">
        <f>IF(B3072="","",IF(T3072="?","⚠️ نوع غير معرف",T3072&amp;TEXT(COUNTIFS($T$3:T3072,T3072),"000")))</f>
        <v/>
      </c>
      <c r="B3072" s="38"/>
      <c r="C3072" s="38"/>
      <c r="D3072" s="39"/>
      <c r="E3072" s="54"/>
      <c r="F3072" s="41" t="str">
        <f t="shared" ca="1" si="188"/>
        <v/>
      </c>
      <c r="G3072" s="42"/>
      <c r="H3072" s="37"/>
      <c r="I3072" s="43"/>
      <c r="J3072" s="44" t="str">
        <f t="shared" si="189"/>
        <v/>
      </c>
      <c r="K3072" s="45"/>
      <c r="L3072" s="46" t="str">
        <f>IF(OR(K3072="لم يدفع",B3072=""),"",IF(K3072="تأمين فقط",0,IF(K3072="اشتراك 300",300,IF(F3072&lt;14,IFERROR(VLOOKUP(SUBSTITUTE(SUBSTITUTE(H3072,"~","~~"),"*","~*"),إعدادات_الأنواع!$A$4:$D$40,3,FALSE()),0),IFERROR(VLOOKUP(SUBSTITUTE(SUBSTITUTE(H3072,"~","~~"),"*","~*"),إعدادات_الأنواع!$A$4:$D$40,4,FALSE()),0)))))</f>
        <v/>
      </c>
      <c r="M3072" s="47" t="str">
        <f>IF(OR(K3072="لم يدفع",B3072=""),"",IFERROR(VLOOKUP(SUBSTITUTE(SUBSTITUTE(H3072,"~","~~"),"*","~*"),إعدادات_الأنواع!$A$4:$E$40,5,FALSE()),0))</f>
        <v/>
      </c>
      <c r="N3072" s="47" t="str">
        <f>IF(OR(K3072="لم يدفع",K3072="تأمين فقط",K3072="اشتراك 300",B3072=""),"",IFERROR(VLOOKUP(SUBSTITUTE(SUBSTITUTE(H3072,"~","~~"),"*","~*"),إعدادات_الأنواع!$A$4:$F$40,6,FALSE()),0))</f>
        <v/>
      </c>
      <c r="O3072" s="55" t="str">
        <f t="shared" si="190"/>
        <v/>
      </c>
      <c r="P3072" s="48" t="str">
        <f t="shared" ca="1" si="191"/>
        <v/>
      </c>
      <c r="Q3072" s="52"/>
      <c r="R3072" s="49"/>
      <c r="S3072" s="50" t="str">
        <f>IF(B3072="","",COUNTA(التجديد!E3072:E3072))</f>
        <v/>
      </c>
      <c r="T3072" s="51" t="str">
        <f>IF(B3072="","",IFERROR(VLOOKUP(SUBSTITUTE(SUBSTITUTE(H3072,"~","~~"),"*","~*"),إعدادات_الأنواع!$A$4:$B$40,2,FALSE()),"?"))</f>
        <v/>
      </c>
    </row>
    <row r="3073" spans="1:20" ht="15" customHeight="1">
      <c r="A3073" s="20" t="str">
        <f>IF(B3073="","",IF(T3073="?","⚠️ نوع غير معرف",T3073&amp;TEXT(COUNTIFS($T$3:T3073,T3073),"000")))</f>
        <v/>
      </c>
      <c r="B3073" s="38"/>
      <c r="C3073" s="38"/>
      <c r="D3073" s="39"/>
      <c r="E3073" s="54"/>
      <c r="F3073" s="41" t="str">
        <f t="shared" ca="1" si="188"/>
        <v/>
      </c>
      <c r="G3073" s="42"/>
      <c r="H3073" s="37"/>
      <c r="I3073" s="43"/>
      <c r="J3073" s="44" t="str">
        <f t="shared" si="189"/>
        <v/>
      </c>
      <c r="K3073" s="45"/>
      <c r="L3073" s="46" t="str">
        <f>IF(OR(K3073="لم يدفع",B3073=""),"",IF(K3073="تأمين فقط",0,IF(K3073="اشتراك 300",300,IF(F3073&lt;14,IFERROR(VLOOKUP(SUBSTITUTE(SUBSTITUTE(H3073,"~","~~"),"*","~*"),إعدادات_الأنواع!$A$4:$D$40,3,FALSE()),0),IFERROR(VLOOKUP(SUBSTITUTE(SUBSTITUTE(H3073,"~","~~"),"*","~*"),إعدادات_الأنواع!$A$4:$D$40,4,FALSE()),0)))))</f>
        <v/>
      </c>
      <c r="M3073" s="47" t="str">
        <f>IF(OR(K3073="لم يدفع",B3073=""),"",IFERROR(VLOOKUP(SUBSTITUTE(SUBSTITUTE(H3073,"~","~~"),"*","~*"),إعدادات_الأنواع!$A$4:$E$40,5,FALSE()),0))</f>
        <v/>
      </c>
      <c r="N3073" s="47" t="str">
        <f>IF(OR(K3073="لم يدفع",K3073="تأمين فقط",K3073="اشتراك 300",B3073=""),"",IFERROR(VLOOKUP(SUBSTITUTE(SUBSTITUTE(H3073,"~","~~"),"*","~*"),إعدادات_الأنواع!$A$4:$F$40,6,FALSE()),0))</f>
        <v/>
      </c>
      <c r="O3073" s="55" t="str">
        <f t="shared" si="190"/>
        <v/>
      </c>
      <c r="P3073" s="48" t="str">
        <f t="shared" ca="1" si="191"/>
        <v/>
      </c>
      <c r="Q3073" s="52"/>
      <c r="R3073" s="49"/>
      <c r="S3073" s="50" t="str">
        <f>IF(B3073="","",COUNTA(التجديد!E3073:E3073))</f>
        <v/>
      </c>
      <c r="T3073" s="51" t="str">
        <f>IF(B3073="","",IFERROR(VLOOKUP(SUBSTITUTE(SUBSTITUTE(H3073,"~","~~"),"*","~*"),إعدادات_الأنواع!$A$4:$B$40,2,FALSE()),"?"))</f>
        <v/>
      </c>
    </row>
    <row r="3074" spans="1:20" ht="15" customHeight="1">
      <c r="A3074" s="20" t="str">
        <f>IF(B3074="","",IF(T3074="?","⚠️ نوع غير معرف",T3074&amp;TEXT(COUNTIFS($T$3:T3074,T3074),"000")))</f>
        <v/>
      </c>
      <c r="B3074" s="38"/>
      <c r="C3074" s="38"/>
      <c r="D3074" s="39"/>
      <c r="E3074" s="54"/>
      <c r="F3074" s="41" t="str">
        <f t="shared" ca="1" si="188"/>
        <v/>
      </c>
      <c r="G3074" s="42"/>
      <c r="H3074" s="37"/>
      <c r="I3074" s="43"/>
      <c r="J3074" s="44" t="str">
        <f t="shared" si="189"/>
        <v/>
      </c>
      <c r="K3074" s="45"/>
      <c r="L3074" s="46" t="str">
        <f>IF(OR(K3074="لم يدفع",B3074=""),"",IF(K3074="تأمين فقط",0,IF(K3074="اشتراك 300",300,IF(F3074&lt;14,IFERROR(VLOOKUP(SUBSTITUTE(SUBSTITUTE(H3074,"~","~~"),"*","~*"),إعدادات_الأنواع!$A$4:$D$40,3,FALSE()),0),IFERROR(VLOOKUP(SUBSTITUTE(SUBSTITUTE(H3074,"~","~~"),"*","~*"),إعدادات_الأنواع!$A$4:$D$40,4,FALSE()),0)))))</f>
        <v/>
      </c>
      <c r="M3074" s="47" t="str">
        <f>IF(OR(K3074="لم يدفع",B3074=""),"",IFERROR(VLOOKUP(SUBSTITUTE(SUBSTITUTE(H3074,"~","~~"),"*","~*"),إعدادات_الأنواع!$A$4:$E$40,5,FALSE()),0))</f>
        <v/>
      </c>
      <c r="N3074" s="47" t="str">
        <f>IF(OR(K3074="لم يدفع",K3074="تأمين فقط",K3074="اشتراك 300",B3074=""),"",IFERROR(VLOOKUP(SUBSTITUTE(SUBSTITUTE(H3074,"~","~~"),"*","~*"),إعدادات_الأنواع!$A$4:$F$40,6,FALSE()),0))</f>
        <v/>
      </c>
      <c r="O3074" s="55" t="str">
        <f t="shared" si="190"/>
        <v/>
      </c>
      <c r="P3074" s="48" t="str">
        <f t="shared" ca="1" si="191"/>
        <v/>
      </c>
      <c r="Q3074" s="52"/>
      <c r="R3074" s="49"/>
      <c r="S3074" s="50" t="str">
        <f>IF(B3074="","",COUNTA(التجديد!E3074:E3074))</f>
        <v/>
      </c>
      <c r="T3074" s="51" t="str">
        <f>IF(B3074="","",IFERROR(VLOOKUP(SUBSTITUTE(SUBSTITUTE(H3074,"~","~~"),"*","~*"),إعدادات_الأنواع!$A$4:$B$40,2,FALSE()),"?"))</f>
        <v/>
      </c>
    </row>
    <row r="3075" spans="1:20" ht="15" customHeight="1">
      <c r="A3075" s="20" t="str">
        <f>IF(B3075="","",IF(T3075="?","⚠️ نوع غير معرف",T3075&amp;TEXT(COUNTIFS($T$3:T3075,T3075),"000")))</f>
        <v/>
      </c>
      <c r="B3075" s="38"/>
      <c r="C3075" s="38"/>
      <c r="D3075" s="39"/>
      <c r="E3075" s="54"/>
      <c r="F3075" s="41" t="str">
        <f t="shared" ref="F3075:F3138" ca="1" si="192">IF(D3075="","",DATEDIF(D3075,TODAY(),"Y"))</f>
        <v/>
      </c>
      <c r="G3075" s="42"/>
      <c r="H3075" s="37"/>
      <c r="I3075" s="43"/>
      <c r="J3075" s="44" t="str">
        <f t="shared" ref="J3075:J3138" si="193">IF(I3075="","",I3075+30)</f>
        <v/>
      </c>
      <c r="K3075" s="45"/>
      <c r="L3075" s="46" t="str">
        <f>IF(OR(K3075="لم يدفع",B3075=""),"",IF(K3075="تأمين فقط",0,IF(K3075="اشتراك 300",300,IF(F3075&lt;14,IFERROR(VLOOKUP(SUBSTITUTE(SUBSTITUTE(H3075,"~","~~"),"*","~*"),إعدادات_الأنواع!$A$4:$D$40,3,FALSE()),0),IFERROR(VLOOKUP(SUBSTITUTE(SUBSTITUTE(H3075,"~","~~"),"*","~*"),إعدادات_الأنواع!$A$4:$D$40,4,FALSE()),0)))))</f>
        <v/>
      </c>
      <c r="M3075" s="47" t="str">
        <f>IF(OR(K3075="لم يدفع",B3075=""),"",IFERROR(VLOOKUP(SUBSTITUTE(SUBSTITUTE(H3075,"~","~~"),"*","~*"),إعدادات_الأنواع!$A$4:$E$40,5,FALSE()),0))</f>
        <v/>
      </c>
      <c r="N3075" s="47" t="str">
        <f>IF(OR(K3075="لم يدفع",K3075="تأمين فقط",K3075="اشتراك 300",B3075=""),"",IFERROR(VLOOKUP(SUBSTITUTE(SUBSTITUTE(H3075,"~","~~"),"*","~*"),إعدادات_الأنواع!$A$4:$F$40,6,FALSE()),0))</f>
        <v/>
      </c>
      <c r="O3075" s="55" t="str">
        <f t="shared" ref="O3075:O3138" si="194">IF(K3075="لم يدفع","",IF(L3075="","",IF(N3075="",L3075+M3075,L3075+M3075)))</f>
        <v/>
      </c>
      <c r="P3075" s="48" t="str">
        <f t="shared" ref="P3075:P3138" ca="1" si="195">IF(B3075="","",IF(K3075="لم يدفع","🔒 مجمدة",IF(J3075="","",IF(J3075&lt;TODAY(),"⛔ منتهي - يتطلب تجديد",IF(J3075-5&lt;=TODAY(),"⚠️ قريب الانتهاء","✅ ساري")))))</f>
        <v/>
      </c>
      <c r="Q3075" s="52"/>
      <c r="R3075" s="49"/>
      <c r="S3075" s="50" t="str">
        <f>IF(B3075="","",COUNTA(التجديد!E3075:E3075))</f>
        <v/>
      </c>
      <c r="T3075" s="51" t="str">
        <f>IF(B3075="","",IFERROR(VLOOKUP(SUBSTITUTE(SUBSTITUTE(H3075,"~","~~"),"*","~*"),إعدادات_الأنواع!$A$4:$B$40,2,FALSE()),"?"))</f>
        <v/>
      </c>
    </row>
    <row r="3076" spans="1:20" ht="15" customHeight="1">
      <c r="A3076" s="20" t="str">
        <f>IF(B3076="","",IF(T3076="?","⚠️ نوع غير معرف",T3076&amp;TEXT(COUNTIFS($T$3:T3076,T3076),"000")))</f>
        <v/>
      </c>
      <c r="B3076" s="38"/>
      <c r="C3076" s="38"/>
      <c r="D3076" s="39"/>
      <c r="E3076" s="54"/>
      <c r="F3076" s="41" t="str">
        <f t="shared" ca="1" si="192"/>
        <v/>
      </c>
      <c r="G3076" s="42"/>
      <c r="H3076" s="37"/>
      <c r="I3076" s="43"/>
      <c r="J3076" s="44" t="str">
        <f t="shared" si="193"/>
        <v/>
      </c>
      <c r="K3076" s="45"/>
      <c r="L3076" s="46" t="str">
        <f>IF(OR(K3076="لم يدفع",B3076=""),"",IF(K3076="تأمين فقط",0,IF(K3076="اشتراك 300",300,IF(F3076&lt;14,IFERROR(VLOOKUP(SUBSTITUTE(SUBSTITUTE(H3076,"~","~~"),"*","~*"),إعدادات_الأنواع!$A$4:$D$40,3,FALSE()),0),IFERROR(VLOOKUP(SUBSTITUTE(SUBSTITUTE(H3076,"~","~~"),"*","~*"),إعدادات_الأنواع!$A$4:$D$40,4,FALSE()),0)))))</f>
        <v/>
      </c>
      <c r="M3076" s="47" t="str">
        <f>IF(OR(K3076="لم يدفع",B3076=""),"",IFERROR(VLOOKUP(SUBSTITUTE(SUBSTITUTE(H3076,"~","~~"),"*","~*"),إعدادات_الأنواع!$A$4:$E$40,5,FALSE()),0))</f>
        <v/>
      </c>
      <c r="N3076" s="47" t="str">
        <f>IF(OR(K3076="لم يدفع",K3076="تأمين فقط",K3076="اشتراك 300",B3076=""),"",IFERROR(VLOOKUP(SUBSTITUTE(SUBSTITUTE(H3076,"~","~~"),"*","~*"),إعدادات_الأنواع!$A$4:$F$40,6,FALSE()),0))</f>
        <v/>
      </c>
      <c r="O3076" s="55" t="str">
        <f t="shared" si="194"/>
        <v/>
      </c>
      <c r="P3076" s="48" t="str">
        <f t="shared" ca="1" si="195"/>
        <v/>
      </c>
      <c r="Q3076" s="52"/>
      <c r="R3076" s="49"/>
      <c r="S3076" s="50" t="str">
        <f>IF(B3076="","",COUNTA(التجديد!E3076:E3076))</f>
        <v/>
      </c>
      <c r="T3076" s="51" t="str">
        <f>IF(B3076="","",IFERROR(VLOOKUP(SUBSTITUTE(SUBSTITUTE(H3076,"~","~~"),"*","~*"),إعدادات_الأنواع!$A$4:$B$40,2,FALSE()),"?"))</f>
        <v/>
      </c>
    </row>
    <row r="3077" spans="1:20" ht="15" customHeight="1">
      <c r="A3077" s="20" t="str">
        <f>IF(B3077="","",IF(T3077="?","⚠️ نوع غير معرف",T3077&amp;TEXT(COUNTIFS($T$3:T3077,T3077),"000")))</f>
        <v/>
      </c>
      <c r="B3077" s="38"/>
      <c r="C3077" s="38"/>
      <c r="D3077" s="39"/>
      <c r="E3077" s="54"/>
      <c r="F3077" s="41" t="str">
        <f t="shared" ca="1" si="192"/>
        <v/>
      </c>
      <c r="G3077" s="42"/>
      <c r="H3077" s="37"/>
      <c r="I3077" s="43"/>
      <c r="J3077" s="44" t="str">
        <f t="shared" si="193"/>
        <v/>
      </c>
      <c r="K3077" s="45"/>
      <c r="L3077" s="46" t="str">
        <f>IF(OR(K3077="لم يدفع",B3077=""),"",IF(K3077="تأمين فقط",0,IF(K3077="اشتراك 300",300,IF(F3077&lt;14,IFERROR(VLOOKUP(SUBSTITUTE(SUBSTITUTE(H3077,"~","~~"),"*","~*"),إعدادات_الأنواع!$A$4:$D$40,3,FALSE()),0),IFERROR(VLOOKUP(SUBSTITUTE(SUBSTITUTE(H3077,"~","~~"),"*","~*"),إعدادات_الأنواع!$A$4:$D$40,4,FALSE()),0)))))</f>
        <v/>
      </c>
      <c r="M3077" s="47" t="str">
        <f>IF(OR(K3077="لم يدفع",B3077=""),"",IFERROR(VLOOKUP(SUBSTITUTE(SUBSTITUTE(H3077,"~","~~"),"*","~*"),إعدادات_الأنواع!$A$4:$E$40,5,FALSE()),0))</f>
        <v/>
      </c>
      <c r="N3077" s="47" t="str">
        <f>IF(OR(K3077="لم يدفع",K3077="تأمين فقط",K3077="اشتراك 300",B3077=""),"",IFERROR(VLOOKUP(SUBSTITUTE(SUBSTITUTE(H3077,"~","~~"),"*","~*"),إعدادات_الأنواع!$A$4:$F$40,6,FALSE()),0))</f>
        <v/>
      </c>
      <c r="O3077" s="55" t="str">
        <f t="shared" si="194"/>
        <v/>
      </c>
      <c r="P3077" s="48" t="str">
        <f t="shared" ca="1" si="195"/>
        <v/>
      </c>
      <c r="Q3077" s="52"/>
      <c r="R3077" s="49"/>
      <c r="S3077" s="50" t="str">
        <f>IF(B3077="","",COUNTA(التجديد!E3077:E3077))</f>
        <v/>
      </c>
      <c r="T3077" s="51" t="str">
        <f>IF(B3077="","",IFERROR(VLOOKUP(SUBSTITUTE(SUBSTITUTE(H3077,"~","~~"),"*","~*"),إعدادات_الأنواع!$A$4:$B$40,2,FALSE()),"?"))</f>
        <v/>
      </c>
    </row>
    <row r="3078" spans="1:20" ht="15" customHeight="1">
      <c r="A3078" s="20" t="str">
        <f>IF(B3078="","",IF(T3078="?","⚠️ نوع غير معرف",T3078&amp;TEXT(COUNTIFS($T$3:T3078,T3078),"000")))</f>
        <v/>
      </c>
      <c r="B3078" s="38"/>
      <c r="C3078" s="38"/>
      <c r="D3078" s="39"/>
      <c r="E3078" s="54"/>
      <c r="F3078" s="41" t="str">
        <f t="shared" ca="1" si="192"/>
        <v/>
      </c>
      <c r="G3078" s="42"/>
      <c r="H3078" s="37"/>
      <c r="I3078" s="43"/>
      <c r="J3078" s="44" t="str">
        <f t="shared" si="193"/>
        <v/>
      </c>
      <c r="K3078" s="45"/>
      <c r="L3078" s="46" t="str">
        <f>IF(OR(K3078="لم يدفع",B3078=""),"",IF(K3078="تأمين فقط",0,IF(K3078="اشتراك 300",300,IF(F3078&lt;14,IFERROR(VLOOKUP(SUBSTITUTE(SUBSTITUTE(H3078,"~","~~"),"*","~*"),إعدادات_الأنواع!$A$4:$D$40,3,FALSE()),0),IFERROR(VLOOKUP(SUBSTITUTE(SUBSTITUTE(H3078,"~","~~"),"*","~*"),إعدادات_الأنواع!$A$4:$D$40,4,FALSE()),0)))))</f>
        <v/>
      </c>
      <c r="M3078" s="47" t="str">
        <f>IF(OR(K3078="لم يدفع",B3078=""),"",IFERROR(VLOOKUP(SUBSTITUTE(SUBSTITUTE(H3078,"~","~~"),"*","~*"),إعدادات_الأنواع!$A$4:$E$40,5,FALSE()),0))</f>
        <v/>
      </c>
      <c r="N3078" s="47" t="str">
        <f>IF(OR(K3078="لم يدفع",K3078="تأمين فقط",K3078="اشتراك 300",B3078=""),"",IFERROR(VLOOKUP(SUBSTITUTE(SUBSTITUTE(H3078,"~","~~"),"*","~*"),إعدادات_الأنواع!$A$4:$F$40,6,FALSE()),0))</f>
        <v/>
      </c>
      <c r="O3078" s="55" t="str">
        <f t="shared" si="194"/>
        <v/>
      </c>
      <c r="P3078" s="48" t="str">
        <f t="shared" ca="1" si="195"/>
        <v/>
      </c>
      <c r="Q3078" s="52"/>
      <c r="R3078" s="49"/>
      <c r="S3078" s="50" t="str">
        <f>IF(B3078="","",COUNTA(التجديد!E3078:E3078))</f>
        <v/>
      </c>
      <c r="T3078" s="51" t="str">
        <f>IF(B3078="","",IFERROR(VLOOKUP(SUBSTITUTE(SUBSTITUTE(H3078,"~","~~"),"*","~*"),إعدادات_الأنواع!$A$4:$B$40,2,FALSE()),"?"))</f>
        <v/>
      </c>
    </row>
    <row r="3079" spans="1:20" ht="15" customHeight="1">
      <c r="A3079" s="20" t="str">
        <f>IF(B3079="","",IF(T3079="?","⚠️ نوع غير معرف",T3079&amp;TEXT(COUNTIFS($T$3:T3079,T3079),"000")))</f>
        <v/>
      </c>
      <c r="B3079" s="38"/>
      <c r="C3079" s="38"/>
      <c r="D3079" s="39"/>
      <c r="E3079" s="54"/>
      <c r="F3079" s="41" t="str">
        <f t="shared" ca="1" si="192"/>
        <v/>
      </c>
      <c r="G3079" s="42"/>
      <c r="H3079" s="37"/>
      <c r="I3079" s="43"/>
      <c r="J3079" s="44" t="str">
        <f t="shared" si="193"/>
        <v/>
      </c>
      <c r="K3079" s="45"/>
      <c r="L3079" s="46" t="str">
        <f>IF(OR(K3079="لم يدفع",B3079=""),"",IF(K3079="تأمين فقط",0,IF(K3079="اشتراك 300",300,IF(F3079&lt;14,IFERROR(VLOOKUP(SUBSTITUTE(SUBSTITUTE(H3079,"~","~~"),"*","~*"),إعدادات_الأنواع!$A$4:$D$40,3,FALSE()),0),IFERROR(VLOOKUP(SUBSTITUTE(SUBSTITUTE(H3079,"~","~~"),"*","~*"),إعدادات_الأنواع!$A$4:$D$40,4,FALSE()),0)))))</f>
        <v/>
      </c>
      <c r="M3079" s="47" t="str">
        <f>IF(OR(K3079="لم يدفع",B3079=""),"",IFERROR(VLOOKUP(SUBSTITUTE(SUBSTITUTE(H3079,"~","~~"),"*","~*"),إعدادات_الأنواع!$A$4:$E$40,5,FALSE()),0))</f>
        <v/>
      </c>
      <c r="N3079" s="47" t="str">
        <f>IF(OR(K3079="لم يدفع",K3079="تأمين فقط",K3079="اشتراك 300",B3079=""),"",IFERROR(VLOOKUP(SUBSTITUTE(SUBSTITUTE(H3079,"~","~~"),"*","~*"),إعدادات_الأنواع!$A$4:$F$40,6,FALSE()),0))</f>
        <v/>
      </c>
      <c r="O3079" s="55" t="str">
        <f t="shared" si="194"/>
        <v/>
      </c>
      <c r="P3079" s="48" t="str">
        <f t="shared" ca="1" si="195"/>
        <v/>
      </c>
      <c r="Q3079" s="52"/>
      <c r="R3079" s="49"/>
      <c r="S3079" s="50" t="str">
        <f>IF(B3079="","",COUNTA(التجديد!E3079:E3079))</f>
        <v/>
      </c>
      <c r="T3079" s="51" t="str">
        <f>IF(B3079="","",IFERROR(VLOOKUP(SUBSTITUTE(SUBSTITUTE(H3079,"~","~~"),"*","~*"),إعدادات_الأنواع!$A$4:$B$40,2,FALSE()),"?"))</f>
        <v/>
      </c>
    </row>
    <row r="3080" spans="1:20" ht="15" customHeight="1">
      <c r="A3080" s="20" t="str">
        <f>IF(B3080="","",IF(T3080="?","⚠️ نوع غير معرف",T3080&amp;TEXT(COUNTIFS($T$3:T3080,T3080),"000")))</f>
        <v/>
      </c>
      <c r="B3080" s="38"/>
      <c r="C3080" s="38"/>
      <c r="D3080" s="39"/>
      <c r="E3080" s="54"/>
      <c r="F3080" s="41" t="str">
        <f t="shared" ca="1" si="192"/>
        <v/>
      </c>
      <c r="G3080" s="42"/>
      <c r="H3080" s="37"/>
      <c r="I3080" s="43"/>
      <c r="J3080" s="44" t="str">
        <f t="shared" si="193"/>
        <v/>
      </c>
      <c r="K3080" s="45"/>
      <c r="L3080" s="46" t="str">
        <f>IF(OR(K3080="لم يدفع",B3080=""),"",IF(K3080="تأمين فقط",0,IF(K3080="اشتراك 300",300,IF(F3080&lt;14,IFERROR(VLOOKUP(SUBSTITUTE(SUBSTITUTE(H3080,"~","~~"),"*","~*"),إعدادات_الأنواع!$A$4:$D$40,3,FALSE()),0),IFERROR(VLOOKUP(SUBSTITUTE(SUBSTITUTE(H3080,"~","~~"),"*","~*"),إعدادات_الأنواع!$A$4:$D$40,4,FALSE()),0)))))</f>
        <v/>
      </c>
      <c r="M3080" s="47" t="str">
        <f>IF(OR(K3080="لم يدفع",B3080=""),"",IFERROR(VLOOKUP(SUBSTITUTE(SUBSTITUTE(H3080,"~","~~"),"*","~*"),إعدادات_الأنواع!$A$4:$E$40,5,FALSE()),0))</f>
        <v/>
      </c>
      <c r="N3080" s="47" t="str">
        <f>IF(OR(K3080="لم يدفع",K3080="تأمين فقط",K3080="اشتراك 300",B3080=""),"",IFERROR(VLOOKUP(SUBSTITUTE(SUBSTITUTE(H3080,"~","~~"),"*","~*"),إعدادات_الأنواع!$A$4:$F$40,6,FALSE()),0))</f>
        <v/>
      </c>
      <c r="O3080" s="55" t="str">
        <f t="shared" si="194"/>
        <v/>
      </c>
      <c r="P3080" s="48" t="str">
        <f t="shared" ca="1" si="195"/>
        <v/>
      </c>
      <c r="Q3080" s="52"/>
      <c r="R3080" s="49"/>
      <c r="S3080" s="50" t="str">
        <f>IF(B3080="","",COUNTA(التجديد!E3080:E3080))</f>
        <v/>
      </c>
      <c r="T3080" s="51" t="str">
        <f>IF(B3080="","",IFERROR(VLOOKUP(SUBSTITUTE(SUBSTITUTE(H3080,"~","~~"),"*","~*"),إعدادات_الأنواع!$A$4:$B$40,2,FALSE()),"?"))</f>
        <v/>
      </c>
    </row>
    <row r="3081" spans="1:20" ht="15" customHeight="1">
      <c r="A3081" s="20" t="str">
        <f>IF(B3081="","",IF(T3081="?","⚠️ نوع غير معرف",T3081&amp;TEXT(COUNTIFS($T$3:T3081,T3081),"000")))</f>
        <v/>
      </c>
      <c r="B3081" s="38"/>
      <c r="C3081" s="38"/>
      <c r="D3081" s="39"/>
      <c r="E3081" s="54"/>
      <c r="F3081" s="41" t="str">
        <f t="shared" ca="1" si="192"/>
        <v/>
      </c>
      <c r="G3081" s="42"/>
      <c r="H3081" s="37"/>
      <c r="I3081" s="43"/>
      <c r="J3081" s="44" t="str">
        <f t="shared" si="193"/>
        <v/>
      </c>
      <c r="K3081" s="45"/>
      <c r="L3081" s="46" t="str">
        <f>IF(OR(K3081="لم يدفع",B3081=""),"",IF(K3081="تأمين فقط",0,IF(K3081="اشتراك 300",300,IF(F3081&lt;14,IFERROR(VLOOKUP(SUBSTITUTE(SUBSTITUTE(H3081,"~","~~"),"*","~*"),إعدادات_الأنواع!$A$4:$D$40,3,FALSE()),0),IFERROR(VLOOKUP(SUBSTITUTE(SUBSTITUTE(H3081,"~","~~"),"*","~*"),إعدادات_الأنواع!$A$4:$D$40,4,FALSE()),0)))))</f>
        <v/>
      </c>
      <c r="M3081" s="47" t="str">
        <f>IF(OR(K3081="لم يدفع",B3081=""),"",IFERROR(VLOOKUP(SUBSTITUTE(SUBSTITUTE(H3081,"~","~~"),"*","~*"),إعدادات_الأنواع!$A$4:$E$40,5,FALSE()),0))</f>
        <v/>
      </c>
      <c r="N3081" s="47" t="str">
        <f>IF(OR(K3081="لم يدفع",K3081="تأمين فقط",K3081="اشتراك 300",B3081=""),"",IFERROR(VLOOKUP(SUBSTITUTE(SUBSTITUTE(H3081,"~","~~"),"*","~*"),إعدادات_الأنواع!$A$4:$F$40,6,FALSE()),0))</f>
        <v/>
      </c>
      <c r="O3081" s="55" t="str">
        <f t="shared" si="194"/>
        <v/>
      </c>
      <c r="P3081" s="48" t="str">
        <f t="shared" ca="1" si="195"/>
        <v/>
      </c>
      <c r="Q3081" s="52"/>
      <c r="R3081" s="49"/>
      <c r="S3081" s="50" t="str">
        <f>IF(B3081="","",COUNTA(التجديد!E3081:E3081))</f>
        <v/>
      </c>
      <c r="T3081" s="51" t="str">
        <f>IF(B3081="","",IFERROR(VLOOKUP(SUBSTITUTE(SUBSTITUTE(H3081,"~","~~"),"*","~*"),إعدادات_الأنواع!$A$4:$B$40,2,FALSE()),"?"))</f>
        <v/>
      </c>
    </row>
    <row r="3082" spans="1:20" ht="15" customHeight="1">
      <c r="A3082" s="20" t="str">
        <f>IF(B3082="","",IF(T3082="?","⚠️ نوع غير معرف",T3082&amp;TEXT(COUNTIFS($T$3:T3082,T3082),"000")))</f>
        <v/>
      </c>
      <c r="B3082" s="38"/>
      <c r="C3082" s="38"/>
      <c r="D3082" s="39"/>
      <c r="E3082" s="54"/>
      <c r="F3082" s="41" t="str">
        <f t="shared" ca="1" si="192"/>
        <v/>
      </c>
      <c r="G3082" s="42"/>
      <c r="H3082" s="37"/>
      <c r="I3082" s="43"/>
      <c r="J3082" s="44" t="str">
        <f t="shared" si="193"/>
        <v/>
      </c>
      <c r="K3082" s="45"/>
      <c r="L3082" s="46" t="str">
        <f>IF(OR(K3082="لم يدفع",B3082=""),"",IF(K3082="تأمين فقط",0,IF(K3082="اشتراك 300",300,IF(F3082&lt;14,IFERROR(VLOOKUP(SUBSTITUTE(SUBSTITUTE(H3082,"~","~~"),"*","~*"),إعدادات_الأنواع!$A$4:$D$40,3,FALSE()),0),IFERROR(VLOOKUP(SUBSTITUTE(SUBSTITUTE(H3082,"~","~~"),"*","~*"),إعدادات_الأنواع!$A$4:$D$40,4,FALSE()),0)))))</f>
        <v/>
      </c>
      <c r="M3082" s="47" t="str">
        <f>IF(OR(K3082="لم يدفع",B3082=""),"",IFERROR(VLOOKUP(SUBSTITUTE(SUBSTITUTE(H3082,"~","~~"),"*","~*"),إعدادات_الأنواع!$A$4:$E$40,5,FALSE()),0))</f>
        <v/>
      </c>
      <c r="N3082" s="47" t="str">
        <f>IF(OR(K3082="لم يدفع",K3082="تأمين فقط",K3082="اشتراك 300",B3082=""),"",IFERROR(VLOOKUP(SUBSTITUTE(SUBSTITUTE(H3082,"~","~~"),"*","~*"),إعدادات_الأنواع!$A$4:$F$40,6,FALSE()),0))</f>
        <v/>
      </c>
      <c r="O3082" s="55" t="str">
        <f t="shared" si="194"/>
        <v/>
      </c>
      <c r="P3082" s="48" t="str">
        <f t="shared" ca="1" si="195"/>
        <v/>
      </c>
      <c r="Q3082" s="52"/>
      <c r="R3082" s="49"/>
      <c r="S3082" s="50" t="str">
        <f>IF(B3082="","",COUNTA(التجديد!E3082:E3082))</f>
        <v/>
      </c>
      <c r="T3082" s="51" t="str">
        <f>IF(B3082="","",IFERROR(VLOOKUP(SUBSTITUTE(SUBSTITUTE(H3082,"~","~~"),"*","~*"),إعدادات_الأنواع!$A$4:$B$40,2,FALSE()),"?"))</f>
        <v/>
      </c>
    </row>
    <row r="3083" spans="1:20" ht="15" customHeight="1">
      <c r="A3083" s="20" t="str">
        <f>IF(B3083="","",IF(T3083="?","⚠️ نوع غير معرف",T3083&amp;TEXT(COUNTIFS($T$3:T3083,T3083),"000")))</f>
        <v/>
      </c>
      <c r="B3083" s="38"/>
      <c r="C3083" s="38"/>
      <c r="D3083" s="39"/>
      <c r="E3083" s="54"/>
      <c r="F3083" s="41" t="str">
        <f t="shared" ca="1" si="192"/>
        <v/>
      </c>
      <c r="G3083" s="42"/>
      <c r="H3083" s="37"/>
      <c r="I3083" s="43"/>
      <c r="J3083" s="44" t="str">
        <f t="shared" si="193"/>
        <v/>
      </c>
      <c r="K3083" s="45"/>
      <c r="L3083" s="46" t="str">
        <f>IF(OR(K3083="لم يدفع",B3083=""),"",IF(K3083="تأمين فقط",0,IF(K3083="اشتراك 300",300,IF(F3083&lt;14,IFERROR(VLOOKUP(SUBSTITUTE(SUBSTITUTE(H3083,"~","~~"),"*","~*"),إعدادات_الأنواع!$A$4:$D$40,3,FALSE()),0),IFERROR(VLOOKUP(SUBSTITUTE(SUBSTITUTE(H3083,"~","~~"),"*","~*"),إعدادات_الأنواع!$A$4:$D$40,4,FALSE()),0)))))</f>
        <v/>
      </c>
      <c r="M3083" s="47" t="str">
        <f>IF(OR(K3083="لم يدفع",B3083=""),"",IFERROR(VLOOKUP(SUBSTITUTE(SUBSTITUTE(H3083,"~","~~"),"*","~*"),إعدادات_الأنواع!$A$4:$E$40,5,FALSE()),0))</f>
        <v/>
      </c>
      <c r="N3083" s="47" t="str">
        <f>IF(OR(K3083="لم يدفع",K3083="تأمين فقط",K3083="اشتراك 300",B3083=""),"",IFERROR(VLOOKUP(SUBSTITUTE(SUBSTITUTE(H3083,"~","~~"),"*","~*"),إعدادات_الأنواع!$A$4:$F$40,6,FALSE()),0))</f>
        <v/>
      </c>
      <c r="O3083" s="55" t="str">
        <f t="shared" si="194"/>
        <v/>
      </c>
      <c r="P3083" s="48" t="str">
        <f t="shared" ca="1" si="195"/>
        <v/>
      </c>
      <c r="Q3083" s="52"/>
      <c r="R3083" s="49"/>
      <c r="S3083" s="50" t="str">
        <f>IF(B3083="","",COUNTA(التجديد!E3083:E3083))</f>
        <v/>
      </c>
      <c r="T3083" s="51" t="str">
        <f>IF(B3083="","",IFERROR(VLOOKUP(SUBSTITUTE(SUBSTITUTE(H3083,"~","~~"),"*","~*"),إعدادات_الأنواع!$A$4:$B$40,2,FALSE()),"?"))</f>
        <v/>
      </c>
    </row>
    <row r="3084" spans="1:20" ht="15" customHeight="1">
      <c r="A3084" s="20" t="str">
        <f>IF(B3084="","",IF(T3084="?","⚠️ نوع غير معرف",T3084&amp;TEXT(COUNTIFS($T$3:T3084,T3084),"000")))</f>
        <v/>
      </c>
      <c r="B3084" s="38"/>
      <c r="C3084" s="38"/>
      <c r="D3084" s="39"/>
      <c r="E3084" s="54"/>
      <c r="F3084" s="41" t="str">
        <f t="shared" ca="1" si="192"/>
        <v/>
      </c>
      <c r="G3084" s="42"/>
      <c r="H3084" s="37"/>
      <c r="I3084" s="43"/>
      <c r="J3084" s="44" t="str">
        <f t="shared" si="193"/>
        <v/>
      </c>
      <c r="K3084" s="45"/>
      <c r="L3084" s="46" t="str">
        <f>IF(OR(K3084="لم يدفع",B3084=""),"",IF(K3084="تأمين فقط",0,IF(K3084="اشتراك 300",300,IF(F3084&lt;14,IFERROR(VLOOKUP(SUBSTITUTE(SUBSTITUTE(H3084,"~","~~"),"*","~*"),إعدادات_الأنواع!$A$4:$D$40,3,FALSE()),0),IFERROR(VLOOKUP(SUBSTITUTE(SUBSTITUTE(H3084,"~","~~"),"*","~*"),إعدادات_الأنواع!$A$4:$D$40,4,FALSE()),0)))))</f>
        <v/>
      </c>
      <c r="M3084" s="47" t="str">
        <f>IF(OR(K3084="لم يدفع",B3084=""),"",IFERROR(VLOOKUP(SUBSTITUTE(SUBSTITUTE(H3084,"~","~~"),"*","~*"),إعدادات_الأنواع!$A$4:$E$40,5,FALSE()),0))</f>
        <v/>
      </c>
      <c r="N3084" s="47" t="str">
        <f>IF(OR(K3084="لم يدفع",K3084="تأمين فقط",K3084="اشتراك 300",B3084=""),"",IFERROR(VLOOKUP(SUBSTITUTE(SUBSTITUTE(H3084,"~","~~"),"*","~*"),إعدادات_الأنواع!$A$4:$F$40,6,FALSE()),0))</f>
        <v/>
      </c>
      <c r="O3084" s="55" t="str">
        <f t="shared" si="194"/>
        <v/>
      </c>
      <c r="P3084" s="48" t="str">
        <f t="shared" ca="1" si="195"/>
        <v/>
      </c>
      <c r="Q3084" s="52"/>
      <c r="R3084" s="49"/>
      <c r="S3084" s="50" t="str">
        <f>IF(B3084="","",COUNTA(التجديد!E3084:E3084))</f>
        <v/>
      </c>
      <c r="T3084" s="51" t="str">
        <f>IF(B3084="","",IFERROR(VLOOKUP(SUBSTITUTE(SUBSTITUTE(H3084,"~","~~"),"*","~*"),إعدادات_الأنواع!$A$4:$B$40,2,FALSE()),"?"))</f>
        <v/>
      </c>
    </row>
    <row r="3085" spans="1:20" ht="15" customHeight="1">
      <c r="A3085" s="20" t="str">
        <f>IF(B3085="","",IF(T3085="?","⚠️ نوع غير معرف",T3085&amp;TEXT(COUNTIFS($T$3:T3085,T3085),"000")))</f>
        <v/>
      </c>
      <c r="B3085" s="38"/>
      <c r="C3085" s="38"/>
      <c r="D3085" s="39"/>
      <c r="E3085" s="54"/>
      <c r="F3085" s="41" t="str">
        <f t="shared" ca="1" si="192"/>
        <v/>
      </c>
      <c r="G3085" s="42"/>
      <c r="H3085" s="37"/>
      <c r="I3085" s="43"/>
      <c r="J3085" s="44" t="str">
        <f t="shared" si="193"/>
        <v/>
      </c>
      <c r="K3085" s="45"/>
      <c r="L3085" s="46" t="str">
        <f>IF(OR(K3085="لم يدفع",B3085=""),"",IF(K3085="تأمين فقط",0,IF(K3085="اشتراك 300",300,IF(F3085&lt;14,IFERROR(VLOOKUP(SUBSTITUTE(SUBSTITUTE(H3085,"~","~~"),"*","~*"),إعدادات_الأنواع!$A$4:$D$40,3,FALSE()),0),IFERROR(VLOOKUP(SUBSTITUTE(SUBSTITUTE(H3085,"~","~~"),"*","~*"),إعدادات_الأنواع!$A$4:$D$40,4,FALSE()),0)))))</f>
        <v/>
      </c>
      <c r="M3085" s="47" t="str">
        <f>IF(OR(K3085="لم يدفع",B3085=""),"",IFERROR(VLOOKUP(SUBSTITUTE(SUBSTITUTE(H3085,"~","~~"),"*","~*"),إعدادات_الأنواع!$A$4:$E$40,5,FALSE()),0))</f>
        <v/>
      </c>
      <c r="N3085" s="47" t="str">
        <f>IF(OR(K3085="لم يدفع",K3085="تأمين فقط",K3085="اشتراك 300",B3085=""),"",IFERROR(VLOOKUP(SUBSTITUTE(SUBSTITUTE(H3085,"~","~~"),"*","~*"),إعدادات_الأنواع!$A$4:$F$40,6,FALSE()),0))</f>
        <v/>
      </c>
      <c r="O3085" s="55" t="str">
        <f t="shared" si="194"/>
        <v/>
      </c>
      <c r="P3085" s="48" t="str">
        <f t="shared" ca="1" si="195"/>
        <v/>
      </c>
      <c r="Q3085" s="52"/>
      <c r="R3085" s="49"/>
      <c r="S3085" s="50" t="str">
        <f>IF(B3085="","",COUNTA(التجديد!E3085:E3085))</f>
        <v/>
      </c>
      <c r="T3085" s="51" t="str">
        <f>IF(B3085="","",IFERROR(VLOOKUP(SUBSTITUTE(SUBSTITUTE(H3085,"~","~~"),"*","~*"),إعدادات_الأنواع!$A$4:$B$40,2,FALSE()),"?"))</f>
        <v/>
      </c>
    </row>
    <row r="3086" spans="1:20" ht="15" customHeight="1">
      <c r="A3086" s="20" t="str">
        <f>IF(B3086="","",IF(T3086="?","⚠️ نوع غير معرف",T3086&amp;TEXT(COUNTIFS($T$3:T3086,T3086),"000")))</f>
        <v/>
      </c>
      <c r="B3086" s="38"/>
      <c r="C3086" s="38"/>
      <c r="D3086" s="39"/>
      <c r="E3086" s="54"/>
      <c r="F3086" s="41" t="str">
        <f t="shared" ca="1" si="192"/>
        <v/>
      </c>
      <c r="G3086" s="42"/>
      <c r="H3086" s="37"/>
      <c r="I3086" s="43"/>
      <c r="J3086" s="44" t="str">
        <f t="shared" si="193"/>
        <v/>
      </c>
      <c r="K3086" s="45"/>
      <c r="L3086" s="46" t="str">
        <f>IF(OR(K3086="لم يدفع",B3086=""),"",IF(K3086="تأمين فقط",0,IF(K3086="اشتراك 300",300,IF(F3086&lt;14,IFERROR(VLOOKUP(SUBSTITUTE(SUBSTITUTE(H3086,"~","~~"),"*","~*"),إعدادات_الأنواع!$A$4:$D$40,3,FALSE()),0),IFERROR(VLOOKUP(SUBSTITUTE(SUBSTITUTE(H3086,"~","~~"),"*","~*"),إعدادات_الأنواع!$A$4:$D$40,4,FALSE()),0)))))</f>
        <v/>
      </c>
      <c r="M3086" s="47" t="str">
        <f>IF(OR(K3086="لم يدفع",B3086=""),"",IFERROR(VLOOKUP(SUBSTITUTE(SUBSTITUTE(H3086,"~","~~"),"*","~*"),إعدادات_الأنواع!$A$4:$E$40,5,FALSE()),0))</f>
        <v/>
      </c>
      <c r="N3086" s="47" t="str">
        <f>IF(OR(K3086="لم يدفع",K3086="تأمين فقط",K3086="اشتراك 300",B3086=""),"",IFERROR(VLOOKUP(SUBSTITUTE(SUBSTITUTE(H3086,"~","~~"),"*","~*"),إعدادات_الأنواع!$A$4:$F$40,6,FALSE()),0))</f>
        <v/>
      </c>
      <c r="O3086" s="55" t="str">
        <f t="shared" si="194"/>
        <v/>
      </c>
      <c r="P3086" s="48" t="str">
        <f t="shared" ca="1" si="195"/>
        <v/>
      </c>
      <c r="Q3086" s="52"/>
      <c r="R3086" s="49"/>
      <c r="S3086" s="50" t="str">
        <f>IF(B3086="","",COUNTA(التجديد!E3086:E3086))</f>
        <v/>
      </c>
      <c r="T3086" s="51" t="str">
        <f>IF(B3086="","",IFERROR(VLOOKUP(SUBSTITUTE(SUBSTITUTE(H3086,"~","~~"),"*","~*"),إعدادات_الأنواع!$A$4:$B$40,2,FALSE()),"?"))</f>
        <v/>
      </c>
    </row>
    <row r="3087" spans="1:20" ht="15" customHeight="1">
      <c r="A3087" s="20" t="str">
        <f>IF(B3087="","",IF(T3087="?","⚠️ نوع غير معرف",T3087&amp;TEXT(COUNTIFS($T$3:T3087,T3087),"000")))</f>
        <v/>
      </c>
      <c r="B3087" s="38"/>
      <c r="C3087" s="38"/>
      <c r="D3087" s="39"/>
      <c r="E3087" s="54"/>
      <c r="F3087" s="41" t="str">
        <f t="shared" ca="1" si="192"/>
        <v/>
      </c>
      <c r="G3087" s="42"/>
      <c r="H3087" s="37"/>
      <c r="I3087" s="43"/>
      <c r="J3087" s="44" t="str">
        <f t="shared" si="193"/>
        <v/>
      </c>
      <c r="K3087" s="45"/>
      <c r="L3087" s="46" t="str">
        <f>IF(OR(K3087="لم يدفع",B3087=""),"",IF(K3087="تأمين فقط",0,IF(K3087="اشتراك 300",300,IF(F3087&lt;14,IFERROR(VLOOKUP(SUBSTITUTE(SUBSTITUTE(H3087,"~","~~"),"*","~*"),إعدادات_الأنواع!$A$4:$D$40,3,FALSE()),0),IFERROR(VLOOKUP(SUBSTITUTE(SUBSTITUTE(H3087,"~","~~"),"*","~*"),إعدادات_الأنواع!$A$4:$D$40,4,FALSE()),0)))))</f>
        <v/>
      </c>
      <c r="M3087" s="47" t="str">
        <f>IF(OR(K3087="لم يدفع",B3087=""),"",IFERROR(VLOOKUP(SUBSTITUTE(SUBSTITUTE(H3087,"~","~~"),"*","~*"),إعدادات_الأنواع!$A$4:$E$40,5,FALSE()),0))</f>
        <v/>
      </c>
      <c r="N3087" s="47" t="str">
        <f>IF(OR(K3087="لم يدفع",K3087="تأمين فقط",K3087="اشتراك 300",B3087=""),"",IFERROR(VLOOKUP(SUBSTITUTE(SUBSTITUTE(H3087,"~","~~"),"*","~*"),إعدادات_الأنواع!$A$4:$F$40,6,FALSE()),0))</f>
        <v/>
      </c>
      <c r="O3087" s="55" t="str">
        <f t="shared" si="194"/>
        <v/>
      </c>
      <c r="P3087" s="48" t="str">
        <f t="shared" ca="1" si="195"/>
        <v/>
      </c>
      <c r="Q3087" s="52"/>
      <c r="R3087" s="49"/>
      <c r="S3087" s="50" t="str">
        <f>IF(B3087="","",COUNTA(التجديد!E3087:E3087))</f>
        <v/>
      </c>
      <c r="T3087" s="51" t="str">
        <f>IF(B3087="","",IFERROR(VLOOKUP(SUBSTITUTE(SUBSTITUTE(H3087,"~","~~"),"*","~*"),إعدادات_الأنواع!$A$4:$B$40,2,FALSE()),"?"))</f>
        <v/>
      </c>
    </row>
    <row r="3088" spans="1:20" ht="15" customHeight="1">
      <c r="A3088" s="20" t="str">
        <f>IF(B3088="","",IF(T3088="?","⚠️ نوع غير معرف",T3088&amp;TEXT(COUNTIFS($T$3:T3088,T3088),"000")))</f>
        <v/>
      </c>
      <c r="B3088" s="38"/>
      <c r="C3088" s="38"/>
      <c r="D3088" s="39"/>
      <c r="E3088" s="54"/>
      <c r="F3088" s="41" t="str">
        <f t="shared" ca="1" si="192"/>
        <v/>
      </c>
      <c r="G3088" s="42"/>
      <c r="H3088" s="37"/>
      <c r="I3088" s="43"/>
      <c r="J3088" s="44" t="str">
        <f t="shared" si="193"/>
        <v/>
      </c>
      <c r="K3088" s="45"/>
      <c r="L3088" s="46" t="str">
        <f>IF(OR(K3088="لم يدفع",B3088=""),"",IF(K3088="تأمين فقط",0,IF(K3088="اشتراك 300",300,IF(F3088&lt;14,IFERROR(VLOOKUP(SUBSTITUTE(SUBSTITUTE(H3088,"~","~~"),"*","~*"),إعدادات_الأنواع!$A$4:$D$40,3,FALSE()),0),IFERROR(VLOOKUP(SUBSTITUTE(SUBSTITUTE(H3088,"~","~~"),"*","~*"),إعدادات_الأنواع!$A$4:$D$40,4,FALSE()),0)))))</f>
        <v/>
      </c>
      <c r="M3088" s="47" t="str">
        <f>IF(OR(K3088="لم يدفع",B3088=""),"",IFERROR(VLOOKUP(SUBSTITUTE(SUBSTITUTE(H3088,"~","~~"),"*","~*"),إعدادات_الأنواع!$A$4:$E$40,5,FALSE()),0))</f>
        <v/>
      </c>
      <c r="N3088" s="47" t="str">
        <f>IF(OR(K3088="لم يدفع",K3088="تأمين فقط",K3088="اشتراك 300",B3088=""),"",IFERROR(VLOOKUP(SUBSTITUTE(SUBSTITUTE(H3088,"~","~~"),"*","~*"),إعدادات_الأنواع!$A$4:$F$40,6,FALSE()),0))</f>
        <v/>
      </c>
      <c r="O3088" s="55" t="str">
        <f t="shared" si="194"/>
        <v/>
      </c>
      <c r="P3088" s="48" t="str">
        <f t="shared" ca="1" si="195"/>
        <v/>
      </c>
      <c r="Q3088" s="52"/>
      <c r="R3088" s="49"/>
      <c r="S3088" s="50" t="str">
        <f>IF(B3088="","",COUNTA(التجديد!E3088:E3088))</f>
        <v/>
      </c>
      <c r="T3088" s="51" t="str">
        <f>IF(B3088="","",IFERROR(VLOOKUP(SUBSTITUTE(SUBSTITUTE(H3088,"~","~~"),"*","~*"),إعدادات_الأنواع!$A$4:$B$40,2,FALSE()),"?"))</f>
        <v/>
      </c>
    </row>
    <row r="3089" spans="1:20" ht="15" customHeight="1">
      <c r="A3089" s="20" t="str">
        <f>IF(B3089="","",IF(T3089="?","⚠️ نوع غير معرف",T3089&amp;TEXT(COUNTIFS($T$3:T3089,T3089),"000")))</f>
        <v/>
      </c>
      <c r="B3089" s="38"/>
      <c r="C3089" s="38"/>
      <c r="D3089" s="39"/>
      <c r="E3089" s="54"/>
      <c r="F3089" s="41" t="str">
        <f t="shared" ca="1" si="192"/>
        <v/>
      </c>
      <c r="G3089" s="42"/>
      <c r="H3089" s="37"/>
      <c r="I3089" s="43"/>
      <c r="J3089" s="44" t="str">
        <f t="shared" si="193"/>
        <v/>
      </c>
      <c r="K3089" s="45"/>
      <c r="L3089" s="46" t="str">
        <f>IF(OR(K3089="لم يدفع",B3089=""),"",IF(K3089="تأمين فقط",0,IF(K3089="اشتراك 300",300,IF(F3089&lt;14,IFERROR(VLOOKUP(SUBSTITUTE(SUBSTITUTE(H3089,"~","~~"),"*","~*"),إعدادات_الأنواع!$A$4:$D$40,3,FALSE()),0),IFERROR(VLOOKUP(SUBSTITUTE(SUBSTITUTE(H3089,"~","~~"),"*","~*"),إعدادات_الأنواع!$A$4:$D$40,4,FALSE()),0)))))</f>
        <v/>
      </c>
      <c r="M3089" s="47" t="str">
        <f>IF(OR(K3089="لم يدفع",B3089=""),"",IFERROR(VLOOKUP(SUBSTITUTE(SUBSTITUTE(H3089,"~","~~"),"*","~*"),إعدادات_الأنواع!$A$4:$E$40,5,FALSE()),0))</f>
        <v/>
      </c>
      <c r="N3089" s="47" t="str">
        <f>IF(OR(K3089="لم يدفع",K3089="تأمين فقط",K3089="اشتراك 300",B3089=""),"",IFERROR(VLOOKUP(SUBSTITUTE(SUBSTITUTE(H3089,"~","~~"),"*","~*"),إعدادات_الأنواع!$A$4:$F$40,6,FALSE()),0))</f>
        <v/>
      </c>
      <c r="O3089" s="55" t="str">
        <f t="shared" si="194"/>
        <v/>
      </c>
      <c r="P3089" s="48" t="str">
        <f t="shared" ca="1" si="195"/>
        <v/>
      </c>
      <c r="Q3089" s="52"/>
      <c r="R3089" s="49"/>
      <c r="S3089" s="50" t="str">
        <f>IF(B3089="","",COUNTA(التجديد!E3089:E3089))</f>
        <v/>
      </c>
      <c r="T3089" s="51" t="str">
        <f>IF(B3089="","",IFERROR(VLOOKUP(SUBSTITUTE(SUBSTITUTE(H3089,"~","~~"),"*","~*"),إعدادات_الأنواع!$A$4:$B$40,2,FALSE()),"?"))</f>
        <v/>
      </c>
    </row>
    <row r="3090" spans="1:20" ht="15" customHeight="1">
      <c r="A3090" s="20" t="str">
        <f>IF(B3090="","",IF(T3090="?","⚠️ نوع غير معرف",T3090&amp;TEXT(COUNTIFS($T$3:T3090,T3090),"000")))</f>
        <v/>
      </c>
      <c r="B3090" s="38"/>
      <c r="C3090" s="38"/>
      <c r="D3090" s="39"/>
      <c r="E3090" s="54"/>
      <c r="F3090" s="41" t="str">
        <f t="shared" ca="1" si="192"/>
        <v/>
      </c>
      <c r="G3090" s="42"/>
      <c r="H3090" s="37"/>
      <c r="I3090" s="43"/>
      <c r="J3090" s="44" t="str">
        <f t="shared" si="193"/>
        <v/>
      </c>
      <c r="K3090" s="45"/>
      <c r="L3090" s="46" t="str">
        <f>IF(OR(K3090="لم يدفع",B3090=""),"",IF(K3090="تأمين فقط",0,IF(K3090="اشتراك 300",300,IF(F3090&lt;14,IFERROR(VLOOKUP(SUBSTITUTE(SUBSTITUTE(H3090,"~","~~"),"*","~*"),إعدادات_الأنواع!$A$4:$D$40,3,FALSE()),0),IFERROR(VLOOKUP(SUBSTITUTE(SUBSTITUTE(H3090,"~","~~"),"*","~*"),إعدادات_الأنواع!$A$4:$D$40,4,FALSE()),0)))))</f>
        <v/>
      </c>
      <c r="M3090" s="47" t="str">
        <f>IF(OR(K3090="لم يدفع",B3090=""),"",IFERROR(VLOOKUP(SUBSTITUTE(SUBSTITUTE(H3090,"~","~~"),"*","~*"),إعدادات_الأنواع!$A$4:$E$40,5,FALSE()),0))</f>
        <v/>
      </c>
      <c r="N3090" s="47" t="str">
        <f>IF(OR(K3090="لم يدفع",K3090="تأمين فقط",K3090="اشتراك 300",B3090=""),"",IFERROR(VLOOKUP(SUBSTITUTE(SUBSTITUTE(H3090,"~","~~"),"*","~*"),إعدادات_الأنواع!$A$4:$F$40,6,FALSE()),0))</f>
        <v/>
      </c>
      <c r="O3090" s="55" t="str">
        <f t="shared" si="194"/>
        <v/>
      </c>
      <c r="P3090" s="48" t="str">
        <f t="shared" ca="1" si="195"/>
        <v/>
      </c>
      <c r="Q3090" s="52"/>
      <c r="R3090" s="49"/>
      <c r="S3090" s="50" t="str">
        <f>IF(B3090="","",COUNTA(التجديد!E3090:E3090))</f>
        <v/>
      </c>
      <c r="T3090" s="51" t="str">
        <f>IF(B3090="","",IFERROR(VLOOKUP(SUBSTITUTE(SUBSTITUTE(H3090,"~","~~"),"*","~*"),إعدادات_الأنواع!$A$4:$B$40,2,FALSE()),"?"))</f>
        <v/>
      </c>
    </row>
    <row r="3091" spans="1:20" ht="15" customHeight="1">
      <c r="A3091" s="20" t="str">
        <f>IF(B3091="","",IF(T3091="?","⚠️ نوع غير معرف",T3091&amp;TEXT(COUNTIFS($T$3:T3091,T3091),"000")))</f>
        <v/>
      </c>
      <c r="B3091" s="38"/>
      <c r="C3091" s="38"/>
      <c r="D3091" s="39"/>
      <c r="E3091" s="54"/>
      <c r="F3091" s="41" t="str">
        <f t="shared" ca="1" si="192"/>
        <v/>
      </c>
      <c r="G3091" s="42"/>
      <c r="H3091" s="37"/>
      <c r="I3091" s="43"/>
      <c r="J3091" s="44" t="str">
        <f t="shared" si="193"/>
        <v/>
      </c>
      <c r="K3091" s="45"/>
      <c r="L3091" s="46" t="str">
        <f>IF(OR(K3091="لم يدفع",B3091=""),"",IF(K3091="تأمين فقط",0,IF(K3091="اشتراك 300",300,IF(F3091&lt;14,IFERROR(VLOOKUP(SUBSTITUTE(SUBSTITUTE(H3091,"~","~~"),"*","~*"),إعدادات_الأنواع!$A$4:$D$40,3,FALSE()),0),IFERROR(VLOOKUP(SUBSTITUTE(SUBSTITUTE(H3091,"~","~~"),"*","~*"),إعدادات_الأنواع!$A$4:$D$40,4,FALSE()),0)))))</f>
        <v/>
      </c>
      <c r="M3091" s="47" t="str">
        <f>IF(OR(K3091="لم يدفع",B3091=""),"",IFERROR(VLOOKUP(SUBSTITUTE(SUBSTITUTE(H3091,"~","~~"),"*","~*"),إعدادات_الأنواع!$A$4:$E$40,5,FALSE()),0))</f>
        <v/>
      </c>
      <c r="N3091" s="47" t="str">
        <f>IF(OR(K3091="لم يدفع",K3091="تأمين فقط",K3091="اشتراك 300",B3091=""),"",IFERROR(VLOOKUP(SUBSTITUTE(SUBSTITUTE(H3091,"~","~~"),"*","~*"),إعدادات_الأنواع!$A$4:$F$40,6,FALSE()),0))</f>
        <v/>
      </c>
      <c r="O3091" s="55" t="str">
        <f t="shared" si="194"/>
        <v/>
      </c>
      <c r="P3091" s="48" t="str">
        <f t="shared" ca="1" si="195"/>
        <v/>
      </c>
      <c r="Q3091" s="52"/>
      <c r="R3091" s="49"/>
      <c r="S3091" s="50" t="str">
        <f>IF(B3091="","",COUNTA(التجديد!E3091:E3091))</f>
        <v/>
      </c>
      <c r="T3091" s="51" t="str">
        <f>IF(B3091="","",IFERROR(VLOOKUP(SUBSTITUTE(SUBSTITUTE(H3091,"~","~~"),"*","~*"),إعدادات_الأنواع!$A$4:$B$40,2,FALSE()),"?"))</f>
        <v/>
      </c>
    </row>
    <row r="3092" spans="1:20" ht="15" customHeight="1">
      <c r="A3092" s="20" t="str">
        <f>IF(B3092="","",IF(T3092="?","⚠️ نوع غير معرف",T3092&amp;TEXT(COUNTIFS($T$3:T3092,T3092),"000")))</f>
        <v/>
      </c>
      <c r="B3092" s="38"/>
      <c r="C3092" s="38"/>
      <c r="D3092" s="39"/>
      <c r="E3092" s="54"/>
      <c r="F3092" s="41" t="str">
        <f t="shared" ca="1" si="192"/>
        <v/>
      </c>
      <c r="G3092" s="42"/>
      <c r="H3092" s="37"/>
      <c r="I3092" s="43"/>
      <c r="J3092" s="44" t="str">
        <f t="shared" si="193"/>
        <v/>
      </c>
      <c r="K3092" s="45"/>
      <c r="L3092" s="46" t="str">
        <f>IF(OR(K3092="لم يدفع",B3092=""),"",IF(K3092="تأمين فقط",0,IF(K3092="اشتراك 300",300,IF(F3092&lt;14,IFERROR(VLOOKUP(SUBSTITUTE(SUBSTITUTE(H3092,"~","~~"),"*","~*"),إعدادات_الأنواع!$A$4:$D$40,3,FALSE()),0),IFERROR(VLOOKUP(SUBSTITUTE(SUBSTITUTE(H3092,"~","~~"),"*","~*"),إعدادات_الأنواع!$A$4:$D$40,4,FALSE()),0)))))</f>
        <v/>
      </c>
      <c r="M3092" s="47" t="str">
        <f>IF(OR(K3092="لم يدفع",B3092=""),"",IFERROR(VLOOKUP(SUBSTITUTE(SUBSTITUTE(H3092,"~","~~"),"*","~*"),إعدادات_الأنواع!$A$4:$E$40,5,FALSE()),0))</f>
        <v/>
      </c>
      <c r="N3092" s="47" t="str">
        <f>IF(OR(K3092="لم يدفع",K3092="تأمين فقط",K3092="اشتراك 300",B3092=""),"",IFERROR(VLOOKUP(SUBSTITUTE(SUBSTITUTE(H3092,"~","~~"),"*","~*"),إعدادات_الأنواع!$A$4:$F$40,6,FALSE()),0))</f>
        <v/>
      </c>
      <c r="O3092" s="55" t="str">
        <f t="shared" si="194"/>
        <v/>
      </c>
      <c r="P3092" s="48" t="str">
        <f t="shared" ca="1" si="195"/>
        <v/>
      </c>
      <c r="Q3092" s="52"/>
      <c r="R3092" s="49"/>
      <c r="S3092" s="50" t="str">
        <f>IF(B3092="","",COUNTA(التجديد!E3092:E3092))</f>
        <v/>
      </c>
      <c r="T3092" s="51" t="str">
        <f>IF(B3092="","",IFERROR(VLOOKUP(SUBSTITUTE(SUBSTITUTE(H3092,"~","~~"),"*","~*"),إعدادات_الأنواع!$A$4:$B$40,2,FALSE()),"?"))</f>
        <v/>
      </c>
    </row>
    <row r="3093" spans="1:20" ht="15" customHeight="1">
      <c r="A3093" s="20" t="str">
        <f>IF(B3093="","",IF(T3093="?","⚠️ نوع غير معرف",T3093&amp;TEXT(COUNTIFS($T$3:T3093,T3093),"000")))</f>
        <v/>
      </c>
      <c r="B3093" s="38"/>
      <c r="C3093" s="38"/>
      <c r="D3093" s="39"/>
      <c r="E3093" s="54"/>
      <c r="F3093" s="41" t="str">
        <f t="shared" ca="1" si="192"/>
        <v/>
      </c>
      <c r="G3093" s="42"/>
      <c r="H3093" s="37"/>
      <c r="I3093" s="43"/>
      <c r="J3093" s="44" t="str">
        <f t="shared" si="193"/>
        <v/>
      </c>
      <c r="K3093" s="45"/>
      <c r="L3093" s="46" t="str">
        <f>IF(OR(K3093="لم يدفع",B3093=""),"",IF(K3093="تأمين فقط",0,IF(K3093="اشتراك 300",300,IF(F3093&lt;14,IFERROR(VLOOKUP(SUBSTITUTE(SUBSTITUTE(H3093,"~","~~"),"*","~*"),إعدادات_الأنواع!$A$4:$D$40,3,FALSE()),0),IFERROR(VLOOKUP(SUBSTITUTE(SUBSTITUTE(H3093,"~","~~"),"*","~*"),إعدادات_الأنواع!$A$4:$D$40,4,FALSE()),0)))))</f>
        <v/>
      </c>
      <c r="M3093" s="47" t="str">
        <f>IF(OR(K3093="لم يدفع",B3093=""),"",IFERROR(VLOOKUP(SUBSTITUTE(SUBSTITUTE(H3093,"~","~~"),"*","~*"),إعدادات_الأنواع!$A$4:$E$40,5,FALSE()),0))</f>
        <v/>
      </c>
      <c r="N3093" s="47" t="str">
        <f>IF(OR(K3093="لم يدفع",K3093="تأمين فقط",K3093="اشتراك 300",B3093=""),"",IFERROR(VLOOKUP(SUBSTITUTE(SUBSTITUTE(H3093,"~","~~"),"*","~*"),إعدادات_الأنواع!$A$4:$F$40,6,FALSE()),0))</f>
        <v/>
      </c>
      <c r="O3093" s="55" t="str">
        <f t="shared" si="194"/>
        <v/>
      </c>
      <c r="P3093" s="48" t="str">
        <f t="shared" ca="1" si="195"/>
        <v/>
      </c>
      <c r="Q3093" s="52"/>
      <c r="R3093" s="49"/>
      <c r="S3093" s="50" t="str">
        <f>IF(B3093="","",COUNTA(التجديد!E3093:E3093))</f>
        <v/>
      </c>
      <c r="T3093" s="51" t="str">
        <f>IF(B3093="","",IFERROR(VLOOKUP(SUBSTITUTE(SUBSTITUTE(H3093,"~","~~"),"*","~*"),إعدادات_الأنواع!$A$4:$B$40,2,FALSE()),"?"))</f>
        <v/>
      </c>
    </row>
    <row r="3094" spans="1:20" ht="15" customHeight="1">
      <c r="A3094" s="20" t="str">
        <f>IF(B3094="","",IF(T3094="?","⚠️ نوع غير معرف",T3094&amp;TEXT(COUNTIFS($T$3:T3094,T3094),"000")))</f>
        <v/>
      </c>
      <c r="B3094" s="38"/>
      <c r="C3094" s="38"/>
      <c r="D3094" s="39"/>
      <c r="E3094" s="54"/>
      <c r="F3094" s="41" t="str">
        <f t="shared" ca="1" si="192"/>
        <v/>
      </c>
      <c r="G3094" s="42"/>
      <c r="H3094" s="37"/>
      <c r="I3094" s="43"/>
      <c r="J3094" s="44" t="str">
        <f t="shared" si="193"/>
        <v/>
      </c>
      <c r="K3094" s="45"/>
      <c r="L3094" s="46" t="str">
        <f>IF(OR(K3094="لم يدفع",B3094=""),"",IF(K3094="تأمين فقط",0,IF(K3094="اشتراك 300",300,IF(F3094&lt;14,IFERROR(VLOOKUP(SUBSTITUTE(SUBSTITUTE(H3094,"~","~~"),"*","~*"),إعدادات_الأنواع!$A$4:$D$40,3,FALSE()),0),IFERROR(VLOOKUP(SUBSTITUTE(SUBSTITUTE(H3094,"~","~~"),"*","~*"),إعدادات_الأنواع!$A$4:$D$40,4,FALSE()),0)))))</f>
        <v/>
      </c>
      <c r="M3094" s="47" t="str">
        <f>IF(OR(K3094="لم يدفع",B3094=""),"",IFERROR(VLOOKUP(SUBSTITUTE(SUBSTITUTE(H3094,"~","~~"),"*","~*"),إعدادات_الأنواع!$A$4:$E$40,5,FALSE()),0))</f>
        <v/>
      </c>
      <c r="N3094" s="47" t="str">
        <f>IF(OR(K3094="لم يدفع",K3094="تأمين فقط",K3094="اشتراك 300",B3094=""),"",IFERROR(VLOOKUP(SUBSTITUTE(SUBSTITUTE(H3094,"~","~~"),"*","~*"),إعدادات_الأنواع!$A$4:$F$40,6,FALSE()),0))</f>
        <v/>
      </c>
      <c r="O3094" s="55" t="str">
        <f t="shared" si="194"/>
        <v/>
      </c>
      <c r="P3094" s="48" t="str">
        <f t="shared" ca="1" si="195"/>
        <v/>
      </c>
      <c r="Q3094" s="52"/>
      <c r="R3094" s="49"/>
      <c r="S3094" s="50" t="str">
        <f>IF(B3094="","",COUNTA(التجديد!E3094:E3094))</f>
        <v/>
      </c>
      <c r="T3094" s="51" t="str">
        <f>IF(B3094="","",IFERROR(VLOOKUP(SUBSTITUTE(SUBSTITUTE(H3094,"~","~~"),"*","~*"),إعدادات_الأنواع!$A$4:$B$40,2,FALSE()),"?"))</f>
        <v/>
      </c>
    </row>
    <row r="3095" spans="1:20" ht="15" customHeight="1">
      <c r="A3095" s="20" t="str">
        <f>IF(B3095="","",IF(T3095="?","⚠️ نوع غير معرف",T3095&amp;TEXT(COUNTIFS($T$3:T3095,T3095),"000")))</f>
        <v/>
      </c>
      <c r="B3095" s="38"/>
      <c r="C3095" s="38"/>
      <c r="D3095" s="39"/>
      <c r="E3095" s="54"/>
      <c r="F3095" s="41" t="str">
        <f t="shared" ca="1" si="192"/>
        <v/>
      </c>
      <c r="G3095" s="42"/>
      <c r="H3095" s="37"/>
      <c r="I3095" s="43"/>
      <c r="J3095" s="44" t="str">
        <f t="shared" si="193"/>
        <v/>
      </c>
      <c r="K3095" s="45"/>
      <c r="L3095" s="46" t="str">
        <f>IF(OR(K3095="لم يدفع",B3095=""),"",IF(K3095="تأمين فقط",0,IF(K3095="اشتراك 300",300,IF(F3095&lt;14,IFERROR(VLOOKUP(SUBSTITUTE(SUBSTITUTE(H3095,"~","~~"),"*","~*"),إعدادات_الأنواع!$A$4:$D$40,3,FALSE()),0),IFERROR(VLOOKUP(SUBSTITUTE(SUBSTITUTE(H3095,"~","~~"),"*","~*"),إعدادات_الأنواع!$A$4:$D$40,4,FALSE()),0)))))</f>
        <v/>
      </c>
      <c r="M3095" s="47" t="str">
        <f>IF(OR(K3095="لم يدفع",B3095=""),"",IFERROR(VLOOKUP(SUBSTITUTE(SUBSTITUTE(H3095,"~","~~"),"*","~*"),إعدادات_الأنواع!$A$4:$E$40,5,FALSE()),0))</f>
        <v/>
      </c>
      <c r="N3095" s="47" t="str">
        <f>IF(OR(K3095="لم يدفع",K3095="تأمين فقط",K3095="اشتراك 300",B3095=""),"",IFERROR(VLOOKUP(SUBSTITUTE(SUBSTITUTE(H3095,"~","~~"),"*","~*"),إعدادات_الأنواع!$A$4:$F$40,6,FALSE()),0))</f>
        <v/>
      </c>
      <c r="O3095" s="55" t="str">
        <f t="shared" si="194"/>
        <v/>
      </c>
      <c r="P3095" s="48" t="str">
        <f t="shared" ca="1" si="195"/>
        <v/>
      </c>
      <c r="Q3095" s="52"/>
      <c r="R3095" s="49"/>
      <c r="S3095" s="50" t="str">
        <f>IF(B3095="","",COUNTA(التجديد!E3095:E3095))</f>
        <v/>
      </c>
      <c r="T3095" s="51" t="str">
        <f>IF(B3095="","",IFERROR(VLOOKUP(SUBSTITUTE(SUBSTITUTE(H3095,"~","~~"),"*","~*"),إعدادات_الأنواع!$A$4:$B$40,2,FALSE()),"?"))</f>
        <v/>
      </c>
    </row>
    <row r="3096" spans="1:20" ht="15" customHeight="1">
      <c r="A3096" s="20" t="str">
        <f>IF(B3096="","",IF(T3096="?","⚠️ نوع غير معرف",T3096&amp;TEXT(COUNTIFS($T$3:T3096,T3096),"000")))</f>
        <v/>
      </c>
      <c r="B3096" s="38"/>
      <c r="C3096" s="38"/>
      <c r="D3096" s="39"/>
      <c r="E3096" s="54"/>
      <c r="F3096" s="41" t="str">
        <f t="shared" ca="1" si="192"/>
        <v/>
      </c>
      <c r="G3096" s="42"/>
      <c r="H3096" s="37"/>
      <c r="I3096" s="43"/>
      <c r="J3096" s="44" t="str">
        <f t="shared" si="193"/>
        <v/>
      </c>
      <c r="K3096" s="45"/>
      <c r="L3096" s="46" t="str">
        <f>IF(OR(K3096="لم يدفع",B3096=""),"",IF(K3096="تأمين فقط",0,IF(K3096="اشتراك 300",300,IF(F3096&lt;14,IFERROR(VLOOKUP(SUBSTITUTE(SUBSTITUTE(H3096,"~","~~"),"*","~*"),إعدادات_الأنواع!$A$4:$D$40,3,FALSE()),0),IFERROR(VLOOKUP(SUBSTITUTE(SUBSTITUTE(H3096,"~","~~"),"*","~*"),إعدادات_الأنواع!$A$4:$D$40,4,FALSE()),0)))))</f>
        <v/>
      </c>
      <c r="M3096" s="47" t="str">
        <f>IF(OR(K3096="لم يدفع",B3096=""),"",IFERROR(VLOOKUP(SUBSTITUTE(SUBSTITUTE(H3096,"~","~~"),"*","~*"),إعدادات_الأنواع!$A$4:$E$40,5,FALSE()),0))</f>
        <v/>
      </c>
      <c r="N3096" s="47" t="str">
        <f>IF(OR(K3096="لم يدفع",K3096="تأمين فقط",K3096="اشتراك 300",B3096=""),"",IFERROR(VLOOKUP(SUBSTITUTE(SUBSTITUTE(H3096,"~","~~"),"*","~*"),إعدادات_الأنواع!$A$4:$F$40,6,FALSE()),0))</f>
        <v/>
      </c>
      <c r="O3096" s="55" t="str">
        <f t="shared" si="194"/>
        <v/>
      </c>
      <c r="P3096" s="48" t="str">
        <f t="shared" ca="1" si="195"/>
        <v/>
      </c>
      <c r="Q3096" s="52"/>
      <c r="R3096" s="49"/>
      <c r="S3096" s="50" t="str">
        <f>IF(B3096="","",COUNTA(التجديد!E3096:E3096))</f>
        <v/>
      </c>
      <c r="T3096" s="51" t="str">
        <f>IF(B3096="","",IFERROR(VLOOKUP(SUBSTITUTE(SUBSTITUTE(H3096,"~","~~"),"*","~*"),إعدادات_الأنواع!$A$4:$B$40,2,FALSE()),"?"))</f>
        <v/>
      </c>
    </row>
    <row r="3097" spans="1:20" ht="15" customHeight="1">
      <c r="A3097" s="20" t="str">
        <f>IF(B3097="","",IF(T3097="?","⚠️ نوع غير معرف",T3097&amp;TEXT(COUNTIFS($T$3:T3097,T3097),"000")))</f>
        <v/>
      </c>
      <c r="B3097" s="38"/>
      <c r="C3097" s="38"/>
      <c r="D3097" s="39"/>
      <c r="E3097" s="54"/>
      <c r="F3097" s="41" t="str">
        <f t="shared" ca="1" si="192"/>
        <v/>
      </c>
      <c r="G3097" s="42"/>
      <c r="H3097" s="37"/>
      <c r="I3097" s="43"/>
      <c r="J3097" s="44" t="str">
        <f t="shared" si="193"/>
        <v/>
      </c>
      <c r="K3097" s="45"/>
      <c r="L3097" s="46" t="str">
        <f>IF(OR(K3097="لم يدفع",B3097=""),"",IF(K3097="تأمين فقط",0,IF(K3097="اشتراك 300",300,IF(F3097&lt;14,IFERROR(VLOOKUP(SUBSTITUTE(SUBSTITUTE(H3097,"~","~~"),"*","~*"),إعدادات_الأنواع!$A$4:$D$40,3,FALSE()),0),IFERROR(VLOOKUP(SUBSTITUTE(SUBSTITUTE(H3097,"~","~~"),"*","~*"),إعدادات_الأنواع!$A$4:$D$40,4,FALSE()),0)))))</f>
        <v/>
      </c>
      <c r="M3097" s="47" t="str">
        <f>IF(OR(K3097="لم يدفع",B3097=""),"",IFERROR(VLOOKUP(SUBSTITUTE(SUBSTITUTE(H3097,"~","~~"),"*","~*"),إعدادات_الأنواع!$A$4:$E$40,5,FALSE()),0))</f>
        <v/>
      </c>
      <c r="N3097" s="47" t="str">
        <f>IF(OR(K3097="لم يدفع",K3097="تأمين فقط",K3097="اشتراك 300",B3097=""),"",IFERROR(VLOOKUP(SUBSTITUTE(SUBSTITUTE(H3097,"~","~~"),"*","~*"),إعدادات_الأنواع!$A$4:$F$40,6,FALSE()),0))</f>
        <v/>
      </c>
      <c r="O3097" s="55" t="str">
        <f t="shared" si="194"/>
        <v/>
      </c>
      <c r="P3097" s="48" t="str">
        <f t="shared" ca="1" si="195"/>
        <v/>
      </c>
      <c r="Q3097" s="52"/>
      <c r="R3097" s="49"/>
      <c r="S3097" s="50" t="str">
        <f>IF(B3097="","",COUNTA(التجديد!E3097:E3097))</f>
        <v/>
      </c>
      <c r="T3097" s="51" t="str">
        <f>IF(B3097="","",IFERROR(VLOOKUP(SUBSTITUTE(SUBSTITUTE(H3097,"~","~~"),"*","~*"),إعدادات_الأنواع!$A$4:$B$40,2,FALSE()),"?"))</f>
        <v/>
      </c>
    </row>
    <row r="3098" spans="1:20" ht="15" customHeight="1">
      <c r="A3098" s="20" t="str">
        <f>IF(B3098="","",IF(T3098="?","⚠️ نوع غير معرف",T3098&amp;TEXT(COUNTIFS($T$3:T3098,T3098),"000")))</f>
        <v/>
      </c>
      <c r="B3098" s="38"/>
      <c r="C3098" s="38"/>
      <c r="D3098" s="39"/>
      <c r="E3098" s="54"/>
      <c r="F3098" s="41" t="str">
        <f t="shared" ca="1" si="192"/>
        <v/>
      </c>
      <c r="G3098" s="42"/>
      <c r="H3098" s="37"/>
      <c r="I3098" s="43"/>
      <c r="J3098" s="44" t="str">
        <f t="shared" si="193"/>
        <v/>
      </c>
      <c r="K3098" s="45"/>
      <c r="L3098" s="46" t="str">
        <f>IF(OR(K3098="لم يدفع",B3098=""),"",IF(K3098="تأمين فقط",0,IF(K3098="اشتراك 300",300,IF(F3098&lt;14,IFERROR(VLOOKUP(SUBSTITUTE(SUBSTITUTE(H3098,"~","~~"),"*","~*"),إعدادات_الأنواع!$A$4:$D$40,3,FALSE()),0),IFERROR(VLOOKUP(SUBSTITUTE(SUBSTITUTE(H3098,"~","~~"),"*","~*"),إعدادات_الأنواع!$A$4:$D$40,4,FALSE()),0)))))</f>
        <v/>
      </c>
      <c r="M3098" s="47" t="str">
        <f>IF(OR(K3098="لم يدفع",B3098=""),"",IFERROR(VLOOKUP(SUBSTITUTE(SUBSTITUTE(H3098,"~","~~"),"*","~*"),إعدادات_الأنواع!$A$4:$E$40,5,FALSE()),0))</f>
        <v/>
      </c>
      <c r="N3098" s="47" t="str">
        <f>IF(OR(K3098="لم يدفع",K3098="تأمين فقط",K3098="اشتراك 300",B3098=""),"",IFERROR(VLOOKUP(SUBSTITUTE(SUBSTITUTE(H3098,"~","~~"),"*","~*"),إعدادات_الأنواع!$A$4:$F$40,6,FALSE()),0))</f>
        <v/>
      </c>
      <c r="O3098" s="55" t="str">
        <f t="shared" si="194"/>
        <v/>
      </c>
      <c r="P3098" s="48" t="str">
        <f t="shared" ca="1" si="195"/>
        <v/>
      </c>
      <c r="Q3098" s="52"/>
      <c r="R3098" s="49"/>
      <c r="S3098" s="50" t="str">
        <f>IF(B3098="","",COUNTA(التجديد!E3098:E3098))</f>
        <v/>
      </c>
      <c r="T3098" s="51" t="str">
        <f>IF(B3098="","",IFERROR(VLOOKUP(SUBSTITUTE(SUBSTITUTE(H3098,"~","~~"),"*","~*"),إعدادات_الأنواع!$A$4:$B$40,2,FALSE()),"?"))</f>
        <v/>
      </c>
    </row>
    <row r="3099" spans="1:20" ht="15" customHeight="1">
      <c r="A3099" s="20" t="str">
        <f>IF(B3099="","",IF(T3099="?","⚠️ نوع غير معرف",T3099&amp;TEXT(COUNTIFS($T$3:T3099,T3099),"000")))</f>
        <v/>
      </c>
      <c r="B3099" s="38"/>
      <c r="C3099" s="38"/>
      <c r="D3099" s="39"/>
      <c r="E3099" s="54"/>
      <c r="F3099" s="41" t="str">
        <f t="shared" ca="1" si="192"/>
        <v/>
      </c>
      <c r="G3099" s="42"/>
      <c r="H3099" s="37"/>
      <c r="I3099" s="43"/>
      <c r="J3099" s="44" t="str">
        <f t="shared" si="193"/>
        <v/>
      </c>
      <c r="K3099" s="45"/>
      <c r="L3099" s="46" t="str">
        <f>IF(OR(K3099="لم يدفع",B3099=""),"",IF(K3099="تأمين فقط",0,IF(K3099="اشتراك 300",300,IF(F3099&lt;14,IFERROR(VLOOKUP(SUBSTITUTE(SUBSTITUTE(H3099,"~","~~"),"*","~*"),إعدادات_الأنواع!$A$4:$D$40,3,FALSE()),0),IFERROR(VLOOKUP(SUBSTITUTE(SUBSTITUTE(H3099,"~","~~"),"*","~*"),إعدادات_الأنواع!$A$4:$D$40,4,FALSE()),0)))))</f>
        <v/>
      </c>
      <c r="M3099" s="47" t="str">
        <f>IF(OR(K3099="لم يدفع",B3099=""),"",IFERROR(VLOOKUP(SUBSTITUTE(SUBSTITUTE(H3099,"~","~~"),"*","~*"),إعدادات_الأنواع!$A$4:$E$40,5,FALSE()),0))</f>
        <v/>
      </c>
      <c r="N3099" s="47" t="str">
        <f>IF(OR(K3099="لم يدفع",K3099="تأمين فقط",K3099="اشتراك 300",B3099=""),"",IFERROR(VLOOKUP(SUBSTITUTE(SUBSTITUTE(H3099,"~","~~"),"*","~*"),إعدادات_الأنواع!$A$4:$F$40,6,FALSE()),0))</f>
        <v/>
      </c>
      <c r="O3099" s="55" t="str">
        <f t="shared" si="194"/>
        <v/>
      </c>
      <c r="P3099" s="48" t="str">
        <f t="shared" ca="1" si="195"/>
        <v/>
      </c>
      <c r="Q3099" s="52"/>
      <c r="R3099" s="49"/>
      <c r="S3099" s="50" t="str">
        <f>IF(B3099="","",COUNTA(التجديد!E3099:E3099))</f>
        <v/>
      </c>
      <c r="T3099" s="51" t="str">
        <f>IF(B3099="","",IFERROR(VLOOKUP(SUBSTITUTE(SUBSTITUTE(H3099,"~","~~"),"*","~*"),إعدادات_الأنواع!$A$4:$B$40,2,FALSE()),"?"))</f>
        <v/>
      </c>
    </row>
    <row r="3100" spans="1:20" ht="15" customHeight="1">
      <c r="A3100" s="20" t="str">
        <f>IF(B3100="","",IF(T3100="?","⚠️ نوع غير معرف",T3100&amp;TEXT(COUNTIFS($T$3:T3100,T3100),"000")))</f>
        <v/>
      </c>
      <c r="B3100" s="38"/>
      <c r="C3100" s="38"/>
      <c r="D3100" s="39"/>
      <c r="E3100" s="54"/>
      <c r="F3100" s="41" t="str">
        <f t="shared" ca="1" si="192"/>
        <v/>
      </c>
      <c r="G3100" s="42"/>
      <c r="H3100" s="37"/>
      <c r="I3100" s="43"/>
      <c r="J3100" s="44" t="str">
        <f t="shared" si="193"/>
        <v/>
      </c>
      <c r="K3100" s="45"/>
      <c r="L3100" s="46" t="str">
        <f>IF(OR(K3100="لم يدفع",B3100=""),"",IF(K3100="تأمين فقط",0,IF(K3100="اشتراك 300",300,IF(F3100&lt;14,IFERROR(VLOOKUP(SUBSTITUTE(SUBSTITUTE(H3100,"~","~~"),"*","~*"),إعدادات_الأنواع!$A$4:$D$40,3,FALSE()),0),IFERROR(VLOOKUP(SUBSTITUTE(SUBSTITUTE(H3100,"~","~~"),"*","~*"),إعدادات_الأنواع!$A$4:$D$40,4,FALSE()),0)))))</f>
        <v/>
      </c>
      <c r="M3100" s="47" t="str">
        <f>IF(OR(K3100="لم يدفع",B3100=""),"",IFERROR(VLOOKUP(SUBSTITUTE(SUBSTITUTE(H3100,"~","~~"),"*","~*"),إعدادات_الأنواع!$A$4:$E$40,5,FALSE()),0))</f>
        <v/>
      </c>
      <c r="N3100" s="47" t="str">
        <f>IF(OR(K3100="لم يدفع",K3100="تأمين فقط",K3100="اشتراك 300",B3100=""),"",IFERROR(VLOOKUP(SUBSTITUTE(SUBSTITUTE(H3100,"~","~~"),"*","~*"),إعدادات_الأنواع!$A$4:$F$40,6,FALSE()),0))</f>
        <v/>
      </c>
      <c r="O3100" s="55" t="str">
        <f t="shared" si="194"/>
        <v/>
      </c>
      <c r="P3100" s="48" t="str">
        <f t="shared" ca="1" si="195"/>
        <v/>
      </c>
      <c r="Q3100" s="52"/>
      <c r="R3100" s="49"/>
      <c r="S3100" s="50" t="str">
        <f>IF(B3100="","",COUNTA(التجديد!E3100:E3100))</f>
        <v/>
      </c>
      <c r="T3100" s="51" t="str">
        <f>IF(B3100="","",IFERROR(VLOOKUP(SUBSTITUTE(SUBSTITUTE(H3100,"~","~~"),"*","~*"),إعدادات_الأنواع!$A$4:$B$40,2,FALSE()),"?"))</f>
        <v/>
      </c>
    </row>
    <row r="3101" spans="1:20" ht="15" customHeight="1">
      <c r="A3101" s="20" t="str">
        <f>IF(B3101="","",IF(T3101="?","⚠️ نوع غير معرف",T3101&amp;TEXT(COUNTIFS($T$3:T3101,T3101),"000")))</f>
        <v/>
      </c>
      <c r="B3101" s="38"/>
      <c r="C3101" s="38"/>
      <c r="D3101" s="39"/>
      <c r="E3101" s="54"/>
      <c r="F3101" s="41" t="str">
        <f t="shared" ca="1" si="192"/>
        <v/>
      </c>
      <c r="G3101" s="42"/>
      <c r="H3101" s="37"/>
      <c r="I3101" s="43"/>
      <c r="J3101" s="44" t="str">
        <f t="shared" si="193"/>
        <v/>
      </c>
      <c r="K3101" s="45"/>
      <c r="L3101" s="46" t="str">
        <f>IF(OR(K3101="لم يدفع",B3101=""),"",IF(K3101="تأمين فقط",0,IF(K3101="اشتراك 300",300,IF(F3101&lt;14,IFERROR(VLOOKUP(SUBSTITUTE(SUBSTITUTE(H3101,"~","~~"),"*","~*"),إعدادات_الأنواع!$A$4:$D$40,3,FALSE()),0),IFERROR(VLOOKUP(SUBSTITUTE(SUBSTITUTE(H3101,"~","~~"),"*","~*"),إعدادات_الأنواع!$A$4:$D$40,4,FALSE()),0)))))</f>
        <v/>
      </c>
      <c r="M3101" s="47" t="str">
        <f>IF(OR(K3101="لم يدفع",B3101=""),"",IFERROR(VLOOKUP(SUBSTITUTE(SUBSTITUTE(H3101,"~","~~"),"*","~*"),إعدادات_الأنواع!$A$4:$E$40,5,FALSE()),0))</f>
        <v/>
      </c>
      <c r="N3101" s="47" t="str">
        <f>IF(OR(K3101="لم يدفع",K3101="تأمين فقط",K3101="اشتراك 300",B3101=""),"",IFERROR(VLOOKUP(SUBSTITUTE(SUBSTITUTE(H3101,"~","~~"),"*","~*"),إعدادات_الأنواع!$A$4:$F$40,6,FALSE()),0))</f>
        <v/>
      </c>
      <c r="O3101" s="55" t="str">
        <f t="shared" si="194"/>
        <v/>
      </c>
      <c r="P3101" s="48" t="str">
        <f t="shared" ca="1" si="195"/>
        <v/>
      </c>
      <c r="Q3101" s="52"/>
      <c r="R3101" s="49"/>
      <c r="S3101" s="50" t="str">
        <f>IF(B3101="","",COUNTA(التجديد!E3101:E3101))</f>
        <v/>
      </c>
      <c r="T3101" s="51" t="str">
        <f>IF(B3101="","",IFERROR(VLOOKUP(SUBSTITUTE(SUBSTITUTE(H3101,"~","~~"),"*","~*"),إعدادات_الأنواع!$A$4:$B$40,2,FALSE()),"?"))</f>
        <v/>
      </c>
    </row>
    <row r="3102" spans="1:20" ht="15" customHeight="1">
      <c r="A3102" s="20" t="str">
        <f>IF(B3102="","",IF(T3102="?","⚠️ نوع غير معرف",T3102&amp;TEXT(COUNTIFS($T$3:T3102,T3102),"000")))</f>
        <v/>
      </c>
      <c r="B3102" s="38"/>
      <c r="C3102" s="38"/>
      <c r="D3102" s="39"/>
      <c r="E3102" s="54"/>
      <c r="F3102" s="41" t="str">
        <f t="shared" ca="1" si="192"/>
        <v/>
      </c>
      <c r="G3102" s="42"/>
      <c r="H3102" s="37"/>
      <c r="I3102" s="43"/>
      <c r="J3102" s="44" t="str">
        <f t="shared" si="193"/>
        <v/>
      </c>
      <c r="K3102" s="45"/>
      <c r="L3102" s="46" t="str">
        <f>IF(OR(K3102="لم يدفع",B3102=""),"",IF(K3102="تأمين فقط",0,IF(K3102="اشتراك 300",300,IF(F3102&lt;14,IFERROR(VLOOKUP(SUBSTITUTE(SUBSTITUTE(H3102,"~","~~"),"*","~*"),إعدادات_الأنواع!$A$4:$D$40,3,FALSE()),0),IFERROR(VLOOKUP(SUBSTITUTE(SUBSTITUTE(H3102,"~","~~"),"*","~*"),إعدادات_الأنواع!$A$4:$D$40,4,FALSE()),0)))))</f>
        <v/>
      </c>
      <c r="M3102" s="47" t="str">
        <f>IF(OR(K3102="لم يدفع",B3102=""),"",IFERROR(VLOOKUP(SUBSTITUTE(SUBSTITUTE(H3102,"~","~~"),"*","~*"),إعدادات_الأنواع!$A$4:$E$40,5,FALSE()),0))</f>
        <v/>
      </c>
      <c r="N3102" s="47" t="str">
        <f>IF(OR(K3102="لم يدفع",K3102="تأمين فقط",K3102="اشتراك 300",B3102=""),"",IFERROR(VLOOKUP(SUBSTITUTE(SUBSTITUTE(H3102,"~","~~"),"*","~*"),إعدادات_الأنواع!$A$4:$F$40,6,FALSE()),0))</f>
        <v/>
      </c>
      <c r="O3102" s="55" t="str">
        <f t="shared" si="194"/>
        <v/>
      </c>
      <c r="P3102" s="48" t="str">
        <f t="shared" ca="1" si="195"/>
        <v/>
      </c>
      <c r="Q3102" s="52"/>
      <c r="R3102" s="49"/>
      <c r="S3102" s="50" t="str">
        <f>IF(B3102="","",COUNTA(التجديد!E3102:E3102))</f>
        <v/>
      </c>
      <c r="T3102" s="51" t="str">
        <f>IF(B3102="","",IFERROR(VLOOKUP(SUBSTITUTE(SUBSTITUTE(H3102,"~","~~"),"*","~*"),إعدادات_الأنواع!$A$4:$B$40,2,FALSE()),"?"))</f>
        <v/>
      </c>
    </row>
    <row r="3103" spans="1:20" ht="15" customHeight="1">
      <c r="A3103" s="20" t="str">
        <f>IF(B3103="","",IF(T3103="?","⚠️ نوع غير معرف",T3103&amp;TEXT(COUNTIFS($T$3:T3103,T3103),"000")))</f>
        <v/>
      </c>
      <c r="B3103" s="38"/>
      <c r="C3103" s="38"/>
      <c r="D3103" s="39"/>
      <c r="E3103" s="54"/>
      <c r="F3103" s="41" t="str">
        <f t="shared" ca="1" si="192"/>
        <v/>
      </c>
      <c r="G3103" s="42"/>
      <c r="H3103" s="37"/>
      <c r="I3103" s="43"/>
      <c r="J3103" s="44" t="str">
        <f t="shared" si="193"/>
        <v/>
      </c>
      <c r="K3103" s="45"/>
      <c r="L3103" s="46" t="str">
        <f>IF(OR(K3103="لم يدفع",B3103=""),"",IF(K3103="تأمين فقط",0,IF(K3103="اشتراك 300",300,IF(F3103&lt;14,IFERROR(VLOOKUP(SUBSTITUTE(SUBSTITUTE(H3103,"~","~~"),"*","~*"),إعدادات_الأنواع!$A$4:$D$40,3,FALSE()),0),IFERROR(VLOOKUP(SUBSTITUTE(SUBSTITUTE(H3103,"~","~~"),"*","~*"),إعدادات_الأنواع!$A$4:$D$40,4,FALSE()),0)))))</f>
        <v/>
      </c>
      <c r="M3103" s="47" t="str">
        <f>IF(OR(K3103="لم يدفع",B3103=""),"",IFERROR(VLOOKUP(SUBSTITUTE(SUBSTITUTE(H3103,"~","~~"),"*","~*"),إعدادات_الأنواع!$A$4:$E$40,5,FALSE()),0))</f>
        <v/>
      </c>
      <c r="N3103" s="47" t="str">
        <f>IF(OR(K3103="لم يدفع",K3103="تأمين فقط",K3103="اشتراك 300",B3103=""),"",IFERROR(VLOOKUP(SUBSTITUTE(SUBSTITUTE(H3103,"~","~~"),"*","~*"),إعدادات_الأنواع!$A$4:$F$40,6,FALSE()),0))</f>
        <v/>
      </c>
      <c r="O3103" s="55" t="str">
        <f t="shared" si="194"/>
        <v/>
      </c>
      <c r="P3103" s="48" t="str">
        <f t="shared" ca="1" si="195"/>
        <v/>
      </c>
      <c r="Q3103" s="52"/>
      <c r="R3103" s="49"/>
      <c r="S3103" s="50" t="str">
        <f>IF(B3103="","",COUNTA(التجديد!E3103:E3103))</f>
        <v/>
      </c>
      <c r="T3103" s="51" t="str">
        <f>IF(B3103="","",IFERROR(VLOOKUP(SUBSTITUTE(SUBSTITUTE(H3103,"~","~~"),"*","~*"),إعدادات_الأنواع!$A$4:$B$40,2,FALSE()),"?"))</f>
        <v/>
      </c>
    </row>
    <row r="3104" spans="1:20" ht="15" customHeight="1">
      <c r="A3104" s="20" t="str">
        <f>IF(B3104="","",IF(T3104="?","⚠️ نوع غير معرف",T3104&amp;TEXT(COUNTIFS($T$3:T3104,T3104),"000")))</f>
        <v/>
      </c>
      <c r="B3104" s="38"/>
      <c r="C3104" s="38"/>
      <c r="D3104" s="39"/>
      <c r="E3104" s="54"/>
      <c r="F3104" s="41" t="str">
        <f t="shared" ca="1" si="192"/>
        <v/>
      </c>
      <c r="G3104" s="42"/>
      <c r="H3104" s="37"/>
      <c r="I3104" s="43"/>
      <c r="J3104" s="44" t="str">
        <f t="shared" si="193"/>
        <v/>
      </c>
      <c r="K3104" s="45"/>
      <c r="L3104" s="46" t="str">
        <f>IF(OR(K3104="لم يدفع",B3104=""),"",IF(K3104="تأمين فقط",0,IF(K3104="اشتراك 300",300,IF(F3104&lt;14,IFERROR(VLOOKUP(SUBSTITUTE(SUBSTITUTE(H3104,"~","~~"),"*","~*"),إعدادات_الأنواع!$A$4:$D$40,3,FALSE()),0),IFERROR(VLOOKUP(SUBSTITUTE(SUBSTITUTE(H3104,"~","~~"),"*","~*"),إعدادات_الأنواع!$A$4:$D$40,4,FALSE()),0)))))</f>
        <v/>
      </c>
      <c r="M3104" s="47" t="str">
        <f>IF(OR(K3104="لم يدفع",B3104=""),"",IFERROR(VLOOKUP(SUBSTITUTE(SUBSTITUTE(H3104,"~","~~"),"*","~*"),إعدادات_الأنواع!$A$4:$E$40,5,FALSE()),0))</f>
        <v/>
      </c>
      <c r="N3104" s="47" t="str">
        <f>IF(OR(K3104="لم يدفع",K3104="تأمين فقط",K3104="اشتراك 300",B3104=""),"",IFERROR(VLOOKUP(SUBSTITUTE(SUBSTITUTE(H3104,"~","~~"),"*","~*"),إعدادات_الأنواع!$A$4:$F$40,6,FALSE()),0))</f>
        <v/>
      </c>
      <c r="O3104" s="55" t="str">
        <f t="shared" si="194"/>
        <v/>
      </c>
      <c r="P3104" s="48" t="str">
        <f t="shared" ca="1" si="195"/>
        <v/>
      </c>
      <c r="Q3104" s="52"/>
      <c r="R3104" s="49"/>
      <c r="S3104" s="50" t="str">
        <f>IF(B3104="","",COUNTA(التجديد!E3104:E3104))</f>
        <v/>
      </c>
      <c r="T3104" s="51" t="str">
        <f>IF(B3104="","",IFERROR(VLOOKUP(SUBSTITUTE(SUBSTITUTE(H3104,"~","~~"),"*","~*"),إعدادات_الأنواع!$A$4:$B$40,2,FALSE()),"?"))</f>
        <v/>
      </c>
    </row>
    <row r="3105" spans="1:20" ht="15" customHeight="1">
      <c r="A3105" s="20" t="str">
        <f>IF(B3105="","",IF(T3105="?","⚠️ نوع غير معرف",T3105&amp;TEXT(COUNTIFS($T$3:T3105,T3105),"000")))</f>
        <v/>
      </c>
      <c r="B3105" s="38"/>
      <c r="C3105" s="38"/>
      <c r="D3105" s="39"/>
      <c r="E3105" s="54"/>
      <c r="F3105" s="41" t="str">
        <f t="shared" ca="1" si="192"/>
        <v/>
      </c>
      <c r="G3105" s="42"/>
      <c r="H3105" s="37"/>
      <c r="I3105" s="43"/>
      <c r="J3105" s="44" t="str">
        <f t="shared" si="193"/>
        <v/>
      </c>
      <c r="K3105" s="45"/>
      <c r="L3105" s="46" t="str">
        <f>IF(OR(K3105="لم يدفع",B3105=""),"",IF(K3105="تأمين فقط",0,IF(K3105="اشتراك 300",300,IF(F3105&lt;14,IFERROR(VLOOKUP(SUBSTITUTE(SUBSTITUTE(H3105,"~","~~"),"*","~*"),إعدادات_الأنواع!$A$4:$D$40,3,FALSE()),0),IFERROR(VLOOKUP(SUBSTITUTE(SUBSTITUTE(H3105,"~","~~"),"*","~*"),إعدادات_الأنواع!$A$4:$D$40,4,FALSE()),0)))))</f>
        <v/>
      </c>
      <c r="M3105" s="47" t="str">
        <f>IF(OR(K3105="لم يدفع",B3105=""),"",IFERROR(VLOOKUP(SUBSTITUTE(SUBSTITUTE(H3105,"~","~~"),"*","~*"),إعدادات_الأنواع!$A$4:$E$40,5,FALSE()),0))</f>
        <v/>
      </c>
      <c r="N3105" s="47" t="str">
        <f>IF(OR(K3105="لم يدفع",K3105="تأمين فقط",K3105="اشتراك 300",B3105=""),"",IFERROR(VLOOKUP(SUBSTITUTE(SUBSTITUTE(H3105,"~","~~"),"*","~*"),إعدادات_الأنواع!$A$4:$F$40,6,FALSE()),0))</f>
        <v/>
      </c>
      <c r="O3105" s="55" t="str">
        <f t="shared" si="194"/>
        <v/>
      </c>
      <c r="P3105" s="48" t="str">
        <f t="shared" ca="1" si="195"/>
        <v/>
      </c>
      <c r="Q3105" s="52"/>
      <c r="R3105" s="49"/>
      <c r="S3105" s="50" t="str">
        <f>IF(B3105="","",COUNTA(التجديد!E3105:E3105))</f>
        <v/>
      </c>
      <c r="T3105" s="51" t="str">
        <f>IF(B3105="","",IFERROR(VLOOKUP(SUBSTITUTE(SUBSTITUTE(H3105,"~","~~"),"*","~*"),إعدادات_الأنواع!$A$4:$B$40,2,FALSE()),"?"))</f>
        <v/>
      </c>
    </row>
    <row r="3106" spans="1:20" ht="15" customHeight="1">
      <c r="A3106" s="20" t="str">
        <f>IF(B3106="","",IF(T3106="?","⚠️ نوع غير معرف",T3106&amp;TEXT(COUNTIFS($T$3:T3106,T3106),"000")))</f>
        <v/>
      </c>
      <c r="B3106" s="38"/>
      <c r="C3106" s="38"/>
      <c r="D3106" s="39"/>
      <c r="E3106" s="54"/>
      <c r="F3106" s="41" t="str">
        <f t="shared" ca="1" si="192"/>
        <v/>
      </c>
      <c r="G3106" s="42"/>
      <c r="H3106" s="37"/>
      <c r="I3106" s="43"/>
      <c r="J3106" s="44" t="str">
        <f t="shared" si="193"/>
        <v/>
      </c>
      <c r="K3106" s="45"/>
      <c r="L3106" s="46" t="str">
        <f>IF(OR(K3106="لم يدفع",B3106=""),"",IF(K3106="تأمين فقط",0,IF(K3106="اشتراك 300",300,IF(F3106&lt;14,IFERROR(VLOOKUP(SUBSTITUTE(SUBSTITUTE(H3106,"~","~~"),"*","~*"),إعدادات_الأنواع!$A$4:$D$40,3,FALSE()),0),IFERROR(VLOOKUP(SUBSTITUTE(SUBSTITUTE(H3106,"~","~~"),"*","~*"),إعدادات_الأنواع!$A$4:$D$40,4,FALSE()),0)))))</f>
        <v/>
      </c>
      <c r="M3106" s="47" t="str">
        <f>IF(OR(K3106="لم يدفع",B3106=""),"",IFERROR(VLOOKUP(SUBSTITUTE(SUBSTITUTE(H3106,"~","~~"),"*","~*"),إعدادات_الأنواع!$A$4:$E$40,5,FALSE()),0))</f>
        <v/>
      </c>
      <c r="N3106" s="47" t="str">
        <f>IF(OR(K3106="لم يدفع",K3106="تأمين فقط",K3106="اشتراك 300",B3106=""),"",IFERROR(VLOOKUP(SUBSTITUTE(SUBSTITUTE(H3106,"~","~~"),"*","~*"),إعدادات_الأنواع!$A$4:$F$40,6,FALSE()),0))</f>
        <v/>
      </c>
      <c r="O3106" s="55" t="str">
        <f t="shared" si="194"/>
        <v/>
      </c>
      <c r="P3106" s="48" t="str">
        <f t="shared" ca="1" si="195"/>
        <v/>
      </c>
      <c r="Q3106" s="52"/>
      <c r="R3106" s="49"/>
      <c r="S3106" s="50" t="str">
        <f>IF(B3106="","",COUNTA(التجديد!E3106:E3106))</f>
        <v/>
      </c>
      <c r="T3106" s="51" t="str">
        <f>IF(B3106="","",IFERROR(VLOOKUP(SUBSTITUTE(SUBSTITUTE(H3106,"~","~~"),"*","~*"),إعدادات_الأنواع!$A$4:$B$40,2,FALSE()),"?"))</f>
        <v/>
      </c>
    </row>
    <row r="3107" spans="1:20" ht="15" customHeight="1">
      <c r="A3107" s="20" t="str">
        <f>IF(B3107="","",IF(T3107="?","⚠️ نوع غير معرف",T3107&amp;TEXT(COUNTIFS($T$3:T3107,T3107),"000")))</f>
        <v/>
      </c>
      <c r="B3107" s="38"/>
      <c r="C3107" s="38"/>
      <c r="D3107" s="39"/>
      <c r="E3107" s="54"/>
      <c r="F3107" s="41" t="str">
        <f t="shared" ca="1" si="192"/>
        <v/>
      </c>
      <c r="G3107" s="42"/>
      <c r="H3107" s="37"/>
      <c r="I3107" s="43"/>
      <c r="J3107" s="44" t="str">
        <f t="shared" si="193"/>
        <v/>
      </c>
      <c r="K3107" s="45"/>
      <c r="L3107" s="46" t="str">
        <f>IF(OR(K3107="لم يدفع",B3107=""),"",IF(K3107="تأمين فقط",0,IF(K3107="اشتراك 300",300,IF(F3107&lt;14,IFERROR(VLOOKUP(SUBSTITUTE(SUBSTITUTE(H3107,"~","~~"),"*","~*"),إعدادات_الأنواع!$A$4:$D$40,3,FALSE()),0),IFERROR(VLOOKUP(SUBSTITUTE(SUBSTITUTE(H3107,"~","~~"),"*","~*"),إعدادات_الأنواع!$A$4:$D$40,4,FALSE()),0)))))</f>
        <v/>
      </c>
      <c r="M3107" s="47" t="str">
        <f>IF(OR(K3107="لم يدفع",B3107=""),"",IFERROR(VLOOKUP(SUBSTITUTE(SUBSTITUTE(H3107,"~","~~"),"*","~*"),إعدادات_الأنواع!$A$4:$E$40,5,FALSE()),0))</f>
        <v/>
      </c>
      <c r="N3107" s="47" t="str">
        <f>IF(OR(K3107="لم يدفع",K3107="تأمين فقط",K3107="اشتراك 300",B3107=""),"",IFERROR(VLOOKUP(SUBSTITUTE(SUBSTITUTE(H3107,"~","~~"),"*","~*"),إعدادات_الأنواع!$A$4:$F$40,6,FALSE()),0))</f>
        <v/>
      </c>
      <c r="O3107" s="55" t="str">
        <f t="shared" si="194"/>
        <v/>
      </c>
      <c r="P3107" s="48" t="str">
        <f t="shared" ca="1" si="195"/>
        <v/>
      </c>
      <c r="Q3107" s="52"/>
      <c r="R3107" s="49"/>
      <c r="S3107" s="50" t="str">
        <f>IF(B3107="","",COUNTA(التجديد!E3107:E3107))</f>
        <v/>
      </c>
      <c r="T3107" s="51" t="str">
        <f>IF(B3107="","",IFERROR(VLOOKUP(SUBSTITUTE(SUBSTITUTE(H3107,"~","~~"),"*","~*"),إعدادات_الأنواع!$A$4:$B$40,2,FALSE()),"?"))</f>
        <v/>
      </c>
    </row>
    <row r="3108" spans="1:20" ht="15" customHeight="1">
      <c r="A3108" s="20" t="str">
        <f>IF(B3108="","",IF(T3108="?","⚠️ نوع غير معرف",T3108&amp;TEXT(COUNTIFS($T$3:T3108,T3108),"000")))</f>
        <v/>
      </c>
      <c r="B3108" s="38"/>
      <c r="C3108" s="38"/>
      <c r="D3108" s="39"/>
      <c r="E3108" s="54"/>
      <c r="F3108" s="41" t="str">
        <f t="shared" ca="1" si="192"/>
        <v/>
      </c>
      <c r="G3108" s="42"/>
      <c r="H3108" s="37"/>
      <c r="I3108" s="43"/>
      <c r="J3108" s="44" t="str">
        <f t="shared" si="193"/>
        <v/>
      </c>
      <c r="K3108" s="45"/>
      <c r="L3108" s="46" t="str">
        <f>IF(OR(K3108="لم يدفع",B3108=""),"",IF(K3108="تأمين فقط",0,IF(K3108="اشتراك 300",300,IF(F3108&lt;14,IFERROR(VLOOKUP(SUBSTITUTE(SUBSTITUTE(H3108,"~","~~"),"*","~*"),إعدادات_الأنواع!$A$4:$D$40,3,FALSE()),0),IFERROR(VLOOKUP(SUBSTITUTE(SUBSTITUTE(H3108,"~","~~"),"*","~*"),إعدادات_الأنواع!$A$4:$D$40,4,FALSE()),0)))))</f>
        <v/>
      </c>
      <c r="M3108" s="47" t="str">
        <f>IF(OR(K3108="لم يدفع",B3108=""),"",IFERROR(VLOOKUP(SUBSTITUTE(SUBSTITUTE(H3108,"~","~~"),"*","~*"),إعدادات_الأنواع!$A$4:$E$40,5,FALSE()),0))</f>
        <v/>
      </c>
      <c r="N3108" s="47" t="str">
        <f>IF(OR(K3108="لم يدفع",K3108="تأمين فقط",K3108="اشتراك 300",B3108=""),"",IFERROR(VLOOKUP(SUBSTITUTE(SUBSTITUTE(H3108,"~","~~"),"*","~*"),إعدادات_الأنواع!$A$4:$F$40,6,FALSE()),0))</f>
        <v/>
      </c>
      <c r="O3108" s="55" t="str">
        <f t="shared" si="194"/>
        <v/>
      </c>
      <c r="P3108" s="48" t="str">
        <f t="shared" ca="1" si="195"/>
        <v/>
      </c>
      <c r="Q3108" s="52"/>
      <c r="R3108" s="49"/>
      <c r="S3108" s="50" t="str">
        <f>IF(B3108="","",COUNTA(التجديد!E3108:E3108))</f>
        <v/>
      </c>
      <c r="T3108" s="51" t="str">
        <f>IF(B3108="","",IFERROR(VLOOKUP(SUBSTITUTE(SUBSTITUTE(H3108,"~","~~"),"*","~*"),إعدادات_الأنواع!$A$4:$B$40,2,FALSE()),"?"))</f>
        <v/>
      </c>
    </row>
    <row r="3109" spans="1:20" ht="15" customHeight="1">
      <c r="A3109" s="20" t="str">
        <f>IF(B3109="","",IF(T3109="?","⚠️ نوع غير معرف",T3109&amp;TEXT(COUNTIFS($T$3:T3109,T3109),"000")))</f>
        <v/>
      </c>
      <c r="B3109" s="38"/>
      <c r="C3109" s="38"/>
      <c r="D3109" s="39"/>
      <c r="E3109" s="54"/>
      <c r="F3109" s="41" t="str">
        <f t="shared" ca="1" si="192"/>
        <v/>
      </c>
      <c r="G3109" s="42"/>
      <c r="H3109" s="37"/>
      <c r="I3109" s="43"/>
      <c r="J3109" s="44" t="str">
        <f t="shared" si="193"/>
        <v/>
      </c>
      <c r="K3109" s="45"/>
      <c r="L3109" s="46" t="str">
        <f>IF(OR(K3109="لم يدفع",B3109=""),"",IF(K3109="تأمين فقط",0,IF(K3109="اشتراك 300",300,IF(F3109&lt;14,IFERROR(VLOOKUP(SUBSTITUTE(SUBSTITUTE(H3109,"~","~~"),"*","~*"),إعدادات_الأنواع!$A$4:$D$40,3,FALSE()),0),IFERROR(VLOOKUP(SUBSTITUTE(SUBSTITUTE(H3109,"~","~~"),"*","~*"),إعدادات_الأنواع!$A$4:$D$40,4,FALSE()),0)))))</f>
        <v/>
      </c>
      <c r="M3109" s="47" t="str">
        <f>IF(OR(K3109="لم يدفع",B3109=""),"",IFERROR(VLOOKUP(SUBSTITUTE(SUBSTITUTE(H3109,"~","~~"),"*","~*"),إعدادات_الأنواع!$A$4:$E$40,5,FALSE()),0))</f>
        <v/>
      </c>
      <c r="N3109" s="47" t="str">
        <f>IF(OR(K3109="لم يدفع",K3109="تأمين فقط",K3109="اشتراك 300",B3109=""),"",IFERROR(VLOOKUP(SUBSTITUTE(SUBSTITUTE(H3109,"~","~~"),"*","~*"),إعدادات_الأنواع!$A$4:$F$40,6,FALSE()),0))</f>
        <v/>
      </c>
      <c r="O3109" s="55" t="str">
        <f t="shared" si="194"/>
        <v/>
      </c>
      <c r="P3109" s="48" t="str">
        <f t="shared" ca="1" si="195"/>
        <v/>
      </c>
      <c r="Q3109" s="52"/>
      <c r="R3109" s="49"/>
      <c r="S3109" s="50" t="str">
        <f>IF(B3109="","",COUNTA(التجديد!E3109:E3109))</f>
        <v/>
      </c>
      <c r="T3109" s="51" t="str">
        <f>IF(B3109="","",IFERROR(VLOOKUP(SUBSTITUTE(SUBSTITUTE(H3109,"~","~~"),"*","~*"),إعدادات_الأنواع!$A$4:$B$40,2,FALSE()),"?"))</f>
        <v/>
      </c>
    </row>
    <row r="3110" spans="1:20" ht="15" customHeight="1">
      <c r="A3110" s="20" t="str">
        <f>IF(B3110="","",IF(T3110="?","⚠️ نوع غير معرف",T3110&amp;TEXT(COUNTIFS($T$3:T3110,T3110),"000")))</f>
        <v/>
      </c>
      <c r="B3110" s="38"/>
      <c r="C3110" s="38"/>
      <c r="D3110" s="39"/>
      <c r="E3110" s="54"/>
      <c r="F3110" s="41" t="str">
        <f t="shared" ca="1" si="192"/>
        <v/>
      </c>
      <c r="G3110" s="42"/>
      <c r="H3110" s="37"/>
      <c r="I3110" s="43"/>
      <c r="J3110" s="44" t="str">
        <f t="shared" si="193"/>
        <v/>
      </c>
      <c r="K3110" s="45"/>
      <c r="L3110" s="46" t="str">
        <f>IF(OR(K3110="لم يدفع",B3110=""),"",IF(K3110="تأمين فقط",0,IF(K3110="اشتراك 300",300,IF(F3110&lt;14,IFERROR(VLOOKUP(SUBSTITUTE(SUBSTITUTE(H3110,"~","~~"),"*","~*"),إعدادات_الأنواع!$A$4:$D$40,3,FALSE()),0),IFERROR(VLOOKUP(SUBSTITUTE(SUBSTITUTE(H3110,"~","~~"),"*","~*"),إعدادات_الأنواع!$A$4:$D$40,4,FALSE()),0)))))</f>
        <v/>
      </c>
      <c r="M3110" s="47" t="str">
        <f>IF(OR(K3110="لم يدفع",B3110=""),"",IFERROR(VLOOKUP(SUBSTITUTE(SUBSTITUTE(H3110,"~","~~"),"*","~*"),إعدادات_الأنواع!$A$4:$E$40,5,FALSE()),0))</f>
        <v/>
      </c>
      <c r="N3110" s="47" t="str">
        <f>IF(OR(K3110="لم يدفع",K3110="تأمين فقط",K3110="اشتراك 300",B3110=""),"",IFERROR(VLOOKUP(SUBSTITUTE(SUBSTITUTE(H3110,"~","~~"),"*","~*"),إعدادات_الأنواع!$A$4:$F$40,6,FALSE()),0))</f>
        <v/>
      </c>
      <c r="O3110" s="55" t="str">
        <f t="shared" si="194"/>
        <v/>
      </c>
      <c r="P3110" s="48" t="str">
        <f t="shared" ca="1" si="195"/>
        <v/>
      </c>
      <c r="Q3110" s="52"/>
      <c r="R3110" s="49"/>
      <c r="S3110" s="50" t="str">
        <f>IF(B3110="","",COUNTA(التجديد!E3110:E3110))</f>
        <v/>
      </c>
      <c r="T3110" s="51" t="str">
        <f>IF(B3110="","",IFERROR(VLOOKUP(SUBSTITUTE(SUBSTITUTE(H3110,"~","~~"),"*","~*"),إعدادات_الأنواع!$A$4:$B$40,2,FALSE()),"?"))</f>
        <v/>
      </c>
    </row>
    <row r="3111" spans="1:20" ht="15" customHeight="1">
      <c r="A3111" s="20" t="str">
        <f>IF(B3111="","",IF(T3111="?","⚠️ نوع غير معرف",T3111&amp;TEXT(COUNTIFS($T$3:T3111,T3111),"000")))</f>
        <v/>
      </c>
      <c r="B3111" s="38"/>
      <c r="C3111" s="38"/>
      <c r="D3111" s="39"/>
      <c r="E3111" s="54"/>
      <c r="F3111" s="41" t="str">
        <f t="shared" ca="1" si="192"/>
        <v/>
      </c>
      <c r="G3111" s="42"/>
      <c r="H3111" s="37"/>
      <c r="I3111" s="43"/>
      <c r="J3111" s="44" t="str">
        <f t="shared" si="193"/>
        <v/>
      </c>
      <c r="K3111" s="45"/>
      <c r="L3111" s="46" t="str">
        <f>IF(OR(K3111="لم يدفع",B3111=""),"",IF(K3111="تأمين فقط",0,IF(K3111="اشتراك 300",300,IF(F3111&lt;14,IFERROR(VLOOKUP(SUBSTITUTE(SUBSTITUTE(H3111,"~","~~"),"*","~*"),إعدادات_الأنواع!$A$4:$D$40,3,FALSE()),0),IFERROR(VLOOKUP(SUBSTITUTE(SUBSTITUTE(H3111,"~","~~"),"*","~*"),إعدادات_الأنواع!$A$4:$D$40,4,FALSE()),0)))))</f>
        <v/>
      </c>
      <c r="M3111" s="47" t="str">
        <f>IF(OR(K3111="لم يدفع",B3111=""),"",IFERROR(VLOOKUP(SUBSTITUTE(SUBSTITUTE(H3111,"~","~~"),"*","~*"),إعدادات_الأنواع!$A$4:$E$40,5,FALSE()),0))</f>
        <v/>
      </c>
      <c r="N3111" s="47" t="str">
        <f>IF(OR(K3111="لم يدفع",K3111="تأمين فقط",K3111="اشتراك 300",B3111=""),"",IFERROR(VLOOKUP(SUBSTITUTE(SUBSTITUTE(H3111,"~","~~"),"*","~*"),إعدادات_الأنواع!$A$4:$F$40,6,FALSE()),0))</f>
        <v/>
      </c>
      <c r="O3111" s="55" t="str">
        <f t="shared" si="194"/>
        <v/>
      </c>
      <c r="P3111" s="48" t="str">
        <f t="shared" ca="1" si="195"/>
        <v/>
      </c>
      <c r="Q3111" s="52"/>
      <c r="R3111" s="49"/>
      <c r="S3111" s="50" t="str">
        <f>IF(B3111="","",COUNTA(التجديد!E3111:E3111))</f>
        <v/>
      </c>
      <c r="T3111" s="51" t="str">
        <f>IF(B3111="","",IFERROR(VLOOKUP(SUBSTITUTE(SUBSTITUTE(H3111,"~","~~"),"*","~*"),إعدادات_الأنواع!$A$4:$B$40,2,FALSE()),"?"))</f>
        <v/>
      </c>
    </row>
    <row r="3112" spans="1:20" ht="15" customHeight="1">
      <c r="A3112" s="20" t="str">
        <f>IF(B3112="","",IF(T3112="?","⚠️ نوع غير معرف",T3112&amp;TEXT(COUNTIFS($T$3:T3112,T3112),"000")))</f>
        <v/>
      </c>
      <c r="B3112" s="38"/>
      <c r="C3112" s="38"/>
      <c r="D3112" s="39"/>
      <c r="E3112" s="54"/>
      <c r="F3112" s="41" t="str">
        <f t="shared" ca="1" si="192"/>
        <v/>
      </c>
      <c r="G3112" s="42"/>
      <c r="H3112" s="37"/>
      <c r="I3112" s="43"/>
      <c r="J3112" s="44" t="str">
        <f t="shared" si="193"/>
        <v/>
      </c>
      <c r="K3112" s="45"/>
      <c r="L3112" s="46" t="str">
        <f>IF(OR(K3112="لم يدفع",B3112=""),"",IF(K3112="تأمين فقط",0,IF(K3112="اشتراك 300",300,IF(F3112&lt;14,IFERROR(VLOOKUP(SUBSTITUTE(SUBSTITUTE(H3112,"~","~~"),"*","~*"),إعدادات_الأنواع!$A$4:$D$40,3,FALSE()),0),IFERROR(VLOOKUP(SUBSTITUTE(SUBSTITUTE(H3112,"~","~~"),"*","~*"),إعدادات_الأنواع!$A$4:$D$40,4,FALSE()),0)))))</f>
        <v/>
      </c>
      <c r="M3112" s="47" t="str">
        <f>IF(OR(K3112="لم يدفع",B3112=""),"",IFERROR(VLOOKUP(SUBSTITUTE(SUBSTITUTE(H3112,"~","~~"),"*","~*"),إعدادات_الأنواع!$A$4:$E$40,5,FALSE()),0))</f>
        <v/>
      </c>
      <c r="N3112" s="47" t="str">
        <f>IF(OR(K3112="لم يدفع",K3112="تأمين فقط",K3112="اشتراك 300",B3112=""),"",IFERROR(VLOOKUP(SUBSTITUTE(SUBSTITUTE(H3112,"~","~~"),"*","~*"),إعدادات_الأنواع!$A$4:$F$40,6,FALSE()),0))</f>
        <v/>
      </c>
      <c r="O3112" s="55" t="str">
        <f t="shared" si="194"/>
        <v/>
      </c>
      <c r="P3112" s="48" t="str">
        <f t="shared" ca="1" si="195"/>
        <v/>
      </c>
      <c r="Q3112" s="52"/>
      <c r="R3112" s="49"/>
      <c r="S3112" s="50" t="str">
        <f>IF(B3112="","",COUNTA(التجديد!E3112:E3112))</f>
        <v/>
      </c>
      <c r="T3112" s="51" t="str">
        <f>IF(B3112="","",IFERROR(VLOOKUP(SUBSTITUTE(SUBSTITUTE(H3112,"~","~~"),"*","~*"),إعدادات_الأنواع!$A$4:$B$40,2,FALSE()),"?"))</f>
        <v/>
      </c>
    </row>
    <row r="3113" spans="1:20" ht="15" customHeight="1">
      <c r="A3113" s="20" t="str">
        <f>IF(B3113="","",IF(T3113="?","⚠️ نوع غير معرف",T3113&amp;TEXT(COUNTIFS($T$3:T3113,T3113),"000")))</f>
        <v/>
      </c>
      <c r="B3113" s="38"/>
      <c r="C3113" s="38"/>
      <c r="D3113" s="39"/>
      <c r="E3113" s="54"/>
      <c r="F3113" s="41" t="str">
        <f t="shared" ca="1" si="192"/>
        <v/>
      </c>
      <c r="G3113" s="42"/>
      <c r="H3113" s="37"/>
      <c r="I3113" s="43"/>
      <c r="J3113" s="44" t="str">
        <f t="shared" si="193"/>
        <v/>
      </c>
      <c r="K3113" s="45"/>
      <c r="L3113" s="46" t="str">
        <f>IF(OR(K3113="لم يدفع",B3113=""),"",IF(K3113="تأمين فقط",0,IF(K3113="اشتراك 300",300,IF(F3113&lt;14,IFERROR(VLOOKUP(SUBSTITUTE(SUBSTITUTE(H3113,"~","~~"),"*","~*"),إعدادات_الأنواع!$A$4:$D$40,3,FALSE()),0),IFERROR(VLOOKUP(SUBSTITUTE(SUBSTITUTE(H3113,"~","~~"),"*","~*"),إعدادات_الأنواع!$A$4:$D$40,4,FALSE()),0)))))</f>
        <v/>
      </c>
      <c r="M3113" s="47" t="str">
        <f>IF(OR(K3113="لم يدفع",B3113=""),"",IFERROR(VLOOKUP(SUBSTITUTE(SUBSTITUTE(H3113,"~","~~"),"*","~*"),إعدادات_الأنواع!$A$4:$E$40,5,FALSE()),0))</f>
        <v/>
      </c>
      <c r="N3113" s="47" t="str">
        <f>IF(OR(K3113="لم يدفع",K3113="تأمين فقط",K3113="اشتراك 300",B3113=""),"",IFERROR(VLOOKUP(SUBSTITUTE(SUBSTITUTE(H3113,"~","~~"),"*","~*"),إعدادات_الأنواع!$A$4:$F$40,6,FALSE()),0))</f>
        <v/>
      </c>
      <c r="O3113" s="55" t="str">
        <f t="shared" si="194"/>
        <v/>
      </c>
      <c r="P3113" s="48" t="str">
        <f t="shared" ca="1" si="195"/>
        <v/>
      </c>
      <c r="Q3113" s="52"/>
      <c r="R3113" s="49"/>
      <c r="S3113" s="50" t="str">
        <f>IF(B3113="","",COUNTA(التجديد!E3113:E3113))</f>
        <v/>
      </c>
      <c r="T3113" s="51" t="str">
        <f>IF(B3113="","",IFERROR(VLOOKUP(SUBSTITUTE(SUBSTITUTE(H3113,"~","~~"),"*","~*"),إعدادات_الأنواع!$A$4:$B$40,2,FALSE()),"?"))</f>
        <v/>
      </c>
    </row>
    <row r="3114" spans="1:20" ht="15" customHeight="1">
      <c r="A3114" s="20" t="str">
        <f>IF(B3114="","",IF(T3114="?","⚠️ نوع غير معرف",T3114&amp;TEXT(COUNTIFS($T$3:T3114,T3114),"000")))</f>
        <v/>
      </c>
      <c r="B3114" s="38"/>
      <c r="C3114" s="38"/>
      <c r="D3114" s="39"/>
      <c r="E3114" s="54"/>
      <c r="F3114" s="41" t="str">
        <f t="shared" ca="1" si="192"/>
        <v/>
      </c>
      <c r="G3114" s="42"/>
      <c r="H3114" s="37"/>
      <c r="I3114" s="43"/>
      <c r="J3114" s="44" t="str">
        <f t="shared" si="193"/>
        <v/>
      </c>
      <c r="K3114" s="45"/>
      <c r="L3114" s="46" t="str">
        <f>IF(OR(K3114="لم يدفع",B3114=""),"",IF(K3114="تأمين فقط",0,IF(K3114="اشتراك 300",300,IF(F3114&lt;14,IFERROR(VLOOKUP(SUBSTITUTE(SUBSTITUTE(H3114,"~","~~"),"*","~*"),إعدادات_الأنواع!$A$4:$D$40,3,FALSE()),0),IFERROR(VLOOKUP(SUBSTITUTE(SUBSTITUTE(H3114,"~","~~"),"*","~*"),إعدادات_الأنواع!$A$4:$D$40,4,FALSE()),0)))))</f>
        <v/>
      </c>
      <c r="M3114" s="47" t="str">
        <f>IF(OR(K3114="لم يدفع",B3114=""),"",IFERROR(VLOOKUP(SUBSTITUTE(SUBSTITUTE(H3114,"~","~~"),"*","~*"),إعدادات_الأنواع!$A$4:$E$40,5,FALSE()),0))</f>
        <v/>
      </c>
      <c r="N3114" s="47" t="str">
        <f>IF(OR(K3114="لم يدفع",K3114="تأمين فقط",K3114="اشتراك 300",B3114=""),"",IFERROR(VLOOKUP(SUBSTITUTE(SUBSTITUTE(H3114,"~","~~"),"*","~*"),إعدادات_الأنواع!$A$4:$F$40,6,FALSE()),0))</f>
        <v/>
      </c>
      <c r="O3114" s="55" t="str">
        <f t="shared" si="194"/>
        <v/>
      </c>
      <c r="P3114" s="48" t="str">
        <f t="shared" ca="1" si="195"/>
        <v/>
      </c>
      <c r="Q3114" s="52"/>
      <c r="R3114" s="49"/>
      <c r="S3114" s="50" t="str">
        <f>IF(B3114="","",COUNTA(التجديد!E3114:E3114))</f>
        <v/>
      </c>
      <c r="T3114" s="51" t="str">
        <f>IF(B3114="","",IFERROR(VLOOKUP(SUBSTITUTE(SUBSTITUTE(H3114,"~","~~"),"*","~*"),إعدادات_الأنواع!$A$4:$B$40,2,FALSE()),"?"))</f>
        <v/>
      </c>
    </row>
    <row r="3115" spans="1:20" ht="15" customHeight="1">
      <c r="A3115" s="20" t="str">
        <f>IF(B3115="","",IF(T3115="?","⚠️ نوع غير معرف",T3115&amp;TEXT(COUNTIFS($T$3:T3115,T3115),"000")))</f>
        <v/>
      </c>
      <c r="B3115" s="38"/>
      <c r="C3115" s="38"/>
      <c r="D3115" s="39"/>
      <c r="E3115" s="54"/>
      <c r="F3115" s="41" t="str">
        <f t="shared" ca="1" si="192"/>
        <v/>
      </c>
      <c r="G3115" s="42"/>
      <c r="H3115" s="37"/>
      <c r="I3115" s="43"/>
      <c r="J3115" s="44" t="str">
        <f t="shared" si="193"/>
        <v/>
      </c>
      <c r="K3115" s="45"/>
      <c r="L3115" s="46" t="str">
        <f>IF(OR(K3115="لم يدفع",B3115=""),"",IF(K3115="تأمين فقط",0,IF(K3115="اشتراك 300",300,IF(F3115&lt;14,IFERROR(VLOOKUP(SUBSTITUTE(SUBSTITUTE(H3115,"~","~~"),"*","~*"),إعدادات_الأنواع!$A$4:$D$40,3,FALSE()),0),IFERROR(VLOOKUP(SUBSTITUTE(SUBSTITUTE(H3115,"~","~~"),"*","~*"),إعدادات_الأنواع!$A$4:$D$40,4,FALSE()),0)))))</f>
        <v/>
      </c>
      <c r="M3115" s="47" t="str">
        <f>IF(OR(K3115="لم يدفع",B3115=""),"",IFERROR(VLOOKUP(SUBSTITUTE(SUBSTITUTE(H3115,"~","~~"),"*","~*"),إعدادات_الأنواع!$A$4:$E$40,5,FALSE()),0))</f>
        <v/>
      </c>
      <c r="N3115" s="47" t="str">
        <f>IF(OR(K3115="لم يدفع",K3115="تأمين فقط",K3115="اشتراك 300",B3115=""),"",IFERROR(VLOOKUP(SUBSTITUTE(SUBSTITUTE(H3115,"~","~~"),"*","~*"),إعدادات_الأنواع!$A$4:$F$40,6,FALSE()),0))</f>
        <v/>
      </c>
      <c r="O3115" s="55" t="str">
        <f t="shared" si="194"/>
        <v/>
      </c>
      <c r="P3115" s="48" t="str">
        <f t="shared" ca="1" si="195"/>
        <v/>
      </c>
      <c r="Q3115" s="52"/>
      <c r="R3115" s="49"/>
      <c r="S3115" s="50" t="str">
        <f>IF(B3115="","",COUNTA(التجديد!E3115:E3115))</f>
        <v/>
      </c>
      <c r="T3115" s="51" t="str">
        <f>IF(B3115="","",IFERROR(VLOOKUP(SUBSTITUTE(SUBSTITUTE(H3115,"~","~~"),"*","~*"),إعدادات_الأنواع!$A$4:$B$40,2,FALSE()),"?"))</f>
        <v/>
      </c>
    </row>
    <row r="3116" spans="1:20" ht="15" customHeight="1">
      <c r="A3116" s="20" t="str">
        <f>IF(B3116="","",IF(T3116="?","⚠️ نوع غير معرف",T3116&amp;TEXT(COUNTIFS($T$3:T3116,T3116),"000")))</f>
        <v/>
      </c>
      <c r="B3116" s="38"/>
      <c r="C3116" s="38"/>
      <c r="D3116" s="39"/>
      <c r="E3116" s="54"/>
      <c r="F3116" s="41" t="str">
        <f t="shared" ca="1" si="192"/>
        <v/>
      </c>
      <c r="G3116" s="42"/>
      <c r="H3116" s="37"/>
      <c r="I3116" s="43"/>
      <c r="J3116" s="44" t="str">
        <f t="shared" si="193"/>
        <v/>
      </c>
      <c r="K3116" s="45"/>
      <c r="L3116" s="46" t="str">
        <f>IF(OR(K3116="لم يدفع",B3116=""),"",IF(K3116="تأمين فقط",0,IF(K3116="اشتراك 300",300,IF(F3116&lt;14,IFERROR(VLOOKUP(SUBSTITUTE(SUBSTITUTE(H3116,"~","~~"),"*","~*"),إعدادات_الأنواع!$A$4:$D$40,3,FALSE()),0),IFERROR(VLOOKUP(SUBSTITUTE(SUBSTITUTE(H3116,"~","~~"),"*","~*"),إعدادات_الأنواع!$A$4:$D$40,4,FALSE()),0)))))</f>
        <v/>
      </c>
      <c r="M3116" s="47" t="str">
        <f>IF(OR(K3116="لم يدفع",B3116=""),"",IFERROR(VLOOKUP(SUBSTITUTE(SUBSTITUTE(H3116,"~","~~"),"*","~*"),إعدادات_الأنواع!$A$4:$E$40,5,FALSE()),0))</f>
        <v/>
      </c>
      <c r="N3116" s="47" t="str">
        <f>IF(OR(K3116="لم يدفع",K3116="تأمين فقط",K3116="اشتراك 300",B3116=""),"",IFERROR(VLOOKUP(SUBSTITUTE(SUBSTITUTE(H3116,"~","~~"),"*","~*"),إعدادات_الأنواع!$A$4:$F$40,6,FALSE()),0))</f>
        <v/>
      </c>
      <c r="O3116" s="55" t="str">
        <f t="shared" si="194"/>
        <v/>
      </c>
      <c r="P3116" s="48" t="str">
        <f t="shared" ca="1" si="195"/>
        <v/>
      </c>
      <c r="Q3116" s="52"/>
      <c r="R3116" s="49"/>
      <c r="S3116" s="50" t="str">
        <f>IF(B3116="","",COUNTA(التجديد!E3116:E3116))</f>
        <v/>
      </c>
      <c r="T3116" s="51" t="str">
        <f>IF(B3116="","",IFERROR(VLOOKUP(SUBSTITUTE(SUBSTITUTE(H3116,"~","~~"),"*","~*"),إعدادات_الأنواع!$A$4:$B$40,2,FALSE()),"?"))</f>
        <v/>
      </c>
    </row>
    <row r="3117" spans="1:20" ht="15" customHeight="1">
      <c r="A3117" s="20" t="str">
        <f>IF(B3117="","",IF(T3117="?","⚠️ نوع غير معرف",T3117&amp;TEXT(COUNTIFS($T$3:T3117,T3117),"000")))</f>
        <v/>
      </c>
      <c r="B3117" s="38"/>
      <c r="C3117" s="38"/>
      <c r="D3117" s="39"/>
      <c r="E3117" s="54"/>
      <c r="F3117" s="41" t="str">
        <f t="shared" ca="1" si="192"/>
        <v/>
      </c>
      <c r="G3117" s="42"/>
      <c r="H3117" s="37"/>
      <c r="I3117" s="43"/>
      <c r="J3117" s="44" t="str">
        <f t="shared" si="193"/>
        <v/>
      </c>
      <c r="K3117" s="45"/>
      <c r="L3117" s="46" t="str">
        <f>IF(OR(K3117="لم يدفع",B3117=""),"",IF(K3117="تأمين فقط",0,IF(K3117="اشتراك 300",300,IF(F3117&lt;14,IFERROR(VLOOKUP(SUBSTITUTE(SUBSTITUTE(H3117,"~","~~"),"*","~*"),إعدادات_الأنواع!$A$4:$D$40,3,FALSE()),0),IFERROR(VLOOKUP(SUBSTITUTE(SUBSTITUTE(H3117,"~","~~"),"*","~*"),إعدادات_الأنواع!$A$4:$D$40,4,FALSE()),0)))))</f>
        <v/>
      </c>
      <c r="M3117" s="47" t="str">
        <f>IF(OR(K3117="لم يدفع",B3117=""),"",IFERROR(VLOOKUP(SUBSTITUTE(SUBSTITUTE(H3117,"~","~~"),"*","~*"),إعدادات_الأنواع!$A$4:$E$40,5,FALSE()),0))</f>
        <v/>
      </c>
      <c r="N3117" s="47" t="str">
        <f>IF(OR(K3117="لم يدفع",K3117="تأمين فقط",K3117="اشتراك 300",B3117=""),"",IFERROR(VLOOKUP(SUBSTITUTE(SUBSTITUTE(H3117,"~","~~"),"*","~*"),إعدادات_الأنواع!$A$4:$F$40,6,FALSE()),0))</f>
        <v/>
      </c>
      <c r="O3117" s="55" t="str">
        <f t="shared" si="194"/>
        <v/>
      </c>
      <c r="P3117" s="48" t="str">
        <f t="shared" ca="1" si="195"/>
        <v/>
      </c>
      <c r="Q3117" s="52"/>
      <c r="R3117" s="49"/>
      <c r="S3117" s="50" t="str">
        <f>IF(B3117="","",COUNTA(التجديد!E3117:E3117))</f>
        <v/>
      </c>
      <c r="T3117" s="51" t="str">
        <f>IF(B3117="","",IFERROR(VLOOKUP(SUBSTITUTE(SUBSTITUTE(H3117,"~","~~"),"*","~*"),إعدادات_الأنواع!$A$4:$B$40,2,FALSE()),"?"))</f>
        <v/>
      </c>
    </row>
    <row r="3118" spans="1:20" ht="15" customHeight="1">
      <c r="A3118" s="20" t="str">
        <f>IF(B3118="","",IF(T3118="?","⚠️ نوع غير معرف",T3118&amp;TEXT(COUNTIFS($T$3:T3118,T3118),"000")))</f>
        <v/>
      </c>
      <c r="B3118" s="38"/>
      <c r="C3118" s="38"/>
      <c r="D3118" s="39"/>
      <c r="E3118" s="54"/>
      <c r="F3118" s="41" t="str">
        <f t="shared" ca="1" si="192"/>
        <v/>
      </c>
      <c r="G3118" s="42"/>
      <c r="H3118" s="37"/>
      <c r="I3118" s="43"/>
      <c r="J3118" s="44" t="str">
        <f t="shared" si="193"/>
        <v/>
      </c>
      <c r="K3118" s="45"/>
      <c r="L3118" s="46" t="str">
        <f>IF(OR(K3118="لم يدفع",B3118=""),"",IF(K3118="تأمين فقط",0,IF(K3118="اشتراك 300",300,IF(F3118&lt;14,IFERROR(VLOOKUP(SUBSTITUTE(SUBSTITUTE(H3118,"~","~~"),"*","~*"),إعدادات_الأنواع!$A$4:$D$40,3,FALSE()),0),IFERROR(VLOOKUP(SUBSTITUTE(SUBSTITUTE(H3118,"~","~~"),"*","~*"),إعدادات_الأنواع!$A$4:$D$40,4,FALSE()),0)))))</f>
        <v/>
      </c>
      <c r="M3118" s="47" t="str">
        <f>IF(OR(K3118="لم يدفع",B3118=""),"",IFERROR(VLOOKUP(SUBSTITUTE(SUBSTITUTE(H3118,"~","~~"),"*","~*"),إعدادات_الأنواع!$A$4:$E$40,5,FALSE()),0))</f>
        <v/>
      </c>
      <c r="N3118" s="47" t="str">
        <f>IF(OR(K3118="لم يدفع",K3118="تأمين فقط",K3118="اشتراك 300",B3118=""),"",IFERROR(VLOOKUP(SUBSTITUTE(SUBSTITUTE(H3118,"~","~~"),"*","~*"),إعدادات_الأنواع!$A$4:$F$40,6,FALSE()),0))</f>
        <v/>
      </c>
      <c r="O3118" s="55" t="str">
        <f t="shared" si="194"/>
        <v/>
      </c>
      <c r="P3118" s="48" t="str">
        <f t="shared" ca="1" si="195"/>
        <v/>
      </c>
      <c r="Q3118" s="52"/>
      <c r="R3118" s="49"/>
      <c r="S3118" s="50" t="str">
        <f>IF(B3118="","",COUNTA(التجديد!E3118:E3118))</f>
        <v/>
      </c>
      <c r="T3118" s="51" t="str">
        <f>IF(B3118="","",IFERROR(VLOOKUP(SUBSTITUTE(SUBSTITUTE(H3118,"~","~~"),"*","~*"),إعدادات_الأنواع!$A$4:$B$40,2,FALSE()),"?"))</f>
        <v/>
      </c>
    </row>
    <row r="3119" spans="1:20" ht="15" customHeight="1">
      <c r="A3119" s="20" t="str">
        <f>IF(B3119="","",IF(T3119="?","⚠️ نوع غير معرف",T3119&amp;TEXT(COUNTIFS($T$3:T3119,T3119),"000")))</f>
        <v/>
      </c>
      <c r="B3119" s="38"/>
      <c r="C3119" s="38"/>
      <c r="D3119" s="39"/>
      <c r="E3119" s="54"/>
      <c r="F3119" s="41" t="str">
        <f t="shared" ca="1" si="192"/>
        <v/>
      </c>
      <c r="G3119" s="42"/>
      <c r="H3119" s="37"/>
      <c r="I3119" s="43"/>
      <c r="J3119" s="44" t="str">
        <f t="shared" si="193"/>
        <v/>
      </c>
      <c r="K3119" s="45"/>
      <c r="L3119" s="46" t="str">
        <f>IF(OR(K3119="لم يدفع",B3119=""),"",IF(K3119="تأمين فقط",0,IF(K3119="اشتراك 300",300,IF(F3119&lt;14,IFERROR(VLOOKUP(SUBSTITUTE(SUBSTITUTE(H3119,"~","~~"),"*","~*"),إعدادات_الأنواع!$A$4:$D$40,3,FALSE()),0),IFERROR(VLOOKUP(SUBSTITUTE(SUBSTITUTE(H3119,"~","~~"),"*","~*"),إعدادات_الأنواع!$A$4:$D$40,4,FALSE()),0)))))</f>
        <v/>
      </c>
      <c r="M3119" s="47" t="str">
        <f>IF(OR(K3119="لم يدفع",B3119=""),"",IFERROR(VLOOKUP(SUBSTITUTE(SUBSTITUTE(H3119,"~","~~"),"*","~*"),إعدادات_الأنواع!$A$4:$E$40,5,FALSE()),0))</f>
        <v/>
      </c>
      <c r="N3119" s="47" t="str">
        <f>IF(OR(K3119="لم يدفع",K3119="تأمين فقط",K3119="اشتراك 300",B3119=""),"",IFERROR(VLOOKUP(SUBSTITUTE(SUBSTITUTE(H3119,"~","~~"),"*","~*"),إعدادات_الأنواع!$A$4:$F$40,6,FALSE()),0))</f>
        <v/>
      </c>
      <c r="O3119" s="55" t="str">
        <f t="shared" si="194"/>
        <v/>
      </c>
      <c r="P3119" s="48" t="str">
        <f t="shared" ca="1" si="195"/>
        <v/>
      </c>
      <c r="Q3119" s="52"/>
      <c r="R3119" s="49"/>
      <c r="S3119" s="50" t="str">
        <f>IF(B3119="","",COUNTA(التجديد!E3119:E3119))</f>
        <v/>
      </c>
      <c r="T3119" s="51" t="str">
        <f>IF(B3119="","",IFERROR(VLOOKUP(SUBSTITUTE(SUBSTITUTE(H3119,"~","~~"),"*","~*"),إعدادات_الأنواع!$A$4:$B$40,2,FALSE()),"?"))</f>
        <v/>
      </c>
    </row>
    <row r="3120" spans="1:20" ht="15" customHeight="1">
      <c r="A3120" s="20" t="str">
        <f>IF(B3120="","",IF(T3120="?","⚠️ نوع غير معرف",T3120&amp;TEXT(COUNTIFS($T$3:T3120,T3120),"000")))</f>
        <v/>
      </c>
      <c r="B3120" s="38"/>
      <c r="C3120" s="38"/>
      <c r="D3120" s="39"/>
      <c r="E3120" s="54"/>
      <c r="F3120" s="41" t="str">
        <f t="shared" ca="1" si="192"/>
        <v/>
      </c>
      <c r="G3120" s="42"/>
      <c r="H3120" s="37"/>
      <c r="I3120" s="43"/>
      <c r="J3120" s="44" t="str">
        <f t="shared" si="193"/>
        <v/>
      </c>
      <c r="K3120" s="45"/>
      <c r="L3120" s="46" t="str">
        <f>IF(OR(K3120="لم يدفع",B3120=""),"",IF(K3120="تأمين فقط",0,IF(K3120="اشتراك 300",300,IF(F3120&lt;14,IFERROR(VLOOKUP(SUBSTITUTE(SUBSTITUTE(H3120,"~","~~"),"*","~*"),إعدادات_الأنواع!$A$4:$D$40,3,FALSE()),0),IFERROR(VLOOKUP(SUBSTITUTE(SUBSTITUTE(H3120,"~","~~"),"*","~*"),إعدادات_الأنواع!$A$4:$D$40,4,FALSE()),0)))))</f>
        <v/>
      </c>
      <c r="M3120" s="47" t="str">
        <f>IF(OR(K3120="لم يدفع",B3120=""),"",IFERROR(VLOOKUP(SUBSTITUTE(SUBSTITUTE(H3120,"~","~~"),"*","~*"),إعدادات_الأنواع!$A$4:$E$40,5,FALSE()),0))</f>
        <v/>
      </c>
      <c r="N3120" s="47" t="str">
        <f>IF(OR(K3120="لم يدفع",K3120="تأمين فقط",K3120="اشتراك 300",B3120=""),"",IFERROR(VLOOKUP(SUBSTITUTE(SUBSTITUTE(H3120,"~","~~"),"*","~*"),إعدادات_الأنواع!$A$4:$F$40,6,FALSE()),0))</f>
        <v/>
      </c>
      <c r="O3120" s="55" t="str">
        <f t="shared" si="194"/>
        <v/>
      </c>
      <c r="P3120" s="48" t="str">
        <f t="shared" ca="1" si="195"/>
        <v/>
      </c>
      <c r="Q3120" s="52"/>
      <c r="R3120" s="49"/>
      <c r="S3120" s="50" t="str">
        <f>IF(B3120="","",COUNTA(التجديد!E3120:E3120))</f>
        <v/>
      </c>
      <c r="T3120" s="51" t="str">
        <f>IF(B3120="","",IFERROR(VLOOKUP(SUBSTITUTE(SUBSTITUTE(H3120,"~","~~"),"*","~*"),إعدادات_الأنواع!$A$4:$B$40,2,FALSE()),"?"))</f>
        <v/>
      </c>
    </row>
    <row r="3121" spans="1:20" ht="15" customHeight="1">
      <c r="A3121" s="20" t="str">
        <f>IF(B3121="","",IF(T3121="?","⚠️ نوع غير معرف",T3121&amp;TEXT(COUNTIFS($T$3:T3121,T3121),"000")))</f>
        <v/>
      </c>
      <c r="B3121" s="38"/>
      <c r="C3121" s="38"/>
      <c r="D3121" s="39"/>
      <c r="E3121" s="54"/>
      <c r="F3121" s="41" t="str">
        <f t="shared" ca="1" si="192"/>
        <v/>
      </c>
      <c r="G3121" s="42"/>
      <c r="H3121" s="37"/>
      <c r="I3121" s="43"/>
      <c r="J3121" s="44" t="str">
        <f t="shared" si="193"/>
        <v/>
      </c>
      <c r="K3121" s="45"/>
      <c r="L3121" s="46" t="str">
        <f>IF(OR(K3121="لم يدفع",B3121=""),"",IF(K3121="تأمين فقط",0,IF(K3121="اشتراك 300",300,IF(F3121&lt;14,IFERROR(VLOOKUP(SUBSTITUTE(SUBSTITUTE(H3121,"~","~~"),"*","~*"),إعدادات_الأنواع!$A$4:$D$40,3,FALSE()),0),IFERROR(VLOOKUP(SUBSTITUTE(SUBSTITUTE(H3121,"~","~~"),"*","~*"),إعدادات_الأنواع!$A$4:$D$40,4,FALSE()),0)))))</f>
        <v/>
      </c>
      <c r="M3121" s="47" t="str">
        <f>IF(OR(K3121="لم يدفع",B3121=""),"",IFERROR(VLOOKUP(SUBSTITUTE(SUBSTITUTE(H3121,"~","~~"),"*","~*"),إعدادات_الأنواع!$A$4:$E$40,5,FALSE()),0))</f>
        <v/>
      </c>
      <c r="N3121" s="47" t="str">
        <f>IF(OR(K3121="لم يدفع",K3121="تأمين فقط",K3121="اشتراك 300",B3121=""),"",IFERROR(VLOOKUP(SUBSTITUTE(SUBSTITUTE(H3121,"~","~~"),"*","~*"),إعدادات_الأنواع!$A$4:$F$40,6,FALSE()),0))</f>
        <v/>
      </c>
      <c r="O3121" s="55" t="str">
        <f t="shared" si="194"/>
        <v/>
      </c>
      <c r="P3121" s="48" t="str">
        <f t="shared" ca="1" si="195"/>
        <v/>
      </c>
      <c r="Q3121" s="52"/>
      <c r="R3121" s="49"/>
      <c r="S3121" s="50" t="str">
        <f>IF(B3121="","",COUNTA(التجديد!E3121:E3121))</f>
        <v/>
      </c>
      <c r="T3121" s="51" t="str">
        <f>IF(B3121="","",IFERROR(VLOOKUP(SUBSTITUTE(SUBSTITUTE(H3121,"~","~~"),"*","~*"),إعدادات_الأنواع!$A$4:$B$40,2,FALSE()),"?"))</f>
        <v/>
      </c>
    </row>
    <row r="3122" spans="1:20" ht="15" customHeight="1">
      <c r="A3122" s="20" t="str">
        <f>IF(B3122="","",IF(T3122="?","⚠️ نوع غير معرف",T3122&amp;TEXT(COUNTIFS($T$3:T3122,T3122),"000")))</f>
        <v/>
      </c>
      <c r="B3122" s="38"/>
      <c r="C3122" s="38"/>
      <c r="D3122" s="39"/>
      <c r="E3122" s="54"/>
      <c r="F3122" s="41" t="str">
        <f t="shared" ca="1" si="192"/>
        <v/>
      </c>
      <c r="G3122" s="42"/>
      <c r="H3122" s="37"/>
      <c r="I3122" s="43"/>
      <c r="J3122" s="44" t="str">
        <f t="shared" si="193"/>
        <v/>
      </c>
      <c r="K3122" s="45"/>
      <c r="L3122" s="46" t="str">
        <f>IF(OR(K3122="لم يدفع",B3122=""),"",IF(K3122="تأمين فقط",0,IF(K3122="اشتراك 300",300,IF(F3122&lt;14,IFERROR(VLOOKUP(SUBSTITUTE(SUBSTITUTE(H3122,"~","~~"),"*","~*"),إعدادات_الأنواع!$A$4:$D$40,3,FALSE()),0),IFERROR(VLOOKUP(SUBSTITUTE(SUBSTITUTE(H3122,"~","~~"),"*","~*"),إعدادات_الأنواع!$A$4:$D$40,4,FALSE()),0)))))</f>
        <v/>
      </c>
      <c r="M3122" s="47" t="str">
        <f>IF(OR(K3122="لم يدفع",B3122=""),"",IFERROR(VLOOKUP(SUBSTITUTE(SUBSTITUTE(H3122,"~","~~"),"*","~*"),إعدادات_الأنواع!$A$4:$E$40,5,FALSE()),0))</f>
        <v/>
      </c>
      <c r="N3122" s="47" t="str">
        <f>IF(OR(K3122="لم يدفع",K3122="تأمين فقط",K3122="اشتراك 300",B3122=""),"",IFERROR(VLOOKUP(SUBSTITUTE(SUBSTITUTE(H3122,"~","~~"),"*","~*"),إعدادات_الأنواع!$A$4:$F$40,6,FALSE()),0))</f>
        <v/>
      </c>
      <c r="O3122" s="55" t="str">
        <f t="shared" si="194"/>
        <v/>
      </c>
      <c r="P3122" s="48" t="str">
        <f t="shared" ca="1" si="195"/>
        <v/>
      </c>
      <c r="Q3122" s="52"/>
      <c r="R3122" s="49"/>
      <c r="S3122" s="50" t="str">
        <f>IF(B3122="","",COUNTA(التجديد!E3122:E3122))</f>
        <v/>
      </c>
      <c r="T3122" s="51" t="str">
        <f>IF(B3122="","",IFERROR(VLOOKUP(SUBSTITUTE(SUBSTITUTE(H3122,"~","~~"),"*","~*"),إعدادات_الأنواع!$A$4:$B$40,2,FALSE()),"?"))</f>
        <v/>
      </c>
    </row>
    <row r="3123" spans="1:20" ht="15" customHeight="1">
      <c r="A3123" s="20" t="str">
        <f>IF(B3123="","",IF(T3123="?","⚠️ نوع غير معرف",T3123&amp;TEXT(COUNTIFS($T$3:T3123,T3123),"000")))</f>
        <v/>
      </c>
      <c r="B3123" s="38"/>
      <c r="C3123" s="38"/>
      <c r="D3123" s="39"/>
      <c r="E3123" s="54"/>
      <c r="F3123" s="41" t="str">
        <f t="shared" ca="1" si="192"/>
        <v/>
      </c>
      <c r="G3123" s="42"/>
      <c r="H3123" s="37"/>
      <c r="I3123" s="43"/>
      <c r="J3123" s="44" t="str">
        <f t="shared" si="193"/>
        <v/>
      </c>
      <c r="K3123" s="45"/>
      <c r="L3123" s="46" t="str">
        <f>IF(OR(K3123="لم يدفع",B3123=""),"",IF(K3123="تأمين فقط",0,IF(K3123="اشتراك 300",300,IF(F3123&lt;14,IFERROR(VLOOKUP(SUBSTITUTE(SUBSTITUTE(H3123,"~","~~"),"*","~*"),إعدادات_الأنواع!$A$4:$D$40,3,FALSE()),0),IFERROR(VLOOKUP(SUBSTITUTE(SUBSTITUTE(H3123,"~","~~"),"*","~*"),إعدادات_الأنواع!$A$4:$D$40,4,FALSE()),0)))))</f>
        <v/>
      </c>
      <c r="M3123" s="47" t="str">
        <f>IF(OR(K3123="لم يدفع",B3123=""),"",IFERROR(VLOOKUP(SUBSTITUTE(SUBSTITUTE(H3123,"~","~~"),"*","~*"),إعدادات_الأنواع!$A$4:$E$40,5,FALSE()),0))</f>
        <v/>
      </c>
      <c r="N3123" s="47" t="str">
        <f>IF(OR(K3123="لم يدفع",K3123="تأمين فقط",K3123="اشتراك 300",B3123=""),"",IFERROR(VLOOKUP(SUBSTITUTE(SUBSTITUTE(H3123,"~","~~"),"*","~*"),إعدادات_الأنواع!$A$4:$F$40,6,FALSE()),0))</f>
        <v/>
      </c>
      <c r="O3123" s="55" t="str">
        <f t="shared" si="194"/>
        <v/>
      </c>
      <c r="P3123" s="48" t="str">
        <f t="shared" ca="1" si="195"/>
        <v/>
      </c>
      <c r="Q3123" s="52"/>
      <c r="R3123" s="49"/>
      <c r="S3123" s="50" t="str">
        <f>IF(B3123="","",COUNTA(التجديد!E3123:E3123))</f>
        <v/>
      </c>
      <c r="T3123" s="51" t="str">
        <f>IF(B3123="","",IFERROR(VLOOKUP(SUBSTITUTE(SUBSTITUTE(H3123,"~","~~"),"*","~*"),إعدادات_الأنواع!$A$4:$B$40,2,FALSE()),"?"))</f>
        <v/>
      </c>
    </row>
    <row r="3124" spans="1:20" ht="15" customHeight="1">
      <c r="A3124" s="20" t="str">
        <f>IF(B3124="","",IF(T3124="?","⚠️ نوع غير معرف",T3124&amp;TEXT(COUNTIFS($T$3:T3124,T3124),"000")))</f>
        <v/>
      </c>
      <c r="B3124" s="38"/>
      <c r="C3124" s="38"/>
      <c r="D3124" s="39"/>
      <c r="E3124" s="54"/>
      <c r="F3124" s="41" t="str">
        <f t="shared" ca="1" si="192"/>
        <v/>
      </c>
      <c r="G3124" s="42"/>
      <c r="H3124" s="37"/>
      <c r="I3124" s="43"/>
      <c r="J3124" s="44" t="str">
        <f t="shared" si="193"/>
        <v/>
      </c>
      <c r="K3124" s="45"/>
      <c r="L3124" s="46" t="str">
        <f>IF(OR(K3124="لم يدفع",B3124=""),"",IF(K3124="تأمين فقط",0,IF(K3124="اشتراك 300",300,IF(F3124&lt;14,IFERROR(VLOOKUP(SUBSTITUTE(SUBSTITUTE(H3124,"~","~~"),"*","~*"),إعدادات_الأنواع!$A$4:$D$40,3,FALSE()),0),IFERROR(VLOOKUP(SUBSTITUTE(SUBSTITUTE(H3124,"~","~~"),"*","~*"),إعدادات_الأنواع!$A$4:$D$40,4,FALSE()),0)))))</f>
        <v/>
      </c>
      <c r="M3124" s="47" t="str">
        <f>IF(OR(K3124="لم يدفع",B3124=""),"",IFERROR(VLOOKUP(SUBSTITUTE(SUBSTITUTE(H3124,"~","~~"),"*","~*"),إعدادات_الأنواع!$A$4:$E$40,5,FALSE()),0))</f>
        <v/>
      </c>
      <c r="N3124" s="47" t="str">
        <f>IF(OR(K3124="لم يدفع",K3124="تأمين فقط",K3124="اشتراك 300",B3124=""),"",IFERROR(VLOOKUP(SUBSTITUTE(SUBSTITUTE(H3124,"~","~~"),"*","~*"),إعدادات_الأنواع!$A$4:$F$40,6,FALSE()),0))</f>
        <v/>
      </c>
      <c r="O3124" s="55" t="str">
        <f t="shared" si="194"/>
        <v/>
      </c>
      <c r="P3124" s="48" t="str">
        <f t="shared" ca="1" si="195"/>
        <v/>
      </c>
      <c r="Q3124" s="52"/>
      <c r="R3124" s="49"/>
      <c r="S3124" s="50" t="str">
        <f>IF(B3124="","",COUNTA(التجديد!E3124:E3124))</f>
        <v/>
      </c>
      <c r="T3124" s="51" t="str">
        <f>IF(B3124="","",IFERROR(VLOOKUP(SUBSTITUTE(SUBSTITUTE(H3124,"~","~~"),"*","~*"),إعدادات_الأنواع!$A$4:$B$40,2,FALSE()),"?"))</f>
        <v/>
      </c>
    </row>
    <row r="3125" spans="1:20" ht="15" customHeight="1">
      <c r="A3125" s="20" t="str">
        <f>IF(B3125="","",IF(T3125="?","⚠️ نوع غير معرف",T3125&amp;TEXT(COUNTIFS($T$3:T3125,T3125),"000")))</f>
        <v/>
      </c>
      <c r="B3125" s="38"/>
      <c r="C3125" s="38"/>
      <c r="D3125" s="39"/>
      <c r="E3125" s="54"/>
      <c r="F3125" s="41" t="str">
        <f t="shared" ca="1" si="192"/>
        <v/>
      </c>
      <c r="G3125" s="42"/>
      <c r="H3125" s="37"/>
      <c r="I3125" s="43"/>
      <c r="J3125" s="44" t="str">
        <f t="shared" si="193"/>
        <v/>
      </c>
      <c r="K3125" s="45"/>
      <c r="L3125" s="46" t="str">
        <f>IF(OR(K3125="لم يدفع",B3125=""),"",IF(K3125="تأمين فقط",0,IF(K3125="اشتراك 300",300,IF(F3125&lt;14,IFERROR(VLOOKUP(SUBSTITUTE(SUBSTITUTE(H3125,"~","~~"),"*","~*"),إعدادات_الأنواع!$A$4:$D$40,3,FALSE()),0),IFERROR(VLOOKUP(SUBSTITUTE(SUBSTITUTE(H3125,"~","~~"),"*","~*"),إعدادات_الأنواع!$A$4:$D$40,4,FALSE()),0)))))</f>
        <v/>
      </c>
      <c r="M3125" s="47" t="str">
        <f>IF(OR(K3125="لم يدفع",B3125=""),"",IFERROR(VLOOKUP(SUBSTITUTE(SUBSTITUTE(H3125,"~","~~"),"*","~*"),إعدادات_الأنواع!$A$4:$E$40,5,FALSE()),0))</f>
        <v/>
      </c>
      <c r="N3125" s="47" t="str">
        <f>IF(OR(K3125="لم يدفع",K3125="تأمين فقط",K3125="اشتراك 300",B3125=""),"",IFERROR(VLOOKUP(SUBSTITUTE(SUBSTITUTE(H3125,"~","~~"),"*","~*"),إعدادات_الأنواع!$A$4:$F$40,6,FALSE()),0))</f>
        <v/>
      </c>
      <c r="O3125" s="55" t="str">
        <f t="shared" si="194"/>
        <v/>
      </c>
      <c r="P3125" s="48" t="str">
        <f t="shared" ca="1" si="195"/>
        <v/>
      </c>
      <c r="Q3125" s="52"/>
      <c r="R3125" s="49"/>
      <c r="S3125" s="50" t="str">
        <f>IF(B3125="","",COUNTA(التجديد!E3125:E3125))</f>
        <v/>
      </c>
      <c r="T3125" s="51" t="str">
        <f>IF(B3125="","",IFERROR(VLOOKUP(SUBSTITUTE(SUBSTITUTE(H3125,"~","~~"),"*","~*"),إعدادات_الأنواع!$A$4:$B$40,2,FALSE()),"?"))</f>
        <v/>
      </c>
    </row>
    <row r="3126" spans="1:20" ht="15" customHeight="1">
      <c r="A3126" s="20" t="str">
        <f>IF(B3126="","",IF(T3126="?","⚠️ نوع غير معرف",T3126&amp;TEXT(COUNTIFS($T$3:T3126,T3126),"000")))</f>
        <v/>
      </c>
      <c r="B3126" s="38"/>
      <c r="C3126" s="38"/>
      <c r="D3126" s="39"/>
      <c r="E3126" s="54"/>
      <c r="F3126" s="41" t="str">
        <f t="shared" ca="1" si="192"/>
        <v/>
      </c>
      <c r="G3126" s="42"/>
      <c r="H3126" s="37"/>
      <c r="I3126" s="43"/>
      <c r="J3126" s="44" t="str">
        <f t="shared" si="193"/>
        <v/>
      </c>
      <c r="K3126" s="45"/>
      <c r="L3126" s="46" t="str">
        <f>IF(OR(K3126="لم يدفع",B3126=""),"",IF(K3126="تأمين فقط",0,IF(K3126="اشتراك 300",300,IF(F3126&lt;14,IFERROR(VLOOKUP(SUBSTITUTE(SUBSTITUTE(H3126,"~","~~"),"*","~*"),إعدادات_الأنواع!$A$4:$D$40,3,FALSE()),0),IFERROR(VLOOKUP(SUBSTITUTE(SUBSTITUTE(H3126,"~","~~"),"*","~*"),إعدادات_الأنواع!$A$4:$D$40,4,FALSE()),0)))))</f>
        <v/>
      </c>
      <c r="M3126" s="47" t="str">
        <f>IF(OR(K3126="لم يدفع",B3126=""),"",IFERROR(VLOOKUP(SUBSTITUTE(SUBSTITUTE(H3126,"~","~~"),"*","~*"),إعدادات_الأنواع!$A$4:$E$40,5,FALSE()),0))</f>
        <v/>
      </c>
      <c r="N3126" s="47" t="str">
        <f>IF(OR(K3126="لم يدفع",K3126="تأمين فقط",K3126="اشتراك 300",B3126=""),"",IFERROR(VLOOKUP(SUBSTITUTE(SUBSTITUTE(H3126,"~","~~"),"*","~*"),إعدادات_الأنواع!$A$4:$F$40,6,FALSE()),0))</f>
        <v/>
      </c>
      <c r="O3126" s="55" t="str">
        <f t="shared" si="194"/>
        <v/>
      </c>
      <c r="P3126" s="48" t="str">
        <f t="shared" ca="1" si="195"/>
        <v/>
      </c>
      <c r="Q3126" s="52"/>
      <c r="R3126" s="49"/>
      <c r="S3126" s="50" t="str">
        <f>IF(B3126="","",COUNTA(التجديد!E3126:E3126))</f>
        <v/>
      </c>
      <c r="T3126" s="51" t="str">
        <f>IF(B3126="","",IFERROR(VLOOKUP(SUBSTITUTE(SUBSTITUTE(H3126,"~","~~"),"*","~*"),إعدادات_الأنواع!$A$4:$B$40,2,FALSE()),"?"))</f>
        <v/>
      </c>
    </row>
    <row r="3127" spans="1:20" ht="15" customHeight="1">
      <c r="A3127" s="20" t="str">
        <f>IF(B3127="","",IF(T3127="?","⚠️ نوع غير معرف",T3127&amp;TEXT(COUNTIFS($T$3:T3127,T3127),"000")))</f>
        <v/>
      </c>
      <c r="B3127" s="38"/>
      <c r="C3127" s="38"/>
      <c r="D3127" s="39"/>
      <c r="E3127" s="54"/>
      <c r="F3127" s="41" t="str">
        <f t="shared" ca="1" si="192"/>
        <v/>
      </c>
      <c r="G3127" s="42"/>
      <c r="H3127" s="37"/>
      <c r="I3127" s="43"/>
      <c r="J3127" s="44" t="str">
        <f t="shared" si="193"/>
        <v/>
      </c>
      <c r="K3127" s="45"/>
      <c r="L3127" s="46" t="str">
        <f>IF(OR(K3127="لم يدفع",B3127=""),"",IF(K3127="تأمين فقط",0,IF(K3127="اشتراك 300",300,IF(F3127&lt;14,IFERROR(VLOOKUP(SUBSTITUTE(SUBSTITUTE(H3127,"~","~~"),"*","~*"),إعدادات_الأنواع!$A$4:$D$40,3,FALSE()),0),IFERROR(VLOOKUP(SUBSTITUTE(SUBSTITUTE(H3127,"~","~~"),"*","~*"),إعدادات_الأنواع!$A$4:$D$40,4,FALSE()),0)))))</f>
        <v/>
      </c>
      <c r="M3127" s="47" t="str">
        <f>IF(OR(K3127="لم يدفع",B3127=""),"",IFERROR(VLOOKUP(SUBSTITUTE(SUBSTITUTE(H3127,"~","~~"),"*","~*"),إعدادات_الأنواع!$A$4:$E$40,5,FALSE()),0))</f>
        <v/>
      </c>
      <c r="N3127" s="47" t="str">
        <f>IF(OR(K3127="لم يدفع",K3127="تأمين فقط",K3127="اشتراك 300",B3127=""),"",IFERROR(VLOOKUP(SUBSTITUTE(SUBSTITUTE(H3127,"~","~~"),"*","~*"),إعدادات_الأنواع!$A$4:$F$40,6,FALSE()),0))</f>
        <v/>
      </c>
      <c r="O3127" s="55" t="str">
        <f t="shared" si="194"/>
        <v/>
      </c>
      <c r="P3127" s="48" t="str">
        <f t="shared" ca="1" si="195"/>
        <v/>
      </c>
      <c r="Q3127" s="52"/>
      <c r="R3127" s="49"/>
      <c r="S3127" s="50" t="str">
        <f>IF(B3127="","",COUNTA(التجديد!E3127:E3127))</f>
        <v/>
      </c>
      <c r="T3127" s="51" t="str">
        <f>IF(B3127="","",IFERROR(VLOOKUP(SUBSTITUTE(SUBSTITUTE(H3127,"~","~~"),"*","~*"),إعدادات_الأنواع!$A$4:$B$40,2,FALSE()),"?"))</f>
        <v/>
      </c>
    </row>
    <row r="3128" spans="1:20" ht="15" customHeight="1">
      <c r="A3128" s="20" t="str">
        <f>IF(B3128="","",IF(T3128="?","⚠️ نوع غير معرف",T3128&amp;TEXT(COUNTIFS($T$3:T3128,T3128),"000")))</f>
        <v/>
      </c>
      <c r="B3128" s="38"/>
      <c r="C3128" s="38"/>
      <c r="D3128" s="39"/>
      <c r="E3128" s="54"/>
      <c r="F3128" s="41" t="str">
        <f t="shared" ca="1" si="192"/>
        <v/>
      </c>
      <c r="G3128" s="42"/>
      <c r="H3128" s="37"/>
      <c r="I3128" s="43"/>
      <c r="J3128" s="44" t="str">
        <f t="shared" si="193"/>
        <v/>
      </c>
      <c r="K3128" s="45"/>
      <c r="L3128" s="46" t="str">
        <f>IF(OR(K3128="لم يدفع",B3128=""),"",IF(K3128="تأمين فقط",0,IF(K3128="اشتراك 300",300,IF(F3128&lt;14,IFERROR(VLOOKUP(SUBSTITUTE(SUBSTITUTE(H3128,"~","~~"),"*","~*"),إعدادات_الأنواع!$A$4:$D$40,3,FALSE()),0),IFERROR(VLOOKUP(SUBSTITUTE(SUBSTITUTE(H3128,"~","~~"),"*","~*"),إعدادات_الأنواع!$A$4:$D$40,4,FALSE()),0)))))</f>
        <v/>
      </c>
      <c r="M3128" s="47" t="str">
        <f>IF(OR(K3128="لم يدفع",B3128=""),"",IFERROR(VLOOKUP(SUBSTITUTE(SUBSTITUTE(H3128,"~","~~"),"*","~*"),إعدادات_الأنواع!$A$4:$E$40,5,FALSE()),0))</f>
        <v/>
      </c>
      <c r="N3128" s="47" t="str">
        <f>IF(OR(K3128="لم يدفع",K3128="تأمين فقط",K3128="اشتراك 300",B3128=""),"",IFERROR(VLOOKUP(SUBSTITUTE(SUBSTITUTE(H3128,"~","~~"),"*","~*"),إعدادات_الأنواع!$A$4:$F$40,6,FALSE()),0))</f>
        <v/>
      </c>
      <c r="O3128" s="55" t="str">
        <f t="shared" si="194"/>
        <v/>
      </c>
      <c r="P3128" s="48" t="str">
        <f t="shared" ca="1" si="195"/>
        <v/>
      </c>
      <c r="Q3128" s="52"/>
      <c r="R3128" s="49"/>
      <c r="S3128" s="50" t="str">
        <f>IF(B3128="","",COUNTA(التجديد!E3128:E3128))</f>
        <v/>
      </c>
      <c r="T3128" s="51" t="str">
        <f>IF(B3128="","",IFERROR(VLOOKUP(SUBSTITUTE(SUBSTITUTE(H3128,"~","~~"),"*","~*"),إعدادات_الأنواع!$A$4:$B$40,2,FALSE()),"?"))</f>
        <v/>
      </c>
    </row>
    <row r="3129" spans="1:20" ht="15" customHeight="1">
      <c r="A3129" s="20" t="str">
        <f>IF(B3129="","",IF(T3129="?","⚠️ نوع غير معرف",T3129&amp;TEXT(COUNTIFS($T$3:T3129,T3129),"000")))</f>
        <v/>
      </c>
      <c r="B3129" s="38"/>
      <c r="C3129" s="38"/>
      <c r="D3129" s="39"/>
      <c r="E3129" s="54"/>
      <c r="F3129" s="41" t="str">
        <f t="shared" ca="1" si="192"/>
        <v/>
      </c>
      <c r="G3129" s="42"/>
      <c r="H3129" s="37"/>
      <c r="I3129" s="43"/>
      <c r="J3129" s="44" t="str">
        <f t="shared" si="193"/>
        <v/>
      </c>
      <c r="K3129" s="45"/>
      <c r="L3129" s="46" t="str">
        <f>IF(OR(K3129="لم يدفع",B3129=""),"",IF(K3129="تأمين فقط",0,IF(K3129="اشتراك 300",300,IF(F3129&lt;14,IFERROR(VLOOKUP(SUBSTITUTE(SUBSTITUTE(H3129,"~","~~"),"*","~*"),إعدادات_الأنواع!$A$4:$D$40,3,FALSE()),0),IFERROR(VLOOKUP(SUBSTITUTE(SUBSTITUTE(H3129,"~","~~"),"*","~*"),إعدادات_الأنواع!$A$4:$D$40,4,FALSE()),0)))))</f>
        <v/>
      </c>
      <c r="M3129" s="47" t="str">
        <f>IF(OR(K3129="لم يدفع",B3129=""),"",IFERROR(VLOOKUP(SUBSTITUTE(SUBSTITUTE(H3129,"~","~~"),"*","~*"),إعدادات_الأنواع!$A$4:$E$40,5,FALSE()),0))</f>
        <v/>
      </c>
      <c r="N3129" s="47" t="str">
        <f>IF(OR(K3129="لم يدفع",K3129="تأمين فقط",K3129="اشتراك 300",B3129=""),"",IFERROR(VLOOKUP(SUBSTITUTE(SUBSTITUTE(H3129,"~","~~"),"*","~*"),إعدادات_الأنواع!$A$4:$F$40,6,FALSE()),0))</f>
        <v/>
      </c>
      <c r="O3129" s="55" t="str">
        <f t="shared" si="194"/>
        <v/>
      </c>
      <c r="P3129" s="48" t="str">
        <f t="shared" ca="1" si="195"/>
        <v/>
      </c>
      <c r="Q3129" s="52"/>
      <c r="R3129" s="49"/>
      <c r="S3129" s="50" t="str">
        <f>IF(B3129="","",COUNTA(التجديد!E3129:E3129))</f>
        <v/>
      </c>
      <c r="T3129" s="51" t="str">
        <f>IF(B3129="","",IFERROR(VLOOKUP(SUBSTITUTE(SUBSTITUTE(H3129,"~","~~"),"*","~*"),إعدادات_الأنواع!$A$4:$B$40,2,FALSE()),"?"))</f>
        <v/>
      </c>
    </row>
    <row r="3130" spans="1:20" ht="15" customHeight="1">
      <c r="A3130" s="20" t="str">
        <f>IF(B3130="","",IF(T3130="?","⚠️ نوع غير معرف",T3130&amp;TEXT(COUNTIFS($T$3:T3130,T3130),"000")))</f>
        <v/>
      </c>
      <c r="B3130" s="38"/>
      <c r="C3130" s="38"/>
      <c r="D3130" s="39"/>
      <c r="E3130" s="54"/>
      <c r="F3130" s="41" t="str">
        <f t="shared" ca="1" si="192"/>
        <v/>
      </c>
      <c r="G3130" s="42"/>
      <c r="H3130" s="37"/>
      <c r="I3130" s="43"/>
      <c r="J3130" s="44" t="str">
        <f t="shared" si="193"/>
        <v/>
      </c>
      <c r="K3130" s="45"/>
      <c r="L3130" s="46" t="str">
        <f>IF(OR(K3130="لم يدفع",B3130=""),"",IF(K3130="تأمين فقط",0,IF(K3130="اشتراك 300",300,IF(F3130&lt;14,IFERROR(VLOOKUP(SUBSTITUTE(SUBSTITUTE(H3130,"~","~~"),"*","~*"),إعدادات_الأنواع!$A$4:$D$40,3,FALSE()),0),IFERROR(VLOOKUP(SUBSTITUTE(SUBSTITUTE(H3130,"~","~~"),"*","~*"),إعدادات_الأنواع!$A$4:$D$40,4,FALSE()),0)))))</f>
        <v/>
      </c>
      <c r="M3130" s="47" t="str">
        <f>IF(OR(K3130="لم يدفع",B3130=""),"",IFERROR(VLOOKUP(SUBSTITUTE(SUBSTITUTE(H3130,"~","~~"),"*","~*"),إعدادات_الأنواع!$A$4:$E$40,5,FALSE()),0))</f>
        <v/>
      </c>
      <c r="N3130" s="47" t="str">
        <f>IF(OR(K3130="لم يدفع",K3130="تأمين فقط",K3130="اشتراك 300",B3130=""),"",IFERROR(VLOOKUP(SUBSTITUTE(SUBSTITUTE(H3130,"~","~~"),"*","~*"),إعدادات_الأنواع!$A$4:$F$40,6,FALSE()),0))</f>
        <v/>
      </c>
      <c r="O3130" s="55" t="str">
        <f t="shared" si="194"/>
        <v/>
      </c>
      <c r="P3130" s="48" t="str">
        <f t="shared" ca="1" si="195"/>
        <v/>
      </c>
      <c r="Q3130" s="52"/>
      <c r="R3130" s="49"/>
      <c r="S3130" s="50" t="str">
        <f>IF(B3130="","",COUNTA(التجديد!E3130:E3130))</f>
        <v/>
      </c>
      <c r="T3130" s="51" t="str">
        <f>IF(B3130="","",IFERROR(VLOOKUP(SUBSTITUTE(SUBSTITUTE(H3130,"~","~~"),"*","~*"),إعدادات_الأنواع!$A$4:$B$40,2,FALSE()),"?"))</f>
        <v/>
      </c>
    </row>
    <row r="3131" spans="1:20" ht="15" customHeight="1">
      <c r="A3131" s="20" t="str">
        <f>IF(B3131="","",IF(T3131="?","⚠️ نوع غير معرف",T3131&amp;TEXT(COUNTIFS($T$3:T3131,T3131),"000")))</f>
        <v/>
      </c>
      <c r="B3131" s="38"/>
      <c r="C3131" s="38"/>
      <c r="D3131" s="39"/>
      <c r="E3131" s="54"/>
      <c r="F3131" s="41" t="str">
        <f t="shared" ca="1" si="192"/>
        <v/>
      </c>
      <c r="G3131" s="42"/>
      <c r="H3131" s="37"/>
      <c r="I3131" s="43"/>
      <c r="J3131" s="44" t="str">
        <f t="shared" si="193"/>
        <v/>
      </c>
      <c r="K3131" s="45"/>
      <c r="L3131" s="46" t="str">
        <f>IF(OR(K3131="لم يدفع",B3131=""),"",IF(K3131="تأمين فقط",0,IF(K3131="اشتراك 300",300,IF(F3131&lt;14,IFERROR(VLOOKUP(SUBSTITUTE(SUBSTITUTE(H3131,"~","~~"),"*","~*"),إعدادات_الأنواع!$A$4:$D$40,3,FALSE()),0),IFERROR(VLOOKUP(SUBSTITUTE(SUBSTITUTE(H3131,"~","~~"),"*","~*"),إعدادات_الأنواع!$A$4:$D$40,4,FALSE()),0)))))</f>
        <v/>
      </c>
      <c r="M3131" s="47" t="str">
        <f>IF(OR(K3131="لم يدفع",B3131=""),"",IFERROR(VLOOKUP(SUBSTITUTE(SUBSTITUTE(H3131,"~","~~"),"*","~*"),إعدادات_الأنواع!$A$4:$E$40,5,FALSE()),0))</f>
        <v/>
      </c>
      <c r="N3131" s="47" t="str">
        <f>IF(OR(K3131="لم يدفع",K3131="تأمين فقط",K3131="اشتراك 300",B3131=""),"",IFERROR(VLOOKUP(SUBSTITUTE(SUBSTITUTE(H3131,"~","~~"),"*","~*"),إعدادات_الأنواع!$A$4:$F$40,6,FALSE()),0))</f>
        <v/>
      </c>
      <c r="O3131" s="55" t="str">
        <f t="shared" si="194"/>
        <v/>
      </c>
      <c r="P3131" s="48" t="str">
        <f t="shared" ca="1" si="195"/>
        <v/>
      </c>
      <c r="Q3131" s="52"/>
      <c r="R3131" s="49"/>
      <c r="S3131" s="50" t="str">
        <f>IF(B3131="","",COUNTA(التجديد!E3131:E3131))</f>
        <v/>
      </c>
      <c r="T3131" s="51" t="str">
        <f>IF(B3131="","",IFERROR(VLOOKUP(SUBSTITUTE(SUBSTITUTE(H3131,"~","~~"),"*","~*"),إعدادات_الأنواع!$A$4:$B$40,2,FALSE()),"?"))</f>
        <v/>
      </c>
    </row>
    <row r="3132" spans="1:20" ht="15" customHeight="1">
      <c r="A3132" s="20" t="str">
        <f>IF(B3132="","",IF(T3132="?","⚠️ نوع غير معرف",T3132&amp;TEXT(COUNTIFS($T$3:T3132,T3132),"000")))</f>
        <v/>
      </c>
      <c r="B3132" s="38"/>
      <c r="C3132" s="38"/>
      <c r="D3132" s="39"/>
      <c r="E3132" s="54"/>
      <c r="F3132" s="41" t="str">
        <f t="shared" ca="1" si="192"/>
        <v/>
      </c>
      <c r="G3132" s="42"/>
      <c r="H3132" s="37"/>
      <c r="I3132" s="43"/>
      <c r="J3132" s="44" t="str">
        <f t="shared" si="193"/>
        <v/>
      </c>
      <c r="K3132" s="45"/>
      <c r="L3132" s="46" t="str">
        <f>IF(OR(K3132="لم يدفع",B3132=""),"",IF(K3132="تأمين فقط",0,IF(K3132="اشتراك 300",300,IF(F3132&lt;14,IFERROR(VLOOKUP(SUBSTITUTE(SUBSTITUTE(H3132,"~","~~"),"*","~*"),إعدادات_الأنواع!$A$4:$D$40,3,FALSE()),0),IFERROR(VLOOKUP(SUBSTITUTE(SUBSTITUTE(H3132,"~","~~"),"*","~*"),إعدادات_الأنواع!$A$4:$D$40,4,FALSE()),0)))))</f>
        <v/>
      </c>
      <c r="M3132" s="47" t="str">
        <f>IF(OR(K3132="لم يدفع",B3132=""),"",IFERROR(VLOOKUP(SUBSTITUTE(SUBSTITUTE(H3132,"~","~~"),"*","~*"),إعدادات_الأنواع!$A$4:$E$40,5,FALSE()),0))</f>
        <v/>
      </c>
      <c r="N3132" s="47" t="str">
        <f>IF(OR(K3132="لم يدفع",K3132="تأمين فقط",K3132="اشتراك 300",B3132=""),"",IFERROR(VLOOKUP(SUBSTITUTE(SUBSTITUTE(H3132,"~","~~"),"*","~*"),إعدادات_الأنواع!$A$4:$F$40,6,FALSE()),0))</f>
        <v/>
      </c>
      <c r="O3132" s="55" t="str">
        <f t="shared" si="194"/>
        <v/>
      </c>
      <c r="P3132" s="48" t="str">
        <f t="shared" ca="1" si="195"/>
        <v/>
      </c>
      <c r="Q3132" s="52"/>
      <c r="R3132" s="49"/>
      <c r="S3132" s="50" t="str">
        <f>IF(B3132="","",COUNTA(التجديد!E3132:E3132))</f>
        <v/>
      </c>
      <c r="T3132" s="51" t="str">
        <f>IF(B3132="","",IFERROR(VLOOKUP(SUBSTITUTE(SUBSTITUTE(H3132,"~","~~"),"*","~*"),إعدادات_الأنواع!$A$4:$B$40,2,FALSE()),"?"))</f>
        <v/>
      </c>
    </row>
    <row r="3133" spans="1:20" ht="15" customHeight="1">
      <c r="A3133" s="20" t="str">
        <f>IF(B3133="","",IF(T3133="?","⚠️ نوع غير معرف",T3133&amp;TEXT(COUNTIFS($T$3:T3133,T3133),"000")))</f>
        <v/>
      </c>
      <c r="B3133" s="38"/>
      <c r="C3133" s="38"/>
      <c r="D3133" s="39"/>
      <c r="E3133" s="54"/>
      <c r="F3133" s="41" t="str">
        <f t="shared" ca="1" si="192"/>
        <v/>
      </c>
      <c r="G3133" s="42"/>
      <c r="H3133" s="37"/>
      <c r="I3133" s="43"/>
      <c r="J3133" s="44" t="str">
        <f t="shared" si="193"/>
        <v/>
      </c>
      <c r="K3133" s="45"/>
      <c r="L3133" s="46" t="str">
        <f>IF(OR(K3133="لم يدفع",B3133=""),"",IF(K3133="تأمين فقط",0,IF(K3133="اشتراك 300",300,IF(F3133&lt;14,IFERROR(VLOOKUP(SUBSTITUTE(SUBSTITUTE(H3133,"~","~~"),"*","~*"),إعدادات_الأنواع!$A$4:$D$40,3,FALSE()),0),IFERROR(VLOOKUP(SUBSTITUTE(SUBSTITUTE(H3133,"~","~~"),"*","~*"),إعدادات_الأنواع!$A$4:$D$40,4,FALSE()),0)))))</f>
        <v/>
      </c>
      <c r="M3133" s="47" t="str">
        <f>IF(OR(K3133="لم يدفع",B3133=""),"",IFERROR(VLOOKUP(SUBSTITUTE(SUBSTITUTE(H3133,"~","~~"),"*","~*"),إعدادات_الأنواع!$A$4:$E$40,5,FALSE()),0))</f>
        <v/>
      </c>
      <c r="N3133" s="47" t="str">
        <f>IF(OR(K3133="لم يدفع",K3133="تأمين فقط",K3133="اشتراك 300",B3133=""),"",IFERROR(VLOOKUP(SUBSTITUTE(SUBSTITUTE(H3133,"~","~~"),"*","~*"),إعدادات_الأنواع!$A$4:$F$40,6,FALSE()),0))</f>
        <v/>
      </c>
      <c r="O3133" s="55" t="str">
        <f t="shared" si="194"/>
        <v/>
      </c>
      <c r="P3133" s="48" t="str">
        <f t="shared" ca="1" si="195"/>
        <v/>
      </c>
      <c r="Q3133" s="52"/>
      <c r="R3133" s="49"/>
      <c r="S3133" s="50" t="str">
        <f>IF(B3133="","",COUNTA(التجديد!E3133:E3133))</f>
        <v/>
      </c>
      <c r="T3133" s="51" t="str">
        <f>IF(B3133="","",IFERROR(VLOOKUP(SUBSTITUTE(SUBSTITUTE(H3133,"~","~~"),"*","~*"),إعدادات_الأنواع!$A$4:$B$40,2,FALSE()),"?"))</f>
        <v/>
      </c>
    </row>
    <row r="3134" spans="1:20" ht="15" customHeight="1">
      <c r="A3134" s="20" t="str">
        <f>IF(B3134="","",IF(T3134="?","⚠️ نوع غير معرف",T3134&amp;TEXT(COUNTIFS($T$3:T3134,T3134),"000")))</f>
        <v/>
      </c>
      <c r="B3134" s="38"/>
      <c r="C3134" s="38"/>
      <c r="D3134" s="39"/>
      <c r="E3134" s="54"/>
      <c r="F3134" s="41" t="str">
        <f t="shared" ca="1" si="192"/>
        <v/>
      </c>
      <c r="G3134" s="42"/>
      <c r="H3134" s="37"/>
      <c r="I3134" s="43"/>
      <c r="J3134" s="44" t="str">
        <f t="shared" si="193"/>
        <v/>
      </c>
      <c r="K3134" s="45"/>
      <c r="L3134" s="46" t="str">
        <f>IF(OR(K3134="لم يدفع",B3134=""),"",IF(K3134="تأمين فقط",0,IF(K3134="اشتراك 300",300,IF(F3134&lt;14,IFERROR(VLOOKUP(SUBSTITUTE(SUBSTITUTE(H3134,"~","~~"),"*","~*"),إعدادات_الأنواع!$A$4:$D$40,3,FALSE()),0),IFERROR(VLOOKUP(SUBSTITUTE(SUBSTITUTE(H3134,"~","~~"),"*","~*"),إعدادات_الأنواع!$A$4:$D$40,4,FALSE()),0)))))</f>
        <v/>
      </c>
      <c r="M3134" s="47" t="str">
        <f>IF(OR(K3134="لم يدفع",B3134=""),"",IFERROR(VLOOKUP(SUBSTITUTE(SUBSTITUTE(H3134,"~","~~"),"*","~*"),إعدادات_الأنواع!$A$4:$E$40,5,FALSE()),0))</f>
        <v/>
      </c>
      <c r="N3134" s="47" t="str">
        <f>IF(OR(K3134="لم يدفع",K3134="تأمين فقط",K3134="اشتراك 300",B3134=""),"",IFERROR(VLOOKUP(SUBSTITUTE(SUBSTITUTE(H3134,"~","~~"),"*","~*"),إعدادات_الأنواع!$A$4:$F$40,6,FALSE()),0))</f>
        <v/>
      </c>
      <c r="O3134" s="55" t="str">
        <f t="shared" si="194"/>
        <v/>
      </c>
      <c r="P3134" s="48" t="str">
        <f t="shared" ca="1" si="195"/>
        <v/>
      </c>
      <c r="Q3134" s="52"/>
      <c r="R3134" s="49"/>
      <c r="S3134" s="50" t="str">
        <f>IF(B3134="","",COUNTA(التجديد!E3134:E3134))</f>
        <v/>
      </c>
      <c r="T3134" s="51" t="str">
        <f>IF(B3134="","",IFERROR(VLOOKUP(SUBSTITUTE(SUBSTITUTE(H3134,"~","~~"),"*","~*"),إعدادات_الأنواع!$A$4:$B$40,2,FALSE()),"?"))</f>
        <v/>
      </c>
    </row>
    <row r="3135" spans="1:20" ht="15" customHeight="1">
      <c r="A3135" s="20" t="str">
        <f>IF(B3135="","",IF(T3135="?","⚠️ نوع غير معرف",T3135&amp;TEXT(COUNTIFS($T$3:T3135,T3135),"000")))</f>
        <v/>
      </c>
      <c r="B3135" s="38"/>
      <c r="C3135" s="38"/>
      <c r="D3135" s="39"/>
      <c r="E3135" s="54"/>
      <c r="F3135" s="41" t="str">
        <f t="shared" ca="1" si="192"/>
        <v/>
      </c>
      <c r="G3135" s="42"/>
      <c r="H3135" s="37"/>
      <c r="I3135" s="43"/>
      <c r="J3135" s="44" t="str">
        <f t="shared" si="193"/>
        <v/>
      </c>
      <c r="K3135" s="45"/>
      <c r="L3135" s="46" t="str">
        <f>IF(OR(K3135="لم يدفع",B3135=""),"",IF(K3135="تأمين فقط",0,IF(K3135="اشتراك 300",300,IF(F3135&lt;14,IFERROR(VLOOKUP(SUBSTITUTE(SUBSTITUTE(H3135,"~","~~"),"*","~*"),إعدادات_الأنواع!$A$4:$D$40,3,FALSE()),0),IFERROR(VLOOKUP(SUBSTITUTE(SUBSTITUTE(H3135,"~","~~"),"*","~*"),إعدادات_الأنواع!$A$4:$D$40,4,FALSE()),0)))))</f>
        <v/>
      </c>
      <c r="M3135" s="47" t="str">
        <f>IF(OR(K3135="لم يدفع",B3135=""),"",IFERROR(VLOOKUP(SUBSTITUTE(SUBSTITUTE(H3135,"~","~~"),"*","~*"),إعدادات_الأنواع!$A$4:$E$40,5,FALSE()),0))</f>
        <v/>
      </c>
      <c r="N3135" s="47" t="str">
        <f>IF(OR(K3135="لم يدفع",K3135="تأمين فقط",K3135="اشتراك 300",B3135=""),"",IFERROR(VLOOKUP(SUBSTITUTE(SUBSTITUTE(H3135,"~","~~"),"*","~*"),إعدادات_الأنواع!$A$4:$F$40,6,FALSE()),0))</f>
        <v/>
      </c>
      <c r="O3135" s="55" t="str">
        <f t="shared" si="194"/>
        <v/>
      </c>
      <c r="P3135" s="48" t="str">
        <f t="shared" ca="1" si="195"/>
        <v/>
      </c>
      <c r="Q3135" s="52"/>
      <c r="R3135" s="49"/>
      <c r="S3135" s="50" t="str">
        <f>IF(B3135="","",COUNTA(التجديد!E3135:E3135))</f>
        <v/>
      </c>
      <c r="T3135" s="51" t="str">
        <f>IF(B3135="","",IFERROR(VLOOKUP(SUBSTITUTE(SUBSTITUTE(H3135,"~","~~"),"*","~*"),إعدادات_الأنواع!$A$4:$B$40,2,FALSE()),"?"))</f>
        <v/>
      </c>
    </row>
    <row r="3136" spans="1:20" ht="15" customHeight="1">
      <c r="A3136" s="20" t="str">
        <f>IF(B3136="","",IF(T3136="?","⚠️ نوع غير معرف",T3136&amp;TEXT(COUNTIFS($T$3:T3136,T3136),"000")))</f>
        <v/>
      </c>
      <c r="B3136" s="38"/>
      <c r="C3136" s="38"/>
      <c r="D3136" s="39"/>
      <c r="E3136" s="54"/>
      <c r="F3136" s="41" t="str">
        <f t="shared" ca="1" si="192"/>
        <v/>
      </c>
      <c r="G3136" s="42"/>
      <c r="H3136" s="37"/>
      <c r="I3136" s="43"/>
      <c r="J3136" s="44" t="str">
        <f t="shared" si="193"/>
        <v/>
      </c>
      <c r="K3136" s="45"/>
      <c r="L3136" s="46" t="str">
        <f>IF(OR(K3136="لم يدفع",B3136=""),"",IF(K3136="تأمين فقط",0,IF(K3136="اشتراك 300",300,IF(F3136&lt;14,IFERROR(VLOOKUP(SUBSTITUTE(SUBSTITUTE(H3136,"~","~~"),"*","~*"),إعدادات_الأنواع!$A$4:$D$40,3,FALSE()),0),IFERROR(VLOOKUP(SUBSTITUTE(SUBSTITUTE(H3136,"~","~~"),"*","~*"),إعدادات_الأنواع!$A$4:$D$40,4,FALSE()),0)))))</f>
        <v/>
      </c>
      <c r="M3136" s="47" t="str">
        <f>IF(OR(K3136="لم يدفع",B3136=""),"",IFERROR(VLOOKUP(SUBSTITUTE(SUBSTITUTE(H3136,"~","~~"),"*","~*"),إعدادات_الأنواع!$A$4:$E$40,5,FALSE()),0))</f>
        <v/>
      </c>
      <c r="N3136" s="47" t="str">
        <f>IF(OR(K3136="لم يدفع",K3136="تأمين فقط",K3136="اشتراك 300",B3136=""),"",IFERROR(VLOOKUP(SUBSTITUTE(SUBSTITUTE(H3136,"~","~~"),"*","~*"),إعدادات_الأنواع!$A$4:$F$40,6,FALSE()),0))</f>
        <v/>
      </c>
      <c r="O3136" s="55" t="str">
        <f t="shared" si="194"/>
        <v/>
      </c>
      <c r="P3136" s="48" t="str">
        <f t="shared" ca="1" si="195"/>
        <v/>
      </c>
      <c r="Q3136" s="52"/>
      <c r="R3136" s="49"/>
      <c r="S3136" s="50" t="str">
        <f>IF(B3136="","",COUNTA(التجديد!E3136:E3136))</f>
        <v/>
      </c>
      <c r="T3136" s="51" t="str">
        <f>IF(B3136="","",IFERROR(VLOOKUP(SUBSTITUTE(SUBSTITUTE(H3136,"~","~~"),"*","~*"),إعدادات_الأنواع!$A$4:$B$40,2,FALSE()),"?"))</f>
        <v/>
      </c>
    </row>
    <row r="3137" spans="1:20" ht="15" customHeight="1">
      <c r="A3137" s="20" t="str">
        <f>IF(B3137="","",IF(T3137="?","⚠️ نوع غير معرف",T3137&amp;TEXT(COUNTIFS($T$3:T3137,T3137),"000")))</f>
        <v/>
      </c>
      <c r="B3137" s="38"/>
      <c r="C3137" s="38"/>
      <c r="D3137" s="39"/>
      <c r="E3137" s="54"/>
      <c r="F3137" s="41" t="str">
        <f t="shared" ca="1" si="192"/>
        <v/>
      </c>
      <c r="G3137" s="42"/>
      <c r="H3137" s="37"/>
      <c r="I3137" s="43"/>
      <c r="J3137" s="44" t="str">
        <f t="shared" si="193"/>
        <v/>
      </c>
      <c r="K3137" s="45"/>
      <c r="L3137" s="46" t="str">
        <f>IF(OR(K3137="لم يدفع",B3137=""),"",IF(K3137="تأمين فقط",0,IF(K3137="اشتراك 300",300,IF(F3137&lt;14,IFERROR(VLOOKUP(SUBSTITUTE(SUBSTITUTE(H3137,"~","~~"),"*","~*"),إعدادات_الأنواع!$A$4:$D$40,3,FALSE()),0),IFERROR(VLOOKUP(SUBSTITUTE(SUBSTITUTE(H3137,"~","~~"),"*","~*"),إعدادات_الأنواع!$A$4:$D$40,4,FALSE()),0)))))</f>
        <v/>
      </c>
      <c r="M3137" s="47" t="str">
        <f>IF(OR(K3137="لم يدفع",B3137=""),"",IFERROR(VLOOKUP(SUBSTITUTE(SUBSTITUTE(H3137,"~","~~"),"*","~*"),إعدادات_الأنواع!$A$4:$E$40,5,FALSE()),0))</f>
        <v/>
      </c>
      <c r="N3137" s="47" t="str">
        <f>IF(OR(K3137="لم يدفع",K3137="تأمين فقط",K3137="اشتراك 300",B3137=""),"",IFERROR(VLOOKUP(SUBSTITUTE(SUBSTITUTE(H3137,"~","~~"),"*","~*"),إعدادات_الأنواع!$A$4:$F$40,6,FALSE()),0))</f>
        <v/>
      </c>
      <c r="O3137" s="55" t="str">
        <f t="shared" si="194"/>
        <v/>
      </c>
      <c r="P3137" s="48" t="str">
        <f t="shared" ca="1" si="195"/>
        <v/>
      </c>
      <c r="Q3137" s="52"/>
      <c r="R3137" s="49"/>
      <c r="S3137" s="50" t="str">
        <f>IF(B3137="","",COUNTA(التجديد!E3137:E3137))</f>
        <v/>
      </c>
      <c r="T3137" s="51" t="str">
        <f>IF(B3137="","",IFERROR(VLOOKUP(SUBSTITUTE(SUBSTITUTE(H3137,"~","~~"),"*","~*"),إعدادات_الأنواع!$A$4:$B$40,2,FALSE()),"?"))</f>
        <v/>
      </c>
    </row>
    <row r="3138" spans="1:20" ht="15" customHeight="1">
      <c r="A3138" s="20" t="str">
        <f>IF(B3138="","",IF(T3138="?","⚠️ نوع غير معرف",T3138&amp;TEXT(COUNTIFS($T$3:T3138,T3138),"000")))</f>
        <v/>
      </c>
      <c r="B3138" s="38"/>
      <c r="C3138" s="38"/>
      <c r="D3138" s="39"/>
      <c r="E3138" s="54"/>
      <c r="F3138" s="41" t="str">
        <f t="shared" ca="1" si="192"/>
        <v/>
      </c>
      <c r="G3138" s="42"/>
      <c r="H3138" s="37"/>
      <c r="I3138" s="43"/>
      <c r="J3138" s="44" t="str">
        <f t="shared" si="193"/>
        <v/>
      </c>
      <c r="K3138" s="45"/>
      <c r="L3138" s="46" t="str">
        <f>IF(OR(K3138="لم يدفع",B3138=""),"",IF(K3138="تأمين فقط",0,IF(K3138="اشتراك 300",300,IF(F3138&lt;14,IFERROR(VLOOKUP(SUBSTITUTE(SUBSTITUTE(H3138,"~","~~"),"*","~*"),إعدادات_الأنواع!$A$4:$D$40,3,FALSE()),0),IFERROR(VLOOKUP(SUBSTITUTE(SUBSTITUTE(H3138,"~","~~"),"*","~*"),إعدادات_الأنواع!$A$4:$D$40,4,FALSE()),0)))))</f>
        <v/>
      </c>
      <c r="M3138" s="47" t="str">
        <f>IF(OR(K3138="لم يدفع",B3138=""),"",IFERROR(VLOOKUP(SUBSTITUTE(SUBSTITUTE(H3138,"~","~~"),"*","~*"),إعدادات_الأنواع!$A$4:$E$40,5,FALSE()),0))</f>
        <v/>
      </c>
      <c r="N3138" s="47" t="str">
        <f>IF(OR(K3138="لم يدفع",K3138="تأمين فقط",K3138="اشتراك 300",B3138=""),"",IFERROR(VLOOKUP(SUBSTITUTE(SUBSTITUTE(H3138,"~","~~"),"*","~*"),إعدادات_الأنواع!$A$4:$F$40,6,FALSE()),0))</f>
        <v/>
      </c>
      <c r="O3138" s="55" t="str">
        <f t="shared" si="194"/>
        <v/>
      </c>
      <c r="P3138" s="48" t="str">
        <f t="shared" ca="1" si="195"/>
        <v/>
      </c>
      <c r="Q3138" s="52"/>
      <c r="R3138" s="49"/>
      <c r="S3138" s="50" t="str">
        <f>IF(B3138="","",COUNTA(التجديد!E3138:E3138))</f>
        <v/>
      </c>
      <c r="T3138" s="51" t="str">
        <f>IF(B3138="","",IFERROR(VLOOKUP(SUBSTITUTE(SUBSTITUTE(H3138,"~","~~"),"*","~*"),إعدادات_الأنواع!$A$4:$B$40,2,FALSE()),"?"))</f>
        <v/>
      </c>
    </row>
    <row r="3139" spans="1:20" ht="15" customHeight="1">
      <c r="A3139" s="20" t="str">
        <f>IF(B3139="","",IF(T3139="?","⚠️ نوع غير معرف",T3139&amp;TEXT(COUNTIFS($T$3:T3139,T3139),"000")))</f>
        <v/>
      </c>
      <c r="B3139" s="38"/>
      <c r="C3139" s="38"/>
      <c r="D3139" s="39"/>
      <c r="E3139" s="54"/>
      <c r="F3139" s="41" t="str">
        <f t="shared" ref="F3139:F3176" ca="1" si="196">IF(D3139="","",DATEDIF(D3139,TODAY(),"Y"))</f>
        <v/>
      </c>
      <c r="G3139" s="42"/>
      <c r="H3139" s="37"/>
      <c r="I3139" s="43"/>
      <c r="J3139" s="44" t="str">
        <f t="shared" ref="J3139:J3176" si="197">IF(I3139="","",I3139+30)</f>
        <v/>
      </c>
      <c r="K3139" s="45"/>
      <c r="L3139" s="46" t="str">
        <f>IF(OR(K3139="لم يدفع",B3139=""),"",IF(K3139="تأمين فقط",0,IF(K3139="اشتراك 300",300,IF(F3139&lt;14,IFERROR(VLOOKUP(SUBSTITUTE(SUBSTITUTE(H3139,"~","~~"),"*","~*"),إعدادات_الأنواع!$A$4:$D$40,3,FALSE()),0),IFERROR(VLOOKUP(SUBSTITUTE(SUBSTITUTE(H3139,"~","~~"),"*","~*"),إعدادات_الأنواع!$A$4:$D$40,4,FALSE()),0)))))</f>
        <v/>
      </c>
      <c r="M3139" s="47" t="str">
        <f>IF(OR(K3139="لم يدفع",B3139=""),"",IFERROR(VLOOKUP(SUBSTITUTE(SUBSTITUTE(H3139,"~","~~"),"*","~*"),إعدادات_الأنواع!$A$4:$E$40,5,FALSE()),0))</f>
        <v/>
      </c>
      <c r="N3139" s="47" t="str">
        <f>IF(OR(K3139="لم يدفع",K3139="تأمين فقط",K3139="اشتراك 300",B3139=""),"",IFERROR(VLOOKUP(SUBSTITUTE(SUBSTITUTE(H3139,"~","~~"),"*","~*"),إعدادات_الأنواع!$A$4:$F$40,6,FALSE()),0))</f>
        <v/>
      </c>
      <c r="O3139" s="55" t="str">
        <f t="shared" ref="O3139:O3176" si="198">IF(K3139="لم يدفع","",IF(L3139="","",IF(N3139="",L3139+M3139,L3139+M3139)))</f>
        <v/>
      </c>
      <c r="P3139" s="48" t="str">
        <f t="shared" ref="P3139:P3176" ca="1" si="199">IF(B3139="","",IF(K3139="لم يدفع","🔒 مجمدة",IF(J3139="","",IF(J3139&lt;TODAY(),"⛔ منتهي - يتطلب تجديد",IF(J3139-5&lt;=TODAY(),"⚠️ قريب الانتهاء","✅ ساري")))))</f>
        <v/>
      </c>
      <c r="Q3139" s="52"/>
      <c r="R3139" s="49"/>
      <c r="S3139" s="50" t="str">
        <f>IF(B3139="","",COUNTA(التجديد!E3139:E3139))</f>
        <v/>
      </c>
      <c r="T3139" s="51" t="str">
        <f>IF(B3139="","",IFERROR(VLOOKUP(SUBSTITUTE(SUBSTITUTE(H3139,"~","~~"),"*","~*"),إعدادات_الأنواع!$A$4:$B$40,2,FALSE()),"?"))</f>
        <v/>
      </c>
    </row>
    <row r="3140" spans="1:20" ht="15" customHeight="1">
      <c r="A3140" s="20" t="str">
        <f>IF(B3140="","",IF(T3140="?","⚠️ نوع غير معرف",T3140&amp;TEXT(COUNTIFS($T$3:T3140,T3140),"000")))</f>
        <v/>
      </c>
      <c r="B3140" s="38"/>
      <c r="C3140" s="38"/>
      <c r="D3140" s="39"/>
      <c r="E3140" s="54"/>
      <c r="F3140" s="41" t="str">
        <f t="shared" ca="1" si="196"/>
        <v/>
      </c>
      <c r="G3140" s="42"/>
      <c r="H3140" s="37"/>
      <c r="I3140" s="43"/>
      <c r="J3140" s="44" t="str">
        <f t="shared" si="197"/>
        <v/>
      </c>
      <c r="K3140" s="45"/>
      <c r="L3140" s="46" t="str">
        <f>IF(OR(K3140="لم يدفع",B3140=""),"",IF(K3140="تأمين فقط",0,IF(K3140="اشتراك 300",300,IF(F3140&lt;14,IFERROR(VLOOKUP(SUBSTITUTE(SUBSTITUTE(H3140,"~","~~"),"*","~*"),إعدادات_الأنواع!$A$4:$D$40,3,FALSE()),0),IFERROR(VLOOKUP(SUBSTITUTE(SUBSTITUTE(H3140,"~","~~"),"*","~*"),إعدادات_الأنواع!$A$4:$D$40,4,FALSE()),0)))))</f>
        <v/>
      </c>
      <c r="M3140" s="47" t="str">
        <f>IF(OR(K3140="لم يدفع",B3140=""),"",IFERROR(VLOOKUP(SUBSTITUTE(SUBSTITUTE(H3140,"~","~~"),"*","~*"),إعدادات_الأنواع!$A$4:$E$40,5,FALSE()),0))</f>
        <v/>
      </c>
      <c r="N3140" s="47" t="str">
        <f>IF(OR(K3140="لم يدفع",K3140="تأمين فقط",K3140="اشتراك 300",B3140=""),"",IFERROR(VLOOKUP(SUBSTITUTE(SUBSTITUTE(H3140,"~","~~"),"*","~*"),إعدادات_الأنواع!$A$4:$F$40,6,FALSE()),0))</f>
        <v/>
      </c>
      <c r="O3140" s="55" t="str">
        <f t="shared" si="198"/>
        <v/>
      </c>
      <c r="P3140" s="48" t="str">
        <f t="shared" ca="1" si="199"/>
        <v/>
      </c>
      <c r="Q3140" s="52"/>
      <c r="R3140" s="49"/>
      <c r="S3140" s="50" t="str">
        <f>IF(B3140="","",COUNTA(التجديد!E3140:E3140))</f>
        <v/>
      </c>
      <c r="T3140" s="51" t="str">
        <f>IF(B3140="","",IFERROR(VLOOKUP(SUBSTITUTE(SUBSTITUTE(H3140,"~","~~"),"*","~*"),إعدادات_الأنواع!$A$4:$B$40,2,FALSE()),"?"))</f>
        <v/>
      </c>
    </row>
    <row r="3141" spans="1:20" ht="15" customHeight="1">
      <c r="A3141" s="20" t="str">
        <f>IF(B3141="","",IF(T3141="?","⚠️ نوع غير معرف",T3141&amp;TEXT(COUNTIFS($T$3:T3141,T3141),"000")))</f>
        <v/>
      </c>
      <c r="B3141" s="38"/>
      <c r="C3141" s="38"/>
      <c r="D3141" s="39"/>
      <c r="E3141" s="54"/>
      <c r="F3141" s="41" t="str">
        <f t="shared" ca="1" si="196"/>
        <v/>
      </c>
      <c r="G3141" s="42"/>
      <c r="H3141" s="37"/>
      <c r="I3141" s="43"/>
      <c r="J3141" s="44" t="str">
        <f t="shared" si="197"/>
        <v/>
      </c>
      <c r="K3141" s="45"/>
      <c r="L3141" s="46" t="str">
        <f>IF(OR(K3141="لم يدفع",B3141=""),"",IF(K3141="تأمين فقط",0,IF(K3141="اشتراك 300",300,IF(F3141&lt;14,IFERROR(VLOOKUP(SUBSTITUTE(SUBSTITUTE(H3141,"~","~~"),"*","~*"),إعدادات_الأنواع!$A$4:$D$40,3,FALSE()),0),IFERROR(VLOOKUP(SUBSTITUTE(SUBSTITUTE(H3141,"~","~~"),"*","~*"),إعدادات_الأنواع!$A$4:$D$40,4,FALSE()),0)))))</f>
        <v/>
      </c>
      <c r="M3141" s="47" t="str">
        <f>IF(OR(K3141="لم يدفع",B3141=""),"",IFERROR(VLOOKUP(SUBSTITUTE(SUBSTITUTE(H3141,"~","~~"),"*","~*"),إعدادات_الأنواع!$A$4:$E$40,5,FALSE()),0))</f>
        <v/>
      </c>
      <c r="N3141" s="47" t="str">
        <f>IF(OR(K3141="لم يدفع",K3141="تأمين فقط",K3141="اشتراك 300",B3141=""),"",IFERROR(VLOOKUP(SUBSTITUTE(SUBSTITUTE(H3141,"~","~~"),"*","~*"),إعدادات_الأنواع!$A$4:$F$40,6,FALSE()),0))</f>
        <v/>
      </c>
      <c r="O3141" s="55" t="str">
        <f t="shared" si="198"/>
        <v/>
      </c>
      <c r="P3141" s="48" t="str">
        <f t="shared" ca="1" si="199"/>
        <v/>
      </c>
      <c r="Q3141" s="52"/>
      <c r="R3141" s="49"/>
      <c r="S3141" s="50" t="str">
        <f>IF(B3141="","",COUNTA(التجديد!E3141:E3141))</f>
        <v/>
      </c>
      <c r="T3141" s="51" t="str">
        <f>IF(B3141="","",IFERROR(VLOOKUP(SUBSTITUTE(SUBSTITUTE(H3141,"~","~~"),"*","~*"),إعدادات_الأنواع!$A$4:$B$40,2,FALSE()),"?"))</f>
        <v/>
      </c>
    </row>
    <row r="3142" spans="1:20" ht="15" customHeight="1">
      <c r="A3142" s="20" t="str">
        <f>IF(B3142="","",IF(T3142="?","⚠️ نوع غير معرف",T3142&amp;TEXT(COUNTIFS($T$3:T3142,T3142),"000")))</f>
        <v/>
      </c>
      <c r="B3142" s="38"/>
      <c r="C3142" s="38"/>
      <c r="D3142" s="39"/>
      <c r="E3142" s="54"/>
      <c r="F3142" s="41" t="str">
        <f t="shared" ca="1" si="196"/>
        <v/>
      </c>
      <c r="G3142" s="42"/>
      <c r="H3142" s="37"/>
      <c r="I3142" s="43"/>
      <c r="J3142" s="44" t="str">
        <f t="shared" si="197"/>
        <v/>
      </c>
      <c r="K3142" s="45"/>
      <c r="L3142" s="46" t="str">
        <f>IF(OR(K3142="لم يدفع",B3142=""),"",IF(K3142="تأمين فقط",0,IF(K3142="اشتراك 300",300,IF(F3142&lt;14,IFERROR(VLOOKUP(SUBSTITUTE(SUBSTITUTE(H3142,"~","~~"),"*","~*"),إعدادات_الأنواع!$A$4:$D$40,3,FALSE()),0),IFERROR(VLOOKUP(SUBSTITUTE(SUBSTITUTE(H3142,"~","~~"),"*","~*"),إعدادات_الأنواع!$A$4:$D$40,4,FALSE()),0)))))</f>
        <v/>
      </c>
      <c r="M3142" s="47" t="str">
        <f>IF(OR(K3142="لم يدفع",B3142=""),"",IFERROR(VLOOKUP(SUBSTITUTE(SUBSTITUTE(H3142,"~","~~"),"*","~*"),إعدادات_الأنواع!$A$4:$E$40,5,FALSE()),0))</f>
        <v/>
      </c>
      <c r="N3142" s="47" t="str">
        <f>IF(OR(K3142="لم يدفع",K3142="تأمين فقط",K3142="اشتراك 300",B3142=""),"",IFERROR(VLOOKUP(SUBSTITUTE(SUBSTITUTE(H3142,"~","~~"),"*","~*"),إعدادات_الأنواع!$A$4:$F$40,6,FALSE()),0))</f>
        <v/>
      </c>
      <c r="O3142" s="55" t="str">
        <f t="shared" si="198"/>
        <v/>
      </c>
      <c r="P3142" s="48" t="str">
        <f t="shared" ca="1" si="199"/>
        <v/>
      </c>
      <c r="Q3142" s="52"/>
      <c r="R3142" s="49"/>
      <c r="S3142" s="50" t="str">
        <f>IF(B3142="","",COUNTA(التجديد!E3142:E3142))</f>
        <v/>
      </c>
      <c r="T3142" s="51" t="str">
        <f>IF(B3142="","",IFERROR(VLOOKUP(SUBSTITUTE(SUBSTITUTE(H3142,"~","~~"),"*","~*"),إعدادات_الأنواع!$A$4:$B$40,2,FALSE()),"?"))</f>
        <v/>
      </c>
    </row>
    <row r="3143" spans="1:20" ht="15" customHeight="1">
      <c r="A3143" s="20" t="str">
        <f>IF(B3143="","",IF(T3143="?","⚠️ نوع غير معرف",T3143&amp;TEXT(COUNTIFS($T$3:T3143,T3143),"000")))</f>
        <v/>
      </c>
      <c r="B3143" s="38"/>
      <c r="C3143" s="38"/>
      <c r="D3143" s="39"/>
      <c r="E3143" s="54"/>
      <c r="F3143" s="41" t="str">
        <f t="shared" ca="1" si="196"/>
        <v/>
      </c>
      <c r="G3143" s="42"/>
      <c r="H3143" s="37"/>
      <c r="I3143" s="43"/>
      <c r="J3143" s="44" t="str">
        <f t="shared" si="197"/>
        <v/>
      </c>
      <c r="K3143" s="45"/>
      <c r="L3143" s="46" t="str">
        <f>IF(OR(K3143="لم يدفع",B3143=""),"",IF(K3143="تأمين فقط",0,IF(K3143="اشتراك 300",300,IF(F3143&lt;14,IFERROR(VLOOKUP(SUBSTITUTE(SUBSTITUTE(H3143,"~","~~"),"*","~*"),إعدادات_الأنواع!$A$4:$D$40,3,FALSE()),0),IFERROR(VLOOKUP(SUBSTITUTE(SUBSTITUTE(H3143,"~","~~"),"*","~*"),إعدادات_الأنواع!$A$4:$D$40,4,FALSE()),0)))))</f>
        <v/>
      </c>
      <c r="M3143" s="47" t="str">
        <f>IF(OR(K3143="لم يدفع",B3143=""),"",IFERROR(VLOOKUP(SUBSTITUTE(SUBSTITUTE(H3143,"~","~~"),"*","~*"),إعدادات_الأنواع!$A$4:$E$40,5,FALSE()),0))</f>
        <v/>
      </c>
      <c r="N3143" s="47" t="str">
        <f>IF(OR(K3143="لم يدفع",K3143="تأمين فقط",K3143="اشتراك 300",B3143=""),"",IFERROR(VLOOKUP(SUBSTITUTE(SUBSTITUTE(H3143,"~","~~"),"*","~*"),إعدادات_الأنواع!$A$4:$F$40,6,FALSE()),0))</f>
        <v/>
      </c>
      <c r="O3143" s="55" t="str">
        <f t="shared" si="198"/>
        <v/>
      </c>
      <c r="P3143" s="48" t="str">
        <f t="shared" ca="1" si="199"/>
        <v/>
      </c>
      <c r="Q3143" s="52"/>
      <c r="R3143" s="49"/>
      <c r="S3143" s="50" t="str">
        <f>IF(B3143="","",COUNTA(التجديد!E3143:E3143))</f>
        <v/>
      </c>
      <c r="T3143" s="51" t="str">
        <f>IF(B3143="","",IFERROR(VLOOKUP(SUBSTITUTE(SUBSTITUTE(H3143,"~","~~"),"*","~*"),إعدادات_الأنواع!$A$4:$B$40,2,FALSE()),"?"))</f>
        <v/>
      </c>
    </row>
    <row r="3144" spans="1:20" ht="15" customHeight="1">
      <c r="A3144" s="20" t="str">
        <f>IF(B3144="","",IF(T3144="?","⚠️ نوع غير معرف",T3144&amp;TEXT(COUNTIFS($T$3:T3144,T3144),"000")))</f>
        <v/>
      </c>
      <c r="B3144" s="38"/>
      <c r="C3144" s="38"/>
      <c r="D3144" s="39"/>
      <c r="E3144" s="54"/>
      <c r="F3144" s="41" t="str">
        <f t="shared" ca="1" si="196"/>
        <v/>
      </c>
      <c r="G3144" s="42"/>
      <c r="H3144" s="37"/>
      <c r="I3144" s="43"/>
      <c r="J3144" s="44" t="str">
        <f t="shared" si="197"/>
        <v/>
      </c>
      <c r="K3144" s="45"/>
      <c r="L3144" s="46" t="str">
        <f>IF(OR(K3144="لم يدفع",B3144=""),"",IF(K3144="تأمين فقط",0,IF(K3144="اشتراك 300",300,IF(F3144&lt;14,IFERROR(VLOOKUP(SUBSTITUTE(SUBSTITUTE(H3144,"~","~~"),"*","~*"),إعدادات_الأنواع!$A$4:$D$40,3,FALSE()),0),IFERROR(VLOOKUP(SUBSTITUTE(SUBSTITUTE(H3144,"~","~~"),"*","~*"),إعدادات_الأنواع!$A$4:$D$40,4,FALSE()),0)))))</f>
        <v/>
      </c>
      <c r="M3144" s="47" t="str">
        <f>IF(OR(K3144="لم يدفع",B3144=""),"",IFERROR(VLOOKUP(SUBSTITUTE(SUBSTITUTE(H3144,"~","~~"),"*","~*"),إعدادات_الأنواع!$A$4:$E$40,5,FALSE()),0))</f>
        <v/>
      </c>
      <c r="N3144" s="47" t="str">
        <f>IF(OR(K3144="لم يدفع",K3144="تأمين فقط",K3144="اشتراك 300",B3144=""),"",IFERROR(VLOOKUP(SUBSTITUTE(SUBSTITUTE(H3144,"~","~~"),"*","~*"),إعدادات_الأنواع!$A$4:$F$40,6,FALSE()),0))</f>
        <v/>
      </c>
      <c r="O3144" s="55" t="str">
        <f t="shared" si="198"/>
        <v/>
      </c>
      <c r="P3144" s="48" t="str">
        <f t="shared" ca="1" si="199"/>
        <v/>
      </c>
      <c r="Q3144" s="52"/>
      <c r="R3144" s="49"/>
      <c r="S3144" s="50" t="str">
        <f>IF(B3144="","",COUNTA(التجديد!E3144:E3144))</f>
        <v/>
      </c>
      <c r="T3144" s="51" t="str">
        <f>IF(B3144="","",IFERROR(VLOOKUP(SUBSTITUTE(SUBSTITUTE(H3144,"~","~~"),"*","~*"),إعدادات_الأنواع!$A$4:$B$40,2,FALSE()),"?"))</f>
        <v/>
      </c>
    </row>
    <row r="3145" spans="1:20" ht="15" customHeight="1">
      <c r="A3145" s="20" t="str">
        <f>IF(B3145="","",IF(T3145="?","⚠️ نوع غير معرف",T3145&amp;TEXT(COUNTIFS($T$3:T3145,T3145),"000")))</f>
        <v/>
      </c>
      <c r="B3145" s="38"/>
      <c r="C3145" s="38"/>
      <c r="D3145" s="39"/>
      <c r="E3145" s="54"/>
      <c r="F3145" s="41" t="str">
        <f t="shared" ca="1" si="196"/>
        <v/>
      </c>
      <c r="G3145" s="42"/>
      <c r="H3145" s="37"/>
      <c r="I3145" s="43"/>
      <c r="J3145" s="44" t="str">
        <f t="shared" si="197"/>
        <v/>
      </c>
      <c r="K3145" s="45"/>
      <c r="L3145" s="46" t="str">
        <f>IF(OR(K3145="لم يدفع",B3145=""),"",IF(K3145="تأمين فقط",0,IF(K3145="اشتراك 300",300,IF(F3145&lt;14,IFERROR(VLOOKUP(SUBSTITUTE(SUBSTITUTE(H3145,"~","~~"),"*","~*"),إعدادات_الأنواع!$A$4:$D$40,3,FALSE()),0),IFERROR(VLOOKUP(SUBSTITUTE(SUBSTITUTE(H3145,"~","~~"),"*","~*"),إعدادات_الأنواع!$A$4:$D$40,4,FALSE()),0)))))</f>
        <v/>
      </c>
      <c r="M3145" s="47" t="str">
        <f>IF(OR(K3145="لم يدفع",B3145=""),"",IFERROR(VLOOKUP(SUBSTITUTE(SUBSTITUTE(H3145,"~","~~"),"*","~*"),إعدادات_الأنواع!$A$4:$E$40,5,FALSE()),0))</f>
        <v/>
      </c>
      <c r="N3145" s="47" t="str">
        <f>IF(OR(K3145="لم يدفع",K3145="تأمين فقط",K3145="اشتراك 300",B3145=""),"",IFERROR(VLOOKUP(SUBSTITUTE(SUBSTITUTE(H3145,"~","~~"),"*","~*"),إعدادات_الأنواع!$A$4:$F$40,6,FALSE()),0))</f>
        <v/>
      </c>
      <c r="O3145" s="55" t="str">
        <f t="shared" si="198"/>
        <v/>
      </c>
      <c r="P3145" s="48" t="str">
        <f t="shared" ca="1" si="199"/>
        <v/>
      </c>
      <c r="Q3145" s="52"/>
      <c r="R3145" s="49"/>
      <c r="S3145" s="50" t="str">
        <f>IF(B3145="","",COUNTA(التجديد!E3145:E3145))</f>
        <v/>
      </c>
      <c r="T3145" s="51" t="str">
        <f>IF(B3145="","",IFERROR(VLOOKUP(SUBSTITUTE(SUBSTITUTE(H3145,"~","~~"),"*","~*"),إعدادات_الأنواع!$A$4:$B$40,2,FALSE()),"?"))</f>
        <v/>
      </c>
    </row>
    <row r="3146" spans="1:20" ht="15" customHeight="1">
      <c r="A3146" s="20" t="str">
        <f>IF(B3146="","",IF(T3146="?","⚠️ نوع غير معرف",T3146&amp;TEXT(COUNTIFS($T$3:T3146,T3146),"000")))</f>
        <v/>
      </c>
      <c r="B3146" s="38"/>
      <c r="C3146" s="38"/>
      <c r="D3146" s="39"/>
      <c r="E3146" s="54"/>
      <c r="F3146" s="41" t="str">
        <f t="shared" ca="1" si="196"/>
        <v/>
      </c>
      <c r="G3146" s="42"/>
      <c r="H3146" s="37"/>
      <c r="I3146" s="43"/>
      <c r="J3146" s="44" t="str">
        <f t="shared" si="197"/>
        <v/>
      </c>
      <c r="K3146" s="45"/>
      <c r="L3146" s="46" t="str">
        <f>IF(OR(K3146="لم يدفع",B3146=""),"",IF(K3146="تأمين فقط",0,IF(K3146="اشتراك 300",300,IF(F3146&lt;14,IFERROR(VLOOKUP(SUBSTITUTE(SUBSTITUTE(H3146,"~","~~"),"*","~*"),إعدادات_الأنواع!$A$4:$D$40,3,FALSE()),0),IFERROR(VLOOKUP(SUBSTITUTE(SUBSTITUTE(H3146,"~","~~"),"*","~*"),إعدادات_الأنواع!$A$4:$D$40,4,FALSE()),0)))))</f>
        <v/>
      </c>
      <c r="M3146" s="47" t="str">
        <f>IF(OR(K3146="لم يدفع",B3146=""),"",IFERROR(VLOOKUP(SUBSTITUTE(SUBSTITUTE(H3146,"~","~~"),"*","~*"),إعدادات_الأنواع!$A$4:$E$40,5,FALSE()),0))</f>
        <v/>
      </c>
      <c r="N3146" s="47" t="str">
        <f>IF(OR(K3146="لم يدفع",K3146="تأمين فقط",K3146="اشتراك 300",B3146=""),"",IFERROR(VLOOKUP(SUBSTITUTE(SUBSTITUTE(H3146,"~","~~"),"*","~*"),إعدادات_الأنواع!$A$4:$F$40,6,FALSE()),0))</f>
        <v/>
      </c>
      <c r="O3146" s="55" t="str">
        <f t="shared" si="198"/>
        <v/>
      </c>
      <c r="P3146" s="48" t="str">
        <f t="shared" ca="1" si="199"/>
        <v/>
      </c>
      <c r="Q3146" s="52"/>
      <c r="R3146" s="49"/>
      <c r="S3146" s="50" t="str">
        <f>IF(B3146="","",COUNTA(التجديد!E3146:E3146))</f>
        <v/>
      </c>
      <c r="T3146" s="51" t="str">
        <f>IF(B3146="","",IFERROR(VLOOKUP(SUBSTITUTE(SUBSTITUTE(H3146,"~","~~"),"*","~*"),إعدادات_الأنواع!$A$4:$B$40,2,FALSE()),"?"))</f>
        <v/>
      </c>
    </row>
    <row r="3147" spans="1:20" ht="15" customHeight="1">
      <c r="A3147" s="20" t="str">
        <f>IF(B3147="","",IF(T3147="?","⚠️ نوع غير معرف",T3147&amp;TEXT(COUNTIFS($T$3:T3147,T3147),"000")))</f>
        <v/>
      </c>
      <c r="B3147" s="38"/>
      <c r="C3147" s="38"/>
      <c r="D3147" s="39"/>
      <c r="E3147" s="54"/>
      <c r="F3147" s="41" t="str">
        <f t="shared" ca="1" si="196"/>
        <v/>
      </c>
      <c r="G3147" s="42"/>
      <c r="H3147" s="37"/>
      <c r="I3147" s="43"/>
      <c r="J3147" s="44" t="str">
        <f t="shared" si="197"/>
        <v/>
      </c>
      <c r="K3147" s="45"/>
      <c r="L3147" s="46" t="str">
        <f>IF(OR(K3147="لم يدفع",B3147=""),"",IF(K3147="تأمين فقط",0,IF(K3147="اشتراك 300",300,IF(F3147&lt;14,IFERROR(VLOOKUP(SUBSTITUTE(SUBSTITUTE(H3147,"~","~~"),"*","~*"),إعدادات_الأنواع!$A$4:$D$40,3,FALSE()),0),IFERROR(VLOOKUP(SUBSTITUTE(SUBSTITUTE(H3147,"~","~~"),"*","~*"),إعدادات_الأنواع!$A$4:$D$40,4,FALSE()),0)))))</f>
        <v/>
      </c>
      <c r="M3147" s="47" t="str">
        <f>IF(OR(K3147="لم يدفع",B3147=""),"",IFERROR(VLOOKUP(SUBSTITUTE(SUBSTITUTE(H3147,"~","~~"),"*","~*"),إعدادات_الأنواع!$A$4:$E$40,5,FALSE()),0))</f>
        <v/>
      </c>
      <c r="N3147" s="47" t="str">
        <f>IF(OR(K3147="لم يدفع",K3147="تأمين فقط",K3147="اشتراك 300",B3147=""),"",IFERROR(VLOOKUP(SUBSTITUTE(SUBSTITUTE(H3147,"~","~~"),"*","~*"),إعدادات_الأنواع!$A$4:$F$40,6,FALSE()),0))</f>
        <v/>
      </c>
      <c r="O3147" s="55" t="str">
        <f t="shared" si="198"/>
        <v/>
      </c>
      <c r="P3147" s="48" t="str">
        <f t="shared" ca="1" si="199"/>
        <v/>
      </c>
      <c r="Q3147" s="52"/>
      <c r="R3147" s="49"/>
      <c r="S3147" s="50" t="str">
        <f>IF(B3147="","",COUNTA(التجديد!E3147:E3147))</f>
        <v/>
      </c>
      <c r="T3147" s="51" t="str">
        <f>IF(B3147="","",IFERROR(VLOOKUP(SUBSTITUTE(SUBSTITUTE(H3147,"~","~~"),"*","~*"),إعدادات_الأنواع!$A$4:$B$40,2,FALSE()),"?"))</f>
        <v/>
      </c>
    </row>
    <row r="3148" spans="1:20" ht="15" customHeight="1">
      <c r="A3148" s="20" t="str">
        <f>IF(B3148="","",IF(T3148="?","⚠️ نوع غير معرف",T3148&amp;TEXT(COUNTIFS($T$3:T3148,T3148),"000")))</f>
        <v/>
      </c>
      <c r="B3148" s="38"/>
      <c r="C3148" s="38"/>
      <c r="D3148" s="39"/>
      <c r="E3148" s="54"/>
      <c r="F3148" s="41" t="str">
        <f t="shared" ca="1" si="196"/>
        <v/>
      </c>
      <c r="G3148" s="42"/>
      <c r="H3148" s="37"/>
      <c r="I3148" s="43"/>
      <c r="J3148" s="44" t="str">
        <f t="shared" si="197"/>
        <v/>
      </c>
      <c r="K3148" s="45"/>
      <c r="L3148" s="46" t="str">
        <f>IF(OR(K3148="لم يدفع",B3148=""),"",IF(K3148="تأمين فقط",0,IF(K3148="اشتراك 300",300,IF(F3148&lt;14,IFERROR(VLOOKUP(SUBSTITUTE(SUBSTITUTE(H3148,"~","~~"),"*","~*"),إعدادات_الأنواع!$A$4:$D$40,3,FALSE()),0),IFERROR(VLOOKUP(SUBSTITUTE(SUBSTITUTE(H3148,"~","~~"),"*","~*"),إعدادات_الأنواع!$A$4:$D$40,4,FALSE()),0)))))</f>
        <v/>
      </c>
      <c r="M3148" s="47" t="str">
        <f>IF(OR(K3148="لم يدفع",B3148=""),"",IFERROR(VLOOKUP(SUBSTITUTE(SUBSTITUTE(H3148,"~","~~"),"*","~*"),إعدادات_الأنواع!$A$4:$E$40,5,FALSE()),0))</f>
        <v/>
      </c>
      <c r="N3148" s="47" t="str">
        <f>IF(OR(K3148="لم يدفع",K3148="تأمين فقط",K3148="اشتراك 300",B3148=""),"",IFERROR(VLOOKUP(SUBSTITUTE(SUBSTITUTE(H3148,"~","~~"),"*","~*"),إعدادات_الأنواع!$A$4:$F$40,6,FALSE()),0))</f>
        <v/>
      </c>
      <c r="O3148" s="55" t="str">
        <f t="shared" si="198"/>
        <v/>
      </c>
      <c r="P3148" s="48" t="str">
        <f t="shared" ca="1" si="199"/>
        <v/>
      </c>
      <c r="Q3148" s="52"/>
      <c r="R3148" s="49"/>
      <c r="S3148" s="50" t="str">
        <f>IF(B3148="","",COUNTA(التجديد!E3148:E3148))</f>
        <v/>
      </c>
      <c r="T3148" s="51" t="str">
        <f>IF(B3148="","",IFERROR(VLOOKUP(SUBSTITUTE(SUBSTITUTE(H3148,"~","~~"),"*","~*"),إعدادات_الأنواع!$A$4:$B$40,2,FALSE()),"?"))</f>
        <v/>
      </c>
    </row>
    <row r="3149" spans="1:20" ht="15" customHeight="1">
      <c r="A3149" s="20" t="str">
        <f>IF(B3149="","",IF(T3149="?","⚠️ نوع غير معرف",T3149&amp;TEXT(COUNTIFS($T$3:T3149,T3149),"000")))</f>
        <v/>
      </c>
      <c r="B3149" s="38"/>
      <c r="C3149" s="38"/>
      <c r="D3149" s="39"/>
      <c r="E3149" s="54"/>
      <c r="F3149" s="41" t="str">
        <f t="shared" ca="1" si="196"/>
        <v/>
      </c>
      <c r="G3149" s="42"/>
      <c r="H3149" s="37"/>
      <c r="I3149" s="43"/>
      <c r="J3149" s="44" t="str">
        <f t="shared" si="197"/>
        <v/>
      </c>
      <c r="K3149" s="45"/>
      <c r="L3149" s="46" t="str">
        <f>IF(OR(K3149="لم يدفع",B3149=""),"",IF(K3149="تأمين فقط",0,IF(K3149="اشتراك 300",300,IF(F3149&lt;14,IFERROR(VLOOKUP(SUBSTITUTE(SUBSTITUTE(H3149,"~","~~"),"*","~*"),إعدادات_الأنواع!$A$4:$D$40,3,FALSE()),0),IFERROR(VLOOKUP(SUBSTITUTE(SUBSTITUTE(H3149,"~","~~"),"*","~*"),إعدادات_الأنواع!$A$4:$D$40,4,FALSE()),0)))))</f>
        <v/>
      </c>
      <c r="M3149" s="47" t="str">
        <f>IF(OR(K3149="لم يدفع",B3149=""),"",IFERROR(VLOOKUP(SUBSTITUTE(SUBSTITUTE(H3149,"~","~~"),"*","~*"),إعدادات_الأنواع!$A$4:$E$40,5,FALSE()),0))</f>
        <v/>
      </c>
      <c r="N3149" s="47" t="str">
        <f>IF(OR(K3149="لم يدفع",K3149="تأمين فقط",K3149="اشتراك 300",B3149=""),"",IFERROR(VLOOKUP(SUBSTITUTE(SUBSTITUTE(H3149,"~","~~"),"*","~*"),إعدادات_الأنواع!$A$4:$F$40,6,FALSE()),0))</f>
        <v/>
      </c>
      <c r="O3149" s="55" t="str">
        <f t="shared" si="198"/>
        <v/>
      </c>
      <c r="P3149" s="48" t="str">
        <f t="shared" ca="1" si="199"/>
        <v/>
      </c>
      <c r="Q3149" s="52"/>
      <c r="R3149" s="49"/>
      <c r="S3149" s="50" t="str">
        <f>IF(B3149="","",COUNTA(التجديد!E3149:E3149))</f>
        <v/>
      </c>
      <c r="T3149" s="51" t="str">
        <f>IF(B3149="","",IFERROR(VLOOKUP(SUBSTITUTE(SUBSTITUTE(H3149,"~","~~"),"*","~*"),إعدادات_الأنواع!$A$4:$B$40,2,FALSE()),"?"))</f>
        <v/>
      </c>
    </row>
    <row r="3150" spans="1:20" ht="15" customHeight="1">
      <c r="A3150" s="20" t="str">
        <f>IF(B3150="","",IF(T3150="?","⚠️ نوع غير معرف",T3150&amp;TEXT(COUNTIFS($T$3:T3150,T3150),"000")))</f>
        <v/>
      </c>
      <c r="B3150" s="38"/>
      <c r="C3150" s="38"/>
      <c r="D3150" s="39"/>
      <c r="E3150" s="54"/>
      <c r="F3150" s="41" t="str">
        <f t="shared" ca="1" si="196"/>
        <v/>
      </c>
      <c r="G3150" s="42"/>
      <c r="H3150" s="37"/>
      <c r="I3150" s="43"/>
      <c r="J3150" s="44" t="str">
        <f t="shared" si="197"/>
        <v/>
      </c>
      <c r="K3150" s="45"/>
      <c r="L3150" s="46" t="str">
        <f>IF(OR(K3150="لم يدفع",B3150=""),"",IF(K3150="تأمين فقط",0,IF(K3150="اشتراك 300",300,IF(F3150&lt;14,IFERROR(VLOOKUP(SUBSTITUTE(SUBSTITUTE(H3150,"~","~~"),"*","~*"),إعدادات_الأنواع!$A$4:$D$40,3,FALSE()),0),IFERROR(VLOOKUP(SUBSTITUTE(SUBSTITUTE(H3150,"~","~~"),"*","~*"),إعدادات_الأنواع!$A$4:$D$40,4,FALSE()),0)))))</f>
        <v/>
      </c>
      <c r="M3150" s="47" t="str">
        <f>IF(OR(K3150="لم يدفع",B3150=""),"",IFERROR(VLOOKUP(SUBSTITUTE(SUBSTITUTE(H3150,"~","~~"),"*","~*"),إعدادات_الأنواع!$A$4:$E$40,5,FALSE()),0))</f>
        <v/>
      </c>
      <c r="N3150" s="47" t="str">
        <f>IF(OR(K3150="لم يدفع",K3150="تأمين فقط",K3150="اشتراك 300",B3150=""),"",IFERROR(VLOOKUP(SUBSTITUTE(SUBSTITUTE(H3150,"~","~~"),"*","~*"),إعدادات_الأنواع!$A$4:$F$40,6,FALSE()),0))</f>
        <v/>
      </c>
      <c r="O3150" s="55" t="str">
        <f t="shared" si="198"/>
        <v/>
      </c>
      <c r="P3150" s="48" t="str">
        <f t="shared" ca="1" si="199"/>
        <v/>
      </c>
      <c r="Q3150" s="52"/>
      <c r="R3150" s="49"/>
      <c r="S3150" s="50" t="str">
        <f>IF(B3150="","",COUNTA(التجديد!E3150:E3150))</f>
        <v/>
      </c>
      <c r="T3150" s="51" t="str">
        <f>IF(B3150="","",IFERROR(VLOOKUP(SUBSTITUTE(SUBSTITUTE(H3150,"~","~~"),"*","~*"),إعدادات_الأنواع!$A$4:$B$40,2,FALSE()),"?"))</f>
        <v/>
      </c>
    </row>
    <row r="3151" spans="1:20" ht="15" customHeight="1">
      <c r="A3151" s="20" t="str">
        <f>IF(B3151="","",IF(T3151="?","⚠️ نوع غير معرف",T3151&amp;TEXT(COUNTIFS($T$3:T3151,T3151),"000")))</f>
        <v/>
      </c>
      <c r="B3151" s="38"/>
      <c r="C3151" s="38"/>
      <c r="D3151" s="39"/>
      <c r="E3151" s="54"/>
      <c r="F3151" s="41" t="str">
        <f t="shared" ca="1" si="196"/>
        <v/>
      </c>
      <c r="G3151" s="42"/>
      <c r="H3151" s="37"/>
      <c r="I3151" s="43"/>
      <c r="J3151" s="44" t="str">
        <f t="shared" si="197"/>
        <v/>
      </c>
      <c r="K3151" s="45"/>
      <c r="L3151" s="46" t="str">
        <f>IF(OR(K3151="لم يدفع",B3151=""),"",IF(K3151="تأمين فقط",0,IF(K3151="اشتراك 300",300,IF(F3151&lt;14,IFERROR(VLOOKUP(SUBSTITUTE(SUBSTITUTE(H3151,"~","~~"),"*","~*"),إعدادات_الأنواع!$A$4:$D$40,3,FALSE()),0),IFERROR(VLOOKUP(SUBSTITUTE(SUBSTITUTE(H3151,"~","~~"),"*","~*"),إعدادات_الأنواع!$A$4:$D$40,4,FALSE()),0)))))</f>
        <v/>
      </c>
      <c r="M3151" s="47" t="str">
        <f>IF(OR(K3151="لم يدفع",B3151=""),"",IFERROR(VLOOKUP(SUBSTITUTE(SUBSTITUTE(H3151,"~","~~"),"*","~*"),إعدادات_الأنواع!$A$4:$E$40,5,FALSE()),0))</f>
        <v/>
      </c>
      <c r="N3151" s="47" t="str">
        <f>IF(OR(K3151="لم يدفع",K3151="تأمين فقط",K3151="اشتراك 300",B3151=""),"",IFERROR(VLOOKUP(SUBSTITUTE(SUBSTITUTE(H3151,"~","~~"),"*","~*"),إعدادات_الأنواع!$A$4:$F$40,6,FALSE()),0))</f>
        <v/>
      </c>
      <c r="O3151" s="55" t="str">
        <f t="shared" si="198"/>
        <v/>
      </c>
      <c r="P3151" s="48" t="str">
        <f t="shared" ca="1" si="199"/>
        <v/>
      </c>
      <c r="Q3151" s="52"/>
      <c r="R3151" s="49"/>
      <c r="S3151" s="50" t="str">
        <f>IF(B3151="","",COUNTA(التجديد!E3151:E3151))</f>
        <v/>
      </c>
      <c r="T3151" s="51" t="str">
        <f>IF(B3151="","",IFERROR(VLOOKUP(SUBSTITUTE(SUBSTITUTE(H3151,"~","~~"),"*","~*"),إعدادات_الأنواع!$A$4:$B$40,2,FALSE()),"?"))</f>
        <v/>
      </c>
    </row>
    <row r="3152" spans="1:20" ht="15" customHeight="1">
      <c r="A3152" s="20" t="str">
        <f>IF(B3152="","",IF(T3152="?","⚠️ نوع غير معرف",T3152&amp;TEXT(COUNTIFS($T$3:T3152,T3152),"000")))</f>
        <v/>
      </c>
      <c r="B3152" s="38"/>
      <c r="C3152" s="38"/>
      <c r="D3152" s="39"/>
      <c r="E3152" s="54"/>
      <c r="F3152" s="41" t="str">
        <f t="shared" ca="1" si="196"/>
        <v/>
      </c>
      <c r="G3152" s="42"/>
      <c r="H3152" s="37"/>
      <c r="I3152" s="43"/>
      <c r="J3152" s="44" t="str">
        <f t="shared" si="197"/>
        <v/>
      </c>
      <c r="K3152" s="45"/>
      <c r="L3152" s="46" t="str">
        <f>IF(OR(K3152="لم يدفع",B3152=""),"",IF(K3152="تأمين فقط",0,IF(K3152="اشتراك 300",300,IF(F3152&lt;14,IFERROR(VLOOKUP(SUBSTITUTE(SUBSTITUTE(H3152,"~","~~"),"*","~*"),إعدادات_الأنواع!$A$4:$D$40,3,FALSE()),0),IFERROR(VLOOKUP(SUBSTITUTE(SUBSTITUTE(H3152,"~","~~"),"*","~*"),إعدادات_الأنواع!$A$4:$D$40,4,FALSE()),0)))))</f>
        <v/>
      </c>
      <c r="M3152" s="47" t="str">
        <f>IF(OR(K3152="لم يدفع",B3152=""),"",IFERROR(VLOOKUP(SUBSTITUTE(SUBSTITUTE(H3152,"~","~~"),"*","~*"),إعدادات_الأنواع!$A$4:$E$40,5,FALSE()),0))</f>
        <v/>
      </c>
      <c r="N3152" s="47" t="str">
        <f>IF(OR(K3152="لم يدفع",K3152="تأمين فقط",K3152="اشتراك 300",B3152=""),"",IFERROR(VLOOKUP(SUBSTITUTE(SUBSTITUTE(H3152,"~","~~"),"*","~*"),إعدادات_الأنواع!$A$4:$F$40,6,FALSE()),0))</f>
        <v/>
      </c>
      <c r="O3152" s="55" t="str">
        <f t="shared" si="198"/>
        <v/>
      </c>
      <c r="P3152" s="48" t="str">
        <f t="shared" ca="1" si="199"/>
        <v/>
      </c>
      <c r="Q3152" s="52"/>
      <c r="R3152" s="49"/>
      <c r="S3152" s="50" t="str">
        <f>IF(B3152="","",COUNTA(التجديد!E3152:E3152))</f>
        <v/>
      </c>
      <c r="T3152" s="51" t="str">
        <f>IF(B3152="","",IFERROR(VLOOKUP(SUBSTITUTE(SUBSTITUTE(H3152,"~","~~"),"*","~*"),إعدادات_الأنواع!$A$4:$B$40,2,FALSE()),"?"))</f>
        <v/>
      </c>
    </row>
    <row r="3153" spans="1:20" ht="15" customHeight="1">
      <c r="A3153" s="20" t="str">
        <f>IF(B3153="","",IF(T3153="?","⚠️ نوع غير معرف",T3153&amp;TEXT(COUNTIFS($T$3:T3153,T3153),"000")))</f>
        <v/>
      </c>
      <c r="B3153" s="38"/>
      <c r="C3153" s="38"/>
      <c r="D3153" s="39"/>
      <c r="E3153" s="54"/>
      <c r="F3153" s="41" t="str">
        <f t="shared" ca="1" si="196"/>
        <v/>
      </c>
      <c r="G3153" s="42"/>
      <c r="H3153" s="37"/>
      <c r="I3153" s="43"/>
      <c r="J3153" s="44" t="str">
        <f t="shared" si="197"/>
        <v/>
      </c>
      <c r="K3153" s="45"/>
      <c r="L3153" s="46" t="str">
        <f>IF(OR(K3153="لم يدفع",B3153=""),"",IF(K3153="تأمين فقط",0,IF(K3153="اشتراك 300",300,IF(F3153&lt;14,IFERROR(VLOOKUP(SUBSTITUTE(SUBSTITUTE(H3153,"~","~~"),"*","~*"),إعدادات_الأنواع!$A$4:$D$40,3,FALSE()),0),IFERROR(VLOOKUP(SUBSTITUTE(SUBSTITUTE(H3153,"~","~~"),"*","~*"),إعدادات_الأنواع!$A$4:$D$40,4,FALSE()),0)))))</f>
        <v/>
      </c>
      <c r="M3153" s="47" t="str">
        <f>IF(OR(K3153="لم يدفع",B3153=""),"",IFERROR(VLOOKUP(SUBSTITUTE(SUBSTITUTE(H3153,"~","~~"),"*","~*"),إعدادات_الأنواع!$A$4:$E$40,5,FALSE()),0))</f>
        <v/>
      </c>
      <c r="N3153" s="47" t="str">
        <f>IF(OR(K3153="لم يدفع",K3153="تأمين فقط",K3153="اشتراك 300",B3153=""),"",IFERROR(VLOOKUP(SUBSTITUTE(SUBSTITUTE(H3153,"~","~~"),"*","~*"),إعدادات_الأنواع!$A$4:$F$40,6,FALSE()),0))</f>
        <v/>
      </c>
      <c r="O3153" s="55" t="str">
        <f t="shared" si="198"/>
        <v/>
      </c>
      <c r="P3153" s="48" t="str">
        <f t="shared" ca="1" si="199"/>
        <v/>
      </c>
      <c r="Q3153" s="52"/>
      <c r="R3153" s="49"/>
      <c r="S3153" s="50" t="str">
        <f>IF(B3153="","",COUNTA(التجديد!E3153:E3153))</f>
        <v/>
      </c>
      <c r="T3153" s="51" t="str">
        <f>IF(B3153="","",IFERROR(VLOOKUP(SUBSTITUTE(SUBSTITUTE(H3153,"~","~~"),"*","~*"),إعدادات_الأنواع!$A$4:$B$40,2,FALSE()),"?"))</f>
        <v/>
      </c>
    </row>
    <row r="3154" spans="1:20" ht="15" customHeight="1">
      <c r="A3154" s="20" t="str">
        <f>IF(B3154="","",IF(T3154="?","⚠️ نوع غير معرف",T3154&amp;TEXT(COUNTIFS($T$3:T3154,T3154),"000")))</f>
        <v/>
      </c>
      <c r="B3154" s="38"/>
      <c r="C3154" s="38"/>
      <c r="D3154" s="39"/>
      <c r="E3154" s="54"/>
      <c r="F3154" s="41" t="str">
        <f t="shared" ca="1" si="196"/>
        <v/>
      </c>
      <c r="G3154" s="42"/>
      <c r="H3154" s="37"/>
      <c r="I3154" s="43"/>
      <c r="J3154" s="44" t="str">
        <f t="shared" si="197"/>
        <v/>
      </c>
      <c r="K3154" s="45"/>
      <c r="L3154" s="46" t="str">
        <f>IF(OR(K3154="لم يدفع",B3154=""),"",IF(K3154="تأمين فقط",0,IF(K3154="اشتراك 300",300,IF(F3154&lt;14,IFERROR(VLOOKUP(SUBSTITUTE(SUBSTITUTE(H3154,"~","~~"),"*","~*"),إعدادات_الأنواع!$A$4:$D$40,3,FALSE()),0),IFERROR(VLOOKUP(SUBSTITUTE(SUBSTITUTE(H3154,"~","~~"),"*","~*"),إعدادات_الأنواع!$A$4:$D$40,4,FALSE()),0)))))</f>
        <v/>
      </c>
      <c r="M3154" s="47" t="str">
        <f>IF(OR(K3154="لم يدفع",B3154=""),"",IFERROR(VLOOKUP(SUBSTITUTE(SUBSTITUTE(H3154,"~","~~"),"*","~*"),إعدادات_الأنواع!$A$4:$E$40,5,FALSE()),0))</f>
        <v/>
      </c>
      <c r="N3154" s="47" t="str">
        <f>IF(OR(K3154="لم يدفع",K3154="تأمين فقط",K3154="اشتراك 300",B3154=""),"",IFERROR(VLOOKUP(SUBSTITUTE(SUBSTITUTE(H3154,"~","~~"),"*","~*"),إعدادات_الأنواع!$A$4:$F$40,6,FALSE()),0))</f>
        <v/>
      </c>
      <c r="O3154" s="55" t="str">
        <f t="shared" si="198"/>
        <v/>
      </c>
      <c r="P3154" s="48" t="str">
        <f t="shared" ca="1" si="199"/>
        <v/>
      </c>
      <c r="Q3154" s="52"/>
      <c r="R3154" s="49"/>
      <c r="S3154" s="50" t="str">
        <f>IF(B3154="","",COUNTA(التجديد!E3154:E3154))</f>
        <v/>
      </c>
      <c r="T3154" s="51" t="str">
        <f>IF(B3154="","",IFERROR(VLOOKUP(SUBSTITUTE(SUBSTITUTE(H3154,"~","~~"),"*","~*"),إعدادات_الأنواع!$A$4:$B$40,2,FALSE()),"?"))</f>
        <v/>
      </c>
    </row>
    <row r="3155" spans="1:20" ht="15" customHeight="1">
      <c r="A3155" s="20" t="str">
        <f>IF(B3155="","",IF(T3155="?","⚠️ نوع غير معرف",T3155&amp;TEXT(COUNTIFS($T$3:T3155,T3155),"000")))</f>
        <v/>
      </c>
      <c r="B3155" s="38"/>
      <c r="C3155" s="38"/>
      <c r="D3155" s="39"/>
      <c r="E3155" s="54"/>
      <c r="F3155" s="41" t="str">
        <f t="shared" ca="1" si="196"/>
        <v/>
      </c>
      <c r="G3155" s="42"/>
      <c r="H3155" s="37"/>
      <c r="I3155" s="43"/>
      <c r="J3155" s="44" t="str">
        <f t="shared" si="197"/>
        <v/>
      </c>
      <c r="K3155" s="45"/>
      <c r="L3155" s="46" t="str">
        <f>IF(OR(K3155="لم يدفع",B3155=""),"",IF(K3155="تأمين فقط",0,IF(K3155="اشتراك 300",300,IF(F3155&lt;14,IFERROR(VLOOKUP(SUBSTITUTE(SUBSTITUTE(H3155,"~","~~"),"*","~*"),إعدادات_الأنواع!$A$4:$D$40,3,FALSE()),0),IFERROR(VLOOKUP(SUBSTITUTE(SUBSTITUTE(H3155,"~","~~"),"*","~*"),إعدادات_الأنواع!$A$4:$D$40,4,FALSE()),0)))))</f>
        <v/>
      </c>
      <c r="M3155" s="47" t="str">
        <f>IF(OR(K3155="لم يدفع",B3155=""),"",IFERROR(VLOOKUP(SUBSTITUTE(SUBSTITUTE(H3155,"~","~~"),"*","~*"),إعدادات_الأنواع!$A$4:$E$40,5,FALSE()),0))</f>
        <v/>
      </c>
      <c r="N3155" s="47" t="str">
        <f>IF(OR(K3155="لم يدفع",K3155="تأمين فقط",K3155="اشتراك 300",B3155=""),"",IFERROR(VLOOKUP(SUBSTITUTE(SUBSTITUTE(H3155,"~","~~"),"*","~*"),إعدادات_الأنواع!$A$4:$F$40,6,FALSE()),0))</f>
        <v/>
      </c>
      <c r="O3155" s="55" t="str">
        <f t="shared" si="198"/>
        <v/>
      </c>
      <c r="P3155" s="48" t="str">
        <f t="shared" ca="1" si="199"/>
        <v/>
      </c>
      <c r="Q3155" s="52"/>
      <c r="R3155" s="49"/>
      <c r="S3155" s="50" t="str">
        <f>IF(B3155="","",COUNTA(التجديد!E3155:E3155))</f>
        <v/>
      </c>
      <c r="T3155" s="51" t="str">
        <f>IF(B3155="","",IFERROR(VLOOKUP(SUBSTITUTE(SUBSTITUTE(H3155,"~","~~"),"*","~*"),إعدادات_الأنواع!$A$4:$B$40,2,FALSE()),"?"))</f>
        <v/>
      </c>
    </row>
    <row r="3156" spans="1:20" ht="15" customHeight="1">
      <c r="A3156" s="20" t="str">
        <f>IF(B3156="","",IF(T3156="?","⚠️ نوع غير معرف",T3156&amp;TEXT(COUNTIFS($T$3:T3156,T3156),"000")))</f>
        <v/>
      </c>
      <c r="B3156" s="38"/>
      <c r="C3156" s="38"/>
      <c r="D3156" s="39"/>
      <c r="E3156" s="54"/>
      <c r="F3156" s="41" t="str">
        <f t="shared" ca="1" si="196"/>
        <v/>
      </c>
      <c r="G3156" s="42"/>
      <c r="H3156" s="37"/>
      <c r="I3156" s="43"/>
      <c r="J3156" s="44" t="str">
        <f t="shared" si="197"/>
        <v/>
      </c>
      <c r="K3156" s="45"/>
      <c r="L3156" s="46" t="str">
        <f>IF(OR(K3156="لم يدفع",B3156=""),"",IF(K3156="تأمين فقط",0,IF(K3156="اشتراك 300",300,IF(F3156&lt;14,IFERROR(VLOOKUP(SUBSTITUTE(SUBSTITUTE(H3156,"~","~~"),"*","~*"),إعدادات_الأنواع!$A$4:$D$40,3,FALSE()),0),IFERROR(VLOOKUP(SUBSTITUTE(SUBSTITUTE(H3156,"~","~~"),"*","~*"),إعدادات_الأنواع!$A$4:$D$40,4,FALSE()),0)))))</f>
        <v/>
      </c>
      <c r="M3156" s="47" t="str">
        <f>IF(OR(K3156="لم يدفع",B3156=""),"",IFERROR(VLOOKUP(SUBSTITUTE(SUBSTITUTE(H3156,"~","~~"),"*","~*"),إعدادات_الأنواع!$A$4:$E$40,5,FALSE()),0))</f>
        <v/>
      </c>
      <c r="N3156" s="47" t="str">
        <f>IF(OR(K3156="لم يدفع",K3156="تأمين فقط",K3156="اشتراك 300",B3156=""),"",IFERROR(VLOOKUP(SUBSTITUTE(SUBSTITUTE(H3156,"~","~~"),"*","~*"),إعدادات_الأنواع!$A$4:$F$40,6,FALSE()),0))</f>
        <v/>
      </c>
      <c r="O3156" s="55" t="str">
        <f t="shared" si="198"/>
        <v/>
      </c>
      <c r="P3156" s="48" t="str">
        <f t="shared" ca="1" si="199"/>
        <v/>
      </c>
      <c r="Q3156" s="52"/>
      <c r="R3156" s="49"/>
      <c r="S3156" s="50" t="str">
        <f>IF(B3156="","",COUNTA(التجديد!E3156:E3156))</f>
        <v/>
      </c>
      <c r="T3156" s="51" t="str">
        <f>IF(B3156="","",IFERROR(VLOOKUP(SUBSTITUTE(SUBSTITUTE(H3156,"~","~~"),"*","~*"),إعدادات_الأنواع!$A$4:$B$40,2,FALSE()),"?"))</f>
        <v/>
      </c>
    </row>
    <row r="3157" spans="1:20" ht="15" customHeight="1">
      <c r="A3157" s="20" t="str">
        <f>IF(B3157="","",IF(T3157="?","⚠️ نوع غير معرف",T3157&amp;TEXT(COUNTIFS($T$3:T3157,T3157),"000")))</f>
        <v/>
      </c>
      <c r="B3157" s="38"/>
      <c r="C3157" s="38"/>
      <c r="D3157" s="39"/>
      <c r="E3157" s="54"/>
      <c r="F3157" s="41" t="str">
        <f t="shared" ca="1" si="196"/>
        <v/>
      </c>
      <c r="G3157" s="42"/>
      <c r="H3157" s="37"/>
      <c r="I3157" s="43"/>
      <c r="J3157" s="44" t="str">
        <f t="shared" si="197"/>
        <v/>
      </c>
      <c r="K3157" s="45"/>
      <c r="L3157" s="46" t="str">
        <f>IF(OR(K3157="لم يدفع",B3157=""),"",IF(K3157="تأمين فقط",0,IF(K3157="اشتراك 300",300,IF(F3157&lt;14,IFERROR(VLOOKUP(SUBSTITUTE(SUBSTITUTE(H3157,"~","~~"),"*","~*"),إعدادات_الأنواع!$A$4:$D$40,3,FALSE()),0),IFERROR(VLOOKUP(SUBSTITUTE(SUBSTITUTE(H3157,"~","~~"),"*","~*"),إعدادات_الأنواع!$A$4:$D$40,4,FALSE()),0)))))</f>
        <v/>
      </c>
      <c r="M3157" s="47" t="str">
        <f>IF(OR(K3157="لم يدفع",B3157=""),"",IFERROR(VLOOKUP(SUBSTITUTE(SUBSTITUTE(H3157,"~","~~"),"*","~*"),إعدادات_الأنواع!$A$4:$E$40,5,FALSE()),0))</f>
        <v/>
      </c>
      <c r="N3157" s="47" t="str">
        <f>IF(OR(K3157="لم يدفع",K3157="تأمين فقط",K3157="اشتراك 300",B3157=""),"",IFERROR(VLOOKUP(SUBSTITUTE(SUBSTITUTE(H3157,"~","~~"),"*","~*"),إعدادات_الأنواع!$A$4:$F$40,6,FALSE()),0))</f>
        <v/>
      </c>
      <c r="O3157" s="55" t="str">
        <f t="shared" si="198"/>
        <v/>
      </c>
      <c r="P3157" s="48" t="str">
        <f t="shared" ca="1" si="199"/>
        <v/>
      </c>
      <c r="Q3157" s="52"/>
      <c r="R3157" s="49"/>
      <c r="S3157" s="50" t="str">
        <f>IF(B3157="","",COUNTA(التجديد!E3157:E3157))</f>
        <v/>
      </c>
      <c r="T3157" s="51" t="str">
        <f>IF(B3157="","",IFERROR(VLOOKUP(SUBSTITUTE(SUBSTITUTE(H3157,"~","~~"),"*","~*"),إعدادات_الأنواع!$A$4:$B$40,2,FALSE()),"?"))</f>
        <v/>
      </c>
    </row>
    <row r="3158" spans="1:20" ht="15" customHeight="1">
      <c r="A3158" s="20" t="str">
        <f>IF(B3158="","",IF(T3158="?","⚠️ نوع غير معرف",T3158&amp;TEXT(COUNTIFS($T$3:T3158,T3158),"000")))</f>
        <v/>
      </c>
      <c r="B3158" s="38"/>
      <c r="C3158" s="38"/>
      <c r="D3158" s="39"/>
      <c r="E3158" s="54"/>
      <c r="F3158" s="41" t="str">
        <f t="shared" ca="1" si="196"/>
        <v/>
      </c>
      <c r="G3158" s="42"/>
      <c r="H3158" s="37"/>
      <c r="I3158" s="43"/>
      <c r="J3158" s="44" t="str">
        <f t="shared" si="197"/>
        <v/>
      </c>
      <c r="K3158" s="45"/>
      <c r="L3158" s="46" t="str">
        <f>IF(OR(K3158="لم يدفع",B3158=""),"",IF(K3158="تأمين فقط",0,IF(K3158="اشتراك 300",300,IF(F3158&lt;14,IFERROR(VLOOKUP(SUBSTITUTE(SUBSTITUTE(H3158,"~","~~"),"*","~*"),إعدادات_الأنواع!$A$4:$D$40,3,FALSE()),0),IFERROR(VLOOKUP(SUBSTITUTE(SUBSTITUTE(H3158,"~","~~"),"*","~*"),إعدادات_الأنواع!$A$4:$D$40,4,FALSE()),0)))))</f>
        <v/>
      </c>
      <c r="M3158" s="47" t="str">
        <f>IF(OR(K3158="لم يدفع",B3158=""),"",IFERROR(VLOOKUP(SUBSTITUTE(SUBSTITUTE(H3158,"~","~~"),"*","~*"),إعدادات_الأنواع!$A$4:$E$40,5,FALSE()),0))</f>
        <v/>
      </c>
      <c r="N3158" s="47" t="str">
        <f>IF(OR(K3158="لم يدفع",K3158="تأمين فقط",K3158="اشتراك 300",B3158=""),"",IFERROR(VLOOKUP(SUBSTITUTE(SUBSTITUTE(H3158,"~","~~"),"*","~*"),إعدادات_الأنواع!$A$4:$F$40,6,FALSE()),0))</f>
        <v/>
      </c>
      <c r="O3158" s="55" t="str">
        <f t="shared" si="198"/>
        <v/>
      </c>
      <c r="P3158" s="48" t="str">
        <f t="shared" ca="1" si="199"/>
        <v/>
      </c>
      <c r="Q3158" s="52"/>
      <c r="R3158" s="49"/>
      <c r="S3158" s="50" t="str">
        <f>IF(B3158="","",COUNTA(التجديد!E3158:E3158))</f>
        <v/>
      </c>
      <c r="T3158" s="51" t="str">
        <f>IF(B3158="","",IFERROR(VLOOKUP(SUBSTITUTE(SUBSTITUTE(H3158,"~","~~"),"*","~*"),إعدادات_الأنواع!$A$4:$B$40,2,FALSE()),"?"))</f>
        <v/>
      </c>
    </row>
    <row r="3159" spans="1:20" ht="15" customHeight="1">
      <c r="A3159" s="20" t="str">
        <f>IF(B3159="","",IF(T3159="?","⚠️ نوع غير معرف",T3159&amp;TEXT(COUNTIFS($T$3:T3159,T3159),"000")))</f>
        <v/>
      </c>
      <c r="B3159" s="38"/>
      <c r="C3159" s="38"/>
      <c r="D3159" s="39"/>
      <c r="E3159" s="54"/>
      <c r="F3159" s="41" t="str">
        <f t="shared" ca="1" si="196"/>
        <v/>
      </c>
      <c r="G3159" s="42"/>
      <c r="H3159" s="37"/>
      <c r="I3159" s="43"/>
      <c r="J3159" s="44" t="str">
        <f t="shared" si="197"/>
        <v/>
      </c>
      <c r="K3159" s="45"/>
      <c r="L3159" s="46" t="str">
        <f>IF(OR(K3159="لم يدفع",B3159=""),"",IF(K3159="تأمين فقط",0,IF(K3159="اشتراك 300",300,IF(F3159&lt;14,IFERROR(VLOOKUP(SUBSTITUTE(SUBSTITUTE(H3159,"~","~~"),"*","~*"),إعدادات_الأنواع!$A$4:$D$40,3,FALSE()),0),IFERROR(VLOOKUP(SUBSTITUTE(SUBSTITUTE(H3159,"~","~~"),"*","~*"),إعدادات_الأنواع!$A$4:$D$40,4,FALSE()),0)))))</f>
        <v/>
      </c>
      <c r="M3159" s="47" t="str">
        <f>IF(OR(K3159="لم يدفع",B3159=""),"",IFERROR(VLOOKUP(SUBSTITUTE(SUBSTITUTE(H3159,"~","~~"),"*","~*"),إعدادات_الأنواع!$A$4:$E$40,5,FALSE()),0))</f>
        <v/>
      </c>
      <c r="N3159" s="47" t="str">
        <f>IF(OR(K3159="لم يدفع",K3159="تأمين فقط",K3159="اشتراك 300",B3159=""),"",IFERROR(VLOOKUP(SUBSTITUTE(SUBSTITUTE(H3159,"~","~~"),"*","~*"),إعدادات_الأنواع!$A$4:$F$40,6,FALSE()),0))</f>
        <v/>
      </c>
      <c r="O3159" s="55" t="str">
        <f t="shared" si="198"/>
        <v/>
      </c>
      <c r="P3159" s="48" t="str">
        <f t="shared" ca="1" si="199"/>
        <v/>
      </c>
      <c r="Q3159" s="52"/>
      <c r="R3159" s="49"/>
      <c r="S3159" s="50" t="str">
        <f>IF(B3159="","",COUNTA(التجديد!E3159:E3159))</f>
        <v/>
      </c>
      <c r="T3159" s="51" t="str">
        <f>IF(B3159="","",IFERROR(VLOOKUP(SUBSTITUTE(SUBSTITUTE(H3159,"~","~~"),"*","~*"),إعدادات_الأنواع!$A$4:$B$40,2,FALSE()),"?"))</f>
        <v/>
      </c>
    </row>
    <row r="3160" spans="1:20" ht="15" customHeight="1">
      <c r="A3160" s="20" t="str">
        <f>IF(B3160="","",IF(T3160="?","⚠️ نوع غير معرف",T3160&amp;TEXT(COUNTIFS($T$3:T3160,T3160),"000")))</f>
        <v/>
      </c>
      <c r="B3160" s="38"/>
      <c r="C3160" s="38"/>
      <c r="D3160" s="39"/>
      <c r="E3160" s="54"/>
      <c r="F3160" s="41" t="str">
        <f t="shared" ca="1" si="196"/>
        <v/>
      </c>
      <c r="G3160" s="42"/>
      <c r="H3160" s="37"/>
      <c r="I3160" s="43"/>
      <c r="J3160" s="44" t="str">
        <f t="shared" si="197"/>
        <v/>
      </c>
      <c r="K3160" s="45"/>
      <c r="L3160" s="46" t="str">
        <f>IF(OR(K3160="لم يدفع",B3160=""),"",IF(K3160="تأمين فقط",0,IF(K3160="اشتراك 300",300,IF(F3160&lt;14,IFERROR(VLOOKUP(SUBSTITUTE(SUBSTITUTE(H3160,"~","~~"),"*","~*"),إعدادات_الأنواع!$A$4:$D$40,3,FALSE()),0),IFERROR(VLOOKUP(SUBSTITUTE(SUBSTITUTE(H3160,"~","~~"),"*","~*"),إعدادات_الأنواع!$A$4:$D$40,4,FALSE()),0)))))</f>
        <v/>
      </c>
      <c r="M3160" s="47" t="str">
        <f>IF(OR(K3160="لم يدفع",B3160=""),"",IFERROR(VLOOKUP(SUBSTITUTE(SUBSTITUTE(H3160,"~","~~"),"*","~*"),إعدادات_الأنواع!$A$4:$E$40,5,FALSE()),0))</f>
        <v/>
      </c>
      <c r="N3160" s="47" t="str">
        <f>IF(OR(K3160="لم يدفع",K3160="تأمين فقط",K3160="اشتراك 300",B3160=""),"",IFERROR(VLOOKUP(SUBSTITUTE(SUBSTITUTE(H3160,"~","~~"),"*","~*"),إعدادات_الأنواع!$A$4:$F$40,6,FALSE()),0))</f>
        <v/>
      </c>
      <c r="O3160" s="55" t="str">
        <f t="shared" si="198"/>
        <v/>
      </c>
      <c r="P3160" s="48" t="str">
        <f t="shared" ca="1" si="199"/>
        <v/>
      </c>
      <c r="Q3160" s="52"/>
      <c r="R3160" s="49"/>
      <c r="S3160" s="50" t="str">
        <f>IF(B3160="","",COUNTA(التجديد!E3160:E3160))</f>
        <v/>
      </c>
      <c r="T3160" s="51" t="str">
        <f>IF(B3160="","",IFERROR(VLOOKUP(SUBSTITUTE(SUBSTITUTE(H3160,"~","~~"),"*","~*"),إعدادات_الأنواع!$A$4:$B$40,2,FALSE()),"?"))</f>
        <v/>
      </c>
    </row>
    <row r="3161" spans="1:20" ht="15" customHeight="1">
      <c r="A3161" s="20" t="str">
        <f>IF(B3161="","",IF(T3161="?","⚠️ نوع غير معرف",T3161&amp;TEXT(COUNTIFS($T$3:T3161,T3161),"000")))</f>
        <v/>
      </c>
      <c r="B3161" s="38"/>
      <c r="C3161" s="38"/>
      <c r="D3161" s="39"/>
      <c r="E3161" s="54"/>
      <c r="F3161" s="41" t="str">
        <f t="shared" ca="1" si="196"/>
        <v/>
      </c>
      <c r="G3161" s="42"/>
      <c r="H3161" s="37"/>
      <c r="I3161" s="43"/>
      <c r="J3161" s="44" t="str">
        <f t="shared" si="197"/>
        <v/>
      </c>
      <c r="K3161" s="45"/>
      <c r="L3161" s="46" t="str">
        <f>IF(OR(K3161="لم يدفع",B3161=""),"",IF(K3161="تأمين فقط",0,IF(K3161="اشتراك 300",300,IF(F3161&lt;14,IFERROR(VLOOKUP(SUBSTITUTE(SUBSTITUTE(H3161,"~","~~"),"*","~*"),إعدادات_الأنواع!$A$4:$D$40,3,FALSE()),0),IFERROR(VLOOKUP(SUBSTITUTE(SUBSTITUTE(H3161,"~","~~"),"*","~*"),إعدادات_الأنواع!$A$4:$D$40,4,FALSE()),0)))))</f>
        <v/>
      </c>
      <c r="M3161" s="47" t="str">
        <f>IF(OR(K3161="لم يدفع",B3161=""),"",IFERROR(VLOOKUP(SUBSTITUTE(SUBSTITUTE(H3161,"~","~~"),"*","~*"),إعدادات_الأنواع!$A$4:$E$40,5,FALSE()),0))</f>
        <v/>
      </c>
      <c r="N3161" s="47" t="str">
        <f>IF(OR(K3161="لم يدفع",K3161="تأمين فقط",K3161="اشتراك 300",B3161=""),"",IFERROR(VLOOKUP(SUBSTITUTE(SUBSTITUTE(H3161,"~","~~"),"*","~*"),إعدادات_الأنواع!$A$4:$F$40,6,FALSE()),0))</f>
        <v/>
      </c>
      <c r="O3161" s="55" t="str">
        <f t="shared" si="198"/>
        <v/>
      </c>
      <c r="P3161" s="48" t="str">
        <f t="shared" ca="1" si="199"/>
        <v/>
      </c>
      <c r="Q3161" s="52"/>
      <c r="R3161" s="49"/>
      <c r="S3161" s="50" t="str">
        <f>IF(B3161="","",COUNTA(التجديد!E3161:E3161))</f>
        <v/>
      </c>
      <c r="T3161" s="51" t="str">
        <f>IF(B3161="","",IFERROR(VLOOKUP(SUBSTITUTE(SUBSTITUTE(H3161,"~","~~"),"*","~*"),إعدادات_الأنواع!$A$4:$B$40,2,FALSE()),"?"))</f>
        <v/>
      </c>
    </row>
    <row r="3162" spans="1:20" ht="15" customHeight="1">
      <c r="A3162" s="20" t="str">
        <f>IF(B3162="","",IF(T3162="?","⚠️ نوع غير معرف",T3162&amp;TEXT(COUNTIFS($T$3:T3162,T3162),"000")))</f>
        <v/>
      </c>
      <c r="B3162" s="38"/>
      <c r="C3162" s="38"/>
      <c r="D3162" s="39"/>
      <c r="E3162" s="54"/>
      <c r="F3162" s="41" t="str">
        <f t="shared" ca="1" si="196"/>
        <v/>
      </c>
      <c r="G3162" s="42"/>
      <c r="H3162" s="37"/>
      <c r="I3162" s="43"/>
      <c r="J3162" s="44" t="str">
        <f t="shared" si="197"/>
        <v/>
      </c>
      <c r="K3162" s="45"/>
      <c r="L3162" s="46" t="str">
        <f>IF(OR(K3162="لم يدفع",B3162=""),"",IF(K3162="تأمين فقط",0,IF(K3162="اشتراك 300",300,IF(F3162&lt;14,IFERROR(VLOOKUP(SUBSTITUTE(SUBSTITUTE(H3162,"~","~~"),"*","~*"),إعدادات_الأنواع!$A$4:$D$40,3,FALSE()),0),IFERROR(VLOOKUP(SUBSTITUTE(SUBSTITUTE(H3162,"~","~~"),"*","~*"),إعدادات_الأنواع!$A$4:$D$40,4,FALSE()),0)))))</f>
        <v/>
      </c>
      <c r="M3162" s="47" t="str">
        <f>IF(OR(K3162="لم يدفع",B3162=""),"",IFERROR(VLOOKUP(SUBSTITUTE(SUBSTITUTE(H3162,"~","~~"),"*","~*"),إعدادات_الأنواع!$A$4:$E$40,5,FALSE()),0))</f>
        <v/>
      </c>
      <c r="N3162" s="47" t="str">
        <f>IF(OR(K3162="لم يدفع",K3162="تأمين فقط",K3162="اشتراك 300",B3162=""),"",IFERROR(VLOOKUP(SUBSTITUTE(SUBSTITUTE(H3162,"~","~~"),"*","~*"),إعدادات_الأنواع!$A$4:$F$40,6,FALSE()),0))</f>
        <v/>
      </c>
      <c r="O3162" s="55" t="str">
        <f t="shared" si="198"/>
        <v/>
      </c>
      <c r="P3162" s="48" t="str">
        <f t="shared" ca="1" si="199"/>
        <v/>
      </c>
      <c r="Q3162" s="52"/>
      <c r="R3162" s="49"/>
      <c r="S3162" s="50" t="str">
        <f>IF(B3162="","",COUNTA(التجديد!E3162:E3162))</f>
        <v/>
      </c>
      <c r="T3162" s="51" t="str">
        <f>IF(B3162="","",IFERROR(VLOOKUP(SUBSTITUTE(SUBSTITUTE(H3162,"~","~~"),"*","~*"),إعدادات_الأنواع!$A$4:$B$40,2,FALSE()),"?"))</f>
        <v/>
      </c>
    </row>
    <row r="3163" spans="1:20" ht="15" customHeight="1">
      <c r="A3163" s="20" t="str">
        <f>IF(B3163="","",IF(T3163="?","⚠️ نوع غير معرف",T3163&amp;TEXT(COUNTIFS($T$3:T3163,T3163),"000")))</f>
        <v/>
      </c>
      <c r="B3163" s="38"/>
      <c r="C3163" s="38"/>
      <c r="D3163" s="39"/>
      <c r="E3163" s="54"/>
      <c r="F3163" s="41" t="str">
        <f t="shared" ca="1" si="196"/>
        <v/>
      </c>
      <c r="G3163" s="42"/>
      <c r="H3163" s="37"/>
      <c r="I3163" s="43"/>
      <c r="J3163" s="44" t="str">
        <f t="shared" si="197"/>
        <v/>
      </c>
      <c r="K3163" s="45"/>
      <c r="L3163" s="46" t="str">
        <f>IF(OR(K3163="لم يدفع",B3163=""),"",IF(K3163="تأمين فقط",0,IF(K3163="اشتراك 300",300,IF(F3163&lt;14,IFERROR(VLOOKUP(SUBSTITUTE(SUBSTITUTE(H3163,"~","~~"),"*","~*"),إعدادات_الأنواع!$A$4:$D$40,3,FALSE()),0),IFERROR(VLOOKUP(SUBSTITUTE(SUBSTITUTE(H3163,"~","~~"),"*","~*"),إعدادات_الأنواع!$A$4:$D$40,4,FALSE()),0)))))</f>
        <v/>
      </c>
      <c r="M3163" s="47" t="str">
        <f>IF(OR(K3163="لم يدفع",B3163=""),"",IFERROR(VLOOKUP(SUBSTITUTE(SUBSTITUTE(H3163,"~","~~"),"*","~*"),إعدادات_الأنواع!$A$4:$E$40,5,FALSE()),0))</f>
        <v/>
      </c>
      <c r="N3163" s="47" t="str">
        <f>IF(OR(K3163="لم يدفع",K3163="تأمين فقط",K3163="اشتراك 300",B3163=""),"",IFERROR(VLOOKUP(SUBSTITUTE(SUBSTITUTE(H3163,"~","~~"),"*","~*"),إعدادات_الأنواع!$A$4:$F$40,6,FALSE()),0))</f>
        <v/>
      </c>
      <c r="O3163" s="55" t="str">
        <f t="shared" si="198"/>
        <v/>
      </c>
      <c r="P3163" s="48" t="str">
        <f t="shared" ca="1" si="199"/>
        <v/>
      </c>
      <c r="Q3163" s="52"/>
      <c r="R3163" s="49"/>
      <c r="S3163" s="50" t="str">
        <f>IF(B3163="","",COUNTA(التجديد!E3163:E3163))</f>
        <v/>
      </c>
      <c r="T3163" s="51" t="str">
        <f>IF(B3163="","",IFERROR(VLOOKUP(SUBSTITUTE(SUBSTITUTE(H3163,"~","~~"),"*","~*"),إعدادات_الأنواع!$A$4:$B$40,2,FALSE()),"?"))</f>
        <v/>
      </c>
    </row>
    <row r="3164" spans="1:20" ht="15" customHeight="1">
      <c r="A3164" s="20" t="str">
        <f>IF(B3164="","",IF(T3164="?","⚠️ نوع غير معرف",T3164&amp;TEXT(COUNTIFS($T$3:T3164,T3164),"000")))</f>
        <v/>
      </c>
      <c r="B3164" s="38"/>
      <c r="C3164" s="38"/>
      <c r="D3164" s="39"/>
      <c r="E3164" s="54"/>
      <c r="F3164" s="41" t="str">
        <f t="shared" ca="1" si="196"/>
        <v/>
      </c>
      <c r="G3164" s="42"/>
      <c r="H3164" s="37"/>
      <c r="I3164" s="43"/>
      <c r="J3164" s="44" t="str">
        <f t="shared" si="197"/>
        <v/>
      </c>
      <c r="K3164" s="45"/>
      <c r="L3164" s="46" t="str">
        <f>IF(OR(K3164="لم يدفع",B3164=""),"",IF(K3164="تأمين فقط",0,IF(K3164="اشتراك 300",300,IF(F3164&lt;14,IFERROR(VLOOKUP(SUBSTITUTE(SUBSTITUTE(H3164,"~","~~"),"*","~*"),إعدادات_الأنواع!$A$4:$D$40,3,FALSE()),0),IFERROR(VLOOKUP(SUBSTITUTE(SUBSTITUTE(H3164,"~","~~"),"*","~*"),إعدادات_الأنواع!$A$4:$D$40,4,FALSE()),0)))))</f>
        <v/>
      </c>
      <c r="M3164" s="47" t="str">
        <f>IF(OR(K3164="لم يدفع",B3164=""),"",IFERROR(VLOOKUP(SUBSTITUTE(SUBSTITUTE(H3164,"~","~~"),"*","~*"),إعدادات_الأنواع!$A$4:$E$40,5,FALSE()),0))</f>
        <v/>
      </c>
      <c r="N3164" s="47" t="str">
        <f>IF(OR(K3164="لم يدفع",K3164="تأمين فقط",K3164="اشتراك 300",B3164=""),"",IFERROR(VLOOKUP(SUBSTITUTE(SUBSTITUTE(H3164,"~","~~"),"*","~*"),إعدادات_الأنواع!$A$4:$F$40,6,FALSE()),0))</f>
        <v/>
      </c>
      <c r="O3164" s="55" t="str">
        <f t="shared" si="198"/>
        <v/>
      </c>
      <c r="P3164" s="48" t="str">
        <f t="shared" ca="1" si="199"/>
        <v/>
      </c>
      <c r="Q3164" s="52"/>
      <c r="R3164" s="49"/>
      <c r="S3164" s="50" t="str">
        <f>IF(B3164="","",COUNTA(التجديد!E3164:E3164))</f>
        <v/>
      </c>
      <c r="T3164" s="51" t="str">
        <f>IF(B3164="","",IFERROR(VLOOKUP(SUBSTITUTE(SUBSTITUTE(H3164,"~","~~"),"*","~*"),إعدادات_الأنواع!$A$4:$B$40,2,FALSE()),"?"))</f>
        <v/>
      </c>
    </row>
    <row r="3165" spans="1:20" ht="15" customHeight="1">
      <c r="A3165" s="20" t="str">
        <f>IF(B3165="","",IF(T3165="?","⚠️ نوع غير معرف",T3165&amp;TEXT(COUNTIFS($T$3:T3165,T3165),"000")))</f>
        <v/>
      </c>
      <c r="B3165" s="38"/>
      <c r="C3165" s="38"/>
      <c r="D3165" s="39"/>
      <c r="E3165" s="54"/>
      <c r="F3165" s="41" t="str">
        <f t="shared" ca="1" si="196"/>
        <v/>
      </c>
      <c r="G3165" s="42"/>
      <c r="H3165" s="37"/>
      <c r="I3165" s="43"/>
      <c r="J3165" s="44" t="str">
        <f t="shared" si="197"/>
        <v/>
      </c>
      <c r="K3165" s="45"/>
      <c r="L3165" s="46" t="str">
        <f>IF(OR(K3165="لم يدفع",B3165=""),"",IF(K3165="تأمين فقط",0,IF(K3165="اشتراك 300",300,IF(F3165&lt;14,IFERROR(VLOOKUP(SUBSTITUTE(SUBSTITUTE(H3165,"~","~~"),"*","~*"),إعدادات_الأنواع!$A$4:$D$40,3,FALSE()),0),IFERROR(VLOOKUP(SUBSTITUTE(SUBSTITUTE(H3165,"~","~~"),"*","~*"),إعدادات_الأنواع!$A$4:$D$40,4,FALSE()),0)))))</f>
        <v/>
      </c>
      <c r="M3165" s="47" t="str">
        <f>IF(OR(K3165="لم يدفع",B3165=""),"",IFERROR(VLOOKUP(SUBSTITUTE(SUBSTITUTE(H3165,"~","~~"),"*","~*"),إعدادات_الأنواع!$A$4:$E$40,5,FALSE()),0))</f>
        <v/>
      </c>
      <c r="N3165" s="47" t="str">
        <f>IF(OR(K3165="لم يدفع",K3165="تأمين فقط",K3165="اشتراك 300",B3165=""),"",IFERROR(VLOOKUP(SUBSTITUTE(SUBSTITUTE(H3165,"~","~~"),"*","~*"),إعدادات_الأنواع!$A$4:$F$40,6,FALSE()),0))</f>
        <v/>
      </c>
      <c r="O3165" s="55" t="str">
        <f t="shared" si="198"/>
        <v/>
      </c>
      <c r="P3165" s="48" t="str">
        <f t="shared" ca="1" si="199"/>
        <v/>
      </c>
      <c r="Q3165" s="52"/>
      <c r="R3165" s="49"/>
      <c r="S3165" s="50" t="str">
        <f>IF(B3165="","",COUNTA(التجديد!E3165:E3165))</f>
        <v/>
      </c>
      <c r="T3165" s="51" t="str">
        <f>IF(B3165="","",IFERROR(VLOOKUP(SUBSTITUTE(SUBSTITUTE(H3165,"~","~~"),"*","~*"),إعدادات_الأنواع!$A$4:$B$40,2,FALSE()),"?"))</f>
        <v/>
      </c>
    </row>
    <row r="3166" spans="1:20" ht="15" customHeight="1">
      <c r="A3166" s="20" t="str">
        <f>IF(B3166="","",IF(T3166="?","⚠️ نوع غير معرف",T3166&amp;TEXT(COUNTIFS($T$3:T3166,T3166),"000")))</f>
        <v/>
      </c>
      <c r="B3166" s="38"/>
      <c r="C3166" s="38"/>
      <c r="D3166" s="39"/>
      <c r="E3166" s="54"/>
      <c r="F3166" s="41" t="str">
        <f t="shared" ca="1" si="196"/>
        <v/>
      </c>
      <c r="G3166" s="42"/>
      <c r="H3166" s="37"/>
      <c r="I3166" s="43"/>
      <c r="J3166" s="44" t="str">
        <f t="shared" si="197"/>
        <v/>
      </c>
      <c r="K3166" s="45"/>
      <c r="L3166" s="46" t="str">
        <f>IF(OR(K3166="لم يدفع",B3166=""),"",IF(K3166="تأمين فقط",0,IF(K3166="اشتراك 300",300,IF(F3166&lt;14,IFERROR(VLOOKUP(SUBSTITUTE(SUBSTITUTE(H3166,"~","~~"),"*","~*"),إعدادات_الأنواع!$A$4:$D$40,3,FALSE()),0),IFERROR(VLOOKUP(SUBSTITUTE(SUBSTITUTE(H3166,"~","~~"),"*","~*"),إعدادات_الأنواع!$A$4:$D$40,4,FALSE()),0)))))</f>
        <v/>
      </c>
      <c r="M3166" s="47" t="str">
        <f>IF(OR(K3166="لم يدفع",B3166=""),"",IFERROR(VLOOKUP(SUBSTITUTE(SUBSTITUTE(H3166,"~","~~"),"*","~*"),إعدادات_الأنواع!$A$4:$E$40,5,FALSE()),0))</f>
        <v/>
      </c>
      <c r="N3166" s="47" t="str">
        <f>IF(OR(K3166="لم يدفع",K3166="تأمين فقط",K3166="اشتراك 300",B3166=""),"",IFERROR(VLOOKUP(SUBSTITUTE(SUBSTITUTE(H3166,"~","~~"),"*","~*"),إعدادات_الأنواع!$A$4:$F$40,6,FALSE()),0))</f>
        <v/>
      </c>
      <c r="O3166" s="55" t="str">
        <f t="shared" si="198"/>
        <v/>
      </c>
      <c r="P3166" s="48" t="str">
        <f t="shared" ca="1" si="199"/>
        <v/>
      </c>
      <c r="Q3166" s="52"/>
      <c r="R3166" s="49"/>
      <c r="S3166" s="50" t="str">
        <f>IF(B3166="","",COUNTA(التجديد!E3166:E3166))</f>
        <v/>
      </c>
      <c r="T3166" s="51" t="str">
        <f>IF(B3166="","",IFERROR(VLOOKUP(SUBSTITUTE(SUBSTITUTE(H3166,"~","~~"),"*","~*"),إعدادات_الأنواع!$A$4:$B$40,2,FALSE()),"?"))</f>
        <v/>
      </c>
    </row>
    <row r="3167" spans="1:20" ht="15" customHeight="1">
      <c r="A3167" s="20" t="str">
        <f>IF(B3167="","",IF(T3167="?","⚠️ نوع غير معرف",T3167&amp;TEXT(COUNTIFS($T$3:T3167,T3167),"000")))</f>
        <v/>
      </c>
      <c r="B3167" s="38"/>
      <c r="C3167" s="38"/>
      <c r="D3167" s="39"/>
      <c r="E3167" s="54"/>
      <c r="F3167" s="41" t="str">
        <f t="shared" ca="1" si="196"/>
        <v/>
      </c>
      <c r="G3167" s="42"/>
      <c r="H3167" s="37"/>
      <c r="I3167" s="43"/>
      <c r="J3167" s="44" t="str">
        <f t="shared" si="197"/>
        <v/>
      </c>
      <c r="K3167" s="45"/>
      <c r="L3167" s="46" t="str">
        <f>IF(OR(K3167="لم يدفع",B3167=""),"",IF(K3167="تأمين فقط",0,IF(K3167="اشتراك 300",300,IF(F3167&lt;14,IFERROR(VLOOKUP(SUBSTITUTE(SUBSTITUTE(H3167,"~","~~"),"*","~*"),إعدادات_الأنواع!$A$4:$D$40,3,FALSE()),0),IFERROR(VLOOKUP(SUBSTITUTE(SUBSTITUTE(H3167,"~","~~"),"*","~*"),إعدادات_الأنواع!$A$4:$D$40,4,FALSE()),0)))))</f>
        <v/>
      </c>
      <c r="M3167" s="47" t="str">
        <f>IF(OR(K3167="لم يدفع",B3167=""),"",IFERROR(VLOOKUP(SUBSTITUTE(SUBSTITUTE(H3167,"~","~~"),"*","~*"),إعدادات_الأنواع!$A$4:$E$40,5,FALSE()),0))</f>
        <v/>
      </c>
      <c r="N3167" s="47" t="str">
        <f>IF(OR(K3167="لم يدفع",K3167="تأمين فقط",K3167="اشتراك 300",B3167=""),"",IFERROR(VLOOKUP(SUBSTITUTE(SUBSTITUTE(H3167,"~","~~"),"*","~*"),إعدادات_الأنواع!$A$4:$F$40,6,FALSE()),0))</f>
        <v/>
      </c>
      <c r="O3167" s="55" t="str">
        <f t="shared" si="198"/>
        <v/>
      </c>
      <c r="P3167" s="48" t="str">
        <f t="shared" ca="1" si="199"/>
        <v/>
      </c>
      <c r="Q3167" s="52"/>
      <c r="R3167" s="49"/>
      <c r="S3167" s="50" t="str">
        <f>IF(B3167="","",COUNTA(التجديد!E3167:E3167))</f>
        <v/>
      </c>
      <c r="T3167" s="51" t="str">
        <f>IF(B3167="","",IFERROR(VLOOKUP(SUBSTITUTE(SUBSTITUTE(H3167,"~","~~"),"*","~*"),إعدادات_الأنواع!$A$4:$B$40,2,FALSE()),"?"))</f>
        <v/>
      </c>
    </row>
    <row r="3168" spans="1:20" ht="15" customHeight="1">
      <c r="A3168" s="20" t="str">
        <f>IF(B3168="","",IF(T3168="?","⚠️ نوع غير معرف",T3168&amp;TEXT(COUNTIFS($T$3:T3168,T3168),"000")))</f>
        <v/>
      </c>
      <c r="B3168" s="38"/>
      <c r="C3168" s="38"/>
      <c r="D3168" s="39"/>
      <c r="E3168" s="54"/>
      <c r="F3168" s="41" t="str">
        <f t="shared" ca="1" si="196"/>
        <v/>
      </c>
      <c r="G3168" s="42"/>
      <c r="H3168" s="37"/>
      <c r="I3168" s="43"/>
      <c r="J3168" s="44" t="str">
        <f t="shared" si="197"/>
        <v/>
      </c>
      <c r="K3168" s="45"/>
      <c r="L3168" s="46" t="str">
        <f>IF(OR(K3168="لم يدفع",B3168=""),"",IF(K3168="تأمين فقط",0,IF(K3168="اشتراك 300",300,IF(F3168&lt;14,IFERROR(VLOOKUP(SUBSTITUTE(SUBSTITUTE(H3168,"~","~~"),"*","~*"),إعدادات_الأنواع!$A$4:$D$40,3,FALSE()),0),IFERROR(VLOOKUP(SUBSTITUTE(SUBSTITUTE(H3168,"~","~~"),"*","~*"),إعدادات_الأنواع!$A$4:$D$40,4,FALSE()),0)))))</f>
        <v/>
      </c>
      <c r="M3168" s="47" t="str">
        <f>IF(OR(K3168="لم يدفع",B3168=""),"",IFERROR(VLOOKUP(SUBSTITUTE(SUBSTITUTE(H3168,"~","~~"),"*","~*"),إعدادات_الأنواع!$A$4:$E$40,5,FALSE()),0))</f>
        <v/>
      </c>
      <c r="N3168" s="47" t="str">
        <f>IF(OR(K3168="لم يدفع",K3168="تأمين فقط",K3168="اشتراك 300",B3168=""),"",IFERROR(VLOOKUP(SUBSTITUTE(SUBSTITUTE(H3168,"~","~~"),"*","~*"),إعدادات_الأنواع!$A$4:$F$40,6,FALSE()),0))</f>
        <v/>
      </c>
      <c r="O3168" s="55" t="str">
        <f t="shared" si="198"/>
        <v/>
      </c>
      <c r="P3168" s="48" t="str">
        <f t="shared" ca="1" si="199"/>
        <v/>
      </c>
      <c r="Q3168" s="52"/>
      <c r="R3168" s="49"/>
      <c r="S3168" s="50" t="str">
        <f>IF(B3168="","",COUNTA(التجديد!E3168:E3168))</f>
        <v/>
      </c>
      <c r="T3168" s="51" t="str">
        <f>IF(B3168="","",IFERROR(VLOOKUP(SUBSTITUTE(SUBSTITUTE(H3168,"~","~~"),"*","~*"),إعدادات_الأنواع!$A$4:$B$40,2,FALSE()),"?"))</f>
        <v/>
      </c>
    </row>
    <row r="3169" spans="1:20" ht="15" customHeight="1">
      <c r="A3169" s="20" t="str">
        <f>IF(B3169="","",IF(T3169="?","⚠️ نوع غير معرف",T3169&amp;TEXT(COUNTIFS($T$3:T3169,T3169),"000")))</f>
        <v/>
      </c>
      <c r="B3169" s="38"/>
      <c r="C3169" s="38"/>
      <c r="D3169" s="39"/>
      <c r="E3169" s="54"/>
      <c r="F3169" s="41" t="str">
        <f t="shared" ca="1" si="196"/>
        <v/>
      </c>
      <c r="G3169" s="42"/>
      <c r="H3169" s="37"/>
      <c r="I3169" s="43"/>
      <c r="J3169" s="44" t="str">
        <f t="shared" si="197"/>
        <v/>
      </c>
      <c r="K3169" s="45"/>
      <c r="L3169" s="46" t="str">
        <f>IF(OR(K3169="لم يدفع",B3169=""),"",IF(K3169="تأمين فقط",0,IF(K3169="اشتراك 300",300,IF(F3169&lt;14,IFERROR(VLOOKUP(SUBSTITUTE(SUBSTITUTE(H3169,"~","~~"),"*","~*"),إعدادات_الأنواع!$A$4:$D$40,3,FALSE()),0),IFERROR(VLOOKUP(SUBSTITUTE(SUBSTITUTE(H3169,"~","~~"),"*","~*"),إعدادات_الأنواع!$A$4:$D$40,4,FALSE()),0)))))</f>
        <v/>
      </c>
      <c r="M3169" s="47" t="str">
        <f>IF(OR(K3169="لم يدفع",B3169=""),"",IFERROR(VLOOKUP(SUBSTITUTE(SUBSTITUTE(H3169,"~","~~"),"*","~*"),إعدادات_الأنواع!$A$4:$E$40,5,FALSE()),0))</f>
        <v/>
      </c>
      <c r="N3169" s="47" t="str">
        <f>IF(OR(K3169="لم يدفع",K3169="تأمين فقط",K3169="اشتراك 300",B3169=""),"",IFERROR(VLOOKUP(SUBSTITUTE(SUBSTITUTE(H3169,"~","~~"),"*","~*"),إعدادات_الأنواع!$A$4:$F$40,6,FALSE()),0))</f>
        <v/>
      </c>
      <c r="O3169" s="55" t="str">
        <f t="shared" si="198"/>
        <v/>
      </c>
      <c r="P3169" s="48" t="str">
        <f t="shared" ca="1" si="199"/>
        <v/>
      </c>
      <c r="Q3169" s="52"/>
      <c r="R3169" s="49"/>
      <c r="S3169" s="50" t="str">
        <f>IF(B3169="","",COUNTA(التجديد!E3169:E3169))</f>
        <v/>
      </c>
      <c r="T3169" s="51" t="str">
        <f>IF(B3169="","",IFERROR(VLOOKUP(SUBSTITUTE(SUBSTITUTE(H3169,"~","~~"),"*","~*"),إعدادات_الأنواع!$A$4:$B$40,2,FALSE()),"?"))</f>
        <v/>
      </c>
    </row>
    <row r="3170" spans="1:20" ht="15" customHeight="1">
      <c r="A3170" s="20" t="str">
        <f>IF(B3170="","",IF(T3170="?","⚠️ نوع غير معرف",T3170&amp;TEXT(COUNTIFS($T$3:T3170,T3170),"000")))</f>
        <v/>
      </c>
      <c r="B3170" s="38"/>
      <c r="C3170" s="38"/>
      <c r="D3170" s="39"/>
      <c r="E3170" s="54"/>
      <c r="F3170" s="41" t="str">
        <f t="shared" ca="1" si="196"/>
        <v/>
      </c>
      <c r="G3170" s="42"/>
      <c r="H3170" s="37"/>
      <c r="I3170" s="43"/>
      <c r="J3170" s="44" t="str">
        <f t="shared" si="197"/>
        <v/>
      </c>
      <c r="K3170" s="45"/>
      <c r="L3170" s="46" t="str">
        <f>IF(OR(K3170="لم يدفع",B3170=""),"",IF(K3170="تأمين فقط",0,IF(K3170="اشتراك 300",300,IF(F3170&lt;14,IFERROR(VLOOKUP(SUBSTITUTE(SUBSTITUTE(H3170,"~","~~"),"*","~*"),إعدادات_الأنواع!$A$4:$D$40,3,FALSE()),0),IFERROR(VLOOKUP(SUBSTITUTE(SUBSTITUTE(H3170,"~","~~"),"*","~*"),إعدادات_الأنواع!$A$4:$D$40,4,FALSE()),0)))))</f>
        <v/>
      </c>
      <c r="M3170" s="47" t="str">
        <f>IF(OR(K3170="لم يدفع",B3170=""),"",IFERROR(VLOOKUP(SUBSTITUTE(SUBSTITUTE(H3170,"~","~~"),"*","~*"),إعدادات_الأنواع!$A$4:$E$40,5,FALSE()),0))</f>
        <v/>
      </c>
      <c r="N3170" s="47" t="str">
        <f>IF(OR(K3170="لم يدفع",K3170="تأمين فقط",K3170="اشتراك 300",B3170=""),"",IFERROR(VLOOKUP(SUBSTITUTE(SUBSTITUTE(H3170,"~","~~"),"*","~*"),إعدادات_الأنواع!$A$4:$F$40,6,FALSE()),0))</f>
        <v/>
      </c>
      <c r="O3170" s="55" t="str">
        <f t="shared" si="198"/>
        <v/>
      </c>
      <c r="P3170" s="48" t="str">
        <f t="shared" ca="1" si="199"/>
        <v/>
      </c>
      <c r="Q3170" s="52"/>
      <c r="R3170" s="49"/>
      <c r="S3170" s="50" t="str">
        <f>IF(B3170="","",COUNTA(التجديد!E3170:E3170))</f>
        <v/>
      </c>
      <c r="T3170" s="51" t="str">
        <f>IF(B3170="","",IFERROR(VLOOKUP(SUBSTITUTE(SUBSTITUTE(H3170,"~","~~"),"*","~*"),إعدادات_الأنواع!$A$4:$B$40,2,FALSE()),"?"))</f>
        <v/>
      </c>
    </row>
    <row r="3171" spans="1:20" ht="15" customHeight="1">
      <c r="A3171" s="20" t="str">
        <f>IF(B3171="","",IF(T3171="?","⚠️ نوع غير معرف",T3171&amp;TEXT(COUNTIFS($T$3:T3171,T3171),"000")))</f>
        <v/>
      </c>
      <c r="B3171" s="38"/>
      <c r="C3171" s="38"/>
      <c r="D3171" s="39"/>
      <c r="E3171" s="54"/>
      <c r="F3171" s="41" t="str">
        <f t="shared" ca="1" si="196"/>
        <v/>
      </c>
      <c r="G3171" s="42"/>
      <c r="H3171" s="37"/>
      <c r="I3171" s="43"/>
      <c r="J3171" s="44" t="str">
        <f t="shared" si="197"/>
        <v/>
      </c>
      <c r="K3171" s="45"/>
      <c r="L3171" s="46" t="str">
        <f>IF(OR(K3171="لم يدفع",B3171=""),"",IF(K3171="تأمين فقط",0,IF(K3171="اشتراك 300",300,IF(F3171&lt;14,IFERROR(VLOOKUP(SUBSTITUTE(SUBSTITUTE(H3171,"~","~~"),"*","~*"),إعدادات_الأنواع!$A$4:$D$40,3,FALSE()),0),IFERROR(VLOOKUP(SUBSTITUTE(SUBSTITUTE(H3171,"~","~~"),"*","~*"),إعدادات_الأنواع!$A$4:$D$40,4,FALSE()),0)))))</f>
        <v/>
      </c>
      <c r="M3171" s="47" t="str">
        <f>IF(OR(K3171="لم يدفع",B3171=""),"",IFERROR(VLOOKUP(SUBSTITUTE(SUBSTITUTE(H3171,"~","~~"),"*","~*"),إعدادات_الأنواع!$A$4:$E$40,5,FALSE()),0))</f>
        <v/>
      </c>
      <c r="N3171" s="47" t="str">
        <f>IF(OR(K3171="لم يدفع",K3171="تأمين فقط",K3171="اشتراك 300",B3171=""),"",IFERROR(VLOOKUP(SUBSTITUTE(SUBSTITUTE(H3171,"~","~~"),"*","~*"),إعدادات_الأنواع!$A$4:$F$40,6,FALSE()),0))</f>
        <v/>
      </c>
      <c r="O3171" s="55" t="str">
        <f t="shared" si="198"/>
        <v/>
      </c>
      <c r="P3171" s="48" t="str">
        <f t="shared" ca="1" si="199"/>
        <v/>
      </c>
      <c r="Q3171" s="52"/>
      <c r="R3171" s="49"/>
      <c r="S3171" s="50" t="str">
        <f>IF(B3171="","",COUNTA(التجديد!E3171:E3171))</f>
        <v/>
      </c>
      <c r="T3171" s="51" t="str">
        <f>IF(B3171="","",IFERROR(VLOOKUP(SUBSTITUTE(SUBSTITUTE(H3171,"~","~~"),"*","~*"),إعدادات_الأنواع!$A$4:$B$40,2,FALSE()),"?"))</f>
        <v/>
      </c>
    </row>
    <row r="3172" spans="1:20" ht="15" customHeight="1">
      <c r="A3172" s="20" t="str">
        <f>IF(B3172="","",IF(T3172="?","⚠️ نوع غير معرف",T3172&amp;TEXT(COUNTIFS($T$3:T3172,T3172),"000")))</f>
        <v/>
      </c>
      <c r="B3172" s="38"/>
      <c r="C3172" s="38"/>
      <c r="D3172" s="39"/>
      <c r="E3172" s="54"/>
      <c r="F3172" s="41" t="str">
        <f t="shared" ca="1" si="196"/>
        <v/>
      </c>
      <c r="G3172" s="42"/>
      <c r="H3172" s="37"/>
      <c r="I3172" s="43"/>
      <c r="J3172" s="44" t="str">
        <f t="shared" si="197"/>
        <v/>
      </c>
      <c r="K3172" s="45"/>
      <c r="L3172" s="46" t="str">
        <f>IF(OR(K3172="لم يدفع",B3172=""),"",IF(K3172="تأمين فقط",0,IF(K3172="اشتراك 300",300,IF(F3172&lt;14,IFERROR(VLOOKUP(SUBSTITUTE(SUBSTITUTE(H3172,"~","~~"),"*","~*"),إعدادات_الأنواع!$A$4:$D$40,3,FALSE()),0),IFERROR(VLOOKUP(SUBSTITUTE(SUBSTITUTE(H3172,"~","~~"),"*","~*"),إعدادات_الأنواع!$A$4:$D$40,4,FALSE()),0)))))</f>
        <v/>
      </c>
      <c r="M3172" s="47" t="str">
        <f>IF(OR(K3172="لم يدفع",B3172=""),"",IFERROR(VLOOKUP(SUBSTITUTE(SUBSTITUTE(H3172,"~","~~"),"*","~*"),إعدادات_الأنواع!$A$4:$E$40,5,FALSE()),0))</f>
        <v/>
      </c>
      <c r="N3172" s="47" t="str">
        <f>IF(OR(K3172="لم يدفع",K3172="تأمين فقط",K3172="اشتراك 300",B3172=""),"",IFERROR(VLOOKUP(SUBSTITUTE(SUBSTITUTE(H3172,"~","~~"),"*","~*"),إعدادات_الأنواع!$A$4:$F$40,6,FALSE()),0))</f>
        <v/>
      </c>
      <c r="O3172" s="55" t="str">
        <f t="shared" si="198"/>
        <v/>
      </c>
      <c r="P3172" s="48" t="str">
        <f t="shared" ca="1" si="199"/>
        <v/>
      </c>
      <c r="Q3172" s="52"/>
      <c r="R3172" s="49"/>
      <c r="S3172" s="50" t="str">
        <f>IF(B3172="","",COUNTA(التجديد!E3172:E3172))</f>
        <v/>
      </c>
      <c r="T3172" s="51" t="str">
        <f>IF(B3172="","",IFERROR(VLOOKUP(SUBSTITUTE(SUBSTITUTE(H3172,"~","~~"),"*","~*"),إعدادات_الأنواع!$A$4:$B$40,2,FALSE()),"?"))</f>
        <v/>
      </c>
    </row>
    <row r="3173" spans="1:20" ht="15" customHeight="1">
      <c r="A3173" s="20" t="str">
        <f>IF(B3173="","",IF(T3173="?","⚠️ نوع غير معرف",T3173&amp;TEXT(COUNTIFS($T$3:T3173,T3173),"000")))</f>
        <v/>
      </c>
      <c r="B3173" s="38"/>
      <c r="C3173" s="38"/>
      <c r="D3173" s="39"/>
      <c r="E3173" s="54"/>
      <c r="F3173" s="41" t="str">
        <f t="shared" ca="1" si="196"/>
        <v/>
      </c>
      <c r="G3173" s="42"/>
      <c r="H3173" s="37"/>
      <c r="I3173" s="43"/>
      <c r="J3173" s="44" t="str">
        <f t="shared" si="197"/>
        <v/>
      </c>
      <c r="K3173" s="45"/>
      <c r="L3173" s="46" t="str">
        <f>IF(OR(K3173="لم يدفع",B3173=""),"",IF(K3173="تأمين فقط",0,IF(K3173="اشتراك 300",300,IF(F3173&lt;14,IFERROR(VLOOKUP(SUBSTITUTE(SUBSTITUTE(H3173,"~","~~"),"*","~*"),إعدادات_الأنواع!$A$4:$D$40,3,FALSE()),0),IFERROR(VLOOKUP(SUBSTITUTE(SUBSTITUTE(H3173,"~","~~"),"*","~*"),إعدادات_الأنواع!$A$4:$D$40,4,FALSE()),0)))))</f>
        <v/>
      </c>
      <c r="M3173" s="47" t="str">
        <f>IF(OR(K3173="لم يدفع",B3173=""),"",IFERROR(VLOOKUP(SUBSTITUTE(SUBSTITUTE(H3173,"~","~~"),"*","~*"),إعدادات_الأنواع!$A$4:$E$40,5,FALSE()),0))</f>
        <v/>
      </c>
      <c r="N3173" s="47" t="str">
        <f>IF(OR(K3173="لم يدفع",K3173="تأمين فقط",K3173="اشتراك 300",B3173=""),"",IFERROR(VLOOKUP(SUBSTITUTE(SUBSTITUTE(H3173,"~","~~"),"*","~*"),إعدادات_الأنواع!$A$4:$F$40,6,FALSE()),0))</f>
        <v/>
      </c>
      <c r="O3173" s="55" t="str">
        <f t="shared" si="198"/>
        <v/>
      </c>
      <c r="P3173" s="48" t="str">
        <f t="shared" ca="1" si="199"/>
        <v/>
      </c>
      <c r="Q3173" s="52"/>
      <c r="R3173" s="49"/>
      <c r="S3173" s="50" t="str">
        <f>IF(B3173="","",COUNTA(التجديد!E3173:E3173))</f>
        <v/>
      </c>
      <c r="T3173" s="51" t="str">
        <f>IF(B3173="","",IFERROR(VLOOKUP(SUBSTITUTE(SUBSTITUTE(H3173,"~","~~"),"*","~*"),إعدادات_الأنواع!$A$4:$B$40,2,FALSE()),"?"))</f>
        <v/>
      </c>
    </row>
    <row r="3174" spans="1:20" ht="15" customHeight="1">
      <c r="A3174" s="20" t="str">
        <f>IF(B3174="","",IF(T3174="?","⚠️ نوع غير معرف",T3174&amp;TEXT(COUNTIFS($T$3:T3174,T3174),"000")))</f>
        <v/>
      </c>
      <c r="B3174" s="38"/>
      <c r="C3174" s="38"/>
      <c r="D3174" s="39"/>
      <c r="E3174" s="54"/>
      <c r="F3174" s="41" t="str">
        <f t="shared" ca="1" si="196"/>
        <v/>
      </c>
      <c r="G3174" s="42"/>
      <c r="H3174" s="37"/>
      <c r="I3174" s="43"/>
      <c r="J3174" s="44" t="str">
        <f t="shared" si="197"/>
        <v/>
      </c>
      <c r="K3174" s="45"/>
      <c r="L3174" s="46" t="str">
        <f>IF(OR(K3174="لم يدفع",B3174=""),"",IF(K3174="تأمين فقط",0,IF(K3174="اشتراك 300",300,IF(F3174&lt;14,IFERROR(VLOOKUP(SUBSTITUTE(SUBSTITUTE(H3174,"~","~~"),"*","~*"),إعدادات_الأنواع!$A$4:$D$40,3,FALSE()),0),IFERROR(VLOOKUP(SUBSTITUTE(SUBSTITUTE(H3174,"~","~~"),"*","~*"),إعدادات_الأنواع!$A$4:$D$40,4,FALSE()),0)))))</f>
        <v/>
      </c>
      <c r="M3174" s="47" t="str">
        <f>IF(OR(K3174="لم يدفع",B3174=""),"",IFERROR(VLOOKUP(SUBSTITUTE(SUBSTITUTE(H3174,"~","~~"),"*","~*"),إعدادات_الأنواع!$A$4:$E$40,5,FALSE()),0))</f>
        <v/>
      </c>
      <c r="N3174" s="47" t="str">
        <f>IF(OR(K3174="لم يدفع",K3174="تأمين فقط",K3174="اشتراك 300",B3174=""),"",IFERROR(VLOOKUP(SUBSTITUTE(SUBSTITUTE(H3174,"~","~~"),"*","~*"),إعدادات_الأنواع!$A$4:$F$40,6,FALSE()),0))</f>
        <v/>
      </c>
      <c r="O3174" s="55" t="str">
        <f t="shared" si="198"/>
        <v/>
      </c>
      <c r="P3174" s="48" t="str">
        <f t="shared" ca="1" si="199"/>
        <v/>
      </c>
      <c r="Q3174" s="52"/>
      <c r="R3174" s="49"/>
      <c r="S3174" s="50" t="str">
        <f>IF(B3174="","",COUNTA(التجديد!E3174:E3174))</f>
        <v/>
      </c>
      <c r="T3174" s="51" t="str">
        <f>IF(B3174="","",IFERROR(VLOOKUP(SUBSTITUTE(SUBSTITUTE(H3174,"~","~~"),"*","~*"),إعدادات_الأنواع!$A$4:$B$40,2,FALSE()),"?"))</f>
        <v/>
      </c>
    </row>
    <row r="3175" spans="1:20" ht="15" customHeight="1">
      <c r="A3175" s="20" t="str">
        <f>IF(B3175="","",IF(T3175="?","⚠️ نوع غير معرف",T3175&amp;TEXT(COUNTIFS($T$3:T3175,T3175),"000")))</f>
        <v/>
      </c>
      <c r="B3175" s="38"/>
      <c r="C3175" s="38"/>
      <c r="D3175" s="39"/>
      <c r="E3175" s="54"/>
      <c r="F3175" s="41" t="str">
        <f t="shared" ca="1" si="196"/>
        <v/>
      </c>
      <c r="G3175" s="42"/>
      <c r="H3175" s="37"/>
      <c r="I3175" s="43"/>
      <c r="J3175" s="44" t="str">
        <f t="shared" si="197"/>
        <v/>
      </c>
      <c r="K3175" s="45"/>
      <c r="L3175" s="46" t="str">
        <f>IF(OR(K3175="لم يدفع",B3175=""),"",IF(K3175="تأمين فقط",0,IF(K3175="اشتراك 300",300,IF(F3175&lt;14,IFERROR(VLOOKUP(SUBSTITUTE(SUBSTITUTE(H3175,"~","~~"),"*","~*"),إعدادات_الأنواع!$A$4:$D$40,3,FALSE()),0),IFERROR(VLOOKUP(SUBSTITUTE(SUBSTITUTE(H3175,"~","~~"),"*","~*"),إعدادات_الأنواع!$A$4:$D$40,4,FALSE()),0)))))</f>
        <v/>
      </c>
      <c r="M3175" s="47" t="str">
        <f>IF(OR(K3175="لم يدفع",B3175=""),"",IFERROR(VLOOKUP(SUBSTITUTE(SUBSTITUTE(H3175,"~","~~"),"*","~*"),إعدادات_الأنواع!$A$4:$E$40,5,FALSE()),0))</f>
        <v/>
      </c>
      <c r="N3175" s="47" t="str">
        <f>IF(OR(K3175="لم يدفع",K3175="تأمين فقط",K3175="اشتراك 300",B3175=""),"",IFERROR(VLOOKUP(SUBSTITUTE(SUBSTITUTE(H3175,"~","~~"),"*","~*"),إعدادات_الأنواع!$A$4:$F$40,6,FALSE()),0))</f>
        <v/>
      </c>
      <c r="O3175" s="55" t="str">
        <f t="shared" si="198"/>
        <v/>
      </c>
      <c r="P3175" s="48" t="str">
        <f t="shared" ca="1" si="199"/>
        <v/>
      </c>
      <c r="Q3175" s="52"/>
      <c r="R3175" s="49"/>
      <c r="S3175" s="50" t="str">
        <f>IF(B3175="","",COUNTA(التجديد!E3175:E3175))</f>
        <v/>
      </c>
      <c r="T3175" s="51" t="str">
        <f>IF(B3175="","",IFERROR(VLOOKUP(SUBSTITUTE(SUBSTITUTE(H3175,"~","~~"),"*","~*"),إعدادات_الأنواع!$A$4:$B$40,2,FALSE()),"?"))</f>
        <v/>
      </c>
    </row>
    <row r="3176" spans="1:20" ht="15" customHeight="1">
      <c r="A3176" s="20" t="str">
        <f>IF(B3176="","",IF(T3176="?","⚠️ نوع غير معرف",T3176&amp;TEXT(COUNTIFS($T$3:T3176,T3176),"000")))</f>
        <v/>
      </c>
      <c r="B3176" s="38"/>
      <c r="C3176" s="38"/>
      <c r="D3176" s="39"/>
      <c r="E3176" s="54"/>
      <c r="F3176" s="41" t="str">
        <f t="shared" ca="1" si="196"/>
        <v/>
      </c>
      <c r="G3176" s="42"/>
      <c r="H3176" s="37"/>
      <c r="I3176" s="43"/>
      <c r="J3176" s="44" t="str">
        <f t="shared" si="197"/>
        <v/>
      </c>
      <c r="K3176" s="45"/>
      <c r="L3176" s="46" t="str">
        <f>IF(OR(K3176="لم يدفع",B3176=""),"",IF(K3176="تأمين فقط",0,IF(K3176="اشتراك 300",300,IF(F3176&lt;14,IFERROR(VLOOKUP(SUBSTITUTE(SUBSTITUTE(H3176,"~","~~"),"*","~*"),إعدادات_الأنواع!$A$4:$D$40,3,FALSE()),0),IFERROR(VLOOKUP(SUBSTITUTE(SUBSTITUTE(H3176,"~","~~"),"*","~*"),إعدادات_الأنواع!$A$4:$D$40,4,FALSE()),0)))))</f>
        <v/>
      </c>
      <c r="M3176" s="47" t="str">
        <f>IF(OR(K3176="لم يدفع",B3176=""),"",IFERROR(VLOOKUP(SUBSTITUTE(SUBSTITUTE(H3176,"~","~~"),"*","~*"),إعدادات_الأنواع!$A$4:$E$40,5,FALSE()),0))</f>
        <v/>
      </c>
      <c r="N3176" s="47" t="str">
        <f>IF(OR(K3176="لم يدفع",K3176="تأمين فقط",K3176="اشتراك 300",B3176=""),"",IFERROR(VLOOKUP(SUBSTITUTE(SUBSTITUTE(H3176,"~","~~"),"*","~*"),إعدادات_الأنواع!$A$4:$F$40,6,FALSE()),0))</f>
        <v/>
      </c>
      <c r="O3176" s="55" t="str">
        <f t="shared" si="198"/>
        <v/>
      </c>
      <c r="P3176" s="48" t="str">
        <f t="shared" ca="1" si="199"/>
        <v/>
      </c>
      <c r="Q3176" s="52"/>
      <c r="R3176" s="49"/>
      <c r="S3176" s="50" t="str">
        <f>IF(B3176="","",COUNTA(التجديد!E3176:E3176))</f>
        <v/>
      </c>
      <c r="T3176" s="51" t="str">
        <f>IF(B3176="","",IFERROR(VLOOKUP(SUBSTITUTE(SUBSTITUTE(H3176,"~","~~"),"*","~*"),إعدادات_الأنواع!$A$4:$B$40,2,FALSE()),"?"))</f>
        <v/>
      </c>
    </row>
    <row r="1045115" ht="17.25" customHeight="1"/>
  </sheetData>
  <mergeCells count="1">
    <mergeCell ref="A1:R1"/>
  </mergeCells>
  <conditionalFormatting sqref="A117:J152 S128:S136 K137:P143 R137:S143 P140:P152 K144:S152 A153:S4922">
    <cfRule type="expression" dxfId="23" priority="2">
      <formula>$K117="لم يدفع"</formula>
    </cfRule>
  </conditionalFormatting>
  <conditionalFormatting sqref="E99:R116">
    <cfRule type="expression" dxfId="22" priority="10">
      <formula>$K99="لم يدفع"</formula>
    </cfRule>
  </conditionalFormatting>
  <conditionalFormatting sqref="E3:S88 E89:R98 K127:S127 K128:R135 K136:P136 K136:K142 S89:S116 R136 Q136:Q143">
    <cfRule type="expression" dxfId="21" priority="16">
      <formula>$K3="لم يدفع"</formula>
    </cfRule>
  </conditionalFormatting>
  <conditionalFormatting sqref="K3:K98 K117:K4922">
    <cfRule type="expression" dxfId="20" priority="13">
      <formula>NOT(ISERROR(SEARCH("تأمين فقط",K3)))</formula>
    </cfRule>
    <cfRule type="expression" dxfId="19" priority="14">
      <formula>NOT(ISERROR(SEARCH("اشتراك 300",K3)))</formula>
    </cfRule>
  </conditionalFormatting>
  <conditionalFormatting sqref="K3:K4922">
    <cfRule type="expression" dxfId="18" priority="3">
      <formula>NOT(ISERROR(SEARCH("مدفوع",K3)))</formula>
    </cfRule>
  </conditionalFormatting>
  <conditionalFormatting sqref="K99:K116">
    <cfRule type="expression" dxfId="17" priority="4">
      <formula>NOT(ISERROR(SEARCH("لم يدفع",K99)))</formula>
    </cfRule>
    <cfRule type="expression" dxfId="16" priority="5">
      <formula>NOT(ISERROR(SEARCH("تأمين فقط",K99)))</formula>
    </cfRule>
    <cfRule type="expression" dxfId="15" priority="6">
      <formula>NOT(ISERROR(SEARCH("اشتراك 300",K99)))</formula>
    </cfRule>
  </conditionalFormatting>
  <conditionalFormatting sqref="K117:K4922 K3:K98">
    <cfRule type="expression" dxfId="14" priority="12">
      <formula>NOT(ISERROR(SEARCH("لم يدفع",K3)))</formula>
    </cfRule>
  </conditionalFormatting>
  <conditionalFormatting sqref="K117:S119 K126:S126 K120:O125 A3:D116 Q120:S125">
    <cfRule type="expression" dxfId="13" priority="11">
      <formula>$K3="لم يدفع"</formula>
    </cfRule>
  </conditionalFormatting>
  <conditionalFormatting sqref="P3:P4922">
    <cfRule type="expression" dxfId="12" priority="7">
      <formula>NOT(ISERROR(SEARCH("منتهي",P3)))</formula>
    </cfRule>
    <cfRule type="expression" dxfId="11" priority="8">
      <formula>NOT(ISERROR(SEARCH("قريب",P3)))</formula>
    </cfRule>
    <cfRule type="expression" dxfId="10" priority="9">
      <formula>NOT(ISERROR(SEARCH("ساري",P3)))</formula>
    </cfRule>
  </conditionalFormatting>
  <conditionalFormatting sqref="P117:P4922 P3:P98">
    <cfRule type="expression" dxfId="9" priority="15">
      <formula>NOT(ISERROR(SEARCH("مجمدة",P3)))</formula>
    </cfRule>
  </conditionalFormatting>
  <conditionalFormatting sqref="P120:P137">
    <cfRule type="expression" dxfId="8" priority="17">
      <formula>$K120="لم يدفع"</formula>
    </cfRule>
    <cfRule type="expression" dxfId="7" priority="18">
      <formula>$K125="لم يدفع"</formula>
    </cfRule>
  </conditionalFormatting>
  <dataValidations count="5">
    <dataValidation type="list" allowBlank="1" sqref="E3:E3176" xr:uid="{00000000-0002-0000-0100-000000000000}">
      <formula1>"ذكر,أنثى"</formula1>
      <formula2>0</formula2>
    </dataValidation>
    <dataValidation type="list" allowBlank="1" sqref="K3:K3176" xr:uid="{00000000-0002-0000-0100-000002000000}">
      <formula1>"مدفوع,لم يدفع,تأمين فقط,اشتراك 300"</formula1>
      <formula2>0</formula2>
    </dataValidation>
    <dataValidation type="list" allowBlank="1" sqref="Q3:Q3176" xr:uid="{00000000-0002-0000-0100-000003000000}">
      <formula1>"الأحد والأربعاء,الاثنين والخميس,الثلاثاء والسبت,كل الأيام"</formula1>
      <formula2>0</formula2>
    </dataValidation>
    <dataValidation type="list" allowBlank="1" sqref="R3:R3176" xr:uid="{00000000-0002-0000-0100-000004000000}">
      <formula1>"09:00-10:00,10:00-11:00,19:00-20:00,20:00-21:00"</formula1>
      <formula2>0</formula2>
    </dataValidation>
    <dataValidation type="list" allowBlank="1" sqref="G3:G3176" xr:uid="{00000000-0002-0000-0100-000005000000}">
      <formula1>"A+,A-,B+,B-,O+,O-,AB+,AB-"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إعدادات_الأنواع!$A$4:$A$40</xm:f>
          </x14:formula1>
          <x14:formula2>
            <xm:f>0</xm:f>
          </x14:formula2>
          <xm:sqref>H3:H3176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rightToLeft="1" tabSelected="1" zoomScaleNormal="100" workbookViewId="0">
      <pane ySplit="3" topLeftCell="A4" activePane="bottomLeft" state="frozen"/>
      <selection pane="bottomLeft" activeCell="G8" sqref="G8"/>
    </sheetView>
  </sheetViews>
  <sheetFormatPr baseColWidth="10" defaultColWidth="8.6328125" defaultRowHeight="14.5"/>
  <cols>
    <col min="1" max="1" width="18" customWidth="1"/>
    <col min="2" max="2" width="12" customWidth="1"/>
    <col min="3" max="4" width="16" customWidth="1"/>
    <col min="5" max="6" width="14" customWidth="1"/>
    <col min="7" max="7" width="30" customWidth="1"/>
  </cols>
  <sheetData>
    <row r="1" spans="1:7" ht="42" customHeight="1">
      <c r="A1" s="103" t="s">
        <v>0</v>
      </c>
      <c r="B1" s="103"/>
      <c r="C1" s="103"/>
      <c r="D1" s="103"/>
      <c r="E1" s="103"/>
      <c r="F1" s="103"/>
      <c r="G1" s="103"/>
    </row>
    <row r="2" spans="1:7" ht="27.75" customHeight="1">
      <c r="A2" s="104" t="s">
        <v>1</v>
      </c>
      <c r="B2" s="104"/>
      <c r="C2" s="104"/>
      <c r="D2" s="104"/>
      <c r="E2" s="104"/>
      <c r="F2" s="104"/>
      <c r="G2" s="104"/>
    </row>
    <row r="3" spans="1:7" ht="39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>
      <c r="A4" s="2" t="s">
        <v>9</v>
      </c>
      <c r="B4" s="2" t="s">
        <v>10</v>
      </c>
      <c r="C4" s="3">
        <v>1300</v>
      </c>
      <c r="D4" s="3">
        <v>1500</v>
      </c>
      <c r="E4" s="3">
        <v>500</v>
      </c>
      <c r="F4" s="3">
        <v>1000</v>
      </c>
      <c r="G4" s="4" t="s">
        <v>11</v>
      </c>
    </row>
    <row r="5" spans="1:7" ht="15" customHeight="1">
      <c r="A5" s="2" t="s">
        <v>14</v>
      </c>
      <c r="B5" s="2" t="s">
        <v>10</v>
      </c>
      <c r="C5" s="3">
        <v>300</v>
      </c>
      <c r="D5" s="3">
        <v>500</v>
      </c>
      <c r="E5" s="3">
        <v>500</v>
      </c>
      <c r="F5" s="3">
        <v>0</v>
      </c>
      <c r="G5" s="4" t="s">
        <v>440</v>
      </c>
    </row>
    <row r="6" spans="1:7" ht="15" customHeight="1">
      <c r="A6" s="5" t="s">
        <v>15</v>
      </c>
      <c r="B6" s="2" t="s">
        <v>10</v>
      </c>
      <c r="C6" s="3">
        <v>300</v>
      </c>
      <c r="D6" s="3">
        <v>300</v>
      </c>
      <c r="E6" s="6">
        <v>500</v>
      </c>
      <c r="F6" s="6">
        <v>0</v>
      </c>
      <c r="G6" s="7" t="s">
        <v>440</v>
      </c>
    </row>
    <row r="7" spans="1:7" ht="15" customHeight="1">
      <c r="A7" s="2" t="s">
        <v>16</v>
      </c>
      <c r="B7" s="2" t="s">
        <v>10</v>
      </c>
      <c r="C7" s="3">
        <v>0</v>
      </c>
      <c r="D7" s="3">
        <v>0</v>
      </c>
      <c r="E7" s="3">
        <v>0</v>
      </c>
      <c r="F7" s="3">
        <v>0</v>
      </c>
      <c r="G7" s="4" t="s">
        <v>441</v>
      </c>
    </row>
    <row r="8" spans="1:7" ht="15" customHeight="1">
      <c r="A8" s="5" t="s">
        <v>17</v>
      </c>
      <c r="B8" s="5" t="s">
        <v>18</v>
      </c>
      <c r="C8" s="6">
        <v>0</v>
      </c>
      <c r="D8" s="6">
        <v>0</v>
      </c>
      <c r="E8" s="6">
        <v>0</v>
      </c>
      <c r="F8" s="6">
        <v>0</v>
      </c>
      <c r="G8" s="7" t="s">
        <v>19</v>
      </c>
    </row>
    <row r="9" spans="1:7" ht="15" customHeight="1">
      <c r="A9" s="2"/>
      <c r="B9" s="2"/>
      <c r="C9" s="3"/>
      <c r="D9" s="3"/>
      <c r="E9" s="3"/>
      <c r="F9" s="3"/>
      <c r="G9" s="4"/>
    </row>
    <row r="10" spans="1:7" ht="15" customHeight="1">
      <c r="A10" s="5"/>
      <c r="B10" s="5"/>
      <c r="C10" s="6"/>
      <c r="D10" s="6"/>
      <c r="E10" s="6"/>
      <c r="F10" s="6"/>
      <c r="G10" s="7"/>
    </row>
    <row r="11" spans="1:7" ht="15" customHeight="1">
      <c r="A11" s="5"/>
      <c r="B11" s="5"/>
      <c r="C11" s="6"/>
      <c r="D11" s="6"/>
      <c r="E11" s="6"/>
      <c r="F11" s="6"/>
      <c r="G11" s="7"/>
    </row>
    <row r="12" spans="1:7" ht="15" customHeight="1">
      <c r="A12" s="2"/>
      <c r="B12" s="2"/>
      <c r="C12" s="3"/>
      <c r="D12" s="3"/>
      <c r="E12" s="3"/>
      <c r="F12" s="3"/>
      <c r="G12" s="4"/>
    </row>
    <row r="13" spans="1:7" ht="15" customHeight="1">
      <c r="A13" s="5"/>
      <c r="B13" s="5"/>
      <c r="C13" s="6"/>
      <c r="D13" s="6"/>
      <c r="E13" s="6"/>
      <c r="F13" s="6"/>
      <c r="G13" s="7"/>
    </row>
    <row r="14" spans="1:7" ht="15" customHeight="1">
      <c r="A14" s="2"/>
      <c r="B14" s="2"/>
      <c r="C14" s="3"/>
      <c r="D14" s="3"/>
      <c r="E14" s="3"/>
      <c r="F14" s="3"/>
      <c r="G14" s="4"/>
    </row>
    <row r="15" spans="1:7" ht="15" customHeight="1">
      <c r="A15" s="5"/>
      <c r="B15" s="5"/>
      <c r="C15" s="6"/>
      <c r="D15" s="6"/>
      <c r="E15" s="6"/>
      <c r="F15" s="6"/>
      <c r="G15" s="7"/>
    </row>
    <row r="16" spans="1:7" ht="15" customHeight="1">
      <c r="A16" s="2"/>
      <c r="B16" s="2"/>
      <c r="C16" s="3"/>
      <c r="D16" s="3"/>
      <c r="E16" s="3"/>
      <c r="F16" s="3"/>
      <c r="G16" s="4"/>
    </row>
    <row r="17" spans="1:7" ht="15" customHeight="1">
      <c r="A17" s="5"/>
      <c r="B17" s="5"/>
      <c r="C17" s="6"/>
      <c r="D17" s="6"/>
      <c r="E17" s="6"/>
      <c r="F17" s="6"/>
      <c r="G17" s="7"/>
    </row>
    <row r="18" spans="1:7" ht="15" customHeight="1">
      <c r="A18" s="2"/>
      <c r="B18" s="2"/>
      <c r="C18" s="3"/>
      <c r="D18" s="3"/>
      <c r="E18" s="3"/>
      <c r="F18" s="3"/>
      <c r="G18" s="4"/>
    </row>
    <row r="19" spans="1:7" ht="15" customHeight="1">
      <c r="A19" s="5"/>
      <c r="B19" s="5"/>
      <c r="C19" s="6"/>
      <c r="D19" s="6"/>
      <c r="E19" s="6"/>
      <c r="F19" s="6"/>
      <c r="G19" s="7"/>
    </row>
    <row r="20" spans="1:7" ht="15" customHeight="1">
      <c r="A20" s="2"/>
      <c r="B20" s="2"/>
      <c r="C20" s="3"/>
      <c r="D20" s="3"/>
      <c r="E20" s="3"/>
      <c r="F20" s="3"/>
      <c r="G20" s="4"/>
    </row>
    <row r="21" spans="1:7" ht="15" customHeight="1">
      <c r="A21" s="5"/>
      <c r="B21" s="5"/>
      <c r="C21" s="6"/>
      <c r="D21" s="6"/>
      <c r="E21" s="6"/>
      <c r="F21" s="6"/>
      <c r="G21" s="7"/>
    </row>
    <row r="22" spans="1:7" ht="15" customHeight="1">
      <c r="A22" s="2"/>
      <c r="B22" s="2"/>
      <c r="C22" s="3"/>
      <c r="D22" s="3"/>
      <c r="E22" s="3"/>
      <c r="F22" s="3"/>
      <c r="G22" s="4"/>
    </row>
    <row r="23" spans="1:7" ht="15" customHeight="1">
      <c r="A23" s="5"/>
      <c r="B23" s="5"/>
      <c r="C23" s="6"/>
      <c r="D23" s="6"/>
      <c r="E23" s="6"/>
      <c r="F23" s="6"/>
      <c r="G23" s="7"/>
    </row>
    <row r="24" spans="1:7" ht="15" customHeight="1">
      <c r="A24" s="2"/>
      <c r="B24" s="2"/>
      <c r="C24" s="3"/>
      <c r="D24" s="3"/>
      <c r="E24" s="3"/>
      <c r="F24" s="3"/>
      <c r="G24" s="4"/>
    </row>
    <row r="25" spans="1:7" ht="15" customHeight="1">
      <c r="A25" s="5"/>
      <c r="B25" s="5"/>
      <c r="C25" s="6"/>
      <c r="D25" s="6"/>
      <c r="E25" s="6"/>
      <c r="F25" s="6"/>
      <c r="G25" s="7"/>
    </row>
    <row r="26" spans="1:7" ht="15" customHeight="1">
      <c r="A26" s="2"/>
      <c r="B26" s="2"/>
      <c r="C26" s="3"/>
      <c r="D26" s="3"/>
      <c r="E26" s="3"/>
      <c r="F26" s="3"/>
      <c r="G26" s="4"/>
    </row>
    <row r="27" spans="1:7" ht="15" customHeight="1">
      <c r="A27" s="5"/>
      <c r="B27" s="5"/>
      <c r="C27" s="6"/>
      <c r="D27" s="6"/>
      <c r="E27" s="6"/>
      <c r="F27" s="6"/>
      <c r="G27" s="7"/>
    </row>
    <row r="28" spans="1:7" ht="15" customHeight="1">
      <c r="A28" s="2"/>
      <c r="B28" s="2"/>
      <c r="C28" s="3"/>
      <c r="D28" s="3"/>
      <c r="E28" s="3"/>
      <c r="F28" s="3"/>
      <c r="G28" s="4"/>
    </row>
    <row r="29" spans="1:7" ht="15" customHeight="1">
      <c r="A29" s="5"/>
      <c r="B29" s="5"/>
      <c r="C29" s="6"/>
      <c r="D29" s="6"/>
      <c r="E29" s="6"/>
      <c r="F29" s="6"/>
      <c r="G29" s="7"/>
    </row>
    <row r="30" spans="1:7" ht="15" customHeight="1">
      <c r="A30" s="2"/>
      <c r="B30" s="2"/>
      <c r="C30" s="3"/>
      <c r="D30" s="3"/>
      <c r="E30" s="3"/>
      <c r="F30" s="3"/>
      <c r="G30" s="4"/>
    </row>
    <row r="31" spans="1:7" ht="15" customHeight="1">
      <c r="A31" s="5"/>
      <c r="B31" s="5"/>
      <c r="C31" s="6"/>
      <c r="D31" s="6"/>
      <c r="E31" s="6"/>
      <c r="F31" s="6"/>
      <c r="G31" s="7"/>
    </row>
    <row r="32" spans="1:7" ht="15" customHeight="1">
      <c r="A32" s="2"/>
      <c r="B32" s="2"/>
      <c r="C32" s="3"/>
      <c r="D32" s="3"/>
      <c r="E32" s="3"/>
      <c r="F32" s="3"/>
      <c r="G32" s="4"/>
    </row>
    <row r="33" spans="1:7" ht="15" customHeight="1">
      <c r="A33" s="5"/>
      <c r="B33" s="5"/>
      <c r="C33" s="6"/>
      <c r="D33" s="6"/>
      <c r="E33" s="6"/>
      <c r="F33" s="6"/>
      <c r="G33" s="7"/>
    </row>
    <row r="34" spans="1:7" ht="15" customHeight="1">
      <c r="A34" s="2"/>
      <c r="B34" s="2"/>
      <c r="C34" s="3"/>
      <c r="D34" s="3"/>
      <c r="E34" s="3"/>
      <c r="F34" s="3"/>
      <c r="G34" s="4"/>
    </row>
    <row r="35" spans="1:7" ht="15" customHeight="1">
      <c r="A35" s="5"/>
      <c r="B35" s="5"/>
      <c r="C35" s="6"/>
      <c r="D35" s="6"/>
      <c r="E35" s="6"/>
      <c r="F35" s="6"/>
      <c r="G35" s="7"/>
    </row>
    <row r="36" spans="1:7" ht="15" customHeight="1">
      <c r="A36" s="2"/>
      <c r="B36" s="2"/>
      <c r="C36" s="3"/>
      <c r="D36" s="3"/>
      <c r="E36" s="3"/>
      <c r="F36" s="3"/>
      <c r="G36" s="4"/>
    </row>
    <row r="37" spans="1:7" ht="15" customHeight="1">
      <c r="A37" s="5"/>
      <c r="B37" s="5"/>
      <c r="C37" s="6"/>
      <c r="D37" s="6"/>
      <c r="E37" s="6"/>
      <c r="F37" s="6"/>
      <c r="G37" s="7"/>
    </row>
    <row r="38" spans="1:7" ht="15" customHeight="1">
      <c r="A38" s="2"/>
      <c r="B38" s="2"/>
      <c r="C38" s="3"/>
      <c r="D38" s="3"/>
      <c r="E38" s="3"/>
      <c r="F38" s="3"/>
      <c r="G38" s="4"/>
    </row>
    <row r="39" spans="1:7" ht="15" customHeight="1">
      <c r="A39" s="5"/>
      <c r="B39" s="5"/>
      <c r="C39" s="6"/>
      <c r="D39" s="6"/>
      <c r="E39" s="6"/>
      <c r="F39" s="6"/>
      <c r="G39" s="7"/>
    </row>
    <row r="40" spans="1:7" ht="15" customHeight="1">
      <c r="A40" s="2"/>
      <c r="B40" s="2"/>
      <c r="C40" s="3"/>
      <c r="D40" s="3"/>
      <c r="E40" s="3"/>
      <c r="F40" s="3"/>
      <c r="G40" s="4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87"/>
  <sheetViews>
    <sheetView showGridLines="0" rightToLeft="1" zoomScaleNormal="100" workbookViewId="0">
      <pane ySplit="2" topLeftCell="A194" activePane="bottomLeft" state="frozen"/>
      <selection pane="bottomLeft" activeCell="E8" sqref="E8"/>
    </sheetView>
  </sheetViews>
  <sheetFormatPr baseColWidth="10" defaultColWidth="8.54296875" defaultRowHeight="14.5"/>
  <cols>
    <col min="1" max="2" width="18" style="56" customWidth="1"/>
    <col min="3" max="3" width="14" style="56" customWidth="1"/>
  </cols>
  <sheetData>
    <row r="1" spans="1:3" ht="42" customHeight="1">
      <c r="A1" s="103" t="s">
        <v>360</v>
      </c>
      <c r="B1" s="103"/>
      <c r="C1" s="103"/>
    </row>
    <row r="2" spans="1:3" ht="33.75" customHeight="1">
      <c r="A2" s="1" t="s">
        <v>22</v>
      </c>
      <c r="B2" s="1" t="s">
        <v>23</v>
      </c>
      <c r="C2" s="1" t="s">
        <v>361</v>
      </c>
    </row>
    <row r="3" spans="1:3" ht="15" customHeight="1">
      <c r="A3" s="57" t="str">
        <f>IF(بيانات!N3=1000,بيانات!B3,"")</f>
        <v>بورقعة</v>
      </c>
      <c r="B3" s="57" t="str">
        <f>IF(بيانات!N3=1000,بيانات!C3,"")</f>
        <v>محمد الأمين</v>
      </c>
      <c r="C3" s="3">
        <f>IF(بيانات!N3=1000,1000,"")</f>
        <v>1000</v>
      </c>
    </row>
    <row r="4" spans="1:3" ht="15" customHeight="1">
      <c r="A4" s="58" t="str">
        <f>IF(بيانات!N4=1000,بيانات!B4,"")</f>
        <v>براهمي</v>
      </c>
      <c r="B4" s="58" t="str">
        <f>IF(بيانات!N4=1000,بيانات!C4,"")</f>
        <v>ياسين صلاح الدين</v>
      </c>
      <c r="C4" s="6">
        <f>IF(بيانات!N4=1000,1000,"")</f>
        <v>1000</v>
      </c>
    </row>
    <row r="5" spans="1:3" ht="15" customHeight="1">
      <c r="A5" s="57" t="str">
        <f>IF(بيانات!N5=1000,بيانات!B5,"")</f>
        <v>براهمي</v>
      </c>
      <c r="B5" s="57" t="str">
        <f>IF(بيانات!N5=1000,بيانات!C5,"")</f>
        <v>فؤاد عبد القادر</v>
      </c>
      <c r="C5" s="3">
        <f>IF(بيانات!N5=1000,1000,"")</f>
        <v>1000</v>
      </c>
    </row>
    <row r="6" spans="1:3" ht="15" customHeight="1">
      <c r="A6" s="58" t="str">
        <f>IF(بيانات!N6=1000,بيانات!B6,"")</f>
        <v>يحياوي</v>
      </c>
      <c r="B6" s="58" t="str">
        <f>IF(بيانات!N6=1000,بيانات!C6,"")</f>
        <v>عز الدين عبد القادر</v>
      </c>
      <c r="C6" s="6">
        <f>IF(بيانات!N6=1000,1000,"")</f>
        <v>1000</v>
      </c>
    </row>
    <row r="7" spans="1:3" ht="15" customHeight="1">
      <c r="A7" s="57" t="str">
        <f>IF(بيانات!N7=1000,بيانات!B7,"")</f>
        <v/>
      </c>
      <c r="B7" s="57" t="str">
        <f>IF(بيانات!N7=1000,بيانات!C7,"")</f>
        <v/>
      </c>
      <c r="C7" s="3" t="str">
        <f>IF(بيانات!N7=1000,1000,"")</f>
        <v/>
      </c>
    </row>
    <row r="8" spans="1:3" ht="15" customHeight="1">
      <c r="A8" s="58" t="str">
        <f>IF(بيانات!N8=1000,بيانات!B8,"")</f>
        <v/>
      </c>
      <c r="B8" s="58" t="str">
        <f>IF(بيانات!N8=1000,بيانات!C8,"")</f>
        <v/>
      </c>
      <c r="C8" s="6" t="str">
        <f>IF(بيانات!N8=1000,1000,"")</f>
        <v/>
      </c>
    </row>
    <row r="9" spans="1:3" ht="15" customHeight="1">
      <c r="A9" s="57" t="str">
        <f>IF(بيانات!N9=1000,بيانات!B9,"")</f>
        <v/>
      </c>
      <c r="B9" s="57" t="str">
        <f>IF(بيانات!N9=1000,بيانات!C9,"")</f>
        <v/>
      </c>
      <c r="C9" s="3" t="str">
        <f>IF(بيانات!N9=1000,1000,"")</f>
        <v/>
      </c>
    </row>
    <row r="10" spans="1:3" ht="15" customHeight="1">
      <c r="A10" s="58" t="str">
        <f>IF(بيانات!N10=1000,بيانات!B10,"")</f>
        <v/>
      </c>
      <c r="B10" s="58" t="str">
        <f>IF(بيانات!N10=1000,بيانات!C10,"")</f>
        <v/>
      </c>
      <c r="C10" s="6" t="str">
        <f>IF(بيانات!N10=1000,1000,"")</f>
        <v/>
      </c>
    </row>
    <row r="11" spans="1:3" ht="15" customHeight="1">
      <c r="A11" s="57" t="str">
        <f>IF(بيانات!N11=1000,بيانات!B11,"")</f>
        <v>علام</v>
      </c>
      <c r="B11" s="57" t="str">
        <f>IF(بيانات!N11=1000,بيانات!C11,"")</f>
        <v>محمد</v>
      </c>
      <c r="C11" s="3">
        <f>IF(بيانات!N11=1000,1000,"")</f>
        <v>1000</v>
      </c>
    </row>
    <row r="12" spans="1:3" ht="15" customHeight="1">
      <c r="A12" s="58" t="str">
        <f>IF(بيانات!N12=1000,بيانات!B12,"")</f>
        <v>علو</v>
      </c>
      <c r="B12" s="58" t="str">
        <f>IF(بيانات!N12=1000,بيانات!C12,"")</f>
        <v>ادم ضياء الدين</v>
      </c>
      <c r="C12" s="6">
        <f>IF(بيانات!N12=1000,1000,"")</f>
        <v>1000</v>
      </c>
    </row>
    <row r="13" spans="1:3" ht="15" customHeight="1">
      <c r="A13" s="57" t="str">
        <f>IF(بيانات!N13=1000,بيانات!B13,"")</f>
        <v>بغاديد</v>
      </c>
      <c r="B13" s="57" t="str">
        <f>IF(بيانات!N13=1000,بيانات!C13,"")</f>
        <v>احمد عماد الدين</v>
      </c>
      <c r="C13" s="3">
        <f>IF(بيانات!N13=1000,1000,"")</f>
        <v>1000</v>
      </c>
    </row>
    <row r="14" spans="1:3" ht="15" customHeight="1">
      <c r="A14" s="58" t="str">
        <f>IF(بيانات!N14=1000,بيانات!B14,"")</f>
        <v>هواري</v>
      </c>
      <c r="B14" s="58" t="str">
        <f>IF(بيانات!N14=1000,بيانات!C14,"")</f>
        <v>عماد ايمن</v>
      </c>
      <c r="C14" s="6">
        <f>IF(بيانات!N14=1000,1000,"")</f>
        <v>1000</v>
      </c>
    </row>
    <row r="15" spans="1:3" ht="15" customHeight="1">
      <c r="A15" s="57" t="str">
        <f>IF(بيانات!N15=1000,بيانات!B15,"")</f>
        <v>بن</v>
      </c>
      <c r="B15" s="57" t="str">
        <f>IF(بيانات!N15=1000,بيانات!C15,"")</f>
        <v>حشيليف رنيم سجود</v>
      </c>
      <c r="C15" s="3">
        <f>IF(بيانات!N15=1000,1000,"")</f>
        <v>1000</v>
      </c>
    </row>
    <row r="16" spans="1:3" ht="15" customHeight="1">
      <c r="A16" s="58" t="str">
        <f>IF(بيانات!N16=1000,بيانات!B16,"")</f>
        <v>قدو شريف</v>
      </c>
      <c r="B16" s="58" t="str">
        <f>IF(بيانات!N16=1000,بيانات!C16,"")</f>
        <v>صفاء سلسبيل</v>
      </c>
      <c r="C16" s="6">
        <f>IF(بيانات!N16=1000,1000,"")</f>
        <v>1000</v>
      </c>
    </row>
    <row r="17" spans="1:3" ht="15" customHeight="1">
      <c r="A17" s="57" t="str">
        <f>IF(بيانات!N17=1000,بيانات!B17,"")</f>
        <v>قدو شريف</v>
      </c>
      <c r="B17" s="57" t="str">
        <f>IF(بيانات!N17=1000,بيانات!C17,"")</f>
        <v>ثراء كوثر</v>
      </c>
      <c r="C17" s="3">
        <f>IF(بيانات!N17=1000,1000,"")</f>
        <v>1000</v>
      </c>
    </row>
    <row r="18" spans="1:3" ht="15" customHeight="1">
      <c r="A18" s="58" t="str">
        <f>IF(بيانات!N18=1000,بيانات!B18,"")</f>
        <v>يزيد</v>
      </c>
      <c r="B18" s="58" t="str">
        <f>IF(بيانات!N18=1000,بيانات!C18,"")</f>
        <v>هناء ياسمين</v>
      </c>
      <c r="C18" s="6">
        <f>IF(بيانات!N18=1000,1000,"")</f>
        <v>1000</v>
      </c>
    </row>
    <row r="19" spans="1:3" ht="15" customHeight="1">
      <c r="A19" s="57" t="str">
        <f>IF(بيانات!N19=1000,بيانات!B19,"")</f>
        <v>غوت</v>
      </c>
      <c r="B19" s="57" t="str">
        <f>IF(بيانات!N19=1000,بيانات!C19,"")</f>
        <v>محمد الامين</v>
      </c>
      <c r="C19" s="3">
        <f>IF(بيانات!N19=1000,1000,"")</f>
        <v>1000</v>
      </c>
    </row>
    <row r="20" spans="1:3" ht="15" customHeight="1">
      <c r="A20" s="58" t="str">
        <f>IF(بيانات!N20=1000,بيانات!B20,"")</f>
        <v>بوعناني</v>
      </c>
      <c r="B20" s="58" t="str">
        <f>IF(بيانات!N20=1000,بيانات!C20,"")</f>
        <v>وصال أنفال</v>
      </c>
      <c r="C20" s="6">
        <f>IF(بيانات!N20=1000,1000,"")</f>
        <v>1000</v>
      </c>
    </row>
    <row r="21" spans="1:3" ht="15" customHeight="1">
      <c r="A21" s="57" t="str">
        <f>IF(بيانات!N21=1000,بيانات!B21,"")</f>
        <v>بن دامو</v>
      </c>
      <c r="B21" s="57" t="str">
        <f>IF(بيانات!N21=1000,بيانات!C21,"")</f>
        <v>حبيب الله</v>
      </c>
      <c r="C21" s="3">
        <f>IF(بيانات!N21=1000,1000,"")</f>
        <v>1000</v>
      </c>
    </row>
    <row r="22" spans="1:3" ht="15" customHeight="1">
      <c r="A22" s="58" t="str">
        <f>IF(بيانات!N22=1000,بيانات!B22,"")</f>
        <v>خايف</v>
      </c>
      <c r="B22" s="58" t="str">
        <f>IF(بيانات!N22=1000,بيانات!C22,"")</f>
        <v>أيمن</v>
      </c>
      <c r="C22" s="6">
        <f>IF(بيانات!N22=1000,1000,"")</f>
        <v>1000</v>
      </c>
    </row>
    <row r="23" spans="1:3" ht="15" customHeight="1">
      <c r="A23" s="57" t="str">
        <f>IF(بيانات!N23=1000,بيانات!B23,"")</f>
        <v>عقيدة</v>
      </c>
      <c r="B23" s="57" t="str">
        <f>IF(بيانات!N23=1000,بيانات!C23,"")</f>
        <v>يونس بهاء الدين</v>
      </c>
      <c r="C23" s="3">
        <f>IF(بيانات!N23=1000,1000,"")</f>
        <v>1000</v>
      </c>
    </row>
    <row r="24" spans="1:3" ht="15" customHeight="1">
      <c r="A24" s="58" t="str">
        <f>IF(بيانات!N24=1000,بيانات!B24,"")</f>
        <v>عقيدة</v>
      </c>
      <c r="B24" s="58" t="str">
        <f>IF(بيانات!N24=1000,بيانات!C24,"")</f>
        <v>أيوب عبد الاله</v>
      </c>
      <c r="C24" s="6">
        <f>IF(بيانات!N24=1000,1000,"")</f>
        <v>1000</v>
      </c>
    </row>
    <row r="25" spans="1:3" ht="15" customHeight="1">
      <c r="A25" s="57" t="str">
        <f>IF(بيانات!N25=1000,بيانات!B25,"")</f>
        <v/>
      </c>
      <c r="B25" s="57" t="str">
        <f>IF(بيانات!N25=1000,بيانات!C25,"")</f>
        <v/>
      </c>
      <c r="C25" s="3" t="str">
        <f>IF(بيانات!N25=1000,1000,"")</f>
        <v/>
      </c>
    </row>
    <row r="26" spans="1:3" ht="15" customHeight="1">
      <c r="A26" s="58" t="str">
        <f>IF(بيانات!N26=1000,بيانات!B26,"")</f>
        <v>عليلي</v>
      </c>
      <c r="B26" s="58" t="str">
        <f>IF(بيانات!N26=1000,بيانات!C26,"")</f>
        <v>محسن عبد الإله</v>
      </c>
      <c r="C26" s="6">
        <f>IF(بيانات!N26=1000,1000,"")</f>
        <v>1000</v>
      </c>
    </row>
    <row r="27" spans="1:3" ht="15" customHeight="1">
      <c r="A27" s="57" t="str">
        <f>IF(بيانات!N27=1000,بيانات!B27,"")</f>
        <v>صايم</v>
      </c>
      <c r="B27" s="57" t="str">
        <f>IF(بيانات!N27=1000,بيانات!C27,"")</f>
        <v>علي</v>
      </c>
      <c r="C27" s="3">
        <f>IF(بيانات!N27=1000,1000,"")</f>
        <v>1000</v>
      </c>
    </row>
    <row r="28" spans="1:3" ht="15" customHeight="1">
      <c r="A28" s="58" t="str">
        <f>IF(بيانات!N28=1000,بيانات!B28,"")</f>
        <v>برياح</v>
      </c>
      <c r="B28" s="58" t="str">
        <f>IF(بيانات!N28=1000,بيانات!C28,"")</f>
        <v>ادم</v>
      </c>
      <c r="C28" s="6">
        <f>IF(بيانات!N28=1000,1000,"")</f>
        <v>1000</v>
      </c>
    </row>
    <row r="29" spans="1:3" ht="15" customHeight="1">
      <c r="A29" s="57" t="str">
        <f>IF(بيانات!N29=1000,بيانات!B29,"")</f>
        <v>برياح</v>
      </c>
      <c r="B29" s="57" t="str">
        <f>IF(بيانات!N29=1000,بيانات!C29,"")</f>
        <v>يونس مصعب</v>
      </c>
      <c r="C29" s="3">
        <f>IF(بيانات!N29=1000,1000,"")</f>
        <v>1000</v>
      </c>
    </row>
    <row r="30" spans="1:3" ht="15" customHeight="1">
      <c r="A30" s="58" t="str">
        <f>IF(بيانات!N30=1000,بيانات!B30,"")</f>
        <v>دادي</v>
      </c>
      <c r="B30" s="58" t="str">
        <f>IF(بيانات!N30=1000,بيانات!C30,"")</f>
        <v>مروان رشيد</v>
      </c>
      <c r="C30" s="6">
        <f>IF(بيانات!N30=1000,1000,"")</f>
        <v>1000</v>
      </c>
    </row>
    <row r="31" spans="1:3" ht="15" customHeight="1">
      <c r="A31" s="57" t="str">
        <f>IF(بيانات!N31=1000,بيانات!B31,"")</f>
        <v>قوراري</v>
      </c>
      <c r="B31" s="57" t="str">
        <f>IF(بيانات!N31=1000,بيانات!C31,"")</f>
        <v>محمد السعيد</v>
      </c>
      <c r="C31" s="3">
        <f>IF(بيانات!N31=1000,1000,"")</f>
        <v>1000</v>
      </c>
    </row>
    <row r="32" spans="1:3" ht="15" customHeight="1">
      <c r="A32" s="58" t="str">
        <f>IF(بيانات!N32=1000,بيانات!B32,"")</f>
        <v>حمامي</v>
      </c>
      <c r="B32" s="58" t="str">
        <f>IF(بيانات!N32=1000,بيانات!C32,"")</f>
        <v>عبد الكريم</v>
      </c>
      <c r="C32" s="6">
        <f>IF(بيانات!N32=1000,1000,"")</f>
        <v>1000</v>
      </c>
    </row>
    <row r="33" spans="1:3" ht="15" customHeight="1">
      <c r="A33" s="57" t="str">
        <f>IF(بيانات!N33=1000,بيانات!B33,"")</f>
        <v>مرتضى</v>
      </c>
      <c r="B33" s="57" t="str">
        <f>IF(بيانات!N33=1000,بيانات!C33,"")</f>
        <v>عبد الرزاق شيخ</v>
      </c>
      <c r="C33" s="3">
        <f>IF(بيانات!N33=1000,1000,"")</f>
        <v>1000</v>
      </c>
    </row>
    <row r="34" spans="1:3" ht="15" customHeight="1">
      <c r="A34" s="58" t="str">
        <f>IF(بيانات!N34=1000,بيانات!B34,"")</f>
        <v>بوكراع</v>
      </c>
      <c r="B34" s="58" t="str">
        <f>IF(بيانات!N34=1000,بيانات!C34,"")</f>
        <v>يوسف الصديق</v>
      </c>
      <c r="C34" s="6">
        <f>IF(بيانات!N34=1000,1000,"")</f>
        <v>1000</v>
      </c>
    </row>
    <row r="35" spans="1:3" ht="15" customHeight="1">
      <c r="A35" s="57" t="str">
        <f>IF(بيانات!N35=1000,بيانات!B35,"")</f>
        <v>لبوخ</v>
      </c>
      <c r="B35" s="57" t="str">
        <f>IF(بيانات!N35=1000,بيانات!C35,"")</f>
        <v>نصر الدين</v>
      </c>
      <c r="C35" s="3">
        <f>IF(بيانات!N35=1000,1000,"")</f>
        <v>1000</v>
      </c>
    </row>
    <row r="36" spans="1:3" ht="15" customHeight="1">
      <c r="A36" s="58" t="str">
        <f>IF(بيانات!N36=1000,بيانات!B36,"")</f>
        <v>جرفي</v>
      </c>
      <c r="B36" s="58" t="str">
        <f>IF(بيانات!N36=1000,بيانات!C36,"")</f>
        <v>حسين</v>
      </c>
      <c r="C36" s="6">
        <f>IF(بيانات!N36=1000,1000,"")</f>
        <v>1000</v>
      </c>
    </row>
    <row r="37" spans="1:3" ht="15" customHeight="1">
      <c r="A37" s="57" t="str">
        <f>IF(بيانات!N37=1000,بيانات!B37,"")</f>
        <v>راي</v>
      </c>
      <c r="B37" s="57" t="str">
        <f>IF(بيانات!N37=1000,بيانات!C37,"")</f>
        <v>أحمد الجيلالي</v>
      </c>
      <c r="C37" s="3">
        <f>IF(بيانات!N37=1000,1000,"")</f>
        <v>1000</v>
      </c>
    </row>
    <row r="38" spans="1:3" ht="15" customHeight="1">
      <c r="A38" s="58" t="str">
        <f>IF(بيانات!N38=1000,بيانات!B38,"")</f>
        <v>فلاح</v>
      </c>
      <c r="B38" s="58" t="str">
        <f>IF(بيانات!N38=1000,بيانات!C38,"")</f>
        <v>عبد الكريم</v>
      </c>
      <c r="C38" s="6">
        <f>IF(بيانات!N38=1000,1000,"")</f>
        <v>1000</v>
      </c>
    </row>
    <row r="39" spans="1:3" ht="15" customHeight="1">
      <c r="A39" s="57" t="str">
        <f>IF(بيانات!N39=1000,بيانات!B39,"")</f>
        <v>كروم</v>
      </c>
      <c r="B39" s="57" t="str">
        <f>IF(بيانات!N39=1000,بيانات!C39,"")</f>
        <v>عمر الفاروق</v>
      </c>
      <c r="C39" s="3">
        <f>IF(بيانات!N39=1000,1000,"")</f>
        <v>1000</v>
      </c>
    </row>
    <row r="40" spans="1:3" ht="15" customHeight="1">
      <c r="A40" s="58" t="str">
        <f>IF(بيانات!N40=1000,بيانات!B40,"")</f>
        <v>قاسمي</v>
      </c>
      <c r="B40" s="58" t="str">
        <f>IF(بيانات!N40=1000,بيانات!C40,"")</f>
        <v>صهيب</v>
      </c>
      <c r="C40" s="6">
        <f>IF(بيانات!N40=1000,1000,"")</f>
        <v>1000</v>
      </c>
    </row>
    <row r="41" spans="1:3" ht="15" customHeight="1">
      <c r="A41" s="57" t="str">
        <f>IF(بيانات!N41=1000,بيانات!B41,"")</f>
        <v>ولد</v>
      </c>
      <c r="B41" s="57" t="str">
        <f>IF(بيانات!N41=1000,بيانات!C41,"")</f>
        <v>قادة يونس</v>
      </c>
      <c r="C41" s="3">
        <f>IF(بيانات!N41=1000,1000,"")</f>
        <v>1000</v>
      </c>
    </row>
    <row r="42" spans="1:3" ht="15" customHeight="1">
      <c r="A42" s="58" t="str">
        <f>IF(بيانات!N42=1000,بيانات!B42,"")</f>
        <v>بلخضر</v>
      </c>
      <c r="B42" s="58" t="str">
        <f>IF(بيانات!N42=1000,بيانات!C42,"")</f>
        <v>عبد الوهاب</v>
      </c>
      <c r="C42" s="6">
        <f>IF(بيانات!N42=1000,1000,"")</f>
        <v>1000</v>
      </c>
    </row>
    <row r="43" spans="1:3" ht="15" customHeight="1">
      <c r="A43" s="57" t="str">
        <f>IF(بيانات!N43=1000,بيانات!B43,"")</f>
        <v>يزيد</v>
      </c>
      <c r="B43" s="57" t="str">
        <f>IF(بيانات!N43=1000,بيانات!C43,"")</f>
        <v>اميرة ملاك</v>
      </c>
      <c r="C43" s="3">
        <f>IF(بيانات!N43=1000,1000,"")</f>
        <v>1000</v>
      </c>
    </row>
    <row r="44" spans="1:3" ht="15" customHeight="1">
      <c r="A44" s="58" t="str">
        <f>IF(بيانات!N44=1000,بيانات!B44,"")</f>
        <v>بومدين</v>
      </c>
      <c r="B44" s="58" t="str">
        <f>IF(بيانات!N44=1000,بيانات!C44,"")</f>
        <v>اسلام مختار</v>
      </c>
      <c r="C44" s="6">
        <f>IF(بيانات!N44=1000,1000,"")</f>
        <v>1000</v>
      </c>
    </row>
    <row r="45" spans="1:3" ht="15" customHeight="1">
      <c r="A45" s="57" t="str">
        <f>IF(بيانات!N45=1000,بيانات!B45,"")</f>
        <v>بن</v>
      </c>
      <c r="B45" s="57" t="str">
        <f>IF(بيانات!N45=1000,بيانات!C45,"")</f>
        <v>يمينة محمد عبد المجيد</v>
      </c>
      <c r="C45" s="3">
        <f>IF(بيانات!N45=1000,1000,"")</f>
        <v>1000</v>
      </c>
    </row>
    <row r="46" spans="1:3" ht="15" customHeight="1">
      <c r="A46" s="58" t="str">
        <f>IF(بيانات!N46=1000,بيانات!B46,"")</f>
        <v>عبدلي</v>
      </c>
      <c r="B46" s="58" t="str">
        <f>IF(بيانات!N46=1000,بيانات!C46,"")</f>
        <v>خلود</v>
      </c>
      <c r="C46" s="6">
        <f>IF(بيانات!N46=1000,1000,"")</f>
        <v>1000</v>
      </c>
    </row>
    <row r="47" spans="1:3" ht="15" customHeight="1">
      <c r="A47" s="57" t="str">
        <f>IF(بيانات!N47=1000,بيانات!B47,"")</f>
        <v>بومدين</v>
      </c>
      <c r="B47" s="57" t="str">
        <f>IF(بيانات!N47=1000,بيانات!C47,"")</f>
        <v>لجين رؤيا</v>
      </c>
      <c r="C47" s="3">
        <f>IF(بيانات!N47=1000,1000,"")</f>
        <v>1000</v>
      </c>
    </row>
    <row r="48" spans="1:3" ht="15" customHeight="1">
      <c r="A48" s="58" t="str">
        <f>IF(بيانات!N48=1000,بيانات!B48,"")</f>
        <v>كراش</v>
      </c>
      <c r="B48" s="58" t="str">
        <f>IF(بيانات!N48=1000,بيانات!C48,"")</f>
        <v>محمد</v>
      </c>
      <c r="C48" s="6">
        <f>IF(بيانات!N48=1000,1000,"")</f>
        <v>1000</v>
      </c>
    </row>
    <row r="49" spans="1:3" ht="15" customHeight="1">
      <c r="A49" s="57" t="str">
        <f>IF(بيانات!N49=1000,بيانات!B49,"")</f>
        <v/>
      </c>
      <c r="B49" s="57" t="str">
        <f>IF(بيانات!N49=1000,بيانات!C49,"")</f>
        <v/>
      </c>
      <c r="C49" s="3" t="str">
        <f>IF(بيانات!N49=1000,1000,"")</f>
        <v/>
      </c>
    </row>
    <row r="50" spans="1:3" ht="15" customHeight="1">
      <c r="A50" s="58" t="str">
        <f>IF(بيانات!N50=1000,بيانات!B50,"")</f>
        <v>سوسي</v>
      </c>
      <c r="B50" s="58" t="str">
        <f>IF(بيانات!N50=1000,بيانات!C50,"")</f>
        <v>شيخ</v>
      </c>
      <c r="C50" s="6">
        <f>IF(بيانات!N50=1000,1000,"")</f>
        <v>1000</v>
      </c>
    </row>
    <row r="51" spans="1:3" ht="15" customHeight="1">
      <c r="A51" s="57" t="str">
        <f>IF(بيانات!N51=1000,بيانات!B51,"")</f>
        <v>درقاوي</v>
      </c>
      <c r="B51" s="57" t="str">
        <f>IF(بيانات!N51=1000,بيانات!C51,"")</f>
        <v>هاني سيف الاسلام</v>
      </c>
      <c r="C51" s="3">
        <f>IF(بيانات!N51=1000,1000,"")</f>
        <v>1000</v>
      </c>
    </row>
    <row r="52" spans="1:3" ht="15" customHeight="1">
      <c r="A52" s="58" t="str">
        <f>IF(بيانات!N52=1000,بيانات!B52,"")</f>
        <v>فرحي</v>
      </c>
      <c r="B52" s="58" t="str">
        <f>IF(بيانات!N52=1000,بيانات!C52,"")</f>
        <v>لينا سهام</v>
      </c>
      <c r="C52" s="6">
        <f>IF(بيانات!N52=1000,1000,"")</f>
        <v>1000</v>
      </c>
    </row>
    <row r="53" spans="1:3" ht="15" customHeight="1">
      <c r="A53" s="57" t="str">
        <f>IF(بيانات!N53=1000,بيانات!B53,"")</f>
        <v>حشمان</v>
      </c>
      <c r="B53" s="57" t="str">
        <f>IF(بيانات!N53=1000,بيانات!C53,"")</f>
        <v>عبد المالك</v>
      </c>
      <c r="C53" s="3">
        <f>IF(بيانات!N53=1000,1000,"")</f>
        <v>1000</v>
      </c>
    </row>
    <row r="54" spans="1:3" ht="15" customHeight="1">
      <c r="A54" s="58" t="str">
        <f>IF(بيانات!N54=1000,بيانات!B54,"")</f>
        <v>حشمان</v>
      </c>
      <c r="B54" s="58" t="str">
        <f>IF(بيانات!N54=1000,بيانات!C54,"")</f>
        <v>اسلام</v>
      </c>
      <c r="C54" s="6">
        <f>IF(بيانات!N54=1000,1000,"")</f>
        <v>1000</v>
      </c>
    </row>
    <row r="55" spans="1:3" ht="15" customHeight="1">
      <c r="A55" s="57" t="str">
        <f>IF(بيانات!N55=1000,بيانات!B55,"")</f>
        <v>حملات</v>
      </c>
      <c r="B55" s="57" t="str">
        <f>IF(بيانات!N55=1000,بيانات!C55,"")</f>
        <v>اكرم</v>
      </c>
      <c r="C55" s="3">
        <f>IF(بيانات!N55=1000,1000,"")</f>
        <v>1000</v>
      </c>
    </row>
    <row r="56" spans="1:3" ht="15" customHeight="1">
      <c r="A56" s="58" t="str">
        <f>IF(بيانات!N56=1000,بيانات!B56,"")</f>
        <v>حملات</v>
      </c>
      <c r="B56" s="58" t="str">
        <f>IF(بيانات!N56=1000,بيانات!C56,"")</f>
        <v>محمد الامين</v>
      </c>
      <c r="C56" s="6">
        <f>IF(بيانات!N56=1000,1000,"")</f>
        <v>1000</v>
      </c>
    </row>
    <row r="57" spans="1:3" ht="15" customHeight="1">
      <c r="A57" s="57" t="str">
        <f>IF(بيانات!N57=1000,بيانات!B57,"")</f>
        <v/>
      </c>
      <c r="B57" s="57" t="str">
        <f>IF(بيانات!N57=1000,بيانات!C57,"")</f>
        <v/>
      </c>
      <c r="C57" s="3" t="str">
        <f>IF(بيانات!N57=1000,1000,"")</f>
        <v/>
      </c>
    </row>
    <row r="58" spans="1:3" ht="15" customHeight="1">
      <c r="A58" s="58" t="str">
        <f>IF(بيانات!N58=1000,بيانات!B58,"")</f>
        <v/>
      </c>
      <c r="B58" s="58" t="str">
        <f>IF(بيانات!N58=1000,بيانات!C58,"")</f>
        <v/>
      </c>
      <c r="C58" s="6" t="str">
        <f>IF(بيانات!N58=1000,1000,"")</f>
        <v/>
      </c>
    </row>
    <row r="59" spans="1:3" ht="15" customHeight="1">
      <c r="A59" s="57" t="str">
        <f>IF(بيانات!N59=1000,بيانات!B59,"")</f>
        <v/>
      </c>
      <c r="B59" s="57" t="str">
        <f>IF(بيانات!N59=1000,بيانات!C59,"")</f>
        <v/>
      </c>
      <c r="C59" s="3" t="str">
        <f>IF(بيانات!N59=1000,1000,"")</f>
        <v/>
      </c>
    </row>
    <row r="60" spans="1:3" ht="15" customHeight="1">
      <c r="A60" s="58" t="str">
        <f>IF(بيانات!N60=1000,بيانات!B60,"")</f>
        <v>بوبقار</v>
      </c>
      <c r="B60" s="58" t="str">
        <f>IF(بيانات!N60=1000,بيانات!C60,"")</f>
        <v>زوبير</v>
      </c>
      <c r="C60" s="6">
        <f>IF(بيانات!N60=1000,1000,"")</f>
        <v>1000</v>
      </c>
    </row>
    <row r="61" spans="1:3" ht="15" customHeight="1">
      <c r="A61" s="57" t="str">
        <f>IF(بيانات!N61=1000,بيانات!B61,"")</f>
        <v>دياب</v>
      </c>
      <c r="B61" s="57" t="str">
        <f>IF(بيانات!N61=1000,بيانات!C61,"")</f>
        <v>محمد الأمين</v>
      </c>
      <c r="C61" s="3">
        <f>IF(بيانات!N61=1000,1000,"")</f>
        <v>1000</v>
      </c>
    </row>
    <row r="62" spans="1:3" ht="15" customHeight="1">
      <c r="A62" s="58" t="str">
        <f>IF(بيانات!N62=1000,بيانات!B62,"")</f>
        <v>سوسي</v>
      </c>
      <c r="B62" s="58" t="str">
        <f>IF(بيانات!N62=1000,بيانات!C62,"")</f>
        <v>شيخ</v>
      </c>
      <c r="C62" s="6">
        <f>IF(بيانات!N62=1000,1000,"")</f>
        <v>1000</v>
      </c>
    </row>
    <row r="63" spans="1:3" ht="15" customHeight="1">
      <c r="A63" s="57" t="str">
        <f>IF(بيانات!N63=1000,بيانات!B63,"")</f>
        <v/>
      </c>
      <c r="B63" s="57" t="str">
        <f>IF(بيانات!N63=1000,بيانات!C63,"")</f>
        <v/>
      </c>
      <c r="C63" s="3" t="str">
        <f>IF(بيانات!N63=1000,1000,"")</f>
        <v/>
      </c>
    </row>
    <row r="64" spans="1:3" ht="15" customHeight="1">
      <c r="A64" s="58" t="str">
        <f>IF(بيانات!N64=1000,بيانات!B64,"")</f>
        <v/>
      </c>
      <c r="B64" s="58" t="str">
        <f>IF(بيانات!N64=1000,بيانات!C64,"")</f>
        <v/>
      </c>
      <c r="C64" s="6" t="str">
        <f>IF(بيانات!N64=1000,1000,"")</f>
        <v/>
      </c>
    </row>
    <row r="65" spans="1:3" ht="15" customHeight="1">
      <c r="A65" s="57" t="str">
        <f>IF(بيانات!N65=1000,بيانات!B65,"")</f>
        <v>داودي</v>
      </c>
      <c r="B65" s="57" t="str">
        <f>IF(بيانات!N65=1000,بيانات!C65,"")</f>
        <v>عبد القادر انس مصطفى</v>
      </c>
      <c r="C65" s="3">
        <f>IF(بيانات!N65=1000,1000,"")</f>
        <v>1000</v>
      </c>
    </row>
    <row r="66" spans="1:3" ht="15" customHeight="1">
      <c r="A66" s="58" t="str">
        <f>IF(بيانات!N66=1000,بيانات!B66,"")</f>
        <v>قداش</v>
      </c>
      <c r="B66" s="58" t="str">
        <f>IF(بيانات!N66=1000,بيانات!C66,"")</f>
        <v>مخطار الشيخ</v>
      </c>
      <c r="C66" s="6">
        <f>IF(بيانات!N66=1000,1000,"")</f>
        <v>1000</v>
      </c>
    </row>
    <row r="67" spans="1:3" ht="15" customHeight="1">
      <c r="A67" s="57" t="str">
        <f>IF(بيانات!N67=1000,بيانات!B67,"")</f>
        <v>قداش</v>
      </c>
      <c r="B67" s="57" t="str">
        <f>IF(بيانات!N67=1000,بيانات!C67,"")</f>
        <v>اياد سيف الاسلام</v>
      </c>
      <c r="C67" s="3">
        <f>IF(بيانات!N67=1000,1000,"")</f>
        <v>1000</v>
      </c>
    </row>
    <row r="68" spans="1:3" ht="15" customHeight="1">
      <c r="A68" s="58" t="str">
        <f>IF(بيانات!N68=1000,بيانات!B68,"")</f>
        <v>قداش</v>
      </c>
      <c r="B68" s="58" t="str">
        <f>IF(بيانات!N68=1000,بيانات!C68,"")</f>
        <v>جواد الشيخ</v>
      </c>
      <c r="C68" s="6">
        <f>IF(بيانات!N68=1000,1000,"")</f>
        <v>1000</v>
      </c>
    </row>
    <row r="69" spans="1:3" ht="15" customHeight="1">
      <c r="A69" s="57" t="str">
        <f>IF(بيانات!N69=1000,بيانات!B69,"")</f>
        <v>داودي</v>
      </c>
      <c r="B69" s="57" t="str">
        <f>IF(بيانات!N69=1000,بيانات!C69,"")</f>
        <v>منصف عبد الرحمان</v>
      </c>
      <c r="C69" s="3">
        <f>IF(بيانات!N69=1000,1000,"")</f>
        <v>1000</v>
      </c>
    </row>
    <row r="70" spans="1:3" ht="15" customHeight="1">
      <c r="A70" s="58" t="str">
        <f>IF(بيانات!N70=1000,بيانات!B70,"")</f>
        <v>حاجي</v>
      </c>
      <c r="B70" s="58" t="str">
        <f>IF(بيانات!N70=1000,بيانات!C70,"")</f>
        <v>يوسف</v>
      </c>
      <c r="C70" s="6">
        <f>IF(بيانات!N70=1000,1000,"")</f>
        <v>1000</v>
      </c>
    </row>
    <row r="71" spans="1:3" ht="15" customHeight="1">
      <c r="A71" s="57" t="str">
        <f>IF(بيانات!N71=1000,بيانات!B71,"")</f>
        <v>حاجي</v>
      </c>
      <c r="B71" s="57" t="str">
        <f>IF(بيانات!N71=1000,بيانات!C71,"")</f>
        <v>ابراهيم</v>
      </c>
      <c r="C71" s="3">
        <f>IF(بيانات!N71=1000,1000,"")</f>
        <v>1000</v>
      </c>
    </row>
    <row r="72" spans="1:3" ht="15" customHeight="1">
      <c r="A72" s="58" t="str">
        <f>IF(بيانات!N72=1000,بيانات!B72,"")</f>
        <v/>
      </c>
      <c r="B72" s="58" t="str">
        <f>IF(بيانات!N72=1000,بيانات!C72,"")</f>
        <v/>
      </c>
      <c r="C72" s="6" t="str">
        <f>IF(بيانات!N72=1000,1000,"")</f>
        <v/>
      </c>
    </row>
    <row r="73" spans="1:3" ht="15" customHeight="1">
      <c r="A73" s="57" t="str">
        <f>IF(بيانات!N73=1000,بيانات!B73,"")</f>
        <v>ثابتي</v>
      </c>
      <c r="B73" s="57" t="str">
        <f>IF(بيانات!N73=1000,بيانات!C73,"")</f>
        <v>سيد احمد</v>
      </c>
      <c r="C73" s="3">
        <f>IF(بيانات!N73=1000,1000,"")</f>
        <v>1000</v>
      </c>
    </row>
    <row r="74" spans="1:3" ht="15" customHeight="1">
      <c r="A74" s="58" t="str">
        <f>IF(بيانات!N74=1000,بيانات!B74,"")</f>
        <v>رابح</v>
      </c>
      <c r="B74" s="58" t="str">
        <f>IF(بيانات!N74=1000,بيانات!C74,"")</f>
        <v>عائشة</v>
      </c>
      <c r="C74" s="6">
        <f>IF(بيانات!N74=1000,1000,"")</f>
        <v>1000</v>
      </c>
    </row>
    <row r="75" spans="1:3" ht="15" customHeight="1">
      <c r="A75" s="57" t="str">
        <f>IF(بيانات!N75=1000,بيانات!B75,"")</f>
        <v>مغربي</v>
      </c>
      <c r="B75" s="57" t="str">
        <f>IF(بيانات!N75=1000,بيانات!C75,"")</f>
        <v>كريمة</v>
      </c>
      <c r="C75" s="3">
        <f>IF(بيانات!N75=1000,1000,"")</f>
        <v>1000</v>
      </c>
    </row>
    <row r="76" spans="1:3" ht="15" customHeight="1">
      <c r="A76" s="58" t="str">
        <f>IF(بيانات!N76=1000,بيانات!B76,"")</f>
        <v>مغربي</v>
      </c>
      <c r="B76" s="58" t="str">
        <f>IF(بيانات!N76=1000,بيانات!C76,"")</f>
        <v>محمد عمر</v>
      </c>
      <c r="C76" s="6">
        <f>IF(بيانات!N76=1000,1000,"")</f>
        <v>1000</v>
      </c>
    </row>
    <row r="77" spans="1:3" ht="15" customHeight="1">
      <c r="A77" s="57" t="str">
        <f>IF(بيانات!N77=1000,بيانات!B77,"")</f>
        <v>مغربي</v>
      </c>
      <c r="B77" s="57" t="str">
        <f>IF(بيانات!N77=1000,بيانات!C77,"")</f>
        <v>زين الدين</v>
      </c>
      <c r="C77" s="3">
        <f>IF(بيانات!N77=1000,1000,"")</f>
        <v>1000</v>
      </c>
    </row>
    <row r="78" spans="1:3" ht="15" customHeight="1">
      <c r="A78" s="58" t="str">
        <f>IF(بيانات!N78=1000,بيانات!B78,"")</f>
        <v>مغربي</v>
      </c>
      <c r="B78" s="58" t="str">
        <f>IF(بيانات!N78=1000,بيانات!C78,"")</f>
        <v>زهية حنان</v>
      </c>
      <c r="C78" s="6">
        <f>IF(بيانات!N78=1000,1000,"")</f>
        <v>1000</v>
      </c>
    </row>
    <row r="79" spans="1:3" ht="15" customHeight="1">
      <c r="A79" s="57" t="str">
        <f>IF(بيانات!N79=1000,بيانات!B79,"")</f>
        <v>مزوز</v>
      </c>
      <c r="B79" s="57" t="str">
        <f>IF(بيانات!N79=1000,بيانات!C79,"")</f>
        <v>محمد</v>
      </c>
      <c r="C79" s="3">
        <f>IF(بيانات!N79=1000,1000,"")</f>
        <v>1000</v>
      </c>
    </row>
    <row r="80" spans="1:3" ht="15" customHeight="1">
      <c r="A80" s="58" t="str">
        <f>IF(بيانات!N80=1000,بيانات!B80,"")</f>
        <v>نقادي</v>
      </c>
      <c r="B80" s="58" t="str">
        <f>IF(بيانات!N80=1000,بيانات!C80,"")</f>
        <v>يونس</v>
      </c>
      <c r="C80" s="6">
        <f>IF(بيانات!N80=1000,1000,"")</f>
        <v>1000</v>
      </c>
    </row>
    <row r="81" spans="1:3" ht="15" customHeight="1">
      <c r="A81" s="57" t="str">
        <f>IF(بيانات!N81=1000,بيانات!B81,"")</f>
        <v>نقادي</v>
      </c>
      <c r="B81" s="57" t="str">
        <f>IF(بيانات!N81=1000,بيانات!C81,"")</f>
        <v>محمد عبد الكريم</v>
      </c>
      <c r="C81" s="3">
        <f>IF(بيانات!N81=1000,1000,"")</f>
        <v>1000</v>
      </c>
    </row>
    <row r="82" spans="1:3" ht="15" customHeight="1">
      <c r="A82" s="58" t="str">
        <f>IF(بيانات!N82=1000,بيانات!B82,"")</f>
        <v>كورات</v>
      </c>
      <c r="B82" s="58" t="str">
        <f>IF(بيانات!N82=1000,بيانات!C82,"")</f>
        <v>محمد</v>
      </c>
      <c r="C82" s="6">
        <f>IF(بيانات!N82=1000,1000,"")</f>
        <v>1000</v>
      </c>
    </row>
    <row r="83" spans="1:3" ht="15" customHeight="1">
      <c r="A83" s="57" t="str">
        <f>IF(بيانات!N83=1000,بيانات!B83,"")</f>
        <v>ايت</v>
      </c>
      <c r="B83" s="57" t="str">
        <f>IF(بيانات!N83=1000,بيانات!C83,"")</f>
        <v>ميمون محمد</v>
      </c>
      <c r="C83" s="3">
        <f>IF(بيانات!N83=1000,1000,"")</f>
        <v>1000</v>
      </c>
    </row>
    <row r="84" spans="1:3" ht="15" customHeight="1">
      <c r="A84" s="58" t="str">
        <f>IF(بيانات!N84=1000,بيانات!B84,"")</f>
        <v>عتيق</v>
      </c>
      <c r="B84" s="58" t="str">
        <f>IF(بيانات!N84=1000,بيانات!C84,"")</f>
        <v>حمزة إسلام</v>
      </c>
      <c r="C84" s="6">
        <f>IF(بيانات!N84=1000,1000,"")</f>
        <v>1000</v>
      </c>
    </row>
    <row r="85" spans="1:3" ht="15" customHeight="1">
      <c r="A85" s="57" t="str">
        <f>IF(بيانات!N85=1000,بيانات!B85,"")</f>
        <v>عليلي</v>
      </c>
      <c r="B85" s="57" t="str">
        <f>IF(بيانات!N85=1000,بيانات!C85,"")</f>
        <v>عبد الرحيم</v>
      </c>
      <c r="C85" s="3">
        <f>IF(بيانات!N85=1000,1000,"")</f>
        <v>1000</v>
      </c>
    </row>
    <row r="86" spans="1:3" ht="15" customHeight="1">
      <c r="A86" s="58" t="str">
        <f>IF(بيانات!N86=1000,بيانات!B86,"")</f>
        <v>يحياوي</v>
      </c>
      <c r="B86" s="58" t="str">
        <f>IF(بيانات!N86=1000,بيانات!C86,"")</f>
        <v>اياد عبد الله</v>
      </c>
      <c r="C86" s="6">
        <f>IF(بيانات!N86=1000,1000,"")</f>
        <v>1000</v>
      </c>
    </row>
    <row r="87" spans="1:3" ht="15" customHeight="1">
      <c r="A87" s="57" t="str">
        <f>IF(بيانات!N87=1000,بيانات!B87,"")</f>
        <v>حاج</v>
      </c>
      <c r="B87" s="57" t="str">
        <f>IF(بيانات!N87=1000,بيانات!C87,"")</f>
        <v>محمد خليفة نذير</v>
      </c>
      <c r="C87" s="3">
        <f>IF(بيانات!N87=1000,1000,"")</f>
        <v>1000</v>
      </c>
    </row>
    <row r="88" spans="1:3" ht="15" customHeight="1">
      <c r="A88" s="58" t="str">
        <f>IF(بيانات!N88=1000,بيانات!B88,"")</f>
        <v>خرار</v>
      </c>
      <c r="B88" s="58" t="str">
        <f>IF(بيانات!N88=1000,بيانات!C88,"")</f>
        <v>عائشة</v>
      </c>
      <c r="C88" s="6">
        <f>IF(بيانات!N88=1000,1000,"")</f>
        <v>1000</v>
      </c>
    </row>
    <row r="89" spans="1:3" ht="15" customHeight="1">
      <c r="A89" s="57" t="str">
        <f>IF(بيانات!N89=1000,بيانات!B89,"")</f>
        <v/>
      </c>
      <c r="B89" s="57" t="str">
        <f>IF(بيانات!N89=1000,بيانات!C89,"")</f>
        <v/>
      </c>
      <c r="C89" s="3" t="str">
        <f>IF(بيانات!N89=1000,1000,"")</f>
        <v/>
      </c>
    </row>
    <row r="90" spans="1:3" ht="15" customHeight="1">
      <c r="A90" s="58" t="str">
        <f>IF(بيانات!N90=1000,بيانات!B90,"")</f>
        <v>خرشي</v>
      </c>
      <c r="B90" s="58" t="str">
        <f>IF(بيانات!N90=1000,بيانات!C90,"")</f>
        <v>رضوان</v>
      </c>
      <c r="C90" s="6">
        <f>IF(بيانات!N90=1000,1000,"")</f>
        <v>1000</v>
      </c>
    </row>
    <row r="91" spans="1:3" ht="15" customHeight="1">
      <c r="A91" s="57" t="str">
        <f>IF(بيانات!N91=1000,بيانات!B91,"")</f>
        <v>راس مال</v>
      </c>
      <c r="B91" s="57" t="str">
        <f>IF(بيانات!N91=1000,بيانات!C91,"")</f>
        <v xml:space="preserve">عبد القادر </v>
      </c>
      <c r="C91" s="3">
        <f>IF(بيانات!N91=1000,1000,"")</f>
        <v>1000</v>
      </c>
    </row>
    <row r="92" spans="1:3" ht="15" customHeight="1">
      <c r="A92" s="58" t="str">
        <f>IF(بيانات!N92=1000,بيانات!B92,"")</f>
        <v>سويح</v>
      </c>
      <c r="B92" s="58" t="str">
        <f>IF(بيانات!N92=1000,بيانات!C92,"")</f>
        <v>ضحى ملاك</v>
      </c>
      <c r="C92" s="6">
        <f>IF(بيانات!N92=1000,1000,"")</f>
        <v>1000</v>
      </c>
    </row>
    <row r="93" spans="1:3" ht="15" customHeight="1">
      <c r="A93" s="57" t="str">
        <f>IF(بيانات!N93=1000,بيانات!B93,"")</f>
        <v/>
      </c>
      <c r="B93" s="57" t="str">
        <f>IF(بيانات!N93=1000,بيانات!C93,"")</f>
        <v/>
      </c>
      <c r="C93" s="3" t="str">
        <f>IF(بيانات!N93=1000,1000,"")</f>
        <v/>
      </c>
    </row>
    <row r="94" spans="1:3" ht="15" customHeight="1">
      <c r="A94" s="58" t="str">
        <f>IF(بيانات!N94=1000,بيانات!B94,"")</f>
        <v/>
      </c>
      <c r="B94" s="58" t="str">
        <f>IF(بيانات!N94=1000,بيانات!C94,"")</f>
        <v/>
      </c>
      <c r="C94" s="6" t="str">
        <f>IF(بيانات!N94=1000,1000,"")</f>
        <v/>
      </c>
    </row>
    <row r="95" spans="1:3" ht="15" customHeight="1">
      <c r="A95" s="57" t="str">
        <f>IF(بيانات!N95=1000,بيانات!B95,"")</f>
        <v/>
      </c>
      <c r="B95" s="57" t="str">
        <f>IF(بيانات!N95=1000,بيانات!C95,"")</f>
        <v/>
      </c>
      <c r="C95" s="3" t="str">
        <f>IF(بيانات!N95=1000,1000,"")</f>
        <v/>
      </c>
    </row>
    <row r="96" spans="1:3" ht="15" customHeight="1">
      <c r="A96" s="58" t="str">
        <f>IF(بيانات!N96=1000,بيانات!B96,"")</f>
        <v/>
      </c>
      <c r="B96" s="58" t="str">
        <f>IF(بيانات!N96=1000,بيانات!C96,"")</f>
        <v/>
      </c>
      <c r="C96" s="6" t="str">
        <f>IF(بيانات!N96=1000,1000,"")</f>
        <v/>
      </c>
    </row>
    <row r="97" spans="1:3" ht="15" customHeight="1">
      <c r="A97" s="57" t="str">
        <f>IF(بيانات!N97=1000,بيانات!B97,"")</f>
        <v>عتبي</v>
      </c>
      <c r="B97" s="57" t="str">
        <f>IF(بيانات!N97=1000,بيانات!C97,"")</f>
        <v>محمد وائل ياسين</v>
      </c>
      <c r="C97" s="3">
        <f>IF(بيانات!N97=1000,1000,"")</f>
        <v>1000</v>
      </c>
    </row>
    <row r="98" spans="1:3" ht="15" customHeight="1">
      <c r="A98" s="58" t="str">
        <f>IF(بيانات!N98=1000,بيانات!B98,"")</f>
        <v>خزيني</v>
      </c>
      <c r="B98" s="58" t="str">
        <f>IF(بيانات!N98=1000,بيانات!C98,"")</f>
        <v>محمد عماد الدين</v>
      </c>
      <c r="C98" s="6">
        <f>IF(بيانات!N98=1000,1000,"")</f>
        <v>1000</v>
      </c>
    </row>
    <row r="99" spans="1:3" ht="15" customHeight="1">
      <c r="A99" s="57" t="str">
        <f>IF(بيانات!N99=1000,بيانات!B99,"")</f>
        <v>يحياوي</v>
      </c>
      <c r="B99" s="57" t="str">
        <f>IF(بيانات!N99=1000,بيانات!C99,"")</f>
        <v>خديجة</v>
      </c>
      <c r="C99" s="3">
        <f>IF(بيانات!N99=1000,1000,"")</f>
        <v>1000</v>
      </c>
    </row>
    <row r="100" spans="1:3" ht="15" customHeight="1">
      <c r="A100" s="58" t="str">
        <f>IF(بيانات!N100=1000,بيانات!B100,"")</f>
        <v>صوان</v>
      </c>
      <c r="B100" s="58" t="str">
        <f>IF(بيانات!N100=1000,بيانات!C100,"")</f>
        <v>ابتهال فاطمة الزهراء</v>
      </c>
      <c r="C100" s="6">
        <f>IF(بيانات!N100=1000,1000,"")</f>
        <v>1000</v>
      </c>
    </row>
    <row r="101" spans="1:3" ht="15" customHeight="1">
      <c r="A101" s="57" t="str">
        <f>IF(بيانات!N101=1000,بيانات!B101,"")</f>
        <v>خزيني</v>
      </c>
      <c r="B101" s="57" t="str">
        <f>IF(بيانات!N101=1000,بيانات!C101,"")</f>
        <v>معتصم عبد القادر</v>
      </c>
      <c r="C101" s="3">
        <f>IF(بيانات!N101=1000,1000,"")</f>
        <v>1000</v>
      </c>
    </row>
    <row r="102" spans="1:3" ht="15" customHeight="1">
      <c r="A102" s="58" t="str">
        <f>IF(بيانات!N102=1000,بيانات!B102,"")</f>
        <v>عباد</v>
      </c>
      <c r="B102" s="58" t="str">
        <f>IF(بيانات!N102=1000,بيانات!C102,"")</f>
        <v>جنى نور</v>
      </c>
      <c r="C102" s="6">
        <f>IF(بيانات!N102=1000,1000,"")</f>
        <v>1000</v>
      </c>
    </row>
    <row r="103" spans="1:3" ht="15" customHeight="1">
      <c r="A103" s="57" t="str">
        <f>IF(بيانات!N103=1000,بيانات!B103,"")</f>
        <v>داودي</v>
      </c>
      <c r="B103" s="57" t="str">
        <f>IF(بيانات!N103=1000,بيانات!C103,"")</f>
        <v>عبد الحميد</v>
      </c>
      <c r="C103" s="3">
        <f>IF(بيانات!N103=1000,1000,"")</f>
        <v>1000</v>
      </c>
    </row>
    <row r="104" spans="1:3" ht="15" customHeight="1">
      <c r="A104" s="58" t="str">
        <f>IF(بيانات!N104=1000,بيانات!B104,"")</f>
        <v>مسعودي</v>
      </c>
      <c r="B104" s="58" t="str">
        <f>IF(بيانات!N104=1000,بيانات!C104,"")</f>
        <v>عبد الله</v>
      </c>
      <c r="C104" s="6">
        <f>IF(بيانات!N104=1000,1000,"")</f>
        <v>1000</v>
      </c>
    </row>
    <row r="105" spans="1:3" ht="15" customHeight="1">
      <c r="A105" s="57" t="str">
        <f>IF(بيانات!N105=1000,بيانات!B105,"")</f>
        <v>مسعودي</v>
      </c>
      <c r="B105" s="57" t="str">
        <f>IF(بيانات!N105=1000,بيانات!C105,"")</f>
        <v>ابراهيم</v>
      </c>
      <c r="C105" s="3">
        <f>IF(بيانات!N105=1000,1000,"")</f>
        <v>1000</v>
      </c>
    </row>
    <row r="106" spans="1:3" ht="15" customHeight="1">
      <c r="A106" s="58" t="str">
        <f>IF(بيانات!N106=1000,بيانات!B106,"")</f>
        <v xml:space="preserve">مسعودي </v>
      </c>
      <c r="B106" s="58" t="str">
        <f>IF(بيانات!N106=1000,بيانات!C106,"")</f>
        <v>محمد عبد الرحمان</v>
      </c>
      <c r="C106" s="6">
        <f>IF(بيانات!N106=1000,1000,"")</f>
        <v>1000</v>
      </c>
    </row>
    <row r="107" spans="1:3" ht="15" customHeight="1">
      <c r="A107" s="57" t="str">
        <f>IF(بيانات!N107=1000,بيانات!B107,"")</f>
        <v>عابدي</v>
      </c>
      <c r="B107" s="57" t="str">
        <f>IF(بيانات!N107=1000,بيانات!C107,"")</f>
        <v>محمد عبد النور</v>
      </c>
      <c r="C107" s="3">
        <f>IF(بيانات!N107=1000,1000,"")</f>
        <v>1000</v>
      </c>
    </row>
    <row r="108" spans="1:3" ht="15" customHeight="1">
      <c r="A108" s="58" t="str">
        <f>IF(بيانات!N108=1000,بيانات!B108,"")</f>
        <v>جيلالي</v>
      </c>
      <c r="B108" s="58" t="str">
        <f>IF(بيانات!N108=1000,بيانات!C108,"")</f>
        <v>محمد  الاكرم</v>
      </c>
      <c r="C108" s="6">
        <f>IF(بيانات!N108=1000,1000,"")</f>
        <v>1000</v>
      </c>
    </row>
    <row r="109" spans="1:3" ht="15" customHeight="1">
      <c r="A109" s="57" t="str">
        <f>IF(بيانات!N109=1000,بيانات!B109,"")</f>
        <v>جرفي</v>
      </c>
      <c r="B109" s="57" t="str">
        <f>IF(بيانات!N109=1000,بيانات!C109,"")</f>
        <v xml:space="preserve">احمد </v>
      </c>
      <c r="C109" s="3">
        <f>IF(بيانات!N109=1000,1000,"")</f>
        <v>1000</v>
      </c>
    </row>
    <row r="110" spans="1:3" ht="15" customHeight="1">
      <c r="A110" s="58" t="str">
        <f>IF(بيانات!N110=1000,بيانات!B110,"")</f>
        <v>جرفي</v>
      </c>
      <c r="B110" s="58" t="str">
        <f>IF(بيانات!N110=1000,بيانات!C110,"")</f>
        <v>محمد</v>
      </c>
      <c r="C110" s="6">
        <f>IF(بيانات!N110=1000,1000,"")</f>
        <v>1000</v>
      </c>
    </row>
    <row r="111" spans="1:3" ht="15" customHeight="1">
      <c r="A111" s="57" t="str">
        <f>IF(بيانات!N111=1000,بيانات!B111,"")</f>
        <v>خداوي</v>
      </c>
      <c r="B111" s="57" t="str">
        <f>IF(بيانات!N111=1000,بيانات!C111,"")</f>
        <v>اسامة</v>
      </c>
      <c r="C111" s="3">
        <f>IF(بيانات!N111=1000,1000,"")</f>
        <v>1000</v>
      </c>
    </row>
    <row r="112" spans="1:3" ht="15" customHeight="1">
      <c r="A112" s="58" t="str">
        <f>IF(بيانات!N112=1000,بيانات!B112,"")</f>
        <v>هواري</v>
      </c>
      <c r="B112" s="58" t="str">
        <f>IF(بيانات!N112=1000,بيانات!C112,"")</f>
        <v>رمزي</v>
      </c>
      <c r="C112" s="6">
        <f>IF(بيانات!N112=1000,1000,"")</f>
        <v>1000</v>
      </c>
    </row>
    <row r="113" spans="1:3" ht="15" customHeight="1">
      <c r="A113" s="57" t="str">
        <f>IF(بيانات!N113=1000,بيانات!B113,"")</f>
        <v>هواري</v>
      </c>
      <c r="B113" s="57" t="str">
        <f>IF(بيانات!N113=1000,بيانات!C113,"")</f>
        <v>ريمة</v>
      </c>
      <c r="C113" s="3">
        <f>IF(بيانات!N113=1000,1000,"")</f>
        <v>1000</v>
      </c>
    </row>
    <row r="114" spans="1:3" ht="15" customHeight="1">
      <c r="A114" s="58" t="str">
        <f>IF(بيانات!N114=1000,بيانات!B114,"")</f>
        <v/>
      </c>
      <c r="B114" s="58" t="str">
        <f>IF(بيانات!N114=1000,بيانات!C114,"")</f>
        <v/>
      </c>
      <c r="C114" s="6" t="str">
        <f>IF(بيانات!N114=1000,1000,"")</f>
        <v/>
      </c>
    </row>
    <row r="115" spans="1:3" ht="15" customHeight="1">
      <c r="A115" s="57" t="str">
        <f>IF(بيانات!N115=1000,بيانات!B115,"")</f>
        <v/>
      </c>
      <c r="B115" s="57" t="str">
        <f>IF(بيانات!N115=1000,بيانات!C115,"")</f>
        <v/>
      </c>
      <c r="C115" s="3" t="str">
        <f>IF(بيانات!N115=1000,1000,"")</f>
        <v/>
      </c>
    </row>
    <row r="116" spans="1:3" ht="15" customHeight="1">
      <c r="A116" s="58" t="str">
        <f>IF(بيانات!N116=1000,بيانات!B116,"")</f>
        <v>مغربي</v>
      </c>
      <c r="B116" s="58" t="str">
        <f>IF(بيانات!N116=1000,بيانات!C116,"")</f>
        <v>دوكالي</v>
      </c>
      <c r="C116" s="6">
        <f>IF(بيانات!N116=1000,1000,"")</f>
        <v>1000</v>
      </c>
    </row>
    <row r="117" spans="1:3" ht="15" customHeight="1">
      <c r="A117" s="57" t="str">
        <f>IF(بيانات!N117=1000,بيانات!B117,"")</f>
        <v xml:space="preserve">بن حليمة </v>
      </c>
      <c r="B117" s="57" t="str">
        <f>IF(بيانات!N117=1000,بيانات!C117,"")</f>
        <v>محمد</v>
      </c>
      <c r="C117" s="3">
        <f>IF(بيانات!N117=1000,1000,"")</f>
        <v>1000</v>
      </c>
    </row>
    <row r="118" spans="1:3" ht="15" customHeight="1">
      <c r="A118" s="58" t="str">
        <f>IF(بيانات!N118=1000,بيانات!B118,"")</f>
        <v xml:space="preserve">بن حليمة </v>
      </c>
      <c r="B118" s="58" t="str">
        <f>IF(بيانات!N118=1000,بيانات!C118,"")</f>
        <v>يوسف</v>
      </c>
      <c r="C118" s="6">
        <f>IF(بيانات!N118=1000,1000,"")</f>
        <v>1000</v>
      </c>
    </row>
    <row r="119" spans="1:3" ht="15" customHeight="1">
      <c r="A119" s="57" t="str">
        <f>IF(بيانات!N119=1000,بيانات!B119,"")</f>
        <v>شيخي</v>
      </c>
      <c r="B119" s="57" t="str">
        <f>IF(بيانات!N119=1000,بيانات!C119,"")</f>
        <v>علي عبد المور</v>
      </c>
      <c r="C119" s="3">
        <f>IF(بيانات!N119=1000,1000,"")</f>
        <v>1000</v>
      </c>
    </row>
    <row r="120" spans="1:3" ht="15" customHeight="1">
      <c r="A120" s="58" t="str">
        <f>IF(بيانات!N120=1000,بيانات!B120,"")</f>
        <v>عبرو</v>
      </c>
      <c r="B120" s="58" t="str">
        <f>IF(بيانات!N120=1000,بيانات!C120,"")</f>
        <v>وليد</v>
      </c>
      <c r="C120" s="6">
        <f>IF(بيانات!N120=1000,1000,"")</f>
        <v>1000</v>
      </c>
    </row>
    <row r="121" spans="1:3" ht="15" customHeight="1">
      <c r="A121" s="57" t="str">
        <f>IF(بيانات!N121=1000,بيانات!B121,"")</f>
        <v xml:space="preserve">رزقاني </v>
      </c>
      <c r="B121" s="57" t="str">
        <f>IF(بيانات!N121=1000,بيانات!C121,"")</f>
        <v>اريج</v>
      </c>
      <c r="C121" s="3">
        <f>IF(بيانات!N121=1000,1000,"")</f>
        <v>1000</v>
      </c>
    </row>
    <row r="122" spans="1:3" ht="15" customHeight="1">
      <c r="A122" s="58" t="str">
        <f>IF(بيانات!N122=1000,بيانات!B122,"")</f>
        <v xml:space="preserve">حاكمي  </v>
      </c>
      <c r="B122" s="58" t="str">
        <f>IF(بيانات!N122=1000,بيانات!C122,"")</f>
        <v>خيرة صفاء</v>
      </c>
      <c r="C122" s="6">
        <f>IF(بيانات!N122=1000,1000,"")</f>
        <v>1000</v>
      </c>
    </row>
    <row r="123" spans="1:3" ht="15" customHeight="1">
      <c r="A123" s="57" t="str">
        <f>IF(بيانات!N123=1000,بيانات!B123,"")</f>
        <v>بواب</v>
      </c>
      <c r="B123" s="57" t="str">
        <f>IF(بيانات!N123=1000,بيانات!C123,"")</f>
        <v>انس جواد</v>
      </c>
      <c r="C123" s="3">
        <f>IF(بيانات!N123=1000,1000,"")</f>
        <v>1000</v>
      </c>
    </row>
    <row r="124" spans="1:3" ht="15" customHeight="1">
      <c r="A124" s="58" t="str">
        <f>IF(بيانات!N124=1000,بيانات!B124,"")</f>
        <v>حميدي</v>
      </c>
      <c r="B124" s="58" t="str">
        <f>IF(بيانات!N124=1000,بيانات!C124,"")</f>
        <v>محمد الامين</v>
      </c>
      <c r="C124" s="6">
        <f>IF(بيانات!N124=1000,1000,"")</f>
        <v>1000</v>
      </c>
    </row>
    <row r="125" spans="1:3" ht="15" customHeight="1">
      <c r="A125" s="57" t="str">
        <f>IF(بيانات!N125=1000,بيانات!B125,"")</f>
        <v>فاتح</v>
      </c>
      <c r="B125" s="57" t="str">
        <f>IF(بيانات!N125=1000,بيانات!C125,"")</f>
        <v>اياد اشرف</v>
      </c>
      <c r="C125" s="3">
        <f>IF(بيانات!N125=1000,1000,"")</f>
        <v>1000</v>
      </c>
    </row>
    <row r="126" spans="1:3" ht="15" customHeight="1">
      <c r="A126" s="58" t="str">
        <f>IF(بيانات!N126=1000,بيانات!B126,"")</f>
        <v>عبد الحي</v>
      </c>
      <c r="B126" s="58" t="str">
        <f>IF(بيانات!N126=1000,بيانات!C126,"")</f>
        <v>يوسف</v>
      </c>
      <c r="C126" s="6">
        <f>IF(بيانات!N126=1000,1000,"")</f>
        <v>1000</v>
      </c>
    </row>
    <row r="127" spans="1:3" ht="15" customHeight="1">
      <c r="A127" s="57" t="str">
        <f>IF(بيانات!N127=1000,بيانات!B127,"")</f>
        <v>كدروسي</v>
      </c>
      <c r="B127" s="57" t="str">
        <f>IF(بيانات!N127=1000,بيانات!C127,"")</f>
        <v>فاطيمة</v>
      </c>
      <c r="C127" s="3">
        <f>IF(بيانات!N127=1000,1000,"")</f>
        <v>1000</v>
      </c>
    </row>
    <row r="128" spans="1:3" ht="15" customHeight="1">
      <c r="A128" s="58" t="str">
        <f>IF(بيانات!N128=1000,بيانات!B128,"")</f>
        <v>بوشنتوف</v>
      </c>
      <c r="B128" s="58" t="str">
        <f>IF(بيانات!N128=1000,بيانات!C128,"")</f>
        <v>فادي</v>
      </c>
      <c r="C128" s="6">
        <f>IF(بيانات!N128=1000,1000,"")</f>
        <v>1000</v>
      </c>
    </row>
    <row r="129" spans="1:3" ht="15" customHeight="1">
      <c r="A129" s="57" t="str">
        <f>IF(بيانات!N129=1000,بيانات!B129,"")</f>
        <v>طاقين</v>
      </c>
      <c r="B129" s="57" t="str">
        <f>IF(بيانات!N129=1000,بيانات!C129,"")</f>
        <v>عبد الهادي</v>
      </c>
      <c r="C129" s="3">
        <f>IF(بيانات!N129=1000,1000,"")</f>
        <v>1000</v>
      </c>
    </row>
    <row r="130" spans="1:3" ht="15" customHeight="1">
      <c r="A130" s="58" t="str">
        <f>IF(بيانات!N130=1000,بيانات!B130,"")</f>
        <v>جرفي</v>
      </c>
      <c r="B130" s="58" t="str">
        <f>IF(بيانات!N130=1000,بيانات!C130,"")</f>
        <v>محمد أمين</v>
      </c>
      <c r="C130" s="6">
        <f>IF(بيانات!N130=1000,1000,"")</f>
        <v>1000</v>
      </c>
    </row>
    <row r="131" spans="1:3" ht="15" customHeight="1">
      <c r="A131" s="57" t="str">
        <f>IF(بيانات!N131=1000,بيانات!B131,"")</f>
        <v>كدروسي</v>
      </c>
      <c r="B131" s="57" t="str">
        <f>IF(بيانات!N131=1000,بيانات!C131,"")</f>
        <v xml:space="preserve"> خيرة</v>
      </c>
      <c r="C131" s="3">
        <f>IF(بيانات!N131=1000,1000,"")</f>
        <v>1000</v>
      </c>
    </row>
    <row r="132" spans="1:3" ht="15" customHeight="1">
      <c r="A132" s="58" t="str">
        <f>IF(بيانات!N132=1000,بيانات!B132,"")</f>
        <v>أنس</v>
      </c>
      <c r="B132" s="58" t="str">
        <f>IF(بيانات!N132=1000,بيانات!C132,"")</f>
        <v>أنس</v>
      </c>
      <c r="C132" s="6">
        <f>IF(بيانات!N132=1000,1000,"")</f>
        <v>1000</v>
      </c>
    </row>
    <row r="133" spans="1:3" ht="15" customHeight="1">
      <c r="A133" s="57" t="str">
        <f>IF(بيانات!N133=1000,بيانات!B133,"")</f>
        <v>مرجان</v>
      </c>
      <c r="B133" s="57" t="str">
        <f>IF(بيانات!N133=1000,بيانات!C133,"")</f>
        <v>ريان سمش الدين</v>
      </c>
      <c r="C133" s="3">
        <f>IF(بيانات!N133=1000,1000,"")</f>
        <v>1000</v>
      </c>
    </row>
    <row r="134" spans="1:3" ht="15" customHeight="1">
      <c r="A134" s="58" t="str">
        <f>IF(بيانات!N134=1000,بيانات!B134,"")</f>
        <v>رابح</v>
      </c>
      <c r="B134" s="58" t="str">
        <f>IF(بيانات!N134=1000,بيانات!C134,"")</f>
        <v>أنيس</v>
      </c>
      <c r="C134" s="6">
        <f>IF(بيانات!N134=1000,1000,"")</f>
        <v>1000</v>
      </c>
    </row>
    <row r="135" spans="1:3" ht="15" customHeight="1">
      <c r="A135" s="57" t="str">
        <f>IF(بيانات!N135=1000,بيانات!B135,"")</f>
        <v>رميل</v>
      </c>
      <c r="B135" s="57" t="str">
        <f>IF(بيانات!N135=1000,بيانات!C135,"")</f>
        <v>عماد الدين</v>
      </c>
      <c r="C135" s="3">
        <f>IF(بيانات!N135=1000,1000,"")</f>
        <v>1000</v>
      </c>
    </row>
    <row r="136" spans="1:3" ht="15" customHeight="1">
      <c r="A136" s="58" t="str">
        <f>IF(بيانات!N136=1000,بيانات!B136,"")</f>
        <v>رابح</v>
      </c>
      <c r="B136" s="58" t="str">
        <f>IF(بيانات!N136=1000,بيانات!C136,"")</f>
        <v>طارق ندير</v>
      </c>
      <c r="C136" s="6">
        <f>IF(بيانات!N136=1000,1000,"")</f>
        <v>1000</v>
      </c>
    </row>
    <row r="137" spans="1:3" ht="15" customHeight="1">
      <c r="A137" s="57" t="str">
        <f>IF(بيانات!N137=1000,بيانات!B137,"")</f>
        <v xml:space="preserve">رميل </v>
      </c>
      <c r="B137" s="57" t="str">
        <f>IF(بيانات!N137=1000,بيانات!C137,"")</f>
        <v>بلال محمد</v>
      </c>
      <c r="C137" s="3">
        <f>IF(بيانات!N137=1000,1000,"")</f>
        <v>1000</v>
      </c>
    </row>
    <row r="138" spans="1:3" ht="15" customHeight="1">
      <c r="A138" s="58" t="str">
        <f>IF(بيانات!N138=1000,بيانات!B138,"")</f>
        <v>مغربي</v>
      </c>
      <c r="B138" s="58" t="str">
        <f>IF(بيانات!N138=1000,بيانات!C138,"")</f>
        <v>يونس</v>
      </c>
      <c r="C138" s="6">
        <f>IF(بيانات!N138=1000,1000,"")</f>
        <v>1000</v>
      </c>
    </row>
    <row r="139" spans="1:3" ht="15" customHeight="1">
      <c r="A139" s="57" t="str">
        <f>IF(بيانات!N139=1000,بيانات!B139,"")</f>
        <v>بن عمار</v>
      </c>
      <c r="B139" s="57" t="str">
        <f>IF(بيانات!N139=1000,بيانات!C139,"")</f>
        <v>محمد لقمان</v>
      </c>
      <c r="C139" s="3">
        <f>IF(بيانات!N139=1000,1000,"")</f>
        <v>1000</v>
      </c>
    </row>
    <row r="140" spans="1:3" ht="15" customHeight="1">
      <c r="A140" s="58" t="str">
        <f>IF(بيانات!N140=1000,بيانات!B140,"")</f>
        <v>بن عمار</v>
      </c>
      <c r="B140" s="58" t="str">
        <f>IF(بيانات!N140=1000,بيانات!C140,"")</f>
        <v>حنين كريمة</v>
      </c>
      <c r="C140" s="6">
        <f>IF(بيانات!N140=1000,1000,"")</f>
        <v>1000</v>
      </c>
    </row>
    <row r="141" spans="1:3" ht="15" customHeight="1">
      <c r="A141" s="57" t="str">
        <f>IF(بيانات!N141=1000,بيانات!B141,"")</f>
        <v>بن علي خروبي</v>
      </c>
      <c r="B141" s="57" t="str">
        <f>IF(بيانات!N141=1000,بيانات!C141,"")</f>
        <v>مهدي أيوب</v>
      </c>
      <c r="C141" s="3">
        <f>IF(بيانات!N141=1000,1000,"")</f>
        <v>1000</v>
      </c>
    </row>
    <row r="142" spans="1:3" ht="15" customHeight="1">
      <c r="A142" s="58" t="str">
        <f>IF(بيانات!N142=1000,بيانات!B142,"")</f>
        <v>فراجي</v>
      </c>
      <c r="B142" s="58" t="str">
        <f>IF(بيانات!N142=1000,بيانات!C142,"")</f>
        <v>جاد عبد الإله</v>
      </c>
      <c r="C142" s="6">
        <f>IF(بيانات!N142=1000,1000,"")</f>
        <v>1000</v>
      </c>
    </row>
    <row r="143" spans="1:3" ht="15" customHeight="1">
      <c r="A143" s="57" t="str">
        <f>IF(بيانات!N143=1000,بيانات!B143,"")</f>
        <v xml:space="preserve">جرفي </v>
      </c>
      <c r="B143" s="57" t="str">
        <f>IF(بيانات!N143=1000,بيانات!C143,"")</f>
        <v>ياسين</v>
      </c>
      <c r="C143" s="3">
        <f>IF(بيانات!N143=1000,1000,"")</f>
        <v>1000</v>
      </c>
    </row>
    <row r="144" spans="1:3" ht="15" customHeight="1">
      <c r="A144" s="58" t="str">
        <f>IF(بيانات!N144=1000,بيانات!B144,"")</f>
        <v>سرباح</v>
      </c>
      <c r="B144" s="58" t="str">
        <f>IF(بيانات!N144=1000,بيانات!C144,"")</f>
        <v>شيماء</v>
      </c>
      <c r="C144" s="6">
        <f>IF(بيانات!N144=1000,1000,"")</f>
        <v>1000</v>
      </c>
    </row>
    <row r="145" spans="1:3" ht="15" customHeight="1">
      <c r="A145" s="57" t="str">
        <f>IF(بيانات!N145=1000,بيانات!B145,"")</f>
        <v>بودربالة</v>
      </c>
      <c r="B145" s="57" t="str">
        <f>IF(بيانات!N145=1000,بيانات!C145,"")</f>
        <v>عبد القادر</v>
      </c>
      <c r="C145" s="3">
        <f>IF(بيانات!N145=1000,1000,"")</f>
        <v>1000</v>
      </c>
    </row>
    <row r="146" spans="1:3" ht="15" customHeight="1">
      <c r="A146" s="58" t="str">
        <f>IF(بيانات!N146=1000,بيانات!B146,"")</f>
        <v xml:space="preserve">عثماني </v>
      </c>
      <c r="B146" s="58" t="str">
        <f>IF(بيانات!N146=1000,بيانات!C146,"")</f>
        <v>ياسين</v>
      </c>
      <c r="C146" s="6">
        <f>IF(بيانات!N146=1000,1000,"")</f>
        <v>1000</v>
      </c>
    </row>
    <row r="147" spans="1:3" ht="15" customHeight="1">
      <c r="A147" s="57" t="str">
        <f>IF(بيانات!N147=1000,بيانات!B147,"")</f>
        <v>قاضي</v>
      </c>
      <c r="B147" s="57" t="str">
        <f>IF(بيانات!N147=1000,بيانات!C147,"")</f>
        <v>أنس</v>
      </c>
      <c r="C147" s="3">
        <f>IF(بيانات!N147=1000,1000,"")</f>
        <v>1000</v>
      </c>
    </row>
    <row r="148" spans="1:3" ht="15" customHeight="1">
      <c r="A148" s="58" t="str">
        <f>IF(بيانات!N148=1000,بيانات!B148,"")</f>
        <v>جيدي</v>
      </c>
      <c r="B148" s="58" t="str">
        <f>IF(بيانات!N148=1000,بيانات!C148,"")</f>
        <v>سامي شهين</v>
      </c>
      <c r="C148" s="6">
        <f>IF(بيانات!N148=1000,1000,"")</f>
        <v>1000</v>
      </c>
    </row>
    <row r="149" spans="1:3" ht="15" customHeight="1">
      <c r="A149" s="57" t="str">
        <f>IF(بيانات!N149=1000,بيانات!B149,"")</f>
        <v>خلف</v>
      </c>
      <c r="B149" s="57" t="str">
        <f>IF(بيانات!N149=1000,بيانات!C149,"")</f>
        <v>عبد الهادي</v>
      </c>
      <c r="C149" s="3">
        <f>IF(بيانات!N149=1000,1000,"")</f>
        <v>1000</v>
      </c>
    </row>
    <row r="150" spans="1:3" ht="15" customHeight="1">
      <c r="A150" s="58" t="str">
        <f>IF(بيانات!N150=1000,بيانات!B150,"")</f>
        <v>تاجري</v>
      </c>
      <c r="B150" s="58" t="str">
        <f>IF(بيانات!N150=1000,بيانات!C150,"")</f>
        <v>عبد القادر</v>
      </c>
      <c r="C150" s="6">
        <f>IF(بيانات!N150=1000,1000,"")</f>
        <v>1000</v>
      </c>
    </row>
    <row r="151" spans="1:3" ht="15" customHeight="1">
      <c r="A151" s="57" t="str">
        <f>IF(بيانات!N151=1000,بيانات!B151,"")</f>
        <v>بودربالة</v>
      </c>
      <c r="B151" s="57" t="str">
        <f>IF(بيانات!N151=1000,بيانات!C151,"")</f>
        <v>محمد خيري</v>
      </c>
      <c r="C151" s="3">
        <f>IF(بيانات!N151=1000,1000,"")</f>
        <v>1000</v>
      </c>
    </row>
    <row r="152" spans="1:3" ht="15" customHeight="1">
      <c r="A152" s="58" t="str">
        <f>IF(بيانات!N152=1000,بيانات!B152,"")</f>
        <v>عرجة</v>
      </c>
      <c r="B152" s="58" t="str">
        <f>IF(بيانات!N152=1000,بيانات!C152,"")</f>
        <v>إيناس ريهان</v>
      </c>
      <c r="C152" s="6">
        <f>IF(بيانات!N152=1000,1000,"")</f>
        <v>1000</v>
      </c>
    </row>
    <row r="153" spans="1:3" ht="15" customHeight="1">
      <c r="A153" s="57" t="str">
        <f>IF(بيانات!N153=1000,بيانات!B153,"")</f>
        <v>دحو</v>
      </c>
      <c r="B153" s="57" t="str">
        <f>IF(بيانات!N153=1000,بيانات!C153,"")</f>
        <v>إسلام هارون</v>
      </c>
      <c r="C153" s="3">
        <f>IF(بيانات!N153=1000,1000,"")</f>
        <v>1000</v>
      </c>
    </row>
    <row r="154" spans="1:3" ht="15" customHeight="1">
      <c r="A154" s="58" t="str">
        <f>IF(بيانات!N154=1000,بيانات!B154,"")</f>
        <v>دحو</v>
      </c>
      <c r="B154" s="58" t="str">
        <f>IF(بيانات!N154=1000,بيانات!C154,"")</f>
        <v>جواد</v>
      </c>
      <c r="C154" s="6">
        <f>IF(بيانات!N154=1000,1000,"")</f>
        <v>1000</v>
      </c>
    </row>
    <row r="155" spans="1:3" ht="15" customHeight="1">
      <c r="A155" s="57" t="str">
        <f>IF(بيانات!N155=1000,بيانات!B155,"")</f>
        <v>سكران</v>
      </c>
      <c r="B155" s="57" t="str">
        <f>IF(بيانات!N155=1000,بيانات!C155,"")</f>
        <v>وردة نسرين</v>
      </c>
      <c r="C155" s="3">
        <f>IF(بيانات!N155=1000,1000,"")</f>
        <v>1000</v>
      </c>
    </row>
    <row r="156" spans="1:3" ht="15" customHeight="1">
      <c r="A156" s="58" t="str">
        <f>IF(بيانات!N156=1000,بيانات!B156,"")</f>
        <v>عبد المالك</v>
      </c>
      <c r="B156" s="58" t="str">
        <f>IF(بيانات!N156=1000,بيانات!C156,"")</f>
        <v>أسماء</v>
      </c>
      <c r="C156" s="6">
        <f>IF(بيانات!N156=1000,1000,"")</f>
        <v>1000</v>
      </c>
    </row>
    <row r="157" spans="1:3" ht="15" customHeight="1">
      <c r="A157" s="57" t="str">
        <f>IF(بيانات!N157=1000,بيانات!B157,"")</f>
        <v>جيلالي</v>
      </c>
      <c r="B157" s="57" t="str">
        <f>IF(بيانات!N157=1000,بيانات!C157,"")</f>
        <v>عبد البديع</v>
      </c>
      <c r="C157" s="3">
        <f>IF(بيانات!N157=1000,1000,"")</f>
        <v>1000</v>
      </c>
    </row>
    <row r="158" spans="1:3" ht="15" customHeight="1">
      <c r="A158" s="58" t="str">
        <f>IF(بيانات!N158=1000,بيانات!B158,"")</f>
        <v>قدور شريف</v>
      </c>
      <c r="B158" s="58" t="str">
        <f>IF(بيانات!N158=1000,بيانات!C158,"")</f>
        <v>مخلص إسلام</v>
      </c>
      <c r="C158" s="6">
        <f>IF(بيانات!N158=1000,1000,"")</f>
        <v>1000</v>
      </c>
    </row>
    <row r="159" spans="1:3" ht="15" customHeight="1">
      <c r="A159" s="57" t="str">
        <f>IF(بيانات!N159=1000,بيانات!B159,"")</f>
        <v>مساوي</v>
      </c>
      <c r="B159" s="57" t="str">
        <f>IF(بيانات!N159=1000,بيانات!C159,"")</f>
        <v>عبد الكريم</v>
      </c>
      <c r="C159" s="3">
        <f>IF(بيانات!N159=1000,1000,"")</f>
        <v>1000</v>
      </c>
    </row>
    <row r="160" spans="1:3" ht="15" customHeight="1">
      <c r="A160" s="58" t="str">
        <f>IF(بيانات!N160=1000,بيانات!B160,"")</f>
        <v>علام</v>
      </c>
      <c r="B160" s="58" t="str">
        <f>IF(بيانات!N160=1000,بيانات!C160,"")</f>
        <v>عبد القادر</v>
      </c>
      <c r="C160" s="6">
        <f>IF(بيانات!N160=1000,1000,"")</f>
        <v>1000</v>
      </c>
    </row>
    <row r="161" spans="1:3" ht="15" customHeight="1">
      <c r="A161" s="57" t="str">
        <f>IF(بيانات!N161=1000,بيانات!B161,"")</f>
        <v>علام</v>
      </c>
      <c r="B161" s="57" t="str">
        <f>IF(بيانات!N161=1000,بيانات!C161,"")</f>
        <v>عبد الكريم</v>
      </c>
      <c r="C161" s="3">
        <f>IF(بيانات!N161=1000,1000,"")</f>
        <v>1000</v>
      </c>
    </row>
    <row r="162" spans="1:3" ht="15" customHeight="1">
      <c r="A162" s="58" t="str">
        <f>IF(بيانات!N162=1000,بيانات!B162,"")</f>
        <v>بودريع</v>
      </c>
      <c r="B162" s="58" t="str">
        <f>IF(بيانات!N162=1000,بيانات!C162,"")</f>
        <v>محمد عبد النعيم</v>
      </c>
      <c r="C162" s="6">
        <f>IF(بيانات!N162=1000,1000,"")</f>
        <v>1000</v>
      </c>
    </row>
    <row r="163" spans="1:3" ht="15" customHeight="1">
      <c r="A163" s="57" t="str">
        <f>IF(بيانات!N163=1000,بيانات!B163,"")</f>
        <v>العباسي</v>
      </c>
      <c r="B163" s="57" t="str">
        <f>IF(بيانات!N163=1000,بيانات!C163,"")</f>
        <v>ياسر عبد الهادي</v>
      </c>
      <c r="C163" s="3">
        <f>IF(بيانات!N163=1000,1000,"")</f>
        <v>1000</v>
      </c>
    </row>
    <row r="164" spans="1:3" ht="15" customHeight="1">
      <c r="A164" s="58" t="str">
        <f>IF(بيانات!N164=1000,بيانات!B164,"")</f>
        <v>نصر الله</v>
      </c>
      <c r="B164" s="58" t="str">
        <f>IF(بيانات!N164=1000,بيانات!C164,"")</f>
        <v>أنس</v>
      </c>
      <c r="C164" s="6">
        <f>IF(بيانات!N164=1000,1000,"")</f>
        <v>1000</v>
      </c>
    </row>
    <row r="165" spans="1:3" ht="15" customHeight="1">
      <c r="A165" s="57" t="str">
        <f>IF(بيانات!N165=1000,بيانات!B165,"")</f>
        <v>نصر الله</v>
      </c>
      <c r="B165" s="57" t="str">
        <f>IF(بيانات!N165=1000,بيانات!C165,"")</f>
        <v>عبد الجليل</v>
      </c>
      <c r="C165" s="3">
        <f>IF(بيانات!N165=1000,1000,"")</f>
        <v>1000</v>
      </c>
    </row>
    <row r="166" spans="1:3" ht="15" customHeight="1">
      <c r="A166" s="58" t="str">
        <f>IF(بيانات!N166=1000,بيانات!B166,"")</f>
        <v>قاضي</v>
      </c>
      <c r="B166" s="58" t="str">
        <f>IF(بيانات!N166=1000,بيانات!C166,"")</f>
        <v>المعتصم بالله</v>
      </c>
      <c r="C166" s="6">
        <f>IF(بيانات!N166=1000,1000,"")</f>
        <v>1000</v>
      </c>
    </row>
    <row r="167" spans="1:3" ht="15" customHeight="1">
      <c r="A167" s="57" t="str">
        <f>IF(بيانات!N167=1000,بيانات!B167,"")</f>
        <v>قاضي</v>
      </c>
      <c r="B167" s="57" t="str">
        <f>IF(بيانات!N167=1000,بيانات!C167,"")</f>
        <v>عبد القادر</v>
      </c>
      <c r="C167" s="3">
        <f>IF(بيانات!N167=1000,1000,"")</f>
        <v>1000</v>
      </c>
    </row>
    <row r="168" spans="1:3" ht="15" customHeight="1">
      <c r="A168" s="58" t="str">
        <f>IF(بيانات!N168=1000,بيانات!B168,"")</f>
        <v>عيسات</v>
      </c>
      <c r="B168" s="58" t="str">
        <f>IF(بيانات!N168=1000,بيانات!C168,"")</f>
        <v>موسى</v>
      </c>
      <c r="C168" s="6">
        <f>IF(بيانات!N168=1000,1000,"")</f>
        <v>1000</v>
      </c>
    </row>
    <row r="169" spans="1:3" ht="15" customHeight="1">
      <c r="A169" s="57" t="str">
        <f>IF(بيانات!N169=1000,بيانات!B169,"")</f>
        <v>عيسات</v>
      </c>
      <c r="B169" s="57" t="str">
        <f>IF(بيانات!N169=1000,بيانات!C169,"")</f>
        <v>عبد القادر</v>
      </c>
      <c r="C169" s="3">
        <f>IF(بيانات!N169=1000,1000,"")</f>
        <v>1000</v>
      </c>
    </row>
    <row r="170" spans="1:3" ht="15" customHeight="1">
      <c r="A170" s="58" t="str">
        <f>IF(بيانات!N170=1000,بيانات!B170,"")</f>
        <v>محمدي</v>
      </c>
      <c r="B170" s="58" t="str">
        <f>IF(بيانات!N170=1000,بيانات!C170,"")</f>
        <v>نور الهدى</v>
      </c>
      <c r="C170" s="6">
        <f>IF(بيانات!N170=1000,1000,"")</f>
        <v>1000</v>
      </c>
    </row>
    <row r="171" spans="1:3" ht="15" customHeight="1">
      <c r="A171" s="57" t="str">
        <f>IF(بيانات!N171=1000,بيانات!B171,"")</f>
        <v>لاحول</v>
      </c>
      <c r="B171" s="57" t="str">
        <f>IF(بيانات!N171=1000,بيانات!C171,"")</f>
        <v>زوبيدة</v>
      </c>
      <c r="C171" s="3">
        <f>IF(بيانات!N171=1000,1000,"")</f>
        <v>1000</v>
      </c>
    </row>
    <row r="172" spans="1:3" ht="15" customHeight="1">
      <c r="A172" s="58" t="str">
        <f>IF(بيانات!N172=1000,بيانات!B172,"")</f>
        <v>قاسم</v>
      </c>
      <c r="B172" s="58" t="str">
        <f>IF(بيانات!N172=1000,بيانات!C172,"")</f>
        <v>عمر شمس الدين</v>
      </c>
      <c r="C172" s="6">
        <f>IF(بيانات!N172=1000,1000,"")</f>
        <v>1000</v>
      </c>
    </row>
    <row r="173" spans="1:3" ht="15" customHeight="1">
      <c r="A173" s="57" t="str">
        <f>IF(بيانات!N173=1000,بيانات!B173,"")</f>
        <v>طاقين</v>
      </c>
      <c r="B173" s="57" t="str">
        <f>IF(بيانات!N173=1000,بيانات!C173,"")</f>
        <v>طيب ياسين</v>
      </c>
      <c r="C173" s="3">
        <f>IF(بيانات!N173=1000,1000,"")</f>
        <v>1000</v>
      </c>
    </row>
    <row r="174" spans="1:3" ht="15" customHeight="1">
      <c r="A174" s="58" t="str">
        <f>IF(بيانات!N174=1000,بيانات!B174,"")</f>
        <v>بن فاطيمة</v>
      </c>
      <c r="B174" s="58" t="str">
        <f>IF(بيانات!N174=1000,بيانات!C174,"")</f>
        <v>وفاء</v>
      </c>
      <c r="C174" s="6">
        <f>IF(بيانات!N174=1000,1000,"")</f>
        <v>1000</v>
      </c>
    </row>
    <row r="175" spans="1:3" ht="15" customHeight="1">
      <c r="A175" s="57" t="str">
        <f>IF(بيانات!N175=1000,بيانات!B175,"")</f>
        <v xml:space="preserve">خرشي </v>
      </c>
      <c r="B175" s="57" t="str">
        <f>IF(بيانات!N175=1000,بيانات!C175,"")</f>
        <v>صلاح الدين محمود</v>
      </c>
      <c r="C175" s="3">
        <f>IF(بيانات!N175=1000,1000,"")</f>
        <v>1000</v>
      </c>
    </row>
    <row r="176" spans="1:3" ht="15" customHeight="1">
      <c r="A176" s="58" t="str">
        <f>IF(بيانات!N176=1000,بيانات!B176,"")</f>
        <v>عباس</v>
      </c>
      <c r="B176" s="58" t="str">
        <f>IF(بيانات!N176=1000,بيانات!C176,"")</f>
        <v>محمذ</v>
      </c>
      <c r="C176" s="6">
        <f>IF(بيانات!N176=1000,1000,"")</f>
        <v>1000</v>
      </c>
    </row>
    <row r="177" spans="1:3" ht="15" customHeight="1">
      <c r="A177" s="57" t="str">
        <f>IF(بيانات!N177=1000,بيانات!B177,"")</f>
        <v/>
      </c>
      <c r="B177" s="57" t="str">
        <f>IF(بيانات!N177=1000,بيانات!C177,"")</f>
        <v/>
      </c>
      <c r="C177" s="3" t="str">
        <f>IF(بيانات!N177=1000,1000,"")</f>
        <v/>
      </c>
    </row>
    <row r="178" spans="1:3" ht="15" customHeight="1">
      <c r="A178" s="58" t="str">
        <f>IF(بيانات!N178=1000,بيانات!B178,"")</f>
        <v>داودي</v>
      </c>
      <c r="B178" s="58" t="str">
        <f>IF(بيانات!N178=1000,بيانات!C178,"")</f>
        <v>رجب</v>
      </c>
      <c r="C178" s="6">
        <f>IF(بيانات!N178=1000,1000,"")</f>
        <v>1000</v>
      </c>
    </row>
    <row r="179" spans="1:3" ht="15" customHeight="1">
      <c r="A179" s="57" t="str">
        <f>IF(بيانات!N179=1000,بيانات!B179,"")</f>
        <v>ويسي</v>
      </c>
      <c r="B179" s="57" t="str">
        <f>IF(بيانات!N179=1000,بيانات!C179,"")</f>
        <v>الحاج محمد نذير</v>
      </c>
      <c r="C179" s="3">
        <f>IF(بيانات!N179=1000,1000,"")</f>
        <v>1000</v>
      </c>
    </row>
    <row r="180" spans="1:3" ht="15" customHeight="1">
      <c r="A180" s="58" t="str">
        <f>IF(بيانات!N180=1000,بيانات!B180,"")</f>
        <v/>
      </c>
      <c r="B180" s="58" t="str">
        <f>IF(بيانات!N180=1000,بيانات!C180,"")</f>
        <v/>
      </c>
      <c r="C180" s="6" t="str">
        <f>IF(بيانات!N180=1000,1000,"")</f>
        <v/>
      </c>
    </row>
    <row r="181" spans="1:3" ht="15" customHeight="1">
      <c r="A181" s="57" t="str">
        <f>IF(بيانات!N181=1000,بيانات!B181,"")</f>
        <v/>
      </c>
      <c r="B181" s="57" t="str">
        <f>IF(بيانات!N181=1000,بيانات!C181,"")</f>
        <v/>
      </c>
      <c r="C181" s="3" t="str">
        <f>IF(بيانات!N181=1000,1000,"")</f>
        <v/>
      </c>
    </row>
    <row r="182" spans="1:3" ht="15" customHeight="1">
      <c r="A182" s="58" t="str">
        <f>IF(بيانات!N182=1000,بيانات!B182,"")</f>
        <v xml:space="preserve">ويسي </v>
      </c>
      <c r="B182" s="58" t="str">
        <f>IF(بيانات!N182=1000,بيانات!C182,"")</f>
        <v>أمير رضوان</v>
      </c>
      <c r="C182" s="6">
        <f>IF(بيانات!N182=1000,1000,"")</f>
        <v>1000</v>
      </c>
    </row>
    <row r="183" spans="1:3" ht="15" customHeight="1">
      <c r="A183" s="57" t="str">
        <f>IF(بيانات!N183=1000,بيانات!B183,"")</f>
        <v xml:space="preserve">محمودي </v>
      </c>
      <c r="B183" s="57" t="str">
        <f>IF(بيانات!N183=1000,بيانات!C183,"")</f>
        <v>خالد أنس</v>
      </c>
      <c r="C183" s="3">
        <f>IF(بيانات!N183=1000,1000,"")</f>
        <v>1000</v>
      </c>
    </row>
    <row r="184" spans="1:3" ht="15" customHeight="1">
      <c r="A184" s="58" t="str">
        <f>IF(بيانات!N184=1000,بيانات!B184,"")</f>
        <v xml:space="preserve">محمودي </v>
      </c>
      <c r="B184" s="58" t="str">
        <f>IF(بيانات!N184=1000,بيانات!C184,"")</f>
        <v>عبد الغني</v>
      </c>
      <c r="C184" s="6">
        <f>IF(بيانات!N184=1000,1000,"")</f>
        <v>1000</v>
      </c>
    </row>
    <row r="185" spans="1:3" ht="15" customHeight="1">
      <c r="A185" s="57" t="str">
        <f>IF(بيانات!N185=1000,بيانات!B185,"")</f>
        <v xml:space="preserve">هبري </v>
      </c>
      <c r="B185" s="57" t="str">
        <f>IF(بيانات!N185=1000,بيانات!C185,"")</f>
        <v xml:space="preserve">محمد يوسف </v>
      </c>
      <c r="C185" s="3">
        <f>IF(بيانات!N185=1000,1000,"")</f>
        <v>1000</v>
      </c>
    </row>
    <row r="186" spans="1:3" ht="15" customHeight="1">
      <c r="A186" s="58" t="str">
        <f>IF(بيانات!N186=1000,بيانات!B186,"")</f>
        <v/>
      </c>
      <c r="B186" s="58" t="str">
        <f>IF(بيانات!N186=1000,بيانات!C186,"")</f>
        <v/>
      </c>
      <c r="C186" s="6" t="str">
        <f>IF(بيانات!N186=1000,1000,"")</f>
        <v/>
      </c>
    </row>
    <row r="187" spans="1:3" ht="15" customHeight="1">
      <c r="A187" s="57" t="str">
        <f>IF(بيانات!N187=1000,بيانات!B187,"")</f>
        <v/>
      </c>
      <c r="B187" s="57" t="str">
        <f>IF(بيانات!N187=1000,بيانات!C187,"")</f>
        <v/>
      </c>
      <c r="C187" s="3" t="str">
        <f>IF(بيانات!N187=1000,1000,"")</f>
        <v/>
      </c>
    </row>
    <row r="188" spans="1:3" ht="15" customHeight="1">
      <c r="A188" s="58" t="str">
        <f>IF(بيانات!N188=1000,بيانات!B188,"")</f>
        <v>بلحول</v>
      </c>
      <c r="B188" s="58" t="str">
        <f>IF(بيانات!N188=1000,بيانات!C188,"")</f>
        <v>اياد ايمن</v>
      </c>
      <c r="C188" s="6">
        <f>IF(بيانات!N188=1000,1000,"")</f>
        <v>1000</v>
      </c>
    </row>
    <row r="189" spans="1:3" ht="15" customHeight="1">
      <c r="A189" s="57" t="str">
        <f>IF(بيانات!N189=1000,بيانات!B189,"")</f>
        <v>حليمي</v>
      </c>
      <c r="B189" s="57" t="str">
        <f>IF(بيانات!N189=1000,بيانات!C189,"")</f>
        <v>فاطمة الزهراء</v>
      </c>
      <c r="C189" s="3">
        <f>IF(بيانات!N189=1000,1000,"")</f>
        <v>1000</v>
      </c>
    </row>
    <row r="190" spans="1:3" ht="15" customHeight="1">
      <c r="A190" s="58" t="str">
        <f>IF(بيانات!N190=1000,بيانات!B190,"")</f>
        <v>بوبكر</v>
      </c>
      <c r="B190" s="58" t="str">
        <f>IF(بيانات!N190=1000,بيانات!C190,"")</f>
        <v>هديل احسان</v>
      </c>
      <c r="C190" s="6">
        <f>IF(بيانات!N190=1000,1000,"")</f>
        <v>1000</v>
      </c>
    </row>
    <row r="191" spans="1:3" ht="15" customHeight="1">
      <c r="A191" s="57" t="str">
        <f>IF(بيانات!N191=1000,بيانات!B191,"")</f>
        <v>بالي</v>
      </c>
      <c r="B191" s="57" t="str">
        <f>IF(بيانات!N191=1000,بيانات!C191,"")</f>
        <v>فاتح</v>
      </c>
      <c r="C191" s="3">
        <f>IF(بيانات!N191=1000,1000,"")</f>
        <v>1000</v>
      </c>
    </row>
    <row r="192" spans="1:3" ht="15" customHeight="1">
      <c r="A192" s="58" t="str">
        <f>IF(بيانات!N192=1000,بيانات!B192,"")</f>
        <v xml:space="preserve">شابة </v>
      </c>
      <c r="B192" s="58" t="str">
        <f>IF(بيانات!N192=1000,بيانات!C192,"")</f>
        <v>خليل محمد</v>
      </c>
      <c r="C192" s="6">
        <f>IF(بيانات!N192=1000,1000,"")</f>
        <v>1000</v>
      </c>
    </row>
    <row r="193" spans="1:3" ht="15" customHeight="1">
      <c r="A193" s="57" t="str">
        <f>IF(بيانات!N193=1000,بيانات!B193,"")</f>
        <v/>
      </c>
      <c r="B193" s="57" t="str">
        <f>IF(بيانات!N193=1000,بيانات!C193,"")</f>
        <v/>
      </c>
      <c r="C193" s="3" t="str">
        <f>IF(بيانات!N193=1000,1000,"")</f>
        <v/>
      </c>
    </row>
    <row r="194" spans="1:3" ht="15" customHeight="1">
      <c r="A194" s="58" t="str">
        <f>IF(بيانات!N194=1000,بيانات!B194,"")</f>
        <v/>
      </c>
      <c r="B194" s="58" t="str">
        <f>IF(بيانات!N194=1000,بيانات!C194,"")</f>
        <v/>
      </c>
      <c r="C194" s="6" t="str">
        <f>IF(بيانات!N194=1000,1000,"")</f>
        <v/>
      </c>
    </row>
    <row r="195" spans="1:3" ht="15" customHeight="1">
      <c r="A195" s="57" t="str">
        <f>IF(بيانات!N195=1000,بيانات!B195,"")</f>
        <v>خالدي</v>
      </c>
      <c r="B195" s="57" t="str">
        <f>IF(بيانات!N195=1000,بيانات!C195,"")</f>
        <v>معمر زكرياء</v>
      </c>
      <c r="C195" s="3">
        <f>IF(بيانات!N195=1000,1000,"")</f>
        <v>1000</v>
      </c>
    </row>
    <row r="196" spans="1:3" ht="15" customHeight="1">
      <c r="A196" s="58" t="str">
        <f>IF(بيانات!N196=1000,بيانات!B196,"")</f>
        <v>خرشي</v>
      </c>
      <c r="B196" s="58" t="str">
        <f>IF(بيانات!N196=1000,بيانات!C196,"")</f>
        <v>عمار</v>
      </c>
      <c r="C196" s="6">
        <f>IF(بيانات!N196=1000,1000,"")</f>
        <v>1000</v>
      </c>
    </row>
    <row r="197" spans="1:3" ht="15" customHeight="1">
      <c r="A197" s="57" t="str">
        <f>IF(بيانات!N197=1000,بيانات!B197,"")</f>
        <v>بلال</v>
      </c>
      <c r="B197" s="57" t="str">
        <f>IF(بيانات!N197=1000,بيانات!C197,"")</f>
        <v>محمد</v>
      </c>
      <c r="C197" s="3">
        <f>IF(بيانات!N197=1000,1000,"")</f>
        <v>1000</v>
      </c>
    </row>
    <row r="198" spans="1:3" ht="15" customHeight="1">
      <c r="A198" s="58" t="str">
        <f>IF(بيانات!N198=1000,بيانات!B198,"")</f>
        <v xml:space="preserve">هبري </v>
      </c>
      <c r="B198" s="58" t="str">
        <f>IF(بيانات!N198=1000,بيانات!C198,"")</f>
        <v>طه محمد</v>
      </c>
      <c r="C198" s="6">
        <f>IF(بيانات!N198=1000,1000,"")</f>
        <v>1000</v>
      </c>
    </row>
    <row r="199" spans="1:3" ht="15" customHeight="1">
      <c r="A199" s="57" t="str">
        <f>IF(بيانات!N199=1000,بيانات!B199,"")</f>
        <v xml:space="preserve">بن ويس </v>
      </c>
      <c r="B199" s="57" t="str">
        <f>IF(بيانات!N199=1000,بيانات!C199,"")</f>
        <v>عبد الجليل</v>
      </c>
      <c r="C199" s="3">
        <f>IF(بيانات!N199=1000,1000,"")</f>
        <v>1000</v>
      </c>
    </row>
    <row r="200" spans="1:3" ht="15" customHeight="1">
      <c r="A200" s="58" t="str">
        <f>IF(بيانات!N200=1000,بيانات!B200,"")</f>
        <v/>
      </c>
      <c r="B200" s="58" t="str">
        <f>IF(بيانات!N200=1000,بيانات!C200,"")</f>
        <v/>
      </c>
      <c r="C200" s="6" t="str">
        <f>IF(بيانات!N200=1000,1000,"")</f>
        <v/>
      </c>
    </row>
    <row r="201" spans="1:3" ht="15" customHeight="1">
      <c r="A201" s="57" t="str">
        <f>IF(بيانات!N201=1000,بيانات!B201,"")</f>
        <v/>
      </c>
      <c r="B201" s="57" t="str">
        <f>IF(بيانات!N201=1000,بيانات!C201,"")</f>
        <v/>
      </c>
      <c r="C201" s="3" t="str">
        <f>IF(بيانات!N201=1000,1000,"")</f>
        <v/>
      </c>
    </row>
    <row r="202" spans="1:3" ht="15" customHeight="1">
      <c r="A202" s="58" t="str">
        <f>IF(بيانات!N202=1000,بيانات!B202,"")</f>
        <v/>
      </c>
      <c r="B202" s="58" t="str">
        <f>IF(بيانات!N202=1000,بيانات!C202,"")</f>
        <v/>
      </c>
      <c r="C202" s="6" t="str">
        <f>IF(بيانات!N202=1000,1000,"")</f>
        <v/>
      </c>
    </row>
    <row r="203" spans="1:3" ht="15" customHeight="1">
      <c r="A203" s="57" t="str">
        <f>IF(بيانات!N203=1000,بيانات!B203,"")</f>
        <v/>
      </c>
      <c r="B203" s="57" t="str">
        <f>IF(بيانات!N203=1000,بيانات!C203,"")</f>
        <v/>
      </c>
      <c r="C203" s="3" t="str">
        <f>IF(بيانات!N203=1000,1000,"")</f>
        <v/>
      </c>
    </row>
    <row r="204" spans="1:3" ht="15" customHeight="1">
      <c r="A204" s="58" t="str">
        <f>IF(بيانات!N204=1000,بيانات!B204,"")</f>
        <v/>
      </c>
      <c r="B204" s="58" t="str">
        <f>IF(بيانات!N204=1000,بيانات!C204,"")</f>
        <v/>
      </c>
      <c r="C204" s="6" t="str">
        <f>IF(بيانات!N204=1000,1000,"")</f>
        <v/>
      </c>
    </row>
    <row r="205" spans="1:3" ht="15" customHeight="1">
      <c r="A205" s="57" t="str">
        <f>IF(بيانات!N205=1000,بيانات!B205,"")</f>
        <v/>
      </c>
      <c r="B205" s="57" t="str">
        <f>IF(بيانات!N205=1000,بيانات!C205,"")</f>
        <v/>
      </c>
      <c r="C205" s="3" t="str">
        <f>IF(بيانات!N205=1000,1000,"")</f>
        <v/>
      </c>
    </row>
    <row r="206" spans="1:3" ht="15" customHeight="1">
      <c r="A206" s="58" t="str">
        <f>IF(بيانات!N206=1000,بيانات!B206,"")</f>
        <v/>
      </c>
      <c r="B206" s="58" t="str">
        <f>IF(بيانات!N206=1000,بيانات!C206,"")</f>
        <v/>
      </c>
      <c r="C206" s="6" t="str">
        <f>IF(بيانات!N206=1000,1000,"")</f>
        <v/>
      </c>
    </row>
    <row r="207" spans="1:3" ht="15" customHeight="1">
      <c r="A207" s="57" t="str">
        <f>IF(بيانات!N207=1000,بيانات!B207,"")</f>
        <v/>
      </c>
      <c r="B207" s="57" t="str">
        <f>IF(بيانات!N207=1000,بيانات!C207,"")</f>
        <v/>
      </c>
      <c r="C207" s="3" t="str">
        <f>IF(بيانات!N207=1000,1000,"")</f>
        <v/>
      </c>
    </row>
    <row r="208" spans="1:3" ht="15" customHeight="1">
      <c r="A208" s="58" t="str">
        <f>IF(بيانات!N208=1000,بيانات!B208,"")</f>
        <v/>
      </c>
      <c r="B208" s="58" t="str">
        <f>IF(بيانات!N208=1000,بيانات!C208,"")</f>
        <v/>
      </c>
      <c r="C208" s="6" t="str">
        <f>IF(بيانات!N208=1000,1000,"")</f>
        <v/>
      </c>
    </row>
    <row r="209" spans="1:3" ht="15" customHeight="1">
      <c r="A209" s="57" t="str">
        <f>IF(بيانات!N209=1000,بيانات!B209,"")</f>
        <v/>
      </c>
      <c r="B209" s="57" t="str">
        <f>IF(بيانات!N209=1000,بيانات!C209,"")</f>
        <v/>
      </c>
      <c r="C209" s="3" t="str">
        <f>IF(بيانات!N209=1000,1000,"")</f>
        <v/>
      </c>
    </row>
    <row r="210" spans="1:3" ht="15" customHeight="1">
      <c r="A210" s="58" t="str">
        <f>IF(بيانات!N210=1000,بيانات!B210,"")</f>
        <v/>
      </c>
      <c r="B210" s="58" t="str">
        <f>IF(بيانات!N210=1000,بيانات!C210,"")</f>
        <v/>
      </c>
      <c r="C210" s="6" t="str">
        <f>IF(بيانات!N210=1000,1000,"")</f>
        <v/>
      </c>
    </row>
    <row r="211" spans="1:3" ht="15" customHeight="1">
      <c r="A211" s="57" t="str">
        <f>IF(بيانات!N211=1000,بيانات!B211,"")</f>
        <v/>
      </c>
      <c r="B211" s="57" t="str">
        <f>IF(بيانات!N211=1000,بيانات!C211,"")</f>
        <v/>
      </c>
      <c r="C211" s="3" t="str">
        <f>IF(بيانات!N211=1000,1000,"")</f>
        <v/>
      </c>
    </row>
    <row r="212" spans="1:3" ht="15" customHeight="1">
      <c r="A212" s="58" t="str">
        <f>IF(بيانات!N212=1000,بيانات!B212,"")</f>
        <v/>
      </c>
      <c r="B212" s="58" t="str">
        <f>IF(بيانات!N212=1000,بيانات!C212,"")</f>
        <v/>
      </c>
      <c r="C212" s="6" t="str">
        <f>IF(بيانات!N212=1000,1000,"")</f>
        <v/>
      </c>
    </row>
    <row r="213" spans="1:3" ht="15" customHeight="1">
      <c r="A213" s="57" t="str">
        <f>IF(بيانات!N213=1000,بيانات!B213,"")</f>
        <v/>
      </c>
      <c r="B213" s="57" t="str">
        <f>IF(بيانات!N213=1000,بيانات!C213,"")</f>
        <v/>
      </c>
      <c r="C213" s="3" t="str">
        <f>IF(بيانات!N213=1000,1000,"")</f>
        <v/>
      </c>
    </row>
    <row r="214" spans="1:3" ht="15" customHeight="1">
      <c r="A214" s="58" t="str">
        <f>IF(بيانات!N214=1000,بيانات!B214,"")</f>
        <v/>
      </c>
      <c r="B214" s="58" t="str">
        <f>IF(بيانات!N214=1000,بيانات!C214,"")</f>
        <v/>
      </c>
      <c r="C214" s="6" t="str">
        <f>IF(بيانات!N214=1000,1000,"")</f>
        <v/>
      </c>
    </row>
    <row r="215" spans="1:3" ht="15" customHeight="1">
      <c r="A215" s="57" t="str">
        <f>IF(بيانات!N215=1000,بيانات!B215,"")</f>
        <v/>
      </c>
      <c r="B215" s="57" t="str">
        <f>IF(بيانات!N215=1000,بيانات!C215,"")</f>
        <v/>
      </c>
      <c r="C215" s="3" t="str">
        <f>IF(بيانات!N215=1000,1000,"")</f>
        <v/>
      </c>
    </row>
    <row r="216" spans="1:3" ht="15" customHeight="1">
      <c r="A216" s="58" t="str">
        <f>IF(بيانات!N216=1000,بيانات!B216,"")</f>
        <v/>
      </c>
      <c r="B216" s="58" t="str">
        <f>IF(بيانات!N216=1000,بيانات!C216,"")</f>
        <v/>
      </c>
      <c r="C216" s="6" t="str">
        <f>IF(بيانات!N216=1000,1000,"")</f>
        <v/>
      </c>
    </row>
    <row r="217" spans="1:3" ht="15" customHeight="1">
      <c r="A217" s="57" t="str">
        <f>IF(بيانات!N217=1000,بيانات!B217,"")</f>
        <v/>
      </c>
      <c r="B217" s="57" t="str">
        <f>IF(بيانات!N217=1000,بيانات!C217,"")</f>
        <v/>
      </c>
      <c r="C217" s="3" t="str">
        <f>IF(بيانات!N217=1000,1000,"")</f>
        <v/>
      </c>
    </row>
    <row r="218" spans="1:3" ht="15" customHeight="1">
      <c r="A218" s="58" t="str">
        <f>IF(بيانات!N218=1000,بيانات!B218,"")</f>
        <v/>
      </c>
      <c r="B218" s="58" t="str">
        <f>IF(بيانات!N218=1000,بيانات!C218,"")</f>
        <v/>
      </c>
      <c r="C218" s="6" t="str">
        <f>IF(بيانات!N218=1000,1000,"")</f>
        <v/>
      </c>
    </row>
    <row r="219" spans="1:3" ht="15" customHeight="1">
      <c r="A219" s="57" t="str">
        <f>IF(بيانات!N219=1000,بيانات!B219,"")</f>
        <v/>
      </c>
      <c r="B219" s="57" t="str">
        <f>IF(بيانات!N219=1000,بيانات!C219,"")</f>
        <v/>
      </c>
      <c r="C219" s="3" t="str">
        <f>IF(بيانات!N219=1000,1000,"")</f>
        <v/>
      </c>
    </row>
    <row r="220" spans="1:3" ht="15" customHeight="1">
      <c r="A220" s="58" t="str">
        <f>IF(بيانات!N220=1000,بيانات!B220,"")</f>
        <v/>
      </c>
      <c r="B220" s="58" t="str">
        <f>IF(بيانات!N220=1000,بيانات!C220,"")</f>
        <v/>
      </c>
      <c r="C220" s="6" t="str">
        <f>IF(بيانات!N220=1000,1000,"")</f>
        <v/>
      </c>
    </row>
    <row r="221" spans="1:3" ht="15" customHeight="1">
      <c r="A221" s="57" t="str">
        <f>IF(بيانات!N221=1000,بيانات!B221,"")</f>
        <v/>
      </c>
      <c r="B221" s="57" t="str">
        <f>IF(بيانات!N221=1000,بيانات!C221,"")</f>
        <v/>
      </c>
      <c r="C221" s="3" t="str">
        <f>IF(بيانات!N221=1000,1000,"")</f>
        <v/>
      </c>
    </row>
    <row r="222" spans="1:3" ht="15" customHeight="1">
      <c r="A222" s="58" t="str">
        <f>IF(بيانات!N222=1000,بيانات!B222,"")</f>
        <v/>
      </c>
      <c r="B222" s="58" t="str">
        <f>IF(بيانات!N222=1000,بيانات!C222,"")</f>
        <v/>
      </c>
      <c r="C222" s="6" t="str">
        <f>IF(بيانات!N222=1000,1000,"")</f>
        <v/>
      </c>
    </row>
    <row r="223" spans="1:3" ht="15" customHeight="1">
      <c r="A223" s="57" t="str">
        <f>IF(بيانات!N223=1000,بيانات!B223,"")</f>
        <v/>
      </c>
      <c r="B223" s="57" t="str">
        <f>IF(بيانات!N223=1000,بيانات!C223,"")</f>
        <v/>
      </c>
      <c r="C223" s="3" t="str">
        <f>IF(بيانات!N223=1000,1000,"")</f>
        <v/>
      </c>
    </row>
    <row r="224" spans="1:3" ht="15" customHeight="1">
      <c r="A224" s="58" t="str">
        <f>IF(بيانات!N224=1000,بيانات!B224,"")</f>
        <v/>
      </c>
      <c r="B224" s="58" t="str">
        <f>IF(بيانات!N224=1000,بيانات!C224,"")</f>
        <v/>
      </c>
      <c r="C224" s="6" t="str">
        <f>IF(بيانات!N224=1000,1000,"")</f>
        <v/>
      </c>
    </row>
    <row r="225" spans="1:3" ht="15" customHeight="1">
      <c r="A225" s="57" t="str">
        <f>IF(بيانات!N225=1000,بيانات!B225,"")</f>
        <v/>
      </c>
      <c r="B225" s="57" t="str">
        <f>IF(بيانات!N225=1000,بيانات!C225,"")</f>
        <v/>
      </c>
      <c r="C225" s="3" t="str">
        <f>IF(بيانات!N225=1000,1000,"")</f>
        <v/>
      </c>
    </row>
    <row r="226" spans="1:3" ht="15" customHeight="1">
      <c r="A226" s="58" t="str">
        <f>IF(بيانات!N226=1000,بيانات!B226,"")</f>
        <v/>
      </c>
      <c r="B226" s="58" t="str">
        <f>IF(بيانات!N226=1000,بيانات!C226,"")</f>
        <v/>
      </c>
      <c r="C226" s="6" t="str">
        <f>IF(بيانات!N226=1000,1000,"")</f>
        <v/>
      </c>
    </row>
    <row r="227" spans="1:3" ht="15" customHeight="1">
      <c r="A227" s="57" t="str">
        <f>IF(بيانات!N227=1000,بيانات!B227,"")</f>
        <v/>
      </c>
      <c r="B227" s="57" t="str">
        <f>IF(بيانات!N227=1000,بيانات!C227,"")</f>
        <v/>
      </c>
      <c r="C227" s="3" t="str">
        <f>IF(بيانات!N227=1000,1000,"")</f>
        <v/>
      </c>
    </row>
    <row r="228" spans="1:3" ht="15" customHeight="1">
      <c r="A228" s="58" t="str">
        <f>IF(بيانات!N228=1000,بيانات!B228,"")</f>
        <v/>
      </c>
      <c r="B228" s="58" t="str">
        <f>IF(بيانات!N228=1000,بيانات!C228,"")</f>
        <v/>
      </c>
      <c r="C228" s="6" t="str">
        <f>IF(بيانات!N228=1000,1000,"")</f>
        <v/>
      </c>
    </row>
    <row r="229" spans="1:3" ht="15" customHeight="1">
      <c r="A229" s="57" t="str">
        <f>IF(بيانات!N229=1000,بيانات!B229,"")</f>
        <v/>
      </c>
      <c r="B229" s="57" t="str">
        <f>IF(بيانات!N229=1000,بيانات!C229,"")</f>
        <v/>
      </c>
      <c r="C229" s="3" t="str">
        <f>IF(بيانات!N229=1000,1000,"")</f>
        <v/>
      </c>
    </row>
    <row r="230" spans="1:3" ht="15" customHeight="1">
      <c r="A230" s="58" t="str">
        <f>IF(بيانات!N230=1000,بيانات!B230,"")</f>
        <v/>
      </c>
      <c r="B230" s="58" t="str">
        <f>IF(بيانات!N230=1000,بيانات!C230,"")</f>
        <v/>
      </c>
      <c r="C230" s="6" t="str">
        <f>IF(بيانات!N230=1000,1000,"")</f>
        <v/>
      </c>
    </row>
    <row r="231" spans="1:3" ht="15" customHeight="1">
      <c r="A231" s="57" t="str">
        <f>IF(بيانات!N231=1000,بيانات!B231,"")</f>
        <v/>
      </c>
      <c r="B231" s="57" t="str">
        <f>IF(بيانات!N231=1000,بيانات!C231,"")</f>
        <v/>
      </c>
      <c r="C231" s="3" t="str">
        <f>IF(بيانات!N231=1000,1000,"")</f>
        <v/>
      </c>
    </row>
    <row r="232" spans="1:3" ht="15" customHeight="1">
      <c r="A232" s="58" t="str">
        <f>IF(بيانات!N232=1000,بيانات!B232,"")</f>
        <v/>
      </c>
      <c r="B232" s="58" t="str">
        <f>IF(بيانات!N232=1000,بيانات!C232,"")</f>
        <v/>
      </c>
      <c r="C232" s="6" t="str">
        <f>IF(بيانات!N232=1000,1000,"")</f>
        <v/>
      </c>
    </row>
    <row r="233" spans="1:3" ht="15" customHeight="1">
      <c r="A233" s="57" t="str">
        <f>IF(بيانات!N233=1000,بيانات!B233,"")</f>
        <v/>
      </c>
      <c r="B233" s="57" t="str">
        <f>IF(بيانات!N233=1000,بيانات!C233,"")</f>
        <v/>
      </c>
      <c r="C233" s="3" t="str">
        <f>IF(بيانات!N233=1000,1000,"")</f>
        <v/>
      </c>
    </row>
    <row r="234" spans="1:3" ht="15" customHeight="1">
      <c r="A234" s="58" t="str">
        <f>IF(بيانات!N234=1000,بيانات!B234,"")</f>
        <v/>
      </c>
      <c r="B234" s="58" t="str">
        <f>IF(بيانات!N234=1000,بيانات!C234,"")</f>
        <v/>
      </c>
      <c r="C234" s="6" t="str">
        <f>IF(بيانات!N234=1000,1000,"")</f>
        <v/>
      </c>
    </row>
    <row r="235" spans="1:3" ht="15" customHeight="1">
      <c r="A235" s="57" t="str">
        <f>IF(بيانات!N235=1000,بيانات!B235,"")</f>
        <v/>
      </c>
      <c r="B235" s="57" t="str">
        <f>IF(بيانات!N235=1000,بيانات!C235,"")</f>
        <v/>
      </c>
      <c r="C235" s="3" t="str">
        <f>IF(بيانات!N235=1000,1000,"")</f>
        <v/>
      </c>
    </row>
    <row r="236" spans="1:3" ht="15" customHeight="1">
      <c r="A236" s="58" t="str">
        <f>IF(بيانات!N236=1000,بيانات!B236,"")</f>
        <v/>
      </c>
      <c r="B236" s="58" t="str">
        <f>IF(بيانات!N236=1000,بيانات!C236,"")</f>
        <v/>
      </c>
      <c r="C236" s="6" t="str">
        <f>IF(بيانات!N236=1000,1000,"")</f>
        <v/>
      </c>
    </row>
    <row r="237" spans="1:3" ht="15" customHeight="1">
      <c r="A237" s="57" t="str">
        <f>IF(بيانات!N237=1000,بيانات!B237,"")</f>
        <v/>
      </c>
      <c r="B237" s="57" t="str">
        <f>IF(بيانات!N237=1000,بيانات!C237,"")</f>
        <v/>
      </c>
      <c r="C237" s="3" t="str">
        <f>IF(بيانات!N237=1000,1000,"")</f>
        <v/>
      </c>
    </row>
    <row r="238" spans="1:3" ht="15" customHeight="1">
      <c r="A238" s="58" t="str">
        <f>IF(بيانات!N238=1000,بيانات!B238,"")</f>
        <v/>
      </c>
      <c r="B238" s="58" t="str">
        <f>IF(بيانات!N238=1000,بيانات!C238,"")</f>
        <v/>
      </c>
      <c r="C238" s="6" t="str">
        <f>IF(بيانات!N238=1000,1000,"")</f>
        <v/>
      </c>
    </row>
    <row r="239" spans="1:3" ht="15" customHeight="1">
      <c r="A239" s="57" t="str">
        <f>IF(بيانات!N239=1000,بيانات!B239,"")</f>
        <v/>
      </c>
      <c r="B239" s="57" t="str">
        <f>IF(بيانات!N239=1000,بيانات!C239,"")</f>
        <v/>
      </c>
      <c r="C239" s="3" t="str">
        <f>IF(بيانات!N239=1000,1000,"")</f>
        <v/>
      </c>
    </row>
    <row r="240" spans="1:3" ht="15" customHeight="1">
      <c r="A240" s="58" t="str">
        <f>IF(بيانات!N240=1000,بيانات!B240,"")</f>
        <v/>
      </c>
      <c r="B240" s="58" t="str">
        <f>IF(بيانات!N240=1000,بيانات!C240,"")</f>
        <v/>
      </c>
      <c r="C240" s="6" t="str">
        <f>IF(بيانات!N240=1000,1000,"")</f>
        <v/>
      </c>
    </row>
    <row r="241" spans="1:3" ht="15" customHeight="1">
      <c r="A241" s="57" t="str">
        <f>IF(بيانات!N241=1000,بيانات!B241,"")</f>
        <v/>
      </c>
      <c r="B241" s="57" t="str">
        <f>IF(بيانات!N241=1000,بيانات!C241,"")</f>
        <v/>
      </c>
      <c r="C241" s="3" t="str">
        <f>IF(بيانات!N241=1000,1000,"")</f>
        <v/>
      </c>
    </row>
    <row r="242" spans="1:3" ht="15" customHeight="1">
      <c r="A242" s="58" t="str">
        <f>IF(بيانات!N242=1000,بيانات!B242,"")</f>
        <v/>
      </c>
      <c r="B242" s="58" t="str">
        <f>IF(بيانات!N242=1000,بيانات!C242,"")</f>
        <v/>
      </c>
      <c r="C242" s="6" t="str">
        <f>IF(بيانات!N242=1000,1000,"")</f>
        <v/>
      </c>
    </row>
    <row r="243" spans="1:3" ht="15" customHeight="1">
      <c r="A243" s="57" t="str">
        <f>IF(بيانات!N243=1000,بيانات!B243,"")</f>
        <v/>
      </c>
      <c r="B243" s="57" t="str">
        <f>IF(بيانات!N243=1000,بيانات!C243,"")</f>
        <v/>
      </c>
      <c r="C243" s="3" t="str">
        <f>IF(بيانات!N243=1000,1000,"")</f>
        <v/>
      </c>
    </row>
    <row r="244" spans="1:3" ht="15" customHeight="1">
      <c r="A244" s="58" t="str">
        <f>IF(بيانات!N244=1000,بيانات!B244,"")</f>
        <v/>
      </c>
      <c r="B244" s="58" t="str">
        <f>IF(بيانات!N244=1000,بيانات!C244,"")</f>
        <v/>
      </c>
      <c r="C244" s="6" t="str">
        <f>IF(بيانات!N244=1000,1000,"")</f>
        <v/>
      </c>
    </row>
    <row r="245" spans="1:3" ht="15" customHeight="1">
      <c r="A245" s="57" t="str">
        <f>IF(بيانات!N245=1000,بيانات!B245,"")</f>
        <v/>
      </c>
      <c r="B245" s="57" t="str">
        <f>IF(بيانات!N245=1000,بيانات!C245,"")</f>
        <v/>
      </c>
      <c r="C245" s="3" t="str">
        <f>IF(بيانات!N245=1000,1000,"")</f>
        <v/>
      </c>
    </row>
    <row r="246" spans="1:3" ht="15" customHeight="1">
      <c r="A246" s="58" t="str">
        <f>IF(بيانات!N246=1000,بيانات!B246,"")</f>
        <v/>
      </c>
      <c r="B246" s="58" t="str">
        <f>IF(بيانات!N246=1000,بيانات!C246,"")</f>
        <v/>
      </c>
      <c r="C246" s="6" t="str">
        <f>IF(بيانات!N246=1000,1000,"")</f>
        <v/>
      </c>
    </row>
    <row r="247" spans="1:3" ht="15" customHeight="1">
      <c r="A247" s="57" t="str">
        <f>IF(بيانات!N247=1000,بيانات!B247,"")</f>
        <v/>
      </c>
      <c r="B247" s="57" t="str">
        <f>IF(بيانات!N247=1000,بيانات!C247,"")</f>
        <v/>
      </c>
      <c r="C247" s="3" t="str">
        <f>IF(بيانات!N247=1000,1000,"")</f>
        <v/>
      </c>
    </row>
    <row r="248" spans="1:3" ht="15" customHeight="1">
      <c r="A248" s="58" t="str">
        <f>IF(بيانات!N248=1000,بيانات!B248,"")</f>
        <v/>
      </c>
      <c r="B248" s="58" t="str">
        <f>IF(بيانات!N248=1000,بيانات!C248,"")</f>
        <v/>
      </c>
      <c r="C248" s="6" t="str">
        <f>IF(بيانات!N248=1000,1000,"")</f>
        <v/>
      </c>
    </row>
    <row r="249" spans="1:3" ht="15" customHeight="1">
      <c r="A249" s="57" t="str">
        <f>IF(بيانات!N249=1000,بيانات!B249,"")</f>
        <v/>
      </c>
      <c r="B249" s="57" t="str">
        <f>IF(بيانات!N249=1000,بيانات!C249,"")</f>
        <v/>
      </c>
      <c r="C249" s="3" t="str">
        <f>IF(بيانات!N249=1000,1000,"")</f>
        <v/>
      </c>
    </row>
    <row r="250" spans="1:3" ht="15" customHeight="1">
      <c r="A250" s="58" t="str">
        <f>IF(بيانات!N250=1000,بيانات!B250,"")</f>
        <v/>
      </c>
      <c r="B250" s="58" t="str">
        <f>IF(بيانات!N250=1000,بيانات!C250,"")</f>
        <v/>
      </c>
      <c r="C250" s="6" t="str">
        <f>IF(بيانات!N250=1000,1000,"")</f>
        <v/>
      </c>
    </row>
    <row r="251" spans="1:3" ht="15" customHeight="1">
      <c r="A251" s="57" t="str">
        <f>IF(بيانات!N251=1000,بيانات!B251,"")</f>
        <v/>
      </c>
      <c r="B251" s="57" t="str">
        <f>IF(بيانات!N251=1000,بيانات!C251,"")</f>
        <v/>
      </c>
      <c r="C251" s="3" t="str">
        <f>IF(بيانات!N251=1000,1000,"")</f>
        <v/>
      </c>
    </row>
    <row r="252" spans="1:3" ht="15" customHeight="1">
      <c r="A252" s="58" t="str">
        <f>IF(بيانات!N252=1000,بيانات!B252,"")</f>
        <v/>
      </c>
      <c r="B252" s="58" t="str">
        <f>IF(بيانات!N252=1000,بيانات!C252,"")</f>
        <v/>
      </c>
      <c r="C252" s="6" t="str">
        <f>IF(بيانات!N252=1000,1000,"")</f>
        <v/>
      </c>
    </row>
    <row r="253" spans="1:3" ht="15" customHeight="1">
      <c r="A253" s="57" t="str">
        <f>IF(بيانات!N253=1000,بيانات!B253,"")</f>
        <v/>
      </c>
      <c r="B253" s="57" t="str">
        <f>IF(بيانات!N253=1000,بيانات!C253,"")</f>
        <v/>
      </c>
      <c r="C253" s="3" t="str">
        <f>IF(بيانات!N253=1000,1000,"")</f>
        <v/>
      </c>
    </row>
    <row r="254" spans="1:3" ht="15" customHeight="1">
      <c r="A254" s="58" t="str">
        <f>IF(بيانات!N254=1000,بيانات!B254,"")</f>
        <v/>
      </c>
      <c r="B254" s="58" t="str">
        <f>IF(بيانات!N254=1000,بيانات!C254,"")</f>
        <v/>
      </c>
      <c r="C254" s="6" t="str">
        <f>IF(بيانات!N254=1000,1000,"")</f>
        <v/>
      </c>
    </row>
    <row r="255" spans="1:3" ht="15" customHeight="1">
      <c r="A255" s="57" t="str">
        <f>IF(بيانات!N255=1000,بيانات!B255,"")</f>
        <v/>
      </c>
      <c r="B255" s="57" t="str">
        <f>IF(بيانات!N255=1000,بيانات!C255,"")</f>
        <v/>
      </c>
      <c r="C255" s="3" t="str">
        <f>IF(بيانات!N255=1000,1000,"")</f>
        <v/>
      </c>
    </row>
    <row r="256" spans="1:3" ht="15" customHeight="1">
      <c r="A256" s="58" t="str">
        <f>IF(بيانات!N256=1000,بيانات!B256,"")</f>
        <v/>
      </c>
      <c r="B256" s="58" t="str">
        <f>IF(بيانات!N256=1000,بيانات!C256,"")</f>
        <v/>
      </c>
      <c r="C256" s="6" t="str">
        <f>IF(بيانات!N256=1000,1000,"")</f>
        <v/>
      </c>
    </row>
    <row r="257" spans="1:3" ht="15" customHeight="1">
      <c r="A257" s="57" t="str">
        <f>IF(بيانات!N257=1000,بيانات!B257,"")</f>
        <v/>
      </c>
      <c r="B257" s="57" t="str">
        <f>IF(بيانات!N257=1000,بيانات!C257,"")</f>
        <v/>
      </c>
      <c r="C257" s="3" t="str">
        <f>IF(بيانات!N257=1000,1000,"")</f>
        <v/>
      </c>
    </row>
    <row r="258" spans="1:3" ht="15" customHeight="1">
      <c r="A258" s="58" t="str">
        <f>IF(بيانات!N258=1000,بيانات!B258,"")</f>
        <v/>
      </c>
      <c r="B258" s="58" t="str">
        <f>IF(بيانات!N258=1000,بيانات!C258,"")</f>
        <v/>
      </c>
      <c r="C258" s="6" t="str">
        <f>IF(بيانات!N258=1000,1000,"")</f>
        <v/>
      </c>
    </row>
    <row r="259" spans="1:3" ht="15" customHeight="1">
      <c r="A259" s="57" t="str">
        <f>IF(بيانات!N259=1000,بيانات!B259,"")</f>
        <v/>
      </c>
      <c r="B259" s="57" t="str">
        <f>IF(بيانات!N259=1000,بيانات!C259,"")</f>
        <v/>
      </c>
      <c r="C259" s="3" t="str">
        <f>IF(بيانات!N259=1000,1000,"")</f>
        <v/>
      </c>
    </row>
    <row r="260" spans="1:3" ht="15" customHeight="1">
      <c r="A260" s="58" t="str">
        <f>IF(بيانات!N260=1000,بيانات!B260,"")</f>
        <v/>
      </c>
      <c r="B260" s="58" t="str">
        <f>IF(بيانات!N260=1000,بيانات!C260,"")</f>
        <v/>
      </c>
      <c r="C260" s="6" t="str">
        <f>IF(بيانات!N260=1000,1000,"")</f>
        <v/>
      </c>
    </row>
    <row r="261" spans="1:3" ht="15" customHeight="1">
      <c r="A261" s="57" t="str">
        <f>IF(بيانات!N261=1000,بيانات!B261,"")</f>
        <v/>
      </c>
      <c r="B261" s="57" t="str">
        <f>IF(بيانات!N261=1000,بيانات!C261,"")</f>
        <v/>
      </c>
      <c r="C261" s="3" t="str">
        <f>IF(بيانات!N261=1000,1000,"")</f>
        <v/>
      </c>
    </row>
    <row r="262" spans="1:3" ht="15" customHeight="1">
      <c r="A262" s="58" t="str">
        <f>IF(بيانات!N262=1000,بيانات!B262,"")</f>
        <v/>
      </c>
      <c r="B262" s="58" t="str">
        <f>IF(بيانات!N262=1000,بيانات!C262,"")</f>
        <v/>
      </c>
      <c r="C262" s="6" t="str">
        <f>IF(بيانات!N262=1000,1000,"")</f>
        <v/>
      </c>
    </row>
    <row r="263" spans="1:3" ht="15" customHeight="1">
      <c r="A263" s="57" t="str">
        <f>IF(بيانات!N263=1000,بيانات!B263,"")</f>
        <v/>
      </c>
      <c r="B263" s="57" t="str">
        <f>IF(بيانات!N263=1000,بيانات!C263,"")</f>
        <v/>
      </c>
      <c r="C263" s="3" t="str">
        <f>IF(بيانات!N263=1000,1000,"")</f>
        <v/>
      </c>
    </row>
    <row r="264" spans="1:3" ht="15" customHeight="1">
      <c r="A264" s="58" t="str">
        <f>IF(بيانات!N264=1000,بيانات!B264,"")</f>
        <v/>
      </c>
      <c r="B264" s="58" t="str">
        <f>IF(بيانات!N264=1000,بيانات!C264,"")</f>
        <v/>
      </c>
      <c r="C264" s="6" t="str">
        <f>IF(بيانات!N264=1000,1000,"")</f>
        <v/>
      </c>
    </row>
    <row r="265" spans="1:3" ht="15" customHeight="1">
      <c r="A265" s="57" t="str">
        <f>IF(بيانات!N265=1000,بيانات!B265,"")</f>
        <v/>
      </c>
      <c r="B265" s="57" t="str">
        <f>IF(بيانات!N265=1000,بيانات!C265,"")</f>
        <v/>
      </c>
      <c r="C265" s="3" t="str">
        <f>IF(بيانات!N265=1000,1000,"")</f>
        <v/>
      </c>
    </row>
    <row r="266" spans="1:3" ht="15" customHeight="1">
      <c r="A266" s="58" t="str">
        <f>IF(بيانات!N266=1000,بيانات!B266,"")</f>
        <v/>
      </c>
      <c r="B266" s="58" t="str">
        <f>IF(بيانات!N266=1000,بيانات!C266,"")</f>
        <v/>
      </c>
      <c r="C266" s="6" t="str">
        <f>IF(بيانات!N266=1000,1000,"")</f>
        <v/>
      </c>
    </row>
    <row r="267" spans="1:3" ht="15" customHeight="1">
      <c r="A267" s="57" t="str">
        <f>IF(بيانات!N267=1000,بيانات!B267,"")</f>
        <v/>
      </c>
      <c r="B267" s="57" t="str">
        <f>IF(بيانات!N267=1000,بيانات!C267,"")</f>
        <v/>
      </c>
      <c r="C267" s="3" t="str">
        <f>IF(بيانات!N267=1000,1000,"")</f>
        <v/>
      </c>
    </row>
    <row r="268" spans="1:3" ht="15" customHeight="1">
      <c r="A268" s="58" t="str">
        <f>IF(بيانات!N268=1000,بيانات!B268,"")</f>
        <v/>
      </c>
      <c r="B268" s="58" t="str">
        <f>IF(بيانات!N268=1000,بيانات!C268,"")</f>
        <v/>
      </c>
      <c r="C268" s="6" t="str">
        <f>IF(بيانات!N268=1000,1000,"")</f>
        <v/>
      </c>
    </row>
    <row r="269" spans="1:3" ht="15" customHeight="1">
      <c r="A269" s="57" t="str">
        <f>IF(بيانات!N269=1000,بيانات!B269,"")</f>
        <v/>
      </c>
      <c r="B269" s="57" t="str">
        <f>IF(بيانات!N269=1000,بيانات!C269,"")</f>
        <v/>
      </c>
      <c r="C269" s="3" t="str">
        <f>IF(بيانات!N269=1000,1000,"")</f>
        <v/>
      </c>
    </row>
    <row r="270" spans="1:3" ht="15" customHeight="1">
      <c r="A270" s="58" t="str">
        <f>IF(بيانات!N270=1000,بيانات!B270,"")</f>
        <v/>
      </c>
      <c r="B270" s="58" t="str">
        <f>IF(بيانات!N270=1000,بيانات!C270,"")</f>
        <v/>
      </c>
      <c r="C270" s="6" t="str">
        <f>IF(بيانات!N270=1000,1000,"")</f>
        <v/>
      </c>
    </row>
    <row r="271" spans="1:3" ht="15" customHeight="1">
      <c r="A271" s="57" t="str">
        <f>IF(بيانات!N271=1000,بيانات!B271,"")</f>
        <v/>
      </c>
      <c r="B271" s="57" t="str">
        <f>IF(بيانات!N271=1000,بيانات!C271,"")</f>
        <v/>
      </c>
      <c r="C271" s="3" t="str">
        <f>IF(بيانات!N271=1000,1000,"")</f>
        <v/>
      </c>
    </row>
    <row r="272" spans="1:3" ht="15" customHeight="1">
      <c r="A272" s="58" t="str">
        <f>IF(بيانات!N272=1000,بيانات!B272,"")</f>
        <v/>
      </c>
      <c r="B272" s="58" t="str">
        <f>IF(بيانات!N272=1000,بيانات!C272,"")</f>
        <v/>
      </c>
      <c r="C272" s="6" t="str">
        <f>IF(بيانات!N272=1000,1000,"")</f>
        <v/>
      </c>
    </row>
    <row r="273" spans="1:3" ht="15" customHeight="1">
      <c r="A273" s="57" t="str">
        <f>IF(بيانات!N273=1000,بيانات!B273,"")</f>
        <v/>
      </c>
      <c r="B273" s="57" t="str">
        <f>IF(بيانات!N273=1000,بيانات!C273,"")</f>
        <v/>
      </c>
      <c r="C273" s="3" t="str">
        <f>IF(بيانات!N273=1000,1000,"")</f>
        <v/>
      </c>
    </row>
    <row r="274" spans="1:3" ht="15" customHeight="1">
      <c r="A274" s="58" t="str">
        <f>IF(بيانات!N274=1000,بيانات!B274,"")</f>
        <v/>
      </c>
      <c r="B274" s="58" t="str">
        <f>IF(بيانات!N274=1000,بيانات!C274,"")</f>
        <v/>
      </c>
      <c r="C274" s="6" t="str">
        <f>IF(بيانات!N274=1000,1000,"")</f>
        <v/>
      </c>
    </row>
    <row r="275" spans="1:3" ht="15" customHeight="1">
      <c r="A275" s="57" t="str">
        <f>IF(بيانات!N275=1000,بيانات!B275,"")</f>
        <v/>
      </c>
      <c r="B275" s="57" t="str">
        <f>IF(بيانات!N275=1000,بيانات!C275,"")</f>
        <v/>
      </c>
      <c r="C275" s="3" t="str">
        <f>IF(بيانات!N275=1000,1000,"")</f>
        <v/>
      </c>
    </row>
    <row r="276" spans="1:3" ht="15" customHeight="1">
      <c r="A276" s="58" t="str">
        <f>IF(بيانات!N276=1000,بيانات!B276,"")</f>
        <v/>
      </c>
      <c r="B276" s="58" t="str">
        <f>IF(بيانات!N276=1000,بيانات!C276,"")</f>
        <v/>
      </c>
      <c r="C276" s="6" t="str">
        <f>IF(بيانات!N276=1000,1000,"")</f>
        <v/>
      </c>
    </row>
    <row r="277" spans="1:3" ht="15" customHeight="1">
      <c r="A277" s="57" t="str">
        <f>IF(بيانات!N277=1000,بيانات!B277,"")</f>
        <v/>
      </c>
      <c r="B277" s="57" t="str">
        <f>IF(بيانات!N277=1000,بيانات!C277,"")</f>
        <v/>
      </c>
      <c r="C277" s="3" t="str">
        <f>IF(بيانات!N277=1000,1000,"")</f>
        <v/>
      </c>
    </row>
    <row r="278" spans="1:3" ht="15" customHeight="1">
      <c r="A278" s="58" t="str">
        <f>IF(بيانات!N278=1000,بيانات!B278,"")</f>
        <v/>
      </c>
      <c r="B278" s="58" t="str">
        <f>IF(بيانات!N278=1000,بيانات!C278,"")</f>
        <v/>
      </c>
      <c r="C278" s="6" t="str">
        <f>IF(بيانات!N278=1000,1000,"")</f>
        <v/>
      </c>
    </row>
    <row r="279" spans="1:3" ht="15" customHeight="1">
      <c r="A279" s="57" t="str">
        <f>IF(بيانات!N279=1000,بيانات!B279,"")</f>
        <v/>
      </c>
      <c r="B279" s="57" t="str">
        <f>IF(بيانات!N279=1000,بيانات!C279,"")</f>
        <v/>
      </c>
      <c r="C279" s="3" t="str">
        <f>IF(بيانات!N279=1000,1000,"")</f>
        <v/>
      </c>
    </row>
    <row r="280" spans="1:3" ht="15" customHeight="1">
      <c r="A280" s="58" t="str">
        <f>IF(بيانات!N280=1000,بيانات!B280,"")</f>
        <v/>
      </c>
      <c r="B280" s="58" t="str">
        <f>IF(بيانات!N280=1000,بيانات!C280,"")</f>
        <v/>
      </c>
      <c r="C280" s="6" t="str">
        <f>IF(بيانات!N280=1000,1000,"")</f>
        <v/>
      </c>
    </row>
    <row r="281" spans="1:3" ht="15" customHeight="1">
      <c r="A281" s="57" t="str">
        <f>IF(بيانات!N281=1000,بيانات!B281,"")</f>
        <v/>
      </c>
      <c r="B281" s="57" t="str">
        <f>IF(بيانات!N281=1000,بيانات!C281,"")</f>
        <v/>
      </c>
      <c r="C281" s="3" t="str">
        <f>IF(بيانات!N281=1000,1000,"")</f>
        <v/>
      </c>
    </row>
    <row r="282" spans="1:3" ht="15" customHeight="1">
      <c r="A282" s="58" t="str">
        <f>IF(بيانات!N282=1000,بيانات!B282,"")</f>
        <v/>
      </c>
      <c r="B282" s="58" t="str">
        <f>IF(بيانات!N282=1000,بيانات!C282,"")</f>
        <v/>
      </c>
      <c r="C282" s="6" t="str">
        <f>IF(بيانات!N282=1000,1000,"")</f>
        <v/>
      </c>
    </row>
    <row r="283" spans="1:3" ht="15" customHeight="1">
      <c r="A283" s="57" t="str">
        <f>IF(بيانات!N283=1000,بيانات!B283,"")</f>
        <v/>
      </c>
      <c r="B283" s="57" t="str">
        <f>IF(بيانات!N283=1000,بيانات!C283,"")</f>
        <v/>
      </c>
      <c r="C283" s="3" t="str">
        <f>IF(بيانات!N283=1000,1000,"")</f>
        <v/>
      </c>
    </row>
    <row r="284" spans="1:3" ht="15" customHeight="1">
      <c r="A284" s="58" t="str">
        <f>IF(بيانات!N284=1000,بيانات!B284,"")</f>
        <v/>
      </c>
      <c r="B284" s="58" t="str">
        <f>IF(بيانات!N284=1000,بيانات!C284,"")</f>
        <v/>
      </c>
      <c r="C284" s="6" t="str">
        <f>IF(بيانات!N284=1000,1000,"")</f>
        <v/>
      </c>
    </row>
    <row r="285" spans="1:3" ht="15" customHeight="1">
      <c r="A285" s="57" t="str">
        <f>IF(بيانات!N285=1000,بيانات!B285,"")</f>
        <v/>
      </c>
      <c r="B285" s="57" t="str">
        <f>IF(بيانات!N285=1000,بيانات!C285,"")</f>
        <v/>
      </c>
      <c r="C285" s="3" t="str">
        <f>IF(بيانات!N285=1000,1000,"")</f>
        <v/>
      </c>
    </row>
    <row r="286" spans="1:3" ht="15" customHeight="1">
      <c r="A286" s="58" t="str">
        <f>IF(بيانات!N286=1000,بيانات!B286,"")</f>
        <v/>
      </c>
      <c r="B286" s="58" t="str">
        <f>IF(بيانات!N286=1000,بيانات!C286,"")</f>
        <v/>
      </c>
      <c r="C286" s="6" t="str">
        <f>IF(بيانات!N286=1000,1000,"")</f>
        <v/>
      </c>
    </row>
    <row r="287" spans="1:3" ht="15" customHeight="1">
      <c r="A287" s="57" t="str">
        <f>IF(بيانات!N287=1000,بيانات!B287,"")</f>
        <v/>
      </c>
      <c r="B287" s="57" t="str">
        <f>IF(بيانات!N287=1000,بيانات!C287,"")</f>
        <v/>
      </c>
      <c r="C287" s="3" t="str">
        <f>IF(بيانات!N287=1000,1000,"")</f>
        <v/>
      </c>
    </row>
    <row r="288" spans="1:3" ht="15" customHeight="1">
      <c r="A288" s="58" t="str">
        <f>IF(بيانات!N288=1000,بيانات!B288,"")</f>
        <v/>
      </c>
      <c r="B288" s="58" t="str">
        <f>IF(بيانات!N288=1000,بيانات!C288,"")</f>
        <v/>
      </c>
      <c r="C288" s="6" t="str">
        <f>IF(بيانات!N288=1000,1000,"")</f>
        <v/>
      </c>
    </row>
    <row r="289" spans="1:3" ht="15" customHeight="1">
      <c r="A289" s="57" t="str">
        <f>IF(بيانات!N289=1000,بيانات!B289,"")</f>
        <v/>
      </c>
      <c r="B289" s="57" t="str">
        <f>IF(بيانات!N289=1000,بيانات!C289,"")</f>
        <v/>
      </c>
      <c r="C289" s="3" t="str">
        <f>IF(بيانات!N289=1000,1000,"")</f>
        <v/>
      </c>
    </row>
    <row r="290" spans="1:3" ht="15" customHeight="1">
      <c r="A290" s="58" t="str">
        <f>IF(بيانات!N290=1000,بيانات!B290,"")</f>
        <v/>
      </c>
      <c r="B290" s="58" t="str">
        <f>IF(بيانات!N290=1000,بيانات!C290,"")</f>
        <v/>
      </c>
      <c r="C290" s="6" t="str">
        <f>IF(بيانات!N290=1000,1000,"")</f>
        <v/>
      </c>
    </row>
    <row r="291" spans="1:3" ht="15" customHeight="1">
      <c r="A291" s="57" t="str">
        <f>IF(بيانات!N291=1000,بيانات!B291,"")</f>
        <v/>
      </c>
      <c r="B291" s="57" t="str">
        <f>IF(بيانات!N291=1000,بيانات!C291,"")</f>
        <v/>
      </c>
      <c r="C291" s="3" t="str">
        <f>IF(بيانات!N291=1000,1000,"")</f>
        <v/>
      </c>
    </row>
    <row r="292" spans="1:3" ht="15" customHeight="1">
      <c r="A292" s="58" t="str">
        <f>IF(بيانات!N292=1000,بيانات!B292,"")</f>
        <v/>
      </c>
      <c r="B292" s="58" t="str">
        <f>IF(بيانات!N292=1000,بيانات!C292,"")</f>
        <v/>
      </c>
      <c r="C292" s="6" t="str">
        <f>IF(بيانات!N292=1000,1000,"")</f>
        <v/>
      </c>
    </row>
    <row r="293" spans="1:3" ht="15" customHeight="1">
      <c r="A293" s="57" t="str">
        <f>IF(بيانات!N293=1000,بيانات!B293,"")</f>
        <v/>
      </c>
      <c r="B293" s="57" t="str">
        <f>IF(بيانات!N293=1000,بيانات!C293,"")</f>
        <v/>
      </c>
      <c r="C293" s="3" t="str">
        <f>IF(بيانات!N293=1000,1000,"")</f>
        <v/>
      </c>
    </row>
    <row r="294" spans="1:3" ht="15" customHeight="1">
      <c r="A294" s="58" t="str">
        <f>IF(بيانات!N294=1000,بيانات!B294,"")</f>
        <v/>
      </c>
      <c r="B294" s="58" t="str">
        <f>IF(بيانات!N294=1000,بيانات!C294,"")</f>
        <v/>
      </c>
      <c r="C294" s="6" t="str">
        <f>IF(بيانات!N294=1000,1000,"")</f>
        <v/>
      </c>
    </row>
    <row r="295" spans="1:3" ht="15" customHeight="1">
      <c r="A295" s="57" t="str">
        <f>IF(بيانات!N295=1000,بيانات!B295,"")</f>
        <v/>
      </c>
      <c r="B295" s="57" t="str">
        <f>IF(بيانات!N295=1000,بيانات!C295,"")</f>
        <v/>
      </c>
      <c r="C295" s="3" t="str">
        <f>IF(بيانات!N295=1000,1000,"")</f>
        <v/>
      </c>
    </row>
    <row r="296" spans="1:3" ht="15" customHeight="1">
      <c r="A296" s="58" t="str">
        <f>IF(بيانات!N296=1000,بيانات!B296,"")</f>
        <v/>
      </c>
      <c r="B296" s="58" t="str">
        <f>IF(بيانات!N296=1000,بيانات!C296,"")</f>
        <v/>
      </c>
      <c r="C296" s="6" t="str">
        <f>IF(بيانات!N296=1000,1000,"")</f>
        <v/>
      </c>
    </row>
    <row r="297" spans="1:3" ht="15" customHeight="1">
      <c r="A297" s="57" t="str">
        <f>IF(بيانات!N297=1000,بيانات!B297,"")</f>
        <v/>
      </c>
      <c r="B297" s="57" t="str">
        <f>IF(بيانات!N297=1000,بيانات!C297,"")</f>
        <v/>
      </c>
      <c r="C297" s="3" t="str">
        <f>IF(بيانات!N297=1000,1000,"")</f>
        <v/>
      </c>
    </row>
    <row r="298" spans="1:3" ht="15" customHeight="1">
      <c r="A298" s="58" t="str">
        <f>IF(بيانات!N298=1000,بيانات!B298,"")</f>
        <v/>
      </c>
      <c r="B298" s="58" t="str">
        <f>IF(بيانات!N298=1000,بيانات!C298,"")</f>
        <v/>
      </c>
      <c r="C298" s="6" t="str">
        <f>IF(بيانات!N298=1000,1000,"")</f>
        <v/>
      </c>
    </row>
    <row r="299" spans="1:3" ht="15" customHeight="1">
      <c r="A299" s="57" t="str">
        <f>IF(بيانات!N299=1000,بيانات!B299,"")</f>
        <v/>
      </c>
      <c r="B299" s="57" t="str">
        <f>IF(بيانات!N299=1000,بيانات!C299,"")</f>
        <v/>
      </c>
      <c r="C299" s="3" t="str">
        <f>IF(بيانات!N299=1000,1000,"")</f>
        <v/>
      </c>
    </row>
    <row r="300" spans="1:3" ht="15" customHeight="1">
      <c r="A300" s="58" t="str">
        <f>IF(بيانات!N300=1000,بيانات!B300,"")</f>
        <v/>
      </c>
      <c r="B300" s="58" t="str">
        <f>IF(بيانات!N300=1000,بيانات!C300,"")</f>
        <v/>
      </c>
      <c r="C300" s="6" t="str">
        <f>IF(بيانات!N300=1000,1000,"")</f>
        <v/>
      </c>
    </row>
    <row r="301" spans="1:3" ht="15" customHeight="1">
      <c r="A301" s="57" t="str">
        <f>IF(بيانات!N301=1000,بيانات!B301,"")</f>
        <v/>
      </c>
      <c r="B301" s="57" t="str">
        <f>IF(بيانات!N301=1000,بيانات!C301,"")</f>
        <v/>
      </c>
      <c r="C301" s="3" t="str">
        <f>IF(بيانات!N301=1000,1000,"")</f>
        <v/>
      </c>
    </row>
    <row r="302" spans="1:3" ht="15" customHeight="1">
      <c r="A302" s="58" t="str">
        <f>IF(بيانات!N302=1000,بيانات!B302,"")</f>
        <v/>
      </c>
      <c r="B302" s="58" t="str">
        <f>IF(بيانات!N302=1000,بيانات!C302,"")</f>
        <v/>
      </c>
      <c r="C302" s="6" t="str">
        <f>IF(بيانات!N302=1000,1000,"")</f>
        <v/>
      </c>
    </row>
    <row r="303" spans="1:3" ht="15" customHeight="1">
      <c r="A303" s="57" t="str">
        <f>IF(بيانات!N303=1000,بيانات!B303,"")</f>
        <v/>
      </c>
      <c r="B303" s="57" t="str">
        <f>IF(بيانات!N303=1000,بيانات!C303,"")</f>
        <v/>
      </c>
      <c r="C303" s="3" t="str">
        <f>IF(بيانات!N303=1000,1000,"")</f>
        <v/>
      </c>
    </row>
    <row r="304" spans="1:3" ht="15" customHeight="1">
      <c r="A304" s="58" t="str">
        <f>IF(بيانات!N304=1000,بيانات!B304,"")</f>
        <v/>
      </c>
      <c r="B304" s="58" t="str">
        <f>IF(بيانات!N304=1000,بيانات!C304,"")</f>
        <v/>
      </c>
      <c r="C304" s="6" t="str">
        <f>IF(بيانات!N304=1000,1000,"")</f>
        <v/>
      </c>
    </row>
    <row r="305" spans="1:3" ht="15" customHeight="1">
      <c r="A305" s="57" t="str">
        <f>IF(بيانات!N305=1000,بيانات!B305,"")</f>
        <v/>
      </c>
      <c r="B305" s="57" t="str">
        <f>IF(بيانات!N305=1000,بيانات!C305,"")</f>
        <v/>
      </c>
      <c r="C305" s="3" t="str">
        <f>IF(بيانات!N305=1000,1000,"")</f>
        <v/>
      </c>
    </row>
    <row r="306" spans="1:3" ht="15" customHeight="1">
      <c r="A306" s="58" t="str">
        <f>IF(بيانات!N306=1000,بيانات!B306,"")</f>
        <v/>
      </c>
      <c r="B306" s="58" t="str">
        <f>IF(بيانات!N306=1000,بيانات!C306,"")</f>
        <v/>
      </c>
      <c r="C306" s="6" t="str">
        <f>IF(بيانات!N306=1000,1000,"")</f>
        <v/>
      </c>
    </row>
    <row r="307" spans="1:3" ht="15" customHeight="1">
      <c r="A307" s="57" t="str">
        <f>IF(بيانات!N307=1000,بيانات!B307,"")</f>
        <v/>
      </c>
      <c r="B307" s="57" t="str">
        <f>IF(بيانات!N307=1000,بيانات!C307,"")</f>
        <v/>
      </c>
      <c r="C307" s="3" t="str">
        <f>IF(بيانات!N307=1000,1000,"")</f>
        <v/>
      </c>
    </row>
    <row r="308" spans="1:3" ht="15" customHeight="1">
      <c r="A308" s="58" t="str">
        <f>IF(بيانات!N308=1000,بيانات!B308,"")</f>
        <v/>
      </c>
      <c r="B308" s="58" t="str">
        <f>IF(بيانات!N308=1000,بيانات!C308,"")</f>
        <v/>
      </c>
      <c r="C308" s="6" t="str">
        <f>IF(بيانات!N308=1000,1000,"")</f>
        <v/>
      </c>
    </row>
    <row r="309" spans="1:3" ht="15" customHeight="1">
      <c r="A309" s="57" t="str">
        <f>IF(بيانات!N309=1000,بيانات!B309,"")</f>
        <v/>
      </c>
      <c r="B309" s="57" t="str">
        <f>IF(بيانات!N309=1000,بيانات!C309,"")</f>
        <v/>
      </c>
      <c r="C309" s="3" t="str">
        <f>IF(بيانات!N309=1000,1000,"")</f>
        <v/>
      </c>
    </row>
    <row r="310" spans="1:3" ht="15" customHeight="1">
      <c r="A310" s="58" t="str">
        <f>IF(بيانات!N310=1000,بيانات!B310,"")</f>
        <v/>
      </c>
      <c r="B310" s="58" t="str">
        <f>IF(بيانات!N310=1000,بيانات!C310,"")</f>
        <v/>
      </c>
      <c r="C310" s="6" t="str">
        <f>IF(بيانات!N310=1000,1000,"")</f>
        <v/>
      </c>
    </row>
    <row r="311" spans="1:3" ht="15" customHeight="1">
      <c r="A311" s="57" t="str">
        <f>IF(بيانات!N311=1000,بيانات!B311,"")</f>
        <v/>
      </c>
      <c r="B311" s="57" t="str">
        <f>IF(بيانات!N311=1000,بيانات!C311,"")</f>
        <v/>
      </c>
      <c r="C311" s="3" t="str">
        <f>IF(بيانات!N311=1000,1000,"")</f>
        <v/>
      </c>
    </row>
    <row r="312" spans="1:3" ht="15" customHeight="1">
      <c r="A312" s="58" t="str">
        <f>IF(بيانات!N312=1000,بيانات!B312,"")</f>
        <v/>
      </c>
      <c r="B312" s="58" t="str">
        <f>IF(بيانات!N312=1000,بيانات!C312,"")</f>
        <v/>
      </c>
      <c r="C312" s="6" t="str">
        <f>IF(بيانات!N312=1000,1000,"")</f>
        <v/>
      </c>
    </row>
    <row r="313" spans="1:3" ht="15" customHeight="1">
      <c r="A313" s="57" t="str">
        <f>IF(بيانات!N313=1000,بيانات!B313,"")</f>
        <v/>
      </c>
      <c r="B313" s="57" t="str">
        <f>IF(بيانات!N313=1000,بيانات!C313,"")</f>
        <v/>
      </c>
      <c r="C313" s="3" t="str">
        <f>IF(بيانات!N313=1000,1000,"")</f>
        <v/>
      </c>
    </row>
    <row r="314" spans="1:3" ht="15" customHeight="1">
      <c r="A314" s="58" t="str">
        <f>IF(بيانات!N314=1000,بيانات!B314,"")</f>
        <v/>
      </c>
      <c r="B314" s="58" t="str">
        <f>IF(بيانات!N314=1000,بيانات!C314,"")</f>
        <v/>
      </c>
      <c r="C314" s="6" t="str">
        <f>IF(بيانات!N314=1000,1000,"")</f>
        <v/>
      </c>
    </row>
    <row r="315" spans="1:3" ht="15" customHeight="1">
      <c r="A315" s="57" t="str">
        <f>IF(بيانات!N315=1000,بيانات!B315,"")</f>
        <v/>
      </c>
      <c r="B315" s="57" t="str">
        <f>IF(بيانات!N315=1000,بيانات!C315,"")</f>
        <v/>
      </c>
      <c r="C315" s="3" t="str">
        <f>IF(بيانات!N315=1000,1000,"")</f>
        <v/>
      </c>
    </row>
    <row r="316" spans="1:3" ht="15" customHeight="1">
      <c r="A316" s="58" t="str">
        <f>IF(بيانات!N316=1000,بيانات!B316,"")</f>
        <v/>
      </c>
      <c r="B316" s="58" t="str">
        <f>IF(بيانات!N316=1000,بيانات!C316,"")</f>
        <v/>
      </c>
      <c r="C316" s="6" t="str">
        <f>IF(بيانات!N316=1000,1000,"")</f>
        <v/>
      </c>
    </row>
    <row r="317" spans="1:3" ht="15" customHeight="1">
      <c r="A317" s="57" t="str">
        <f>IF(بيانات!N317=1000,بيانات!B317,"")</f>
        <v/>
      </c>
      <c r="B317" s="57" t="str">
        <f>IF(بيانات!N317=1000,بيانات!C317,"")</f>
        <v/>
      </c>
      <c r="C317" s="3" t="str">
        <f>IF(بيانات!N317=1000,1000,"")</f>
        <v/>
      </c>
    </row>
    <row r="318" spans="1:3" ht="15" customHeight="1">
      <c r="A318" s="58" t="str">
        <f>IF(بيانات!N318=1000,بيانات!B318,"")</f>
        <v/>
      </c>
      <c r="B318" s="58" t="str">
        <f>IF(بيانات!N318=1000,بيانات!C318,"")</f>
        <v/>
      </c>
      <c r="C318" s="6" t="str">
        <f>IF(بيانات!N318=1000,1000,"")</f>
        <v/>
      </c>
    </row>
    <row r="319" spans="1:3" ht="15" customHeight="1">
      <c r="A319" s="57" t="str">
        <f>IF(بيانات!N319=1000,بيانات!B319,"")</f>
        <v/>
      </c>
      <c r="B319" s="57" t="str">
        <f>IF(بيانات!N319=1000,بيانات!C319,"")</f>
        <v/>
      </c>
      <c r="C319" s="3" t="str">
        <f>IF(بيانات!N319=1000,1000,"")</f>
        <v/>
      </c>
    </row>
    <row r="320" spans="1:3" ht="15" customHeight="1">
      <c r="A320" s="58" t="str">
        <f>IF(بيانات!N320=1000,بيانات!B320,"")</f>
        <v/>
      </c>
      <c r="B320" s="58" t="str">
        <f>IF(بيانات!N320=1000,بيانات!C320,"")</f>
        <v/>
      </c>
      <c r="C320" s="6" t="str">
        <f>IF(بيانات!N320=1000,1000,"")</f>
        <v/>
      </c>
    </row>
    <row r="321" spans="1:3" ht="15" customHeight="1">
      <c r="A321" s="57" t="str">
        <f>IF(بيانات!N321=1000,بيانات!B321,"")</f>
        <v/>
      </c>
      <c r="B321" s="57" t="str">
        <f>IF(بيانات!N321=1000,بيانات!C321,"")</f>
        <v/>
      </c>
      <c r="C321" s="3" t="str">
        <f>IF(بيانات!N321=1000,1000,"")</f>
        <v/>
      </c>
    </row>
    <row r="322" spans="1:3" ht="15" customHeight="1">
      <c r="A322" s="58" t="str">
        <f>IF(بيانات!N322=1000,بيانات!B322,"")</f>
        <v/>
      </c>
      <c r="B322" s="58" t="str">
        <f>IF(بيانات!N322=1000,بيانات!C322,"")</f>
        <v/>
      </c>
      <c r="C322" s="6" t="str">
        <f>IF(بيانات!N322=1000,1000,"")</f>
        <v/>
      </c>
    </row>
    <row r="323" spans="1:3" ht="15" customHeight="1">
      <c r="A323" s="57" t="str">
        <f>IF(بيانات!N323=1000,بيانات!B323,"")</f>
        <v/>
      </c>
      <c r="B323" s="57" t="str">
        <f>IF(بيانات!N323=1000,بيانات!C323,"")</f>
        <v/>
      </c>
      <c r="C323" s="3" t="str">
        <f>IF(بيانات!N323=1000,1000,"")</f>
        <v/>
      </c>
    </row>
    <row r="324" spans="1:3" ht="15" customHeight="1">
      <c r="A324" s="58" t="str">
        <f>IF(بيانات!N324=1000,بيانات!B324,"")</f>
        <v/>
      </c>
      <c r="B324" s="58" t="str">
        <f>IF(بيانات!N324=1000,بيانات!C324,"")</f>
        <v/>
      </c>
      <c r="C324" s="6" t="str">
        <f>IF(بيانات!N324=1000,1000,"")</f>
        <v/>
      </c>
    </row>
    <row r="325" spans="1:3" ht="15" customHeight="1">
      <c r="A325" s="57" t="str">
        <f>IF(بيانات!N325=1000,بيانات!B325,"")</f>
        <v/>
      </c>
      <c r="B325" s="57" t="str">
        <f>IF(بيانات!N325=1000,بيانات!C325,"")</f>
        <v/>
      </c>
      <c r="C325" s="3" t="str">
        <f>IF(بيانات!N325=1000,1000,"")</f>
        <v/>
      </c>
    </row>
    <row r="326" spans="1:3" ht="15" customHeight="1">
      <c r="A326" s="58" t="str">
        <f>IF(بيانات!N326=1000,بيانات!B326,"")</f>
        <v/>
      </c>
      <c r="B326" s="58" t="str">
        <f>IF(بيانات!N326=1000,بيانات!C326,"")</f>
        <v/>
      </c>
      <c r="C326" s="6" t="str">
        <f>IF(بيانات!N326=1000,1000,"")</f>
        <v/>
      </c>
    </row>
    <row r="327" spans="1:3" ht="15" customHeight="1">
      <c r="A327" s="57" t="str">
        <f>IF(بيانات!N327=1000,بيانات!B327,"")</f>
        <v/>
      </c>
      <c r="B327" s="57" t="str">
        <f>IF(بيانات!N327=1000,بيانات!C327,"")</f>
        <v/>
      </c>
      <c r="C327" s="3" t="str">
        <f>IF(بيانات!N327=1000,1000,"")</f>
        <v/>
      </c>
    </row>
    <row r="328" spans="1:3" ht="15" customHeight="1">
      <c r="A328" s="58" t="str">
        <f>IF(بيانات!N328=1000,بيانات!B328,"")</f>
        <v/>
      </c>
      <c r="B328" s="58" t="str">
        <f>IF(بيانات!N328=1000,بيانات!C328,"")</f>
        <v/>
      </c>
      <c r="C328" s="6" t="str">
        <f>IF(بيانات!N328=1000,1000,"")</f>
        <v/>
      </c>
    </row>
    <row r="329" spans="1:3" ht="15" customHeight="1">
      <c r="A329" s="57" t="str">
        <f>IF(بيانات!N329=1000,بيانات!B329,"")</f>
        <v/>
      </c>
      <c r="B329" s="57" t="str">
        <f>IF(بيانات!N329=1000,بيانات!C329,"")</f>
        <v/>
      </c>
      <c r="C329" s="3" t="str">
        <f>IF(بيانات!N329=1000,1000,"")</f>
        <v/>
      </c>
    </row>
    <row r="330" spans="1:3" ht="15" customHeight="1">
      <c r="A330" s="58" t="str">
        <f>IF(بيانات!N330=1000,بيانات!B330,"")</f>
        <v/>
      </c>
      <c r="B330" s="58" t="str">
        <f>IF(بيانات!N330=1000,بيانات!C330,"")</f>
        <v/>
      </c>
      <c r="C330" s="6" t="str">
        <f>IF(بيانات!N330=1000,1000,"")</f>
        <v/>
      </c>
    </row>
    <row r="331" spans="1:3" ht="15" customHeight="1">
      <c r="A331" s="57" t="str">
        <f>IF(بيانات!N331=1000,بيانات!B331,"")</f>
        <v/>
      </c>
      <c r="B331" s="57" t="str">
        <f>IF(بيانات!N331=1000,بيانات!C331,"")</f>
        <v/>
      </c>
      <c r="C331" s="3" t="str">
        <f>IF(بيانات!N331=1000,1000,"")</f>
        <v/>
      </c>
    </row>
    <row r="332" spans="1:3" ht="15" customHeight="1">
      <c r="A332" s="58" t="str">
        <f>IF(بيانات!N332=1000,بيانات!B332,"")</f>
        <v/>
      </c>
      <c r="B332" s="58" t="str">
        <f>IF(بيانات!N332=1000,بيانات!C332,"")</f>
        <v/>
      </c>
      <c r="C332" s="6" t="str">
        <f>IF(بيانات!N332=1000,1000,"")</f>
        <v/>
      </c>
    </row>
    <row r="333" spans="1:3" ht="15" customHeight="1">
      <c r="A333" s="57" t="str">
        <f>IF(بيانات!N333=1000,بيانات!B333,"")</f>
        <v/>
      </c>
      <c r="B333" s="57" t="str">
        <f>IF(بيانات!N333=1000,بيانات!C333,"")</f>
        <v/>
      </c>
      <c r="C333" s="3" t="str">
        <f>IF(بيانات!N333=1000,1000,"")</f>
        <v/>
      </c>
    </row>
    <row r="334" spans="1:3" ht="15" customHeight="1">
      <c r="A334" s="58" t="str">
        <f>IF(بيانات!N334=1000,بيانات!B334,"")</f>
        <v/>
      </c>
      <c r="B334" s="58" t="str">
        <f>IF(بيانات!N334=1000,بيانات!C334,"")</f>
        <v/>
      </c>
      <c r="C334" s="6" t="str">
        <f>IF(بيانات!N334=1000,1000,"")</f>
        <v/>
      </c>
    </row>
    <row r="335" spans="1:3" ht="15" customHeight="1">
      <c r="A335" s="57" t="str">
        <f>IF(بيانات!N335=1000,بيانات!B335,"")</f>
        <v/>
      </c>
      <c r="B335" s="57" t="str">
        <f>IF(بيانات!N335=1000,بيانات!C335,"")</f>
        <v/>
      </c>
      <c r="C335" s="3" t="str">
        <f>IF(بيانات!N335=1000,1000,"")</f>
        <v/>
      </c>
    </row>
    <row r="336" spans="1:3" ht="15" customHeight="1">
      <c r="A336" s="58" t="str">
        <f>IF(بيانات!N336=1000,بيانات!B336,"")</f>
        <v/>
      </c>
      <c r="B336" s="58" t="str">
        <f>IF(بيانات!N336=1000,بيانات!C336,"")</f>
        <v/>
      </c>
      <c r="C336" s="6" t="str">
        <f>IF(بيانات!N336=1000,1000,"")</f>
        <v/>
      </c>
    </row>
    <row r="337" spans="1:3" ht="15" customHeight="1">
      <c r="A337" s="57" t="str">
        <f>IF(بيانات!N337=1000,بيانات!B337,"")</f>
        <v/>
      </c>
      <c r="B337" s="57" t="str">
        <f>IF(بيانات!N337=1000,بيانات!C337,"")</f>
        <v/>
      </c>
      <c r="C337" s="3" t="str">
        <f>IF(بيانات!N337=1000,1000,"")</f>
        <v/>
      </c>
    </row>
    <row r="338" spans="1:3" ht="15" customHeight="1">
      <c r="A338" s="58" t="str">
        <f>IF(بيانات!N338=1000,بيانات!B338,"")</f>
        <v/>
      </c>
      <c r="B338" s="58" t="str">
        <f>IF(بيانات!N338=1000,بيانات!C338,"")</f>
        <v/>
      </c>
      <c r="C338" s="6" t="str">
        <f>IF(بيانات!N338=1000,1000,"")</f>
        <v/>
      </c>
    </row>
    <row r="339" spans="1:3" ht="15" customHeight="1">
      <c r="A339" s="57" t="str">
        <f>IF(بيانات!N339=1000,بيانات!B339,"")</f>
        <v/>
      </c>
      <c r="B339" s="57" t="str">
        <f>IF(بيانات!N339=1000,بيانات!C339,"")</f>
        <v/>
      </c>
      <c r="C339" s="3" t="str">
        <f>IF(بيانات!N339=1000,1000,"")</f>
        <v/>
      </c>
    </row>
    <row r="340" spans="1:3" ht="15" customHeight="1">
      <c r="A340" s="58" t="str">
        <f>IF(بيانات!N340=1000,بيانات!B340,"")</f>
        <v/>
      </c>
      <c r="B340" s="58" t="str">
        <f>IF(بيانات!N340=1000,بيانات!C340,"")</f>
        <v/>
      </c>
      <c r="C340" s="6" t="str">
        <f>IF(بيانات!N340=1000,1000,"")</f>
        <v/>
      </c>
    </row>
    <row r="341" spans="1:3" ht="15" customHeight="1">
      <c r="A341" s="57" t="str">
        <f>IF(بيانات!N341=1000,بيانات!B341,"")</f>
        <v/>
      </c>
      <c r="B341" s="57" t="str">
        <f>IF(بيانات!N341=1000,بيانات!C341,"")</f>
        <v/>
      </c>
      <c r="C341" s="3" t="str">
        <f>IF(بيانات!N341=1000,1000,"")</f>
        <v/>
      </c>
    </row>
    <row r="342" spans="1:3" ht="15" customHeight="1">
      <c r="A342" s="58" t="str">
        <f>IF(بيانات!N342=1000,بيانات!B342,"")</f>
        <v/>
      </c>
      <c r="B342" s="58" t="str">
        <f>IF(بيانات!N342=1000,بيانات!C342,"")</f>
        <v/>
      </c>
      <c r="C342" s="6" t="str">
        <f>IF(بيانات!N342=1000,1000,"")</f>
        <v/>
      </c>
    </row>
    <row r="343" spans="1:3" ht="15" customHeight="1">
      <c r="A343" s="57" t="str">
        <f>IF(بيانات!N343=1000,بيانات!B343,"")</f>
        <v/>
      </c>
      <c r="B343" s="57" t="str">
        <f>IF(بيانات!N343=1000,بيانات!C343,"")</f>
        <v/>
      </c>
      <c r="C343" s="3" t="str">
        <f>IF(بيانات!N343=1000,1000,"")</f>
        <v/>
      </c>
    </row>
    <row r="344" spans="1:3" ht="15" customHeight="1">
      <c r="A344" s="58" t="str">
        <f>IF(بيانات!N344=1000,بيانات!B344,"")</f>
        <v/>
      </c>
      <c r="B344" s="58" t="str">
        <f>IF(بيانات!N344=1000,بيانات!C344,"")</f>
        <v/>
      </c>
      <c r="C344" s="6" t="str">
        <f>IF(بيانات!N344=1000,1000,"")</f>
        <v/>
      </c>
    </row>
    <row r="345" spans="1:3" ht="15" customHeight="1">
      <c r="A345" s="57" t="str">
        <f>IF(بيانات!N345=1000,بيانات!B345,"")</f>
        <v/>
      </c>
      <c r="B345" s="57" t="str">
        <f>IF(بيانات!N345=1000,بيانات!C345,"")</f>
        <v/>
      </c>
      <c r="C345" s="3" t="str">
        <f>IF(بيانات!N345=1000,1000,"")</f>
        <v/>
      </c>
    </row>
    <row r="346" spans="1:3" ht="15" customHeight="1">
      <c r="A346" s="58" t="str">
        <f>IF(بيانات!N346=1000,بيانات!B346,"")</f>
        <v/>
      </c>
      <c r="B346" s="58" t="str">
        <f>IF(بيانات!N346=1000,بيانات!C346,"")</f>
        <v/>
      </c>
      <c r="C346" s="6" t="str">
        <f>IF(بيانات!N346=1000,1000,"")</f>
        <v/>
      </c>
    </row>
    <row r="347" spans="1:3" ht="15" customHeight="1">
      <c r="A347" s="57" t="str">
        <f>IF(بيانات!N347=1000,بيانات!B347,"")</f>
        <v/>
      </c>
      <c r="B347" s="57" t="str">
        <f>IF(بيانات!N347=1000,بيانات!C347,"")</f>
        <v/>
      </c>
      <c r="C347" s="3" t="str">
        <f>IF(بيانات!N347=1000,1000,"")</f>
        <v/>
      </c>
    </row>
    <row r="348" spans="1:3" ht="15" customHeight="1">
      <c r="A348" s="58" t="str">
        <f>IF(بيانات!N348=1000,بيانات!B348,"")</f>
        <v/>
      </c>
      <c r="B348" s="58" t="str">
        <f>IF(بيانات!N348=1000,بيانات!C348,"")</f>
        <v/>
      </c>
      <c r="C348" s="6" t="str">
        <f>IF(بيانات!N348=1000,1000,"")</f>
        <v/>
      </c>
    </row>
    <row r="349" spans="1:3" ht="15" customHeight="1">
      <c r="A349" s="57" t="str">
        <f>IF(بيانات!N349=1000,بيانات!B349,"")</f>
        <v/>
      </c>
      <c r="B349" s="57" t="str">
        <f>IF(بيانات!N349=1000,بيانات!C349,"")</f>
        <v/>
      </c>
      <c r="C349" s="3" t="str">
        <f>IF(بيانات!N349=1000,1000,"")</f>
        <v/>
      </c>
    </row>
    <row r="350" spans="1:3" ht="15" customHeight="1">
      <c r="A350" s="58" t="str">
        <f>IF(بيانات!N350=1000,بيانات!B350,"")</f>
        <v/>
      </c>
      <c r="B350" s="58" t="str">
        <f>IF(بيانات!N350=1000,بيانات!C350,"")</f>
        <v/>
      </c>
      <c r="C350" s="6" t="str">
        <f>IF(بيانات!N350=1000,1000,"")</f>
        <v/>
      </c>
    </row>
    <row r="351" spans="1:3" ht="15" customHeight="1">
      <c r="A351" s="57" t="str">
        <f>IF(بيانات!N351=1000,بيانات!B351,"")</f>
        <v/>
      </c>
      <c r="B351" s="57" t="str">
        <f>IF(بيانات!N351=1000,بيانات!C351,"")</f>
        <v/>
      </c>
      <c r="C351" s="3" t="str">
        <f>IF(بيانات!N351=1000,1000,"")</f>
        <v/>
      </c>
    </row>
    <row r="352" spans="1:3" ht="15" customHeight="1">
      <c r="A352" s="58" t="str">
        <f>IF(بيانات!N352=1000,بيانات!B352,"")</f>
        <v/>
      </c>
      <c r="B352" s="58" t="str">
        <f>IF(بيانات!N352=1000,بيانات!C352,"")</f>
        <v/>
      </c>
      <c r="C352" s="6" t="str">
        <f>IF(بيانات!N352=1000,1000,"")</f>
        <v/>
      </c>
    </row>
    <row r="353" spans="1:3" ht="15" customHeight="1">
      <c r="A353" s="57" t="str">
        <f>IF(بيانات!N353=1000,بيانات!B353,"")</f>
        <v/>
      </c>
      <c r="B353" s="57" t="str">
        <f>IF(بيانات!N353=1000,بيانات!C353,"")</f>
        <v/>
      </c>
      <c r="C353" s="3" t="str">
        <f>IF(بيانات!N353=1000,1000,"")</f>
        <v/>
      </c>
    </row>
    <row r="354" spans="1:3" ht="15" customHeight="1">
      <c r="A354" s="58" t="str">
        <f>IF(بيانات!N354=1000,بيانات!B354,"")</f>
        <v/>
      </c>
      <c r="B354" s="58" t="str">
        <f>IF(بيانات!N354=1000,بيانات!C354,"")</f>
        <v/>
      </c>
      <c r="C354" s="6" t="str">
        <f>IF(بيانات!N354=1000,1000,"")</f>
        <v/>
      </c>
    </row>
    <row r="355" spans="1:3" ht="15" customHeight="1">
      <c r="A355" s="57" t="str">
        <f>IF(بيانات!N355=1000,بيانات!B355,"")</f>
        <v/>
      </c>
      <c r="B355" s="57" t="str">
        <f>IF(بيانات!N355=1000,بيانات!C355,"")</f>
        <v/>
      </c>
      <c r="C355" s="3" t="str">
        <f>IF(بيانات!N355=1000,1000,"")</f>
        <v/>
      </c>
    </row>
    <row r="356" spans="1:3" ht="15" customHeight="1">
      <c r="A356" s="58" t="str">
        <f>IF(بيانات!N356=1000,بيانات!B356,"")</f>
        <v/>
      </c>
      <c r="B356" s="58" t="str">
        <f>IF(بيانات!N356=1000,بيانات!C356,"")</f>
        <v/>
      </c>
      <c r="C356" s="6" t="str">
        <f>IF(بيانات!N356=1000,1000,"")</f>
        <v/>
      </c>
    </row>
    <row r="357" spans="1:3" ht="15" customHeight="1">
      <c r="A357" s="57" t="str">
        <f>IF(بيانات!N357=1000,بيانات!B357,"")</f>
        <v/>
      </c>
      <c r="B357" s="57" t="str">
        <f>IF(بيانات!N357=1000,بيانات!C357,"")</f>
        <v/>
      </c>
      <c r="C357" s="3" t="str">
        <f>IF(بيانات!N357=1000,1000,"")</f>
        <v/>
      </c>
    </row>
    <row r="358" spans="1:3" ht="15" customHeight="1">
      <c r="A358" s="58" t="str">
        <f>IF(بيانات!N358=1000,بيانات!B358,"")</f>
        <v/>
      </c>
      <c r="B358" s="58" t="str">
        <f>IF(بيانات!N358=1000,بيانات!C358,"")</f>
        <v/>
      </c>
      <c r="C358" s="6" t="str">
        <f>IF(بيانات!N358=1000,1000,"")</f>
        <v/>
      </c>
    </row>
    <row r="359" spans="1:3" ht="15" customHeight="1">
      <c r="A359" s="57" t="str">
        <f>IF(بيانات!N359=1000,بيانات!B359,"")</f>
        <v/>
      </c>
      <c r="B359" s="57" t="str">
        <f>IF(بيانات!N359=1000,بيانات!C359,"")</f>
        <v/>
      </c>
      <c r="C359" s="3" t="str">
        <f>IF(بيانات!N359=1000,1000,"")</f>
        <v/>
      </c>
    </row>
    <row r="360" spans="1:3" ht="15" customHeight="1">
      <c r="A360" s="58" t="str">
        <f>IF(بيانات!N360=1000,بيانات!B360,"")</f>
        <v/>
      </c>
      <c r="B360" s="58" t="str">
        <f>IF(بيانات!N360=1000,بيانات!C360,"")</f>
        <v/>
      </c>
      <c r="C360" s="6" t="str">
        <f>IF(بيانات!N360=1000,1000,"")</f>
        <v/>
      </c>
    </row>
    <row r="361" spans="1:3" ht="15" customHeight="1">
      <c r="A361" s="57" t="str">
        <f>IF(بيانات!N361=1000,بيانات!B361,"")</f>
        <v/>
      </c>
      <c r="B361" s="57" t="str">
        <f>IF(بيانات!N361=1000,بيانات!C361,"")</f>
        <v/>
      </c>
      <c r="C361" s="3" t="str">
        <f>IF(بيانات!N361=1000,1000,"")</f>
        <v/>
      </c>
    </row>
    <row r="362" spans="1:3" ht="15" customHeight="1">
      <c r="A362" s="58" t="str">
        <f>IF(بيانات!N362=1000,بيانات!B362,"")</f>
        <v/>
      </c>
      <c r="B362" s="58" t="str">
        <f>IF(بيانات!N362=1000,بيانات!C362,"")</f>
        <v/>
      </c>
      <c r="C362" s="6" t="str">
        <f>IF(بيانات!N362=1000,1000,"")</f>
        <v/>
      </c>
    </row>
    <row r="363" spans="1:3" ht="15" customHeight="1">
      <c r="A363" s="57" t="str">
        <f>IF(بيانات!N363=1000,بيانات!B363,"")</f>
        <v/>
      </c>
      <c r="B363" s="57" t="str">
        <f>IF(بيانات!N363=1000,بيانات!C363,"")</f>
        <v/>
      </c>
      <c r="C363" s="3" t="str">
        <f>IF(بيانات!N363=1000,1000,"")</f>
        <v/>
      </c>
    </row>
    <row r="364" spans="1:3" ht="15" customHeight="1">
      <c r="A364" s="58" t="str">
        <f>IF(بيانات!N364=1000,بيانات!B364,"")</f>
        <v/>
      </c>
      <c r="B364" s="58" t="str">
        <f>IF(بيانات!N364=1000,بيانات!C364,"")</f>
        <v/>
      </c>
      <c r="C364" s="6" t="str">
        <f>IF(بيانات!N364=1000,1000,"")</f>
        <v/>
      </c>
    </row>
    <row r="365" spans="1:3" ht="15" customHeight="1">
      <c r="A365" s="57" t="str">
        <f>IF(بيانات!N365=1000,بيانات!B365,"")</f>
        <v/>
      </c>
      <c r="B365" s="57" t="str">
        <f>IF(بيانات!N365=1000,بيانات!C365,"")</f>
        <v/>
      </c>
      <c r="C365" s="3" t="str">
        <f>IF(بيانات!N365=1000,1000,"")</f>
        <v/>
      </c>
    </row>
    <row r="366" spans="1:3" ht="15" customHeight="1">
      <c r="A366" s="58" t="str">
        <f>IF(بيانات!N366=1000,بيانات!B366,"")</f>
        <v/>
      </c>
      <c r="B366" s="58" t="str">
        <f>IF(بيانات!N366=1000,بيانات!C366,"")</f>
        <v/>
      </c>
      <c r="C366" s="6" t="str">
        <f>IF(بيانات!N366=1000,1000,"")</f>
        <v/>
      </c>
    </row>
    <row r="367" spans="1:3" ht="15" customHeight="1">
      <c r="A367" s="57" t="str">
        <f>IF(بيانات!N367=1000,بيانات!B367,"")</f>
        <v/>
      </c>
      <c r="B367" s="57" t="str">
        <f>IF(بيانات!N367=1000,بيانات!C367,"")</f>
        <v/>
      </c>
      <c r="C367" s="3" t="str">
        <f>IF(بيانات!N367=1000,1000,"")</f>
        <v/>
      </c>
    </row>
    <row r="368" spans="1:3" ht="15" customHeight="1">
      <c r="A368" s="58" t="str">
        <f>IF(بيانات!N368=1000,بيانات!B368,"")</f>
        <v/>
      </c>
      <c r="B368" s="58" t="str">
        <f>IF(بيانات!N368=1000,بيانات!C368,"")</f>
        <v/>
      </c>
      <c r="C368" s="6" t="str">
        <f>IF(بيانات!N368=1000,1000,"")</f>
        <v/>
      </c>
    </row>
    <row r="369" spans="1:3" ht="15" customHeight="1">
      <c r="A369" s="57" t="str">
        <f>IF(بيانات!N369=1000,بيانات!B369,"")</f>
        <v/>
      </c>
      <c r="B369" s="57" t="str">
        <f>IF(بيانات!N369=1000,بيانات!C369,"")</f>
        <v/>
      </c>
      <c r="C369" s="3" t="str">
        <f>IF(بيانات!N369=1000,1000,"")</f>
        <v/>
      </c>
    </row>
    <row r="370" spans="1:3" ht="15" customHeight="1">
      <c r="A370" s="58" t="str">
        <f>IF(بيانات!N370=1000,بيانات!B370,"")</f>
        <v/>
      </c>
      <c r="B370" s="58" t="str">
        <f>IF(بيانات!N370=1000,بيانات!C370,"")</f>
        <v/>
      </c>
      <c r="C370" s="6" t="str">
        <f>IF(بيانات!N370=1000,1000,"")</f>
        <v/>
      </c>
    </row>
    <row r="371" spans="1:3" ht="15" customHeight="1">
      <c r="A371" s="57" t="str">
        <f>IF(بيانات!N371=1000,بيانات!B371,"")</f>
        <v/>
      </c>
      <c r="B371" s="57" t="str">
        <f>IF(بيانات!N371=1000,بيانات!C371,"")</f>
        <v/>
      </c>
      <c r="C371" s="3" t="str">
        <f>IF(بيانات!N371=1000,1000,"")</f>
        <v/>
      </c>
    </row>
    <row r="372" spans="1:3" ht="15" customHeight="1">
      <c r="A372" s="58" t="str">
        <f>IF(بيانات!N372=1000,بيانات!B372,"")</f>
        <v/>
      </c>
      <c r="B372" s="58" t="str">
        <f>IF(بيانات!N372=1000,بيانات!C372,"")</f>
        <v/>
      </c>
      <c r="C372" s="6" t="str">
        <f>IF(بيانات!N372=1000,1000,"")</f>
        <v/>
      </c>
    </row>
    <row r="373" spans="1:3" ht="15" customHeight="1">
      <c r="A373" s="57" t="str">
        <f>IF(بيانات!N373=1000,بيانات!B373,"")</f>
        <v/>
      </c>
      <c r="B373" s="57" t="str">
        <f>IF(بيانات!N373=1000,بيانات!C373,"")</f>
        <v/>
      </c>
      <c r="C373" s="3" t="str">
        <f>IF(بيانات!N373=1000,1000,"")</f>
        <v/>
      </c>
    </row>
    <row r="374" spans="1:3" ht="15" customHeight="1">
      <c r="A374" s="58" t="str">
        <f>IF(بيانات!N374=1000,بيانات!B374,"")</f>
        <v/>
      </c>
      <c r="B374" s="58" t="str">
        <f>IF(بيانات!N374=1000,بيانات!C374,"")</f>
        <v/>
      </c>
      <c r="C374" s="6" t="str">
        <f>IF(بيانات!N374=1000,1000,"")</f>
        <v/>
      </c>
    </row>
    <row r="375" spans="1:3" ht="15" customHeight="1">
      <c r="A375" s="57" t="str">
        <f>IF(بيانات!N375=1000,بيانات!B375,"")</f>
        <v/>
      </c>
      <c r="B375" s="57" t="str">
        <f>IF(بيانات!N375=1000,بيانات!C375,"")</f>
        <v/>
      </c>
      <c r="C375" s="3" t="str">
        <f>IF(بيانات!N375=1000,1000,"")</f>
        <v/>
      </c>
    </row>
    <row r="376" spans="1:3" ht="15" customHeight="1">
      <c r="A376" s="58" t="str">
        <f>IF(بيانات!N376=1000,بيانات!B376,"")</f>
        <v/>
      </c>
      <c r="B376" s="58" t="str">
        <f>IF(بيانات!N376=1000,بيانات!C376,"")</f>
        <v/>
      </c>
      <c r="C376" s="6" t="str">
        <f>IF(بيانات!N376=1000,1000,"")</f>
        <v/>
      </c>
    </row>
    <row r="377" spans="1:3" ht="15" customHeight="1">
      <c r="A377" s="57" t="str">
        <f>IF(بيانات!N377=1000,بيانات!B377,"")</f>
        <v/>
      </c>
      <c r="B377" s="57" t="str">
        <f>IF(بيانات!N377=1000,بيانات!C377,"")</f>
        <v/>
      </c>
      <c r="C377" s="3" t="str">
        <f>IF(بيانات!N377=1000,1000,"")</f>
        <v/>
      </c>
    </row>
    <row r="378" spans="1:3" ht="15" customHeight="1">
      <c r="A378" s="58" t="str">
        <f>IF(بيانات!N378=1000,بيانات!B378,"")</f>
        <v/>
      </c>
      <c r="B378" s="58" t="str">
        <f>IF(بيانات!N378=1000,بيانات!C378,"")</f>
        <v/>
      </c>
      <c r="C378" s="6" t="str">
        <f>IF(بيانات!N378=1000,1000,"")</f>
        <v/>
      </c>
    </row>
    <row r="379" spans="1:3" ht="15" customHeight="1">
      <c r="A379" s="57" t="str">
        <f>IF(بيانات!N379=1000,بيانات!B379,"")</f>
        <v/>
      </c>
      <c r="B379" s="57" t="str">
        <f>IF(بيانات!N379=1000,بيانات!C379,"")</f>
        <v/>
      </c>
      <c r="C379" s="3" t="str">
        <f>IF(بيانات!N379=1000,1000,"")</f>
        <v/>
      </c>
    </row>
    <row r="380" spans="1:3" ht="15" customHeight="1">
      <c r="A380" s="58" t="str">
        <f>IF(بيانات!N380=1000,بيانات!B380,"")</f>
        <v/>
      </c>
      <c r="B380" s="58" t="str">
        <f>IF(بيانات!N380=1000,بيانات!C380,"")</f>
        <v/>
      </c>
      <c r="C380" s="6" t="str">
        <f>IF(بيانات!N380=1000,1000,"")</f>
        <v/>
      </c>
    </row>
    <row r="381" spans="1:3" ht="15" customHeight="1">
      <c r="A381" s="57" t="str">
        <f>IF(بيانات!N381=1000,بيانات!B381,"")</f>
        <v/>
      </c>
      <c r="B381" s="57" t="str">
        <f>IF(بيانات!N381=1000,بيانات!C381,"")</f>
        <v/>
      </c>
      <c r="C381" s="3" t="str">
        <f>IF(بيانات!N381=1000,1000,"")</f>
        <v/>
      </c>
    </row>
    <row r="382" spans="1:3" ht="15" customHeight="1">
      <c r="A382" s="58" t="str">
        <f>IF(بيانات!N382=1000,بيانات!B382,"")</f>
        <v/>
      </c>
      <c r="B382" s="58" t="str">
        <f>IF(بيانات!N382=1000,بيانات!C382,"")</f>
        <v/>
      </c>
      <c r="C382" s="6" t="str">
        <f>IF(بيانات!N382=1000,1000,"")</f>
        <v/>
      </c>
    </row>
    <row r="383" spans="1:3" ht="15" customHeight="1">
      <c r="A383" s="57" t="str">
        <f>IF(بيانات!N383=1000,بيانات!B383,"")</f>
        <v/>
      </c>
      <c r="B383" s="57" t="str">
        <f>IF(بيانات!N383=1000,بيانات!C383,"")</f>
        <v/>
      </c>
      <c r="C383" s="3" t="str">
        <f>IF(بيانات!N383=1000,1000,"")</f>
        <v/>
      </c>
    </row>
    <row r="384" spans="1:3" ht="15" customHeight="1">
      <c r="A384" s="58" t="str">
        <f>IF(بيانات!N384=1000,بيانات!B384,"")</f>
        <v/>
      </c>
      <c r="B384" s="58" t="str">
        <f>IF(بيانات!N384=1000,بيانات!C384,"")</f>
        <v/>
      </c>
      <c r="C384" s="6" t="str">
        <f>IF(بيانات!N384=1000,1000,"")</f>
        <v/>
      </c>
    </row>
    <row r="385" spans="1:3" ht="15" customHeight="1">
      <c r="A385" s="57" t="str">
        <f>IF(بيانات!N385=1000,بيانات!B385,"")</f>
        <v/>
      </c>
      <c r="B385" s="57" t="str">
        <f>IF(بيانات!N385=1000,بيانات!C385,"")</f>
        <v/>
      </c>
      <c r="C385" s="3" t="str">
        <f>IF(بيانات!N385=1000,1000,"")</f>
        <v/>
      </c>
    </row>
    <row r="386" spans="1:3" ht="15" customHeight="1">
      <c r="A386" s="58" t="str">
        <f>IF(بيانات!N386=1000,بيانات!B386,"")</f>
        <v/>
      </c>
      <c r="B386" s="58" t="str">
        <f>IF(بيانات!N386=1000,بيانات!C386,"")</f>
        <v/>
      </c>
      <c r="C386" s="6" t="str">
        <f>IF(بيانات!N386=1000,1000,"")</f>
        <v/>
      </c>
    </row>
    <row r="387" spans="1:3" ht="15" customHeight="1">
      <c r="A387" s="57" t="str">
        <f>IF(بيانات!N387=1000,بيانات!B387,"")</f>
        <v/>
      </c>
      <c r="B387" s="57" t="str">
        <f>IF(بيانات!N387=1000,بيانات!C387,"")</f>
        <v/>
      </c>
      <c r="C387" s="3" t="str">
        <f>IF(بيانات!N387=1000,1000,"")</f>
        <v/>
      </c>
    </row>
    <row r="388" spans="1:3" ht="15" customHeight="1">
      <c r="A388" s="58" t="str">
        <f>IF(بيانات!N388=1000,بيانات!B388,"")</f>
        <v/>
      </c>
      <c r="B388" s="58" t="str">
        <f>IF(بيانات!N388=1000,بيانات!C388,"")</f>
        <v/>
      </c>
      <c r="C388" s="6" t="str">
        <f>IF(بيانات!N388=1000,1000,"")</f>
        <v/>
      </c>
    </row>
    <row r="389" spans="1:3" ht="15" customHeight="1">
      <c r="A389" s="57" t="str">
        <f>IF(بيانات!N389=1000,بيانات!B389,"")</f>
        <v/>
      </c>
      <c r="B389" s="57" t="str">
        <f>IF(بيانات!N389=1000,بيانات!C389,"")</f>
        <v/>
      </c>
      <c r="C389" s="3" t="str">
        <f>IF(بيانات!N389=1000,1000,"")</f>
        <v/>
      </c>
    </row>
    <row r="390" spans="1:3" ht="15" customHeight="1">
      <c r="A390" s="58" t="str">
        <f>IF(بيانات!N390=1000,بيانات!B390,"")</f>
        <v/>
      </c>
      <c r="B390" s="58" t="str">
        <f>IF(بيانات!N390=1000,بيانات!C390,"")</f>
        <v/>
      </c>
      <c r="C390" s="6" t="str">
        <f>IF(بيانات!N390=1000,1000,"")</f>
        <v/>
      </c>
    </row>
    <row r="391" spans="1:3" ht="15" customHeight="1">
      <c r="A391" s="57" t="str">
        <f>IF(بيانات!N391=1000,بيانات!B391,"")</f>
        <v/>
      </c>
      <c r="B391" s="57" t="str">
        <f>IF(بيانات!N391=1000,بيانات!C391,"")</f>
        <v/>
      </c>
      <c r="C391" s="3" t="str">
        <f>IF(بيانات!N391=1000,1000,"")</f>
        <v/>
      </c>
    </row>
    <row r="392" spans="1:3" ht="15" customHeight="1">
      <c r="A392" s="58" t="str">
        <f>IF(بيانات!N392=1000,بيانات!B392,"")</f>
        <v/>
      </c>
      <c r="B392" s="58" t="str">
        <f>IF(بيانات!N392=1000,بيانات!C392,"")</f>
        <v/>
      </c>
      <c r="C392" s="6" t="str">
        <f>IF(بيانات!N392=1000,1000,"")</f>
        <v/>
      </c>
    </row>
    <row r="393" spans="1:3" ht="15" customHeight="1">
      <c r="A393" s="57" t="str">
        <f>IF(بيانات!N393=1000,بيانات!B393,"")</f>
        <v/>
      </c>
      <c r="B393" s="57" t="str">
        <f>IF(بيانات!N393=1000,بيانات!C393,"")</f>
        <v/>
      </c>
      <c r="C393" s="3" t="str">
        <f>IF(بيانات!N393=1000,1000,"")</f>
        <v/>
      </c>
    </row>
    <row r="394" spans="1:3" ht="15" customHeight="1">
      <c r="A394" s="58" t="str">
        <f>IF(بيانات!N394=1000,بيانات!B394,"")</f>
        <v/>
      </c>
      <c r="B394" s="58" t="str">
        <f>IF(بيانات!N394=1000,بيانات!C394,"")</f>
        <v/>
      </c>
      <c r="C394" s="6" t="str">
        <f>IF(بيانات!N394=1000,1000,"")</f>
        <v/>
      </c>
    </row>
    <row r="395" spans="1:3" ht="15" customHeight="1">
      <c r="A395" s="57" t="str">
        <f>IF(بيانات!N395=1000,بيانات!B395,"")</f>
        <v/>
      </c>
      <c r="B395" s="57" t="str">
        <f>IF(بيانات!N395=1000,بيانات!C395,"")</f>
        <v/>
      </c>
      <c r="C395" s="3" t="str">
        <f>IF(بيانات!N395=1000,1000,"")</f>
        <v/>
      </c>
    </row>
    <row r="396" spans="1:3" ht="15" customHeight="1">
      <c r="A396" s="58" t="str">
        <f>IF(بيانات!N396=1000,بيانات!B396,"")</f>
        <v/>
      </c>
      <c r="B396" s="58" t="str">
        <f>IF(بيانات!N396=1000,بيانات!C396,"")</f>
        <v/>
      </c>
      <c r="C396" s="6" t="str">
        <f>IF(بيانات!N396=1000,1000,"")</f>
        <v/>
      </c>
    </row>
    <row r="397" spans="1:3" ht="15" customHeight="1">
      <c r="A397" s="57" t="str">
        <f>IF(بيانات!N397=1000,بيانات!B397,"")</f>
        <v/>
      </c>
      <c r="B397" s="57" t="str">
        <f>IF(بيانات!N397=1000,بيانات!C397,"")</f>
        <v/>
      </c>
      <c r="C397" s="3" t="str">
        <f>IF(بيانات!N397=1000,1000,"")</f>
        <v/>
      </c>
    </row>
    <row r="398" spans="1:3" ht="15" customHeight="1">
      <c r="A398" s="58" t="str">
        <f>IF(بيانات!N398=1000,بيانات!B398,"")</f>
        <v/>
      </c>
      <c r="B398" s="58" t="str">
        <f>IF(بيانات!N398=1000,بيانات!C398,"")</f>
        <v/>
      </c>
      <c r="C398" s="6" t="str">
        <f>IF(بيانات!N398=1000,1000,"")</f>
        <v/>
      </c>
    </row>
    <row r="399" spans="1:3" ht="15" customHeight="1">
      <c r="A399" s="57" t="str">
        <f>IF(بيانات!N399=1000,بيانات!B399,"")</f>
        <v/>
      </c>
      <c r="B399" s="57" t="str">
        <f>IF(بيانات!N399=1000,بيانات!C399,"")</f>
        <v/>
      </c>
      <c r="C399" s="3" t="str">
        <f>IF(بيانات!N399=1000,1000,"")</f>
        <v/>
      </c>
    </row>
    <row r="400" spans="1:3" ht="15" customHeight="1">
      <c r="A400" s="58" t="str">
        <f>IF(بيانات!N400=1000,بيانات!B400,"")</f>
        <v/>
      </c>
      <c r="B400" s="58" t="str">
        <f>IF(بيانات!N400=1000,بيانات!C400,"")</f>
        <v/>
      </c>
      <c r="C400" s="6" t="str">
        <f>IF(بيانات!N400=1000,1000,"")</f>
        <v/>
      </c>
    </row>
    <row r="401" spans="1:3" ht="15" customHeight="1">
      <c r="A401" s="57" t="str">
        <f>IF(بيانات!N401=1000,بيانات!B401,"")</f>
        <v/>
      </c>
      <c r="B401" s="57" t="str">
        <f>IF(بيانات!N401=1000,بيانات!C401,"")</f>
        <v/>
      </c>
      <c r="C401" s="3" t="str">
        <f>IF(بيانات!N401=1000,1000,"")</f>
        <v/>
      </c>
    </row>
    <row r="402" spans="1:3" ht="15" customHeight="1">
      <c r="A402" s="58" t="str">
        <f>IF(بيانات!N402=1000,بيانات!B402,"")</f>
        <v/>
      </c>
      <c r="B402" s="58" t="str">
        <f>IF(بيانات!N402=1000,بيانات!C402,"")</f>
        <v/>
      </c>
      <c r="C402" s="6" t="str">
        <f>IF(بيانات!N402=1000,1000,"")</f>
        <v/>
      </c>
    </row>
    <row r="403" spans="1:3" ht="15" customHeight="1">
      <c r="A403" s="57" t="str">
        <f>IF(بيانات!N403=1000,بيانات!B403,"")</f>
        <v/>
      </c>
      <c r="B403" s="57" t="str">
        <f>IF(بيانات!N403=1000,بيانات!C403,"")</f>
        <v/>
      </c>
      <c r="C403" s="3" t="str">
        <f>IF(بيانات!N403=1000,1000,"")</f>
        <v/>
      </c>
    </row>
    <row r="404" spans="1:3" ht="15" customHeight="1">
      <c r="A404" s="58" t="str">
        <f>IF(بيانات!N404=1000,بيانات!B404,"")</f>
        <v/>
      </c>
      <c r="B404" s="58" t="str">
        <f>IF(بيانات!N404=1000,بيانات!C404,"")</f>
        <v/>
      </c>
      <c r="C404" s="6" t="str">
        <f>IF(بيانات!N404=1000,1000,"")</f>
        <v/>
      </c>
    </row>
    <row r="405" spans="1:3" ht="15" customHeight="1">
      <c r="A405" s="57" t="str">
        <f>IF(بيانات!N405=1000,بيانات!B405,"")</f>
        <v/>
      </c>
      <c r="B405" s="57" t="str">
        <f>IF(بيانات!N405=1000,بيانات!C405,"")</f>
        <v/>
      </c>
      <c r="C405" s="3" t="str">
        <f>IF(بيانات!N405=1000,1000,"")</f>
        <v/>
      </c>
    </row>
    <row r="406" spans="1:3" ht="15" customHeight="1">
      <c r="A406" s="58" t="str">
        <f>IF(بيانات!N406=1000,بيانات!B406,"")</f>
        <v/>
      </c>
      <c r="B406" s="58" t="str">
        <f>IF(بيانات!N406=1000,بيانات!C406,"")</f>
        <v/>
      </c>
      <c r="C406" s="6" t="str">
        <f>IF(بيانات!N406=1000,1000,"")</f>
        <v/>
      </c>
    </row>
    <row r="407" spans="1:3" ht="15" customHeight="1">
      <c r="A407" s="57" t="str">
        <f>IF(بيانات!N407=1000,بيانات!B407,"")</f>
        <v/>
      </c>
      <c r="B407" s="57" t="str">
        <f>IF(بيانات!N407=1000,بيانات!C407,"")</f>
        <v/>
      </c>
      <c r="C407" s="3" t="str">
        <f>IF(بيانات!N407=1000,1000,"")</f>
        <v/>
      </c>
    </row>
    <row r="408" spans="1:3" ht="15" customHeight="1">
      <c r="A408" s="58" t="str">
        <f>IF(بيانات!N408=1000,بيانات!B408,"")</f>
        <v/>
      </c>
      <c r="B408" s="58" t="str">
        <f>IF(بيانات!N408=1000,بيانات!C408,"")</f>
        <v/>
      </c>
      <c r="C408" s="6" t="str">
        <f>IF(بيانات!N408=1000,1000,"")</f>
        <v/>
      </c>
    </row>
    <row r="409" spans="1:3" ht="15" customHeight="1">
      <c r="A409" s="57" t="str">
        <f>IF(بيانات!N409=1000,بيانات!B409,"")</f>
        <v/>
      </c>
      <c r="B409" s="57" t="str">
        <f>IF(بيانات!N409=1000,بيانات!C409,"")</f>
        <v/>
      </c>
      <c r="C409" s="3" t="str">
        <f>IF(بيانات!N409=1000,1000,"")</f>
        <v/>
      </c>
    </row>
    <row r="410" spans="1:3" ht="15" customHeight="1">
      <c r="A410" s="58" t="str">
        <f>IF(بيانات!N410=1000,بيانات!B410,"")</f>
        <v/>
      </c>
      <c r="B410" s="58" t="str">
        <f>IF(بيانات!N410=1000,بيانات!C410,"")</f>
        <v/>
      </c>
      <c r="C410" s="6" t="str">
        <f>IF(بيانات!N410=1000,1000,"")</f>
        <v/>
      </c>
    </row>
    <row r="411" spans="1:3" ht="15" customHeight="1">
      <c r="A411" s="57" t="str">
        <f>IF(بيانات!N411=1000,بيانات!B411,"")</f>
        <v/>
      </c>
      <c r="B411" s="57" t="str">
        <f>IF(بيانات!N411=1000,بيانات!C411,"")</f>
        <v/>
      </c>
      <c r="C411" s="3" t="str">
        <f>IF(بيانات!N411=1000,1000,"")</f>
        <v/>
      </c>
    </row>
    <row r="412" spans="1:3" ht="15" customHeight="1">
      <c r="A412" s="58" t="str">
        <f>IF(بيانات!N412=1000,بيانات!B412,"")</f>
        <v/>
      </c>
      <c r="B412" s="58" t="str">
        <f>IF(بيانات!N412=1000,بيانات!C412,"")</f>
        <v/>
      </c>
      <c r="C412" s="6" t="str">
        <f>IF(بيانات!N412=1000,1000,"")</f>
        <v/>
      </c>
    </row>
    <row r="413" spans="1:3" ht="15" customHeight="1">
      <c r="A413" s="57" t="str">
        <f>IF(بيانات!N413=1000,بيانات!B413,"")</f>
        <v/>
      </c>
      <c r="B413" s="57" t="str">
        <f>IF(بيانات!N413=1000,بيانات!C413,"")</f>
        <v/>
      </c>
      <c r="C413" s="3" t="str">
        <f>IF(بيانات!N413=1000,1000,"")</f>
        <v/>
      </c>
    </row>
    <row r="414" spans="1:3" ht="15" customHeight="1">
      <c r="A414" s="58" t="str">
        <f>IF(بيانات!N414=1000,بيانات!B414,"")</f>
        <v/>
      </c>
      <c r="B414" s="58" t="str">
        <f>IF(بيانات!N414=1000,بيانات!C414,"")</f>
        <v/>
      </c>
      <c r="C414" s="6" t="str">
        <f>IF(بيانات!N414=1000,1000,"")</f>
        <v/>
      </c>
    </row>
    <row r="415" spans="1:3" ht="15" customHeight="1">
      <c r="A415" s="57" t="str">
        <f>IF(بيانات!N415=1000,بيانات!B415,"")</f>
        <v/>
      </c>
      <c r="B415" s="57" t="str">
        <f>IF(بيانات!N415=1000,بيانات!C415,"")</f>
        <v/>
      </c>
      <c r="C415" s="3" t="str">
        <f>IF(بيانات!N415=1000,1000,"")</f>
        <v/>
      </c>
    </row>
    <row r="416" spans="1:3" ht="15" customHeight="1">
      <c r="A416" s="58" t="str">
        <f>IF(بيانات!N416=1000,بيانات!B416,"")</f>
        <v/>
      </c>
      <c r="B416" s="58" t="str">
        <f>IF(بيانات!N416=1000,بيانات!C416,"")</f>
        <v/>
      </c>
      <c r="C416" s="6" t="str">
        <f>IF(بيانات!N416=1000,1000,"")</f>
        <v/>
      </c>
    </row>
    <row r="417" spans="1:3" ht="15" customHeight="1">
      <c r="A417" s="57" t="str">
        <f>IF(بيانات!N417=1000,بيانات!B417,"")</f>
        <v/>
      </c>
      <c r="B417" s="57" t="str">
        <f>IF(بيانات!N417=1000,بيانات!C417,"")</f>
        <v/>
      </c>
      <c r="C417" s="3" t="str">
        <f>IF(بيانات!N417=1000,1000,"")</f>
        <v/>
      </c>
    </row>
    <row r="418" spans="1:3" ht="15" customHeight="1">
      <c r="A418" s="58" t="str">
        <f>IF(بيانات!N418=1000,بيانات!B418,"")</f>
        <v/>
      </c>
      <c r="B418" s="58" t="str">
        <f>IF(بيانات!N418=1000,بيانات!C418,"")</f>
        <v/>
      </c>
      <c r="C418" s="6" t="str">
        <f>IF(بيانات!N418=1000,1000,"")</f>
        <v/>
      </c>
    </row>
    <row r="419" spans="1:3" ht="15" customHeight="1">
      <c r="A419" s="57" t="str">
        <f>IF(بيانات!N419=1000,بيانات!B419,"")</f>
        <v/>
      </c>
      <c r="B419" s="57" t="str">
        <f>IF(بيانات!N419=1000,بيانات!C419,"")</f>
        <v/>
      </c>
      <c r="C419" s="3" t="str">
        <f>IF(بيانات!N419=1000,1000,"")</f>
        <v/>
      </c>
    </row>
    <row r="420" spans="1:3" ht="15" customHeight="1">
      <c r="A420" s="58" t="str">
        <f>IF(بيانات!N420=1000,بيانات!B420,"")</f>
        <v/>
      </c>
      <c r="B420" s="58" t="str">
        <f>IF(بيانات!N420=1000,بيانات!C420,"")</f>
        <v/>
      </c>
      <c r="C420" s="6" t="str">
        <f>IF(بيانات!N420=1000,1000,"")</f>
        <v/>
      </c>
    </row>
    <row r="421" spans="1:3" ht="15" customHeight="1">
      <c r="A421" s="57" t="str">
        <f>IF(بيانات!N421=1000,بيانات!B421,"")</f>
        <v/>
      </c>
      <c r="B421" s="57" t="str">
        <f>IF(بيانات!N421=1000,بيانات!C421,"")</f>
        <v/>
      </c>
      <c r="C421" s="3" t="str">
        <f>IF(بيانات!N421=1000,1000,"")</f>
        <v/>
      </c>
    </row>
    <row r="422" spans="1:3" ht="15" customHeight="1">
      <c r="A422" s="58" t="str">
        <f>IF(بيانات!N422=1000,بيانات!B422,"")</f>
        <v/>
      </c>
      <c r="B422" s="58" t="str">
        <f>IF(بيانات!N422=1000,بيانات!C422,"")</f>
        <v/>
      </c>
      <c r="C422" s="6" t="str">
        <f>IF(بيانات!N422=1000,1000,"")</f>
        <v/>
      </c>
    </row>
    <row r="423" spans="1:3" ht="15" customHeight="1">
      <c r="A423" s="57" t="str">
        <f>IF(بيانات!N423=1000,بيانات!B423,"")</f>
        <v/>
      </c>
      <c r="B423" s="57" t="str">
        <f>IF(بيانات!N423=1000,بيانات!C423,"")</f>
        <v/>
      </c>
      <c r="C423" s="3" t="str">
        <f>IF(بيانات!N423=1000,1000,"")</f>
        <v/>
      </c>
    </row>
    <row r="424" spans="1:3" ht="15" customHeight="1">
      <c r="A424" s="58" t="str">
        <f>IF(بيانات!N424=1000,بيانات!B424,"")</f>
        <v/>
      </c>
      <c r="B424" s="58" t="str">
        <f>IF(بيانات!N424=1000,بيانات!C424,"")</f>
        <v/>
      </c>
      <c r="C424" s="6" t="str">
        <f>IF(بيانات!N424=1000,1000,"")</f>
        <v/>
      </c>
    </row>
    <row r="425" spans="1:3" ht="15" customHeight="1">
      <c r="A425" s="57" t="str">
        <f>IF(بيانات!N425=1000,بيانات!B425,"")</f>
        <v/>
      </c>
      <c r="B425" s="57" t="str">
        <f>IF(بيانات!N425=1000,بيانات!C425,"")</f>
        <v/>
      </c>
      <c r="C425" s="3" t="str">
        <f>IF(بيانات!N425=1000,1000,"")</f>
        <v/>
      </c>
    </row>
    <row r="426" spans="1:3" ht="15" customHeight="1">
      <c r="A426" s="58" t="str">
        <f>IF(بيانات!N426=1000,بيانات!B426,"")</f>
        <v/>
      </c>
      <c r="B426" s="58" t="str">
        <f>IF(بيانات!N426=1000,بيانات!C426,"")</f>
        <v/>
      </c>
      <c r="C426" s="6" t="str">
        <f>IF(بيانات!N426=1000,1000,"")</f>
        <v/>
      </c>
    </row>
    <row r="427" spans="1:3" ht="15" customHeight="1">
      <c r="A427" s="57" t="str">
        <f>IF(بيانات!N427=1000,بيانات!B427,"")</f>
        <v/>
      </c>
      <c r="B427" s="57" t="str">
        <f>IF(بيانات!N427=1000,بيانات!C427,"")</f>
        <v/>
      </c>
      <c r="C427" s="3" t="str">
        <f>IF(بيانات!N427=1000,1000,"")</f>
        <v/>
      </c>
    </row>
    <row r="428" spans="1:3" ht="15" customHeight="1">
      <c r="A428" s="58" t="str">
        <f>IF(بيانات!N428=1000,بيانات!B428,"")</f>
        <v/>
      </c>
      <c r="B428" s="58" t="str">
        <f>IF(بيانات!N428=1000,بيانات!C428,"")</f>
        <v/>
      </c>
      <c r="C428" s="6" t="str">
        <f>IF(بيانات!N428=1000,1000,"")</f>
        <v/>
      </c>
    </row>
    <row r="429" spans="1:3" ht="15" customHeight="1">
      <c r="A429" s="57" t="str">
        <f>IF(بيانات!N429=1000,بيانات!B429,"")</f>
        <v/>
      </c>
      <c r="B429" s="57" t="str">
        <f>IF(بيانات!N429=1000,بيانات!C429,"")</f>
        <v/>
      </c>
      <c r="C429" s="3" t="str">
        <f>IF(بيانات!N429=1000,1000,"")</f>
        <v/>
      </c>
    </row>
    <row r="430" spans="1:3" ht="15" customHeight="1">
      <c r="A430" s="58" t="str">
        <f>IF(بيانات!N430=1000,بيانات!B430,"")</f>
        <v/>
      </c>
      <c r="B430" s="58" t="str">
        <f>IF(بيانات!N430=1000,بيانات!C430,"")</f>
        <v/>
      </c>
      <c r="C430" s="6" t="str">
        <f>IF(بيانات!N430=1000,1000,"")</f>
        <v/>
      </c>
    </row>
    <row r="431" spans="1:3" ht="15" customHeight="1">
      <c r="A431" s="57" t="str">
        <f>IF(بيانات!N431=1000,بيانات!B431,"")</f>
        <v/>
      </c>
      <c r="B431" s="57" t="str">
        <f>IF(بيانات!N431=1000,بيانات!C431,"")</f>
        <v/>
      </c>
      <c r="C431" s="3" t="str">
        <f>IF(بيانات!N431=1000,1000,"")</f>
        <v/>
      </c>
    </row>
    <row r="432" spans="1:3" ht="15" customHeight="1">
      <c r="A432" s="58" t="str">
        <f>IF(بيانات!N432=1000,بيانات!B432,"")</f>
        <v/>
      </c>
      <c r="B432" s="58" t="str">
        <f>IF(بيانات!N432=1000,بيانات!C432,"")</f>
        <v/>
      </c>
      <c r="C432" s="6" t="str">
        <f>IF(بيانات!N432=1000,1000,"")</f>
        <v/>
      </c>
    </row>
    <row r="433" spans="1:3" ht="15" customHeight="1">
      <c r="A433" s="57" t="str">
        <f>IF(بيانات!N433=1000,بيانات!B433,"")</f>
        <v/>
      </c>
      <c r="B433" s="57" t="str">
        <f>IF(بيانات!N433=1000,بيانات!C433,"")</f>
        <v/>
      </c>
      <c r="C433" s="3" t="str">
        <f>IF(بيانات!N433=1000,1000,"")</f>
        <v/>
      </c>
    </row>
    <row r="434" spans="1:3" ht="15" customHeight="1">
      <c r="A434" s="58" t="str">
        <f>IF(بيانات!N434=1000,بيانات!B434,"")</f>
        <v/>
      </c>
      <c r="B434" s="58" t="str">
        <f>IF(بيانات!N434=1000,بيانات!C434,"")</f>
        <v/>
      </c>
      <c r="C434" s="6" t="str">
        <f>IF(بيانات!N434=1000,1000,"")</f>
        <v/>
      </c>
    </row>
    <row r="435" spans="1:3" ht="15" customHeight="1">
      <c r="A435" s="57" t="str">
        <f>IF(بيانات!N435=1000,بيانات!B435,"")</f>
        <v/>
      </c>
      <c r="B435" s="57" t="str">
        <f>IF(بيانات!N435=1000,بيانات!C435,"")</f>
        <v/>
      </c>
      <c r="C435" s="3" t="str">
        <f>IF(بيانات!N435=1000,1000,"")</f>
        <v/>
      </c>
    </row>
    <row r="436" spans="1:3" ht="15" customHeight="1">
      <c r="A436" s="58" t="str">
        <f>IF(بيانات!N436=1000,بيانات!B436,"")</f>
        <v/>
      </c>
      <c r="B436" s="58" t="str">
        <f>IF(بيانات!N436=1000,بيانات!C436,"")</f>
        <v/>
      </c>
      <c r="C436" s="6" t="str">
        <f>IF(بيانات!N436=1000,1000,"")</f>
        <v/>
      </c>
    </row>
    <row r="437" spans="1:3" ht="15" customHeight="1">
      <c r="A437" s="57" t="str">
        <f>IF(بيانات!N437=1000,بيانات!B437,"")</f>
        <v/>
      </c>
      <c r="B437" s="57" t="str">
        <f>IF(بيانات!N437=1000,بيانات!C437,"")</f>
        <v/>
      </c>
      <c r="C437" s="3" t="str">
        <f>IF(بيانات!N437=1000,1000,"")</f>
        <v/>
      </c>
    </row>
    <row r="438" spans="1:3" ht="15" customHeight="1">
      <c r="A438" s="58" t="str">
        <f>IF(بيانات!N438=1000,بيانات!B438,"")</f>
        <v/>
      </c>
      <c r="B438" s="58" t="str">
        <f>IF(بيانات!N438=1000,بيانات!C438,"")</f>
        <v/>
      </c>
      <c r="C438" s="6" t="str">
        <f>IF(بيانات!N438=1000,1000,"")</f>
        <v/>
      </c>
    </row>
    <row r="439" spans="1:3" ht="15" customHeight="1">
      <c r="A439" s="57" t="str">
        <f>IF(بيانات!N439=1000,بيانات!B439,"")</f>
        <v/>
      </c>
      <c r="B439" s="57" t="str">
        <f>IF(بيانات!N439=1000,بيانات!C439,"")</f>
        <v/>
      </c>
      <c r="C439" s="3" t="str">
        <f>IF(بيانات!N439=1000,1000,"")</f>
        <v/>
      </c>
    </row>
    <row r="440" spans="1:3" ht="15" customHeight="1">
      <c r="A440" s="58" t="str">
        <f>IF(بيانات!N440=1000,بيانات!B440,"")</f>
        <v/>
      </c>
      <c r="B440" s="58" t="str">
        <f>IF(بيانات!N440=1000,بيانات!C440,"")</f>
        <v/>
      </c>
      <c r="C440" s="6" t="str">
        <f>IF(بيانات!N440=1000,1000,"")</f>
        <v/>
      </c>
    </row>
    <row r="441" spans="1:3" ht="15" customHeight="1">
      <c r="A441" s="57" t="str">
        <f>IF(بيانات!N441=1000,بيانات!B441,"")</f>
        <v/>
      </c>
      <c r="B441" s="57" t="str">
        <f>IF(بيانات!N441=1000,بيانات!C441,"")</f>
        <v/>
      </c>
      <c r="C441" s="3" t="str">
        <f>IF(بيانات!N441=1000,1000,"")</f>
        <v/>
      </c>
    </row>
    <row r="442" spans="1:3" ht="15" customHeight="1">
      <c r="A442" s="58" t="str">
        <f>IF(بيانات!N442=1000,بيانات!B442,"")</f>
        <v/>
      </c>
      <c r="B442" s="58" t="str">
        <f>IF(بيانات!N442=1000,بيانات!C442,"")</f>
        <v/>
      </c>
      <c r="C442" s="6" t="str">
        <f>IF(بيانات!N442=1000,1000,"")</f>
        <v/>
      </c>
    </row>
    <row r="443" spans="1:3" ht="15" customHeight="1">
      <c r="A443" s="57" t="str">
        <f>IF(بيانات!N443=1000,بيانات!B443,"")</f>
        <v/>
      </c>
      <c r="B443" s="57" t="str">
        <f>IF(بيانات!N443=1000,بيانات!C443,"")</f>
        <v/>
      </c>
      <c r="C443" s="3" t="str">
        <f>IF(بيانات!N443=1000,1000,"")</f>
        <v/>
      </c>
    </row>
    <row r="444" spans="1:3" ht="15" customHeight="1">
      <c r="A444" s="58" t="str">
        <f>IF(بيانات!N444=1000,بيانات!B444,"")</f>
        <v/>
      </c>
      <c r="B444" s="58" t="str">
        <f>IF(بيانات!N444=1000,بيانات!C444,"")</f>
        <v/>
      </c>
      <c r="C444" s="6" t="str">
        <f>IF(بيانات!N444=1000,1000,"")</f>
        <v/>
      </c>
    </row>
    <row r="445" spans="1:3" ht="15" customHeight="1">
      <c r="A445" s="57" t="str">
        <f>IF(بيانات!N445=1000,بيانات!B445,"")</f>
        <v/>
      </c>
      <c r="B445" s="57" t="str">
        <f>IF(بيانات!N445=1000,بيانات!C445,"")</f>
        <v/>
      </c>
      <c r="C445" s="3" t="str">
        <f>IF(بيانات!N445=1000,1000,"")</f>
        <v/>
      </c>
    </row>
    <row r="446" spans="1:3" ht="15" customHeight="1">
      <c r="A446" s="58" t="str">
        <f>IF(بيانات!N446=1000,بيانات!B446,"")</f>
        <v/>
      </c>
      <c r="B446" s="58" t="str">
        <f>IF(بيانات!N446=1000,بيانات!C446,"")</f>
        <v/>
      </c>
      <c r="C446" s="6" t="str">
        <f>IF(بيانات!N446=1000,1000,"")</f>
        <v/>
      </c>
    </row>
    <row r="447" spans="1:3" ht="15" customHeight="1">
      <c r="A447" s="57" t="str">
        <f>IF(بيانات!N447=1000,بيانات!B447,"")</f>
        <v/>
      </c>
      <c r="B447" s="57" t="str">
        <f>IF(بيانات!N447=1000,بيانات!C447,"")</f>
        <v/>
      </c>
      <c r="C447" s="3" t="str">
        <f>IF(بيانات!N447=1000,1000,"")</f>
        <v/>
      </c>
    </row>
    <row r="448" spans="1:3" ht="15" customHeight="1">
      <c r="A448" s="58" t="str">
        <f>IF(بيانات!N448=1000,بيانات!B448,"")</f>
        <v/>
      </c>
      <c r="B448" s="58" t="str">
        <f>IF(بيانات!N448=1000,بيانات!C448,"")</f>
        <v/>
      </c>
      <c r="C448" s="6" t="str">
        <f>IF(بيانات!N448=1000,1000,"")</f>
        <v/>
      </c>
    </row>
    <row r="449" spans="1:3" ht="15" customHeight="1">
      <c r="A449" s="57" t="str">
        <f>IF(بيانات!N449=1000,بيانات!B449,"")</f>
        <v/>
      </c>
      <c r="B449" s="57" t="str">
        <f>IF(بيانات!N449=1000,بيانات!C449,"")</f>
        <v/>
      </c>
      <c r="C449" s="3" t="str">
        <f>IF(بيانات!N449=1000,1000,"")</f>
        <v/>
      </c>
    </row>
    <row r="450" spans="1:3" ht="15" customHeight="1">
      <c r="A450" s="58" t="str">
        <f>IF(بيانات!N450=1000,بيانات!B450,"")</f>
        <v/>
      </c>
      <c r="B450" s="58" t="str">
        <f>IF(بيانات!N450=1000,بيانات!C450,"")</f>
        <v/>
      </c>
      <c r="C450" s="6" t="str">
        <f>IF(بيانات!N450=1000,1000,"")</f>
        <v/>
      </c>
    </row>
    <row r="451" spans="1:3" ht="15" customHeight="1">
      <c r="A451" s="57" t="str">
        <f>IF(بيانات!N451=1000,بيانات!B451,"")</f>
        <v/>
      </c>
      <c r="B451" s="57" t="str">
        <f>IF(بيانات!N451=1000,بيانات!C451,"")</f>
        <v/>
      </c>
      <c r="C451" s="3" t="str">
        <f>IF(بيانات!N451=1000,1000,"")</f>
        <v/>
      </c>
    </row>
    <row r="452" spans="1:3" ht="15" customHeight="1">
      <c r="A452" s="58" t="str">
        <f>IF(بيانات!N452=1000,بيانات!B452,"")</f>
        <v/>
      </c>
      <c r="B452" s="58" t="str">
        <f>IF(بيانات!N452=1000,بيانات!C452,"")</f>
        <v/>
      </c>
      <c r="C452" s="6" t="str">
        <f>IF(بيانات!N452=1000,1000,"")</f>
        <v/>
      </c>
    </row>
    <row r="453" spans="1:3" ht="15" customHeight="1">
      <c r="A453" s="57" t="str">
        <f>IF(بيانات!N453=1000,بيانات!B453,"")</f>
        <v/>
      </c>
      <c r="B453" s="57" t="str">
        <f>IF(بيانات!N453=1000,بيانات!C453,"")</f>
        <v/>
      </c>
      <c r="C453" s="3" t="str">
        <f>IF(بيانات!N453=1000,1000,"")</f>
        <v/>
      </c>
    </row>
    <row r="454" spans="1:3" ht="15" customHeight="1">
      <c r="A454" s="58" t="str">
        <f>IF(بيانات!N454=1000,بيانات!B454,"")</f>
        <v/>
      </c>
      <c r="B454" s="58" t="str">
        <f>IF(بيانات!N454=1000,بيانات!C454,"")</f>
        <v/>
      </c>
      <c r="C454" s="6" t="str">
        <f>IF(بيانات!N454=1000,1000,"")</f>
        <v/>
      </c>
    </row>
    <row r="455" spans="1:3" ht="15" customHeight="1">
      <c r="A455" s="57" t="str">
        <f>IF(بيانات!N455=1000,بيانات!B455,"")</f>
        <v/>
      </c>
      <c r="B455" s="57" t="str">
        <f>IF(بيانات!N455=1000,بيانات!C455,"")</f>
        <v/>
      </c>
      <c r="C455" s="3" t="str">
        <f>IF(بيانات!N455=1000,1000,"")</f>
        <v/>
      </c>
    </row>
    <row r="456" spans="1:3" ht="15" customHeight="1">
      <c r="A456" s="58" t="str">
        <f>IF(بيانات!N456=1000,بيانات!B456,"")</f>
        <v/>
      </c>
      <c r="B456" s="58" t="str">
        <f>IF(بيانات!N456=1000,بيانات!C456,"")</f>
        <v/>
      </c>
      <c r="C456" s="6" t="str">
        <f>IF(بيانات!N456=1000,1000,"")</f>
        <v/>
      </c>
    </row>
    <row r="457" spans="1:3" ht="15" customHeight="1">
      <c r="A457" s="57" t="str">
        <f>IF(بيانات!N457=1000,بيانات!B457,"")</f>
        <v/>
      </c>
      <c r="B457" s="57" t="str">
        <f>IF(بيانات!N457=1000,بيانات!C457,"")</f>
        <v/>
      </c>
      <c r="C457" s="3" t="str">
        <f>IF(بيانات!N457=1000,1000,"")</f>
        <v/>
      </c>
    </row>
    <row r="458" spans="1:3" ht="15" customHeight="1">
      <c r="A458" s="58" t="str">
        <f>IF(بيانات!N458=1000,بيانات!B458,"")</f>
        <v/>
      </c>
      <c r="B458" s="58" t="str">
        <f>IF(بيانات!N458=1000,بيانات!C458,"")</f>
        <v/>
      </c>
      <c r="C458" s="6" t="str">
        <f>IF(بيانات!N458=1000,1000,"")</f>
        <v/>
      </c>
    </row>
    <row r="459" spans="1:3" ht="15" customHeight="1">
      <c r="A459" s="57" t="str">
        <f>IF(بيانات!N459=1000,بيانات!B459,"")</f>
        <v/>
      </c>
      <c r="B459" s="57" t="str">
        <f>IF(بيانات!N459=1000,بيانات!C459,"")</f>
        <v/>
      </c>
      <c r="C459" s="3" t="str">
        <f>IF(بيانات!N459=1000,1000,"")</f>
        <v/>
      </c>
    </row>
    <row r="460" spans="1:3" ht="15" customHeight="1">
      <c r="A460" s="58" t="str">
        <f>IF(بيانات!N460=1000,بيانات!B460,"")</f>
        <v/>
      </c>
      <c r="B460" s="58" t="str">
        <f>IF(بيانات!N460=1000,بيانات!C460,"")</f>
        <v/>
      </c>
      <c r="C460" s="6" t="str">
        <f>IF(بيانات!N460=1000,1000,"")</f>
        <v/>
      </c>
    </row>
    <row r="461" spans="1:3" ht="15" customHeight="1">
      <c r="A461" s="57" t="str">
        <f>IF(بيانات!N461=1000,بيانات!B461,"")</f>
        <v/>
      </c>
      <c r="B461" s="57" t="str">
        <f>IF(بيانات!N461=1000,بيانات!C461,"")</f>
        <v/>
      </c>
      <c r="C461" s="3" t="str">
        <f>IF(بيانات!N461=1000,1000,"")</f>
        <v/>
      </c>
    </row>
    <row r="462" spans="1:3" ht="15" customHeight="1">
      <c r="A462" s="58" t="str">
        <f>IF(بيانات!N462=1000,بيانات!B462,"")</f>
        <v/>
      </c>
      <c r="B462" s="58" t="str">
        <f>IF(بيانات!N462=1000,بيانات!C462,"")</f>
        <v/>
      </c>
      <c r="C462" s="6" t="str">
        <f>IF(بيانات!N462=1000,1000,"")</f>
        <v/>
      </c>
    </row>
    <row r="463" spans="1:3" ht="15" customHeight="1">
      <c r="A463" s="57" t="str">
        <f>IF(بيانات!N463=1000,بيانات!B463,"")</f>
        <v/>
      </c>
      <c r="B463" s="57" t="str">
        <f>IF(بيانات!N463=1000,بيانات!C463,"")</f>
        <v/>
      </c>
      <c r="C463" s="3" t="str">
        <f>IF(بيانات!N463=1000,1000,"")</f>
        <v/>
      </c>
    </row>
    <row r="464" spans="1:3" ht="15" customHeight="1">
      <c r="A464" s="58" t="str">
        <f>IF(بيانات!N464=1000,بيانات!B464,"")</f>
        <v/>
      </c>
      <c r="B464" s="58" t="str">
        <f>IF(بيانات!N464=1000,بيانات!C464,"")</f>
        <v/>
      </c>
      <c r="C464" s="6" t="str">
        <f>IF(بيانات!N464=1000,1000,"")</f>
        <v/>
      </c>
    </row>
    <row r="465" spans="1:3" ht="15" customHeight="1">
      <c r="A465" s="57" t="str">
        <f>IF(بيانات!N465=1000,بيانات!B465,"")</f>
        <v/>
      </c>
      <c r="B465" s="57" t="str">
        <f>IF(بيانات!N465=1000,بيانات!C465,"")</f>
        <v/>
      </c>
      <c r="C465" s="3" t="str">
        <f>IF(بيانات!N465=1000,1000,"")</f>
        <v/>
      </c>
    </row>
    <row r="466" spans="1:3" ht="15" customHeight="1">
      <c r="A466" s="58" t="str">
        <f>IF(بيانات!N466=1000,بيانات!B466,"")</f>
        <v/>
      </c>
      <c r="B466" s="58" t="str">
        <f>IF(بيانات!N466=1000,بيانات!C466,"")</f>
        <v/>
      </c>
      <c r="C466" s="6" t="str">
        <f>IF(بيانات!N466=1000,1000,"")</f>
        <v/>
      </c>
    </row>
    <row r="467" spans="1:3" ht="15" customHeight="1">
      <c r="A467" s="57" t="str">
        <f>IF(بيانات!N467=1000,بيانات!B467,"")</f>
        <v/>
      </c>
      <c r="B467" s="57" t="str">
        <f>IF(بيانات!N467=1000,بيانات!C467,"")</f>
        <v/>
      </c>
      <c r="C467" s="3" t="str">
        <f>IF(بيانات!N467=1000,1000,"")</f>
        <v/>
      </c>
    </row>
    <row r="468" spans="1:3" ht="15" customHeight="1">
      <c r="A468" s="58" t="str">
        <f>IF(بيانات!N468=1000,بيانات!B468,"")</f>
        <v/>
      </c>
      <c r="B468" s="58" t="str">
        <f>IF(بيانات!N468=1000,بيانات!C468,"")</f>
        <v/>
      </c>
      <c r="C468" s="6" t="str">
        <f>IF(بيانات!N468=1000,1000,"")</f>
        <v/>
      </c>
    </row>
    <row r="469" spans="1:3" ht="15" customHeight="1">
      <c r="A469" s="57" t="str">
        <f>IF(بيانات!N469=1000,بيانات!B469,"")</f>
        <v/>
      </c>
      <c r="B469" s="57" t="str">
        <f>IF(بيانات!N469=1000,بيانات!C469,"")</f>
        <v/>
      </c>
      <c r="C469" s="3" t="str">
        <f>IF(بيانات!N469=1000,1000,"")</f>
        <v/>
      </c>
    </row>
    <row r="470" spans="1:3" ht="15" customHeight="1">
      <c r="A470" s="58" t="str">
        <f>IF(بيانات!N470=1000,بيانات!B470,"")</f>
        <v/>
      </c>
      <c r="B470" s="58" t="str">
        <f>IF(بيانات!N470=1000,بيانات!C470,"")</f>
        <v/>
      </c>
      <c r="C470" s="6" t="str">
        <f>IF(بيانات!N470=1000,1000,"")</f>
        <v/>
      </c>
    </row>
    <row r="471" spans="1:3" ht="15" customHeight="1">
      <c r="A471" s="57" t="str">
        <f>IF(بيانات!N471=1000,بيانات!B471,"")</f>
        <v/>
      </c>
      <c r="B471" s="57" t="str">
        <f>IF(بيانات!N471=1000,بيانات!C471,"")</f>
        <v/>
      </c>
      <c r="C471" s="3" t="str">
        <f>IF(بيانات!N471=1000,1000,"")</f>
        <v/>
      </c>
    </row>
    <row r="472" spans="1:3" ht="15" customHeight="1">
      <c r="A472" s="58" t="str">
        <f>IF(بيانات!N472=1000,بيانات!B472,"")</f>
        <v/>
      </c>
      <c r="B472" s="58" t="str">
        <f>IF(بيانات!N472=1000,بيانات!C472,"")</f>
        <v/>
      </c>
      <c r="C472" s="6" t="str">
        <f>IF(بيانات!N472=1000,1000,"")</f>
        <v/>
      </c>
    </row>
    <row r="473" spans="1:3" ht="15" customHeight="1">
      <c r="A473" s="57" t="str">
        <f>IF(بيانات!N473=1000,بيانات!B473,"")</f>
        <v/>
      </c>
      <c r="B473" s="57" t="str">
        <f>IF(بيانات!N473=1000,بيانات!C473,"")</f>
        <v/>
      </c>
      <c r="C473" s="3" t="str">
        <f>IF(بيانات!N473=1000,1000,"")</f>
        <v/>
      </c>
    </row>
    <row r="474" spans="1:3" ht="15" customHeight="1">
      <c r="A474" s="58" t="str">
        <f>IF(بيانات!N474=1000,بيانات!B474,"")</f>
        <v/>
      </c>
      <c r="B474" s="58" t="str">
        <f>IF(بيانات!N474=1000,بيانات!C474,"")</f>
        <v/>
      </c>
      <c r="C474" s="6" t="str">
        <f>IF(بيانات!N474=1000,1000,"")</f>
        <v/>
      </c>
    </row>
    <row r="475" spans="1:3" ht="15" customHeight="1">
      <c r="A475" s="57" t="str">
        <f>IF(بيانات!N475=1000,بيانات!B475,"")</f>
        <v/>
      </c>
      <c r="B475" s="57" t="str">
        <f>IF(بيانات!N475=1000,بيانات!C475,"")</f>
        <v/>
      </c>
      <c r="C475" s="3" t="str">
        <f>IF(بيانات!N475=1000,1000,"")</f>
        <v/>
      </c>
    </row>
    <row r="476" spans="1:3" ht="15" customHeight="1">
      <c r="A476" s="58" t="str">
        <f>IF(بيانات!N476=1000,بيانات!B476,"")</f>
        <v/>
      </c>
      <c r="B476" s="58" t="str">
        <f>IF(بيانات!N476=1000,بيانات!C476,"")</f>
        <v/>
      </c>
      <c r="C476" s="6" t="str">
        <f>IF(بيانات!N476=1000,1000,"")</f>
        <v/>
      </c>
    </row>
    <row r="477" spans="1:3" ht="15" customHeight="1">
      <c r="A477" s="57" t="str">
        <f>IF(بيانات!N477=1000,بيانات!B477,"")</f>
        <v/>
      </c>
      <c r="B477" s="57" t="str">
        <f>IF(بيانات!N477=1000,بيانات!C477,"")</f>
        <v/>
      </c>
      <c r="C477" s="3" t="str">
        <f>IF(بيانات!N477=1000,1000,"")</f>
        <v/>
      </c>
    </row>
    <row r="478" spans="1:3" ht="15" customHeight="1">
      <c r="A478" s="58" t="str">
        <f>IF(بيانات!N478=1000,بيانات!B478,"")</f>
        <v/>
      </c>
      <c r="B478" s="58" t="str">
        <f>IF(بيانات!N478=1000,بيانات!C478,"")</f>
        <v/>
      </c>
      <c r="C478" s="6" t="str">
        <f>IF(بيانات!N478=1000,1000,"")</f>
        <v/>
      </c>
    </row>
    <row r="479" spans="1:3" ht="15" customHeight="1">
      <c r="A479" s="57" t="str">
        <f>IF(بيانات!N479=1000,بيانات!B479,"")</f>
        <v/>
      </c>
      <c r="B479" s="57" t="str">
        <f>IF(بيانات!N479=1000,بيانات!C479,"")</f>
        <v/>
      </c>
      <c r="C479" s="3" t="str">
        <f>IF(بيانات!N479=1000,1000,"")</f>
        <v/>
      </c>
    </row>
    <row r="480" spans="1:3" ht="15" customHeight="1">
      <c r="A480" s="58" t="str">
        <f>IF(بيانات!N480=1000,بيانات!B480,"")</f>
        <v/>
      </c>
      <c r="B480" s="58" t="str">
        <f>IF(بيانات!N480=1000,بيانات!C480,"")</f>
        <v/>
      </c>
      <c r="C480" s="6" t="str">
        <f>IF(بيانات!N480=1000,1000,"")</f>
        <v/>
      </c>
    </row>
    <row r="481" spans="1:3" ht="15" customHeight="1">
      <c r="A481" s="57" t="str">
        <f>IF(بيانات!N481=1000,بيانات!B481,"")</f>
        <v/>
      </c>
      <c r="B481" s="57" t="str">
        <f>IF(بيانات!N481=1000,بيانات!C481,"")</f>
        <v/>
      </c>
      <c r="C481" s="3" t="str">
        <f>IF(بيانات!N481=1000,1000,"")</f>
        <v/>
      </c>
    </row>
    <row r="482" spans="1:3" ht="15" customHeight="1">
      <c r="A482" s="58" t="str">
        <f>IF(بيانات!N482=1000,بيانات!B482,"")</f>
        <v/>
      </c>
      <c r="B482" s="58" t="str">
        <f>IF(بيانات!N482=1000,بيانات!C482,"")</f>
        <v/>
      </c>
      <c r="C482" s="6" t="str">
        <f>IF(بيانات!N482=1000,1000,"")</f>
        <v/>
      </c>
    </row>
    <row r="483" spans="1:3" ht="15" customHeight="1">
      <c r="A483" s="57" t="str">
        <f>IF(بيانات!N483=1000,بيانات!B483,"")</f>
        <v/>
      </c>
      <c r="B483" s="57" t="str">
        <f>IF(بيانات!N483=1000,بيانات!C483,"")</f>
        <v/>
      </c>
      <c r="C483" s="3" t="str">
        <f>IF(بيانات!N483=1000,1000,"")</f>
        <v/>
      </c>
    </row>
    <row r="484" spans="1:3" ht="15" customHeight="1">
      <c r="A484" s="58" t="str">
        <f>IF(بيانات!N484=1000,بيانات!B484,"")</f>
        <v/>
      </c>
      <c r="B484" s="58" t="str">
        <f>IF(بيانات!N484=1000,بيانات!C484,"")</f>
        <v/>
      </c>
      <c r="C484" s="6" t="str">
        <f>IF(بيانات!N484=1000,1000,"")</f>
        <v/>
      </c>
    </row>
    <row r="485" spans="1:3" ht="15" customHeight="1">
      <c r="A485" s="57" t="str">
        <f>IF(بيانات!N485=1000,بيانات!B485,"")</f>
        <v/>
      </c>
      <c r="B485" s="57" t="str">
        <f>IF(بيانات!N485=1000,بيانات!C485,"")</f>
        <v/>
      </c>
      <c r="C485" s="3" t="str">
        <f>IF(بيانات!N485=1000,1000,"")</f>
        <v/>
      </c>
    </row>
    <row r="486" spans="1:3" ht="15" customHeight="1">
      <c r="A486" s="58" t="str">
        <f>IF(بيانات!N486=1000,بيانات!B486,"")</f>
        <v/>
      </c>
      <c r="B486" s="58" t="str">
        <f>IF(بيانات!N486=1000,بيانات!C486,"")</f>
        <v/>
      </c>
      <c r="C486" s="6" t="str">
        <f>IF(بيانات!N486=1000,1000,"")</f>
        <v/>
      </c>
    </row>
    <row r="487" spans="1:3" ht="15" customHeight="1">
      <c r="A487" s="57" t="str">
        <f>IF(بيانات!N487=1000,بيانات!B487,"")</f>
        <v/>
      </c>
      <c r="B487" s="57" t="str">
        <f>IF(بيانات!N487=1000,بيانات!C487,"")</f>
        <v/>
      </c>
      <c r="C487" s="3" t="str">
        <f>IF(بيانات!N487=1000,1000,"")</f>
        <v/>
      </c>
    </row>
    <row r="488" spans="1:3" ht="15" customHeight="1">
      <c r="A488" s="58" t="str">
        <f>IF(بيانات!N488=1000,بيانات!B488,"")</f>
        <v/>
      </c>
      <c r="B488" s="58" t="str">
        <f>IF(بيانات!N488=1000,بيانات!C488,"")</f>
        <v/>
      </c>
      <c r="C488" s="6" t="str">
        <f>IF(بيانات!N488=1000,1000,"")</f>
        <v/>
      </c>
    </row>
    <row r="489" spans="1:3" ht="15" customHeight="1">
      <c r="A489" s="57" t="str">
        <f>IF(بيانات!N489=1000,بيانات!B489,"")</f>
        <v/>
      </c>
      <c r="B489" s="57" t="str">
        <f>IF(بيانات!N489=1000,بيانات!C489,"")</f>
        <v/>
      </c>
      <c r="C489" s="3" t="str">
        <f>IF(بيانات!N489=1000,1000,"")</f>
        <v/>
      </c>
    </row>
    <row r="490" spans="1:3" ht="15" customHeight="1">
      <c r="A490" s="58" t="str">
        <f>IF(بيانات!N490=1000,بيانات!B490,"")</f>
        <v/>
      </c>
      <c r="B490" s="58" t="str">
        <f>IF(بيانات!N490=1000,بيانات!C490,"")</f>
        <v/>
      </c>
      <c r="C490" s="6" t="str">
        <f>IF(بيانات!N490=1000,1000,"")</f>
        <v/>
      </c>
    </row>
    <row r="491" spans="1:3" ht="15" customHeight="1">
      <c r="A491" s="57" t="str">
        <f>IF(بيانات!N491=1000,بيانات!B491,"")</f>
        <v/>
      </c>
      <c r="B491" s="57" t="str">
        <f>IF(بيانات!N491=1000,بيانات!C491,"")</f>
        <v/>
      </c>
      <c r="C491" s="3" t="str">
        <f>IF(بيانات!N491=1000,1000,"")</f>
        <v/>
      </c>
    </row>
    <row r="492" spans="1:3" ht="15" customHeight="1">
      <c r="A492" s="58" t="str">
        <f>IF(بيانات!N492=1000,بيانات!B492,"")</f>
        <v/>
      </c>
      <c r="B492" s="58" t="str">
        <f>IF(بيانات!N492=1000,بيانات!C492,"")</f>
        <v/>
      </c>
      <c r="C492" s="6" t="str">
        <f>IF(بيانات!N492=1000,1000,"")</f>
        <v/>
      </c>
    </row>
    <row r="493" spans="1:3" ht="15" customHeight="1">
      <c r="A493" s="57" t="str">
        <f>IF(بيانات!N493=1000,بيانات!B493,"")</f>
        <v/>
      </c>
      <c r="B493" s="57" t="str">
        <f>IF(بيانات!N493=1000,بيانات!C493,"")</f>
        <v/>
      </c>
      <c r="C493" s="3" t="str">
        <f>IF(بيانات!N493=1000,1000,"")</f>
        <v/>
      </c>
    </row>
    <row r="494" spans="1:3" ht="15" customHeight="1">
      <c r="A494" s="58" t="str">
        <f>IF(بيانات!N494=1000,بيانات!B494,"")</f>
        <v/>
      </c>
      <c r="B494" s="58" t="str">
        <f>IF(بيانات!N494=1000,بيانات!C494,"")</f>
        <v/>
      </c>
      <c r="C494" s="6" t="str">
        <f>IF(بيانات!N494=1000,1000,"")</f>
        <v/>
      </c>
    </row>
    <row r="495" spans="1:3" ht="15" customHeight="1">
      <c r="A495" s="57" t="str">
        <f>IF(بيانات!N495=1000,بيانات!B495,"")</f>
        <v/>
      </c>
      <c r="B495" s="57" t="str">
        <f>IF(بيانات!N495=1000,بيانات!C495,"")</f>
        <v/>
      </c>
      <c r="C495" s="3" t="str">
        <f>IF(بيانات!N495=1000,1000,"")</f>
        <v/>
      </c>
    </row>
    <row r="496" spans="1:3" ht="15" customHeight="1">
      <c r="A496" s="58" t="str">
        <f>IF(بيانات!N496=1000,بيانات!B496,"")</f>
        <v/>
      </c>
      <c r="B496" s="58" t="str">
        <f>IF(بيانات!N496=1000,بيانات!C496,"")</f>
        <v/>
      </c>
      <c r="C496" s="6" t="str">
        <f>IF(بيانات!N496=1000,1000,"")</f>
        <v/>
      </c>
    </row>
    <row r="497" spans="1:3" ht="15" customHeight="1">
      <c r="A497" s="57" t="str">
        <f>IF(بيانات!N497=1000,بيانات!B497,"")</f>
        <v/>
      </c>
      <c r="B497" s="57" t="str">
        <f>IF(بيانات!N497=1000,بيانات!C497,"")</f>
        <v/>
      </c>
      <c r="C497" s="3" t="str">
        <f>IF(بيانات!N497=1000,1000,"")</f>
        <v/>
      </c>
    </row>
    <row r="498" spans="1:3" ht="15" customHeight="1">
      <c r="A498" s="58" t="str">
        <f>IF(بيانات!N498=1000,بيانات!B498,"")</f>
        <v/>
      </c>
      <c r="B498" s="58" t="str">
        <f>IF(بيانات!N498=1000,بيانات!C498,"")</f>
        <v/>
      </c>
      <c r="C498" s="6" t="str">
        <f>IF(بيانات!N498=1000,1000,"")</f>
        <v/>
      </c>
    </row>
    <row r="499" spans="1:3" ht="15" customHeight="1">
      <c r="A499" s="57" t="str">
        <f>IF(بيانات!N499=1000,بيانات!B499,"")</f>
        <v/>
      </c>
      <c r="B499" s="57" t="str">
        <f>IF(بيانات!N499=1000,بيانات!C499,"")</f>
        <v/>
      </c>
      <c r="C499" s="3" t="str">
        <f>IF(بيانات!N499=1000,1000,"")</f>
        <v/>
      </c>
    </row>
    <row r="500" spans="1:3" ht="15" customHeight="1">
      <c r="A500" s="58" t="str">
        <f>IF(بيانات!N500=1000,بيانات!B500,"")</f>
        <v/>
      </c>
      <c r="B500" s="58" t="str">
        <f>IF(بيانات!N500=1000,بيانات!C500,"")</f>
        <v/>
      </c>
      <c r="C500" s="6" t="str">
        <f>IF(بيانات!N500=1000,1000,"")</f>
        <v/>
      </c>
    </row>
    <row r="501" spans="1:3" ht="15" customHeight="1">
      <c r="A501" s="57" t="str">
        <f>IF(بيانات!N501=1000,بيانات!B501,"")</f>
        <v/>
      </c>
      <c r="B501" s="57" t="str">
        <f>IF(بيانات!N501=1000,بيانات!C501,"")</f>
        <v/>
      </c>
      <c r="C501" s="3" t="str">
        <f>IF(بيانات!N501=1000,1000,"")</f>
        <v/>
      </c>
    </row>
    <row r="502" spans="1:3" ht="15" customHeight="1">
      <c r="A502" s="58" t="str">
        <f>IF(بيانات!N502=1000,بيانات!B502,"")</f>
        <v/>
      </c>
      <c r="B502" s="58" t="str">
        <f>IF(بيانات!N502=1000,بيانات!C502,"")</f>
        <v/>
      </c>
      <c r="C502" s="6" t="str">
        <f>IF(بيانات!N502=1000,1000,"")</f>
        <v/>
      </c>
    </row>
    <row r="503" spans="1:3" ht="15" customHeight="1">
      <c r="A503" s="57" t="str">
        <f>IF(بيانات!N503=1000,بيانات!B503,"")</f>
        <v/>
      </c>
      <c r="B503" s="57" t="str">
        <f>IF(بيانات!N503=1000,بيانات!C503,"")</f>
        <v/>
      </c>
      <c r="C503" s="3" t="str">
        <f>IF(بيانات!N503=1000,1000,"")</f>
        <v/>
      </c>
    </row>
    <row r="504" spans="1:3" ht="15" customHeight="1">
      <c r="A504" s="58" t="str">
        <f>IF(بيانات!N504=1000,بيانات!B504,"")</f>
        <v/>
      </c>
      <c r="B504" s="58" t="str">
        <f>IF(بيانات!N504=1000,بيانات!C504,"")</f>
        <v/>
      </c>
      <c r="C504" s="6" t="str">
        <f>IF(بيانات!N504=1000,1000,"")</f>
        <v/>
      </c>
    </row>
    <row r="505" spans="1:3" ht="15" customHeight="1">
      <c r="A505" s="57" t="str">
        <f>IF(بيانات!N505=1000,بيانات!B505,"")</f>
        <v/>
      </c>
      <c r="B505" s="57" t="str">
        <f>IF(بيانات!N505=1000,بيانات!C505,"")</f>
        <v/>
      </c>
      <c r="C505" s="3" t="str">
        <f>IF(بيانات!N505=1000,1000,"")</f>
        <v/>
      </c>
    </row>
    <row r="506" spans="1:3" ht="15" customHeight="1">
      <c r="A506" s="58" t="str">
        <f>IF(بيانات!N506=1000,بيانات!B506,"")</f>
        <v/>
      </c>
      <c r="B506" s="58" t="str">
        <f>IF(بيانات!N506=1000,بيانات!C506,"")</f>
        <v/>
      </c>
      <c r="C506" s="6" t="str">
        <f>IF(بيانات!N506=1000,1000,"")</f>
        <v/>
      </c>
    </row>
    <row r="507" spans="1:3" ht="15" customHeight="1">
      <c r="A507" s="57" t="str">
        <f>IF(بيانات!N507=1000,بيانات!B507,"")</f>
        <v/>
      </c>
      <c r="B507" s="57" t="str">
        <f>IF(بيانات!N507=1000,بيانات!C507,"")</f>
        <v/>
      </c>
      <c r="C507" s="3" t="str">
        <f>IF(بيانات!N507=1000,1000,"")</f>
        <v/>
      </c>
    </row>
    <row r="508" spans="1:3" ht="15" customHeight="1">
      <c r="A508" s="58" t="str">
        <f>IF(بيانات!N508=1000,بيانات!B508,"")</f>
        <v/>
      </c>
      <c r="B508" s="58" t="str">
        <f>IF(بيانات!N508=1000,بيانات!C508,"")</f>
        <v/>
      </c>
      <c r="C508" s="6" t="str">
        <f>IF(بيانات!N508=1000,1000,"")</f>
        <v/>
      </c>
    </row>
    <row r="509" spans="1:3" ht="15" customHeight="1">
      <c r="A509" s="57" t="str">
        <f>IF(بيانات!N509=1000,بيانات!B509,"")</f>
        <v/>
      </c>
      <c r="B509" s="57" t="str">
        <f>IF(بيانات!N509=1000,بيانات!C509,"")</f>
        <v/>
      </c>
      <c r="C509" s="3" t="str">
        <f>IF(بيانات!N509=1000,1000,"")</f>
        <v/>
      </c>
    </row>
    <row r="510" spans="1:3" ht="15" customHeight="1">
      <c r="A510" s="58" t="str">
        <f>IF(بيانات!N510=1000,بيانات!B510,"")</f>
        <v/>
      </c>
      <c r="B510" s="58" t="str">
        <f>IF(بيانات!N510=1000,بيانات!C510,"")</f>
        <v/>
      </c>
      <c r="C510" s="6" t="str">
        <f>IF(بيانات!N510=1000,1000,"")</f>
        <v/>
      </c>
    </row>
    <row r="511" spans="1:3" ht="15" customHeight="1">
      <c r="A511" s="57" t="str">
        <f>IF(بيانات!N511=1000,بيانات!B511,"")</f>
        <v/>
      </c>
      <c r="B511" s="57" t="str">
        <f>IF(بيانات!N511=1000,بيانات!C511,"")</f>
        <v/>
      </c>
      <c r="C511" s="3" t="str">
        <f>IF(بيانات!N511=1000,1000,"")</f>
        <v/>
      </c>
    </row>
    <row r="512" spans="1:3" ht="15" customHeight="1">
      <c r="A512" s="58" t="str">
        <f>IF(بيانات!N512=1000,بيانات!B512,"")</f>
        <v/>
      </c>
      <c r="B512" s="58" t="str">
        <f>IF(بيانات!N512=1000,بيانات!C512,"")</f>
        <v/>
      </c>
      <c r="C512" s="6" t="str">
        <f>IF(بيانات!N512=1000,1000,"")</f>
        <v/>
      </c>
    </row>
    <row r="513" spans="1:3" ht="15" customHeight="1">
      <c r="A513" s="57" t="str">
        <f>IF(بيانات!N513=1000,بيانات!B513,"")</f>
        <v/>
      </c>
      <c r="B513" s="57" t="str">
        <f>IF(بيانات!N513=1000,بيانات!C513,"")</f>
        <v/>
      </c>
      <c r="C513" s="3" t="str">
        <f>IF(بيانات!N513=1000,1000,"")</f>
        <v/>
      </c>
    </row>
    <row r="514" spans="1:3" ht="15" customHeight="1">
      <c r="A514" s="58" t="str">
        <f>IF(بيانات!N514=1000,بيانات!B514,"")</f>
        <v/>
      </c>
      <c r="B514" s="58" t="str">
        <f>IF(بيانات!N514=1000,بيانات!C514,"")</f>
        <v/>
      </c>
      <c r="C514" s="6" t="str">
        <f>IF(بيانات!N514=1000,1000,"")</f>
        <v/>
      </c>
    </row>
    <row r="515" spans="1:3" ht="15" customHeight="1">
      <c r="A515" s="57" t="str">
        <f>IF(بيانات!N515=1000,بيانات!B515,"")</f>
        <v/>
      </c>
      <c r="B515" s="57" t="str">
        <f>IF(بيانات!N515=1000,بيانات!C515,"")</f>
        <v/>
      </c>
      <c r="C515" s="3" t="str">
        <f>IF(بيانات!N515=1000,1000,"")</f>
        <v/>
      </c>
    </row>
    <row r="516" spans="1:3" ht="15" customHeight="1">
      <c r="A516" s="58" t="str">
        <f>IF(بيانات!N516=1000,بيانات!B516,"")</f>
        <v/>
      </c>
      <c r="B516" s="58" t="str">
        <f>IF(بيانات!N516=1000,بيانات!C516,"")</f>
        <v/>
      </c>
      <c r="C516" s="6" t="str">
        <f>IF(بيانات!N516=1000,1000,"")</f>
        <v/>
      </c>
    </row>
    <row r="517" spans="1:3" ht="15" customHeight="1">
      <c r="A517" s="57" t="str">
        <f>IF(بيانات!N517=1000,بيانات!B517,"")</f>
        <v/>
      </c>
      <c r="B517" s="57" t="str">
        <f>IF(بيانات!N517=1000,بيانات!C517,"")</f>
        <v/>
      </c>
      <c r="C517" s="3" t="str">
        <f>IF(بيانات!N517=1000,1000,"")</f>
        <v/>
      </c>
    </row>
    <row r="518" spans="1:3" ht="15" customHeight="1">
      <c r="A518" s="58" t="str">
        <f>IF(بيانات!N518=1000,بيانات!B518,"")</f>
        <v/>
      </c>
      <c r="B518" s="58" t="str">
        <f>IF(بيانات!N518=1000,بيانات!C518,"")</f>
        <v/>
      </c>
      <c r="C518" s="6" t="str">
        <f>IF(بيانات!N518=1000,1000,"")</f>
        <v/>
      </c>
    </row>
    <row r="519" spans="1:3" ht="15" customHeight="1">
      <c r="A519" s="57" t="str">
        <f>IF(بيانات!N519=1000,بيانات!B519,"")</f>
        <v/>
      </c>
      <c r="B519" s="57" t="str">
        <f>IF(بيانات!N519=1000,بيانات!C519,"")</f>
        <v/>
      </c>
      <c r="C519" s="3" t="str">
        <f>IF(بيانات!N519=1000,1000,"")</f>
        <v/>
      </c>
    </row>
    <row r="520" spans="1:3" ht="15" customHeight="1">
      <c r="A520" s="58" t="str">
        <f>IF(بيانات!N520=1000,بيانات!B520,"")</f>
        <v/>
      </c>
      <c r="B520" s="58" t="str">
        <f>IF(بيانات!N520=1000,بيانات!C520,"")</f>
        <v/>
      </c>
      <c r="C520" s="6" t="str">
        <f>IF(بيانات!N520=1000,1000,"")</f>
        <v/>
      </c>
    </row>
    <row r="521" spans="1:3" ht="15" customHeight="1">
      <c r="A521" s="57" t="str">
        <f>IF(بيانات!N521=1000,بيانات!B521,"")</f>
        <v/>
      </c>
      <c r="B521" s="57" t="str">
        <f>IF(بيانات!N521=1000,بيانات!C521,"")</f>
        <v/>
      </c>
      <c r="C521" s="3" t="str">
        <f>IF(بيانات!N521=1000,1000,"")</f>
        <v/>
      </c>
    </row>
    <row r="522" spans="1:3" ht="15" customHeight="1">
      <c r="A522" s="58" t="str">
        <f>IF(بيانات!N522=1000,بيانات!B522,"")</f>
        <v/>
      </c>
      <c r="B522" s="58" t="str">
        <f>IF(بيانات!N522=1000,بيانات!C522,"")</f>
        <v/>
      </c>
      <c r="C522" s="6" t="str">
        <f>IF(بيانات!N522=1000,1000,"")</f>
        <v/>
      </c>
    </row>
    <row r="523" spans="1:3" ht="15" customHeight="1">
      <c r="A523" s="57" t="str">
        <f>IF(بيانات!N523=1000,بيانات!B523,"")</f>
        <v/>
      </c>
      <c r="B523" s="57" t="str">
        <f>IF(بيانات!N523=1000,بيانات!C523,"")</f>
        <v/>
      </c>
      <c r="C523" s="3" t="str">
        <f>IF(بيانات!N523=1000,1000,"")</f>
        <v/>
      </c>
    </row>
    <row r="524" spans="1:3" ht="15" customHeight="1">
      <c r="A524" s="58" t="str">
        <f>IF(بيانات!N524=1000,بيانات!B524,"")</f>
        <v/>
      </c>
      <c r="B524" s="58" t="str">
        <f>IF(بيانات!N524=1000,بيانات!C524,"")</f>
        <v/>
      </c>
      <c r="C524" s="6" t="str">
        <f>IF(بيانات!N524=1000,1000,"")</f>
        <v/>
      </c>
    </row>
    <row r="525" spans="1:3" ht="15" customHeight="1">
      <c r="A525" s="57" t="str">
        <f>IF(بيانات!N525=1000,بيانات!B525,"")</f>
        <v/>
      </c>
      <c r="B525" s="57" t="str">
        <f>IF(بيانات!N525=1000,بيانات!C525,"")</f>
        <v/>
      </c>
      <c r="C525" s="3" t="str">
        <f>IF(بيانات!N525=1000,1000,"")</f>
        <v/>
      </c>
    </row>
    <row r="526" spans="1:3" ht="15" customHeight="1">
      <c r="A526" s="58" t="str">
        <f>IF(بيانات!N526=1000,بيانات!B526,"")</f>
        <v/>
      </c>
      <c r="B526" s="58" t="str">
        <f>IF(بيانات!N526=1000,بيانات!C526,"")</f>
        <v/>
      </c>
      <c r="C526" s="6" t="str">
        <f>IF(بيانات!N526=1000,1000,"")</f>
        <v/>
      </c>
    </row>
    <row r="527" spans="1:3" ht="15" customHeight="1">
      <c r="A527" s="57" t="str">
        <f>IF(بيانات!N527=1000,بيانات!B527,"")</f>
        <v/>
      </c>
      <c r="B527" s="57" t="str">
        <f>IF(بيانات!N527=1000,بيانات!C527,"")</f>
        <v/>
      </c>
      <c r="C527" s="3" t="str">
        <f>IF(بيانات!N527=1000,1000,"")</f>
        <v/>
      </c>
    </row>
    <row r="528" spans="1:3" ht="15" customHeight="1">
      <c r="A528" s="58" t="str">
        <f>IF(بيانات!N528=1000,بيانات!B528,"")</f>
        <v/>
      </c>
      <c r="B528" s="58" t="str">
        <f>IF(بيانات!N528=1000,بيانات!C528,"")</f>
        <v/>
      </c>
      <c r="C528" s="6" t="str">
        <f>IF(بيانات!N528=1000,1000,"")</f>
        <v/>
      </c>
    </row>
    <row r="529" spans="1:3" ht="15" customHeight="1">
      <c r="A529" s="57" t="str">
        <f>IF(بيانات!N529=1000,بيانات!B529,"")</f>
        <v/>
      </c>
      <c r="B529" s="57" t="str">
        <f>IF(بيانات!N529=1000,بيانات!C529,"")</f>
        <v/>
      </c>
      <c r="C529" s="3" t="str">
        <f>IF(بيانات!N529=1000,1000,"")</f>
        <v/>
      </c>
    </row>
    <row r="530" spans="1:3" ht="15" customHeight="1">
      <c r="A530" s="58" t="str">
        <f>IF(بيانات!N530=1000,بيانات!B530,"")</f>
        <v/>
      </c>
      <c r="B530" s="58" t="str">
        <f>IF(بيانات!N530=1000,بيانات!C530,"")</f>
        <v/>
      </c>
      <c r="C530" s="6" t="str">
        <f>IF(بيانات!N530=1000,1000,"")</f>
        <v/>
      </c>
    </row>
    <row r="531" spans="1:3" ht="15" customHeight="1">
      <c r="A531" s="57" t="str">
        <f>IF(بيانات!N531=1000,بيانات!B531,"")</f>
        <v/>
      </c>
      <c r="B531" s="57" t="str">
        <f>IF(بيانات!N531=1000,بيانات!C531,"")</f>
        <v/>
      </c>
      <c r="C531" s="3" t="str">
        <f>IF(بيانات!N531=1000,1000,"")</f>
        <v/>
      </c>
    </row>
    <row r="532" spans="1:3" ht="15" customHeight="1">
      <c r="A532" s="58" t="str">
        <f>IF(بيانات!N532=1000,بيانات!B532,"")</f>
        <v/>
      </c>
      <c r="B532" s="58" t="str">
        <f>IF(بيانات!N532=1000,بيانات!C532,"")</f>
        <v/>
      </c>
      <c r="C532" s="6" t="str">
        <f>IF(بيانات!N532=1000,1000,"")</f>
        <v/>
      </c>
    </row>
    <row r="533" spans="1:3" ht="15" customHeight="1">
      <c r="A533" s="57" t="str">
        <f>IF(بيانات!N533=1000,بيانات!B533,"")</f>
        <v/>
      </c>
      <c r="B533" s="57" t="str">
        <f>IF(بيانات!N533=1000,بيانات!C533,"")</f>
        <v/>
      </c>
      <c r="C533" s="3" t="str">
        <f>IF(بيانات!N533=1000,1000,"")</f>
        <v/>
      </c>
    </row>
    <row r="534" spans="1:3" ht="15" customHeight="1">
      <c r="A534" s="58" t="str">
        <f>IF(بيانات!N534=1000,بيانات!B534,"")</f>
        <v/>
      </c>
      <c r="B534" s="58" t="str">
        <f>IF(بيانات!N534=1000,بيانات!C534,"")</f>
        <v/>
      </c>
      <c r="C534" s="6" t="str">
        <f>IF(بيانات!N534=1000,1000,"")</f>
        <v/>
      </c>
    </row>
    <row r="535" spans="1:3" ht="15" customHeight="1">
      <c r="A535" s="57" t="str">
        <f>IF(بيانات!N535=1000,بيانات!B535,"")</f>
        <v/>
      </c>
      <c r="B535" s="57" t="str">
        <f>IF(بيانات!N535=1000,بيانات!C535,"")</f>
        <v/>
      </c>
      <c r="C535" s="3" t="str">
        <f>IF(بيانات!N535=1000,1000,"")</f>
        <v/>
      </c>
    </row>
    <row r="536" spans="1:3" ht="15" customHeight="1">
      <c r="A536" s="58" t="str">
        <f>IF(بيانات!N536=1000,بيانات!B536,"")</f>
        <v/>
      </c>
      <c r="B536" s="58" t="str">
        <f>IF(بيانات!N536=1000,بيانات!C536,"")</f>
        <v/>
      </c>
      <c r="C536" s="6" t="str">
        <f>IF(بيانات!N536=1000,1000,"")</f>
        <v/>
      </c>
    </row>
    <row r="537" spans="1:3" ht="15" customHeight="1">
      <c r="A537" s="57" t="str">
        <f>IF(بيانات!N537=1000,بيانات!B537,"")</f>
        <v/>
      </c>
      <c r="B537" s="57" t="str">
        <f>IF(بيانات!N537=1000,بيانات!C537,"")</f>
        <v/>
      </c>
      <c r="C537" s="3" t="str">
        <f>IF(بيانات!N537=1000,1000,"")</f>
        <v/>
      </c>
    </row>
    <row r="538" spans="1:3" ht="15" customHeight="1">
      <c r="A538" s="58" t="str">
        <f>IF(بيانات!N538=1000,بيانات!B538,"")</f>
        <v/>
      </c>
      <c r="B538" s="58" t="str">
        <f>IF(بيانات!N538=1000,بيانات!C538,"")</f>
        <v/>
      </c>
      <c r="C538" s="6" t="str">
        <f>IF(بيانات!N538=1000,1000,"")</f>
        <v/>
      </c>
    </row>
    <row r="539" spans="1:3" ht="15" customHeight="1">
      <c r="A539" s="57" t="str">
        <f>IF(بيانات!N539=1000,بيانات!B539,"")</f>
        <v/>
      </c>
      <c r="B539" s="57" t="str">
        <f>IF(بيانات!N539=1000,بيانات!C539,"")</f>
        <v/>
      </c>
      <c r="C539" s="3" t="str">
        <f>IF(بيانات!N539=1000,1000,"")</f>
        <v/>
      </c>
    </row>
    <row r="540" spans="1:3" ht="15" customHeight="1">
      <c r="A540" s="58" t="str">
        <f>IF(بيانات!N540=1000,بيانات!B540,"")</f>
        <v/>
      </c>
      <c r="B540" s="58" t="str">
        <f>IF(بيانات!N540=1000,بيانات!C540,"")</f>
        <v/>
      </c>
      <c r="C540" s="6" t="str">
        <f>IF(بيانات!N540=1000,1000,"")</f>
        <v/>
      </c>
    </row>
    <row r="541" spans="1:3" ht="15" customHeight="1">
      <c r="A541" s="57" t="str">
        <f>IF(بيانات!N541=1000,بيانات!B541,"")</f>
        <v/>
      </c>
      <c r="B541" s="57" t="str">
        <f>IF(بيانات!N541=1000,بيانات!C541,"")</f>
        <v/>
      </c>
      <c r="C541" s="3" t="str">
        <f>IF(بيانات!N541=1000,1000,"")</f>
        <v/>
      </c>
    </row>
    <row r="542" spans="1:3" ht="15" customHeight="1">
      <c r="A542" s="58" t="str">
        <f>IF(بيانات!N542=1000,بيانات!B542,"")</f>
        <v/>
      </c>
      <c r="B542" s="58" t="str">
        <f>IF(بيانات!N542=1000,بيانات!C542,"")</f>
        <v/>
      </c>
      <c r="C542" s="6" t="str">
        <f>IF(بيانات!N542=1000,1000,"")</f>
        <v/>
      </c>
    </row>
    <row r="543" spans="1:3" ht="15" customHeight="1">
      <c r="A543" s="57" t="str">
        <f>IF(بيانات!N543=1000,بيانات!B543,"")</f>
        <v/>
      </c>
      <c r="B543" s="57" t="str">
        <f>IF(بيانات!N543=1000,بيانات!C543,"")</f>
        <v/>
      </c>
      <c r="C543" s="3" t="str">
        <f>IF(بيانات!N543=1000,1000,"")</f>
        <v/>
      </c>
    </row>
    <row r="544" spans="1:3" ht="15" customHeight="1">
      <c r="A544" s="58" t="str">
        <f>IF(بيانات!N544=1000,بيانات!B544,"")</f>
        <v/>
      </c>
      <c r="B544" s="58" t="str">
        <f>IF(بيانات!N544=1000,بيانات!C544,"")</f>
        <v/>
      </c>
      <c r="C544" s="6" t="str">
        <f>IF(بيانات!N544=1000,1000,"")</f>
        <v/>
      </c>
    </row>
    <row r="545" spans="1:3" ht="15" customHeight="1">
      <c r="A545" s="57" t="str">
        <f>IF(بيانات!N545=1000,بيانات!B545,"")</f>
        <v/>
      </c>
      <c r="B545" s="57" t="str">
        <f>IF(بيانات!N545=1000,بيانات!C545,"")</f>
        <v/>
      </c>
      <c r="C545" s="3" t="str">
        <f>IF(بيانات!N545=1000,1000,"")</f>
        <v/>
      </c>
    </row>
    <row r="546" spans="1:3" ht="15" customHeight="1">
      <c r="A546" s="58" t="str">
        <f>IF(بيانات!N546=1000,بيانات!B546,"")</f>
        <v/>
      </c>
      <c r="B546" s="58" t="str">
        <f>IF(بيانات!N546=1000,بيانات!C546,"")</f>
        <v/>
      </c>
      <c r="C546" s="6" t="str">
        <f>IF(بيانات!N546=1000,1000,"")</f>
        <v/>
      </c>
    </row>
    <row r="547" spans="1:3" ht="15" customHeight="1">
      <c r="A547" s="57" t="str">
        <f>IF(بيانات!N547=1000,بيانات!B547,"")</f>
        <v/>
      </c>
      <c r="B547" s="57" t="str">
        <f>IF(بيانات!N547=1000,بيانات!C547,"")</f>
        <v/>
      </c>
      <c r="C547" s="3" t="str">
        <f>IF(بيانات!N547=1000,1000,"")</f>
        <v/>
      </c>
    </row>
    <row r="548" spans="1:3" ht="15" customHeight="1">
      <c r="A548" s="58" t="str">
        <f>IF(بيانات!N548=1000,بيانات!B548,"")</f>
        <v/>
      </c>
      <c r="B548" s="58" t="str">
        <f>IF(بيانات!N548=1000,بيانات!C548,"")</f>
        <v/>
      </c>
      <c r="C548" s="6" t="str">
        <f>IF(بيانات!N548=1000,1000,"")</f>
        <v/>
      </c>
    </row>
    <row r="549" spans="1:3" ht="15" customHeight="1">
      <c r="A549" s="57" t="str">
        <f>IF(بيانات!N549=1000,بيانات!B549,"")</f>
        <v/>
      </c>
      <c r="B549" s="57" t="str">
        <f>IF(بيانات!N549=1000,بيانات!C549,"")</f>
        <v/>
      </c>
      <c r="C549" s="3" t="str">
        <f>IF(بيانات!N549=1000,1000,"")</f>
        <v/>
      </c>
    </row>
    <row r="550" spans="1:3" ht="15" customHeight="1">
      <c r="A550" s="58" t="str">
        <f>IF(بيانات!N550=1000,بيانات!B550,"")</f>
        <v/>
      </c>
      <c r="B550" s="58" t="str">
        <f>IF(بيانات!N550=1000,بيانات!C550,"")</f>
        <v/>
      </c>
      <c r="C550" s="6" t="str">
        <f>IF(بيانات!N550=1000,1000,"")</f>
        <v/>
      </c>
    </row>
    <row r="551" spans="1:3" ht="15" customHeight="1">
      <c r="A551" s="57" t="str">
        <f>IF(بيانات!N551=1000,بيانات!B551,"")</f>
        <v/>
      </c>
      <c r="B551" s="57" t="str">
        <f>IF(بيانات!N551=1000,بيانات!C551,"")</f>
        <v/>
      </c>
      <c r="C551" s="3" t="str">
        <f>IF(بيانات!N551=1000,1000,"")</f>
        <v/>
      </c>
    </row>
    <row r="552" spans="1:3" ht="15" customHeight="1">
      <c r="A552" s="58" t="str">
        <f>IF(بيانات!N552=1000,بيانات!B552,"")</f>
        <v/>
      </c>
      <c r="B552" s="58" t="str">
        <f>IF(بيانات!N552=1000,بيانات!C552,"")</f>
        <v/>
      </c>
      <c r="C552" s="6" t="str">
        <f>IF(بيانات!N552=1000,1000,"")</f>
        <v/>
      </c>
    </row>
    <row r="553" spans="1:3" ht="15" customHeight="1">
      <c r="A553" s="57" t="str">
        <f>IF(بيانات!N553=1000,بيانات!B553,"")</f>
        <v/>
      </c>
      <c r="B553" s="57" t="str">
        <f>IF(بيانات!N553=1000,بيانات!C553,"")</f>
        <v/>
      </c>
      <c r="C553" s="3" t="str">
        <f>IF(بيانات!N553=1000,1000,"")</f>
        <v/>
      </c>
    </row>
    <row r="554" spans="1:3" ht="15" customHeight="1">
      <c r="A554" s="58" t="str">
        <f>IF(بيانات!N554=1000,بيانات!B554,"")</f>
        <v/>
      </c>
      <c r="B554" s="58" t="str">
        <f>IF(بيانات!N554=1000,بيانات!C554,"")</f>
        <v/>
      </c>
      <c r="C554" s="6" t="str">
        <f>IF(بيانات!N554=1000,1000,"")</f>
        <v/>
      </c>
    </row>
    <row r="555" spans="1:3" ht="15" customHeight="1">
      <c r="A555" s="57" t="str">
        <f>IF(بيانات!N555=1000,بيانات!B555,"")</f>
        <v/>
      </c>
      <c r="B555" s="57" t="str">
        <f>IF(بيانات!N555=1000,بيانات!C555,"")</f>
        <v/>
      </c>
      <c r="C555" s="3" t="str">
        <f>IF(بيانات!N555=1000,1000,"")</f>
        <v/>
      </c>
    </row>
    <row r="556" spans="1:3" ht="15" customHeight="1">
      <c r="A556" s="58" t="str">
        <f>IF(بيانات!N556=1000,بيانات!B556,"")</f>
        <v/>
      </c>
      <c r="B556" s="58" t="str">
        <f>IF(بيانات!N556=1000,بيانات!C556,"")</f>
        <v/>
      </c>
      <c r="C556" s="6" t="str">
        <f>IF(بيانات!N556=1000,1000,"")</f>
        <v/>
      </c>
    </row>
    <row r="557" spans="1:3" ht="15" customHeight="1">
      <c r="A557" s="57" t="str">
        <f>IF(بيانات!N557=1000,بيانات!B557,"")</f>
        <v/>
      </c>
      <c r="B557" s="57" t="str">
        <f>IF(بيانات!N557=1000,بيانات!C557,"")</f>
        <v/>
      </c>
      <c r="C557" s="3" t="str">
        <f>IF(بيانات!N557=1000,1000,"")</f>
        <v/>
      </c>
    </row>
    <row r="558" spans="1:3" ht="15" customHeight="1">
      <c r="A558" s="58" t="str">
        <f>IF(بيانات!N558=1000,بيانات!B558,"")</f>
        <v/>
      </c>
      <c r="B558" s="58" t="str">
        <f>IF(بيانات!N558=1000,بيانات!C558,"")</f>
        <v/>
      </c>
      <c r="C558" s="6" t="str">
        <f>IF(بيانات!N558=1000,1000,"")</f>
        <v/>
      </c>
    </row>
    <row r="559" spans="1:3" ht="15" customHeight="1">
      <c r="A559" s="57" t="str">
        <f>IF(بيانات!N559=1000,بيانات!B559,"")</f>
        <v/>
      </c>
      <c r="B559" s="57" t="str">
        <f>IF(بيانات!N559=1000,بيانات!C559,"")</f>
        <v/>
      </c>
      <c r="C559" s="3" t="str">
        <f>IF(بيانات!N559=1000,1000,"")</f>
        <v/>
      </c>
    </row>
    <row r="560" spans="1:3" ht="15" customHeight="1">
      <c r="A560" s="58" t="str">
        <f>IF(بيانات!N560=1000,بيانات!B560,"")</f>
        <v/>
      </c>
      <c r="B560" s="58" t="str">
        <f>IF(بيانات!N560=1000,بيانات!C560,"")</f>
        <v/>
      </c>
      <c r="C560" s="6" t="str">
        <f>IF(بيانات!N560=1000,1000,"")</f>
        <v/>
      </c>
    </row>
    <row r="561" spans="1:3" ht="15" customHeight="1">
      <c r="A561" s="57" t="str">
        <f>IF(بيانات!N561=1000,بيانات!B561,"")</f>
        <v/>
      </c>
      <c r="B561" s="57" t="str">
        <f>IF(بيانات!N561=1000,بيانات!C561,"")</f>
        <v/>
      </c>
      <c r="C561" s="3" t="str">
        <f>IF(بيانات!N561=1000,1000,"")</f>
        <v/>
      </c>
    </row>
    <row r="562" spans="1:3" ht="15" customHeight="1">
      <c r="A562" s="58" t="str">
        <f>IF(بيانات!N562=1000,بيانات!B562,"")</f>
        <v/>
      </c>
      <c r="B562" s="58" t="str">
        <f>IF(بيانات!N562=1000,بيانات!C562,"")</f>
        <v/>
      </c>
      <c r="C562" s="6" t="str">
        <f>IF(بيانات!N562=1000,1000,"")</f>
        <v/>
      </c>
    </row>
    <row r="563" spans="1:3" ht="15" customHeight="1">
      <c r="A563" s="57" t="str">
        <f>IF(بيانات!N563=1000,بيانات!B563,"")</f>
        <v/>
      </c>
      <c r="B563" s="57" t="str">
        <f>IF(بيانات!N563=1000,بيانات!C563,"")</f>
        <v/>
      </c>
      <c r="C563" s="3" t="str">
        <f>IF(بيانات!N563=1000,1000,"")</f>
        <v/>
      </c>
    </row>
    <row r="564" spans="1:3" ht="15" customHeight="1">
      <c r="A564" s="58" t="str">
        <f>IF(بيانات!N564=1000,بيانات!B564,"")</f>
        <v/>
      </c>
      <c r="B564" s="58" t="str">
        <f>IF(بيانات!N564=1000,بيانات!C564,"")</f>
        <v/>
      </c>
      <c r="C564" s="6" t="str">
        <f>IF(بيانات!N564=1000,1000,"")</f>
        <v/>
      </c>
    </row>
    <row r="565" spans="1:3" ht="15" customHeight="1">
      <c r="A565" s="57" t="str">
        <f>IF(بيانات!N565=1000,بيانات!B565,"")</f>
        <v/>
      </c>
      <c r="B565" s="57" t="str">
        <f>IF(بيانات!N565=1000,بيانات!C565,"")</f>
        <v/>
      </c>
      <c r="C565" s="3" t="str">
        <f>IF(بيانات!N565=1000,1000,"")</f>
        <v/>
      </c>
    </row>
    <row r="566" spans="1:3" ht="15" customHeight="1">
      <c r="A566" s="58" t="str">
        <f>IF(بيانات!N566=1000,بيانات!B566,"")</f>
        <v/>
      </c>
      <c r="B566" s="58" t="str">
        <f>IF(بيانات!N566=1000,بيانات!C566,"")</f>
        <v/>
      </c>
      <c r="C566" s="6" t="str">
        <f>IF(بيانات!N566=1000,1000,"")</f>
        <v/>
      </c>
    </row>
    <row r="567" spans="1:3" ht="15" customHeight="1">
      <c r="A567" s="57" t="str">
        <f>IF(بيانات!N567=1000,بيانات!B567,"")</f>
        <v/>
      </c>
      <c r="B567" s="57" t="str">
        <f>IF(بيانات!N567=1000,بيانات!C567,"")</f>
        <v/>
      </c>
      <c r="C567" s="3" t="str">
        <f>IF(بيانات!N567=1000,1000,"")</f>
        <v/>
      </c>
    </row>
    <row r="568" spans="1:3" ht="15" customHeight="1">
      <c r="A568" s="58" t="str">
        <f>IF(بيانات!N568=1000,بيانات!B568,"")</f>
        <v/>
      </c>
      <c r="B568" s="58" t="str">
        <f>IF(بيانات!N568=1000,بيانات!C568,"")</f>
        <v/>
      </c>
      <c r="C568" s="6" t="str">
        <f>IF(بيانات!N568=1000,1000,"")</f>
        <v/>
      </c>
    </row>
    <row r="569" spans="1:3" ht="15" customHeight="1">
      <c r="A569" s="57" t="str">
        <f>IF(بيانات!N569=1000,بيانات!B569,"")</f>
        <v/>
      </c>
      <c r="B569" s="57" t="str">
        <f>IF(بيانات!N569=1000,بيانات!C569,"")</f>
        <v/>
      </c>
      <c r="C569" s="3" t="str">
        <f>IF(بيانات!N569=1000,1000,"")</f>
        <v/>
      </c>
    </row>
    <row r="570" spans="1:3" ht="15" customHeight="1">
      <c r="A570" s="58" t="str">
        <f>IF(بيانات!N570=1000,بيانات!B570,"")</f>
        <v/>
      </c>
      <c r="B570" s="58" t="str">
        <f>IF(بيانات!N570=1000,بيانات!C570,"")</f>
        <v/>
      </c>
      <c r="C570" s="6" t="str">
        <f>IF(بيانات!N570=1000,1000,"")</f>
        <v/>
      </c>
    </row>
    <row r="571" spans="1:3" ht="15" customHeight="1">
      <c r="A571" s="57" t="str">
        <f>IF(بيانات!N571=1000,بيانات!B571,"")</f>
        <v/>
      </c>
      <c r="B571" s="57" t="str">
        <f>IF(بيانات!N571=1000,بيانات!C571,"")</f>
        <v/>
      </c>
      <c r="C571" s="3" t="str">
        <f>IF(بيانات!N571=1000,1000,"")</f>
        <v/>
      </c>
    </row>
    <row r="572" spans="1:3" ht="15" customHeight="1">
      <c r="A572" s="58" t="str">
        <f>IF(بيانات!N572=1000,بيانات!B572,"")</f>
        <v/>
      </c>
      <c r="B572" s="58" t="str">
        <f>IF(بيانات!N572=1000,بيانات!C572,"")</f>
        <v/>
      </c>
      <c r="C572" s="6" t="str">
        <f>IF(بيانات!N572=1000,1000,"")</f>
        <v/>
      </c>
    </row>
    <row r="573" spans="1:3" ht="15" customHeight="1">
      <c r="A573" s="57" t="str">
        <f>IF(بيانات!N573=1000,بيانات!B573,"")</f>
        <v/>
      </c>
      <c r="B573" s="57" t="str">
        <f>IF(بيانات!N573=1000,بيانات!C573,"")</f>
        <v/>
      </c>
      <c r="C573" s="3" t="str">
        <f>IF(بيانات!N573=1000,1000,"")</f>
        <v/>
      </c>
    </row>
    <row r="574" spans="1:3" ht="15" customHeight="1">
      <c r="A574" s="58" t="str">
        <f>IF(بيانات!N574=1000,بيانات!B574,"")</f>
        <v/>
      </c>
      <c r="B574" s="58" t="str">
        <f>IF(بيانات!N574=1000,بيانات!C574,"")</f>
        <v/>
      </c>
      <c r="C574" s="6" t="str">
        <f>IF(بيانات!N574=1000,1000,"")</f>
        <v/>
      </c>
    </row>
    <row r="575" spans="1:3" ht="15" customHeight="1">
      <c r="A575" s="57" t="str">
        <f>IF(بيانات!N575=1000,بيانات!B575,"")</f>
        <v/>
      </c>
      <c r="B575" s="57" t="str">
        <f>IF(بيانات!N575=1000,بيانات!C575,"")</f>
        <v/>
      </c>
      <c r="C575" s="3" t="str">
        <f>IF(بيانات!N575=1000,1000,"")</f>
        <v/>
      </c>
    </row>
    <row r="576" spans="1:3" ht="15" customHeight="1">
      <c r="A576" s="58" t="str">
        <f>IF(بيانات!N576=1000,بيانات!B576,"")</f>
        <v/>
      </c>
      <c r="B576" s="58" t="str">
        <f>IF(بيانات!N576=1000,بيانات!C576,"")</f>
        <v/>
      </c>
      <c r="C576" s="6" t="str">
        <f>IF(بيانات!N576=1000,1000,"")</f>
        <v/>
      </c>
    </row>
    <row r="577" spans="1:3" ht="15" customHeight="1">
      <c r="A577" s="57" t="str">
        <f>IF(بيانات!N577=1000,بيانات!B577,"")</f>
        <v/>
      </c>
      <c r="B577" s="57" t="str">
        <f>IF(بيانات!N577=1000,بيانات!C577,"")</f>
        <v/>
      </c>
      <c r="C577" s="3" t="str">
        <f>IF(بيانات!N577=1000,1000,"")</f>
        <v/>
      </c>
    </row>
    <row r="578" spans="1:3" ht="15" customHeight="1">
      <c r="A578" s="58" t="str">
        <f>IF(بيانات!N578=1000,بيانات!B578,"")</f>
        <v/>
      </c>
      <c r="B578" s="58" t="str">
        <f>IF(بيانات!N578=1000,بيانات!C578,"")</f>
        <v/>
      </c>
      <c r="C578" s="6" t="str">
        <f>IF(بيانات!N578=1000,1000,"")</f>
        <v/>
      </c>
    </row>
    <row r="579" spans="1:3" ht="15" customHeight="1">
      <c r="A579" s="57" t="str">
        <f>IF(بيانات!N579=1000,بيانات!B579,"")</f>
        <v/>
      </c>
      <c r="B579" s="57" t="str">
        <f>IF(بيانات!N579=1000,بيانات!C579,"")</f>
        <v/>
      </c>
      <c r="C579" s="3" t="str">
        <f>IF(بيانات!N579=1000,1000,"")</f>
        <v/>
      </c>
    </row>
    <row r="580" spans="1:3" ht="15" customHeight="1">
      <c r="A580" s="58" t="str">
        <f>IF(بيانات!N580=1000,بيانات!B580,"")</f>
        <v/>
      </c>
      <c r="B580" s="58" t="str">
        <f>IF(بيانات!N580=1000,بيانات!C580,"")</f>
        <v/>
      </c>
      <c r="C580" s="6" t="str">
        <f>IF(بيانات!N580=1000,1000,"")</f>
        <v/>
      </c>
    </row>
    <row r="581" spans="1:3" ht="15" customHeight="1">
      <c r="A581" s="57" t="str">
        <f>IF(بيانات!N581=1000,بيانات!B581,"")</f>
        <v/>
      </c>
      <c r="B581" s="57" t="str">
        <f>IF(بيانات!N581=1000,بيانات!C581,"")</f>
        <v/>
      </c>
      <c r="C581" s="3" t="str">
        <f>IF(بيانات!N581=1000,1000,"")</f>
        <v/>
      </c>
    </row>
    <row r="582" spans="1:3" ht="15" customHeight="1">
      <c r="A582" s="58" t="str">
        <f>IF(بيانات!N582=1000,بيانات!B582,"")</f>
        <v/>
      </c>
      <c r="B582" s="58" t="str">
        <f>IF(بيانات!N582=1000,بيانات!C582,"")</f>
        <v/>
      </c>
      <c r="C582" s="6" t="str">
        <f>IF(بيانات!N582=1000,1000,"")</f>
        <v/>
      </c>
    </row>
    <row r="583" spans="1:3" ht="15" customHeight="1">
      <c r="A583" s="57" t="str">
        <f>IF(بيانات!N583=1000,بيانات!B583,"")</f>
        <v/>
      </c>
      <c r="B583" s="57" t="str">
        <f>IF(بيانات!N583=1000,بيانات!C583,"")</f>
        <v/>
      </c>
      <c r="C583" s="3" t="str">
        <f>IF(بيانات!N583=1000,1000,"")</f>
        <v/>
      </c>
    </row>
    <row r="584" spans="1:3" ht="15" customHeight="1">
      <c r="A584" s="58" t="str">
        <f>IF(بيانات!N584=1000,بيانات!B584,"")</f>
        <v/>
      </c>
      <c r="B584" s="58" t="str">
        <f>IF(بيانات!N584=1000,بيانات!C584,"")</f>
        <v/>
      </c>
      <c r="C584" s="6" t="str">
        <f>IF(بيانات!N584=1000,1000,"")</f>
        <v/>
      </c>
    </row>
    <row r="585" spans="1:3" ht="15" customHeight="1">
      <c r="A585" s="57" t="str">
        <f>IF(بيانات!N585=1000,بيانات!B585,"")</f>
        <v/>
      </c>
      <c r="B585" s="57" t="str">
        <f>IF(بيانات!N585=1000,بيانات!C585,"")</f>
        <v/>
      </c>
      <c r="C585" s="3" t="str">
        <f>IF(بيانات!N585=1000,1000,"")</f>
        <v/>
      </c>
    </row>
    <row r="586" spans="1:3" ht="15" customHeight="1">
      <c r="A586" s="58" t="str">
        <f>IF(بيانات!N586=1000,بيانات!B586,"")</f>
        <v/>
      </c>
      <c r="B586" s="58" t="str">
        <f>IF(بيانات!N586=1000,بيانات!C586,"")</f>
        <v/>
      </c>
      <c r="C586" s="6" t="str">
        <f>IF(بيانات!N586=1000,1000,"")</f>
        <v/>
      </c>
    </row>
    <row r="587" spans="1:3" ht="15" customHeight="1">
      <c r="A587" s="57" t="str">
        <f>IF(بيانات!N587=1000,بيانات!B587,"")</f>
        <v/>
      </c>
      <c r="B587" s="57" t="str">
        <f>IF(بيانات!N587=1000,بيانات!C587,"")</f>
        <v/>
      </c>
      <c r="C587" s="3" t="str">
        <f>IF(بيانات!N587=1000,1000,"")</f>
        <v/>
      </c>
    </row>
    <row r="588" spans="1:3" ht="15" customHeight="1">
      <c r="A588" s="58" t="str">
        <f>IF(بيانات!N588=1000,بيانات!B588,"")</f>
        <v/>
      </c>
      <c r="B588" s="58" t="str">
        <f>IF(بيانات!N588=1000,بيانات!C588,"")</f>
        <v/>
      </c>
      <c r="C588" s="6" t="str">
        <f>IF(بيانات!N588=1000,1000,"")</f>
        <v/>
      </c>
    </row>
    <row r="589" spans="1:3" ht="15" customHeight="1">
      <c r="A589" s="57" t="str">
        <f>IF(بيانات!N589=1000,بيانات!B589,"")</f>
        <v/>
      </c>
      <c r="B589" s="57" t="str">
        <f>IF(بيانات!N589=1000,بيانات!C589,"")</f>
        <v/>
      </c>
      <c r="C589" s="3" t="str">
        <f>IF(بيانات!N589=1000,1000,"")</f>
        <v/>
      </c>
    </row>
    <row r="590" spans="1:3" ht="15" customHeight="1">
      <c r="A590" s="58" t="str">
        <f>IF(بيانات!N590=1000,بيانات!B590,"")</f>
        <v/>
      </c>
      <c r="B590" s="58" t="str">
        <f>IF(بيانات!N590=1000,بيانات!C590,"")</f>
        <v/>
      </c>
      <c r="C590" s="6" t="str">
        <f>IF(بيانات!N590=1000,1000,"")</f>
        <v/>
      </c>
    </row>
    <row r="591" spans="1:3" ht="15" customHeight="1">
      <c r="A591" s="57" t="str">
        <f>IF(بيانات!N591=1000,بيانات!B591,"")</f>
        <v/>
      </c>
      <c r="B591" s="57" t="str">
        <f>IF(بيانات!N591=1000,بيانات!C591,"")</f>
        <v/>
      </c>
      <c r="C591" s="3" t="str">
        <f>IF(بيانات!N591=1000,1000,"")</f>
        <v/>
      </c>
    </row>
    <row r="592" spans="1:3" ht="15" customHeight="1">
      <c r="A592" s="58" t="str">
        <f>IF(بيانات!N592=1000,بيانات!B592,"")</f>
        <v/>
      </c>
      <c r="B592" s="58" t="str">
        <f>IF(بيانات!N592=1000,بيانات!C592,"")</f>
        <v/>
      </c>
      <c r="C592" s="6" t="str">
        <f>IF(بيانات!N592=1000,1000,"")</f>
        <v/>
      </c>
    </row>
    <row r="593" spans="1:3" ht="15" customHeight="1">
      <c r="A593" s="57" t="str">
        <f>IF(بيانات!N593=1000,بيانات!B593,"")</f>
        <v/>
      </c>
      <c r="B593" s="57" t="str">
        <f>IF(بيانات!N593=1000,بيانات!C593,"")</f>
        <v/>
      </c>
      <c r="C593" s="3" t="str">
        <f>IF(بيانات!N593=1000,1000,"")</f>
        <v/>
      </c>
    </row>
    <row r="594" spans="1:3" ht="15" customHeight="1">
      <c r="A594" s="58" t="str">
        <f>IF(بيانات!N594=1000,بيانات!B594,"")</f>
        <v/>
      </c>
      <c r="B594" s="58" t="str">
        <f>IF(بيانات!N594=1000,بيانات!C594,"")</f>
        <v/>
      </c>
      <c r="C594" s="6" t="str">
        <f>IF(بيانات!N594=1000,1000,"")</f>
        <v/>
      </c>
    </row>
    <row r="595" spans="1:3" ht="15" customHeight="1">
      <c r="A595" s="57" t="str">
        <f>IF(بيانات!N595=1000,بيانات!B595,"")</f>
        <v/>
      </c>
      <c r="B595" s="57" t="str">
        <f>IF(بيانات!N595=1000,بيانات!C595,"")</f>
        <v/>
      </c>
      <c r="C595" s="3" t="str">
        <f>IF(بيانات!N595=1000,1000,"")</f>
        <v/>
      </c>
    </row>
    <row r="596" spans="1:3" ht="15" customHeight="1">
      <c r="A596" s="58" t="str">
        <f>IF(بيانات!N596=1000,بيانات!B596,"")</f>
        <v/>
      </c>
      <c r="B596" s="58" t="str">
        <f>IF(بيانات!N596=1000,بيانات!C596,"")</f>
        <v/>
      </c>
      <c r="C596" s="6" t="str">
        <f>IF(بيانات!N596=1000,1000,"")</f>
        <v/>
      </c>
    </row>
    <row r="597" spans="1:3" ht="15" customHeight="1">
      <c r="A597" s="57" t="str">
        <f>IF(بيانات!N597=1000,بيانات!B597,"")</f>
        <v/>
      </c>
      <c r="B597" s="57" t="str">
        <f>IF(بيانات!N597=1000,بيانات!C597,"")</f>
        <v/>
      </c>
      <c r="C597" s="3" t="str">
        <f>IF(بيانات!N597=1000,1000,"")</f>
        <v/>
      </c>
    </row>
    <row r="598" spans="1:3" ht="15" customHeight="1">
      <c r="A598" s="58" t="str">
        <f>IF(بيانات!N598=1000,بيانات!B598,"")</f>
        <v/>
      </c>
      <c r="B598" s="58" t="str">
        <f>IF(بيانات!N598=1000,بيانات!C598,"")</f>
        <v/>
      </c>
      <c r="C598" s="6" t="str">
        <f>IF(بيانات!N598=1000,1000,"")</f>
        <v/>
      </c>
    </row>
    <row r="599" spans="1:3" ht="15" customHeight="1">
      <c r="A599" s="57" t="str">
        <f>IF(بيانات!N599=1000,بيانات!B599,"")</f>
        <v/>
      </c>
      <c r="B599" s="57" t="str">
        <f>IF(بيانات!N599=1000,بيانات!C599,"")</f>
        <v/>
      </c>
      <c r="C599" s="3" t="str">
        <f>IF(بيانات!N599=1000,1000,"")</f>
        <v/>
      </c>
    </row>
    <row r="600" spans="1:3" ht="15" customHeight="1">
      <c r="A600" s="58" t="str">
        <f>IF(بيانات!N600=1000,بيانات!B600,"")</f>
        <v/>
      </c>
      <c r="B600" s="58" t="str">
        <f>IF(بيانات!N600=1000,بيانات!C600,"")</f>
        <v/>
      </c>
      <c r="C600" s="6" t="str">
        <f>IF(بيانات!N600=1000,1000,"")</f>
        <v/>
      </c>
    </row>
    <row r="601" spans="1:3" ht="15" customHeight="1">
      <c r="A601" s="57" t="str">
        <f>IF(بيانات!N601=1000,بيانات!B601,"")</f>
        <v/>
      </c>
      <c r="B601" s="57" t="str">
        <f>IF(بيانات!N601=1000,بيانات!C601,"")</f>
        <v/>
      </c>
      <c r="C601" s="3" t="str">
        <f>IF(بيانات!N601=1000,1000,"")</f>
        <v/>
      </c>
    </row>
    <row r="602" spans="1:3" ht="15" customHeight="1">
      <c r="A602" s="58" t="str">
        <f>IF(بيانات!N602=1000,بيانات!B602,"")</f>
        <v/>
      </c>
      <c r="B602" s="58" t="str">
        <f>IF(بيانات!N602=1000,بيانات!C602,"")</f>
        <v/>
      </c>
      <c r="C602" s="6" t="str">
        <f>IF(بيانات!N602=1000,1000,"")</f>
        <v/>
      </c>
    </row>
    <row r="603" spans="1:3" ht="15" customHeight="1">
      <c r="A603" s="57" t="str">
        <f>IF(بيانات!N603=1000,بيانات!B603,"")</f>
        <v/>
      </c>
      <c r="B603" s="57" t="str">
        <f>IF(بيانات!N603=1000,بيانات!C603,"")</f>
        <v/>
      </c>
      <c r="C603" s="3" t="str">
        <f>IF(بيانات!N603=1000,1000,"")</f>
        <v/>
      </c>
    </row>
    <row r="604" spans="1:3" ht="15" customHeight="1">
      <c r="A604" s="58" t="str">
        <f>IF(بيانات!N604=1000,بيانات!B604,"")</f>
        <v/>
      </c>
      <c r="B604" s="58" t="str">
        <f>IF(بيانات!N604=1000,بيانات!C604,"")</f>
        <v/>
      </c>
      <c r="C604" s="6" t="str">
        <f>IF(بيانات!N604=1000,1000,"")</f>
        <v/>
      </c>
    </row>
    <row r="605" spans="1:3" ht="15" customHeight="1">
      <c r="A605" s="57" t="str">
        <f>IF(بيانات!N605=1000,بيانات!B605,"")</f>
        <v/>
      </c>
      <c r="B605" s="57" t="str">
        <f>IF(بيانات!N605=1000,بيانات!C605,"")</f>
        <v/>
      </c>
      <c r="C605" s="3" t="str">
        <f>IF(بيانات!N605=1000,1000,"")</f>
        <v/>
      </c>
    </row>
    <row r="606" spans="1:3" ht="15" customHeight="1">
      <c r="A606" s="58" t="str">
        <f>IF(بيانات!N606=1000,بيانات!B606,"")</f>
        <v/>
      </c>
      <c r="B606" s="58" t="str">
        <f>IF(بيانات!N606=1000,بيانات!C606,"")</f>
        <v/>
      </c>
      <c r="C606" s="6" t="str">
        <f>IF(بيانات!N606=1000,1000,"")</f>
        <v/>
      </c>
    </row>
    <row r="607" spans="1:3" ht="15" customHeight="1">
      <c r="A607" s="57" t="str">
        <f>IF(بيانات!N607=1000,بيانات!B607,"")</f>
        <v/>
      </c>
      <c r="B607" s="57" t="str">
        <f>IF(بيانات!N607=1000,بيانات!C607,"")</f>
        <v/>
      </c>
      <c r="C607" s="3" t="str">
        <f>IF(بيانات!N607=1000,1000,"")</f>
        <v/>
      </c>
    </row>
    <row r="608" spans="1:3" ht="15" customHeight="1">
      <c r="A608" s="58" t="str">
        <f>IF(بيانات!N608=1000,بيانات!B608,"")</f>
        <v/>
      </c>
      <c r="B608" s="58" t="str">
        <f>IF(بيانات!N608=1000,بيانات!C608,"")</f>
        <v/>
      </c>
      <c r="C608" s="6" t="str">
        <f>IF(بيانات!N608=1000,1000,"")</f>
        <v/>
      </c>
    </row>
    <row r="609" spans="1:3" ht="15" customHeight="1">
      <c r="A609" s="57" t="str">
        <f>IF(بيانات!N609=1000,بيانات!B609,"")</f>
        <v/>
      </c>
      <c r="B609" s="57" t="str">
        <f>IF(بيانات!N609=1000,بيانات!C609,"")</f>
        <v/>
      </c>
      <c r="C609" s="3" t="str">
        <f>IF(بيانات!N609=1000,1000,"")</f>
        <v/>
      </c>
    </row>
    <row r="610" spans="1:3" ht="15" customHeight="1">
      <c r="A610" s="58" t="str">
        <f>IF(بيانات!N610=1000,بيانات!B610,"")</f>
        <v/>
      </c>
      <c r="B610" s="58" t="str">
        <f>IF(بيانات!N610=1000,بيانات!C610,"")</f>
        <v/>
      </c>
      <c r="C610" s="6" t="str">
        <f>IF(بيانات!N610=1000,1000,"")</f>
        <v/>
      </c>
    </row>
    <row r="611" spans="1:3" ht="15" customHeight="1">
      <c r="A611" s="57" t="str">
        <f>IF(بيانات!N611=1000,بيانات!B611,"")</f>
        <v/>
      </c>
      <c r="B611" s="57" t="str">
        <f>IF(بيانات!N611=1000,بيانات!C611,"")</f>
        <v/>
      </c>
      <c r="C611" s="3" t="str">
        <f>IF(بيانات!N611=1000,1000,"")</f>
        <v/>
      </c>
    </row>
    <row r="612" spans="1:3" ht="15" customHeight="1">
      <c r="A612" s="58" t="str">
        <f>IF(بيانات!N612=1000,بيانات!B612,"")</f>
        <v/>
      </c>
      <c r="B612" s="58" t="str">
        <f>IF(بيانات!N612=1000,بيانات!C612,"")</f>
        <v/>
      </c>
      <c r="C612" s="6" t="str">
        <f>IF(بيانات!N612=1000,1000,"")</f>
        <v/>
      </c>
    </row>
    <row r="613" spans="1:3" ht="15" customHeight="1">
      <c r="A613" s="57" t="str">
        <f>IF(بيانات!N613=1000,بيانات!B613,"")</f>
        <v/>
      </c>
      <c r="B613" s="57" t="str">
        <f>IF(بيانات!N613=1000,بيانات!C613,"")</f>
        <v/>
      </c>
      <c r="C613" s="3" t="str">
        <f>IF(بيانات!N613=1000,1000,"")</f>
        <v/>
      </c>
    </row>
    <row r="614" spans="1:3" ht="15" customHeight="1">
      <c r="A614" s="58" t="str">
        <f>IF(بيانات!N614=1000,بيانات!B614,"")</f>
        <v/>
      </c>
      <c r="B614" s="58" t="str">
        <f>IF(بيانات!N614=1000,بيانات!C614,"")</f>
        <v/>
      </c>
      <c r="C614" s="6" t="str">
        <f>IF(بيانات!N614=1000,1000,"")</f>
        <v/>
      </c>
    </row>
    <row r="615" spans="1:3" ht="15" customHeight="1">
      <c r="A615" s="57" t="str">
        <f>IF(بيانات!N615=1000,بيانات!B615,"")</f>
        <v/>
      </c>
      <c r="B615" s="57" t="str">
        <f>IF(بيانات!N615=1000,بيانات!C615,"")</f>
        <v/>
      </c>
      <c r="C615" s="3" t="str">
        <f>IF(بيانات!N615=1000,1000,"")</f>
        <v/>
      </c>
    </row>
    <row r="616" spans="1:3" ht="15" customHeight="1">
      <c r="A616" s="58" t="str">
        <f>IF(بيانات!N616=1000,بيانات!B616,"")</f>
        <v/>
      </c>
      <c r="B616" s="58" t="str">
        <f>IF(بيانات!N616=1000,بيانات!C616,"")</f>
        <v/>
      </c>
      <c r="C616" s="6" t="str">
        <f>IF(بيانات!N616=1000,1000,"")</f>
        <v/>
      </c>
    </row>
    <row r="617" spans="1:3" ht="15" customHeight="1">
      <c r="A617" s="57" t="str">
        <f>IF(بيانات!N617=1000,بيانات!B617,"")</f>
        <v/>
      </c>
      <c r="B617" s="57" t="str">
        <f>IF(بيانات!N617=1000,بيانات!C617,"")</f>
        <v/>
      </c>
      <c r="C617" s="3" t="str">
        <f>IF(بيانات!N617=1000,1000,"")</f>
        <v/>
      </c>
    </row>
    <row r="618" spans="1:3" ht="15" customHeight="1">
      <c r="A618" s="58" t="str">
        <f>IF(بيانات!N618=1000,بيانات!B618,"")</f>
        <v/>
      </c>
      <c r="B618" s="58" t="str">
        <f>IF(بيانات!N618=1000,بيانات!C618,"")</f>
        <v/>
      </c>
      <c r="C618" s="6" t="str">
        <f>IF(بيانات!N618=1000,1000,"")</f>
        <v/>
      </c>
    </row>
    <row r="619" spans="1:3" ht="15" customHeight="1">
      <c r="A619" s="57" t="str">
        <f>IF(بيانات!N619=1000,بيانات!B619,"")</f>
        <v/>
      </c>
      <c r="B619" s="57" t="str">
        <f>IF(بيانات!N619=1000,بيانات!C619,"")</f>
        <v/>
      </c>
      <c r="C619" s="3" t="str">
        <f>IF(بيانات!N619=1000,1000,"")</f>
        <v/>
      </c>
    </row>
    <row r="620" spans="1:3" ht="15" customHeight="1">
      <c r="A620" s="58" t="str">
        <f>IF(بيانات!N620=1000,بيانات!B620,"")</f>
        <v/>
      </c>
      <c r="B620" s="58" t="str">
        <f>IF(بيانات!N620=1000,بيانات!C620,"")</f>
        <v/>
      </c>
      <c r="C620" s="6" t="str">
        <f>IF(بيانات!N620=1000,1000,"")</f>
        <v/>
      </c>
    </row>
    <row r="621" spans="1:3" ht="15" customHeight="1">
      <c r="A621" s="57" t="str">
        <f>IF(بيانات!N621=1000,بيانات!B621,"")</f>
        <v/>
      </c>
      <c r="B621" s="57" t="str">
        <f>IF(بيانات!N621=1000,بيانات!C621,"")</f>
        <v/>
      </c>
      <c r="C621" s="3" t="str">
        <f>IF(بيانات!N621=1000,1000,"")</f>
        <v/>
      </c>
    </row>
    <row r="622" spans="1:3" ht="15" customHeight="1">
      <c r="A622" s="58" t="str">
        <f>IF(بيانات!N622=1000,بيانات!B622,"")</f>
        <v/>
      </c>
      <c r="B622" s="58" t="str">
        <f>IF(بيانات!N622=1000,بيانات!C622,"")</f>
        <v/>
      </c>
      <c r="C622" s="6" t="str">
        <f>IF(بيانات!N622=1000,1000,"")</f>
        <v/>
      </c>
    </row>
    <row r="623" spans="1:3" ht="15" customHeight="1">
      <c r="A623" s="57" t="str">
        <f>IF(بيانات!N623=1000,بيانات!B623,"")</f>
        <v/>
      </c>
      <c r="B623" s="57" t="str">
        <f>IF(بيانات!N623=1000,بيانات!C623,"")</f>
        <v/>
      </c>
      <c r="C623" s="3" t="str">
        <f>IF(بيانات!N623=1000,1000,"")</f>
        <v/>
      </c>
    </row>
    <row r="624" spans="1:3" ht="15" customHeight="1">
      <c r="A624" s="58" t="str">
        <f>IF(بيانات!N624=1000,بيانات!B624,"")</f>
        <v/>
      </c>
      <c r="B624" s="58" t="str">
        <f>IF(بيانات!N624=1000,بيانات!C624,"")</f>
        <v/>
      </c>
      <c r="C624" s="6" t="str">
        <f>IF(بيانات!N624=1000,1000,"")</f>
        <v/>
      </c>
    </row>
    <row r="625" spans="1:3" ht="15" customHeight="1">
      <c r="A625" s="57" t="str">
        <f>IF(بيانات!N625=1000,بيانات!B625,"")</f>
        <v/>
      </c>
      <c r="B625" s="57" t="str">
        <f>IF(بيانات!N625=1000,بيانات!C625,"")</f>
        <v/>
      </c>
      <c r="C625" s="3" t="str">
        <f>IF(بيانات!N625=1000,1000,"")</f>
        <v/>
      </c>
    </row>
    <row r="626" spans="1:3" ht="15" customHeight="1">
      <c r="A626" s="58" t="str">
        <f>IF(بيانات!N626=1000,بيانات!B626,"")</f>
        <v/>
      </c>
      <c r="B626" s="58" t="str">
        <f>IF(بيانات!N626=1000,بيانات!C626,"")</f>
        <v/>
      </c>
      <c r="C626" s="6" t="str">
        <f>IF(بيانات!N626=1000,1000,"")</f>
        <v/>
      </c>
    </row>
    <row r="627" spans="1:3" ht="15" customHeight="1">
      <c r="A627" s="57" t="str">
        <f>IF(بيانات!N627=1000,بيانات!B627,"")</f>
        <v/>
      </c>
      <c r="B627" s="57" t="str">
        <f>IF(بيانات!N627=1000,بيانات!C627,"")</f>
        <v/>
      </c>
      <c r="C627" s="3" t="str">
        <f>IF(بيانات!N627=1000,1000,"")</f>
        <v/>
      </c>
    </row>
    <row r="628" spans="1:3" ht="15" customHeight="1">
      <c r="A628" s="58" t="str">
        <f>IF(بيانات!N628=1000,بيانات!B628,"")</f>
        <v/>
      </c>
      <c r="B628" s="58" t="str">
        <f>IF(بيانات!N628=1000,بيانات!C628,"")</f>
        <v/>
      </c>
      <c r="C628" s="6" t="str">
        <f>IF(بيانات!N628=1000,1000,"")</f>
        <v/>
      </c>
    </row>
    <row r="629" spans="1:3" ht="15" customHeight="1">
      <c r="A629" s="57" t="str">
        <f>IF(بيانات!N629=1000,بيانات!B629,"")</f>
        <v/>
      </c>
      <c r="B629" s="57" t="str">
        <f>IF(بيانات!N629=1000,بيانات!C629,"")</f>
        <v/>
      </c>
      <c r="C629" s="3" t="str">
        <f>IF(بيانات!N629=1000,1000,"")</f>
        <v/>
      </c>
    </row>
    <row r="630" spans="1:3" ht="15" customHeight="1">
      <c r="A630" s="58" t="str">
        <f>IF(بيانات!N630=1000,بيانات!B630,"")</f>
        <v/>
      </c>
      <c r="B630" s="58" t="str">
        <f>IF(بيانات!N630=1000,بيانات!C630,"")</f>
        <v/>
      </c>
      <c r="C630" s="6" t="str">
        <f>IF(بيانات!N630=1000,1000,"")</f>
        <v/>
      </c>
    </row>
    <row r="631" spans="1:3" ht="15" customHeight="1">
      <c r="A631" s="57" t="str">
        <f>IF(بيانات!N631=1000,بيانات!B631,"")</f>
        <v/>
      </c>
      <c r="B631" s="57" t="str">
        <f>IF(بيانات!N631=1000,بيانات!C631,"")</f>
        <v/>
      </c>
      <c r="C631" s="3" t="str">
        <f>IF(بيانات!N631=1000,1000,"")</f>
        <v/>
      </c>
    </row>
    <row r="632" spans="1:3" ht="15" customHeight="1">
      <c r="A632" s="58" t="str">
        <f>IF(بيانات!N632=1000,بيانات!B632,"")</f>
        <v/>
      </c>
      <c r="B632" s="58" t="str">
        <f>IF(بيانات!N632=1000,بيانات!C632,"")</f>
        <v/>
      </c>
      <c r="C632" s="6" t="str">
        <f>IF(بيانات!N632=1000,1000,"")</f>
        <v/>
      </c>
    </row>
    <row r="633" spans="1:3" ht="15" customHeight="1">
      <c r="A633" s="57" t="str">
        <f>IF(بيانات!N633=1000,بيانات!B633,"")</f>
        <v/>
      </c>
      <c r="B633" s="57" t="str">
        <f>IF(بيانات!N633=1000,بيانات!C633,"")</f>
        <v/>
      </c>
      <c r="C633" s="3" t="str">
        <f>IF(بيانات!N633=1000,1000,"")</f>
        <v/>
      </c>
    </row>
    <row r="634" spans="1:3" ht="15" customHeight="1">
      <c r="A634" s="58" t="str">
        <f>IF(بيانات!N634=1000,بيانات!B634,"")</f>
        <v/>
      </c>
      <c r="B634" s="58" t="str">
        <f>IF(بيانات!N634=1000,بيانات!C634,"")</f>
        <v/>
      </c>
      <c r="C634" s="6" t="str">
        <f>IF(بيانات!N634=1000,1000,"")</f>
        <v/>
      </c>
    </row>
    <row r="635" spans="1:3" ht="15" customHeight="1">
      <c r="A635" s="57" t="str">
        <f>IF(بيانات!N635=1000,بيانات!B635,"")</f>
        <v/>
      </c>
      <c r="B635" s="57" t="str">
        <f>IF(بيانات!N635=1000,بيانات!C635,"")</f>
        <v/>
      </c>
      <c r="C635" s="3" t="str">
        <f>IF(بيانات!N635=1000,1000,"")</f>
        <v/>
      </c>
    </row>
    <row r="636" spans="1:3" ht="15" customHeight="1">
      <c r="A636" s="58" t="str">
        <f>IF(بيانات!N636=1000,بيانات!B636,"")</f>
        <v/>
      </c>
      <c r="B636" s="58" t="str">
        <f>IF(بيانات!N636=1000,بيانات!C636,"")</f>
        <v/>
      </c>
      <c r="C636" s="6" t="str">
        <f>IF(بيانات!N636=1000,1000,"")</f>
        <v/>
      </c>
    </row>
    <row r="637" spans="1:3" ht="15" customHeight="1">
      <c r="A637" s="57" t="str">
        <f>IF(بيانات!N637=1000,بيانات!B637,"")</f>
        <v/>
      </c>
      <c r="B637" s="57" t="str">
        <f>IF(بيانات!N637=1000,بيانات!C637,"")</f>
        <v/>
      </c>
      <c r="C637" s="3" t="str">
        <f>IF(بيانات!N637=1000,1000,"")</f>
        <v/>
      </c>
    </row>
    <row r="638" spans="1:3" ht="15" customHeight="1">
      <c r="A638" s="58" t="str">
        <f>IF(بيانات!N638=1000,بيانات!B638,"")</f>
        <v/>
      </c>
      <c r="B638" s="58" t="str">
        <f>IF(بيانات!N638=1000,بيانات!C638,"")</f>
        <v/>
      </c>
      <c r="C638" s="6" t="str">
        <f>IF(بيانات!N638=1000,1000,"")</f>
        <v/>
      </c>
    </row>
    <row r="639" spans="1:3" ht="15" customHeight="1">
      <c r="A639" s="57" t="str">
        <f>IF(بيانات!N639=1000,بيانات!B639,"")</f>
        <v/>
      </c>
      <c r="B639" s="57" t="str">
        <f>IF(بيانات!N639=1000,بيانات!C639,"")</f>
        <v/>
      </c>
      <c r="C639" s="3" t="str">
        <f>IF(بيانات!N639=1000,1000,"")</f>
        <v/>
      </c>
    </row>
    <row r="640" spans="1:3" ht="15" customHeight="1">
      <c r="A640" s="58" t="str">
        <f>IF(بيانات!N640=1000,بيانات!B640,"")</f>
        <v/>
      </c>
      <c r="B640" s="58" t="str">
        <f>IF(بيانات!N640=1000,بيانات!C640,"")</f>
        <v/>
      </c>
      <c r="C640" s="6" t="str">
        <f>IF(بيانات!N640=1000,1000,"")</f>
        <v/>
      </c>
    </row>
    <row r="641" spans="1:3" ht="15" customHeight="1">
      <c r="A641" s="57" t="str">
        <f>IF(بيانات!N641=1000,بيانات!B641,"")</f>
        <v/>
      </c>
      <c r="B641" s="57" t="str">
        <f>IF(بيانات!N641=1000,بيانات!C641,"")</f>
        <v/>
      </c>
      <c r="C641" s="3" t="str">
        <f>IF(بيانات!N641=1000,1000,"")</f>
        <v/>
      </c>
    </row>
    <row r="642" spans="1:3" ht="15" customHeight="1">
      <c r="A642" s="58" t="str">
        <f>IF(بيانات!N642=1000,بيانات!B642,"")</f>
        <v/>
      </c>
      <c r="B642" s="58" t="str">
        <f>IF(بيانات!N642=1000,بيانات!C642,"")</f>
        <v/>
      </c>
      <c r="C642" s="6" t="str">
        <f>IF(بيانات!N642=1000,1000,"")</f>
        <v/>
      </c>
    </row>
    <row r="643" spans="1:3" ht="15" customHeight="1">
      <c r="A643" s="57" t="str">
        <f>IF(بيانات!N643=1000,بيانات!B643,"")</f>
        <v/>
      </c>
      <c r="B643" s="57" t="str">
        <f>IF(بيانات!N643=1000,بيانات!C643,"")</f>
        <v/>
      </c>
      <c r="C643" s="3" t="str">
        <f>IF(بيانات!N643=1000,1000,"")</f>
        <v/>
      </c>
    </row>
    <row r="644" spans="1:3" ht="15" customHeight="1">
      <c r="A644" s="58" t="str">
        <f>IF(بيانات!N644=1000,بيانات!B644,"")</f>
        <v/>
      </c>
      <c r="B644" s="58" t="str">
        <f>IF(بيانات!N644=1000,بيانات!C644,"")</f>
        <v/>
      </c>
      <c r="C644" s="6" t="str">
        <f>IF(بيانات!N644=1000,1000,"")</f>
        <v/>
      </c>
    </row>
    <row r="645" spans="1:3" ht="15" customHeight="1">
      <c r="A645" s="57" t="str">
        <f>IF(بيانات!N645=1000,بيانات!B645,"")</f>
        <v/>
      </c>
      <c r="B645" s="57" t="str">
        <f>IF(بيانات!N645=1000,بيانات!C645,"")</f>
        <v/>
      </c>
      <c r="C645" s="3" t="str">
        <f>IF(بيانات!N645=1000,1000,"")</f>
        <v/>
      </c>
    </row>
    <row r="646" spans="1:3" ht="15" customHeight="1">
      <c r="A646" s="58" t="str">
        <f>IF(بيانات!N646=1000,بيانات!B646,"")</f>
        <v/>
      </c>
      <c r="B646" s="58" t="str">
        <f>IF(بيانات!N646=1000,بيانات!C646,"")</f>
        <v/>
      </c>
      <c r="C646" s="6" t="str">
        <f>IF(بيانات!N646=1000,1000,"")</f>
        <v/>
      </c>
    </row>
    <row r="647" spans="1:3" ht="15" customHeight="1">
      <c r="A647" s="57" t="str">
        <f>IF(بيانات!N647=1000,بيانات!B647,"")</f>
        <v/>
      </c>
      <c r="B647" s="57" t="str">
        <f>IF(بيانات!N647=1000,بيانات!C647,"")</f>
        <v/>
      </c>
      <c r="C647" s="3" t="str">
        <f>IF(بيانات!N647=1000,1000,"")</f>
        <v/>
      </c>
    </row>
    <row r="648" spans="1:3" ht="15" customHeight="1">
      <c r="A648" s="58" t="str">
        <f>IF(بيانات!N648=1000,بيانات!B648,"")</f>
        <v/>
      </c>
      <c r="B648" s="58" t="str">
        <f>IF(بيانات!N648=1000,بيانات!C648,"")</f>
        <v/>
      </c>
      <c r="C648" s="6" t="str">
        <f>IF(بيانات!N648=1000,1000,"")</f>
        <v/>
      </c>
    </row>
    <row r="649" spans="1:3" ht="15" customHeight="1">
      <c r="A649" s="57" t="str">
        <f>IF(بيانات!N649=1000,بيانات!B649,"")</f>
        <v/>
      </c>
      <c r="B649" s="57" t="str">
        <f>IF(بيانات!N649=1000,بيانات!C649,"")</f>
        <v/>
      </c>
      <c r="C649" s="3" t="str">
        <f>IF(بيانات!N649=1000,1000,"")</f>
        <v/>
      </c>
    </row>
    <row r="650" spans="1:3" ht="15" customHeight="1">
      <c r="A650" s="58" t="str">
        <f>IF(بيانات!N650=1000,بيانات!B650,"")</f>
        <v/>
      </c>
      <c r="B650" s="58" t="str">
        <f>IF(بيانات!N650=1000,بيانات!C650,"")</f>
        <v/>
      </c>
      <c r="C650" s="6" t="str">
        <f>IF(بيانات!N650=1000,1000,"")</f>
        <v/>
      </c>
    </row>
    <row r="651" spans="1:3" ht="15" customHeight="1">
      <c r="A651" s="57" t="str">
        <f>IF(بيانات!N651=1000,بيانات!B651,"")</f>
        <v/>
      </c>
      <c r="B651" s="57" t="str">
        <f>IF(بيانات!N651=1000,بيانات!C651,"")</f>
        <v/>
      </c>
      <c r="C651" s="3" t="str">
        <f>IF(بيانات!N651=1000,1000,"")</f>
        <v/>
      </c>
    </row>
    <row r="652" spans="1:3" ht="15" customHeight="1">
      <c r="A652" s="58" t="str">
        <f>IF(بيانات!N652=1000,بيانات!B652,"")</f>
        <v/>
      </c>
      <c r="B652" s="58" t="str">
        <f>IF(بيانات!N652=1000,بيانات!C652,"")</f>
        <v/>
      </c>
      <c r="C652" s="6" t="str">
        <f>IF(بيانات!N652=1000,1000,"")</f>
        <v/>
      </c>
    </row>
    <row r="653" spans="1:3" ht="15" customHeight="1">
      <c r="A653" s="57" t="str">
        <f>IF(بيانات!N653=1000,بيانات!B653,"")</f>
        <v/>
      </c>
      <c r="B653" s="57" t="str">
        <f>IF(بيانات!N653=1000,بيانات!C653,"")</f>
        <v/>
      </c>
      <c r="C653" s="3" t="str">
        <f>IF(بيانات!N653=1000,1000,"")</f>
        <v/>
      </c>
    </row>
    <row r="654" spans="1:3" ht="15" customHeight="1">
      <c r="A654" s="58" t="str">
        <f>IF(بيانات!N654=1000,بيانات!B654,"")</f>
        <v/>
      </c>
      <c r="B654" s="58" t="str">
        <f>IF(بيانات!N654=1000,بيانات!C654,"")</f>
        <v/>
      </c>
      <c r="C654" s="6" t="str">
        <f>IF(بيانات!N654=1000,1000,"")</f>
        <v/>
      </c>
    </row>
    <row r="655" spans="1:3" ht="15" customHeight="1">
      <c r="A655" s="57" t="str">
        <f>IF(بيانات!N655=1000,بيانات!B655,"")</f>
        <v/>
      </c>
      <c r="B655" s="57" t="str">
        <f>IF(بيانات!N655=1000,بيانات!C655,"")</f>
        <v/>
      </c>
      <c r="C655" s="3" t="str">
        <f>IF(بيانات!N655=1000,1000,"")</f>
        <v/>
      </c>
    </row>
    <row r="656" spans="1:3" ht="15" customHeight="1">
      <c r="A656" s="58" t="str">
        <f>IF(بيانات!N656=1000,بيانات!B656,"")</f>
        <v/>
      </c>
      <c r="B656" s="58" t="str">
        <f>IF(بيانات!N656=1000,بيانات!C656,"")</f>
        <v/>
      </c>
      <c r="C656" s="6" t="str">
        <f>IF(بيانات!N656=1000,1000,"")</f>
        <v/>
      </c>
    </row>
    <row r="657" spans="1:3" ht="15" customHeight="1">
      <c r="A657" s="57" t="str">
        <f>IF(بيانات!N657=1000,بيانات!B657,"")</f>
        <v/>
      </c>
      <c r="B657" s="57" t="str">
        <f>IF(بيانات!N657=1000,بيانات!C657,"")</f>
        <v/>
      </c>
      <c r="C657" s="3" t="str">
        <f>IF(بيانات!N657=1000,1000,"")</f>
        <v/>
      </c>
    </row>
    <row r="658" spans="1:3" ht="15" customHeight="1">
      <c r="A658" s="58" t="str">
        <f>IF(بيانات!N658=1000,بيانات!B658,"")</f>
        <v/>
      </c>
      <c r="B658" s="58" t="str">
        <f>IF(بيانات!N658=1000,بيانات!C658,"")</f>
        <v/>
      </c>
      <c r="C658" s="6" t="str">
        <f>IF(بيانات!N658=1000,1000,"")</f>
        <v/>
      </c>
    </row>
    <row r="659" spans="1:3" ht="15" customHeight="1">
      <c r="A659" s="57" t="str">
        <f>IF(بيانات!N659=1000,بيانات!B659,"")</f>
        <v/>
      </c>
      <c r="B659" s="57" t="str">
        <f>IF(بيانات!N659=1000,بيانات!C659,"")</f>
        <v/>
      </c>
      <c r="C659" s="3" t="str">
        <f>IF(بيانات!N659=1000,1000,"")</f>
        <v/>
      </c>
    </row>
    <row r="660" spans="1:3" ht="15" customHeight="1">
      <c r="A660" s="58" t="str">
        <f>IF(بيانات!N660=1000,بيانات!B660,"")</f>
        <v/>
      </c>
      <c r="B660" s="58" t="str">
        <f>IF(بيانات!N660=1000,بيانات!C660,"")</f>
        <v/>
      </c>
      <c r="C660" s="6" t="str">
        <f>IF(بيانات!N660=1000,1000,"")</f>
        <v/>
      </c>
    </row>
    <row r="661" spans="1:3" ht="15" customHeight="1">
      <c r="A661" s="57" t="str">
        <f>IF(بيانات!N661=1000,بيانات!B661,"")</f>
        <v/>
      </c>
      <c r="B661" s="57" t="str">
        <f>IF(بيانات!N661=1000,بيانات!C661,"")</f>
        <v/>
      </c>
      <c r="C661" s="3" t="str">
        <f>IF(بيانات!N661=1000,1000,"")</f>
        <v/>
      </c>
    </row>
    <row r="662" spans="1:3" ht="15" customHeight="1">
      <c r="A662" s="58" t="str">
        <f>IF(بيانات!N662=1000,بيانات!B662,"")</f>
        <v/>
      </c>
      <c r="B662" s="58" t="str">
        <f>IF(بيانات!N662=1000,بيانات!C662,"")</f>
        <v/>
      </c>
      <c r="C662" s="6" t="str">
        <f>IF(بيانات!N662=1000,1000,"")</f>
        <v/>
      </c>
    </row>
    <row r="663" spans="1:3" ht="15" customHeight="1">
      <c r="A663" s="57" t="str">
        <f>IF(بيانات!N663=1000,بيانات!B663,"")</f>
        <v/>
      </c>
      <c r="B663" s="57" t="str">
        <f>IF(بيانات!N663=1000,بيانات!C663,"")</f>
        <v/>
      </c>
      <c r="C663" s="3" t="str">
        <f>IF(بيانات!N663=1000,1000,"")</f>
        <v/>
      </c>
    </row>
    <row r="664" spans="1:3" ht="15" customHeight="1">
      <c r="A664" s="58" t="str">
        <f>IF(بيانات!N664=1000,بيانات!B664,"")</f>
        <v/>
      </c>
      <c r="B664" s="58" t="str">
        <f>IF(بيانات!N664=1000,بيانات!C664,"")</f>
        <v/>
      </c>
      <c r="C664" s="6" t="str">
        <f>IF(بيانات!N664=1000,1000,"")</f>
        <v/>
      </c>
    </row>
    <row r="665" spans="1:3" ht="15" customHeight="1">
      <c r="A665" s="57" t="str">
        <f>IF(بيانات!N665=1000,بيانات!B665,"")</f>
        <v/>
      </c>
      <c r="B665" s="57" t="str">
        <f>IF(بيانات!N665=1000,بيانات!C665,"")</f>
        <v/>
      </c>
      <c r="C665" s="3" t="str">
        <f>IF(بيانات!N665=1000,1000,"")</f>
        <v/>
      </c>
    </row>
    <row r="666" spans="1:3" ht="15" customHeight="1">
      <c r="A666" s="58" t="str">
        <f>IF(بيانات!N666=1000,بيانات!B666,"")</f>
        <v/>
      </c>
      <c r="B666" s="58" t="str">
        <f>IF(بيانات!N666=1000,بيانات!C666,"")</f>
        <v/>
      </c>
      <c r="C666" s="6" t="str">
        <f>IF(بيانات!N666=1000,1000,"")</f>
        <v/>
      </c>
    </row>
    <row r="667" spans="1:3" ht="15" customHeight="1">
      <c r="A667" s="57" t="str">
        <f>IF(بيانات!N667=1000,بيانات!B667,"")</f>
        <v/>
      </c>
      <c r="B667" s="57" t="str">
        <f>IF(بيانات!N667=1000,بيانات!C667,"")</f>
        <v/>
      </c>
      <c r="C667" s="3" t="str">
        <f>IF(بيانات!N667=1000,1000,"")</f>
        <v/>
      </c>
    </row>
    <row r="668" spans="1:3" ht="15" customHeight="1">
      <c r="A668" s="58" t="str">
        <f>IF(بيانات!N668=1000,بيانات!B668,"")</f>
        <v/>
      </c>
      <c r="B668" s="58" t="str">
        <f>IF(بيانات!N668=1000,بيانات!C668,"")</f>
        <v/>
      </c>
      <c r="C668" s="6" t="str">
        <f>IF(بيانات!N668=1000,1000,"")</f>
        <v/>
      </c>
    </row>
    <row r="669" spans="1:3" ht="15" customHeight="1">
      <c r="A669" s="57" t="str">
        <f>IF(بيانات!N669=1000,بيانات!B669,"")</f>
        <v/>
      </c>
      <c r="B669" s="57" t="str">
        <f>IF(بيانات!N669=1000,بيانات!C669,"")</f>
        <v/>
      </c>
      <c r="C669" s="3" t="str">
        <f>IF(بيانات!N669=1000,1000,"")</f>
        <v/>
      </c>
    </row>
    <row r="670" spans="1:3" ht="15" customHeight="1">
      <c r="A670" s="58" t="str">
        <f>IF(بيانات!N670=1000,بيانات!B670,"")</f>
        <v/>
      </c>
      <c r="B670" s="58" t="str">
        <f>IF(بيانات!N670=1000,بيانات!C670,"")</f>
        <v/>
      </c>
      <c r="C670" s="6" t="str">
        <f>IF(بيانات!N670=1000,1000,"")</f>
        <v/>
      </c>
    </row>
    <row r="671" spans="1:3" ht="15" customHeight="1">
      <c r="A671" s="57" t="str">
        <f>IF(بيانات!N671=1000,بيانات!B671,"")</f>
        <v/>
      </c>
      <c r="B671" s="57" t="str">
        <f>IF(بيانات!N671=1000,بيانات!C671,"")</f>
        <v/>
      </c>
      <c r="C671" s="3" t="str">
        <f>IF(بيانات!N671=1000,1000,"")</f>
        <v/>
      </c>
    </row>
    <row r="672" spans="1:3" ht="15" customHeight="1">
      <c r="A672" s="58" t="str">
        <f>IF(بيانات!N672=1000,بيانات!B672,"")</f>
        <v/>
      </c>
      <c r="B672" s="58" t="str">
        <f>IF(بيانات!N672=1000,بيانات!C672,"")</f>
        <v/>
      </c>
      <c r="C672" s="6" t="str">
        <f>IF(بيانات!N672=1000,1000,"")</f>
        <v/>
      </c>
    </row>
    <row r="673" spans="1:3" ht="15" customHeight="1">
      <c r="A673" s="57" t="str">
        <f>IF(بيانات!N673=1000,بيانات!B673,"")</f>
        <v/>
      </c>
      <c r="B673" s="57" t="str">
        <f>IF(بيانات!N673=1000,بيانات!C673,"")</f>
        <v/>
      </c>
      <c r="C673" s="3" t="str">
        <f>IF(بيانات!N673=1000,1000,"")</f>
        <v/>
      </c>
    </row>
    <row r="674" spans="1:3" ht="15" customHeight="1">
      <c r="A674" s="58" t="str">
        <f>IF(بيانات!N674=1000,بيانات!B674,"")</f>
        <v/>
      </c>
      <c r="B674" s="58" t="str">
        <f>IF(بيانات!N674=1000,بيانات!C674,"")</f>
        <v/>
      </c>
      <c r="C674" s="6" t="str">
        <f>IF(بيانات!N674=1000,1000,"")</f>
        <v/>
      </c>
    </row>
    <row r="675" spans="1:3" ht="15" customHeight="1">
      <c r="A675" s="57" t="str">
        <f>IF(بيانات!N675=1000,بيانات!B675,"")</f>
        <v/>
      </c>
      <c r="B675" s="57" t="str">
        <f>IF(بيانات!N675=1000,بيانات!C675,"")</f>
        <v/>
      </c>
      <c r="C675" s="3" t="str">
        <f>IF(بيانات!N675=1000,1000,"")</f>
        <v/>
      </c>
    </row>
    <row r="676" spans="1:3" ht="15" customHeight="1">
      <c r="A676" s="58" t="str">
        <f>IF(بيانات!N676=1000,بيانات!B676,"")</f>
        <v/>
      </c>
      <c r="B676" s="58" t="str">
        <f>IF(بيانات!N676=1000,بيانات!C676,"")</f>
        <v/>
      </c>
      <c r="C676" s="6" t="str">
        <f>IF(بيانات!N676=1000,1000,"")</f>
        <v/>
      </c>
    </row>
    <row r="677" spans="1:3" ht="15" customHeight="1">
      <c r="A677" s="57" t="str">
        <f>IF(بيانات!N677=1000,بيانات!B677,"")</f>
        <v/>
      </c>
      <c r="B677" s="57" t="str">
        <f>IF(بيانات!N677=1000,بيانات!C677,"")</f>
        <v/>
      </c>
      <c r="C677" s="3" t="str">
        <f>IF(بيانات!N677=1000,1000,"")</f>
        <v/>
      </c>
    </row>
    <row r="678" spans="1:3" ht="15" customHeight="1">
      <c r="A678" s="58" t="str">
        <f>IF(بيانات!N678=1000,بيانات!B678,"")</f>
        <v/>
      </c>
      <c r="B678" s="58" t="str">
        <f>IF(بيانات!N678=1000,بيانات!C678,"")</f>
        <v/>
      </c>
      <c r="C678" s="6" t="str">
        <f>IF(بيانات!N678=1000,1000,"")</f>
        <v/>
      </c>
    </row>
    <row r="679" spans="1:3" ht="15" customHeight="1">
      <c r="A679" s="57" t="str">
        <f>IF(بيانات!N679=1000,بيانات!B679,"")</f>
        <v/>
      </c>
      <c r="B679" s="57" t="str">
        <f>IF(بيانات!N679=1000,بيانات!C679,"")</f>
        <v/>
      </c>
      <c r="C679" s="3" t="str">
        <f>IF(بيانات!N679=1000,1000,"")</f>
        <v/>
      </c>
    </row>
    <row r="680" spans="1:3" ht="15" customHeight="1">
      <c r="A680" s="58" t="str">
        <f>IF(بيانات!N680=1000,بيانات!B680,"")</f>
        <v/>
      </c>
      <c r="B680" s="58" t="str">
        <f>IF(بيانات!N680=1000,بيانات!C680,"")</f>
        <v/>
      </c>
      <c r="C680" s="6" t="str">
        <f>IF(بيانات!N680=1000,1000,"")</f>
        <v/>
      </c>
    </row>
    <row r="681" spans="1:3" ht="15" customHeight="1">
      <c r="A681" s="57" t="str">
        <f>IF(بيانات!N681=1000,بيانات!B681,"")</f>
        <v/>
      </c>
      <c r="B681" s="57" t="str">
        <f>IF(بيانات!N681=1000,بيانات!C681,"")</f>
        <v/>
      </c>
      <c r="C681" s="3" t="str">
        <f>IF(بيانات!N681=1000,1000,"")</f>
        <v/>
      </c>
    </row>
    <row r="682" spans="1:3" ht="15" customHeight="1">
      <c r="A682" s="58" t="str">
        <f>IF(بيانات!N682=1000,بيانات!B682,"")</f>
        <v/>
      </c>
      <c r="B682" s="58" t="str">
        <f>IF(بيانات!N682=1000,بيانات!C682,"")</f>
        <v/>
      </c>
      <c r="C682" s="6" t="str">
        <f>IF(بيانات!N682=1000,1000,"")</f>
        <v/>
      </c>
    </row>
    <row r="683" spans="1:3" ht="15" customHeight="1">
      <c r="A683" s="57" t="str">
        <f>IF(بيانات!N683=1000,بيانات!B683,"")</f>
        <v/>
      </c>
      <c r="B683" s="57" t="str">
        <f>IF(بيانات!N683=1000,بيانات!C683,"")</f>
        <v/>
      </c>
      <c r="C683" s="3" t="str">
        <f>IF(بيانات!N683=1000,1000,"")</f>
        <v/>
      </c>
    </row>
    <row r="684" spans="1:3" ht="15" customHeight="1">
      <c r="A684" s="58" t="str">
        <f>IF(بيانات!N684=1000,بيانات!B684,"")</f>
        <v/>
      </c>
      <c r="B684" s="58" t="str">
        <f>IF(بيانات!N684=1000,بيانات!C684,"")</f>
        <v/>
      </c>
      <c r="C684" s="6" t="str">
        <f>IF(بيانات!N684=1000,1000,"")</f>
        <v/>
      </c>
    </row>
    <row r="685" spans="1:3" ht="15" customHeight="1">
      <c r="A685" s="57" t="str">
        <f>IF(بيانات!N685=1000,بيانات!B685,"")</f>
        <v/>
      </c>
      <c r="B685" s="57" t="str">
        <f>IF(بيانات!N685=1000,بيانات!C685,"")</f>
        <v/>
      </c>
      <c r="C685" s="3" t="str">
        <f>IF(بيانات!N685=1000,1000,"")</f>
        <v/>
      </c>
    </row>
    <row r="686" spans="1:3" ht="15" customHeight="1">
      <c r="A686" s="58" t="str">
        <f>IF(بيانات!N686=1000,بيانات!B686,"")</f>
        <v/>
      </c>
      <c r="B686" s="58" t="str">
        <f>IF(بيانات!N686=1000,بيانات!C686,"")</f>
        <v/>
      </c>
      <c r="C686" s="6" t="str">
        <f>IF(بيانات!N686=1000,1000,"")</f>
        <v/>
      </c>
    </row>
    <row r="687" spans="1:3" ht="15" customHeight="1">
      <c r="A687" s="57" t="str">
        <f>IF(بيانات!N687=1000,بيانات!B687,"")</f>
        <v/>
      </c>
      <c r="B687" s="57" t="str">
        <f>IF(بيانات!N687=1000,بيانات!C687,"")</f>
        <v/>
      </c>
      <c r="C687" s="3" t="str">
        <f>IF(بيانات!N687=1000,1000,"")</f>
        <v/>
      </c>
    </row>
    <row r="688" spans="1:3" ht="15" customHeight="1">
      <c r="A688" s="58" t="str">
        <f>IF(بيانات!N688=1000,بيانات!B688,"")</f>
        <v/>
      </c>
      <c r="B688" s="58" t="str">
        <f>IF(بيانات!N688=1000,بيانات!C688,"")</f>
        <v/>
      </c>
      <c r="C688" s="6" t="str">
        <f>IF(بيانات!N688=1000,1000,"")</f>
        <v/>
      </c>
    </row>
    <row r="689" spans="1:3" ht="15" customHeight="1">
      <c r="A689" s="57" t="str">
        <f>IF(بيانات!N689=1000,بيانات!B689,"")</f>
        <v/>
      </c>
      <c r="B689" s="57" t="str">
        <f>IF(بيانات!N689=1000,بيانات!C689,"")</f>
        <v/>
      </c>
      <c r="C689" s="3" t="str">
        <f>IF(بيانات!N689=1000,1000,"")</f>
        <v/>
      </c>
    </row>
    <row r="690" spans="1:3" ht="15" customHeight="1">
      <c r="A690" s="58" t="str">
        <f>IF(بيانات!N690=1000,بيانات!B690,"")</f>
        <v/>
      </c>
      <c r="B690" s="58" t="str">
        <f>IF(بيانات!N690=1000,بيانات!C690,"")</f>
        <v/>
      </c>
      <c r="C690" s="6" t="str">
        <f>IF(بيانات!N690=1000,1000,"")</f>
        <v/>
      </c>
    </row>
    <row r="691" spans="1:3" ht="15" customHeight="1">
      <c r="A691" s="57" t="str">
        <f>IF(بيانات!N691=1000,بيانات!B691,"")</f>
        <v/>
      </c>
      <c r="B691" s="57" t="str">
        <f>IF(بيانات!N691=1000,بيانات!C691,"")</f>
        <v/>
      </c>
      <c r="C691" s="3" t="str">
        <f>IF(بيانات!N691=1000,1000,"")</f>
        <v/>
      </c>
    </row>
    <row r="692" spans="1:3" ht="15" customHeight="1">
      <c r="A692" s="58" t="str">
        <f>IF(بيانات!N692=1000,بيانات!B692,"")</f>
        <v/>
      </c>
      <c r="B692" s="58" t="str">
        <f>IF(بيانات!N692=1000,بيانات!C692,"")</f>
        <v/>
      </c>
      <c r="C692" s="6" t="str">
        <f>IF(بيانات!N692=1000,1000,"")</f>
        <v/>
      </c>
    </row>
    <row r="693" spans="1:3" ht="15" customHeight="1">
      <c r="A693" s="57" t="str">
        <f>IF(بيانات!N693=1000,بيانات!B693,"")</f>
        <v/>
      </c>
      <c r="B693" s="57" t="str">
        <f>IF(بيانات!N693=1000,بيانات!C693,"")</f>
        <v/>
      </c>
      <c r="C693" s="3" t="str">
        <f>IF(بيانات!N693=1000,1000,"")</f>
        <v/>
      </c>
    </row>
    <row r="694" spans="1:3" ht="15" customHeight="1">
      <c r="A694" s="58" t="str">
        <f>IF(بيانات!N694=1000,بيانات!B694,"")</f>
        <v/>
      </c>
      <c r="B694" s="58" t="str">
        <f>IF(بيانات!N694=1000,بيانات!C694,"")</f>
        <v/>
      </c>
      <c r="C694" s="6" t="str">
        <f>IF(بيانات!N694=1000,1000,"")</f>
        <v/>
      </c>
    </row>
    <row r="695" spans="1:3" ht="15" customHeight="1">
      <c r="A695" s="57" t="str">
        <f>IF(بيانات!N695=1000,بيانات!B695,"")</f>
        <v/>
      </c>
      <c r="B695" s="57" t="str">
        <f>IF(بيانات!N695=1000,بيانات!C695,"")</f>
        <v/>
      </c>
      <c r="C695" s="3" t="str">
        <f>IF(بيانات!N695=1000,1000,"")</f>
        <v/>
      </c>
    </row>
    <row r="696" spans="1:3" ht="15" customHeight="1">
      <c r="A696" s="58" t="str">
        <f>IF(بيانات!N696=1000,بيانات!B696,"")</f>
        <v/>
      </c>
      <c r="B696" s="58" t="str">
        <f>IF(بيانات!N696=1000,بيانات!C696,"")</f>
        <v/>
      </c>
      <c r="C696" s="6" t="str">
        <f>IF(بيانات!N696=1000,1000,"")</f>
        <v/>
      </c>
    </row>
    <row r="697" spans="1:3" ht="15" customHeight="1">
      <c r="A697" s="57" t="str">
        <f>IF(بيانات!N697=1000,بيانات!B697,"")</f>
        <v/>
      </c>
      <c r="B697" s="57" t="str">
        <f>IF(بيانات!N697=1000,بيانات!C697,"")</f>
        <v/>
      </c>
      <c r="C697" s="3" t="str">
        <f>IF(بيانات!N697=1000,1000,"")</f>
        <v/>
      </c>
    </row>
    <row r="698" spans="1:3" ht="15" customHeight="1">
      <c r="A698" s="58" t="str">
        <f>IF(بيانات!N698=1000,بيانات!B698,"")</f>
        <v/>
      </c>
      <c r="B698" s="58" t="str">
        <f>IF(بيانات!N698=1000,بيانات!C698,"")</f>
        <v/>
      </c>
      <c r="C698" s="6" t="str">
        <f>IF(بيانات!N698=1000,1000,"")</f>
        <v/>
      </c>
    </row>
    <row r="699" spans="1:3" ht="15" customHeight="1">
      <c r="A699" s="57" t="str">
        <f>IF(بيانات!N699=1000,بيانات!B699,"")</f>
        <v/>
      </c>
      <c r="B699" s="57" t="str">
        <f>IF(بيانات!N699=1000,بيانات!C699,"")</f>
        <v/>
      </c>
      <c r="C699" s="3" t="str">
        <f>IF(بيانات!N699=1000,1000,"")</f>
        <v/>
      </c>
    </row>
    <row r="700" spans="1:3" ht="15" customHeight="1">
      <c r="A700" s="58" t="str">
        <f>IF(بيانات!N700=1000,بيانات!B700,"")</f>
        <v/>
      </c>
      <c r="B700" s="58" t="str">
        <f>IF(بيانات!N700=1000,بيانات!C700,"")</f>
        <v/>
      </c>
      <c r="C700" s="6" t="str">
        <f>IF(بيانات!N700=1000,1000,"")</f>
        <v/>
      </c>
    </row>
    <row r="701" spans="1:3" ht="15" customHeight="1">
      <c r="A701" s="57" t="str">
        <f>IF(بيانات!N701=1000,بيانات!B701,"")</f>
        <v/>
      </c>
      <c r="B701" s="57" t="str">
        <f>IF(بيانات!N701=1000,بيانات!C701,"")</f>
        <v/>
      </c>
      <c r="C701" s="3" t="str">
        <f>IF(بيانات!N701=1000,1000,"")</f>
        <v/>
      </c>
    </row>
    <row r="702" spans="1:3" ht="15" customHeight="1">
      <c r="A702" s="58" t="str">
        <f>IF(بيانات!N702=1000,بيانات!B702,"")</f>
        <v/>
      </c>
      <c r="B702" s="58" t="str">
        <f>IF(بيانات!N702=1000,بيانات!C702,"")</f>
        <v/>
      </c>
      <c r="C702" s="6" t="str">
        <f>IF(بيانات!N702=1000,1000,"")</f>
        <v/>
      </c>
    </row>
    <row r="703" spans="1:3" ht="15" customHeight="1">
      <c r="A703" s="57" t="str">
        <f>IF(بيانات!N703=1000,بيانات!B703,"")</f>
        <v/>
      </c>
      <c r="B703" s="57" t="str">
        <f>IF(بيانات!N703=1000,بيانات!C703,"")</f>
        <v/>
      </c>
      <c r="C703" s="3" t="str">
        <f>IF(بيانات!N703=1000,1000,"")</f>
        <v/>
      </c>
    </row>
    <row r="704" spans="1:3" ht="15" customHeight="1">
      <c r="A704" s="58" t="str">
        <f>IF(بيانات!N704=1000,بيانات!B704,"")</f>
        <v/>
      </c>
      <c r="B704" s="58" t="str">
        <f>IF(بيانات!N704=1000,بيانات!C704,"")</f>
        <v/>
      </c>
      <c r="C704" s="6" t="str">
        <f>IF(بيانات!N704=1000,1000,"")</f>
        <v/>
      </c>
    </row>
    <row r="705" spans="1:3" ht="15" customHeight="1">
      <c r="A705" s="57" t="str">
        <f>IF(بيانات!N705=1000,بيانات!B705,"")</f>
        <v/>
      </c>
      <c r="B705" s="57" t="str">
        <f>IF(بيانات!N705=1000,بيانات!C705,"")</f>
        <v/>
      </c>
      <c r="C705" s="3" t="str">
        <f>IF(بيانات!N705=1000,1000,"")</f>
        <v/>
      </c>
    </row>
    <row r="706" spans="1:3" ht="15" customHeight="1">
      <c r="A706" s="58" t="str">
        <f>IF(بيانات!N706=1000,بيانات!B706,"")</f>
        <v/>
      </c>
      <c r="B706" s="58" t="str">
        <f>IF(بيانات!N706=1000,بيانات!C706,"")</f>
        <v/>
      </c>
      <c r="C706" s="6" t="str">
        <f>IF(بيانات!N706=1000,1000,"")</f>
        <v/>
      </c>
    </row>
    <row r="707" spans="1:3" ht="15" customHeight="1">
      <c r="A707" s="57" t="str">
        <f>IF(بيانات!N707=1000,بيانات!B707,"")</f>
        <v/>
      </c>
      <c r="B707" s="57" t="str">
        <f>IF(بيانات!N707=1000,بيانات!C707,"")</f>
        <v/>
      </c>
      <c r="C707" s="3" t="str">
        <f>IF(بيانات!N707=1000,1000,"")</f>
        <v/>
      </c>
    </row>
    <row r="708" spans="1:3" ht="15" customHeight="1">
      <c r="A708" s="58" t="str">
        <f>IF(بيانات!N708=1000,بيانات!B708,"")</f>
        <v/>
      </c>
      <c r="B708" s="58" t="str">
        <f>IF(بيانات!N708=1000,بيانات!C708,"")</f>
        <v/>
      </c>
      <c r="C708" s="6" t="str">
        <f>IF(بيانات!N708=1000,1000,"")</f>
        <v/>
      </c>
    </row>
    <row r="709" spans="1:3" ht="15" customHeight="1">
      <c r="A709" s="57" t="str">
        <f>IF(بيانات!N709=1000,بيانات!B709,"")</f>
        <v/>
      </c>
      <c r="B709" s="57" t="str">
        <f>IF(بيانات!N709=1000,بيانات!C709,"")</f>
        <v/>
      </c>
      <c r="C709" s="3" t="str">
        <f>IF(بيانات!N709=1000,1000,"")</f>
        <v/>
      </c>
    </row>
    <row r="710" spans="1:3" ht="15" customHeight="1">
      <c r="A710" s="58" t="str">
        <f>IF(بيانات!N710=1000,بيانات!B710,"")</f>
        <v/>
      </c>
      <c r="B710" s="58" t="str">
        <f>IF(بيانات!N710=1000,بيانات!C710,"")</f>
        <v/>
      </c>
      <c r="C710" s="6" t="str">
        <f>IF(بيانات!N710=1000,1000,"")</f>
        <v/>
      </c>
    </row>
    <row r="711" spans="1:3" ht="15" customHeight="1">
      <c r="A711" s="57" t="str">
        <f>IF(بيانات!N711=1000,بيانات!B711,"")</f>
        <v/>
      </c>
      <c r="B711" s="57" t="str">
        <f>IF(بيانات!N711=1000,بيانات!C711,"")</f>
        <v/>
      </c>
      <c r="C711" s="3" t="str">
        <f>IF(بيانات!N711=1000,1000,"")</f>
        <v/>
      </c>
    </row>
    <row r="712" spans="1:3" ht="15" customHeight="1">
      <c r="A712" s="58" t="str">
        <f>IF(بيانات!N712=1000,بيانات!B712,"")</f>
        <v/>
      </c>
      <c r="B712" s="58" t="str">
        <f>IF(بيانات!N712=1000,بيانات!C712,"")</f>
        <v/>
      </c>
      <c r="C712" s="6" t="str">
        <f>IF(بيانات!N712=1000,1000,"")</f>
        <v/>
      </c>
    </row>
    <row r="713" spans="1:3" ht="15" customHeight="1">
      <c r="A713" s="57" t="str">
        <f>IF(بيانات!N713=1000,بيانات!B713,"")</f>
        <v/>
      </c>
      <c r="B713" s="57" t="str">
        <f>IF(بيانات!N713=1000,بيانات!C713,"")</f>
        <v/>
      </c>
      <c r="C713" s="3" t="str">
        <f>IF(بيانات!N713=1000,1000,"")</f>
        <v/>
      </c>
    </row>
    <row r="714" spans="1:3" ht="15" customHeight="1">
      <c r="A714" s="58" t="str">
        <f>IF(بيانات!N714=1000,بيانات!B714,"")</f>
        <v/>
      </c>
      <c r="B714" s="58" t="str">
        <f>IF(بيانات!N714=1000,بيانات!C714,"")</f>
        <v/>
      </c>
      <c r="C714" s="6" t="str">
        <f>IF(بيانات!N714=1000,1000,"")</f>
        <v/>
      </c>
    </row>
    <row r="715" spans="1:3" ht="15" customHeight="1">
      <c r="A715" s="57" t="str">
        <f>IF(بيانات!N715=1000,بيانات!B715,"")</f>
        <v/>
      </c>
      <c r="B715" s="57" t="str">
        <f>IF(بيانات!N715=1000,بيانات!C715,"")</f>
        <v/>
      </c>
      <c r="C715" s="3" t="str">
        <f>IF(بيانات!N715=1000,1000,"")</f>
        <v/>
      </c>
    </row>
    <row r="716" spans="1:3" ht="15" customHeight="1">
      <c r="A716" s="58" t="str">
        <f>IF(بيانات!N716=1000,بيانات!B716,"")</f>
        <v/>
      </c>
      <c r="B716" s="58" t="str">
        <f>IF(بيانات!N716=1000,بيانات!C716,"")</f>
        <v/>
      </c>
      <c r="C716" s="6" t="str">
        <f>IF(بيانات!N716=1000,1000,"")</f>
        <v/>
      </c>
    </row>
    <row r="717" spans="1:3" ht="15" customHeight="1">
      <c r="A717" s="57" t="str">
        <f>IF(بيانات!N717=1000,بيانات!B717,"")</f>
        <v/>
      </c>
      <c r="B717" s="57" t="str">
        <f>IF(بيانات!N717=1000,بيانات!C717,"")</f>
        <v/>
      </c>
      <c r="C717" s="3" t="str">
        <f>IF(بيانات!N717=1000,1000,"")</f>
        <v/>
      </c>
    </row>
    <row r="718" spans="1:3" ht="15" customHeight="1">
      <c r="A718" s="58" t="str">
        <f>IF(بيانات!N718=1000,بيانات!B718,"")</f>
        <v/>
      </c>
      <c r="B718" s="58" t="str">
        <f>IF(بيانات!N718=1000,بيانات!C718,"")</f>
        <v/>
      </c>
      <c r="C718" s="6" t="str">
        <f>IF(بيانات!N718=1000,1000,"")</f>
        <v/>
      </c>
    </row>
    <row r="719" spans="1:3" ht="15" customHeight="1">
      <c r="A719" s="57" t="str">
        <f>IF(بيانات!N719=1000,بيانات!B719,"")</f>
        <v/>
      </c>
      <c r="B719" s="57" t="str">
        <f>IF(بيانات!N719=1000,بيانات!C719,"")</f>
        <v/>
      </c>
      <c r="C719" s="3" t="str">
        <f>IF(بيانات!N719=1000,1000,"")</f>
        <v/>
      </c>
    </row>
    <row r="720" spans="1:3" ht="15" customHeight="1">
      <c r="A720" s="58" t="str">
        <f>IF(بيانات!N720=1000,بيانات!B720,"")</f>
        <v/>
      </c>
      <c r="B720" s="58" t="str">
        <f>IF(بيانات!N720=1000,بيانات!C720,"")</f>
        <v/>
      </c>
      <c r="C720" s="6" t="str">
        <f>IF(بيانات!N720=1000,1000,"")</f>
        <v/>
      </c>
    </row>
    <row r="721" spans="1:3" ht="15" customHeight="1">
      <c r="A721" s="57" t="str">
        <f>IF(بيانات!N721=1000,بيانات!B721,"")</f>
        <v/>
      </c>
      <c r="B721" s="57" t="str">
        <f>IF(بيانات!N721=1000,بيانات!C721,"")</f>
        <v/>
      </c>
      <c r="C721" s="3" t="str">
        <f>IF(بيانات!N721=1000,1000,"")</f>
        <v/>
      </c>
    </row>
    <row r="722" spans="1:3" ht="15" customHeight="1">
      <c r="A722" s="58" t="str">
        <f>IF(بيانات!N722=1000,بيانات!B722,"")</f>
        <v/>
      </c>
      <c r="B722" s="58" t="str">
        <f>IF(بيانات!N722=1000,بيانات!C722,"")</f>
        <v/>
      </c>
      <c r="C722" s="6" t="str">
        <f>IF(بيانات!N722=1000,1000,"")</f>
        <v/>
      </c>
    </row>
    <row r="723" spans="1:3" ht="15" customHeight="1">
      <c r="A723" s="57" t="str">
        <f>IF(بيانات!N723=1000,بيانات!B723,"")</f>
        <v/>
      </c>
      <c r="B723" s="57" t="str">
        <f>IF(بيانات!N723=1000,بيانات!C723,"")</f>
        <v/>
      </c>
      <c r="C723" s="3" t="str">
        <f>IF(بيانات!N723=1000,1000,"")</f>
        <v/>
      </c>
    </row>
    <row r="724" spans="1:3" ht="15" customHeight="1">
      <c r="A724" s="58" t="str">
        <f>IF(بيانات!N724=1000,بيانات!B724,"")</f>
        <v/>
      </c>
      <c r="B724" s="58" t="str">
        <f>IF(بيانات!N724=1000,بيانات!C724,"")</f>
        <v/>
      </c>
      <c r="C724" s="6" t="str">
        <f>IF(بيانات!N724=1000,1000,"")</f>
        <v/>
      </c>
    </row>
    <row r="725" spans="1:3" ht="15" customHeight="1">
      <c r="A725" s="57" t="str">
        <f>IF(بيانات!N725=1000,بيانات!B725,"")</f>
        <v/>
      </c>
      <c r="B725" s="57" t="str">
        <f>IF(بيانات!N725=1000,بيانات!C725,"")</f>
        <v/>
      </c>
      <c r="C725" s="3" t="str">
        <f>IF(بيانات!N725=1000,1000,"")</f>
        <v/>
      </c>
    </row>
    <row r="726" spans="1:3" ht="15" customHeight="1">
      <c r="A726" s="58" t="str">
        <f>IF(بيانات!N726=1000,بيانات!B726,"")</f>
        <v/>
      </c>
      <c r="B726" s="58" t="str">
        <f>IF(بيانات!N726=1000,بيانات!C726,"")</f>
        <v/>
      </c>
      <c r="C726" s="6" t="str">
        <f>IF(بيانات!N726=1000,1000,"")</f>
        <v/>
      </c>
    </row>
    <row r="727" spans="1:3" ht="15" customHeight="1">
      <c r="A727" s="57" t="str">
        <f>IF(بيانات!N727=1000,بيانات!B727,"")</f>
        <v/>
      </c>
      <c r="B727" s="57" t="str">
        <f>IF(بيانات!N727=1000,بيانات!C727,"")</f>
        <v/>
      </c>
      <c r="C727" s="3" t="str">
        <f>IF(بيانات!N727=1000,1000,"")</f>
        <v/>
      </c>
    </row>
    <row r="728" spans="1:3" ht="15" customHeight="1">
      <c r="A728" s="58" t="str">
        <f>IF(بيانات!N728=1000,بيانات!B728,"")</f>
        <v/>
      </c>
      <c r="B728" s="58" t="str">
        <f>IF(بيانات!N728=1000,بيانات!C728,"")</f>
        <v/>
      </c>
      <c r="C728" s="6" t="str">
        <f>IF(بيانات!N728=1000,1000,"")</f>
        <v/>
      </c>
    </row>
    <row r="729" spans="1:3" ht="15" customHeight="1">
      <c r="A729" s="57" t="str">
        <f>IF(بيانات!N729=1000,بيانات!B729,"")</f>
        <v/>
      </c>
      <c r="B729" s="57" t="str">
        <f>IF(بيانات!N729=1000,بيانات!C729,"")</f>
        <v/>
      </c>
      <c r="C729" s="3" t="str">
        <f>IF(بيانات!N729=1000,1000,"")</f>
        <v/>
      </c>
    </row>
    <row r="730" spans="1:3" ht="15" customHeight="1">
      <c r="A730" s="58" t="str">
        <f>IF(بيانات!N730=1000,بيانات!B730,"")</f>
        <v/>
      </c>
      <c r="B730" s="58" t="str">
        <f>IF(بيانات!N730=1000,بيانات!C730,"")</f>
        <v/>
      </c>
      <c r="C730" s="6" t="str">
        <f>IF(بيانات!N730=1000,1000,"")</f>
        <v/>
      </c>
    </row>
    <row r="731" spans="1:3" ht="15" customHeight="1">
      <c r="A731" s="57" t="str">
        <f>IF(بيانات!N731=1000,بيانات!B731,"")</f>
        <v/>
      </c>
      <c r="B731" s="57" t="str">
        <f>IF(بيانات!N731=1000,بيانات!C731,"")</f>
        <v/>
      </c>
      <c r="C731" s="3" t="str">
        <f>IF(بيانات!N731=1000,1000,"")</f>
        <v/>
      </c>
    </row>
    <row r="732" spans="1:3" ht="15" customHeight="1">
      <c r="A732" s="58" t="str">
        <f>IF(بيانات!N732=1000,بيانات!B732,"")</f>
        <v/>
      </c>
      <c r="B732" s="58" t="str">
        <f>IF(بيانات!N732=1000,بيانات!C732,"")</f>
        <v/>
      </c>
      <c r="C732" s="6" t="str">
        <f>IF(بيانات!N732=1000,1000,"")</f>
        <v/>
      </c>
    </row>
    <row r="733" spans="1:3" ht="15" customHeight="1">
      <c r="A733" s="57" t="str">
        <f>IF(بيانات!N733=1000,بيانات!B733,"")</f>
        <v/>
      </c>
      <c r="B733" s="57" t="str">
        <f>IF(بيانات!N733=1000,بيانات!C733,"")</f>
        <v/>
      </c>
      <c r="C733" s="3" t="str">
        <f>IF(بيانات!N733=1000,1000,"")</f>
        <v/>
      </c>
    </row>
    <row r="734" spans="1:3" ht="15" customHeight="1">
      <c r="A734" s="58" t="str">
        <f>IF(بيانات!N734=1000,بيانات!B734,"")</f>
        <v/>
      </c>
      <c r="B734" s="58" t="str">
        <f>IF(بيانات!N734=1000,بيانات!C734,"")</f>
        <v/>
      </c>
      <c r="C734" s="6" t="str">
        <f>IF(بيانات!N734=1000,1000,"")</f>
        <v/>
      </c>
    </row>
    <row r="735" spans="1:3" ht="15" customHeight="1">
      <c r="A735" s="57" t="str">
        <f>IF(بيانات!N735=1000,بيانات!B735,"")</f>
        <v/>
      </c>
      <c r="B735" s="57" t="str">
        <f>IF(بيانات!N735=1000,بيانات!C735,"")</f>
        <v/>
      </c>
      <c r="C735" s="3" t="str">
        <f>IF(بيانات!N735=1000,1000,"")</f>
        <v/>
      </c>
    </row>
    <row r="736" spans="1:3" ht="15" customHeight="1">
      <c r="A736" s="58" t="str">
        <f>IF(بيانات!N736=1000,بيانات!B736,"")</f>
        <v/>
      </c>
      <c r="B736" s="58" t="str">
        <f>IF(بيانات!N736=1000,بيانات!C736,"")</f>
        <v/>
      </c>
      <c r="C736" s="6" t="str">
        <f>IF(بيانات!N736=1000,1000,"")</f>
        <v/>
      </c>
    </row>
    <row r="737" spans="1:3" ht="15" customHeight="1">
      <c r="A737" s="57" t="str">
        <f>IF(بيانات!N737=1000,بيانات!B737,"")</f>
        <v/>
      </c>
      <c r="B737" s="57" t="str">
        <f>IF(بيانات!N737=1000,بيانات!C737,"")</f>
        <v/>
      </c>
      <c r="C737" s="3" t="str">
        <f>IF(بيانات!N737=1000,1000,"")</f>
        <v/>
      </c>
    </row>
    <row r="738" spans="1:3" ht="15" customHeight="1">
      <c r="A738" s="58" t="str">
        <f>IF(بيانات!N738=1000,بيانات!B738,"")</f>
        <v/>
      </c>
      <c r="B738" s="58" t="str">
        <f>IF(بيانات!N738=1000,بيانات!C738,"")</f>
        <v/>
      </c>
      <c r="C738" s="6" t="str">
        <f>IF(بيانات!N738=1000,1000,"")</f>
        <v/>
      </c>
    </row>
    <row r="739" spans="1:3" ht="15" customHeight="1">
      <c r="A739" s="57" t="str">
        <f>IF(بيانات!N739=1000,بيانات!B739,"")</f>
        <v/>
      </c>
      <c r="B739" s="57" t="str">
        <f>IF(بيانات!N739=1000,بيانات!C739,"")</f>
        <v/>
      </c>
      <c r="C739" s="3" t="str">
        <f>IF(بيانات!N739=1000,1000,"")</f>
        <v/>
      </c>
    </row>
    <row r="740" spans="1:3" ht="15" customHeight="1">
      <c r="A740" s="58" t="str">
        <f>IF(بيانات!N740=1000,بيانات!B740,"")</f>
        <v/>
      </c>
      <c r="B740" s="58" t="str">
        <f>IF(بيانات!N740=1000,بيانات!C740,"")</f>
        <v/>
      </c>
      <c r="C740" s="6" t="str">
        <f>IF(بيانات!N740=1000,1000,"")</f>
        <v/>
      </c>
    </row>
    <row r="741" spans="1:3" ht="15" customHeight="1">
      <c r="A741" s="57" t="str">
        <f>IF(بيانات!N741=1000,بيانات!B741,"")</f>
        <v/>
      </c>
      <c r="B741" s="57" t="str">
        <f>IF(بيانات!N741=1000,بيانات!C741,"")</f>
        <v/>
      </c>
      <c r="C741" s="3" t="str">
        <f>IF(بيانات!N741=1000,1000,"")</f>
        <v/>
      </c>
    </row>
    <row r="742" spans="1:3" ht="15" customHeight="1">
      <c r="A742" s="58" t="str">
        <f>IF(بيانات!N742=1000,بيانات!B742,"")</f>
        <v/>
      </c>
      <c r="B742" s="58" t="str">
        <f>IF(بيانات!N742=1000,بيانات!C742,"")</f>
        <v/>
      </c>
      <c r="C742" s="6" t="str">
        <f>IF(بيانات!N742=1000,1000,"")</f>
        <v/>
      </c>
    </row>
    <row r="743" spans="1:3" ht="15" customHeight="1">
      <c r="A743" s="57" t="str">
        <f>IF(بيانات!N743=1000,بيانات!B743,"")</f>
        <v/>
      </c>
      <c r="B743" s="57" t="str">
        <f>IF(بيانات!N743=1000,بيانات!C743,"")</f>
        <v/>
      </c>
      <c r="C743" s="3" t="str">
        <f>IF(بيانات!N743=1000,1000,"")</f>
        <v/>
      </c>
    </row>
    <row r="744" spans="1:3" ht="15" customHeight="1">
      <c r="A744" s="58" t="str">
        <f>IF(بيانات!N744=1000,بيانات!B744,"")</f>
        <v/>
      </c>
      <c r="B744" s="58" t="str">
        <f>IF(بيانات!N744=1000,بيانات!C744,"")</f>
        <v/>
      </c>
      <c r="C744" s="6" t="str">
        <f>IF(بيانات!N744=1000,1000,"")</f>
        <v/>
      </c>
    </row>
    <row r="745" spans="1:3" ht="15" customHeight="1">
      <c r="A745" s="57" t="str">
        <f>IF(بيانات!N745=1000,بيانات!B745,"")</f>
        <v/>
      </c>
      <c r="B745" s="57" t="str">
        <f>IF(بيانات!N745=1000,بيانات!C745,"")</f>
        <v/>
      </c>
      <c r="C745" s="3" t="str">
        <f>IF(بيانات!N745=1000,1000,"")</f>
        <v/>
      </c>
    </row>
    <row r="746" spans="1:3" ht="15" customHeight="1">
      <c r="A746" s="58" t="str">
        <f>IF(بيانات!N746=1000,بيانات!B746,"")</f>
        <v/>
      </c>
      <c r="B746" s="58" t="str">
        <f>IF(بيانات!N746=1000,بيانات!C746,"")</f>
        <v/>
      </c>
      <c r="C746" s="6" t="str">
        <f>IF(بيانات!N746=1000,1000,"")</f>
        <v/>
      </c>
    </row>
    <row r="747" spans="1:3" ht="15" customHeight="1">
      <c r="A747" s="57" t="str">
        <f>IF(بيانات!N747=1000,بيانات!B747,"")</f>
        <v/>
      </c>
      <c r="B747" s="57" t="str">
        <f>IF(بيانات!N747=1000,بيانات!C747,"")</f>
        <v/>
      </c>
      <c r="C747" s="3" t="str">
        <f>IF(بيانات!N747=1000,1000,"")</f>
        <v/>
      </c>
    </row>
    <row r="748" spans="1:3" ht="15" customHeight="1">
      <c r="A748" s="58" t="str">
        <f>IF(بيانات!N748=1000,بيانات!B748,"")</f>
        <v/>
      </c>
      <c r="B748" s="58" t="str">
        <f>IF(بيانات!N748=1000,بيانات!C748,"")</f>
        <v/>
      </c>
      <c r="C748" s="6" t="str">
        <f>IF(بيانات!N748=1000,1000,"")</f>
        <v/>
      </c>
    </row>
    <row r="749" spans="1:3" ht="15" customHeight="1">
      <c r="A749" s="57" t="str">
        <f>IF(بيانات!N749=1000,بيانات!B749,"")</f>
        <v/>
      </c>
      <c r="B749" s="57" t="str">
        <f>IF(بيانات!N749=1000,بيانات!C749,"")</f>
        <v/>
      </c>
      <c r="C749" s="3" t="str">
        <f>IF(بيانات!N749=1000,1000,"")</f>
        <v/>
      </c>
    </row>
    <row r="750" spans="1:3" ht="15" customHeight="1">
      <c r="A750" s="58" t="str">
        <f>IF(بيانات!N750=1000,بيانات!B750,"")</f>
        <v/>
      </c>
      <c r="B750" s="58" t="str">
        <f>IF(بيانات!N750=1000,بيانات!C750,"")</f>
        <v/>
      </c>
      <c r="C750" s="6" t="str">
        <f>IF(بيانات!N750=1000,1000,"")</f>
        <v/>
      </c>
    </row>
    <row r="751" spans="1:3" ht="15" customHeight="1">
      <c r="A751" s="57" t="str">
        <f>IF(بيانات!N751=1000,بيانات!B751,"")</f>
        <v/>
      </c>
      <c r="B751" s="57" t="str">
        <f>IF(بيانات!N751=1000,بيانات!C751,"")</f>
        <v/>
      </c>
      <c r="C751" s="3" t="str">
        <f>IF(بيانات!N751=1000,1000,"")</f>
        <v/>
      </c>
    </row>
    <row r="752" spans="1:3" ht="15" customHeight="1">
      <c r="A752" s="58" t="str">
        <f>IF(بيانات!N752=1000,بيانات!B752,"")</f>
        <v/>
      </c>
      <c r="B752" s="58" t="str">
        <f>IF(بيانات!N752=1000,بيانات!C752,"")</f>
        <v/>
      </c>
      <c r="C752" s="6" t="str">
        <f>IF(بيانات!N752=1000,1000,"")</f>
        <v/>
      </c>
    </row>
    <row r="753" spans="1:3" ht="15" customHeight="1">
      <c r="A753" s="57" t="str">
        <f>IF(بيانات!N753=1000,بيانات!B753,"")</f>
        <v/>
      </c>
      <c r="B753" s="57" t="str">
        <f>IF(بيانات!N753=1000,بيانات!C753,"")</f>
        <v/>
      </c>
      <c r="C753" s="3" t="str">
        <f>IF(بيانات!N753=1000,1000,"")</f>
        <v/>
      </c>
    </row>
    <row r="754" spans="1:3" ht="15" customHeight="1">
      <c r="A754" s="58" t="str">
        <f>IF(بيانات!N754=1000,بيانات!B754,"")</f>
        <v/>
      </c>
      <c r="B754" s="58" t="str">
        <f>IF(بيانات!N754=1000,بيانات!C754,"")</f>
        <v/>
      </c>
      <c r="C754" s="6" t="str">
        <f>IF(بيانات!N754=1000,1000,"")</f>
        <v/>
      </c>
    </row>
    <row r="755" spans="1:3" ht="15" customHeight="1">
      <c r="A755" s="57" t="str">
        <f>IF(بيانات!N755=1000,بيانات!B755,"")</f>
        <v/>
      </c>
      <c r="B755" s="57" t="str">
        <f>IF(بيانات!N755=1000,بيانات!C755,"")</f>
        <v/>
      </c>
      <c r="C755" s="3" t="str">
        <f>IF(بيانات!N755=1000,1000,"")</f>
        <v/>
      </c>
    </row>
    <row r="756" spans="1:3" ht="15" customHeight="1">
      <c r="A756" s="58" t="str">
        <f>IF(بيانات!N756=1000,بيانات!B756,"")</f>
        <v/>
      </c>
      <c r="B756" s="58" t="str">
        <f>IF(بيانات!N756=1000,بيانات!C756,"")</f>
        <v/>
      </c>
      <c r="C756" s="6" t="str">
        <f>IF(بيانات!N756=1000,1000,"")</f>
        <v/>
      </c>
    </row>
    <row r="757" spans="1:3" ht="15" customHeight="1">
      <c r="A757" s="57" t="str">
        <f>IF(بيانات!N757=1000,بيانات!B757,"")</f>
        <v/>
      </c>
      <c r="B757" s="57" t="str">
        <f>IF(بيانات!N757=1000,بيانات!C757,"")</f>
        <v/>
      </c>
      <c r="C757" s="3" t="str">
        <f>IF(بيانات!N757=1000,1000,"")</f>
        <v/>
      </c>
    </row>
    <row r="758" spans="1:3" ht="15" customHeight="1">
      <c r="A758" s="58" t="str">
        <f>IF(بيانات!N758=1000,بيانات!B758,"")</f>
        <v/>
      </c>
      <c r="B758" s="58" t="str">
        <f>IF(بيانات!N758=1000,بيانات!C758,"")</f>
        <v/>
      </c>
      <c r="C758" s="6" t="str">
        <f>IF(بيانات!N758=1000,1000,"")</f>
        <v/>
      </c>
    </row>
    <row r="759" spans="1:3" ht="15" customHeight="1">
      <c r="A759" s="57" t="str">
        <f>IF(بيانات!N759=1000,بيانات!B759,"")</f>
        <v/>
      </c>
      <c r="B759" s="57" t="str">
        <f>IF(بيانات!N759=1000,بيانات!C759,"")</f>
        <v/>
      </c>
      <c r="C759" s="3" t="str">
        <f>IF(بيانات!N759=1000,1000,"")</f>
        <v/>
      </c>
    </row>
    <row r="760" spans="1:3" ht="15" customHeight="1">
      <c r="A760" s="58" t="str">
        <f>IF(بيانات!N760=1000,بيانات!B760,"")</f>
        <v/>
      </c>
      <c r="B760" s="58" t="str">
        <f>IF(بيانات!N760=1000,بيانات!C760,"")</f>
        <v/>
      </c>
      <c r="C760" s="6" t="str">
        <f>IF(بيانات!N760=1000,1000,"")</f>
        <v/>
      </c>
    </row>
    <row r="761" spans="1:3" ht="15" customHeight="1">
      <c r="A761" s="57" t="str">
        <f>IF(بيانات!N761=1000,بيانات!B761,"")</f>
        <v/>
      </c>
      <c r="B761" s="57" t="str">
        <f>IF(بيانات!N761=1000,بيانات!C761,"")</f>
        <v/>
      </c>
      <c r="C761" s="3" t="str">
        <f>IF(بيانات!N761=1000,1000,"")</f>
        <v/>
      </c>
    </row>
    <row r="762" spans="1:3" ht="15" customHeight="1">
      <c r="A762" s="58" t="str">
        <f>IF(بيانات!N762=1000,بيانات!B762,"")</f>
        <v/>
      </c>
      <c r="B762" s="58" t="str">
        <f>IF(بيانات!N762=1000,بيانات!C762,"")</f>
        <v/>
      </c>
      <c r="C762" s="6" t="str">
        <f>IF(بيانات!N762=1000,1000,"")</f>
        <v/>
      </c>
    </row>
    <row r="763" spans="1:3" ht="15" customHeight="1">
      <c r="A763" s="57" t="str">
        <f>IF(بيانات!N763=1000,بيانات!B763,"")</f>
        <v/>
      </c>
      <c r="B763" s="57" t="str">
        <f>IF(بيانات!N763=1000,بيانات!C763,"")</f>
        <v/>
      </c>
      <c r="C763" s="3" t="str">
        <f>IF(بيانات!N763=1000,1000,"")</f>
        <v/>
      </c>
    </row>
    <row r="764" spans="1:3" ht="15" customHeight="1">
      <c r="A764" s="58" t="str">
        <f>IF(بيانات!N764=1000,بيانات!B764,"")</f>
        <v/>
      </c>
      <c r="B764" s="58" t="str">
        <f>IF(بيانات!N764=1000,بيانات!C764,"")</f>
        <v/>
      </c>
      <c r="C764" s="6" t="str">
        <f>IF(بيانات!N764=1000,1000,"")</f>
        <v/>
      </c>
    </row>
    <row r="765" spans="1:3" ht="15" customHeight="1">
      <c r="A765" s="57" t="str">
        <f>IF(بيانات!N765=1000,بيانات!B765,"")</f>
        <v/>
      </c>
      <c r="B765" s="57" t="str">
        <f>IF(بيانات!N765=1000,بيانات!C765,"")</f>
        <v/>
      </c>
      <c r="C765" s="3" t="str">
        <f>IF(بيانات!N765=1000,1000,"")</f>
        <v/>
      </c>
    </row>
    <row r="766" spans="1:3" ht="15" customHeight="1">
      <c r="A766" s="58" t="str">
        <f>IF(بيانات!N766=1000,بيانات!B766,"")</f>
        <v/>
      </c>
      <c r="B766" s="58" t="str">
        <f>IF(بيانات!N766=1000,بيانات!C766,"")</f>
        <v/>
      </c>
      <c r="C766" s="6" t="str">
        <f>IF(بيانات!N766=1000,1000,"")</f>
        <v/>
      </c>
    </row>
    <row r="767" spans="1:3" ht="15" customHeight="1">
      <c r="A767" s="57" t="str">
        <f>IF(بيانات!N767=1000,بيانات!B767,"")</f>
        <v/>
      </c>
      <c r="B767" s="57" t="str">
        <f>IF(بيانات!N767=1000,بيانات!C767,"")</f>
        <v/>
      </c>
      <c r="C767" s="3" t="str">
        <f>IF(بيانات!N767=1000,1000,"")</f>
        <v/>
      </c>
    </row>
    <row r="768" spans="1:3" ht="15" customHeight="1">
      <c r="A768" s="58" t="str">
        <f>IF(بيانات!N768=1000,بيانات!B768,"")</f>
        <v/>
      </c>
      <c r="B768" s="58" t="str">
        <f>IF(بيانات!N768=1000,بيانات!C768,"")</f>
        <v/>
      </c>
      <c r="C768" s="6" t="str">
        <f>IF(بيانات!N768=1000,1000,"")</f>
        <v/>
      </c>
    </row>
    <row r="769" spans="1:3" ht="15" customHeight="1">
      <c r="A769" s="57" t="str">
        <f>IF(بيانات!N769=1000,بيانات!B769,"")</f>
        <v/>
      </c>
      <c r="B769" s="57" t="str">
        <f>IF(بيانات!N769=1000,بيانات!C769,"")</f>
        <v/>
      </c>
      <c r="C769" s="3" t="str">
        <f>IF(بيانات!N769=1000,1000,"")</f>
        <v/>
      </c>
    </row>
    <row r="770" spans="1:3" ht="15" customHeight="1">
      <c r="A770" s="58" t="str">
        <f>IF(بيانات!N770=1000,بيانات!B770,"")</f>
        <v/>
      </c>
      <c r="B770" s="58" t="str">
        <f>IF(بيانات!N770=1000,بيانات!C770,"")</f>
        <v/>
      </c>
      <c r="C770" s="6" t="str">
        <f>IF(بيانات!N770=1000,1000,"")</f>
        <v/>
      </c>
    </row>
    <row r="771" spans="1:3" ht="15" customHeight="1">
      <c r="A771" s="57" t="str">
        <f>IF(بيانات!N771=1000,بيانات!B771,"")</f>
        <v/>
      </c>
      <c r="B771" s="57" t="str">
        <f>IF(بيانات!N771=1000,بيانات!C771,"")</f>
        <v/>
      </c>
      <c r="C771" s="3" t="str">
        <f>IF(بيانات!N771=1000,1000,"")</f>
        <v/>
      </c>
    </row>
    <row r="772" spans="1:3" ht="15" customHeight="1">
      <c r="A772" s="58" t="str">
        <f>IF(بيانات!N772=1000,بيانات!B772,"")</f>
        <v/>
      </c>
      <c r="B772" s="58" t="str">
        <f>IF(بيانات!N772=1000,بيانات!C772,"")</f>
        <v/>
      </c>
      <c r="C772" s="6" t="str">
        <f>IF(بيانات!N772=1000,1000,"")</f>
        <v/>
      </c>
    </row>
    <row r="773" spans="1:3" ht="15" customHeight="1">
      <c r="A773" s="57" t="str">
        <f>IF(بيانات!N773=1000,بيانات!B773,"")</f>
        <v/>
      </c>
      <c r="B773" s="57" t="str">
        <f>IF(بيانات!N773=1000,بيانات!C773,"")</f>
        <v/>
      </c>
      <c r="C773" s="3" t="str">
        <f>IF(بيانات!N773=1000,1000,"")</f>
        <v/>
      </c>
    </row>
    <row r="774" spans="1:3" ht="15" customHeight="1">
      <c r="A774" s="58" t="str">
        <f>IF(بيانات!N774=1000,بيانات!B774,"")</f>
        <v/>
      </c>
      <c r="B774" s="58" t="str">
        <f>IF(بيانات!N774=1000,بيانات!C774,"")</f>
        <v/>
      </c>
      <c r="C774" s="6" t="str">
        <f>IF(بيانات!N774=1000,1000,"")</f>
        <v/>
      </c>
    </row>
    <row r="775" spans="1:3" ht="15" customHeight="1">
      <c r="A775" s="57" t="str">
        <f>IF(بيانات!N775=1000,بيانات!B775,"")</f>
        <v/>
      </c>
      <c r="B775" s="57" t="str">
        <f>IF(بيانات!N775=1000,بيانات!C775,"")</f>
        <v/>
      </c>
      <c r="C775" s="3" t="str">
        <f>IF(بيانات!N775=1000,1000,"")</f>
        <v/>
      </c>
    </row>
    <row r="776" spans="1:3" ht="15" customHeight="1">
      <c r="A776" s="58" t="str">
        <f>IF(بيانات!N776=1000,بيانات!B776,"")</f>
        <v/>
      </c>
      <c r="B776" s="58" t="str">
        <f>IF(بيانات!N776=1000,بيانات!C776,"")</f>
        <v/>
      </c>
      <c r="C776" s="6" t="str">
        <f>IF(بيانات!N776=1000,1000,"")</f>
        <v/>
      </c>
    </row>
    <row r="777" spans="1:3" ht="15" customHeight="1">
      <c r="A777" s="57" t="str">
        <f>IF(بيانات!N777=1000,بيانات!B777,"")</f>
        <v/>
      </c>
      <c r="B777" s="57" t="str">
        <f>IF(بيانات!N777=1000,بيانات!C777,"")</f>
        <v/>
      </c>
      <c r="C777" s="3" t="str">
        <f>IF(بيانات!N777=1000,1000,"")</f>
        <v/>
      </c>
    </row>
    <row r="778" spans="1:3" ht="15" customHeight="1">
      <c r="A778" s="58" t="str">
        <f>IF(بيانات!N778=1000,بيانات!B778,"")</f>
        <v/>
      </c>
      <c r="B778" s="58" t="str">
        <f>IF(بيانات!N778=1000,بيانات!C778,"")</f>
        <v/>
      </c>
      <c r="C778" s="6" t="str">
        <f>IF(بيانات!N778=1000,1000,"")</f>
        <v/>
      </c>
    </row>
    <row r="779" spans="1:3" ht="15" customHeight="1">
      <c r="A779" s="57" t="str">
        <f>IF(بيانات!N779=1000,بيانات!B779,"")</f>
        <v/>
      </c>
      <c r="B779" s="57" t="str">
        <f>IF(بيانات!N779=1000,بيانات!C779,"")</f>
        <v/>
      </c>
      <c r="C779" s="3" t="str">
        <f>IF(بيانات!N779=1000,1000,"")</f>
        <v/>
      </c>
    </row>
    <row r="780" spans="1:3" ht="15" customHeight="1">
      <c r="A780" s="58" t="str">
        <f>IF(بيانات!N780=1000,بيانات!B780,"")</f>
        <v/>
      </c>
      <c r="B780" s="58" t="str">
        <f>IF(بيانات!N780=1000,بيانات!C780,"")</f>
        <v/>
      </c>
      <c r="C780" s="6" t="str">
        <f>IF(بيانات!N780=1000,1000,"")</f>
        <v/>
      </c>
    </row>
    <row r="781" spans="1:3" ht="15" customHeight="1">
      <c r="A781" s="57" t="str">
        <f>IF(بيانات!N781=1000,بيانات!B781,"")</f>
        <v/>
      </c>
      <c r="B781" s="57" t="str">
        <f>IF(بيانات!N781=1000,بيانات!C781,"")</f>
        <v/>
      </c>
      <c r="C781" s="3" t="str">
        <f>IF(بيانات!N781=1000,1000,"")</f>
        <v/>
      </c>
    </row>
    <row r="782" spans="1:3" ht="15" customHeight="1">
      <c r="A782" s="58" t="str">
        <f>IF(بيانات!N782=1000,بيانات!B782,"")</f>
        <v/>
      </c>
      <c r="B782" s="58" t="str">
        <f>IF(بيانات!N782=1000,بيانات!C782,"")</f>
        <v/>
      </c>
      <c r="C782" s="6" t="str">
        <f>IF(بيانات!N782=1000,1000,"")</f>
        <v/>
      </c>
    </row>
    <row r="783" spans="1:3" ht="15" customHeight="1">
      <c r="A783" s="57" t="str">
        <f>IF(بيانات!N783=1000,بيانات!B783,"")</f>
        <v/>
      </c>
      <c r="B783" s="57" t="str">
        <f>IF(بيانات!N783=1000,بيانات!C783,"")</f>
        <v/>
      </c>
      <c r="C783" s="3" t="str">
        <f>IF(بيانات!N783=1000,1000,"")</f>
        <v/>
      </c>
    </row>
    <row r="784" spans="1:3" ht="15" customHeight="1">
      <c r="A784" s="58" t="str">
        <f>IF(بيانات!N784=1000,بيانات!B784,"")</f>
        <v/>
      </c>
      <c r="B784" s="58" t="str">
        <f>IF(بيانات!N784=1000,بيانات!C784,"")</f>
        <v/>
      </c>
      <c r="C784" s="6" t="str">
        <f>IF(بيانات!N784=1000,1000,"")</f>
        <v/>
      </c>
    </row>
    <row r="785" spans="1:3" ht="15" customHeight="1">
      <c r="A785" s="57" t="str">
        <f>IF(بيانات!N785=1000,بيانات!B785,"")</f>
        <v/>
      </c>
      <c r="B785" s="57" t="str">
        <f>IF(بيانات!N785=1000,بيانات!C785,"")</f>
        <v/>
      </c>
      <c r="C785" s="3" t="str">
        <f>IF(بيانات!N785=1000,1000,"")</f>
        <v/>
      </c>
    </row>
    <row r="786" spans="1:3" ht="15" customHeight="1">
      <c r="A786" s="58" t="str">
        <f>IF(بيانات!N786=1000,بيانات!B786,"")</f>
        <v/>
      </c>
      <c r="B786" s="58" t="str">
        <f>IF(بيانات!N786=1000,بيانات!C786,"")</f>
        <v/>
      </c>
      <c r="C786" s="6" t="str">
        <f>IF(بيانات!N786=1000,1000,"")</f>
        <v/>
      </c>
    </row>
    <row r="787" spans="1:3" ht="15" customHeight="1">
      <c r="A787" s="57" t="str">
        <f>IF(بيانات!N787=1000,بيانات!B787,"")</f>
        <v/>
      </c>
      <c r="B787" s="57" t="str">
        <f>IF(بيانات!N787=1000,بيانات!C787,"")</f>
        <v/>
      </c>
      <c r="C787" s="3" t="str">
        <f>IF(بيانات!N787=1000,1000,"")</f>
        <v/>
      </c>
    </row>
    <row r="788" spans="1:3" ht="15" customHeight="1">
      <c r="A788" s="58" t="str">
        <f>IF(بيانات!N788=1000,بيانات!B788,"")</f>
        <v/>
      </c>
      <c r="B788" s="58" t="str">
        <f>IF(بيانات!N788=1000,بيانات!C788,"")</f>
        <v/>
      </c>
      <c r="C788" s="6" t="str">
        <f>IF(بيانات!N788=1000,1000,"")</f>
        <v/>
      </c>
    </row>
    <row r="789" spans="1:3" ht="15" customHeight="1">
      <c r="A789" s="57" t="str">
        <f>IF(بيانات!N789=1000,بيانات!B789,"")</f>
        <v/>
      </c>
      <c r="B789" s="57" t="str">
        <f>IF(بيانات!N789=1000,بيانات!C789,"")</f>
        <v/>
      </c>
      <c r="C789" s="3" t="str">
        <f>IF(بيانات!N789=1000,1000,"")</f>
        <v/>
      </c>
    </row>
    <row r="790" spans="1:3" ht="15" customHeight="1">
      <c r="A790" s="58" t="str">
        <f>IF(بيانات!N790=1000,بيانات!B790,"")</f>
        <v/>
      </c>
      <c r="B790" s="58" t="str">
        <f>IF(بيانات!N790=1000,بيانات!C790,"")</f>
        <v/>
      </c>
      <c r="C790" s="6" t="str">
        <f>IF(بيانات!N790=1000,1000,"")</f>
        <v/>
      </c>
    </row>
    <row r="791" spans="1:3" ht="15" customHeight="1">
      <c r="A791" s="57" t="str">
        <f>IF(بيانات!N791=1000,بيانات!B791,"")</f>
        <v/>
      </c>
      <c r="B791" s="57" t="str">
        <f>IF(بيانات!N791=1000,بيانات!C791,"")</f>
        <v/>
      </c>
      <c r="C791" s="3" t="str">
        <f>IF(بيانات!N791=1000,1000,"")</f>
        <v/>
      </c>
    </row>
    <row r="792" spans="1:3" ht="15" customHeight="1">
      <c r="A792" s="58" t="str">
        <f>IF(بيانات!N792=1000,بيانات!B792,"")</f>
        <v/>
      </c>
      <c r="B792" s="58" t="str">
        <f>IF(بيانات!N792=1000,بيانات!C792,"")</f>
        <v/>
      </c>
      <c r="C792" s="6" t="str">
        <f>IF(بيانات!N792=1000,1000,"")</f>
        <v/>
      </c>
    </row>
    <row r="793" spans="1:3" ht="15" customHeight="1">
      <c r="A793" s="57" t="str">
        <f>IF(بيانات!N793=1000,بيانات!B793,"")</f>
        <v/>
      </c>
      <c r="B793" s="57" t="str">
        <f>IF(بيانات!N793=1000,بيانات!C793,"")</f>
        <v/>
      </c>
      <c r="C793" s="3" t="str">
        <f>IF(بيانات!N793=1000,1000,"")</f>
        <v/>
      </c>
    </row>
    <row r="794" spans="1:3" ht="15" customHeight="1">
      <c r="A794" s="58" t="str">
        <f>IF(بيانات!N794=1000,بيانات!B794,"")</f>
        <v/>
      </c>
      <c r="B794" s="58" t="str">
        <f>IF(بيانات!N794=1000,بيانات!C794,"")</f>
        <v/>
      </c>
      <c r="C794" s="6" t="str">
        <f>IF(بيانات!N794=1000,1000,"")</f>
        <v/>
      </c>
    </row>
    <row r="795" spans="1:3" ht="15" customHeight="1">
      <c r="A795" s="57" t="str">
        <f>IF(بيانات!N795=1000,بيانات!B795,"")</f>
        <v/>
      </c>
      <c r="B795" s="57" t="str">
        <f>IF(بيانات!N795=1000,بيانات!C795,"")</f>
        <v/>
      </c>
      <c r="C795" s="3" t="str">
        <f>IF(بيانات!N795=1000,1000,"")</f>
        <v/>
      </c>
    </row>
    <row r="796" spans="1:3" ht="15" customHeight="1">
      <c r="A796" s="58" t="str">
        <f>IF(بيانات!N796=1000,بيانات!B796,"")</f>
        <v/>
      </c>
      <c r="B796" s="58" t="str">
        <f>IF(بيانات!N796=1000,بيانات!C796,"")</f>
        <v/>
      </c>
      <c r="C796" s="6" t="str">
        <f>IF(بيانات!N796=1000,1000,"")</f>
        <v/>
      </c>
    </row>
    <row r="797" spans="1:3" ht="15" customHeight="1">
      <c r="A797" s="57" t="str">
        <f>IF(بيانات!N797=1000,بيانات!B797,"")</f>
        <v/>
      </c>
      <c r="B797" s="57" t="str">
        <f>IF(بيانات!N797=1000,بيانات!C797,"")</f>
        <v/>
      </c>
      <c r="C797" s="3" t="str">
        <f>IF(بيانات!N797=1000,1000,"")</f>
        <v/>
      </c>
    </row>
    <row r="798" spans="1:3" ht="15" customHeight="1">
      <c r="A798" s="58" t="str">
        <f>IF(بيانات!N798=1000,بيانات!B798,"")</f>
        <v/>
      </c>
      <c r="B798" s="58" t="str">
        <f>IF(بيانات!N798=1000,بيانات!C798,"")</f>
        <v/>
      </c>
      <c r="C798" s="6" t="str">
        <f>IF(بيانات!N798=1000,1000,"")</f>
        <v/>
      </c>
    </row>
    <row r="799" spans="1:3" ht="15" customHeight="1">
      <c r="A799" s="57" t="str">
        <f>IF(بيانات!N799=1000,بيانات!B799,"")</f>
        <v/>
      </c>
      <c r="B799" s="57" t="str">
        <f>IF(بيانات!N799=1000,بيانات!C799,"")</f>
        <v/>
      </c>
      <c r="C799" s="3" t="str">
        <f>IF(بيانات!N799=1000,1000,"")</f>
        <v/>
      </c>
    </row>
    <row r="800" spans="1:3" ht="15" customHeight="1">
      <c r="A800" s="58" t="str">
        <f>IF(بيانات!N800=1000,بيانات!B800,"")</f>
        <v/>
      </c>
      <c r="B800" s="58" t="str">
        <f>IF(بيانات!N800=1000,بيانات!C800,"")</f>
        <v/>
      </c>
      <c r="C800" s="6" t="str">
        <f>IF(بيانات!N800=1000,1000,"")</f>
        <v/>
      </c>
    </row>
    <row r="801" spans="1:3" ht="15" customHeight="1">
      <c r="A801" s="57" t="str">
        <f>IF(بيانات!N801=1000,بيانات!B801,"")</f>
        <v/>
      </c>
      <c r="B801" s="57" t="str">
        <f>IF(بيانات!N801=1000,بيانات!C801,"")</f>
        <v/>
      </c>
      <c r="C801" s="3" t="str">
        <f>IF(بيانات!N801=1000,1000,"")</f>
        <v/>
      </c>
    </row>
    <row r="802" spans="1:3" ht="15" customHeight="1">
      <c r="A802" s="58" t="str">
        <f>IF(بيانات!N802=1000,بيانات!B802,"")</f>
        <v/>
      </c>
      <c r="B802" s="58" t="str">
        <f>IF(بيانات!N802=1000,بيانات!C802,"")</f>
        <v/>
      </c>
      <c r="C802" s="6" t="str">
        <f>IF(بيانات!N802=1000,1000,"")</f>
        <v/>
      </c>
    </row>
    <row r="803" spans="1:3" ht="15" customHeight="1">
      <c r="A803" s="57" t="str">
        <f>IF(بيانات!N803=1000,بيانات!B803,"")</f>
        <v/>
      </c>
      <c r="B803" s="57" t="str">
        <f>IF(بيانات!N803=1000,بيانات!C803,"")</f>
        <v/>
      </c>
      <c r="C803" s="3" t="str">
        <f>IF(بيانات!N803=1000,1000,"")</f>
        <v/>
      </c>
    </row>
    <row r="804" spans="1:3" ht="15" customHeight="1">
      <c r="A804" s="58" t="str">
        <f>IF(بيانات!N804=1000,بيانات!B804,"")</f>
        <v/>
      </c>
      <c r="B804" s="58" t="str">
        <f>IF(بيانات!N804=1000,بيانات!C804,"")</f>
        <v/>
      </c>
      <c r="C804" s="6" t="str">
        <f>IF(بيانات!N804=1000,1000,"")</f>
        <v/>
      </c>
    </row>
    <row r="805" spans="1:3" ht="15" customHeight="1">
      <c r="A805" s="57" t="str">
        <f>IF(بيانات!N805=1000,بيانات!B805,"")</f>
        <v/>
      </c>
      <c r="B805" s="57" t="str">
        <f>IF(بيانات!N805=1000,بيانات!C805,"")</f>
        <v/>
      </c>
      <c r="C805" s="3" t="str">
        <f>IF(بيانات!N805=1000,1000,"")</f>
        <v/>
      </c>
    </row>
    <row r="806" spans="1:3" ht="15" customHeight="1">
      <c r="A806" s="58" t="str">
        <f>IF(بيانات!N806=1000,بيانات!B806,"")</f>
        <v/>
      </c>
      <c r="B806" s="58" t="str">
        <f>IF(بيانات!N806=1000,بيانات!C806,"")</f>
        <v/>
      </c>
      <c r="C806" s="6" t="str">
        <f>IF(بيانات!N806=1000,1000,"")</f>
        <v/>
      </c>
    </row>
    <row r="807" spans="1:3" ht="15" customHeight="1">
      <c r="A807" s="57" t="str">
        <f>IF(بيانات!N807=1000,بيانات!B807,"")</f>
        <v/>
      </c>
      <c r="B807" s="57" t="str">
        <f>IF(بيانات!N807=1000,بيانات!C807,"")</f>
        <v/>
      </c>
      <c r="C807" s="3" t="str">
        <f>IF(بيانات!N807=1000,1000,"")</f>
        <v/>
      </c>
    </row>
    <row r="808" spans="1:3" ht="15" customHeight="1">
      <c r="A808" s="58" t="str">
        <f>IF(بيانات!N808=1000,بيانات!B808,"")</f>
        <v/>
      </c>
      <c r="B808" s="58" t="str">
        <f>IF(بيانات!N808=1000,بيانات!C808,"")</f>
        <v/>
      </c>
      <c r="C808" s="6" t="str">
        <f>IF(بيانات!N808=1000,1000,"")</f>
        <v/>
      </c>
    </row>
    <row r="809" spans="1:3" ht="15" customHeight="1">
      <c r="A809" s="57" t="str">
        <f>IF(بيانات!N809=1000,بيانات!B809,"")</f>
        <v/>
      </c>
      <c r="B809" s="57" t="str">
        <f>IF(بيانات!N809=1000,بيانات!C809,"")</f>
        <v/>
      </c>
      <c r="C809" s="3" t="str">
        <f>IF(بيانات!N809=1000,1000,"")</f>
        <v/>
      </c>
    </row>
    <row r="810" spans="1:3" ht="15" customHeight="1">
      <c r="A810" s="58" t="str">
        <f>IF(بيانات!N810=1000,بيانات!B810,"")</f>
        <v/>
      </c>
      <c r="B810" s="58" t="str">
        <f>IF(بيانات!N810=1000,بيانات!C810,"")</f>
        <v/>
      </c>
      <c r="C810" s="6" t="str">
        <f>IF(بيانات!N810=1000,1000,"")</f>
        <v/>
      </c>
    </row>
    <row r="811" spans="1:3" ht="15" customHeight="1">
      <c r="A811" s="57" t="str">
        <f>IF(بيانات!N811=1000,بيانات!B811,"")</f>
        <v/>
      </c>
      <c r="B811" s="57" t="str">
        <f>IF(بيانات!N811=1000,بيانات!C811,"")</f>
        <v/>
      </c>
      <c r="C811" s="3" t="str">
        <f>IF(بيانات!N811=1000,1000,"")</f>
        <v/>
      </c>
    </row>
    <row r="812" spans="1:3" ht="15" customHeight="1">
      <c r="A812" s="58" t="str">
        <f>IF(بيانات!N812=1000,بيانات!B812,"")</f>
        <v/>
      </c>
      <c r="B812" s="58" t="str">
        <f>IF(بيانات!N812=1000,بيانات!C812,"")</f>
        <v/>
      </c>
      <c r="C812" s="6" t="str">
        <f>IF(بيانات!N812=1000,1000,"")</f>
        <v/>
      </c>
    </row>
    <row r="813" spans="1:3" ht="15" customHeight="1">
      <c r="A813" s="57" t="str">
        <f>IF(بيانات!N813=1000,بيانات!B813,"")</f>
        <v/>
      </c>
      <c r="B813" s="57" t="str">
        <f>IF(بيانات!N813=1000,بيانات!C813,"")</f>
        <v/>
      </c>
      <c r="C813" s="3" t="str">
        <f>IF(بيانات!N813=1000,1000,"")</f>
        <v/>
      </c>
    </row>
    <row r="814" spans="1:3" ht="15" customHeight="1">
      <c r="A814" s="58" t="str">
        <f>IF(بيانات!N814=1000,بيانات!B814,"")</f>
        <v/>
      </c>
      <c r="B814" s="58" t="str">
        <f>IF(بيانات!N814=1000,بيانات!C814,"")</f>
        <v/>
      </c>
      <c r="C814" s="6" t="str">
        <f>IF(بيانات!N814=1000,1000,"")</f>
        <v/>
      </c>
    </row>
    <row r="815" spans="1:3" ht="15" customHeight="1">
      <c r="A815" s="57" t="str">
        <f>IF(بيانات!N815=1000,بيانات!B815,"")</f>
        <v/>
      </c>
      <c r="B815" s="57" t="str">
        <f>IF(بيانات!N815=1000,بيانات!C815,"")</f>
        <v/>
      </c>
      <c r="C815" s="3" t="str">
        <f>IF(بيانات!N815=1000,1000,"")</f>
        <v/>
      </c>
    </row>
    <row r="816" spans="1:3" ht="15" customHeight="1">
      <c r="A816" s="58" t="str">
        <f>IF(بيانات!N816=1000,بيانات!B816,"")</f>
        <v/>
      </c>
      <c r="B816" s="58" t="str">
        <f>IF(بيانات!N816=1000,بيانات!C816,"")</f>
        <v/>
      </c>
      <c r="C816" s="6" t="str">
        <f>IF(بيانات!N816=1000,1000,"")</f>
        <v/>
      </c>
    </row>
    <row r="817" spans="1:3" ht="15" customHeight="1">
      <c r="A817" s="57" t="str">
        <f>IF(بيانات!N817=1000,بيانات!B817,"")</f>
        <v/>
      </c>
      <c r="B817" s="57" t="str">
        <f>IF(بيانات!N817=1000,بيانات!C817,"")</f>
        <v/>
      </c>
      <c r="C817" s="3" t="str">
        <f>IF(بيانات!N817=1000,1000,"")</f>
        <v/>
      </c>
    </row>
    <row r="818" spans="1:3" ht="15" customHeight="1">
      <c r="A818" s="58" t="str">
        <f>IF(بيانات!N818=1000,بيانات!B818,"")</f>
        <v/>
      </c>
      <c r="B818" s="58" t="str">
        <f>IF(بيانات!N818=1000,بيانات!C818,"")</f>
        <v/>
      </c>
      <c r="C818" s="6" t="str">
        <f>IF(بيانات!N818=1000,1000,"")</f>
        <v/>
      </c>
    </row>
    <row r="819" spans="1:3" ht="15" customHeight="1">
      <c r="A819" s="57" t="str">
        <f>IF(بيانات!N819=1000,بيانات!B819,"")</f>
        <v/>
      </c>
      <c r="B819" s="57" t="str">
        <f>IF(بيانات!N819=1000,بيانات!C819,"")</f>
        <v/>
      </c>
      <c r="C819" s="3" t="str">
        <f>IF(بيانات!N819=1000,1000,"")</f>
        <v/>
      </c>
    </row>
    <row r="820" spans="1:3" ht="15" customHeight="1">
      <c r="A820" s="58" t="str">
        <f>IF(بيانات!N820=1000,بيانات!B820,"")</f>
        <v/>
      </c>
      <c r="B820" s="58" t="str">
        <f>IF(بيانات!N820=1000,بيانات!C820,"")</f>
        <v/>
      </c>
      <c r="C820" s="6" t="str">
        <f>IF(بيانات!N820=1000,1000,"")</f>
        <v/>
      </c>
    </row>
    <row r="821" spans="1:3" ht="15" customHeight="1">
      <c r="A821" s="57" t="str">
        <f>IF(بيانات!N821=1000,بيانات!B821,"")</f>
        <v/>
      </c>
      <c r="B821" s="57" t="str">
        <f>IF(بيانات!N821=1000,بيانات!C821,"")</f>
        <v/>
      </c>
      <c r="C821" s="3" t="str">
        <f>IF(بيانات!N821=1000,1000,"")</f>
        <v/>
      </c>
    </row>
    <row r="822" spans="1:3" ht="15" customHeight="1">
      <c r="A822" s="58" t="str">
        <f>IF(بيانات!N822=1000,بيانات!B822,"")</f>
        <v/>
      </c>
      <c r="B822" s="58" t="str">
        <f>IF(بيانات!N822=1000,بيانات!C822,"")</f>
        <v/>
      </c>
      <c r="C822" s="6" t="str">
        <f>IF(بيانات!N822=1000,1000,"")</f>
        <v/>
      </c>
    </row>
    <row r="823" spans="1:3" ht="15" customHeight="1">
      <c r="A823" s="57" t="str">
        <f>IF(بيانات!N823=1000,بيانات!B823,"")</f>
        <v/>
      </c>
      <c r="B823" s="57" t="str">
        <f>IF(بيانات!N823=1000,بيانات!C823,"")</f>
        <v/>
      </c>
      <c r="C823" s="3" t="str">
        <f>IF(بيانات!N823=1000,1000,"")</f>
        <v/>
      </c>
    </row>
    <row r="824" spans="1:3" ht="15" customHeight="1">
      <c r="A824" s="58" t="str">
        <f>IF(بيانات!N824=1000,بيانات!B824,"")</f>
        <v/>
      </c>
      <c r="B824" s="58" t="str">
        <f>IF(بيانات!N824=1000,بيانات!C824,"")</f>
        <v/>
      </c>
      <c r="C824" s="6" t="str">
        <f>IF(بيانات!N824=1000,1000,"")</f>
        <v/>
      </c>
    </row>
    <row r="825" spans="1:3" ht="15" customHeight="1">
      <c r="A825" s="57" t="str">
        <f>IF(بيانات!N825=1000,بيانات!B825,"")</f>
        <v/>
      </c>
      <c r="B825" s="57" t="str">
        <f>IF(بيانات!N825=1000,بيانات!C825,"")</f>
        <v/>
      </c>
      <c r="C825" s="3" t="str">
        <f>IF(بيانات!N825=1000,1000,"")</f>
        <v/>
      </c>
    </row>
    <row r="826" spans="1:3" ht="15" customHeight="1">
      <c r="A826" s="58" t="str">
        <f>IF(بيانات!N826=1000,بيانات!B826,"")</f>
        <v/>
      </c>
      <c r="B826" s="58" t="str">
        <f>IF(بيانات!N826=1000,بيانات!C826,"")</f>
        <v/>
      </c>
      <c r="C826" s="6" t="str">
        <f>IF(بيانات!N826=1000,1000,"")</f>
        <v/>
      </c>
    </row>
    <row r="827" spans="1:3" ht="15" customHeight="1">
      <c r="A827" s="57" t="str">
        <f>IF(بيانات!N827=1000,بيانات!B827,"")</f>
        <v/>
      </c>
      <c r="B827" s="57" t="str">
        <f>IF(بيانات!N827=1000,بيانات!C827,"")</f>
        <v/>
      </c>
      <c r="C827" s="3" t="str">
        <f>IF(بيانات!N827=1000,1000,"")</f>
        <v/>
      </c>
    </row>
    <row r="828" spans="1:3" ht="15" customHeight="1">
      <c r="A828" s="58" t="str">
        <f>IF(بيانات!N828=1000,بيانات!B828,"")</f>
        <v/>
      </c>
      <c r="B828" s="58" t="str">
        <f>IF(بيانات!N828=1000,بيانات!C828,"")</f>
        <v/>
      </c>
      <c r="C828" s="6" t="str">
        <f>IF(بيانات!N828=1000,1000,"")</f>
        <v/>
      </c>
    </row>
    <row r="829" spans="1:3" ht="15" customHeight="1">
      <c r="A829" s="57" t="str">
        <f>IF(بيانات!N829=1000,بيانات!B829,"")</f>
        <v/>
      </c>
      <c r="B829" s="57" t="str">
        <f>IF(بيانات!N829=1000,بيانات!C829,"")</f>
        <v/>
      </c>
      <c r="C829" s="3" t="str">
        <f>IF(بيانات!N829=1000,1000,"")</f>
        <v/>
      </c>
    </row>
    <row r="830" spans="1:3" ht="15" customHeight="1">
      <c r="A830" s="58" t="str">
        <f>IF(بيانات!N830=1000,بيانات!B830,"")</f>
        <v/>
      </c>
      <c r="B830" s="58" t="str">
        <f>IF(بيانات!N830=1000,بيانات!C830,"")</f>
        <v/>
      </c>
      <c r="C830" s="6" t="str">
        <f>IF(بيانات!N830=1000,1000,"")</f>
        <v/>
      </c>
    </row>
    <row r="831" spans="1:3" ht="15" customHeight="1">
      <c r="A831" s="57" t="str">
        <f>IF(بيانات!N831=1000,بيانات!B831,"")</f>
        <v/>
      </c>
      <c r="B831" s="57" t="str">
        <f>IF(بيانات!N831=1000,بيانات!C831,"")</f>
        <v/>
      </c>
      <c r="C831" s="3" t="str">
        <f>IF(بيانات!N831=1000,1000,"")</f>
        <v/>
      </c>
    </row>
    <row r="832" spans="1:3" ht="15" customHeight="1">
      <c r="A832" s="58" t="str">
        <f>IF(بيانات!N832=1000,بيانات!B832,"")</f>
        <v/>
      </c>
      <c r="B832" s="58" t="str">
        <f>IF(بيانات!N832=1000,بيانات!C832,"")</f>
        <v/>
      </c>
      <c r="C832" s="6" t="str">
        <f>IF(بيانات!N832=1000,1000,"")</f>
        <v/>
      </c>
    </row>
    <row r="833" spans="1:3" ht="15" customHeight="1">
      <c r="A833" s="57" t="str">
        <f>IF(بيانات!N833=1000,بيانات!B833,"")</f>
        <v/>
      </c>
      <c r="B833" s="57" t="str">
        <f>IF(بيانات!N833=1000,بيانات!C833,"")</f>
        <v/>
      </c>
      <c r="C833" s="3" t="str">
        <f>IF(بيانات!N833=1000,1000,"")</f>
        <v/>
      </c>
    </row>
    <row r="834" spans="1:3" ht="15" customHeight="1">
      <c r="A834" s="58" t="str">
        <f>IF(بيانات!N834=1000,بيانات!B834,"")</f>
        <v/>
      </c>
      <c r="B834" s="58" t="str">
        <f>IF(بيانات!N834=1000,بيانات!C834,"")</f>
        <v/>
      </c>
      <c r="C834" s="6" t="str">
        <f>IF(بيانات!N834=1000,1000,"")</f>
        <v/>
      </c>
    </row>
    <row r="835" spans="1:3" ht="15" customHeight="1">
      <c r="A835" s="57" t="str">
        <f>IF(بيانات!N835=1000,بيانات!B835,"")</f>
        <v/>
      </c>
      <c r="B835" s="57" t="str">
        <f>IF(بيانات!N835=1000,بيانات!C835,"")</f>
        <v/>
      </c>
      <c r="C835" s="3" t="str">
        <f>IF(بيانات!N835=1000,1000,"")</f>
        <v/>
      </c>
    </row>
    <row r="836" spans="1:3" ht="15" customHeight="1">
      <c r="A836" s="58" t="str">
        <f>IF(بيانات!N836=1000,بيانات!B836,"")</f>
        <v/>
      </c>
      <c r="B836" s="58" t="str">
        <f>IF(بيانات!N836=1000,بيانات!C836,"")</f>
        <v/>
      </c>
      <c r="C836" s="6" t="str">
        <f>IF(بيانات!N836=1000,1000,"")</f>
        <v/>
      </c>
    </row>
    <row r="837" spans="1:3" ht="15" customHeight="1">
      <c r="A837" s="57" t="str">
        <f>IF(بيانات!N837=1000,بيانات!B837,"")</f>
        <v/>
      </c>
      <c r="B837" s="57" t="str">
        <f>IF(بيانات!N837=1000,بيانات!C837,"")</f>
        <v/>
      </c>
      <c r="C837" s="3" t="str">
        <f>IF(بيانات!N837=1000,1000,"")</f>
        <v/>
      </c>
    </row>
    <row r="838" spans="1:3" ht="15" customHeight="1">
      <c r="A838" s="58" t="str">
        <f>IF(بيانات!N838=1000,بيانات!B838,"")</f>
        <v/>
      </c>
      <c r="B838" s="58" t="str">
        <f>IF(بيانات!N838=1000,بيانات!C838,"")</f>
        <v/>
      </c>
      <c r="C838" s="6" t="str">
        <f>IF(بيانات!N838=1000,1000,"")</f>
        <v/>
      </c>
    </row>
    <row r="839" spans="1:3" ht="15" customHeight="1">
      <c r="A839" s="57" t="str">
        <f>IF(بيانات!N839=1000,بيانات!B839,"")</f>
        <v/>
      </c>
      <c r="B839" s="57" t="str">
        <f>IF(بيانات!N839=1000,بيانات!C839,"")</f>
        <v/>
      </c>
      <c r="C839" s="3" t="str">
        <f>IF(بيانات!N839=1000,1000,"")</f>
        <v/>
      </c>
    </row>
    <row r="840" spans="1:3" ht="15" customHeight="1">
      <c r="A840" s="58" t="str">
        <f>IF(بيانات!N840=1000,بيانات!B840,"")</f>
        <v/>
      </c>
      <c r="B840" s="58" t="str">
        <f>IF(بيانات!N840=1000,بيانات!C840,"")</f>
        <v/>
      </c>
      <c r="C840" s="6" t="str">
        <f>IF(بيانات!N840=1000,1000,"")</f>
        <v/>
      </c>
    </row>
    <row r="841" spans="1:3" ht="15" customHeight="1">
      <c r="A841" s="57" t="str">
        <f>IF(بيانات!N841=1000,بيانات!B841,"")</f>
        <v/>
      </c>
      <c r="B841" s="57" t="str">
        <f>IF(بيانات!N841=1000,بيانات!C841,"")</f>
        <v/>
      </c>
      <c r="C841" s="3" t="str">
        <f>IF(بيانات!N841=1000,1000,"")</f>
        <v/>
      </c>
    </row>
    <row r="842" spans="1:3" ht="15" customHeight="1">
      <c r="A842" s="58" t="str">
        <f>IF(بيانات!N842=1000,بيانات!B842,"")</f>
        <v/>
      </c>
      <c r="B842" s="58" t="str">
        <f>IF(بيانات!N842=1000,بيانات!C842,"")</f>
        <v/>
      </c>
      <c r="C842" s="6" t="str">
        <f>IF(بيانات!N842=1000,1000,"")</f>
        <v/>
      </c>
    </row>
    <row r="843" spans="1:3" ht="15" customHeight="1">
      <c r="A843" s="57" t="str">
        <f>IF(بيانات!N843=1000,بيانات!B843,"")</f>
        <v/>
      </c>
      <c r="B843" s="57" t="str">
        <f>IF(بيانات!N843=1000,بيانات!C843,"")</f>
        <v/>
      </c>
      <c r="C843" s="3" t="str">
        <f>IF(بيانات!N843=1000,1000,"")</f>
        <v/>
      </c>
    </row>
    <row r="844" spans="1:3" ht="15" customHeight="1">
      <c r="A844" s="58" t="str">
        <f>IF(بيانات!N844=1000,بيانات!B844,"")</f>
        <v/>
      </c>
      <c r="B844" s="58" t="str">
        <f>IF(بيانات!N844=1000,بيانات!C844,"")</f>
        <v/>
      </c>
      <c r="C844" s="6" t="str">
        <f>IF(بيانات!N844=1000,1000,"")</f>
        <v/>
      </c>
    </row>
    <row r="845" spans="1:3" ht="15" customHeight="1">
      <c r="A845" s="57" t="str">
        <f>IF(بيانات!N845=1000,بيانات!B845,"")</f>
        <v/>
      </c>
      <c r="B845" s="57" t="str">
        <f>IF(بيانات!N845=1000,بيانات!C845,"")</f>
        <v/>
      </c>
      <c r="C845" s="3" t="str">
        <f>IF(بيانات!N845=1000,1000,"")</f>
        <v/>
      </c>
    </row>
    <row r="846" spans="1:3" ht="15" customHeight="1">
      <c r="A846" s="58" t="str">
        <f>IF(بيانات!N846=1000,بيانات!B846,"")</f>
        <v/>
      </c>
      <c r="B846" s="58" t="str">
        <f>IF(بيانات!N846=1000,بيانات!C846,"")</f>
        <v/>
      </c>
      <c r="C846" s="6" t="str">
        <f>IF(بيانات!N846=1000,1000,"")</f>
        <v/>
      </c>
    </row>
    <row r="847" spans="1:3" ht="15" customHeight="1">
      <c r="A847" s="57" t="str">
        <f>IF(بيانات!N847=1000,بيانات!B847,"")</f>
        <v/>
      </c>
      <c r="B847" s="57" t="str">
        <f>IF(بيانات!N847=1000,بيانات!C847,"")</f>
        <v/>
      </c>
      <c r="C847" s="3" t="str">
        <f>IF(بيانات!N847=1000,1000,"")</f>
        <v/>
      </c>
    </row>
    <row r="848" spans="1:3" ht="15" customHeight="1">
      <c r="A848" s="58" t="str">
        <f>IF(بيانات!N848=1000,بيانات!B848,"")</f>
        <v/>
      </c>
      <c r="B848" s="58" t="str">
        <f>IF(بيانات!N848=1000,بيانات!C848,"")</f>
        <v/>
      </c>
      <c r="C848" s="6" t="str">
        <f>IF(بيانات!N848=1000,1000,"")</f>
        <v/>
      </c>
    </row>
    <row r="849" spans="1:3" ht="15" customHeight="1">
      <c r="A849" s="57" t="str">
        <f>IF(بيانات!N849=1000,بيانات!B849,"")</f>
        <v/>
      </c>
      <c r="B849" s="57" t="str">
        <f>IF(بيانات!N849=1000,بيانات!C849,"")</f>
        <v/>
      </c>
      <c r="C849" s="3" t="str">
        <f>IF(بيانات!N849=1000,1000,"")</f>
        <v/>
      </c>
    </row>
    <row r="850" spans="1:3" ht="15" customHeight="1">
      <c r="A850" s="58" t="str">
        <f>IF(بيانات!N850=1000,بيانات!B850,"")</f>
        <v/>
      </c>
      <c r="B850" s="58" t="str">
        <f>IF(بيانات!N850=1000,بيانات!C850,"")</f>
        <v/>
      </c>
      <c r="C850" s="6" t="str">
        <f>IF(بيانات!N850=1000,1000,"")</f>
        <v/>
      </c>
    </row>
    <row r="851" spans="1:3" ht="15" customHeight="1">
      <c r="A851" s="57" t="str">
        <f>IF(بيانات!N851=1000,بيانات!B851,"")</f>
        <v/>
      </c>
      <c r="B851" s="57" t="str">
        <f>IF(بيانات!N851=1000,بيانات!C851,"")</f>
        <v/>
      </c>
      <c r="C851" s="3" t="str">
        <f>IF(بيانات!N851=1000,1000,"")</f>
        <v/>
      </c>
    </row>
    <row r="852" spans="1:3" ht="15" customHeight="1">
      <c r="A852" s="58" t="str">
        <f>IF(بيانات!N852=1000,بيانات!B852,"")</f>
        <v/>
      </c>
      <c r="B852" s="58" t="str">
        <f>IF(بيانات!N852=1000,بيانات!C852,"")</f>
        <v/>
      </c>
      <c r="C852" s="6" t="str">
        <f>IF(بيانات!N852=1000,1000,"")</f>
        <v/>
      </c>
    </row>
    <row r="853" spans="1:3" ht="15" customHeight="1">
      <c r="A853" s="57" t="str">
        <f>IF(بيانات!N853=1000,بيانات!B853,"")</f>
        <v/>
      </c>
      <c r="B853" s="57" t="str">
        <f>IF(بيانات!N853=1000,بيانات!C853,"")</f>
        <v/>
      </c>
      <c r="C853" s="3" t="str">
        <f>IF(بيانات!N853=1000,1000,"")</f>
        <v/>
      </c>
    </row>
    <row r="854" spans="1:3" ht="15" customHeight="1">
      <c r="A854" s="58" t="str">
        <f>IF(بيانات!N854=1000,بيانات!B854,"")</f>
        <v/>
      </c>
      <c r="B854" s="58" t="str">
        <f>IF(بيانات!N854=1000,بيانات!C854,"")</f>
        <v/>
      </c>
      <c r="C854" s="6" t="str">
        <f>IF(بيانات!N854=1000,1000,"")</f>
        <v/>
      </c>
    </row>
    <row r="855" spans="1:3" ht="15" customHeight="1">
      <c r="A855" s="57" t="str">
        <f>IF(بيانات!N855=1000,بيانات!B855,"")</f>
        <v/>
      </c>
      <c r="B855" s="57" t="str">
        <f>IF(بيانات!N855=1000,بيانات!C855,"")</f>
        <v/>
      </c>
      <c r="C855" s="3" t="str">
        <f>IF(بيانات!N855=1000,1000,"")</f>
        <v/>
      </c>
    </row>
    <row r="856" spans="1:3" ht="15" customHeight="1">
      <c r="A856" s="58" t="str">
        <f>IF(بيانات!N856=1000,بيانات!B856,"")</f>
        <v/>
      </c>
      <c r="B856" s="58" t="str">
        <f>IF(بيانات!N856=1000,بيانات!C856,"")</f>
        <v/>
      </c>
      <c r="C856" s="6" t="str">
        <f>IF(بيانات!N856=1000,1000,"")</f>
        <v/>
      </c>
    </row>
    <row r="857" spans="1:3" ht="15" customHeight="1">
      <c r="A857" s="57" t="str">
        <f>IF(بيانات!N857=1000,بيانات!B857,"")</f>
        <v/>
      </c>
      <c r="B857" s="57" t="str">
        <f>IF(بيانات!N857=1000,بيانات!C857,"")</f>
        <v/>
      </c>
      <c r="C857" s="3" t="str">
        <f>IF(بيانات!N857=1000,1000,"")</f>
        <v/>
      </c>
    </row>
    <row r="858" spans="1:3" ht="15" customHeight="1">
      <c r="A858" s="58" t="str">
        <f>IF(بيانات!N858=1000,بيانات!B858,"")</f>
        <v/>
      </c>
      <c r="B858" s="58" t="str">
        <f>IF(بيانات!N858=1000,بيانات!C858,"")</f>
        <v/>
      </c>
      <c r="C858" s="6" t="str">
        <f>IF(بيانات!N858=1000,1000,"")</f>
        <v/>
      </c>
    </row>
    <row r="859" spans="1:3" ht="15" customHeight="1">
      <c r="A859" s="57" t="str">
        <f>IF(بيانات!N859=1000,بيانات!B859,"")</f>
        <v/>
      </c>
      <c r="B859" s="57" t="str">
        <f>IF(بيانات!N859=1000,بيانات!C859,"")</f>
        <v/>
      </c>
      <c r="C859" s="3" t="str">
        <f>IF(بيانات!N859=1000,1000,"")</f>
        <v/>
      </c>
    </row>
    <row r="860" spans="1:3" ht="15" customHeight="1">
      <c r="A860" s="58" t="str">
        <f>IF(بيانات!N860=1000,بيانات!B860,"")</f>
        <v/>
      </c>
      <c r="B860" s="58" t="str">
        <f>IF(بيانات!N860=1000,بيانات!C860,"")</f>
        <v/>
      </c>
      <c r="C860" s="6" t="str">
        <f>IF(بيانات!N860=1000,1000,"")</f>
        <v/>
      </c>
    </row>
    <row r="861" spans="1:3" ht="15" customHeight="1">
      <c r="A861" s="57" t="str">
        <f>IF(بيانات!N861=1000,بيانات!B861,"")</f>
        <v/>
      </c>
      <c r="B861" s="57" t="str">
        <f>IF(بيانات!N861=1000,بيانات!C861,"")</f>
        <v/>
      </c>
      <c r="C861" s="3" t="str">
        <f>IF(بيانات!N861=1000,1000,"")</f>
        <v/>
      </c>
    </row>
    <row r="862" spans="1:3" ht="15" customHeight="1">
      <c r="A862" s="58" t="str">
        <f>IF(بيانات!N862=1000,بيانات!B862,"")</f>
        <v/>
      </c>
      <c r="B862" s="58" t="str">
        <f>IF(بيانات!N862=1000,بيانات!C862,"")</f>
        <v/>
      </c>
      <c r="C862" s="6" t="str">
        <f>IF(بيانات!N862=1000,1000,"")</f>
        <v/>
      </c>
    </row>
    <row r="863" spans="1:3" ht="15" customHeight="1">
      <c r="A863" s="57" t="str">
        <f>IF(بيانات!N863=1000,بيانات!B863,"")</f>
        <v/>
      </c>
      <c r="B863" s="57" t="str">
        <f>IF(بيانات!N863=1000,بيانات!C863,"")</f>
        <v/>
      </c>
      <c r="C863" s="3" t="str">
        <f>IF(بيانات!N863=1000,1000,"")</f>
        <v/>
      </c>
    </row>
    <row r="864" spans="1:3" ht="15" customHeight="1">
      <c r="A864" s="58" t="str">
        <f>IF(بيانات!N864=1000,بيانات!B864,"")</f>
        <v/>
      </c>
      <c r="B864" s="58" t="str">
        <f>IF(بيانات!N864=1000,بيانات!C864,"")</f>
        <v/>
      </c>
      <c r="C864" s="6" t="str">
        <f>IF(بيانات!N864=1000,1000,"")</f>
        <v/>
      </c>
    </row>
    <row r="865" spans="1:3" ht="15" customHeight="1">
      <c r="A865" s="57" t="str">
        <f>IF(بيانات!N865=1000,بيانات!B865,"")</f>
        <v/>
      </c>
      <c r="B865" s="57" t="str">
        <f>IF(بيانات!N865=1000,بيانات!C865,"")</f>
        <v/>
      </c>
      <c r="C865" s="3" t="str">
        <f>IF(بيانات!N865=1000,1000,"")</f>
        <v/>
      </c>
    </row>
    <row r="866" spans="1:3" ht="15" customHeight="1">
      <c r="A866" s="58" t="str">
        <f>IF(بيانات!N866=1000,بيانات!B866,"")</f>
        <v/>
      </c>
      <c r="B866" s="58" t="str">
        <f>IF(بيانات!N866=1000,بيانات!C866,"")</f>
        <v/>
      </c>
      <c r="C866" s="6" t="str">
        <f>IF(بيانات!N866=1000,1000,"")</f>
        <v/>
      </c>
    </row>
    <row r="867" spans="1:3" ht="15" customHeight="1">
      <c r="A867" s="57" t="str">
        <f>IF(بيانات!N867=1000,بيانات!B867,"")</f>
        <v/>
      </c>
      <c r="B867" s="57" t="str">
        <f>IF(بيانات!N867=1000,بيانات!C867,"")</f>
        <v/>
      </c>
      <c r="C867" s="3" t="str">
        <f>IF(بيانات!N867=1000,1000,"")</f>
        <v/>
      </c>
    </row>
    <row r="868" spans="1:3" ht="15" customHeight="1">
      <c r="A868" s="58" t="str">
        <f>IF(بيانات!N868=1000,بيانات!B868,"")</f>
        <v/>
      </c>
      <c r="B868" s="58" t="str">
        <f>IF(بيانات!N868=1000,بيانات!C868,"")</f>
        <v/>
      </c>
      <c r="C868" s="6" t="str">
        <f>IF(بيانات!N868=1000,1000,"")</f>
        <v/>
      </c>
    </row>
    <row r="869" spans="1:3" ht="15" customHeight="1">
      <c r="A869" s="57" t="str">
        <f>IF(بيانات!N869=1000,بيانات!B869,"")</f>
        <v/>
      </c>
      <c r="B869" s="57" t="str">
        <f>IF(بيانات!N869=1000,بيانات!C869,"")</f>
        <v/>
      </c>
      <c r="C869" s="3" t="str">
        <f>IF(بيانات!N869=1000,1000,"")</f>
        <v/>
      </c>
    </row>
    <row r="870" spans="1:3" ht="15" customHeight="1">
      <c r="A870" s="58" t="str">
        <f>IF(بيانات!N870=1000,بيانات!B870,"")</f>
        <v/>
      </c>
      <c r="B870" s="58" t="str">
        <f>IF(بيانات!N870=1000,بيانات!C870,"")</f>
        <v/>
      </c>
      <c r="C870" s="6" t="str">
        <f>IF(بيانات!N870=1000,1000,"")</f>
        <v/>
      </c>
    </row>
    <row r="871" spans="1:3" ht="15" customHeight="1">
      <c r="A871" s="57" t="str">
        <f>IF(بيانات!N871=1000,بيانات!B871,"")</f>
        <v/>
      </c>
      <c r="B871" s="57" t="str">
        <f>IF(بيانات!N871=1000,بيانات!C871,"")</f>
        <v/>
      </c>
      <c r="C871" s="3" t="str">
        <f>IF(بيانات!N871=1000,1000,"")</f>
        <v/>
      </c>
    </row>
    <row r="872" spans="1:3" ht="15" customHeight="1">
      <c r="A872" s="58" t="str">
        <f>IF(بيانات!N872=1000,بيانات!B872,"")</f>
        <v/>
      </c>
      <c r="B872" s="58" t="str">
        <f>IF(بيانات!N872=1000,بيانات!C872,"")</f>
        <v/>
      </c>
      <c r="C872" s="6" t="str">
        <f>IF(بيانات!N872=1000,1000,"")</f>
        <v/>
      </c>
    </row>
    <row r="873" spans="1:3" ht="15" customHeight="1">
      <c r="A873" s="57" t="str">
        <f>IF(بيانات!N873=1000,بيانات!B873,"")</f>
        <v/>
      </c>
      <c r="B873" s="57" t="str">
        <f>IF(بيانات!N873=1000,بيانات!C873,"")</f>
        <v/>
      </c>
      <c r="C873" s="3" t="str">
        <f>IF(بيانات!N873=1000,1000,"")</f>
        <v/>
      </c>
    </row>
    <row r="874" spans="1:3" ht="15" customHeight="1">
      <c r="A874" s="58" t="str">
        <f>IF(بيانات!N874=1000,بيانات!B874,"")</f>
        <v/>
      </c>
      <c r="B874" s="58" t="str">
        <f>IF(بيانات!N874=1000,بيانات!C874,"")</f>
        <v/>
      </c>
      <c r="C874" s="6" t="str">
        <f>IF(بيانات!N874=1000,1000,"")</f>
        <v/>
      </c>
    </row>
    <row r="875" spans="1:3" ht="15" customHeight="1">
      <c r="A875" s="57" t="str">
        <f>IF(بيانات!N875=1000,بيانات!B875,"")</f>
        <v/>
      </c>
      <c r="B875" s="57" t="str">
        <f>IF(بيانات!N875=1000,بيانات!C875,"")</f>
        <v/>
      </c>
      <c r="C875" s="3" t="str">
        <f>IF(بيانات!N875=1000,1000,"")</f>
        <v/>
      </c>
    </row>
    <row r="876" spans="1:3" ht="15" customHeight="1">
      <c r="A876" s="58" t="str">
        <f>IF(بيانات!N876=1000,بيانات!B876,"")</f>
        <v/>
      </c>
      <c r="B876" s="58" t="str">
        <f>IF(بيانات!N876=1000,بيانات!C876,"")</f>
        <v/>
      </c>
      <c r="C876" s="6" t="str">
        <f>IF(بيانات!N876=1000,1000,"")</f>
        <v/>
      </c>
    </row>
    <row r="877" spans="1:3" ht="15" customHeight="1">
      <c r="A877" s="57" t="str">
        <f>IF(بيانات!N877=1000,بيانات!B877,"")</f>
        <v/>
      </c>
      <c r="B877" s="57" t="str">
        <f>IF(بيانات!N877=1000,بيانات!C877,"")</f>
        <v/>
      </c>
      <c r="C877" s="3" t="str">
        <f>IF(بيانات!N877=1000,1000,"")</f>
        <v/>
      </c>
    </row>
    <row r="878" spans="1:3" ht="15" customHeight="1">
      <c r="A878" s="58" t="str">
        <f>IF(بيانات!N878=1000,بيانات!B878,"")</f>
        <v/>
      </c>
      <c r="B878" s="58" t="str">
        <f>IF(بيانات!N878=1000,بيانات!C878,"")</f>
        <v/>
      </c>
      <c r="C878" s="6" t="str">
        <f>IF(بيانات!N878=1000,1000,"")</f>
        <v/>
      </c>
    </row>
    <row r="879" spans="1:3" ht="15" customHeight="1">
      <c r="A879" s="57" t="str">
        <f>IF(بيانات!N879=1000,بيانات!B879,"")</f>
        <v/>
      </c>
      <c r="B879" s="57" t="str">
        <f>IF(بيانات!N879=1000,بيانات!C879,"")</f>
        <v/>
      </c>
      <c r="C879" s="3" t="str">
        <f>IF(بيانات!N879=1000,1000,"")</f>
        <v/>
      </c>
    </row>
    <row r="880" spans="1:3" ht="15" customHeight="1">
      <c r="A880" s="58" t="str">
        <f>IF(بيانات!N880=1000,بيانات!B880,"")</f>
        <v/>
      </c>
      <c r="B880" s="58" t="str">
        <f>IF(بيانات!N880=1000,بيانات!C880,"")</f>
        <v/>
      </c>
      <c r="C880" s="6" t="str">
        <f>IF(بيانات!N880=1000,1000,"")</f>
        <v/>
      </c>
    </row>
    <row r="881" spans="1:3" ht="15" customHeight="1">
      <c r="A881" s="57" t="str">
        <f>IF(بيانات!N881=1000,بيانات!B881,"")</f>
        <v/>
      </c>
      <c r="B881" s="57" t="str">
        <f>IF(بيانات!N881=1000,بيانات!C881,"")</f>
        <v/>
      </c>
      <c r="C881" s="3" t="str">
        <f>IF(بيانات!N881=1000,1000,"")</f>
        <v/>
      </c>
    </row>
    <row r="882" spans="1:3" ht="15" customHeight="1">
      <c r="A882" s="58" t="str">
        <f>IF(بيانات!N882=1000,بيانات!B882,"")</f>
        <v/>
      </c>
      <c r="B882" s="58" t="str">
        <f>IF(بيانات!N882=1000,بيانات!C882,"")</f>
        <v/>
      </c>
      <c r="C882" s="6" t="str">
        <f>IF(بيانات!N882=1000,1000,"")</f>
        <v/>
      </c>
    </row>
    <row r="883" spans="1:3" ht="15" customHeight="1">
      <c r="A883" s="57" t="str">
        <f>IF(بيانات!N883=1000,بيانات!B883,"")</f>
        <v/>
      </c>
      <c r="B883" s="57" t="str">
        <f>IF(بيانات!N883=1000,بيانات!C883,"")</f>
        <v/>
      </c>
      <c r="C883" s="3" t="str">
        <f>IF(بيانات!N883=1000,1000,"")</f>
        <v/>
      </c>
    </row>
    <row r="884" spans="1:3" ht="15" customHeight="1">
      <c r="A884" s="58" t="str">
        <f>IF(بيانات!N884=1000,بيانات!B884,"")</f>
        <v/>
      </c>
      <c r="B884" s="58" t="str">
        <f>IF(بيانات!N884=1000,بيانات!C884,"")</f>
        <v/>
      </c>
      <c r="C884" s="6" t="str">
        <f>IF(بيانات!N884=1000,1000,"")</f>
        <v/>
      </c>
    </row>
    <row r="885" spans="1:3" ht="15" customHeight="1">
      <c r="A885" s="57" t="str">
        <f>IF(بيانات!N885=1000,بيانات!B885,"")</f>
        <v/>
      </c>
      <c r="B885" s="57" t="str">
        <f>IF(بيانات!N885=1000,بيانات!C885,"")</f>
        <v/>
      </c>
      <c r="C885" s="3" t="str">
        <f>IF(بيانات!N885=1000,1000,"")</f>
        <v/>
      </c>
    </row>
    <row r="886" spans="1:3" ht="15" customHeight="1">
      <c r="A886" s="58" t="str">
        <f>IF(بيانات!N886=1000,بيانات!B886,"")</f>
        <v/>
      </c>
      <c r="B886" s="58" t="str">
        <f>IF(بيانات!N886=1000,بيانات!C886,"")</f>
        <v/>
      </c>
      <c r="C886" s="6" t="str">
        <f>IF(بيانات!N886=1000,1000,"")</f>
        <v/>
      </c>
    </row>
    <row r="887" spans="1:3" ht="15" customHeight="1">
      <c r="A887" s="57" t="str">
        <f>IF(بيانات!N887=1000,بيانات!B887,"")</f>
        <v/>
      </c>
      <c r="B887" s="57" t="str">
        <f>IF(بيانات!N887=1000,بيانات!C887,"")</f>
        <v/>
      </c>
      <c r="C887" s="3" t="str">
        <f>IF(بيانات!N887=1000,1000,"")</f>
        <v/>
      </c>
    </row>
    <row r="888" spans="1:3" ht="15" customHeight="1">
      <c r="A888" s="58" t="str">
        <f>IF(بيانات!N888=1000,بيانات!B888,"")</f>
        <v/>
      </c>
      <c r="B888" s="58" t="str">
        <f>IF(بيانات!N888=1000,بيانات!C888,"")</f>
        <v/>
      </c>
      <c r="C888" s="6" t="str">
        <f>IF(بيانات!N888=1000,1000,"")</f>
        <v/>
      </c>
    </row>
    <row r="889" spans="1:3" ht="15" customHeight="1">
      <c r="A889" s="57" t="str">
        <f>IF(بيانات!N889=1000,بيانات!B889,"")</f>
        <v/>
      </c>
      <c r="B889" s="57" t="str">
        <f>IF(بيانات!N889=1000,بيانات!C889,"")</f>
        <v/>
      </c>
      <c r="C889" s="3" t="str">
        <f>IF(بيانات!N889=1000,1000,"")</f>
        <v/>
      </c>
    </row>
    <row r="890" spans="1:3" ht="15" customHeight="1">
      <c r="A890" s="58" t="str">
        <f>IF(بيانات!N890=1000,بيانات!B890,"")</f>
        <v/>
      </c>
      <c r="B890" s="58" t="str">
        <f>IF(بيانات!N890=1000,بيانات!C890,"")</f>
        <v/>
      </c>
      <c r="C890" s="6" t="str">
        <f>IF(بيانات!N890=1000,1000,"")</f>
        <v/>
      </c>
    </row>
    <row r="891" spans="1:3" ht="15" customHeight="1">
      <c r="A891" s="57" t="str">
        <f>IF(بيانات!N891=1000,بيانات!B891,"")</f>
        <v/>
      </c>
      <c r="B891" s="57" t="str">
        <f>IF(بيانات!N891=1000,بيانات!C891,"")</f>
        <v/>
      </c>
      <c r="C891" s="3" t="str">
        <f>IF(بيانات!N891=1000,1000,"")</f>
        <v/>
      </c>
    </row>
    <row r="892" spans="1:3" ht="15" customHeight="1">
      <c r="A892" s="58" t="str">
        <f>IF(بيانات!N892=1000,بيانات!B892,"")</f>
        <v/>
      </c>
      <c r="B892" s="58" t="str">
        <f>IF(بيانات!N892=1000,بيانات!C892,"")</f>
        <v/>
      </c>
      <c r="C892" s="6" t="str">
        <f>IF(بيانات!N892=1000,1000,"")</f>
        <v/>
      </c>
    </row>
    <row r="893" spans="1:3" ht="15" customHeight="1">
      <c r="A893" s="57" t="str">
        <f>IF(بيانات!N893=1000,بيانات!B893,"")</f>
        <v/>
      </c>
      <c r="B893" s="57" t="str">
        <f>IF(بيانات!N893=1000,بيانات!C893,"")</f>
        <v/>
      </c>
      <c r="C893" s="3" t="str">
        <f>IF(بيانات!N893=1000,1000,"")</f>
        <v/>
      </c>
    </row>
    <row r="894" spans="1:3" ht="15" customHeight="1">
      <c r="A894" s="58" t="str">
        <f>IF(بيانات!N894=1000,بيانات!B894,"")</f>
        <v/>
      </c>
      <c r="B894" s="58" t="str">
        <f>IF(بيانات!N894=1000,بيانات!C894,"")</f>
        <v/>
      </c>
      <c r="C894" s="6" t="str">
        <f>IF(بيانات!N894=1000,1000,"")</f>
        <v/>
      </c>
    </row>
    <row r="895" spans="1:3" ht="15" customHeight="1">
      <c r="A895" s="57" t="str">
        <f>IF(بيانات!N895=1000,بيانات!B895,"")</f>
        <v/>
      </c>
      <c r="B895" s="57" t="str">
        <f>IF(بيانات!N895=1000,بيانات!C895,"")</f>
        <v/>
      </c>
      <c r="C895" s="3" t="str">
        <f>IF(بيانات!N895=1000,1000,"")</f>
        <v/>
      </c>
    </row>
    <row r="896" spans="1:3" ht="15" customHeight="1">
      <c r="A896" s="58" t="str">
        <f>IF(بيانات!N896=1000,بيانات!B896,"")</f>
        <v/>
      </c>
      <c r="B896" s="58" t="str">
        <f>IF(بيانات!N896=1000,بيانات!C896,"")</f>
        <v/>
      </c>
      <c r="C896" s="6" t="str">
        <f>IF(بيانات!N896=1000,1000,"")</f>
        <v/>
      </c>
    </row>
    <row r="897" spans="1:3" ht="15" customHeight="1">
      <c r="A897" s="57" t="str">
        <f>IF(بيانات!N897=1000,بيانات!B897,"")</f>
        <v/>
      </c>
      <c r="B897" s="57" t="str">
        <f>IF(بيانات!N897=1000,بيانات!C897,"")</f>
        <v/>
      </c>
      <c r="C897" s="3" t="str">
        <f>IF(بيانات!N897=1000,1000,"")</f>
        <v/>
      </c>
    </row>
    <row r="898" spans="1:3" ht="15" customHeight="1">
      <c r="A898" s="58" t="str">
        <f>IF(بيانات!N898=1000,بيانات!B898,"")</f>
        <v/>
      </c>
      <c r="B898" s="58" t="str">
        <f>IF(بيانات!N898=1000,بيانات!C898,"")</f>
        <v/>
      </c>
      <c r="C898" s="6" t="str">
        <f>IF(بيانات!N898=1000,1000,"")</f>
        <v/>
      </c>
    </row>
    <row r="899" spans="1:3" ht="15" customHeight="1">
      <c r="A899" s="57" t="str">
        <f>IF(بيانات!N899=1000,بيانات!B899,"")</f>
        <v/>
      </c>
      <c r="B899" s="57" t="str">
        <f>IF(بيانات!N899=1000,بيانات!C899,"")</f>
        <v/>
      </c>
      <c r="C899" s="3" t="str">
        <f>IF(بيانات!N899=1000,1000,"")</f>
        <v/>
      </c>
    </row>
    <row r="900" spans="1:3" ht="15" customHeight="1">
      <c r="A900" s="58" t="str">
        <f>IF(بيانات!N900=1000,بيانات!B900,"")</f>
        <v/>
      </c>
      <c r="B900" s="58" t="str">
        <f>IF(بيانات!N900=1000,بيانات!C900,"")</f>
        <v/>
      </c>
      <c r="C900" s="6" t="str">
        <f>IF(بيانات!N900=1000,1000,"")</f>
        <v/>
      </c>
    </row>
    <row r="901" spans="1:3" ht="15" customHeight="1">
      <c r="A901" s="57" t="str">
        <f>IF(بيانات!N901=1000,بيانات!B901,"")</f>
        <v/>
      </c>
      <c r="B901" s="57" t="str">
        <f>IF(بيانات!N901=1000,بيانات!C901,"")</f>
        <v/>
      </c>
      <c r="C901" s="3" t="str">
        <f>IF(بيانات!N901=1000,1000,"")</f>
        <v/>
      </c>
    </row>
    <row r="902" spans="1:3" ht="15" customHeight="1">
      <c r="A902" s="58" t="str">
        <f>IF(بيانات!N902=1000,بيانات!B902,"")</f>
        <v/>
      </c>
      <c r="B902" s="58" t="str">
        <f>IF(بيانات!N902=1000,بيانات!C902,"")</f>
        <v/>
      </c>
      <c r="C902" s="6" t="str">
        <f>IF(بيانات!N902=1000,1000,"")</f>
        <v/>
      </c>
    </row>
    <row r="903" spans="1:3" ht="15" customHeight="1">
      <c r="A903" s="57" t="str">
        <f>IF(بيانات!N903=1000,بيانات!B903,"")</f>
        <v/>
      </c>
      <c r="B903" s="57" t="str">
        <f>IF(بيانات!N903=1000,بيانات!C903,"")</f>
        <v/>
      </c>
      <c r="C903" s="3" t="str">
        <f>IF(بيانات!N903=1000,1000,"")</f>
        <v/>
      </c>
    </row>
    <row r="904" spans="1:3" ht="15" customHeight="1">
      <c r="A904" s="58" t="str">
        <f>IF(بيانات!N904=1000,بيانات!B904,"")</f>
        <v/>
      </c>
      <c r="B904" s="58" t="str">
        <f>IF(بيانات!N904=1000,بيانات!C904,"")</f>
        <v/>
      </c>
      <c r="C904" s="6" t="str">
        <f>IF(بيانات!N904=1000,1000,"")</f>
        <v/>
      </c>
    </row>
    <row r="905" spans="1:3" ht="15" customHeight="1">
      <c r="A905" s="57" t="str">
        <f>IF(بيانات!N905=1000,بيانات!B905,"")</f>
        <v/>
      </c>
      <c r="B905" s="57" t="str">
        <f>IF(بيانات!N905=1000,بيانات!C905,"")</f>
        <v/>
      </c>
      <c r="C905" s="3" t="str">
        <f>IF(بيانات!N905=1000,1000,"")</f>
        <v/>
      </c>
    </row>
    <row r="906" spans="1:3" ht="15" customHeight="1">
      <c r="A906" s="58" t="str">
        <f>IF(بيانات!N906=1000,بيانات!B906,"")</f>
        <v/>
      </c>
      <c r="B906" s="58" t="str">
        <f>IF(بيانات!N906=1000,بيانات!C906,"")</f>
        <v/>
      </c>
      <c r="C906" s="6" t="str">
        <f>IF(بيانات!N906=1000,1000,"")</f>
        <v/>
      </c>
    </row>
    <row r="907" spans="1:3" ht="15" customHeight="1">
      <c r="A907" s="57" t="str">
        <f>IF(بيانات!N907=1000,بيانات!B907,"")</f>
        <v/>
      </c>
      <c r="B907" s="57" t="str">
        <f>IF(بيانات!N907=1000,بيانات!C907,"")</f>
        <v/>
      </c>
      <c r="C907" s="3" t="str">
        <f>IF(بيانات!N907=1000,1000,"")</f>
        <v/>
      </c>
    </row>
    <row r="908" spans="1:3" ht="15" customHeight="1">
      <c r="A908" s="58" t="str">
        <f>IF(بيانات!N908=1000,بيانات!B908,"")</f>
        <v/>
      </c>
      <c r="B908" s="58" t="str">
        <f>IF(بيانات!N908=1000,بيانات!C908,"")</f>
        <v/>
      </c>
      <c r="C908" s="6" t="str">
        <f>IF(بيانات!N908=1000,1000,"")</f>
        <v/>
      </c>
    </row>
    <row r="909" spans="1:3" ht="15" customHeight="1">
      <c r="A909" s="57" t="str">
        <f>IF(بيانات!N909=1000,بيانات!B909,"")</f>
        <v/>
      </c>
      <c r="B909" s="57" t="str">
        <f>IF(بيانات!N909=1000,بيانات!C909,"")</f>
        <v/>
      </c>
      <c r="C909" s="3" t="str">
        <f>IF(بيانات!N909=1000,1000,"")</f>
        <v/>
      </c>
    </row>
    <row r="910" spans="1:3" ht="15" customHeight="1">
      <c r="A910" s="58" t="str">
        <f>IF(بيانات!N910=1000,بيانات!B910,"")</f>
        <v/>
      </c>
      <c r="B910" s="58" t="str">
        <f>IF(بيانات!N910=1000,بيانات!C910,"")</f>
        <v/>
      </c>
      <c r="C910" s="6" t="str">
        <f>IF(بيانات!N910=1000,1000,"")</f>
        <v/>
      </c>
    </row>
    <row r="911" spans="1:3" ht="15" customHeight="1">
      <c r="A911" s="57" t="str">
        <f>IF(بيانات!N911=1000,بيانات!B911,"")</f>
        <v/>
      </c>
      <c r="B911" s="57" t="str">
        <f>IF(بيانات!N911=1000,بيانات!C911,"")</f>
        <v/>
      </c>
      <c r="C911" s="3" t="str">
        <f>IF(بيانات!N911=1000,1000,"")</f>
        <v/>
      </c>
    </row>
    <row r="912" spans="1:3" ht="15" customHeight="1">
      <c r="A912" s="58" t="str">
        <f>IF(بيانات!N912=1000,بيانات!B912,"")</f>
        <v/>
      </c>
      <c r="B912" s="58" t="str">
        <f>IF(بيانات!N912=1000,بيانات!C912,"")</f>
        <v/>
      </c>
      <c r="C912" s="6" t="str">
        <f>IF(بيانات!N912=1000,1000,"")</f>
        <v/>
      </c>
    </row>
    <row r="913" spans="1:3" ht="15" customHeight="1">
      <c r="A913" s="57" t="str">
        <f>IF(بيانات!N913=1000,بيانات!B913,"")</f>
        <v/>
      </c>
      <c r="B913" s="57" t="str">
        <f>IF(بيانات!N913=1000,بيانات!C913,"")</f>
        <v/>
      </c>
      <c r="C913" s="3" t="str">
        <f>IF(بيانات!N913=1000,1000,"")</f>
        <v/>
      </c>
    </row>
    <row r="914" spans="1:3" ht="15" customHeight="1">
      <c r="A914" s="58" t="str">
        <f>IF(بيانات!N914=1000,بيانات!B914,"")</f>
        <v/>
      </c>
      <c r="B914" s="58" t="str">
        <f>IF(بيانات!N914=1000,بيانات!C914,"")</f>
        <v/>
      </c>
      <c r="C914" s="6" t="str">
        <f>IF(بيانات!N914=1000,1000,"")</f>
        <v/>
      </c>
    </row>
    <row r="915" spans="1:3" ht="15" customHeight="1">
      <c r="A915" s="57" t="str">
        <f>IF(بيانات!N915=1000,بيانات!B915,"")</f>
        <v/>
      </c>
      <c r="B915" s="57" t="str">
        <f>IF(بيانات!N915=1000,بيانات!C915,"")</f>
        <v/>
      </c>
      <c r="C915" s="3" t="str">
        <f>IF(بيانات!N915=1000,1000,"")</f>
        <v/>
      </c>
    </row>
    <row r="916" spans="1:3" ht="15" customHeight="1">
      <c r="A916" s="58" t="str">
        <f>IF(بيانات!N916=1000,بيانات!B916,"")</f>
        <v/>
      </c>
      <c r="B916" s="58" t="str">
        <f>IF(بيانات!N916=1000,بيانات!C916,"")</f>
        <v/>
      </c>
      <c r="C916" s="6" t="str">
        <f>IF(بيانات!N916=1000,1000,"")</f>
        <v/>
      </c>
    </row>
    <row r="917" spans="1:3" ht="15" customHeight="1">
      <c r="A917" s="57" t="str">
        <f>IF(بيانات!N917=1000,بيانات!B917,"")</f>
        <v/>
      </c>
      <c r="B917" s="57" t="str">
        <f>IF(بيانات!N917=1000,بيانات!C917,"")</f>
        <v/>
      </c>
      <c r="C917" s="3" t="str">
        <f>IF(بيانات!N917=1000,1000,"")</f>
        <v/>
      </c>
    </row>
    <row r="918" spans="1:3" ht="15" customHeight="1">
      <c r="A918" s="58" t="str">
        <f>IF(بيانات!N918=1000,بيانات!B918,"")</f>
        <v/>
      </c>
      <c r="B918" s="58" t="str">
        <f>IF(بيانات!N918=1000,بيانات!C918,"")</f>
        <v/>
      </c>
      <c r="C918" s="6" t="str">
        <f>IF(بيانات!N918=1000,1000,"")</f>
        <v/>
      </c>
    </row>
    <row r="919" spans="1:3" ht="15" customHeight="1">
      <c r="A919" s="57" t="str">
        <f>IF(بيانات!N919=1000,بيانات!B919,"")</f>
        <v/>
      </c>
      <c r="B919" s="57" t="str">
        <f>IF(بيانات!N919=1000,بيانات!C919,"")</f>
        <v/>
      </c>
      <c r="C919" s="3" t="str">
        <f>IF(بيانات!N919=1000,1000,"")</f>
        <v/>
      </c>
    </row>
    <row r="920" spans="1:3" ht="15" customHeight="1">
      <c r="A920" s="58" t="str">
        <f>IF(بيانات!N920=1000,بيانات!B920,"")</f>
        <v/>
      </c>
      <c r="B920" s="58" t="str">
        <f>IF(بيانات!N920=1000,بيانات!C920,"")</f>
        <v/>
      </c>
      <c r="C920" s="6" t="str">
        <f>IF(بيانات!N920=1000,1000,"")</f>
        <v/>
      </c>
    </row>
    <row r="921" spans="1:3" ht="15" customHeight="1">
      <c r="A921" s="57" t="str">
        <f>IF(بيانات!N921=1000,بيانات!B921,"")</f>
        <v/>
      </c>
      <c r="B921" s="57" t="str">
        <f>IF(بيانات!N921=1000,بيانات!C921,"")</f>
        <v/>
      </c>
      <c r="C921" s="3" t="str">
        <f>IF(بيانات!N921=1000,1000,"")</f>
        <v/>
      </c>
    </row>
    <row r="922" spans="1:3" ht="15" customHeight="1">
      <c r="A922" s="58" t="str">
        <f>IF(بيانات!N922=1000,بيانات!B922,"")</f>
        <v/>
      </c>
      <c r="B922" s="58" t="str">
        <f>IF(بيانات!N922=1000,بيانات!C922,"")</f>
        <v/>
      </c>
      <c r="C922" s="6" t="str">
        <f>IF(بيانات!N922=1000,1000,"")</f>
        <v/>
      </c>
    </row>
    <row r="923" spans="1:3" ht="15" customHeight="1">
      <c r="A923" s="57" t="str">
        <f>IF(بيانات!N923=1000,بيانات!B923,"")</f>
        <v/>
      </c>
      <c r="B923" s="57" t="str">
        <f>IF(بيانات!N923=1000,بيانات!C923,"")</f>
        <v/>
      </c>
      <c r="C923" s="3" t="str">
        <f>IF(بيانات!N923=1000,1000,"")</f>
        <v/>
      </c>
    </row>
    <row r="924" spans="1:3" ht="15" customHeight="1">
      <c r="A924" s="58" t="str">
        <f>IF(بيانات!N924=1000,بيانات!B924,"")</f>
        <v/>
      </c>
      <c r="B924" s="58" t="str">
        <f>IF(بيانات!N924=1000,بيانات!C924,"")</f>
        <v/>
      </c>
      <c r="C924" s="6" t="str">
        <f>IF(بيانات!N924=1000,1000,"")</f>
        <v/>
      </c>
    </row>
    <row r="925" spans="1:3" ht="15" customHeight="1">
      <c r="A925" s="57" t="str">
        <f>IF(بيانات!N925=1000,بيانات!B925,"")</f>
        <v/>
      </c>
      <c r="B925" s="57" t="str">
        <f>IF(بيانات!N925=1000,بيانات!C925,"")</f>
        <v/>
      </c>
      <c r="C925" s="3" t="str">
        <f>IF(بيانات!N925=1000,1000,"")</f>
        <v/>
      </c>
    </row>
    <row r="926" spans="1:3" ht="15" customHeight="1">
      <c r="A926" s="58" t="str">
        <f>IF(بيانات!N926=1000,بيانات!B926,"")</f>
        <v/>
      </c>
      <c r="B926" s="58" t="str">
        <f>IF(بيانات!N926=1000,بيانات!C926,"")</f>
        <v/>
      </c>
      <c r="C926" s="6" t="str">
        <f>IF(بيانات!N926=1000,1000,"")</f>
        <v/>
      </c>
    </row>
    <row r="927" spans="1:3" ht="15" customHeight="1">
      <c r="A927" s="57" t="str">
        <f>IF(بيانات!N927=1000,بيانات!B927,"")</f>
        <v/>
      </c>
      <c r="B927" s="57" t="str">
        <f>IF(بيانات!N927=1000,بيانات!C927,"")</f>
        <v/>
      </c>
      <c r="C927" s="3" t="str">
        <f>IF(بيانات!N927=1000,1000,"")</f>
        <v/>
      </c>
    </row>
    <row r="928" spans="1:3" ht="15" customHeight="1">
      <c r="A928" s="58" t="str">
        <f>IF(بيانات!N928=1000,بيانات!B928,"")</f>
        <v/>
      </c>
      <c r="B928" s="58" t="str">
        <f>IF(بيانات!N928=1000,بيانات!C928,"")</f>
        <v/>
      </c>
      <c r="C928" s="6" t="str">
        <f>IF(بيانات!N928=1000,1000,"")</f>
        <v/>
      </c>
    </row>
    <row r="929" spans="1:3" ht="15" customHeight="1">
      <c r="A929" s="57" t="str">
        <f>IF(بيانات!N929=1000,بيانات!B929,"")</f>
        <v/>
      </c>
      <c r="B929" s="57" t="str">
        <f>IF(بيانات!N929=1000,بيانات!C929,"")</f>
        <v/>
      </c>
      <c r="C929" s="3" t="str">
        <f>IF(بيانات!N929=1000,1000,"")</f>
        <v/>
      </c>
    </row>
    <row r="930" spans="1:3" ht="15" customHeight="1">
      <c r="A930" s="58" t="str">
        <f>IF(بيانات!N930=1000,بيانات!B930,"")</f>
        <v/>
      </c>
      <c r="B930" s="58" t="str">
        <f>IF(بيانات!N930=1000,بيانات!C930,"")</f>
        <v/>
      </c>
      <c r="C930" s="6" t="str">
        <f>IF(بيانات!N930=1000,1000,"")</f>
        <v/>
      </c>
    </row>
    <row r="931" spans="1:3" ht="15" customHeight="1">
      <c r="A931" s="57" t="str">
        <f>IF(بيانات!N931=1000,بيانات!B931,"")</f>
        <v/>
      </c>
      <c r="B931" s="57" t="str">
        <f>IF(بيانات!N931=1000,بيانات!C931,"")</f>
        <v/>
      </c>
      <c r="C931" s="3" t="str">
        <f>IF(بيانات!N931=1000,1000,"")</f>
        <v/>
      </c>
    </row>
    <row r="932" spans="1:3" ht="15" customHeight="1">
      <c r="A932" s="58" t="str">
        <f>IF(بيانات!N932=1000,بيانات!B932,"")</f>
        <v/>
      </c>
      <c r="B932" s="58" t="str">
        <f>IF(بيانات!N932=1000,بيانات!C932,"")</f>
        <v/>
      </c>
      <c r="C932" s="6" t="str">
        <f>IF(بيانات!N932=1000,1000,"")</f>
        <v/>
      </c>
    </row>
    <row r="933" spans="1:3" ht="15" customHeight="1">
      <c r="A933" s="57" t="str">
        <f>IF(بيانات!N933=1000,بيانات!B933,"")</f>
        <v/>
      </c>
      <c r="B933" s="57" t="str">
        <f>IF(بيانات!N933=1000,بيانات!C933,"")</f>
        <v/>
      </c>
      <c r="C933" s="3" t="str">
        <f>IF(بيانات!N933=1000,1000,"")</f>
        <v/>
      </c>
    </row>
    <row r="934" spans="1:3" ht="15" customHeight="1">
      <c r="A934" s="58" t="str">
        <f>IF(بيانات!N934=1000,بيانات!B934,"")</f>
        <v/>
      </c>
      <c r="B934" s="58" t="str">
        <f>IF(بيانات!N934=1000,بيانات!C934,"")</f>
        <v/>
      </c>
      <c r="C934" s="6" t="str">
        <f>IF(بيانات!N934=1000,1000,"")</f>
        <v/>
      </c>
    </row>
    <row r="935" spans="1:3" ht="15" customHeight="1">
      <c r="A935" s="57" t="str">
        <f>IF(بيانات!N935=1000,بيانات!B935,"")</f>
        <v/>
      </c>
      <c r="B935" s="57" t="str">
        <f>IF(بيانات!N935=1000,بيانات!C935,"")</f>
        <v/>
      </c>
      <c r="C935" s="3" t="str">
        <f>IF(بيانات!N935=1000,1000,"")</f>
        <v/>
      </c>
    </row>
    <row r="936" spans="1:3" ht="15" customHeight="1">
      <c r="A936" s="58" t="str">
        <f>IF(بيانات!N936=1000,بيانات!B936,"")</f>
        <v/>
      </c>
      <c r="B936" s="58" t="str">
        <f>IF(بيانات!N936=1000,بيانات!C936,"")</f>
        <v/>
      </c>
      <c r="C936" s="6" t="str">
        <f>IF(بيانات!N936=1000,1000,"")</f>
        <v/>
      </c>
    </row>
    <row r="937" spans="1:3" ht="15" customHeight="1">
      <c r="A937" s="57" t="str">
        <f>IF(بيانات!N937=1000,بيانات!B937,"")</f>
        <v/>
      </c>
      <c r="B937" s="57" t="str">
        <f>IF(بيانات!N937=1000,بيانات!C937,"")</f>
        <v/>
      </c>
      <c r="C937" s="3" t="str">
        <f>IF(بيانات!N937=1000,1000,"")</f>
        <v/>
      </c>
    </row>
    <row r="938" spans="1:3" ht="15" customHeight="1">
      <c r="A938" s="58" t="str">
        <f>IF(بيانات!N938=1000,بيانات!B938,"")</f>
        <v/>
      </c>
      <c r="B938" s="58" t="str">
        <f>IF(بيانات!N938=1000,بيانات!C938,"")</f>
        <v/>
      </c>
      <c r="C938" s="6" t="str">
        <f>IF(بيانات!N938=1000,1000,"")</f>
        <v/>
      </c>
    </row>
    <row r="939" spans="1:3" ht="15" customHeight="1">
      <c r="A939" s="57" t="str">
        <f>IF(بيانات!N939=1000,بيانات!B939,"")</f>
        <v/>
      </c>
      <c r="B939" s="57" t="str">
        <f>IF(بيانات!N939=1000,بيانات!C939,"")</f>
        <v/>
      </c>
      <c r="C939" s="3" t="str">
        <f>IF(بيانات!N939=1000,1000,"")</f>
        <v/>
      </c>
    </row>
    <row r="940" spans="1:3" ht="15" customHeight="1">
      <c r="A940" s="58" t="str">
        <f>IF(بيانات!N940=1000,بيانات!B940,"")</f>
        <v/>
      </c>
      <c r="B940" s="58" t="str">
        <f>IF(بيانات!N940=1000,بيانات!C940,"")</f>
        <v/>
      </c>
      <c r="C940" s="6" t="str">
        <f>IF(بيانات!N940=1000,1000,"")</f>
        <v/>
      </c>
    </row>
    <row r="941" spans="1:3" ht="15" customHeight="1">
      <c r="A941" s="57" t="str">
        <f>IF(بيانات!N941=1000,بيانات!B941,"")</f>
        <v/>
      </c>
      <c r="B941" s="57" t="str">
        <f>IF(بيانات!N941=1000,بيانات!C941,"")</f>
        <v/>
      </c>
      <c r="C941" s="3" t="str">
        <f>IF(بيانات!N941=1000,1000,"")</f>
        <v/>
      </c>
    </row>
    <row r="942" spans="1:3" ht="15" customHeight="1">
      <c r="A942" s="58" t="str">
        <f>IF(بيانات!N942=1000,بيانات!B942,"")</f>
        <v/>
      </c>
      <c r="B942" s="58" t="str">
        <f>IF(بيانات!N942=1000,بيانات!C942,"")</f>
        <v/>
      </c>
      <c r="C942" s="6" t="str">
        <f>IF(بيانات!N942=1000,1000,"")</f>
        <v/>
      </c>
    </row>
    <row r="943" spans="1:3" ht="15" customHeight="1">
      <c r="A943" s="57" t="str">
        <f>IF(بيانات!N943=1000,بيانات!B943,"")</f>
        <v/>
      </c>
      <c r="B943" s="57" t="str">
        <f>IF(بيانات!N943=1000,بيانات!C943,"")</f>
        <v/>
      </c>
      <c r="C943" s="3" t="str">
        <f>IF(بيانات!N943=1000,1000,"")</f>
        <v/>
      </c>
    </row>
    <row r="944" spans="1:3" ht="15" customHeight="1">
      <c r="A944" s="58" t="str">
        <f>IF(بيانات!N944=1000,بيانات!B944,"")</f>
        <v/>
      </c>
      <c r="B944" s="58" t="str">
        <f>IF(بيانات!N944=1000,بيانات!C944,"")</f>
        <v/>
      </c>
      <c r="C944" s="6" t="str">
        <f>IF(بيانات!N944=1000,1000,"")</f>
        <v/>
      </c>
    </row>
    <row r="945" spans="1:3" ht="15" customHeight="1">
      <c r="A945" s="57" t="str">
        <f>IF(بيانات!N945=1000,بيانات!B945,"")</f>
        <v/>
      </c>
      <c r="B945" s="57" t="str">
        <f>IF(بيانات!N945=1000,بيانات!C945,"")</f>
        <v/>
      </c>
      <c r="C945" s="3" t="str">
        <f>IF(بيانات!N945=1000,1000,"")</f>
        <v/>
      </c>
    </row>
    <row r="946" spans="1:3" ht="15" customHeight="1">
      <c r="A946" s="58" t="str">
        <f>IF(بيانات!N946=1000,بيانات!B946,"")</f>
        <v/>
      </c>
      <c r="B946" s="58" t="str">
        <f>IF(بيانات!N946=1000,بيانات!C946,"")</f>
        <v/>
      </c>
      <c r="C946" s="6" t="str">
        <f>IF(بيانات!N946=1000,1000,"")</f>
        <v/>
      </c>
    </row>
    <row r="947" spans="1:3" ht="15" customHeight="1">
      <c r="A947" s="57" t="str">
        <f>IF(بيانات!N947=1000,بيانات!B947,"")</f>
        <v/>
      </c>
      <c r="B947" s="57" t="str">
        <f>IF(بيانات!N947=1000,بيانات!C947,"")</f>
        <v/>
      </c>
      <c r="C947" s="3" t="str">
        <f>IF(بيانات!N947=1000,1000,"")</f>
        <v/>
      </c>
    </row>
    <row r="948" spans="1:3" ht="15" customHeight="1">
      <c r="A948" s="58" t="str">
        <f>IF(بيانات!N948=1000,بيانات!B948,"")</f>
        <v/>
      </c>
      <c r="B948" s="58" t="str">
        <f>IF(بيانات!N948=1000,بيانات!C948,"")</f>
        <v/>
      </c>
      <c r="C948" s="6" t="str">
        <f>IF(بيانات!N948=1000,1000,"")</f>
        <v/>
      </c>
    </row>
    <row r="949" spans="1:3" ht="15" customHeight="1">
      <c r="A949" s="57" t="str">
        <f>IF(بيانات!N949=1000,بيانات!B949,"")</f>
        <v/>
      </c>
      <c r="B949" s="57" t="str">
        <f>IF(بيانات!N949=1000,بيانات!C949,"")</f>
        <v/>
      </c>
      <c r="C949" s="3" t="str">
        <f>IF(بيانات!N949=1000,1000,"")</f>
        <v/>
      </c>
    </row>
    <row r="950" spans="1:3" ht="15" customHeight="1">
      <c r="A950" s="58" t="str">
        <f>IF(بيانات!N950=1000,بيانات!B950,"")</f>
        <v/>
      </c>
      <c r="B950" s="58" t="str">
        <f>IF(بيانات!N950=1000,بيانات!C950,"")</f>
        <v/>
      </c>
      <c r="C950" s="6" t="str">
        <f>IF(بيانات!N950=1000,1000,"")</f>
        <v/>
      </c>
    </row>
    <row r="951" spans="1:3" ht="15" customHeight="1">
      <c r="A951" s="57" t="str">
        <f>IF(بيانات!N951=1000,بيانات!B951,"")</f>
        <v/>
      </c>
      <c r="B951" s="57" t="str">
        <f>IF(بيانات!N951=1000,بيانات!C951,"")</f>
        <v/>
      </c>
      <c r="C951" s="3" t="str">
        <f>IF(بيانات!N951=1000,1000,"")</f>
        <v/>
      </c>
    </row>
    <row r="952" spans="1:3" ht="15" customHeight="1">
      <c r="A952" s="58" t="str">
        <f>IF(بيانات!N952=1000,بيانات!B952,"")</f>
        <v/>
      </c>
      <c r="B952" s="58" t="str">
        <f>IF(بيانات!N952=1000,بيانات!C952,"")</f>
        <v/>
      </c>
      <c r="C952" s="6" t="str">
        <f>IF(بيانات!N952=1000,1000,"")</f>
        <v/>
      </c>
    </row>
    <row r="953" spans="1:3" ht="15" customHeight="1">
      <c r="A953" s="57" t="str">
        <f>IF(بيانات!N953=1000,بيانات!B953,"")</f>
        <v/>
      </c>
      <c r="B953" s="57" t="str">
        <f>IF(بيانات!N953=1000,بيانات!C953,"")</f>
        <v/>
      </c>
      <c r="C953" s="3" t="str">
        <f>IF(بيانات!N953=1000,1000,"")</f>
        <v/>
      </c>
    </row>
    <row r="954" spans="1:3" ht="15" customHeight="1">
      <c r="A954" s="58" t="str">
        <f>IF(بيانات!N954=1000,بيانات!B954,"")</f>
        <v/>
      </c>
      <c r="B954" s="58" t="str">
        <f>IF(بيانات!N954=1000,بيانات!C954,"")</f>
        <v/>
      </c>
      <c r="C954" s="6" t="str">
        <f>IF(بيانات!N954=1000,1000,"")</f>
        <v/>
      </c>
    </row>
    <row r="955" spans="1:3" ht="15" customHeight="1">
      <c r="A955" s="57" t="str">
        <f>IF(بيانات!N955=1000,بيانات!B955,"")</f>
        <v/>
      </c>
      <c r="B955" s="57" t="str">
        <f>IF(بيانات!N955=1000,بيانات!C955,"")</f>
        <v/>
      </c>
      <c r="C955" s="3" t="str">
        <f>IF(بيانات!N955=1000,1000,"")</f>
        <v/>
      </c>
    </row>
    <row r="956" spans="1:3" ht="15" customHeight="1">
      <c r="A956" s="58" t="str">
        <f>IF(بيانات!N956=1000,بيانات!B956,"")</f>
        <v/>
      </c>
      <c r="B956" s="58" t="str">
        <f>IF(بيانات!N956=1000,بيانات!C956,"")</f>
        <v/>
      </c>
      <c r="C956" s="6" t="str">
        <f>IF(بيانات!N956=1000,1000,"")</f>
        <v/>
      </c>
    </row>
    <row r="957" spans="1:3" ht="15" customHeight="1">
      <c r="A957" s="57" t="str">
        <f>IF(بيانات!N957=1000,بيانات!B957,"")</f>
        <v/>
      </c>
      <c r="B957" s="57" t="str">
        <f>IF(بيانات!N957=1000,بيانات!C957,"")</f>
        <v/>
      </c>
      <c r="C957" s="3" t="str">
        <f>IF(بيانات!N957=1000,1000,"")</f>
        <v/>
      </c>
    </row>
    <row r="958" spans="1:3" ht="15" customHeight="1">
      <c r="A958" s="58" t="str">
        <f>IF(بيانات!N958=1000,بيانات!B958,"")</f>
        <v/>
      </c>
      <c r="B958" s="58" t="str">
        <f>IF(بيانات!N958=1000,بيانات!C958,"")</f>
        <v/>
      </c>
      <c r="C958" s="6" t="str">
        <f>IF(بيانات!N958=1000,1000,"")</f>
        <v/>
      </c>
    </row>
    <row r="959" spans="1:3" ht="15" customHeight="1">
      <c r="A959" s="57" t="str">
        <f>IF(بيانات!N959=1000,بيانات!B959,"")</f>
        <v/>
      </c>
      <c r="B959" s="57" t="str">
        <f>IF(بيانات!N959=1000,بيانات!C959,"")</f>
        <v/>
      </c>
      <c r="C959" s="3" t="str">
        <f>IF(بيانات!N959=1000,1000,"")</f>
        <v/>
      </c>
    </row>
    <row r="960" spans="1:3" ht="15" customHeight="1">
      <c r="A960" s="58" t="str">
        <f>IF(بيانات!N960=1000,بيانات!B960,"")</f>
        <v/>
      </c>
      <c r="B960" s="58" t="str">
        <f>IF(بيانات!N960=1000,بيانات!C960,"")</f>
        <v/>
      </c>
      <c r="C960" s="6" t="str">
        <f>IF(بيانات!N960=1000,1000,"")</f>
        <v/>
      </c>
    </row>
    <row r="961" spans="1:3" ht="15" customHeight="1">
      <c r="A961" s="57" t="str">
        <f>IF(بيانات!N961=1000,بيانات!B961,"")</f>
        <v/>
      </c>
      <c r="B961" s="57" t="str">
        <f>IF(بيانات!N961=1000,بيانات!C961,"")</f>
        <v/>
      </c>
      <c r="C961" s="3" t="str">
        <f>IF(بيانات!N961=1000,1000,"")</f>
        <v/>
      </c>
    </row>
    <row r="962" spans="1:3" ht="15" customHeight="1">
      <c r="A962" s="58" t="str">
        <f>IF(بيانات!N962=1000,بيانات!B962,"")</f>
        <v/>
      </c>
      <c r="B962" s="58" t="str">
        <f>IF(بيانات!N962=1000,بيانات!C962,"")</f>
        <v/>
      </c>
      <c r="C962" s="6" t="str">
        <f>IF(بيانات!N962=1000,1000,"")</f>
        <v/>
      </c>
    </row>
    <row r="963" spans="1:3" ht="15" customHeight="1">
      <c r="A963" s="57" t="str">
        <f>IF(بيانات!N963=1000,بيانات!B963,"")</f>
        <v/>
      </c>
      <c r="B963" s="57" t="str">
        <f>IF(بيانات!N963=1000,بيانات!C963,"")</f>
        <v/>
      </c>
      <c r="C963" s="3" t="str">
        <f>IF(بيانات!N963=1000,1000,"")</f>
        <v/>
      </c>
    </row>
    <row r="964" spans="1:3" ht="15" customHeight="1">
      <c r="A964" s="58" t="str">
        <f>IF(بيانات!N964=1000,بيانات!B964,"")</f>
        <v/>
      </c>
      <c r="B964" s="58" t="str">
        <f>IF(بيانات!N964=1000,بيانات!C964,"")</f>
        <v/>
      </c>
      <c r="C964" s="6" t="str">
        <f>IF(بيانات!N964=1000,1000,"")</f>
        <v/>
      </c>
    </row>
    <row r="965" spans="1:3" ht="15" customHeight="1">
      <c r="A965" s="57" t="str">
        <f>IF(بيانات!N965=1000,بيانات!B965,"")</f>
        <v/>
      </c>
      <c r="B965" s="57" t="str">
        <f>IF(بيانات!N965=1000,بيانات!C965,"")</f>
        <v/>
      </c>
      <c r="C965" s="3" t="str">
        <f>IF(بيانات!N965=1000,1000,"")</f>
        <v/>
      </c>
    </row>
    <row r="966" spans="1:3" ht="15" customHeight="1">
      <c r="A966" s="58" t="str">
        <f>IF(بيانات!N966=1000,بيانات!B966,"")</f>
        <v/>
      </c>
      <c r="B966" s="58" t="str">
        <f>IF(بيانات!N966=1000,بيانات!C966,"")</f>
        <v/>
      </c>
      <c r="C966" s="6" t="str">
        <f>IF(بيانات!N966=1000,1000,"")</f>
        <v/>
      </c>
    </row>
    <row r="967" spans="1:3" ht="15" customHeight="1">
      <c r="A967" s="57" t="str">
        <f>IF(بيانات!N967=1000,بيانات!B967,"")</f>
        <v/>
      </c>
      <c r="B967" s="57" t="str">
        <f>IF(بيانات!N967=1000,بيانات!C967,"")</f>
        <v/>
      </c>
      <c r="C967" s="3" t="str">
        <f>IF(بيانات!N967=1000,1000,"")</f>
        <v/>
      </c>
    </row>
    <row r="968" spans="1:3" ht="15" customHeight="1">
      <c r="A968" s="58" t="str">
        <f>IF(بيانات!N968=1000,بيانات!B968,"")</f>
        <v/>
      </c>
      <c r="B968" s="58" t="str">
        <f>IF(بيانات!N968=1000,بيانات!C968,"")</f>
        <v/>
      </c>
      <c r="C968" s="6" t="str">
        <f>IF(بيانات!N968=1000,1000,"")</f>
        <v/>
      </c>
    </row>
    <row r="969" spans="1:3" ht="15" customHeight="1">
      <c r="A969" s="57" t="str">
        <f>IF(بيانات!N969=1000,بيانات!B969,"")</f>
        <v/>
      </c>
      <c r="B969" s="57" t="str">
        <f>IF(بيانات!N969=1000,بيانات!C969,"")</f>
        <v/>
      </c>
      <c r="C969" s="3" t="str">
        <f>IF(بيانات!N969=1000,1000,"")</f>
        <v/>
      </c>
    </row>
    <row r="970" spans="1:3" ht="15" customHeight="1">
      <c r="A970" s="58" t="str">
        <f>IF(بيانات!N970=1000,بيانات!B970,"")</f>
        <v/>
      </c>
      <c r="B970" s="58" t="str">
        <f>IF(بيانات!N970=1000,بيانات!C970,"")</f>
        <v/>
      </c>
      <c r="C970" s="6" t="str">
        <f>IF(بيانات!N970=1000,1000,"")</f>
        <v/>
      </c>
    </row>
    <row r="971" spans="1:3" ht="15" customHeight="1">
      <c r="A971" s="57" t="str">
        <f>IF(بيانات!N971=1000,بيانات!B971,"")</f>
        <v/>
      </c>
      <c r="B971" s="57" t="str">
        <f>IF(بيانات!N971=1000,بيانات!C971,"")</f>
        <v/>
      </c>
      <c r="C971" s="3" t="str">
        <f>IF(بيانات!N971=1000,1000,"")</f>
        <v/>
      </c>
    </row>
    <row r="972" spans="1:3" ht="15" customHeight="1">
      <c r="A972" s="58" t="str">
        <f>IF(بيانات!N972=1000,بيانات!B972,"")</f>
        <v/>
      </c>
      <c r="B972" s="58" t="str">
        <f>IF(بيانات!N972=1000,بيانات!C972,"")</f>
        <v/>
      </c>
      <c r="C972" s="6" t="str">
        <f>IF(بيانات!N972=1000,1000,"")</f>
        <v/>
      </c>
    </row>
    <row r="973" spans="1:3" ht="15" customHeight="1">
      <c r="A973" s="57" t="str">
        <f>IF(بيانات!N973=1000,بيانات!B973,"")</f>
        <v/>
      </c>
      <c r="B973" s="57" t="str">
        <f>IF(بيانات!N973=1000,بيانات!C973,"")</f>
        <v/>
      </c>
      <c r="C973" s="3" t="str">
        <f>IF(بيانات!N973=1000,1000,"")</f>
        <v/>
      </c>
    </row>
    <row r="974" spans="1:3" ht="15" customHeight="1">
      <c r="A974" s="58" t="str">
        <f>IF(بيانات!N974=1000,بيانات!B974,"")</f>
        <v/>
      </c>
      <c r="B974" s="58" t="str">
        <f>IF(بيانات!N974=1000,بيانات!C974,"")</f>
        <v/>
      </c>
      <c r="C974" s="6" t="str">
        <f>IF(بيانات!N974=1000,1000,"")</f>
        <v/>
      </c>
    </row>
    <row r="975" spans="1:3" ht="15" customHeight="1">
      <c r="A975" s="57" t="str">
        <f>IF(بيانات!N975=1000,بيانات!B975,"")</f>
        <v/>
      </c>
      <c r="B975" s="57" t="str">
        <f>IF(بيانات!N975=1000,بيانات!C975,"")</f>
        <v/>
      </c>
      <c r="C975" s="3" t="str">
        <f>IF(بيانات!N975=1000,1000,"")</f>
        <v/>
      </c>
    </row>
    <row r="976" spans="1:3" ht="15" customHeight="1">
      <c r="A976" s="58" t="str">
        <f>IF(بيانات!N976=1000,بيانات!B976,"")</f>
        <v/>
      </c>
      <c r="B976" s="58" t="str">
        <f>IF(بيانات!N976=1000,بيانات!C976,"")</f>
        <v/>
      </c>
      <c r="C976" s="6" t="str">
        <f>IF(بيانات!N976=1000,1000,"")</f>
        <v/>
      </c>
    </row>
    <row r="977" spans="1:3" ht="15" customHeight="1">
      <c r="A977" s="57" t="str">
        <f>IF(بيانات!N977=1000,بيانات!B977,"")</f>
        <v/>
      </c>
      <c r="B977" s="57" t="str">
        <f>IF(بيانات!N977=1000,بيانات!C977,"")</f>
        <v/>
      </c>
      <c r="C977" s="3" t="str">
        <f>IF(بيانات!N977=1000,1000,"")</f>
        <v/>
      </c>
    </row>
    <row r="978" spans="1:3" ht="15" customHeight="1">
      <c r="A978" s="58" t="str">
        <f>IF(بيانات!N978=1000,بيانات!B978,"")</f>
        <v/>
      </c>
      <c r="B978" s="58" t="str">
        <f>IF(بيانات!N978=1000,بيانات!C978,"")</f>
        <v/>
      </c>
      <c r="C978" s="6" t="str">
        <f>IF(بيانات!N978=1000,1000,"")</f>
        <v/>
      </c>
    </row>
    <row r="979" spans="1:3" ht="15" customHeight="1">
      <c r="A979" s="57" t="str">
        <f>IF(بيانات!N979=1000,بيانات!B979,"")</f>
        <v/>
      </c>
      <c r="B979" s="57" t="str">
        <f>IF(بيانات!N979=1000,بيانات!C979,"")</f>
        <v/>
      </c>
      <c r="C979" s="3" t="str">
        <f>IF(بيانات!N979=1000,1000,"")</f>
        <v/>
      </c>
    </row>
    <row r="980" spans="1:3" ht="15" customHeight="1">
      <c r="A980" s="58" t="str">
        <f>IF(بيانات!N980=1000,بيانات!B980,"")</f>
        <v/>
      </c>
      <c r="B980" s="58" t="str">
        <f>IF(بيانات!N980=1000,بيانات!C980,"")</f>
        <v/>
      </c>
      <c r="C980" s="6" t="str">
        <f>IF(بيانات!N980=1000,1000,"")</f>
        <v/>
      </c>
    </row>
    <row r="981" spans="1:3" ht="15" customHeight="1">
      <c r="A981" s="57" t="str">
        <f>IF(بيانات!N981=1000,بيانات!B981,"")</f>
        <v/>
      </c>
      <c r="B981" s="57" t="str">
        <f>IF(بيانات!N981=1000,بيانات!C981,"")</f>
        <v/>
      </c>
      <c r="C981" s="3" t="str">
        <f>IF(بيانات!N981=1000,1000,"")</f>
        <v/>
      </c>
    </row>
    <row r="982" spans="1:3" ht="15" customHeight="1">
      <c r="A982" s="58" t="str">
        <f>IF(بيانات!N982=1000,بيانات!B982,"")</f>
        <v/>
      </c>
      <c r="B982" s="58" t="str">
        <f>IF(بيانات!N982=1000,بيانات!C982,"")</f>
        <v/>
      </c>
      <c r="C982" s="6" t="str">
        <f>IF(بيانات!N982=1000,1000,"")</f>
        <v/>
      </c>
    </row>
    <row r="983" spans="1:3" ht="15" customHeight="1">
      <c r="A983" s="57" t="str">
        <f>IF(بيانات!N983=1000,بيانات!B983,"")</f>
        <v/>
      </c>
      <c r="B983" s="57" t="str">
        <f>IF(بيانات!N983=1000,بيانات!C983,"")</f>
        <v/>
      </c>
      <c r="C983" s="3" t="str">
        <f>IF(بيانات!N983=1000,1000,"")</f>
        <v/>
      </c>
    </row>
    <row r="984" spans="1:3" ht="15" customHeight="1">
      <c r="A984" s="58" t="str">
        <f>IF(بيانات!N984=1000,بيانات!B984,"")</f>
        <v/>
      </c>
      <c r="B984" s="58" t="str">
        <f>IF(بيانات!N984=1000,بيانات!C984,"")</f>
        <v/>
      </c>
      <c r="C984" s="6" t="str">
        <f>IF(بيانات!N984=1000,1000,"")</f>
        <v/>
      </c>
    </row>
    <row r="985" spans="1:3" ht="15" customHeight="1">
      <c r="A985" s="57" t="str">
        <f>IF(بيانات!N985=1000,بيانات!B985,"")</f>
        <v/>
      </c>
      <c r="B985" s="57" t="str">
        <f>IF(بيانات!N985=1000,بيانات!C985,"")</f>
        <v/>
      </c>
      <c r="C985" s="3" t="str">
        <f>IF(بيانات!N985=1000,1000,"")</f>
        <v/>
      </c>
    </row>
    <row r="986" spans="1:3" ht="15" customHeight="1">
      <c r="A986" s="58" t="str">
        <f>IF(بيانات!N986=1000,بيانات!B986,"")</f>
        <v/>
      </c>
      <c r="B986" s="58" t="str">
        <f>IF(بيانات!N986=1000,بيانات!C986,"")</f>
        <v/>
      </c>
      <c r="C986" s="6" t="str">
        <f>IF(بيانات!N986=1000,1000,"")</f>
        <v/>
      </c>
    </row>
    <row r="987" spans="1:3" ht="15" customHeight="1">
      <c r="A987" s="57" t="str">
        <f>IF(بيانات!N987=1000,بيانات!B987,"")</f>
        <v/>
      </c>
      <c r="B987" s="57" t="str">
        <f>IF(بيانات!N987=1000,بيانات!C987,"")</f>
        <v/>
      </c>
      <c r="C987" s="3" t="str">
        <f>IF(بيانات!N987=1000,1000,"")</f>
        <v/>
      </c>
    </row>
    <row r="988" spans="1:3" ht="15" customHeight="1">
      <c r="A988" s="58" t="str">
        <f>IF(بيانات!N988=1000,بيانات!B988,"")</f>
        <v/>
      </c>
      <c r="B988" s="58" t="str">
        <f>IF(بيانات!N988=1000,بيانات!C988,"")</f>
        <v/>
      </c>
      <c r="C988" s="6" t="str">
        <f>IF(بيانات!N988=1000,1000,"")</f>
        <v/>
      </c>
    </row>
    <row r="989" spans="1:3" ht="15" customHeight="1">
      <c r="A989" s="57" t="str">
        <f>IF(بيانات!N989=1000,بيانات!B989,"")</f>
        <v/>
      </c>
      <c r="B989" s="57" t="str">
        <f>IF(بيانات!N989=1000,بيانات!C989,"")</f>
        <v/>
      </c>
      <c r="C989" s="3" t="str">
        <f>IF(بيانات!N989=1000,1000,"")</f>
        <v/>
      </c>
    </row>
    <row r="990" spans="1:3" ht="15" customHeight="1">
      <c r="A990" s="58" t="str">
        <f>IF(بيانات!N990=1000,بيانات!B990,"")</f>
        <v/>
      </c>
      <c r="B990" s="58" t="str">
        <f>IF(بيانات!N990=1000,بيانات!C990,"")</f>
        <v/>
      </c>
      <c r="C990" s="6" t="str">
        <f>IF(بيانات!N990=1000,1000,"")</f>
        <v/>
      </c>
    </row>
    <row r="991" spans="1:3" ht="15" customHeight="1">
      <c r="A991" s="57" t="str">
        <f>IF(بيانات!N991=1000,بيانات!B991,"")</f>
        <v/>
      </c>
      <c r="B991" s="57" t="str">
        <f>IF(بيانات!N991=1000,بيانات!C991,"")</f>
        <v/>
      </c>
      <c r="C991" s="3" t="str">
        <f>IF(بيانات!N991=1000,1000,"")</f>
        <v/>
      </c>
    </row>
    <row r="992" spans="1:3" ht="15" customHeight="1">
      <c r="A992" s="58" t="str">
        <f>IF(بيانات!N992=1000,بيانات!B992,"")</f>
        <v/>
      </c>
      <c r="B992" s="58" t="str">
        <f>IF(بيانات!N992=1000,بيانات!C992,"")</f>
        <v/>
      </c>
      <c r="C992" s="6" t="str">
        <f>IF(بيانات!N992=1000,1000,"")</f>
        <v/>
      </c>
    </row>
    <row r="993" spans="1:3" ht="15" customHeight="1">
      <c r="A993" s="57" t="str">
        <f>IF(بيانات!N993=1000,بيانات!B993,"")</f>
        <v/>
      </c>
      <c r="B993" s="57" t="str">
        <f>IF(بيانات!N993=1000,بيانات!C993,"")</f>
        <v/>
      </c>
      <c r="C993" s="3" t="str">
        <f>IF(بيانات!N993=1000,1000,"")</f>
        <v/>
      </c>
    </row>
    <row r="994" spans="1:3" ht="15" customHeight="1">
      <c r="A994" s="58" t="str">
        <f>IF(بيانات!N994=1000,بيانات!B994,"")</f>
        <v/>
      </c>
      <c r="B994" s="58" t="str">
        <f>IF(بيانات!N994=1000,بيانات!C994,"")</f>
        <v/>
      </c>
      <c r="C994" s="6" t="str">
        <f>IF(بيانات!N994=1000,1000,"")</f>
        <v/>
      </c>
    </row>
    <row r="995" spans="1:3" ht="15" customHeight="1">
      <c r="A995" s="57" t="str">
        <f>IF(بيانات!N995=1000,بيانات!B995,"")</f>
        <v/>
      </c>
      <c r="B995" s="57" t="str">
        <f>IF(بيانات!N995=1000,بيانات!C995,"")</f>
        <v/>
      </c>
      <c r="C995" s="3" t="str">
        <f>IF(بيانات!N995=1000,1000,"")</f>
        <v/>
      </c>
    </row>
    <row r="996" spans="1:3" ht="15" customHeight="1">
      <c r="A996" s="58" t="str">
        <f>IF(بيانات!N996=1000,بيانات!B996,"")</f>
        <v/>
      </c>
      <c r="B996" s="58" t="str">
        <f>IF(بيانات!N996=1000,بيانات!C996,"")</f>
        <v/>
      </c>
      <c r="C996" s="6" t="str">
        <f>IF(بيانات!N996=1000,1000,"")</f>
        <v/>
      </c>
    </row>
    <row r="997" spans="1:3" ht="15" customHeight="1">
      <c r="A997" s="57" t="str">
        <f>IF(بيانات!N997=1000,بيانات!B997,"")</f>
        <v/>
      </c>
      <c r="B997" s="57" t="str">
        <f>IF(بيانات!N997=1000,بيانات!C997,"")</f>
        <v/>
      </c>
      <c r="C997" s="3" t="str">
        <f>IF(بيانات!N997=1000,1000,"")</f>
        <v/>
      </c>
    </row>
    <row r="998" spans="1:3" ht="15" customHeight="1">
      <c r="A998" s="58" t="str">
        <f>IF(بيانات!N998=1000,بيانات!B998,"")</f>
        <v/>
      </c>
      <c r="B998" s="58" t="str">
        <f>IF(بيانات!N998=1000,بيانات!C998,"")</f>
        <v/>
      </c>
      <c r="C998" s="6" t="str">
        <f>IF(بيانات!N998=1000,1000,"")</f>
        <v/>
      </c>
    </row>
    <row r="999" spans="1:3" ht="15" customHeight="1">
      <c r="A999" s="57" t="str">
        <f>IF(بيانات!N999=1000,بيانات!B999,"")</f>
        <v/>
      </c>
      <c r="B999" s="57" t="str">
        <f>IF(بيانات!N999=1000,بيانات!C999,"")</f>
        <v/>
      </c>
      <c r="C999" s="3" t="str">
        <f>IF(بيانات!N999=1000,1000,"")</f>
        <v/>
      </c>
    </row>
    <row r="1000" spans="1:3" ht="15" customHeight="1">
      <c r="A1000" s="58" t="str">
        <f>IF(بيانات!N1000=1000,بيانات!B1000,"")</f>
        <v/>
      </c>
      <c r="B1000" s="58" t="str">
        <f>IF(بيانات!N1000=1000,بيانات!C1000,"")</f>
        <v/>
      </c>
      <c r="C1000" s="6" t="str">
        <f>IF(بيانات!N1000=1000,1000,"")</f>
        <v/>
      </c>
    </row>
    <row r="1001" spans="1:3" ht="15" customHeight="1">
      <c r="A1001" s="57" t="str">
        <f>IF(بيانات!N1001=1000,بيانات!B1001,"")</f>
        <v/>
      </c>
      <c r="B1001" s="57" t="str">
        <f>IF(بيانات!N1001=1000,بيانات!C1001,"")</f>
        <v/>
      </c>
      <c r="C1001" s="3" t="str">
        <f>IF(بيانات!N1001=1000,1000,"")</f>
        <v/>
      </c>
    </row>
    <row r="1002" spans="1:3" ht="15" customHeight="1">
      <c r="A1002" s="58" t="str">
        <f>IF(بيانات!N1002=1000,بيانات!B1002,"")</f>
        <v/>
      </c>
      <c r="B1002" s="58" t="str">
        <f>IF(بيانات!N1002=1000,بيانات!C1002,"")</f>
        <v/>
      </c>
      <c r="C1002" s="6" t="str">
        <f>IF(بيانات!N1002=1000,1000,"")</f>
        <v/>
      </c>
    </row>
    <row r="1003" spans="1:3" ht="15" customHeight="1">
      <c r="A1003" s="57" t="str">
        <f>IF(بيانات!N1003=1000,بيانات!B1003,"")</f>
        <v/>
      </c>
      <c r="B1003" s="57" t="str">
        <f>IF(بيانات!N1003=1000,بيانات!C1003,"")</f>
        <v/>
      </c>
      <c r="C1003" s="3" t="str">
        <f>IF(بيانات!N1003=1000,1000,"")</f>
        <v/>
      </c>
    </row>
    <row r="1004" spans="1:3" ht="15" customHeight="1">
      <c r="A1004" s="58" t="str">
        <f>IF(بيانات!N1004=1000,بيانات!B1004,"")</f>
        <v/>
      </c>
      <c r="B1004" s="58" t="str">
        <f>IF(بيانات!N1004=1000,بيانات!C1004,"")</f>
        <v/>
      </c>
      <c r="C1004" s="6" t="str">
        <f>IF(بيانات!N1004=1000,1000,"")</f>
        <v/>
      </c>
    </row>
    <row r="1005" spans="1:3" ht="15" customHeight="1">
      <c r="A1005" s="57" t="str">
        <f>IF(بيانات!N1005=1000,بيانات!B1005,"")</f>
        <v/>
      </c>
      <c r="B1005" s="57" t="str">
        <f>IF(بيانات!N1005=1000,بيانات!C1005,"")</f>
        <v/>
      </c>
      <c r="C1005" s="3" t="str">
        <f>IF(بيانات!N1005=1000,1000,"")</f>
        <v/>
      </c>
    </row>
    <row r="1006" spans="1:3" ht="15" customHeight="1">
      <c r="A1006" s="58" t="str">
        <f>IF(بيانات!N1006=1000,بيانات!B1006,"")</f>
        <v/>
      </c>
      <c r="B1006" s="58" t="str">
        <f>IF(بيانات!N1006=1000,بيانات!C1006,"")</f>
        <v/>
      </c>
      <c r="C1006" s="6" t="str">
        <f>IF(بيانات!N1006=1000,1000,"")</f>
        <v/>
      </c>
    </row>
    <row r="1007" spans="1:3" ht="15" customHeight="1">
      <c r="A1007" s="57" t="str">
        <f>IF(بيانات!N1007=1000,بيانات!B1007,"")</f>
        <v/>
      </c>
      <c r="B1007" s="57" t="str">
        <f>IF(بيانات!N1007=1000,بيانات!C1007,"")</f>
        <v/>
      </c>
      <c r="C1007" s="3" t="str">
        <f>IF(بيانات!N1007=1000,1000,"")</f>
        <v/>
      </c>
    </row>
    <row r="1008" spans="1:3" ht="15" customHeight="1">
      <c r="A1008" s="58" t="str">
        <f>IF(بيانات!N1008=1000,بيانات!B1008,"")</f>
        <v/>
      </c>
      <c r="B1008" s="58" t="str">
        <f>IF(بيانات!N1008=1000,بيانات!C1008,"")</f>
        <v/>
      </c>
      <c r="C1008" s="6" t="str">
        <f>IF(بيانات!N1008=1000,1000,"")</f>
        <v/>
      </c>
    </row>
    <row r="1009" spans="1:3" ht="15" customHeight="1">
      <c r="A1009" s="57" t="str">
        <f>IF(بيانات!N1009=1000,بيانات!B1009,"")</f>
        <v/>
      </c>
      <c r="B1009" s="57" t="str">
        <f>IF(بيانات!N1009=1000,بيانات!C1009,"")</f>
        <v/>
      </c>
      <c r="C1009" s="3" t="str">
        <f>IF(بيانات!N1009=1000,1000,"")</f>
        <v/>
      </c>
    </row>
    <row r="1010" spans="1:3" ht="15" customHeight="1">
      <c r="A1010" s="58" t="str">
        <f>IF(بيانات!N1010=1000,بيانات!B1010,"")</f>
        <v/>
      </c>
      <c r="B1010" s="58" t="str">
        <f>IF(بيانات!N1010=1000,بيانات!C1010,"")</f>
        <v/>
      </c>
      <c r="C1010" s="6" t="str">
        <f>IF(بيانات!N1010=1000,1000,"")</f>
        <v/>
      </c>
    </row>
    <row r="1011" spans="1:3" ht="15" customHeight="1">
      <c r="A1011" s="57" t="str">
        <f>IF(بيانات!N1011=1000,بيانات!B1011,"")</f>
        <v/>
      </c>
      <c r="B1011" s="57" t="str">
        <f>IF(بيانات!N1011=1000,بيانات!C1011,"")</f>
        <v/>
      </c>
      <c r="C1011" s="3" t="str">
        <f>IF(بيانات!N1011=1000,1000,"")</f>
        <v/>
      </c>
    </row>
    <row r="1012" spans="1:3" ht="15" customHeight="1">
      <c r="A1012" s="58" t="str">
        <f>IF(بيانات!N1012=1000,بيانات!B1012,"")</f>
        <v/>
      </c>
      <c r="B1012" s="58" t="str">
        <f>IF(بيانات!N1012=1000,بيانات!C1012,"")</f>
        <v/>
      </c>
      <c r="C1012" s="6" t="str">
        <f>IF(بيانات!N1012=1000,1000,"")</f>
        <v/>
      </c>
    </row>
    <row r="1013" spans="1:3" ht="15" customHeight="1">
      <c r="A1013" s="57" t="str">
        <f>IF(بيانات!N1013=1000,بيانات!B1013,"")</f>
        <v/>
      </c>
      <c r="B1013" s="57" t="str">
        <f>IF(بيانات!N1013=1000,بيانات!C1013,"")</f>
        <v/>
      </c>
      <c r="C1013" s="3" t="str">
        <f>IF(بيانات!N1013=1000,1000,"")</f>
        <v/>
      </c>
    </row>
    <row r="1014" spans="1:3" ht="15" customHeight="1">
      <c r="A1014" s="58" t="str">
        <f>IF(بيانات!N1014=1000,بيانات!B1014,"")</f>
        <v/>
      </c>
      <c r="B1014" s="58" t="str">
        <f>IF(بيانات!N1014=1000,بيانات!C1014,"")</f>
        <v/>
      </c>
      <c r="C1014" s="6" t="str">
        <f>IF(بيانات!N1014=1000,1000,"")</f>
        <v/>
      </c>
    </row>
    <row r="1015" spans="1:3" ht="15" customHeight="1">
      <c r="A1015" s="57" t="str">
        <f>IF(بيانات!N1015=1000,بيانات!B1015,"")</f>
        <v/>
      </c>
      <c r="B1015" s="57" t="str">
        <f>IF(بيانات!N1015=1000,بيانات!C1015,"")</f>
        <v/>
      </c>
      <c r="C1015" s="3" t="str">
        <f>IF(بيانات!N1015=1000,1000,"")</f>
        <v/>
      </c>
    </row>
    <row r="1016" spans="1:3" ht="15" customHeight="1">
      <c r="A1016" s="58" t="str">
        <f>IF(بيانات!N1016=1000,بيانات!B1016,"")</f>
        <v/>
      </c>
      <c r="B1016" s="58" t="str">
        <f>IF(بيانات!N1016=1000,بيانات!C1016,"")</f>
        <v/>
      </c>
      <c r="C1016" s="6" t="str">
        <f>IF(بيانات!N1016=1000,1000,"")</f>
        <v/>
      </c>
    </row>
    <row r="1017" spans="1:3" ht="15" customHeight="1">
      <c r="A1017" s="57" t="str">
        <f>IF(بيانات!N1017=1000,بيانات!B1017,"")</f>
        <v/>
      </c>
      <c r="B1017" s="57" t="str">
        <f>IF(بيانات!N1017=1000,بيانات!C1017,"")</f>
        <v/>
      </c>
      <c r="C1017" s="3" t="str">
        <f>IF(بيانات!N1017=1000,1000,"")</f>
        <v/>
      </c>
    </row>
    <row r="1018" spans="1:3" ht="15" customHeight="1">
      <c r="A1018" s="58" t="str">
        <f>IF(بيانات!N1018=1000,بيانات!B1018,"")</f>
        <v/>
      </c>
      <c r="B1018" s="58" t="str">
        <f>IF(بيانات!N1018=1000,بيانات!C1018,"")</f>
        <v/>
      </c>
      <c r="C1018" s="6" t="str">
        <f>IF(بيانات!N1018=1000,1000,"")</f>
        <v/>
      </c>
    </row>
    <row r="1019" spans="1:3" ht="15" customHeight="1">
      <c r="A1019" s="57" t="str">
        <f>IF(بيانات!N1019=1000,بيانات!B1019,"")</f>
        <v/>
      </c>
      <c r="B1019" s="57" t="str">
        <f>IF(بيانات!N1019=1000,بيانات!C1019,"")</f>
        <v/>
      </c>
      <c r="C1019" s="3" t="str">
        <f>IF(بيانات!N1019=1000,1000,"")</f>
        <v/>
      </c>
    </row>
    <row r="1020" spans="1:3" ht="15" customHeight="1">
      <c r="A1020" s="58" t="str">
        <f>IF(بيانات!N1020=1000,بيانات!B1020,"")</f>
        <v/>
      </c>
      <c r="B1020" s="58" t="str">
        <f>IF(بيانات!N1020=1000,بيانات!C1020,"")</f>
        <v/>
      </c>
      <c r="C1020" s="6" t="str">
        <f>IF(بيانات!N1020=1000,1000,"")</f>
        <v/>
      </c>
    </row>
    <row r="1021" spans="1:3" ht="15" customHeight="1">
      <c r="A1021" s="57" t="str">
        <f>IF(بيانات!N1021=1000,بيانات!B1021,"")</f>
        <v/>
      </c>
      <c r="B1021" s="57" t="str">
        <f>IF(بيانات!N1021=1000,بيانات!C1021,"")</f>
        <v/>
      </c>
      <c r="C1021" s="3" t="str">
        <f>IF(بيانات!N1021=1000,1000,"")</f>
        <v/>
      </c>
    </row>
    <row r="1022" spans="1:3" ht="15" customHeight="1">
      <c r="A1022" s="58" t="str">
        <f>IF(بيانات!N1022=1000,بيانات!B1022,"")</f>
        <v/>
      </c>
      <c r="B1022" s="58" t="str">
        <f>IF(بيانات!N1022=1000,بيانات!C1022,"")</f>
        <v/>
      </c>
      <c r="C1022" s="6" t="str">
        <f>IF(بيانات!N1022=1000,1000,"")</f>
        <v/>
      </c>
    </row>
    <row r="1023" spans="1:3" ht="15" customHeight="1">
      <c r="A1023" s="57" t="str">
        <f>IF(بيانات!N1023=1000,بيانات!B1023,"")</f>
        <v/>
      </c>
      <c r="B1023" s="57" t="str">
        <f>IF(بيانات!N1023=1000,بيانات!C1023,"")</f>
        <v/>
      </c>
      <c r="C1023" s="3" t="str">
        <f>IF(بيانات!N1023=1000,1000,"")</f>
        <v/>
      </c>
    </row>
    <row r="1024" spans="1:3" ht="15" customHeight="1">
      <c r="A1024" s="58" t="str">
        <f>IF(بيانات!N1024=1000,بيانات!B1024,"")</f>
        <v/>
      </c>
      <c r="B1024" s="58" t="str">
        <f>IF(بيانات!N1024=1000,بيانات!C1024,"")</f>
        <v/>
      </c>
      <c r="C1024" s="6" t="str">
        <f>IF(بيانات!N1024=1000,1000,"")</f>
        <v/>
      </c>
    </row>
    <row r="1025" spans="1:3" ht="15" customHeight="1">
      <c r="A1025" s="57" t="str">
        <f>IF(بيانات!N1025=1000,بيانات!B1025,"")</f>
        <v/>
      </c>
      <c r="B1025" s="57" t="str">
        <f>IF(بيانات!N1025=1000,بيانات!C1025,"")</f>
        <v/>
      </c>
      <c r="C1025" s="3" t="str">
        <f>IF(بيانات!N1025=1000,1000,"")</f>
        <v/>
      </c>
    </row>
    <row r="1026" spans="1:3" ht="15" customHeight="1">
      <c r="A1026" s="58" t="str">
        <f>IF(بيانات!N1026=1000,بيانات!B1026,"")</f>
        <v/>
      </c>
      <c r="B1026" s="58" t="str">
        <f>IF(بيانات!N1026=1000,بيانات!C1026,"")</f>
        <v/>
      </c>
      <c r="C1026" s="6" t="str">
        <f>IF(بيانات!N1026=1000,1000,"")</f>
        <v/>
      </c>
    </row>
    <row r="1027" spans="1:3" ht="15" customHeight="1">
      <c r="A1027" s="57" t="str">
        <f>IF(بيانات!N1027=1000,بيانات!B1027,"")</f>
        <v/>
      </c>
      <c r="B1027" s="57" t="str">
        <f>IF(بيانات!N1027=1000,بيانات!C1027,"")</f>
        <v/>
      </c>
      <c r="C1027" s="3" t="str">
        <f>IF(بيانات!N1027=1000,1000,"")</f>
        <v/>
      </c>
    </row>
    <row r="1028" spans="1:3" ht="15" customHeight="1">
      <c r="A1028" s="58" t="str">
        <f>IF(بيانات!N1028=1000,بيانات!B1028,"")</f>
        <v/>
      </c>
      <c r="B1028" s="58" t="str">
        <f>IF(بيانات!N1028=1000,بيانات!C1028,"")</f>
        <v/>
      </c>
      <c r="C1028" s="6" t="str">
        <f>IF(بيانات!N1028=1000,1000,"")</f>
        <v/>
      </c>
    </row>
    <row r="1029" spans="1:3" ht="15" customHeight="1">
      <c r="A1029" s="57" t="str">
        <f>IF(بيانات!N1029=1000,بيانات!B1029,"")</f>
        <v/>
      </c>
      <c r="B1029" s="57" t="str">
        <f>IF(بيانات!N1029=1000,بيانات!C1029,"")</f>
        <v/>
      </c>
      <c r="C1029" s="3" t="str">
        <f>IF(بيانات!N1029=1000,1000,"")</f>
        <v/>
      </c>
    </row>
    <row r="1030" spans="1:3" ht="15" customHeight="1">
      <c r="A1030" s="58" t="str">
        <f>IF(بيانات!N1030=1000,بيانات!B1030,"")</f>
        <v/>
      </c>
      <c r="B1030" s="58" t="str">
        <f>IF(بيانات!N1030=1000,بيانات!C1030,"")</f>
        <v/>
      </c>
      <c r="C1030" s="6" t="str">
        <f>IF(بيانات!N1030=1000,1000,"")</f>
        <v/>
      </c>
    </row>
    <row r="1031" spans="1:3" ht="15" customHeight="1">
      <c r="A1031" s="57" t="str">
        <f>IF(بيانات!N1031=1000,بيانات!B1031,"")</f>
        <v/>
      </c>
      <c r="B1031" s="57" t="str">
        <f>IF(بيانات!N1031=1000,بيانات!C1031,"")</f>
        <v/>
      </c>
      <c r="C1031" s="3" t="str">
        <f>IF(بيانات!N1031=1000,1000,"")</f>
        <v/>
      </c>
    </row>
    <row r="1032" spans="1:3" ht="15" customHeight="1">
      <c r="A1032" s="58" t="str">
        <f>IF(بيانات!N1032=1000,بيانات!B1032,"")</f>
        <v/>
      </c>
      <c r="B1032" s="58" t="str">
        <f>IF(بيانات!N1032=1000,بيانات!C1032,"")</f>
        <v/>
      </c>
      <c r="C1032" s="6" t="str">
        <f>IF(بيانات!N1032=1000,1000,"")</f>
        <v/>
      </c>
    </row>
    <row r="1033" spans="1:3" ht="15" customHeight="1">
      <c r="A1033" s="57" t="str">
        <f>IF(بيانات!N1033=1000,بيانات!B1033,"")</f>
        <v/>
      </c>
      <c r="B1033" s="57" t="str">
        <f>IF(بيانات!N1033=1000,بيانات!C1033,"")</f>
        <v/>
      </c>
      <c r="C1033" s="3" t="str">
        <f>IF(بيانات!N1033=1000,1000,"")</f>
        <v/>
      </c>
    </row>
    <row r="1034" spans="1:3" ht="15" customHeight="1">
      <c r="A1034" s="58" t="str">
        <f>IF(بيانات!N1034=1000,بيانات!B1034,"")</f>
        <v/>
      </c>
      <c r="B1034" s="58" t="str">
        <f>IF(بيانات!N1034=1000,بيانات!C1034,"")</f>
        <v/>
      </c>
      <c r="C1034" s="6" t="str">
        <f>IF(بيانات!N1034=1000,1000,"")</f>
        <v/>
      </c>
    </row>
    <row r="1035" spans="1:3" ht="15" customHeight="1">
      <c r="A1035" s="57" t="str">
        <f>IF(بيانات!N1035=1000,بيانات!B1035,"")</f>
        <v/>
      </c>
      <c r="B1035" s="57" t="str">
        <f>IF(بيانات!N1035=1000,بيانات!C1035,"")</f>
        <v/>
      </c>
      <c r="C1035" s="3" t="str">
        <f>IF(بيانات!N1035=1000,1000,"")</f>
        <v/>
      </c>
    </row>
    <row r="1036" spans="1:3" ht="15" customHeight="1">
      <c r="A1036" s="58" t="str">
        <f>IF(بيانات!N1036=1000,بيانات!B1036,"")</f>
        <v/>
      </c>
      <c r="B1036" s="58" t="str">
        <f>IF(بيانات!N1036=1000,بيانات!C1036,"")</f>
        <v/>
      </c>
      <c r="C1036" s="6" t="str">
        <f>IF(بيانات!N1036=1000,1000,"")</f>
        <v/>
      </c>
    </row>
    <row r="1037" spans="1:3" ht="15" customHeight="1">
      <c r="A1037" s="57" t="str">
        <f>IF(بيانات!N1037=1000,بيانات!B1037,"")</f>
        <v/>
      </c>
      <c r="B1037" s="57" t="str">
        <f>IF(بيانات!N1037=1000,بيانات!C1037,"")</f>
        <v/>
      </c>
      <c r="C1037" s="3" t="str">
        <f>IF(بيانات!N1037=1000,1000,"")</f>
        <v/>
      </c>
    </row>
    <row r="1038" spans="1:3" ht="15" customHeight="1">
      <c r="A1038" s="58" t="str">
        <f>IF(بيانات!N1038=1000,بيانات!B1038,"")</f>
        <v/>
      </c>
      <c r="B1038" s="58" t="str">
        <f>IF(بيانات!N1038=1000,بيانات!C1038,"")</f>
        <v/>
      </c>
      <c r="C1038" s="6" t="str">
        <f>IF(بيانات!N1038=1000,1000,"")</f>
        <v/>
      </c>
    </row>
    <row r="1039" spans="1:3" ht="15" customHeight="1">
      <c r="A1039" s="57" t="str">
        <f>IF(بيانات!N1039=1000,بيانات!B1039,"")</f>
        <v/>
      </c>
      <c r="B1039" s="57" t="str">
        <f>IF(بيانات!N1039=1000,بيانات!C1039,"")</f>
        <v/>
      </c>
      <c r="C1039" s="3" t="str">
        <f>IF(بيانات!N1039=1000,1000,"")</f>
        <v/>
      </c>
    </row>
    <row r="1040" spans="1:3" ht="15" customHeight="1">
      <c r="A1040" s="58" t="str">
        <f>IF(بيانات!N1040=1000,بيانات!B1040,"")</f>
        <v/>
      </c>
      <c r="B1040" s="58" t="str">
        <f>IF(بيانات!N1040=1000,بيانات!C1040,"")</f>
        <v/>
      </c>
      <c r="C1040" s="6" t="str">
        <f>IF(بيانات!N1040=1000,1000,"")</f>
        <v/>
      </c>
    </row>
    <row r="1041" spans="1:3" ht="15" customHeight="1">
      <c r="A1041" s="57" t="str">
        <f>IF(بيانات!N1041=1000,بيانات!B1041,"")</f>
        <v/>
      </c>
      <c r="B1041" s="57" t="str">
        <f>IF(بيانات!N1041=1000,بيانات!C1041,"")</f>
        <v/>
      </c>
      <c r="C1041" s="3" t="str">
        <f>IF(بيانات!N1041=1000,1000,"")</f>
        <v/>
      </c>
    </row>
    <row r="1042" spans="1:3" ht="15" customHeight="1">
      <c r="A1042" s="58" t="str">
        <f>IF(بيانات!N1042=1000,بيانات!B1042,"")</f>
        <v/>
      </c>
      <c r="B1042" s="58" t="str">
        <f>IF(بيانات!N1042=1000,بيانات!C1042,"")</f>
        <v/>
      </c>
      <c r="C1042" s="6" t="str">
        <f>IF(بيانات!N1042=1000,1000,"")</f>
        <v/>
      </c>
    </row>
    <row r="1043" spans="1:3" ht="15" customHeight="1">
      <c r="A1043" s="57" t="str">
        <f>IF(بيانات!N1043=1000,بيانات!B1043,"")</f>
        <v/>
      </c>
      <c r="B1043" s="57" t="str">
        <f>IF(بيانات!N1043=1000,بيانات!C1043,"")</f>
        <v/>
      </c>
      <c r="C1043" s="3" t="str">
        <f>IF(بيانات!N1043=1000,1000,"")</f>
        <v/>
      </c>
    </row>
    <row r="1044" spans="1:3" ht="15" customHeight="1">
      <c r="A1044" s="58" t="str">
        <f>IF(بيانات!N1044=1000,بيانات!B1044,"")</f>
        <v/>
      </c>
      <c r="B1044" s="58" t="str">
        <f>IF(بيانات!N1044=1000,بيانات!C1044,"")</f>
        <v/>
      </c>
      <c r="C1044" s="6" t="str">
        <f>IF(بيانات!N1044=1000,1000,"")</f>
        <v/>
      </c>
    </row>
    <row r="1045" spans="1:3" ht="15" customHeight="1">
      <c r="A1045" s="57" t="str">
        <f>IF(بيانات!N1045=1000,بيانات!B1045,"")</f>
        <v/>
      </c>
      <c r="B1045" s="57" t="str">
        <f>IF(بيانات!N1045=1000,بيانات!C1045,"")</f>
        <v/>
      </c>
      <c r="C1045" s="3" t="str">
        <f>IF(بيانات!N1045=1000,1000,"")</f>
        <v/>
      </c>
    </row>
    <row r="1046" spans="1:3" ht="15" customHeight="1">
      <c r="A1046" s="58" t="str">
        <f>IF(بيانات!N1046=1000,بيانات!B1046,"")</f>
        <v/>
      </c>
      <c r="B1046" s="58" t="str">
        <f>IF(بيانات!N1046=1000,بيانات!C1046,"")</f>
        <v/>
      </c>
      <c r="C1046" s="6" t="str">
        <f>IF(بيانات!N1046=1000,1000,"")</f>
        <v/>
      </c>
    </row>
    <row r="1047" spans="1:3" ht="15" customHeight="1">
      <c r="A1047" s="57" t="str">
        <f>IF(بيانات!N1047=1000,بيانات!B1047,"")</f>
        <v/>
      </c>
      <c r="B1047" s="57" t="str">
        <f>IF(بيانات!N1047=1000,بيانات!C1047,"")</f>
        <v/>
      </c>
      <c r="C1047" s="3" t="str">
        <f>IF(بيانات!N1047=1000,1000,"")</f>
        <v/>
      </c>
    </row>
    <row r="1048" spans="1:3" ht="15" customHeight="1">
      <c r="A1048" s="58" t="str">
        <f>IF(بيانات!N1048=1000,بيانات!B1048,"")</f>
        <v/>
      </c>
      <c r="B1048" s="58" t="str">
        <f>IF(بيانات!N1048=1000,بيانات!C1048,"")</f>
        <v/>
      </c>
      <c r="C1048" s="6" t="str">
        <f>IF(بيانات!N1048=1000,1000,"")</f>
        <v/>
      </c>
    </row>
    <row r="1049" spans="1:3" ht="15" customHeight="1">
      <c r="A1049" s="57" t="str">
        <f>IF(بيانات!N1049=1000,بيانات!B1049,"")</f>
        <v/>
      </c>
      <c r="B1049" s="57" t="str">
        <f>IF(بيانات!N1049=1000,بيانات!C1049,"")</f>
        <v/>
      </c>
      <c r="C1049" s="3" t="str">
        <f>IF(بيانات!N1049=1000,1000,"")</f>
        <v/>
      </c>
    </row>
    <row r="1050" spans="1:3" ht="15" customHeight="1">
      <c r="A1050" s="58" t="str">
        <f>IF(بيانات!N1050=1000,بيانات!B1050,"")</f>
        <v/>
      </c>
      <c r="B1050" s="58" t="str">
        <f>IF(بيانات!N1050=1000,بيانات!C1050,"")</f>
        <v/>
      </c>
      <c r="C1050" s="6" t="str">
        <f>IF(بيانات!N1050=1000,1000,"")</f>
        <v/>
      </c>
    </row>
    <row r="1051" spans="1:3" ht="15" customHeight="1">
      <c r="A1051" s="57" t="str">
        <f>IF(بيانات!N1051=1000,بيانات!B1051,"")</f>
        <v/>
      </c>
      <c r="B1051" s="57" t="str">
        <f>IF(بيانات!N1051=1000,بيانات!C1051,"")</f>
        <v/>
      </c>
      <c r="C1051" s="3" t="str">
        <f>IF(بيانات!N1051=1000,1000,"")</f>
        <v/>
      </c>
    </row>
    <row r="1052" spans="1:3" ht="15" customHeight="1">
      <c r="A1052" s="58" t="str">
        <f>IF(بيانات!N1052=1000,بيانات!B1052,"")</f>
        <v/>
      </c>
      <c r="B1052" s="58" t="str">
        <f>IF(بيانات!N1052=1000,بيانات!C1052,"")</f>
        <v/>
      </c>
      <c r="C1052" s="6" t="str">
        <f>IF(بيانات!N1052=1000,1000,"")</f>
        <v/>
      </c>
    </row>
    <row r="1053" spans="1:3" ht="15" customHeight="1">
      <c r="A1053" s="57" t="str">
        <f>IF(بيانات!N1053=1000,بيانات!B1053,"")</f>
        <v/>
      </c>
      <c r="B1053" s="57" t="str">
        <f>IF(بيانات!N1053=1000,بيانات!C1053,"")</f>
        <v/>
      </c>
      <c r="C1053" s="3" t="str">
        <f>IF(بيانات!N1053=1000,1000,"")</f>
        <v/>
      </c>
    </row>
    <row r="1054" spans="1:3" ht="15" customHeight="1">
      <c r="A1054" s="58" t="str">
        <f>IF(بيانات!N1054=1000,بيانات!B1054,"")</f>
        <v/>
      </c>
      <c r="B1054" s="58" t="str">
        <f>IF(بيانات!N1054=1000,بيانات!C1054,"")</f>
        <v/>
      </c>
      <c r="C1054" s="6" t="str">
        <f>IF(بيانات!N1054=1000,1000,"")</f>
        <v/>
      </c>
    </row>
    <row r="1055" spans="1:3" ht="15" customHeight="1">
      <c r="A1055" s="57" t="str">
        <f>IF(بيانات!N1055=1000,بيانات!B1055,"")</f>
        <v/>
      </c>
      <c r="B1055" s="57" t="str">
        <f>IF(بيانات!N1055=1000,بيانات!C1055,"")</f>
        <v/>
      </c>
      <c r="C1055" s="3" t="str">
        <f>IF(بيانات!N1055=1000,1000,"")</f>
        <v/>
      </c>
    </row>
    <row r="1056" spans="1:3" ht="15" customHeight="1">
      <c r="A1056" s="58" t="str">
        <f>IF(بيانات!N1056=1000,بيانات!B1056,"")</f>
        <v/>
      </c>
      <c r="B1056" s="58" t="str">
        <f>IF(بيانات!N1056=1000,بيانات!C1056,"")</f>
        <v/>
      </c>
      <c r="C1056" s="6" t="str">
        <f>IF(بيانات!N1056=1000,1000,"")</f>
        <v/>
      </c>
    </row>
    <row r="1057" spans="1:3" ht="15" customHeight="1">
      <c r="A1057" s="57" t="str">
        <f>IF(بيانات!N1057=1000,بيانات!B1057,"")</f>
        <v/>
      </c>
      <c r="B1057" s="57" t="str">
        <f>IF(بيانات!N1057=1000,بيانات!C1057,"")</f>
        <v/>
      </c>
      <c r="C1057" s="3" t="str">
        <f>IF(بيانات!N1057=1000,1000,"")</f>
        <v/>
      </c>
    </row>
    <row r="1058" spans="1:3" ht="15" customHeight="1">
      <c r="A1058" s="58" t="str">
        <f>IF(بيانات!N1058=1000,بيانات!B1058,"")</f>
        <v/>
      </c>
      <c r="B1058" s="58" t="str">
        <f>IF(بيانات!N1058=1000,بيانات!C1058,"")</f>
        <v/>
      </c>
      <c r="C1058" s="6" t="str">
        <f>IF(بيانات!N1058=1000,1000,"")</f>
        <v/>
      </c>
    </row>
    <row r="1059" spans="1:3" ht="15" customHeight="1">
      <c r="A1059" s="57" t="str">
        <f>IF(بيانات!N1059=1000,بيانات!B1059,"")</f>
        <v/>
      </c>
      <c r="B1059" s="57" t="str">
        <f>IF(بيانات!N1059=1000,بيانات!C1059,"")</f>
        <v/>
      </c>
      <c r="C1059" s="3" t="str">
        <f>IF(بيانات!N1059=1000,1000,"")</f>
        <v/>
      </c>
    </row>
    <row r="1060" spans="1:3" ht="15" customHeight="1">
      <c r="A1060" s="58" t="str">
        <f>IF(بيانات!N1060=1000,بيانات!B1060,"")</f>
        <v/>
      </c>
      <c r="B1060" s="58" t="str">
        <f>IF(بيانات!N1060=1000,بيانات!C1060,"")</f>
        <v/>
      </c>
      <c r="C1060" s="6" t="str">
        <f>IF(بيانات!N1060=1000,1000,"")</f>
        <v/>
      </c>
    </row>
    <row r="1061" spans="1:3" ht="15" customHeight="1">
      <c r="A1061" s="57" t="str">
        <f>IF(بيانات!N1061=1000,بيانات!B1061,"")</f>
        <v/>
      </c>
      <c r="B1061" s="57" t="str">
        <f>IF(بيانات!N1061=1000,بيانات!C1061,"")</f>
        <v/>
      </c>
      <c r="C1061" s="3" t="str">
        <f>IF(بيانات!N1061=1000,1000,"")</f>
        <v/>
      </c>
    </row>
    <row r="1062" spans="1:3" ht="15" customHeight="1">
      <c r="A1062" s="58" t="str">
        <f>IF(بيانات!N1062=1000,بيانات!B1062,"")</f>
        <v/>
      </c>
      <c r="B1062" s="58" t="str">
        <f>IF(بيانات!N1062=1000,بيانات!C1062,"")</f>
        <v/>
      </c>
      <c r="C1062" s="6" t="str">
        <f>IF(بيانات!N1062=1000,1000,"")</f>
        <v/>
      </c>
    </row>
    <row r="1063" spans="1:3" ht="15" customHeight="1">
      <c r="A1063" s="57" t="str">
        <f>IF(بيانات!N1063=1000,بيانات!B1063,"")</f>
        <v/>
      </c>
      <c r="B1063" s="57" t="str">
        <f>IF(بيانات!N1063=1000,بيانات!C1063,"")</f>
        <v/>
      </c>
      <c r="C1063" s="3" t="str">
        <f>IF(بيانات!N1063=1000,1000,"")</f>
        <v/>
      </c>
    </row>
    <row r="1064" spans="1:3" ht="15" customHeight="1">
      <c r="A1064" s="58" t="str">
        <f>IF(بيانات!N1064=1000,بيانات!B1064,"")</f>
        <v/>
      </c>
      <c r="B1064" s="58" t="str">
        <f>IF(بيانات!N1064=1000,بيانات!C1064,"")</f>
        <v/>
      </c>
      <c r="C1064" s="6" t="str">
        <f>IF(بيانات!N1064=1000,1000,"")</f>
        <v/>
      </c>
    </row>
    <row r="1065" spans="1:3" ht="15" customHeight="1">
      <c r="A1065" s="57" t="str">
        <f>IF(بيانات!N1065=1000,بيانات!B1065,"")</f>
        <v/>
      </c>
      <c r="B1065" s="57" t="str">
        <f>IF(بيانات!N1065=1000,بيانات!C1065,"")</f>
        <v/>
      </c>
      <c r="C1065" s="3" t="str">
        <f>IF(بيانات!N1065=1000,1000,"")</f>
        <v/>
      </c>
    </row>
    <row r="1066" spans="1:3" ht="15" customHeight="1">
      <c r="A1066" s="58" t="str">
        <f>IF(بيانات!N1066=1000,بيانات!B1066,"")</f>
        <v/>
      </c>
      <c r="B1066" s="58" t="str">
        <f>IF(بيانات!N1066=1000,بيانات!C1066,"")</f>
        <v/>
      </c>
      <c r="C1066" s="6" t="str">
        <f>IF(بيانات!N1066=1000,1000,"")</f>
        <v/>
      </c>
    </row>
    <row r="1067" spans="1:3" ht="15" customHeight="1">
      <c r="A1067" s="57" t="str">
        <f>IF(بيانات!N1067=1000,بيانات!B1067,"")</f>
        <v/>
      </c>
      <c r="B1067" s="57" t="str">
        <f>IF(بيانات!N1067=1000,بيانات!C1067,"")</f>
        <v/>
      </c>
      <c r="C1067" s="3" t="str">
        <f>IF(بيانات!N1067=1000,1000,"")</f>
        <v/>
      </c>
    </row>
    <row r="1068" spans="1:3" ht="15" customHeight="1">
      <c r="A1068" s="58" t="str">
        <f>IF(بيانات!N1068=1000,بيانات!B1068,"")</f>
        <v/>
      </c>
      <c r="B1068" s="58" t="str">
        <f>IF(بيانات!N1068=1000,بيانات!C1068,"")</f>
        <v/>
      </c>
      <c r="C1068" s="6" t="str">
        <f>IF(بيانات!N1068=1000,1000,"")</f>
        <v/>
      </c>
    </row>
    <row r="1069" spans="1:3" ht="15" customHeight="1">
      <c r="A1069" s="57" t="str">
        <f>IF(بيانات!N1069=1000,بيانات!B1069,"")</f>
        <v/>
      </c>
      <c r="B1069" s="57" t="str">
        <f>IF(بيانات!N1069=1000,بيانات!C1069,"")</f>
        <v/>
      </c>
      <c r="C1069" s="3" t="str">
        <f>IF(بيانات!N1069=1000,1000,"")</f>
        <v/>
      </c>
    </row>
    <row r="1070" spans="1:3" ht="15" customHeight="1">
      <c r="A1070" s="58" t="str">
        <f>IF(بيانات!N1070=1000,بيانات!B1070,"")</f>
        <v/>
      </c>
      <c r="B1070" s="58" t="str">
        <f>IF(بيانات!N1070=1000,بيانات!C1070,"")</f>
        <v/>
      </c>
      <c r="C1070" s="6" t="str">
        <f>IF(بيانات!N1070=1000,1000,"")</f>
        <v/>
      </c>
    </row>
    <row r="1071" spans="1:3" ht="15" customHeight="1">
      <c r="A1071" s="57" t="str">
        <f>IF(بيانات!N1071=1000,بيانات!B1071,"")</f>
        <v/>
      </c>
      <c r="B1071" s="57" t="str">
        <f>IF(بيانات!N1071=1000,بيانات!C1071,"")</f>
        <v/>
      </c>
      <c r="C1071" s="3" t="str">
        <f>IF(بيانات!N1071=1000,1000,"")</f>
        <v/>
      </c>
    </row>
    <row r="1072" spans="1:3" ht="15" customHeight="1">
      <c r="A1072" s="58" t="str">
        <f>IF(بيانات!N1072=1000,بيانات!B1072,"")</f>
        <v/>
      </c>
      <c r="B1072" s="58" t="str">
        <f>IF(بيانات!N1072=1000,بيانات!C1072,"")</f>
        <v/>
      </c>
      <c r="C1072" s="6" t="str">
        <f>IF(بيانات!N1072=1000,1000,"")</f>
        <v/>
      </c>
    </row>
    <row r="1073" spans="1:3" ht="15" customHeight="1">
      <c r="A1073" s="57" t="str">
        <f>IF(بيانات!N1073=1000,بيانات!B1073,"")</f>
        <v/>
      </c>
      <c r="B1073" s="57" t="str">
        <f>IF(بيانات!N1073=1000,بيانات!C1073,"")</f>
        <v/>
      </c>
      <c r="C1073" s="3" t="str">
        <f>IF(بيانات!N1073=1000,1000,"")</f>
        <v/>
      </c>
    </row>
    <row r="1074" spans="1:3" ht="15" customHeight="1">
      <c r="A1074" s="58" t="str">
        <f>IF(بيانات!N1074=1000,بيانات!B1074,"")</f>
        <v/>
      </c>
      <c r="B1074" s="58" t="str">
        <f>IF(بيانات!N1074=1000,بيانات!C1074,"")</f>
        <v/>
      </c>
      <c r="C1074" s="6" t="str">
        <f>IF(بيانات!N1074=1000,1000,"")</f>
        <v/>
      </c>
    </row>
    <row r="1075" spans="1:3" ht="15" customHeight="1">
      <c r="A1075" s="57" t="str">
        <f>IF(بيانات!N1075=1000,بيانات!B1075,"")</f>
        <v/>
      </c>
      <c r="B1075" s="57" t="str">
        <f>IF(بيانات!N1075=1000,بيانات!C1075,"")</f>
        <v/>
      </c>
      <c r="C1075" s="3" t="str">
        <f>IF(بيانات!N1075=1000,1000,"")</f>
        <v/>
      </c>
    </row>
    <row r="1076" spans="1:3" ht="15" customHeight="1">
      <c r="A1076" s="58" t="str">
        <f>IF(بيانات!N1076=1000,بيانات!B1076,"")</f>
        <v/>
      </c>
      <c r="B1076" s="58" t="str">
        <f>IF(بيانات!N1076=1000,بيانات!C1076,"")</f>
        <v/>
      </c>
      <c r="C1076" s="6" t="str">
        <f>IF(بيانات!N1076=1000,1000,"")</f>
        <v/>
      </c>
    </row>
    <row r="1077" spans="1:3" ht="15" customHeight="1">
      <c r="A1077" s="57" t="str">
        <f>IF(بيانات!N1077=1000,بيانات!B1077,"")</f>
        <v/>
      </c>
      <c r="B1077" s="57" t="str">
        <f>IF(بيانات!N1077=1000,بيانات!C1077,"")</f>
        <v/>
      </c>
      <c r="C1077" s="3" t="str">
        <f>IF(بيانات!N1077=1000,1000,"")</f>
        <v/>
      </c>
    </row>
    <row r="1078" spans="1:3" ht="15" customHeight="1">
      <c r="A1078" s="58" t="str">
        <f>IF(بيانات!N1078=1000,بيانات!B1078,"")</f>
        <v/>
      </c>
      <c r="B1078" s="58" t="str">
        <f>IF(بيانات!N1078=1000,بيانات!C1078,"")</f>
        <v/>
      </c>
      <c r="C1078" s="6" t="str">
        <f>IF(بيانات!N1078=1000,1000,"")</f>
        <v/>
      </c>
    </row>
    <row r="1079" spans="1:3" ht="15" customHeight="1">
      <c r="A1079" s="57" t="str">
        <f>IF(بيانات!N1079=1000,بيانات!B1079,"")</f>
        <v/>
      </c>
      <c r="B1079" s="57" t="str">
        <f>IF(بيانات!N1079=1000,بيانات!C1079,"")</f>
        <v/>
      </c>
      <c r="C1079" s="3" t="str">
        <f>IF(بيانات!N1079=1000,1000,"")</f>
        <v/>
      </c>
    </row>
    <row r="1080" spans="1:3" ht="15" customHeight="1">
      <c r="A1080" s="58" t="str">
        <f>IF(بيانات!N1080=1000,بيانات!B1080,"")</f>
        <v/>
      </c>
      <c r="B1080" s="58" t="str">
        <f>IF(بيانات!N1080=1000,بيانات!C1080,"")</f>
        <v/>
      </c>
      <c r="C1080" s="6" t="str">
        <f>IF(بيانات!N1080=1000,1000,"")</f>
        <v/>
      </c>
    </row>
    <row r="1081" spans="1:3" ht="15" customHeight="1">
      <c r="A1081" s="57" t="str">
        <f>IF(بيانات!N1081=1000,بيانات!B1081,"")</f>
        <v/>
      </c>
      <c r="B1081" s="57" t="str">
        <f>IF(بيانات!N1081=1000,بيانات!C1081,"")</f>
        <v/>
      </c>
      <c r="C1081" s="3" t="str">
        <f>IF(بيانات!N1081=1000,1000,"")</f>
        <v/>
      </c>
    </row>
    <row r="1082" spans="1:3" ht="15" customHeight="1">
      <c r="A1082" s="58" t="str">
        <f>IF(بيانات!N1082=1000,بيانات!B1082,"")</f>
        <v/>
      </c>
      <c r="B1082" s="58" t="str">
        <f>IF(بيانات!N1082=1000,بيانات!C1082,"")</f>
        <v/>
      </c>
      <c r="C1082" s="6" t="str">
        <f>IF(بيانات!N1082=1000,1000,"")</f>
        <v/>
      </c>
    </row>
    <row r="1083" spans="1:3" ht="15" customHeight="1">
      <c r="A1083" s="57" t="str">
        <f>IF(بيانات!N1083=1000,بيانات!B1083,"")</f>
        <v/>
      </c>
      <c r="B1083" s="57" t="str">
        <f>IF(بيانات!N1083=1000,بيانات!C1083,"")</f>
        <v/>
      </c>
      <c r="C1083" s="3" t="str">
        <f>IF(بيانات!N1083=1000,1000,"")</f>
        <v/>
      </c>
    </row>
    <row r="1084" spans="1:3" ht="15" customHeight="1">
      <c r="A1084" s="58" t="str">
        <f>IF(بيانات!N1084=1000,بيانات!B1084,"")</f>
        <v/>
      </c>
      <c r="B1084" s="58" t="str">
        <f>IF(بيانات!N1084=1000,بيانات!C1084,"")</f>
        <v/>
      </c>
      <c r="C1084" s="6" t="str">
        <f>IF(بيانات!N1084=1000,1000,"")</f>
        <v/>
      </c>
    </row>
    <row r="1085" spans="1:3" ht="15" customHeight="1">
      <c r="A1085" s="57" t="str">
        <f>IF(بيانات!N1085=1000,بيانات!B1085,"")</f>
        <v/>
      </c>
      <c r="B1085" s="57" t="str">
        <f>IF(بيانات!N1085=1000,بيانات!C1085,"")</f>
        <v/>
      </c>
      <c r="C1085" s="3" t="str">
        <f>IF(بيانات!N1085=1000,1000,"")</f>
        <v/>
      </c>
    </row>
    <row r="1086" spans="1:3" ht="15" customHeight="1">
      <c r="A1086" s="58" t="str">
        <f>IF(بيانات!N1086=1000,بيانات!B1086,"")</f>
        <v/>
      </c>
      <c r="B1086" s="58" t="str">
        <f>IF(بيانات!N1086=1000,بيانات!C1086,"")</f>
        <v/>
      </c>
      <c r="C1086" s="6" t="str">
        <f>IF(بيانات!N1086=1000,1000,"")</f>
        <v/>
      </c>
    </row>
    <row r="1087" spans="1:3" ht="15" customHeight="1">
      <c r="A1087" s="57" t="str">
        <f>IF(بيانات!N1087=1000,بيانات!B1087,"")</f>
        <v/>
      </c>
      <c r="B1087" s="57" t="str">
        <f>IF(بيانات!N1087=1000,بيانات!C1087,"")</f>
        <v/>
      </c>
      <c r="C1087" s="3" t="str">
        <f>IF(بيانات!N1087=1000,1000,"")</f>
        <v/>
      </c>
    </row>
    <row r="1088" spans="1:3" ht="15" customHeight="1">
      <c r="A1088" s="58" t="str">
        <f>IF(بيانات!N1088=1000,بيانات!B1088,"")</f>
        <v/>
      </c>
      <c r="B1088" s="58" t="str">
        <f>IF(بيانات!N1088=1000,بيانات!C1088,"")</f>
        <v/>
      </c>
      <c r="C1088" s="6" t="str">
        <f>IF(بيانات!N1088=1000,1000,"")</f>
        <v/>
      </c>
    </row>
    <row r="1089" spans="1:3" ht="15" customHeight="1">
      <c r="A1089" s="57" t="str">
        <f>IF(بيانات!N1089=1000,بيانات!B1089,"")</f>
        <v/>
      </c>
      <c r="B1089" s="57" t="str">
        <f>IF(بيانات!N1089=1000,بيانات!C1089,"")</f>
        <v/>
      </c>
      <c r="C1089" s="3" t="str">
        <f>IF(بيانات!N1089=1000,1000,"")</f>
        <v/>
      </c>
    </row>
    <row r="1090" spans="1:3" ht="15" customHeight="1">
      <c r="A1090" s="58" t="str">
        <f>IF(بيانات!N1090=1000,بيانات!B1090,"")</f>
        <v/>
      </c>
      <c r="B1090" s="58" t="str">
        <f>IF(بيانات!N1090=1000,بيانات!C1090,"")</f>
        <v/>
      </c>
      <c r="C1090" s="6" t="str">
        <f>IF(بيانات!N1090=1000,1000,"")</f>
        <v/>
      </c>
    </row>
    <row r="1091" spans="1:3" ht="15" customHeight="1">
      <c r="A1091" s="57" t="str">
        <f>IF(بيانات!N1091=1000,بيانات!B1091,"")</f>
        <v/>
      </c>
      <c r="B1091" s="57" t="str">
        <f>IF(بيانات!N1091=1000,بيانات!C1091,"")</f>
        <v/>
      </c>
      <c r="C1091" s="3" t="str">
        <f>IF(بيانات!N1091=1000,1000,"")</f>
        <v/>
      </c>
    </row>
    <row r="1092" spans="1:3" ht="15" customHeight="1">
      <c r="A1092" s="58" t="str">
        <f>IF(بيانات!N1092=1000,بيانات!B1092,"")</f>
        <v/>
      </c>
      <c r="B1092" s="58" t="str">
        <f>IF(بيانات!N1092=1000,بيانات!C1092,"")</f>
        <v/>
      </c>
      <c r="C1092" s="6" t="str">
        <f>IF(بيانات!N1092=1000,1000,"")</f>
        <v/>
      </c>
    </row>
    <row r="1093" spans="1:3" ht="15" customHeight="1">
      <c r="A1093" s="57" t="str">
        <f>IF(بيانات!N1093=1000,بيانات!B1093,"")</f>
        <v/>
      </c>
      <c r="B1093" s="57" t="str">
        <f>IF(بيانات!N1093=1000,بيانات!C1093,"")</f>
        <v/>
      </c>
      <c r="C1093" s="3" t="str">
        <f>IF(بيانات!N1093=1000,1000,"")</f>
        <v/>
      </c>
    </row>
    <row r="1094" spans="1:3" ht="15" customHeight="1">
      <c r="A1094" s="58" t="str">
        <f>IF(بيانات!N1094=1000,بيانات!B1094,"")</f>
        <v/>
      </c>
      <c r="B1094" s="58" t="str">
        <f>IF(بيانات!N1094=1000,بيانات!C1094,"")</f>
        <v/>
      </c>
      <c r="C1094" s="6" t="str">
        <f>IF(بيانات!N1094=1000,1000,"")</f>
        <v/>
      </c>
    </row>
    <row r="1095" spans="1:3" ht="15" customHeight="1">
      <c r="A1095" s="57" t="str">
        <f>IF(بيانات!N1095=1000,بيانات!B1095,"")</f>
        <v/>
      </c>
      <c r="B1095" s="57" t="str">
        <f>IF(بيانات!N1095=1000,بيانات!C1095,"")</f>
        <v/>
      </c>
      <c r="C1095" s="3" t="str">
        <f>IF(بيانات!N1095=1000,1000,"")</f>
        <v/>
      </c>
    </row>
    <row r="1096" spans="1:3" ht="15" customHeight="1">
      <c r="A1096" s="58" t="str">
        <f>IF(بيانات!N1096=1000,بيانات!B1096,"")</f>
        <v/>
      </c>
      <c r="B1096" s="58" t="str">
        <f>IF(بيانات!N1096=1000,بيانات!C1096,"")</f>
        <v/>
      </c>
      <c r="C1096" s="6" t="str">
        <f>IF(بيانات!N1096=1000,1000,"")</f>
        <v/>
      </c>
    </row>
    <row r="1097" spans="1:3" ht="15" customHeight="1">
      <c r="A1097" s="57" t="str">
        <f>IF(بيانات!N1097=1000,بيانات!B1097,"")</f>
        <v/>
      </c>
      <c r="B1097" s="57" t="str">
        <f>IF(بيانات!N1097=1000,بيانات!C1097,"")</f>
        <v/>
      </c>
      <c r="C1097" s="3" t="str">
        <f>IF(بيانات!N1097=1000,1000,"")</f>
        <v/>
      </c>
    </row>
    <row r="1098" spans="1:3" ht="15" customHeight="1">
      <c r="A1098" s="58" t="str">
        <f>IF(بيانات!N1098=1000,بيانات!B1098,"")</f>
        <v/>
      </c>
      <c r="B1098" s="58" t="str">
        <f>IF(بيانات!N1098=1000,بيانات!C1098,"")</f>
        <v/>
      </c>
      <c r="C1098" s="6" t="str">
        <f>IF(بيانات!N1098=1000,1000,"")</f>
        <v/>
      </c>
    </row>
    <row r="1099" spans="1:3" ht="15" customHeight="1">
      <c r="A1099" s="57" t="str">
        <f>IF(بيانات!N1099=1000,بيانات!B1099,"")</f>
        <v/>
      </c>
      <c r="B1099" s="57" t="str">
        <f>IF(بيانات!N1099=1000,بيانات!C1099,"")</f>
        <v/>
      </c>
      <c r="C1099" s="3" t="str">
        <f>IF(بيانات!N1099=1000,1000,"")</f>
        <v/>
      </c>
    </row>
    <row r="1100" spans="1:3" ht="15" customHeight="1">
      <c r="A1100" s="58" t="str">
        <f>IF(بيانات!N1100=1000,بيانات!B1100,"")</f>
        <v/>
      </c>
      <c r="B1100" s="58" t="str">
        <f>IF(بيانات!N1100=1000,بيانات!C1100,"")</f>
        <v/>
      </c>
      <c r="C1100" s="6" t="str">
        <f>IF(بيانات!N1100=1000,1000,"")</f>
        <v/>
      </c>
    </row>
    <row r="1101" spans="1:3" ht="15" customHeight="1">
      <c r="A1101" s="57" t="str">
        <f>IF(بيانات!N1101=1000,بيانات!B1101,"")</f>
        <v/>
      </c>
      <c r="B1101" s="57" t="str">
        <f>IF(بيانات!N1101=1000,بيانات!C1101,"")</f>
        <v/>
      </c>
      <c r="C1101" s="3" t="str">
        <f>IF(بيانات!N1101=1000,1000,"")</f>
        <v/>
      </c>
    </row>
    <row r="1102" spans="1:3" ht="15" customHeight="1">
      <c r="A1102" s="58" t="str">
        <f>IF(بيانات!N1102=1000,بيانات!B1102,"")</f>
        <v/>
      </c>
      <c r="B1102" s="58" t="str">
        <f>IF(بيانات!N1102=1000,بيانات!C1102,"")</f>
        <v/>
      </c>
      <c r="C1102" s="6" t="str">
        <f>IF(بيانات!N1102=1000,1000,"")</f>
        <v/>
      </c>
    </row>
    <row r="1103" spans="1:3" ht="15" customHeight="1">
      <c r="A1103" s="57" t="str">
        <f>IF(بيانات!N1103=1000,بيانات!B1103,"")</f>
        <v/>
      </c>
      <c r="B1103" s="57" t="str">
        <f>IF(بيانات!N1103=1000,بيانات!C1103,"")</f>
        <v/>
      </c>
      <c r="C1103" s="3" t="str">
        <f>IF(بيانات!N1103=1000,1000,"")</f>
        <v/>
      </c>
    </row>
    <row r="1104" spans="1:3" ht="15" customHeight="1">
      <c r="A1104" s="58" t="str">
        <f>IF(بيانات!N1104=1000,بيانات!B1104,"")</f>
        <v/>
      </c>
      <c r="B1104" s="58" t="str">
        <f>IF(بيانات!N1104=1000,بيانات!C1104,"")</f>
        <v/>
      </c>
      <c r="C1104" s="6" t="str">
        <f>IF(بيانات!N1104=1000,1000,"")</f>
        <v/>
      </c>
    </row>
    <row r="1105" spans="1:3" ht="15" customHeight="1">
      <c r="A1105" s="57" t="str">
        <f>IF(بيانات!N1105=1000,بيانات!B1105,"")</f>
        <v/>
      </c>
      <c r="B1105" s="57" t="str">
        <f>IF(بيانات!N1105=1000,بيانات!C1105,"")</f>
        <v/>
      </c>
      <c r="C1105" s="3" t="str">
        <f>IF(بيانات!N1105=1000,1000,"")</f>
        <v/>
      </c>
    </row>
    <row r="1106" spans="1:3" ht="15" customHeight="1">
      <c r="A1106" s="58" t="str">
        <f>IF(بيانات!N1106=1000,بيانات!B1106,"")</f>
        <v/>
      </c>
      <c r="B1106" s="58" t="str">
        <f>IF(بيانات!N1106=1000,بيانات!C1106,"")</f>
        <v/>
      </c>
      <c r="C1106" s="6" t="str">
        <f>IF(بيانات!N1106=1000,1000,"")</f>
        <v/>
      </c>
    </row>
    <row r="1107" spans="1:3" ht="15" customHeight="1">
      <c r="A1107" s="57" t="str">
        <f>IF(بيانات!N1107=1000,بيانات!B1107,"")</f>
        <v/>
      </c>
      <c r="B1107" s="57" t="str">
        <f>IF(بيانات!N1107=1000,بيانات!C1107,"")</f>
        <v/>
      </c>
      <c r="C1107" s="3" t="str">
        <f>IF(بيانات!N1107=1000,1000,"")</f>
        <v/>
      </c>
    </row>
    <row r="1108" spans="1:3" ht="15" customHeight="1">
      <c r="A1108" s="58" t="str">
        <f>IF(بيانات!N1108=1000,بيانات!B1108,"")</f>
        <v/>
      </c>
      <c r="B1108" s="58" t="str">
        <f>IF(بيانات!N1108=1000,بيانات!C1108,"")</f>
        <v/>
      </c>
      <c r="C1108" s="6" t="str">
        <f>IF(بيانات!N1108=1000,1000,"")</f>
        <v/>
      </c>
    </row>
    <row r="1109" spans="1:3" ht="15" customHeight="1">
      <c r="A1109" s="57" t="str">
        <f>IF(بيانات!N1109=1000,بيانات!B1109,"")</f>
        <v/>
      </c>
      <c r="B1109" s="57" t="str">
        <f>IF(بيانات!N1109=1000,بيانات!C1109,"")</f>
        <v/>
      </c>
      <c r="C1109" s="3" t="str">
        <f>IF(بيانات!N1109=1000,1000,"")</f>
        <v/>
      </c>
    </row>
    <row r="1110" spans="1:3" ht="15" customHeight="1">
      <c r="A1110" s="58" t="str">
        <f>IF(بيانات!N1110=1000,بيانات!B1110,"")</f>
        <v/>
      </c>
      <c r="B1110" s="58" t="str">
        <f>IF(بيانات!N1110=1000,بيانات!C1110,"")</f>
        <v/>
      </c>
      <c r="C1110" s="6" t="str">
        <f>IF(بيانات!N1110=1000,1000,"")</f>
        <v/>
      </c>
    </row>
    <row r="1111" spans="1:3" ht="15" customHeight="1">
      <c r="A1111" s="57" t="str">
        <f>IF(بيانات!N1111=1000,بيانات!B1111,"")</f>
        <v/>
      </c>
      <c r="B1111" s="57" t="str">
        <f>IF(بيانات!N1111=1000,بيانات!C1111,"")</f>
        <v/>
      </c>
      <c r="C1111" s="3" t="str">
        <f>IF(بيانات!N1111=1000,1000,"")</f>
        <v/>
      </c>
    </row>
    <row r="1112" spans="1:3" ht="15" customHeight="1">
      <c r="A1112" s="58" t="str">
        <f>IF(بيانات!N1112=1000,بيانات!B1112,"")</f>
        <v/>
      </c>
      <c r="B1112" s="58" t="str">
        <f>IF(بيانات!N1112=1000,بيانات!C1112,"")</f>
        <v/>
      </c>
      <c r="C1112" s="6" t="str">
        <f>IF(بيانات!N1112=1000,1000,"")</f>
        <v/>
      </c>
    </row>
    <row r="1113" spans="1:3" ht="15" customHeight="1">
      <c r="A1113" s="57" t="str">
        <f>IF(بيانات!N1113=1000,بيانات!B1113,"")</f>
        <v/>
      </c>
      <c r="B1113" s="57" t="str">
        <f>IF(بيانات!N1113=1000,بيانات!C1113,"")</f>
        <v/>
      </c>
      <c r="C1113" s="3" t="str">
        <f>IF(بيانات!N1113=1000,1000,"")</f>
        <v/>
      </c>
    </row>
    <row r="1114" spans="1:3" ht="15" customHeight="1">
      <c r="A1114" s="58" t="str">
        <f>IF(بيانات!N1114=1000,بيانات!B1114,"")</f>
        <v/>
      </c>
      <c r="B1114" s="58" t="str">
        <f>IF(بيانات!N1114=1000,بيانات!C1114,"")</f>
        <v/>
      </c>
      <c r="C1114" s="6" t="str">
        <f>IF(بيانات!N1114=1000,1000,"")</f>
        <v/>
      </c>
    </row>
    <row r="1115" spans="1:3" ht="15" customHeight="1">
      <c r="A1115" s="57" t="str">
        <f>IF(بيانات!N1115=1000,بيانات!B1115,"")</f>
        <v/>
      </c>
      <c r="B1115" s="57" t="str">
        <f>IF(بيانات!N1115=1000,بيانات!C1115,"")</f>
        <v/>
      </c>
      <c r="C1115" s="3" t="str">
        <f>IF(بيانات!N1115=1000,1000,"")</f>
        <v/>
      </c>
    </row>
    <row r="1116" spans="1:3" ht="15" customHeight="1">
      <c r="A1116" s="58" t="str">
        <f>IF(بيانات!N1116=1000,بيانات!B1116,"")</f>
        <v/>
      </c>
      <c r="B1116" s="58" t="str">
        <f>IF(بيانات!N1116=1000,بيانات!C1116,"")</f>
        <v/>
      </c>
      <c r="C1116" s="6" t="str">
        <f>IF(بيانات!N1116=1000,1000,"")</f>
        <v/>
      </c>
    </row>
    <row r="1117" spans="1:3" ht="15" customHeight="1">
      <c r="A1117" s="57" t="str">
        <f>IF(بيانات!N1117=1000,بيانات!B1117,"")</f>
        <v/>
      </c>
      <c r="B1117" s="57" t="str">
        <f>IF(بيانات!N1117=1000,بيانات!C1117,"")</f>
        <v/>
      </c>
      <c r="C1117" s="3" t="str">
        <f>IF(بيانات!N1117=1000,1000,"")</f>
        <v/>
      </c>
    </row>
    <row r="1118" spans="1:3" ht="15" customHeight="1">
      <c r="A1118" s="58" t="str">
        <f>IF(بيانات!N1118=1000,بيانات!B1118,"")</f>
        <v/>
      </c>
      <c r="B1118" s="58" t="str">
        <f>IF(بيانات!N1118=1000,بيانات!C1118,"")</f>
        <v/>
      </c>
      <c r="C1118" s="6" t="str">
        <f>IF(بيانات!N1118=1000,1000,"")</f>
        <v/>
      </c>
    </row>
    <row r="1119" spans="1:3" ht="15" customHeight="1">
      <c r="A1119" s="57" t="str">
        <f>IF(بيانات!N1119=1000,بيانات!B1119,"")</f>
        <v/>
      </c>
      <c r="B1119" s="57" t="str">
        <f>IF(بيانات!N1119=1000,بيانات!C1119,"")</f>
        <v/>
      </c>
      <c r="C1119" s="3" t="str">
        <f>IF(بيانات!N1119=1000,1000,"")</f>
        <v/>
      </c>
    </row>
    <row r="1120" spans="1:3" ht="15" customHeight="1">
      <c r="A1120" s="58" t="str">
        <f>IF(بيانات!N1120=1000,بيانات!B1120,"")</f>
        <v/>
      </c>
      <c r="B1120" s="58" t="str">
        <f>IF(بيانات!N1120=1000,بيانات!C1120,"")</f>
        <v/>
      </c>
      <c r="C1120" s="6" t="str">
        <f>IF(بيانات!N1120=1000,1000,"")</f>
        <v/>
      </c>
    </row>
    <row r="1121" spans="1:3" ht="15" customHeight="1">
      <c r="A1121" s="57" t="str">
        <f>IF(بيانات!N1121=1000,بيانات!B1121,"")</f>
        <v/>
      </c>
      <c r="B1121" s="57" t="str">
        <f>IF(بيانات!N1121=1000,بيانات!C1121,"")</f>
        <v/>
      </c>
      <c r="C1121" s="3" t="str">
        <f>IF(بيانات!N1121=1000,1000,"")</f>
        <v/>
      </c>
    </row>
    <row r="1122" spans="1:3" ht="15" customHeight="1">
      <c r="A1122" s="58" t="str">
        <f>IF(بيانات!N1122=1000,بيانات!B1122,"")</f>
        <v/>
      </c>
      <c r="B1122" s="58" t="str">
        <f>IF(بيانات!N1122=1000,بيانات!C1122,"")</f>
        <v/>
      </c>
      <c r="C1122" s="6" t="str">
        <f>IF(بيانات!N1122=1000,1000,"")</f>
        <v/>
      </c>
    </row>
    <row r="1123" spans="1:3" ht="15" customHeight="1">
      <c r="A1123" s="57" t="str">
        <f>IF(بيانات!N1123=1000,بيانات!B1123,"")</f>
        <v/>
      </c>
      <c r="B1123" s="57" t="str">
        <f>IF(بيانات!N1123=1000,بيانات!C1123,"")</f>
        <v/>
      </c>
      <c r="C1123" s="3" t="str">
        <f>IF(بيانات!N1123=1000,1000,"")</f>
        <v/>
      </c>
    </row>
    <row r="1124" spans="1:3" ht="15" customHeight="1">
      <c r="A1124" s="58" t="str">
        <f>IF(بيانات!N1124=1000,بيانات!B1124,"")</f>
        <v/>
      </c>
      <c r="B1124" s="58" t="str">
        <f>IF(بيانات!N1124=1000,بيانات!C1124,"")</f>
        <v/>
      </c>
      <c r="C1124" s="6" t="str">
        <f>IF(بيانات!N1124=1000,1000,"")</f>
        <v/>
      </c>
    </row>
    <row r="1125" spans="1:3" ht="15" customHeight="1">
      <c r="A1125" s="57" t="str">
        <f>IF(بيانات!N1125=1000,بيانات!B1125,"")</f>
        <v/>
      </c>
      <c r="B1125" s="57" t="str">
        <f>IF(بيانات!N1125=1000,بيانات!C1125,"")</f>
        <v/>
      </c>
      <c r="C1125" s="3" t="str">
        <f>IF(بيانات!N1125=1000,1000,"")</f>
        <v/>
      </c>
    </row>
    <row r="1126" spans="1:3" ht="15" customHeight="1">
      <c r="A1126" s="58" t="str">
        <f>IF(بيانات!N1126=1000,بيانات!B1126,"")</f>
        <v/>
      </c>
      <c r="B1126" s="58" t="str">
        <f>IF(بيانات!N1126=1000,بيانات!C1126,"")</f>
        <v/>
      </c>
      <c r="C1126" s="6" t="str">
        <f>IF(بيانات!N1126=1000,1000,"")</f>
        <v/>
      </c>
    </row>
    <row r="1127" spans="1:3" ht="15" customHeight="1">
      <c r="A1127" s="57" t="str">
        <f>IF(بيانات!N1127=1000,بيانات!B1127,"")</f>
        <v/>
      </c>
      <c r="B1127" s="57" t="str">
        <f>IF(بيانات!N1127=1000,بيانات!C1127,"")</f>
        <v/>
      </c>
      <c r="C1127" s="3" t="str">
        <f>IF(بيانات!N1127=1000,1000,"")</f>
        <v/>
      </c>
    </row>
    <row r="1128" spans="1:3" ht="15" customHeight="1">
      <c r="A1128" s="58" t="str">
        <f>IF(بيانات!N1128=1000,بيانات!B1128,"")</f>
        <v/>
      </c>
      <c r="B1128" s="58" t="str">
        <f>IF(بيانات!N1128=1000,بيانات!C1128,"")</f>
        <v/>
      </c>
      <c r="C1128" s="6" t="str">
        <f>IF(بيانات!N1128=1000,1000,"")</f>
        <v/>
      </c>
    </row>
    <row r="1129" spans="1:3" ht="15" customHeight="1">
      <c r="A1129" s="57" t="str">
        <f>IF(بيانات!N1129=1000,بيانات!B1129,"")</f>
        <v/>
      </c>
      <c r="B1129" s="57" t="str">
        <f>IF(بيانات!N1129=1000,بيانات!C1129,"")</f>
        <v/>
      </c>
      <c r="C1129" s="3" t="str">
        <f>IF(بيانات!N1129=1000,1000,"")</f>
        <v/>
      </c>
    </row>
    <row r="1130" spans="1:3" ht="15" customHeight="1">
      <c r="A1130" s="58" t="str">
        <f>IF(بيانات!N1130=1000,بيانات!B1130,"")</f>
        <v/>
      </c>
      <c r="B1130" s="58" t="str">
        <f>IF(بيانات!N1130=1000,بيانات!C1130,"")</f>
        <v/>
      </c>
      <c r="C1130" s="6" t="str">
        <f>IF(بيانات!N1130=1000,1000,"")</f>
        <v/>
      </c>
    </row>
    <row r="1131" spans="1:3" ht="15" customHeight="1">
      <c r="A1131" s="57" t="str">
        <f>IF(بيانات!N1131=1000,بيانات!B1131,"")</f>
        <v/>
      </c>
      <c r="B1131" s="57" t="str">
        <f>IF(بيانات!N1131=1000,بيانات!C1131,"")</f>
        <v/>
      </c>
      <c r="C1131" s="3" t="str">
        <f>IF(بيانات!N1131=1000,1000,"")</f>
        <v/>
      </c>
    </row>
    <row r="1132" spans="1:3" ht="15" customHeight="1">
      <c r="A1132" s="58" t="str">
        <f>IF(بيانات!N1132=1000,بيانات!B1132,"")</f>
        <v/>
      </c>
      <c r="B1132" s="58" t="str">
        <f>IF(بيانات!N1132=1000,بيانات!C1132,"")</f>
        <v/>
      </c>
      <c r="C1132" s="6" t="str">
        <f>IF(بيانات!N1132=1000,1000,"")</f>
        <v/>
      </c>
    </row>
    <row r="1133" spans="1:3" ht="15" customHeight="1">
      <c r="A1133" s="57" t="str">
        <f>IF(بيانات!N1133=1000,بيانات!B1133,"")</f>
        <v/>
      </c>
      <c r="B1133" s="57" t="str">
        <f>IF(بيانات!N1133=1000,بيانات!C1133,"")</f>
        <v/>
      </c>
      <c r="C1133" s="3" t="str">
        <f>IF(بيانات!N1133=1000,1000,"")</f>
        <v/>
      </c>
    </row>
    <row r="1134" spans="1:3" ht="15" customHeight="1">
      <c r="A1134" s="58" t="str">
        <f>IF(بيانات!N1134=1000,بيانات!B1134,"")</f>
        <v/>
      </c>
      <c r="B1134" s="58" t="str">
        <f>IF(بيانات!N1134=1000,بيانات!C1134,"")</f>
        <v/>
      </c>
      <c r="C1134" s="6" t="str">
        <f>IF(بيانات!N1134=1000,1000,"")</f>
        <v/>
      </c>
    </row>
    <row r="1135" spans="1:3" ht="15" customHeight="1">
      <c r="A1135" s="57" t="str">
        <f>IF(بيانات!N1135=1000,بيانات!B1135,"")</f>
        <v/>
      </c>
      <c r="B1135" s="57" t="str">
        <f>IF(بيانات!N1135=1000,بيانات!C1135,"")</f>
        <v/>
      </c>
      <c r="C1135" s="3" t="str">
        <f>IF(بيانات!N1135=1000,1000,"")</f>
        <v/>
      </c>
    </row>
    <row r="1136" spans="1:3" ht="15" customHeight="1">
      <c r="A1136" s="58" t="str">
        <f>IF(بيانات!N1136=1000,بيانات!B1136,"")</f>
        <v/>
      </c>
      <c r="B1136" s="58" t="str">
        <f>IF(بيانات!N1136=1000,بيانات!C1136,"")</f>
        <v/>
      </c>
      <c r="C1136" s="6" t="str">
        <f>IF(بيانات!N1136=1000,1000,"")</f>
        <v/>
      </c>
    </row>
    <row r="1137" spans="1:3" ht="15" customHeight="1">
      <c r="A1137" s="57" t="str">
        <f>IF(بيانات!N1137=1000,بيانات!B1137,"")</f>
        <v/>
      </c>
      <c r="B1137" s="57" t="str">
        <f>IF(بيانات!N1137=1000,بيانات!C1137,"")</f>
        <v/>
      </c>
      <c r="C1137" s="3" t="str">
        <f>IF(بيانات!N1137=1000,1000,"")</f>
        <v/>
      </c>
    </row>
    <row r="1138" spans="1:3" ht="15" customHeight="1">
      <c r="A1138" s="58" t="str">
        <f>IF(بيانات!N1138=1000,بيانات!B1138,"")</f>
        <v/>
      </c>
      <c r="B1138" s="58" t="str">
        <f>IF(بيانات!N1138=1000,بيانات!C1138,"")</f>
        <v/>
      </c>
      <c r="C1138" s="6" t="str">
        <f>IF(بيانات!N1138=1000,1000,"")</f>
        <v/>
      </c>
    </row>
    <row r="1139" spans="1:3" ht="15" customHeight="1">
      <c r="A1139" s="57" t="str">
        <f>IF(بيانات!N1139=1000,بيانات!B1139,"")</f>
        <v/>
      </c>
      <c r="B1139" s="57" t="str">
        <f>IF(بيانات!N1139=1000,بيانات!C1139,"")</f>
        <v/>
      </c>
      <c r="C1139" s="3" t="str">
        <f>IF(بيانات!N1139=1000,1000,"")</f>
        <v/>
      </c>
    </row>
    <row r="1140" spans="1:3" ht="15" customHeight="1">
      <c r="A1140" s="58" t="str">
        <f>IF(بيانات!N1140=1000,بيانات!B1140,"")</f>
        <v/>
      </c>
      <c r="B1140" s="58" t="str">
        <f>IF(بيانات!N1140=1000,بيانات!C1140,"")</f>
        <v/>
      </c>
      <c r="C1140" s="6" t="str">
        <f>IF(بيانات!N1140=1000,1000,"")</f>
        <v/>
      </c>
    </row>
    <row r="1141" spans="1:3" ht="15" customHeight="1">
      <c r="A1141" s="57" t="str">
        <f>IF(بيانات!N1141=1000,بيانات!B1141,"")</f>
        <v/>
      </c>
      <c r="B1141" s="57" t="str">
        <f>IF(بيانات!N1141=1000,بيانات!C1141,"")</f>
        <v/>
      </c>
      <c r="C1141" s="3" t="str">
        <f>IF(بيانات!N1141=1000,1000,"")</f>
        <v/>
      </c>
    </row>
    <row r="1142" spans="1:3" ht="15" customHeight="1">
      <c r="A1142" s="58" t="str">
        <f>IF(بيانات!N1142=1000,بيانات!B1142,"")</f>
        <v/>
      </c>
      <c r="B1142" s="58" t="str">
        <f>IF(بيانات!N1142=1000,بيانات!C1142,"")</f>
        <v/>
      </c>
      <c r="C1142" s="6" t="str">
        <f>IF(بيانات!N1142=1000,1000,"")</f>
        <v/>
      </c>
    </row>
    <row r="1143" spans="1:3" ht="15" customHeight="1">
      <c r="A1143" s="57" t="str">
        <f>IF(بيانات!N1143=1000,بيانات!B1143,"")</f>
        <v/>
      </c>
      <c r="B1143" s="57" t="str">
        <f>IF(بيانات!N1143=1000,بيانات!C1143,"")</f>
        <v/>
      </c>
      <c r="C1143" s="3" t="str">
        <f>IF(بيانات!N1143=1000,1000,"")</f>
        <v/>
      </c>
    </row>
    <row r="1144" spans="1:3" ht="15" customHeight="1">
      <c r="A1144" s="58" t="str">
        <f>IF(بيانات!N1144=1000,بيانات!B1144,"")</f>
        <v/>
      </c>
      <c r="B1144" s="58" t="str">
        <f>IF(بيانات!N1144=1000,بيانات!C1144,"")</f>
        <v/>
      </c>
      <c r="C1144" s="6" t="str">
        <f>IF(بيانات!N1144=1000,1000,"")</f>
        <v/>
      </c>
    </row>
    <row r="1145" spans="1:3" ht="15" customHeight="1">
      <c r="A1145" s="57" t="str">
        <f>IF(بيانات!N1145=1000,بيانات!B1145,"")</f>
        <v/>
      </c>
      <c r="B1145" s="57" t="str">
        <f>IF(بيانات!N1145=1000,بيانات!C1145,"")</f>
        <v/>
      </c>
      <c r="C1145" s="3" t="str">
        <f>IF(بيانات!N1145=1000,1000,"")</f>
        <v/>
      </c>
    </row>
    <row r="1146" spans="1:3" ht="15" customHeight="1">
      <c r="A1146" s="58" t="str">
        <f>IF(بيانات!N1146=1000,بيانات!B1146,"")</f>
        <v/>
      </c>
      <c r="B1146" s="58" t="str">
        <f>IF(بيانات!N1146=1000,بيانات!C1146,"")</f>
        <v/>
      </c>
      <c r="C1146" s="6" t="str">
        <f>IF(بيانات!N1146=1000,1000,"")</f>
        <v/>
      </c>
    </row>
    <row r="1147" spans="1:3" ht="15" customHeight="1">
      <c r="A1147" s="57" t="str">
        <f>IF(بيانات!N1147=1000,بيانات!B1147,"")</f>
        <v/>
      </c>
      <c r="B1147" s="57" t="str">
        <f>IF(بيانات!N1147=1000,بيانات!C1147,"")</f>
        <v/>
      </c>
      <c r="C1147" s="3" t="str">
        <f>IF(بيانات!N1147=1000,1000,"")</f>
        <v/>
      </c>
    </row>
    <row r="1148" spans="1:3" ht="15" customHeight="1">
      <c r="A1148" s="58" t="str">
        <f>IF(بيانات!N1148=1000,بيانات!B1148,"")</f>
        <v/>
      </c>
      <c r="B1148" s="58" t="str">
        <f>IF(بيانات!N1148=1000,بيانات!C1148,"")</f>
        <v/>
      </c>
      <c r="C1148" s="6" t="str">
        <f>IF(بيانات!N1148=1000,1000,"")</f>
        <v/>
      </c>
    </row>
    <row r="1149" spans="1:3" ht="15" customHeight="1">
      <c r="A1149" s="57" t="str">
        <f>IF(بيانات!N1149=1000,بيانات!B1149,"")</f>
        <v/>
      </c>
      <c r="B1149" s="57" t="str">
        <f>IF(بيانات!N1149=1000,بيانات!C1149,"")</f>
        <v/>
      </c>
      <c r="C1149" s="3" t="str">
        <f>IF(بيانات!N1149=1000,1000,"")</f>
        <v/>
      </c>
    </row>
    <row r="1150" spans="1:3" ht="15" customHeight="1">
      <c r="A1150" s="58" t="str">
        <f>IF(بيانات!N1150=1000,بيانات!B1150,"")</f>
        <v/>
      </c>
      <c r="B1150" s="58" t="str">
        <f>IF(بيانات!N1150=1000,بيانات!C1150,"")</f>
        <v/>
      </c>
      <c r="C1150" s="6" t="str">
        <f>IF(بيانات!N1150=1000,1000,"")</f>
        <v/>
      </c>
    </row>
    <row r="1151" spans="1:3" ht="15" customHeight="1">
      <c r="A1151" s="57" t="str">
        <f>IF(بيانات!N1151=1000,بيانات!B1151,"")</f>
        <v/>
      </c>
      <c r="B1151" s="57" t="str">
        <f>IF(بيانات!N1151=1000,بيانات!C1151,"")</f>
        <v/>
      </c>
      <c r="C1151" s="3" t="str">
        <f>IF(بيانات!N1151=1000,1000,"")</f>
        <v/>
      </c>
    </row>
    <row r="1152" spans="1:3" ht="15" customHeight="1">
      <c r="A1152" s="58" t="str">
        <f>IF(بيانات!N1152=1000,بيانات!B1152,"")</f>
        <v/>
      </c>
      <c r="B1152" s="58" t="str">
        <f>IF(بيانات!N1152=1000,بيانات!C1152,"")</f>
        <v/>
      </c>
      <c r="C1152" s="6" t="str">
        <f>IF(بيانات!N1152=1000,1000,"")</f>
        <v/>
      </c>
    </row>
    <row r="1153" spans="1:3" ht="15" customHeight="1">
      <c r="A1153" s="57" t="str">
        <f>IF(بيانات!N1153=1000,بيانات!B1153,"")</f>
        <v/>
      </c>
      <c r="B1153" s="57" t="str">
        <f>IF(بيانات!N1153=1000,بيانات!C1153,"")</f>
        <v/>
      </c>
      <c r="C1153" s="3" t="str">
        <f>IF(بيانات!N1153=1000,1000,"")</f>
        <v/>
      </c>
    </row>
    <row r="1154" spans="1:3" ht="15" customHeight="1">
      <c r="A1154" s="58" t="str">
        <f>IF(بيانات!N1154=1000,بيانات!B1154,"")</f>
        <v/>
      </c>
      <c r="B1154" s="58" t="str">
        <f>IF(بيانات!N1154=1000,بيانات!C1154,"")</f>
        <v/>
      </c>
      <c r="C1154" s="6" t="str">
        <f>IF(بيانات!N1154=1000,1000,"")</f>
        <v/>
      </c>
    </row>
    <row r="1155" spans="1:3" ht="15" customHeight="1">
      <c r="A1155" s="57" t="str">
        <f>IF(بيانات!N1155=1000,بيانات!B1155,"")</f>
        <v/>
      </c>
      <c r="B1155" s="57" t="str">
        <f>IF(بيانات!N1155=1000,بيانات!C1155,"")</f>
        <v/>
      </c>
      <c r="C1155" s="3" t="str">
        <f>IF(بيانات!N1155=1000,1000,"")</f>
        <v/>
      </c>
    </row>
    <row r="1156" spans="1:3" ht="15" customHeight="1">
      <c r="A1156" s="58" t="str">
        <f>IF(بيانات!N1156=1000,بيانات!B1156,"")</f>
        <v/>
      </c>
      <c r="B1156" s="58" t="str">
        <f>IF(بيانات!N1156=1000,بيانات!C1156,"")</f>
        <v/>
      </c>
      <c r="C1156" s="6" t="str">
        <f>IF(بيانات!N1156=1000,1000,"")</f>
        <v/>
      </c>
    </row>
    <row r="1157" spans="1:3" ht="15" customHeight="1">
      <c r="A1157" s="57" t="str">
        <f>IF(بيانات!N1157=1000,بيانات!B1157,"")</f>
        <v/>
      </c>
      <c r="B1157" s="57" t="str">
        <f>IF(بيانات!N1157=1000,بيانات!C1157,"")</f>
        <v/>
      </c>
      <c r="C1157" s="3" t="str">
        <f>IF(بيانات!N1157=1000,1000,"")</f>
        <v/>
      </c>
    </row>
    <row r="1158" spans="1:3" ht="15" customHeight="1">
      <c r="A1158" s="58" t="str">
        <f>IF(بيانات!N1158=1000,بيانات!B1158,"")</f>
        <v/>
      </c>
      <c r="B1158" s="58" t="str">
        <f>IF(بيانات!N1158=1000,بيانات!C1158,"")</f>
        <v/>
      </c>
      <c r="C1158" s="6" t="str">
        <f>IF(بيانات!N1158=1000,1000,"")</f>
        <v/>
      </c>
    </row>
    <row r="1159" spans="1:3" ht="15" customHeight="1">
      <c r="A1159" s="57" t="str">
        <f>IF(بيانات!N1159=1000,بيانات!B1159,"")</f>
        <v/>
      </c>
      <c r="B1159" s="57" t="str">
        <f>IF(بيانات!N1159=1000,بيانات!C1159,"")</f>
        <v/>
      </c>
      <c r="C1159" s="3" t="str">
        <f>IF(بيانات!N1159=1000,1000,"")</f>
        <v/>
      </c>
    </row>
    <row r="1160" spans="1:3" ht="15" customHeight="1">
      <c r="A1160" s="58" t="str">
        <f>IF(بيانات!N1160=1000,بيانات!B1160,"")</f>
        <v/>
      </c>
      <c r="B1160" s="58" t="str">
        <f>IF(بيانات!N1160=1000,بيانات!C1160,"")</f>
        <v/>
      </c>
      <c r="C1160" s="6" t="str">
        <f>IF(بيانات!N1160=1000,1000,"")</f>
        <v/>
      </c>
    </row>
    <row r="1161" spans="1:3" ht="15" customHeight="1">
      <c r="A1161" s="57" t="str">
        <f>IF(بيانات!N1161=1000,بيانات!B1161,"")</f>
        <v/>
      </c>
      <c r="B1161" s="57" t="str">
        <f>IF(بيانات!N1161=1000,بيانات!C1161,"")</f>
        <v/>
      </c>
      <c r="C1161" s="3" t="str">
        <f>IF(بيانات!N1161=1000,1000,"")</f>
        <v/>
      </c>
    </row>
    <row r="1162" spans="1:3" ht="15" customHeight="1">
      <c r="A1162" s="58" t="str">
        <f>IF(بيانات!N1162=1000,بيانات!B1162,"")</f>
        <v/>
      </c>
      <c r="B1162" s="58" t="str">
        <f>IF(بيانات!N1162=1000,بيانات!C1162,"")</f>
        <v/>
      </c>
      <c r="C1162" s="6" t="str">
        <f>IF(بيانات!N1162=1000,1000,"")</f>
        <v/>
      </c>
    </row>
    <row r="1163" spans="1:3" ht="15" customHeight="1">
      <c r="A1163" s="57" t="str">
        <f>IF(بيانات!N1163=1000,بيانات!B1163,"")</f>
        <v/>
      </c>
      <c r="B1163" s="57" t="str">
        <f>IF(بيانات!N1163=1000,بيانات!C1163,"")</f>
        <v/>
      </c>
      <c r="C1163" s="3" t="str">
        <f>IF(بيانات!N1163=1000,1000,"")</f>
        <v/>
      </c>
    </row>
    <row r="1164" spans="1:3" ht="15" customHeight="1">
      <c r="A1164" s="58" t="str">
        <f>IF(بيانات!N1164=1000,بيانات!B1164,"")</f>
        <v/>
      </c>
      <c r="B1164" s="58" t="str">
        <f>IF(بيانات!N1164=1000,بيانات!C1164,"")</f>
        <v/>
      </c>
      <c r="C1164" s="6" t="str">
        <f>IF(بيانات!N1164=1000,1000,"")</f>
        <v/>
      </c>
    </row>
    <row r="1165" spans="1:3" ht="15" customHeight="1">
      <c r="A1165" s="57" t="str">
        <f>IF(بيانات!N1165=1000,بيانات!B1165,"")</f>
        <v/>
      </c>
      <c r="B1165" s="57" t="str">
        <f>IF(بيانات!N1165=1000,بيانات!C1165,"")</f>
        <v/>
      </c>
      <c r="C1165" s="3" t="str">
        <f>IF(بيانات!N1165=1000,1000,"")</f>
        <v/>
      </c>
    </row>
    <row r="1166" spans="1:3" ht="15" customHeight="1">
      <c r="A1166" s="58" t="str">
        <f>IF(بيانات!N1166=1000,بيانات!B1166,"")</f>
        <v/>
      </c>
      <c r="B1166" s="58" t="str">
        <f>IF(بيانات!N1166=1000,بيانات!C1166,"")</f>
        <v/>
      </c>
      <c r="C1166" s="6" t="str">
        <f>IF(بيانات!N1166=1000,1000,"")</f>
        <v/>
      </c>
    </row>
    <row r="1167" spans="1:3" ht="15" customHeight="1">
      <c r="A1167" s="57" t="str">
        <f>IF(بيانات!N1167=1000,بيانات!B1167,"")</f>
        <v/>
      </c>
      <c r="B1167" s="57" t="str">
        <f>IF(بيانات!N1167=1000,بيانات!C1167,"")</f>
        <v/>
      </c>
      <c r="C1167" s="3" t="str">
        <f>IF(بيانات!N1167=1000,1000,"")</f>
        <v/>
      </c>
    </row>
    <row r="1168" spans="1:3" ht="15" customHeight="1">
      <c r="A1168" s="58" t="str">
        <f>IF(بيانات!N1168=1000,بيانات!B1168,"")</f>
        <v/>
      </c>
      <c r="B1168" s="58" t="str">
        <f>IF(بيانات!N1168=1000,بيانات!C1168,"")</f>
        <v/>
      </c>
      <c r="C1168" s="6" t="str">
        <f>IF(بيانات!N1168=1000,1000,"")</f>
        <v/>
      </c>
    </row>
    <row r="1169" spans="1:3" ht="15" customHeight="1">
      <c r="A1169" s="57" t="str">
        <f>IF(بيانات!N1169=1000,بيانات!B1169,"")</f>
        <v/>
      </c>
      <c r="B1169" s="57" t="str">
        <f>IF(بيانات!N1169=1000,بيانات!C1169,"")</f>
        <v/>
      </c>
      <c r="C1169" s="3" t="str">
        <f>IF(بيانات!N1169=1000,1000,"")</f>
        <v/>
      </c>
    </row>
    <row r="1170" spans="1:3" ht="15" customHeight="1">
      <c r="A1170" s="58" t="str">
        <f>IF(بيانات!N1170=1000,بيانات!B1170,"")</f>
        <v/>
      </c>
      <c r="B1170" s="58" t="str">
        <f>IF(بيانات!N1170=1000,بيانات!C1170,"")</f>
        <v/>
      </c>
      <c r="C1170" s="6" t="str">
        <f>IF(بيانات!N1170=1000,1000,"")</f>
        <v/>
      </c>
    </row>
    <row r="1171" spans="1:3" ht="15" customHeight="1">
      <c r="A1171" s="57" t="str">
        <f>IF(بيانات!N1171=1000,بيانات!B1171,"")</f>
        <v/>
      </c>
      <c r="B1171" s="57" t="str">
        <f>IF(بيانات!N1171=1000,بيانات!C1171,"")</f>
        <v/>
      </c>
      <c r="C1171" s="3" t="str">
        <f>IF(بيانات!N1171=1000,1000,"")</f>
        <v/>
      </c>
    </row>
    <row r="1172" spans="1:3" ht="15" customHeight="1">
      <c r="A1172" s="58" t="str">
        <f>IF(بيانات!N1172=1000,بيانات!B1172,"")</f>
        <v/>
      </c>
      <c r="B1172" s="58" t="str">
        <f>IF(بيانات!N1172=1000,بيانات!C1172,"")</f>
        <v/>
      </c>
      <c r="C1172" s="6" t="str">
        <f>IF(بيانات!N1172=1000,1000,"")</f>
        <v/>
      </c>
    </row>
    <row r="1173" spans="1:3" ht="15" customHeight="1">
      <c r="A1173" s="57" t="str">
        <f>IF(بيانات!N1173=1000,بيانات!B1173,"")</f>
        <v/>
      </c>
      <c r="B1173" s="57" t="str">
        <f>IF(بيانات!N1173=1000,بيانات!C1173,"")</f>
        <v/>
      </c>
      <c r="C1173" s="3" t="str">
        <f>IF(بيانات!N1173=1000,1000,"")</f>
        <v/>
      </c>
    </row>
    <row r="1174" spans="1:3" ht="15" customHeight="1">
      <c r="A1174" s="58" t="str">
        <f>IF(بيانات!N1174=1000,بيانات!B1174,"")</f>
        <v/>
      </c>
      <c r="B1174" s="58" t="str">
        <f>IF(بيانات!N1174=1000,بيانات!C1174,"")</f>
        <v/>
      </c>
      <c r="C1174" s="6" t="str">
        <f>IF(بيانات!N1174=1000,1000,"")</f>
        <v/>
      </c>
    </row>
    <row r="1175" spans="1:3" ht="15" customHeight="1">
      <c r="A1175" s="57" t="str">
        <f>IF(بيانات!N1175=1000,بيانات!B1175,"")</f>
        <v/>
      </c>
      <c r="B1175" s="57" t="str">
        <f>IF(بيانات!N1175=1000,بيانات!C1175,"")</f>
        <v/>
      </c>
      <c r="C1175" s="3" t="str">
        <f>IF(بيانات!N1175=1000,1000,"")</f>
        <v/>
      </c>
    </row>
    <row r="1176" spans="1:3" ht="15" customHeight="1">
      <c r="A1176" s="58" t="str">
        <f>IF(بيانات!N1176=1000,بيانات!B1176,"")</f>
        <v/>
      </c>
      <c r="B1176" s="58" t="str">
        <f>IF(بيانات!N1176=1000,بيانات!C1176,"")</f>
        <v/>
      </c>
      <c r="C1176" s="6" t="str">
        <f>IF(بيانات!N1176=1000,1000,"")</f>
        <v/>
      </c>
    </row>
    <row r="1177" spans="1:3" ht="15" customHeight="1">
      <c r="A1177" s="57" t="str">
        <f>IF(بيانات!N1177=1000,بيانات!B1177,"")</f>
        <v/>
      </c>
      <c r="B1177" s="57" t="str">
        <f>IF(بيانات!N1177=1000,بيانات!C1177,"")</f>
        <v/>
      </c>
      <c r="C1177" s="3" t="str">
        <f>IF(بيانات!N1177=1000,1000,"")</f>
        <v/>
      </c>
    </row>
    <row r="1178" spans="1:3" ht="15" customHeight="1">
      <c r="A1178" s="58" t="str">
        <f>IF(بيانات!N1178=1000,بيانات!B1178,"")</f>
        <v/>
      </c>
      <c r="B1178" s="58" t="str">
        <f>IF(بيانات!N1178=1000,بيانات!C1178,"")</f>
        <v/>
      </c>
      <c r="C1178" s="6" t="str">
        <f>IF(بيانات!N1178=1000,1000,"")</f>
        <v/>
      </c>
    </row>
    <row r="1179" spans="1:3" ht="15" customHeight="1">
      <c r="A1179" s="57" t="str">
        <f>IF(بيانات!N1179=1000,بيانات!B1179,"")</f>
        <v/>
      </c>
      <c r="B1179" s="57" t="str">
        <f>IF(بيانات!N1179=1000,بيانات!C1179,"")</f>
        <v/>
      </c>
      <c r="C1179" s="3" t="str">
        <f>IF(بيانات!N1179=1000,1000,"")</f>
        <v/>
      </c>
    </row>
    <row r="1180" spans="1:3" ht="15" customHeight="1">
      <c r="A1180" s="58" t="str">
        <f>IF(بيانات!N1180=1000,بيانات!B1180,"")</f>
        <v/>
      </c>
      <c r="B1180" s="58" t="str">
        <f>IF(بيانات!N1180=1000,بيانات!C1180,"")</f>
        <v/>
      </c>
      <c r="C1180" s="6" t="str">
        <f>IF(بيانات!N1180=1000,1000,"")</f>
        <v/>
      </c>
    </row>
    <row r="1181" spans="1:3" ht="15" customHeight="1">
      <c r="A1181" s="57" t="str">
        <f>IF(بيانات!N1181=1000,بيانات!B1181,"")</f>
        <v/>
      </c>
      <c r="B1181" s="57" t="str">
        <f>IF(بيانات!N1181=1000,بيانات!C1181,"")</f>
        <v/>
      </c>
      <c r="C1181" s="3" t="str">
        <f>IF(بيانات!N1181=1000,1000,"")</f>
        <v/>
      </c>
    </row>
    <row r="1182" spans="1:3" ht="15" customHeight="1">
      <c r="A1182" s="58" t="str">
        <f>IF(بيانات!N1182=1000,بيانات!B1182,"")</f>
        <v/>
      </c>
      <c r="B1182" s="58" t="str">
        <f>IF(بيانات!N1182=1000,بيانات!C1182,"")</f>
        <v/>
      </c>
      <c r="C1182" s="6" t="str">
        <f>IF(بيانات!N1182=1000,1000,"")</f>
        <v/>
      </c>
    </row>
    <row r="1183" spans="1:3" ht="15" customHeight="1">
      <c r="A1183" s="57" t="str">
        <f>IF(بيانات!N1183=1000,بيانات!B1183,"")</f>
        <v/>
      </c>
      <c r="B1183" s="57" t="str">
        <f>IF(بيانات!N1183=1000,بيانات!C1183,"")</f>
        <v/>
      </c>
      <c r="C1183" s="3" t="str">
        <f>IF(بيانات!N1183=1000,1000,"")</f>
        <v/>
      </c>
    </row>
    <row r="1184" spans="1:3" ht="15" customHeight="1">
      <c r="A1184" s="58" t="str">
        <f>IF(بيانات!N1184=1000,بيانات!B1184,"")</f>
        <v/>
      </c>
      <c r="B1184" s="58" t="str">
        <f>IF(بيانات!N1184=1000,بيانات!C1184,"")</f>
        <v/>
      </c>
      <c r="C1184" s="6" t="str">
        <f>IF(بيانات!N1184=1000,1000,"")</f>
        <v/>
      </c>
    </row>
    <row r="1185" spans="1:3" ht="15" customHeight="1">
      <c r="A1185" s="57" t="str">
        <f>IF(بيانات!N1185=1000,بيانات!B1185,"")</f>
        <v/>
      </c>
      <c r="B1185" s="57" t="str">
        <f>IF(بيانات!N1185=1000,بيانات!C1185,"")</f>
        <v/>
      </c>
      <c r="C1185" s="3" t="str">
        <f>IF(بيانات!N1185=1000,1000,"")</f>
        <v/>
      </c>
    </row>
    <row r="1186" spans="1:3" ht="15" customHeight="1">
      <c r="A1186" s="58" t="str">
        <f>IF(بيانات!N1186=1000,بيانات!B1186,"")</f>
        <v/>
      </c>
      <c r="B1186" s="58" t="str">
        <f>IF(بيانات!N1186=1000,بيانات!C1186,"")</f>
        <v/>
      </c>
      <c r="C1186" s="6" t="str">
        <f>IF(بيانات!N1186=1000,1000,"")</f>
        <v/>
      </c>
    </row>
    <row r="1187" spans="1:3" ht="15" customHeight="1">
      <c r="A1187" s="57" t="str">
        <f>IF(بيانات!N1187=1000,بيانات!B1187,"")</f>
        <v/>
      </c>
      <c r="B1187" s="57" t="str">
        <f>IF(بيانات!N1187=1000,بيانات!C1187,"")</f>
        <v/>
      </c>
      <c r="C1187" s="3" t="str">
        <f>IF(بيانات!N1187=1000,1000,"")</f>
        <v/>
      </c>
    </row>
    <row r="1188" spans="1:3" ht="15" customHeight="1">
      <c r="A1188" s="58" t="str">
        <f>IF(بيانات!N1188=1000,بيانات!B1188,"")</f>
        <v/>
      </c>
      <c r="B1188" s="58" t="str">
        <f>IF(بيانات!N1188=1000,بيانات!C1188,"")</f>
        <v/>
      </c>
      <c r="C1188" s="6" t="str">
        <f>IF(بيانات!N1188=1000,1000,"")</f>
        <v/>
      </c>
    </row>
    <row r="1189" spans="1:3" ht="15" customHeight="1">
      <c r="A1189" s="57" t="str">
        <f>IF(بيانات!N1189=1000,بيانات!B1189,"")</f>
        <v/>
      </c>
      <c r="B1189" s="57" t="str">
        <f>IF(بيانات!N1189=1000,بيانات!C1189,"")</f>
        <v/>
      </c>
      <c r="C1189" s="3" t="str">
        <f>IF(بيانات!N1189=1000,1000,"")</f>
        <v/>
      </c>
    </row>
    <row r="1190" spans="1:3" ht="15" customHeight="1">
      <c r="A1190" s="58" t="str">
        <f>IF(بيانات!N1190=1000,بيانات!B1190,"")</f>
        <v/>
      </c>
      <c r="B1190" s="58" t="str">
        <f>IF(بيانات!N1190=1000,بيانات!C1190,"")</f>
        <v/>
      </c>
      <c r="C1190" s="6" t="str">
        <f>IF(بيانات!N1190=1000,1000,"")</f>
        <v/>
      </c>
    </row>
    <row r="1191" spans="1:3" ht="15" customHeight="1">
      <c r="A1191" s="57" t="str">
        <f>IF(بيانات!N1191=1000,بيانات!B1191,"")</f>
        <v/>
      </c>
      <c r="B1191" s="57" t="str">
        <f>IF(بيانات!N1191=1000,بيانات!C1191,"")</f>
        <v/>
      </c>
      <c r="C1191" s="3" t="str">
        <f>IF(بيانات!N1191=1000,1000,"")</f>
        <v/>
      </c>
    </row>
    <row r="1192" spans="1:3" ht="15" customHeight="1">
      <c r="A1192" s="58" t="str">
        <f>IF(بيانات!N1192=1000,بيانات!B1192,"")</f>
        <v/>
      </c>
      <c r="B1192" s="58" t="str">
        <f>IF(بيانات!N1192=1000,بيانات!C1192,"")</f>
        <v/>
      </c>
      <c r="C1192" s="6" t="str">
        <f>IF(بيانات!N1192=1000,1000,"")</f>
        <v/>
      </c>
    </row>
    <row r="1193" spans="1:3" ht="15" customHeight="1">
      <c r="A1193" s="57" t="str">
        <f>IF(بيانات!N1193=1000,بيانات!B1193,"")</f>
        <v/>
      </c>
      <c r="B1193" s="57" t="str">
        <f>IF(بيانات!N1193=1000,بيانات!C1193,"")</f>
        <v/>
      </c>
      <c r="C1193" s="3" t="str">
        <f>IF(بيانات!N1193=1000,1000,"")</f>
        <v/>
      </c>
    </row>
    <row r="1194" spans="1:3" ht="15" customHeight="1">
      <c r="A1194" s="58" t="str">
        <f>IF(بيانات!N1194=1000,بيانات!B1194,"")</f>
        <v/>
      </c>
      <c r="B1194" s="58" t="str">
        <f>IF(بيانات!N1194=1000,بيانات!C1194,"")</f>
        <v/>
      </c>
      <c r="C1194" s="6" t="str">
        <f>IF(بيانات!N1194=1000,1000,"")</f>
        <v/>
      </c>
    </row>
    <row r="1195" spans="1:3" ht="15" customHeight="1">
      <c r="A1195" s="57" t="str">
        <f>IF(بيانات!N1195=1000,بيانات!B1195,"")</f>
        <v/>
      </c>
      <c r="B1195" s="57" t="str">
        <f>IF(بيانات!N1195=1000,بيانات!C1195,"")</f>
        <v/>
      </c>
      <c r="C1195" s="3" t="str">
        <f>IF(بيانات!N1195=1000,1000,"")</f>
        <v/>
      </c>
    </row>
    <row r="1196" spans="1:3" ht="15" customHeight="1">
      <c r="A1196" s="58" t="str">
        <f>IF(بيانات!N1196=1000,بيانات!B1196,"")</f>
        <v/>
      </c>
      <c r="B1196" s="58" t="str">
        <f>IF(بيانات!N1196=1000,بيانات!C1196,"")</f>
        <v/>
      </c>
      <c r="C1196" s="6" t="str">
        <f>IF(بيانات!N1196=1000,1000,"")</f>
        <v/>
      </c>
    </row>
    <row r="1197" spans="1:3" ht="15" customHeight="1">
      <c r="A1197" s="57" t="str">
        <f>IF(بيانات!N1197=1000,بيانات!B1197,"")</f>
        <v/>
      </c>
      <c r="B1197" s="57" t="str">
        <f>IF(بيانات!N1197=1000,بيانات!C1197,"")</f>
        <v/>
      </c>
      <c r="C1197" s="3" t="str">
        <f>IF(بيانات!N1197=1000,1000,"")</f>
        <v/>
      </c>
    </row>
    <row r="1198" spans="1:3" ht="15" customHeight="1">
      <c r="A1198" s="58" t="str">
        <f>IF(بيانات!N1198=1000,بيانات!B1198,"")</f>
        <v/>
      </c>
      <c r="B1198" s="58" t="str">
        <f>IF(بيانات!N1198=1000,بيانات!C1198,"")</f>
        <v/>
      </c>
      <c r="C1198" s="6" t="str">
        <f>IF(بيانات!N1198=1000,1000,"")</f>
        <v/>
      </c>
    </row>
    <row r="1199" spans="1:3" ht="15" customHeight="1">
      <c r="A1199" s="57" t="str">
        <f>IF(بيانات!N1199=1000,بيانات!B1199,"")</f>
        <v/>
      </c>
      <c r="B1199" s="57" t="str">
        <f>IF(بيانات!N1199=1000,بيانات!C1199,"")</f>
        <v/>
      </c>
      <c r="C1199" s="3" t="str">
        <f>IF(بيانات!N1199=1000,1000,"")</f>
        <v/>
      </c>
    </row>
    <row r="1200" spans="1:3" ht="15" customHeight="1">
      <c r="A1200" s="58" t="str">
        <f>IF(بيانات!N1200=1000,بيانات!B1200,"")</f>
        <v/>
      </c>
      <c r="B1200" s="58" t="str">
        <f>IF(بيانات!N1200=1000,بيانات!C1200,"")</f>
        <v/>
      </c>
      <c r="C1200" s="6" t="str">
        <f>IF(بيانات!N1200=1000,1000,"")</f>
        <v/>
      </c>
    </row>
    <row r="1201" spans="1:3" ht="15" customHeight="1">
      <c r="A1201" s="57" t="str">
        <f>IF(بيانات!N1201=1000,بيانات!B1201,"")</f>
        <v/>
      </c>
      <c r="B1201" s="57" t="str">
        <f>IF(بيانات!N1201=1000,بيانات!C1201,"")</f>
        <v/>
      </c>
      <c r="C1201" s="3" t="str">
        <f>IF(بيانات!N1201=1000,1000,"")</f>
        <v/>
      </c>
    </row>
    <row r="1202" spans="1:3" ht="15" customHeight="1">
      <c r="A1202" s="58" t="str">
        <f>IF(بيانات!N1202=1000,بيانات!B1202,"")</f>
        <v/>
      </c>
      <c r="B1202" s="58" t="str">
        <f>IF(بيانات!N1202=1000,بيانات!C1202,"")</f>
        <v/>
      </c>
      <c r="C1202" s="6" t="str">
        <f>IF(بيانات!N1202=1000,1000,"")</f>
        <v/>
      </c>
    </row>
    <row r="1203" spans="1:3" ht="15" customHeight="1">
      <c r="A1203" s="57" t="str">
        <f>IF(بيانات!N1203=1000,بيانات!B1203,"")</f>
        <v/>
      </c>
      <c r="B1203" s="57" t="str">
        <f>IF(بيانات!N1203=1000,بيانات!C1203,"")</f>
        <v/>
      </c>
      <c r="C1203" s="3" t="str">
        <f>IF(بيانات!N1203=1000,1000,"")</f>
        <v/>
      </c>
    </row>
    <row r="1204" spans="1:3" ht="15" customHeight="1">
      <c r="A1204" s="58" t="str">
        <f>IF(بيانات!N1204=1000,بيانات!B1204,"")</f>
        <v/>
      </c>
      <c r="B1204" s="58" t="str">
        <f>IF(بيانات!N1204=1000,بيانات!C1204,"")</f>
        <v/>
      </c>
      <c r="C1204" s="6" t="str">
        <f>IF(بيانات!N1204=1000,1000,"")</f>
        <v/>
      </c>
    </row>
    <row r="1205" spans="1:3" ht="15" customHeight="1">
      <c r="A1205" s="57" t="str">
        <f>IF(بيانات!N1205=1000,بيانات!B1205,"")</f>
        <v/>
      </c>
      <c r="B1205" s="57" t="str">
        <f>IF(بيانات!N1205=1000,بيانات!C1205,"")</f>
        <v/>
      </c>
      <c r="C1205" s="3" t="str">
        <f>IF(بيانات!N1205=1000,1000,"")</f>
        <v/>
      </c>
    </row>
    <row r="1206" spans="1:3" ht="15" customHeight="1">
      <c r="A1206" s="58" t="str">
        <f>IF(بيانات!N1206=1000,بيانات!B1206,"")</f>
        <v/>
      </c>
      <c r="B1206" s="58" t="str">
        <f>IF(بيانات!N1206=1000,بيانات!C1206,"")</f>
        <v/>
      </c>
      <c r="C1206" s="6" t="str">
        <f>IF(بيانات!N1206=1000,1000,"")</f>
        <v/>
      </c>
    </row>
    <row r="1207" spans="1:3" ht="15" customHeight="1">
      <c r="A1207" s="57" t="str">
        <f>IF(بيانات!N1207=1000,بيانات!B1207,"")</f>
        <v/>
      </c>
      <c r="B1207" s="57" t="str">
        <f>IF(بيانات!N1207=1000,بيانات!C1207,"")</f>
        <v/>
      </c>
      <c r="C1207" s="3" t="str">
        <f>IF(بيانات!N1207=1000,1000,"")</f>
        <v/>
      </c>
    </row>
    <row r="1208" spans="1:3" ht="15" customHeight="1">
      <c r="A1208" s="58" t="str">
        <f>IF(بيانات!N1208=1000,بيانات!B1208,"")</f>
        <v/>
      </c>
      <c r="B1208" s="58" t="str">
        <f>IF(بيانات!N1208=1000,بيانات!C1208,"")</f>
        <v/>
      </c>
      <c r="C1208" s="6" t="str">
        <f>IF(بيانات!N1208=1000,1000,"")</f>
        <v/>
      </c>
    </row>
    <row r="1209" spans="1:3" ht="15" customHeight="1">
      <c r="A1209" s="57" t="str">
        <f>IF(بيانات!N1209=1000,بيانات!B1209,"")</f>
        <v/>
      </c>
      <c r="B1209" s="57" t="str">
        <f>IF(بيانات!N1209=1000,بيانات!C1209,"")</f>
        <v/>
      </c>
      <c r="C1209" s="3" t="str">
        <f>IF(بيانات!N1209=1000,1000,"")</f>
        <v/>
      </c>
    </row>
    <row r="1210" spans="1:3" ht="15" customHeight="1">
      <c r="A1210" s="58" t="str">
        <f>IF(بيانات!N1210=1000,بيانات!B1210,"")</f>
        <v/>
      </c>
      <c r="B1210" s="58" t="str">
        <f>IF(بيانات!N1210=1000,بيانات!C1210,"")</f>
        <v/>
      </c>
      <c r="C1210" s="6" t="str">
        <f>IF(بيانات!N1210=1000,1000,"")</f>
        <v/>
      </c>
    </row>
    <row r="1211" spans="1:3" ht="15" customHeight="1">
      <c r="A1211" s="57" t="str">
        <f>IF(بيانات!N1211=1000,بيانات!B1211,"")</f>
        <v/>
      </c>
      <c r="B1211" s="57" t="str">
        <f>IF(بيانات!N1211=1000,بيانات!C1211,"")</f>
        <v/>
      </c>
      <c r="C1211" s="3" t="str">
        <f>IF(بيانات!N1211=1000,1000,"")</f>
        <v/>
      </c>
    </row>
    <row r="1212" spans="1:3" ht="15" customHeight="1">
      <c r="A1212" s="58" t="str">
        <f>IF(بيانات!N1212=1000,بيانات!B1212,"")</f>
        <v/>
      </c>
      <c r="B1212" s="58" t="str">
        <f>IF(بيانات!N1212=1000,بيانات!C1212,"")</f>
        <v/>
      </c>
      <c r="C1212" s="6" t="str">
        <f>IF(بيانات!N1212=1000,1000,"")</f>
        <v/>
      </c>
    </row>
    <row r="1213" spans="1:3" ht="15" customHeight="1">
      <c r="A1213" s="57" t="str">
        <f>IF(بيانات!N1213=1000,بيانات!B1213,"")</f>
        <v/>
      </c>
      <c r="B1213" s="57" t="str">
        <f>IF(بيانات!N1213=1000,بيانات!C1213,"")</f>
        <v/>
      </c>
      <c r="C1213" s="3" t="str">
        <f>IF(بيانات!N1213=1000,1000,"")</f>
        <v/>
      </c>
    </row>
    <row r="1214" spans="1:3" ht="15" customHeight="1">
      <c r="A1214" s="58" t="str">
        <f>IF(بيانات!N1214=1000,بيانات!B1214,"")</f>
        <v/>
      </c>
      <c r="B1214" s="58" t="str">
        <f>IF(بيانات!N1214=1000,بيانات!C1214,"")</f>
        <v/>
      </c>
      <c r="C1214" s="6" t="str">
        <f>IF(بيانات!N1214=1000,1000,"")</f>
        <v/>
      </c>
    </row>
    <row r="1215" spans="1:3" ht="15" customHeight="1">
      <c r="A1215" s="57" t="str">
        <f>IF(بيانات!N1215=1000,بيانات!B1215,"")</f>
        <v/>
      </c>
      <c r="B1215" s="57" t="str">
        <f>IF(بيانات!N1215=1000,بيانات!C1215,"")</f>
        <v/>
      </c>
      <c r="C1215" s="3" t="str">
        <f>IF(بيانات!N1215=1000,1000,"")</f>
        <v/>
      </c>
    </row>
    <row r="1216" spans="1:3" ht="15" customHeight="1">
      <c r="A1216" s="58" t="str">
        <f>IF(بيانات!N1216=1000,بيانات!B1216,"")</f>
        <v/>
      </c>
      <c r="B1216" s="58" t="str">
        <f>IF(بيانات!N1216=1000,بيانات!C1216,"")</f>
        <v/>
      </c>
      <c r="C1216" s="6" t="str">
        <f>IF(بيانات!N1216=1000,1000,"")</f>
        <v/>
      </c>
    </row>
    <row r="1217" spans="1:3" ht="15" customHeight="1">
      <c r="A1217" s="57" t="str">
        <f>IF(بيانات!N1217=1000,بيانات!B1217,"")</f>
        <v/>
      </c>
      <c r="B1217" s="57" t="str">
        <f>IF(بيانات!N1217=1000,بيانات!C1217,"")</f>
        <v/>
      </c>
      <c r="C1217" s="3" t="str">
        <f>IF(بيانات!N1217=1000,1000,"")</f>
        <v/>
      </c>
    </row>
    <row r="1218" spans="1:3" ht="15" customHeight="1">
      <c r="A1218" s="58" t="str">
        <f>IF(بيانات!N1218=1000,بيانات!B1218,"")</f>
        <v/>
      </c>
      <c r="B1218" s="58" t="str">
        <f>IF(بيانات!N1218=1000,بيانات!C1218,"")</f>
        <v/>
      </c>
      <c r="C1218" s="6" t="str">
        <f>IF(بيانات!N1218=1000,1000,"")</f>
        <v/>
      </c>
    </row>
    <row r="1219" spans="1:3" ht="15" customHeight="1">
      <c r="A1219" s="57" t="str">
        <f>IF(بيانات!N1219=1000,بيانات!B1219,"")</f>
        <v/>
      </c>
      <c r="B1219" s="57" t="str">
        <f>IF(بيانات!N1219=1000,بيانات!C1219,"")</f>
        <v/>
      </c>
      <c r="C1219" s="3" t="str">
        <f>IF(بيانات!N1219=1000,1000,"")</f>
        <v/>
      </c>
    </row>
    <row r="1220" spans="1:3" ht="15" customHeight="1">
      <c r="A1220" s="58" t="str">
        <f>IF(بيانات!N1220=1000,بيانات!B1220,"")</f>
        <v/>
      </c>
      <c r="B1220" s="58" t="str">
        <f>IF(بيانات!N1220=1000,بيانات!C1220,"")</f>
        <v/>
      </c>
      <c r="C1220" s="6" t="str">
        <f>IF(بيانات!N1220=1000,1000,"")</f>
        <v/>
      </c>
    </row>
    <row r="1221" spans="1:3" ht="15" customHeight="1">
      <c r="A1221" s="57" t="str">
        <f>IF(بيانات!N1221=1000,بيانات!B1221,"")</f>
        <v/>
      </c>
      <c r="B1221" s="57" t="str">
        <f>IF(بيانات!N1221=1000,بيانات!C1221,"")</f>
        <v/>
      </c>
      <c r="C1221" s="3" t="str">
        <f>IF(بيانات!N1221=1000,1000,"")</f>
        <v/>
      </c>
    </row>
    <row r="1222" spans="1:3" ht="15" customHeight="1">
      <c r="A1222" s="58" t="str">
        <f>IF(بيانات!N1222=1000,بيانات!B1222,"")</f>
        <v/>
      </c>
      <c r="B1222" s="58" t="str">
        <f>IF(بيانات!N1222=1000,بيانات!C1222,"")</f>
        <v/>
      </c>
      <c r="C1222" s="6" t="str">
        <f>IF(بيانات!N1222=1000,1000,"")</f>
        <v/>
      </c>
    </row>
    <row r="1223" spans="1:3" ht="15" customHeight="1">
      <c r="A1223" s="57" t="str">
        <f>IF(بيانات!N1223=1000,بيانات!B1223,"")</f>
        <v/>
      </c>
      <c r="B1223" s="57" t="str">
        <f>IF(بيانات!N1223=1000,بيانات!C1223,"")</f>
        <v/>
      </c>
      <c r="C1223" s="3" t="str">
        <f>IF(بيانات!N1223=1000,1000,"")</f>
        <v/>
      </c>
    </row>
    <row r="1224" spans="1:3" ht="15" customHeight="1">
      <c r="A1224" s="58" t="str">
        <f>IF(بيانات!N1224=1000,بيانات!B1224,"")</f>
        <v/>
      </c>
      <c r="B1224" s="58" t="str">
        <f>IF(بيانات!N1224=1000,بيانات!C1224,"")</f>
        <v/>
      </c>
      <c r="C1224" s="6" t="str">
        <f>IF(بيانات!N1224=1000,1000,"")</f>
        <v/>
      </c>
    </row>
    <row r="1225" spans="1:3" ht="15" customHeight="1">
      <c r="A1225" s="57" t="str">
        <f>IF(بيانات!N1225=1000,بيانات!B1225,"")</f>
        <v/>
      </c>
      <c r="B1225" s="57" t="str">
        <f>IF(بيانات!N1225=1000,بيانات!C1225,"")</f>
        <v/>
      </c>
      <c r="C1225" s="3" t="str">
        <f>IF(بيانات!N1225=1000,1000,"")</f>
        <v/>
      </c>
    </row>
    <row r="1226" spans="1:3" ht="15" customHeight="1">
      <c r="A1226" s="58" t="str">
        <f>IF(بيانات!N1226=1000,بيانات!B1226,"")</f>
        <v/>
      </c>
      <c r="B1226" s="58" t="str">
        <f>IF(بيانات!N1226=1000,بيانات!C1226,"")</f>
        <v/>
      </c>
      <c r="C1226" s="6" t="str">
        <f>IF(بيانات!N1226=1000,1000,"")</f>
        <v/>
      </c>
    </row>
    <row r="1227" spans="1:3" ht="15" customHeight="1">
      <c r="A1227" s="57" t="str">
        <f>IF(بيانات!N1227=1000,بيانات!B1227,"")</f>
        <v/>
      </c>
      <c r="B1227" s="57" t="str">
        <f>IF(بيانات!N1227=1000,بيانات!C1227,"")</f>
        <v/>
      </c>
      <c r="C1227" s="3" t="str">
        <f>IF(بيانات!N1227=1000,1000,"")</f>
        <v/>
      </c>
    </row>
    <row r="1228" spans="1:3" ht="15" customHeight="1">
      <c r="A1228" s="58" t="str">
        <f>IF(بيانات!N1228=1000,بيانات!B1228,"")</f>
        <v/>
      </c>
      <c r="B1228" s="58" t="str">
        <f>IF(بيانات!N1228=1000,بيانات!C1228,"")</f>
        <v/>
      </c>
      <c r="C1228" s="6" t="str">
        <f>IF(بيانات!N1228=1000,1000,"")</f>
        <v/>
      </c>
    </row>
    <row r="1229" spans="1:3" ht="15" customHeight="1">
      <c r="A1229" s="57" t="str">
        <f>IF(بيانات!N1229=1000,بيانات!B1229,"")</f>
        <v/>
      </c>
      <c r="B1229" s="57" t="str">
        <f>IF(بيانات!N1229=1000,بيانات!C1229,"")</f>
        <v/>
      </c>
      <c r="C1229" s="3" t="str">
        <f>IF(بيانات!N1229=1000,1000,"")</f>
        <v/>
      </c>
    </row>
    <row r="1230" spans="1:3" ht="15" customHeight="1">
      <c r="A1230" s="58" t="str">
        <f>IF(بيانات!N1230=1000,بيانات!B1230,"")</f>
        <v/>
      </c>
      <c r="B1230" s="58" t="str">
        <f>IF(بيانات!N1230=1000,بيانات!C1230,"")</f>
        <v/>
      </c>
      <c r="C1230" s="6" t="str">
        <f>IF(بيانات!N1230=1000,1000,"")</f>
        <v/>
      </c>
    </row>
    <row r="1231" spans="1:3" ht="15" customHeight="1">
      <c r="A1231" s="57" t="str">
        <f>IF(بيانات!N1231=1000,بيانات!B1231,"")</f>
        <v/>
      </c>
      <c r="B1231" s="57" t="str">
        <f>IF(بيانات!N1231=1000,بيانات!C1231,"")</f>
        <v/>
      </c>
      <c r="C1231" s="3" t="str">
        <f>IF(بيانات!N1231=1000,1000,"")</f>
        <v/>
      </c>
    </row>
    <row r="1232" spans="1:3" ht="15" customHeight="1">
      <c r="A1232" s="58" t="str">
        <f>IF(بيانات!N1232=1000,بيانات!B1232,"")</f>
        <v/>
      </c>
      <c r="B1232" s="58" t="str">
        <f>IF(بيانات!N1232=1000,بيانات!C1232,"")</f>
        <v/>
      </c>
      <c r="C1232" s="6" t="str">
        <f>IF(بيانات!N1232=1000,1000,"")</f>
        <v/>
      </c>
    </row>
    <row r="1233" spans="1:3" ht="15" customHeight="1">
      <c r="A1233" s="57" t="str">
        <f>IF(بيانات!N1233=1000,بيانات!B1233,"")</f>
        <v/>
      </c>
      <c r="B1233" s="57" t="str">
        <f>IF(بيانات!N1233=1000,بيانات!C1233,"")</f>
        <v/>
      </c>
      <c r="C1233" s="3" t="str">
        <f>IF(بيانات!N1233=1000,1000,"")</f>
        <v/>
      </c>
    </row>
    <row r="1234" spans="1:3" ht="15" customHeight="1">
      <c r="A1234" s="58" t="str">
        <f>IF(بيانات!N1234=1000,بيانات!B1234,"")</f>
        <v/>
      </c>
      <c r="B1234" s="58" t="str">
        <f>IF(بيانات!N1234=1000,بيانات!C1234,"")</f>
        <v/>
      </c>
      <c r="C1234" s="6" t="str">
        <f>IF(بيانات!N1234=1000,1000,"")</f>
        <v/>
      </c>
    </row>
    <row r="1235" spans="1:3" ht="15" customHeight="1">
      <c r="A1235" s="57" t="str">
        <f>IF(بيانات!N1235=1000,بيانات!B1235,"")</f>
        <v/>
      </c>
      <c r="B1235" s="57" t="str">
        <f>IF(بيانات!N1235=1000,بيانات!C1235,"")</f>
        <v/>
      </c>
      <c r="C1235" s="3" t="str">
        <f>IF(بيانات!N1235=1000,1000,"")</f>
        <v/>
      </c>
    </row>
    <row r="1236" spans="1:3" ht="15" customHeight="1">
      <c r="A1236" s="58" t="str">
        <f>IF(بيانات!N1236=1000,بيانات!B1236,"")</f>
        <v/>
      </c>
      <c r="B1236" s="58" t="str">
        <f>IF(بيانات!N1236=1000,بيانات!C1236,"")</f>
        <v/>
      </c>
      <c r="C1236" s="6" t="str">
        <f>IF(بيانات!N1236=1000,1000,"")</f>
        <v/>
      </c>
    </row>
    <row r="1237" spans="1:3" ht="15" customHeight="1">
      <c r="A1237" s="57" t="str">
        <f>IF(بيانات!N1237=1000,بيانات!B1237,"")</f>
        <v/>
      </c>
      <c r="B1237" s="57" t="str">
        <f>IF(بيانات!N1237=1000,بيانات!C1237,"")</f>
        <v/>
      </c>
      <c r="C1237" s="3" t="str">
        <f>IF(بيانات!N1237=1000,1000,"")</f>
        <v/>
      </c>
    </row>
    <row r="1238" spans="1:3" ht="15" customHeight="1">
      <c r="A1238" s="58" t="str">
        <f>IF(بيانات!N1238=1000,بيانات!B1238,"")</f>
        <v/>
      </c>
      <c r="B1238" s="58" t="str">
        <f>IF(بيانات!N1238=1000,بيانات!C1238,"")</f>
        <v/>
      </c>
      <c r="C1238" s="6" t="str">
        <f>IF(بيانات!N1238=1000,1000,"")</f>
        <v/>
      </c>
    </row>
    <row r="1239" spans="1:3" ht="15" customHeight="1">
      <c r="A1239" s="57" t="str">
        <f>IF(بيانات!N1239=1000,بيانات!B1239,"")</f>
        <v/>
      </c>
      <c r="B1239" s="57" t="str">
        <f>IF(بيانات!N1239=1000,بيانات!C1239,"")</f>
        <v/>
      </c>
      <c r="C1239" s="3" t="str">
        <f>IF(بيانات!N1239=1000,1000,"")</f>
        <v/>
      </c>
    </row>
    <row r="1240" spans="1:3" ht="15" customHeight="1">
      <c r="A1240" s="58" t="str">
        <f>IF(بيانات!N1240=1000,بيانات!B1240,"")</f>
        <v/>
      </c>
      <c r="B1240" s="58" t="str">
        <f>IF(بيانات!N1240=1000,بيانات!C1240,"")</f>
        <v/>
      </c>
      <c r="C1240" s="6" t="str">
        <f>IF(بيانات!N1240=1000,1000,"")</f>
        <v/>
      </c>
    </row>
    <row r="1241" spans="1:3" ht="15" customHeight="1">
      <c r="A1241" s="57" t="str">
        <f>IF(بيانات!N1241=1000,بيانات!B1241,"")</f>
        <v/>
      </c>
      <c r="B1241" s="57" t="str">
        <f>IF(بيانات!N1241=1000,بيانات!C1241,"")</f>
        <v/>
      </c>
      <c r="C1241" s="3" t="str">
        <f>IF(بيانات!N1241=1000,1000,"")</f>
        <v/>
      </c>
    </row>
    <row r="1242" spans="1:3" ht="15" customHeight="1">
      <c r="A1242" s="58" t="str">
        <f>IF(بيانات!N1242=1000,بيانات!B1242,"")</f>
        <v/>
      </c>
      <c r="B1242" s="58" t="str">
        <f>IF(بيانات!N1242=1000,بيانات!C1242,"")</f>
        <v/>
      </c>
      <c r="C1242" s="6" t="str">
        <f>IF(بيانات!N1242=1000,1000,"")</f>
        <v/>
      </c>
    </row>
    <row r="1243" spans="1:3" ht="15" customHeight="1">
      <c r="A1243" s="57" t="str">
        <f>IF(بيانات!N1243=1000,بيانات!B1243,"")</f>
        <v/>
      </c>
      <c r="B1243" s="57" t="str">
        <f>IF(بيانات!N1243=1000,بيانات!C1243,"")</f>
        <v/>
      </c>
      <c r="C1243" s="3" t="str">
        <f>IF(بيانات!N1243=1000,1000,"")</f>
        <v/>
      </c>
    </row>
    <row r="1244" spans="1:3" ht="15" customHeight="1">
      <c r="A1244" s="58" t="str">
        <f>IF(بيانات!N1244=1000,بيانات!B1244,"")</f>
        <v/>
      </c>
      <c r="B1244" s="58" t="str">
        <f>IF(بيانات!N1244=1000,بيانات!C1244,"")</f>
        <v/>
      </c>
      <c r="C1244" s="6" t="str">
        <f>IF(بيانات!N1244=1000,1000,"")</f>
        <v/>
      </c>
    </row>
    <row r="1245" spans="1:3" ht="15" customHeight="1">
      <c r="A1245" s="57" t="str">
        <f>IF(بيانات!N1245=1000,بيانات!B1245,"")</f>
        <v/>
      </c>
      <c r="B1245" s="57" t="str">
        <f>IF(بيانات!N1245=1000,بيانات!C1245,"")</f>
        <v/>
      </c>
      <c r="C1245" s="3" t="str">
        <f>IF(بيانات!N1245=1000,1000,"")</f>
        <v/>
      </c>
    </row>
    <row r="1246" spans="1:3" ht="15" customHeight="1">
      <c r="A1246" s="58" t="str">
        <f>IF(بيانات!N1246=1000,بيانات!B1246,"")</f>
        <v/>
      </c>
      <c r="B1246" s="58" t="str">
        <f>IF(بيانات!N1246=1000,بيانات!C1246,"")</f>
        <v/>
      </c>
      <c r="C1246" s="6" t="str">
        <f>IF(بيانات!N1246=1000,1000,"")</f>
        <v/>
      </c>
    </row>
    <row r="1247" spans="1:3" ht="15" customHeight="1">
      <c r="A1247" s="57" t="str">
        <f>IF(بيانات!N1247=1000,بيانات!B1247,"")</f>
        <v/>
      </c>
      <c r="B1247" s="57" t="str">
        <f>IF(بيانات!N1247=1000,بيانات!C1247,"")</f>
        <v/>
      </c>
      <c r="C1247" s="3" t="str">
        <f>IF(بيانات!N1247=1000,1000,"")</f>
        <v/>
      </c>
    </row>
    <row r="1248" spans="1:3" ht="15" customHeight="1">
      <c r="A1248" s="58" t="str">
        <f>IF(بيانات!N1248=1000,بيانات!B1248,"")</f>
        <v/>
      </c>
      <c r="B1248" s="58" t="str">
        <f>IF(بيانات!N1248=1000,بيانات!C1248,"")</f>
        <v/>
      </c>
      <c r="C1248" s="6" t="str">
        <f>IF(بيانات!N1248=1000,1000,"")</f>
        <v/>
      </c>
    </row>
    <row r="1249" spans="1:3" ht="15" customHeight="1">
      <c r="A1249" s="57" t="str">
        <f>IF(بيانات!N1249=1000,بيانات!B1249,"")</f>
        <v/>
      </c>
      <c r="B1249" s="57" t="str">
        <f>IF(بيانات!N1249=1000,بيانات!C1249,"")</f>
        <v/>
      </c>
      <c r="C1249" s="3" t="str">
        <f>IF(بيانات!N1249=1000,1000,"")</f>
        <v/>
      </c>
    </row>
    <row r="1250" spans="1:3" ht="15" customHeight="1">
      <c r="A1250" s="58" t="str">
        <f>IF(بيانات!N1250=1000,بيانات!B1250,"")</f>
        <v/>
      </c>
      <c r="B1250" s="58" t="str">
        <f>IF(بيانات!N1250=1000,بيانات!C1250,"")</f>
        <v/>
      </c>
      <c r="C1250" s="6" t="str">
        <f>IF(بيانات!N1250=1000,1000,"")</f>
        <v/>
      </c>
    </row>
    <row r="1251" spans="1:3" ht="15" customHeight="1">
      <c r="A1251" s="57" t="str">
        <f>IF(بيانات!N1251=1000,بيانات!B1251,"")</f>
        <v/>
      </c>
      <c r="B1251" s="57" t="str">
        <f>IF(بيانات!N1251=1000,بيانات!C1251,"")</f>
        <v/>
      </c>
      <c r="C1251" s="3" t="str">
        <f>IF(بيانات!N1251=1000,1000,"")</f>
        <v/>
      </c>
    </row>
    <row r="1252" spans="1:3" ht="15" customHeight="1">
      <c r="A1252" s="58" t="str">
        <f>IF(بيانات!N1252=1000,بيانات!B1252,"")</f>
        <v/>
      </c>
      <c r="B1252" s="58" t="str">
        <f>IF(بيانات!N1252=1000,بيانات!C1252,"")</f>
        <v/>
      </c>
      <c r="C1252" s="6" t="str">
        <f>IF(بيانات!N1252=1000,1000,"")</f>
        <v/>
      </c>
    </row>
    <row r="1253" spans="1:3" ht="15" customHeight="1">
      <c r="A1253" s="57" t="str">
        <f>IF(بيانات!N1253=1000,بيانات!B1253,"")</f>
        <v/>
      </c>
      <c r="B1253" s="57" t="str">
        <f>IF(بيانات!N1253=1000,بيانات!C1253,"")</f>
        <v/>
      </c>
      <c r="C1253" s="3" t="str">
        <f>IF(بيانات!N1253=1000,1000,"")</f>
        <v/>
      </c>
    </row>
    <row r="1254" spans="1:3" ht="15" customHeight="1">
      <c r="A1254" s="58" t="str">
        <f>IF(بيانات!N1254=1000,بيانات!B1254,"")</f>
        <v/>
      </c>
      <c r="B1254" s="58" t="str">
        <f>IF(بيانات!N1254=1000,بيانات!C1254,"")</f>
        <v/>
      </c>
      <c r="C1254" s="6" t="str">
        <f>IF(بيانات!N1254=1000,1000,"")</f>
        <v/>
      </c>
    </row>
    <row r="1255" spans="1:3" ht="15" customHeight="1">
      <c r="A1255" s="57" t="str">
        <f>IF(بيانات!N1255=1000,بيانات!B1255,"")</f>
        <v/>
      </c>
      <c r="B1255" s="57" t="str">
        <f>IF(بيانات!N1255=1000,بيانات!C1255,"")</f>
        <v/>
      </c>
      <c r="C1255" s="3" t="str">
        <f>IF(بيانات!N1255=1000,1000,"")</f>
        <v/>
      </c>
    </row>
    <row r="1256" spans="1:3" ht="15" customHeight="1">
      <c r="A1256" s="58" t="str">
        <f>IF(بيانات!N1256=1000,بيانات!B1256,"")</f>
        <v/>
      </c>
      <c r="B1256" s="58" t="str">
        <f>IF(بيانات!N1256=1000,بيانات!C1256,"")</f>
        <v/>
      </c>
      <c r="C1256" s="6" t="str">
        <f>IF(بيانات!N1256=1000,1000,"")</f>
        <v/>
      </c>
    </row>
    <row r="1257" spans="1:3" ht="15" customHeight="1">
      <c r="A1257" s="57" t="str">
        <f>IF(بيانات!N1257=1000,بيانات!B1257,"")</f>
        <v/>
      </c>
      <c r="B1257" s="57" t="str">
        <f>IF(بيانات!N1257=1000,بيانات!C1257,"")</f>
        <v/>
      </c>
      <c r="C1257" s="3" t="str">
        <f>IF(بيانات!N1257=1000,1000,"")</f>
        <v/>
      </c>
    </row>
    <row r="1258" spans="1:3" ht="15" customHeight="1">
      <c r="A1258" s="58" t="str">
        <f>IF(بيانات!N1258=1000,بيانات!B1258,"")</f>
        <v/>
      </c>
      <c r="B1258" s="58" t="str">
        <f>IF(بيانات!N1258=1000,بيانات!C1258,"")</f>
        <v/>
      </c>
      <c r="C1258" s="6" t="str">
        <f>IF(بيانات!N1258=1000,1000,"")</f>
        <v/>
      </c>
    </row>
    <row r="1259" spans="1:3" ht="15" customHeight="1">
      <c r="A1259" s="57" t="str">
        <f>IF(بيانات!N1259=1000,بيانات!B1259,"")</f>
        <v/>
      </c>
      <c r="B1259" s="57" t="str">
        <f>IF(بيانات!N1259=1000,بيانات!C1259,"")</f>
        <v/>
      </c>
      <c r="C1259" s="3" t="str">
        <f>IF(بيانات!N1259=1000,1000,"")</f>
        <v/>
      </c>
    </row>
    <row r="1260" spans="1:3" ht="15" customHeight="1">
      <c r="A1260" s="58" t="str">
        <f>IF(بيانات!N1260=1000,بيانات!B1260,"")</f>
        <v/>
      </c>
      <c r="B1260" s="58" t="str">
        <f>IF(بيانات!N1260=1000,بيانات!C1260,"")</f>
        <v/>
      </c>
      <c r="C1260" s="6" t="str">
        <f>IF(بيانات!N1260=1000,1000,"")</f>
        <v/>
      </c>
    </row>
    <row r="1261" spans="1:3" ht="15" customHeight="1">
      <c r="A1261" s="57" t="str">
        <f>IF(بيانات!N1261=1000,بيانات!B1261,"")</f>
        <v/>
      </c>
      <c r="B1261" s="57" t="str">
        <f>IF(بيانات!N1261=1000,بيانات!C1261,"")</f>
        <v/>
      </c>
      <c r="C1261" s="3" t="str">
        <f>IF(بيانات!N1261=1000,1000,"")</f>
        <v/>
      </c>
    </row>
    <row r="1262" spans="1:3" ht="15" customHeight="1">
      <c r="A1262" s="58" t="str">
        <f>IF(بيانات!N1262=1000,بيانات!B1262,"")</f>
        <v/>
      </c>
      <c r="B1262" s="58" t="str">
        <f>IF(بيانات!N1262=1000,بيانات!C1262,"")</f>
        <v/>
      </c>
      <c r="C1262" s="6" t="str">
        <f>IF(بيانات!N1262=1000,1000,"")</f>
        <v/>
      </c>
    </row>
    <row r="1263" spans="1:3" ht="15" customHeight="1">
      <c r="A1263" s="57" t="str">
        <f>IF(بيانات!N1263=1000,بيانات!B1263,"")</f>
        <v/>
      </c>
      <c r="B1263" s="57" t="str">
        <f>IF(بيانات!N1263=1000,بيانات!C1263,"")</f>
        <v/>
      </c>
      <c r="C1263" s="3" t="str">
        <f>IF(بيانات!N1263=1000,1000,"")</f>
        <v/>
      </c>
    </row>
    <row r="1264" spans="1:3" ht="15" customHeight="1">
      <c r="A1264" s="58" t="str">
        <f>IF(بيانات!N1264=1000,بيانات!B1264,"")</f>
        <v/>
      </c>
      <c r="B1264" s="58" t="str">
        <f>IF(بيانات!N1264=1000,بيانات!C1264,"")</f>
        <v/>
      </c>
      <c r="C1264" s="6" t="str">
        <f>IF(بيانات!N1264=1000,1000,"")</f>
        <v/>
      </c>
    </row>
    <row r="1265" spans="1:3" ht="15" customHeight="1">
      <c r="A1265" s="57" t="str">
        <f>IF(بيانات!N1265=1000,بيانات!B1265,"")</f>
        <v/>
      </c>
      <c r="B1265" s="57" t="str">
        <f>IF(بيانات!N1265=1000,بيانات!C1265,"")</f>
        <v/>
      </c>
      <c r="C1265" s="3" t="str">
        <f>IF(بيانات!N1265=1000,1000,"")</f>
        <v/>
      </c>
    </row>
    <row r="1266" spans="1:3" ht="15" customHeight="1">
      <c r="A1266" s="58" t="str">
        <f>IF(بيانات!N1266=1000,بيانات!B1266,"")</f>
        <v/>
      </c>
      <c r="B1266" s="58" t="str">
        <f>IF(بيانات!N1266=1000,بيانات!C1266,"")</f>
        <v/>
      </c>
      <c r="C1266" s="6" t="str">
        <f>IF(بيانات!N1266=1000,1000,"")</f>
        <v/>
      </c>
    </row>
    <row r="1267" spans="1:3" ht="15" customHeight="1">
      <c r="A1267" s="57" t="str">
        <f>IF(بيانات!N1267=1000,بيانات!B1267,"")</f>
        <v/>
      </c>
      <c r="B1267" s="57" t="str">
        <f>IF(بيانات!N1267=1000,بيانات!C1267,"")</f>
        <v/>
      </c>
      <c r="C1267" s="3" t="str">
        <f>IF(بيانات!N1267=1000,1000,"")</f>
        <v/>
      </c>
    </row>
    <row r="1268" spans="1:3" ht="15" customHeight="1">
      <c r="A1268" s="58" t="str">
        <f>IF(بيانات!N1268=1000,بيانات!B1268,"")</f>
        <v/>
      </c>
      <c r="B1268" s="58" t="str">
        <f>IF(بيانات!N1268=1000,بيانات!C1268,"")</f>
        <v/>
      </c>
      <c r="C1268" s="6" t="str">
        <f>IF(بيانات!N1268=1000,1000,"")</f>
        <v/>
      </c>
    </row>
    <row r="1269" spans="1:3" ht="15" customHeight="1">
      <c r="A1269" s="57" t="str">
        <f>IF(بيانات!N1269=1000,بيانات!B1269,"")</f>
        <v/>
      </c>
      <c r="B1269" s="57" t="str">
        <f>IF(بيانات!N1269=1000,بيانات!C1269,"")</f>
        <v/>
      </c>
      <c r="C1269" s="3" t="str">
        <f>IF(بيانات!N1269=1000,1000,"")</f>
        <v/>
      </c>
    </row>
    <row r="1270" spans="1:3" ht="15" customHeight="1">
      <c r="A1270" s="58" t="str">
        <f>IF(بيانات!N1270=1000,بيانات!B1270,"")</f>
        <v/>
      </c>
      <c r="B1270" s="58" t="str">
        <f>IF(بيانات!N1270=1000,بيانات!C1270,"")</f>
        <v/>
      </c>
      <c r="C1270" s="6" t="str">
        <f>IF(بيانات!N1270=1000,1000,"")</f>
        <v/>
      </c>
    </row>
    <row r="1271" spans="1:3" ht="15" customHeight="1">
      <c r="A1271" s="57" t="str">
        <f>IF(بيانات!N1271=1000,بيانات!B1271,"")</f>
        <v/>
      </c>
      <c r="B1271" s="57" t="str">
        <f>IF(بيانات!N1271=1000,بيانات!C1271,"")</f>
        <v/>
      </c>
      <c r="C1271" s="3" t="str">
        <f>IF(بيانات!N1271=1000,1000,"")</f>
        <v/>
      </c>
    </row>
    <row r="1272" spans="1:3" ht="15" customHeight="1">
      <c r="A1272" s="58" t="str">
        <f>IF(بيانات!N1272=1000,بيانات!B1272,"")</f>
        <v/>
      </c>
      <c r="B1272" s="58" t="str">
        <f>IF(بيانات!N1272=1000,بيانات!C1272,"")</f>
        <v/>
      </c>
      <c r="C1272" s="6" t="str">
        <f>IF(بيانات!N1272=1000,1000,"")</f>
        <v/>
      </c>
    </row>
    <row r="1273" spans="1:3" ht="15" customHeight="1">
      <c r="A1273" s="57" t="str">
        <f>IF(بيانات!N1273=1000,بيانات!B1273,"")</f>
        <v/>
      </c>
      <c r="B1273" s="57" t="str">
        <f>IF(بيانات!N1273=1000,بيانات!C1273,"")</f>
        <v/>
      </c>
      <c r="C1273" s="3" t="str">
        <f>IF(بيانات!N1273=1000,1000,"")</f>
        <v/>
      </c>
    </row>
    <row r="1274" spans="1:3" ht="15" customHeight="1">
      <c r="A1274" s="58" t="str">
        <f>IF(بيانات!N1274=1000,بيانات!B1274,"")</f>
        <v/>
      </c>
      <c r="B1274" s="58" t="str">
        <f>IF(بيانات!N1274=1000,بيانات!C1274,"")</f>
        <v/>
      </c>
      <c r="C1274" s="6" t="str">
        <f>IF(بيانات!N1274=1000,1000,"")</f>
        <v/>
      </c>
    </row>
    <row r="1275" spans="1:3" ht="15" customHeight="1">
      <c r="A1275" s="57" t="str">
        <f>IF(بيانات!N1275=1000,بيانات!B1275,"")</f>
        <v/>
      </c>
      <c r="B1275" s="57" t="str">
        <f>IF(بيانات!N1275=1000,بيانات!C1275,"")</f>
        <v/>
      </c>
      <c r="C1275" s="3" t="str">
        <f>IF(بيانات!N1275=1000,1000,"")</f>
        <v/>
      </c>
    </row>
    <row r="1276" spans="1:3" ht="15" customHeight="1">
      <c r="A1276" s="58" t="str">
        <f>IF(بيانات!N1276=1000,بيانات!B1276,"")</f>
        <v/>
      </c>
      <c r="B1276" s="58" t="str">
        <f>IF(بيانات!N1276=1000,بيانات!C1276,"")</f>
        <v/>
      </c>
      <c r="C1276" s="6" t="str">
        <f>IF(بيانات!N1276=1000,1000,"")</f>
        <v/>
      </c>
    </row>
    <row r="1277" spans="1:3" ht="15" customHeight="1">
      <c r="A1277" s="57" t="str">
        <f>IF(بيانات!N1277=1000,بيانات!B1277,"")</f>
        <v/>
      </c>
      <c r="B1277" s="57" t="str">
        <f>IF(بيانات!N1277=1000,بيانات!C1277,"")</f>
        <v/>
      </c>
      <c r="C1277" s="3" t="str">
        <f>IF(بيانات!N1277=1000,1000,"")</f>
        <v/>
      </c>
    </row>
    <row r="1278" spans="1:3" ht="15" customHeight="1">
      <c r="A1278" s="58" t="str">
        <f>IF(بيانات!N1278=1000,بيانات!B1278,"")</f>
        <v/>
      </c>
      <c r="B1278" s="58" t="str">
        <f>IF(بيانات!N1278=1000,بيانات!C1278,"")</f>
        <v/>
      </c>
      <c r="C1278" s="6" t="str">
        <f>IF(بيانات!N1278=1000,1000,"")</f>
        <v/>
      </c>
    </row>
    <row r="1279" spans="1:3" ht="15" customHeight="1">
      <c r="A1279" s="57" t="str">
        <f>IF(بيانات!N1279=1000,بيانات!B1279,"")</f>
        <v/>
      </c>
      <c r="B1279" s="57" t="str">
        <f>IF(بيانات!N1279=1000,بيانات!C1279,"")</f>
        <v/>
      </c>
      <c r="C1279" s="3" t="str">
        <f>IF(بيانات!N1279=1000,1000,"")</f>
        <v/>
      </c>
    </row>
    <row r="1280" spans="1:3" ht="15" customHeight="1">
      <c r="A1280" s="58" t="str">
        <f>IF(بيانات!N1280=1000,بيانات!B1280,"")</f>
        <v/>
      </c>
      <c r="B1280" s="58" t="str">
        <f>IF(بيانات!N1280=1000,بيانات!C1280,"")</f>
        <v/>
      </c>
      <c r="C1280" s="6" t="str">
        <f>IF(بيانات!N1280=1000,1000,"")</f>
        <v/>
      </c>
    </row>
    <row r="1281" spans="1:3" ht="15" customHeight="1">
      <c r="A1281" s="57" t="str">
        <f>IF(بيانات!N1281=1000,بيانات!B1281,"")</f>
        <v/>
      </c>
      <c r="B1281" s="57" t="str">
        <f>IF(بيانات!N1281=1000,بيانات!C1281,"")</f>
        <v/>
      </c>
      <c r="C1281" s="3" t="str">
        <f>IF(بيانات!N1281=1000,1000,"")</f>
        <v/>
      </c>
    </row>
    <row r="1282" spans="1:3" ht="15" customHeight="1">
      <c r="A1282" s="58" t="str">
        <f>IF(بيانات!N1282=1000,بيانات!B1282,"")</f>
        <v/>
      </c>
      <c r="B1282" s="58" t="str">
        <f>IF(بيانات!N1282=1000,بيانات!C1282,"")</f>
        <v/>
      </c>
      <c r="C1282" s="6" t="str">
        <f>IF(بيانات!N1282=1000,1000,"")</f>
        <v/>
      </c>
    </row>
    <row r="1283" spans="1:3" ht="15" customHeight="1">
      <c r="A1283" s="57" t="str">
        <f>IF(بيانات!N1283=1000,بيانات!B1283,"")</f>
        <v/>
      </c>
      <c r="B1283" s="57" t="str">
        <f>IF(بيانات!N1283=1000,بيانات!C1283,"")</f>
        <v/>
      </c>
      <c r="C1283" s="3" t="str">
        <f>IF(بيانات!N1283=1000,1000,"")</f>
        <v/>
      </c>
    </row>
    <row r="1284" spans="1:3" ht="15" customHeight="1">
      <c r="A1284" s="58" t="str">
        <f>IF(بيانات!N1284=1000,بيانات!B1284,"")</f>
        <v/>
      </c>
      <c r="B1284" s="58" t="str">
        <f>IF(بيانات!N1284=1000,بيانات!C1284,"")</f>
        <v/>
      </c>
      <c r="C1284" s="6" t="str">
        <f>IF(بيانات!N1284=1000,1000,"")</f>
        <v/>
      </c>
    </row>
    <row r="1285" spans="1:3" ht="15" customHeight="1">
      <c r="A1285" s="57" t="str">
        <f>IF(بيانات!N1285=1000,بيانات!B1285,"")</f>
        <v/>
      </c>
      <c r="B1285" s="57" t="str">
        <f>IF(بيانات!N1285=1000,بيانات!C1285,"")</f>
        <v/>
      </c>
      <c r="C1285" s="3" t="str">
        <f>IF(بيانات!N1285=1000,1000,"")</f>
        <v/>
      </c>
    </row>
    <row r="1286" spans="1:3" ht="15" customHeight="1">
      <c r="A1286" s="58" t="str">
        <f>IF(بيانات!N1286=1000,بيانات!B1286,"")</f>
        <v/>
      </c>
      <c r="B1286" s="58" t="str">
        <f>IF(بيانات!N1286=1000,بيانات!C1286,"")</f>
        <v/>
      </c>
      <c r="C1286" s="6" t="str">
        <f>IF(بيانات!N1286=1000,1000,"")</f>
        <v/>
      </c>
    </row>
    <row r="1287" spans="1:3" ht="15" customHeight="1">
      <c r="A1287" s="57" t="str">
        <f>IF(بيانات!N1287=1000,بيانات!B1287,"")</f>
        <v/>
      </c>
      <c r="B1287" s="57" t="str">
        <f>IF(بيانات!N1287=1000,بيانات!C1287,"")</f>
        <v/>
      </c>
      <c r="C1287" s="3" t="str">
        <f>IF(بيانات!N1287=1000,1000,"")</f>
        <v/>
      </c>
    </row>
    <row r="1288" spans="1:3" ht="15" customHeight="1">
      <c r="A1288" s="58" t="str">
        <f>IF(بيانات!N1288=1000,بيانات!B1288,"")</f>
        <v/>
      </c>
      <c r="B1288" s="58" t="str">
        <f>IF(بيانات!N1288=1000,بيانات!C1288,"")</f>
        <v/>
      </c>
      <c r="C1288" s="6" t="str">
        <f>IF(بيانات!N1288=1000,1000,"")</f>
        <v/>
      </c>
    </row>
    <row r="1289" spans="1:3" ht="15" customHeight="1">
      <c r="A1289" s="57" t="str">
        <f>IF(بيانات!N1289=1000,بيانات!B1289,"")</f>
        <v/>
      </c>
      <c r="B1289" s="57" t="str">
        <f>IF(بيانات!N1289=1000,بيانات!C1289,"")</f>
        <v/>
      </c>
      <c r="C1289" s="3" t="str">
        <f>IF(بيانات!N1289=1000,1000,"")</f>
        <v/>
      </c>
    </row>
    <row r="1290" spans="1:3" ht="15" customHeight="1">
      <c r="A1290" s="58" t="str">
        <f>IF(بيانات!N1290=1000,بيانات!B1290,"")</f>
        <v/>
      </c>
      <c r="B1290" s="58" t="str">
        <f>IF(بيانات!N1290=1000,بيانات!C1290,"")</f>
        <v/>
      </c>
      <c r="C1290" s="6" t="str">
        <f>IF(بيانات!N1290=1000,1000,"")</f>
        <v/>
      </c>
    </row>
    <row r="1291" spans="1:3" ht="15" customHeight="1">
      <c r="A1291" s="57" t="str">
        <f>IF(بيانات!N1291=1000,بيانات!B1291,"")</f>
        <v/>
      </c>
      <c r="B1291" s="57" t="str">
        <f>IF(بيانات!N1291=1000,بيانات!C1291,"")</f>
        <v/>
      </c>
      <c r="C1291" s="3" t="str">
        <f>IF(بيانات!N1291=1000,1000,"")</f>
        <v/>
      </c>
    </row>
    <row r="1292" spans="1:3" ht="15" customHeight="1">
      <c r="A1292" s="58" t="str">
        <f>IF(بيانات!N1292=1000,بيانات!B1292,"")</f>
        <v/>
      </c>
      <c r="B1292" s="58" t="str">
        <f>IF(بيانات!N1292=1000,بيانات!C1292,"")</f>
        <v/>
      </c>
      <c r="C1292" s="6" t="str">
        <f>IF(بيانات!N1292=1000,1000,"")</f>
        <v/>
      </c>
    </row>
    <row r="1293" spans="1:3" ht="15" customHeight="1">
      <c r="A1293" s="57" t="str">
        <f>IF(بيانات!N1293=1000,بيانات!B1293,"")</f>
        <v/>
      </c>
      <c r="B1293" s="57" t="str">
        <f>IF(بيانات!N1293=1000,بيانات!C1293,"")</f>
        <v/>
      </c>
      <c r="C1293" s="3" t="str">
        <f>IF(بيانات!N1293=1000,1000,"")</f>
        <v/>
      </c>
    </row>
    <row r="1294" spans="1:3" ht="15" customHeight="1">
      <c r="A1294" s="58" t="str">
        <f>IF(بيانات!N1294=1000,بيانات!B1294,"")</f>
        <v/>
      </c>
      <c r="B1294" s="58" t="str">
        <f>IF(بيانات!N1294=1000,بيانات!C1294,"")</f>
        <v/>
      </c>
      <c r="C1294" s="6" t="str">
        <f>IF(بيانات!N1294=1000,1000,"")</f>
        <v/>
      </c>
    </row>
    <row r="1295" spans="1:3" ht="15" customHeight="1">
      <c r="A1295" s="57" t="str">
        <f>IF(بيانات!N1295=1000,بيانات!B1295,"")</f>
        <v/>
      </c>
      <c r="B1295" s="57" t="str">
        <f>IF(بيانات!N1295=1000,بيانات!C1295,"")</f>
        <v/>
      </c>
      <c r="C1295" s="3" t="str">
        <f>IF(بيانات!N1295=1000,1000,"")</f>
        <v/>
      </c>
    </row>
    <row r="1296" spans="1:3" ht="15" customHeight="1">
      <c r="A1296" s="58" t="str">
        <f>IF(بيانات!N1296=1000,بيانات!B1296,"")</f>
        <v/>
      </c>
      <c r="B1296" s="58" t="str">
        <f>IF(بيانات!N1296=1000,بيانات!C1296,"")</f>
        <v/>
      </c>
      <c r="C1296" s="6" t="str">
        <f>IF(بيانات!N1296=1000,1000,"")</f>
        <v/>
      </c>
    </row>
    <row r="1297" spans="1:3" ht="15" customHeight="1">
      <c r="A1297" s="57" t="str">
        <f>IF(بيانات!N1297=1000,بيانات!B1297,"")</f>
        <v/>
      </c>
      <c r="B1297" s="57" t="str">
        <f>IF(بيانات!N1297=1000,بيانات!C1297,"")</f>
        <v/>
      </c>
      <c r="C1297" s="3" t="str">
        <f>IF(بيانات!N1297=1000,1000,"")</f>
        <v/>
      </c>
    </row>
    <row r="1298" spans="1:3" ht="15" customHeight="1">
      <c r="A1298" s="58" t="str">
        <f>IF(بيانات!N1298=1000,بيانات!B1298,"")</f>
        <v/>
      </c>
      <c r="B1298" s="58" t="str">
        <f>IF(بيانات!N1298=1000,بيانات!C1298,"")</f>
        <v/>
      </c>
      <c r="C1298" s="6" t="str">
        <f>IF(بيانات!N1298=1000,1000,"")</f>
        <v/>
      </c>
    </row>
    <row r="1299" spans="1:3" ht="15" customHeight="1">
      <c r="A1299" s="57" t="str">
        <f>IF(بيانات!N1299=1000,بيانات!B1299,"")</f>
        <v/>
      </c>
      <c r="B1299" s="57" t="str">
        <f>IF(بيانات!N1299=1000,بيانات!C1299,"")</f>
        <v/>
      </c>
      <c r="C1299" s="3" t="str">
        <f>IF(بيانات!N1299=1000,1000,"")</f>
        <v/>
      </c>
    </row>
    <row r="1300" spans="1:3" ht="15" customHeight="1">
      <c r="A1300" s="58" t="str">
        <f>IF(بيانات!N1300=1000,بيانات!B1300,"")</f>
        <v/>
      </c>
      <c r="B1300" s="58" t="str">
        <f>IF(بيانات!N1300=1000,بيانات!C1300,"")</f>
        <v/>
      </c>
      <c r="C1300" s="6" t="str">
        <f>IF(بيانات!N1300=1000,1000,"")</f>
        <v/>
      </c>
    </row>
    <row r="1301" spans="1:3" ht="15" customHeight="1">
      <c r="A1301" s="57" t="str">
        <f>IF(بيانات!N1301=1000,بيانات!B1301,"")</f>
        <v/>
      </c>
      <c r="B1301" s="57" t="str">
        <f>IF(بيانات!N1301=1000,بيانات!C1301,"")</f>
        <v/>
      </c>
      <c r="C1301" s="3" t="str">
        <f>IF(بيانات!N1301=1000,1000,"")</f>
        <v/>
      </c>
    </row>
    <row r="1302" spans="1:3" ht="15" customHeight="1">
      <c r="A1302" s="58" t="str">
        <f>IF(بيانات!N1302=1000,بيانات!B1302,"")</f>
        <v/>
      </c>
      <c r="B1302" s="58" t="str">
        <f>IF(بيانات!N1302=1000,بيانات!C1302,"")</f>
        <v/>
      </c>
      <c r="C1302" s="6" t="str">
        <f>IF(بيانات!N1302=1000,1000,"")</f>
        <v/>
      </c>
    </row>
    <row r="1303" spans="1:3" ht="15" customHeight="1">
      <c r="A1303" s="57" t="str">
        <f>IF(بيانات!N1303=1000,بيانات!B1303,"")</f>
        <v/>
      </c>
      <c r="B1303" s="57" t="str">
        <f>IF(بيانات!N1303=1000,بيانات!C1303,"")</f>
        <v/>
      </c>
      <c r="C1303" s="3" t="str">
        <f>IF(بيانات!N1303=1000,1000,"")</f>
        <v/>
      </c>
    </row>
    <row r="1304" spans="1:3" ht="15" customHeight="1">
      <c r="A1304" s="58" t="str">
        <f>IF(بيانات!N1304=1000,بيانات!B1304,"")</f>
        <v/>
      </c>
      <c r="B1304" s="58" t="str">
        <f>IF(بيانات!N1304=1000,بيانات!C1304,"")</f>
        <v/>
      </c>
      <c r="C1304" s="6" t="str">
        <f>IF(بيانات!N1304=1000,1000,"")</f>
        <v/>
      </c>
    </row>
    <row r="1305" spans="1:3" ht="15" customHeight="1">
      <c r="A1305" s="57" t="str">
        <f>IF(بيانات!N1305=1000,بيانات!B1305,"")</f>
        <v/>
      </c>
      <c r="B1305" s="57" t="str">
        <f>IF(بيانات!N1305=1000,بيانات!C1305,"")</f>
        <v/>
      </c>
      <c r="C1305" s="3" t="str">
        <f>IF(بيانات!N1305=1000,1000,"")</f>
        <v/>
      </c>
    </row>
    <row r="1306" spans="1:3" ht="15" customHeight="1">
      <c r="A1306" s="58" t="str">
        <f>IF(بيانات!N1306=1000,بيانات!B1306,"")</f>
        <v/>
      </c>
      <c r="B1306" s="58" t="str">
        <f>IF(بيانات!N1306=1000,بيانات!C1306,"")</f>
        <v/>
      </c>
      <c r="C1306" s="6" t="str">
        <f>IF(بيانات!N1306=1000,1000,"")</f>
        <v/>
      </c>
    </row>
    <row r="1307" spans="1:3" ht="15" customHeight="1">
      <c r="A1307" s="57" t="str">
        <f>IF(بيانات!N1307=1000,بيانات!B1307,"")</f>
        <v/>
      </c>
      <c r="B1307" s="57" t="str">
        <f>IF(بيانات!N1307=1000,بيانات!C1307,"")</f>
        <v/>
      </c>
      <c r="C1307" s="3" t="str">
        <f>IF(بيانات!N1307=1000,1000,"")</f>
        <v/>
      </c>
    </row>
    <row r="1308" spans="1:3" ht="15" customHeight="1">
      <c r="A1308" s="58" t="str">
        <f>IF(بيانات!N1308=1000,بيانات!B1308,"")</f>
        <v/>
      </c>
      <c r="B1308" s="58" t="str">
        <f>IF(بيانات!N1308=1000,بيانات!C1308,"")</f>
        <v/>
      </c>
      <c r="C1308" s="6" t="str">
        <f>IF(بيانات!N1308=1000,1000,"")</f>
        <v/>
      </c>
    </row>
    <row r="1309" spans="1:3" ht="15" customHeight="1">
      <c r="A1309" s="57" t="str">
        <f>IF(بيانات!N1309=1000,بيانات!B1309,"")</f>
        <v/>
      </c>
      <c r="B1309" s="57" t="str">
        <f>IF(بيانات!N1309=1000,بيانات!C1309,"")</f>
        <v/>
      </c>
      <c r="C1309" s="3" t="str">
        <f>IF(بيانات!N1309=1000,1000,"")</f>
        <v/>
      </c>
    </row>
    <row r="1310" spans="1:3" ht="15" customHeight="1">
      <c r="A1310" s="58" t="str">
        <f>IF(بيانات!N1310=1000,بيانات!B1310,"")</f>
        <v/>
      </c>
      <c r="B1310" s="58" t="str">
        <f>IF(بيانات!N1310=1000,بيانات!C1310,"")</f>
        <v/>
      </c>
      <c r="C1310" s="6" t="str">
        <f>IF(بيانات!N1310=1000,1000,"")</f>
        <v/>
      </c>
    </row>
    <row r="1311" spans="1:3" ht="15" customHeight="1">
      <c r="A1311" s="57" t="str">
        <f>IF(بيانات!N1311=1000,بيانات!B1311,"")</f>
        <v/>
      </c>
      <c r="B1311" s="57" t="str">
        <f>IF(بيانات!N1311=1000,بيانات!C1311,"")</f>
        <v/>
      </c>
      <c r="C1311" s="3" t="str">
        <f>IF(بيانات!N1311=1000,1000,"")</f>
        <v/>
      </c>
    </row>
    <row r="1312" spans="1:3" ht="15" customHeight="1">
      <c r="A1312" s="58" t="str">
        <f>IF(بيانات!N1312=1000,بيانات!B1312,"")</f>
        <v/>
      </c>
      <c r="B1312" s="58" t="str">
        <f>IF(بيانات!N1312=1000,بيانات!C1312,"")</f>
        <v/>
      </c>
      <c r="C1312" s="6" t="str">
        <f>IF(بيانات!N1312=1000,1000,"")</f>
        <v/>
      </c>
    </row>
    <row r="1313" spans="1:3" ht="15" customHeight="1">
      <c r="A1313" s="57" t="str">
        <f>IF(بيانات!N1313=1000,بيانات!B1313,"")</f>
        <v/>
      </c>
      <c r="B1313" s="57" t="str">
        <f>IF(بيانات!N1313=1000,بيانات!C1313,"")</f>
        <v/>
      </c>
      <c r="C1313" s="3" t="str">
        <f>IF(بيانات!N1313=1000,1000,"")</f>
        <v/>
      </c>
    </row>
    <row r="1314" spans="1:3" ht="15" customHeight="1">
      <c r="A1314" s="58" t="str">
        <f>IF(بيانات!N1314=1000,بيانات!B1314,"")</f>
        <v/>
      </c>
      <c r="B1314" s="58" t="str">
        <f>IF(بيانات!N1314=1000,بيانات!C1314,"")</f>
        <v/>
      </c>
      <c r="C1314" s="6" t="str">
        <f>IF(بيانات!N1314=1000,1000,"")</f>
        <v/>
      </c>
    </row>
    <row r="1315" spans="1:3" ht="15" customHeight="1">
      <c r="A1315" s="57" t="str">
        <f>IF(بيانات!N1315=1000,بيانات!B1315,"")</f>
        <v/>
      </c>
      <c r="B1315" s="57" t="str">
        <f>IF(بيانات!N1315=1000,بيانات!C1315,"")</f>
        <v/>
      </c>
      <c r="C1315" s="3" t="str">
        <f>IF(بيانات!N1315=1000,1000,"")</f>
        <v/>
      </c>
    </row>
    <row r="1316" spans="1:3" ht="15" customHeight="1">
      <c r="A1316" s="58" t="str">
        <f>IF(بيانات!N1316=1000,بيانات!B1316,"")</f>
        <v/>
      </c>
      <c r="B1316" s="58" t="str">
        <f>IF(بيانات!N1316=1000,بيانات!C1316,"")</f>
        <v/>
      </c>
      <c r="C1316" s="6" t="str">
        <f>IF(بيانات!N1316=1000,1000,"")</f>
        <v/>
      </c>
    </row>
    <row r="1317" spans="1:3" ht="15" customHeight="1">
      <c r="A1317" s="57" t="str">
        <f>IF(بيانات!N1317=1000,بيانات!B1317,"")</f>
        <v/>
      </c>
      <c r="B1317" s="57" t="str">
        <f>IF(بيانات!N1317=1000,بيانات!C1317,"")</f>
        <v/>
      </c>
      <c r="C1317" s="3" t="str">
        <f>IF(بيانات!N1317=1000,1000,"")</f>
        <v/>
      </c>
    </row>
    <row r="1318" spans="1:3" ht="15" customHeight="1">
      <c r="A1318" s="58" t="str">
        <f>IF(بيانات!N1318=1000,بيانات!B1318,"")</f>
        <v/>
      </c>
      <c r="B1318" s="58" t="str">
        <f>IF(بيانات!N1318=1000,بيانات!C1318,"")</f>
        <v/>
      </c>
      <c r="C1318" s="6" t="str">
        <f>IF(بيانات!N1318=1000,1000,"")</f>
        <v/>
      </c>
    </row>
    <row r="1319" spans="1:3" ht="15" customHeight="1">
      <c r="A1319" s="57" t="str">
        <f>IF(بيانات!N1319=1000,بيانات!B1319,"")</f>
        <v/>
      </c>
      <c r="B1319" s="57" t="str">
        <f>IF(بيانات!N1319=1000,بيانات!C1319,"")</f>
        <v/>
      </c>
      <c r="C1319" s="3" t="str">
        <f>IF(بيانات!N1319=1000,1000,"")</f>
        <v/>
      </c>
    </row>
    <row r="1320" spans="1:3" ht="15" customHeight="1">
      <c r="A1320" s="58" t="str">
        <f>IF(بيانات!N1320=1000,بيانات!B1320,"")</f>
        <v/>
      </c>
      <c r="B1320" s="58" t="str">
        <f>IF(بيانات!N1320=1000,بيانات!C1320,"")</f>
        <v/>
      </c>
      <c r="C1320" s="6" t="str">
        <f>IF(بيانات!N1320=1000,1000,"")</f>
        <v/>
      </c>
    </row>
    <row r="1321" spans="1:3" ht="15" customHeight="1">
      <c r="A1321" s="57" t="str">
        <f>IF(بيانات!N1321=1000,بيانات!B1321,"")</f>
        <v/>
      </c>
      <c r="B1321" s="57" t="str">
        <f>IF(بيانات!N1321=1000,بيانات!C1321,"")</f>
        <v/>
      </c>
      <c r="C1321" s="3" t="str">
        <f>IF(بيانات!N1321=1000,1000,"")</f>
        <v/>
      </c>
    </row>
    <row r="1322" spans="1:3" ht="15" customHeight="1">
      <c r="A1322" s="58" t="str">
        <f>IF(بيانات!N1322=1000,بيانات!B1322,"")</f>
        <v/>
      </c>
      <c r="B1322" s="58" t="str">
        <f>IF(بيانات!N1322=1000,بيانات!C1322,"")</f>
        <v/>
      </c>
      <c r="C1322" s="6" t="str">
        <f>IF(بيانات!N1322=1000,1000,"")</f>
        <v/>
      </c>
    </row>
    <row r="1323" spans="1:3" ht="15" customHeight="1">
      <c r="A1323" s="57" t="str">
        <f>IF(بيانات!N1323=1000,بيانات!B1323,"")</f>
        <v/>
      </c>
      <c r="B1323" s="57" t="str">
        <f>IF(بيانات!N1323=1000,بيانات!C1323,"")</f>
        <v/>
      </c>
      <c r="C1323" s="3" t="str">
        <f>IF(بيانات!N1323=1000,1000,"")</f>
        <v/>
      </c>
    </row>
    <row r="1324" spans="1:3" ht="15" customHeight="1">
      <c r="A1324" s="58" t="str">
        <f>IF(بيانات!N1324=1000,بيانات!B1324,"")</f>
        <v/>
      </c>
      <c r="B1324" s="58" t="str">
        <f>IF(بيانات!N1324=1000,بيانات!C1324,"")</f>
        <v/>
      </c>
      <c r="C1324" s="6" t="str">
        <f>IF(بيانات!N1324=1000,1000,"")</f>
        <v/>
      </c>
    </row>
    <row r="1325" spans="1:3" ht="15" customHeight="1">
      <c r="A1325" s="57" t="str">
        <f>IF(بيانات!N1325=1000,بيانات!B1325,"")</f>
        <v/>
      </c>
      <c r="B1325" s="57" t="str">
        <f>IF(بيانات!N1325=1000,بيانات!C1325,"")</f>
        <v/>
      </c>
      <c r="C1325" s="3" t="str">
        <f>IF(بيانات!N1325=1000,1000,"")</f>
        <v/>
      </c>
    </row>
    <row r="1326" spans="1:3" ht="15" customHeight="1">
      <c r="A1326" s="58" t="str">
        <f>IF(بيانات!N1326=1000,بيانات!B1326,"")</f>
        <v/>
      </c>
      <c r="B1326" s="58" t="str">
        <f>IF(بيانات!N1326=1000,بيانات!C1326,"")</f>
        <v/>
      </c>
      <c r="C1326" s="6" t="str">
        <f>IF(بيانات!N1326=1000,1000,"")</f>
        <v/>
      </c>
    </row>
    <row r="1327" spans="1:3" ht="15" customHeight="1">
      <c r="A1327" s="57" t="str">
        <f>IF(بيانات!N1327=1000,بيانات!B1327,"")</f>
        <v/>
      </c>
      <c r="B1327" s="57" t="str">
        <f>IF(بيانات!N1327=1000,بيانات!C1327,"")</f>
        <v/>
      </c>
      <c r="C1327" s="3" t="str">
        <f>IF(بيانات!N1327=1000,1000,"")</f>
        <v/>
      </c>
    </row>
    <row r="1328" spans="1:3" ht="15" customHeight="1">
      <c r="A1328" s="58" t="str">
        <f>IF(بيانات!N1328=1000,بيانات!B1328,"")</f>
        <v/>
      </c>
      <c r="B1328" s="58" t="str">
        <f>IF(بيانات!N1328=1000,بيانات!C1328,"")</f>
        <v/>
      </c>
      <c r="C1328" s="6" t="str">
        <f>IF(بيانات!N1328=1000,1000,"")</f>
        <v/>
      </c>
    </row>
    <row r="1329" spans="1:3" ht="15" customHeight="1">
      <c r="A1329" s="57" t="str">
        <f>IF(بيانات!N1329=1000,بيانات!B1329,"")</f>
        <v/>
      </c>
      <c r="B1329" s="57" t="str">
        <f>IF(بيانات!N1329=1000,بيانات!C1329,"")</f>
        <v/>
      </c>
      <c r="C1329" s="3" t="str">
        <f>IF(بيانات!N1329=1000,1000,"")</f>
        <v/>
      </c>
    </row>
    <row r="1330" spans="1:3" ht="15" customHeight="1">
      <c r="A1330" s="58" t="str">
        <f>IF(بيانات!N1330=1000,بيانات!B1330,"")</f>
        <v/>
      </c>
      <c r="B1330" s="58" t="str">
        <f>IF(بيانات!N1330=1000,بيانات!C1330,"")</f>
        <v/>
      </c>
      <c r="C1330" s="6" t="str">
        <f>IF(بيانات!N1330=1000,1000,"")</f>
        <v/>
      </c>
    </row>
    <row r="1331" spans="1:3" ht="15" customHeight="1">
      <c r="A1331" s="57" t="str">
        <f>IF(بيانات!N1331=1000,بيانات!B1331,"")</f>
        <v/>
      </c>
      <c r="B1331" s="57" t="str">
        <f>IF(بيانات!N1331=1000,بيانات!C1331,"")</f>
        <v/>
      </c>
      <c r="C1331" s="3" t="str">
        <f>IF(بيانات!N1331=1000,1000,"")</f>
        <v/>
      </c>
    </row>
    <row r="1332" spans="1:3" ht="15" customHeight="1">
      <c r="A1332" s="58" t="str">
        <f>IF(بيانات!N1332=1000,بيانات!B1332,"")</f>
        <v/>
      </c>
      <c r="B1332" s="58" t="str">
        <f>IF(بيانات!N1332=1000,بيانات!C1332,"")</f>
        <v/>
      </c>
      <c r="C1332" s="6" t="str">
        <f>IF(بيانات!N1332=1000,1000,"")</f>
        <v/>
      </c>
    </row>
    <row r="1333" spans="1:3" ht="15" customHeight="1">
      <c r="A1333" s="57" t="str">
        <f>IF(بيانات!N1333=1000,بيانات!B1333,"")</f>
        <v/>
      </c>
      <c r="B1333" s="57" t="str">
        <f>IF(بيانات!N1333=1000,بيانات!C1333,"")</f>
        <v/>
      </c>
      <c r="C1333" s="3" t="str">
        <f>IF(بيانات!N1333=1000,1000,"")</f>
        <v/>
      </c>
    </row>
    <row r="1334" spans="1:3" ht="15" customHeight="1">
      <c r="A1334" s="58" t="str">
        <f>IF(بيانات!N1334=1000,بيانات!B1334,"")</f>
        <v/>
      </c>
      <c r="B1334" s="58" t="str">
        <f>IF(بيانات!N1334=1000,بيانات!C1334,"")</f>
        <v/>
      </c>
      <c r="C1334" s="6" t="str">
        <f>IF(بيانات!N1334=1000,1000,"")</f>
        <v/>
      </c>
    </row>
    <row r="1335" spans="1:3" ht="15" customHeight="1">
      <c r="A1335" s="57" t="str">
        <f>IF(بيانات!N1335=1000,بيانات!B1335,"")</f>
        <v/>
      </c>
      <c r="B1335" s="57" t="str">
        <f>IF(بيانات!N1335=1000,بيانات!C1335,"")</f>
        <v/>
      </c>
      <c r="C1335" s="3" t="str">
        <f>IF(بيانات!N1335=1000,1000,"")</f>
        <v/>
      </c>
    </row>
    <row r="1336" spans="1:3" ht="15" customHeight="1">
      <c r="A1336" s="58" t="str">
        <f>IF(بيانات!N1336=1000,بيانات!B1336,"")</f>
        <v/>
      </c>
      <c r="B1336" s="58" t="str">
        <f>IF(بيانات!N1336=1000,بيانات!C1336,"")</f>
        <v/>
      </c>
      <c r="C1336" s="6" t="str">
        <f>IF(بيانات!N1336=1000,1000,"")</f>
        <v/>
      </c>
    </row>
    <row r="1337" spans="1:3" ht="15" customHeight="1">
      <c r="A1337" s="57" t="str">
        <f>IF(بيانات!N1337=1000,بيانات!B1337,"")</f>
        <v/>
      </c>
      <c r="B1337" s="57" t="str">
        <f>IF(بيانات!N1337=1000,بيانات!C1337,"")</f>
        <v/>
      </c>
      <c r="C1337" s="3" t="str">
        <f>IF(بيانات!N1337=1000,1000,"")</f>
        <v/>
      </c>
    </row>
    <row r="1338" spans="1:3" ht="15" customHeight="1">
      <c r="A1338" s="58" t="str">
        <f>IF(بيانات!N1338=1000,بيانات!B1338,"")</f>
        <v/>
      </c>
      <c r="B1338" s="58" t="str">
        <f>IF(بيانات!N1338=1000,بيانات!C1338,"")</f>
        <v/>
      </c>
      <c r="C1338" s="6" t="str">
        <f>IF(بيانات!N1338=1000,1000,"")</f>
        <v/>
      </c>
    </row>
    <row r="1339" spans="1:3" ht="15" customHeight="1">
      <c r="A1339" s="57" t="str">
        <f>IF(بيانات!N1339=1000,بيانات!B1339,"")</f>
        <v/>
      </c>
      <c r="B1339" s="57" t="str">
        <f>IF(بيانات!N1339=1000,بيانات!C1339,"")</f>
        <v/>
      </c>
      <c r="C1339" s="3" t="str">
        <f>IF(بيانات!N1339=1000,1000,"")</f>
        <v/>
      </c>
    </row>
    <row r="1340" spans="1:3" ht="15" customHeight="1">
      <c r="A1340" s="58" t="str">
        <f>IF(بيانات!N1340=1000,بيانات!B1340,"")</f>
        <v/>
      </c>
      <c r="B1340" s="58" t="str">
        <f>IF(بيانات!N1340=1000,بيانات!C1340,"")</f>
        <v/>
      </c>
      <c r="C1340" s="6" t="str">
        <f>IF(بيانات!N1340=1000,1000,"")</f>
        <v/>
      </c>
    </row>
    <row r="1341" spans="1:3" ht="15" customHeight="1">
      <c r="A1341" s="57" t="str">
        <f>IF(بيانات!N1341=1000,بيانات!B1341,"")</f>
        <v/>
      </c>
      <c r="B1341" s="57" t="str">
        <f>IF(بيانات!N1341=1000,بيانات!C1341,"")</f>
        <v/>
      </c>
      <c r="C1341" s="3" t="str">
        <f>IF(بيانات!N1341=1000,1000,"")</f>
        <v/>
      </c>
    </row>
    <row r="1342" spans="1:3" ht="15" customHeight="1">
      <c r="A1342" s="58" t="str">
        <f>IF(بيانات!N1342=1000,بيانات!B1342,"")</f>
        <v/>
      </c>
      <c r="B1342" s="58" t="str">
        <f>IF(بيانات!N1342=1000,بيانات!C1342,"")</f>
        <v/>
      </c>
      <c r="C1342" s="6" t="str">
        <f>IF(بيانات!N1342=1000,1000,"")</f>
        <v/>
      </c>
    </row>
    <row r="1343" spans="1:3" ht="15" customHeight="1">
      <c r="A1343" s="57" t="str">
        <f>IF(بيانات!N1343=1000,بيانات!B1343,"")</f>
        <v/>
      </c>
      <c r="B1343" s="57" t="str">
        <f>IF(بيانات!N1343=1000,بيانات!C1343,"")</f>
        <v/>
      </c>
      <c r="C1343" s="3" t="str">
        <f>IF(بيانات!N1343=1000,1000,"")</f>
        <v/>
      </c>
    </row>
    <row r="1344" spans="1:3" ht="15" customHeight="1">
      <c r="A1344" s="58" t="str">
        <f>IF(بيانات!N1344=1000,بيانات!B1344,"")</f>
        <v/>
      </c>
      <c r="B1344" s="58" t="str">
        <f>IF(بيانات!N1344=1000,بيانات!C1344,"")</f>
        <v/>
      </c>
      <c r="C1344" s="6" t="str">
        <f>IF(بيانات!N1344=1000,1000,"")</f>
        <v/>
      </c>
    </row>
    <row r="1345" spans="1:3" ht="15" customHeight="1">
      <c r="A1345" s="57" t="str">
        <f>IF(بيانات!N1345=1000,بيانات!B1345,"")</f>
        <v/>
      </c>
      <c r="B1345" s="57" t="str">
        <f>IF(بيانات!N1345=1000,بيانات!C1345,"")</f>
        <v/>
      </c>
      <c r="C1345" s="3" t="str">
        <f>IF(بيانات!N1345=1000,1000,"")</f>
        <v/>
      </c>
    </row>
    <row r="1346" spans="1:3" ht="15" customHeight="1">
      <c r="A1346" s="58" t="str">
        <f>IF(بيانات!N1346=1000,بيانات!B1346,"")</f>
        <v/>
      </c>
      <c r="B1346" s="58" t="str">
        <f>IF(بيانات!N1346=1000,بيانات!C1346,"")</f>
        <v/>
      </c>
      <c r="C1346" s="6" t="str">
        <f>IF(بيانات!N1346=1000,1000,"")</f>
        <v/>
      </c>
    </row>
    <row r="1347" spans="1:3" ht="15" customHeight="1">
      <c r="A1347" s="57" t="str">
        <f>IF(بيانات!N1347=1000,بيانات!B1347,"")</f>
        <v/>
      </c>
      <c r="B1347" s="57" t="str">
        <f>IF(بيانات!N1347=1000,بيانات!C1347,"")</f>
        <v/>
      </c>
      <c r="C1347" s="3" t="str">
        <f>IF(بيانات!N1347=1000,1000,"")</f>
        <v/>
      </c>
    </row>
    <row r="1348" spans="1:3" ht="15" customHeight="1">
      <c r="A1348" s="58" t="str">
        <f>IF(بيانات!N1348=1000,بيانات!B1348,"")</f>
        <v/>
      </c>
      <c r="B1348" s="58" t="str">
        <f>IF(بيانات!N1348=1000,بيانات!C1348,"")</f>
        <v/>
      </c>
      <c r="C1348" s="6" t="str">
        <f>IF(بيانات!N1348=1000,1000,"")</f>
        <v/>
      </c>
    </row>
    <row r="1349" spans="1:3" ht="15" customHeight="1">
      <c r="A1349" s="57" t="str">
        <f>IF(بيانات!N1349=1000,بيانات!B1349,"")</f>
        <v/>
      </c>
      <c r="B1349" s="57" t="str">
        <f>IF(بيانات!N1349=1000,بيانات!C1349,"")</f>
        <v/>
      </c>
      <c r="C1349" s="3" t="str">
        <f>IF(بيانات!N1349=1000,1000,"")</f>
        <v/>
      </c>
    </row>
    <row r="1350" spans="1:3" ht="15" customHeight="1">
      <c r="A1350" s="58" t="str">
        <f>IF(بيانات!N1350=1000,بيانات!B1350,"")</f>
        <v/>
      </c>
      <c r="B1350" s="58" t="str">
        <f>IF(بيانات!N1350=1000,بيانات!C1350,"")</f>
        <v/>
      </c>
      <c r="C1350" s="6" t="str">
        <f>IF(بيانات!N1350=1000,1000,"")</f>
        <v/>
      </c>
    </row>
    <row r="1351" spans="1:3" ht="15" customHeight="1">
      <c r="A1351" s="57" t="str">
        <f>IF(بيانات!N1351=1000,بيانات!B1351,"")</f>
        <v/>
      </c>
      <c r="B1351" s="57" t="str">
        <f>IF(بيانات!N1351=1000,بيانات!C1351,"")</f>
        <v/>
      </c>
      <c r="C1351" s="3" t="str">
        <f>IF(بيانات!N1351=1000,1000,"")</f>
        <v/>
      </c>
    </row>
    <row r="1352" spans="1:3" ht="15" customHeight="1">
      <c r="A1352" s="58" t="str">
        <f>IF(بيانات!N1352=1000,بيانات!B1352,"")</f>
        <v/>
      </c>
      <c r="B1352" s="58" t="str">
        <f>IF(بيانات!N1352=1000,بيانات!C1352,"")</f>
        <v/>
      </c>
      <c r="C1352" s="6" t="str">
        <f>IF(بيانات!N1352=1000,1000,"")</f>
        <v/>
      </c>
    </row>
    <row r="1353" spans="1:3" ht="15" customHeight="1">
      <c r="A1353" s="57" t="str">
        <f>IF(بيانات!N1353=1000,بيانات!B1353,"")</f>
        <v/>
      </c>
      <c r="B1353" s="57" t="str">
        <f>IF(بيانات!N1353=1000,بيانات!C1353,"")</f>
        <v/>
      </c>
      <c r="C1353" s="3" t="str">
        <f>IF(بيانات!N1353=1000,1000,"")</f>
        <v/>
      </c>
    </row>
    <row r="1354" spans="1:3" ht="15" customHeight="1">
      <c r="A1354" s="58" t="str">
        <f>IF(بيانات!N1354=1000,بيانات!B1354,"")</f>
        <v/>
      </c>
      <c r="B1354" s="58" t="str">
        <f>IF(بيانات!N1354=1000,بيانات!C1354,"")</f>
        <v/>
      </c>
      <c r="C1354" s="6" t="str">
        <f>IF(بيانات!N1354=1000,1000,"")</f>
        <v/>
      </c>
    </row>
    <row r="1355" spans="1:3" ht="15" customHeight="1">
      <c r="A1355" s="57" t="str">
        <f>IF(بيانات!N1355=1000,بيانات!B1355,"")</f>
        <v/>
      </c>
      <c r="B1355" s="57" t="str">
        <f>IF(بيانات!N1355=1000,بيانات!C1355,"")</f>
        <v/>
      </c>
      <c r="C1355" s="3" t="str">
        <f>IF(بيانات!N1355=1000,1000,"")</f>
        <v/>
      </c>
    </row>
    <row r="1356" spans="1:3" ht="15" customHeight="1">
      <c r="A1356" s="58" t="str">
        <f>IF(بيانات!N1356=1000,بيانات!B1356,"")</f>
        <v/>
      </c>
      <c r="B1356" s="58" t="str">
        <f>IF(بيانات!N1356=1000,بيانات!C1356,"")</f>
        <v/>
      </c>
      <c r="C1356" s="6" t="str">
        <f>IF(بيانات!N1356=1000,1000,"")</f>
        <v/>
      </c>
    </row>
    <row r="1357" spans="1:3" ht="15" customHeight="1">
      <c r="A1357" s="57" t="str">
        <f>IF(بيانات!N1357=1000,بيانات!B1357,"")</f>
        <v/>
      </c>
      <c r="B1357" s="57" t="str">
        <f>IF(بيانات!N1357=1000,بيانات!C1357,"")</f>
        <v/>
      </c>
      <c r="C1357" s="3" t="str">
        <f>IF(بيانات!N1357=1000,1000,"")</f>
        <v/>
      </c>
    </row>
    <row r="1358" spans="1:3" ht="15" customHeight="1">
      <c r="A1358" s="58" t="str">
        <f>IF(بيانات!N1358=1000,بيانات!B1358,"")</f>
        <v/>
      </c>
      <c r="B1358" s="58" t="str">
        <f>IF(بيانات!N1358=1000,بيانات!C1358,"")</f>
        <v/>
      </c>
      <c r="C1358" s="6" t="str">
        <f>IF(بيانات!N1358=1000,1000,"")</f>
        <v/>
      </c>
    </row>
    <row r="1359" spans="1:3" ht="15" customHeight="1">
      <c r="A1359" s="57" t="str">
        <f>IF(بيانات!N1359=1000,بيانات!B1359,"")</f>
        <v/>
      </c>
      <c r="B1359" s="57" t="str">
        <f>IF(بيانات!N1359=1000,بيانات!C1359,"")</f>
        <v/>
      </c>
      <c r="C1359" s="3" t="str">
        <f>IF(بيانات!N1359=1000,1000,"")</f>
        <v/>
      </c>
    </row>
    <row r="1360" spans="1:3" ht="15" customHeight="1">
      <c r="A1360" s="58" t="str">
        <f>IF(بيانات!N1360=1000,بيانات!B1360,"")</f>
        <v/>
      </c>
      <c r="B1360" s="58" t="str">
        <f>IF(بيانات!N1360=1000,بيانات!C1360,"")</f>
        <v/>
      </c>
      <c r="C1360" s="6" t="str">
        <f>IF(بيانات!N1360=1000,1000,"")</f>
        <v/>
      </c>
    </row>
    <row r="1361" spans="1:3" ht="15" customHeight="1">
      <c r="A1361" s="57" t="str">
        <f>IF(بيانات!N1361=1000,بيانات!B1361,"")</f>
        <v/>
      </c>
      <c r="B1361" s="57" t="str">
        <f>IF(بيانات!N1361=1000,بيانات!C1361,"")</f>
        <v/>
      </c>
      <c r="C1361" s="3" t="str">
        <f>IF(بيانات!N1361=1000,1000,"")</f>
        <v/>
      </c>
    </row>
    <row r="1362" spans="1:3" ht="15" customHeight="1">
      <c r="A1362" s="58" t="str">
        <f>IF(بيانات!N1362=1000,بيانات!B1362,"")</f>
        <v/>
      </c>
      <c r="B1362" s="58" t="str">
        <f>IF(بيانات!N1362=1000,بيانات!C1362,"")</f>
        <v/>
      </c>
      <c r="C1362" s="6" t="str">
        <f>IF(بيانات!N1362=1000,1000,"")</f>
        <v/>
      </c>
    </row>
    <row r="1363" spans="1:3" ht="15" customHeight="1">
      <c r="A1363" s="57" t="str">
        <f>IF(بيانات!N1363=1000,بيانات!B1363,"")</f>
        <v/>
      </c>
      <c r="B1363" s="57" t="str">
        <f>IF(بيانات!N1363=1000,بيانات!C1363,"")</f>
        <v/>
      </c>
      <c r="C1363" s="3" t="str">
        <f>IF(بيانات!N1363=1000,1000,"")</f>
        <v/>
      </c>
    </row>
    <row r="1364" spans="1:3" ht="15" customHeight="1">
      <c r="A1364" s="58" t="str">
        <f>IF(بيانات!N1364=1000,بيانات!B1364,"")</f>
        <v/>
      </c>
      <c r="B1364" s="58" t="str">
        <f>IF(بيانات!N1364=1000,بيانات!C1364,"")</f>
        <v/>
      </c>
      <c r="C1364" s="6" t="str">
        <f>IF(بيانات!N1364=1000,1000,"")</f>
        <v/>
      </c>
    </row>
    <row r="1365" spans="1:3" ht="15" customHeight="1">
      <c r="A1365" s="57" t="str">
        <f>IF(بيانات!N1365=1000,بيانات!B1365,"")</f>
        <v/>
      </c>
      <c r="B1365" s="57" t="str">
        <f>IF(بيانات!N1365=1000,بيانات!C1365,"")</f>
        <v/>
      </c>
      <c r="C1365" s="3" t="str">
        <f>IF(بيانات!N1365=1000,1000,"")</f>
        <v/>
      </c>
    </row>
    <row r="1366" spans="1:3" ht="15" customHeight="1">
      <c r="A1366" s="58" t="str">
        <f>IF(بيانات!N1366=1000,بيانات!B1366,"")</f>
        <v/>
      </c>
      <c r="B1366" s="58" t="str">
        <f>IF(بيانات!N1366=1000,بيانات!C1366,"")</f>
        <v/>
      </c>
      <c r="C1366" s="6" t="str">
        <f>IF(بيانات!N1366=1000,1000,"")</f>
        <v/>
      </c>
    </row>
    <row r="1367" spans="1:3" ht="15" customHeight="1">
      <c r="A1367" s="57" t="str">
        <f>IF(بيانات!N1367=1000,بيانات!B1367,"")</f>
        <v/>
      </c>
      <c r="B1367" s="57" t="str">
        <f>IF(بيانات!N1367=1000,بيانات!C1367,"")</f>
        <v/>
      </c>
      <c r="C1367" s="3" t="str">
        <f>IF(بيانات!N1367=1000,1000,"")</f>
        <v/>
      </c>
    </row>
    <row r="1368" spans="1:3" ht="15" customHeight="1">
      <c r="A1368" s="58" t="str">
        <f>IF(بيانات!N1368=1000,بيانات!B1368,"")</f>
        <v/>
      </c>
      <c r="B1368" s="58" t="str">
        <f>IF(بيانات!N1368=1000,بيانات!C1368,"")</f>
        <v/>
      </c>
      <c r="C1368" s="6" t="str">
        <f>IF(بيانات!N1368=1000,1000,"")</f>
        <v/>
      </c>
    </row>
    <row r="1369" spans="1:3" ht="15" customHeight="1">
      <c r="A1369" s="57" t="str">
        <f>IF(بيانات!N1369=1000,بيانات!B1369,"")</f>
        <v/>
      </c>
      <c r="B1369" s="57" t="str">
        <f>IF(بيانات!N1369=1000,بيانات!C1369,"")</f>
        <v/>
      </c>
      <c r="C1369" s="3" t="str">
        <f>IF(بيانات!N1369=1000,1000,"")</f>
        <v/>
      </c>
    </row>
    <row r="1370" spans="1:3" ht="15" customHeight="1">
      <c r="A1370" s="58" t="str">
        <f>IF(بيانات!N1370=1000,بيانات!B1370,"")</f>
        <v/>
      </c>
      <c r="B1370" s="58" t="str">
        <f>IF(بيانات!N1370=1000,بيانات!C1370,"")</f>
        <v/>
      </c>
      <c r="C1370" s="6" t="str">
        <f>IF(بيانات!N1370=1000,1000,"")</f>
        <v/>
      </c>
    </row>
    <row r="1371" spans="1:3" ht="15" customHeight="1">
      <c r="A1371" s="57" t="str">
        <f>IF(بيانات!N1371=1000,بيانات!B1371,"")</f>
        <v/>
      </c>
      <c r="B1371" s="57" t="str">
        <f>IF(بيانات!N1371=1000,بيانات!C1371,"")</f>
        <v/>
      </c>
      <c r="C1371" s="3" t="str">
        <f>IF(بيانات!N1371=1000,1000,"")</f>
        <v/>
      </c>
    </row>
    <row r="1372" spans="1:3" ht="15" customHeight="1">
      <c r="A1372" s="58" t="str">
        <f>IF(بيانات!N1372=1000,بيانات!B1372,"")</f>
        <v/>
      </c>
      <c r="B1372" s="58" t="str">
        <f>IF(بيانات!N1372=1000,بيانات!C1372,"")</f>
        <v/>
      </c>
      <c r="C1372" s="6" t="str">
        <f>IF(بيانات!N1372=1000,1000,"")</f>
        <v/>
      </c>
    </row>
    <row r="1373" spans="1:3" ht="15" customHeight="1">
      <c r="A1373" s="57" t="str">
        <f>IF(بيانات!N1373=1000,بيانات!B1373,"")</f>
        <v/>
      </c>
      <c r="B1373" s="57" t="str">
        <f>IF(بيانات!N1373=1000,بيانات!C1373,"")</f>
        <v/>
      </c>
      <c r="C1373" s="3" t="str">
        <f>IF(بيانات!N1373=1000,1000,"")</f>
        <v/>
      </c>
    </row>
    <row r="1374" spans="1:3" ht="15" customHeight="1">
      <c r="A1374" s="58" t="str">
        <f>IF(بيانات!N1374=1000,بيانات!B1374,"")</f>
        <v/>
      </c>
      <c r="B1374" s="58" t="str">
        <f>IF(بيانات!N1374=1000,بيانات!C1374,"")</f>
        <v/>
      </c>
      <c r="C1374" s="6" t="str">
        <f>IF(بيانات!N1374=1000,1000,"")</f>
        <v/>
      </c>
    </row>
    <row r="1375" spans="1:3" ht="15" customHeight="1">
      <c r="A1375" s="57" t="str">
        <f>IF(بيانات!N1375=1000,بيانات!B1375,"")</f>
        <v/>
      </c>
      <c r="B1375" s="57" t="str">
        <f>IF(بيانات!N1375=1000,بيانات!C1375,"")</f>
        <v/>
      </c>
      <c r="C1375" s="3" t="str">
        <f>IF(بيانات!N1375=1000,1000,"")</f>
        <v/>
      </c>
    </row>
    <row r="1376" spans="1:3" ht="15" customHeight="1">
      <c r="A1376" s="58" t="str">
        <f>IF(بيانات!N1376=1000,بيانات!B1376,"")</f>
        <v/>
      </c>
      <c r="B1376" s="58" t="str">
        <f>IF(بيانات!N1376=1000,بيانات!C1376,"")</f>
        <v/>
      </c>
      <c r="C1376" s="6" t="str">
        <f>IF(بيانات!N1376=1000,1000,"")</f>
        <v/>
      </c>
    </row>
    <row r="1377" spans="1:3" ht="15" customHeight="1">
      <c r="A1377" s="57" t="str">
        <f>IF(بيانات!N1377=1000,بيانات!B1377,"")</f>
        <v/>
      </c>
      <c r="B1377" s="57" t="str">
        <f>IF(بيانات!N1377=1000,بيانات!C1377,"")</f>
        <v/>
      </c>
      <c r="C1377" s="3" t="str">
        <f>IF(بيانات!N1377=1000,1000,"")</f>
        <v/>
      </c>
    </row>
    <row r="1378" spans="1:3" ht="15" customHeight="1">
      <c r="A1378" s="58" t="str">
        <f>IF(بيانات!N1378=1000,بيانات!B1378,"")</f>
        <v/>
      </c>
      <c r="B1378" s="58" t="str">
        <f>IF(بيانات!N1378=1000,بيانات!C1378,"")</f>
        <v/>
      </c>
      <c r="C1378" s="6" t="str">
        <f>IF(بيانات!N1378=1000,1000,"")</f>
        <v/>
      </c>
    </row>
    <row r="1379" spans="1:3" ht="15" customHeight="1">
      <c r="A1379" s="57" t="str">
        <f>IF(بيانات!N1379=1000,بيانات!B1379,"")</f>
        <v/>
      </c>
      <c r="B1379" s="57" t="str">
        <f>IF(بيانات!N1379=1000,بيانات!C1379,"")</f>
        <v/>
      </c>
      <c r="C1379" s="3" t="str">
        <f>IF(بيانات!N1379=1000,1000,"")</f>
        <v/>
      </c>
    </row>
    <row r="1380" spans="1:3" ht="15" customHeight="1">
      <c r="A1380" s="58" t="str">
        <f>IF(بيانات!N1380=1000,بيانات!B1380,"")</f>
        <v/>
      </c>
      <c r="B1380" s="58" t="str">
        <f>IF(بيانات!N1380=1000,بيانات!C1380,"")</f>
        <v/>
      </c>
      <c r="C1380" s="6" t="str">
        <f>IF(بيانات!N1380=1000,1000,"")</f>
        <v/>
      </c>
    </row>
    <row r="1381" spans="1:3" ht="15" customHeight="1">
      <c r="A1381" s="57" t="str">
        <f>IF(بيانات!N1381=1000,بيانات!B1381,"")</f>
        <v/>
      </c>
      <c r="B1381" s="57" t="str">
        <f>IF(بيانات!N1381=1000,بيانات!C1381,"")</f>
        <v/>
      </c>
      <c r="C1381" s="3" t="str">
        <f>IF(بيانات!N1381=1000,1000,"")</f>
        <v/>
      </c>
    </row>
    <row r="1382" spans="1:3" ht="15" customHeight="1">
      <c r="A1382" s="58" t="str">
        <f>IF(بيانات!N1382=1000,بيانات!B1382,"")</f>
        <v/>
      </c>
      <c r="B1382" s="58" t="str">
        <f>IF(بيانات!N1382=1000,بيانات!C1382,"")</f>
        <v/>
      </c>
      <c r="C1382" s="6" t="str">
        <f>IF(بيانات!N1382=1000,1000,"")</f>
        <v/>
      </c>
    </row>
    <row r="1383" spans="1:3" ht="15" customHeight="1">
      <c r="A1383" s="57" t="str">
        <f>IF(بيانات!N1383=1000,بيانات!B1383,"")</f>
        <v/>
      </c>
      <c r="B1383" s="57" t="str">
        <f>IF(بيانات!N1383=1000,بيانات!C1383,"")</f>
        <v/>
      </c>
      <c r="C1383" s="3" t="str">
        <f>IF(بيانات!N1383=1000,1000,"")</f>
        <v/>
      </c>
    </row>
    <row r="1384" spans="1:3" ht="15" customHeight="1">
      <c r="A1384" s="58" t="str">
        <f>IF(بيانات!N1384=1000,بيانات!B1384,"")</f>
        <v/>
      </c>
      <c r="B1384" s="58" t="str">
        <f>IF(بيانات!N1384=1000,بيانات!C1384,"")</f>
        <v/>
      </c>
      <c r="C1384" s="6" t="str">
        <f>IF(بيانات!N1384=1000,1000,"")</f>
        <v/>
      </c>
    </row>
    <row r="1385" spans="1:3" ht="15" customHeight="1">
      <c r="A1385" s="57" t="str">
        <f>IF(بيانات!N1385=1000,بيانات!B1385,"")</f>
        <v/>
      </c>
      <c r="B1385" s="57" t="str">
        <f>IF(بيانات!N1385=1000,بيانات!C1385,"")</f>
        <v/>
      </c>
      <c r="C1385" s="3" t="str">
        <f>IF(بيانات!N1385=1000,1000,"")</f>
        <v/>
      </c>
    </row>
    <row r="1386" spans="1:3" ht="15" customHeight="1">
      <c r="A1386" s="58" t="str">
        <f>IF(بيانات!N1386=1000,بيانات!B1386,"")</f>
        <v/>
      </c>
      <c r="B1386" s="58" t="str">
        <f>IF(بيانات!N1386=1000,بيانات!C1386,"")</f>
        <v/>
      </c>
      <c r="C1386" s="6" t="str">
        <f>IF(بيانات!N1386=1000,1000,"")</f>
        <v/>
      </c>
    </row>
    <row r="1387" spans="1:3" ht="15" customHeight="1">
      <c r="A1387" s="57" t="str">
        <f>IF(بيانات!N1387=1000,بيانات!B1387,"")</f>
        <v/>
      </c>
      <c r="B1387" s="57" t="str">
        <f>IF(بيانات!N1387=1000,بيانات!C1387,"")</f>
        <v/>
      </c>
      <c r="C1387" s="3" t="str">
        <f>IF(بيانات!N1387=1000,1000,"")</f>
        <v/>
      </c>
    </row>
    <row r="1388" spans="1:3" ht="15" customHeight="1">
      <c r="A1388" s="58" t="str">
        <f>IF(بيانات!N1388=1000,بيانات!B1388,"")</f>
        <v/>
      </c>
      <c r="B1388" s="58" t="str">
        <f>IF(بيانات!N1388=1000,بيانات!C1388,"")</f>
        <v/>
      </c>
      <c r="C1388" s="6" t="str">
        <f>IF(بيانات!N1388=1000,1000,"")</f>
        <v/>
      </c>
    </row>
    <row r="1389" spans="1:3" ht="15" customHeight="1">
      <c r="A1389" s="57" t="str">
        <f>IF(بيانات!N1389=1000,بيانات!B1389,"")</f>
        <v/>
      </c>
      <c r="B1389" s="57" t="str">
        <f>IF(بيانات!N1389=1000,بيانات!C1389,"")</f>
        <v/>
      </c>
      <c r="C1389" s="3" t="str">
        <f>IF(بيانات!N1389=1000,1000,"")</f>
        <v/>
      </c>
    </row>
    <row r="1390" spans="1:3" ht="15" customHeight="1">
      <c r="A1390" s="58" t="str">
        <f>IF(بيانات!N1390=1000,بيانات!B1390,"")</f>
        <v/>
      </c>
      <c r="B1390" s="58" t="str">
        <f>IF(بيانات!N1390=1000,بيانات!C1390,"")</f>
        <v/>
      </c>
      <c r="C1390" s="6" t="str">
        <f>IF(بيانات!N1390=1000,1000,"")</f>
        <v/>
      </c>
    </row>
    <row r="1391" spans="1:3" ht="15" customHeight="1">
      <c r="A1391" s="57" t="str">
        <f>IF(بيانات!N1391=1000,بيانات!B1391,"")</f>
        <v/>
      </c>
      <c r="B1391" s="57" t="str">
        <f>IF(بيانات!N1391=1000,بيانات!C1391,"")</f>
        <v/>
      </c>
      <c r="C1391" s="3" t="str">
        <f>IF(بيانات!N1391=1000,1000,"")</f>
        <v/>
      </c>
    </row>
    <row r="1392" spans="1:3" ht="15" customHeight="1">
      <c r="A1392" s="58" t="str">
        <f>IF(بيانات!N1392=1000,بيانات!B1392,"")</f>
        <v/>
      </c>
      <c r="B1392" s="58" t="str">
        <f>IF(بيانات!N1392=1000,بيانات!C1392,"")</f>
        <v/>
      </c>
      <c r="C1392" s="6" t="str">
        <f>IF(بيانات!N1392=1000,1000,"")</f>
        <v/>
      </c>
    </row>
    <row r="1393" spans="1:3" ht="15" customHeight="1">
      <c r="A1393" s="57" t="str">
        <f>IF(بيانات!N1393=1000,بيانات!B1393,"")</f>
        <v/>
      </c>
      <c r="B1393" s="57" t="str">
        <f>IF(بيانات!N1393=1000,بيانات!C1393,"")</f>
        <v/>
      </c>
      <c r="C1393" s="3" t="str">
        <f>IF(بيانات!N1393=1000,1000,"")</f>
        <v/>
      </c>
    </row>
    <row r="1394" spans="1:3" ht="15" customHeight="1">
      <c r="A1394" s="58" t="str">
        <f>IF(بيانات!N1394=1000,بيانات!B1394,"")</f>
        <v/>
      </c>
      <c r="B1394" s="58" t="str">
        <f>IF(بيانات!N1394=1000,بيانات!C1394,"")</f>
        <v/>
      </c>
      <c r="C1394" s="6" t="str">
        <f>IF(بيانات!N1394=1000,1000,"")</f>
        <v/>
      </c>
    </row>
    <row r="1395" spans="1:3" ht="15" customHeight="1">
      <c r="A1395" s="57" t="str">
        <f>IF(بيانات!N1395=1000,بيانات!B1395,"")</f>
        <v/>
      </c>
      <c r="B1395" s="57" t="str">
        <f>IF(بيانات!N1395=1000,بيانات!C1395,"")</f>
        <v/>
      </c>
      <c r="C1395" s="3" t="str">
        <f>IF(بيانات!N1395=1000,1000,"")</f>
        <v/>
      </c>
    </row>
    <row r="1396" spans="1:3" ht="15" customHeight="1">
      <c r="A1396" s="58" t="str">
        <f>IF(بيانات!N1396=1000,بيانات!B1396,"")</f>
        <v/>
      </c>
      <c r="B1396" s="58" t="str">
        <f>IF(بيانات!N1396=1000,بيانات!C1396,"")</f>
        <v/>
      </c>
      <c r="C1396" s="6" t="str">
        <f>IF(بيانات!N1396=1000,1000,"")</f>
        <v/>
      </c>
    </row>
    <row r="1397" spans="1:3" ht="15" customHeight="1">
      <c r="A1397" s="57" t="str">
        <f>IF(بيانات!N1397=1000,بيانات!B1397,"")</f>
        <v/>
      </c>
      <c r="B1397" s="57" t="str">
        <f>IF(بيانات!N1397=1000,بيانات!C1397,"")</f>
        <v/>
      </c>
      <c r="C1397" s="3" t="str">
        <f>IF(بيانات!N1397=1000,1000,"")</f>
        <v/>
      </c>
    </row>
    <row r="1398" spans="1:3" ht="15" customHeight="1">
      <c r="A1398" s="58" t="str">
        <f>IF(بيانات!N1398=1000,بيانات!B1398,"")</f>
        <v/>
      </c>
      <c r="B1398" s="58" t="str">
        <f>IF(بيانات!N1398=1000,بيانات!C1398,"")</f>
        <v/>
      </c>
      <c r="C1398" s="6" t="str">
        <f>IF(بيانات!N1398=1000,1000,"")</f>
        <v/>
      </c>
    </row>
    <row r="1399" spans="1:3" ht="15" customHeight="1">
      <c r="A1399" s="57" t="str">
        <f>IF(بيانات!N1399=1000,بيانات!B1399,"")</f>
        <v/>
      </c>
      <c r="B1399" s="57" t="str">
        <f>IF(بيانات!N1399=1000,بيانات!C1399,"")</f>
        <v/>
      </c>
      <c r="C1399" s="3" t="str">
        <f>IF(بيانات!N1399=1000,1000,"")</f>
        <v/>
      </c>
    </row>
    <row r="1400" spans="1:3" ht="15" customHeight="1">
      <c r="A1400" s="58" t="str">
        <f>IF(بيانات!N1400=1000,بيانات!B1400,"")</f>
        <v/>
      </c>
      <c r="B1400" s="58" t="str">
        <f>IF(بيانات!N1400=1000,بيانات!C1400,"")</f>
        <v/>
      </c>
      <c r="C1400" s="6" t="str">
        <f>IF(بيانات!N1400=1000,1000,"")</f>
        <v/>
      </c>
    </row>
    <row r="1401" spans="1:3" ht="15" customHeight="1">
      <c r="A1401" s="57" t="str">
        <f>IF(بيانات!N1401=1000,بيانات!B1401,"")</f>
        <v/>
      </c>
      <c r="B1401" s="57" t="str">
        <f>IF(بيانات!N1401=1000,بيانات!C1401,"")</f>
        <v/>
      </c>
      <c r="C1401" s="3" t="str">
        <f>IF(بيانات!N1401=1000,1000,"")</f>
        <v/>
      </c>
    </row>
    <row r="1402" spans="1:3" ht="15" customHeight="1">
      <c r="A1402" s="58" t="str">
        <f>IF(بيانات!N1402=1000,بيانات!B1402,"")</f>
        <v/>
      </c>
      <c r="B1402" s="58" t="str">
        <f>IF(بيانات!N1402=1000,بيانات!C1402,"")</f>
        <v/>
      </c>
      <c r="C1402" s="6" t="str">
        <f>IF(بيانات!N1402=1000,1000,"")</f>
        <v/>
      </c>
    </row>
    <row r="1403" spans="1:3" ht="15" customHeight="1">
      <c r="A1403" s="57" t="str">
        <f>IF(بيانات!N1403=1000,بيانات!B1403,"")</f>
        <v/>
      </c>
      <c r="B1403" s="57" t="str">
        <f>IF(بيانات!N1403=1000,بيانات!C1403,"")</f>
        <v/>
      </c>
      <c r="C1403" s="3" t="str">
        <f>IF(بيانات!N1403=1000,1000,"")</f>
        <v/>
      </c>
    </row>
    <row r="1404" spans="1:3" ht="15" customHeight="1">
      <c r="A1404" s="58" t="str">
        <f>IF(بيانات!N1404=1000,بيانات!B1404,"")</f>
        <v/>
      </c>
      <c r="B1404" s="58" t="str">
        <f>IF(بيانات!N1404=1000,بيانات!C1404,"")</f>
        <v/>
      </c>
      <c r="C1404" s="6" t="str">
        <f>IF(بيانات!N1404=1000,1000,"")</f>
        <v/>
      </c>
    </row>
    <row r="1405" spans="1:3" ht="15" customHeight="1">
      <c r="A1405" s="57" t="str">
        <f>IF(بيانات!N1405=1000,بيانات!B1405,"")</f>
        <v/>
      </c>
      <c r="B1405" s="57" t="str">
        <f>IF(بيانات!N1405=1000,بيانات!C1405,"")</f>
        <v/>
      </c>
      <c r="C1405" s="3" t="str">
        <f>IF(بيانات!N1405=1000,1000,"")</f>
        <v/>
      </c>
    </row>
    <row r="1406" spans="1:3" ht="15" customHeight="1">
      <c r="A1406" s="58" t="str">
        <f>IF(بيانات!N1406=1000,بيانات!B1406,"")</f>
        <v/>
      </c>
      <c r="B1406" s="58" t="str">
        <f>IF(بيانات!N1406=1000,بيانات!C1406,"")</f>
        <v/>
      </c>
      <c r="C1406" s="6" t="str">
        <f>IF(بيانات!N1406=1000,1000,"")</f>
        <v/>
      </c>
    </row>
    <row r="1407" spans="1:3" ht="15" customHeight="1">
      <c r="A1407" s="57" t="str">
        <f>IF(بيانات!N1407=1000,بيانات!B1407,"")</f>
        <v/>
      </c>
      <c r="B1407" s="57" t="str">
        <f>IF(بيانات!N1407=1000,بيانات!C1407,"")</f>
        <v/>
      </c>
      <c r="C1407" s="3" t="str">
        <f>IF(بيانات!N1407=1000,1000,"")</f>
        <v/>
      </c>
    </row>
    <row r="1408" spans="1:3" ht="15" customHeight="1">
      <c r="A1408" s="58" t="str">
        <f>IF(بيانات!N1408=1000,بيانات!B1408,"")</f>
        <v/>
      </c>
      <c r="B1408" s="58" t="str">
        <f>IF(بيانات!N1408=1000,بيانات!C1408,"")</f>
        <v/>
      </c>
      <c r="C1408" s="6" t="str">
        <f>IF(بيانات!N1408=1000,1000,"")</f>
        <v/>
      </c>
    </row>
    <row r="1409" spans="1:3" ht="15" customHeight="1">
      <c r="A1409" s="57" t="str">
        <f>IF(بيانات!N1409=1000,بيانات!B1409,"")</f>
        <v/>
      </c>
      <c r="B1409" s="57" t="str">
        <f>IF(بيانات!N1409=1000,بيانات!C1409,"")</f>
        <v/>
      </c>
      <c r="C1409" s="3" t="str">
        <f>IF(بيانات!N1409=1000,1000,"")</f>
        <v/>
      </c>
    </row>
    <row r="1410" spans="1:3" ht="15" customHeight="1">
      <c r="A1410" s="58" t="str">
        <f>IF(بيانات!N1410=1000,بيانات!B1410,"")</f>
        <v/>
      </c>
      <c r="B1410" s="58" t="str">
        <f>IF(بيانات!N1410=1000,بيانات!C1410,"")</f>
        <v/>
      </c>
      <c r="C1410" s="6" t="str">
        <f>IF(بيانات!N1410=1000,1000,"")</f>
        <v/>
      </c>
    </row>
    <row r="1411" spans="1:3" ht="15" customHeight="1">
      <c r="A1411" s="57" t="str">
        <f>IF(بيانات!N1411=1000,بيانات!B1411,"")</f>
        <v/>
      </c>
      <c r="B1411" s="57" t="str">
        <f>IF(بيانات!N1411=1000,بيانات!C1411,"")</f>
        <v/>
      </c>
      <c r="C1411" s="3" t="str">
        <f>IF(بيانات!N1411=1000,1000,"")</f>
        <v/>
      </c>
    </row>
    <row r="1412" spans="1:3" ht="15" customHeight="1">
      <c r="A1412" s="58" t="str">
        <f>IF(بيانات!N1412=1000,بيانات!B1412,"")</f>
        <v/>
      </c>
      <c r="B1412" s="58" t="str">
        <f>IF(بيانات!N1412=1000,بيانات!C1412,"")</f>
        <v/>
      </c>
      <c r="C1412" s="6" t="str">
        <f>IF(بيانات!N1412=1000,1000,"")</f>
        <v/>
      </c>
    </row>
    <row r="1413" spans="1:3" ht="15" customHeight="1">
      <c r="A1413" s="57" t="str">
        <f>IF(بيانات!N1413=1000,بيانات!B1413,"")</f>
        <v/>
      </c>
      <c r="B1413" s="57" t="str">
        <f>IF(بيانات!N1413=1000,بيانات!C1413,"")</f>
        <v/>
      </c>
      <c r="C1413" s="3" t="str">
        <f>IF(بيانات!N1413=1000,1000,"")</f>
        <v/>
      </c>
    </row>
    <row r="1414" spans="1:3" ht="15" customHeight="1">
      <c r="A1414" s="58" t="str">
        <f>IF(بيانات!N1414=1000,بيانات!B1414,"")</f>
        <v/>
      </c>
      <c r="B1414" s="58" t="str">
        <f>IF(بيانات!N1414=1000,بيانات!C1414,"")</f>
        <v/>
      </c>
      <c r="C1414" s="6" t="str">
        <f>IF(بيانات!N1414=1000,1000,"")</f>
        <v/>
      </c>
    </row>
    <row r="1415" spans="1:3" ht="15" customHeight="1">
      <c r="A1415" s="57" t="str">
        <f>IF(بيانات!N1415=1000,بيانات!B1415,"")</f>
        <v/>
      </c>
      <c r="B1415" s="57" t="str">
        <f>IF(بيانات!N1415=1000,بيانات!C1415,"")</f>
        <v/>
      </c>
      <c r="C1415" s="3" t="str">
        <f>IF(بيانات!N1415=1000,1000,"")</f>
        <v/>
      </c>
    </row>
    <row r="1416" spans="1:3" ht="15" customHeight="1">
      <c r="A1416" s="58" t="str">
        <f>IF(بيانات!N1416=1000,بيانات!B1416,"")</f>
        <v/>
      </c>
      <c r="B1416" s="58" t="str">
        <f>IF(بيانات!N1416=1000,بيانات!C1416,"")</f>
        <v/>
      </c>
      <c r="C1416" s="6" t="str">
        <f>IF(بيانات!N1416=1000,1000,"")</f>
        <v/>
      </c>
    </row>
    <row r="1417" spans="1:3" ht="15" customHeight="1">
      <c r="A1417" s="57" t="str">
        <f>IF(بيانات!N1417=1000,بيانات!B1417,"")</f>
        <v/>
      </c>
      <c r="B1417" s="57" t="str">
        <f>IF(بيانات!N1417=1000,بيانات!C1417,"")</f>
        <v/>
      </c>
      <c r="C1417" s="3" t="str">
        <f>IF(بيانات!N1417=1000,1000,"")</f>
        <v/>
      </c>
    </row>
    <row r="1418" spans="1:3" ht="15" customHeight="1">
      <c r="A1418" s="58" t="str">
        <f>IF(بيانات!N1418=1000,بيانات!B1418,"")</f>
        <v/>
      </c>
      <c r="B1418" s="58" t="str">
        <f>IF(بيانات!N1418=1000,بيانات!C1418,"")</f>
        <v/>
      </c>
      <c r="C1418" s="6" t="str">
        <f>IF(بيانات!N1418=1000,1000,"")</f>
        <v/>
      </c>
    </row>
    <row r="1419" spans="1:3" ht="15" customHeight="1">
      <c r="A1419" s="57" t="str">
        <f>IF(بيانات!N1419=1000,بيانات!B1419,"")</f>
        <v/>
      </c>
      <c r="B1419" s="57" t="str">
        <f>IF(بيانات!N1419=1000,بيانات!C1419,"")</f>
        <v/>
      </c>
      <c r="C1419" s="3" t="str">
        <f>IF(بيانات!N1419=1000,1000,"")</f>
        <v/>
      </c>
    </row>
    <row r="1420" spans="1:3" ht="15" customHeight="1">
      <c r="A1420" s="58" t="str">
        <f>IF(بيانات!N1420=1000,بيانات!B1420,"")</f>
        <v/>
      </c>
      <c r="B1420" s="58" t="str">
        <f>IF(بيانات!N1420=1000,بيانات!C1420,"")</f>
        <v/>
      </c>
      <c r="C1420" s="6" t="str">
        <f>IF(بيانات!N1420=1000,1000,"")</f>
        <v/>
      </c>
    </row>
    <row r="1421" spans="1:3" ht="15" customHeight="1">
      <c r="A1421" s="57" t="str">
        <f>IF(بيانات!N1421=1000,بيانات!B1421,"")</f>
        <v/>
      </c>
      <c r="B1421" s="57" t="str">
        <f>IF(بيانات!N1421=1000,بيانات!C1421,"")</f>
        <v/>
      </c>
      <c r="C1421" s="3" t="str">
        <f>IF(بيانات!N1421=1000,1000,"")</f>
        <v/>
      </c>
    </row>
    <row r="1422" spans="1:3" ht="15" customHeight="1">
      <c r="A1422" s="58" t="str">
        <f>IF(بيانات!N1422=1000,بيانات!B1422,"")</f>
        <v/>
      </c>
      <c r="B1422" s="58" t="str">
        <f>IF(بيانات!N1422=1000,بيانات!C1422,"")</f>
        <v/>
      </c>
      <c r="C1422" s="6" t="str">
        <f>IF(بيانات!N1422=1000,1000,"")</f>
        <v/>
      </c>
    </row>
    <row r="1423" spans="1:3" ht="15" customHeight="1">
      <c r="A1423" s="57" t="str">
        <f>IF(بيانات!N1423=1000,بيانات!B1423,"")</f>
        <v/>
      </c>
      <c r="B1423" s="57" t="str">
        <f>IF(بيانات!N1423=1000,بيانات!C1423,"")</f>
        <v/>
      </c>
      <c r="C1423" s="3" t="str">
        <f>IF(بيانات!N1423=1000,1000,"")</f>
        <v/>
      </c>
    </row>
    <row r="1424" spans="1:3" ht="15" customHeight="1">
      <c r="A1424" s="58" t="str">
        <f>IF(بيانات!N1424=1000,بيانات!B1424,"")</f>
        <v/>
      </c>
      <c r="B1424" s="58" t="str">
        <f>IF(بيانات!N1424=1000,بيانات!C1424,"")</f>
        <v/>
      </c>
      <c r="C1424" s="6" t="str">
        <f>IF(بيانات!N1424=1000,1000,"")</f>
        <v/>
      </c>
    </row>
    <row r="1425" spans="1:3" ht="15" customHeight="1">
      <c r="A1425" s="57" t="str">
        <f>IF(بيانات!N1425=1000,بيانات!B1425,"")</f>
        <v/>
      </c>
      <c r="B1425" s="57" t="str">
        <f>IF(بيانات!N1425=1000,بيانات!C1425,"")</f>
        <v/>
      </c>
      <c r="C1425" s="3" t="str">
        <f>IF(بيانات!N1425=1000,1000,"")</f>
        <v/>
      </c>
    </row>
    <row r="1426" spans="1:3" ht="15" customHeight="1">
      <c r="A1426" s="58" t="str">
        <f>IF(بيانات!N1426=1000,بيانات!B1426,"")</f>
        <v/>
      </c>
      <c r="B1426" s="58" t="str">
        <f>IF(بيانات!N1426=1000,بيانات!C1426,"")</f>
        <v/>
      </c>
      <c r="C1426" s="6" t="str">
        <f>IF(بيانات!N1426=1000,1000,"")</f>
        <v/>
      </c>
    </row>
    <row r="1427" spans="1:3" ht="15" customHeight="1">
      <c r="A1427" s="57" t="str">
        <f>IF(بيانات!N1427=1000,بيانات!B1427,"")</f>
        <v/>
      </c>
      <c r="B1427" s="57" t="str">
        <f>IF(بيانات!N1427=1000,بيانات!C1427,"")</f>
        <v/>
      </c>
      <c r="C1427" s="3" t="str">
        <f>IF(بيانات!N1427=1000,1000,"")</f>
        <v/>
      </c>
    </row>
    <row r="1428" spans="1:3" ht="15" customHeight="1">
      <c r="A1428" s="58" t="str">
        <f>IF(بيانات!N1428=1000,بيانات!B1428,"")</f>
        <v/>
      </c>
      <c r="B1428" s="58" t="str">
        <f>IF(بيانات!N1428=1000,بيانات!C1428,"")</f>
        <v/>
      </c>
      <c r="C1428" s="6" t="str">
        <f>IF(بيانات!N1428=1000,1000,"")</f>
        <v/>
      </c>
    </row>
    <row r="1429" spans="1:3" ht="15" customHeight="1">
      <c r="A1429" s="57" t="str">
        <f>IF(بيانات!N1429=1000,بيانات!B1429,"")</f>
        <v/>
      </c>
      <c r="B1429" s="57" t="str">
        <f>IF(بيانات!N1429=1000,بيانات!C1429,"")</f>
        <v/>
      </c>
      <c r="C1429" s="3" t="str">
        <f>IF(بيانات!N1429=1000,1000,"")</f>
        <v/>
      </c>
    </row>
    <row r="1430" spans="1:3" ht="15" customHeight="1">
      <c r="A1430" s="58" t="str">
        <f>IF(بيانات!N1430=1000,بيانات!B1430,"")</f>
        <v/>
      </c>
      <c r="B1430" s="58" t="str">
        <f>IF(بيانات!N1430=1000,بيانات!C1430,"")</f>
        <v/>
      </c>
      <c r="C1430" s="6" t="str">
        <f>IF(بيانات!N1430=1000,1000,"")</f>
        <v/>
      </c>
    </row>
    <row r="1431" spans="1:3" ht="15" customHeight="1">
      <c r="A1431" s="57" t="str">
        <f>IF(بيانات!N1431=1000,بيانات!B1431,"")</f>
        <v/>
      </c>
      <c r="B1431" s="57" t="str">
        <f>IF(بيانات!N1431=1000,بيانات!C1431,"")</f>
        <v/>
      </c>
      <c r="C1431" s="3" t="str">
        <f>IF(بيانات!N1431=1000,1000,"")</f>
        <v/>
      </c>
    </row>
    <row r="1432" spans="1:3" ht="15" customHeight="1">
      <c r="A1432" s="58" t="str">
        <f>IF(بيانات!N1432=1000,بيانات!B1432,"")</f>
        <v/>
      </c>
      <c r="B1432" s="58" t="str">
        <f>IF(بيانات!N1432=1000,بيانات!C1432,"")</f>
        <v/>
      </c>
      <c r="C1432" s="6" t="str">
        <f>IF(بيانات!N1432=1000,1000,"")</f>
        <v/>
      </c>
    </row>
    <row r="1433" spans="1:3" ht="15" customHeight="1">
      <c r="A1433" s="57" t="str">
        <f>IF(بيانات!N1433=1000,بيانات!B1433,"")</f>
        <v/>
      </c>
      <c r="B1433" s="57" t="str">
        <f>IF(بيانات!N1433=1000,بيانات!C1433,"")</f>
        <v/>
      </c>
      <c r="C1433" s="3" t="str">
        <f>IF(بيانات!N1433=1000,1000,"")</f>
        <v/>
      </c>
    </row>
    <row r="1434" spans="1:3" ht="15" customHeight="1">
      <c r="A1434" s="58" t="str">
        <f>IF(بيانات!N1434=1000,بيانات!B1434,"")</f>
        <v/>
      </c>
      <c r="B1434" s="58" t="str">
        <f>IF(بيانات!N1434=1000,بيانات!C1434,"")</f>
        <v/>
      </c>
      <c r="C1434" s="6" t="str">
        <f>IF(بيانات!N1434=1000,1000,"")</f>
        <v/>
      </c>
    </row>
    <row r="1435" spans="1:3" ht="15" customHeight="1">
      <c r="A1435" s="57" t="str">
        <f>IF(بيانات!N1435=1000,بيانات!B1435,"")</f>
        <v/>
      </c>
      <c r="B1435" s="57" t="str">
        <f>IF(بيانات!N1435=1000,بيانات!C1435,"")</f>
        <v/>
      </c>
      <c r="C1435" s="3" t="str">
        <f>IF(بيانات!N1435=1000,1000,"")</f>
        <v/>
      </c>
    </row>
    <row r="1436" spans="1:3" ht="15" customHeight="1">
      <c r="A1436" s="58" t="str">
        <f>IF(بيانات!N1436=1000,بيانات!B1436,"")</f>
        <v/>
      </c>
      <c r="B1436" s="58" t="str">
        <f>IF(بيانات!N1436=1000,بيانات!C1436,"")</f>
        <v/>
      </c>
      <c r="C1436" s="6" t="str">
        <f>IF(بيانات!N1436=1000,1000,"")</f>
        <v/>
      </c>
    </row>
    <row r="1437" spans="1:3" ht="15" customHeight="1">
      <c r="A1437" s="57" t="str">
        <f>IF(بيانات!N1437=1000,بيانات!B1437,"")</f>
        <v/>
      </c>
      <c r="B1437" s="57" t="str">
        <f>IF(بيانات!N1437=1000,بيانات!C1437,"")</f>
        <v/>
      </c>
      <c r="C1437" s="3" t="str">
        <f>IF(بيانات!N1437=1000,1000,"")</f>
        <v/>
      </c>
    </row>
    <row r="1438" spans="1:3" ht="15" customHeight="1">
      <c r="A1438" s="58" t="str">
        <f>IF(بيانات!N1438=1000,بيانات!B1438,"")</f>
        <v/>
      </c>
      <c r="B1438" s="58" t="str">
        <f>IF(بيانات!N1438=1000,بيانات!C1438,"")</f>
        <v/>
      </c>
      <c r="C1438" s="6" t="str">
        <f>IF(بيانات!N1438=1000,1000,"")</f>
        <v/>
      </c>
    </row>
    <row r="1439" spans="1:3" ht="15" customHeight="1">
      <c r="A1439" s="57" t="str">
        <f>IF(بيانات!N1439=1000,بيانات!B1439,"")</f>
        <v/>
      </c>
      <c r="B1439" s="57" t="str">
        <f>IF(بيانات!N1439=1000,بيانات!C1439,"")</f>
        <v/>
      </c>
      <c r="C1439" s="3" t="str">
        <f>IF(بيانات!N1439=1000,1000,"")</f>
        <v/>
      </c>
    </row>
    <row r="1440" spans="1:3" ht="15" customHeight="1">
      <c r="A1440" s="58" t="str">
        <f>IF(بيانات!N1440=1000,بيانات!B1440,"")</f>
        <v/>
      </c>
      <c r="B1440" s="58" t="str">
        <f>IF(بيانات!N1440=1000,بيانات!C1440,"")</f>
        <v/>
      </c>
      <c r="C1440" s="6" t="str">
        <f>IF(بيانات!N1440=1000,1000,"")</f>
        <v/>
      </c>
    </row>
    <row r="1441" spans="1:3" ht="15" customHeight="1">
      <c r="A1441" s="57" t="str">
        <f>IF(بيانات!N1441=1000,بيانات!B1441,"")</f>
        <v/>
      </c>
      <c r="B1441" s="57" t="str">
        <f>IF(بيانات!N1441=1000,بيانات!C1441,"")</f>
        <v/>
      </c>
      <c r="C1441" s="3" t="str">
        <f>IF(بيانات!N1441=1000,1000,"")</f>
        <v/>
      </c>
    </row>
    <row r="1442" spans="1:3" ht="15" customHeight="1">
      <c r="A1442" s="58" t="str">
        <f>IF(بيانات!N1442=1000,بيانات!B1442,"")</f>
        <v/>
      </c>
      <c r="B1442" s="58" t="str">
        <f>IF(بيانات!N1442=1000,بيانات!C1442,"")</f>
        <v/>
      </c>
      <c r="C1442" s="6" t="str">
        <f>IF(بيانات!N1442=1000,1000,"")</f>
        <v/>
      </c>
    </row>
    <row r="1443" spans="1:3" ht="15" customHeight="1">
      <c r="A1443" s="57" t="str">
        <f>IF(بيانات!N1443=1000,بيانات!B1443,"")</f>
        <v/>
      </c>
      <c r="B1443" s="57" t="str">
        <f>IF(بيانات!N1443=1000,بيانات!C1443,"")</f>
        <v/>
      </c>
      <c r="C1443" s="3" t="str">
        <f>IF(بيانات!N1443=1000,1000,"")</f>
        <v/>
      </c>
    </row>
    <row r="1444" spans="1:3" ht="15" customHeight="1">
      <c r="A1444" s="58" t="str">
        <f>IF(بيانات!N1444=1000,بيانات!B1444,"")</f>
        <v/>
      </c>
      <c r="B1444" s="58" t="str">
        <f>IF(بيانات!N1444=1000,بيانات!C1444,"")</f>
        <v/>
      </c>
      <c r="C1444" s="6" t="str">
        <f>IF(بيانات!N1444=1000,1000,"")</f>
        <v/>
      </c>
    </row>
    <row r="1445" spans="1:3" ht="15" customHeight="1">
      <c r="A1445" s="57" t="str">
        <f>IF(بيانات!N1445=1000,بيانات!B1445,"")</f>
        <v/>
      </c>
      <c r="B1445" s="57" t="str">
        <f>IF(بيانات!N1445=1000,بيانات!C1445,"")</f>
        <v/>
      </c>
      <c r="C1445" s="3" t="str">
        <f>IF(بيانات!N1445=1000,1000,"")</f>
        <v/>
      </c>
    </row>
    <row r="1446" spans="1:3" ht="15" customHeight="1">
      <c r="A1446" s="58" t="str">
        <f>IF(بيانات!N1446=1000,بيانات!B1446,"")</f>
        <v/>
      </c>
      <c r="B1446" s="58" t="str">
        <f>IF(بيانات!N1446=1000,بيانات!C1446,"")</f>
        <v/>
      </c>
      <c r="C1446" s="6" t="str">
        <f>IF(بيانات!N1446=1000,1000,"")</f>
        <v/>
      </c>
    </row>
    <row r="1447" spans="1:3" ht="15" customHeight="1">
      <c r="A1447" s="57" t="str">
        <f>IF(بيانات!N1447=1000,بيانات!B1447,"")</f>
        <v/>
      </c>
      <c r="B1447" s="57" t="str">
        <f>IF(بيانات!N1447=1000,بيانات!C1447,"")</f>
        <v/>
      </c>
      <c r="C1447" s="3" t="str">
        <f>IF(بيانات!N1447=1000,1000,"")</f>
        <v/>
      </c>
    </row>
    <row r="1448" spans="1:3" ht="15" customHeight="1">
      <c r="A1448" s="58" t="str">
        <f>IF(بيانات!N1448=1000,بيانات!B1448,"")</f>
        <v/>
      </c>
      <c r="B1448" s="58" t="str">
        <f>IF(بيانات!N1448=1000,بيانات!C1448,"")</f>
        <v/>
      </c>
      <c r="C1448" s="6" t="str">
        <f>IF(بيانات!N1448=1000,1000,"")</f>
        <v/>
      </c>
    </row>
    <row r="1449" spans="1:3" ht="15" customHeight="1">
      <c r="A1449" s="57" t="str">
        <f>IF(بيانات!N1449=1000,بيانات!B1449,"")</f>
        <v/>
      </c>
      <c r="B1449" s="57" t="str">
        <f>IF(بيانات!N1449=1000,بيانات!C1449,"")</f>
        <v/>
      </c>
      <c r="C1449" s="3" t="str">
        <f>IF(بيانات!N1449=1000,1000,"")</f>
        <v/>
      </c>
    </row>
    <row r="1450" spans="1:3" ht="15" customHeight="1">
      <c r="A1450" s="58" t="str">
        <f>IF(بيانات!N1450=1000,بيانات!B1450,"")</f>
        <v/>
      </c>
      <c r="B1450" s="58" t="str">
        <f>IF(بيانات!N1450=1000,بيانات!C1450,"")</f>
        <v/>
      </c>
      <c r="C1450" s="6" t="str">
        <f>IF(بيانات!N1450=1000,1000,"")</f>
        <v/>
      </c>
    </row>
    <row r="1451" spans="1:3" ht="15" customHeight="1">
      <c r="A1451" s="57" t="str">
        <f>IF(بيانات!N1451=1000,بيانات!B1451,"")</f>
        <v/>
      </c>
      <c r="B1451" s="57" t="str">
        <f>IF(بيانات!N1451=1000,بيانات!C1451,"")</f>
        <v/>
      </c>
      <c r="C1451" s="3" t="str">
        <f>IF(بيانات!N1451=1000,1000,"")</f>
        <v/>
      </c>
    </row>
    <row r="1452" spans="1:3" ht="15" customHeight="1">
      <c r="A1452" s="58" t="str">
        <f>IF(بيانات!N1452=1000,بيانات!B1452,"")</f>
        <v/>
      </c>
      <c r="B1452" s="58" t="str">
        <f>IF(بيانات!N1452=1000,بيانات!C1452,"")</f>
        <v/>
      </c>
      <c r="C1452" s="6" t="str">
        <f>IF(بيانات!N1452=1000,1000,"")</f>
        <v/>
      </c>
    </row>
    <row r="1453" spans="1:3" ht="15" customHeight="1">
      <c r="A1453" s="57" t="str">
        <f>IF(بيانات!N1453=1000,بيانات!B1453,"")</f>
        <v/>
      </c>
      <c r="B1453" s="57" t="str">
        <f>IF(بيانات!N1453=1000,بيانات!C1453,"")</f>
        <v/>
      </c>
      <c r="C1453" s="3" t="str">
        <f>IF(بيانات!N1453=1000,1000,"")</f>
        <v/>
      </c>
    </row>
    <row r="1454" spans="1:3" ht="15" customHeight="1">
      <c r="A1454" s="58" t="str">
        <f>IF(بيانات!N1454=1000,بيانات!B1454,"")</f>
        <v/>
      </c>
      <c r="B1454" s="58" t="str">
        <f>IF(بيانات!N1454=1000,بيانات!C1454,"")</f>
        <v/>
      </c>
      <c r="C1454" s="6" t="str">
        <f>IF(بيانات!N1454=1000,1000,"")</f>
        <v/>
      </c>
    </row>
    <row r="1455" spans="1:3" ht="15" customHeight="1">
      <c r="A1455" s="57" t="str">
        <f>IF(بيانات!N1455=1000,بيانات!B1455,"")</f>
        <v/>
      </c>
      <c r="B1455" s="57" t="str">
        <f>IF(بيانات!N1455=1000,بيانات!C1455,"")</f>
        <v/>
      </c>
      <c r="C1455" s="3" t="str">
        <f>IF(بيانات!N1455=1000,1000,"")</f>
        <v/>
      </c>
    </row>
    <row r="1456" spans="1:3" ht="15" customHeight="1">
      <c r="A1456" s="58" t="str">
        <f>IF(بيانات!N1456=1000,بيانات!B1456,"")</f>
        <v/>
      </c>
      <c r="B1456" s="58" t="str">
        <f>IF(بيانات!N1456=1000,بيانات!C1456,"")</f>
        <v/>
      </c>
      <c r="C1456" s="6" t="str">
        <f>IF(بيانات!N1456=1000,1000,"")</f>
        <v/>
      </c>
    </row>
    <row r="1457" spans="1:3" ht="15" customHeight="1">
      <c r="A1457" s="57" t="str">
        <f>IF(بيانات!N1457=1000,بيانات!B1457,"")</f>
        <v/>
      </c>
      <c r="B1457" s="57" t="str">
        <f>IF(بيانات!N1457=1000,بيانات!C1457,"")</f>
        <v/>
      </c>
      <c r="C1457" s="3" t="str">
        <f>IF(بيانات!N1457=1000,1000,"")</f>
        <v/>
      </c>
    </row>
    <row r="1458" spans="1:3" ht="15" customHeight="1">
      <c r="A1458" s="58" t="str">
        <f>IF(بيانات!N1458=1000,بيانات!B1458,"")</f>
        <v/>
      </c>
      <c r="B1458" s="58" t="str">
        <f>IF(بيانات!N1458=1000,بيانات!C1458,"")</f>
        <v/>
      </c>
      <c r="C1458" s="6" t="str">
        <f>IF(بيانات!N1458=1000,1000,"")</f>
        <v/>
      </c>
    </row>
    <row r="1459" spans="1:3" ht="15" customHeight="1">
      <c r="A1459" s="57" t="str">
        <f>IF(بيانات!N1459=1000,بيانات!B1459,"")</f>
        <v/>
      </c>
      <c r="B1459" s="57" t="str">
        <f>IF(بيانات!N1459=1000,بيانات!C1459,"")</f>
        <v/>
      </c>
      <c r="C1459" s="3" t="str">
        <f>IF(بيانات!N1459=1000,1000,"")</f>
        <v/>
      </c>
    </row>
    <row r="1460" spans="1:3" ht="15" customHeight="1">
      <c r="A1460" s="58" t="str">
        <f>IF(بيانات!N1460=1000,بيانات!B1460,"")</f>
        <v/>
      </c>
      <c r="B1460" s="58" t="str">
        <f>IF(بيانات!N1460=1000,بيانات!C1460,"")</f>
        <v/>
      </c>
      <c r="C1460" s="6" t="str">
        <f>IF(بيانات!N1460=1000,1000,"")</f>
        <v/>
      </c>
    </row>
    <row r="1461" spans="1:3" ht="15" customHeight="1">
      <c r="A1461" s="57" t="str">
        <f>IF(بيانات!N1461=1000,بيانات!B1461,"")</f>
        <v/>
      </c>
      <c r="B1461" s="57" t="str">
        <f>IF(بيانات!N1461=1000,بيانات!C1461,"")</f>
        <v/>
      </c>
      <c r="C1461" s="3" t="str">
        <f>IF(بيانات!N1461=1000,1000,"")</f>
        <v/>
      </c>
    </row>
    <row r="1462" spans="1:3" ht="15" customHeight="1">
      <c r="A1462" s="58" t="str">
        <f>IF(بيانات!N1462=1000,بيانات!B1462,"")</f>
        <v/>
      </c>
      <c r="B1462" s="58" t="str">
        <f>IF(بيانات!N1462=1000,بيانات!C1462,"")</f>
        <v/>
      </c>
      <c r="C1462" s="6" t="str">
        <f>IF(بيانات!N1462=1000,1000,"")</f>
        <v/>
      </c>
    </row>
    <row r="1463" spans="1:3" ht="15" customHeight="1">
      <c r="A1463" s="57" t="str">
        <f>IF(بيانات!N1463=1000,بيانات!B1463,"")</f>
        <v/>
      </c>
      <c r="B1463" s="57" t="str">
        <f>IF(بيانات!N1463=1000,بيانات!C1463,"")</f>
        <v/>
      </c>
      <c r="C1463" s="3" t="str">
        <f>IF(بيانات!N1463=1000,1000,"")</f>
        <v/>
      </c>
    </row>
    <row r="1464" spans="1:3" ht="15" customHeight="1">
      <c r="A1464" s="58" t="str">
        <f>IF(بيانات!N1464=1000,بيانات!B1464,"")</f>
        <v/>
      </c>
      <c r="B1464" s="58" t="str">
        <f>IF(بيانات!N1464=1000,بيانات!C1464,"")</f>
        <v/>
      </c>
      <c r="C1464" s="6" t="str">
        <f>IF(بيانات!N1464=1000,1000,"")</f>
        <v/>
      </c>
    </row>
    <row r="1465" spans="1:3" ht="15" customHeight="1">
      <c r="A1465" s="57" t="str">
        <f>IF(بيانات!N1465=1000,بيانات!B1465,"")</f>
        <v/>
      </c>
      <c r="B1465" s="57" t="str">
        <f>IF(بيانات!N1465=1000,بيانات!C1465,"")</f>
        <v/>
      </c>
      <c r="C1465" s="3" t="str">
        <f>IF(بيانات!N1465=1000,1000,"")</f>
        <v/>
      </c>
    </row>
    <row r="1466" spans="1:3" ht="15" customHeight="1">
      <c r="A1466" s="58" t="str">
        <f>IF(بيانات!N1466=1000,بيانات!B1466,"")</f>
        <v/>
      </c>
      <c r="B1466" s="58" t="str">
        <f>IF(بيانات!N1466=1000,بيانات!C1466,"")</f>
        <v/>
      </c>
      <c r="C1466" s="6" t="str">
        <f>IF(بيانات!N1466=1000,1000,"")</f>
        <v/>
      </c>
    </row>
    <row r="1467" spans="1:3" ht="15" customHeight="1">
      <c r="A1467" s="57" t="str">
        <f>IF(بيانات!N1467=1000,بيانات!B1467,"")</f>
        <v/>
      </c>
      <c r="B1467" s="57" t="str">
        <f>IF(بيانات!N1467=1000,بيانات!C1467,"")</f>
        <v/>
      </c>
      <c r="C1467" s="3" t="str">
        <f>IF(بيانات!N1467=1000,1000,"")</f>
        <v/>
      </c>
    </row>
    <row r="1468" spans="1:3" ht="15" customHeight="1">
      <c r="A1468" s="58" t="str">
        <f>IF(بيانات!N1468=1000,بيانات!B1468,"")</f>
        <v/>
      </c>
      <c r="B1468" s="58" t="str">
        <f>IF(بيانات!N1468=1000,بيانات!C1468,"")</f>
        <v/>
      </c>
      <c r="C1468" s="6" t="str">
        <f>IF(بيانات!N1468=1000,1000,"")</f>
        <v/>
      </c>
    </row>
    <row r="1469" spans="1:3" ht="15" customHeight="1">
      <c r="A1469" s="57" t="str">
        <f>IF(بيانات!N1469=1000,بيانات!B1469,"")</f>
        <v/>
      </c>
      <c r="B1469" s="57" t="str">
        <f>IF(بيانات!N1469=1000,بيانات!C1469,"")</f>
        <v/>
      </c>
      <c r="C1469" s="3" t="str">
        <f>IF(بيانات!N1469=1000,1000,"")</f>
        <v/>
      </c>
    </row>
    <row r="1470" spans="1:3" ht="15" customHeight="1">
      <c r="A1470" s="58" t="str">
        <f>IF(بيانات!N1470=1000,بيانات!B1470,"")</f>
        <v/>
      </c>
      <c r="B1470" s="58" t="str">
        <f>IF(بيانات!N1470=1000,بيانات!C1470,"")</f>
        <v/>
      </c>
      <c r="C1470" s="6" t="str">
        <f>IF(بيانات!N1470=1000,1000,"")</f>
        <v/>
      </c>
    </row>
    <row r="1471" spans="1:3" ht="15" customHeight="1">
      <c r="A1471" s="57" t="str">
        <f>IF(بيانات!N1471=1000,بيانات!B1471,"")</f>
        <v/>
      </c>
      <c r="B1471" s="57" t="str">
        <f>IF(بيانات!N1471=1000,بيانات!C1471,"")</f>
        <v/>
      </c>
      <c r="C1471" s="3" t="str">
        <f>IF(بيانات!N1471=1000,1000,"")</f>
        <v/>
      </c>
    </row>
    <row r="1472" spans="1:3" ht="15" customHeight="1">
      <c r="A1472" s="58" t="str">
        <f>IF(بيانات!N1472=1000,بيانات!B1472,"")</f>
        <v/>
      </c>
      <c r="B1472" s="58" t="str">
        <f>IF(بيانات!N1472=1000,بيانات!C1472,"")</f>
        <v/>
      </c>
      <c r="C1472" s="6" t="str">
        <f>IF(بيانات!N1472=1000,1000,"")</f>
        <v/>
      </c>
    </row>
    <row r="1473" spans="1:3" ht="15" customHeight="1">
      <c r="A1473" s="57" t="str">
        <f>IF(بيانات!N1473=1000,بيانات!B1473,"")</f>
        <v/>
      </c>
      <c r="B1473" s="57" t="str">
        <f>IF(بيانات!N1473=1000,بيانات!C1473,"")</f>
        <v/>
      </c>
      <c r="C1473" s="3" t="str">
        <f>IF(بيانات!N1473=1000,1000,"")</f>
        <v/>
      </c>
    </row>
    <row r="1474" spans="1:3" ht="15" customHeight="1">
      <c r="A1474" s="58" t="str">
        <f>IF(بيانات!N1474=1000,بيانات!B1474,"")</f>
        <v/>
      </c>
      <c r="B1474" s="58" t="str">
        <f>IF(بيانات!N1474=1000,بيانات!C1474,"")</f>
        <v/>
      </c>
      <c r="C1474" s="6" t="str">
        <f>IF(بيانات!N1474=1000,1000,"")</f>
        <v/>
      </c>
    </row>
    <row r="1475" spans="1:3" ht="15" customHeight="1">
      <c r="A1475" s="57" t="str">
        <f>IF(بيانات!N1475=1000,بيانات!B1475,"")</f>
        <v/>
      </c>
      <c r="B1475" s="57" t="str">
        <f>IF(بيانات!N1475=1000,بيانات!C1475,"")</f>
        <v/>
      </c>
      <c r="C1475" s="3" t="str">
        <f>IF(بيانات!N1475=1000,1000,"")</f>
        <v/>
      </c>
    </row>
    <row r="1476" spans="1:3" ht="15" customHeight="1">
      <c r="A1476" s="58" t="str">
        <f>IF(بيانات!N1476=1000,بيانات!B1476,"")</f>
        <v/>
      </c>
      <c r="B1476" s="58" t="str">
        <f>IF(بيانات!N1476=1000,بيانات!C1476,"")</f>
        <v/>
      </c>
      <c r="C1476" s="6" t="str">
        <f>IF(بيانات!N1476=1000,1000,"")</f>
        <v/>
      </c>
    </row>
    <row r="1477" spans="1:3" ht="15" customHeight="1">
      <c r="A1477" s="57" t="str">
        <f>IF(بيانات!N1477=1000,بيانات!B1477,"")</f>
        <v/>
      </c>
      <c r="B1477" s="57" t="str">
        <f>IF(بيانات!N1477=1000,بيانات!C1477,"")</f>
        <v/>
      </c>
      <c r="C1477" s="3" t="str">
        <f>IF(بيانات!N1477=1000,1000,"")</f>
        <v/>
      </c>
    </row>
    <row r="1478" spans="1:3" ht="15" customHeight="1">
      <c r="A1478" s="58" t="str">
        <f>IF(بيانات!N1478=1000,بيانات!B1478,"")</f>
        <v/>
      </c>
      <c r="B1478" s="58" t="str">
        <f>IF(بيانات!N1478=1000,بيانات!C1478,"")</f>
        <v/>
      </c>
      <c r="C1478" s="6" t="str">
        <f>IF(بيانات!N1478=1000,1000,"")</f>
        <v/>
      </c>
    </row>
    <row r="1479" spans="1:3" ht="15" customHeight="1">
      <c r="A1479" s="57" t="str">
        <f>IF(بيانات!N1479=1000,بيانات!B1479,"")</f>
        <v/>
      </c>
      <c r="B1479" s="57" t="str">
        <f>IF(بيانات!N1479=1000,بيانات!C1479,"")</f>
        <v/>
      </c>
      <c r="C1479" s="3" t="str">
        <f>IF(بيانات!N1479=1000,1000,"")</f>
        <v/>
      </c>
    </row>
    <row r="1480" spans="1:3" ht="15" customHeight="1">
      <c r="A1480" s="58" t="str">
        <f>IF(بيانات!N1480=1000,بيانات!B1480,"")</f>
        <v/>
      </c>
      <c r="B1480" s="58" t="str">
        <f>IF(بيانات!N1480=1000,بيانات!C1480,"")</f>
        <v/>
      </c>
      <c r="C1480" s="6" t="str">
        <f>IF(بيانات!N1480=1000,1000,"")</f>
        <v/>
      </c>
    </row>
    <row r="1481" spans="1:3" ht="15" customHeight="1">
      <c r="A1481" s="57" t="str">
        <f>IF(بيانات!N1481=1000,بيانات!B1481,"")</f>
        <v/>
      </c>
      <c r="B1481" s="57" t="str">
        <f>IF(بيانات!N1481=1000,بيانات!C1481,"")</f>
        <v/>
      </c>
      <c r="C1481" s="3" t="str">
        <f>IF(بيانات!N1481=1000,1000,"")</f>
        <v/>
      </c>
    </row>
    <row r="1482" spans="1:3" ht="15" customHeight="1">
      <c r="A1482" s="58" t="str">
        <f>IF(بيانات!N1482=1000,بيانات!B1482,"")</f>
        <v/>
      </c>
      <c r="B1482" s="58" t="str">
        <f>IF(بيانات!N1482=1000,بيانات!C1482,"")</f>
        <v/>
      </c>
      <c r="C1482" s="6" t="str">
        <f>IF(بيانات!N1482=1000,1000,"")</f>
        <v/>
      </c>
    </row>
    <row r="1483" spans="1:3" ht="15" customHeight="1">
      <c r="A1483" s="57" t="str">
        <f>IF(بيانات!N1483=1000,بيانات!B1483,"")</f>
        <v/>
      </c>
      <c r="B1483" s="57" t="str">
        <f>IF(بيانات!N1483=1000,بيانات!C1483,"")</f>
        <v/>
      </c>
      <c r="C1483" s="3" t="str">
        <f>IF(بيانات!N1483=1000,1000,"")</f>
        <v/>
      </c>
    </row>
    <row r="1484" spans="1:3" ht="15" customHeight="1">
      <c r="A1484" s="58" t="str">
        <f>IF(بيانات!N1484=1000,بيانات!B1484,"")</f>
        <v/>
      </c>
      <c r="B1484" s="58" t="str">
        <f>IF(بيانات!N1484=1000,بيانات!C1484,"")</f>
        <v/>
      </c>
      <c r="C1484" s="6" t="str">
        <f>IF(بيانات!N1484=1000,1000,"")</f>
        <v/>
      </c>
    </row>
    <row r="1485" spans="1:3" ht="15" customHeight="1">
      <c r="A1485" s="57" t="str">
        <f>IF(بيانات!N1485=1000,بيانات!B1485,"")</f>
        <v/>
      </c>
      <c r="B1485" s="57" t="str">
        <f>IF(بيانات!N1485=1000,بيانات!C1485,"")</f>
        <v/>
      </c>
      <c r="C1485" s="3" t="str">
        <f>IF(بيانات!N1485=1000,1000,"")</f>
        <v/>
      </c>
    </row>
    <row r="1486" spans="1:3" ht="15" customHeight="1">
      <c r="A1486" s="58" t="str">
        <f>IF(بيانات!N1486=1000,بيانات!B1486,"")</f>
        <v/>
      </c>
      <c r="B1486" s="58" t="str">
        <f>IF(بيانات!N1486=1000,بيانات!C1486,"")</f>
        <v/>
      </c>
      <c r="C1486" s="6" t="str">
        <f>IF(بيانات!N1486=1000,1000,"")</f>
        <v/>
      </c>
    </row>
    <row r="1487" spans="1:3" ht="15" customHeight="1">
      <c r="A1487" s="57" t="str">
        <f>IF(بيانات!N1487=1000,بيانات!B1487,"")</f>
        <v/>
      </c>
      <c r="B1487" s="57" t="str">
        <f>IF(بيانات!N1487=1000,بيانات!C1487,"")</f>
        <v/>
      </c>
      <c r="C1487" s="3" t="str">
        <f>IF(بيانات!N1487=1000,1000,"")</f>
        <v/>
      </c>
    </row>
    <row r="1488" spans="1:3" ht="15" customHeight="1">
      <c r="A1488" s="58" t="str">
        <f>IF(بيانات!N1488=1000,بيانات!B1488,"")</f>
        <v/>
      </c>
      <c r="B1488" s="58" t="str">
        <f>IF(بيانات!N1488=1000,بيانات!C1488,"")</f>
        <v/>
      </c>
      <c r="C1488" s="6" t="str">
        <f>IF(بيانات!N1488=1000,1000,"")</f>
        <v/>
      </c>
    </row>
    <row r="1489" spans="1:3" ht="15" customHeight="1">
      <c r="A1489" s="57" t="str">
        <f>IF(بيانات!N1489=1000,بيانات!B1489,"")</f>
        <v/>
      </c>
      <c r="B1489" s="57" t="str">
        <f>IF(بيانات!N1489=1000,بيانات!C1489,"")</f>
        <v/>
      </c>
      <c r="C1489" s="3" t="str">
        <f>IF(بيانات!N1489=1000,1000,"")</f>
        <v/>
      </c>
    </row>
    <row r="1490" spans="1:3" ht="15" customHeight="1">
      <c r="A1490" s="58" t="str">
        <f>IF(بيانات!N1490=1000,بيانات!B1490,"")</f>
        <v/>
      </c>
      <c r="B1490" s="58" t="str">
        <f>IF(بيانات!N1490=1000,بيانات!C1490,"")</f>
        <v/>
      </c>
      <c r="C1490" s="6" t="str">
        <f>IF(بيانات!N1490=1000,1000,"")</f>
        <v/>
      </c>
    </row>
    <row r="1491" spans="1:3" ht="15" customHeight="1">
      <c r="A1491" s="57" t="str">
        <f>IF(بيانات!N1491=1000,بيانات!B1491,"")</f>
        <v/>
      </c>
      <c r="B1491" s="57" t="str">
        <f>IF(بيانات!N1491=1000,بيانات!C1491,"")</f>
        <v/>
      </c>
      <c r="C1491" s="3" t="str">
        <f>IF(بيانات!N1491=1000,1000,"")</f>
        <v/>
      </c>
    </row>
    <row r="1492" spans="1:3" ht="15" customHeight="1">
      <c r="A1492" s="58" t="str">
        <f>IF(بيانات!N1492=1000,بيانات!B1492,"")</f>
        <v/>
      </c>
      <c r="B1492" s="58" t="str">
        <f>IF(بيانات!N1492=1000,بيانات!C1492,"")</f>
        <v/>
      </c>
      <c r="C1492" s="6" t="str">
        <f>IF(بيانات!N1492=1000,1000,"")</f>
        <v/>
      </c>
    </row>
    <row r="1493" spans="1:3" ht="15" customHeight="1">
      <c r="A1493" s="57" t="str">
        <f>IF(بيانات!N1493=1000,بيانات!B1493,"")</f>
        <v/>
      </c>
      <c r="B1493" s="57" t="str">
        <f>IF(بيانات!N1493=1000,بيانات!C1493,"")</f>
        <v/>
      </c>
      <c r="C1493" s="3" t="str">
        <f>IF(بيانات!N1493=1000,1000,"")</f>
        <v/>
      </c>
    </row>
    <row r="1494" spans="1:3" ht="15" customHeight="1">
      <c r="A1494" s="58" t="str">
        <f>IF(بيانات!N1494=1000,بيانات!B1494,"")</f>
        <v/>
      </c>
      <c r="B1494" s="58" t="str">
        <f>IF(بيانات!N1494=1000,بيانات!C1494,"")</f>
        <v/>
      </c>
      <c r="C1494" s="6" t="str">
        <f>IF(بيانات!N1494=1000,1000,"")</f>
        <v/>
      </c>
    </row>
    <row r="1495" spans="1:3" ht="15" customHeight="1">
      <c r="A1495" s="57" t="str">
        <f>IF(بيانات!N1495=1000,بيانات!B1495,"")</f>
        <v/>
      </c>
      <c r="B1495" s="57" t="str">
        <f>IF(بيانات!N1495=1000,بيانات!C1495,"")</f>
        <v/>
      </c>
      <c r="C1495" s="3" t="str">
        <f>IF(بيانات!N1495=1000,1000,"")</f>
        <v/>
      </c>
    </row>
    <row r="1496" spans="1:3" ht="15" customHeight="1">
      <c r="A1496" s="58" t="str">
        <f>IF(بيانات!N1496=1000,بيانات!B1496,"")</f>
        <v/>
      </c>
      <c r="B1496" s="58" t="str">
        <f>IF(بيانات!N1496=1000,بيانات!C1496,"")</f>
        <v/>
      </c>
      <c r="C1496" s="6" t="str">
        <f>IF(بيانات!N1496=1000,1000,"")</f>
        <v/>
      </c>
    </row>
    <row r="1497" spans="1:3" ht="15" customHeight="1">
      <c r="A1497" s="57" t="str">
        <f>IF(بيانات!N1497=1000,بيانات!B1497,"")</f>
        <v/>
      </c>
      <c r="B1497" s="57" t="str">
        <f>IF(بيانات!N1497=1000,بيانات!C1497,"")</f>
        <v/>
      </c>
      <c r="C1497" s="3" t="str">
        <f>IF(بيانات!N1497=1000,1000,"")</f>
        <v/>
      </c>
    </row>
    <row r="1498" spans="1:3" ht="15" customHeight="1">
      <c r="A1498" s="58" t="str">
        <f>IF(بيانات!N1498=1000,بيانات!B1498,"")</f>
        <v/>
      </c>
      <c r="B1498" s="58" t="str">
        <f>IF(بيانات!N1498=1000,بيانات!C1498,"")</f>
        <v/>
      </c>
      <c r="C1498" s="6" t="str">
        <f>IF(بيانات!N1498=1000,1000,"")</f>
        <v/>
      </c>
    </row>
    <row r="1499" spans="1:3" ht="15" customHeight="1">
      <c r="A1499" s="57" t="str">
        <f>IF(بيانات!N1499=1000,بيانات!B1499,"")</f>
        <v/>
      </c>
      <c r="B1499" s="57" t="str">
        <f>IF(بيانات!N1499=1000,بيانات!C1499,"")</f>
        <v/>
      </c>
      <c r="C1499" s="3" t="str">
        <f>IF(بيانات!N1499=1000,1000,"")</f>
        <v/>
      </c>
    </row>
    <row r="1500" spans="1:3" ht="15" customHeight="1">
      <c r="A1500" s="58" t="str">
        <f>IF(بيانات!N1500=1000,بيانات!B1500,"")</f>
        <v/>
      </c>
      <c r="B1500" s="58" t="str">
        <f>IF(بيانات!N1500=1000,بيانات!C1500,"")</f>
        <v/>
      </c>
      <c r="C1500" s="6" t="str">
        <f>IF(بيانات!N1500=1000,1000,"")</f>
        <v/>
      </c>
    </row>
    <row r="1501" spans="1:3" ht="15" customHeight="1">
      <c r="A1501" s="57" t="str">
        <f>IF(بيانات!N1501=1000,بيانات!B1501,"")</f>
        <v/>
      </c>
      <c r="B1501" s="57" t="str">
        <f>IF(بيانات!N1501=1000,بيانات!C1501,"")</f>
        <v/>
      </c>
      <c r="C1501" s="3" t="str">
        <f>IF(بيانات!N1501=1000,1000,"")</f>
        <v/>
      </c>
    </row>
    <row r="1502" spans="1:3" ht="15" customHeight="1">
      <c r="A1502" s="58" t="str">
        <f>IF(بيانات!N1502=1000,بيانات!B1502,"")</f>
        <v/>
      </c>
      <c r="B1502" s="58" t="str">
        <f>IF(بيانات!N1502=1000,بيانات!C1502,"")</f>
        <v/>
      </c>
      <c r="C1502" s="6" t="str">
        <f>IF(بيانات!N1502=1000,1000,"")</f>
        <v/>
      </c>
    </row>
    <row r="1503" spans="1:3" ht="15" customHeight="1">
      <c r="A1503" s="57" t="str">
        <f>IF(بيانات!N1503=1000,بيانات!B1503,"")</f>
        <v/>
      </c>
      <c r="B1503" s="57" t="str">
        <f>IF(بيانات!N1503=1000,بيانات!C1503,"")</f>
        <v/>
      </c>
      <c r="C1503" s="3" t="str">
        <f>IF(بيانات!N1503=1000,1000,"")</f>
        <v/>
      </c>
    </row>
    <row r="1504" spans="1:3" ht="15" customHeight="1">
      <c r="A1504" s="58" t="str">
        <f>IF(بيانات!N1504=1000,بيانات!B1504,"")</f>
        <v/>
      </c>
      <c r="B1504" s="58" t="str">
        <f>IF(بيانات!N1504=1000,بيانات!C1504,"")</f>
        <v/>
      </c>
      <c r="C1504" s="6" t="str">
        <f>IF(بيانات!N1504=1000,1000,"")</f>
        <v/>
      </c>
    </row>
    <row r="1505" spans="1:3" ht="15" customHeight="1">
      <c r="A1505" s="57" t="str">
        <f>IF(بيانات!N1505=1000,بيانات!B1505,"")</f>
        <v/>
      </c>
      <c r="B1505" s="57" t="str">
        <f>IF(بيانات!N1505=1000,بيانات!C1505,"")</f>
        <v/>
      </c>
      <c r="C1505" s="3" t="str">
        <f>IF(بيانات!N1505=1000,1000,"")</f>
        <v/>
      </c>
    </row>
    <row r="1506" spans="1:3" ht="15" customHeight="1">
      <c r="A1506" s="58" t="str">
        <f>IF(بيانات!N1506=1000,بيانات!B1506,"")</f>
        <v/>
      </c>
      <c r="B1506" s="58" t="str">
        <f>IF(بيانات!N1506=1000,بيانات!C1506,"")</f>
        <v/>
      </c>
      <c r="C1506" s="6" t="str">
        <f>IF(بيانات!N1506=1000,1000,"")</f>
        <v/>
      </c>
    </row>
    <row r="1507" spans="1:3" ht="15" customHeight="1">
      <c r="A1507" s="57" t="str">
        <f>IF(بيانات!N1507=1000,بيانات!B1507,"")</f>
        <v/>
      </c>
      <c r="B1507" s="57" t="str">
        <f>IF(بيانات!N1507=1000,بيانات!C1507,"")</f>
        <v/>
      </c>
      <c r="C1507" s="3" t="str">
        <f>IF(بيانات!N1507=1000,1000,"")</f>
        <v/>
      </c>
    </row>
    <row r="1508" spans="1:3" ht="15" customHeight="1">
      <c r="A1508" s="58" t="str">
        <f>IF(بيانات!N1508=1000,بيانات!B1508,"")</f>
        <v/>
      </c>
      <c r="B1508" s="58" t="str">
        <f>IF(بيانات!N1508=1000,بيانات!C1508,"")</f>
        <v/>
      </c>
      <c r="C1508" s="6" t="str">
        <f>IF(بيانات!N1508=1000,1000,"")</f>
        <v/>
      </c>
    </row>
    <row r="1509" spans="1:3" ht="15" customHeight="1">
      <c r="A1509" s="57" t="str">
        <f>IF(بيانات!N1509=1000,بيانات!B1509,"")</f>
        <v/>
      </c>
      <c r="B1509" s="57" t="str">
        <f>IF(بيانات!N1509=1000,بيانات!C1509,"")</f>
        <v/>
      </c>
      <c r="C1509" s="3" t="str">
        <f>IF(بيانات!N1509=1000,1000,"")</f>
        <v/>
      </c>
    </row>
    <row r="1510" spans="1:3" ht="15" customHeight="1">
      <c r="A1510" s="58" t="str">
        <f>IF(بيانات!N1510=1000,بيانات!B1510,"")</f>
        <v/>
      </c>
      <c r="B1510" s="58" t="str">
        <f>IF(بيانات!N1510=1000,بيانات!C1510,"")</f>
        <v/>
      </c>
      <c r="C1510" s="6" t="str">
        <f>IF(بيانات!N1510=1000,1000,"")</f>
        <v/>
      </c>
    </row>
    <row r="1511" spans="1:3" ht="15" customHeight="1">
      <c r="A1511" s="57" t="str">
        <f>IF(بيانات!N1511=1000,بيانات!B1511,"")</f>
        <v/>
      </c>
      <c r="B1511" s="57" t="str">
        <f>IF(بيانات!N1511=1000,بيانات!C1511,"")</f>
        <v/>
      </c>
      <c r="C1511" s="3" t="str">
        <f>IF(بيانات!N1511=1000,1000,"")</f>
        <v/>
      </c>
    </row>
    <row r="1512" spans="1:3" ht="15" customHeight="1">
      <c r="A1512" s="58" t="str">
        <f>IF(بيانات!N1512=1000,بيانات!B1512,"")</f>
        <v/>
      </c>
      <c r="B1512" s="58" t="str">
        <f>IF(بيانات!N1512=1000,بيانات!C1512,"")</f>
        <v/>
      </c>
      <c r="C1512" s="6" t="str">
        <f>IF(بيانات!N1512=1000,1000,"")</f>
        <v/>
      </c>
    </row>
    <row r="1513" spans="1:3" ht="15" customHeight="1">
      <c r="A1513" s="57" t="str">
        <f>IF(بيانات!N1513=1000,بيانات!B1513,"")</f>
        <v/>
      </c>
      <c r="B1513" s="57" t="str">
        <f>IF(بيانات!N1513=1000,بيانات!C1513,"")</f>
        <v/>
      </c>
      <c r="C1513" s="3" t="str">
        <f>IF(بيانات!N1513=1000,1000,"")</f>
        <v/>
      </c>
    </row>
    <row r="1514" spans="1:3" ht="15" customHeight="1">
      <c r="A1514" s="58" t="str">
        <f>IF(بيانات!N1514=1000,بيانات!B1514,"")</f>
        <v/>
      </c>
      <c r="B1514" s="58" t="str">
        <f>IF(بيانات!N1514=1000,بيانات!C1514,"")</f>
        <v/>
      </c>
      <c r="C1514" s="6" t="str">
        <f>IF(بيانات!N1514=1000,1000,"")</f>
        <v/>
      </c>
    </row>
    <row r="1515" spans="1:3" ht="15" customHeight="1">
      <c r="A1515" s="57" t="str">
        <f>IF(بيانات!N1515=1000,بيانات!B1515,"")</f>
        <v/>
      </c>
      <c r="B1515" s="57" t="str">
        <f>IF(بيانات!N1515=1000,بيانات!C1515,"")</f>
        <v/>
      </c>
      <c r="C1515" s="3" t="str">
        <f>IF(بيانات!N1515=1000,1000,"")</f>
        <v/>
      </c>
    </row>
    <row r="1516" spans="1:3" ht="15" customHeight="1">
      <c r="A1516" s="58" t="str">
        <f>IF(بيانات!N1516=1000,بيانات!B1516,"")</f>
        <v/>
      </c>
      <c r="B1516" s="58" t="str">
        <f>IF(بيانات!N1516=1000,بيانات!C1516,"")</f>
        <v/>
      </c>
      <c r="C1516" s="6" t="str">
        <f>IF(بيانات!N1516=1000,1000,"")</f>
        <v/>
      </c>
    </row>
    <row r="1517" spans="1:3" ht="15" customHeight="1">
      <c r="A1517" s="57" t="str">
        <f>IF(بيانات!N1517=1000,بيانات!B1517,"")</f>
        <v/>
      </c>
      <c r="B1517" s="57" t="str">
        <f>IF(بيانات!N1517=1000,بيانات!C1517,"")</f>
        <v/>
      </c>
      <c r="C1517" s="3" t="str">
        <f>IF(بيانات!N1517=1000,1000,"")</f>
        <v/>
      </c>
    </row>
    <row r="1518" spans="1:3" ht="15" customHeight="1">
      <c r="A1518" s="58" t="str">
        <f>IF(بيانات!N1518=1000,بيانات!B1518,"")</f>
        <v/>
      </c>
      <c r="B1518" s="58" t="str">
        <f>IF(بيانات!N1518=1000,بيانات!C1518,"")</f>
        <v/>
      </c>
      <c r="C1518" s="6" t="str">
        <f>IF(بيانات!N1518=1000,1000,"")</f>
        <v/>
      </c>
    </row>
    <row r="1519" spans="1:3" ht="15" customHeight="1">
      <c r="A1519" s="57" t="str">
        <f>IF(بيانات!N1519=1000,بيانات!B1519,"")</f>
        <v/>
      </c>
      <c r="B1519" s="57" t="str">
        <f>IF(بيانات!N1519=1000,بيانات!C1519,"")</f>
        <v/>
      </c>
      <c r="C1519" s="3" t="str">
        <f>IF(بيانات!N1519=1000,1000,"")</f>
        <v/>
      </c>
    </row>
    <row r="1520" spans="1:3" ht="15" customHeight="1">
      <c r="A1520" s="58" t="str">
        <f>IF(بيانات!N1520=1000,بيانات!B1520,"")</f>
        <v/>
      </c>
      <c r="B1520" s="58" t="str">
        <f>IF(بيانات!N1520=1000,بيانات!C1520,"")</f>
        <v/>
      </c>
      <c r="C1520" s="6" t="str">
        <f>IF(بيانات!N1520=1000,1000,"")</f>
        <v/>
      </c>
    </row>
    <row r="1521" spans="1:3" ht="15" customHeight="1">
      <c r="A1521" s="57" t="str">
        <f>IF(بيانات!N1521=1000,بيانات!B1521,"")</f>
        <v/>
      </c>
      <c r="B1521" s="57" t="str">
        <f>IF(بيانات!N1521=1000,بيانات!C1521,"")</f>
        <v/>
      </c>
      <c r="C1521" s="3" t="str">
        <f>IF(بيانات!N1521=1000,1000,"")</f>
        <v/>
      </c>
    </row>
    <row r="1522" spans="1:3" ht="15" customHeight="1">
      <c r="A1522" s="58" t="str">
        <f>IF(بيانات!N1522=1000,بيانات!B1522,"")</f>
        <v/>
      </c>
      <c r="B1522" s="58" t="str">
        <f>IF(بيانات!N1522=1000,بيانات!C1522,"")</f>
        <v/>
      </c>
      <c r="C1522" s="6" t="str">
        <f>IF(بيانات!N1522=1000,1000,"")</f>
        <v/>
      </c>
    </row>
    <row r="1523" spans="1:3" ht="15" customHeight="1">
      <c r="A1523" s="57" t="str">
        <f>IF(بيانات!N1523=1000,بيانات!B1523,"")</f>
        <v/>
      </c>
      <c r="B1523" s="57" t="str">
        <f>IF(بيانات!N1523=1000,بيانات!C1523,"")</f>
        <v/>
      </c>
      <c r="C1523" s="3" t="str">
        <f>IF(بيانات!N1523=1000,1000,"")</f>
        <v/>
      </c>
    </row>
    <row r="1524" spans="1:3" ht="15" customHeight="1">
      <c r="A1524" s="58" t="str">
        <f>IF(بيانات!N1524=1000,بيانات!B1524,"")</f>
        <v/>
      </c>
      <c r="B1524" s="58" t="str">
        <f>IF(بيانات!N1524=1000,بيانات!C1524,"")</f>
        <v/>
      </c>
      <c r="C1524" s="6" t="str">
        <f>IF(بيانات!N1524=1000,1000,"")</f>
        <v/>
      </c>
    </row>
    <row r="1525" spans="1:3" ht="15" customHeight="1">
      <c r="A1525" s="57" t="str">
        <f>IF(بيانات!N1525=1000,بيانات!B1525,"")</f>
        <v/>
      </c>
      <c r="B1525" s="57" t="str">
        <f>IF(بيانات!N1525=1000,بيانات!C1525,"")</f>
        <v/>
      </c>
      <c r="C1525" s="3" t="str">
        <f>IF(بيانات!N1525=1000,1000,"")</f>
        <v/>
      </c>
    </row>
    <row r="1526" spans="1:3" ht="15" customHeight="1">
      <c r="A1526" s="58" t="str">
        <f>IF(بيانات!N1526=1000,بيانات!B1526,"")</f>
        <v/>
      </c>
      <c r="B1526" s="58" t="str">
        <f>IF(بيانات!N1526=1000,بيانات!C1526,"")</f>
        <v/>
      </c>
      <c r="C1526" s="6" t="str">
        <f>IF(بيانات!N1526=1000,1000,"")</f>
        <v/>
      </c>
    </row>
    <row r="1527" spans="1:3" ht="15" customHeight="1">
      <c r="A1527" s="57" t="str">
        <f>IF(بيانات!N1527=1000,بيانات!B1527,"")</f>
        <v/>
      </c>
      <c r="B1527" s="57" t="str">
        <f>IF(بيانات!N1527=1000,بيانات!C1527,"")</f>
        <v/>
      </c>
      <c r="C1527" s="3" t="str">
        <f>IF(بيانات!N1527=1000,1000,"")</f>
        <v/>
      </c>
    </row>
    <row r="1528" spans="1:3" ht="15" customHeight="1">
      <c r="A1528" s="58" t="str">
        <f>IF(بيانات!N1528=1000,بيانات!B1528,"")</f>
        <v/>
      </c>
      <c r="B1528" s="58" t="str">
        <f>IF(بيانات!N1528=1000,بيانات!C1528,"")</f>
        <v/>
      </c>
      <c r="C1528" s="6" t="str">
        <f>IF(بيانات!N1528=1000,1000,"")</f>
        <v/>
      </c>
    </row>
    <row r="1529" spans="1:3" ht="15" customHeight="1">
      <c r="A1529" s="57" t="str">
        <f>IF(بيانات!N1529=1000,بيانات!B1529,"")</f>
        <v/>
      </c>
      <c r="B1529" s="57" t="str">
        <f>IF(بيانات!N1529=1000,بيانات!C1529,"")</f>
        <v/>
      </c>
      <c r="C1529" s="3" t="str">
        <f>IF(بيانات!N1529=1000,1000,"")</f>
        <v/>
      </c>
    </row>
    <row r="1530" spans="1:3" ht="15" customHeight="1">
      <c r="A1530" s="58" t="str">
        <f>IF(بيانات!N1530=1000,بيانات!B1530,"")</f>
        <v/>
      </c>
      <c r="B1530" s="58" t="str">
        <f>IF(بيانات!N1530=1000,بيانات!C1530,"")</f>
        <v/>
      </c>
      <c r="C1530" s="6" t="str">
        <f>IF(بيانات!N1530=1000,1000,"")</f>
        <v/>
      </c>
    </row>
    <row r="1531" spans="1:3" ht="15" customHeight="1">
      <c r="A1531" s="57" t="str">
        <f>IF(بيانات!N1531=1000,بيانات!B1531,"")</f>
        <v/>
      </c>
      <c r="B1531" s="57" t="str">
        <f>IF(بيانات!N1531=1000,بيانات!C1531,"")</f>
        <v/>
      </c>
      <c r="C1531" s="3" t="str">
        <f>IF(بيانات!N1531=1000,1000,"")</f>
        <v/>
      </c>
    </row>
    <row r="1532" spans="1:3" ht="15" customHeight="1">
      <c r="A1532" s="58" t="str">
        <f>IF(بيانات!N1532=1000,بيانات!B1532,"")</f>
        <v/>
      </c>
      <c r="B1532" s="58" t="str">
        <f>IF(بيانات!N1532=1000,بيانات!C1532,"")</f>
        <v/>
      </c>
      <c r="C1532" s="6" t="str">
        <f>IF(بيانات!N1532=1000,1000,"")</f>
        <v/>
      </c>
    </row>
    <row r="1533" spans="1:3" ht="15" customHeight="1">
      <c r="A1533" s="57" t="str">
        <f>IF(بيانات!N1533=1000,بيانات!B1533,"")</f>
        <v/>
      </c>
      <c r="B1533" s="57" t="str">
        <f>IF(بيانات!N1533=1000,بيانات!C1533,"")</f>
        <v/>
      </c>
      <c r="C1533" s="3" t="str">
        <f>IF(بيانات!N1533=1000,1000,"")</f>
        <v/>
      </c>
    </row>
    <row r="1534" spans="1:3" ht="15" customHeight="1">
      <c r="A1534" s="58" t="str">
        <f>IF(بيانات!N1534=1000,بيانات!B1534,"")</f>
        <v/>
      </c>
      <c r="B1534" s="58" t="str">
        <f>IF(بيانات!N1534=1000,بيانات!C1534,"")</f>
        <v/>
      </c>
      <c r="C1534" s="6" t="str">
        <f>IF(بيانات!N1534=1000,1000,"")</f>
        <v/>
      </c>
    </row>
    <row r="1535" spans="1:3" ht="15" customHeight="1">
      <c r="A1535" s="57" t="str">
        <f>IF(بيانات!N1535=1000,بيانات!B1535,"")</f>
        <v/>
      </c>
      <c r="B1535" s="57" t="str">
        <f>IF(بيانات!N1535=1000,بيانات!C1535,"")</f>
        <v/>
      </c>
      <c r="C1535" s="3" t="str">
        <f>IF(بيانات!N1535=1000,1000,"")</f>
        <v/>
      </c>
    </row>
    <row r="1536" spans="1:3" ht="15" customHeight="1">
      <c r="A1536" s="58" t="str">
        <f>IF(بيانات!N1536=1000,بيانات!B1536,"")</f>
        <v/>
      </c>
      <c r="B1536" s="58" t="str">
        <f>IF(بيانات!N1536=1000,بيانات!C1536,"")</f>
        <v/>
      </c>
      <c r="C1536" s="6" t="str">
        <f>IF(بيانات!N1536=1000,1000,"")</f>
        <v/>
      </c>
    </row>
    <row r="1537" spans="1:3" ht="15" customHeight="1">
      <c r="A1537" s="57" t="str">
        <f>IF(بيانات!N1537=1000,بيانات!B1537,"")</f>
        <v/>
      </c>
      <c r="B1537" s="57" t="str">
        <f>IF(بيانات!N1537=1000,بيانات!C1537,"")</f>
        <v/>
      </c>
      <c r="C1537" s="3" t="str">
        <f>IF(بيانات!N1537=1000,1000,"")</f>
        <v/>
      </c>
    </row>
    <row r="1538" spans="1:3" ht="15" customHeight="1">
      <c r="A1538" s="58" t="str">
        <f>IF(بيانات!N1538=1000,بيانات!B1538,"")</f>
        <v/>
      </c>
      <c r="B1538" s="58" t="str">
        <f>IF(بيانات!N1538=1000,بيانات!C1538,"")</f>
        <v/>
      </c>
      <c r="C1538" s="6" t="str">
        <f>IF(بيانات!N1538=1000,1000,"")</f>
        <v/>
      </c>
    </row>
    <row r="1539" spans="1:3" ht="15" customHeight="1">
      <c r="A1539" s="57" t="str">
        <f>IF(بيانات!N1539=1000,بيانات!B1539,"")</f>
        <v/>
      </c>
      <c r="B1539" s="57" t="str">
        <f>IF(بيانات!N1539=1000,بيانات!C1539,"")</f>
        <v/>
      </c>
      <c r="C1539" s="3" t="str">
        <f>IF(بيانات!N1539=1000,1000,"")</f>
        <v/>
      </c>
    </row>
    <row r="1540" spans="1:3" ht="15" customHeight="1">
      <c r="A1540" s="58" t="str">
        <f>IF(بيانات!N1540=1000,بيانات!B1540,"")</f>
        <v/>
      </c>
      <c r="B1540" s="58" t="str">
        <f>IF(بيانات!N1540=1000,بيانات!C1540,"")</f>
        <v/>
      </c>
      <c r="C1540" s="6" t="str">
        <f>IF(بيانات!N1540=1000,1000,"")</f>
        <v/>
      </c>
    </row>
    <row r="1541" spans="1:3" ht="15" customHeight="1">
      <c r="A1541" s="57" t="str">
        <f>IF(بيانات!N1541=1000,بيانات!B1541,"")</f>
        <v/>
      </c>
      <c r="B1541" s="57" t="str">
        <f>IF(بيانات!N1541=1000,بيانات!C1541,"")</f>
        <v/>
      </c>
      <c r="C1541" s="3" t="str">
        <f>IF(بيانات!N1541=1000,1000,"")</f>
        <v/>
      </c>
    </row>
    <row r="1542" spans="1:3" ht="15" customHeight="1">
      <c r="A1542" s="58" t="str">
        <f>IF(بيانات!N1542=1000,بيانات!B1542,"")</f>
        <v/>
      </c>
      <c r="B1542" s="58" t="str">
        <f>IF(بيانات!N1542=1000,بيانات!C1542,"")</f>
        <v/>
      </c>
      <c r="C1542" s="6" t="str">
        <f>IF(بيانات!N1542=1000,1000,"")</f>
        <v/>
      </c>
    </row>
    <row r="1543" spans="1:3" ht="15" customHeight="1">
      <c r="A1543" s="57" t="str">
        <f>IF(بيانات!N1543=1000,بيانات!B1543,"")</f>
        <v/>
      </c>
      <c r="B1543" s="57" t="str">
        <f>IF(بيانات!N1543=1000,بيانات!C1543,"")</f>
        <v/>
      </c>
      <c r="C1543" s="3" t="str">
        <f>IF(بيانات!N1543=1000,1000,"")</f>
        <v/>
      </c>
    </row>
    <row r="1544" spans="1:3" ht="15" customHeight="1">
      <c r="A1544" s="58" t="str">
        <f>IF(بيانات!N1544=1000,بيانات!B1544,"")</f>
        <v/>
      </c>
      <c r="B1544" s="58" t="str">
        <f>IF(بيانات!N1544=1000,بيانات!C1544,"")</f>
        <v/>
      </c>
      <c r="C1544" s="6" t="str">
        <f>IF(بيانات!N1544=1000,1000,"")</f>
        <v/>
      </c>
    </row>
    <row r="1545" spans="1:3" ht="15" customHeight="1">
      <c r="A1545" s="57" t="str">
        <f>IF(بيانات!N1545=1000,بيانات!B1545,"")</f>
        <v/>
      </c>
      <c r="B1545" s="57" t="str">
        <f>IF(بيانات!N1545=1000,بيانات!C1545,"")</f>
        <v/>
      </c>
      <c r="C1545" s="3" t="str">
        <f>IF(بيانات!N1545=1000,1000,"")</f>
        <v/>
      </c>
    </row>
    <row r="1546" spans="1:3" ht="15" customHeight="1">
      <c r="A1546" s="58" t="str">
        <f>IF(بيانات!N1546=1000,بيانات!B1546,"")</f>
        <v/>
      </c>
      <c r="B1546" s="58" t="str">
        <f>IF(بيانات!N1546=1000,بيانات!C1546,"")</f>
        <v/>
      </c>
      <c r="C1546" s="6" t="str">
        <f>IF(بيانات!N1546=1000,1000,"")</f>
        <v/>
      </c>
    </row>
    <row r="1547" spans="1:3" ht="15" customHeight="1">
      <c r="A1547" s="57" t="str">
        <f>IF(بيانات!N1547=1000,بيانات!B1547,"")</f>
        <v/>
      </c>
      <c r="B1547" s="57" t="str">
        <f>IF(بيانات!N1547=1000,بيانات!C1547,"")</f>
        <v/>
      </c>
      <c r="C1547" s="3" t="str">
        <f>IF(بيانات!N1547=1000,1000,"")</f>
        <v/>
      </c>
    </row>
    <row r="1548" spans="1:3" ht="15" customHeight="1">
      <c r="A1548" s="58" t="str">
        <f>IF(بيانات!N1548=1000,بيانات!B1548,"")</f>
        <v/>
      </c>
      <c r="B1548" s="58" t="str">
        <f>IF(بيانات!N1548=1000,بيانات!C1548,"")</f>
        <v/>
      </c>
      <c r="C1548" s="6" t="str">
        <f>IF(بيانات!N1548=1000,1000,"")</f>
        <v/>
      </c>
    </row>
    <row r="1549" spans="1:3" ht="15" customHeight="1">
      <c r="A1549" s="57" t="str">
        <f>IF(بيانات!N1549=1000,بيانات!B1549,"")</f>
        <v/>
      </c>
      <c r="B1549" s="57" t="str">
        <f>IF(بيانات!N1549=1000,بيانات!C1549,"")</f>
        <v/>
      </c>
      <c r="C1549" s="3" t="str">
        <f>IF(بيانات!N1549=1000,1000,"")</f>
        <v/>
      </c>
    </row>
    <row r="1550" spans="1:3" ht="15" customHeight="1">
      <c r="A1550" s="58" t="str">
        <f>IF(بيانات!N1550=1000,بيانات!B1550,"")</f>
        <v/>
      </c>
      <c r="B1550" s="58" t="str">
        <f>IF(بيانات!N1550=1000,بيانات!C1550,"")</f>
        <v/>
      </c>
      <c r="C1550" s="6" t="str">
        <f>IF(بيانات!N1550=1000,1000,"")</f>
        <v/>
      </c>
    </row>
    <row r="1551" spans="1:3" ht="15" customHeight="1">
      <c r="A1551" s="57" t="str">
        <f>IF(بيانات!N1551=1000,بيانات!B1551,"")</f>
        <v/>
      </c>
      <c r="B1551" s="57" t="str">
        <f>IF(بيانات!N1551=1000,بيانات!C1551,"")</f>
        <v/>
      </c>
      <c r="C1551" s="3" t="str">
        <f>IF(بيانات!N1551=1000,1000,"")</f>
        <v/>
      </c>
    </row>
    <row r="1552" spans="1:3" ht="15" customHeight="1">
      <c r="A1552" s="58" t="str">
        <f>IF(بيانات!N1552=1000,بيانات!B1552,"")</f>
        <v/>
      </c>
      <c r="B1552" s="58" t="str">
        <f>IF(بيانات!N1552=1000,بيانات!C1552,"")</f>
        <v/>
      </c>
      <c r="C1552" s="6" t="str">
        <f>IF(بيانات!N1552=1000,1000,"")</f>
        <v/>
      </c>
    </row>
    <row r="1553" spans="1:3" ht="15" customHeight="1">
      <c r="A1553" s="57" t="str">
        <f>IF(بيانات!N1553=1000,بيانات!B1553,"")</f>
        <v/>
      </c>
      <c r="B1553" s="57" t="str">
        <f>IF(بيانات!N1553=1000,بيانات!C1553,"")</f>
        <v/>
      </c>
      <c r="C1553" s="3" t="str">
        <f>IF(بيانات!N1553=1000,1000,"")</f>
        <v/>
      </c>
    </row>
    <row r="1554" spans="1:3" ht="15" customHeight="1">
      <c r="A1554" s="58" t="str">
        <f>IF(بيانات!N1554=1000,بيانات!B1554,"")</f>
        <v/>
      </c>
      <c r="B1554" s="58" t="str">
        <f>IF(بيانات!N1554=1000,بيانات!C1554,"")</f>
        <v/>
      </c>
      <c r="C1554" s="6" t="str">
        <f>IF(بيانات!N1554=1000,1000,"")</f>
        <v/>
      </c>
    </row>
    <row r="1555" spans="1:3" ht="15" customHeight="1">
      <c r="A1555" s="57" t="str">
        <f>IF(بيانات!N1555=1000,بيانات!B1555,"")</f>
        <v/>
      </c>
      <c r="B1555" s="57" t="str">
        <f>IF(بيانات!N1555=1000,بيانات!C1555,"")</f>
        <v/>
      </c>
      <c r="C1555" s="3" t="str">
        <f>IF(بيانات!N1555=1000,1000,"")</f>
        <v/>
      </c>
    </row>
    <row r="1556" spans="1:3" ht="15" customHeight="1">
      <c r="A1556" s="58" t="str">
        <f>IF(بيانات!N1556=1000,بيانات!B1556,"")</f>
        <v/>
      </c>
      <c r="B1556" s="58" t="str">
        <f>IF(بيانات!N1556=1000,بيانات!C1556,"")</f>
        <v/>
      </c>
      <c r="C1556" s="6" t="str">
        <f>IF(بيانات!N1556=1000,1000,"")</f>
        <v/>
      </c>
    </row>
    <row r="1557" spans="1:3" ht="15" customHeight="1">
      <c r="A1557" s="57" t="str">
        <f>IF(بيانات!N1557=1000,بيانات!B1557,"")</f>
        <v/>
      </c>
      <c r="B1557" s="57" t="str">
        <f>IF(بيانات!N1557=1000,بيانات!C1557,"")</f>
        <v/>
      </c>
      <c r="C1557" s="3" t="str">
        <f>IF(بيانات!N1557=1000,1000,"")</f>
        <v/>
      </c>
    </row>
    <row r="1558" spans="1:3" ht="15" customHeight="1">
      <c r="A1558" s="58" t="str">
        <f>IF(بيانات!N1558=1000,بيانات!B1558,"")</f>
        <v/>
      </c>
      <c r="B1558" s="58" t="str">
        <f>IF(بيانات!N1558=1000,بيانات!C1558,"")</f>
        <v/>
      </c>
      <c r="C1558" s="6" t="str">
        <f>IF(بيانات!N1558=1000,1000,"")</f>
        <v/>
      </c>
    </row>
    <row r="1559" spans="1:3" ht="15" customHeight="1">
      <c r="A1559" s="57" t="str">
        <f>IF(بيانات!N1559=1000,بيانات!B1559,"")</f>
        <v/>
      </c>
      <c r="B1559" s="57" t="str">
        <f>IF(بيانات!N1559=1000,بيانات!C1559,"")</f>
        <v/>
      </c>
      <c r="C1559" s="3" t="str">
        <f>IF(بيانات!N1559=1000,1000,"")</f>
        <v/>
      </c>
    </row>
    <row r="1560" spans="1:3" ht="15" customHeight="1">
      <c r="A1560" s="58" t="str">
        <f>IF(بيانات!N1560=1000,بيانات!B1560,"")</f>
        <v/>
      </c>
      <c r="B1560" s="58" t="str">
        <f>IF(بيانات!N1560=1000,بيانات!C1560,"")</f>
        <v/>
      </c>
      <c r="C1560" s="6" t="str">
        <f>IF(بيانات!N1560=1000,1000,"")</f>
        <v/>
      </c>
    </row>
    <row r="1561" spans="1:3" ht="15" customHeight="1">
      <c r="A1561" s="57" t="str">
        <f>IF(بيانات!N1561=1000,بيانات!B1561,"")</f>
        <v/>
      </c>
      <c r="B1561" s="57" t="str">
        <f>IF(بيانات!N1561=1000,بيانات!C1561,"")</f>
        <v/>
      </c>
      <c r="C1561" s="3" t="str">
        <f>IF(بيانات!N1561=1000,1000,"")</f>
        <v/>
      </c>
    </row>
    <row r="1562" spans="1:3" ht="15" customHeight="1">
      <c r="A1562" s="58" t="str">
        <f>IF(بيانات!N1562=1000,بيانات!B1562,"")</f>
        <v/>
      </c>
      <c r="B1562" s="58" t="str">
        <f>IF(بيانات!N1562=1000,بيانات!C1562,"")</f>
        <v/>
      </c>
      <c r="C1562" s="6" t="str">
        <f>IF(بيانات!N1562=1000,1000,"")</f>
        <v/>
      </c>
    </row>
    <row r="1563" spans="1:3" ht="15" customHeight="1">
      <c r="A1563" s="57" t="str">
        <f>IF(بيانات!N1563=1000,بيانات!B1563,"")</f>
        <v/>
      </c>
      <c r="B1563" s="57" t="str">
        <f>IF(بيانات!N1563=1000,بيانات!C1563,"")</f>
        <v/>
      </c>
      <c r="C1563" s="3" t="str">
        <f>IF(بيانات!N1563=1000,1000,"")</f>
        <v/>
      </c>
    </row>
    <row r="1564" spans="1:3" ht="15" customHeight="1">
      <c r="A1564" s="58" t="str">
        <f>IF(بيانات!N1564=1000,بيانات!B1564,"")</f>
        <v/>
      </c>
      <c r="B1564" s="58" t="str">
        <f>IF(بيانات!N1564=1000,بيانات!C1564,"")</f>
        <v/>
      </c>
      <c r="C1564" s="6" t="str">
        <f>IF(بيانات!N1564=1000,1000,"")</f>
        <v/>
      </c>
    </row>
    <row r="1565" spans="1:3" ht="15" customHeight="1">
      <c r="A1565" s="57" t="str">
        <f>IF(بيانات!N1565=1000,بيانات!B1565,"")</f>
        <v/>
      </c>
      <c r="B1565" s="57" t="str">
        <f>IF(بيانات!N1565=1000,بيانات!C1565,"")</f>
        <v/>
      </c>
      <c r="C1565" s="3" t="str">
        <f>IF(بيانات!N1565=1000,1000,"")</f>
        <v/>
      </c>
    </row>
    <row r="1566" spans="1:3" ht="15" customHeight="1">
      <c r="A1566" s="58" t="str">
        <f>IF(بيانات!N1566=1000,بيانات!B1566,"")</f>
        <v/>
      </c>
      <c r="B1566" s="58" t="str">
        <f>IF(بيانات!N1566=1000,بيانات!C1566,"")</f>
        <v/>
      </c>
      <c r="C1566" s="6" t="str">
        <f>IF(بيانات!N1566=1000,1000,"")</f>
        <v/>
      </c>
    </row>
    <row r="1567" spans="1:3" ht="15" customHeight="1">
      <c r="A1567" s="57" t="str">
        <f>IF(بيانات!N1567=1000,بيانات!B1567,"")</f>
        <v/>
      </c>
      <c r="B1567" s="57" t="str">
        <f>IF(بيانات!N1567=1000,بيانات!C1567,"")</f>
        <v/>
      </c>
      <c r="C1567" s="3" t="str">
        <f>IF(بيانات!N1567=1000,1000,"")</f>
        <v/>
      </c>
    </row>
    <row r="1568" spans="1:3" ht="15" customHeight="1">
      <c r="A1568" s="58" t="str">
        <f>IF(بيانات!N1568=1000,بيانات!B1568,"")</f>
        <v/>
      </c>
      <c r="B1568" s="58" t="str">
        <f>IF(بيانات!N1568=1000,بيانات!C1568,"")</f>
        <v/>
      </c>
      <c r="C1568" s="6" t="str">
        <f>IF(بيانات!N1568=1000,1000,"")</f>
        <v/>
      </c>
    </row>
    <row r="1569" spans="1:3" ht="15" customHeight="1">
      <c r="A1569" s="57" t="str">
        <f>IF(بيانات!N1569=1000,بيانات!B1569,"")</f>
        <v/>
      </c>
      <c r="B1569" s="57" t="str">
        <f>IF(بيانات!N1569=1000,بيانات!C1569,"")</f>
        <v/>
      </c>
      <c r="C1569" s="3" t="str">
        <f>IF(بيانات!N1569=1000,1000,"")</f>
        <v/>
      </c>
    </row>
    <row r="1570" spans="1:3" ht="15" customHeight="1">
      <c r="A1570" s="58" t="str">
        <f>IF(بيانات!N1570=1000,بيانات!B1570,"")</f>
        <v/>
      </c>
      <c r="B1570" s="58" t="str">
        <f>IF(بيانات!N1570=1000,بيانات!C1570,"")</f>
        <v/>
      </c>
      <c r="C1570" s="6" t="str">
        <f>IF(بيانات!N1570=1000,1000,"")</f>
        <v/>
      </c>
    </row>
    <row r="1571" spans="1:3" ht="15" customHeight="1">
      <c r="A1571" s="57" t="str">
        <f>IF(بيانات!N1571=1000,بيانات!B1571,"")</f>
        <v/>
      </c>
      <c r="B1571" s="57" t="str">
        <f>IF(بيانات!N1571=1000,بيانات!C1571,"")</f>
        <v/>
      </c>
      <c r="C1571" s="3" t="str">
        <f>IF(بيانات!N1571=1000,1000,"")</f>
        <v/>
      </c>
    </row>
    <row r="1572" spans="1:3" ht="15" customHeight="1">
      <c r="A1572" s="58" t="str">
        <f>IF(بيانات!N1572=1000,بيانات!B1572,"")</f>
        <v/>
      </c>
      <c r="B1572" s="58" t="str">
        <f>IF(بيانات!N1572=1000,بيانات!C1572,"")</f>
        <v/>
      </c>
      <c r="C1572" s="6" t="str">
        <f>IF(بيانات!N1572=1000,1000,"")</f>
        <v/>
      </c>
    </row>
    <row r="1573" spans="1:3" ht="15" customHeight="1">
      <c r="A1573" s="57" t="str">
        <f>IF(بيانات!N1573=1000,بيانات!B1573,"")</f>
        <v/>
      </c>
      <c r="B1573" s="57" t="str">
        <f>IF(بيانات!N1573=1000,بيانات!C1573,"")</f>
        <v/>
      </c>
      <c r="C1573" s="3" t="str">
        <f>IF(بيانات!N1573=1000,1000,"")</f>
        <v/>
      </c>
    </row>
    <row r="1574" spans="1:3" ht="15" customHeight="1">
      <c r="A1574" s="58" t="str">
        <f>IF(بيانات!N1574=1000,بيانات!B1574,"")</f>
        <v/>
      </c>
      <c r="B1574" s="58" t="str">
        <f>IF(بيانات!N1574=1000,بيانات!C1574,"")</f>
        <v/>
      </c>
      <c r="C1574" s="6" t="str">
        <f>IF(بيانات!N1574=1000,1000,"")</f>
        <v/>
      </c>
    </row>
    <row r="1575" spans="1:3" ht="15" customHeight="1">
      <c r="A1575" s="57" t="str">
        <f>IF(بيانات!N1575=1000,بيانات!B1575,"")</f>
        <v/>
      </c>
      <c r="B1575" s="57" t="str">
        <f>IF(بيانات!N1575=1000,بيانات!C1575,"")</f>
        <v/>
      </c>
      <c r="C1575" s="3" t="str">
        <f>IF(بيانات!N1575=1000,1000,"")</f>
        <v/>
      </c>
    </row>
    <row r="1576" spans="1:3" ht="15" customHeight="1">
      <c r="A1576" s="58" t="str">
        <f>IF(بيانات!N1576=1000,بيانات!B1576,"")</f>
        <v/>
      </c>
      <c r="B1576" s="58" t="str">
        <f>IF(بيانات!N1576=1000,بيانات!C1576,"")</f>
        <v/>
      </c>
      <c r="C1576" s="6" t="str">
        <f>IF(بيانات!N1576=1000,1000,"")</f>
        <v/>
      </c>
    </row>
    <row r="1577" spans="1:3" ht="15" customHeight="1">
      <c r="A1577" s="57" t="str">
        <f>IF(بيانات!N1577=1000,بيانات!B1577,"")</f>
        <v/>
      </c>
      <c r="B1577" s="57" t="str">
        <f>IF(بيانات!N1577=1000,بيانات!C1577,"")</f>
        <v/>
      </c>
      <c r="C1577" s="3" t="str">
        <f>IF(بيانات!N1577=1000,1000,"")</f>
        <v/>
      </c>
    </row>
    <row r="1578" spans="1:3" ht="15" customHeight="1">
      <c r="A1578" s="58" t="str">
        <f>IF(بيانات!N1578=1000,بيانات!B1578,"")</f>
        <v/>
      </c>
      <c r="B1578" s="58" t="str">
        <f>IF(بيانات!N1578=1000,بيانات!C1578,"")</f>
        <v/>
      </c>
      <c r="C1578" s="6" t="str">
        <f>IF(بيانات!N1578=1000,1000,"")</f>
        <v/>
      </c>
    </row>
    <row r="1579" spans="1:3" ht="15" customHeight="1">
      <c r="A1579" s="57" t="str">
        <f>IF(بيانات!N1579=1000,بيانات!B1579,"")</f>
        <v/>
      </c>
      <c r="B1579" s="57" t="str">
        <f>IF(بيانات!N1579=1000,بيانات!C1579,"")</f>
        <v/>
      </c>
      <c r="C1579" s="3" t="str">
        <f>IF(بيانات!N1579=1000,1000,"")</f>
        <v/>
      </c>
    </row>
    <row r="1580" spans="1:3" ht="15" customHeight="1">
      <c r="A1580" s="58" t="str">
        <f>IF(بيانات!N1580=1000,بيانات!B1580,"")</f>
        <v/>
      </c>
      <c r="B1580" s="58" t="str">
        <f>IF(بيانات!N1580=1000,بيانات!C1580,"")</f>
        <v/>
      </c>
      <c r="C1580" s="6" t="str">
        <f>IF(بيانات!N1580=1000,1000,"")</f>
        <v/>
      </c>
    </row>
    <row r="1581" spans="1:3" ht="15" customHeight="1">
      <c r="A1581" s="57" t="str">
        <f>IF(بيانات!N1581=1000,بيانات!B1581,"")</f>
        <v/>
      </c>
      <c r="B1581" s="57" t="str">
        <f>IF(بيانات!N1581=1000,بيانات!C1581,"")</f>
        <v/>
      </c>
      <c r="C1581" s="3" t="str">
        <f>IF(بيانات!N1581=1000,1000,"")</f>
        <v/>
      </c>
    </row>
    <row r="1582" spans="1:3" ht="15" customHeight="1">
      <c r="A1582" s="58" t="str">
        <f>IF(بيانات!N1582=1000,بيانات!B1582,"")</f>
        <v/>
      </c>
      <c r="B1582" s="58" t="str">
        <f>IF(بيانات!N1582=1000,بيانات!C1582,"")</f>
        <v/>
      </c>
      <c r="C1582" s="6" t="str">
        <f>IF(بيانات!N1582=1000,1000,"")</f>
        <v/>
      </c>
    </row>
    <row r="1583" spans="1:3" ht="15" customHeight="1">
      <c r="A1583" s="57" t="str">
        <f>IF(بيانات!N1583=1000,بيانات!B1583,"")</f>
        <v/>
      </c>
      <c r="B1583" s="57" t="str">
        <f>IF(بيانات!N1583=1000,بيانات!C1583,"")</f>
        <v/>
      </c>
      <c r="C1583" s="3" t="str">
        <f>IF(بيانات!N1583=1000,1000,"")</f>
        <v/>
      </c>
    </row>
    <row r="1584" spans="1:3" ht="15" customHeight="1">
      <c r="A1584" s="58" t="str">
        <f>IF(بيانات!N1584=1000,بيانات!B1584,"")</f>
        <v/>
      </c>
      <c r="B1584" s="58" t="str">
        <f>IF(بيانات!N1584=1000,بيانات!C1584,"")</f>
        <v/>
      </c>
      <c r="C1584" s="6" t="str">
        <f>IF(بيانات!N1584=1000,1000,"")</f>
        <v/>
      </c>
    </row>
    <row r="1585" spans="1:3" ht="15" customHeight="1">
      <c r="A1585" s="57" t="str">
        <f>IF(بيانات!N1585=1000,بيانات!B1585,"")</f>
        <v/>
      </c>
      <c r="B1585" s="57" t="str">
        <f>IF(بيانات!N1585=1000,بيانات!C1585,"")</f>
        <v/>
      </c>
      <c r="C1585" s="3" t="str">
        <f>IF(بيانات!N1585=1000,1000,"")</f>
        <v/>
      </c>
    </row>
    <row r="1586" spans="1:3" ht="15" customHeight="1">
      <c r="A1586" s="58" t="str">
        <f>IF(بيانات!N1586=1000,بيانات!B1586,"")</f>
        <v/>
      </c>
      <c r="B1586" s="58" t="str">
        <f>IF(بيانات!N1586=1000,بيانات!C1586,"")</f>
        <v/>
      </c>
      <c r="C1586" s="6" t="str">
        <f>IF(بيانات!N1586=1000,1000,"")</f>
        <v/>
      </c>
    </row>
    <row r="1587" spans="1:3" ht="15" customHeight="1">
      <c r="A1587" s="57" t="str">
        <f>IF(بيانات!N1587=1000,بيانات!B1587,"")</f>
        <v/>
      </c>
      <c r="B1587" s="57" t="str">
        <f>IF(بيانات!N1587=1000,بيانات!C1587,"")</f>
        <v/>
      </c>
      <c r="C1587" s="3" t="str">
        <f>IF(بيانات!N1587=1000,1000,"")</f>
        <v/>
      </c>
    </row>
    <row r="1588" spans="1:3" ht="15" customHeight="1">
      <c r="A1588" s="58" t="str">
        <f>IF(بيانات!N1588=1000,بيانات!B1588,"")</f>
        <v/>
      </c>
      <c r="B1588" s="58" t="str">
        <f>IF(بيانات!N1588=1000,بيانات!C1588,"")</f>
        <v/>
      </c>
      <c r="C1588" s="6" t="str">
        <f>IF(بيانات!N1588=1000,1000,"")</f>
        <v/>
      </c>
    </row>
    <row r="1589" spans="1:3" ht="15" customHeight="1">
      <c r="A1589" s="57" t="str">
        <f>IF(بيانات!N1589=1000,بيانات!B1589,"")</f>
        <v/>
      </c>
      <c r="B1589" s="57" t="str">
        <f>IF(بيانات!N1589=1000,بيانات!C1589,"")</f>
        <v/>
      </c>
      <c r="C1589" s="3" t="str">
        <f>IF(بيانات!N1589=1000,1000,"")</f>
        <v/>
      </c>
    </row>
    <row r="1590" spans="1:3" ht="15" customHeight="1">
      <c r="A1590" s="58" t="str">
        <f>IF(بيانات!N1590=1000,بيانات!B1590,"")</f>
        <v/>
      </c>
      <c r="B1590" s="58" t="str">
        <f>IF(بيانات!N1590=1000,بيانات!C1590,"")</f>
        <v/>
      </c>
      <c r="C1590" s="6" t="str">
        <f>IF(بيانات!N1590=1000,1000,"")</f>
        <v/>
      </c>
    </row>
    <row r="1591" spans="1:3" ht="15" customHeight="1">
      <c r="A1591" s="57" t="str">
        <f>IF(بيانات!N1591=1000,بيانات!B1591,"")</f>
        <v/>
      </c>
      <c r="B1591" s="57" t="str">
        <f>IF(بيانات!N1591=1000,بيانات!C1591,"")</f>
        <v/>
      </c>
      <c r="C1591" s="3" t="str">
        <f>IF(بيانات!N1591=1000,1000,"")</f>
        <v/>
      </c>
    </row>
    <row r="1592" spans="1:3" ht="15" customHeight="1">
      <c r="A1592" s="58" t="str">
        <f>IF(بيانات!N1592=1000,بيانات!B1592,"")</f>
        <v/>
      </c>
      <c r="B1592" s="58" t="str">
        <f>IF(بيانات!N1592=1000,بيانات!C1592,"")</f>
        <v/>
      </c>
      <c r="C1592" s="6" t="str">
        <f>IF(بيانات!N1592=1000,1000,"")</f>
        <v/>
      </c>
    </row>
    <row r="1593" spans="1:3" ht="15" customHeight="1">
      <c r="A1593" s="57" t="str">
        <f>IF(بيانات!N1593=1000,بيانات!B1593,"")</f>
        <v/>
      </c>
      <c r="B1593" s="57" t="str">
        <f>IF(بيانات!N1593=1000,بيانات!C1593,"")</f>
        <v/>
      </c>
      <c r="C1593" s="3" t="str">
        <f>IF(بيانات!N1593=1000,1000,"")</f>
        <v/>
      </c>
    </row>
    <row r="1594" spans="1:3" ht="15" customHeight="1">
      <c r="A1594" s="58" t="str">
        <f>IF(بيانات!N1594=1000,بيانات!B1594,"")</f>
        <v/>
      </c>
      <c r="B1594" s="58" t="str">
        <f>IF(بيانات!N1594=1000,بيانات!C1594,"")</f>
        <v/>
      </c>
      <c r="C1594" s="6" t="str">
        <f>IF(بيانات!N1594=1000,1000,"")</f>
        <v/>
      </c>
    </row>
    <row r="1595" spans="1:3" ht="15" customHeight="1">
      <c r="A1595" s="57" t="str">
        <f>IF(بيانات!N1595=1000,بيانات!B1595,"")</f>
        <v/>
      </c>
      <c r="B1595" s="57" t="str">
        <f>IF(بيانات!N1595=1000,بيانات!C1595,"")</f>
        <v/>
      </c>
      <c r="C1595" s="3" t="str">
        <f>IF(بيانات!N1595=1000,1000,"")</f>
        <v/>
      </c>
    </row>
    <row r="1596" spans="1:3" ht="15" customHeight="1">
      <c r="A1596" s="58" t="str">
        <f>IF(بيانات!N1596=1000,بيانات!B1596,"")</f>
        <v/>
      </c>
      <c r="B1596" s="58" t="str">
        <f>IF(بيانات!N1596=1000,بيانات!C1596,"")</f>
        <v/>
      </c>
      <c r="C1596" s="6" t="str">
        <f>IF(بيانات!N1596=1000,1000,"")</f>
        <v/>
      </c>
    </row>
    <row r="1597" spans="1:3" ht="15" customHeight="1">
      <c r="A1597" s="57" t="str">
        <f>IF(بيانات!N1597=1000,بيانات!B1597,"")</f>
        <v/>
      </c>
      <c r="B1597" s="57" t="str">
        <f>IF(بيانات!N1597=1000,بيانات!C1597,"")</f>
        <v/>
      </c>
      <c r="C1597" s="3" t="str">
        <f>IF(بيانات!N1597=1000,1000,"")</f>
        <v/>
      </c>
    </row>
    <row r="1598" spans="1:3" ht="15" customHeight="1">
      <c r="A1598" s="58" t="str">
        <f>IF(بيانات!N1598=1000,بيانات!B1598,"")</f>
        <v/>
      </c>
      <c r="B1598" s="58" t="str">
        <f>IF(بيانات!N1598=1000,بيانات!C1598,"")</f>
        <v/>
      </c>
      <c r="C1598" s="6" t="str">
        <f>IF(بيانات!N1598=1000,1000,"")</f>
        <v/>
      </c>
    </row>
    <row r="1599" spans="1:3" ht="15" customHeight="1">
      <c r="A1599" s="57" t="str">
        <f>IF(بيانات!N1599=1000,بيانات!B1599,"")</f>
        <v/>
      </c>
      <c r="B1599" s="57" t="str">
        <f>IF(بيانات!N1599=1000,بيانات!C1599,"")</f>
        <v/>
      </c>
      <c r="C1599" s="3" t="str">
        <f>IF(بيانات!N1599=1000,1000,"")</f>
        <v/>
      </c>
    </row>
    <row r="1600" spans="1:3" ht="15" customHeight="1">
      <c r="A1600" s="58" t="str">
        <f>IF(بيانات!N1600=1000,بيانات!B1600,"")</f>
        <v/>
      </c>
      <c r="B1600" s="58" t="str">
        <f>IF(بيانات!N1600=1000,بيانات!C1600,"")</f>
        <v/>
      </c>
      <c r="C1600" s="6" t="str">
        <f>IF(بيانات!N1600=1000,1000,"")</f>
        <v/>
      </c>
    </row>
    <row r="1601" spans="1:3" ht="15" customHeight="1">
      <c r="A1601" s="57" t="str">
        <f>IF(بيانات!N1601=1000,بيانات!B1601,"")</f>
        <v/>
      </c>
      <c r="B1601" s="57" t="str">
        <f>IF(بيانات!N1601=1000,بيانات!C1601,"")</f>
        <v/>
      </c>
      <c r="C1601" s="3" t="str">
        <f>IF(بيانات!N1601=1000,1000,"")</f>
        <v/>
      </c>
    </row>
    <row r="1602" spans="1:3" ht="15" customHeight="1">
      <c r="A1602" s="58" t="str">
        <f>IF(بيانات!N1602=1000,بيانات!B1602,"")</f>
        <v/>
      </c>
      <c r="B1602" s="58" t="str">
        <f>IF(بيانات!N1602=1000,بيانات!C1602,"")</f>
        <v/>
      </c>
      <c r="C1602" s="6" t="str">
        <f>IF(بيانات!N1602=1000,1000,"")</f>
        <v/>
      </c>
    </row>
    <row r="1603" spans="1:3" ht="15" customHeight="1">
      <c r="A1603" s="57" t="str">
        <f>IF(بيانات!N1603=1000,بيانات!B1603,"")</f>
        <v/>
      </c>
      <c r="B1603" s="57" t="str">
        <f>IF(بيانات!N1603=1000,بيانات!C1603,"")</f>
        <v/>
      </c>
      <c r="C1603" s="3" t="str">
        <f>IF(بيانات!N1603=1000,1000,"")</f>
        <v/>
      </c>
    </row>
    <row r="1604" spans="1:3" ht="15" customHeight="1">
      <c r="A1604" s="58" t="str">
        <f>IF(بيانات!N1604=1000,بيانات!B1604,"")</f>
        <v/>
      </c>
      <c r="B1604" s="58" t="str">
        <f>IF(بيانات!N1604=1000,بيانات!C1604,"")</f>
        <v/>
      </c>
      <c r="C1604" s="6" t="str">
        <f>IF(بيانات!N1604=1000,1000,"")</f>
        <v/>
      </c>
    </row>
    <row r="1605" spans="1:3" ht="15" customHeight="1">
      <c r="A1605" s="57" t="str">
        <f>IF(بيانات!N1605=1000,بيانات!B1605,"")</f>
        <v/>
      </c>
      <c r="B1605" s="57" t="str">
        <f>IF(بيانات!N1605=1000,بيانات!C1605,"")</f>
        <v/>
      </c>
      <c r="C1605" s="3" t="str">
        <f>IF(بيانات!N1605=1000,1000,"")</f>
        <v/>
      </c>
    </row>
    <row r="1606" spans="1:3" ht="15" customHeight="1">
      <c r="A1606" s="58" t="str">
        <f>IF(بيانات!N1606=1000,بيانات!B1606,"")</f>
        <v/>
      </c>
      <c r="B1606" s="58" t="str">
        <f>IF(بيانات!N1606=1000,بيانات!C1606,"")</f>
        <v/>
      </c>
      <c r="C1606" s="6" t="str">
        <f>IF(بيانات!N1606=1000,1000,"")</f>
        <v/>
      </c>
    </row>
    <row r="1607" spans="1:3" ht="15" customHeight="1">
      <c r="A1607" s="57" t="str">
        <f>IF(بيانات!N1607=1000,بيانات!B1607,"")</f>
        <v/>
      </c>
      <c r="B1607" s="57" t="str">
        <f>IF(بيانات!N1607=1000,بيانات!C1607,"")</f>
        <v/>
      </c>
      <c r="C1607" s="3" t="str">
        <f>IF(بيانات!N1607=1000,1000,"")</f>
        <v/>
      </c>
    </row>
    <row r="1608" spans="1:3" ht="15" customHeight="1">
      <c r="A1608" s="58" t="str">
        <f>IF(بيانات!N1608=1000,بيانات!B1608,"")</f>
        <v/>
      </c>
      <c r="B1608" s="58" t="str">
        <f>IF(بيانات!N1608=1000,بيانات!C1608,"")</f>
        <v/>
      </c>
      <c r="C1608" s="6" t="str">
        <f>IF(بيانات!N1608=1000,1000,"")</f>
        <v/>
      </c>
    </row>
    <row r="1609" spans="1:3" ht="15" customHeight="1">
      <c r="A1609" s="57" t="str">
        <f>IF(بيانات!N1609=1000,بيانات!B1609,"")</f>
        <v/>
      </c>
      <c r="B1609" s="57" t="str">
        <f>IF(بيانات!N1609=1000,بيانات!C1609,"")</f>
        <v/>
      </c>
      <c r="C1609" s="3" t="str">
        <f>IF(بيانات!N1609=1000,1000,"")</f>
        <v/>
      </c>
    </row>
    <row r="1610" spans="1:3" ht="15" customHeight="1">
      <c r="A1610" s="58" t="str">
        <f>IF(بيانات!N1610=1000,بيانات!B1610,"")</f>
        <v/>
      </c>
      <c r="B1610" s="58" t="str">
        <f>IF(بيانات!N1610=1000,بيانات!C1610,"")</f>
        <v/>
      </c>
      <c r="C1610" s="6" t="str">
        <f>IF(بيانات!N1610=1000,1000,"")</f>
        <v/>
      </c>
    </row>
    <row r="1611" spans="1:3" ht="15" customHeight="1">
      <c r="A1611" s="57" t="str">
        <f>IF(بيانات!N1611=1000,بيانات!B1611,"")</f>
        <v/>
      </c>
      <c r="B1611" s="57" t="str">
        <f>IF(بيانات!N1611=1000,بيانات!C1611,"")</f>
        <v/>
      </c>
      <c r="C1611" s="3" t="str">
        <f>IF(بيانات!N1611=1000,1000,"")</f>
        <v/>
      </c>
    </row>
    <row r="1612" spans="1:3" ht="15" customHeight="1">
      <c r="A1612" s="58" t="str">
        <f>IF(بيانات!N1612=1000,بيانات!B1612,"")</f>
        <v/>
      </c>
      <c r="B1612" s="58" t="str">
        <f>IF(بيانات!N1612=1000,بيانات!C1612,"")</f>
        <v/>
      </c>
      <c r="C1612" s="6" t="str">
        <f>IF(بيانات!N1612=1000,1000,"")</f>
        <v/>
      </c>
    </row>
    <row r="1613" spans="1:3" ht="15" customHeight="1">
      <c r="A1613" s="57" t="str">
        <f>IF(بيانات!N1613=1000,بيانات!B1613,"")</f>
        <v/>
      </c>
      <c r="B1613" s="57" t="str">
        <f>IF(بيانات!N1613=1000,بيانات!C1613,"")</f>
        <v/>
      </c>
      <c r="C1613" s="3" t="str">
        <f>IF(بيانات!N1613=1000,1000,"")</f>
        <v/>
      </c>
    </row>
    <row r="1614" spans="1:3" ht="15" customHeight="1">
      <c r="A1614" s="58" t="str">
        <f>IF(بيانات!N1614=1000,بيانات!B1614,"")</f>
        <v/>
      </c>
      <c r="B1614" s="58" t="str">
        <f>IF(بيانات!N1614=1000,بيانات!C1614,"")</f>
        <v/>
      </c>
      <c r="C1614" s="6" t="str">
        <f>IF(بيانات!N1614=1000,1000,"")</f>
        <v/>
      </c>
    </row>
    <row r="1615" spans="1:3" ht="15" customHeight="1">
      <c r="A1615" s="57" t="str">
        <f>IF(بيانات!N1615=1000,بيانات!B1615,"")</f>
        <v/>
      </c>
      <c r="B1615" s="57" t="str">
        <f>IF(بيانات!N1615=1000,بيانات!C1615,"")</f>
        <v/>
      </c>
      <c r="C1615" s="3" t="str">
        <f>IF(بيانات!N1615=1000,1000,"")</f>
        <v/>
      </c>
    </row>
    <row r="1616" spans="1:3" ht="15" customHeight="1">
      <c r="A1616" s="58" t="str">
        <f>IF(بيانات!N1616=1000,بيانات!B1616,"")</f>
        <v/>
      </c>
      <c r="B1616" s="58" t="str">
        <f>IF(بيانات!N1616=1000,بيانات!C1616,"")</f>
        <v/>
      </c>
      <c r="C1616" s="6" t="str">
        <f>IF(بيانات!N1616=1000,1000,"")</f>
        <v/>
      </c>
    </row>
    <row r="1617" spans="1:3" ht="15" customHeight="1">
      <c r="A1617" s="57" t="str">
        <f>IF(بيانات!N1617=1000,بيانات!B1617,"")</f>
        <v/>
      </c>
      <c r="B1617" s="57" t="str">
        <f>IF(بيانات!N1617=1000,بيانات!C1617,"")</f>
        <v/>
      </c>
      <c r="C1617" s="3" t="str">
        <f>IF(بيانات!N1617=1000,1000,"")</f>
        <v/>
      </c>
    </row>
    <row r="1618" spans="1:3" ht="15" customHeight="1">
      <c r="A1618" s="58" t="str">
        <f>IF(بيانات!N1618=1000,بيانات!B1618,"")</f>
        <v/>
      </c>
      <c r="B1618" s="58" t="str">
        <f>IF(بيانات!N1618=1000,بيانات!C1618,"")</f>
        <v/>
      </c>
      <c r="C1618" s="6" t="str">
        <f>IF(بيانات!N1618=1000,1000,"")</f>
        <v/>
      </c>
    </row>
    <row r="1619" spans="1:3" ht="15" customHeight="1">
      <c r="A1619" s="57" t="str">
        <f>IF(بيانات!N1619=1000,بيانات!B1619,"")</f>
        <v/>
      </c>
      <c r="B1619" s="57" t="str">
        <f>IF(بيانات!N1619=1000,بيانات!C1619,"")</f>
        <v/>
      </c>
      <c r="C1619" s="3" t="str">
        <f>IF(بيانات!N1619=1000,1000,"")</f>
        <v/>
      </c>
    </row>
    <row r="1620" spans="1:3" ht="15" customHeight="1">
      <c r="A1620" s="58" t="str">
        <f>IF(بيانات!N1620=1000,بيانات!B1620,"")</f>
        <v/>
      </c>
      <c r="B1620" s="58" t="str">
        <f>IF(بيانات!N1620=1000,بيانات!C1620,"")</f>
        <v/>
      </c>
      <c r="C1620" s="6" t="str">
        <f>IF(بيانات!N1620=1000,1000,"")</f>
        <v/>
      </c>
    </row>
    <row r="1621" spans="1:3" ht="15" customHeight="1">
      <c r="A1621" s="57" t="str">
        <f>IF(بيانات!N1621=1000,بيانات!B1621,"")</f>
        <v/>
      </c>
      <c r="B1621" s="57" t="str">
        <f>IF(بيانات!N1621=1000,بيانات!C1621,"")</f>
        <v/>
      </c>
      <c r="C1621" s="3" t="str">
        <f>IF(بيانات!N1621=1000,1000,"")</f>
        <v/>
      </c>
    </row>
    <row r="1622" spans="1:3" ht="15" customHeight="1">
      <c r="A1622" s="58" t="str">
        <f>IF(بيانات!N1622=1000,بيانات!B1622,"")</f>
        <v/>
      </c>
      <c r="B1622" s="58" t="str">
        <f>IF(بيانات!N1622=1000,بيانات!C1622,"")</f>
        <v/>
      </c>
      <c r="C1622" s="6" t="str">
        <f>IF(بيانات!N1622=1000,1000,"")</f>
        <v/>
      </c>
    </row>
    <row r="1623" spans="1:3" ht="15" customHeight="1">
      <c r="A1623" s="57" t="str">
        <f>IF(بيانات!N1623=1000,بيانات!B1623,"")</f>
        <v/>
      </c>
      <c r="B1623" s="57" t="str">
        <f>IF(بيانات!N1623=1000,بيانات!C1623,"")</f>
        <v/>
      </c>
      <c r="C1623" s="3" t="str">
        <f>IF(بيانات!N1623=1000,1000,"")</f>
        <v/>
      </c>
    </row>
    <row r="1624" spans="1:3" ht="15" customHeight="1">
      <c r="A1624" s="58" t="str">
        <f>IF(بيانات!N1624=1000,بيانات!B1624,"")</f>
        <v/>
      </c>
      <c r="B1624" s="58" t="str">
        <f>IF(بيانات!N1624=1000,بيانات!C1624,"")</f>
        <v/>
      </c>
      <c r="C1624" s="6" t="str">
        <f>IF(بيانات!N1624=1000,1000,"")</f>
        <v/>
      </c>
    </row>
    <row r="1625" spans="1:3" ht="15" customHeight="1">
      <c r="A1625" s="57" t="str">
        <f>IF(بيانات!N1625=1000,بيانات!B1625,"")</f>
        <v/>
      </c>
      <c r="B1625" s="57" t="str">
        <f>IF(بيانات!N1625=1000,بيانات!C1625,"")</f>
        <v/>
      </c>
      <c r="C1625" s="3" t="str">
        <f>IF(بيانات!N1625=1000,1000,"")</f>
        <v/>
      </c>
    </row>
    <row r="1626" spans="1:3" ht="15" customHeight="1">
      <c r="A1626" s="58" t="str">
        <f>IF(بيانات!N1626=1000,بيانات!B1626,"")</f>
        <v/>
      </c>
      <c r="B1626" s="58" t="str">
        <f>IF(بيانات!N1626=1000,بيانات!C1626,"")</f>
        <v/>
      </c>
      <c r="C1626" s="6" t="str">
        <f>IF(بيانات!N1626=1000,1000,"")</f>
        <v/>
      </c>
    </row>
    <row r="1627" spans="1:3" ht="15" customHeight="1">
      <c r="A1627" s="57" t="str">
        <f>IF(بيانات!N1627=1000,بيانات!B1627,"")</f>
        <v/>
      </c>
      <c r="B1627" s="57" t="str">
        <f>IF(بيانات!N1627=1000,بيانات!C1627,"")</f>
        <v/>
      </c>
      <c r="C1627" s="3" t="str">
        <f>IF(بيانات!N1627=1000,1000,"")</f>
        <v/>
      </c>
    </row>
    <row r="1628" spans="1:3" ht="15" customHeight="1">
      <c r="A1628" s="58" t="str">
        <f>IF(بيانات!N1628=1000,بيانات!B1628,"")</f>
        <v/>
      </c>
      <c r="B1628" s="58" t="str">
        <f>IF(بيانات!N1628=1000,بيانات!C1628,"")</f>
        <v/>
      </c>
      <c r="C1628" s="6" t="str">
        <f>IF(بيانات!N1628=1000,1000,"")</f>
        <v/>
      </c>
    </row>
    <row r="1629" spans="1:3" ht="15" customHeight="1">
      <c r="A1629" s="57" t="str">
        <f>IF(بيانات!N1629=1000,بيانات!B1629,"")</f>
        <v/>
      </c>
      <c r="B1629" s="57" t="str">
        <f>IF(بيانات!N1629=1000,بيانات!C1629,"")</f>
        <v/>
      </c>
      <c r="C1629" s="3" t="str">
        <f>IF(بيانات!N1629=1000,1000,"")</f>
        <v/>
      </c>
    </row>
    <row r="1630" spans="1:3" ht="15" customHeight="1">
      <c r="A1630" s="58" t="str">
        <f>IF(بيانات!N1630=1000,بيانات!B1630,"")</f>
        <v/>
      </c>
      <c r="B1630" s="58" t="str">
        <f>IF(بيانات!N1630=1000,بيانات!C1630,"")</f>
        <v/>
      </c>
      <c r="C1630" s="6" t="str">
        <f>IF(بيانات!N1630=1000,1000,"")</f>
        <v/>
      </c>
    </row>
    <row r="1631" spans="1:3" ht="15" customHeight="1">
      <c r="A1631" s="57" t="str">
        <f>IF(بيانات!N1631=1000,بيانات!B1631,"")</f>
        <v/>
      </c>
      <c r="B1631" s="57" t="str">
        <f>IF(بيانات!N1631=1000,بيانات!C1631,"")</f>
        <v/>
      </c>
      <c r="C1631" s="3" t="str">
        <f>IF(بيانات!N1631=1000,1000,"")</f>
        <v/>
      </c>
    </row>
    <row r="1632" spans="1:3" ht="15" customHeight="1">
      <c r="A1632" s="58" t="str">
        <f>IF(بيانات!N1632=1000,بيانات!B1632,"")</f>
        <v/>
      </c>
      <c r="B1632" s="58" t="str">
        <f>IF(بيانات!N1632=1000,بيانات!C1632,"")</f>
        <v/>
      </c>
      <c r="C1632" s="6" t="str">
        <f>IF(بيانات!N1632=1000,1000,"")</f>
        <v/>
      </c>
    </row>
    <row r="1633" spans="1:3" ht="15" customHeight="1">
      <c r="A1633" s="57" t="str">
        <f>IF(بيانات!N1633=1000,بيانات!B1633,"")</f>
        <v/>
      </c>
      <c r="B1633" s="57" t="str">
        <f>IF(بيانات!N1633=1000,بيانات!C1633,"")</f>
        <v/>
      </c>
      <c r="C1633" s="3" t="str">
        <f>IF(بيانات!N1633=1000,1000,"")</f>
        <v/>
      </c>
    </row>
    <row r="1634" spans="1:3" ht="15" customHeight="1">
      <c r="A1634" s="58" t="str">
        <f>IF(بيانات!N1634=1000,بيانات!B1634,"")</f>
        <v/>
      </c>
      <c r="B1634" s="58" t="str">
        <f>IF(بيانات!N1634=1000,بيانات!C1634,"")</f>
        <v/>
      </c>
      <c r="C1634" s="6" t="str">
        <f>IF(بيانات!N1634=1000,1000,"")</f>
        <v/>
      </c>
    </row>
    <row r="1635" spans="1:3" ht="15" customHeight="1">
      <c r="A1635" s="57" t="str">
        <f>IF(بيانات!N1635=1000,بيانات!B1635,"")</f>
        <v/>
      </c>
      <c r="B1635" s="57" t="str">
        <f>IF(بيانات!N1635=1000,بيانات!C1635,"")</f>
        <v/>
      </c>
      <c r="C1635" s="3" t="str">
        <f>IF(بيانات!N1635=1000,1000,"")</f>
        <v/>
      </c>
    </row>
    <row r="1636" spans="1:3" ht="15" customHeight="1">
      <c r="A1636" s="58" t="str">
        <f>IF(بيانات!N1636=1000,بيانات!B1636,"")</f>
        <v/>
      </c>
      <c r="B1636" s="58" t="str">
        <f>IF(بيانات!N1636=1000,بيانات!C1636,"")</f>
        <v/>
      </c>
      <c r="C1636" s="6" t="str">
        <f>IF(بيانات!N1636=1000,1000,"")</f>
        <v/>
      </c>
    </row>
    <row r="1637" spans="1:3" ht="15" customHeight="1">
      <c r="A1637" s="57" t="str">
        <f>IF(بيانات!N1637=1000,بيانات!B1637,"")</f>
        <v/>
      </c>
      <c r="B1637" s="57" t="str">
        <f>IF(بيانات!N1637=1000,بيانات!C1637,"")</f>
        <v/>
      </c>
      <c r="C1637" s="3" t="str">
        <f>IF(بيانات!N1637=1000,1000,"")</f>
        <v/>
      </c>
    </row>
    <row r="1638" spans="1:3" ht="15" customHeight="1">
      <c r="A1638" s="58" t="str">
        <f>IF(بيانات!N1638=1000,بيانات!B1638,"")</f>
        <v/>
      </c>
      <c r="B1638" s="58" t="str">
        <f>IF(بيانات!N1638=1000,بيانات!C1638,"")</f>
        <v/>
      </c>
      <c r="C1638" s="6" t="str">
        <f>IF(بيانات!N1638=1000,1000,"")</f>
        <v/>
      </c>
    </row>
    <row r="1639" spans="1:3" ht="15" customHeight="1">
      <c r="A1639" s="57" t="str">
        <f>IF(بيانات!N1639=1000,بيانات!B1639,"")</f>
        <v/>
      </c>
      <c r="B1639" s="57" t="str">
        <f>IF(بيانات!N1639=1000,بيانات!C1639,"")</f>
        <v/>
      </c>
      <c r="C1639" s="3" t="str">
        <f>IF(بيانات!N1639=1000,1000,"")</f>
        <v/>
      </c>
    </row>
    <row r="1640" spans="1:3" ht="15" customHeight="1">
      <c r="A1640" s="58" t="str">
        <f>IF(بيانات!N1640=1000,بيانات!B1640,"")</f>
        <v/>
      </c>
      <c r="B1640" s="58" t="str">
        <f>IF(بيانات!N1640=1000,بيانات!C1640,"")</f>
        <v/>
      </c>
      <c r="C1640" s="6" t="str">
        <f>IF(بيانات!N1640=1000,1000,"")</f>
        <v/>
      </c>
    </row>
    <row r="1641" spans="1:3" ht="15" customHeight="1">
      <c r="A1641" s="57" t="str">
        <f>IF(بيانات!N1641=1000,بيانات!B1641,"")</f>
        <v/>
      </c>
      <c r="B1641" s="57" t="str">
        <f>IF(بيانات!N1641=1000,بيانات!C1641,"")</f>
        <v/>
      </c>
      <c r="C1641" s="3" t="str">
        <f>IF(بيانات!N1641=1000,1000,"")</f>
        <v/>
      </c>
    </row>
    <row r="1642" spans="1:3" ht="15" customHeight="1">
      <c r="A1642" s="58" t="str">
        <f>IF(بيانات!N1642=1000,بيانات!B1642,"")</f>
        <v/>
      </c>
      <c r="B1642" s="58" t="str">
        <f>IF(بيانات!N1642=1000,بيانات!C1642,"")</f>
        <v/>
      </c>
      <c r="C1642" s="6" t="str">
        <f>IF(بيانات!N1642=1000,1000,"")</f>
        <v/>
      </c>
    </row>
    <row r="1643" spans="1:3" ht="15" customHeight="1">
      <c r="A1643" s="57" t="str">
        <f>IF(بيانات!N1643=1000,بيانات!B1643,"")</f>
        <v/>
      </c>
      <c r="B1643" s="57" t="str">
        <f>IF(بيانات!N1643=1000,بيانات!C1643,"")</f>
        <v/>
      </c>
      <c r="C1643" s="3" t="str">
        <f>IF(بيانات!N1643=1000,1000,"")</f>
        <v/>
      </c>
    </row>
    <row r="1644" spans="1:3" ht="15" customHeight="1">
      <c r="A1644" s="58" t="str">
        <f>IF(بيانات!N1644=1000,بيانات!B1644,"")</f>
        <v/>
      </c>
      <c r="B1644" s="58" t="str">
        <f>IF(بيانات!N1644=1000,بيانات!C1644,"")</f>
        <v/>
      </c>
      <c r="C1644" s="6" t="str">
        <f>IF(بيانات!N1644=1000,1000,"")</f>
        <v/>
      </c>
    </row>
    <row r="1645" spans="1:3" ht="15" customHeight="1">
      <c r="A1645" s="57" t="str">
        <f>IF(بيانات!N1645=1000,بيانات!B1645,"")</f>
        <v/>
      </c>
      <c r="B1645" s="57" t="str">
        <f>IF(بيانات!N1645=1000,بيانات!C1645,"")</f>
        <v/>
      </c>
      <c r="C1645" s="3" t="str">
        <f>IF(بيانات!N1645=1000,1000,"")</f>
        <v/>
      </c>
    </row>
    <row r="1646" spans="1:3" ht="15" customHeight="1">
      <c r="A1646" s="58" t="str">
        <f>IF(بيانات!N1646=1000,بيانات!B1646,"")</f>
        <v/>
      </c>
      <c r="B1646" s="58" t="str">
        <f>IF(بيانات!N1646=1000,بيانات!C1646,"")</f>
        <v/>
      </c>
      <c r="C1646" s="6" t="str">
        <f>IF(بيانات!N1646=1000,1000,"")</f>
        <v/>
      </c>
    </row>
    <row r="1647" spans="1:3" ht="15" customHeight="1">
      <c r="A1647" s="57" t="str">
        <f>IF(بيانات!N1647=1000,بيانات!B1647,"")</f>
        <v/>
      </c>
      <c r="B1647" s="57" t="str">
        <f>IF(بيانات!N1647=1000,بيانات!C1647,"")</f>
        <v/>
      </c>
      <c r="C1647" s="3" t="str">
        <f>IF(بيانات!N1647=1000,1000,"")</f>
        <v/>
      </c>
    </row>
    <row r="1648" spans="1:3" ht="15" customHeight="1">
      <c r="A1648" s="58" t="str">
        <f>IF(بيانات!N1648=1000,بيانات!B1648,"")</f>
        <v/>
      </c>
      <c r="B1648" s="58" t="str">
        <f>IF(بيانات!N1648=1000,بيانات!C1648,"")</f>
        <v/>
      </c>
      <c r="C1648" s="6" t="str">
        <f>IF(بيانات!N1648=1000,1000,"")</f>
        <v/>
      </c>
    </row>
    <row r="1649" spans="1:3" ht="15" customHeight="1">
      <c r="A1649" s="57" t="str">
        <f>IF(بيانات!N1649=1000,بيانات!B1649,"")</f>
        <v/>
      </c>
      <c r="B1649" s="57" t="str">
        <f>IF(بيانات!N1649=1000,بيانات!C1649,"")</f>
        <v/>
      </c>
      <c r="C1649" s="3" t="str">
        <f>IF(بيانات!N1649=1000,1000,"")</f>
        <v/>
      </c>
    </row>
    <row r="1650" spans="1:3" ht="15" customHeight="1">
      <c r="A1650" s="58" t="str">
        <f>IF(بيانات!N1650=1000,بيانات!B1650,"")</f>
        <v/>
      </c>
      <c r="B1650" s="58" t="str">
        <f>IF(بيانات!N1650=1000,بيانات!C1650,"")</f>
        <v/>
      </c>
      <c r="C1650" s="6" t="str">
        <f>IF(بيانات!N1650=1000,1000,"")</f>
        <v/>
      </c>
    </row>
    <row r="1651" spans="1:3" ht="15" customHeight="1">
      <c r="A1651" s="57" t="str">
        <f>IF(بيانات!N1651=1000,بيانات!B1651,"")</f>
        <v/>
      </c>
      <c r="B1651" s="57" t="str">
        <f>IF(بيانات!N1651=1000,بيانات!C1651,"")</f>
        <v/>
      </c>
      <c r="C1651" s="3" t="str">
        <f>IF(بيانات!N1651=1000,1000,"")</f>
        <v/>
      </c>
    </row>
    <row r="1652" spans="1:3" ht="15" customHeight="1">
      <c r="A1652" s="58" t="str">
        <f>IF(بيانات!N1652=1000,بيانات!B1652,"")</f>
        <v/>
      </c>
      <c r="B1652" s="58" t="str">
        <f>IF(بيانات!N1652=1000,بيانات!C1652,"")</f>
        <v/>
      </c>
      <c r="C1652" s="6" t="str">
        <f>IF(بيانات!N1652=1000,1000,"")</f>
        <v/>
      </c>
    </row>
    <row r="1653" spans="1:3" ht="15" customHeight="1">
      <c r="A1653" s="57" t="str">
        <f>IF(بيانات!N1653=1000,بيانات!B1653,"")</f>
        <v/>
      </c>
      <c r="B1653" s="57" t="str">
        <f>IF(بيانات!N1653=1000,بيانات!C1653,"")</f>
        <v/>
      </c>
      <c r="C1653" s="3" t="str">
        <f>IF(بيانات!N1653=1000,1000,"")</f>
        <v/>
      </c>
    </row>
    <row r="1654" spans="1:3" ht="15" customHeight="1">
      <c r="A1654" s="58" t="str">
        <f>IF(بيانات!N1654=1000,بيانات!B1654,"")</f>
        <v/>
      </c>
      <c r="B1654" s="58" t="str">
        <f>IF(بيانات!N1654=1000,بيانات!C1654,"")</f>
        <v/>
      </c>
      <c r="C1654" s="6" t="str">
        <f>IF(بيانات!N1654=1000,1000,"")</f>
        <v/>
      </c>
    </row>
    <row r="1655" spans="1:3" ht="15" customHeight="1">
      <c r="A1655" s="57" t="str">
        <f>IF(بيانات!N1655=1000,بيانات!B1655,"")</f>
        <v/>
      </c>
      <c r="B1655" s="57" t="str">
        <f>IF(بيانات!N1655=1000,بيانات!C1655,"")</f>
        <v/>
      </c>
      <c r="C1655" s="3" t="str">
        <f>IF(بيانات!N1655=1000,1000,"")</f>
        <v/>
      </c>
    </row>
    <row r="1656" spans="1:3" ht="15" customHeight="1">
      <c r="A1656" s="58" t="str">
        <f>IF(بيانات!N1656=1000,بيانات!B1656,"")</f>
        <v/>
      </c>
      <c r="B1656" s="58" t="str">
        <f>IF(بيانات!N1656=1000,بيانات!C1656,"")</f>
        <v/>
      </c>
      <c r="C1656" s="6" t="str">
        <f>IF(بيانات!N1656=1000,1000,"")</f>
        <v/>
      </c>
    </row>
    <row r="1657" spans="1:3" ht="15" customHeight="1">
      <c r="A1657" s="57" t="str">
        <f>IF(بيانات!N1657=1000,بيانات!B1657,"")</f>
        <v/>
      </c>
      <c r="B1657" s="57" t="str">
        <f>IF(بيانات!N1657=1000,بيانات!C1657,"")</f>
        <v/>
      </c>
      <c r="C1657" s="3" t="str">
        <f>IF(بيانات!N1657=1000,1000,"")</f>
        <v/>
      </c>
    </row>
    <row r="1658" spans="1:3" ht="15" customHeight="1">
      <c r="A1658" s="58" t="str">
        <f>IF(بيانات!N1658=1000,بيانات!B1658,"")</f>
        <v/>
      </c>
      <c r="B1658" s="58" t="str">
        <f>IF(بيانات!N1658=1000,بيانات!C1658,"")</f>
        <v/>
      </c>
      <c r="C1658" s="6" t="str">
        <f>IF(بيانات!N1658=1000,1000,"")</f>
        <v/>
      </c>
    </row>
    <row r="1659" spans="1:3" ht="15" customHeight="1">
      <c r="A1659" s="57" t="str">
        <f>IF(بيانات!N1659=1000,بيانات!B1659,"")</f>
        <v/>
      </c>
      <c r="B1659" s="57" t="str">
        <f>IF(بيانات!N1659=1000,بيانات!C1659,"")</f>
        <v/>
      </c>
      <c r="C1659" s="3" t="str">
        <f>IF(بيانات!N1659=1000,1000,"")</f>
        <v/>
      </c>
    </row>
    <row r="1660" spans="1:3" ht="15" customHeight="1">
      <c r="A1660" s="58" t="str">
        <f>IF(بيانات!N1660=1000,بيانات!B1660,"")</f>
        <v/>
      </c>
      <c r="B1660" s="58" t="str">
        <f>IF(بيانات!N1660=1000,بيانات!C1660,"")</f>
        <v/>
      </c>
      <c r="C1660" s="6" t="str">
        <f>IF(بيانات!N1660=1000,1000,"")</f>
        <v/>
      </c>
    </row>
    <row r="1661" spans="1:3" ht="15" customHeight="1">
      <c r="A1661" s="57" t="str">
        <f>IF(بيانات!N1661=1000,بيانات!B1661,"")</f>
        <v/>
      </c>
      <c r="B1661" s="57" t="str">
        <f>IF(بيانات!N1661=1000,بيانات!C1661,"")</f>
        <v/>
      </c>
      <c r="C1661" s="3" t="str">
        <f>IF(بيانات!N1661=1000,1000,"")</f>
        <v/>
      </c>
    </row>
    <row r="1662" spans="1:3" ht="15" customHeight="1">
      <c r="A1662" s="58" t="str">
        <f>IF(بيانات!N1662=1000,بيانات!B1662,"")</f>
        <v/>
      </c>
      <c r="B1662" s="58" t="str">
        <f>IF(بيانات!N1662=1000,بيانات!C1662,"")</f>
        <v/>
      </c>
      <c r="C1662" s="6" t="str">
        <f>IF(بيانات!N1662=1000,1000,"")</f>
        <v/>
      </c>
    </row>
    <row r="1663" spans="1:3" ht="15" customHeight="1">
      <c r="A1663" s="57" t="str">
        <f>IF(بيانات!N1663=1000,بيانات!B1663,"")</f>
        <v/>
      </c>
      <c r="B1663" s="57" t="str">
        <f>IF(بيانات!N1663=1000,بيانات!C1663,"")</f>
        <v/>
      </c>
      <c r="C1663" s="3" t="str">
        <f>IF(بيانات!N1663=1000,1000,"")</f>
        <v/>
      </c>
    </row>
    <row r="1664" spans="1:3" ht="15" customHeight="1">
      <c r="A1664" s="58" t="str">
        <f>IF(بيانات!N1664=1000,بيانات!B1664,"")</f>
        <v/>
      </c>
      <c r="B1664" s="58" t="str">
        <f>IF(بيانات!N1664=1000,بيانات!C1664,"")</f>
        <v/>
      </c>
      <c r="C1664" s="6" t="str">
        <f>IF(بيانات!N1664=1000,1000,"")</f>
        <v/>
      </c>
    </row>
    <row r="1665" spans="1:3" ht="15" customHeight="1">
      <c r="A1665" s="57" t="str">
        <f>IF(بيانات!N1665=1000,بيانات!B1665,"")</f>
        <v/>
      </c>
      <c r="B1665" s="57" t="str">
        <f>IF(بيانات!N1665=1000,بيانات!C1665,"")</f>
        <v/>
      </c>
      <c r="C1665" s="3" t="str">
        <f>IF(بيانات!N1665=1000,1000,"")</f>
        <v/>
      </c>
    </row>
    <row r="1666" spans="1:3" ht="15" customHeight="1">
      <c r="A1666" s="58" t="str">
        <f>IF(بيانات!N1666=1000,بيانات!B1666,"")</f>
        <v/>
      </c>
      <c r="B1666" s="58" t="str">
        <f>IF(بيانات!N1666=1000,بيانات!C1666,"")</f>
        <v/>
      </c>
      <c r="C1666" s="6" t="str">
        <f>IF(بيانات!N1666=1000,1000,"")</f>
        <v/>
      </c>
    </row>
    <row r="1667" spans="1:3" ht="15" customHeight="1">
      <c r="A1667" s="57" t="str">
        <f>IF(بيانات!N1667=1000,بيانات!B1667,"")</f>
        <v/>
      </c>
      <c r="B1667" s="57" t="str">
        <f>IF(بيانات!N1667=1000,بيانات!C1667,"")</f>
        <v/>
      </c>
      <c r="C1667" s="3" t="str">
        <f>IF(بيانات!N1667=1000,1000,"")</f>
        <v/>
      </c>
    </row>
    <row r="1668" spans="1:3" ht="15" customHeight="1">
      <c r="A1668" s="58" t="str">
        <f>IF(بيانات!N1668=1000,بيانات!B1668,"")</f>
        <v/>
      </c>
      <c r="B1668" s="58" t="str">
        <f>IF(بيانات!N1668=1000,بيانات!C1668,"")</f>
        <v/>
      </c>
      <c r="C1668" s="6" t="str">
        <f>IF(بيانات!N1668=1000,1000,"")</f>
        <v/>
      </c>
    </row>
    <row r="1669" spans="1:3" ht="15" customHeight="1">
      <c r="A1669" s="57" t="str">
        <f>IF(بيانات!N1669=1000,بيانات!B1669,"")</f>
        <v/>
      </c>
      <c r="B1669" s="57" t="str">
        <f>IF(بيانات!N1669=1000,بيانات!C1669,"")</f>
        <v/>
      </c>
      <c r="C1669" s="3" t="str">
        <f>IF(بيانات!N1669=1000,1000,"")</f>
        <v/>
      </c>
    </row>
    <row r="1670" spans="1:3" ht="15" customHeight="1">
      <c r="A1670" s="58" t="str">
        <f>IF(بيانات!N1670=1000,بيانات!B1670,"")</f>
        <v/>
      </c>
      <c r="B1670" s="58" t="str">
        <f>IF(بيانات!N1670=1000,بيانات!C1670,"")</f>
        <v/>
      </c>
      <c r="C1670" s="6" t="str">
        <f>IF(بيانات!N1670=1000,1000,"")</f>
        <v/>
      </c>
    </row>
    <row r="1671" spans="1:3" ht="15" customHeight="1">
      <c r="A1671" s="57" t="str">
        <f>IF(بيانات!N1671=1000,بيانات!B1671,"")</f>
        <v/>
      </c>
      <c r="B1671" s="57" t="str">
        <f>IF(بيانات!N1671=1000,بيانات!C1671,"")</f>
        <v/>
      </c>
      <c r="C1671" s="3" t="str">
        <f>IF(بيانات!N1671=1000,1000,"")</f>
        <v/>
      </c>
    </row>
    <row r="1672" spans="1:3" ht="15" customHeight="1">
      <c r="A1672" s="58" t="str">
        <f>IF(بيانات!N1672=1000,بيانات!B1672,"")</f>
        <v/>
      </c>
      <c r="B1672" s="58" t="str">
        <f>IF(بيانات!N1672=1000,بيانات!C1672,"")</f>
        <v/>
      </c>
      <c r="C1672" s="6" t="str">
        <f>IF(بيانات!N1672=1000,1000,"")</f>
        <v/>
      </c>
    </row>
    <row r="1673" spans="1:3" ht="15" customHeight="1">
      <c r="A1673" s="57" t="str">
        <f>IF(بيانات!N1673=1000,بيانات!B1673,"")</f>
        <v/>
      </c>
      <c r="B1673" s="57" t="str">
        <f>IF(بيانات!N1673=1000,بيانات!C1673,"")</f>
        <v/>
      </c>
      <c r="C1673" s="3" t="str">
        <f>IF(بيانات!N1673=1000,1000,"")</f>
        <v/>
      </c>
    </row>
    <row r="1674" spans="1:3" ht="15" customHeight="1">
      <c r="A1674" s="58" t="str">
        <f>IF(بيانات!N1674=1000,بيانات!B1674,"")</f>
        <v/>
      </c>
      <c r="B1674" s="58" t="str">
        <f>IF(بيانات!N1674=1000,بيانات!C1674,"")</f>
        <v/>
      </c>
      <c r="C1674" s="6" t="str">
        <f>IF(بيانات!N1674=1000,1000,"")</f>
        <v/>
      </c>
    </row>
    <row r="1675" spans="1:3" ht="15" customHeight="1">
      <c r="A1675" s="57" t="str">
        <f>IF(بيانات!N1675=1000,بيانات!B1675,"")</f>
        <v/>
      </c>
      <c r="B1675" s="57" t="str">
        <f>IF(بيانات!N1675=1000,بيانات!C1675,"")</f>
        <v/>
      </c>
      <c r="C1675" s="3" t="str">
        <f>IF(بيانات!N1675=1000,1000,"")</f>
        <v/>
      </c>
    </row>
    <row r="1676" spans="1:3" ht="15" customHeight="1">
      <c r="A1676" s="58" t="str">
        <f>IF(بيانات!N1676=1000,بيانات!B1676,"")</f>
        <v/>
      </c>
      <c r="B1676" s="58" t="str">
        <f>IF(بيانات!N1676=1000,بيانات!C1676,"")</f>
        <v/>
      </c>
      <c r="C1676" s="6" t="str">
        <f>IF(بيانات!N1676=1000,1000,"")</f>
        <v/>
      </c>
    </row>
    <row r="1677" spans="1:3" ht="15" customHeight="1">
      <c r="A1677" s="57" t="str">
        <f>IF(بيانات!N1677=1000,بيانات!B1677,"")</f>
        <v/>
      </c>
      <c r="B1677" s="57" t="str">
        <f>IF(بيانات!N1677=1000,بيانات!C1677,"")</f>
        <v/>
      </c>
      <c r="C1677" s="3" t="str">
        <f>IF(بيانات!N1677=1000,1000,"")</f>
        <v/>
      </c>
    </row>
    <row r="1678" spans="1:3" ht="15" customHeight="1">
      <c r="A1678" s="58" t="str">
        <f>IF(بيانات!N1678=1000,بيانات!B1678,"")</f>
        <v/>
      </c>
      <c r="B1678" s="58" t="str">
        <f>IF(بيانات!N1678=1000,بيانات!C1678,"")</f>
        <v/>
      </c>
      <c r="C1678" s="6" t="str">
        <f>IF(بيانات!N1678=1000,1000,"")</f>
        <v/>
      </c>
    </row>
    <row r="1679" spans="1:3" ht="15" customHeight="1">
      <c r="A1679" s="57" t="str">
        <f>IF(بيانات!N1679=1000,بيانات!B1679,"")</f>
        <v/>
      </c>
      <c r="B1679" s="57" t="str">
        <f>IF(بيانات!N1679=1000,بيانات!C1679,"")</f>
        <v/>
      </c>
      <c r="C1679" s="3" t="str">
        <f>IF(بيانات!N1679=1000,1000,"")</f>
        <v/>
      </c>
    </row>
    <row r="1680" spans="1:3" ht="15" customHeight="1">
      <c r="A1680" s="58" t="str">
        <f>IF(بيانات!N1680=1000,بيانات!B1680,"")</f>
        <v/>
      </c>
      <c r="B1680" s="58" t="str">
        <f>IF(بيانات!N1680=1000,بيانات!C1680,"")</f>
        <v/>
      </c>
      <c r="C1680" s="6" t="str">
        <f>IF(بيانات!N1680=1000,1000,"")</f>
        <v/>
      </c>
    </row>
    <row r="1681" spans="1:3" ht="15" customHeight="1">
      <c r="A1681" s="57" t="str">
        <f>IF(بيانات!N1681=1000,بيانات!B1681,"")</f>
        <v/>
      </c>
      <c r="B1681" s="57" t="str">
        <f>IF(بيانات!N1681=1000,بيانات!C1681,"")</f>
        <v/>
      </c>
      <c r="C1681" s="3" t="str">
        <f>IF(بيانات!N1681=1000,1000,"")</f>
        <v/>
      </c>
    </row>
    <row r="1682" spans="1:3" ht="15" customHeight="1">
      <c r="A1682" s="58" t="str">
        <f>IF(بيانات!N1682=1000,بيانات!B1682,"")</f>
        <v/>
      </c>
      <c r="B1682" s="58" t="str">
        <f>IF(بيانات!N1682=1000,بيانات!C1682,"")</f>
        <v/>
      </c>
      <c r="C1682" s="6" t="str">
        <f>IF(بيانات!N1682=1000,1000,"")</f>
        <v/>
      </c>
    </row>
    <row r="1683" spans="1:3" ht="15" customHeight="1">
      <c r="A1683" s="57" t="str">
        <f>IF(بيانات!N1683=1000,بيانات!B1683,"")</f>
        <v/>
      </c>
      <c r="B1683" s="57" t="str">
        <f>IF(بيانات!N1683=1000,بيانات!C1683,"")</f>
        <v/>
      </c>
      <c r="C1683" s="3" t="str">
        <f>IF(بيانات!N1683=1000,1000,"")</f>
        <v/>
      </c>
    </row>
    <row r="1684" spans="1:3" ht="15" customHeight="1">
      <c r="A1684" s="58" t="str">
        <f>IF(بيانات!N1684=1000,بيانات!B1684,"")</f>
        <v/>
      </c>
      <c r="B1684" s="58" t="str">
        <f>IF(بيانات!N1684=1000,بيانات!C1684,"")</f>
        <v/>
      </c>
      <c r="C1684" s="6" t="str">
        <f>IF(بيانات!N1684=1000,1000,"")</f>
        <v/>
      </c>
    </row>
    <row r="1685" spans="1:3" ht="15" customHeight="1">
      <c r="A1685" s="57" t="str">
        <f>IF(بيانات!N1685=1000,بيانات!B1685,"")</f>
        <v/>
      </c>
      <c r="B1685" s="57" t="str">
        <f>IF(بيانات!N1685=1000,بيانات!C1685,"")</f>
        <v/>
      </c>
      <c r="C1685" s="3" t="str">
        <f>IF(بيانات!N1685=1000,1000,"")</f>
        <v/>
      </c>
    </row>
    <row r="1686" spans="1:3" ht="15" customHeight="1">
      <c r="A1686" s="58" t="str">
        <f>IF(بيانات!N1686=1000,بيانات!B1686,"")</f>
        <v/>
      </c>
      <c r="B1686" s="58" t="str">
        <f>IF(بيانات!N1686=1000,بيانات!C1686,"")</f>
        <v/>
      </c>
      <c r="C1686" s="6" t="str">
        <f>IF(بيانات!N1686=1000,1000,"")</f>
        <v/>
      </c>
    </row>
    <row r="1687" spans="1:3" ht="15" customHeight="1">
      <c r="A1687" s="57" t="str">
        <f>IF(بيانات!N1687=1000,بيانات!B1687,"")</f>
        <v/>
      </c>
      <c r="B1687" s="57" t="str">
        <f>IF(بيانات!N1687=1000,بيانات!C1687,"")</f>
        <v/>
      </c>
      <c r="C1687" s="3" t="str">
        <f>IF(بيانات!N1687=1000,1000,"")</f>
        <v/>
      </c>
    </row>
    <row r="1688" spans="1:3" ht="15" customHeight="1">
      <c r="A1688" s="58" t="str">
        <f>IF(بيانات!N1688=1000,بيانات!B1688,"")</f>
        <v/>
      </c>
      <c r="B1688" s="58" t="str">
        <f>IF(بيانات!N1688=1000,بيانات!C1688,"")</f>
        <v/>
      </c>
      <c r="C1688" s="6" t="str">
        <f>IF(بيانات!N1688=1000,1000,"")</f>
        <v/>
      </c>
    </row>
    <row r="1689" spans="1:3" ht="15" customHeight="1">
      <c r="A1689" s="57" t="str">
        <f>IF(بيانات!N1689=1000,بيانات!B1689,"")</f>
        <v/>
      </c>
      <c r="B1689" s="57" t="str">
        <f>IF(بيانات!N1689=1000,بيانات!C1689,"")</f>
        <v/>
      </c>
      <c r="C1689" s="3" t="str">
        <f>IF(بيانات!N1689=1000,1000,"")</f>
        <v/>
      </c>
    </row>
    <row r="1690" spans="1:3" ht="15" customHeight="1">
      <c r="A1690" s="58" t="str">
        <f>IF(بيانات!N1690=1000,بيانات!B1690,"")</f>
        <v/>
      </c>
      <c r="B1690" s="58" t="str">
        <f>IF(بيانات!N1690=1000,بيانات!C1690,"")</f>
        <v/>
      </c>
      <c r="C1690" s="6" t="str">
        <f>IF(بيانات!N1690=1000,1000,"")</f>
        <v/>
      </c>
    </row>
    <row r="1691" spans="1:3" ht="15" customHeight="1">
      <c r="A1691" s="57" t="str">
        <f>IF(بيانات!N1691=1000,بيانات!B1691,"")</f>
        <v/>
      </c>
      <c r="B1691" s="57" t="str">
        <f>IF(بيانات!N1691=1000,بيانات!C1691,"")</f>
        <v/>
      </c>
      <c r="C1691" s="3" t="str">
        <f>IF(بيانات!N1691=1000,1000,"")</f>
        <v/>
      </c>
    </row>
    <row r="1692" spans="1:3" ht="15" customHeight="1">
      <c r="A1692" s="58" t="str">
        <f>IF(بيانات!N1692=1000,بيانات!B1692,"")</f>
        <v/>
      </c>
      <c r="B1692" s="58" t="str">
        <f>IF(بيانات!N1692=1000,بيانات!C1692,"")</f>
        <v/>
      </c>
      <c r="C1692" s="6" t="str">
        <f>IF(بيانات!N1692=1000,1000,"")</f>
        <v/>
      </c>
    </row>
    <row r="1693" spans="1:3" ht="15" customHeight="1">
      <c r="A1693" s="57" t="str">
        <f>IF(بيانات!N1693=1000,بيانات!B1693,"")</f>
        <v/>
      </c>
      <c r="B1693" s="57" t="str">
        <f>IF(بيانات!N1693=1000,بيانات!C1693,"")</f>
        <v/>
      </c>
      <c r="C1693" s="3" t="str">
        <f>IF(بيانات!N1693=1000,1000,"")</f>
        <v/>
      </c>
    </row>
    <row r="1694" spans="1:3" ht="15" customHeight="1">
      <c r="A1694" s="58" t="str">
        <f>IF(بيانات!N1694=1000,بيانات!B1694,"")</f>
        <v/>
      </c>
      <c r="B1694" s="58" t="str">
        <f>IF(بيانات!N1694=1000,بيانات!C1694,"")</f>
        <v/>
      </c>
      <c r="C1694" s="6" t="str">
        <f>IF(بيانات!N1694=1000,1000,"")</f>
        <v/>
      </c>
    </row>
    <row r="1695" spans="1:3" ht="15" customHeight="1">
      <c r="A1695" s="57" t="str">
        <f>IF(بيانات!N1695=1000,بيانات!B1695,"")</f>
        <v/>
      </c>
      <c r="B1695" s="57" t="str">
        <f>IF(بيانات!N1695=1000,بيانات!C1695,"")</f>
        <v/>
      </c>
      <c r="C1695" s="3" t="str">
        <f>IF(بيانات!N1695=1000,1000,"")</f>
        <v/>
      </c>
    </row>
    <row r="1696" spans="1:3" ht="15" customHeight="1">
      <c r="A1696" s="58" t="str">
        <f>IF(بيانات!N1696=1000,بيانات!B1696,"")</f>
        <v/>
      </c>
      <c r="B1696" s="58" t="str">
        <f>IF(بيانات!N1696=1000,بيانات!C1696,"")</f>
        <v/>
      </c>
      <c r="C1696" s="6" t="str">
        <f>IF(بيانات!N1696=1000,1000,"")</f>
        <v/>
      </c>
    </row>
    <row r="1697" spans="1:3" ht="15" customHeight="1">
      <c r="A1697" s="57" t="str">
        <f>IF(بيانات!N1697=1000,بيانات!B1697,"")</f>
        <v/>
      </c>
      <c r="B1697" s="57" t="str">
        <f>IF(بيانات!N1697=1000,بيانات!C1697,"")</f>
        <v/>
      </c>
      <c r="C1697" s="3" t="str">
        <f>IF(بيانات!N1697=1000,1000,"")</f>
        <v/>
      </c>
    </row>
    <row r="1698" spans="1:3" ht="15" customHeight="1">
      <c r="A1698" s="58" t="str">
        <f>IF(بيانات!N1698=1000,بيانات!B1698,"")</f>
        <v/>
      </c>
      <c r="B1698" s="58" t="str">
        <f>IF(بيانات!N1698=1000,بيانات!C1698,"")</f>
        <v/>
      </c>
      <c r="C1698" s="6" t="str">
        <f>IF(بيانات!N1698=1000,1000,"")</f>
        <v/>
      </c>
    </row>
    <row r="1699" spans="1:3" ht="15" customHeight="1">
      <c r="A1699" s="57" t="str">
        <f>IF(بيانات!N1699=1000,بيانات!B1699,"")</f>
        <v/>
      </c>
      <c r="B1699" s="57" t="str">
        <f>IF(بيانات!N1699=1000,بيانات!C1699,"")</f>
        <v/>
      </c>
      <c r="C1699" s="3" t="str">
        <f>IF(بيانات!N1699=1000,1000,"")</f>
        <v/>
      </c>
    </row>
    <row r="1700" spans="1:3" ht="15" customHeight="1">
      <c r="A1700" s="58" t="str">
        <f>IF(بيانات!N1700=1000,بيانات!B1700,"")</f>
        <v/>
      </c>
      <c r="B1700" s="58" t="str">
        <f>IF(بيانات!N1700=1000,بيانات!C1700,"")</f>
        <v/>
      </c>
      <c r="C1700" s="6" t="str">
        <f>IF(بيانات!N1700=1000,1000,"")</f>
        <v/>
      </c>
    </row>
    <row r="1701" spans="1:3" ht="15" customHeight="1">
      <c r="A1701" s="57" t="str">
        <f>IF(بيانات!N1701=1000,بيانات!B1701,"")</f>
        <v/>
      </c>
      <c r="B1701" s="57" t="str">
        <f>IF(بيانات!N1701=1000,بيانات!C1701,"")</f>
        <v/>
      </c>
      <c r="C1701" s="3" t="str">
        <f>IF(بيانات!N1701=1000,1000,"")</f>
        <v/>
      </c>
    </row>
    <row r="1702" spans="1:3" ht="15" customHeight="1">
      <c r="A1702" s="58" t="str">
        <f>IF(بيانات!N1702=1000,بيانات!B1702,"")</f>
        <v/>
      </c>
      <c r="B1702" s="58" t="str">
        <f>IF(بيانات!N1702=1000,بيانات!C1702,"")</f>
        <v/>
      </c>
      <c r="C1702" s="6" t="str">
        <f>IF(بيانات!N1702=1000,1000,"")</f>
        <v/>
      </c>
    </row>
    <row r="1703" spans="1:3" ht="15" customHeight="1">
      <c r="A1703" s="57" t="str">
        <f>IF(بيانات!N1703=1000,بيانات!B1703,"")</f>
        <v/>
      </c>
      <c r="B1703" s="57" t="str">
        <f>IF(بيانات!N1703=1000,بيانات!C1703,"")</f>
        <v/>
      </c>
      <c r="C1703" s="3" t="str">
        <f>IF(بيانات!N1703=1000,1000,"")</f>
        <v/>
      </c>
    </row>
    <row r="1704" spans="1:3" ht="15" customHeight="1">
      <c r="A1704" s="58" t="str">
        <f>IF(بيانات!N1704=1000,بيانات!B1704,"")</f>
        <v/>
      </c>
      <c r="B1704" s="58" t="str">
        <f>IF(بيانات!N1704=1000,بيانات!C1704,"")</f>
        <v/>
      </c>
      <c r="C1704" s="6" t="str">
        <f>IF(بيانات!N1704=1000,1000,"")</f>
        <v/>
      </c>
    </row>
    <row r="1705" spans="1:3" ht="15" customHeight="1">
      <c r="A1705" s="57" t="str">
        <f>IF(بيانات!N1705=1000,بيانات!B1705,"")</f>
        <v/>
      </c>
      <c r="B1705" s="57" t="str">
        <f>IF(بيانات!N1705=1000,بيانات!C1705,"")</f>
        <v/>
      </c>
      <c r="C1705" s="3" t="str">
        <f>IF(بيانات!N1705=1000,1000,"")</f>
        <v/>
      </c>
    </row>
    <row r="1706" spans="1:3" ht="15" customHeight="1">
      <c r="A1706" s="58" t="str">
        <f>IF(بيانات!N1706=1000,بيانات!B1706,"")</f>
        <v/>
      </c>
      <c r="B1706" s="58" t="str">
        <f>IF(بيانات!N1706=1000,بيانات!C1706,"")</f>
        <v/>
      </c>
      <c r="C1706" s="6" t="str">
        <f>IF(بيانات!N1706=1000,1000,"")</f>
        <v/>
      </c>
    </row>
    <row r="1707" spans="1:3" ht="15" customHeight="1">
      <c r="A1707" s="57" t="str">
        <f>IF(بيانات!N1707=1000,بيانات!B1707,"")</f>
        <v/>
      </c>
      <c r="B1707" s="57" t="str">
        <f>IF(بيانات!N1707=1000,بيانات!C1707,"")</f>
        <v/>
      </c>
      <c r="C1707" s="3" t="str">
        <f>IF(بيانات!N1707=1000,1000,"")</f>
        <v/>
      </c>
    </row>
    <row r="1708" spans="1:3" ht="15" customHeight="1">
      <c r="A1708" s="58" t="str">
        <f>IF(بيانات!N1708=1000,بيانات!B1708,"")</f>
        <v/>
      </c>
      <c r="B1708" s="58" t="str">
        <f>IF(بيانات!N1708=1000,بيانات!C1708,"")</f>
        <v/>
      </c>
      <c r="C1708" s="6" t="str">
        <f>IF(بيانات!N1708=1000,1000,"")</f>
        <v/>
      </c>
    </row>
    <row r="1709" spans="1:3" ht="15" customHeight="1">
      <c r="A1709" s="57" t="str">
        <f>IF(بيانات!N1709=1000,بيانات!B1709,"")</f>
        <v/>
      </c>
      <c r="B1709" s="57" t="str">
        <f>IF(بيانات!N1709=1000,بيانات!C1709,"")</f>
        <v/>
      </c>
      <c r="C1709" s="3" t="str">
        <f>IF(بيانات!N1709=1000,1000,"")</f>
        <v/>
      </c>
    </row>
    <row r="1710" spans="1:3" ht="15" customHeight="1">
      <c r="A1710" s="58" t="str">
        <f>IF(بيانات!N1710=1000,بيانات!B1710,"")</f>
        <v/>
      </c>
      <c r="B1710" s="58" t="str">
        <f>IF(بيانات!N1710=1000,بيانات!C1710,"")</f>
        <v/>
      </c>
      <c r="C1710" s="6" t="str">
        <f>IF(بيانات!N1710=1000,1000,"")</f>
        <v/>
      </c>
    </row>
    <row r="1711" spans="1:3" ht="15" customHeight="1">
      <c r="A1711" s="57" t="str">
        <f>IF(بيانات!N1711=1000,بيانات!B1711,"")</f>
        <v/>
      </c>
      <c r="B1711" s="57" t="str">
        <f>IF(بيانات!N1711=1000,بيانات!C1711,"")</f>
        <v/>
      </c>
      <c r="C1711" s="3" t="str">
        <f>IF(بيانات!N1711=1000,1000,"")</f>
        <v/>
      </c>
    </row>
    <row r="1712" spans="1:3" ht="15" customHeight="1">
      <c r="A1712" s="58" t="str">
        <f>IF(بيانات!N1712=1000,بيانات!B1712,"")</f>
        <v/>
      </c>
      <c r="B1712" s="58" t="str">
        <f>IF(بيانات!N1712=1000,بيانات!C1712,"")</f>
        <v/>
      </c>
      <c r="C1712" s="6" t="str">
        <f>IF(بيانات!N1712=1000,1000,"")</f>
        <v/>
      </c>
    </row>
    <row r="1713" spans="1:3" ht="15" customHeight="1">
      <c r="A1713" s="57" t="str">
        <f>IF(بيانات!N1713=1000,بيانات!B1713,"")</f>
        <v/>
      </c>
      <c r="B1713" s="57" t="str">
        <f>IF(بيانات!N1713=1000,بيانات!C1713,"")</f>
        <v/>
      </c>
      <c r="C1713" s="3" t="str">
        <f>IF(بيانات!N1713=1000,1000,"")</f>
        <v/>
      </c>
    </row>
    <row r="1714" spans="1:3" ht="15" customHeight="1">
      <c r="A1714" s="58" t="str">
        <f>IF(بيانات!N1714=1000,بيانات!B1714,"")</f>
        <v/>
      </c>
      <c r="B1714" s="58" t="str">
        <f>IF(بيانات!N1714=1000,بيانات!C1714,"")</f>
        <v/>
      </c>
      <c r="C1714" s="6" t="str">
        <f>IF(بيانات!N1714=1000,1000,"")</f>
        <v/>
      </c>
    </row>
    <row r="1715" spans="1:3" ht="15" customHeight="1">
      <c r="A1715" s="57" t="str">
        <f>IF(بيانات!N1715=1000,بيانات!B1715,"")</f>
        <v/>
      </c>
      <c r="B1715" s="57" t="str">
        <f>IF(بيانات!N1715=1000,بيانات!C1715,"")</f>
        <v/>
      </c>
      <c r="C1715" s="3" t="str">
        <f>IF(بيانات!N1715=1000,1000,"")</f>
        <v/>
      </c>
    </row>
    <row r="1716" spans="1:3" ht="15" customHeight="1">
      <c r="A1716" s="58" t="str">
        <f>IF(بيانات!N1716=1000,بيانات!B1716,"")</f>
        <v/>
      </c>
      <c r="B1716" s="58" t="str">
        <f>IF(بيانات!N1716=1000,بيانات!C1716,"")</f>
        <v/>
      </c>
      <c r="C1716" s="6" t="str">
        <f>IF(بيانات!N1716=1000,1000,"")</f>
        <v/>
      </c>
    </row>
    <row r="1717" spans="1:3" ht="15" customHeight="1">
      <c r="A1717" s="57" t="str">
        <f>IF(بيانات!N1717=1000,بيانات!B1717,"")</f>
        <v/>
      </c>
      <c r="B1717" s="57" t="str">
        <f>IF(بيانات!N1717=1000,بيانات!C1717,"")</f>
        <v/>
      </c>
      <c r="C1717" s="3" t="str">
        <f>IF(بيانات!N1717=1000,1000,"")</f>
        <v/>
      </c>
    </row>
    <row r="1718" spans="1:3" ht="15" customHeight="1">
      <c r="A1718" s="58" t="str">
        <f>IF(بيانات!N1718=1000,بيانات!B1718,"")</f>
        <v/>
      </c>
      <c r="B1718" s="58" t="str">
        <f>IF(بيانات!N1718=1000,بيانات!C1718,"")</f>
        <v/>
      </c>
      <c r="C1718" s="6" t="str">
        <f>IF(بيانات!N1718=1000,1000,"")</f>
        <v/>
      </c>
    </row>
    <row r="1719" spans="1:3" ht="15" customHeight="1">
      <c r="A1719" s="57" t="str">
        <f>IF(بيانات!N1719=1000,بيانات!B1719,"")</f>
        <v/>
      </c>
      <c r="B1719" s="57" t="str">
        <f>IF(بيانات!N1719=1000,بيانات!C1719,"")</f>
        <v/>
      </c>
      <c r="C1719" s="3" t="str">
        <f>IF(بيانات!N1719=1000,1000,"")</f>
        <v/>
      </c>
    </row>
    <row r="1720" spans="1:3" ht="15" customHeight="1">
      <c r="A1720" s="58" t="str">
        <f>IF(بيانات!N1720=1000,بيانات!B1720,"")</f>
        <v/>
      </c>
      <c r="B1720" s="58" t="str">
        <f>IF(بيانات!N1720=1000,بيانات!C1720,"")</f>
        <v/>
      </c>
      <c r="C1720" s="6" t="str">
        <f>IF(بيانات!N1720=1000,1000,"")</f>
        <v/>
      </c>
    </row>
    <row r="1721" spans="1:3" ht="15" customHeight="1">
      <c r="A1721" s="57" t="str">
        <f>IF(بيانات!N1721=1000,بيانات!B1721,"")</f>
        <v/>
      </c>
      <c r="B1721" s="57" t="str">
        <f>IF(بيانات!N1721=1000,بيانات!C1721,"")</f>
        <v/>
      </c>
      <c r="C1721" s="3" t="str">
        <f>IF(بيانات!N1721=1000,1000,"")</f>
        <v/>
      </c>
    </row>
    <row r="1722" spans="1:3" ht="15" customHeight="1">
      <c r="A1722" s="58" t="str">
        <f>IF(بيانات!N1722=1000,بيانات!B1722,"")</f>
        <v/>
      </c>
      <c r="B1722" s="58" t="str">
        <f>IF(بيانات!N1722=1000,بيانات!C1722,"")</f>
        <v/>
      </c>
      <c r="C1722" s="6" t="str">
        <f>IF(بيانات!N1722=1000,1000,"")</f>
        <v/>
      </c>
    </row>
    <row r="1723" spans="1:3" ht="15" customHeight="1">
      <c r="A1723" s="57" t="str">
        <f>IF(بيانات!N1723=1000,بيانات!B1723,"")</f>
        <v/>
      </c>
      <c r="B1723" s="57" t="str">
        <f>IF(بيانات!N1723=1000,بيانات!C1723,"")</f>
        <v/>
      </c>
      <c r="C1723" s="3" t="str">
        <f>IF(بيانات!N1723=1000,1000,"")</f>
        <v/>
      </c>
    </row>
    <row r="1724" spans="1:3" ht="15" customHeight="1">
      <c r="A1724" s="58" t="str">
        <f>IF(بيانات!N1724=1000,بيانات!B1724,"")</f>
        <v/>
      </c>
      <c r="B1724" s="58" t="str">
        <f>IF(بيانات!N1724=1000,بيانات!C1724,"")</f>
        <v/>
      </c>
      <c r="C1724" s="6" t="str">
        <f>IF(بيانات!N1724=1000,1000,"")</f>
        <v/>
      </c>
    </row>
    <row r="1725" spans="1:3" ht="15" customHeight="1">
      <c r="A1725" s="57" t="str">
        <f>IF(بيانات!N1725=1000,بيانات!B1725,"")</f>
        <v/>
      </c>
      <c r="B1725" s="57" t="str">
        <f>IF(بيانات!N1725=1000,بيانات!C1725,"")</f>
        <v/>
      </c>
      <c r="C1725" s="3" t="str">
        <f>IF(بيانات!N1725=1000,1000,"")</f>
        <v/>
      </c>
    </row>
    <row r="1726" spans="1:3" ht="15" customHeight="1">
      <c r="A1726" s="58" t="str">
        <f>IF(بيانات!N1726=1000,بيانات!B1726,"")</f>
        <v/>
      </c>
      <c r="B1726" s="58" t="str">
        <f>IF(بيانات!N1726=1000,بيانات!C1726,"")</f>
        <v/>
      </c>
      <c r="C1726" s="6" t="str">
        <f>IF(بيانات!N1726=1000,1000,"")</f>
        <v/>
      </c>
    </row>
    <row r="1727" spans="1:3" ht="15" customHeight="1">
      <c r="A1727" s="57" t="str">
        <f>IF(بيانات!N1727=1000,بيانات!B1727,"")</f>
        <v/>
      </c>
      <c r="B1727" s="57" t="str">
        <f>IF(بيانات!N1727=1000,بيانات!C1727,"")</f>
        <v/>
      </c>
      <c r="C1727" s="3" t="str">
        <f>IF(بيانات!N1727=1000,1000,"")</f>
        <v/>
      </c>
    </row>
    <row r="1728" spans="1:3" ht="15" customHeight="1">
      <c r="A1728" s="58" t="str">
        <f>IF(بيانات!N1728=1000,بيانات!B1728,"")</f>
        <v/>
      </c>
      <c r="B1728" s="58" t="str">
        <f>IF(بيانات!N1728=1000,بيانات!C1728,"")</f>
        <v/>
      </c>
      <c r="C1728" s="6" t="str">
        <f>IF(بيانات!N1728=1000,1000,"")</f>
        <v/>
      </c>
    </row>
    <row r="1729" spans="1:3" ht="15" customHeight="1">
      <c r="A1729" s="57" t="str">
        <f>IF(بيانات!N1729=1000,بيانات!B1729,"")</f>
        <v/>
      </c>
      <c r="B1729" s="57" t="str">
        <f>IF(بيانات!N1729=1000,بيانات!C1729,"")</f>
        <v/>
      </c>
      <c r="C1729" s="3" t="str">
        <f>IF(بيانات!N1729=1000,1000,"")</f>
        <v/>
      </c>
    </row>
    <row r="1730" spans="1:3" ht="15" customHeight="1">
      <c r="A1730" s="58" t="str">
        <f>IF(بيانات!N1730=1000,بيانات!B1730,"")</f>
        <v/>
      </c>
      <c r="B1730" s="58" t="str">
        <f>IF(بيانات!N1730=1000,بيانات!C1730,"")</f>
        <v/>
      </c>
      <c r="C1730" s="6" t="str">
        <f>IF(بيانات!N1730=1000,1000,"")</f>
        <v/>
      </c>
    </row>
    <row r="1731" spans="1:3" ht="15" customHeight="1">
      <c r="A1731" s="57" t="str">
        <f>IF(بيانات!N1731=1000,بيانات!B1731,"")</f>
        <v/>
      </c>
      <c r="B1731" s="57" t="str">
        <f>IF(بيانات!N1731=1000,بيانات!C1731,"")</f>
        <v/>
      </c>
      <c r="C1731" s="3" t="str">
        <f>IF(بيانات!N1731=1000,1000,"")</f>
        <v/>
      </c>
    </row>
    <row r="1732" spans="1:3" ht="15" customHeight="1">
      <c r="A1732" s="58" t="str">
        <f>IF(بيانات!N1732=1000,بيانات!B1732,"")</f>
        <v/>
      </c>
      <c r="B1732" s="58" t="str">
        <f>IF(بيانات!N1732=1000,بيانات!C1732,"")</f>
        <v/>
      </c>
      <c r="C1732" s="6" t="str">
        <f>IF(بيانات!N1732=1000,1000,"")</f>
        <v/>
      </c>
    </row>
    <row r="1733" spans="1:3" ht="15" customHeight="1">
      <c r="A1733" s="57" t="str">
        <f>IF(بيانات!N1733=1000,بيانات!B1733,"")</f>
        <v/>
      </c>
      <c r="B1733" s="57" t="str">
        <f>IF(بيانات!N1733=1000,بيانات!C1733,"")</f>
        <v/>
      </c>
      <c r="C1733" s="3" t="str">
        <f>IF(بيانات!N1733=1000,1000,"")</f>
        <v/>
      </c>
    </row>
    <row r="1734" spans="1:3" ht="15" customHeight="1">
      <c r="A1734" s="58" t="str">
        <f>IF(بيانات!N1734=1000,بيانات!B1734,"")</f>
        <v/>
      </c>
      <c r="B1734" s="58" t="str">
        <f>IF(بيانات!N1734=1000,بيانات!C1734,"")</f>
        <v/>
      </c>
      <c r="C1734" s="6" t="str">
        <f>IF(بيانات!N1734=1000,1000,"")</f>
        <v/>
      </c>
    </row>
    <row r="1735" spans="1:3" ht="15" customHeight="1">
      <c r="A1735" s="57" t="str">
        <f>IF(بيانات!N1735=1000,بيانات!B1735,"")</f>
        <v/>
      </c>
      <c r="B1735" s="57" t="str">
        <f>IF(بيانات!N1735=1000,بيانات!C1735,"")</f>
        <v/>
      </c>
      <c r="C1735" s="3" t="str">
        <f>IF(بيانات!N1735=1000,1000,"")</f>
        <v/>
      </c>
    </row>
    <row r="1736" spans="1:3" ht="15" customHeight="1">
      <c r="A1736" s="58" t="str">
        <f>IF(بيانات!N1736=1000,بيانات!B1736,"")</f>
        <v/>
      </c>
      <c r="B1736" s="58" t="str">
        <f>IF(بيانات!N1736=1000,بيانات!C1736,"")</f>
        <v/>
      </c>
      <c r="C1736" s="6" t="str">
        <f>IF(بيانات!N1736=1000,1000,"")</f>
        <v/>
      </c>
    </row>
    <row r="1737" spans="1:3" ht="15" customHeight="1">
      <c r="A1737" s="57" t="str">
        <f>IF(بيانات!N1737=1000,بيانات!B1737,"")</f>
        <v/>
      </c>
      <c r="B1737" s="57" t="str">
        <f>IF(بيانات!N1737=1000,بيانات!C1737,"")</f>
        <v/>
      </c>
      <c r="C1737" s="3" t="str">
        <f>IF(بيانات!N1737=1000,1000,"")</f>
        <v/>
      </c>
    </row>
    <row r="1738" spans="1:3" ht="15" customHeight="1">
      <c r="A1738" s="58" t="str">
        <f>IF(بيانات!N1738=1000,بيانات!B1738,"")</f>
        <v/>
      </c>
      <c r="B1738" s="58" t="str">
        <f>IF(بيانات!N1738=1000,بيانات!C1738,"")</f>
        <v/>
      </c>
      <c r="C1738" s="6" t="str">
        <f>IF(بيانات!N1738=1000,1000,"")</f>
        <v/>
      </c>
    </row>
    <row r="1739" spans="1:3" ht="15" customHeight="1">
      <c r="A1739" s="57" t="str">
        <f>IF(بيانات!N1739=1000,بيانات!B1739,"")</f>
        <v/>
      </c>
      <c r="B1739" s="57" t="str">
        <f>IF(بيانات!N1739=1000,بيانات!C1739,"")</f>
        <v/>
      </c>
      <c r="C1739" s="3" t="str">
        <f>IF(بيانات!N1739=1000,1000,"")</f>
        <v/>
      </c>
    </row>
    <row r="1740" spans="1:3" ht="15" customHeight="1">
      <c r="A1740" s="58" t="str">
        <f>IF(بيانات!N1740=1000,بيانات!B1740,"")</f>
        <v/>
      </c>
      <c r="B1740" s="58" t="str">
        <f>IF(بيانات!N1740=1000,بيانات!C1740,"")</f>
        <v/>
      </c>
      <c r="C1740" s="6" t="str">
        <f>IF(بيانات!N1740=1000,1000,"")</f>
        <v/>
      </c>
    </row>
    <row r="1741" spans="1:3" ht="15" customHeight="1">
      <c r="A1741" s="57" t="str">
        <f>IF(بيانات!N1741=1000,بيانات!B1741,"")</f>
        <v/>
      </c>
      <c r="B1741" s="57" t="str">
        <f>IF(بيانات!N1741=1000,بيانات!C1741,"")</f>
        <v/>
      </c>
      <c r="C1741" s="3" t="str">
        <f>IF(بيانات!N1741=1000,1000,"")</f>
        <v/>
      </c>
    </row>
    <row r="1742" spans="1:3" ht="15" customHeight="1">
      <c r="A1742" s="58" t="str">
        <f>IF(بيانات!N1742=1000,بيانات!B1742,"")</f>
        <v/>
      </c>
      <c r="B1742" s="58" t="str">
        <f>IF(بيانات!N1742=1000,بيانات!C1742,"")</f>
        <v/>
      </c>
      <c r="C1742" s="6" t="str">
        <f>IF(بيانات!N1742=1000,1000,"")</f>
        <v/>
      </c>
    </row>
    <row r="1743" spans="1:3" ht="15" customHeight="1">
      <c r="A1743" s="57" t="str">
        <f>IF(بيانات!N1743=1000,بيانات!B1743,"")</f>
        <v/>
      </c>
      <c r="B1743" s="57" t="str">
        <f>IF(بيانات!N1743=1000,بيانات!C1743,"")</f>
        <v/>
      </c>
      <c r="C1743" s="3" t="str">
        <f>IF(بيانات!N1743=1000,1000,"")</f>
        <v/>
      </c>
    </row>
    <row r="1744" spans="1:3" ht="15" customHeight="1">
      <c r="A1744" s="58" t="str">
        <f>IF(بيانات!N1744=1000,بيانات!B1744,"")</f>
        <v/>
      </c>
      <c r="B1744" s="58" t="str">
        <f>IF(بيانات!N1744=1000,بيانات!C1744,"")</f>
        <v/>
      </c>
      <c r="C1744" s="6" t="str">
        <f>IF(بيانات!N1744=1000,1000,"")</f>
        <v/>
      </c>
    </row>
    <row r="1745" spans="1:3" ht="15" customHeight="1">
      <c r="A1745" s="57" t="str">
        <f>IF(بيانات!N1745=1000,بيانات!B1745,"")</f>
        <v/>
      </c>
      <c r="B1745" s="57" t="str">
        <f>IF(بيانات!N1745=1000,بيانات!C1745,"")</f>
        <v/>
      </c>
      <c r="C1745" s="3" t="str">
        <f>IF(بيانات!N1745=1000,1000,"")</f>
        <v/>
      </c>
    </row>
    <row r="1746" spans="1:3" ht="15" customHeight="1">
      <c r="A1746" s="58" t="str">
        <f>IF(بيانات!N1746=1000,بيانات!B1746,"")</f>
        <v/>
      </c>
      <c r="B1746" s="58" t="str">
        <f>IF(بيانات!N1746=1000,بيانات!C1746,"")</f>
        <v/>
      </c>
      <c r="C1746" s="6" t="str">
        <f>IF(بيانات!N1746=1000,1000,"")</f>
        <v/>
      </c>
    </row>
    <row r="1747" spans="1:3" ht="15" customHeight="1">
      <c r="A1747" s="57" t="str">
        <f>IF(بيانات!N1747=1000,بيانات!B1747,"")</f>
        <v/>
      </c>
      <c r="B1747" s="57" t="str">
        <f>IF(بيانات!N1747=1000,بيانات!C1747,"")</f>
        <v/>
      </c>
      <c r="C1747" s="3" t="str">
        <f>IF(بيانات!N1747=1000,1000,"")</f>
        <v/>
      </c>
    </row>
    <row r="1748" spans="1:3" ht="15" customHeight="1">
      <c r="A1748" s="58" t="str">
        <f>IF(بيانات!N1748=1000,بيانات!B1748,"")</f>
        <v/>
      </c>
      <c r="B1748" s="58" t="str">
        <f>IF(بيانات!N1748=1000,بيانات!C1748,"")</f>
        <v/>
      </c>
      <c r="C1748" s="6" t="str">
        <f>IF(بيانات!N1748=1000,1000,"")</f>
        <v/>
      </c>
    </row>
    <row r="1749" spans="1:3" ht="15" customHeight="1">
      <c r="A1749" s="57" t="str">
        <f>IF(بيانات!N1749=1000,بيانات!B1749,"")</f>
        <v/>
      </c>
      <c r="B1749" s="57" t="str">
        <f>IF(بيانات!N1749=1000,بيانات!C1749,"")</f>
        <v/>
      </c>
      <c r="C1749" s="3" t="str">
        <f>IF(بيانات!N1749=1000,1000,"")</f>
        <v/>
      </c>
    </row>
    <row r="1750" spans="1:3" ht="15" customHeight="1">
      <c r="A1750" s="58" t="str">
        <f>IF(بيانات!N1750=1000,بيانات!B1750,"")</f>
        <v/>
      </c>
      <c r="B1750" s="58" t="str">
        <f>IF(بيانات!N1750=1000,بيانات!C1750,"")</f>
        <v/>
      </c>
      <c r="C1750" s="6" t="str">
        <f>IF(بيانات!N1750=1000,1000,"")</f>
        <v/>
      </c>
    </row>
    <row r="1751" spans="1:3" ht="15" customHeight="1">
      <c r="A1751" s="57" t="str">
        <f>IF(بيانات!N1751=1000,بيانات!B1751,"")</f>
        <v/>
      </c>
      <c r="B1751" s="57" t="str">
        <f>IF(بيانات!N1751=1000,بيانات!C1751,"")</f>
        <v/>
      </c>
      <c r="C1751" s="3" t="str">
        <f>IF(بيانات!N1751=1000,1000,"")</f>
        <v/>
      </c>
    </row>
    <row r="1752" spans="1:3" ht="15" customHeight="1">
      <c r="A1752" s="58" t="str">
        <f>IF(بيانات!N1752=1000,بيانات!B1752,"")</f>
        <v/>
      </c>
      <c r="B1752" s="58" t="str">
        <f>IF(بيانات!N1752=1000,بيانات!C1752,"")</f>
        <v/>
      </c>
      <c r="C1752" s="6" t="str">
        <f>IF(بيانات!N1752=1000,1000,"")</f>
        <v/>
      </c>
    </row>
    <row r="1753" spans="1:3" ht="15" customHeight="1">
      <c r="A1753" s="57" t="str">
        <f>IF(بيانات!N1753=1000,بيانات!B1753,"")</f>
        <v/>
      </c>
      <c r="B1753" s="57" t="str">
        <f>IF(بيانات!N1753=1000,بيانات!C1753,"")</f>
        <v/>
      </c>
      <c r="C1753" s="3" t="str">
        <f>IF(بيانات!N1753=1000,1000,"")</f>
        <v/>
      </c>
    </row>
    <row r="1754" spans="1:3" ht="15" customHeight="1">
      <c r="A1754" s="58" t="str">
        <f>IF(بيانات!N1754=1000,بيانات!B1754,"")</f>
        <v/>
      </c>
      <c r="B1754" s="58" t="str">
        <f>IF(بيانات!N1754=1000,بيانات!C1754,"")</f>
        <v/>
      </c>
      <c r="C1754" s="6" t="str">
        <f>IF(بيانات!N1754=1000,1000,"")</f>
        <v/>
      </c>
    </row>
    <row r="1755" spans="1:3" ht="15" customHeight="1">
      <c r="A1755" s="57" t="str">
        <f>IF(بيانات!N1755=1000,بيانات!B1755,"")</f>
        <v/>
      </c>
      <c r="B1755" s="57" t="str">
        <f>IF(بيانات!N1755=1000,بيانات!C1755,"")</f>
        <v/>
      </c>
      <c r="C1755" s="3" t="str">
        <f>IF(بيانات!N1755=1000,1000,"")</f>
        <v/>
      </c>
    </row>
    <row r="1756" spans="1:3" ht="15" customHeight="1">
      <c r="A1756" s="58" t="str">
        <f>IF(بيانات!N1756=1000,بيانات!B1756,"")</f>
        <v/>
      </c>
      <c r="B1756" s="58" t="str">
        <f>IF(بيانات!N1756=1000,بيانات!C1756,"")</f>
        <v/>
      </c>
      <c r="C1756" s="6" t="str">
        <f>IF(بيانات!N1756=1000,1000,"")</f>
        <v/>
      </c>
    </row>
    <row r="1757" spans="1:3" ht="15" customHeight="1">
      <c r="A1757" s="57" t="str">
        <f>IF(بيانات!N1757=1000,بيانات!B1757,"")</f>
        <v/>
      </c>
      <c r="B1757" s="57" t="str">
        <f>IF(بيانات!N1757=1000,بيانات!C1757,"")</f>
        <v/>
      </c>
      <c r="C1757" s="3" t="str">
        <f>IF(بيانات!N1757=1000,1000,"")</f>
        <v/>
      </c>
    </row>
    <row r="1758" spans="1:3" ht="15" customHeight="1">
      <c r="A1758" s="58" t="str">
        <f>IF(بيانات!N1758=1000,بيانات!B1758,"")</f>
        <v/>
      </c>
      <c r="B1758" s="58" t="str">
        <f>IF(بيانات!N1758=1000,بيانات!C1758,"")</f>
        <v/>
      </c>
      <c r="C1758" s="6" t="str">
        <f>IF(بيانات!N1758=1000,1000,"")</f>
        <v/>
      </c>
    </row>
    <row r="1759" spans="1:3" ht="15" customHeight="1">
      <c r="A1759" s="57" t="str">
        <f>IF(بيانات!N1759=1000,بيانات!B1759,"")</f>
        <v/>
      </c>
      <c r="B1759" s="57" t="str">
        <f>IF(بيانات!N1759=1000,بيانات!C1759,"")</f>
        <v/>
      </c>
      <c r="C1759" s="3" t="str">
        <f>IF(بيانات!N1759=1000,1000,"")</f>
        <v/>
      </c>
    </row>
    <row r="1760" spans="1:3" ht="15" customHeight="1">
      <c r="A1760" s="58" t="str">
        <f>IF(بيانات!N1760=1000,بيانات!B1760,"")</f>
        <v/>
      </c>
      <c r="B1760" s="58" t="str">
        <f>IF(بيانات!N1760=1000,بيانات!C1760,"")</f>
        <v/>
      </c>
      <c r="C1760" s="6" t="str">
        <f>IF(بيانات!N1760=1000,1000,"")</f>
        <v/>
      </c>
    </row>
    <row r="1761" spans="1:3" ht="15" customHeight="1">
      <c r="A1761" s="57" t="str">
        <f>IF(بيانات!N1761=1000,بيانات!B1761,"")</f>
        <v/>
      </c>
      <c r="B1761" s="57" t="str">
        <f>IF(بيانات!N1761=1000,بيانات!C1761,"")</f>
        <v/>
      </c>
      <c r="C1761" s="3" t="str">
        <f>IF(بيانات!N1761=1000,1000,"")</f>
        <v/>
      </c>
    </row>
    <row r="1762" spans="1:3" ht="15" customHeight="1">
      <c r="A1762" s="58" t="str">
        <f>IF(بيانات!N1762=1000,بيانات!B1762,"")</f>
        <v/>
      </c>
      <c r="B1762" s="58" t="str">
        <f>IF(بيانات!N1762=1000,بيانات!C1762,"")</f>
        <v/>
      </c>
      <c r="C1762" s="6" t="str">
        <f>IF(بيانات!N1762=1000,1000,"")</f>
        <v/>
      </c>
    </row>
    <row r="1763" spans="1:3" ht="15" customHeight="1">
      <c r="A1763" s="57" t="str">
        <f>IF(بيانات!N1763=1000,بيانات!B1763,"")</f>
        <v/>
      </c>
      <c r="B1763" s="57" t="str">
        <f>IF(بيانات!N1763=1000,بيانات!C1763,"")</f>
        <v/>
      </c>
      <c r="C1763" s="3" t="str">
        <f>IF(بيانات!N1763=1000,1000,"")</f>
        <v/>
      </c>
    </row>
    <row r="1764" spans="1:3" ht="15" customHeight="1">
      <c r="A1764" s="58" t="str">
        <f>IF(بيانات!N1764=1000,بيانات!B1764,"")</f>
        <v/>
      </c>
      <c r="B1764" s="58" t="str">
        <f>IF(بيانات!N1764=1000,بيانات!C1764,"")</f>
        <v/>
      </c>
      <c r="C1764" s="6" t="str">
        <f>IF(بيانات!N1764=1000,1000,"")</f>
        <v/>
      </c>
    </row>
    <row r="1765" spans="1:3" ht="15" customHeight="1">
      <c r="A1765" s="57" t="str">
        <f>IF(بيانات!N1765=1000,بيانات!B1765,"")</f>
        <v/>
      </c>
      <c r="B1765" s="57" t="str">
        <f>IF(بيانات!N1765=1000,بيانات!C1765,"")</f>
        <v/>
      </c>
      <c r="C1765" s="3" t="str">
        <f>IF(بيانات!N1765=1000,1000,"")</f>
        <v/>
      </c>
    </row>
    <row r="1766" spans="1:3" ht="15" customHeight="1">
      <c r="A1766" s="58" t="str">
        <f>IF(بيانات!N1766=1000,بيانات!B1766,"")</f>
        <v/>
      </c>
      <c r="B1766" s="58" t="str">
        <f>IF(بيانات!N1766=1000,بيانات!C1766,"")</f>
        <v/>
      </c>
      <c r="C1766" s="6" t="str">
        <f>IF(بيانات!N1766=1000,1000,"")</f>
        <v/>
      </c>
    </row>
    <row r="1767" spans="1:3" ht="15" customHeight="1">
      <c r="A1767" s="57" t="str">
        <f>IF(بيانات!N1767=1000,بيانات!B1767,"")</f>
        <v/>
      </c>
      <c r="B1767" s="57" t="str">
        <f>IF(بيانات!N1767=1000,بيانات!C1767,"")</f>
        <v/>
      </c>
      <c r="C1767" s="3" t="str">
        <f>IF(بيانات!N1767=1000,1000,"")</f>
        <v/>
      </c>
    </row>
    <row r="1768" spans="1:3" ht="15" customHeight="1">
      <c r="A1768" s="58" t="str">
        <f>IF(بيانات!N1768=1000,بيانات!B1768,"")</f>
        <v/>
      </c>
      <c r="B1768" s="58" t="str">
        <f>IF(بيانات!N1768=1000,بيانات!C1768,"")</f>
        <v/>
      </c>
      <c r="C1768" s="6" t="str">
        <f>IF(بيانات!N1768=1000,1000,"")</f>
        <v/>
      </c>
    </row>
    <row r="1769" spans="1:3" ht="15" customHeight="1">
      <c r="A1769" s="57" t="str">
        <f>IF(بيانات!N1769=1000,بيانات!B1769,"")</f>
        <v/>
      </c>
      <c r="B1769" s="57" t="str">
        <f>IF(بيانات!N1769=1000,بيانات!C1769,"")</f>
        <v/>
      </c>
      <c r="C1769" s="3" t="str">
        <f>IF(بيانات!N1769=1000,1000,"")</f>
        <v/>
      </c>
    </row>
    <row r="1770" spans="1:3" ht="15" customHeight="1">
      <c r="A1770" s="58" t="str">
        <f>IF(بيانات!N1770=1000,بيانات!B1770,"")</f>
        <v/>
      </c>
      <c r="B1770" s="58" t="str">
        <f>IF(بيانات!N1770=1000,بيانات!C1770,"")</f>
        <v/>
      </c>
      <c r="C1770" s="6" t="str">
        <f>IF(بيانات!N1770=1000,1000,"")</f>
        <v/>
      </c>
    </row>
    <row r="1771" spans="1:3" ht="15" customHeight="1">
      <c r="A1771" s="57" t="str">
        <f>IF(بيانات!N1771=1000,بيانات!B1771,"")</f>
        <v/>
      </c>
      <c r="B1771" s="57" t="str">
        <f>IF(بيانات!N1771=1000,بيانات!C1771,"")</f>
        <v/>
      </c>
      <c r="C1771" s="3" t="str">
        <f>IF(بيانات!N1771=1000,1000,"")</f>
        <v/>
      </c>
    </row>
    <row r="1772" spans="1:3" ht="15" customHeight="1">
      <c r="A1772" s="58" t="str">
        <f>IF(بيانات!N1772=1000,بيانات!B1772,"")</f>
        <v/>
      </c>
      <c r="B1772" s="58" t="str">
        <f>IF(بيانات!N1772=1000,بيانات!C1772,"")</f>
        <v/>
      </c>
      <c r="C1772" s="6" t="str">
        <f>IF(بيانات!N1772=1000,1000,"")</f>
        <v/>
      </c>
    </row>
    <row r="1773" spans="1:3" ht="15" customHeight="1">
      <c r="A1773" s="57" t="str">
        <f>IF(بيانات!N1773=1000,بيانات!B1773,"")</f>
        <v/>
      </c>
      <c r="B1773" s="57" t="str">
        <f>IF(بيانات!N1773=1000,بيانات!C1773,"")</f>
        <v/>
      </c>
      <c r="C1773" s="3" t="str">
        <f>IF(بيانات!N1773=1000,1000,"")</f>
        <v/>
      </c>
    </row>
    <row r="1774" spans="1:3" ht="15" customHeight="1">
      <c r="A1774" s="58" t="str">
        <f>IF(بيانات!N1774=1000,بيانات!B1774,"")</f>
        <v/>
      </c>
      <c r="B1774" s="58" t="str">
        <f>IF(بيانات!N1774=1000,بيانات!C1774,"")</f>
        <v/>
      </c>
      <c r="C1774" s="6" t="str">
        <f>IF(بيانات!N1774=1000,1000,"")</f>
        <v/>
      </c>
    </row>
    <row r="1775" spans="1:3" ht="15" customHeight="1">
      <c r="A1775" s="57" t="str">
        <f>IF(بيانات!N1775=1000,بيانات!B1775,"")</f>
        <v/>
      </c>
      <c r="B1775" s="57" t="str">
        <f>IF(بيانات!N1775=1000,بيانات!C1775,"")</f>
        <v/>
      </c>
      <c r="C1775" s="3" t="str">
        <f>IF(بيانات!N1775=1000,1000,"")</f>
        <v/>
      </c>
    </row>
    <row r="1776" spans="1:3" ht="15" customHeight="1">
      <c r="A1776" s="58" t="str">
        <f>IF(بيانات!N1776=1000,بيانات!B1776,"")</f>
        <v/>
      </c>
      <c r="B1776" s="58" t="str">
        <f>IF(بيانات!N1776=1000,بيانات!C1776,"")</f>
        <v/>
      </c>
      <c r="C1776" s="6" t="str">
        <f>IF(بيانات!N1776=1000,1000,"")</f>
        <v/>
      </c>
    </row>
    <row r="1777" spans="1:3" ht="15" customHeight="1">
      <c r="A1777" s="57" t="str">
        <f>IF(بيانات!N1777=1000,بيانات!B1777,"")</f>
        <v/>
      </c>
      <c r="B1777" s="57" t="str">
        <f>IF(بيانات!N1777=1000,بيانات!C1777,"")</f>
        <v/>
      </c>
      <c r="C1777" s="3" t="str">
        <f>IF(بيانات!N1777=1000,1000,"")</f>
        <v/>
      </c>
    </row>
    <row r="1778" spans="1:3" ht="15" customHeight="1">
      <c r="A1778" s="58" t="str">
        <f>IF(بيانات!N1778=1000,بيانات!B1778,"")</f>
        <v/>
      </c>
      <c r="B1778" s="58" t="str">
        <f>IF(بيانات!N1778=1000,بيانات!C1778,"")</f>
        <v/>
      </c>
      <c r="C1778" s="6" t="str">
        <f>IF(بيانات!N1778=1000,1000,"")</f>
        <v/>
      </c>
    </row>
    <row r="1779" spans="1:3" ht="15" customHeight="1">
      <c r="A1779" s="57" t="str">
        <f>IF(بيانات!N1779=1000,بيانات!B1779,"")</f>
        <v/>
      </c>
      <c r="B1779" s="57" t="str">
        <f>IF(بيانات!N1779=1000,بيانات!C1779,"")</f>
        <v/>
      </c>
      <c r="C1779" s="3" t="str">
        <f>IF(بيانات!N1779=1000,1000,"")</f>
        <v/>
      </c>
    </row>
    <row r="1780" spans="1:3" ht="15" customHeight="1">
      <c r="A1780" s="58" t="str">
        <f>IF(بيانات!N1780=1000,بيانات!B1780,"")</f>
        <v/>
      </c>
      <c r="B1780" s="58" t="str">
        <f>IF(بيانات!N1780=1000,بيانات!C1780,"")</f>
        <v/>
      </c>
      <c r="C1780" s="6" t="str">
        <f>IF(بيانات!N1780=1000,1000,"")</f>
        <v/>
      </c>
    </row>
    <row r="1781" spans="1:3" ht="15" customHeight="1">
      <c r="A1781" s="57" t="str">
        <f>IF(بيانات!N1781=1000,بيانات!B1781,"")</f>
        <v/>
      </c>
      <c r="B1781" s="57" t="str">
        <f>IF(بيانات!N1781=1000,بيانات!C1781,"")</f>
        <v/>
      </c>
      <c r="C1781" s="3" t="str">
        <f>IF(بيانات!N1781=1000,1000,"")</f>
        <v/>
      </c>
    </row>
    <row r="1782" spans="1:3" ht="15" customHeight="1">
      <c r="A1782" s="58" t="str">
        <f>IF(بيانات!N1782=1000,بيانات!B1782,"")</f>
        <v/>
      </c>
      <c r="B1782" s="58" t="str">
        <f>IF(بيانات!N1782=1000,بيانات!C1782,"")</f>
        <v/>
      </c>
      <c r="C1782" s="6" t="str">
        <f>IF(بيانات!N1782=1000,1000,"")</f>
        <v/>
      </c>
    </row>
    <row r="1783" spans="1:3" ht="15" customHeight="1">
      <c r="A1783" s="57" t="str">
        <f>IF(بيانات!N1783=1000,بيانات!B1783,"")</f>
        <v/>
      </c>
      <c r="B1783" s="57" t="str">
        <f>IF(بيانات!N1783=1000,بيانات!C1783,"")</f>
        <v/>
      </c>
      <c r="C1783" s="3" t="str">
        <f>IF(بيانات!N1783=1000,1000,"")</f>
        <v/>
      </c>
    </row>
    <row r="1784" spans="1:3" ht="15" customHeight="1">
      <c r="A1784" s="58" t="str">
        <f>IF(بيانات!N1784=1000,بيانات!B1784,"")</f>
        <v/>
      </c>
      <c r="B1784" s="58" t="str">
        <f>IF(بيانات!N1784=1000,بيانات!C1784,"")</f>
        <v/>
      </c>
      <c r="C1784" s="6" t="str">
        <f>IF(بيانات!N1784=1000,1000,"")</f>
        <v/>
      </c>
    </row>
    <row r="1785" spans="1:3" ht="15" customHeight="1">
      <c r="A1785" s="57" t="str">
        <f>IF(بيانات!N1785=1000,بيانات!B1785,"")</f>
        <v/>
      </c>
      <c r="B1785" s="57" t="str">
        <f>IF(بيانات!N1785=1000,بيانات!C1785,"")</f>
        <v/>
      </c>
      <c r="C1785" s="3" t="str">
        <f>IF(بيانات!N1785=1000,1000,"")</f>
        <v/>
      </c>
    </row>
    <row r="1786" spans="1:3" ht="15" customHeight="1">
      <c r="A1786" s="58" t="str">
        <f>IF(بيانات!N1786=1000,بيانات!B1786,"")</f>
        <v/>
      </c>
      <c r="B1786" s="58" t="str">
        <f>IF(بيانات!N1786=1000,بيانات!C1786,"")</f>
        <v/>
      </c>
      <c r="C1786" s="6" t="str">
        <f>IF(بيانات!N1786=1000,1000,"")</f>
        <v/>
      </c>
    </row>
    <row r="1787" spans="1:3" ht="15" customHeight="1">
      <c r="A1787" s="57" t="str">
        <f>IF(بيانات!N1787=1000,بيانات!B1787,"")</f>
        <v/>
      </c>
      <c r="B1787" s="57" t="str">
        <f>IF(بيانات!N1787=1000,بيانات!C1787,"")</f>
        <v/>
      </c>
      <c r="C1787" s="3" t="str">
        <f>IF(بيانات!N1787=1000,1000,"")</f>
        <v/>
      </c>
    </row>
    <row r="1788" spans="1:3" ht="15" customHeight="1">
      <c r="A1788" s="58" t="str">
        <f>IF(بيانات!N1788=1000,بيانات!B1788,"")</f>
        <v/>
      </c>
      <c r="B1788" s="58" t="str">
        <f>IF(بيانات!N1788=1000,بيانات!C1788,"")</f>
        <v/>
      </c>
      <c r="C1788" s="6" t="str">
        <f>IF(بيانات!N1788=1000,1000,"")</f>
        <v/>
      </c>
    </row>
    <row r="1789" spans="1:3" ht="15" customHeight="1">
      <c r="A1789" s="57" t="str">
        <f>IF(بيانات!N1789=1000,بيانات!B1789,"")</f>
        <v/>
      </c>
      <c r="B1789" s="57" t="str">
        <f>IF(بيانات!N1789=1000,بيانات!C1789,"")</f>
        <v/>
      </c>
      <c r="C1789" s="3" t="str">
        <f>IF(بيانات!N1789=1000,1000,"")</f>
        <v/>
      </c>
    </row>
    <row r="1790" spans="1:3" ht="15" customHeight="1">
      <c r="A1790" s="58" t="str">
        <f>IF(بيانات!N1790=1000,بيانات!B1790,"")</f>
        <v/>
      </c>
      <c r="B1790" s="58" t="str">
        <f>IF(بيانات!N1790=1000,بيانات!C1790,"")</f>
        <v/>
      </c>
      <c r="C1790" s="6" t="str">
        <f>IF(بيانات!N1790=1000,1000,"")</f>
        <v/>
      </c>
    </row>
    <row r="1791" spans="1:3" ht="15" customHeight="1">
      <c r="A1791" s="57" t="str">
        <f>IF(بيانات!N1791=1000,بيانات!B1791,"")</f>
        <v/>
      </c>
      <c r="B1791" s="57" t="str">
        <f>IF(بيانات!N1791=1000,بيانات!C1791,"")</f>
        <v/>
      </c>
      <c r="C1791" s="3" t="str">
        <f>IF(بيانات!N1791=1000,1000,"")</f>
        <v/>
      </c>
    </row>
    <row r="1792" spans="1:3" ht="15" customHeight="1">
      <c r="A1792" s="58" t="str">
        <f>IF(بيانات!N1792=1000,بيانات!B1792,"")</f>
        <v/>
      </c>
      <c r="B1792" s="58" t="str">
        <f>IF(بيانات!N1792=1000,بيانات!C1792,"")</f>
        <v/>
      </c>
      <c r="C1792" s="6" t="str">
        <f>IF(بيانات!N1792=1000,1000,"")</f>
        <v/>
      </c>
    </row>
    <row r="1793" spans="1:3" ht="15" customHeight="1">
      <c r="A1793" s="57" t="str">
        <f>IF(بيانات!N1793=1000,بيانات!B1793,"")</f>
        <v/>
      </c>
      <c r="B1793" s="57" t="str">
        <f>IF(بيانات!N1793=1000,بيانات!C1793,"")</f>
        <v/>
      </c>
      <c r="C1793" s="3" t="str">
        <f>IF(بيانات!N1793=1000,1000,"")</f>
        <v/>
      </c>
    </row>
    <row r="1794" spans="1:3" ht="15" customHeight="1">
      <c r="A1794" s="58" t="str">
        <f>IF(بيانات!N1794=1000,بيانات!B1794,"")</f>
        <v/>
      </c>
      <c r="B1794" s="58" t="str">
        <f>IF(بيانات!N1794=1000,بيانات!C1794,"")</f>
        <v/>
      </c>
      <c r="C1794" s="6" t="str">
        <f>IF(بيانات!N1794=1000,1000,"")</f>
        <v/>
      </c>
    </row>
    <row r="1795" spans="1:3" ht="15" customHeight="1">
      <c r="A1795" s="57" t="str">
        <f>IF(بيانات!N1795=1000,بيانات!B1795,"")</f>
        <v/>
      </c>
      <c r="B1795" s="57" t="str">
        <f>IF(بيانات!N1795=1000,بيانات!C1795,"")</f>
        <v/>
      </c>
      <c r="C1795" s="3" t="str">
        <f>IF(بيانات!N1795=1000,1000,"")</f>
        <v/>
      </c>
    </row>
    <row r="1796" spans="1:3" ht="15" customHeight="1">
      <c r="A1796" s="58" t="str">
        <f>IF(بيانات!N1796=1000,بيانات!B1796,"")</f>
        <v/>
      </c>
      <c r="B1796" s="58" t="str">
        <f>IF(بيانات!N1796=1000,بيانات!C1796,"")</f>
        <v/>
      </c>
      <c r="C1796" s="6" t="str">
        <f>IF(بيانات!N1796=1000,1000,"")</f>
        <v/>
      </c>
    </row>
    <row r="1797" spans="1:3" ht="15" customHeight="1">
      <c r="A1797" s="57" t="str">
        <f>IF(بيانات!N1797=1000,بيانات!B1797,"")</f>
        <v/>
      </c>
      <c r="B1797" s="57" t="str">
        <f>IF(بيانات!N1797=1000,بيانات!C1797,"")</f>
        <v/>
      </c>
      <c r="C1797" s="3" t="str">
        <f>IF(بيانات!N1797=1000,1000,"")</f>
        <v/>
      </c>
    </row>
    <row r="1798" spans="1:3" ht="15" customHeight="1">
      <c r="A1798" s="58" t="str">
        <f>IF(بيانات!N1798=1000,بيانات!B1798,"")</f>
        <v/>
      </c>
      <c r="B1798" s="58" t="str">
        <f>IF(بيانات!N1798=1000,بيانات!C1798,"")</f>
        <v/>
      </c>
      <c r="C1798" s="6" t="str">
        <f>IF(بيانات!N1798=1000,1000,"")</f>
        <v/>
      </c>
    </row>
    <row r="1799" spans="1:3" ht="15" customHeight="1">
      <c r="A1799" s="57" t="str">
        <f>IF(بيانات!N1799=1000,بيانات!B1799,"")</f>
        <v/>
      </c>
      <c r="B1799" s="57" t="str">
        <f>IF(بيانات!N1799=1000,بيانات!C1799,"")</f>
        <v/>
      </c>
      <c r="C1799" s="3" t="str">
        <f>IF(بيانات!N1799=1000,1000,"")</f>
        <v/>
      </c>
    </row>
    <row r="1800" spans="1:3" ht="15" customHeight="1">
      <c r="A1800" s="58" t="str">
        <f>IF(بيانات!N1800=1000,بيانات!B1800,"")</f>
        <v/>
      </c>
      <c r="B1800" s="58" t="str">
        <f>IF(بيانات!N1800=1000,بيانات!C1800,"")</f>
        <v/>
      </c>
      <c r="C1800" s="6" t="str">
        <f>IF(بيانات!N1800=1000,1000,"")</f>
        <v/>
      </c>
    </row>
    <row r="1801" spans="1:3" ht="15" customHeight="1">
      <c r="A1801" s="57" t="str">
        <f>IF(بيانات!N1801=1000,بيانات!B1801,"")</f>
        <v/>
      </c>
      <c r="B1801" s="57" t="str">
        <f>IF(بيانات!N1801=1000,بيانات!C1801,"")</f>
        <v/>
      </c>
      <c r="C1801" s="3" t="str">
        <f>IF(بيانات!N1801=1000,1000,"")</f>
        <v/>
      </c>
    </row>
    <row r="1802" spans="1:3" ht="15" customHeight="1">
      <c r="A1802" s="58" t="str">
        <f>IF(بيانات!N1802=1000,بيانات!B1802,"")</f>
        <v/>
      </c>
      <c r="B1802" s="58" t="str">
        <f>IF(بيانات!N1802=1000,بيانات!C1802,"")</f>
        <v/>
      </c>
      <c r="C1802" s="6" t="str">
        <f>IF(بيانات!N1802=1000,1000,"")</f>
        <v/>
      </c>
    </row>
    <row r="1803" spans="1:3" ht="15" customHeight="1">
      <c r="A1803" s="57" t="str">
        <f>IF(بيانات!N1803=1000,بيانات!B1803,"")</f>
        <v/>
      </c>
      <c r="B1803" s="57" t="str">
        <f>IF(بيانات!N1803=1000,بيانات!C1803,"")</f>
        <v/>
      </c>
      <c r="C1803" s="3" t="str">
        <f>IF(بيانات!N1803=1000,1000,"")</f>
        <v/>
      </c>
    </row>
    <row r="1804" spans="1:3" ht="15" customHeight="1">
      <c r="A1804" s="58" t="str">
        <f>IF(بيانات!N1804=1000,بيانات!B1804,"")</f>
        <v/>
      </c>
      <c r="B1804" s="58" t="str">
        <f>IF(بيانات!N1804=1000,بيانات!C1804,"")</f>
        <v/>
      </c>
      <c r="C1804" s="6" t="str">
        <f>IF(بيانات!N1804=1000,1000,"")</f>
        <v/>
      </c>
    </row>
    <row r="1805" spans="1:3" ht="15" customHeight="1">
      <c r="A1805" s="57" t="str">
        <f>IF(بيانات!N1805=1000,بيانات!B1805,"")</f>
        <v/>
      </c>
      <c r="B1805" s="57" t="str">
        <f>IF(بيانات!N1805=1000,بيانات!C1805,"")</f>
        <v/>
      </c>
      <c r="C1805" s="3" t="str">
        <f>IF(بيانات!N1805=1000,1000,"")</f>
        <v/>
      </c>
    </row>
    <row r="1806" spans="1:3" ht="15" customHeight="1">
      <c r="A1806" s="58" t="str">
        <f>IF(بيانات!N1806=1000,بيانات!B1806,"")</f>
        <v/>
      </c>
      <c r="B1806" s="58" t="str">
        <f>IF(بيانات!N1806=1000,بيانات!C1806,"")</f>
        <v/>
      </c>
      <c r="C1806" s="6" t="str">
        <f>IF(بيانات!N1806=1000,1000,"")</f>
        <v/>
      </c>
    </row>
    <row r="1807" spans="1:3" ht="15" customHeight="1">
      <c r="A1807" s="57" t="str">
        <f>IF(بيانات!N1807=1000,بيانات!B1807,"")</f>
        <v/>
      </c>
      <c r="B1807" s="57" t="str">
        <f>IF(بيانات!N1807=1000,بيانات!C1807,"")</f>
        <v/>
      </c>
      <c r="C1807" s="3" t="str">
        <f>IF(بيانات!N1807=1000,1000,"")</f>
        <v/>
      </c>
    </row>
    <row r="1808" spans="1:3" ht="15" customHeight="1">
      <c r="A1808" s="58" t="str">
        <f>IF(بيانات!N1808=1000,بيانات!B1808,"")</f>
        <v/>
      </c>
      <c r="B1808" s="58" t="str">
        <f>IF(بيانات!N1808=1000,بيانات!C1808,"")</f>
        <v/>
      </c>
      <c r="C1808" s="6" t="str">
        <f>IF(بيانات!N1808=1000,1000,"")</f>
        <v/>
      </c>
    </row>
    <row r="1809" spans="1:3" ht="15" customHeight="1">
      <c r="A1809" s="57" t="str">
        <f>IF(بيانات!N1809=1000,بيانات!B1809,"")</f>
        <v/>
      </c>
      <c r="B1809" s="57" t="str">
        <f>IF(بيانات!N1809=1000,بيانات!C1809,"")</f>
        <v/>
      </c>
      <c r="C1809" s="3" t="str">
        <f>IF(بيانات!N1809=1000,1000,"")</f>
        <v/>
      </c>
    </row>
    <row r="1810" spans="1:3" ht="15" customHeight="1">
      <c r="A1810" s="58" t="str">
        <f>IF(بيانات!N1810=1000,بيانات!B1810,"")</f>
        <v/>
      </c>
      <c r="B1810" s="58" t="str">
        <f>IF(بيانات!N1810=1000,بيانات!C1810,"")</f>
        <v/>
      </c>
      <c r="C1810" s="6" t="str">
        <f>IF(بيانات!N1810=1000,1000,"")</f>
        <v/>
      </c>
    </row>
    <row r="1811" spans="1:3" ht="15" customHeight="1">
      <c r="A1811" s="57" t="str">
        <f>IF(بيانات!N1811=1000,بيانات!B1811,"")</f>
        <v/>
      </c>
      <c r="B1811" s="57" t="str">
        <f>IF(بيانات!N1811=1000,بيانات!C1811,"")</f>
        <v/>
      </c>
      <c r="C1811" s="3" t="str">
        <f>IF(بيانات!N1811=1000,1000,"")</f>
        <v/>
      </c>
    </row>
    <row r="1812" spans="1:3" ht="15" customHeight="1">
      <c r="A1812" s="58" t="str">
        <f>IF(بيانات!N1812=1000,بيانات!B1812,"")</f>
        <v/>
      </c>
      <c r="B1812" s="58" t="str">
        <f>IF(بيانات!N1812=1000,بيانات!C1812,"")</f>
        <v/>
      </c>
      <c r="C1812" s="6" t="str">
        <f>IF(بيانات!N1812=1000,1000,"")</f>
        <v/>
      </c>
    </row>
    <row r="1813" spans="1:3" ht="15" customHeight="1">
      <c r="A1813" s="57" t="str">
        <f>IF(بيانات!N1813=1000,بيانات!B1813,"")</f>
        <v/>
      </c>
      <c r="B1813" s="57" t="str">
        <f>IF(بيانات!N1813=1000,بيانات!C1813,"")</f>
        <v/>
      </c>
      <c r="C1813" s="3" t="str">
        <f>IF(بيانات!N1813=1000,1000,"")</f>
        <v/>
      </c>
    </row>
    <row r="1814" spans="1:3" ht="15" customHeight="1">
      <c r="A1814" s="58" t="str">
        <f>IF(بيانات!N1814=1000,بيانات!B1814,"")</f>
        <v/>
      </c>
      <c r="B1814" s="58" t="str">
        <f>IF(بيانات!N1814=1000,بيانات!C1814,"")</f>
        <v/>
      </c>
      <c r="C1814" s="6" t="str">
        <f>IF(بيانات!N1814=1000,1000,"")</f>
        <v/>
      </c>
    </row>
    <row r="1815" spans="1:3" ht="15" customHeight="1">
      <c r="A1815" s="57" t="str">
        <f>IF(بيانات!N1815=1000,بيانات!B1815,"")</f>
        <v/>
      </c>
      <c r="B1815" s="57" t="str">
        <f>IF(بيانات!N1815=1000,بيانات!C1815,"")</f>
        <v/>
      </c>
      <c r="C1815" s="3" t="str">
        <f>IF(بيانات!N1815=1000,1000,"")</f>
        <v/>
      </c>
    </row>
    <row r="1816" spans="1:3" ht="15" customHeight="1">
      <c r="A1816" s="58" t="str">
        <f>IF(بيانات!N1816=1000,بيانات!B1816,"")</f>
        <v/>
      </c>
      <c r="B1816" s="58" t="str">
        <f>IF(بيانات!N1816=1000,بيانات!C1816,"")</f>
        <v/>
      </c>
      <c r="C1816" s="6" t="str">
        <f>IF(بيانات!N1816=1000,1000,"")</f>
        <v/>
      </c>
    </row>
    <row r="1817" spans="1:3" ht="15" customHeight="1">
      <c r="A1817" s="57" t="str">
        <f>IF(بيانات!N1817=1000,بيانات!B1817,"")</f>
        <v/>
      </c>
      <c r="B1817" s="57" t="str">
        <f>IF(بيانات!N1817=1000,بيانات!C1817,"")</f>
        <v/>
      </c>
      <c r="C1817" s="3" t="str">
        <f>IF(بيانات!N1817=1000,1000,"")</f>
        <v/>
      </c>
    </row>
    <row r="1818" spans="1:3" ht="15" customHeight="1">
      <c r="A1818" s="58" t="str">
        <f>IF(بيانات!N1818=1000,بيانات!B1818,"")</f>
        <v/>
      </c>
      <c r="B1818" s="58" t="str">
        <f>IF(بيانات!N1818=1000,بيانات!C1818,"")</f>
        <v/>
      </c>
      <c r="C1818" s="6" t="str">
        <f>IF(بيانات!N1818=1000,1000,"")</f>
        <v/>
      </c>
    </row>
    <row r="1819" spans="1:3" ht="15" customHeight="1">
      <c r="A1819" s="57" t="str">
        <f>IF(بيانات!N1819=1000,بيانات!B1819,"")</f>
        <v/>
      </c>
      <c r="B1819" s="57" t="str">
        <f>IF(بيانات!N1819=1000,بيانات!C1819,"")</f>
        <v/>
      </c>
      <c r="C1819" s="3" t="str">
        <f>IF(بيانات!N1819=1000,1000,"")</f>
        <v/>
      </c>
    </row>
    <row r="1820" spans="1:3" ht="15" customHeight="1">
      <c r="A1820" s="58" t="str">
        <f>IF(بيانات!N1820=1000,بيانات!B1820,"")</f>
        <v/>
      </c>
      <c r="B1820" s="58" t="str">
        <f>IF(بيانات!N1820=1000,بيانات!C1820,"")</f>
        <v/>
      </c>
      <c r="C1820" s="6" t="str">
        <f>IF(بيانات!N1820=1000,1000,"")</f>
        <v/>
      </c>
    </row>
    <row r="1821" spans="1:3" ht="15" customHeight="1">
      <c r="A1821" s="57" t="str">
        <f>IF(بيانات!N1821=1000,بيانات!B1821,"")</f>
        <v/>
      </c>
      <c r="B1821" s="57" t="str">
        <f>IF(بيانات!N1821=1000,بيانات!C1821,"")</f>
        <v/>
      </c>
      <c r="C1821" s="3" t="str">
        <f>IF(بيانات!N1821=1000,1000,"")</f>
        <v/>
      </c>
    </row>
    <row r="1822" spans="1:3" ht="15" customHeight="1">
      <c r="A1822" s="58" t="str">
        <f>IF(بيانات!N1822=1000,بيانات!B1822,"")</f>
        <v/>
      </c>
      <c r="B1822" s="58" t="str">
        <f>IF(بيانات!N1822=1000,بيانات!C1822,"")</f>
        <v/>
      </c>
      <c r="C1822" s="6" t="str">
        <f>IF(بيانات!N1822=1000,1000,"")</f>
        <v/>
      </c>
    </row>
    <row r="1823" spans="1:3" ht="15" customHeight="1">
      <c r="A1823" s="57" t="str">
        <f>IF(بيانات!N1823=1000,بيانات!B1823,"")</f>
        <v/>
      </c>
      <c r="B1823" s="57" t="str">
        <f>IF(بيانات!N1823=1000,بيانات!C1823,"")</f>
        <v/>
      </c>
      <c r="C1823" s="3" t="str">
        <f>IF(بيانات!N1823=1000,1000,"")</f>
        <v/>
      </c>
    </row>
    <row r="1824" spans="1:3" ht="15" customHeight="1">
      <c r="A1824" s="58" t="str">
        <f>IF(بيانات!N1824=1000,بيانات!B1824,"")</f>
        <v/>
      </c>
      <c r="B1824" s="58" t="str">
        <f>IF(بيانات!N1824=1000,بيانات!C1824,"")</f>
        <v/>
      </c>
      <c r="C1824" s="6" t="str">
        <f>IF(بيانات!N1824=1000,1000,"")</f>
        <v/>
      </c>
    </row>
    <row r="1825" spans="1:3" ht="15" customHeight="1">
      <c r="A1825" s="57" t="str">
        <f>IF(بيانات!N1825=1000,بيانات!B1825,"")</f>
        <v/>
      </c>
      <c r="B1825" s="57" t="str">
        <f>IF(بيانات!N1825=1000,بيانات!C1825,"")</f>
        <v/>
      </c>
      <c r="C1825" s="3" t="str">
        <f>IF(بيانات!N1825=1000,1000,"")</f>
        <v/>
      </c>
    </row>
    <row r="1826" spans="1:3" ht="15" customHeight="1">
      <c r="A1826" s="58" t="str">
        <f>IF(بيانات!N1826=1000,بيانات!B1826,"")</f>
        <v/>
      </c>
      <c r="B1826" s="58" t="str">
        <f>IF(بيانات!N1826=1000,بيانات!C1826,"")</f>
        <v/>
      </c>
      <c r="C1826" s="6" t="str">
        <f>IF(بيانات!N1826=1000,1000,"")</f>
        <v/>
      </c>
    </row>
    <row r="1827" spans="1:3" ht="15" customHeight="1">
      <c r="A1827" s="57" t="str">
        <f>IF(بيانات!N1827=1000,بيانات!B1827,"")</f>
        <v/>
      </c>
      <c r="B1827" s="57" t="str">
        <f>IF(بيانات!N1827=1000,بيانات!C1827,"")</f>
        <v/>
      </c>
      <c r="C1827" s="3" t="str">
        <f>IF(بيانات!N1827=1000,1000,"")</f>
        <v/>
      </c>
    </row>
    <row r="1828" spans="1:3" ht="15" customHeight="1">
      <c r="A1828" s="58" t="str">
        <f>IF(بيانات!N1828=1000,بيانات!B1828,"")</f>
        <v/>
      </c>
      <c r="B1828" s="58" t="str">
        <f>IF(بيانات!N1828=1000,بيانات!C1828,"")</f>
        <v/>
      </c>
      <c r="C1828" s="6" t="str">
        <f>IF(بيانات!N1828=1000,1000,"")</f>
        <v/>
      </c>
    </row>
    <row r="1829" spans="1:3" ht="15" customHeight="1">
      <c r="A1829" s="57" t="str">
        <f>IF(بيانات!N1829=1000,بيانات!B1829,"")</f>
        <v/>
      </c>
      <c r="B1829" s="57" t="str">
        <f>IF(بيانات!N1829=1000,بيانات!C1829,"")</f>
        <v/>
      </c>
      <c r="C1829" s="3" t="str">
        <f>IF(بيانات!N1829=1000,1000,"")</f>
        <v/>
      </c>
    </row>
    <row r="1830" spans="1:3" ht="15" customHeight="1">
      <c r="A1830" s="58" t="str">
        <f>IF(بيانات!N1830=1000,بيانات!B1830,"")</f>
        <v/>
      </c>
      <c r="B1830" s="58" t="str">
        <f>IF(بيانات!N1830=1000,بيانات!C1830,"")</f>
        <v/>
      </c>
      <c r="C1830" s="6" t="str">
        <f>IF(بيانات!N1830=1000,1000,"")</f>
        <v/>
      </c>
    </row>
    <row r="1831" spans="1:3" ht="15" customHeight="1">
      <c r="A1831" s="57" t="str">
        <f>IF(بيانات!N1831=1000,بيانات!B1831,"")</f>
        <v/>
      </c>
      <c r="B1831" s="57" t="str">
        <f>IF(بيانات!N1831=1000,بيانات!C1831,"")</f>
        <v/>
      </c>
      <c r="C1831" s="3" t="str">
        <f>IF(بيانات!N1831=1000,1000,"")</f>
        <v/>
      </c>
    </row>
    <row r="1832" spans="1:3" ht="15" customHeight="1">
      <c r="A1832" s="58" t="str">
        <f>IF(بيانات!N1832=1000,بيانات!B1832,"")</f>
        <v/>
      </c>
      <c r="B1832" s="58" t="str">
        <f>IF(بيانات!N1832=1000,بيانات!C1832,"")</f>
        <v/>
      </c>
      <c r="C1832" s="6" t="str">
        <f>IF(بيانات!N1832=1000,1000,"")</f>
        <v/>
      </c>
    </row>
    <row r="1833" spans="1:3" ht="15" customHeight="1">
      <c r="A1833" s="57" t="str">
        <f>IF(بيانات!N1833=1000,بيانات!B1833,"")</f>
        <v/>
      </c>
      <c r="B1833" s="57" t="str">
        <f>IF(بيانات!N1833=1000,بيانات!C1833,"")</f>
        <v/>
      </c>
      <c r="C1833" s="3" t="str">
        <f>IF(بيانات!N1833=1000,1000,"")</f>
        <v/>
      </c>
    </row>
    <row r="1834" spans="1:3" ht="15" customHeight="1">
      <c r="A1834" s="58" t="str">
        <f>IF(بيانات!N1834=1000,بيانات!B1834,"")</f>
        <v/>
      </c>
      <c r="B1834" s="58" t="str">
        <f>IF(بيانات!N1834=1000,بيانات!C1834,"")</f>
        <v/>
      </c>
      <c r="C1834" s="6" t="str">
        <f>IF(بيانات!N1834=1000,1000,"")</f>
        <v/>
      </c>
    </row>
    <row r="1835" spans="1:3" ht="15" customHeight="1">
      <c r="A1835" s="57" t="str">
        <f>IF(بيانات!N1835=1000,بيانات!B1835,"")</f>
        <v/>
      </c>
      <c r="B1835" s="57" t="str">
        <f>IF(بيانات!N1835=1000,بيانات!C1835,"")</f>
        <v/>
      </c>
      <c r="C1835" s="3" t="str">
        <f>IF(بيانات!N1835=1000,1000,"")</f>
        <v/>
      </c>
    </row>
    <row r="1836" spans="1:3" ht="15" customHeight="1">
      <c r="A1836" s="58" t="str">
        <f>IF(بيانات!N1836=1000,بيانات!B1836,"")</f>
        <v/>
      </c>
      <c r="B1836" s="58" t="str">
        <f>IF(بيانات!N1836=1000,بيانات!C1836,"")</f>
        <v/>
      </c>
      <c r="C1836" s="6" t="str">
        <f>IF(بيانات!N1836=1000,1000,"")</f>
        <v/>
      </c>
    </row>
    <row r="1837" spans="1:3" ht="15" customHeight="1">
      <c r="A1837" s="57" t="str">
        <f>IF(بيانات!N1837=1000,بيانات!B1837,"")</f>
        <v/>
      </c>
      <c r="B1837" s="57" t="str">
        <f>IF(بيانات!N1837=1000,بيانات!C1837,"")</f>
        <v/>
      </c>
      <c r="C1837" s="3" t="str">
        <f>IF(بيانات!N1837=1000,1000,"")</f>
        <v/>
      </c>
    </row>
    <row r="1838" spans="1:3" ht="15" customHeight="1">
      <c r="A1838" s="58" t="str">
        <f>IF(بيانات!N1838=1000,بيانات!B1838,"")</f>
        <v/>
      </c>
      <c r="B1838" s="58" t="str">
        <f>IF(بيانات!N1838=1000,بيانات!C1838,"")</f>
        <v/>
      </c>
      <c r="C1838" s="6" t="str">
        <f>IF(بيانات!N1838=1000,1000,"")</f>
        <v/>
      </c>
    </row>
    <row r="1839" spans="1:3" ht="15" customHeight="1">
      <c r="A1839" s="57" t="str">
        <f>IF(بيانات!N1839=1000,بيانات!B1839,"")</f>
        <v/>
      </c>
      <c r="B1839" s="57" t="str">
        <f>IF(بيانات!N1839=1000,بيانات!C1839,"")</f>
        <v/>
      </c>
      <c r="C1839" s="3" t="str">
        <f>IF(بيانات!N1839=1000,1000,"")</f>
        <v/>
      </c>
    </row>
    <row r="1840" spans="1:3" ht="15" customHeight="1">
      <c r="A1840" s="58" t="str">
        <f>IF(بيانات!N1840=1000,بيانات!B1840,"")</f>
        <v/>
      </c>
      <c r="B1840" s="58" t="str">
        <f>IF(بيانات!N1840=1000,بيانات!C1840,"")</f>
        <v/>
      </c>
      <c r="C1840" s="6" t="str">
        <f>IF(بيانات!N1840=1000,1000,"")</f>
        <v/>
      </c>
    </row>
    <row r="1841" spans="1:3" ht="15" customHeight="1">
      <c r="A1841" s="57" t="str">
        <f>IF(بيانات!N1841=1000,بيانات!B1841,"")</f>
        <v/>
      </c>
      <c r="B1841" s="57" t="str">
        <f>IF(بيانات!N1841=1000,بيانات!C1841,"")</f>
        <v/>
      </c>
      <c r="C1841" s="3" t="str">
        <f>IF(بيانات!N1841=1000,1000,"")</f>
        <v/>
      </c>
    </row>
    <row r="1842" spans="1:3" ht="15" customHeight="1">
      <c r="A1842" s="58" t="str">
        <f>IF(بيانات!N1842=1000,بيانات!B1842,"")</f>
        <v/>
      </c>
      <c r="B1842" s="58" t="str">
        <f>IF(بيانات!N1842=1000,بيانات!C1842,"")</f>
        <v/>
      </c>
      <c r="C1842" s="6" t="str">
        <f>IF(بيانات!N1842=1000,1000,"")</f>
        <v/>
      </c>
    </row>
    <row r="1843" spans="1:3" ht="15" customHeight="1">
      <c r="A1843" s="57" t="str">
        <f>IF(بيانات!N1843=1000,بيانات!B1843,"")</f>
        <v/>
      </c>
      <c r="B1843" s="57" t="str">
        <f>IF(بيانات!N1843=1000,بيانات!C1843,"")</f>
        <v/>
      </c>
      <c r="C1843" s="3" t="str">
        <f>IF(بيانات!N1843=1000,1000,"")</f>
        <v/>
      </c>
    </row>
    <row r="1844" spans="1:3" ht="15" customHeight="1">
      <c r="A1844" s="58" t="str">
        <f>IF(بيانات!N1844=1000,بيانات!B1844,"")</f>
        <v/>
      </c>
      <c r="B1844" s="58" t="str">
        <f>IF(بيانات!N1844=1000,بيانات!C1844,"")</f>
        <v/>
      </c>
      <c r="C1844" s="6" t="str">
        <f>IF(بيانات!N1844=1000,1000,"")</f>
        <v/>
      </c>
    </row>
    <row r="1845" spans="1:3" ht="15" customHeight="1">
      <c r="A1845" s="57" t="str">
        <f>IF(بيانات!N1845=1000,بيانات!B1845,"")</f>
        <v/>
      </c>
      <c r="B1845" s="57" t="str">
        <f>IF(بيانات!N1845=1000,بيانات!C1845,"")</f>
        <v/>
      </c>
      <c r="C1845" s="3" t="str">
        <f>IF(بيانات!N1845=1000,1000,"")</f>
        <v/>
      </c>
    </row>
    <row r="1846" spans="1:3" ht="15" customHeight="1">
      <c r="A1846" s="58" t="str">
        <f>IF(بيانات!N1846=1000,بيانات!B1846,"")</f>
        <v/>
      </c>
      <c r="B1846" s="58" t="str">
        <f>IF(بيانات!N1846=1000,بيانات!C1846,"")</f>
        <v/>
      </c>
      <c r="C1846" s="6" t="str">
        <f>IF(بيانات!N1846=1000,1000,"")</f>
        <v/>
      </c>
    </row>
    <row r="1847" spans="1:3" ht="15" customHeight="1">
      <c r="A1847" s="57" t="str">
        <f>IF(بيانات!N1847=1000,بيانات!B1847,"")</f>
        <v/>
      </c>
      <c r="B1847" s="57" t="str">
        <f>IF(بيانات!N1847=1000,بيانات!C1847,"")</f>
        <v/>
      </c>
      <c r="C1847" s="3" t="str">
        <f>IF(بيانات!N1847=1000,1000,"")</f>
        <v/>
      </c>
    </row>
    <row r="1848" spans="1:3" ht="15" customHeight="1">
      <c r="A1848" s="58" t="str">
        <f>IF(بيانات!N1848=1000,بيانات!B1848,"")</f>
        <v/>
      </c>
      <c r="B1848" s="58" t="str">
        <f>IF(بيانات!N1848=1000,بيانات!C1848,"")</f>
        <v/>
      </c>
      <c r="C1848" s="6" t="str">
        <f>IF(بيانات!N1848=1000,1000,"")</f>
        <v/>
      </c>
    </row>
    <row r="1849" spans="1:3" ht="15" customHeight="1">
      <c r="A1849" s="57" t="str">
        <f>IF(بيانات!N1849=1000,بيانات!B1849,"")</f>
        <v/>
      </c>
      <c r="B1849" s="57" t="str">
        <f>IF(بيانات!N1849=1000,بيانات!C1849,"")</f>
        <v/>
      </c>
      <c r="C1849" s="3" t="str">
        <f>IF(بيانات!N1849=1000,1000,"")</f>
        <v/>
      </c>
    </row>
    <row r="1850" spans="1:3" ht="15" customHeight="1">
      <c r="A1850" s="58" t="str">
        <f>IF(بيانات!N1850=1000,بيانات!B1850,"")</f>
        <v/>
      </c>
      <c r="B1850" s="58" t="str">
        <f>IF(بيانات!N1850=1000,بيانات!C1850,"")</f>
        <v/>
      </c>
      <c r="C1850" s="6" t="str">
        <f>IF(بيانات!N1850=1000,1000,"")</f>
        <v/>
      </c>
    </row>
    <row r="1851" spans="1:3" ht="15" customHeight="1">
      <c r="A1851" s="57" t="str">
        <f>IF(بيانات!N1851=1000,بيانات!B1851,"")</f>
        <v/>
      </c>
      <c r="B1851" s="57" t="str">
        <f>IF(بيانات!N1851=1000,بيانات!C1851,"")</f>
        <v/>
      </c>
      <c r="C1851" s="3" t="str">
        <f>IF(بيانات!N1851=1000,1000,"")</f>
        <v/>
      </c>
    </row>
    <row r="1852" spans="1:3" ht="15" customHeight="1">
      <c r="A1852" s="58" t="str">
        <f>IF(بيانات!N1852=1000,بيانات!B1852,"")</f>
        <v/>
      </c>
      <c r="B1852" s="58" t="str">
        <f>IF(بيانات!N1852=1000,بيانات!C1852,"")</f>
        <v/>
      </c>
      <c r="C1852" s="6" t="str">
        <f>IF(بيانات!N1852=1000,1000,"")</f>
        <v/>
      </c>
    </row>
    <row r="1853" spans="1:3" ht="15" customHeight="1">
      <c r="A1853" s="57" t="str">
        <f>IF(بيانات!N1853=1000,بيانات!B1853,"")</f>
        <v/>
      </c>
      <c r="B1853" s="57" t="str">
        <f>IF(بيانات!N1853=1000,بيانات!C1853,"")</f>
        <v/>
      </c>
      <c r="C1853" s="3" t="str">
        <f>IF(بيانات!N1853=1000,1000,"")</f>
        <v/>
      </c>
    </row>
    <row r="1854" spans="1:3" ht="15" customHeight="1">
      <c r="A1854" s="58" t="str">
        <f>IF(بيانات!N1854=1000,بيانات!B1854,"")</f>
        <v/>
      </c>
      <c r="B1854" s="58" t="str">
        <f>IF(بيانات!N1854=1000,بيانات!C1854,"")</f>
        <v/>
      </c>
      <c r="C1854" s="6" t="str">
        <f>IF(بيانات!N1854=1000,1000,"")</f>
        <v/>
      </c>
    </row>
    <row r="1855" spans="1:3" ht="15" customHeight="1">
      <c r="A1855" s="57" t="str">
        <f>IF(بيانات!N1855=1000,بيانات!B1855,"")</f>
        <v/>
      </c>
      <c r="B1855" s="57" t="str">
        <f>IF(بيانات!N1855=1000,بيانات!C1855,"")</f>
        <v/>
      </c>
      <c r="C1855" s="3" t="str">
        <f>IF(بيانات!N1855=1000,1000,"")</f>
        <v/>
      </c>
    </row>
    <row r="1856" spans="1:3" ht="15" customHeight="1">
      <c r="A1856" s="58" t="str">
        <f>IF(بيانات!N1856=1000,بيانات!B1856,"")</f>
        <v/>
      </c>
      <c r="B1856" s="58" t="str">
        <f>IF(بيانات!N1856=1000,بيانات!C1856,"")</f>
        <v/>
      </c>
      <c r="C1856" s="6" t="str">
        <f>IF(بيانات!N1856=1000,1000,"")</f>
        <v/>
      </c>
    </row>
    <row r="1857" spans="1:3" ht="15" customHeight="1">
      <c r="A1857" s="57" t="str">
        <f>IF(بيانات!N1857=1000,بيانات!B1857,"")</f>
        <v/>
      </c>
      <c r="B1857" s="57" t="str">
        <f>IF(بيانات!N1857=1000,بيانات!C1857,"")</f>
        <v/>
      </c>
      <c r="C1857" s="3" t="str">
        <f>IF(بيانات!N1857=1000,1000,"")</f>
        <v/>
      </c>
    </row>
    <row r="1858" spans="1:3" ht="15" customHeight="1">
      <c r="A1858" s="58" t="str">
        <f>IF(بيانات!N1858=1000,بيانات!B1858,"")</f>
        <v/>
      </c>
      <c r="B1858" s="58" t="str">
        <f>IF(بيانات!N1858=1000,بيانات!C1858,"")</f>
        <v/>
      </c>
      <c r="C1858" s="6" t="str">
        <f>IF(بيانات!N1858=1000,1000,"")</f>
        <v/>
      </c>
    </row>
    <row r="1859" spans="1:3" ht="15" customHeight="1">
      <c r="A1859" s="57" t="str">
        <f>IF(بيانات!N1859=1000,بيانات!B1859,"")</f>
        <v/>
      </c>
      <c r="B1859" s="57" t="str">
        <f>IF(بيانات!N1859=1000,بيانات!C1859,"")</f>
        <v/>
      </c>
      <c r="C1859" s="3" t="str">
        <f>IF(بيانات!N1859=1000,1000,"")</f>
        <v/>
      </c>
    </row>
    <row r="1860" spans="1:3" ht="15" customHeight="1">
      <c r="A1860" s="58" t="str">
        <f>IF(بيانات!N1860=1000,بيانات!B1860,"")</f>
        <v/>
      </c>
      <c r="B1860" s="58" t="str">
        <f>IF(بيانات!N1860=1000,بيانات!C1860,"")</f>
        <v/>
      </c>
      <c r="C1860" s="6" t="str">
        <f>IF(بيانات!N1860=1000,1000,"")</f>
        <v/>
      </c>
    </row>
    <row r="1861" spans="1:3" ht="15" customHeight="1">
      <c r="A1861" s="57" t="str">
        <f>IF(بيانات!N1861=1000,بيانات!B1861,"")</f>
        <v/>
      </c>
      <c r="B1861" s="57" t="str">
        <f>IF(بيانات!N1861=1000,بيانات!C1861,"")</f>
        <v/>
      </c>
      <c r="C1861" s="3" t="str">
        <f>IF(بيانات!N1861=1000,1000,"")</f>
        <v/>
      </c>
    </row>
    <row r="1862" spans="1:3" ht="15" customHeight="1">
      <c r="A1862" s="58" t="str">
        <f>IF(بيانات!N1862=1000,بيانات!B1862,"")</f>
        <v/>
      </c>
      <c r="B1862" s="58" t="str">
        <f>IF(بيانات!N1862=1000,بيانات!C1862,"")</f>
        <v/>
      </c>
      <c r="C1862" s="6" t="str">
        <f>IF(بيانات!N1862=1000,1000,"")</f>
        <v/>
      </c>
    </row>
    <row r="1863" spans="1:3" ht="15" customHeight="1">
      <c r="A1863" s="57" t="str">
        <f>IF(بيانات!N1863=1000,بيانات!B1863,"")</f>
        <v/>
      </c>
      <c r="B1863" s="57" t="str">
        <f>IF(بيانات!N1863=1000,بيانات!C1863,"")</f>
        <v/>
      </c>
      <c r="C1863" s="3" t="str">
        <f>IF(بيانات!N1863=1000,1000,"")</f>
        <v/>
      </c>
    </row>
    <row r="1864" spans="1:3" ht="15" customHeight="1">
      <c r="A1864" s="58" t="str">
        <f>IF(بيانات!N1864=1000,بيانات!B1864,"")</f>
        <v/>
      </c>
      <c r="B1864" s="58" t="str">
        <f>IF(بيانات!N1864=1000,بيانات!C1864,"")</f>
        <v/>
      </c>
      <c r="C1864" s="6" t="str">
        <f>IF(بيانات!N1864=1000,1000,"")</f>
        <v/>
      </c>
    </row>
    <row r="1865" spans="1:3" ht="15" customHeight="1">
      <c r="A1865" s="57" t="str">
        <f>IF(بيانات!N1865=1000,بيانات!B1865,"")</f>
        <v/>
      </c>
      <c r="B1865" s="57" t="str">
        <f>IF(بيانات!N1865=1000,بيانات!C1865,"")</f>
        <v/>
      </c>
      <c r="C1865" s="3" t="str">
        <f>IF(بيانات!N1865=1000,1000,"")</f>
        <v/>
      </c>
    </row>
    <row r="1866" spans="1:3" ht="15" customHeight="1">
      <c r="A1866" s="58" t="str">
        <f>IF(بيانات!N1866=1000,بيانات!B1866,"")</f>
        <v/>
      </c>
      <c r="B1866" s="58" t="str">
        <f>IF(بيانات!N1866=1000,بيانات!C1866,"")</f>
        <v/>
      </c>
      <c r="C1866" s="6" t="str">
        <f>IF(بيانات!N1866=1000,1000,"")</f>
        <v/>
      </c>
    </row>
    <row r="1867" spans="1:3" ht="15" customHeight="1">
      <c r="A1867" s="57" t="str">
        <f>IF(بيانات!N1867=1000,بيانات!B1867,"")</f>
        <v/>
      </c>
      <c r="B1867" s="57" t="str">
        <f>IF(بيانات!N1867=1000,بيانات!C1867,"")</f>
        <v/>
      </c>
      <c r="C1867" s="3" t="str">
        <f>IF(بيانات!N1867=1000,1000,"")</f>
        <v/>
      </c>
    </row>
    <row r="1868" spans="1:3" ht="15" customHeight="1">
      <c r="A1868" s="58" t="str">
        <f>IF(بيانات!N1868=1000,بيانات!B1868,"")</f>
        <v/>
      </c>
      <c r="B1868" s="58" t="str">
        <f>IF(بيانات!N1868=1000,بيانات!C1868,"")</f>
        <v/>
      </c>
      <c r="C1868" s="6" t="str">
        <f>IF(بيانات!N1868=1000,1000,"")</f>
        <v/>
      </c>
    </row>
    <row r="1869" spans="1:3" ht="15" customHeight="1">
      <c r="A1869" s="57" t="str">
        <f>IF(بيانات!N1869=1000,بيانات!B1869,"")</f>
        <v/>
      </c>
      <c r="B1869" s="57" t="str">
        <f>IF(بيانات!N1869=1000,بيانات!C1869,"")</f>
        <v/>
      </c>
      <c r="C1869" s="3" t="str">
        <f>IF(بيانات!N1869=1000,1000,"")</f>
        <v/>
      </c>
    </row>
    <row r="1870" spans="1:3" ht="15" customHeight="1">
      <c r="A1870" s="58" t="str">
        <f>IF(بيانات!N1870=1000,بيانات!B1870,"")</f>
        <v/>
      </c>
      <c r="B1870" s="58" t="str">
        <f>IF(بيانات!N1870=1000,بيانات!C1870,"")</f>
        <v/>
      </c>
      <c r="C1870" s="6" t="str">
        <f>IF(بيانات!N1870=1000,1000,"")</f>
        <v/>
      </c>
    </row>
    <row r="1871" spans="1:3" ht="15" customHeight="1">
      <c r="A1871" s="57" t="str">
        <f>IF(بيانات!N1871=1000,بيانات!B1871,"")</f>
        <v/>
      </c>
      <c r="B1871" s="57" t="str">
        <f>IF(بيانات!N1871=1000,بيانات!C1871,"")</f>
        <v/>
      </c>
      <c r="C1871" s="3" t="str">
        <f>IF(بيانات!N1871=1000,1000,"")</f>
        <v/>
      </c>
    </row>
    <row r="1872" spans="1:3" ht="15" customHeight="1">
      <c r="A1872" s="58" t="str">
        <f>IF(بيانات!N1872=1000,بيانات!B1872,"")</f>
        <v/>
      </c>
      <c r="B1872" s="58" t="str">
        <f>IF(بيانات!N1872=1000,بيانات!C1872,"")</f>
        <v/>
      </c>
      <c r="C1872" s="6" t="str">
        <f>IF(بيانات!N1872=1000,1000,"")</f>
        <v/>
      </c>
    </row>
    <row r="1873" spans="1:3" ht="15" customHeight="1">
      <c r="A1873" s="57" t="str">
        <f>IF(بيانات!N1873=1000,بيانات!B1873,"")</f>
        <v/>
      </c>
      <c r="B1873" s="57" t="str">
        <f>IF(بيانات!N1873=1000,بيانات!C1873,"")</f>
        <v/>
      </c>
      <c r="C1873" s="3" t="str">
        <f>IF(بيانات!N1873=1000,1000,"")</f>
        <v/>
      </c>
    </row>
    <row r="1874" spans="1:3" ht="15" customHeight="1">
      <c r="A1874" s="58" t="str">
        <f>IF(بيانات!N1874=1000,بيانات!B1874,"")</f>
        <v/>
      </c>
      <c r="B1874" s="58" t="str">
        <f>IF(بيانات!N1874=1000,بيانات!C1874,"")</f>
        <v/>
      </c>
      <c r="C1874" s="6" t="str">
        <f>IF(بيانات!N1874=1000,1000,"")</f>
        <v/>
      </c>
    </row>
    <row r="1875" spans="1:3" ht="15" customHeight="1">
      <c r="A1875" s="57" t="str">
        <f>IF(بيانات!N1875=1000,بيانات!B1875,"")</f>
        <v/>
      </c>
      <c r="B1875" s="57" t="str">
        <f>IF(بيانات!N1875=1000,بيانات!C1875,"")</f>
        <v/>
      </c>
      <c r="C1875" s="3" t="str">
        <f>IF(بيانات!N1875=1000,1000,"")</f>
        <v/>
      </c>
    </row>
    <row r="1876" spans="1:3" ht="15" customHeight="1">
      <c r="A1876" s="58" t="str">
        <f>IF(بيانات!N1876=1000,بيانات!B1876,"")</f>
        <v/>
      </c>
      <c r="B1876" s="58" t="str">
        <f>IF(بيانات!N1876=1000,بيانات!C1876,"")</f>
        <v/>
      </c>
      <c r="C1876" s="6" t="str">
        <f>IF(بيانات!N1876=1000,1000,"")</f>
        <v/>
      </c>
    </row>
    <row r="1877" spans="1:3" ht="15" customHeight="1">
      <c r="A1877" s="57" t="str">
        <f>IF(بيانات!N1877=1000,بيانات!B1877,"")</f>
        <v/>
      </c>
      <c r="B1877" s="57" t="str">
        <f>IF(بيانات!N1877=1000,بيانات!C1877,"")</f>
        <v/>
      </c>
      <c r="C1877" s="3" t="str">
        <f>IF(بيانات!N1877=1000,1000,"")</f>
        <v/>
      </c>
    </row>
    <row r="1878" spans="1:3" ht="15" customHeight="1">
      <c r="A1878" s="58" t="str">
        <f>IF(بيانات!N1878=1000,بيانات!B1878,"")</f>
        <v/>
      </c>
      <c r="B1878" s="58" t="str">
        <f>IF(بيانات!N1878=1000,بيانات!C1878,"")</f>
        <v/>
      </c>
      <c r="C1878" s="6" t="str">
        <f>IF(بيانات!N1878=1000,1000,"")</f>
        <v/>
      </c>
    </row>
    <row r="1879" spans="1:3" ht="15" customHeight="1">
      <c r="A1879" s="57" t="str">
        <f>IF(بيانات!N1879=1000,بيانات!B1879,"")</f>
        <v/>
      </c>
      <c r="B1879" s="57" t="str">
        <f>IF(بيانات!N1879=1000,بيانات!C1879,"")</f>
        <v/>
      </c>
      <c r="C1879" s="3" t="str">
        <f>IF(بيانات!N1879=1000,1000,"")</f>
        <v/>
      </c>
    </row>
    <row r="1880" spans="1:3" ht="15" customHeight="1">
      <c r="A1880" s="58" t="str">
        <f>IF(بيانات!N1880=1000,بيانات!B1880,"")</f>
        <v/>
      </c>
      <c r="B1880" s="58" t="str">
        <f>IF(بيانات!N1880=1000,بيانات!C1880,"")</f>
        <v/>
      </c>
      <c r="C1880" s="6" t="str">
        <f>IF(بيانات!N1880=1000,1000,"")</f>
        <v/>
      </c>
    </row>
    <row r="1881" spans="1:3" ht="15" customHeight="1">
      <c r="A1881" s="57" t="str">
        <f>IF(بيانات!N1881=1000,بيانات!B1881,"")</f>
        <v/>
      </c>
      <c r="B1881" s="57" t="str">
        <f>IF(بيانات!N1881=1000,بيانات!C1881,"")</f>
        <v/>
      </c>
      <c r="C1881" s="3" t="str">
        <f>IF(بيانات!N1881=1000,1000,"")</f>
        <v/>
      </c>
    </row>
    <row r="1882" spans="1:3" ht="15" customHeight="1">
      <c r="A1882" s="58" t="str">
        <f>IF(بيانات!N1882=1000,بيانات!B1882,"")</f>
        <v/>
      </c>
      <c r="B1882" s="58" t="str">
        <f>IF(بيانات!N1882=1000,بيانات!C1882,"")</f>
        <v/>
      </c>
      <c r="C1882" s="6" t="str">
        <f>IF(بيانات!N1882=1000,1000,"")</f>
        <v/>
      </c>
    </row>
    <row r="1883" spans="1:3" ht="15" customHeight="1">
      <c r="A1883" s="57" t="str">
        <f>IF(بيانات!N1883=1000,بيانات!B1883,"")</f>
        <v/>
      </c>
      <c r="B1883" s="57" t="str">
        <f>IF(بيانات!N1883=1000,بيانات!C1883,"")</f>
        <v/>
      </c>
      <c r="C1883" s="3" t="str">
        <f>IF(بيانات!N1883=1000,1000,"")</f>
        <v/>
      </c>
    </row>
    <row r="1884" spans="1:3" ht="15" customHeight="1">
      <c r="A1884" s="58" t="str">
        <f>IF(بيانات!N1884=1000,بيانات!B1884,"")</f>
        <v/>
      </c>
      <c r="B1884" s="58" t="str">
        <f>IF(بيانات!N1884=1000,بيانات!C1884,"")</f>
        <v/>
      </c>
      <c r="C1884" s="6" t="str">
        <f>IF(بيانات!N1884=1000,1000,"")</f>
        <v/>
      </c>
    </row>
    <row r="1885" spans="1:3" ht="15" customHeight="1">
      <c r="A1885" s="57" t="str">
        <f>IF(بيانات!N1885=1000,بيانات!B1885,"")</f>
        <v/>
      </c>
      <c r="B1885" s="57" t="str">
        <f>IF(بيانات!N1885=1000,بيانات!C1885,"")</f>
        <v/>
      </c>
      <c r="C1885" s="3" t="str">
        <f>IF(بيانات!N1885=1000,1000,"")</f>
        <v/>
      </c>
    </row>
    <row r="1886" spans="1:3" ht="15" customHeight="1">
      <c r="A1886" s="58" t="str">
        <f>IF(بيانات!N1886=1000,بيانات!B1886,"")</f>
        <v/>
      </c>
      <c r="B1886" s="58" t="str">
        <f>IF(بيانات!N1886=1000,بيانات!C1886,"")</f>
        <v/>
      </c>
      <c r="C1886" s="6" t="str">
        <f>IF(بيانات!N1886=1000,1000,"")</f>
        <v/>
      </c>
    </row>
    <row r="1887" spans="1:3" ht="15" customHeight="1">
      <c r="A1887" s="57" t="str">
        <f>IF(بيانات!N1887=1000,بيانات!B1887,"")</f>
        <v/>
      </c>
      <c r="B1887" s="57" t="str">
        <f>IF(بيانات!N1887=1000,بيانات!C1887,"")</f>
        <v/>
      </c>
      <c r="C1887" s="3" t="str">
        <f>IF(بيانات!N1887=1000,1000,"")</f>
        <v/>
      </c>
    </row>
    <row r="1888" spans="1:3" ht="15" customHeight="1">
      <c r="A1888" s="58" t="str">
        <f>IF(بيانات!N1888=1000,بيانات!B1888,"")</f>
        <v/>
      </c>
      <c r="B1888" s="58" t="str">
        <f>IF(بيانات!N1888=1000,بيانات!C1888,"")</f>
        <v/>
      </c>
      <c r="C1888" s="6" t="str">
        <f>IF(بيانات!N1888=1000,1000,"")</f>
        <v/>
      </c>
    </row>
    <row r="1889" spans="1:3" ht="15" customHeight="1">
      <c r="A1889" s="57" t="str">
        <f>IF(بيانات!N1889=1000,بيانات!B1889,"")</f>
        <v/>
      </c>
      <c r="B1889" s="57" t="str">
        <f>IF(بيانات!N1889=1000,بيانات!C1889,"")</f>
        <v/>
      </c>
      <c r="C1889" s="3" t="str">
        <f>IF(بيانات!N1889=1000,1000,"")</f>
        <v/>
      </c>
    </row>
    <row r="1890" spans="1:3" ht="15" customHeight="1">
      <c r="A1890" s="58" t="str">
        <f>IF(بيانات!N1890=1000,بيانات!B1890,"")</f>
        <v/>
      </c>
      <c r="B1890" s="58" t="str">
        <f>IF(بيانات!N1890=1000,بيانات!C1890,"")</f>
        <v/>
      </c>
      <c r="C1890" s="6" t="str">
        <f>IF(بيانات!N1890=1000,1000,"")</f>
        <v/>
      </c>
    </row>
    <row r="1891" spans="1:3" ht="15" customHeight="1">
      <c r="A1891" s="57" t="str">
        <f>IF(بيانات!N1891=1000,بيانات!B1891,"")</f>
        <v/>
      </c>
      <c r="B1891" s="57" t="str">
        <f>IF(بيانات!N1891=1000,بيانات!C1891,"")</f>
        <v/>
      </c>
      <c r="C1891" s="3" t="str">
        <f>IF(بيانات!N1891=1000,1000,"")</f>
        <v/>
      </c>
    </row>
    <row r="1892" spans="1:3" ht="15" customHeight="1">
      <c r="A1892" s="58" t="str">
        <f>IF(بيانات!N1892=1000,بيانات!B1892,"")</f>
        <v/>
      </c>
      <c r="B1892" s="58" t="str">
        <f>IF(بيانات!N1892=1000,بيانات!C1892,"")</f>
        <v/>
      </c>
      <c r="C1892" s="6" t="str">
        <f>IF(بيانات!N1892=1000,1000,"")</f>
        <v/>
      </c>
    </row>
    <row r="1893" spans="1:3" ht="15" customHeight="1">
      <c r="A1893" s="57" t="str">
        <f>IF(بيانات!N1893=1000,بيانات!B1893,"")</f>
        <v/>
      </c>
      <c r="B1893" s="57" t="str">
        <f>IF(بيانات!N1893=1000,بيانات!C1893,"")</f>
        <v/>
      </c>
      <c r="C1893" s="3" t="str">
        <f>IF(بيانات!N1893=1000,1000,"")</f>
        <v/>
      </c>
    </row>
    <row r="1894" spans="1:3" ht="15" customHeight="1">
      <c r="A1894" s="58" t="str">
        <f>IF(بيانات!N1894=1000,بيانات!B1894,"")</f>
        <v/>
      </c>
      <c r="B1894" s="58" t="str">
        <f>IF(بيانات!N1894=1000,بيانات!C1894,"")</f>
        <v/>
      </c>
      <c r="C1894" s="6" t="str">
        <f>IF(بيانات!N1894=1000,1000,"")</f>
        <v/>
      </c>
    </row>
    <row r="1895" spans="1:3" ht="15" customHeight="1">
      <c r="A1895" s="57" t="str">
        <f>IF(بيانات!N1895=1000,بيانات!B1895,"")</f>
        <v/>
      </c>
      <c r="B1895" s="57" t="str">
        <f>IF(بيانات!N1895=1000,بيانات!C1895,"")</f>
        <v/>
      </c>
      <c r="C1895" s="3" t="str">
        <f>IF(بيانات!N1895=1000,1000,"")</f>
        <v/>
      </c>
    </row>
    <row r="1896" spans="1:3" ht="15" customHeight="1">
      <c r="A1896" s="58" t="str">
        <f>IF(بيانات!N1896=1000,بيانات!B1896,"")</f>
        <v/>
      </c>
      <c r="B1896" s="58" t="str">
        <f>IF(بيانات!N1896=1000,بيانات!C1896,"")</f>
        <v/>
      </c>
      <c r="C1896" s="6" t="str">
        <f>IF(بيانات!N1896=1000,1000,"")</f>
        <v/>
      </c>
    </row>
    <row r="1897" spans="1:3" ht="15" customHeight="1">
      <c r="A1897" s="57" t="str">
        <f>IF(بيانات!N1897=1000,بيانات!B1897,"")</f>
        <v/>
      </c>
      <c r="B1897" s="57" t="str">
        <f>IF(بيانات!N1897=1000,بيانات!C1897,"")</f>
        <v/>
      </c>
      <c r="C1897" s="3" t="str">
        <f>IF(بيانات!N1897=1000,1000,"")</f>
        <v/>
      </c>
    </row>
    <row r="1898" spans="1:3" ht="15" customHeight="1">
      <c r="A1898" s="58" t="str">
        <f>IF(بيانات!N1898=1000,بيانات!B1898,"")</f>
        <v/>
      </c>
      <c r="B1898" s="58" t="str">
        <f>IF(بيانات!N1898=1000,بيانات!C1898,"")</f>
        <v/>
      </c>
      <c r="C1898" s="6" t="str">
        <f>IF(بيانات!N1898=1000,1000,"")</f>
        <v/>
      </c>
    </row>
    <row r="1899" spans="1:3" ht="15" customHeight="1">
      <c r="A1899" s="57" t="str">
        <f>IF(بيانات!N1899=1000,بيانات!B1899,"")</f>
        <v/>
      </c>
      <c r="B1899" s="57" t="str">
        <f>IF(بيانات!N1899=1000,بيانات!C1899,"")</f>
        <v/>
      </c>
      <c r="C1899" s="3" t="str">
        <f>IF(بيانات!N1899=1000,1000,"")</f>
        <v/>
      </c>
    </row>
    <row r="1900" spans="1:3" ht="15" customHeight="1">
      <c r="A1900" s="58" t="str">
        <f>IF(بيانات!N1900=1000,بيانات!B1900,"")</f>
        <v/>
      </c>
      <c r="B1900" s="58" t="str">
        <f>IF(بيانات!N1900=1000,بيانات!C1900,"")</f>
        <v/>
      </c>
      <c r="C1900" s="6" t="str">
        <f>IF(بيانات!N1900=1000,1000,"")</f>
        <v/>
      </c>
    </row>
    <row r="1901" spans="1:3" ht="15" customHeight="1">
      <c r="A1901" s="57" t="str">
        <f>IF(بيانات!N1901=1000,بيانات!B1901,"")</f>
        <v/>
      </c>
      <c r="B1901" s="57" t="str">
        <f>IF(بيانات!N1901=1000,بيانات!C1901,"")</f>
        <v/>
      </c>
      <c r="C1901" s="3" t="str">
        <f>IF(بيانات!N1901=1000,1000,"")</f>
        <v/>
      </c>
    </row>
    <row r="1902" spans="1:3" ht="15" customHeight="1">
      <c r="A1902" s="58" t="str">
        <f>IF(بيانات!N1902=1000,بيانات!B1902,"")</f>
        <v/>
      </c>
      <c r="B1902" s="58" t="str">
        <f>IF(بيانات!N1902=1000,بيانات!C1902,"")</f>
        <v/>
      </c>
      <c r="C1902" s="6" t="str">
        <f>IF(بيانات!N1902=1000,1000,"")</f>
        <v/>
      </c>
    </row>
    <row r="1903" spans="1:3" ht="15" customHeight="1">
      <c r="A1903" s="57" t="str">
        <f>IF(بيانات!N1903=1000,بيانات!B1903,"")</f>
        <v/>
      </c>
      <c r="B1903" s="57" t="str">
        <f>IF(بيانات!N1903=1000,بيانات!C1903,"")</f>
        <v/>
      </c>
      <c r="C1903" s="3" t="str">
        <f>IF(بيانات!N1903=1000,1000,"")</f>
        <v/>
      </c>
    </row>
    <row r="1904" spans="1:3" ht="15" customHeight="1">
      <c r="A1904" s="58" t="str">
        <f>IF(بيانات!N1904=1000,بيانات!B1904,"")</f>
        <v/>
      </c>
      <c r="B1904" s="58" t="str">
        <f>IF(بيانات!N1904=1000,بيانات!C1904,"")</f>
        <v/>
      </c>
      <c r="C1904" s="6" t="str">
        <f>IF(بيانات!N1904=1000,1000,"")</f>
        <v/>
      </c>
    </row>
    <row r="1905" spans="1:3" ht="15" customHeight="1">
      <c r="A1905" s="57" t="str">
        <f>IF(بيانات!N1905=1000,بيانات!B1905,"")</f>
        <v/>
      </c>
      <c r="B1905" s="57" t="str">
        <f>IF(بيانات!N1905=1000,بيانات!C1905,"")</f>
        <v/>
      </c>
      <c r="C1905" s="3" t="str">
        <f>IF(بيانات!N1905=1000,1000,"")</f>
        <v/>
      </c>
    </row>
    <row r="1906" spans="1:3" ht="15" customHeight="1">
      <c r="A1906" s="58" t="str">
        <f>IF(بيانات!N1906=1000,بيانات!B1906,"")</f>
        <v/>
      </c>
      <c r="B1906" s="58" t="str">
        <f>IF(بيانات!N1906=1000,بيانات!C1906,"")</f>
        <v/>
      </c>
      <c r="C1906" s="6" t="str">
        <f>IF(بيانات!N1906=1000,1000,"")</f>
        <v/>
      </c>
    </row>
    <row r="1907" spans="1:3" ht="15" customHeight="1">
      <c r="A1907" s="57" t="str">
        <f>IF(بيانات!N1907=1000,بيانات!B1907,"")</f>
        <v/>
      </c>
      <c r="B1907" s="57" t="str">
        <f>IF(بيانات!N1907=1000,بيانات!C1907,"")</f>
        <v/>
      </c>
      <c r="C1907" s="3" t="str">
        <f>IF(بيانات!N1907=1000,1000,"")</f>
        <v/>
      </c>
    </row>
    <row r="1908" spans="1:3" ht="15" customHeight="1">
      <c r="A1908" s="58" t="str">
        <f>IF(بيانات!N1908=1000,بيانات!B1908,"")</f>
        <v/>
      </c>
      <c r="B1908" s="58" t="str">
        <f>IF(بيانات!N1908=1000,بيانات!C1908,"")</f>
        <v/>
      </c>
      <c r="C1908" s="6" t="str">
        <f>IF(بيانات!N1908=1000,1000,"")</f>
        <v/>
      </c>
    </row>
    <row r="1909" spans="1:3" ht="15" customHeight="1">
      <c r="A1909" s="57" t="str">
        <f>IF(بيانات!N1909=1000,بيانات!B1909,"")</f>
        <v/>
      </c>
      <c r="B1909" s="57" t="str">
        <f>IF(بيانات!N1909=1000,بيانات!C1909,"")</f>
        <v/>
      </c>
      <c r="C1909" s="3" t="str">
        <f>IF(بيانات!N1909=1000,1000,"")</f>
        <v/>
      </c>
    </row>
    <row r="1910" spans="1:3" ht="15" customHeight="1">
      <c r="A1910" s="58" t="str">
        <f>IF(بيانات!N1910=1000,بيانات!B1910,"")</f>
        <v/>
      </c>
      <c r="B1910" s="58" t="str">
        <f>IF(بيانات!N1910=1000,بيانات!C1910,"")</f>
        <v/>
      </c>
      <c r="C1910" s="6" t="str">
        <f>IF(بيانات!N1910=1000,1000,"")</f>
        <v/>
      </c>
    </row>
    <row r="1911" spans="1:3" ht="15" customHeight="1">
      <c r="A1911" s="57" t="str">
        <f>IF(بيانات!N1911=1000,بيانات!B1911,"")</f>
        <v/>
      </c>
      <c r="B1911" s="57" t="str">
        <f>IF(بيانات!N1911=1000,بيانات!C1911,"")</f>
        <v/>
      </c>
      <c r="C1911" s="3" t="str">
        <f>IF(بيانات!N1911=1000,1000,"")</f>
        <v/>
      </c>
    </row>
    <row r="1912" spans="1:3" ht="15" customHeight="1">
      <c r="A1912" s="58" t="str">
        <f>IF(بيانات!N1912=1000,بيانات!B1912,"")</f>
        <v/>
      </c>
      <c r="B1912" s="58" t="str">
        <f>IF(بيانات!N1912=1000,بيانات!C1912,"")</f>
        <v/>
      </c>
      <c r="C1912" s="6" t="str">
        <f>IF(بيانات!N1912=1000,1000,"")</f>
        <v/>
      </c>
    </row>
    <row r="1913" spans="1:3" ht="15" customHeight="1">
      <c r="A1913" s="57" t="str">
        <f>IF(بيانات!N1913=1000,بيانات!B1913,"")</f>
        <v/>
      </c>
      <c r="B1913" s="57" t="str">
        <f>IF(بيانات!N1913=1000,بيانات!C1913,"")</f>
        <v/>
      </c>
      <c r="C1913" s="3" t="str">
        <f>IF(بيانات!N1913=1000,1000,"")</f>
        <v/>
      </c>
    </row>
    <row r="1914" spans="1:3" ht="15" customHeight="1">
      <c r="A1914" s="58" t="str">
        <f>IF(بيانات!N1914=1000,بيانات!B1914,"")</f>
        <v/>
      </c>
      <c r="B1914" s="58" t="str">
        <f>IF(بيانات!N1914=1000,بيانات!C1914,"")</f>
        <v/>
      </c>
      <c r="C1914" s="6" t="str">
        <f>IF(بيانات!N1914=1000,1000,"")</f>
        <v/>
      </c>
    </row>
    <row r="1915" spans="1:3" ht="15" customHeight="1">
      <c r="A1915" s="57" t="str">
        <f>IF(بيانات!N1915=1000,بيانات!B1915,"")</f>
        <v/>
      </c>
      <c r="B1915" s="57" t="str">
        <f>IF(بيانات!N1915=1000,بيانات!C1915,"")</f>
        <v/>
      </c>
      <c r="C1915" s="3" t="str">
        <f>IF(بيانات!N1915=1000,1000,"")</f>
        <v/>
      </c>
    </row>
    <row r="1916" spans="1:3" ht="15" customHeight="1">
      <c r="A1916" s="58" t="str">
        <f>IF(بيانات!N1916=1000,بيانات!B1916,"")</f>
        <v/>
      </c>
      <c r="B1916" s="58" t="str">
        <f>IF(بيانات!N1916=1000,بيانات!C1916,"")</f>
        <v/>
      </c>
      <c r="C1916" s="6" t="str">
        <f>IF(بيانات!N1916=1000,1000,"")</f>
        <v/>
      </c>
    </row>
    <row r="1917" spans="1:3" ht="15" customHeight="1">
      <c r="A1917" s="57" t="str">
        <f>IF(بيانات!N1917=1000,بيانات!B1917,"")</f>
        <v/>
      </c>
      <c r="B1917" s="57" t="str">
        <f>IF(بيانات!N1917=1000,بيانات!C1917,"")</f>
        <v/>
      </c>
      <c r="C1917" s="3" t="str">
        <f>IF(بيانات!N1917=1000,1000,"")</f>
        <v/>
      </c>
    </row>
    <row r="1918" spans="1:3" ht="15" customHeight="1">
      <c r="A1918" s="58" t="str">
        <f>IF(بيانات!N1918=1000,بيانات!B1918,"")</f>
        <v/>
      </c>
      <c r="B1918" s="58" t="str">
        <f>IF(بيانات!N1918=1000,بيانات!C1918,"")</f>
        <v/>
      </c>
      <c r="C1918" s="6" t="str">
        <f>IF(بيانات!N1918=1000,1000,"")</f>
        <v/>
      </c>
    </row>
    <row r="1919" spans="1:3" ht="15" customHeight="1">
      <c r="A1919" s="57" t="str">
        <f>IF(بيانات!N1919=1000,بيانات!B1919,"")</f>
        <v/>
      </c>
      <c r="B1919" s="57" t="str">
        <f>IF(بيانات!N1919=1000,بيانات!C1919,"")</f>
        <v/>
      </c>
      <c r="C1919" s="3" t="str">
        <f>IF(بيانات!N1919=1000,1000,"")</f>
        <v/>
      </c>
    </row>
    <row r="1920" spans="1:3" ht="15" customHeight="1">
      <c r="A1920" s="58" t="str">
        <f>IF(بيانات!N1920=1000,بيانات!B1920,"")</f>
        <v/>
      </c>
      <c r="B1920" s="58" t="str">
        <f>IF(بيانات!N1920=1000,بيانات!C1920,"")</f>
        <v/>
      </c>
      <c r="C1920" s="6" t="str">
        <f>IF(بيانات!N1920=1000,1000,"")</f>
        <v/>
      </c>
    </row>
    <row r="1921" spans="1:3" ht="15" customHeight="1">
      <c r="A1921" s="57" t="str">
        <f>IF(بيانات!N1921=1000,بيانات!B1921,"")</f>
        <v/>
      </c>
      <c r="B1921" s="57" t="str">
        <f>IF(بيانات!N1921=1000,بيانات!C1921,"")</f>
        <v/>
      </c>
      <c r="C1921" s="3" t="str">
        <f>IF(بيانات!N1921=1000,1000,"")</f>
        <v/>
      </c>
    </row>
    <row r="1922" spans="1:3" ht="15" customHeight="1">
      <c r="A1922" s="58" t="str">
        <f>IF(بيانات!N1922=1000,بيانات!B1922,"")</f>
        <v/>
      </c>
      <c r="B1922" s="58" t="str">
        <f>IF(بيانات!N1922=1000,بيانات!C1922,"")</f>
        <v/>
      </c>
      <c r="C1922" s="6" t="str">
        <f>IF(بيانات!N1922=1000,1000,"")</f>
        <v/>
      </c>
    </row>
    <row r="1923" spans="1:3" ht="15" customHeight="1">
      <c r="A1923" s="57" t="str">
        <f>IF(بيانات!N1923=1000,بيانات!B1923,"")</f>
        <v/>
      </c>
      <c r="B1923" s="57" t="str">
        <f>IF(بيانات!N1923=1000,بيانات!C1923,"")</f>
        <v/>
      </c>
      <c r="C1923" s="3" t="str">
        <f>IF(بيانات!N1923=1000,1000,"")</f>
        <v/>
      </c>
    </row>
    <row r="1924" spans="1:3" ht="15" customHeight="1">
      <c r="A1924" s="58" t="str">
        <f>IF(بيانات!N1924=1000,بيانات!B1924,"")</f>
        <v/>
      </c>
      <c r="B1924" s="58" t="str">
        <f>IF(بيانات!N1924=1000,بيانات!C1924,"")</f>
        <v/>
      </c>
      <c r="C1924" s="6" t="str">
        <f>IF(بيانات!N1924=1000,1000,"")</f>
        <v/>
      </c>
    </row>
    <row r="1925" spans="1:3" ht="15" customHeight="1">
      <c r="A1925" s="57" t="str">
        <f>IF(بيانات!N1925=1000,بيانات!B1925,"")</f>
        <v/>
      </c>
      <c r="B1925" s="57" t="str">
        <f>IF(بيانات!N1925=1000,بيانات!C1925,"")</f>
        <v/>
      </c>
      <c r="C1925" s="3" t="str">
        <f>IF(بيانات!N1925=1000,1000,"")</f>
        <v/>
      </c>
    </row>
    <row r="1926" spans="1:3" ht="15" customHeight="1">
      <c r="A1926" s="58" t="str">
        <f>IF(بيانات!N1926=1000,بيانات!B1926,"")</f>
        <v/>
      </c>
      <c r="B1926" s="58" t="str">
        <f>IF(بيانات!N1926=1000,بيانات!C1926,"")</f>
        <v/>
      </c>
      <c r="C1926" s="6" t="str">
        <f>IF(بيانات!N1926=1000,1000,"")</f>
        <v/>
      </c>
    </row>
    <row r="1927" spans="1:3" ht="15" customHeight="1">
      <c r="A1927" s="57" t="str">
        <f>IF(بيانات!N1927=1000,بيانات!B1927,"")</f>
        <v/>
      </c>
      <c r="B1927" s="57" t="str">
        <f>IF(بيانات!N1927=1000,بيانات!C1927,"")</f>
        <v/>
      </c>
      <c r="C1927" s="3" t="str">
        <f>IF(بيانات!N1927=1000,1000,"")</f>
        <v/>
      </c>
    </row>
    <row r="1928" spans="1:3" ht="15" customHeight="1">
      <c r="A1928" s="58" t="str">
        <f>IF(بيانات!N1928=1000,بيانات!B1928,"")</f>
        <v/>
      </c>
      <c r="B1928" s="58" t="str">
        <f>IF(بيانات!N1928=1000,بيانات!C1928,"")</f>
        <v/>
      </c>
      <c r="C1928" s="6" t="str">
        <f>IF(بيانات!N1928=1000,1000,"")</f>
        <v/>
      </c>
    </row>
    <row r="1929" spans="1:3" ht="15" customHeight="1">
      <c r="A1929" s="57" t="str">
        <f>IF(بيانات!N1929=1000,بيانات!B1929,"")</f>
        <v/>
      </c>
      <c r="B1929" s="57" t="str">
        <f>IF(بيانات!N1929=1000,بيانات!C1929,"")</f>
        <v/>
      </c>
      <c r="C1929" s="3" t="str">
        <f>IF(بيانات!N1929=1000,1000,"")</f>
        <v/>
      </c>
    </row>
    <row r="1930" spans="1:3" ht="15" customHeight="1">
      <c r="A1930" s="58" t="str">
        <f>IF(بيانات!N1930=1000,بيانات!B1930,"")</f>
        <v/>
      </c>
      <c r="B1930" s="58" t="str">
        <f>IF(بيانات!N1930=1000,بيانات!C1930,"")</f>
        <v/>
      </c>
      <c r="C1930" s="6" t="str">
        <f>IF(بيانات!N1930=1000,1000,"")</f>
        <v/>
      </c>
    </row>
    <row r="1931" spans="1:3" ht="15" customHeight="1">
      <c r="A1931" s="57" t="str">
        <f>IF(بيانات!N1931=1000,بيانات!B1931,"")</f>
        <v/>
      </c>
      <c r="B1931" s="57" t="str">
        <f>IF(بيانات!N1931=1000,بيانات!C1931,"")</f>
        <v/>
      </c>
      <c r="C1931" s="3" t="str">
        <f>IF(بيانات!N1931=1000,1000,"")</f>
        <v/>
      </c>
    </row>
    <row r="1932" spans="1:3" ht="15" customHeight="1">
      <c r="A1932" s="58" t="str">
        <f>IF(بيانات!N1932=1000,بيانات!B1932,"")</f>
        <v/>
      </c>
      <c r="B1932" s="58" t="str">
        <f>IF(بيانات!N1932=1000,بيانات!C1932,"")</f>
        <v/>
      </c>
      <c r="C1932" s="6" t="str">
        <f>IF(بيانات!N1932=1000,1000,"")</f>
        <v/>
      </c>
    </row>
    <row r="1933" spans="1:3" ht="15" customHeight="1">
      <c r="A1933" s="57" t="str">
        <f>IF(بيانات!N1933=1000,بيانات!B1933,"")</f>
        <v/>
      </c>
      <c r="B1933" s="57" t="str">
        <f>IF(بيانات!N1933=1000,بيانات!C1933,"")</f>
        <v/>
      </c>
      <c r="C1933" s="3" t="str">
        <f>IF(بيانات!N1933=1000,1000,"")</f>
        <v/>
      </c>
    </row>
    <row r="1934" spans="1:3" ht="15" customHeight="1">
      <c r="A1934" s="58" t="str">
        <f>IF(بيانات!N1934=1000,بيانات!B1934,"")</f>
        <v/>
      </c>
      <c r="B1934" s="58" t="str">
        <f>IF(بيانات!N1934=1000,بيانات!C1934,"")</f>
        <v/>
      </c>
      <c r="C1934" s="6" t="str">
        <f>IF(بيانات!N1934=1000,1000,"")</f>
        <v/>
      </c>
    </row>
    <row r="1935" spans="1:3" ht="15" customHeight="1">
      <c r="A1935" s="57" t="str">
        <f>IF(بيانات!N1935=1000,بيانات!B1935,"")</f>
        <v/>
      </c>
      <c r="B1935" s="57" t="str">
        <f>IF(بيانات!N1935=1000,بيانات!C1935,"")</f>
        <v/>
      </c>
      <c r="C1935" s="3" t="str">
        <f>IF(بيانات!N1935=1000,1000,"")</f>
        <v/>
      </c>
    </row>
    <row r="1936" spans="1:3" ht="15" customHeight="1">
      <c r="A1936" s="58" t="str">
        <f>IF(بيانات!N1936=1000,بيانات!B1936,"")</f>
        <v/>
      </c>
      <c r="B1936" s="58" t="str">
        <f>IF(بيانات!N1936=1000,بيانات!C1936,"")</f>
        <v/>
      </c>
      <c r="C1936" s="6" t="str">
        <f>IF(بيانات!N1936=1000,1000,"")</f>
        <v/>
      </c>
    </row>
    <row r="1937" spans="1:3" ht="15" customHeight="1">
      <c r="A1937" s="57" t="str">
        <f>IF(بيانات!N1937=1000,بيانات!B1937,"")</f>
        <v/>
      </c>
      <c r="B1937" s="57" t="str">
        <f>IF(بيانات!N1937=1000,بيانات!C1937,"")</f>
        <v/>
      </c>
      <c r="C1937" s="3" t="str">
        <f>IF(بيانات!N1937=1000,1000,"")</f>
        <v/>
      </c>
    </row>
    <row r="1938" spans="1:3" ht="15" customHeight="1">
      <c r="A1938" s="58" t="str">
        <f>IF(بيانات!N1938=1000,بيانات!B1938,"")</f>
        <v/>
      </c>
      <c r="B1938" s="58" t="str">
        <f>IF(بيانات!N1938=1000,بيانات!C1938,"")</f>
        <v/>
      </c>
      <c r="C1938" s="6" t="str">
        <f>IF(بيانات!N1938=1000,1000,"")</f>
        <v/>
      </c>
    </row>
    <row r="1939" spans="1:3" ht="15" customHeight="1">
      <c r="A1939" s="57" t="str">
        <f>IF(بيانات!N1939=1000,بيانات!B1939,"")</f>
        <v/>
      </c>
      <c r="B1939" s="57" t="str">
        <f>IF(بيانات!N1939=1000,بيانات!C1939,"")</f>
        <v/>
      </c>
      <c r="C1939" s="3" t="str">
        <f>IF(بيانات!N1939=1000,1000,"")</f>
        <v/>
      </c>
    </row>
    <row r="1940" spans="1:3" ht="15" customHeight="1">
      <c r="A1940" s="58" t="str">
        <f>IF(بيانات!N1940=1000,بيانات!B1940,"")</f>
        <v/>
      </c>
      <c r="B1940" s="58" t="str">
        <f>IF(بيانات!N1940=1000,بيانات!C1940,"")</f>
        <v/>
      </c>
      <c r="C1940" s="6" t="str">
        <f>IF(بيانات!N1940=1000,1000,"")</f>
        <v/>
      </c>
    </row>
    <row r="1941" spans="1:3" ht="15" customHeight="1">
      <c r="A1941" s="57" t="str">
        <f>IF(بيانات!N1941=1000,بيانات!B1941,"")</f>
        <v/>
      </c>
      <c r="B1941" s="57" t="str">
        <f>IF(بيانات!N1941=1000,بيانات!C1941,"")</f>
        <v/>
      </c>
      <c r="C1941" s="3" t="str">
        <f>IF(بيانات!N1941=1000,1000,"")</f>
        <v/>
      </c>
    </row>
    <row r="1942" spans="1:3" ht="15" customHeight="1">
      <c r="A1942" s="58" t="str">
        <f>IF(بيانات!N1942=1000,بيانات!B1942,"")</f>
        <v/>
      </c>
      <c r="B1942" s="58" t="str">
        <f>IF(بيانات!N1942=1000,بيانات!C1942,"")</f>
        <v/>
      </c>
      <c r="C1942" s="6" t="str">
        <f>IF(بيانات!N1942=1000,1000,"")</f>
        <v/>
      </c>
    </row>
    <row r="1943" spans="1:3" ht="15" customHeight="1">
      <c r="A1943" s="57" t="str">
        <f>IF(بيانات!N1943=1000,بيانات!B1943,"")</f>
        <v/>
      </c>
      <c r="B1943" s="57" t="str">
        <f>IF(بيانات!N1943=1000,بيانات!C1943,"")</f>
        <v/>
      </c>
      <c r="C1943" s="3" t="str">
        <f>IF(بيانات!N1943=1000,1000,"")</f>
        <v/>
      </c>
    </row>
    <row r="1944" spans="1:3" ht="15" customHeight="1">
      <c r="A1944" s="58" t="str">
        <f>IF(بيانات!N1944=1000,بيانات!B1944,"")</f>
        <v/>
      </c>
      <c r="B1944" s="58" t="str">
        <f>IF(بيانات!N1944=1000,بيانات!C1944,"")</f>
        <v/>
      </c>
      <c r="C1944" s="6" t="str">
        <f>IF(بيانات!N1944=1000,1000,"")</f>
        <v/>
      </c>
    </row>
    <row r="1945" spans="1:3" ht="15" customHeight="1">
      <c r="A1945" s="57" t="str">
        <f>IF(بيانات!N1945=1000,بيانات!B1945,"")</f>
        <v/>
      </c>
      <c r="B1945" s="57" t="str">
        <f>IF(بيانات!N1945=1000,بيانات!C1945,"")</f>
        <v/>
      </c>
      <c r="C1945" s="3" t="str">
        <f>IF(بيانات!N1945=1000,1000,"")</f>
        <v/>
      </c>
    </row>
    <row r="1946" spans="1:3" ht="15" customHeight="1">
      <c r="A1946" s="58" t="str">
        <f>IF(بيانات!N1946=1000,بيانات!B1946,"")</f>
        <v/>
      </c>
      <c r="B1946" s="58" t="str">
        <f>IF(بيانات!N1946=1000,بيانات!C1946,"")</f>
        <v/>
      </c>
      <c r="C1946" s="6" t="str">
        <f>IF(بيانات!N1946=1000,1000,"")</f>
        <v/>
      </c>
    </row>
    <row r="1947" spans="1:3" ht="15" customHeight="1">
      <c r="A1947" s="57" t="str">
        <f>IF(بيانات!N1947=1000,بيانات!B1947,"")</f>
        <v/>
      </c>
      <c r="B1947" s="57" t="str">
        <f>IF(بيانات!N1947=1000,بيانات!C1947,"")</f>
        <v/>
      </c>
      <c r="C1947" s="3" t="str">
        <f>IF(بيانات!N1947=1000,1000,"")</f>
        <v/>
      </c>
    </row>
    <row r="1948" spans="1:3" ht="15" customHeight="1">
      <c r="A1948" s="58" t="str">
        <f>IF(بيانات!N1948=1000,بيانات!B1948,"")</f>
        <v/>
      </c>
      <c r="B1948" s="58" t="str">
        <f>IF(بيانات!N1948=1000,بيانات!C1948,"")</f>
        <v/>
      </c>
      <c r="C1948" s="6" t="str">
        <f>IF(بيانات!N1948=1000,1000,"")</f>
        <v/>
      </c>
    </row>
    <row r="1949" spans="1:3" ht="15" customHeight="1">
      <c r="A1949" s="57" t="str">
        <f>IF(بيانات!N1949=1000,بيانات!B1949,"")</f>
        <v/>
      </c>
      <c r="B1949" s="57" t="str">
        <f>IF(بيانات!N1949=1000,بيانات!C1949,"")</f>
        <v/>
      </c>
      <c r="C1949" s="3" t="str">
        <f>IF(بيانات!N1949=1000,1000,"")</f>
        <v/>
      </c>
    </row>
    <row r="1950" spans="1:3" ht="15" customHeight="1">
      <c r="A1950" s="58" t="str">
        <f>IF(بيانات!N1950=1000,بيانات!B1950,"")</f>
        <v/>
      </c>
      <c r="B1950" s="58" t="str">
        <f>IF(بيانات!N1950=1000,بيانات!C1950,"")</f>
        <v/>
      </c>
      <c r="C1950" s="6" t="str">
        <f>IF(بيانات!N1950=1000,1000,"")</f>
        <v/>
      </c>
    </row>
    <row r="1951" spans="1:3" ht="15" customHeight="1">
      <c r="A1951" s="57" t="str">
        <f>IF(بيانات!N1951=1000,بيانات!B1951,"")</f>
        <v/>
      </c>
      <c r="B1951" s="57" t="str">
        <f>IF(بيانات!N1951=1000,بيانات!C1951,"")</f>
        <v/>
      </c>
      <c r="C1951" s="3" t="str">
        <f>IF(بيانات!N1951=1000,1000,"")</f>
        <v/>
      </c>
    </row>
    <row r="1952" spans="1:3" ht="15" customHeight="1">
      <c r="A1952" s="58" t="str">
        <f>IF(بيانات!N1952=1000,بيانات!B1952,"")</f>
        <v/>
      </c>
      <c r="B1952" s="58" t="str">
        <f>IF(بيانات!N1952=1000,بيانات!C1952,"")</f>
        <v/>
      </c>
      <c r="C1952" s="6" t="str">
        <f>IF(بيانات!N1952=1000,1000,"")</f>
        <v/>
      </c>
    </row>
    <row r="1953" spans="1:3" ht="15" customHeight="1">
      <c r="A1953" s="57" t="str">
        <f>IF(بيانات!N1953=1000,بيانات!B1953,"")</f>
        <v/>
      </c>
      <c r="B1953" s="57" t="str">
        <f>IF(بيانات!N1953=1000,بيانات!C1953,"")</f>
        <v/>
      </c>
      <c r="C1953" s="3" t="str">
        <f>IF(بيانات!N1953=1000,1000,"")</f>
        <v/>
      </c>
    </row>
    <row r="1954" spans="1:3" ht="15" customHeight="1">
      <c r="A1954" s="58" t="str">
        <f>IF(بيانات!N1954=1000,بيانات!B1954,"")</f>
        <v/>
      </c>
      <c r="B1954" s="58" t="str">
        <f>IF(بيانات!N1954=1000,بيانات!C1954,"")</f>
        <v/>
      </c>
      <c r="C1954" s="6" t="str">
        <f>IF(بيانات!N1954=1000,1000,"")</f>
        <v/>
      </c>
    </row>
    <row r="1955" spans="1:3" ht="15" customHeight="1">
      <c r="A1955" s="57" t="str">
        <f>IF(بيانات!N1955=1000,بيانات!B1955,"")</f>
        <v/>
      </c>
      <c r="B1955" s="57" t="str">
        <f>IF(بيانات!N1955=1000,بيانات!C1955,"")</f>
        <v/>
      </c>
      <c r="C1955" s="3" t="str">
        <f>IF(بيانات!N1955=1000,1000,"")</f>
        <v/>
      </c>
    </row>
    <row r="1956" spans="1:3" ht="15" customHeight="1">
      <c r="A1956" s="58" t="str">
        <f>IF(بيانات!N1956=1000,بيانات!B1956,"")</f>
        <v/>
      </c>
      <c r="B1956" s="58" t="str">
        <f>IF(بيانات!N1956=1000,بيانات!C1956,"")</f>
        <v/>
      </c>
      <c r="C1956" s="6" t="str">
        <f>IF(بيانات!N1956=1000,1000,"")</f>
        <v/>
      </c>
    </row>
    <row r="1957" spans="1:3" ht="15" customHeight="1">
      <c r="A1957" s="57" t="str">
        <f>IF(بيانات!N1957=1000,بيانات!B1957,"")</f>
        <v/>
      </c>
      <c r="B1957" s="57" t="str">
        <f>IF(بيانات!N1957=1000,بيانات!C1957,"")</f>
        <v/>
      </c>
      <c r="C1957" s="3" t="str">
        <f>IF(بيانات!N1957=1000,1000,"")</f>
        <v/>
      </c>
    </row>
    <row r="1958" spans="1:3" ht="15" customHeight="1">
      <c r="A1958" s="58" t="str">
        <f>IF(بيانات!N1958=1000,بيانات!B1958,"")</f>
        <v/>
      </c>
      <c r="B1958" s="58" t="str">
        <f>IF(بيانات!N1958=1000,بيانات!C1958,"")</f>
        <v/>
      </c>
      <c r="C1958" s="6" t="str">
        <f>IF(بيانات!N1958=1000,1000,"")</f>
        <v/>
      </c>
    </row>
    <row r="1959" spans="1:3" ht="15" customHeight="1">
      <c r="A1959" s="57" t="str">
        <f>IF(بيانات!N1959=1000,بيانات!B1959,"")</f>
        <v/>
      </c>
      <c r="B1959" s="57" t="str">
        <f>IF(بيانات!N1959=1000,بيانات!C1959,"")</f>
        <v/>
      </c>
      <c r="C1959" s="3" t="str">
        <f>IF(بيانات!N1959=1000,1000,"")</f>
        <v/>
      </c>
    </row>
    <row r="1960" spans="1:3" ht="15" customHeight="1">
      <c r="A1960" s="58" t="str">
        <f>IF(بيانات!N1960=1000,بيانات!B1960,"")</f>
        <v/>
      </c>
      <c r="B1960" s="58" t="str">
        <f>IF(بيانات!N1960=1000,بيانات!C1960,"")</f>
        <v/>
      </c>
      <c r="C1960" s="6" t="str">
        <f>IF(بيانات!N1960=1000,1000,"")</f>
        <v/>
      </c>
    </row>
    <row r="1961" spans="1:3" ht="15" customHeight="1">
      <c r="A1961" s="57" t="str">
        <f>IF(بيانات!N1961=1000,بيانات!B1961,"")</f>
        <v/>
      </c>
      <c r="B1961" s="57" t="str">
        <f>IF(بيانات!N1961=1000,بيانات!C1961,"")</f>
        <v/>
      </c>
      <c r="C1961" s="3" t="str">
        <f>IF(بيانات!N1961=1000,1000,"")</f>
        <v/>
      </c>
    </row>
    <row r="1962" spans="1:3" ht="15" customHeight="1">
      <c r="A1962" s="58" t="str">
        <f>IF(بيانات!N1962=1000,بيانات!B1962,"")</f>
        <v/>
      </c>
      <c r="B1962" s="58" t="str">
        <f>IF(بيانات!N1962=1000,بيانات!C1962,"")</f>
        <v/>
      </c>
      <c r="C1962" s="6" t="str">
        <f>IF(بيانات!N1962=1000,1000,"")</f>
        <v/>
      </c>
    </row>
    <row r="1963" spans="1:3" ht="15" customHeight="1">
      <c r="A1963" s="57" t="str">
        <f>IF(بيانات!N1963=1000,بيانات!B1963,"")</f>
        <v/>
      </c>
      <c r="B1963" s="57" t="str">
        <f>IF(بيانات!N1963=1000,بيانات!C1963,"")</f>
        <v/>
      </c>
      <c r="C1963" s="3" t="str">
        <f>IF(بيانات!N1963=1000,1000,"")</f>
        <v/>
      </c>
    </row>
    <row r="1964" spans="1:3" ht="15" customHeight="1">
      <c r="A1964" s="58" t="str">
        <f>IF(بيانات!N1964=1000,بيانات!B1964,"")</f>
        <v/>
      </c>
      <c r="B1964" s="58" t="str">
        <f>IF(بيانات!N1964=1000,بيانات!C1964,"")</f>
        <v/>
      </c>
      <c r="C1964" s="6" t="str">
        <f>IF(بيانات!N1964=1000,1000,"")</f>
        <v/>
      </c>
    </row>
    <row r="1965" spans="1:3" ht="15" customHeight="1">
      <c r="A1965" s="57" t="str">
        <f>IF(بيانات!N1965=1000,بيانات!B1965,"")</f>
        <v/>
      </c>
      <c r="B1965" s="57" t="str">
        <f>IF(بيانات!N1965=1000,بيانات!C1965,"")</f>
        <v/>
      </c>
      <c r="C1965" s="3" t="str">
        <f>IF(بيانات!N1965=1000,1000,"")</f>
        <v/>
      </c>
    </row>
    <row r="1966" spans="1:3" ht="15" customHeight="1">
      <c r="A1966" s="58" t="str">
        <f>IF(بيانات!N1966=1000,بيانات!B1966,"")</f>
        <v/>
      </c>
      <c r="B1966" s="58" t="str">
        <f>IF(بيانات!N1966=1000,بيانات!C1966,"")</f>
        <v/>
      </c>
      <c r="C1966" s="6" t="str">
        <f>IF(بيانات!N1966=1000,1000,"")</f>
        <v/>
      </c>
    </row>
    <row r="1967" spans="1:3" ht="15" customHeight="1">
      <c r="A1967" s="57" t="str">
        <f>IF(بيانات!N1967=1000,بيانات!B1967,"")</f>
        <v/>
      </c>
      <c r="B1967" s="57" t="str">
        <f>IF(بيانات!N1967=1000,بيانات!C1967,"")</f>
        <v/>
      </c>
      <c r="C1967" s="3" t="str">
        <f>IF(بيانات!N1967=1000,1000,"")</f>
        <v/>
      </c>
    </row>
    <row r="1968" spans="1:3" ht="15" customHeight="1">
      <c r="A1968" s="58" t="str">
        <f>IF(بيانات!N1968=1000,بيانات!B1968,"")</f>
        <v/>
      </c>
      <c r="B1968" s="58" t="str">
        <f>IF(بيانات!N1968=1000,بيانات!C1968,"")</f>
        <v/>
      </c>
      <c r="C1968" s="6" t="str">
        <f>IF(بيانات!N1968=1000,1000,"")</f>
        <v/>
      </c>
    </row>
    <row r="1969" spans="1:3" ht="15" customHeight="1">
      <c r="A1969" s="57" t="str">
        <f>IF(بيانات!N1969=1000,بيانات!B1969,"")</f>
        <v/>
      </c>
      <c r="B1969" s="57" t="str">
        <f>IF(بيانات!N1969=1000,بيانات!C1969,"")</f>
        <v/>
      </c>
      <c r="C1969" s="3" t="str">
        <f>IF(بيانات!N1969=1000,1000,"")</f>
        <v/>
      </c>
    </row>
    <row r="1970" spans="1:3" ht="15" customHeight="1">
      <c r="A1970" s="58" t="str">
        <f>IF(بيانات!N1970=1000,بيانات!B1970,"")</f>
        <v/>
      </c>
      <c r="B1970" s="58" t="str">
        <f>IF(بيانات!N1970=1000,بيانات!C1970,"")</f>
        <v/>
      </c>
      <c r="C1970" s="6" t="str">
        <f>IF(بيانات!N1970=1000,1000,"")</f>
        <v/>
      </c>
    </row>
    <row r="1971" spans="1:3" ht="15" customHeight="1">
      <c r="A1971" s="57" t="str">
        <f>IF(بيانات!N1971=1000,بيانات!B1971,"")</f>
        <v/>
      </c>
      <c r="B1971" s="57" t="str">
        <f>IF(بيانات!N1971=1000,بيانات!C1971,"")</f>
        <v/>
      </c>
      <c r="C1971" s="3" t="str">
        <f>IF(بيانات!N1971=1000,1000,"")</f>
        <v/>
      </c>
    </row>
    <row r="1972" spans="1:3" ht="15" customHeight="1">
      <c r="A1972" s="58" t="str">
        <f>IF(بيانات!N1972=1000,بيانات!B1972,"")</f>
        <v/>
      </c>
      <c r="B1972" s="58" t="str">
        <f>IF(بيانات!N1972=1000,بيانات!C1972,"")</f>
        <v/>
      </c>
      <c r="C1972" s="6" t="str">
        <f>IF(بيانات!N1972=1000,1000,"")</f>
        <v/>
      </c>
    </row>
    <row r="1973" spans="1:3" ht="15" customHeight="1">
      <c r="A1973" s="57" t="str">
        <f>IF(بيانات!N1973=1000,بيانات!B1973,"")</f>
        <v/>
      </c>
      <c r="B1973" s="57" t="str">
        <f>IF(بيانات!N1973=1000,بيانات!C1973,"")</f>
        <v/>
      </c>
      <c r="C1973" s="3" t="str">
        <f>IF(بيانات!N1973=1000,1000,"")</f>
        <v/>
      </c>
    </row>
    <row r="1974" spans="1:3" ht="15" customHeight="1">
      <c r="A1974" s="58" t="str">
        <f>IF(بيانات!N1974=1000,بيانات!B1974,"")</f>
        <v/>
      </c>
      <c r="B1974" s="58" t="str">
        <f>IF(بيانات!N1974=1000,بيانات!C1974,"")</f>
        <v/>
      </c>
      <c r="C1974" s="6" t="str">
        <f>IF(بيانات!N1974=1000,1000,"")</f>
        <v/>
      </c>
    </row>
    <row r="1975" spans="1:3" ht="15" customHeight="1">
      <c r="A1975" s="57" t="str">
        <f>IF(بيانات!N1975=1000,بيانات!B1975,"")</f>
        <v/>
      </c>
      <c r="B1975" s="57" t="str">
        <f>IF(بيانات!N1975=1000,بيانات!C1975,"")</f>
        <v/>
      </c>
      <c r="C1975" s="3" t="str">
        <f>IF(بيانات!N1975=1000,1000,"")</f>
        <v/>
      </c>
    </row>
    <row r="1976" spans="1:3" ht="15" customHeight="1">
      <c r="A1976" s="58" t="str">
        <f>IF(بيانات!N1976=1000,بيانات!B1976,"")</f>
        <v/>
      </c>
      <c r="B1976" s="58" t="str">
        <f>IF(بيانات!N1976=1000,بيانات!C1976,"")</f>
        <v/>
      </c>
      <c r="C1976" s="6" t="str">
        <f>IF(بيانات!N1976=1000,1000,"")</f>
        <v/>
      </c>
    </row>
    <row r="1977" spans="1:3" ht="15" customHeight="1">
      <c r="A1977" s="57" t="str">
        <f>IF(بيانات!N1977=1000,بيانات!B1977,"")</f>
        <v/>
      </c>
      <c r="B1977" s="57" t="str">
        <f>IF(بيانات!N1977=1000,بيانات!C1977,"")</f>
        <v/>
      </c>
      <c r="C1977" s="3" t="str">
        <f>IF(بيانات!N1977=1000,1000,"")</f>
        <v/>
      </c>
    </row>
    <row r="1978" spans="1:3" ht="15" customHeight="1">
      <c r="A1978" s="58" t="str">
        <f>IF(بيانات!N1978=1000,بيانات!B1978,"")</f>
        <v/>
      </c>
      <c r="B1978" s="58" t="str">
        <f>IF(بيانات!N1978=1000,بيانات!C1978,"")</f>
        <v/>
      </c>
      <c r="C1978" s="6" t="str">
        <f>IF(بيانات!N1978=1000,1000,"")</f>
        <v/>
      </c>
    </row>
    <row r="1979" spans="1:3" ht="15" customHeight="1">
      <c r="A1979" s="57" t="str">
        <f>IF(بيانات!N1979=1000,بيانات!B1979,"")</f>
        <v/>
      </c>
      <c r="B1979" s="57" t="str">
        <f>IF(بيانات!N1979=1000,بيانات!C1979,"")</f>
        <v/>
      </c>
      <c r="C1979" s="3" t="str">
        <f>IF(بيانات!N1979=1000,1000,"")</f>
        <v/>
      </c>
    </row>
    <row r="1980" spans="1:3" ht="15" customHeight="1">
      <c r="A1980" s="58" t="str">
        <f>IF(بيانات!N1980=1000,بيانات!B1980,"")</f>
        <v/>
      </c>
      <c r="B1980" s="58" t="str">
        <f>IF(بيانات!N1980=1000,بيانات!C1980,"")</f>
        <v/>
      </c>
      <c r="C1980" s="6" t="str">
        <f>IF(بيانات!N1980=1000,1000,"")</f>
        <v/>
      </c>
    </row>
    <row r="1981" spans="1:3" ht="15" customHeight="1">
      <c r="A1981" s="57" t="str">
        <f>IF(بيانات!N1981=1000,بيانات!B1981,"")</f>
        <v/>
      </c>
      <c r="B1981" s="57" t="str">
        <f>IF(بيانات!N1981=1000,بيانات!C1981,"")</f>
        <v/>
      </c>
      <c r="C1981" s="3" t="str">
        <f>IF(بيانات!N1981=1000,1000,"")</f>
        <v/>
      </c>
    </row>
    <row r="1982" spans="1:3" ht="15" customHeight="1">
      <c r="A1982" s="58" t="str">
        <f>IF(بيانات!N1982=1000,بيانات!B1982,"")</f>
        <v/>
      </c>
      <c r="B1982" s="58" t="str">
        <f>IF(بيانات!N1982=1000,بيانات!C1982,"")</f>
        <v/>
      </c>
      <c r="C1982" s="6" t="str">
        <f>IF(بيانات!N1982=1000,1000,"")</f>
        <v/>
      </c>
    </row>
    <row r="1983" spans="1:3" ht="15" customHeight="1">
      <c r="A1983" s="57" t="str">
        <f>IF(بيانات!N1983=1000,بيانات!B1983,"")</f>
        <v/>
      </c>
      <c r="B1983" s="57" t="str">
        <f>IF(بيانات!N1983=1000,بيانات!C1983,"")</f>
        <v/>
      </c>
      <c r="C1983" s="3" t="str">
        <f>IF(بيانات!N1983=1000,1000,"")</f>
        <v/>
      </c>
    </row>
    <row r="1984" spans="1:3" ht="15" customHeight="1">
      <c r="A1984" s="58" t="str">
        <f>IF(بيانات!N1984=1000,بيانات!B1984,"")</f>
        <v/>
      </c>
      <c r="B1984" s="58" t="str">
        <f>IF(بيانات!N1984=1000,بيانات!C1984,"")</f>
        <v/>
      </c>
      <c r="C1984" s="6" t="str">
        <f>IF(بيانات!N1984=1000,1000,"")</f>
        <v/>
      </c>
    </row>
    <row r="1985" spans="1:3" ht="15" customHeight="1">
      <c r="A1985" s="57" t="str">
        <f>IF(بيانات!N1985=1000,بيانات!B1985,"")</f>
        <v/>
      </c>
      <c r="B1985" s="57" t="str">
        <f>IF(بيانات!N1985=1000,بيانات!C1985,"")</f>
        <v/>
      </c>
      <c r="C1985" s="3" t="str">
        <f>IF(بيانات!N1985=1000,1000,"")</f>
        <v/>
      </c>
    </row>
    <row r="1986" spans="1:3" ht="15" customHeight="1">
      <c r="A1986" s="58" t="str">
        <f>IF(بيانات!N1986=1000,بيانات!B1986,"")</f>
        <v/>
      </c>
      <c r="B1986" s="58" t="str">
        <f>IF(بيانات!N1986=1000,بيانات!C1986,"")</f>
        <v/>
      </c>
      <c r="C1986" s="6" t="str">
        <f>IF(بيانات!N1986=1000,1000,"")</f>
        <v/>
      </c>
    </row>
    <row r="1987" spans="1:3" ht="15" customHeight="1">
      <c r="A1987" s="57" t="str">
        <f>IF(بيانات!N1987=1000,بيانات!B1987,"")</f>
        <v/>
      </c>
      <c r="B1987" s="57" t="str">
        <f>IF(بيانات!N1987=1000,بيانات!C1987,"")</f>
        <v/>
      </c>
      <c r="C1987" s="3" t="str">
        <f>IF(بيانات!N1987=1000,1000,"")</f>
        <v/>
      </c>
    </row>
    <row r="1988" spans="1:3" ht="15" customHeight="1">
      <c r="A1988" s="58" t="str">
        <f>IF(بيانات!N1988=1000,بيانات!B1988,"")</f>
        <v/>
      </c>
      <c r="B1988" s="58" t="str">
        <f>IF(بيانات!N1988=1000,بيانات!C1988,"")</f>
        <v/>
      </c>
      <c r="C1988" s="6" t="str">
        <f>IF(بيانات!N1988=1000,1000,"")</f>
        <v/>
      </c>
    </row>
    <row r="1989" spans="1:3" ht="15" customHeight="1">
      <c r="A1989" s="57" t="str">
        <f>IF(بيانات!N1989=1000,بيانات!B1989,"")</f>
        <v/>
      </c>
      <c r="B1989" s="57" t="str">
        <f>IF(بيانات!N1989=1000,بيانات!C1989,"")</f>
        <v/>
      </c>
      <c r="C1989" s="3" t="str">
        <f>IF(بيانات!N1989=1000,1000,"")</f>
        <v/>
      </c>
    </row>
    <row r="1990" spans="1:3" ht="15" customHeight="1">
      <c r="A1990" s="58" t="str">
        <f>IF(بيانات!N1990=1000,بيانات!B1990,"")</f>
        <v/>
      </c>
      <c r="B1990" s="58" t="str">
        <f>IF(بيانات!N1990=1000,بيانات!C1990,"")</f>
        <v/>
      </c>
      <c r="C1990" s="6" t="str">
        <f>IF(بيانات!N1990=1000,1000,"")</f>
        <v/>
      </c>
    </row>
    <row r="1991" spans="1:3" ht="15" customHeight="1">
      <c r="A1991" s="57" t="str">
        <f>IF(بيانات!N1991=1000,بيانات!B1991,"")</f>
        <v/>
      </c>
      <c r="B1991" s="57" t="str">
        <f>IF(بيانات!N1991=1000,بيانات!C1991,"")</f>
        <v/>
      </c>
      <c r="C1991" s="3" t="str">
        <f>IF(بيانات!N1991=1000,1000,"")</f>
        <v/>
      </c>
    </row>
    <row r="1992" spans="1:3" ht="15" customHeight="1">
      <c r="A1992" s="58" t="str">
        <f>IF(بيانات!N1992=1000,بيانات!B1992,"")</f>
        <v/>
      </c>
      <c r="B1992" s="58" t="str">
        <f>IF(بيانات!N1992=1000,بيانات!C1992,"")</f>
        <v/>
      </c>
      <c r="C1992" s="6" t="str">
        <f>IF(بيانات!N1992=1000,1000,"")</f>
        <v/>
      </c>
    </row>
    <row r="1993" spans="1:3" ht="15" customHeight="1">
      <c r="A1993" s="57" t="str">
        <f>IF(بيانات!N1993=1000,بيانات!B1993,"")</f>
        <v/>
      </c>
      <c r="B1993" s="57" t="str">
        <f>IF(بيانات!N1993=1000,بيانات!C1993,"")</f>
        <v/>
      </c>
      <c r="C1993" s="3" t="str">
        <f>IF(بيانات!N1993=1000,1000,"")</f>
        <v/>
      </c>
    </row>
    <row r="1994" spans="1:3" ht="15" customHeight="1">
      <c r="A1994" s="58" t="str">
        <f>IF(بيانات!N1994=1000,بيانات!B1994,"")</f>
        <v/>
      </c>
      <c r="B1994" s="58" t="str">
        <f>IF(بيانات!N1994=1000,بيانات!C1994,"")</f>
        <v/>
      </c>
      <c r="C1994" s="6" t="str">
        <f>IF(بيانات!N1994=1000,1000,"")</f>
        <v/>
      </c>
    </row>
    <row r="1995" spans="1:3" ht="15" customHeight="1">
      <c r="A1995" s="57" t="str">
        <f>IF(بيانات!N1995=1000,بيانات!B1995,"")</f>
        <v/>
      </c>
      <c r="B1995" s="57" t="str">
        <f>IF(بيانات!N1995=1000,بيانات!C1995,"")</f>
        <v/>
      </c>
      <c r="C1995" s="3" t="str">
        <f>IF(بيانات!N1995=1000,1000,"")</f>
        <v/>
      </c>
    </row>
    <row r="1996" spans="1:3" ht="15" customHeight="1">
      <c r="A1996" s="58" t="str">
        <f>IF(بيانات!N1996=1000,بيانات!B1996,"")</f>
        <v/>
      </c>
      <c r="B1996" s="58" t="str">
        <f>IF(بيانات!N1996=1000,بيانات!C1996,"")</f>
        <v/>
      </c>
      <c r="C1996" s="6" t="str">
        <f>IF(بيانات!N1996=1000,1000,"")</f>
        <v/>
      </c>
    </row>
    <row r="1997" spans="1:3" ht="15" customHeight="1">
      <c r="A1997" s="57" t="str">
        <f>IF(بيانات!N1997=1000,بيانات!B1997,"")</f>
        <v/>
      </c>
      <c r="B1997" s="57" t="str">
        <f>IF(بيانات!N1997=1000,بيانات!C1997,"")</f>
        <v/>
      </c>
      <c r="C1997" s="3" t="str">
        <f>IF(بيانات!N1997=1000,1000,"")</f>
        <v/>
      </c>
    </row>
    <row r="1998" spans="1:3" ht="15" customHeight="1">
      <c r="A1998" s="58" t="str">
        <f>IF(بيانات!N1998=1000,بيانات!B1998,"")</f>
        <v/>
      </c>
      <c r="B1998" s="58" t="str">
        <f>IF(بيانات!N1998=1000,بيانات!C1998,"")</f>
        <v/>
      </c>
      <c r="C1998" s="6" t="str">
        <f>IF(بيانات!N1998=1000,1000,"")</f>
        <v/>
      </c>
    </row>
    <row r="1999" spans="1:3" ht="15" customHeight="1">
      <c r="A1999" s="57" t="str">
        <f>IF(بيانات!N1999=1000,بيانات!B1999,"")</f>
        <v/>
      </c>
      <c r="B1999" s="57" t="str">
        <f>IF(بيانات!N1999=1000,بيانات!C1999,"")</f>
        <v/>
      </c>
      <c r="C1999" s="3" t="str">
        <f>IF(بيانات!N1999=1000,1000,"")</f>
        <v/>
      </c>
    </row>
    <row r="2000" spans="1:3" ht="15" customHeight="1">
      <c r="A2000" s="58" t="str">
        <f>IF(بيانات!N2000=1000,بيانات!B2000,"")</f>
        <v/>
      </c>
      <c r="B2000" s="58" t="str">
        <f>IF(بيانات!N2000=1000,بيانات!C2000,"")</f>
        <v/>
      </c>
      <c r="C2000" s="6" t="str">
        <f>IF(بيانات!N2000=1000,1000,"")</f>
        <v/>
      </c>
    </row>
    <row r="2001" spans="1:3" ht="15" customHeight="1">
      <c r="A2001" s="57" t="str">
        <f>IF(بيانات!N2001=1000,بيانات!B2001,"")</f>
        <v/>
      </c>
      <c r="B2001" s="57" t="str">
        <f>IF(بيانات!N2001=1000,بيانات!C2001,"")</f>
        <v/>
      </c>
      <c r="C2001" s="3" t="str">
        <f>IF(بيانات!N2001=1000,1000,"")</f>
        <v/>
      </c>
    </row>
    <row r="2002" spans="1:3" ht="15" customHeight="1">
      <c r="A2002" s="58" t="str">
        <f>IF(بيانات!N2002=1000,بيانات!B2002,"")</f>
        <v/>
      </c>
      <c r="B2002" s="58" t="str">
        <f>IF(بيانات!N2002=1000,بيانات!C2002,"")</f>
        <v/>
      </c>
      <c r="C2002" s="6" t="str">
        <f>IF(بيانات!N2002=1000,1000,"")</f>
        <v/>
      </c>
    </row>
    <row r="2003" spans="1:3" ht="15" customHeight="1">
      <c r="A2003" s="57" t="str">
        <f>IF(بيانات!N2003=1000,بيانات!B2003,"")</f>
        <v/>
      </c>
      <c r="B2003" s="57" t="str">
        <f>IF(بيانات!N2003=1000,بيانات!C2003,"")</f>
        <v/>
      </c>
      <c r="C2003" s="3" t="str">
        <f>IF(بيانات!N2003=1000,1000,"")</f>
        <v/>
      </c>
    </row>
    <row r="2004" spans="1:3" ht="15" customHeight="1">
      <c r="A2004" s="58" t="str">
        <f>IF(بيانات!N2004=1000,بيانات!B2004,"")</f>
        <v/>
      </c>
      <c r="B2004" s="58" t="str">
        <f>IF(بيانات!N2004=1000,بيانات!C2004,"")</f>
        <v/>
      </c>
      <c r="C2004" s="6" t="str">
        <f>IF(بيانات!N2004=1000,1000,"")</f>
        <v/>
      </c>
    </row>
    <row r="2005" spans="1:3" ht="15" customHeight="1">
      <c r="A2005" s="57" t="str">
        <f>IF(بيانات!N2005=1000,بيانات!B2005,"")</f>
        <v/>
      </c>
      <c r="B2005" s="57" t="str">
        <f>IF(بيانات!N2005=1000,بيانات!C2005,"")</f>
        <v/>
      </c>
      <c r="C2005" s="3" t="str">
        <f>IF(بيانات!N2005=1000,1000,"")</f>
        <v/>
      </c>
    </row>
    <row r="2006" spans="1:3" ht="15" customHeight="1">
      <c r="A2006" s="58" t="str">
        <f>IF(بيانات!N2006=1000,بيانات!B2006,"")</f>
        <v/>
      </c>
      <c r="B2006" s="58" t="str">
        <f>IF(بيانات!N2006=1000,بيانات!C2006,"")</f>
        <v/>
      </c>
      <c r="C2006" s="6" t="str">
        <f>IF(بيانات!N2006=1000,1000,"")</f>
        <v/>
      </c>
    </row>
    <row r="2007" spans="1:3" ht="15" customHeight="1">
      <c r="A2007" s="57" t="str">
        <f>IF(بيانات!N2007=1000,بيانات!B2007,"")</f>
        <v/>
      </c>
      <c r="B2007" s="57" t="str">
        <f>IF(بيانات!N2007=1000,بيانات!C2007,"")</f>
        <v/>
      </c>
      <c r="C2007" s="3" t="str">
        <f>IF(بيانات!N2007=1000,1000,"")</f>
        <v/>
      </c>
    </row>
    <row r="2008" spans="1:3" ht="15" customHeight="1">
      <c r="A2008" s="58" t="str">
        <f>IF(بيانات!N2008=1000,بيانات!B2008,"")</f>
        <v/>
      </c>
      <c r="B2008" s="58" t="str">
        <f>IF(بيانات!N2008=1000,بيانات!C2008,"")</f>
        <v/>
      </c>
      <c r="C2008" s="6" t="str">
        <f>IF(بيانات!N2008=1000,1000,"")</f>
        <v/>
      </c>
    </row>
    <row r="2009" spans="1:3" ht="15" customHeight="1">
      <c r="A2009" s="57" t="str">
        <f>IF(بيانات!N2009=1000,بيانات!B2009,"")</f>
        <v/>
      </c>
      <c r="B2009" s="57" t="str">
        <f>IF(بيانات!N2009=1000,بيانات!C2009,"")</f>
        <v/>
      </c>
      <c r="C2009" s="3" t="str">
        <f>IF(بيانات!N2009=1000,1000,"")</f>
        <v/>
      </c>
    </row>
    <row r="2010" spans="1:3" ht="15" customHeight="1">
      <c r="A2010" s="58" t="str">
        <f>IF(بيانات!N2010=1000,بيانات!B2010,"")</f>
        <v/>
      </c>
      <c r="B2010" s="58" t="str">
        <f>IF(بيانات!N2010=1000,بيانات!C2010,"")</f>
        <v/>
      </c>
      <c r="C2010" s="6" t="str">
        <f>IF(بيانات!N2010=1000,1000,"")</f>
        <v/>
      </c>
    </row>
    <row r="2011" spans="1:3" ht="15" customHeight="1">
      <c r="A2011" s="57" t="str">
        <f>IF(بيانات!N2011=1000,بيانات!B2011,"")</f>
        <v/>
      </c>
      <c r="B2011" s="57" t="str">
        <f>IF(بيانات!N2011=1000,بيانات!C2011,"")</f>
        <v/>
      </c>
      <c r="C2011" s="3" t="str">
        <f>IF(بيانات!N2011=1000,1000,"")</f>
        <v/>
      </c>
    </row>
    <row r="2012" spans="1:3" ht="15" customHeight="1">
      <c r="A2012" s="58" t="str">
        <f>IF(بيانات!N2012=1000,بيانات!B2012,"")</f>
        <v/>
      </c>
      <c r="B2012" s="58" t="str">
        <f>IF(بيانات!N2012=1000,بيانات!C2012,"")</f>
        <v/>
      </c>
      <c r="C2012" s="6" t="str">
        <f>IF(بيانات!N2012=1000,1000,"")</f>
        <v/>
      </c>
    </row>
    <row r="2013" spans="1:3" ht="15" customHeight="1">
      <c r="A2013" s="57" t="str">
        <f>IF(بيانات!N2013=1000,بيانات!B2013,"")</f>
        <v/>
      </c>
      <c r="B2013" s="57" t="str">
        <f>IF(بيانات!N2013=1000,بيانات!C2013,"")</f>
        <v/>
      </c>
      <c r="C2013" s="3" t="str">
        <f>IF(بيانات!N2013=1000,1000,"")</f>
        <v/>
      </c>
    </row>
    <row r="2014" spans="1:3" ht="15" customHeight="1">
      <c r="A2014" s="58" t="str">
        <f>IF(بيانات!N2014=1000,بيانات!B2014,"")</f>
        <v/>
      </c>
      <c r="B2014" s="58" t="str">
        <f>IF(بيانات!N2014=1000,بيانات!C2014,"")</f>
        <v/>
      </c>
      <c r="C2014" s="6" t="str">
        <f>IF(بيانات!N2014=1000,1000,"")</f>
        <v/>
      </c>
    </row>
    <row r="2015" spans="1:3" ht="15" customHeight="1">
      <c r="A2015" s="57" t="str">
        <f>IF(بيانات!N2015=1000,بيانات!B2015,"")</f>
        <v/>
      </c>
      <c r="B2015" s="57" t="str">
        <f>IF(بيانات!N2015=1000,بيانات!C2015,"")</f>
        <v/>
      </c>
      <c r="C2015" s="3" t="str">
        <f>IF(بيانات!N2015=1000,1000,"")</f>
        <v/>
      </c>
    </row>
    <row r="2016" spans="1:3" ht="15" customHeight="1">
      <c r="A2016" s="58" t="str">
        <f>IF(بيانات!N2016=1000,بيانات!B2016,"")</f>
        <v/>
      </c>
      <c r="B2016" s="58" t="str">
        <f>IF(بيانات!N2016=1000,بيانات!C2016,"")</f>
        <v/>
      </c>
      <c r="C2016" s="6" t="str">
        <f>IF(بيانات!N2016=1000,1000,"")</f>
        <v/>
      </c>
    </row>
    <row r="2017" spans="1:3" ht="15" customHeight="1">
      <c r="A2017" s="57" t="str">
        <f>IF(بيانات!N2017=1000,بيانات!B2017,"")</f>
        <v/>
      </c>
      <c r="B2017" s="57" t="str">
        <f>IF(بيانات!N2017=1000,بيانات!C2017,"")</f>
        <v/>
      </c>
      <c r="C2017" s="3" t="str">
        <f>IF(بيانات!N2017=1000,1000,"")</f>
        <v/>
      </c>
    </row>
    <row r="2018" spans="1:3" ht="15" customHeight="1">
      <c r="A2018" s="58" t="str">
        <f>IF(بيانات!N2018=1000,بيانات!B2018,"")</f>
        <v/>
      </c>
      <c r="B2018" s="58" t="str">
        <f>IF(بيانات!N2018=1000,بيانات!C2018,"")</f>
        <v/>
      </c>
      <c r="C2018" s="6" t="str">
        <f>IF(بيانات!N2018=1000,1000,"")</f>
        <v/>
      </c>
    </row>
    <row r="2019" spans="1:3" ht="15" customHeight="1">
      <c r="A2019" s="57" t="str">
        <f>IF(بيانات!N2019=1000,بيانات!B2019,"")</f>
        <v/>
      </c>
      <c r="B2019" s="57" t="str">
        <f>IF(بيانات!N2019=1000,بيانات!C2019,"")</f>
        <v/>
      </c>
      <c r="C2019" s="3" t="str">
        <f>IF(بيانات!N2019=1000,1000,"")</f>
        <v/>
      </c>
    </row>
    <row r="2020" spans="1:3" ht="15" customHeight="1">
      <c r="A2020" s="58" t="str">
        <f>IF(بيانات!N2020=1000,بيانات!B2020,"")</f>
        <v/>
      </c>
      <c r="B2020" s="58" t="str">
        <f>IF(بيانات!N2020=1000,بيانات!C2020,"")</f>
        <v/>
      </c>
      <c r="C2020" s="6" t="str">
        <f>IF(بيانات!N2020=1000,1000,"")</f>
        <v/>
      </c>
    </row>
    <row r="2021" spans="1:3" ht="15" customHeight="1">
      <c r="A2021" s="57" t="str">
        <f>IF(بيانات!N2021=1000,بيانات!B2021,"")</f>
        <v/>
      </c>
      <c r="B2021" s="57" t="str">
        <f>IF(بيانات!N2021=1000,بيانات!C2021,"")</f>
        <v/>
      </c>
      <c r="C2021" s="3" t="str">
        <f>IF(بيانات!N2021=1000,1000,"")</f>
        <v/>
      </c>
    </row>
    <row r="2022" spans="1:3" ht="15" customHeight="1">
      <c r="A2022" s="58" t="str">
        <f>IF(بيانات!N2022=1000,بيانات!B2022,"")</f>
        <v/>
      </c>
      <c r="B2022" s="58" t="str">
        <f>IF(بيانات!N2022=1000,بيانات!C2022,"")</f>
        <v/>
      </c>
      <c r="C2022" s="6" t="str">
        <f>IF(بيانات!N2022=1000,1000,"")</f>
        <v/>
      </c>
    </row>
    <row r="2023" spans="1:3" ht="15" customHeight="1">
      <c r="A2023" s="57" t="str">
        <f>IF(بيانات!N2023=1000,بيانات!B2023,"")</f>
        <v/>
      </c>
      <c r="B2023" s="57" t="str">
        <f>IF(بيانات!N2023=1000,بيانات!C2023,"")</f>
        <v/>
      </c>
      <c r="C2023" s="3" t="str">
        <f>IF(بيانات!N2023=1000,1000,"")</f>
        <v/>
      </c>
    </row>
    <row r="2024" spans="1:3" ht="15" customHeight="1">
      <c r="A2024" s="58" t="str">
        <f>IF(بيانات!N2024=1000,بيانات!B2024,"")</f>
        <v/>
      </c>
      <c r="B2024" s="58" t="str">
        <f>IF(بيانات!N2024=1000,بيانات!C2024,"")</f>
        <v/>
      </c>
      <c r="C2024" s="6" t="str">
        <f>IF(بيانات!N2024=1000,1000,"")</f>
        <v/>
      </c>
    </row>
    <row r="2025" spans="1:3" ht="15" customHeight="1">
      <c r="A2025" s="57" t="str">
        <f>IF(بيانات!N2025=1000,بيانات!B2025,"")</f>
        <v/>
      </c>
      <c r="B2025" s="57" t="str">
        <f>IF(بيانات!N2025=1000,بيانات!C2025,"")</f>
        <v/>
      </c>
      <c r="C2025" s="3" t="str">
        <f>IF(بيانات!N2025=1000,1000,"")</f>
        <v/>
      </c>
    </row>
    <row r="2026" spans="1:3" ht="15" customHeight="1">
      <c r="A2026" s="58" t="str">
        <f>IF(بيانات!N2026=1000,بيانات!B2026,"")</f>
        <v/>
      </c>
      <c r="B2026" s="58" t="str">
        <f>IF(بيانات!N2026=1000,بيانات!C2026,"")</f>
        <v/>
      </c>
      <c r="C2026" s="6" t="str">
        <f>IF(بيانات!N2026=1000,1000,"")</f>
        <v/>
      </c>
    </row>
    <row r="2027" spans="1:3" ht="15" customHeight="1">
      <c r="A2027" s="57" t="str">
        <f>IF(بيانات!N2027=1000,بيانات!B2027,"")</f>
        <v/>
      </c>
      <c r="B2027" s="57" t="str">
        <f>IF(بيانات!N2027=1000,بيانات!C2027,"")</f>
        <v/>
      </c>
      <c r="C2027" s="3" t="str">
        <f>IF(بيانات!N2027=1000,1000,"")</f>
        <v/>
      </c>
    </row>
    <row r="2028" spans="1:3" ht="15" customHeight="1">
      <c r="A2028" s="58" t="str">
        <f>IF(بيانات!N2028=1000,بيانات!B2028,"")</f>
        <v/>
      </c>
      <c r="B2028" s="58" t="str">
        <f>IF(بيانات!N2028=1000,بيانات!C2028,"")</f>
        <v/>
      </c>
      <c r="C2028" s="6" t="str">
        <f>IF(بيانات!N2028=1000,1000,"")</f>
        <v/>
      </c>
    </row>
    <row r="2029" spans="1:3" ht="15" customHeight="1">
      <c r="A2029" s="57" t="str">
        <f>IF(بيانات!N2029=1000,بيانات!B2029,"")</f>
        <v/>
      </c>
      <c r="B2029" s="57" t="str">
        <f>IF(بيانات!N2029=1000,بيانات!C2029,"")</f>
        <v/>
      </c>
      <c r="C2029" s="3" t="str">
        <f>IF(بيانات!N2029=1000,1000,"")</f>
        <v/>
      </c>
    </row>
    <row r="2030" spans="1:3" ht="15" customHeight="1">
      <c r="A2030" s="58" t="str">
        <f>IF(بيانات!N2030=1000,بيانات!B2030,"")</f>
        <v/>
      </c>
      <c r="B2030" s="58" t="str">
        <f>IF(بيانات!N2030=1000,بيانات!C2030,"")</f>
        <v/>
      </c>
      <c r="C2030" s="6" t="str">
        <f>IF(بيانات!N2030=1000,1000,"")</f>
        <v/>
      </c>
    </row>
    <row r="2031" spans="1:3" ht="15" customHeight="1">
      <c r="A2031" s="57" t="str">
        <f>IF(بيانات!N2031=1000,بيانات!B2031,"")</f>
        <v/>
      </c>
      <c r="B2031" s="57" t="str">
        <f>IF(بيانات!N2031=1000,بيانات!C2031,"")</f>
        <v/>
      </c>
      <c r="C2031" s="3" t="str">
        <f>IF(بيانات!N2031=1000,1000,"")</f>
        <v/>
      </c>
    </row>
    <row r="2032" spans="1:3" ht="15" customHeight="1">
      <c r="A2032" s="58" t="str">
        <f>IF(بيانات!N2032=1000,بيانات!B2032,"")</f>
        <v/>
      </c>
      <c r="B2032" s="58" t="str">
        <f>IF(بيانات!N2032=1000,بيانات!C2032,"")</f>
        <v/>
      </c>
      <c r="C2032" s="6" t="str">
        <f>IF(بيانات!N2032=1000,1000,"")</f>
        <v/>
      </c>
    </row>
    <row r="2033" spans="1:3" ht="15" customHeight="1">
      <c r="A2033" s="57" t="str">
        <f>IF(بيانات!N2033=1000,بيانات!B2033,"")</f>
        <v/>
      </c>
      <c r="B2033" s="57" t="str">
        <f>IF(بيانات!N2033=1000,بيانات!C2033,"")</f>
        <v/>
      </c>
      <c r="C2033" s="3" t="str">
        <f>IF(بيانات!N2033=1000,1000,"")</f>
        <v/>
      </c>
    </row>
    <row r="2034" spans="1:3" ht="15" customHeight="1">
      <c r="A2034" s="58" t="str">
        <f>IF(بيانات!N2034=1000,بيانات!B2034,"")</f>
        <v/>
      </c>
      <c r="B2034" s="58" t="str">
        <f>IF(بيانات!N2034=1000,بيانات!C2034,"")</f>
        <v/>
      </c>
      <c r="C2034" s="6" t="str">
        <f>IF(بيانات!N2034=1000,1000,"")</f>
        <v/>
      </c>
    </row>
    <row r="2035" spans="1:3" ht="15" customHeight="1">
      <c r="A2035" s="57" t="str">
        <f>IF(بيانات!N2035=1000,بيانات!B2035,"")</f>
        <v/>
      </c>
      <c r="B2035" s="57" t="str">
        <f>IF(بيانات!N2035=1000,بيانات!C2035,"")</f>
        <v/>
      </c>
      <c r="C2035" s="3" t="str">
        <f>IF(بيانات!N2035=1000,1000,"")</f>
        <v/>
      </c>
    </row>
    <row r="2036" spans="1:3" ht="15" customHeight="1">
      <c r="A2036" s="58" t="str">
        <f>IF(بيانات!N2036=1000,بيانات!B2036,"")</f>
        <v/>
      </c>
      <c r="B2036" s="58" t="str">
        <f>IF(بيانات!N2036=1000,بيانات!C2036,"")</f>
        <v/>
      </c>
      <c r="C2036" s="6" t="str">
        <f>IF(بيانات!N2036=1000,1000,"")</f>
        <v/>
      </c>
    </row>
    <row r="2037" spans="1:3" ht="15" customHeight="1">
      <c r="A2037" s="57" t="str">
        <f>IF(بيانات!N2037=1000,بيانات!B2037,"")</f>
        <v/>
      </c>
      <c r="B2037" s="57" t="str">
        <f>IF(بيانات!N2037=1000,بيانات!C2037,"")</f>
        <v/>
      </c>
      <c r="C2037" s="3" t="str">
        <f>IF(بيانات!N2037=1000,1000,"")</f>
        <v/>
      </c>
    </row>
    <row r="2038" spans="1:3" ht="15" customHeight="1">
      <c r="A2038" s="58" t="str">
        <f>IF(بيانات!N2038=1000,بيانات!B2038,"")</f>
        <v/>
      </c>
      <c r="B2038" s="58" t="str">
        <f>IF(بيانات!N2038=1000,بيانات!C2038,"")</f>
        <v/>
      </c>
      <c r="C2038" s="6" t="str">
        <f>IF(بيانات!N2038=1000,1000,"")</f>
        <v/>
      </c>
    </row>
    <row r="2039" spans="1:3" ht="15" customHeight="1">
      <c r="A2039" s="57" t="str">
        <f>IF(بيانات!N2039=1000,بيانات!B2039,"")</f>
        <v/>
      </c>
      <c r="B2039" s="57" t="str">
        <f>IF(بيانات!N2039=1000,بيانات!C2039,"")</f>
        <v/>
      </c>
      <c r="C2039" s="3" t="str">
        <f>IF(بيانات!N2039=1000,1000,"")</f>
        <v/>
      </c>
    </row>
    <row r="2040" spans="1:3" ht="15" customHeight="1">
      <c r="A2040" s="58" t="str">
        <f>IF(بيانات!N2040=1000,بيانات!B2040,"")</f>
        <v/>
      </c>
      <c r="B2040" s="58" t="str">
        <f>IF(بيانات!N2040=1000,بيانات!C2040,"")</f>
        <v/>
      </c>
      <c r="C2040" s="6" t="str">
        <f>IF(بيانات!N2040=1000,1000,"")</f>
        <v/>
      </c>
    </row>
    <row r="2041" spans="1:3" ht="15" customHeight="1">
      <c r="A2041" s="57" t="str">
        <f>IF(بيانات!N2041=1000,بيانات!B2041,"")</f>
        <v/>
      </c>
      <c r="B2041" s="57" t="str">
        <f>IF(بيانات!N2041=1000,بيانات!C2041,"")</f>
        <v/>
      </c>
      <c r="C2041" s="3" t="str">
        <f>IF(بيانات!N2041=1000,1000,"")</f>
        <v/>
      </c>
    </row>
    <row r="2042" spans="1:3" ht="15" customHeight="1">
      <c r="A2042" s="58" t="str">
        <f>IF(بيانات!N2042=1000,بيانات!B2042,"")</f>
        <v/>
      </c>
      <c r="B2042" s="58" t="str">
        <f>IF(بيانات!N2042=1000,بيانات!C2042,"")</f>
        <v/>
      </c>
      <c r="C2042" s="6" t="str">
        <f>IF(بيانات!N2042=1000,1000,"")</f>
        <v/>
      </c>
    </row>
    <row r="2043" spans="1:3" ht="15" customHeight="1">
      <c r="A2043" s="57" t="str">
        <f>IF(بيانات!N2043=1000,بيانات!B2043,"")</f>
        <v/>
      </c>
      <c r="B2043" s="57" t="str">
        <f>IF(بيانات!N2043=1000,بيانات!C2043,"")</f>
        <v/>
      </c>
      <c r="C2043" s="3" t="str">
        <f>IF(بيانات!N2043=1000,1000,"")</f>
        <v/>
      </c>
    </row>
    <row r="2044" spans="1:3" ht="15" customHeight="1">
      <c r="A2044" s="58" t="str">
        <f>IF(بيانات!N2044=1000,بيانات!B2044,"")</f>
        <v/>
      </c>
      <c r="B2044" s="58" t="str">
        <f>IF(بيانات!N2044=1000,بيانات!C2044,"")</f>
        <v/>
      </c>
      <c r="C2044" s="6" t="str">
        <f>IF(بيانات!N2044=1000,1000,"")</f>
        <v/>
      </c>
    </row>
    <row r="2045" spans="1:3" ht="15" customHeight="1">
      <c r="A2045" s="57" t="str">
        <f>IF(بيانات!N2045=1000,بيانات!B2045,"")</f>
        <v/>
      </c>
      <c r="B2045" s="57" t="str">
        <f>IF(بيانات!N2045=1000,بيانات!C2045,"")</f>
        <v/>
      </c>
      <c r="C2045" s="3" t="str">
        <f>IF(بيانات!N2045=1000,1000,"")</f>
        <v/>
      </c>
    </row>
    <row r="2046" spans="1:3" ht="15" customHeight="1">
      <c r="A2046" s="58" t="str">
        <f>IF(بيانات!N2046=1000,بيانات!B2046,"")</f>
        <v/>
      </c>
      <c r="B2046" s="58" t="str">
        <f>IF(بيانات!N2046=1000,بيانات!C2046,"")</f>
        <v/>
      </c>
      <c r="C2046" s="6" t="str">
        <f>IF(بيانات!N2046=1000,1000,"")</f>
        <v/>
      </c>
    </row>
    <row r="2047" spans="1:3" ht="15" customHeight="1">
      <c r="A2047" s="57" t="str">
        <f>IF(بيانات!N2047=1000,بيانات!B2047,"")</f>
        <v/>
      </c>
      <c r="B2047" s="57" t="str">
        <f>IF(بيانات!N2047=1000,بيانات!C2047,"")</f>
        <v/>
      </c>
      <c r="C2047" s="3" t="str">
        <f>IF(بيانات!N2047=1000,1000,"")</f>
        <v/>
      </c>
    </row>
    <row r="2048" spans="1:3" ht="15" customHeight="1">
      <c r="A2048" s="58" t="str">
        <f>IF(بيانات!N2048=1000,بيانات!B2048,"")</f>
        <v/>
      </c>
      <c r="B2048" s="58" t="str">
        <f>IF(بيانات!N2048=1000,بيانات!C2048,"")</f>
        <v/>
      </c>
      <c r="C2048" s="6" t="str">
        <f>IF(بيانات!N2048=1000,1000,"")</f>
        <v/>
      </c>
    </row>
    <row r="2049" spans="1:3" ht="15" customHeight="1">
      <c r="A2049" s="57" t="str">
        <f>IF(بيانات!N2049=1000,بيانات!B2049,"")</f>
        <v/>
      </c>
      <c r="B2049" s="57" t="str">
        <f>IF(بيانات!N2049=1000,بيانات!C2049,"")</f>
        <v/>
      </c>
      <c r="C2049" s="3" t="str">
        <f>IF(بيانات!N2049=1000,1000,"")</f>
        <v/>
      </c>
    </row>
    <row r="2050" spans="1:3" ht="15" customHeight="1">
      <c r="A2050" s="58" t="str">
        <f>IF(بيانات!N2050=1000,بيانات!B2050,"")</f>
        <v/>
      </c>
      <c r="B2050" s="58" t="str">
        <f>IF(بيانات!N2050=1000,بيانات!C2050,"")</f>
        <v/>
      </c>
      <c r="C2050" s="6" t="str">
        <f>IF(بيانات!N2050=1000,1000,"")</f>
        <v/>
      </c>
    </row>
    <row r="2051" spans="1:3" ht="15" customHeight="1">
      <c r="A2051" s="57" t="str">
        <f>IF(بيانات!N2051=1000,بيانات!B2051,"")</f>
        <v/>
      </c>
      <c r="B2051" s="57" t="str">
        <f>IF(بيانات!N2051=1000,بيانات!C2051,"")</f>
        <v/>
      </c>
      <c r="C2051" s="3" t="str">
        <f>IF(بيانات!N2051=1000,1000,"")</f>
        <v/>
      </c>
    </row>
    <row r="2052" spans="1:3" ht="15" customHeight="1">
      <c r="A2052" s="58" t="str">
        <f>IF(بيانات!N2052=1000,بيانات!B2052,"")</f>
        <v/>
      </c>
      <c r="B2052" s="58" t="str">
        <f>IF(بيانات!N2052=1000,بيانات!C2052,"")</f>
        <v/>
      </c>
      <c r="C2052" s="6" t="str">
        <f>IF(بيانات!N2052=1000,1000,"")</f>
        <v/>
      </c>
    </row>
    <row r="2053" spans="1:3" ht="15" customHeight="1">
      <c r="A2053" s="57" t="str">
        <f>IF(بيانات!N2053=1000,بيانات!B2053,"")</f>
        <v/>
      </c>
      <c r="B2053" s="57" t="str">
        <f>IF(بيانات!N2053=1000,بيانات!C2053,"")</f>
        <v/>
      </c>
      <c r="C2053" s="3" t="str">
        <f>IF(بيانات!N2053=1000,1000,"")</f>
        <v/>
      </c>
    </row>
    <row r="2054" spans="1:3" ht="15" customHeight="1">
      <c r="A2054" s="58" t="str">
        <f>IF(بيانات!N2054=1000,بيانات!B2054,"")</f>
        <v/>
      </c>
      <c r="B2054" s="58" t="str">
        <f>IF(بيانات!N2054=1000,بيانات!C2054,"")</f>
        <v/>
      </c>
      <c r="C2054" s="6" t="str">
        <f>IF(بيانات!N2054=1000,1000,"")</f>
        <v/>
      </c>
    </row>
    <row r="2055" spans="1:3" ht="15" customHeight="1">
      <c r="A2055" s="57" t="str">
        <f>IF(بيانات!N2055=1000,بيانات!B2055,"")</f>
        <v/>
      </c>
      <c r="B2055" s="57" t="str">
        <f>IF(بيانات!N2055=1000,بيانات!C2055,"")</f>
        <v/>
      </c>
      <c r="C2055" s="3" t="str">
        <f>IF(بيانات!N2055=1000,1000,"")</f>
        <v/>
      </c>
    </row>
    <row r="2056" spans="1:3" ht="15" customHeight="1">
      <c r="A2056" s="58" t="str">
        <f>IF(بيانات!N2056=1000,بيانات!B2056,"")</f>
        <v/>
      </c>
      <c r="B2056" s="58" t="str">
        <f>IF(بيانات!N2056=1000,بيانات!C2056,"")</f>
        <v/>
      </c>
      <c r="C2056" s="6" t="str">
        <f>IF(بيانات!N2056=1000,1000,"")</f>
        <v/>
      </c>
    </row>
    <row r="2057" spans="1:3" ht="15" customHeight="1">
      <c r="A2057" s="57" t="str">
        <f>IF(بيانات!N2057=1000,بيانات!B2057,"")</f>
        <v/>
      </c>
      <c r="B2057" s="57" t="str">
        <f>IF(بيانات!N2057=1000,بيانات!C2057,"")</f>
        <v/>
      </c>
      <c r="C2057" s="3" t="str">
        <f>IF(بيانات!N2057=1000,1000,"")</f>
        <v/>
      </c>
    </row>
    <row r="2058" spans="1:3" ht="15" customHeight="1">
      <c r="A2058" s="58" t="str">
        <f>IF(بيانات!N2058=1000,بيانات!B2058,"")</f>
        <v/>
      </c>
      <c r="B2058" s="58" t="str">
        <f>IF(بيانات!N2058=1000,بيانات!C2058,"")</f>
        <v/>
      </c>
      <c r="C2058" s="6" t="str">
        <f>IF(بيانات!N2058=1000,1000,"")</f>
        <v/>
      </c>
    </row>
    <row r="2059" spans="1:3" ht="15" customHeight="1">
      <c r="A2059" s="57" t="str">
        <f>IF(بيانات!N2059=1000,بيانات!B2059,"")</f>
        <v/>
      </c>
      <c r="B2059" s="57" t="str">
        <f>IF(بيانات!N2059=1000,بيانات!C2059,"")</f>
        <v/>
      </c>
      <c r="C2059" s="3" t="str">
        <f>IF(بيانات!N2059=1000,1000,"")</f>
        <v/>
      </c>
    </row>
    <row r="2060" spans="1:3" ht="15" customHeight="1">
      <c r="A2060" s="58" t="str">
        <f>IF(بيانات!N2060=1000,بيانات!B2060,"")</f>
        <v/>
      </c>
      <c r="B2060" s="58" t="str">
        <f>IF(بيانات!N2060=1000,بيانات!C2060,"")</f>
        <v/>
      </c>
      <c r="C2060" s="6" t="str">
        <f>IF(بيانات!N2060=1000,1000,"")</f>
        <v/>
      </c>
    </row>
    <row r="2061" spans="1:3" ht="15" customHeight="1">
      <c r="A2061" s="57" t="str">
        <f>IF(بيانات!N2061=1000,بيانات!B2061,"")</f>
        <v/>
      </c>
      <c r="B2061" s="57" t="str">
        <f>IF(بيانات!N2061=1000,بيانات!C2061,"")</f>
        <v/>
      </c>
      <c r="C2061" s="3" t="str">
        <f>IF(بيانات!N2061=1000,1000,"")</f>
        <v/>
      </c>
    </row>
    <row r="2062" spans="1:3" ht="15" customHeight="1">
      <c r="A2062" s="58" t="str">
        <f>IF(بيانات!N2062=1000,بيانات!B2062,"")</f>
        <v/>
      </c>
      <c r="B2062" s="58" t="str">
        <f>IF(بيانات!N2062=1000,بيانات!C2062,"")</f>
        <v/>
      </c>
      <c r="C2062" s="6" t="str">
        <f>IF(بيانات!N2062=1000,1000,"")</f>
        <v/>
      </c>
    </row>
    <row r="2063" spans="1:3" ht="15" customHeight="1">
      <c r="A2063" s="57" t="str">
        <f>IF(بيانات!N2063=1000,بيانات!B2063,"")</f>
        <v/>
      </c>
      <c r="B2063" s="57" t="str">
        <f>IF(بيانات!N2063=1000,بيانات!C2063,"")</f>
        <v/>
      </c>
      <c r="C2063" s="3" t="str">
        <f>IF(بيانات!N2063=1000,1000,"")</f>
        <v/>
      </c>
    </row>
    <row r="2064" spans="1:3" ht="15" customHeight="1">
      <c r="A2064" s="58" t="str">
        <f>IF(بيانات!N2064=1000,بيانات!B2064,"")</f>
        <v/>
      </c>
      <c r="B2064" s="58" t="str">
        <f>IF(بيانات!N2064=1000,بيانات!C2064,"")</f>
        <v/>
      </c>
      <c r="C2064" s="6" t="str">
        <f>IF(بيانات!N2064=1000,1000,"")</f>
        <v/>
      </c>
    </row>
    <row r="2065" spans="1:3" ht="15" customHeight="1">
      <c r="A2065" s="57" t="str">
        <f>IF(بيانات!N2065=1000,بيانات!B2065,"")</f>
        <v/>
      </c>
      <c r="B2065" s="57" t="str">
        <f>IF(بيانات!N2065=1000,بيانات!C2065,"")</f>
        <v/>
      </c>
      <c r="C2065" s="3" t="str">
        <f>IF(بيانات!N2065=1000,1000,"")</f>
        <v/>
      </c>
    </row>
    <row r="2066" spans="1:3" ht="15" customHeight="1">
      <c r="A2066" s="58" t="str">
        <f>IF(بيانات!N2066=1000,بيانات!B2066,"")</f>
        <v/>
      </c>
      <c r="B2066" s="58" t="str">
        <f>IF(بيانات!N2066=1000,بيانات!C2066,"")</f>
        <v/>
      </c>
      <c r="C2066" s="6" t="str">
        <f>IF(بيانات!N2066=1000,1000,"")</f>
        <v/>
      </c>
    </row>
    <row r="2067" spans="1:3" ht="15" customHeight="1">
      <c r="A2067" s="57" t="str">
        <f>IF(بيانات!N2067=1000,بيانات!B2067,"")</f>
        <v/>
      </c>
      <c r="B2067" s="57" t="str">
        <f>IF(بيانات!N2067=1000,بيانات!C2067,"")</f>
        <v/>
      </c>
      <c r="C2067" s="3" t="str">
        <f>IF(بيانات!N2067=1000,1000,"")</f>
        <v/>
      </c>
    </row>
    <row r="2068" spans="1:3" ht="15" customHeight="1">
      <c r="A2068" s="58" t="str">
        <f>IF(بيانات!N2068=1000,بيانات!B2068,"")</f>
        <v/>
      </c>
      <c r="B2068" s="58" t="str">
        <f>IF(بيانات!N2068=1000,بيانات!C2068,"")</f>
        <v/>
      </c>
      <c r="C2068" s="6" t="str">
        <f>IF(بيانات!N2068=1000,1000,"")</f>
        <v/>
      </c>
    </row>
    <row r="2069" spans="1:3" ht="15" customHeight="1">
      <c r="A2069" s="57" t="str">
        <f>IF(بيانات!N2069=1000,بيانات!B2069,"")</f>
        <v/>
      </c>
      <c r="B2069" s="57" t="str">
        <f>IF(بيانات!N2069=1000,بيانات!C2069,"")</f>
        <v/>
      </c>
      <c r="C2069" s="3" t="str">
        <f>IF(بيانات!N2069=1000,1000,"")</f>
        <v/>
      </c>
    </row>
    <row r="2070" spans="1:3" ht="15" customHeight="1">
      <c r="A2070" s="58" t="str">
        <f>IF(بيانات!N2070=1000,بيانات!B2070,"")</f>
        <v/>
      </c>
      <c r="B2070" s="58" t="str">
        <f>IF(بيانات!N2070=1000,بيانات!C2070,"")</f>
        <v/>
      </c>
      <c r="C2070" s="6" t="str">
        <f>IF(بيانات!N2070=1000,1000,"")</f>
        <v/>
      </c>
    </row>
    <row r="2071" spans="1:3" ht="15" customHeight="1">
      <c r="A2071" s="57" t="str">
        <f>IF(بيانات!N2071=1000,بيانات!B2071,"")</f>
        <v/>
      </c>
      <c r="B2071" s="57" t="str">
        <f>IF(بيانات!N2071=1000,بيانات!C2071,"")</f>
        <v/>
      </c>
      <c r="C2071" s="3" t="str">
        <f>IF(بيانات!N2071=1000,1000,"")</f>
        <v/>
      </c>
    </row>
    <row r="2072" spans="1:3" ht="15" customHeight="1">
      <c r="A2072" s="58" t="str">
        <f>IF(بيانات!N2072=1000,بيانات!B2072,"")</f>
        <v/>
      </c>
      <c r="B2072" s="58" t="str">
        <f>IF(بيانات!N2072=1000,بيانات!C2072,"")</f>
        <v/>
      </c>
      <c r="C2072" s="6" t="str">
        <f>IF(بيانات!N2072=1000,1000,"")</f>
        <v/>
      </c>
    </row>
    <row r="2073" spans="1:3" ht="15" customHeight="1">
      <c r="A2073" s="57" t="str">
        <f>IF(بيانات!N2073=1000,بيانات!B2073,"")</f>
        <v/>
      </c>
      <c r="B2073" s="57" t="str">
        <f>IF(بيانات!N2073=1000,بيانات!C2073,"")</f>
        <v/>
      </c>
      <c r="C2073" s="3" t="str">
        <f>IF(بيانات!N2073=1000,1000,"")</f>
        <v/>
      </c>
    </row>
    <row r="2074" spans="1:3" ht="15" customHeight="1">
      <c r="A2074" s="58" t="str">
        <f>IF(بيانات!N2074=1000,بيانات!B2074,"")</f>
        <v/>
      </c>
      <c r="B2074" s="58" t="str">
        <f>IF(بيانات!N2074=1000,بيانات!C2074,"")</f>
        <v/>
      </c>
      <c r="C2074" s="6" t="str">
        <f>IF(بيانات!N2074=1000,1000,"")</f>
        <v/>
      </c>
    </row>
    <row r="2075" spans="1:3" ht="15" customHeight="1">
      <c r="A2075" s="57" t="str">
        <f>IF(بيانات!N2075=1000,بيانات!B2075,"")</f>
        <v/>
      </c>
      <c r="B2075" s="57" t="str">
        <f>IF(بيانات!N2075=1000,بيانات!C2075,"")</f>
        <v/>
      </c>
      <c r="C2075" s="3" t="str">
        <f>IF(بيانات!N2075=1000,1000,"")</f>
        <v/>
      </c>
    </row>
    <row r="2076" spans="1:3" ht="15" customHeight="1">
      <c r="A2076" s="58" t="str">
        <f>IF(بيانات!N2076=1000,بيانات!B2076,"")</f>
        <v/>
      </c>
      <c r="B2076" s="58" t="str">
        <f>IF(بيانات!N2076=1000,بيانات!C2076,"")</f>
        <v/>
      </c>
      <c r="C2076" s="6" t="str">
        <f>IF(بيانات!N2076=1000,1000,"")</f>
        <v/>
      </c>
    </row>
    <row r="2077" spans="1:3" ht="15" customHeight="1">
      <c r="A2077" s="57" t="str">
        <f>IF(بيانات!N2077=1000,بيانات!B2077,"")</f>
        <v/>
      </c>
      <c r="B2077" s="57" t="str">
        <f>IF(بيانات!N2077=1000,بيانات!C2077,"")</f>
        <v/>
      </c>
      <c r="C2077" s="3" t="str">
        <f>IF(بيانات!N2077=1000,1000,"")</f>
        <v/>
      </c>
    </row>
    <row r="2078" spans="1:3" ht="15" customHeight="1">
      <c r="A2078" s="58" t="str">
        <f>IF(بيانات!N2078=1000,بيانات!B2078,"")</f>
        <v/>
      </c>
      <c r="B2078" s="58" t="str">
        <f>IF(بيانات!N2078=1000,بيانات!C2078,"")</f>
        <v/>
      </c>
      <c r="C2078" s="6" t="str">
        <f>IF(بيانات!N2078=1000,1000,"")</f>
        <v/>
      </c>
    </row>
    <row r="2079" spans="1:3" ht="15" customHeight="1">
      <c r="A2079" s="57" t="str">
        <f>IF(بيانات!N2079=1000,بيانات!B2079,"")</f>
        <v/>
      </c>
      <c r="B2079" s="57" t="str">
        <f>IF(بيانات!N2079=1000,بيانات!C2079,"")</f>
        <v/>
      </c>
      <c r="C2079" s="3" t="str">
        <f>IF(بيانات!N2079=1000,1000,"")</f>
        <v/>
      </c>
    </row>
    <row r="2080" spans="1:3" ht="15" customHeight="1">
      <c r="A2080" s="58" t="str">
        <f>IF(بيانات!N2080=1000,بيانات!B2080,"")</f>
        <v/>
      </c>
      <c r="B2080" s="58" t="str">
        <f>IF(بيانات!N2080=1000,بيانات!C2080,"")</f>
        <v/>
      </c>
      <c r="C2080" s="6" t="str">
        <f>IF(بيانات!N2080=1000,1000,"")</f>
        <v/>
      </c>
    </row>
    <row r="2081" spans="1:3" ht="15" customHeight="1">
      <c r="A2081" s="57" t="str">
        <f>IF(بيانات!N2081=1000,بيانات!B2081,"")</f>
        <v/>
      </c>
      <c r="B2081" s="57" t="str">
        <f>IF(بيانات!N2081=1000,بيانات!C2081,"")</f>
        <v/>
      </c>
      <c r="C2081" s="3" t="str">
        <f>IF(بيانات!N2081=1000,1000,"")</f>
        <v/>
      </c>
    </row>
    <row r="2082" spans="1:3" ht="15" customHeight="1">
      <c r="A2082" s="58" t="str">
        <f>IF(بيانات!N2082=1000,بيانات!B2082,"")</f>
        <v/>
      </c>
      <c r="B2082" s="58" t="str">
        <f>IF(بيانات!N2082=1000,بيانات!C2082,"")</f>
        <v/>
      </c>
      <c r="C2082" s="6" t="str">
        <f>IF(بيانات!N2082=1000,1000,"")</f>
        <v/>
      </c>
    </row>
    <row r="2083" spans="1:3" ht="15" customHeight="1">
      <c r="A2083" s="57" t="str">
        <f>IF(بيانات!N2083=1000,بيانات!B2083,"")</f>
        <v/>
      </c>
      <c r="B2083" s="57" t="str">
        <f>IF(بيانات!N2083=1000,بيانات!C2083,"")</f>
        <v/>
      </c>
      <c r="C2083" s="3" t="str">
        <f>IF(بيانات!N2083=1000,1000,"")</f>
        <v/>
      </c>
    </row>
    <row r="2084" spans="1:3" ht="15" customHeight="1">
      <c r="A2084" s="58" t="str">
        <f>IF(بيانات!N2084=1000,بيانات!B2084,"")</f>
        <v/>
      </c>
      <c r="B2084" s="58" t="str">
        <f>IF(بيانات!N2084=1000,بيانات!C2084,"")</f>
        <v/>
      </c>
      <c r="C2084" s="6" t="str">
        <f>IF(بيانات!N2084=1000,1000,"")</f>
        <v/>
      </c>
    </row>
    <row r="2085" spans="1:3" ht="15" customHeight="1">
      <c r="A2085" s="57" t="str">
        <f>IF(بيانات!N2085=1000,بيانات!B2085,"")</f>
        <v/>
      </c>
      <c r="B2085" s="57" t="str">
        <f>IF(بيانات!N2085=1000,بيانات!C2085,"")</f>
        <v/>
      </c>
      <c r="C2085" s="3" t="str">
        <f>IF(بيانات!N2085=1000,1000,"")</f>
        <v/>
      </c>
    </row>
    <row r="2086" spans="1:3" ht="15" customHeight="1">
      <c r="A2086" s="58" t="str">
        <f>IF(بيانات!N2086=1000,بيانات!B2086,"")</f>
        <v/>
      </c>
      <c r="B2086" s="58" t="str">
        <f>IF(بيانات!N2086=1000,بيانات!C2086,"")</f>
        <v/>
      </c>
      <c r="C2086" s="6" t="str">
        <f>IF(بيانات!N2086=1000,1000,"")</f>
        <v/>
      </c>
    </row>
    <row r="2087" spans="1:3" ht="15" customHeight="1">
      <c r="A2087" s="57" t="str">
        <f>IF(بيانات!N2087=1000,بيانات!B2087,"")</f>
        <v/>
      </c>
      <c r="B2087" s="57" t="str">
        <f>IF(بيانات!N2087=1000,بيانات!C2087,"")</f>
        <v/>
      </c>
      <c r="C2087" s="3" t="str">
        <f>IF(بيانات!N2087=1000,1000,"")</f>
        <v/>
      </c>
    </row>
    <row r="2088" spans="1:3" ht="15" customHeight="1">
      <c r="A2088" s="58" t="str">
        <f>IF(بيانات!N2088=1000,بيانات!B2088,"")</f>
        <v/>
      </c>
      <c r="B2088" s="58" t="str">
        <f>IF(بيانات!N2088=1000,بيانات!C2088,"")</f>
        <v/>
      </c>
      <c r="C2088" s="6" t="str">
        <f>IF(بيانات!N2088=1000,1000,"")</f>
        <v/>
      </c>
    </row>
    <row r="2089" spans="1:3" ht="15" customHeight="1">
      <c r="A2089" s="57" t="str">
        <f>IF(بيانات!N2089=1000,بيانات!B2089,"")</f>
        <v/>
      </c>
      <c r="B2089" s="57" t="str">
        <f>IF(بيانات!N2089=1000,بيانات!C2089,"")</f>
        <v/>
      </c>
      <c r="C2089" s="3" t="str">
        <f>IF(بيانات!N2089=1000,1000,"")</f>
        <v/>
      </c>
    </row>
    <row r="2090" spans="1:3" ht="15" customHeight="1">
      <c r="A2090" s="58" t="str">
        <f>IF(بيانات!N2090=1000,بيانات!B2090,"")</f>
        <v/>
      </c>
      <c r="B2090" s="58" t="str">
        <f>IF(بيانات!N2090=1000,بيانات!C2090,"")</f>
        <v/>
      </c>
      <c r="C2090" s="6" t="str">
        <f>IF(بيانات!N2090=1000,1000,"")</f>
        <v/>
      </c>
    </row>
    <row r="2091" spans="1:3" ht="15" customHeight="1">
      <c r="A2091" s="57" t="str">
        <f>IF(بيانات!N2091=1000,بيانات!B2091,"")</f>
        <v/>
      </c>
      <c r="B2091" s="57" t="str">
        <f>IF(بيانات!N2091=1000,بيانات!C2091,"")</f>
        <v/>
      </c>
      <c r="C2091" s="3" t="str">
        <f>IF(بيانات!N2091=1000,1000,"")</f>
        <v/>
      </c>
    </row>
    <row r="2092" spans="1:3" ht="15" customHeight="1">
      <c r="A2092" s="58" t="str">
        <f>IF(بيانات!N2092=1000,بيانات!B2092,"")</f>
        <v/>
      </c>
      <c r="B2092" s="58" t="str">
        <f>IF(بيانات!N2092=1000,بيانات!C2092,"")</f>
        <v/>
      </c>
      <c r="C2092" s="6" t="str">
        <f>IF(بيانات!N2092=1000,1000,"")</f>
        <v/>
      </c>
    </row>
    <row r="2093" spans="1:3" ht="15" customHeight="1">
      <c r="A2093" s="57" t="str">
        <f>IF(بيانات!N2093=1000,بيانات!B2093,"")</f>
        <v/>
      </c>
      <c r="B2093" s="57" t="str">
        <f>IF(بيانات!N2093=1000,بيانات!C2093,"")</f>
        <v/>
      </c>
      <c r="C2093" s="3" t="str">
        <f>IF(بيانات!N2093=1000,1000,"")</f>
        <v/>
      </c>
    </row>
    <row r="2094" spans="1:3" ht="15" customHeight="1">
      <c r="A2094" s="58" t="str">
        <f>IF(بيانات!N2094=1000,بيانات!B2094,"")</f>
        <v/>
      </c>
      <c r="B2094" s="58" t="str">
        <f>IF(بيانات!N2094=1000,بيانات!C2094,"")</f>
        <v/>
      </c>
      <c r="C2094" s="6" t="str">
        <f>IF(بيانات!N2094=1000,1000,"")</f>
        <v/>
      </c>
    </row>
    <row r="2095" spans="1:3" ht="15" customHeight="1">
      <c r="A2095" s="57" t="str">
        <f>IF(بيانات!N2095=1000,بيانات!B2095,"")</f>
        <v/>
      </c>
      <c r="B2095" s="57" t="str">
        <f>IF(بيانات!N2095=1000,بيانات!C2095,"")</f>
        <v/>
      </c>
      <c r="C2095" s="3" t="str">
        <f>IF(بيانات!N2095=1000,1000,"")</f>
        <v/>
      </c>
    </row>
    <row r="2096" spans="1:3" ht="15" customHeight="1">
      <c r="A2096" s="58" t="str">
        <f>IF(بيانات!N2096=1000,بيانات!B2096,"")</f>
        <v/>
      </c>
      <c r="B2096" s="58" t="str">
        <f>IF(بيانات!N2096=1000,بيانات!C2096,"")</f>
        <v/>
      </c>
      <c r="C2096" s="6" t="str">
        <f>IF(بيانات!N2096=1000,1000,"")</f>
        <v/>
      </c>
    </row>
    <row r="2097" spans="1:3" ht="15" customHeight="1">
      <c r="A2097" s="57" t="str">
        <f>IF(بيانات!N2097=1000,بيانات!B2097,"")</f>
        <v/>
      </c>
      <c r="B2097" s="57" t="str">
        <f>IF(بيانات!N2097=1000,بيانات!C2097,"")</f>
        <v/>
      </c>
      <c r="C2097" s="3" t="str">
        <f>IF(بيانات!N2097=1000,1000,"")</f>
        <v/>
      </c>
    </row>
    <row r="2098" spans="1:3" ht="15" customHeight="1">
      <c r="A2098" s="58" t="str">
        <f>IF(بيانات!N2098=1000,بيانات!B2098,"")</f>
        <v/>
      </c>
      <c r="B2098" s="58" t="str">
        <f>IF(بيانات!N2098=1000,بيانات!C2098,"")</f>
        <v/>
      </c>
      <c r="C2098" s="6" t="str">
        <f>IF(بيانات!N2098=1000,1000,"")</f>
        <v/>
      </c>
    </row>
    <row r="2099" spans="1:3" ht="15" customHeight="1">
      <c r="A2099" s="57" t="str">
        <f>IF(بيانات!N2099=1000,بيانات!B2099,"")</f>
        <v/>
      </c>
      <c r="B2099" s="57" t="str">
        <f>IF(بيانات!N2099=1000,بيانات!C2099,"")</f>
        <v/>
      </c>
      <c r="C2099" s="3" t="str">
        <f>IF(بيانات!N2099=1000,1000,"")</f>
        <v/>
      </c>
    </row>
    <row r="2100" spans="1:3" ht="15" customHeight="1">
      <c r="A2100" s="58" t="str">
        <f>IF(بيانات!N2100=1000,بيانات!B2100,"")</f>
        <v/>
      </c>
      <c r="B2100" s="58" t="str">
        <f>IF(بيانات!N2100=1000,بيانات!C2100,"")</f>
        <v/>
      </c>
      <c r="C2100" s="6" t="str">
        <f>IF(بيانات!N2100=1000,1000,"")</f>
        <v/>
      </c>
    </row>
    <row r="2101" spans="1:3" ht="15" customHeight="1">
      <c r="A2101" s="57" t="str">
        <f>IF(بيانات!N2101=1000,بيانات!B2101,"")</f>
        <v/>
      </c>
      <c r="B2101" s="57" t="str">
        <f>IF(بيانات!N2101=1000,بيانات!C2101,"")</f>
        <v/>
      </c>
      <c r="C2101" s="3" t="str">
        <f>IF(بيانات!N2101=1000,1000,"")</f>
        <v/>
      </c>
    </row>
    <row r="2102" spans="1:3" ht="15" customHeight="1">
      <c r="A2102" s="58" t="str">
        <f>IF(بيانات!N2102=1000,بيانات!B2102,"")</f>
        <v/>
      </c>
      <c r="B2102" s="58" t="str">
        <f>IF(بيانات!N2102=1000,بيانات!C2102,"")</f>
        <v/>
      </c>
      <c r="C2102" s="6" t="str">
        <f>IF(بيانات!N2102=1000,1000,"")</f>
        <v/>
      </c>
    </row>
    <row r="2103" spans="1:3" ht="15" customHeight="1">
      <c r="A2103" s="57" t="str">
        <f>IF(بيانات!N2103=1000,بيانات!B2103,"")</f>
        <v/>
      </c>
      <c r="B2103" s="57" t="str">
        <f>IF(بيانات!N2103=1000,بيانات!C2103,"")</f>
        <v/>
      </c>
      <c r="C2103" s="3" t="str">
        <f>IF(بيانات!N2103=1000,1000,"")</f>
        <v/>
      </c>
    </row>
    <row r="2104" spans="1:3" ht="15" customHeight="1">
      <c r="A2104" s="58" t="str">
        <f>IF(بيانات!N2104=1000,بيانات!B2104,"")</f>
        <v/>
      </c>
      <c r="B2104" s="58" t="str">
        <f>IF(بيانات!N2104=1000,بيانات!C2104,"")</f>
        <v/>
      </c>
      <c r="C2104" s="6" t="str">
        <f>IF(بيانات!N2104=1000,1000,"")</f>
        <v/>
      </c>
    </row>
    <row r="2105" spans="1:3" ht="15" customHeight="1">
      <c r="A2105" s="57" t="str">
        <f>IF(بيانات!N2105=1000,بيانات!B2105,"")</f>
        <v/>
      </c>
      <c r="B2105" s="57" t="str">
        <f>IF(بيانات!N2105=1000,بيانات!C2105,"")</f>
        <v/>
      </c>
      <c r="C2105" s="3" t="str">
        <f>IF(بيانات!N2105=1000,1000,"")</f>
        <v/>
      </c>
    </row>
    <row r="2106" spans="1:3" ht="15" customHeight="1">
      <c r="A2106" s="58" t="str">
        <f>IF(بيانات!N2106=1000,بيانات!B2106,"")</f>
        <v/>
      </c>
      <c r="B2106" s="58" t="str">
        <f>IF(بيانات!N2106=1000,بيانات!C2106,"")</f>
        <v/>
      </c>
      <c r="C2106" s="6" t="str">
        <f>IF(بيانات!N2106=1000,1000,"")</f>
        <v/>
      </c>
    </row>
    <row r="2107" spans="1:3" ht="15" customHeight="1">
      <c r="A2107" s="57" t="str">
        <f>IF(بيانات!N2107=1000,بيانات!B2107,"")</f>
        <v/>
      </c>
      <c r="B2107" s="57" t="str">
        <f>IF(بيانات!N2107=1000,بيانات!C2107,"")</f>
        <v/>
      </c>
      <c r="C2107" s="3" t="str">
        <f>IF(بيانات!N2107=1000,1000,"")</f>
        <v/>
      </c>
    </row>
    <row r="2108" spans="1:3" ht="15" customHeight="1">
      <c r="A2108" s="58" t="str">
        <f>IF(بيانات!N2108=1000,بيانات!B2108,"")</f>
        <v/>
      </c>
      <c r="B2108" s="58" t="str">
        <f>IF(بيانات!N2108=1000,بيانات!C2108,"")</f>
        <v/>
      </c>
      <c r="C2108" s="6" t="str">
        <f>IF(بيانات!N2108=1000,1000,"")</f>
        <v/>
      </c>
    </row>
    <row r="2109" spans="1:3" ht="15" customHeight="1">
      <c r="A2109" s="57" t="str">
        <f>IF(بيانات!N2109=1000,بيانات!B2109,"")</f>
        <v/>
      </c>
      <c r="B2109" s="57" t="str">
        <f>IF(بيانات!N2109=1000,بيانات!C2109,"")</f>
        <v/>
      </c>
      <c r="C2109" s="3" t="str">
        <f>IF(بيانات!N2109=1000,1000,"")</f>
        <v/>
      </c>
    </row>
    <row r="2110" spans="1:3" ht="15" customHeight="1">
      <c r="A2110" s="58" t="str">
        <f>IF(بيانات!N2110=1000,بيانات!B2110,"")</f>
        <v/>
      </c>
      <c r="B2110" s="58" t="str">
        <f>IF(بيانات!N2110=1000,بيانات!C2110,"")</f>
        <v/>
      </c>
      <c r="C2110" s="6" t="str">
        <f>IF(بيانات!N2110=1000,1000,"")</f>
        <v/>
      </c>
    </row>
    <row r="2111" spans="1:3" ht="15" customHeight="1">
      <c r="A2111" s="57" t="str">
        <f>IF(بيانات!N2111=1000,بيانات!B2111,"")</f>
        <v/>
      </c>
      <c r="B2111" s="57" t="str">
        <f>IF(بيانات!N2111=1000,بيانات!C2111,"")</f>
        <v/>
      </c>
      <c r="C2111" s="3" t="str">
        <f>IF(بيانات!N2111=1000,1000,"")</f>
        <v/>
      </c>
    </row>
    <row r="2112" spans="1:3" ht="15" customHeight="1">
      <c r="A2112" s="58" t="str">
        <f>IF(بيانات!N2112=1000,بيانات!B2112,"")</f>
        <v/>
      </c>
      <c r="B2112" s="58" t="str">
        <f>IF(بيانات!N2112=1000,بيانات!C2112,"")</f>
        <v/>
      </c>
      <c r="C2112" s="6" t="str">
        <f>IF(بيانات!N2112=1000,1000,"")</f>
        <v/>
      </c>
    </row>
    <row r="2113" spans="1:3" ht="15" customHeight="1">
      <c r="A2113" s="57" t="str">
        <f>IF(بيانات!N2113=1000,بيانات!B2113,"")</f>
        <v/>
      </c>
      <c r="B2113" s="57" t="str">
        <f>IF(بيانات!N2113=1000,بيانات!C2113,"")</f>
        <v/>
      </c>
      <c r="C2113" s="3" t="str">
        <f>IF(بيانات!N2113=1000,1000,"")</f>
        <v/>
      </c>
    </row>
    <row r="2114" spans="1:3" ht="15" customHeight="1">
      <c r="A2114" s="58" t="str">
        <f>IF(بيانات!N2114=1000,بيانات!B2114,"")</f>
        <v/>
      </c>
      <c r="B2114" s="58" t="str">
        <f>IF(بيانات!N2114=1000,بيانات!C2114,"")</f>
        <v/>
      </c>
      <c r="C2114" s="6" t="str">
        <f>IF(بيانات!N2114=1000,1000,"")</f>
        <v/>
      </c>
    </row>
    <row r="2115" spans="1:3" ht="15" customHeight="1">
      <c r="A2115" s="57" t="str">
        <f>IF(بيانات!N2115=1000,بيانات!B2115,"")</f>
        <v/>
      </c>
      <c r="B2115" s="57" t="str">
        <f>IF(بيانات!N2115=1000,بيانات!C2115,"")</f>
        <v/>
      </c>
      <c r="C2115" s="3" t="str">
        <f>IF(بيانات!N2115=1000,1000,"")</f>
        <v/>
      </c>
    </row>
    <row r="2116" spans="1:3" ht="15" customHeight="1">
      <c r="A2116" s="58" t="str">
        <f>IF(بيانات!N2116=1000,بيانات!B2116,"")</f>
        <v/>
      </c>
      <c r="B2116" s="58" t="str">
        <f>IF(بيانات!N2116=1000,بيانات!C2116,"")</f>
        <v/>
      </c>
      <c r="C2116" s="6" t="str">
        <f>IF(بيانات!N2116=1000,1000,"")</f>
        <v/>
      </c>
    </row>
    <row r="2117" spans="1:3" ht="15" customHeight="1">
      <c r="A2117" s="57" t="str">
        <f>IF(بيانات!N2117=1000,بيانات!B2117,"")</f>
        <v/>
      </c>
      <c r="B2117" s="57" t="str">
        <f>IF(بيانات!N2117=1000,بيانات!C2117,"")</f>
        <v/>
      </c>
      <c r="C2117" s="3" t="str">
        <f>IF(بيانات!N2117=1000,1000,"")</f>
        <v/>
      </c>
    </row>
    <row r="2118" spans="1:3" ht="15" customHeight="1">
      <c r="A2118" s="58" t="str">
        <f>IF(بيانات!N2118=1000,بيانات!B2118,"")</f>
        <v/>
      </c>
      <c r="B2118" s="58" t="str">
        <f>IF(بيانات!N2118=1000,بيانات!C2118,"")</f>
        <v/>
      </c>
      <c r="C2118" s="6" t="str">
        <f>IF(بيانات!N2118=1000,1000,"")</f>
        <v/>
      </c>
    </row>
    <row r="2119" spans="1:3" ht="15" customHeight="1">
      <c r="A2119" s="57" t="str">
        <f>IF(بيانات!N2119=1000,بيانات!B2119,"")</f>
        <v/>
      </c>
      <c r="B2119" s="57" t="str">
        <f>IF(بيانات!N2119=1000,بيانات!C2119,"")</f>
        <v/>
      </c>
      <c r="C2119" s="3" t="str">
        <f>IF(بيانات!N2119=1000,1000,"")</f>
        <v/>
      </c>
    </row>
    <row r="2120" spans="1:3" ht="15" customHeight="1">
      <c r="A2120" s="58" t="str">
        <f>IF(بيانات!N2120=1000,بيانات!B2120,"")</f>
        <v/>
      </c>
      <c r="B2120" s="58" t="str">
        <f>IF(بيانات!N2120=1000,بيانات!C2120,"")</f>
        <v/>
      </c>
      <c r="C2120" s="6" t="str">
        <f>IF(بيانات!N2120=1000,1000,"")</f>
        <v/>
      </c>
    </row>
    <row r="2121" spans="1:3" ht="15" customHeight="1">
      <c r="A2121" s="57" t="str">
        <f>IF(بيانات!N2121=1000,بيانات!B2121,"")</f>
        <v/>
      </c>
      <c r="B2121" s="57" t="str">
        <f>IF(بيانات!N2121=1000,بيانات!C2121,"")</f>
        <v/>
      </c>
      <c r="C2121" s="3" t="str">
        <f>IF(بيانات!N2121=1000,1000,"")</f>
        <v/>
      </c>
    </row>
    <row r="2122" spans="1:3" ht="15" customHeight="1">
      <c r="A2122" s="58" t="str">
        <f>IF(بيانات!N2122=1000,بيانات!B2122,"")</f>
        <v/>
      </c>
      <c r="B2122" s="58" t="str">
        <f>IF(بيانات!N2122=1000,بيانات!C2122,"")</f>
        <v/>
      </c>
      <c r="C2122" s="6" t="str">
        <f>IF(بيانات!N2122=1000,1000,"")</f>
        <v/>
      </c>
    </row>
    <row r="2123" spans="1:3" ht="15" customHeight="1">
      <c r="A2123" s="57" t="str">
        <f>IF(بيانات!N2123=1000,بيانات!B2123,"")</f>
        <v/>
      </c>
      <c r="B2123" s="57" t="str">
        <f>IF(بيانات!N2123=1000,بيانات!C2123,"")</f>
        <v/>
      </c>
      <c r="C2123" s="3" t="str">
        <f>IF(بيانات!N2123=1000,1000,"")</f>
        <v/>
      </c>
    </row>
    <row r="2124" spans="1:3" ht="15" customHeight="1">
      <c r="A2124" s="58" t="str">
        <f>IF(بيانات!N2124=1000,بيانات!B2124,"")</f>
        <v/>
      </c>
      <c r="B2124" s="58" t="str">
        <f>IF(بيانات!N2124=1000,بيانات!C2124,"")</f>
        <v/>
      </c>
      <c r="C2124" s="6" t="str">
        <f>IF(بيانات!N2124=1000,1000,"")</f>
        <v/>
      </c>
    </row>
    <row r="2125" spans="1:3" ht="15" customHeight="1">
      <c r="A2125" s="57" t="str">
        <f>IF(بيانات!N2125=1000,بيانات!B2125,"")</f>
        <v/>
      </c>
      <c r="B2125" s="57" t="str">
        <f>IF(بيانات!N2125=1000,بيانات!C2125,"")</f>
        <v/>
      </c>
      <c r="C2125" s="3" t="str">
        <f>IF(بيانات!N2125=1000,1000,"")</f>
        <v/>
      </c>
    </row>
    <row r="2126" spans="1:3" ht="15" customHeight="1">
      <c r="A2126" s="58" t="str">
        <f>IF(بيانات!N2126=1000,بيانات!B2126,"")</f>
        <v/>
      </c>
      <c r="B2126" s="58" t="str">
        <f>IF(بيانات!N2126=1000,بيانات!C2126,"")</f>
        <v/>
      </c>
      <c r="C2126" s="6" t="str">
        <f>IF(بيانات!N2126=1000,1000,"")</f>
        <v/>
      </c>
    </row>
    <row r="2127" spans="1:3" ht="15" customHeight="1">
      <c r="A2127" s="57" t="str">
        <f>IF(بيانات!N2127=1000,بيانات!B2127,"")</f>
        <v/>
      </c>
      <c r="B2127" s="57" t="str">
        <f>IF(بيانات!N2127=1000,بيانات!C2127,"")</f>
        <v/>
      </c>
      <c r="C2127" s="3" t="str">
        <f>IF(بيانات!N2127=1000,1000,"")</f>
        <v/>
      </c>
    </row>
    <row r="2128" spans="1:3" ht="15" customHeight="1">
      <c r="A2128" s="58" t="str">
        <f>IF(بيانات!N2128=1000,بيانات!B2128,"")</f>
        <v/>
      </c>
      <c r="B2128" s="58" t="str">
        <f>IF(بيانات!N2128=1000,بيانات!C2128,"")</f>
        <v/>
      </c>
      <c r="C2128" s="6" t="str">
        <f>IF(بيانات!N2128=1000,1000,"")</f>
        <v/>
      </c>
    </row>
    <row r="2129" spans="1:3" ht="15" customHeight="1">
      <c r="A2129" s="57" t="str">
        <f>IF(بيانات!N2129=1000,بيانات!B2129,"")</f>
        <v/>
      </c>
      <c r="B2129" s="57" t="str">
        <f>IF(بيانات!N2129=1000,بيانات!C2129,"")</f>
        <v/>
      </c>
      <c r="C2129" s="3" t="str">
        <f>IF(بيانات!N2129=1000,1000,"")</f>
        <v/>
      </c>
    </row>
    <row r="2130" spans="1:3" ht="15" customHeight="1">
      <c r="A2130" s="58" t="str">
        <f>IF(بيانات!N2130=1000,بيانات!B2130,"")</f>
        <v/>
      </c>
      <c r="B2130" s="58" t="str">
        <f>IF(بيانات!N2130=1000,بيانات!C2130,"")</f>
        <v/>
      </c>
      <c r="C2130" s="6" t="str">
        <f>IF(بيانات!N2130=1000,1000,"")</f>
        <v/>
      </c>
    </row>
    <row r="2131" spans="1:3" ht="15" customHeight="1">
      <c r="A2131" s="57" t="str">
        <f>IF(بيانات!N2131=1000,بيانات!B2131,"")</f>
        <v/>
      </c>
      <c r="B2131" s="57" t="str">
        <f>IF(بيانات!N2131=1000,بيانات!C2131,"")</f>
        <v/>
      </c>
      <c r="C2131" s="3" t="str">
        <f>IF(بيانات!N2131=1000,1000,"")</f>
        <v/>
      </c>
    </row>
    <row r="2132" spans="1:3" ht="15" customHeight="1">
      <c r="A2132" s="58" t="str">
        <f>IF(بيانات!N2132=1000,بيانات!B2132,"")</f>
        <v/>
      </c>
      <c r="B2132" s="58" t="str">
        <f>IF(بيانات!N2132=1000,بيانات!C2132,"")</f>
        <v/>
      </c>
      <c r="C2132" s="6" t="str">
        <f>IF(بيانات!N2132=1000,1000,"")</f>
        <v/>
      </c>
    </row>
    <row r="2133" spans="1:3" ht="15" customHeight="1">
      <c r="A2133" s="57" t="str">
        <f>IF(بيانات!N2133=1000,بيانات!B2133,"")</f>
        <v/>
      </c>
      <c r="B2133" s="57" t="str">
        <f>IF(بيانات!N2133=1000,بيانات!C2133,"")</f>
        <v/>
      </c>
      <c r="C2133" s="3" t="str">
        <f>IF(بيانات!N2133=1000,1000,"")</f>
        <v/>
      </c>
    </row>
    <row r="2134" spans="1:3" ht="15" customHeight="1">
      <c r="A2134" s="58" t="str">
        <f>IF(بيانات!N2134=1000,بيانات!B2134,"")</f>
        <v/>
      </c>
      <c r="B2134" s="58" t="str">
        <f>IF(بيانات!N2134=1000,بيانات!C2134,"")</f>
        <v/>
      </c>
      <c r="C2134" s="6" t="str">
        <f>IF(بيانات!N2134=1000,1000,"")</f>
        <v/>
      </c>
    </row>
    <row r="2135" spans="1:3" ht="15" customHeight="1">
      <c r="A2135" s="57" t="str">
        <f>IF(بيانات!N2135=1000,بيانات!B2135,"")</f>
        <v/>
      </c>
      <c r="B2135" s="57" t="str">
        <f>IF(بيانات!N2135=1000,بيانات!C2135,"")</f>
        <v/>
      </c>
      <c r="C2135" s="3" t="str">
        <f>IF(بيانات!N2135=1000,1000,"")</f>
        <v/>
      </c>
    </row>
    <row r="2136" spans="1:3" ht="15" customHeight="1">
      <c r="A2136" s="58" t="str">
        <f>IF(بيانات!N2136=1000,بيانات!B2136,"")</f>
        <v/>
      </c>
      <c r="B2136" s="58" t="str">
        <f>IF(بيانات!N2136=1000,بيانات!C2136,"")</f>
        <v/>
      </c>
      <c r="C2136" s="6" t="str">
        <f>IF(بيانات!N2136=1000,1000,"")</f>
        <v/>
      </c>
    </row>
    <row r="2137" spans="1:3" ht="15" customHeight="1">
      <c r="A2137" s="57" t="str">
        <f>IF(بيانات!N2137=1000,بيانات!B2137,"")</f>
        <v/>
      </c>
      <c r="B2137" s="57" t="str">
        <f>IF(بيانات!N2137=1000,بيانات!C2137,"")</f>
        <v/>
      </c>
      <c r="C2137" s="3" t="str">
        <f>IF(بيانات!N2137=1000,1000,"")</f>
        <v/>
      </c>
    </row>
    <row r="2138" spans="1:3" ht="15" customHeight="1">
      <c r="A2138" s="58" t="str">
        <f>IF(بيانات!N2138=1000,بيانات!B2138,"")</f>
        <v/>
      </c>
      <c r="B2138" s="58" t="str">
        <f>IF(بيانات!N2138=1000,بيانات!C2138,"")</f>
        <v/>
      </c>
      <c r="C2138" s="6" t="str">
        <f>IF(بيانات!N2138=1000,1000,"")</f>
        <v/>
      </c>
    </row>
    <row r="2139" spans="1:3" ht="15" customHeight="1">
      <c r="A2139" s="57" t="str">
        <f>IF(بيانات!N2139=1000,بيانات!B2139,"")</f>
        <v/>
      </c>
      <c r="B2139" s="57" t="str">
        <f>IF(بيانات!N2139=1000,بيانات!C2139,"")</f>
        <v/>
      </c>
      <c r="C2139" s="3" t="str">
        <f>IF(بيانات!N2139=1000,1000,"")</f>
        <v/>
      </c>
    </row>
    <row r="2140" spans="1:3" ht="15" customHeight="1">
      <c r="A2140" s="58" t="str">
        <f>IF(بيانات!N2140=1000,بيانات!B2140,"")</f>
        <v/>
      </c>
      <c r="B2140" s="58" t="str">
        <f>IF(بيانات!N2140=1000,بيانات!C2140,"")</f>
        <v/>
      </c>
      <c r="C2140" s="6" t="str">
        <f>IF(بيانات!N2140=1000,1000,"")</f>
        <v/>
      </c>
    </row>
    <row r="2141" spans="1:3" ht="15" customHeight="1">
      <c r="A2141" s="57" t="str">
        <f>IF(بيانات!N2141=1000,بيانات!B2141,"")</f>
        <v/>
      </c>
      <c r="B2141" s="57" t="str">
        <f>IF(بيانات!N2141=1000,بيانات!C2141,"")</f>
        <v/>
      </c>
      <c r="C2141" s="3" t="str">
        <f>IF(بيانات!N2141=1000,1000,"")</f>
        <v/>
      </c>
    </row>
    <row r="2142" spans="1:3" ht="15" customHeight="1">
      <c r="A2142" s="58" t="str">
        <f>IF(بيانات!N2142=1000,بيانات!B2142,"")</f>
        <v/>
      </c>
      <c r="B2142" s="58" t="str">
        <f>IF(بيانات!N2142=1000,بيانات!C2142,"")</f>
        <v/>
      </c>
      <c r="C2142" s="6" t="str">
        <f>IF(بيانات!N2142=1000,1000,"")</f>
        <v/>
      </c>
    </row>
    <row r="2143" spans="1:3" ht="15" customHeight="1">
      <c r="A2143" s="57" t="str">
        <f>IF(بيانات!N2143=1000,بيانات!B2143,"")</f>
        <v/>
      </c>
      <c r="B2143" s="57" t="str">
        <f>IF(بيانات!N2143=1000,بيانات!C2143,"")</f>
        <v/>
      </c>
      <c r="C2143" s="3" t="str">
        <f>IF(بيانات!N2143=1000,1000,"")</f>
        <v/>
      </c>
    </row>
    <row r="2144" spans="1:3" ht="15" customHeight="1">
      <c r="A2144" s="58" t="str">
        <f>IF(بيانات!N2144=1000,بيانات!B2144,"")</f>
        <v/>
      </c>
      <c r="B2144" s="58" t="str">
        <f>IF(بيانات!N2144=1000,بيانات!C2144,"")</f>
        <v/>
      </c>
      <c r="C2144" s="6" t="str">
        <f>IF(بيانات!N2144=1000,1000,"")</f>
        <v/>
      </c>
    </row>
    <row r="2145" spans="1:3" ht="15" customHeight="1">
      <c r="A2145" s="57" t="str">
        <f>IF(بيانات!N2145=1000,بيانات!B2145,"")</f>
        <v/>
      </c>
      <c r="B2145" s="57" t="str">
        <f>IF(بيانات!N2145=1000,بيانات!C2145,"")</f>
        <v/>
      </c>
      <c r="C2145" s="3" t="str">
        <f>IF(بيانات!N2145=1000,1000,"")</f>
        <v/>
      </c>
    </row>
    <row r="2146" spans="1:3" ht="15" customHeight="1">
      <c r="A2146" s="58" t="str">
        <f>IF(بيانات!N2146=1000,بيانات!B2146,"")</f>
        <v/>
      </c>
      <c r="B2146" s="58" t="str">
        <f>IF(بيانات!N2146=1000,بيانات!C2146,"")</f>
        <v/>
      </c>
      <c r="C2146" s="6" t="str">
        <f>IF(بيانات!N2146=1000,1000,"")</f>
        <v/>
      </c>
    </row>
    <row r="2147" spans="1:3" ht="15" customHeight="1">
      <c r="A2147" s="57" t="str">
        <f>IF(بيانات!N2147=1000,بيانات!B2147,"")</f>
        <v/>
      </c>
      <c r="B2147" s="57" t="str">
        <f>IF(بيانات!N2147=1000,بيانات!C2147,"")</f>
        <v/>
      </c>
      <c r="C2147" s="3" t="str">
        <f>IF(بيانات!N2147=1000,1000,"")</f>
        <v/>
      </c>
    </row>
    <row r="2148" spans="1:3" ht="15" customHeight="1">
      <c r="A2148" s="58" t="str">
        <f>IF(بيانات!N2148=1000,بيانات!B2148,"")</f>
        <v/>
      </c>
      <c r="B2148" s="58" t="str">
        <f>IF(بيانات!N2148=1000,بيانات!C2148,"")</f>
        <v/>
      </c>
      <c r="C2148" s="6" t="str">
        <f>IF(بيانات!N2148=1000,1000,"")</f>
        <v/>
      </c>
    </row>
    <row r="2149" spans="1:3" ht="15" customHeight="1">
      <c r="A2149" s="57" t="str">
        <f>IF(بيانات!N2149=1000,بيانات!B2149,"")</f>
        <v/>
      </c>
      <c r="B2149" s="57" t="str">
        <f>IF(بيانات!N2149=1000,بيانات!C2149,"")</f>
        <v/>
      </c>
      <c r="C2149" s="3" t="str">
        <f>IF(بيانات!N2149=1000,1000,"")</f>
        <v/>
      </c>
    </row>
    <row r="2150" spans="1:3" ht="15" customHeight="1">
      <c r="A2150" s="58" t="str">
        <f>IF(بيانات!N2150=1000,بيانات!B2150,"")</f>
        <v/>
      </c>
      <c r="B2150" s="58" t="str">
        <f>IF(بيانات!N2150=1000,بيانات!C2150,"")</f>
        <v/>
      </c>
      <c r="C2150" s="6" t="str">
        <f>IF(بيانات!N2150=1000,1000,"")</f>
        <v/>
      </c>
    </row>
    <row r="2151" spans="1:3" ht="15" customHeight="1">
      <c r="A2151" s="57" t="str">
        <f>IF(بيانات!N2151=1000,بيانات!B2151,"")</f>
        <v/>
      </c>
      <c r="B2151" s="57" t="str">
        <f>IF(بيانات!N2151=1000,بيانات!C2151,"")</f>
        <v/>
      </c>
      <c r="C2151" s="3" t="str">
        <f>IF(بيانات!N2151=1000,1000,"")</f>
        <v/>
      </c>
    </row>
    <row r="2152" spans="1:3" ht="15" customHeight="1">
      <c r="A2152" s="58" t="str">
        <f>IF(بيانات!N2152=1000,بيانات!B2152,"")</f>
        <v/>
      </c>
      <c r="B2152" s="58" t="str">
        <f>IF(بيانات!N2152=1000,بيانات!C2152,"")</f>
        <v/>
      </c>
      <c r="C2152" s="6" t="str">
        <f>IF(بيانات!N2152=1000,1000,"")</f>
        <v/>
      </c>
    </row>
    <row r="2153" spans="1:3" ht="15" customHeight="1">
      <c r="A2153" s="57" t="str">
        <f>IF(بيانات!N2153=1000,بيانات!B2153,"")</f>
        <v/>
      </c>
      <c r="B2153" s="57" t="str">
        <f>IF(بيانات!N2153=1000,بيانات!C2153,"")</f>
        <v/>
      </c>
      <c r="C2153" s="3" t="str">
        <f>IF(بيانات!N2153=1000,1000,"")</f>
        <v/>
      </c>
    </row>
    <row r="2154" spans="1:3" ht="15" customHeight="1">
      <c r="A2154" s="58" t="str">
        <f>IF(بيانات!N2154=1000,بيانات!B2154,"")</f>
        <v/>
      </c>
      <c r="B2154" s="58" t="str">
        <f>IF(بيانات!N2154=1000,بيانات!C2154,"")</f>
        <v/>
      </c>
      <c r="C2154" s="6" t="str">
        <f>IF(بيانات!N2154=1000,1000,"")</f>
        <v/>
      </c>
    </row>
    <row r="2155" spans="1:3" ht="15" customHeight="1">
      <c r="A2155" s="57" t="str">
        <f>IF(بيانات!N2155=1000,بيانات!B2155,"")</f>
        <v/>
      </c>
      <c r="B2155" s="57" t="str">
        <f>IF(بيانات!N2155=1000,بيانات!C2155,"")</f>
        <v/>
      </c>
      <c r="C2155" s="3" t="str">
        <f>IF(بيانات!N2155=1000,1000,"")</f>
        <v/>
      </c>
    </row>
    <row r="2156" spans="1:3" ht="15" customHeight="1">
      <c r="A2156" s="58" t="str">
        <f>IF(بيانات!N2156=1000,بيانات!B2156,"")</f>
        <v/>
      </c>
      <c r="B2156" s="58" t="str">
        <f>IF(بيانات!N2156=1000,بيانات!C2156,"")</f>
        <v/>
      </c>
      <c r="C2156" s="6" t="str">
        <f>IF(بيانات!N2156=1000,1000,"")</f>
        <v/>
      </c>
    </row>
    <row r="2157" spans="1:3" ht="15" customHeight="1">
      <c r="A2157" s="57" t="str">
        <f>IF(بيانات!N2157=1000,بيانات!B2157,"")</f>
        <v/>
      </c>
      <c r="B2157" s="57" t="str">
        <f>IF(بيانات!N2157=1000,بيانات!C2157,"")</f>
        <v/>
      </c>
      <c r="C2157" s="3" t="str">
        <f>IF(بيانات!N2157=1000,1000,"")</f>
        <v/>
      </c>
    </row>
    <row r="2158" spans="1:3" ht="15" customHeight="1">
      <c r="A2158" s="58" t="str">
        <f>IF(بيانات!N2158=1000,بيانات!B2158,"")</f>
        <v/>
      </c>
      <c r="B2158" s="58" t="str">
        <f>IF(بيانات!N2158=1000,بيانات!C2158,"")</f>
        <v/>
      </c>
      <c r="C2158" s="6" t="str">
        <f>IF(بيانات!N2158=1000,1000,"")</f>
        <v/>
      </c>
    </row>
    <row r="2159" spans="1:3" ht="15" customHeight="1">
      <c r="A2159" s="57" t="str">
        <f>IF(بيانات!N2159=1000,بيانات!B2159,"")</f>
        <v/>
      </c>
      <c r="B2159" s="57" t="str">
        <f>IF(بيانات!N2159=1000,بيانات!C2159,"")</f>
        <v/>
      </c>
      <c r="C2159" s="3" t="str">
        <f>IF(بيانات!N2159=1000,1000,"")</f>
        <v/>
      </c>
    </row>
    <row r="2160" spans="1:3" ht="15" customHeight="1">
      <c r="A2160" s="58" t="str">
        <f>IF(بيانات!N2160=1000,بيانات!B2160,"")</f>
        <v/>
      </c>
      <c r="B2160" s="58" t="str">
        <f>IF(بيانات!N2160=1000,بيانات!C2160,"")</f>
        <v/>
      </c>
      <c r="C2160" s="6" t="str">
        <f>IF(بيانات!N2160=1000,1000,"")</f>
        <v/>
      </c>
    </row>
    <row r="2161" spans="1:3" ht="15" customHeight="1">
      <c r="A2161" s="57" t="str">
        <f>IF(بيانات!N2161=1000,بيانات!B2161,"")</f>
        <v/>
      </c>
      <c r="B2161" s="57" t="str">
        <f>IF(بيانات!N2161=1000,بيانات!C2161,"")</f>
        <v/>
      </c>
      <c r="C2161" s="3" t="str">
        <f>IF(بيانات!N2161=1000,1000,"")</f>
        <v/>
      </c>
    </row>
    <row r="2162" spans="1:3" ht="15" customHeight="1">
      <c r="A2162" s="58" t="str">
        <f>IF(بيانات!N2162=1000,بيانات!B2162,"")</f>
        <v/>
      </c>
      <c r="B2162" s="58" t="str">
        <f>IF(بيانات!N2162=1000,بيانات!C2162,"")</f>
        <v/>
      </c>
      <c r="C2162" s="6" t="str">
        <f>IF(بيانات!N2162=1000,1000,"")</f>
        <v/>
      </c>
    </row>
    <row r="2163" spans="1:3" ht="15" customHeight="1">
      <c r="A2163" s="57" t="str">
        <f>IF(بيانات!N2163=1000,بيانات!B2163,"")</f>
        <v/>
      </c>
      <c r="B2163" s="57" t="str">
        <f>IF(بيانات!N2163=1000,بيانات!C2163,"")</f>
        <v/>
      </c>
      <c r="C2163" s="3" t="str">
        <f>IF(بيانات!N2163=1000,1000,"")</f>
        <v/>
      </c>
    </row>
    <row r="2164" spans="1:3" ht="15" customHeight="1">
      <c r="A2164" s="58" t="str">
        <f>IF(بيانات!N2164=1000,بيانات!B2164,"")</f>
        <v/>
      </c>
      <c r="B2164" s="58" t="str">
        <f>IF(بيانات!N2164=1000,بيانات!C2164,"")</f>
        <v/>
      </c>
      <c r="C2164" s="6" t="str">
        <f>IF(بيانات!N2164=1000,1000,"")</f>
        <v/>
      </c>
    </row>
    <row r="2165" spans="1:3" ht="15" customHeight="1">
      <c r="A2165" s="57" t="str">
        <f>IF(بيانات!N2165=1000,بيانات!B2165,"")</f>
        <v/>
      </c>
      <c r="B2165" s="57" t="str">
        <f>IF(بيانات!N2165=1000,بيانات!C2165,"")</f>
        <v/>
      </c>
      <c r="C2165" s="3" t="str">
        <f>IF(بيانات!N2165=1000,1000,"")</f>
        <v/>
      </c>
    </row>
    <row r="2166" spans="1:3" ht="15" customHeight="1">
      <c r="A2166" s="58" t="str">
        <f>IF(بيانات!N2166=1000,بيانات!B2166,"")</f>
        <v/>
      </c>
      <c r="B2166" s="58" t="str">
        <f>IF(بيانات!N2166=1000,بيانات!C2166,"")</f>
        <v/>
      </c>
      <c r="C2166" s="6" t="str">
        <f>IF(بيانات!N2166=1000,1000,"")</f>
        <v/>
      </c>
    </row>
    <row r="2167" spans="1:3" ht="15" customHeight="1">
      <c r="A2167" s="57" t="str">
        <f>IF(بيانات!N2167=1000,بيانات!B2167,"")</f>
        <v/>
      </c>
      <c r="B2167" s="57" t="str">
        <f>IF(بيانات!N2167=1000,بيانات!C2167,"")</f>
        <v/>
      </c>
      <c r="C2167" s="3" t="str">
        <f>IF(بيانات!N2167=1000,1000,"")</f>
        <v/>
      </c>
    </row>
    <row r="2168" spans="1:3" ht="15" customHeight="1">
      <c r="A2168" s="58" t="str">
        <f>IF(بيانات!N2168=1000,بيانات!B2168,"")</f>
        <v/>
      </c>
      <c r="B2168" s="58" t="str">
        <f>IF(بيانات!N2168=1000,بيانات!C2168,"")</f>
        <v/>
      </c>
      <c r="C2168" s="6" t="str">
        <f>IF(بيانات!N2168=1000,1000,"")</f>
        <v/>
      </c>
    </row>
    <row r="2169" spans="1:3" ht="15" customHeight="1">
      <c r="A2169" s="57" t="str">
        <f>IF(بيانات!N2169=1000,بيانات!B2169,"")</f>
        <v/>
      </c>
      <c r="B2169" s="57" t="str">
        <f>IF(بيانات!N2169=1000,بيانات!C2169,"")</f>
        <v/>
      </c>
      <c r="C2169" s="3" t="str">
        <f>IF(بيانات!N2169=1000,1000,"")</f>
        <v/>
      </c>
    </row>
    <row r="2170" spans="1:3" ht="15" customHeight="1">
      <c r="A2170" s="58" t="str">
        <f>IF(بيانات!N2170=1000,بيانات!B2170,"")</f>
        <v/>
      </c>
      <c r="B2170" s="58" t="str">
        <f>IF(بيانات!N2170=1000,بيانات!C2170,"")</f>
        <v/>
      </c>
      <c r="C2170" s="6" t="str">
        <f>IF(بيانات!N2170=1000,1000,"")</f>
        <v/>
      </c>
    </row>
    <row r="2171" spans="1:3" ht="15" customHeight="1">
      <c r="A2171" s="57" t="str">
        <f>IF(بيانات!N2171=1000,بيانات!B2171,"")</f>
        <v/>
      </c>
      <c r="B2171" s="57" t="str">
        <f>IF(بيانات!N2171=1000,بيانات!C2171,"")</f>
        <v/>
      </c>
      <c r="C2171" s="3" t="str">
        <f>IF(بيانات!N2171=1000,1000,"")</f>
        <v/>
      </c>
    </row>
    <row r="2172" spans="1:3" ht="15" customHeight="1">
      <c r="A2172" s="58" t="str">
        <f>IF(بيانات!N2172=1000,بيانات!B2172,"")</f>
        <v/>
      </c>
      <c r="B2172" s="58" t="str">
        <f>IF(بيانات!N2172=1000,بيانات!C2172,"")</f>
        <v/>
      </c>
      <c r="C2172" s="6" t="str">
        <f>IF(بيانات!N2172=1000,1000,"")</f>
        <v/>
      </c>
    </row>
    <row r="2173" spans="1:3" ht="15" customHeight="1">
      <c r="A2173" s="57" t="str">
        <f>IF(بيانات!N2173=1000,بيانات!B2173,"")</f>
        <v/>
      </c>
      <c r="B2173" s="57" t="str">
        <f>IF(بيانات!N2173=1000,بيانات!C2173,"")</f>
        <v/>
      </c>
      <c r="C2173" s="3" t="str">
        <f>IF(بيانات!N2173=1000,1000,"")</f>
        <v/>
      </c>
    </row>
    <row r="2174" spans="1:3" ht="15" customHeight="1">
      <c r="A2174" s="58" t="str">
        <f>IF(بيانات!N2174=1000,بيانات!B2174,"")</f>
        <v/>
      </c>
      <c r="B2174" s="58" t="str">
        <f>IF(بيانات!N2174=1000,بيانات!C2174,"")</f>
        <v/>
      </c>
      <c r="C2174" s="6" t="str">
        <f>IF(بيانات!N2174=1000,1000,"")</f>
        <v/>
      </c>
    </row>
    <row r="2175" spans="1:3" ht="15" customHeight="1">
      <c r="A2175" s="57" t="str">
        <f>IF(بيانات!N2175=1000,بيانات!B2175,"")</f>
        <v/>
      </c>
      <c r="B2175" s="57" t="str">
        <f>IF(بيانات!N2175=1000,بيانات!C2175,"")</f>
        <v/>
      </c>
      <c r="C2175" s="3" t="str">
        <f>IF(بيانات!N2175=1000,1000,"")</f>
        <v/>
      </c>
    </row>
    <row r="2176" spans="1:3" ht="15" customHeight="1">
      <c r="A2176" s="58" t="str">
        <f>IF(بيانات!N2176=1000,بيانات!B2176,"")</f>
        <v/>
      </c>
      <c r="B2176" s="58" t="str">
        <f>IF(بيانات!N2176=1000,بيانات!C2176,"")</f>
        <v/>
      </c>
      <c r="C2176" s="6" t="str">
        <f>IF(بيانات!N2176=1000,1000,"")</f>
        <v/>
      </c>
    </row>
    <row r="2177" spans="1:3" ht="15" customHeight="1">
      <c r="A2177" s="57" t="str">
        <f>IF(بيانات!N2177=1000,بيانات!B2177,"")</f>
        <v/>
      </c>
      <c r="B2177" s="57" t="str">
        <f>IF(بيانات!N2177=1000,بيانات!C2177,"")</f>
        <v/>
      </c>
      <c r="C2177" s="3" t="str">
        <f>IF(بيانات!N2177=1000,1000,"")</f>
        <v/>
      </c>
    </row>
    <row r="2178" spans="1:3" ht="15" customHeight="1">
      <c r="A2178" s="58" t="str">
        <f>IF(بيانات!N2178=1000,بيانات!B2178,"")</f>
        <v/>
      </c>
      <c r="B2178" s="58" t="str">
        <f>IF(بيانات!N2178=1000,بيانات!C2178,"")</f>
        <v/>
      </c>
      <c r="C2178" s="6" t="str">
        <f>IF(بيانات!N2178=1000,1000,"")</f>
        <v/>
      </c>
    </row>
    <row r="2179" spans="1:3" ht="15" customHeight="1">
      <c r="A2179" s="57" t="str">
        <f>IF(بيانات!N2179=1000,بيانات!B2179,"")</f>
        <v/>
      </c>
      <c r="B2179" s="57" t="str">
        <f>IF(بيانات!N2179=1000,بيانات!C2179,"")</f>
        <v/>
      </c>
      <c r="C2179" s="3" t="str">
        <f>IF(بيانات!N2179=1000,1000,"")</f>
        <v/>
      </c>
    </row>
    <row r="2180" spans="1:3" ht="15" customHeight="1">
      <c r="A2180" s="58" t="str">
        <f>IF(بيانات!N2180=1000,بيانات!B2180,"")</f>
        <v/>
      </c>
      <c r="B2180" s="58" t="str">
        <f>IF(بيانات!N2180=1000,بيانات!C2180,"")</f>
        <v/>
      </c>
      <c r="C2180" s="6" t="str">
        <f>IF(بيانات!N2180=1000,1000,"")</f>
        <v/>
      </c>
    </row>
    <row r="2181" spans="1:3" ht="15" customHeight="1">
      <c r="A2181" s="57" t="str">
        <f>IF(بيانات!N2181=1000,بيانات!B2181,"")</f>
        <v/>
      </c>
      <c r="B2181" s="57" t="str">
        <f>IF(بيانات!N2181=1000,بيانات!C2181,"")</f>
        <v/>
      </c>
      <c r="C2181" s="3" t="str">
        <f>IF(بيانات!N2181=1000,1000,"")</f>
        <v/>
      </c>
    </row>
    <row r="2182" spans="1:3" ht="15" customHeight="1">
      <c r="A2182" s="58" t="str">
        <f>IF(بيانات!N2182=1000,بيانات!B2182,"")</f>
        <v/>
      </c>
      <c r="B2182" s="58" t="str">
        <f>IF(بيانات!N2182=1000,بيانات!C2182,"")</f>
        <v/>
      </c>
      <c r="C2182" s="6" t="str">
        <f>IF(بيانات!N2182=1000,1000,"")</f>
        <v/>
      </c>
    </row>
    <row r="2183" spans="1:3" ht="15" customHeight="1">
      <c r="A2183" s="57" t="str">
        <f>IF(بيانات!N2183=1000,بيانات!B2183,"")</f>
        <v/>
      </c>
      <c r="B2183" s="57" t="str">
        <f>IF(بيانات!N2183=1000,بيانات!C2183,"")</f>
        <v/>
      </c>
      <c r="C2183" s="3" t="str">
        <f>IF(بيانات!N2183=1000,1000,"")</f>
        <v/>
      </c>
    </row>
    <row r="2184" spans="1:3" ht="15" customHeight="1">
      <c r="A2184" s="58" t="str">
        <f>IF(بيانات!N2184=1000,بيانات!B2184,"")</f>
        <v/>
      </c>
      <c r="B2184" s="58" t="str">
        <f>IF(بيانات!N2184=1000,بيانات!C2184,"")</f>
        <v/>
      </c>
      <c r="C2184" s="6" t="str">
        <f>IF(بيانات!N2184=1000,1000,"")</f>
        <v/>
      </c>
    </row>
    <row r="2185" spans="1:3" ht="15" customHeight="1">
      <c r="A2185" s="57" t="str">
        <f>IF(بيانات!N2185=1000,بيانات!B2185,"")</f>
        <v/>
      </c>
      <c r="B2185" s="57" t="str">
        <f>IF(بيانات!N2185=1000,بيانات!C2185,"")</f>
        <v/>
      </c>
      <c r="C2185" s="3" t="str">
        <f>IF(بيانات!N2185=1000,1000,"")</f>
        <v/>
      </c>
    </row>
    <row r="2186" spans="1:3" ht="15" customHeight="1">
      <c r="A2186" s="58" t="str">
        <f>IF(بيانات!N2186=1000,بيانات!B2186,"")</f>
        <v/>
      </c>
      <c r="B2186" s="58" t="str">
        <f>IF(بيانات!N2186=1000,بيانات!C2186,"")</f>
        <v/>
      </c>
      <c r="C2186" s="6" t="str">
        <f>IF(بيانات!N2186=1000,1000,"")</f>
        <v/>
      </c>
    </row>
    <row r="2187" spans="1:3" ht="15" customHeight="1">
      <c r="A2187" s="57" t="str">
        <f>IF(بيانات!N2187=1000,بيانات!B2187,"")</f>
        <v/>
      </c>
      <c r="B2187" s="57" t="str">
        <f>IF(بيانات!N2187=1000,بيانات!C2187,"")</f>
        <v/>
      </c>
      <c r="C2187" s="3" t="str">
        <f>IF(بيانات!N2187=1000,1000,"")</f>
        <v/>
      </c>
    </row>
    <row r="2188" spans="1:3" ht="15" customHeight="1">
      <c r="A2188" s="58" t="str">
        <f>IF(بيانات!N2188=1000,بيانات!B2188,"")</f>
        <v/>
      </c>
      <c r="B2188" s="58" t="str">
        <f>IF(بيانات!N2188=1000,بيانات!C2188,"")</f>
        <v/>
      </c>
      <c r="C2188" s="6" t="str">
        <f>IF(بيانات!N2188=1000,1000,"")</f>
        <v/>
      </c>
    </row>
    <row r="2189" spans="1:3" ht="15" customHeight="1">
      <c r="A2189" s="57" t="str">
        <f>IF(بيانات!N2189=1000,بيانات!B2189,"")</f>
        <v/>
      </c>
      <c r="B2189" s="57" t="str">
        <f>IF(بيانات!N2189=1000,بيانات!C2189,"")</f>
        <v/>
      </c>
      <c r="C2189" s="3" t="str">
        <f>IF(بيانات!N2189=1000,1000,"")</f>
        <v/>
      </c>
    </row>
    <row r="2190" spans="1:3" ht="15" customHeight="1">
      <c r="A2190" s="58" t="str">
        <f>IF(بيانات!N2190=1000,بيانات!B2190,"")</f>
        <v/>
      </c>
      <c r="B2190" s="58" t="str">
        <f>IF(بيانات!N2190=1000,بيانات!C2190,"")</f>
        <v/>
      </c>
      <c r="C2190" s="6" t="str">
        <f>IF(بيانات!N2190=1000,1000,"")</f>
        <v/>
      </c>
    </row>
    <row r="2191" spans="1:3" ht="15" customHeight="1">
      <c r="A2191" s="57" t="str">
        <f>IF(بيانات!N2191=1000,بيانات!B2191,"")</f>
        <v/>
      </c>
      <c r="B2191" s="57" t="str">
        <f>IF(بيانات!N2191=1000,بيانات!C2191,"")</f>
        <v/>
      </c>
      <c r="C2191" s="3" t="str">
        <f>IF(بيانات!N2191=1000,1000,"")</f>
        <v/>
      </c>
    </row>
    <row r="2192" spans="1:3" ht="15" customHeight="1">
      <c r="A2192" s="58" t="str">
        <f>IF(بيانات!N2192=1000,بيانات!B2192,"")</f>
        <v/>
      </c>
      <c r="B2192" s="58" t="str">
        <f>IF(بيانات!N2192=1000,بيانات!C2192,"")</f>
        <v/>
      </c>
      <c r="C2192" s="6" t="str">
        <f>IF(بيانات!N2192=1000,1000,"")</f>
        <v/>
      </c>
    </row>
    <row r="2193" spans="1:3" ht="15" customHeight="1">
      <c r="A2193" s="57" t="str">
        <f>IF(بيانات!N2193=1000,بيانات!B2193,"")</f>
        <v/>
      </c>
      <c r="B2193" s="57" t="str">
        <f>IF(بيانات!N2193=1000,بيانات!C2193,"")</f>
        <v/>
      </c>
      <c r="C2193" s="3" t="str">
        <f>IF(بيانات!N2193=1000,1000,"")</f>
        <v/>
      </c>
    </row>
    <row r="2194" spans="1:3" ht="15" customHeight="1">
      <c r="A2194" s="58" t="str">
        <f>IF(بيانات!N2194=1000,بيانات!B2194,"")</f>
        <v/>
      </c>
      <c r="B2194" s="58" t="str">
        <f>IF(بيانات!N2194=1000,بيانات!C2194,"")</f>
        <v/>
      </c>
      <c r="C2194" s="6" t="str">
        <f>IF(بيانات!N2194=1000,1000,"")</f>
        <v/>
      </c>
    </row>
    <row r="2195" spans="1:3" ht="15" customHeight="1">
      <c r="A2195" s="57" t="str">
        <f>IF(بيانات!N2195=1000,بيانات!B2195,"")</f>
        <v/>
      </c>
      <c r="B2195" s="57" t="str">
        <f>IF(بيانات!N2195=1000,بيانات!C2195,"")</f>
        <v/>
      </c>
      <c r="C2195" s="3" t="str">
        <f>IF(بيانات!N2195=1000,1000,"")</f>
        <v/>
      </c>
    </row>
    <row r="2196" spans="1:3" ht="15" customHeight="1">
      <c r="A2196" s="58" t="str">
        <f>IF(بيانات!N2196=1000,بيانات!B2196,"")</f>
        <v/>
      </c>
      <c r="B2196" s="58" t="str">
        <f>IF(بيانات!N2196=1000,بيانات!C2196,"")</f>
        <v/>
      </c>
      <c r="C2196" s="6" t="str">
        <f>IF(بيانات!N2196=1000,1000,"")</f>
        <v/>
      </c>
    </row>
    <row r="2197" spans="1:3" ht="15" customHeight="1">
      <c r="A2197" s="57" t="str">
        <f>IF(بيانات!N2197=1000,بيانات!B2197,"")</f>
        <v/>
      </c>
      <c r="B2197" s="57" t="str">
        <f>IF(بيانات!N2197=1000,بيانات!C2197,"")</f>
        <v/>
      </c>
      <c r="C2197" s="3" t="str">
        <f>IF(بيانات!N2197=1000,1000,"")</f>
        <v/>
      </c>
    </row>
    <row r="2198" spans="1:3" ht="15" customHeight="1">
      <c r="A2198" s="58" t="str">
        <f>IF(بيانات!N2198=1000,بيانات!B2198,"")</f>
        <v/>
      </c>
      <c r="B2198" s="58" t="str">
        <f>IF(بيانات!N2198=1000,بيانات!C2198,"")</f>
        <v/>
      </c>
      <c r="C2198" s="6" t="str">
        <f>IF(بيانات!N2198=1000,1000,"")</f>
        <v/>
      </c>
    </row>
    <row r="2199" spans="1:3" ht="15" customHeight="1">
      <c r="A2199" s="57" t="str">
        <f>IF(بيانات!N2199=1000,بيانات!B2199,"")</f>
        <v/>
      </c>
      <c r="B2199" s="57" t="str">
        <f>IF(بيانات!N2199=1000,بيانات!C2199,"")</f>
        <v/>
      </c>
      <c r="C2199" s="3" t="str">
        <f>IF(بيانات!N2199=1000,1000,"")</f>
        <v/>
      </c>
    </row>
    <row r="2200" spans="1:3" ht="15" customHeight="1">
      <c r="A2200" s="58" t="str">
        <f>IF(بيانات!N2200=1000,بيانات!B2200,"")</f>
        <v/>
      </c>
      <c r="B2200" s="58" t="str">
        <f>IF(بيانات!N2200=1000,بيانات!C2200,"")</f>
        <v/>
      </c>
      <c r="C2200" s="6" t="str">
        <f>IF(بيانات!N2200=1000,1000,"")</f>
        <v/>
      </c>
    </row>
    <row r="2201" spans="1:3" ht="15" customHeight="1">
      <c r="A2201" s="57" t="str">
        <f>IF(بيانات!N2201=1000,بيانات!B2201,"")</f>
        <v/>
      </c>
      <c r="B2201" s="57" t="str">
        <f>IF(بيانات!N2201=1000,بيانات!C2201,"")</f>
        <v/>
      </c>
      <c r="C2201" s="3" t="str">
        <f>IF(بيانات!N2201=1000,1000,"")</f>
        <v/>
      </c>
    </row>
    <row r="2202" spans="1:3" ht="15" customHeight="1">
      <c r="A2202" s="58" t="str">
        <f>IF(بيانات!N2202=1000,بيانات!B2202,"")</f>
        <v/>
      </c>
      <c r="B2202" s="58" t="str">
        <f>IF(بيانات!N2202=1000,بيانات!C2202,"")</f>
        <v/>
      </c>
      <c r="C2202" s="6" t="str">
        <f>IF(بيانات!N2202=1000,1000,"")</f>
        <v/>
      </c>
    </row>
    <row r="2203" spans="1:3" ht="15" customHeight="1">
      <c r="A2203" s="57" t="str">
        <f>IF(بيانات!N2203=1000,بيانات!B2203,"")</f>
        <v/>
      </c>
      <c r="B2203" s="57" t="str">
        <f>IF(بيانات!N2203=1000,بيانات!C2203,"")</f>
        <v/>
      </c>
      <c r="C2203" s="3" t="str">
        <f>IF(بيانات!N2203=1000,1000,"")</f>
        <v/>
      </c>
    </row>
    <row r="2204" spans="1:3" ht="15" customHeight="1">
      <c r="A2204" s="58" t="str">
        <f>IF(بيانات!N2204=1000,بيانات!B2204,"")</f>
        <v/>
      </c>
      <c r="B2204" s="58" t="str">
        <f>IF(بيانات!N2204=1000,بيانات!C2204,"")</f>
        <v/>
      </c>
      <c r="C2204" s="6" t="str">
        <f>IF(بيانات!N2204=1000,1000,"")</f>
        <v/>
      </c>
    </row>
    <row r="2205" spans="1:3" ht="15" customHeight="1">
      <c r="A2205" s="57" t="str">
        <f>IF(بيانات!N2205=1000,بيانات!B2205,"")</f>
        <v/>
      </c>
      <c r="B2205" s="57" t="str">
        <f>IF(بيانات!N2205=1000,بيانات!C2205,"")</f>
        <v/>
      </c>
      <c r="C2205" s="3" t="str">
        <f>IF(بيانات!N2205=1000,1000,"")</f>
        <v/>
      </c>
    </row>
    <row r="2206" spans="1:3" ht="15" customHeight="1">
      <c r="A2206" s="58" t="str">
        <f>IF(بيانات!N2206=1000,بيانات!B2206,"")</f>
        <v/>
      </c>
      <c r="B2206" s="58" t="str">
        <f>IF(بيانات!N2206=1000,بيانات!C2206,"")</f>
        <v/>
      </c>
      <c r="C2206" s="6" t="str">
        <f>IF(بيانات!N2206=1000,1000,"")</f>
        <v/>
      </c>
    </row>
    <row r="2207" spans="1:3" ht="15" customHeight="1">
      <c r="A2207" s="57" t="str">
        <f>IF(بيانات!N2207=1000,بيانات!B2207,"")</f>
        <v/>
      </c>
      <c r="B2207" s="57" t="str">
        <f>IF(بيانات!N2207=1000,بيانات!C2207,"")</f>
        <v/>
      </c>
      <c r="C2207" s="3" t="str">
        <f>IF(بيانات!N2207=1000,1000,"")</f>
        <v/>
      </c>
    </row>
    <row r="2208" spans="1:3" ht="15" customHeight="1">
      <c r="A2208" s="58" t="str">
        <f>IF(بيانات!N2208=1000,بيانات!B2208,"")</f>
        <v/>
      </c>
      <c r="B2208" s="58" t="str">
        <f>IF(بيانات!N2208=1000,بيانات!C2208,"")</f>
        <v/>
      </c>
      <c r="C2208" s="6" t="str">
        <f>IF(بيانات!N2208=1000,1000,"")</f>
        <v/>
      </c>
    </row>
    <row r="2209" spans="1:3" ht="15" customHeight="1">
      <c r="A2209" s="57" t="str">
        <f>IF(بيانات!N2209=1000,بيانات!B2209,"")</f>
        <v/>
      </c>
      <c r="B2209" s="57" t="str">
        <f>IF(بيانات!N2209=1000,بيانات!C2209,"")</f>
        <v/>
      </c>
      <c r="C2209" s="3" t="str">
        <f>IF(بيانات!N2209=1000,1000,"")</f>
        <v/>
      </c>
    </row>
    <row r="2210" spans="1:3" ht="15" customHeight="1">
      <c r="A2210" s="58" t="str">
        <f>IF(بيانات!N2210=1000,بيانات!B2210,"")</f>
        <v/>
      </c>
      <c r="B2210" s="58" t="str">
        <f>IF(بيانات!N2210=1000,بيانات!C2210,"")</f>
        <v/>
      </c>
      <c r="C2210" s="6" t="str">
        <f>IF(بيانات!N2210=1000,1000,"")</f>
        <v/>
      </c>
    </row>
    <row r="2211" spans="1:3" ht="15" customHeight="1">
      <c r="A2211" s="57" t="str">
        <f>IF(بيانات!N2211=1000,بيانات!B2211,"")</f>
        <v/>
      </c>
      <c r="B2211" s="57" t="str">
        <f>IF(بيانات!N2211=1000,بيانات!C2211,"")</f>
        <v/>
      </c>
      <c r="C2211" s="3" t="str">
        <f>IF(بيانات!N2211=1000,1000,"")</f>
        <v/>
      </c>
    </row>
    <row r="2212" spans="1:3" ht="15" customHeight="1">
      <c r="A2212" s="58" t="str">
        <f>IF(بيانات!N2212=1000,بيانات!B2212,"")</f>
        <v/>
      </c>
      <c r="B2212" s="58" t="str">
        <f>IF(بيانات!N2212=1000,بيانات!C2212,"")</f>
        <v/>
      </c>
      <c r="C2212" s="6" t="str">
        <f>IF(بيانات!N2212=1000,1000,"")</f>
        <v/>
      </c>
    </row>
    <row r="2213" spans="1:3" ht="15" customHeight="1">
      <c r="A2213" s="57" t="str">
        <f>IF(بيانات!N2213=1000,بيانات!B2213,"")</f>
        <v/>
      </c>
      <c r="B2213" s="57" t="str">
        <f>IF(بيانات!N2213=1000,بيانات!C2213,"")</f>
        <v/>
      </c>
      <c r="C2213" s="3" t="str">
        <f>IF(بيانات!N2213=1000,1000,"")</f>
        <v/>
      </c>
    </row>
    <row r="2214" spans="1:3" ht="15" customHeight="1">
      <c r="A2214" s="58" t="str">
        <f>IF(بيانات!N2214=1000,بيانات!B2214,"")</f>
        <v/>
      </c>
      <c r="B2214" s="58" t="str">
        <f>IF(بيانات!N2214=1000,بيانات!C2214,"")</f>
        <v/>
      </c>
      <c r="C2214" s="6" t="str">
        <f>IF(بيانات!N2214=1000,1000,"")</f>
        <v/>
      </c>
    </row>
    <row r="2215" spans="1:3" ht="15" customHeight="1">
      <c r="A2215" s="57" t="str">
        <f>IF(بيانات!N2215=1000,بيانات!B2215,"")</f>
        <v/>
      </c>
      <c r="B2215" s="57" t="str">
        <f>IF(بيانات!N2215=1000,بيانات!C2215,"")</f>
        <v/>
      </c>
      <c r="C2215" s="3" t="str">
        <f>IF(بيانات!N2215=1000,1000,"")</f>
        <v/>
      </c>
    </row>
    <row r="2216" spans="1:3" ht="15" customHeight="1">
      <c r="A2216" s="58" t="str">
        <f>IF(بيانات!N2216=1000,بيانات!B2216,"")</f>
        <v/>
      </c>
      <c r="B2216" s="58" t="str">
        <f>IF(بيانات!N2216=1000,بيانات!C2216,"")</f>
        <v/>
      </c>
      <c r="C2216" s="6" t="str">
        <f>IF(بيانات!N2216=1000,1000,"")</f>
        <v/>
      </c>
    </row>
    <row r="2217" spans="1:3" ht="15" customHeight="1">
      <c r="A2217" s="57" t="str">
        <f>IF(بيانات!N2217=1000,بيانات!B2217,"")</f>
        <v/>
      </c>
      <c r="B2217" s="57" t="str">
        <f>IF(بيانات!N2217=1000,بيانات!C2217,"")</f>
        <v/>
      </c>
      <c r="C2217" s="3" t="str">
        <f>IF(بيانات!N2217=1000,1000,"")</f>
        <v/>
      </c>
    </row>
    <row r="2218" spans="1:3" ht="15" customHeight="1">
      <c r="A2218" s="58" t="str">
        <f>IF(بيانات!N2218=1000,بيانات!B2218,"")</f>
        <v/>
      </c>
      <c r="B2218" s="58" t="str">
        <f>IF(بيانات!N2218=1000,بيانات!C2218,"")</f>
        <v/>
      </c>
      <c r="C2218" s="6" t="str">
        <f>IF(بيانات!N2218=1000,1000,"")</f>
        <v/>
      </c>
    </row>
    <row r="2219" spans="1:3" ht="15" customHeight="1">
      <c r="A2219" s="57" t="str">
        <f>IF(بيانات!N2219=1000,بيانات!B2219,"")</f>
        <v/>
      </c>
      <c r="B2219" s="57" t="str">
        <f>IF(بيانات!N2219=1000,بيانات!C2219,"")</f>
        <v/>
      </c>
      <c r="C2219" s="3" t="str">
        <f>IF(بيانات!N2219=1000,1000,"")</f>
        <v/>
      </c>
    </row>
    <row r="2220" spans="1:3" ht="15" customHeight="1">
      <c r="A2220" s="58" t="str">
        <f>IF(بيانات!N2220=1000,بيانات!B2220,"")</f>
        <v/>
      </c>
      <c r="B2220" s="58" t="str">
        <f>IF(بيانات!N2220=1000,بيانات!C2220,"")</f>
        <v/>
      </c>
      <c r="C2220" s="6" t="str">
        <f>IF(بيانات!N2220=1000,1000,"")</f>
        <v/>
      </c>
    </row>
    <row r="2221" spans="1:3" ht="15" customHeight="1">
      <c r="A2221" s="57" t="str">
        <f>IF(بيانات!N2221=1000,بيانات!B2221,"")</f>
        <v/>
      </c>
      <c r="B2221" s="57" t="str">
        <f>IF(بيانات!N2221=1000,بيانات!C2221,"")</f>
        <v/>
      </c>
      <c r="C2221" s="3" t="str">
        <f>IF(بيانات!N2221=1000,1000,"")</f>
        <v/>
      </c>
    </row>
    <row r="2222" spans="1:3" ht="15" customHeight="1">
      <c r="A2222" s="58" t="str">
        <f>IF(بيانات!N2222=1000,بيانات!B2222,"")</f>
        <v/>
      </c>
      <c r="B2222" s="58" t="str">
        <f>IF(بيانات!N2222=1000,بيانات!C2222,"")</f>
        <v/>
      </c>
      <c r="C2222" s="6" t="str">
        <f>IF(بيانات!N2222=1000,1000,"")</f>
        <v/>
      </c>
    </row>
    <row r="2223" spans="1:3" ht="15" customHeight="1">
      <c r="A2223" s="57" t="str">
        <f>IF(بيانات!N2223=1000,بيانات!B2223,"")</f>
        <v/>
      </c>
      <c r="B2223" s="57" t="str">
        <f>IF(بيانات!N2223=1000,بيانات!C2223,"")</f>
        <v/>
      </c>
      <c r="C2223" s="3" t="str">
        <f>IF(بيانات!N2223=1000,1000,"")</f>
        <v/>
      </c>
    </row>
    <row r="2224" spans="1:3" ht="15" customHeight="1">
      <c r="A2224" s="58" t="str">
        <f>IF(بيانات!N2224=1000,بيانات!B2224,"")</f>
        <v/>
      </c>
      <c r="B2224" s="58" t="str">
        <f>IF(بيانات!N2224=1000,بيانات!C2224,"")</f>
        <v/>
      </c>
      <c r="C2224" s="6" t="str">
        <f>IF(بيانات!N2224=1000,1000,"")</f>
        <v/>
      </c>
    </row>
    <row r="2225" spans="1:3" ht="15" customHeight="1">
      <c r="A2225" s="57" t="str">
        <f>IF(بيانات!N2225=1000,بيانات!B2225,"")</f>
        <v/>
      </c>
      <c r="B2225" s="57" t="str">
        <f>IF(بيانات!N2225=1000,بيانات!C2225,"")</f>
        <v/>
      </c>
      <c r="C2225" s="3" t="str">
        <f>IF(بيانات!N2225=1000,1000,"")</f>
        <v/>
      </c>
    </row>
    <row r="2226" spans="1:3" ht="15" customHeight="1">
      <c r="A2226" s="58" t="str">
        <f>IF(بيانات!N2226=1000,بيانات!B2226,"")</f>
        <v/>
      </c>
      <c r="B2226" s="58" t="str">
        <f>IF(بيانات!N2226=1000,بيانات!C2226,"")</f>
        <v/>
      </c>
      <c r="C2226" s="6" t="str">
        <f>IF(بيانات!N2226=1000,1000,"")</f>
        <v/>
      </c>
    </row>
    <row r="2227" spans="1:3" ht="15" customHeight="1">
      <c r="A2227" s="57" t="str">
        <f>IF(بيانات!N2227=1000,بيانات!B2227,"")</f>
        <v/>
      </c>
      <c r="B2227" s="57" t="str">
        <f>IF(بيانات!N2227=1000,بيانات!C2227,"")</f>
        <v/>
      </c>
      <c r="C2227" s="3" t="str">
        <f>IF(بيانات!N2227=1000,1000,"")</f>
        <v/>
      </c>
    </row>
    <row r="2228" spans="1:3" ht="15" customHeight="1">
      <c r="A2228" s="58" t="str">
        <f>IF(بيانات!N2228=1000,بيانات!B2228,"")</f>
        <v/>
      </c>
      <c r="B2228" s="58" t="str">
        <f>IF(بيانات!N2228=1000,بيانات!C2228,"")</f>
        <v/>
      </c>
      <c r="C2228" s="6" t="str">
        <f>IF(بيانات!N2228=1000,1000,"")</f>
        <v/>
      </c>
    </row>
    <row r="2229" spans="1:3" ht="15" customHeight="1">
      <c r="A2229" s="57" t="str">
        <f>IF(بيانات!N2229=1000,بيانات!B2229,"")</f>
        <v/>
      </c>
      <c r="B2229" s="57" t="str">
        <f>IF(بيانات!N2229=1000,بيانات!C2229,"")</f>
        <v/>
      </c>
      <c r="C2229" s="3" t="str">
        <f>IF(بيانات!N2229=1000,1000,"")</f>
        <v/>
      </c>
    </row>
    <row r="2230" spans="1:3" ht="15" customHeight="1">
      <c r="A2230" s="58" t="str">
        <f>IF(بيانات!N2230=1000,بيانات!B2230,"")</f>
        <v/>
      </c>
      <c r="B2230" s="58" t="str">
        <f>IF(بيانات!N2230=1000,بيانات!C2230,"")</f>
        <v/>
      </c>
      <c r="C2230" s="6" t="str">
        <f>IF(بيانات!N2230=1000,1000,"")</f>
        <v/>
      </c>
    </row>
    <row r="2231" spans="1:3" ht="15" customHeight="1">
      <c r="A2231" s="57" t="str">
        <f>IF(بيانات!N2231=1000,بيانات!B2231,"")</f>
        <v/>
      </c>
      <c r="B2231" s="57" t="str">
        <f>IF(بيانات!N2231=1000,بيانات!C2231,"")</f>
        <v/>
      </c>
      <c r="C2231" s="3" t="str">
        <f>IF(بيانات!N2231=1000,1000,"")</f>
        <v/>
      </c>
    </row>
    <row r="2232" spans="1:3" ht="15" customHeight="1">
      <c r="A2232" s="58" t="str">
        <f>IF(بيانات!N2232=1000,بيانات!B2232,"")</f>
        <v/>
      </c>
      <c r="B2232" s="58" t="str">
        <f>IF(بيانات!N2232=1000,بيانات!C2232,"")</f>
        <v/>
      </c>
      <c r="C2232" s="6" t="str">
        <f>IF(بيانات!N2232=1000,1000,"")</f>
        <v/>
      </c>
    </row>
    <row r="2233" spans="1:3" ht="15" customHeight="1">
      <c r="A2233" s="57" t="str">
        <f>IF(بيانات!N2233=1000,بيانات!B2233,"")</f>
        <v/>
      </c>
      <c r="B2233" s="57" t="str">
        <f>IF(بيانات!N2233=1000,بيانات!C2233,"")</f>
        <v/>
      </c>
      <c r="C2233" s="3" t="str">
        <f>IF(بيانات!N2233=1000,1000,"")</f>
        <v/>
      </c>
    </row>
    <row r="2234" spans="1:3" ht="15" customHeight="1">
      <c r="A2234" s="58" t="str">
        <f>IF(بيانات!N2234=1000,بيانات!B2234,"")</f>
        <v/>
      </c>
      <c r="B2234" s="58" t="str">
        <f>IF(بيانات!N2234=1000,بيانات!C2234,"")</f>
        <v/>
      </c>
      <c r="C2234" s="6" t="str">
        <f>IF(بيانات!N2234=1000,1000,"")</f>
        <v/>
      </c>
    </row>
    <row r="2235" spans="1:3" ht="15" customHeight="1">
      <c r="A2235" s="57" t="str">
        <f>IF(بيانات!N2235=1000,بيانات!B2235,"")</f>
        <v/>
      </c>
      <c r="B2235" s="57" t="str">
        <f>IF(بيانات!N2235=1000,بيانات!C2235,"")</f>
        <v/>
      </c>
      <c r="C2235" s="3" t="str">
        <f>IF(بيانات!N2235=1000,1000,"")</f>
        <v/>
      </c>
    </row>
    <row r="2236" spans="1:3" ht="15" customHeight="1">
      <c r="A2236" s="58" t="str">
        <f>IF(بيانات!N2236=1000,بيانات!B2236,"")</f>
        <v/>
      </c>
      <c r="B2236" s="58" t="str">
        <f>IF(بيانات!N2236=1000,بيانات!C2236,"")</f>
        <v/>
      </c>
      <c r="C2236" s="6" t="str">
        <f>IF(بيانات!N2236=1000,1000,"")</f>
        <v/>
      </c>
    </row>
    <row r="2237" spans="1:3" ht="15" customHeight="1">
      <c r="A2237" s="57" t="str">
        <f>IF(بيانات!N2237=1000,بيانات!B2237,"")</f>
        <v/>
      </c>
      <c r="B2237" s="57" t="str">
        <f>IF(بيانات!N2237=1000,بيانات!C2237,"")</f>
        <v/>
      </c>
      <c r="C2237" s="3" t="str">
        <f>IF(بيانات!N2237=1000,1000,"")</f>
        <v/>
      </c>
    </row>
    <row r="2238" spans="1:3" ht="15" customHeight="1">
      <c r="A2238" s="58" t="str">
        <f>IF(بيانات!N2238=1000,بيانات!B2238,"")</f>
        <v/>
      </c>
      <c r="B2238" s="58" t="str">
        <f>IF(بيانات!N2238=1000,بيانات!C2238,"")</f>
        <v/>
      </c>
      <c r="C2238" s="6" t="str">
        <f>IF(بيانات!N2238=1000,1000,"")</f>
        <v/>
      </c>
    </row>
    <row r="2239" spans="1:3" ht="15" customHeight="1">
      <c r="A2239" s="57" t="str">
        <f>IF(بيانات!N2239=1000,بيانات!B2239,"")</f>
        <v/>
      </c>
      <c r="B2239" s="57" t="str">
        <f>IF(بيانات!N2239=1000,بيانات!C2239,"")</f>
        <v/>
      </c>
      <c r="C2239" s="3" t="str">
        <f>IF(بيانات!N2239=1000,1000,"")</f>
        <v/>
      </c>
    </row>
    <row r="2240" spans="1:3" ht="15" customHeight="1">
      <c r="A2240" s="58" t="str">
        <f>IF(بيانات!N2240=1000,بيانات!B2240,"")</f>
        <v/>
      </c>
      <c r="B2240" s="58" t="str">
        <f>IF(بيانات!N2240=1000,بيانات!C2240,"")</f>
        <v/>
      </c>
      <c r="C2240" s="6" t="str">
        <f>IF(بيانات!N2240=1000,1000,"")</f>
        <v/>
      </c>
    </row>
    <row r="2241" spans="1:3" ht="15" customHeight="1">
      <c r="A2241" s="57" t="str">
        <f>IF(بيانات!N2241=1000,بيانات!B2241,"")</f>
        <v/>
      </c>
      <c r="B2241" s="57" t="str">
        <f>IF(بيانات!N2241=1000,بيانات!C2241,"")</f>
        <v/>
      </c>
      <c r="C2241" s="3" t="str">
        <f>IF(بيانات!N2241=1000,1000,"")</f>
        <v/>
      </c>
    </row>
    <row r="2242" spans="1:3" ht="15" customHeight="1">
      <c r="A2242" s="58" t="str">
        <f>IF(بيانات!N2242=1000,بيانات!B2242,"")</f>
        <v/>
      </c>
      <c r="B2242" s="58" t="str">
        <f>IF(بيانات!N2242=1000,بيانات!C2242,"")</f>
        <v/>
      </c>
      <c r="C2242" s="6" t="str">
        <f>IF(بيانات!N2242=1000,1000,"")</f>
        <v/>
      </c>
    </row>
    <row r="2243" spans="1:3" ht="15" customHeight="1">
      <c r="A2243" s="57" t="str">
        <f>IF(بيانات!N2243=1000,بيانات!B2243,"")</f>
        <v/>
      </c>
      <c r="B2243" s="57" t="str">
        <f>IF(بيانات!N2243=1000,بيانات!C2243,"")</f>
        <v/>
      </c>
      <c r="C2243" s="3" t="str">
        <f>IF(بيانات!N2243=1000,1000,"")</f>
        <v/>
      </c>
    </row>
    <row r="2244" spans="1:3" ht="15" customHeight="1">
      <c r="A2244" s="58" t="str">
        <f>IF(بيانات!N2244=1000,بيانات!B2244,"")</f>
        <v/>
      </c>
      <c r="B2244" s="58" t="str">
        <f>IF(بيانات!N2244=1000,بيانات!C2244,"")</f>
        <v/>
      </c>
      <c r="C2244" s="6" t="str">
        <f>IF(بيانات!N2244=1000,1000,"")</f>
        <v/>
      </c>
    </row>
    <row r="2245" spans="1:3" ht="15" customHeight="1">
      <c r="A2245" s="57" t="str">
        <f>IF(بيانات!N2245=1000,بيانات!B2245,"")</f>
        <v/>
      </c>
      <c r="B2245" s="57" t="str">
        <f>IF(بيانات!N2245=1000,بيانات!C2245,"")</f>
        <v/>
      </c>
      <c r="C2245" s="3" t="str">
        <f>IF(بيانات!N2245=1000,1000,"")</f>
        <v/>
      </c>
    </row>
    <row r="2246" spans="1:3" ht="15" customHeight="1">
      <c r="A2246" s="58" t="str">
        <f>IF(بيانات!N2246=1000,بيانات!B2246,"")</f>
        <v/>
      </c>
      <c r="B2246" s="58" t="str">
        <f>IF(بيانات!N2246=1000,بيانات!C2246,"")</f>
        <v/>
      </c>
      <c r="C2246" s="6" t="str">
        <f>IF(بيانات!N2246=1000,1000,"")</f>
        <v/>
      </c>
    </row>
    <row r="2247" spans="1:3" ht="15" customHeight="1">
      <c r="A2247" s="57" t="str">
        <f>IF(بيانات!N2247=1000,بيانات!B2247,"")</f>
        <v/>
      </c>
      <c r="B2247" s="57" t="str">
        <f>IF(بيانات!N2247=1000,بيانات!C2247,"")</f>
        <v/>
      </c>
      <c r="C2247" s="3" t="str">
        <f>IF(بيانات!N2247=1000,1000,"")</f>
        <v/>
      </c>
    </row>
    <row r="2248" spans="1:3" ht="15" customHeight="1">
      <c r="A2248" s="58" t="str">
        <f>IF(بيانات!N2248=1000,بيانات!B2248,"")</f>
        <v/>
      </c>
      <c r="B2248" s="58" t="str">
        <f>IF(بيانات!N2248=1000,بيانات!C2248,"")</f>
        <v/>
      </c>
      <c r="C2248" s="6" t="str">
        <f>IF(بيانات!N2248=1000,1000,"")</f>
        <v/>
      </c>
    </row>
    <row r="2249" spans="1:3" ht="15" customHeight="1">
      <c r="A2249" s="57" t="str">
        <f>IF(بيانات!N2249=1000,بيانات!B2249,"")</f>
        <v/>
      </c>
      <c r="B2249" s="57" t="str">
        <f>IF(بيانات!N2249=1000,بيانات!C2249,"")</f>
        <v/>
      </c>
      <c r="C2249" s="3" t="str">
        <f>IF(بيانات!N2249=1000,1000,"")</f>
        <v/>
      </c>
    </row>
    <row r="2250" spans="1:3" ht="15" customHeight="1">
      <c r="A2250" s="58" t="str">
        <f>IF(بيانات!N2250=1000,بيانات!B2250,"")</f>
        <v/>
      </c>
      <c r="B2250" s="58" t="str">
        <f>IF(بيانات!N2250=1000,بيانات!C2250,"")</f>
        <v/>
      </c>
      <c r="C2250" s="6" t="str">
        <f>IF(بيانات!N2250=1000,1000,"")</f>
        <v/>
      </c>
    </row>
    <row r="2251" spans="1:3" ht="15" customHeight="1">
      <c r="A2251" s="57" t="str">
        <f>IF(بيانات!N2251=1000,بيانات!B2251,"")</f>
        <v/>
      </c>
      <c r="B2251" s="57" t="str">
        <f>IF(بيانات!N2251=1000,بيانات!C2251,"")</f>
        <v/>
      </c>
      <c r="C2251" s="3" t="str">
        <f>IF(بيانات!N2251=1000,1000,"")</f>
        <v/>
      </c>
    </row>
    <row r="2252" spans="1:3" ht="15" customHeight="1">
      <c r="A2252" s="58" t="str">
        <f>IF(بيانات!N2252=1000,بيانات!B2252,"")</f>
        <v/>
      </c>
      <c r="B2252" s="58" t="str">
        <f>IF(بيانات!N2252=1000,بيانات!C2252,"")</f>
        <v/>
      </c>
      <c r="C2252" s="6" t="str">
        <f>IF(بيانات!N2252=1000,1000,"")</f>
        <v/>
      </c>
    </row>
    <row r="2253" spans="1:3" ht="15" customHeight="1">
      <c r="A2253" s="57" t="str">
        <f>IF(بيانات!N2253=1000,بيانات!B2253,"")</f>
        <v/>
      </c>
      <c r="B2253" s="57" t="str">
        <f>IF(بيانات!N2253=1000,بيانات!C2253,"")</f>
        <v/>
      </c>
      <c r="C2253" s="3" t="str">
        <f>IF(بيانات!N2253=1000,1000,"")</f>
        <v/>
      </c>
    </row>
    <row r="2254" spans="1:3" ht="15" customHeight="1">
      <c r="A2254" s="58" t="str">
        <f>IF(بيانات!N2254=1000,بيانات!B2254,"")</f>
        <v/>
      </c>
      <c r="B2254" s="58" t="str">
        <f>IF(بيانات!N2254=1000,بيانات!C2254,"")</f>
        <v/>
      </c>
      <c r="C2254" s="6" t="str">
        <f>IF(بيانات!N2254=1000,1000,"")</f>
        <v/>
      </c>
    </row>
    <row r="2255" spans="1:3" ht="15" customHeight="1">
      <c r="A2255" s="57" t="str">
        <f>IF(بيانات!N2255=1000,بيانات!B2255,"")</f>
        <v/>
      </c>
      <c r="B2255" s="57" t="str">
        <f>IF(بيانات!N2255=1000,بيانات!C2255,"")</f>
        <v/>
      </c>
      <c r="C2255" s="3" t="str">
        <f>IF(بيانات!N2255=1000,1000,"")</f>
        <v/>
      </c>
    </row>
    <row r="2256" spans="1:3" ht="15" customHeight="1">
      <c r="A2256" s="58" t="str">
        <f>IF(بيانات!N2256=1000,بيانات!B2256,"")</f>
        <v/>
      </c>
      <c r="B2256" s="58" t="str">
        <f>IF(بيانات!N2256=1000,بيانات!C2256,"")</f>
        <v/>
      </c>
      <c r="C2256" s="6" t="str">
        <f>IF(بيانات!N2256=1000,1000,"")</f>
        <v/>
      </c>
    </row>
    <row r="2257" spans="1:3" ht="15" customHeight="1">
      <c r="A2257" s="57" t="str">
        <f>IF(بيانات!N2257=1000,بيانات!B2257,"")</f>
        <v/>
      </c>
      <c r="B2257" s="57" t="str">
        <f>IF(بيانات!N2257=1000,بيانات!C2257,"")</f>
        <v/>
      </c>
      <c r="C2257" s="3" t="str">
        <f>IF(بيانات!N2257=1000,1000,"")</f>
        <v/>
      </c>
    </row>
    <row r="2258" spans="1:3" ht="15" customHeight="1">
      <c r="A2258" s="58" t="str">
        <f>IF(بيانات!N2258=1000,بيانات!B2258,"")</f>
        <v/>
      </c>
      <c r="B2258" s="58" t="str">
        <f>IF(بيانات!N2258=1000,بيانات!C2258,"")</f>
        <v/>
      </c>
      <c r="C2258" s="6" t="str">
        <f>IF(بيانات!N2258=1000,1000,"")</f>
        <v/>
      </c>
    </row>
    <row r="2259" spans="1:3" ht="15" customHeight="1">
      <c r="A2259" s="57" t="str">
        <f>IF(بيانات!N2259=1000,بيانات!B2259,"")</f>
        <v/>
      </c>
      <c r="B2259" s="57" t="str">
        <f>IF(بيانات!N2259=1000,بيانات!C2259,"")</f>
        <v/>
      </c>
      <c r="C2259" s="3" t="str">
        <f>IF(بيانات!N2259=1000,1000,"")</f>
        <v/>
      </c>
    </row>
    <row r="2260" spans="1:3" ht="15" customHeight="1">
      <c r="A2260" s="58" t="str">
        <f>IF(بيانات!N2260=1000,بيانات!B2260,"")</f>
        <v/>
      </c>
      <c r="B2260" s="58" t="str">
        <f>IF(بيانات!N2260=1000,بيانات!C2260,"")</f>
        <v/>
      </c>
      <c r="C2260" s="6" t="str">
        <f>IF(بيانات!N2260=1000,1000,"")</f>
        <v/>
      </c>
    </row>
    <row r="2261" spans="1:3" ht="15" customHeight="1">
      <c r="A2261" s="57" t="str">
        <f>IF(بيانات!N2261=1000,بيانات!B2261,"")</f>
        <v/>
      </c>
      <c r="B2261" s="57" t="str">
        <f>IF(بيانات!N2261=1000,بيانات!C2261,"")</f>
        <v/>
      </c>
      <c r="C2261" s="3" t="str">
        <f>IF(بيانات!N2261=1000,1000,"")</f>
        <v/>
      </c>
    </row>
    <row r="2262" spans="1:3" ht="15" customHeight="1">
      <c r="A2262" s="58" t="str">
        <f>IF(بيانات!N2262=1000,بيانات!B2262,"")</f>
        <v/>
      </c>
      <c r="B2262" s="58" t="str">
        <f>IF(بيانات!N2262=1000,بيانات!C2262,"")</f>
        <v/>
      </c>
      <c r="C2262" s="6" t="str">
        <f>IF(بيانات!N2262=1000,1000,"")</f>
        <v/>
      </c>
    </row>
    <row r="2263" spans="1:3" ht="15" customHeight="1">
      <c r="A2263" s="57" t="str">
        <f>IF(بيانات!N2263=1000,بيانات!B2263,"")</f>
        <v/>
      </c>
      <c r="B2263" s="57" t="str">
        <f>IF(بيانات!N2263=1000,بيانات!C2263,"")</f>
        <v/>
      </c>
      <c r="C2263" s="3" t="str">
        <f>IF(بيانات!N2263=1000,1000,"")</f>
        <v/>
      </c>
    </row>
    <row r="2264" spans="1:3" ht="15" customHeight="1">
      <c r="A2264" s="58" t="str">
        <f>IF(بيانات!N2264=1000,بيانات!B2264,"")</f>
        <v/>
      </c>
      <c r="B2264" s="58" t="str">
        <f>IF(بيانات!N2264=1000,بيانات!C2264,"")</f>
        <v/>
      </c>
      <c r="C2264" s="6" t="str">
        <f>IF(بيانات!N2264=1000,1000,"")</f>
        <v/>
      </c>
    </row>
    <row r="2265" spans="1:3" ht="15" customHeight="1">
      <c r="A2265" s="57" t="str">
        <f>IF(بيانات!N2265=1000,بيانات!B2265,"")</f>
        <v/>
      </c>
      <c r="B2265" s="57" t="str">
        <f>IF(بيانات!N2265=1000,بيانات!C2265,"")</f>
        <v/>
      </c>
      <c r="C2265" s="3" t="str">
        <f>IF(بيانات!N2265=1000,1000,"")</f>
        <v/>
      </c>
    </row>
    <row r="2266" spans="1:3" ht="15" customHeight="1">
      <c r="A2266" s="58" t="str">
        <f>IF(بيانات!N2266=1000,بيانات!B2266,"")</f>
        <v/>
      </c>
      <c r="B2266" s="58" t="str">
        <f>IF(بيانات!N2266=1000,بيانات!C2266,"")</f>
        <v/>
      </c>
      <c r="C2266" s="6" t="str">
        <f>IF(بيانات!N2266=1000,1000,"")</f>
        <v/>
      </c>
    </row>
    <row r="2267" spans="1:3" ht="15" customHeight="1">
      <c r="A2267" s="57" t="str">
        <f>IF(بيانات!N2267=1000,بيانات!B2267,"")</f>
        <v/>
      </c>
      <c r="B2267" s="57" t="str">
        <f>IF(بيانات!N2267=1000,بيانات!C2267,"")</f>
        <v/>
      </c>
      <c r="C2267" s="3" t="str">
        <f>IF(بيانات!N2267=1000,1000,"")</f>
        <v/>
      </c>
    </row>
    <row r="2268" spans="1:3" ht="15" customHeight="1">
      <c r="A2268" s="58" t="str">
        <f>IF(بيانات!N2268=1000,بيانات!B2268,"")</f>
        <v/>
      </c>
      <c r="B2268" s="58" t="str">
        <f>IF(بيانات!N2268=1000,بيانات!C2268,"")</f>
        <v/>
      </c>
      <c r="C2268" s="6" t="str">
        <f>IF(بيانات!N2268=1000,1000,"")</f>
        <v/>
      </c>
    </row>
    <row r="2269" spans="1:3" ht="15" customHeight="1">
      <c r="A2269" s="57" t="str">
        <f>IF(بيانات!N2269=1000,بيانات!B2269,"")</f>
        <v/>
      </c>
      <c r="B2269" s="57" t="str">
        <f>IF(بيانات!N2269=1000,بيانات!C2269,"")</f>
        <v/>
      </c>
      <c r="C2269" s="3" t="str">
        <f>IF(بيانات!N2269=1000,1000,"")</f>
        <v/>
      </c>
    </row>
    <row r="2270" spans="1:3" ht="15" customHeight="1">
      <c r="A2270" s="58" t="str">
        <f>IF(بيانات!N2270=1000,بيانات!B2270,"")</f>
        <v/>
      </c>
      <c r="B2270" s="58" t="str">
        <f>IF(بيانات!N2270=1000,بيانات!C2270,"")</f>
        <v/>
      </c>
      <c r="C2270" s="6" t="str">
        <f>IF(بيانات!N2270=1000,1000,"")</f>
        <v/>
      </c>
    </row>
    <row r="2271" spans="1:3" ht="15" customHeight="1">
      <c r="A2271" s="57" t="str">
        <f>IF(بيانات!N2271=1000,بيانات!B2271,"")</f>
        <v/>
      </c>
      <c r="B2271" s="57" t="str">
        <f>IF(بيانات!N2271=1000,بيانات!C2271,"")</f>
        <v/>
      </c>
      <c r="C2271" s="3" t="str">
        <f>IF(بيانات!N2271=1000,1000,"")</f>
        <v/>
      </c>
    </row>
    <row r="2272" spans="1:3" ht="15" customHeight="1">
      <c r="A2272" s="58" t="str">
        <f>IF(بيانات!N2272=1000,بيانات!B2272,"")</f>
        <v/>
      </c>
      <c r="B2272" s="58" t="str">
        <f>IF(بيانات!N2272=1000,بيانات!C2272,"")</f>
        <v/>
      </c>
      <c r="C2272" s="6" t="str">
        <f>IF(بيانات!N2272=1000,1000,"")</f>
        <v/>
      </c>
    </row>
    <row r="2273" spans="1:3" ht="15" customHeight="1">
      <c r="A2273" s="57" t="str">
        <f>IF(بيانات!N2273=1000,بيانات!B2273,"")</f>
        <v/>
      </c>
      <c r="B2273" s="57" t="str">
        <f>IF(بيانات!N2273=1000,بيانات!C2273,"")</f>
        <v/>
      </c>
      <c r="C2273" s="3" t="str">
        <f>IF(بيانات!N2273=1000,1000,"")</f>
        <v/>
      </c>
    </row>
    <row r="2274" spans="1:3" ht="15" customHeight="1">
      <c r="A2274" s="58" t="str">
        <f>IF(بيانات!N2274=1000,بيانات!B2274,"")</f>
        <v/>
      </c>
      <c r="B2274" s="58" t="str">
        <f>IF(بيانات!N2274=1000,بيانات!C2274,"")</f>
        <v/>
      </c>
      <c r="C2274" s="6" t="str">
        <f>IF(بيانات!N2274=1000,1000,"")</f>
        <v/>
      </c>
    </row>
    <row r="2275" spans="1:3" ht="15" customHeight="1">
      <c r="A2275" s="57" t="str">
        <f>IF(بيانات!N2275=1000,بيانات!B2275,"")</f>
        <v/>
      </c>
      <c r="B2275" s="57" t="str">
        <f>IF(بيانات!N2275=1000,بيانات!C2275,"")</f>
        <v/>
      </c>
      <c r="C2275" s="3" t="str">
        <f>IF(بيانات!N2275=1000,1000,"")</f>
        <v/>
      </c>
    </row>
    <row r="2276" spans="1:3" ht="15" customHeight="1">
      <c r="A2276" s="58" t="str">
        <f>IF(بيانات!N2276=1000,بيانات!B2276,"")</f>
        <v/>
      </c>
      <c r="B2276" s="58" t="str">
        <f>IF(بيانات!N2276=1000,بيانات!C2276,"")</f>
        <v/>
      </c>
      <c r="C2276" s="6" t="str">
        <f>IF(بيانات!N2276=1000,1000,"")</f>
        <v/>
      </c>
    </row>
    <row r="2277" spans="1:3" ht="15" customHeight="1">
      <c r="A2277" s="57" t="str">
        <f>IF(بيانات!N2277=1000,بيانات!B2277,"")</f>
        <v/>
      </c>
      <c r="B2277" s="57" t="str">
        <f>IF(بيانات!N2277=1000,بيانات!C2277,"")</f>
        <v/>
      </c>
      <c r="C2277" s="3" t="str">
        <f>IF(بيانات!N2277=1000,1000,"")</f>
        <v/>
      </c>
    </row>
    <row r="2278" spans="1:3" ht="15" customHeight="1">
      <c r="A2278" s="58" t="str">
        <f>IF(بيانات!N2278=1000,بيانات!B2278,"")</f>
        <v/>
      </c>
      <c r="B2278" s="58" t="str">
        <f>IF(بيانات!N2278=1000,بيانات!C2278,"")</f>
        <v/>
      </c>
      <c r="C2278" s="6" t="str">
        <f>IF(بيانات!N2278=1000,1000,"")</f>
        <v/>
      </c>
    </row>
    <row r="2279" spans="1:3" ht="15" customHeight="1">
      <c r="A2279" s="57" t="str">
        <f>IF(بيانات!N2279=1000,بيانات!B2279,"")</f>
        <v/>
      </c>
      <c r="B2279" s="57" t="str">
        <f>IF(بيانات!N2279=1000,بيانات!C2279,"")</f>
        <v/>
      </c>
      <c r="C2279" s="3" t="str">
        <f>IF(بيانات!N2279=1000,1000,"")</f>
        <v/>
      </c>
    </row>
    <row r="2280" spans="1:3" ht="15" customHeight="1">
      <c r="A2280" s="58" t="str">
        <f>IF(بيانات!N2280=1000,بيانات!B2280,"")</f>
        <v/>
      </c>
      <c r="B2280" s="58" t="str">
        <f>IF(بيانات!N2280=1000,بيانات!C2280,"")</f>
        <v/>
      </c>
      <c r="C2280" s="6" t="str">
        <f>IF(بيانات!N2280=1000,1000,"")</f>
        <v/>
      </c>
    </row>
    <row r="2281" spans="1:3" ht="15" customHeight="1">
      <c r="A2281" s="57" t="str">
        <f>IF(بيانات!N2281=1000,بيانات!B2281,"")</f>
        <v/>
      </c>
      <c r="B2281" s="57" t="str">
        <f>IF(بيانات!N2281=1000,بيانات!C2281,"")</f>
        <v/>
      </c>
      <c r="C2281" s="3" t="str">
        <f>IF(بيانات!N2281=1000,1000,"")</f>
        <v/>
      </c>
    </row>
    <row r="2282" spans="1:3" ht="15" customHeight="1">
      <c r="A2282" s="58" t="str">
        <f>IF(بيانات!N2282=1000,بيانات!B2282,"")</f>
        <v/>
      </c>
      <c r="B2282" s="58" t="str">
        <f>IF(بيانات!N2282=1000,بيانات!C2282,"")</f>
        <v/>
      </c>
      <c r="C2282" s="6" t="str">
        <f>IF(بيانات!N2282=1000,1000,"")</f>
        <v/>
      </c>
    </row>
    <row r="2283" spans="1:3" ht="15" customHeight="1">
      <c r="A2283" s="57" t="str">
        <f>IF(بيانات!N2283=1000,بيانات!B2283,"")</f>
        <v/>
      </c>
      <c r="B2283" s="57" t="str">
        <f>IF(بيانات!N2283=1000,بيانات!C2283,"")</f>
        <v/>
      </c>
      <c r="C2283" s="3" t="str">
        <f>IF(بيانات!N2283=1000,1000,"")</f>
        <v/>
      </c>
    </row>
    <row r="2284" spans="1:3" ht="15" customHeight="1">
      <c r="A2284" s="58" t="str">
        <f>IF(بيانات!N2284=1000,بيانات!B2284,"")</f>
        <v/>
      </c>
      <c r="B2284" s="58" t="str">
        <f>IF(بيانات!N2284=1000,بيانات!C2284,"")</f>
        <v/>
      </c>
      <c r="C2284" s="6" t="str">
        <f>IF(بيانات!N2284=1000,1000,"")</f>
        <v/>
      </c>
    </row>
    <row r="2285" spans="1:3" ht="15" customHeight="1">
      <c r="A2285" s="57" t="str">
        <f>IF(بيانات!N2285=1000,بيانات!B2285,"")</f>
        <v/>
      </c>
      <c r="B2285" s="57" t="str">
        <f>IF(بيانات!N2285=1000,بيانات!C2285,"")</f>
        <v/>
      </c>
      <c r="C2285" s="3" t="str">
        <f>IF(بيانات!N2285=1000,1000,"")</f>
        <v/>
      </c>
    </row>
    <row r="2286" spans="1:3" ht="15" customHeight="1">
      <c r="A2286" s="58" t="str">
        <f>IF(بيانات!N2286=1000,بيانات!B2286,"")</f>
        <v/>
      </c>
      <c r="B2286" s="58" t="str">
        <f>IF(بيانات!N2286=1000,بيانات!C2286,"")</f>
        <v/>
      </c>
      <c r="C2286" s="6" t="str">
        <f>IF(بيانات!N2286=1000,1000,"")</f>
        <v/>
      </c>
    </row>
    <row r="2287" spans="1:3" ht="15" customHeight="1">
      <c r="A2287" s="57" t="str">
        <f>IF(بيانات!N2287=1000,بيانات!B2287,"")</f>
        <v/>
      </c>
      <c r="B2287" s="57" t="str">
        <f>IF(بيانات!N2287=1000,بيانات!C2287,"")</f>
        <v/>
      </c>
      <c r="C2287" s="3" t="str">
        <f>IF(بيانات!N2287=1000,1000,"")</f>
        <v/>
      </c>
    </row>
    <row r="2288" spans="1:3" ht="15" customHeight="1">
      <c r="A2288" s="58" t="str">
        <f>IF(بيانات!N2288=1000,بيانات!B2288,"")</f>
        <v/>
      </c>
      <c r="B2288" s="58" t="str">
        <f>IF(بيانات!N2288=1000,بيانات!C2288,"")</f>
        <v/>
      </c>
      <c r="C2288" s="6" t="str">
        <f>IF(بيانات!N2288=1000,1000,"")</f>
        <v/>
      </c>
    </row>
    <row r="2289" spans="1:3" ht="15" customHeight="1">
      <c r="A2289" s="57" t="str">
        <f>IF(بيانات!N2289=1000,بيانات!B2289,"")</f>
        <v/>
      </c>
      <c r="B2289" s="57" t="str">
        <f>IF(بيانات!N2289=1000,بيانات!C2289,"")</f>
        <v/>
      </c>
      <c r="C2289" s="3" t="str">
        <f>IF(بيانات!N2289=1000,1000,"")</f>
        <v/>
      </c>
    </row>
    <row r="2290" spans="1:3" ht="15" customHeight="1">
      <c r="A2290" s="58" t="str">
        <f>IF(بيانات!N2290=1000,بيانات!B2290,"")</f>
        <v/>
      </c>
      <c r="B2290" s="58" t="str">
        <f>IF(بيانات!N2290=1000,بيانات!C2290,"")</f>
        <v/>
      </c>
      <c r="C2290" s="6" t="str">
        <f>IF(بيانات!N2290=1000,1000,"")</f>
        <v/>
      </c>
    </row>
    <row r="2291" spans="1:3" ht="15" customHeight="1">
      <c r="A2291" s="57" t="str">
        <f>IF(بيانات!N2291=1000,بيانات!B2291,"")</f>
        <v/>
      </c>
      <c r="B2291" s="57" t="str">
        <f>IF(بيانات!N2291=1000,بيانات!C2291,"")</f>
        <v/>
      </c>
      <c r="C2291" s="3" t="str">
        <f>IF(بيانات!N2291=1000,1000,"")</f>
        <v/>
      </c>
    </row>
    <row r="2292" spans="1:3" ht="15" customHeight="1">
      <c r="A2292" s="58" t="str">
        <f>IF(بيانات!N2292=1000,بيانات!B2292,"")</f>
        <v/>
      </c>
      <c r="B2292" s="58" t="str">
        <f>IF(بيانات!N2292=1000,بيانات!C2292,"")</f>
        <v/>
      </c>
      <c r="C2292" s="6" t="str">
        <f>IF(بيانات!N2292=1000,1000,"")</f>
        <v/>
      </c>
    </row>
    <row r="2293" spans="1:3" ht="15" customHeight="1">
      <c r="A2293" s="57" t="str">
        <f>IF(بيانات!N2293=1000,بيانات!B2293,"")</f>
        <v/>
      </c>
      <c r="B2293" s="57" t="str">
        <f>IF(بيانات!N2293=1000,بيانات!C2293,"")</f>
        <v/>
      </c>
      <c r="C2293" s="3" t="str">
        <f>IF(بيانات!N2293=1000,1000,"")</f>
        <v/>
      </c>
    </row>
    <row r="2294" spans="1:3" ht="15" customHeight="1">
      <c r="A2294" s="58" t="str">
        <f>IF(بيانات!N2294=1000,بيانات!B2294,"")</f>
        <v/>
      </c>
      <c r="B2294" s="58" t="str">
        <f>IF(بيانات!N2294=1000,بيانات!C2294,"")</f>
        <v/>
      </c>
      <c r="C2294" s="6" t="str">
        <f>IF(بيانات!N2294=1000,1000,"")</f>
        <v/>
      </c>
    </row>
    <row r="2295" spans="1:3" ht="15" customHeight="1">
      <c r="A2295" s="57" t="str">
        <f>IF(بيانات!N2295=1000,بيانات!B2295,"")</f>
        <v/>
      </c>
      <c r="B2295" s="57" t="str">
        <f>IF(بيانات!N2295=1000,بيانات!C2295,"")</f>
        <v/>
      </c>
      <c r="C2295" s="3" t="str">
        <f>IF(بيانات!N2295=1000,1000,"")</f>
        <v/>
      </c>
    </row>
    <row r="2296" spans="1:3" ht="15" customHeight="1">
      <c r="A2296" s="58" t="str">
        <f>IF(بيانات!N2296=1000,بيانات!B2296,"")</f>
        <v/>
      </c>
      <c r="B2296" s="58" t="str">
        <f>IF(بيانات!N2296=1000,بيانات!C2296,"")</f>
        <v/>
      </c>
      <c r="C2296" s="6" t="str">
        <f>IF(بيانات!N2296=1000,1000,"")</f>
        <v/>
      </c>
    </row>
    <row r="2297" spans="1:3" ht="15" customHeight="1">
      <c r="A2297" s="57" t="str">
        <f>IF(بيانات!N2297=1000,بيانات!B2297,"")</f>
        <v/>
      </c>
      <c r="B2297" s="57" t="str">
        <f>IF(بيانات!N2297=1000,بيانات!C2297,"")</f>
        <v/>
      </c>
      <c r="C2297" s="3" t="str">
        <f>IF(بيانات!N2297=1000,1000,"")</f>
        <v/>
      </c>
    </row>
    <row r="2298" spans="1:3" ht="15" customHeight="1">
      <c r="A2298" s="58" t="str">
        <f>IF(بيانات!N2298=1000,بيانات!B2298,"")</f>
        <v/>
      </c>
      <c r="B2298" s="58" t="str">
        <f>IF(بيانات!N2298=1000,بيانات!C2298,"")</f>
        <v/>
      </c>
      <c r="C2298" s="6" t="str">
        <f>IF(بيانات!N2298=1000,1000,"")</f>
        <v/>
      </c>
    </row>
    <row r="2299" spans="1:3" ht="15" customHeight="1">
      <c r="A2299" s="57" t="str">
        <f>IF(بيانات!N2299=1000,بيانات!B2299,"")</f>
        <v/>
      </c>
      <c r="B2299" s="57" t="str">
        <f>IF(بيانات!N2299=1000,بيانات!C2299,"")</f>
        <v/>
      </c>
      <c r="C2299" s="3" t="str">
        <f>IF(بيانات!N2299=1000,1000,"")</f>
        <v/>
      </c>
    </row>
    <row r="2300" spans="1:3" ht="15" customHeight="1">
      <c r="A2300" s="58" t="str">
        <f>IF(بيانات!N2300=1000,بيانات!B2300,"")</f>
        <v/>
      </c>
      <c r="B2300" s="58" t="str">
        <f>IF(بيانات!N2300=1000,بيانات!C2300,"")</f>
        <v/>
      </c>
      <c r="C2300" s="6" t="str">
        <f>IF(بيانات!N2300=1000,1000,"")</f>
        <v/>
      </c>
    </row>
    <row r="2301" spans="1:3" ht="15" customHeight="1">
      <c r="A2301" s="57" t="str">
        <f>IF(بيانات!N2301=1000,بيانات!B2301,"")</f>
        <v/>
      </c>
      <c r="B2301" s="57" t="str">
        <f>IF(بيانات!N2301=1000,بيانات!C2301,"")</f>
        <v/>
      </c>
      <c r="C2301" s="3" t="str">
        <f>IF(بيانات!N2301=1000,1000,"")</f>
        <v/>
      </c>
    </row>
    <row r="2302" spans="1:3" ht="15" customHeight="1">
      <c r="A2302" s="58" t="str">
        <f>IF(بيانات!N2302=1000,بيانات!B2302,"")</f>
        <v/>
      </c>
      <c r="B2302" s="58" t="str">
        <f>IF(بيانات!N2302=1000,بيانات!C2302,"")</f>
        <v/>
      </c>
      <c r="C2302" s="6" t="str">
        <f>IF(بيانات!N2302=1000,1000,"")</f>
        <v/>
      </c>
    </row>
    <row r="2303" spans="1:3" ht="15" customHeight="1">
      <c r="A2303" s="57" t="str">
        <f>IF(بيانات!N2303=1000,بيانات!B2303,"")</f>
        <v/>
      </c>
      <c r="B2303" s="57" t="str">
        <f>IF(بيانات!N2303=1000,بيانات!C2303,"")</f>
        <v/>
      </c>
      <c r="C2303" s="3" t="str">
        <f>IF(بيانات!N2303=1000,1000,"")</f>
        <v/>
      </c>
    </row>
    <row r="2304" spans="1:3" ht="15" customHeight="1">
      <c r="A2304" s="58" t="str">
        <f>IF(بيانات!N2304=1000,بيانات!B2304,"")</f>
        <v/>
      </c>
      <c r="B2304" s="58" t="str">
        <f>IF(بيانات!N2304=1000,بيانات!C2304,"")</f>
        <v/>
      </c>
      <c r="C2304" s="6" t="str">
        <f>IF(بيانات!N2304=1000,1000,"")</f>
        <v/>
      </c>
    </row>
    <row r="2305" spans="1:3" ht="15" customHeight="1">
      <c r="A2305" s="57" t="str">
        <f>IF(بيانات!N2305=1000,بيانات!B2305,"")</f>
        <v/>
      </c>
      <c r="B2305" s="57" t="str">
        <f>IF(بيانات!N2305=1000,بيانات!C2305,"")</f>
        <v/>
      </c>
      <c r="C2305" s="3" t="str">
        <f>IF(بيانات!N2305=1000,1000,"")</f>
        <v/>
      </c>
    </row>
    <row r="2306" spans="1:3" ht="15" customHeight="1">
      <c r="A2306" s="58" t="str">
        <f>IF(بيانات!N2306=1000,بيانات!B2306,"")</f>
        <v/>
      </c>
      <c r="B2306" s="58" t="str">
        <f>IF(بيانات!N2306=1000,بيانات!C2306,"")</f>
        <v/>
      </c>
      <c r="C2306" s="6" t="str">
        <f>IF(بيانات!N2306=1000,1000,"")</f>
        <v/>
      </c>
    </row>
    <row r="2307" spans="1:3" ht="15" customHeight="1">
      <c r="A2307" s="57" t="str">
        <f>IF(بيانات!N2307=1000,بيانات!B2307,"")</f>
        <v/>
      </c>
      <c r="B2307" s="57" t="str">
        <f>IF(بيانات!N2307=1000,بيانات!C2307,"")</f>
        <v/>
      </c>
      <c r="C2307" s="3" t="str">
        <f>IF(بيانات!N2307=1000,1000,"")</f>
        <v/>
      </c>
    </row>
    <row r="2308" spans="1:3" ht="15" customHeight="1">
      <c r="A2308" s="58" t="str">
        <f>IF(بيانات!N2308=1000,بيانات!B2308,"")</f>
        <v/>
      </c>
      <c r="B2308" s="58" t="str">
        <f>IF(بيانات!N2308=1000,بيانات!C2308,"")</f>
        <v/>
      </c>
      <c r="C2308" s="6" t="str">
        <f>IF(بيانات!N2308=1000,1000,"")</f>
        <v/>
      </c>
    </row>
    <row r="2309" spans="1:3" ht="15" customHeight="1">
      <c r="A2309" s="57" t="str">
        <f>IF(بيانات!N2309=1000,بيانات!B2309,"")</f>
        <v/>
      </c>
      <c r="B2309" s="57" t="str">
        <f>IF(بيانات!N2309=1000,بيانات!C2309,"")</f>
        <v/>
      </c>
      <c r="C2309" s="3" t="str">
        <f>IF(بيانات!N2309=1000,1000,"")</f>
        <v/>
      </c>
    </row>
    <row r="2310" spans="1:3" ht="15" customHeight="1">
      <c r="A2310" s="58" t="str">
        <f>IF(بيانات!N2310=1000,بيانات!B2310,"")</f>
        <v/>
      </c>
      <c r="B2310" s="58" t="str">
        <f>IF(بيانات!N2310=1000,بيانات!C2310,"")</f>
        <v/>
      </c>
      <c r="C2310" s="6" t="str">
        <f>IF(بيانات!N2310=1000,1000,"")</f>
        <v/>
      </c>
    </row>
    <row r="2311" spans="1:3" ht="15" customHeight="1">
      <c r="A2311" s="57" t="str">
        <f>IF(بيانات!N2311=1000,بيانات!B2311,"")</f>
        <v/>
      </c>
      <c r="B2311" s="57" t="str">
        <f>IF(بيانات!N2311=1000,بيانات!C2311,"")</f>
        <v/>
      </c>
      <c r="C2311" s="3" t="str">
        <f>IF(بيانات!N2311=1000,1000,"")</f>
        <v/>
      </c>
    </row>
    <row r="2312" spans="1:3" ht="15" customHeight="1">
      <c r="A2312" s="58" t="str">
        <f>IF(بيانات!N2312=1000,بيانات!B2312,"")</f>
        <v/>
      </c>
      <c r="B2312" s="58" t="str">
        <f>IF(بيانات!N2312=1000,بيانات!C2312,"")</f>
        <v/>
      </c>
      <c r="C2312" s="6" t="str">
        <f>IF(بيانات!N2312=1000,1000,"")</f>
        <v/>
      </c>
    </row>
    <row r="2313" spans="1:3" ht="15" customHeight="1">
      <c r="A2313" s="57" t="str">
        <f>IF(بيانات!N2313=1000,بيانات!B2313,"")</f>
        <v/>
      </c>
      <c r="B2313" s="57" t="str">
        <f>IF(بيانات!N2313=1000,بيانات!C2313,"")</f>
        <v/>
      </c>
      <c r="C2313" s="3" t="str">
        <f>IF(بيانات!N2313=1000,1000,"")</f>
        <v/>
      </c>
    </row>
    <row r="2314" spans="1:3" ht="15" customHeight="1">
      <c r="A2314" s="58" t="str">
        <f>IF(بيانات!N2314=1000,بيانات!B2314,"")</f>
        <v/>
      </c>
      <c r="B2314" s="58" t="str">
        <f>IF(بيانات!N2314=1000,بيانات!C2314,"")</f>
        <v/>
      </c>
      <c r="C2314" s="6" t="str">
        <f>IF(بيانات!N2314=1000,1000,"")</f>
        <v/>
      </c>
    </row>
    <row r="2315" spans="1:3" ht="15" customHeight="1">
      <c r="A2315" s="57" t="str">
        <f>IF(بيانات!N2315=1000,بيانات!B2315,"")</f>
        <v/>
      </c>
      <c r="B2315" s="57" t="str">
        <f>IF(بيانات!N2315=1000,بيانات!C2315,"")</f>
        <v/>
      </c>
      <c r="C2315" s="3" t="str">
        <f>IF(بيانات!N2315=1000,1000,"")</f>
        <v/>
      </c>
    </row>
    <row r="2316" spans="1:3" ht="15" customHeight="1">
      <c r="A2316" s="58" t="str">
        <f>IF(بيانات!N2316=1000,بيانات!B2316,"")</f>
        <v/>
      </c>
      <c r="B2316" s="58" t="str">
        <f>IF(بيانات!N2316=1000,بيانات!C2316,"")</f>
        <v/>
      </c>
      <c r="C2316" s="6" t="str">
        <f>IF(بيانات!N2316=1000,1000,"")</f>
        <v/>
      </c>
    </row>
    <row r="2317" spans="1:3" ht="15" customHeight="1">
      <c r="A2317" s="57" t="str">
        <f>IF(بيانات!N2317=1000,بيانات!B2317,"")</f>
        <v/>
      </c>
      <c r="B2317" s="57" t="str">
        <f>IF(بيانات!N2317=1000,بيانات!C2317,"")</f>
        <v/>
      </c>
      <c r="C2317" s="3" t="str">
        <f>IF(بيانات!N2317=1000,1000,"")</f>
        <v/>
      </c>
    </row>
    <row r="2318" spans="1:3" ht="15" customHeight="1">
      <c r="A2318" s="58" t="str">
        <f>IF(بيانات!N2318=1000,بيانات!B2318,"")</f>
        <v/>
      </c>
      <c r="B2318" s="58" t="str">
        <f>IF(بيانات!N2318=1000,بيانات!C2318,"")</f>
        <v/>
      </c>
      <c r="C2318" s="6" t="str">
        <f>IF(بيانات!N2318=1000,1000,"")</f>
        <v/>
      </c>
    </row>
    <row r="2319" spans="1:3" ht="15" customHeight="1">
      <c r="A2319" s="57" t="str">
        <f>IF(بيانات!N2319=1000,بيانات!B2319,"")</f>
        <v/>
      </c>
      <c r="B2319" s="57" t="str">
        <f>IF(بيانات!N2319=1000,بيانات!C2319,"")</f>
        <v/>
      </c>
      <c r="C2319" s="3" t="str">
        <f>IF(بيانات!N2319=1000,1000,"")</f>
        <v/>
      </c>
    </row>
    <row r="2320" spans="1:3" ht="15" customHeight="1">
      <c r="A2320" s="58" t="str">
        <f>IF(بيانات!N2320=1000,بيانات!B2320,"")</f>
        <v/>
      </c>
      <c r="B2320" s="58" t="str">
        <f>IF(بيانات!N2320=1000,بيانات!C2320,"")</f>
        <v/>
      </c>
      <c r="C2320" s="6" t="str">
        <f>IF(بيانات!N2320=1000,1000,"")</f>
        <v/>
      </c>
    </row>
    <row r="2321" spans="1:3" ht="15" customHeight="1">
      <c r="A2321" s="57" t="str">
        <f>IF(بيانات!N2321=1000,بيانات!B2321,"")</f>
        <v/>
      </c>
      <c r="B2321" s="57" t="str">
        <f>IF(بيانات!N2321=1000,بيانات!C2321,"")</f>
        <v/>
      </c>
      <c r="C2321" s="3" t="str">
        <f>IF(بيانات!N2321=1000,1000,"")</f>
        <v/>
      </c>
    </row>
    <row r="2322" spans="1:3" ht="15" customHeight="1">
      <c r="A2322" s="58" t="str">
        <f>IF(بيانات!N2322=1000,بيانات!B2322,"")</f>
        <v/>
      </c>
      <c r="B2322" s="58" t="str">
        <f>IF(بيانات!N2322=1000,بيانات!C2322,"")</f>
        <v/>
      </c>
      <c r="C2322" s="6" t="str">
        <f>IF(بيانات!N2322=1000,1000,"")</f>
        <v/>
      </c>
    </row>
    <row r="2323" spans="1:3" ht="15" customHeight="1">
      <c r="A2323" s="57" t="str">
        <f>IF(بيانات!N2323=1000,بيانات!B2323,"")</f>
        <v/>
      </c>
      <c r="B2323" s="57" t="str">
        <f>IF(بيانات!N2323=1000,بيانات!C2323,"")</f>
        <v/>
      </c>
      <c r="C2323" s="3" t="str">
        <f>IF(بيانات!N2323=1000,1000,"")</f>
        <v/>
      </c>
    </row>
    <row r="2324" spans="1:3" ht="15" customHeight="1">
      <c r="A2324" s="58" t="str">
        <f>IF(بيانات!N2324=1000,بيانات!B2324,"")</f>
        <v/>
      </c>
      <c r="B2324" s="58" t="str">
        <f>IF(بيانات!N2324=1000,بيانات!C2324,"")</f>
        <v/>
      </c>
      <c r="C2324" s="6" t="str">
        <f>IF(بيانات!N2324=1000,1000,"")</f>
        <v/>
      </c>
    </row>
    <row r="2325" spans="1:3" ht="15" customHeight="1">
      <c r="A2325" s="57" t="str">
        <f>IF(بيانات!N2325=1000,بيانات!B2325,"")</f>
        <v/>
      </c>
      <c r="B2325" s="57" t="str">
        <f>IF(بيانات!N2325=1000,بيانات!C2325,"")</f>
        <v/>
      </c>
      <c r="C2325" s="3" t="str">
        <f>IF(بيانات!N2325=1000,1000,"")</f>
        <v/>
      </c>
    </row>
    <row r="2326" spans="1:3" ht="15" customHeight="1">
      <c r="A2326" s="58" t="str">
        <f>IF(بيانات!N2326=1000,بيانات!B2326,"")</f>
        <v/>
      </c>
      <c r="B2326" s="58" t="str">
        <f>IF(بيانات!N2326=1000,بيانات!C2326,"")</f>
        <v/>
      </c>
      <c r="C2326" s="6" t="str">
        <f>IF(بيانات!N2326=1000,1000,"")</f>
        <v/>
      </c>
    </row>
    <row r="2327" spans="1:3" ht="15" customHeight="1">
      <c r="A2327" s="57" t="str">
        <f>IF(بيانات!N2327=1000,بيانات!B2327,"")</f>
        <v/>
      </c>
      <c r="B2327" s="57" t="str">
        <f>IF(بيانات!N2327=1000,بيانات!C2327,"")</f>
        <v/>
      </c>
      <c r="C2327" s="3" t="str">
        <f>IF(بيانات!N2327=1000,1000,"")</f>
        <v/>
      </c>
    </row>
    <row r="2328" spans="1:3" ht="15" customHeight="1">
      <c r="A2328" s="58" t="str">
        <f>IF(بيانات!N2328=1000,بيانات!B2328,"")</f>
        <v/>
      </c>
      <c r="B2328" s="58" t="str">
        <f>IF(بيانات!N2328=1000,بيانات!C2328,"")</f>
        <v/>
      </c>
      <c r="C2328" s="6" t="str">
        <f>IF(بيانات!N2328=1000,1000,"")</f>
        <v/>
      </c>
    </row>
    <row r="2329" spans="1:3" ht="15" customHeight="1">
      <c r="A2329" s="57" t="str">
        <f>IF(بيانات!N2329=1000,بيانات!B2329,"")</f>
        <v/>
      </c>
      <c r="B2329" s="57" t="str">
        <f>IF(بيانات!N2329=1000,بيانات!C2329,"")</f>
        <v/>
      </c>
      <c r="C2329" s="3" t="str">
        <f>IF(بيانات!N2329=1000,1000,"")</f>
        <v/>
      </c>
    </row>
    <row r="2330" spans="1:3" ht="15" customHeight="1">
      <c r="A2330" s="58" t="str">
        <f>IF(بيانات!N2330=1000,بيانات!B2330,"")</f>
        <v/>
      </c>
      <c r="B2330" s="58" t="str">
        <f>IF(بيانات!N2330=1000,بيانات!C2330,"")</f>
        <v/>
      </c>
      <c r="C2330" s="6" t="str">
        <f>IF(بيانات!N2330=1000,1000,"")</f>
        <v/>
      </c>
    </row>
    <row r="2331" spans="1:3" ht="15" customHeight="1">
      <c r="A2331" s="57" t="str">
        <f>IF(بيانات!N2331=1000,بيانات!B2331,"")</f>
        <v/>
      </c>
      <c r="B2331" s="57" t="str">
        <f>IF(بيانات!N2331=1000,بيانات!C2331,"")</f>
        <v/>
      </c>
      <c r="C2331" s="3" t="str">
        <f>IF(بيانات!N2331=1000,1000,"")</f>
        <v/>
      </c>
    </row>
    <row r="2332" spans="1:3" ht="15" customHeight="1">
      <c r="A2332" s="58" t="str">
        <f>IF(بيانات!N2332=1000,بيانات!B2332,"")</f>
        <v/>
      </c>
      <c r="B2332" s="58" t="str">
        <f>IF(بيانات!N2332=1000,بيانات!C2332,"")</f>
        <v/>
      </c>
      <c r="C2332" s="6" t="str">
        <f>IF(بيانات!N2332=1000,1000,"")</f>
        <v/>
      </c>
    </row>
    <row r="2333" spans="1:3" ht="15" customHeight="1">
      <c r="A2333" s="57" t="str">
        <f>IF(بيانات!N2333=1000,بيانات!B2333,"")</f>
        <v/>
      </c>
      <c r="B2333" s="57" t="str">
        <f>IF(بيانات!N2333=1000,بيانات!C2333,"")</f>
        <v/>
      </c>
      <c r="C2333" s="3" t="str">
        <f>IF(بيانات!N2333=1000,1000,"")</f>
        <v/>
      </c>
    </row>
    <row r="2334" spans="1:3" ht="15" customHeight="1">
      <c r="A2334" s="58" t="str">
        <f>IF(بيانات!N2334=1000,بيانات!B2334,"")</f>
        <v/>
      </c>
      <c r="B2334" s="58" t="str">
        <f>IF(بيانات!N2334=1000,بيانات!C2334,"")</f>
        <v/>
      </c>
      <c r="C2334" s="6" t="str">
        <f>IF(بيانات!N2334=1000,1000,"")</f>
        <v/>
      </c>
    </row>
    <row r="2335" spans="1:3" ht="15" customHeight="1">
      <c r="A2335" s="57" t="str">
        <f>IF(بيانات!N2335=1000,بيانات!B2335,"")</f>
        <v/>
      </c>
      <c r="B2335" s="57" t="str">
        <f>IF(بيانات!N2335=1000,بيانات!C2335,"")</f>
        <v/>
      </c>
      <c r="C2335" s="3" t="str">
        <f>IF(بيانات!N2335=1000,1000,"")</f>
        <v/>
      </c>
    </row>
    <row r="2336" spans="1:3" ht="15" customHeight="1">
      <c r="A2336" s="58" t="str">
        <f>IF(بيانات!N2336=1000,بيانات!B2336,"")</f>
        <v/>
      </c>
      <c r="B2336" s="58" t="str">
        <f>IF(بيانات!N2336=1000,بيانات!C2336,"")</f>
        <v/>
      </c>
      <c r="C2336" s="6" t="str">
        <f>IF(بيانات!N2336=1000,1000,"")</f>
        <v/>
      </c>
    </row>
    <row r="2337" spans="1:3" ht="15" customHeight="1">
      <c r="A2337" s="57" t="str">
        <f>IF(بيانات!N2337=1000,بيانات!B2337,"")</f>
        <v/>
      </c>
      <c r="B2337" s="57" t="str">
        <f>IF(بيانات!N2337=1000,بيانات!C2337,"")</f>
        <v/>
      </c>
      <c r="C2337" s="3" t="str">
        <f>IF(بيانات!N2337=1000,1000,"")</f>
        <v/>
      </c>
    </row>
    <row r="2338" spans="1:3" ht="15" customHeight="1">
      <c r="A2338" s="58" t="str">
        <f>IF(بيانات!N2338=1000,بيانات!B2338,"")</f>
        <v/>
      </c>
      <c r="B2338" s="58" t="str">
        <f>IF(بيانات!N2338=1000,بيانات!C2338,"")</f>
        <v/>
      </c>
      <c r="C2338" s="6" t="str">
        <f>IF(بيانات!N2338=1000,1000,"")</f>
        <v/>
      </c>
    </row>
    <row r="2339" spans="1:3" ht="15" customHeight="1">
      <c r="A2339" s="57" t="str">
        <f>IF(بيانات!N2339=1000,بيانات!B2339,"")</f>
        <v/>
      </c>
      <c r="B2339" s="57" t="str">
        <f>IF(بيانات!N2339=1000,بيانات!C2339,"")</f>
        <v/>
      </c>
      <c r="C2339" s="3" t="str">
        <f>IF(بيانات!N2339=1000,1000,"")</f>
        <v/>
      </c>
    </row>
    <row r="2340" spans="1:3" ht="15" customHeight="1">
      <c r="A2340" s="58" t="str">
        <f>IF(بيانات!N2340=1000,بيانات!B2340,"")</f>
        <v/>
      </c>
      <c r="B2340" s="58" t="str">
        <f>IF(بيانات!N2340=1000,بيانات!C2340,"")</f>
        <v/>
      </c>
      <c r="C2340" s="6" t="str">
        <f>IF(بيانات!N2340=1000,1000,"")</f>
        <v/>
      </c>
    </row>
    <row r="2341" spans="1:3" ht="15" customHeight="1">
      <c r="A2341" s="57" t="str">
        <f>IF(بيانات!N2341=1000,بيانات!B2341,"")</f>
        <v/>
      </c>
      <c r="B2341" s="57" t="str">
        <f>IF(بيانات!N2341=1000,بيانات!C2341,"")</f>
        <v/>
      </c>
      <c r="C2341" s="3" t="str">
        <f>IF(بيانات!N2341=1000,1000,"")</f>
        <v/>
      </c>
    </row>
    <row r="2342" spans="1:3" ht="15" customHeight="1">
      <c r="A2342" s="58" t="str">
        <f>IF(بيانات!N2342=1000,بيانات!B2342,"")</f>
        <v/>
      </c>
      <c r="B2342" s="58" t="str">
        <f>IF(بيانات!N2342=1000,بيانات!C2342,"")</f>
        <v/>
      </c>
      <c r="C2342" s="6" t="str">
        <f>IF(بيانات!N2342=1000,1000,"")</f>
        <v/>
      </c>
    </row>
    <row r="2343" spans="1:3" ht="15" customHeight="1">
      <c r="A2343" s="57" t="str">
        <f>IF(بيانات!N2343=1000,بيانات!B2343,"")</f>
        <v/>
      </c>
      <c r="B2343" s="57" t="str">
        <f>IF(بيانات!N2343=1000,بيانات!C2343,"")</f>
        <v/>
      </c>
      <c r="C2343" s="3" t="str">
        <f>IF(بيانات!N2343=1000,1000,"")</f>
        <v/>
      </c>
    </row>
    <row r="2344" spans="1:3" ht="15" customHeight="1">
      <c r="A2344" s="58" t="str">
        <f>IF(بيانات!N2344=1000,بيانات!B2344,"")</f>
        <v/>
      </c>
      <c r="B2344" s="58" t="str">
        <f>IF(بيانات!N2344=1000,بيانات!C2344,"")</f>
        <v/>
      </c>
      <c r="C2344" s="6" t="str">
        <f>IF(بيانات!N2344=1000,1000,"")</f>
        <v/>
      </c>
    </row>
    <row r="2345" spans="1:3" ht="15" customHeight="1">
      <c r="A2345" s="57" t="str">
        <f>IF(بيانات!N2345=1000,بيانات!B2345,"")</f>
        <v/>
      </c>
      <c r="B2345" s="57" t="str">
        <f>IF(بيانات!N2345=1000,بيانات!C2345,"")</f>
        <v/>
      </c>
      <c r="C2345" s="3" t="str">
        <f>IF(بيانات!N2345=1000,1000,"")</f>
        <v/>
      </c>
    </row>
    <row r="2346" spans="1:3" ht="15" customHeight="1">
      <c r="A2346" s="58" t="str">
        <f>IF(بيانات!N2346=1000,بيانات!B2346,"")</f>
        <v/>
      </c>
      <c r="B2346" s="58" t="str">
        <f>IF(بيانات!N2346=1000,بيانات!C2346,"")</f>
        <v/>
      </c>
      <c r="C2346" s="6" t="str">
        <f>IF(بيانات!N2346=1000,1000,"")</f>
        <v/>
      </c>
    </row>
    <row r="2347" spans="1:3" ht="15" customHeight="1">
      <c r="A2347" s="57" t="str">
        <f>IF(بيانات!N2347=1000,بيانات!B2347,"")</f>
        <v/>
      </c>
      <c r="B2347" s="57" t="str">
        <f>IF(بيانات!N2347=1000,بيانات!C2347,"")</f>
        <v/>
      </c>
      <c r="C2347" s="3" t="str">
        <f>IF(بيانات!N2347=1000,1000,"")</f>
        <v/>
      </c>
    </row>
    <row r="2348" spans="1:3" ht="15" customHeight="1">
      <c r="A2348" s="58" t="str">
        <f>IF(بيانات!N2348=1000,بيانات!B2348,"")</f>
        <v/>
      </c>
      <c r="B2348" s="58" t="str">
        <f>IF(بيانات!N2348=1000,بيانات!C2348,"")</f>
        <v/>
      </c>
      <c r="C2348" s="6" t="str">
        <f>IF(بيانات!N2348=1000,1000,"")</f>
        <v/>
      </c>
    </row>
    <row r="2349" spans="1:3" ht="15" customHeight="1">
      <c r="A2349" s="57" t="str">
        <f>IF(بيانات!N2349=1000,بيانات!B2349,"")</f>
        <v/>
      </c>
      <c r="B2349" s="57" t="str">
        <f>IF(بيانات!N2349=1000,بيانات!C2349,"")</f>
        <v/>
      </c>
      <c r="C2349" s="3" t="str">
        <f>IF(بيانات!N2349=1000,1000,"")</f>
        <v/>
      </c>
    </row>
    <row r="2350" spans="1:3" ht="15" customHeight="1">
      <c r="A2350" s="58" t="str">
        <f>IF(بيانات!N2350=1000,بيانات!B2350,"")</f>
        <v/>
      </c>
      <c r="B2350" s="58" t="str">
        <f>IF(بيانات!N2350=1000,بيانات!C2350,"")</f>
        <v/>
      </c>
      <c r="C2350" s="6" t="str">
        <f>IF(بيانات!N2350=1000,1000,"")</f>
        <v/>
      </c>
    </row>
    <row r="2351" spans="1:3" ht="15" customHeight="1">
      <c r="A2351" s="57" t="str">
        <f>IF(بيانات!N2351=1000,بيانات!B2351,"")</f>
        <v/>
      </c>
      <c r="B2351" s="57" t="str">
        <f>IF(بيانات!N2351=1000,بيانات!C2351,"")</f>
        <v/>
      </c>
      <c r="C2351" s="3" t="str">
        <f>IF(بيانات!N2351=1000,1000,"")</f>
        <v/>
      </c>
    </row>
    <row r="2352" spans="1:3" ht="15" customHeight="1">
      <c r="A2352" s="58" t="str">
        <f>IF(بيانات!N2352=1000,بيانات!B2352,"")</f>
        <v/>
      </c>
      <c r="B2352" s="58" t="str">
        <f>IF(بيانات!N2352=1000,بيانات!C2352,"")</f>
        <v/>
      </c>
      <c r="C2352" s="6" t="str">
        <f>IF(بيانات!N2352=1000,1000,"")</f>
        <v/>
      </c>
    </row>
    <row r="2353" spans="1:3" ht="15" customHeight="1">
      <c r="A2353" s="57" t="str">
        <f>IF(بيانات!N2353=1000,بيانات!B2353,"")</f>
        <v/>
      </c>
      <c r="B2353" s="57" t="str">
        <f>IF(بيانات!N2353=1000,بيانات!C2353,"")</f>
        <v/>
      </c>
      <c r="C2353" s="3" t="str">
        <f>IF(بيانات!N2353=1000,1000,"")</f>
        <v/>
      </c>
    </row>
    <row r="2354" spans="1:3" ht="15" customHeight="1">
      <c r="A2354" s="58" t="str">
        <f>IF(بيانات!N2354=1000,بيانات!B2354,"")</f>
        <v/>
      </c>
      <c r="B2354" s="58" t="str">
        <f>IF(بيانات!N2354=1000,بيانات!C2354,"")</f>
        <v/>
      </c>
      <c r="C2354" s="6" t="str">
        <f>IF(بيانات!N2354=1000,1000,"")</f>
        <v/>
      </c>
    </row>
    <row r="2355" spans="1:3" ht="15" customHeight="1">
      <c r="A2355" s="57" t="str">
        <f>IF(بيانات!N2355=1000,بيانات!B2355,"")</f>
        <v/>
      </c>
      <c r="B2355" s="57" t="str">
        <f>IF(بيانات!N2355=1000,بيانات!C2355,"")</f>
        <v/>
      </c>
      <c r="C2355" s="3" t="str">
        <f>IF(بيانات!N2355=1000,1000,"")</f>
        <v/>
      </c>
    </row>
    <row r="2356" spans="1:3" ht="15" customHeight="1">
      <c r="A2356" s="58" t="str">
        <f>IF(بيانات!N2356=1000,بيانات!B2356,"")</f>
        <v/>
      </c>
      <c r="B2356" s="58" t="str">
        <f>IF(بيانات!N2356=1000,بيانات!C2356,"")</f>
        <v/>
      </c>
      <c r="C2356" s="6" t="str">
        <f>IF(بيانات!N2356=1000,1000,"")</f>
        <v/>
      </c>
    </row>
    <row r="2357" spans="1:3" ht="15" customHeight="1">
      <c r="A2357" s="57" t="str">
        <f>IF(بيانات!N2357=1000,بيانات!B2357,"")</f>
        <v/>
      </c>
      <c r="B2357" s="57" t="str">
        <f>IF(بيانات!N2357=1000,بيانات!C2357,"")</f>
        <v/>
      </c>
      <c r="C2357" s="3" t="str">
        <f>IF(بيانات!N2357=1000,1000,"")</f>
        <v/>
      </c>
    </row>
    <row r="2358" spans="1:3" ht="15" customHeight="1">
      <c r="A2358" s="58" t="str">
        <f>IF(بيانات!N2358=1000,بيانات!B2358,"")</f>
        <v/>
      </c>
      <c r="B2358" s="58" t="str">
        <f>IF(بيانات!N2358=1000,بيانات!C2358,"")</f>
        <v/>
      </c>
      <c r="C2358" s="6" t="str">
        <f>IF(بيانات!N2358=1000,1000,"")</f>
        <v/>
      </c>
    </row>
    <row r="2359" spans="1:3" ht="15" customHeight="1">
      <c r="A2359" s="57" t="str">
        <f>IF(بيانات!N2359=1000,بيانات!B2359,"")</f>
        <v/>
      </c>
      <c r="B2359" s="57" t="str">
        <f>IF(بيانات!N2359=1000,بيانات!C2359,"")</f>
        <v/>
      </c>
      <c r="C2359" s="3" t="str">
        <f>IF(بيانات!N2359=1000,1000,"")</f>
        <v/>
      </c>
    </row>
    <row r="2360" spans="1:3" ht="15" customHeight="1">
      <c r="A2360" s="58" t="str">
        <f>IF(بيانات!N2360=1000,بيانات!B2360,"")</f>
        <v/>
      </c>
      <c r="B2360" s="58" t="str">
        <f>IF(بيانات!N2360=1000,بيانات!C2360,"")</f>
        <v/>
      </c>
      <c r="C2360" s="6" t="str">
        <f>IF(بيانات!N2360=1000,1000,"")</f>
        <v/>
      </c>
    </row>
    <row r="2361" spans="1:3" ht="15" customHeight="1">
      <c r="A2361" s="57" t="str">
        <f>IF(بيانات!N2361=1000,بيانات!B2361,"")</f>
        <v/>
      </c>
      <c r="B2361" s="57" t="str">
        <f>IF(بيانات!N2361=1000,بيانات!C2361,"")</f>
        <v/>
      </c>
      <c r="C2361" s="3" t="str">
        <f>IF(بيانات!N2361=1000,1000,"")</f>
        <v/>
      </c>
    </row>
    <row r="2362" spans="1:3" ht="15" customHeight="1">
      <c r="A2362" s="58" t="str">
        <f>IF(بيانات!N2362=1000,بيانات!B2362,"")</f>
        <v/>
      </c>
      <c r="B2362" s="58" t="str">
        <f>IF(بيانات!N2362=1000,بيانات!C2362,"")</f>
        <v/>
      </c>
      <c r="C2362" s="6" t="str">
        <f>IF(بيانات!N2362=1000,1000,"")</f>
        <v/>
      </c>
    </row>
    <row r="2363" spans="1:3" ht="15" customHeight="1">
      <c r="A2363" s="57" t="str">
        <f>IF(بيانات!N2363=1000,بيانات!B2363,"")</f>
        <v/>
      </c>
      <c r="B2363" s="57" t="str">
        <f>IF(بيانات!N2363=1000,بيانات!C2363,"")</f>
        <v/>
      </c>
      <c r="C2363" s="3" t="str">
        <f>IF(بيانات!N2363=1000,1000,"")</f>
        <v/>
      </c>
    </row>
    <row r="2364" spans="1:3" ht="15" customHeight="1">
      <c r="A2364" s="58" t="str">
        <f>IF(بيانات!N2364=1000,بيانات!B2364,"")</f>
        <v/>
      </c>
      <c r="B2364" s="58" t="str">
        <f>IF(بيانات!N2364=1000,بيانات!C2364,"")</f>
        <v/>
      </c>
      <c r="C2364" s="6" t="str">
        <f>IF(بيانات!N2364=1000,1000,"")</f>
        <v/>
      </c>
    </row>
    <row r="2365" spans="1:3" ht="15" customHeight="1">
      <c r="A2365" s="57" t="str">
        <f>IF(بيانات!N2365=1000,بيانات!B2365,"")</f>
        <v/>
      </c>
      <c r="B2365" s="57" t="str">
        <f>IF(بيانات!N2365=1000,بيانات!C2365,"")</f>
        <v/>
      </c>
      <c r="C2365" s="3" t="str">
        <f>IF(بيانات!N2365=1000,1000,"")</f>
        <v/>
      </c>
    </row>
    <row r="2366" spans="1:3" ht="15" customHeight="1">
      <c r="A2366" s="58" t="str">
        <f>IF(بيانات!N2366=1000,بيانات!B2366,"")</f>
        <v/>
      </c>
      <c r="B2366" s="58" t="str">
        <f>IF(بيانات!N2366=1000,بيانات!C2366,"")</f>
        <v/>
      </c>
      <c r="C2366" s="6" t="str">
        <f>IF(بيانات!N2366=1000,1000,"")</f>
        <v/>
      </c>
    </row>
    <row r="2367" spans="1:3" ht="15" customHeight="1">
      <c r="A2367" s="57" t="str">
        <f>IF(بيانات!N2367=1000,بيانات!B2367,"")</f>
        <v/>
      </c>
      <c r="B2367" s="57" t="str">
        <f>IF(بيانات!N2367=1000,بيانات!C2367,"")</f>
        <v/>
      </c>
      <c r="C2367" s="3" t="str">
        <f>IF(بيانات!N2367=1000,1000,"")</f>
        <v/>
      </c>
    </row>
    <row r="2368" spans="1:3" ht="15" customHeight="1">
      <c r="A2368" s="58" t="str">
        <f>IF(بيانات!N2368=1000,بيانات!B2368,"")</f>
        <v/>
      </c>
      <c r="B2368" s="58" t="str">
        <f>IF(بيانات!N2368=1000,بيانات!C2368,"")</f>
        <v/>
      </c>
      <c r="C2368" s="6" t="str">
        <f>IF(بيانات!N2368=1000,1000,"")</f>
        <v/>
      </c>
    </row>
    <row r="2369" spans="1:3" ht="15" customHeight="1">
      <c r="A2369" s="57" t="str">
        <f>IF(بيانات!N2369=1000,بيانات!B2369,"")</f>
        <v/>
      </c>
      <c r="B2369" s="57" t="str">
        <f>IF(بيانات!N2369=1000,بيانات!C2369,"")</f>
        <v/>
      </c>
      <c r="C2369" s="3" t="str">
        <f>IF(بيانات!N2369=1000,1000,"")</f>
        <v/>
      </c>
    </row>
    <row r="2370" spans="1:3" ht="15" customHeight="1">
      <c r="A2370" s="58" t="str">
        <f>IF(بيانات!N2370=1000,بيانات!B2370,"")</f>
        <v/>
      </c>
      <c r="B2370" s="58" t="str">
        <f>IF(بيانات!N2370=1000,بيانات!C2370,"")</f>
        <v/>
      </c>
      <c r="C2370" s="6" t="str">
        <f>IF(بيانات!N2370=1000,1000,"")</f>
        <v/>
      </c>
    </row>
    <row r="2371" spans="1:3" ht="15" customHeight="1">
      <c r="A2371" s="57" t="str">
        <f>IF(بيانات!N2371=1000,بيانات!B2371,"")</f>
        <v/>
      </c>
      <c r="B2371" s="57" t="str">
        <f>IF(بيانات!N2371=1000,بيانات!C2371,"")</f>
        <v/>
      </c>
      <c r="C2371" s="3" t="str">
        <f>IF(بيانات!N2371=1000,1000,"")</f>
        <v/>
      </c>
    </row>
    <row r="2372" spans="1:3" ht="15" customHeight="1">
      <c r="A2372" s="58" t="str">
        <f>IF(بيانات!N2372=1000,بيانات!B2372,"")</f>
        <v/>
      </c>
      <c r="B2372" s="58" t="str">
        <f>IF(بيانات!N2372=1000,بيانات!C2372,"")</f>
        <v/>
      </c>
      <c r="C2372" s="6" t="str">
        <f>IF(بيانات!N2372=1000,1000,"")</f>
        <v/>
      </c>
    </row>
    <row r="2373" spans="1:3" ht="15" customHeight="1">
      <c r="A2373" s="57" t="str">
        <f>IF(بيانات!N2373=1000,بيانات!B2373,"")</f>
        <v/>
      </c>
      <c r="B2373" s="57" t="str">
        <f>IF(بيانات!N2373=1000,بيانات!C2373,"")</f>
        <v/>
      </c>
      <c r="C2373" s="3" t="str">
        <f>IF(بيانات!N2373=1000,1000,"")</f>
        <v/>
      </c>
    </row>
    <row r="2374" spans="1:3" ht="15" customHeight="1">
      <c r="A2374" s="58" t="str">
        <f>IF(بيانات!N2374=1000,بيانات!B2374,"")</f>
        <v/>
      </c>
      <c r="B2374" s="58" t="str">
        <f>IF(بيانات!N2374=1000,بيانات!C2374,"")</f>
        <v/>
      </c>
      <c r="C2374" s="6" t="str">
        <f>IF(بيانات!N2374=1000,1000,"")</f>
        <v/>
      </c>
    </row>
    <row r="2375" spans="1:3" ht="15" customHeight="1">
      <c r="A2375" s="57" t="str">
        <f>IF(بيانات!N2375=1000,بيانات!B2375,"")</f>
        <v/>
      </c>
      <c r="B2375" s="57" t="str">
        <f>IF(بيانات!N2375=1000,بيانات!C2375,"")</f>
        <v/>
      </c>
      <c r="C2375" s="3" t="str">
        <f>IF(بيانات!N2375=1000,1000,"")</f>
        <v/>
      </c>
    </row>
    <row r="2376" spans="1:3" ht="15" customHeight="1">
      <c r="A2376" s="58" t="str">
        <f>IF(بيانات!N2376=1000,بيانات!B2376,"")</f>
        <v/>
      </c>
      <c r="B2376" s="58" t="str">
        <f>IF(بيانات!N2376=1000,بيانات!C2376,"")</f>
        <v/>
      </c>
      <c r="C2376" s="6" t="str">
        <f>IF(بيانات!N2376=1000,1000,"")</f>
        <v/>
      </c>
    </row>
    <row r="2377" spans="1:3" ht="15" customHeight="1">
      <c r="A2377" s="57" t="str">
        <f>IF(بيانات!N2377=1000,بيانات!B2377,"")</f>
        <v/>
      </c>
      <c r="B2377" s="57" t="str">
        <f>IF(بيانات!N2377=1000,بيانات!C2377,"")</f>
        <v/>
      </c>
      <c r="C2377" s="3" t="str">
        <f>IF(بيانات!N2377=1000,1000,"")</f>
        <v/>
      </c>
    </row>
    <row r="2378" spans="1:3" ht="15" customHeight="1">
      <c r="A2378" s="58" t="str">
        <f>IF(بيانات!N2378=1000,بيانات!B2378,"")</f>
        <v/>
      </c>
      <c r="B2378" s="58" t="str">
        <f>IF(بيانات!N2378=1000,بيانات!C2378,"")</f>
        <v/>
      </c>
      <c r="C2378" s="6" t="str">
        <f>IF(بيانات!N2378=1000,1000,"")</f>
        <v/>
      </c>
    </row>
    <row r="2379" spans="1:3" ht="15" customHeight="1">
      <c r="A2379" s="57" t="str">
        <f>IF(بيانات!N2379=1000,بيانات!B2379,"")</f>
        <v/>
      </c>
      <c r="B2379" s="57" t="str">
        <f>IF(بيانات!N2379=1000,بيانات!C2379,"")</f>
        <v/>
      </c>
      <c r="C2379" s="3" t="str">
        <f>IF(بيانات!N2379=1000,1000,"")</f>
        <v/>
      </c>
    </row>
    <row r="2380" spans="1:3" ht="15" customHeight="1">
      <c r="A2380" s="58" t="str">
        <f>IF(بيانات!N2380=1000,بيانات!B2380,"")</f>
        <v/>
      </c>
      <c r="B2380" s="58" t="str">
        <f>IF(بيانات!N2380=1000,بيانات!C2380,"")</f>
        <v/>
      </c>
      <c r="C2380" s="6" t="str">
        <f>IF(بيانات!N2380=1000,1000,"")</f>
        <v/>
      </c>
    </row>
    <row r="2381" spans="1:3" ht="15" customHeight="1">
      <c r="A2381" s="57" t="str">
        <f>IF(بيانات!N2381=1000,بيانات!B2381,"")</f>
        <v/>
      </c>
      <c r="B2381" s="57" t="str">
        <f>IF(بيانات!N2381=1000,بيانات!C2381,"")</f>
        <v/>
      </c>
      <c r="C2381" s="3" t="str">
        <f>IF(بيانات!N2381=1000,1000,"")</f>
        <v/>
      </c>
    </row>
    <row r="2382" spans="1:3" ht="15" customHeight="1">
      <c r="A2382" s="58" t="str">
        <f>IF(بيانات!N2382=1000,بيانات!B2382,"")</f>
        <v/>
      </c>
      <c r="B2382" s="58" t="str">
        <f>IF(بيانات!N2382=1000,بيانات!C2382,"")</f>
        <v/>
      </c>
      <c r="C2382" s="6" t="str">
        <f>IF(بيانات!N2382=1000,1000,"")</f>
        <v/>
      </c>
    </row>
    <row r="2383" spans="1:3" ht="15" customHeight="1">
      <c r="A2383" s="57" t="str">
        <f>IF(بيانات!N2383=1000,بيانات!B2383,"")</f>
        <v/>
      </c>
      <c r="B2383" s="57" t="str">
        <f>IF(بيانات!N2383=1000,بيانات!C2383,"")</f>
        <v/>
      </c>
      <c r="C2383" s="3" t="str">
        <f>IF(بيانات!N2383=1000,1000,"")</f>
        <v/>
      </c>
    </row>
    <row r="2384" spans="1:3" ht="15" customHeight="1">
      <c r="A2384" s="58" t="str">
        <f>IF(بيانات!N2384=1000,بيانات!B2384,"")</f>
        <v/>
      </c>
      <c r="B2384" s="58" t="str">
        <f>IF(بيانات!N2384=1000,بيانات!C2384,"")</f>
        <v/>
      </c>
      <c r="C2384" s="6" t="str">
        <f>IF(بيانات!N2384=1000,1000,"")</f>
        <v/>
      </c>
    </row>
    <row r="2385" spans="1:3" ht="15" customHeight="1">
      <c r="A2385" s="57" t="str">
        <f>IF(بيانات!N2385=1000,بيانات!B2385,"")</f>
        <v/>
      </c>
      <c r="B2385" s="57" t="str">
        <f>IF(بيانات!N2385=1000,بيانات!C2385,"")</f>
        <v/>
      </c>
      <c r="C2385" s="3" t="str">
        <f>IF(بيانات!N2385=1000,1000,"")</f>
        <v/>
      </c>
    </row>
    <row r="2386" spans="1:3" ht="15" customHeight="1">
      <c r="A2386" s="58" t="str">
        <f>IF(بيانات!N2386=1000,بيانات!B2386,"")</f>
        <v/>
      </c>
      <c r="B2386" s="58" t="str">
        <f>IF(بيانات!N2386=1000,بيانات!C2386,"")</f>
        <v/>
      </c>
      <c r="C2386" s="6" t="str">
        <f>IF(بيانات!N2386=1000,1000,"")</f>
        <v/>
      </c>
    </row>
    <row r="2387" spans="1:3" ht="15" customHeight="1">
      <c r="A2387" s="57" t="str">
        <f>IF(بيانات!N2387=1000,بيانات!B2387,"")</f>
        <v/>
      </c>
      <c r="B2387" s="57" t="str">
        <f>IF(بيانات!N2387=1000,بيانات!C2387,"")</f>
        <v/>
      </c>
      <c r="C2387" s="3" t="str">
        <f>IF(بيانات!N2387=1000,1000,"")</f>
        <v/>
      </c>
    </row>
    <row r="2388" spans="1:3" ht="15" customHeight="1">
      <c r="A2388" s="58" t="str">
        <f>IF(بيانات!N2388=1000,بيانات!B2388,"")</f>
        <v/>
      </c>
      <c r="B2388" s="58" t="str">
        <f>IF(بيانات!N2388=1000,بيانات!C2388,"")</f>
        <v/>
      </c>
      <c r="C2388" s="6" t="str">
        <f>IF(بيانات!N2388=1000,1000,"")</f>
        <v/>
      </c>
    </row>
    <row r="2389" spans="1:3" ht="15" customHeight="1">
      <c r="A2389" s="57" t="str">
        <f>IF(بيانات!N2389=1000,بيانات!B2389,"")</f>
        <v/>
      </c>
      <c r="B2389" s="57" t="str">
        <f>IF(بيانات!N2389=1000,بيانات!C2389,"")</f>
        <v/>
      </c>
      <c r="C2389" s="3" t="str">
        <f>IF(بيانات!N2389=1000,1000,"")</f>
        <v/>
      </c>
    </row>
    <row r="2390" spans="1:3" ht="15" customHeight="1">
      <c r="A2390" s="58" t="str">
        <f>IF(بيانات!N2390=1000,بيانات!B2390,"")</f>
        <v/>
      </c>
      <c r="B2390" s="58" t="str">
        <f>IF(بيانات!N2390=1000,بيانات!C2390,"")</f>
        <v/>
      </c>
      <c r="C2390" s="6" t="str">
        <f>IF(بيانات!N2390=1000,1000,"")</f>
        <v/>
      </c>
    </row>
    <row r="2391" spans="1:3" ht="15" customHeight="1">
      <c r="A2391" s="57" t="str">
        <f>IF(بيانات!N2391=1000,بيانات!B2391,"")</f>
        <v/>
      </c>
      <c r="B2391" s="57" t="str">
        <f>IF(بيانات!N2391=1000,بيانات!C2391,"")</f>
        <v/>
      </c>
      <c r="C2391" s="3" t="str">
        <f>IF(بيانات!N2391=1000,1000,"")</f>
        <v/>
      </c>
    </row>
    <row r="2392" spans="1:3" ht="15" customHeight="1">
      <c r="A2392" s="58" t="str">
        <f>IF(بيانات!N2392=1000,بيانات!B2392,"")</f>
        <v/>
      </c>
      <c r="B2392" s="58" t="str">
        <f>IF(بيانات!N2392=1000,بيانات!C2392,"")</f>
        <v/>
      </c>
      <c r="C2392" s="6" t="str">
        <f>IF(بيانات!N2392=1000,1000,"")</f>
        <v/>
      </c>
    </row>
    <row r="2393" spans="1:3" ht="15" customHeight="1">
      <c r="A2393" s="57" t="str">
        <f>IF(بيانات!N2393=1000,بيانات!B2393,"")</f>
        <v/>
      </c>
      <c r="B2393" s="57" t="str">
        <f>IF(بيانات!N2393=1000,بيانات!C2393,"")</f>
        <v/>
      </c>
      <c r="C2393" s="3" t="str">
        <f>IF(بيانات!N2393=1000,1000,"")</f>
        <v/>
      </c>
    </row>
    <row r="2394" spans="1:3" ht="15" customHeight="1">
      <c r="A2394" s="58" t="str">
        <f>IF(بيانات!N2394=1000,بيانات!B2394,"")</f>
        <v/>
      </c>
      <c r="B2394" s="58" t="str">
        <f>IF(بيانات!N2394=1000,بيانات!C2394,"")</f>
        <v/>
      </c>
      <c r="C2394" s="6" t="str">
        <f>IF(بيانات!N2394=1000,1000,"")</f>
        <v/>
      </c>
    </row>
    <row r="2395" spans="1:3" ht="15" customHeight="1">
      <c r="A2395" s="57" t="str">
        <f>IF(بيانات!N2395=1000,بيانات!B2395,"")</f>
        <v/>
      </c>
      <c r="B2395" s="57" t="str">
        <f>IF(بيانات!N2395=1000,بيانات!C2395,"")</f>
        <v/>
      </c>
      <c r="C2395" s="3" t="str">
        <f>IF(بيانات!N2395=1000,1000,"")</f>
        <v/>
      </c>
    </row>
    <row r="2396" spans="1:3" ht="15" customHeight="1">
      <c r="A2396" s="58" t="str">
        <f>IF(بيانات!N2396=1000,بيانات!B2396,"")</f>
        <v/>
      </c>
      <c r="B2396" s="58" t="str">
        <f>IF(بيانات!N2396=1000,بيانات!C2396,"")</f>
        <v/>
      </c>
      <c r="C2396" s="6" t="str">
        <f>IF(بيانات!N2396=1000,1000,"")</f>
        <v/>
      </c>
    </row>
    <row r="2397" spans="1:3" ht="15" customHeight="1">
      <c r="A2397" s="57" t="str">
        <f>IF(بيانات!N2397=1000,بيانات!B2397,"")</f>
        <v/>
      </c>
      <c r="B2397" s="57" t="str">
        <f>IF(بيانات!N2397=1000,بيانات!C2397,"")</f>
        <v/>
      </c>
      <c r="C2397" s="3" t="str">
        <f>IF(بيانات!N2397=1000,1000,"")</f>
        <v/>
      </c>
    </row>
    <row r="2398" spans="1:3" ht="15" customHeight="1">
      <c r="A2398" s="58" t="str">
        <f>IF(بيانات!N2398=1000,بيانات!B2398,"")</f>
        <v/>
      </c>
      <c r="B2398" s="58" t="str">
        <f>IF(بيانات!N2398=1000,بيانات!C2398,"")</f>
        <v/>
      </c>
      <c r="C2398" s="6" t="str">
        <f>IF(بيانات!N2398=1000,1000,"")</f>
        <v/>
      </c>
    </row>
    <row r="2399" spans="1:3" ht="15" customHeight="1">
      <c r="A2399" s="57" t="str">
        <f>IF(بيانات!N2399=1000,بيانات!B2399,"")</f>
        <v/>
      </c>
      <c r="B2399" s="57" t="str">
        <f>IF(بيانات!N2399=1000,بيانات!C2399,"")</f>
        <v/>
      </c>
      <c r="C2399" s="3" t="str">
        <f>IF(بيانات!N2399=1000,1000,"")</f>
        <v/>
      </c>
    </row>
    <row r="2400" spans="1:3" ht="15" customHeight="1">
      <c r="A2400" s="58" t="str">
        <f>IF(بيانات!N2400=1000,بيانات!B2400,"")</f>
        <v/>
      </c>
      <c r="B2400" s="58" t="str">
        <f>IF(بيانات!N2400=1000,بيانات!C2400,"")</f>
        <v/>
      </c>
      <c r="C2400" s="6" t="str">
        <f>IF(بيانات!N2400=1000,1000,"")</f>
        <v/>
      </c>
    </row>
    <row r="2401" spans="1:3" ht="15" customHeight="1">
      <c r="A2401" s="57" t="str">
        <f>IF(بيانات!N2401=1000,بيانات!B2401,"")</f>
        <v/>
      </c>
      <c r="B2401" s="57" t="str">
        <f>IF(بيانات!N2401=1000,بيانات!C2401,"")</f>
        <v/>
      </c>
      <c r="C2401" s="3" t="str">
        <f>IF(بيانات!N2401=1000,1000,"")</f>
        <v/>
      </c>
    </row>
    <row r="2402" spans="1:3" ht="15" customHeight="1">
      <c r="A2402" s="58" t="str">
        <f>IF(بيانات!N2402=1000,بيانات!B2402,"")</f>
        <v/>
      </c>
      <c r="B2402" s="58" t="str">
        <f>IF(بيانات!N2402=1000,بيانات!C2402,"")</f>
        <v/>
      </c>
      <c r="C2402" s="6" t="str">
        <f>IF(بيانات!N2402=1000,1000,"")</f>
        <v/>
      </c>
    </row>
    <row r="2403" spans="1:3" ht="15" customHeight="1">
      <c r="A2403" s="57" t="str">
        <f>IF(بيانات!N2403=1000,بيانات!B2403,"")</f>
        <v/>
      </c>
      <c r="B2403" s="57" t="str">
        <f>IF(بيانات!N2403=1000,بيانات!C2403,"")</f>
        <v/>
      </c>
      <c r="C2403" s="3" t="str">
        <f>IF(بيانات!N2403=1000,1000,"")</f>
        <v/>
      </c>
    </row>
    <row r="2404" spans="1:3" ht="15" customHeight="1">
      <c r="A2404" s="58" t="str">
        <f>IF(بيانات!N2404=1000,بيانات!B2404,"")</f>
        <v/>
      </c>
      <c r="B2404" s="58" t="str">
        <f>IF(بيانات!N2404=1000,بيانات!C2404,"")</f>
        <v/>
      </c>
      <c r="C2404" s="6" t="str">
        <f>IF(بيانات!N2404=1000,1000,"")</f>
        <v/>
      </c>
    </row>
    <row r="2405" spans="1:3" ht="15" customHeight="1">
      <c r="A2405" s="57" t="str">
        <f>IF(بيانات!N2405=1000,بيانات!B2405,"")</f>
        <v/>
      </c>
      <c r="B2405" s="57" t="str">
        <f>IF(بيانات!N2405=1000,بيانات!C2405,"")</f>
        <v/>
      </c>
      <c r="C2405" s="3" t="str">
        <f>IF(بيانات!N2405=1000,1000,"")</f>
        <v/>
      </c>
    </row>
    <row r="2406" spans="1:3" ht="15" customHeight="1">
      <c r="A2406" s="58" t="str">
        <f>IF(بيانات!N2406=1000,بيانات!B2406,"")</f>
        <v/>
      </c>
      <c r="B2406" s="58" t="str">
        <f>IF(بيانات!N2406=1000,بيانات!C2406,"")</f>
        <v/>
      </c>
      <c r="C2406" s="6" t="str">
        <f>IF(بيانات!N2406=1000,1000,"")</f>
        <v/>
      </c>
    </row>
    <row r="2407" spans="1:3" ht="15" customHeight="1">
      <c r="A2407" s="57" t="str">
        <f>IF(بيانات!N2407=1000,بيانات!B2407,"")</f>
        <v/>
      </c>
      <c r="B2407" s="57" t="str">
        <f>IF(بيانات!N2407=1000,بيانات!C2407,"")</f>
        <v/>
      </c>
      <c r="C2407" s="3" t="str">
        <f>IF(بيانات!N2407=1000,1000,"")</f>
        <v/>
      </c>
    </row>
    <row r="2408" spans="1:3" ht="15" customHeight="1">
      <c r="A2408" s="58" t="str">
        <f>IF(بيانات!N2408=1000,بيانات!B2408,"")</f>
        <v/>
      </c>
      <c r="B2408" s="58" t="str">
        <f>IF(بيانات!N2408=1000,بيانات!C2408,"")</f>
        <v/>
      </c>
      <c r="C2408" s="6" t="str">
        <f>IF(بيانات!N2408=1000,1000,"")</f>
        <v/>
      </c>
    </row>
    <row r="2409" spans="1:3" ht="15" customHeight="1">
      <c r="A2409" s="57" t="str">
        <f>IF(بيانات!N2409=1000,بيانات!B2409,"")</f>
        <v/>
      </c>
      <c r="B2409" s="57" t="str">
        <f>IF(بيانات!N2409=1000,بيانات!C2409,"")</f>
        <v/>
      </c>
      <c r="C2409" s="3" t="str">
        <f>IF(بيانات!N2409=1000,1000,"")</f>
        <v/>
      </c>
    </row>
    <row r="2410" spans="1:3" ht="15" customHeight="1">
      <c r="A2410" s="58" t="str">
        <f>IF(بيانات!N2410=1000,بيانات!B2410,"")</f>
        <v/>
      </c>
      <c r="B2410" s="58" t="str">
        <f>IF(بيانات!N2410=1000,بيانات!C2410,"")</f>
        <v/>
      </c>
      <c r="C2410" s="6" t="str">
        <f>IF(بيانات!N2410=1000,1000,"")</f>
        <v/>
      </c>
    </row>
    <row r="2411" spans="1:3" ht="15" customHeight="1">
      <c r="A2411" s="57" t="str">
        <f>IF(بيانات!N2411=1000,بيانات!B2411,"")</f>
        <v/>
      </c>
      <c r="B2411" s="57" t="str">
        <f>IF(بيانات!N2411=1000,بيانات!C2411,"")</f>
        <v/>
      </c>
      <c r="C2411" s="3" t="str">
        <f>IF(بيانات!N2411=1000,1000,"")</f>
        <v/>
      </c>
    </row>
    <row r="2412" spans="1:3" ht="15" customHeight="1">
      <c r="A2412" s="58" t="str">
        <f>IF(بيانات!N2412=1000,بيانات!B2412,"")</f>
        <v/>
      </c>
      <c r="B2412" s="58" t="str">
        <f>IF(بيانات!N2412=1000,بيانات!C2412,"")</f>
        <v/>
      </c>
      <c r="C2412" s="6" t="str">
        <f>IF(بيانات!N2412=1000,1000,"")</f>
        <v/>
      </c>
    </row>
    <row r="2413" spans="1:3" ht="15" customHeight="1">
      <c r="A2413" s="57" t="str">
        <f>IF(بيانات!N2413=1000,بيانات!B2413,"")</f>
        <v/>
      </c>
      <c r="B2413" s="57" t="str">
        <f>IF(بيانات!N2413=1000,بيانات!C2413,"")</f>
        <v/>
      </c>
      <c r="C2413" s="3" t="str">
        <f>IF(بيانات!N2413=1000,1000,"")</f>
        <v/>
      </c>
    </row>
    <row r="2414" spans="1:3" ht="15" customHeight="1">
      <c r="A2414" s="58" t="str">
        <f>IF(بيانات!N2414=1000,بيانات!B2414,"")</f>
        <v/>
      </c>
      <c r="B2414" s="58" t="str">
        <f>IF(بيانات!N2414=1000,بيانات!C2414,"")</f>
        <v/>
      </c>
      <c r="C2414" s="6" t="str">
        <f>IF(بيانات!N2414=1000,1000,"")</f>
        <v/>
      </c>
    </row>
    <row r="2415" spans="1:3" ht="15" customHeight="1">
      <c r="A2415" s="57" t="str">
        <f>IF(بيانات!N2415=1000,بيانات!B2415,"")</f>
        <v/>
      </c>
      <c r="B2415" s="57" t="str">
        <f>IF(بيانات!N2415=1000,بيانات!C2415,"")</f>
        <v/>
      </c>
      <c r="C2415" s="3" t="str">
        <f>IF(بيانات!N2415=1000,1000,"")</f>
        <v/>
      </c>
    </row>
    <row r="2416" spans="1:3" ht="15" customHeight="1">
      <c r="A2416" s="58" t="str">
        <f>IF(بيانات!N2416=1000,بيانات!B2416,"")</f>
        <v/>
      </c>
      <c r="B2416" s="58" t="str">
        <f>IF(بيانات!N2416=1000,بيانات!C2416,"")</f>
        <v/>
      </c>
      <c r="C2416" s="6" t="str">
        <f>IF(بيانات!N2416=1000,1000,"")</f>
        <v/>
      </c>
    </row>
    <row r="2417" spans="1:3" ht="15" customHeight="1">
      <c r="A2417" s="57" t="str">
        <f>IF(بيانات!N2417=1000,بيانات!B2417,"")</f>
        <v/>
      </c>
      <c r="B2417" s="57" t="str">
        <f>IF(بيانات!N2417=1000,بيانات!C2417,"")</f>
        <v/>
      </c>
      <c r="C2417" s="3" t="str">
        <f>IF(بيانات!N2417=1000,1000,"")</f>
        <v/>
      </c>
    </row>
    <row r="2418" spans="1:3" ht="15" customHeight="1">
      <c r="A2418" s="58" t="str">
        <f>IF(بيانات!N2418=1000,بيانات!B2418,"")</f>
        <v/>
      </c>
      <c r="B2418" s="58" t="str">
        <f>IF(بيانات!N2418=1000,بيانات!C2418,"")</f>
        <v/>
      </c>
      <c r="C2418" s="6" t="str">
        <f>IF(بيانات!N2418=1000,1000,"")</f>
        <v/>
      </c>
    </row>
    <row r="2419" spans="1:3" ht="15" customHeight="1">
      <c r="A2419" s="57" t="str">
        <f>IF(بيانات!N2419=1000,بيانات!B2419,"")</f>
        <v/>
      </c>
      <c r="B2419" s="57" t="str">
        <f>IF(بيانات!N2419=1000,بيانات!C2419,"")</f>
        <v/>
      </c>
      <c r="C2419" s="3" t="str">
        <f>IF(بيانات!N2419=1000,1000,"")</f>
        <v/>
      </c>
    </row>
    <row r="2420" spans="1:3" ht="15" customHeight="1">
      <c r="A2420" s="58" t="str">
        <f>IF(بيانات!N2420=1000,بيانات!B2420,"")</f>
        <v/>
      </c>
      <c r="B2420" s="58" t="str">
        <f>IF(بيانات!N2420=1000,بيانات!C2420,"")</f>
        <v/>
      </c>
      <c r="C2420" s="6" t="str">
        <f>IF(بيانات!N2420=1000,1000,"")</f>
        <v/>
      </c>
    </row>
    <row r="2421" spans="1:3" ht="15" customHeight="1">
      <c r="A2421" s="57" t="str">
        <f>IF(بيانات!N2421=1000,بيانات!B2421,"")</f>
        <v/>
      </c>
      <c r="B2421" s="57" t="str">
        <f>IF(بيانات!N2421=1000,بيانات!C2421,"")</f>
        <v/>
      </c>
      <c r="C2421" s="3" t="str">
        <f>IF(بيانات!N2421=1000,1000,"")</f>
        <v/>
      </c>
    </row>
    <row r="2422" spans="1:3" ht="15" customHeight="1">
      <c r="A2422" s="58" t="str">
        <f>IF(بيانات!N2422=1000,بيانات!B2422,"")</f>
        <v/>
      </c>
      <c r="B2422" s="58" t="str">
        <f>IF(بيانات!N2422=1000,بيانات!C2422,"")</f>
        <v/>
      </c>
      <c r="C2422" s="6" t="str">
        <f>IF(بيانات!N2422=1000,1000,"")</f>
        <v/>
      </c>
    </row>
    <row r="2423" spans="1:3" ht="15" customHeight="1">
      <c r="A2423" s="57" t="str">
        <f>IF(بيانات!N2423=1000,بيانات!B2423,"")</f>
        <v/>
      </c>
      <c r="B2423" s="57" t="str">
        <f>IF(بيانات!N2423=1000,بيانات!C2423,"")</f>
        <v/>
      </c>
      <c r="C2423" s="3" t="str">
        <f>IF(بيانات!N2423=1000,1000,"")</f>
        <v/>
      </c>
    </row>
    <row r="2424" spans="1:3" ht="15" customHeight="1">
      <c r="A2424" s="58" t="str">
        <f>IF(بيانات!N2424=1000,بيانات!B2424,"")</f>
        <v/>
      </c>
      <c r="B2424" s="58" t="str">
        <f>IF(بيانات!N2424=1000,بيانات!C2424,"")</f>
        <v/>
      </c>
      <c r="C2424" s="6" t="str">
        <f>IF(بيانات!N2424=1000,1000,"")</f>
        <v/>
      </c>
    </row>
    <row r="2425" spans="1:3" ht="15" customHeight="1">
      <c r="A2425" s="57" t="str">
        <f>IF(بيانات!N2425=1000,بيانات!B2425,"")</f>
        <v/>
      </c>
      <c r="B2425" s="57" t="str">
        <f>IF(بيانات!N2425=1000,بيانات!C2425,"")</f>
        <v/>
      </c>
      <c r="C2425" s="3" t="str">
        <f>IF(بيانات!N2425=1000,1000,"")</f>
        <v/>
      </c>
    </row>
    <row r="2426" spans="1:3" ht="15" customHeight="1">
      <c r="A2426" s="58" t="str">
        <f>IF(بيانات!N2426=1000,بيانات!B2426,"")</f>
        <v/>
      </c>
      <c r="B2426" s="58" t="str">
        <f>IF(بيانات!N2426=1000,بيانات!C2426,"")</f>
        <v/>
      </c>
      <c r="C2426" s="6" t="str">
        <f>IF(بيانات!N2426=1000,1000,"")</f>
        <v/>
      </c>
    </row>
    <row r="2427" spans="1:3" ht="15" customHeight="1">
      <c r="A2427" s="57" t="str">
        <f>IF(بيانات!N2427=1000,بيانات!B2427,"")</f>
        <v/>
      </c>
      <c r="B2427" s="57" t="str">
        <f>IF(بيانات!N2427=1000,بيانات!C2427,"")</f>
        <v/>
      </c>
      <c r="C2427" s="3" t="str">
        <f>IF(بيانات!N2427=1000,1000,"")</f>
        <v/>
      </c>
    </row>
    <row r="2428" spans="1:3" ht="15" customHeight="1">
      <c r="A2428" s="58" t="str">
        <f>IF(بيانات!N2428=1000,بيانات!B2428,"")</f>
        <v/>
      </c>
      <c r="B2428" s="58" t="str">
        <f>IF(بيانات!N2428=1000,بيانات!C2428,"")</f>
        <v/>
      </c>
      <c r="C2428" s="6" t="str">
        <f>IF(بيانات!N2428=1000,1000,"")</f>
        <v/>
      </c>
    </row>
    <row r="2429" spans="1:3" ht="15" customHeight="1">
      <c r="A2429" s="57" t="str">
        <f>IF(بيانات!N2429=1000,بيانات!B2429,"")</f>
        <v/>
      </c>
      <c r="B2429" s="57" t="str">
        <f>IF(بيانات!N2429=1000,بيانات!C2429,"")</f>
        <v/>
      </c>
      <c r="C2429" s="3" t="str">
        <f>IF(بيانات!N2429=1000,1000,"")</f>
        <v/>
      </c>
    </row>
    <row r="2430" spans="1:3" ht="15" customHeight="1">
      <c r="A2430" s="58" t="str">
        <f>IF(بيانات!N2430=1000,بيانات!B2430,"")</f>
        <v/>
      </c>
      <c r="B2430" s="58" t="str">
        <f>IF(بيانات!N2430=1000,بيانات!C2430,"")</f>
        <v/>
      </c>
      <c r="C2430" s="6" t="str">
        <f>IF(بيانات!N2430=1000,1000,"")</f>
        <v/>
      </c>
    </row>
    <row r="2431" spans="1:3" ht="15" customHeight="1">
      <c r="A2431" s="57" t="str">
        <f>IF(بيانات!N2431=1000,بيانات!B2431,"")</f>
        <v/>
      </c>
      <c r="B2431" s="57" t="str">
        <f>IF(بيانات!N2431=1000,بيانات!C2431,"")</f>
        <v/>
      </c>
      <c r="C2431" s="3" t="str">
        <f>IF(بيانات!N2431=1000,1000,"")</f>
        <v/>
      </c>
    </row>
    <row r="2432" spans="1:3" ht="15" customHeight="1">
      <c r="A2432" s="58" t="str">
        <f>IF(بيانات!N2432=1000,بيانات!B2432,"")</f>
        <v/>
      </c>
      <c r="B2432" s="58" t="str">
        <f>IF(بيانات!N2432=1000,بيانات!C2432,"")</f>
        <v/>
      </c>
      <c r="C2432" s="6" t="str">
        <f>IF(بيانات!N2432=1000,1000,"")</f>
        <v/>
      </c>
    </row>
    <row r="2433" spans="1:3" ht="15" customHeight="1">
      <c r="A2433" s="57" t="str">
        <f>IF(بيانات!N2433=1000,بيانات!B2433,"")</f>
        <v/>
      </c>
      <c r="B2433" s="57" t="str">
        <f>IF(بيانات!N2433=1000,بيانات!C2433,"")</f>
        <v/>
      </c>
      <c r="C2433" s="3" t="str">
        <f>IF(بيانات!N2433=1000,1000,"")</f>
        <v/>
      </c>
    </row>
    <row r="2434" spans="1:3" ht="15" customHeight="1">
      <c r="A2434" s="58" t="str">
        <f>IF(بيانات!N2434=1000,بيانات!B2434,"")</f>
        <v/>
      </c>
      <c r="B2434" s="58" t="str">
        <f>IF(بيانات!N2434=1000,بيانات!C2434,"")</f>
        <v/>
      </c>
      <c r="C2434" s="6" t="str">
        <f>IF(بيانات!N2434=1000,1000,"")</f>
        <v/>
      </c>
    </row>
    <row r="2435" spans="1:3" ht="15" customHeight="1">
      <c r="A2435" s="57" t="str">
        <f>IF(بيانات!N2435=1000,بيانات!B2435,"")</f>
        <v/>
      </c>
      <c r="B2435" s="57" t="str">
        <f>IF(بيانات!N2435=1000,بيانات!C2435,"")</f>
        <v/>
      </c>
      <c r="C2435" s="3" t="str">
        <f>IF(بيانات!N2435=1000,1000,"")</f>
        <v/>
      </c>
    </row>
    <row r="2436" spans="1:3" ht="15" customHeight="1">
      <c r="A2436" s="58" t="str">
        <f>IF(بيانات!N2436=1000,بيانات!B2436,"")</f>
        <v/>
      </c>
      <c r="B2436" s="58" t="str">
        <f>IF(بيانات!N2436=1000,بيانات!C2436,"")</f>
        <v/>
      </c>
      <c r="C2436" s="6" t="str">
        <f>IF(بيانات!N2436=1000,1000,"")</f>
        <v/>
      </c>
    </row>
    <row r="2437" spans="1:3" ht="15" customHeight="1">
      <c r="A2437" s="57" t="str">
        <f>IF(بيانات!N2437=1000,بيانات!B2437,"")</f>
        <v/>
      </c>
      <c r="B2437" s="57" t="str">
        <f>IF(بيانات!N2437=1000,بيانات!C2437,"")</f>
        <v/>
      </c>
      <c r="C2437" s="3" t="str">
        <f>IF(بيانات!N2437=1000,1000,"")</f>
        <v/>
      </c>
    </row>
    <row r="2438" spans="1:3" ht="15" customHeight="1">
      <c r="A2438" s="58" t="str">
        <f>IF(بيانات!N2438=1000,بيانات!B2438,"")</f>
        <v/>
      </c>
      <c r="B2438" s="58" t="str">
        <f>IF(بيانات!N2438=1000,بيانات!C2438,"")</f>
        <v/>
      </c>
      <c r="C2438" s="6" t="str">
        <f>IF(بيانات!N2438=1000,1000,"")</f>
        <v/>
      </c>
    </row>
    <row r="2439" spans="1:3" ht="15" customHeight="1">
      <c r="A2439" s="57" t="str">
        <f>IF(بيانات!N2439=1000,بيانات!B2439,"")</f>
        <v/>
      </c>
      <c r="B2439" s="57" t="str">
        <f>IF(بيانات!N2439=1000,بيانات!C2439,"")</f>
        <v/>
      </c>
      <c r="C2439" s="3" t="str">
        <f>IF(بيانات!N2439=1000,1000,"")</f>
        <v/>
      </c>
    </row>
    <row r="2440" spans="1:3" ht="15" customHeight="1">
      <c r="A2440" s="58" t="str">
        <f>IF(بيانات!N2440=1000,بيانات!B2440,"")</f>
        <v/>
      </c>
      <c r="B2440" s="58" t="str">
        <f>IF(بيانات!N2440=1000,بيانات!C2440,"")</f>
        <v/>
      </c>
      <c r="C2440" s="6" t="str">
        <f>IF(بيانات!N2440=1000,1000,"")</f>
        <v/>
      </c>
    </row>
    <row r="2441" spans="1:3" ht="15" customHeight="1">
      <c r="A2441" s="57" t="str">
        <f>IF(بيانات!N2441=1000,بيانات!B2441,"")</f>
        <v/>
      </c>
      <c r="B2441" s="57" t="str">
        <f>IF(بيانات!N2441=1000,بيانات!C2441,"")</f>
        <v/>
      </c>
      <c r="C2441" s="3" t="str">
        <f>IF(بيانات!N2441=1000,1000,"")</f>
        <v/>
      </c>
    </row>
    <row r="2442" spans="1:3" ht="15" customHeight="1">
      <c r="A2442" s="58" t="str">
        <f>IF(بيانات!N2442=1000,بيانات!B2442,"")</f>
        <v/>
      </c>
      <c r="B2442" s="58" t="str">
        <f>IF(بيانات!N2442=1000,بيانات!C2442,"")</f>
        <v/>
      </c>
      <c r="C2442" s="6" t="str">
        <f>IF(بيانات!N2442=1000,1000,"")</f>
        <v/>
      </c>
    </row>
    <row r="2443" spans="1:3" ht="15" customHeight="1">
      <c r="A2443" s="57" t="str">
        <f>IF(بيانات!N2443=1000,بيانات!B2443,"")</f>
        <v/>
      </c>
      <c r="B2443" s="57" t="str">
        <f>IF(بيانات!N2443=1000,بيانات!C2443,"")</f>
        <v/>
      </c>
      <c r="C2443" s="3" t="str">
        <f>IF(بيانات!N2443=1000,1000,"")</f>
        <v/>
      </c>
    </row>
    <row r="2444" spans="1:3" ht="15" customHeight="1">
      <c r="A2444" s="58" t="str">
        <f>IF(بيانات!N2444=1000,بيانات!B2444,"")</f>
        <v/>
      </c>
      <c r="B2444" s="58" t="str">
        <f>IF(بيانات!N2444=1000,بيانات!C2444,"")</f>
        <v/>
      </c>
      <c r="C2444" s="6" t="str">
        <f>IF(بيانات!N2444=1000,1000,"")</f>
        <v/>
      </c>
    </row>
    <row r="2445" spans="1:3" ht="15" customHeight="1">
      <c r="A2445" s="57" t="str">
        <f>IF(بيانات!N2445=1000,بيانات!B2445,"")</f>
        <v/>
      </c>
      <c r="B2445" s="57" t="str">
        <f>IF(بيانات!N2445=1000,بيانات!C2445,"")</f>
        <v/>
      </c>
      <c r="C2445" s="3" t="str">
        <f>IF(بيانات!N2445=1000,1000,"")</f>
        <v/>
      </c>
    </row>
    <row r="2446" spans="1:3" ht="15" customHeight="1">
      <c r="A2446" s="58" t="str">
        <f>IF(بيانات!N2446=1000,بيانات!B2446,"")</f>
        <v/>
      </c>
      <c r="B2446" s="58" t="str">
        <f>IF(بيانات!N2446=1000,بيانات!C2446,"")</f>
        <v/>
      </c>
      <c r="C2446" s="6" t="str">
        <f>IF(بيانات!N2446=1000,1000,"")</f>
        <v/>
      </c>
    </row>
    <row r="2447" spans="1:3" ht="15" customHeight="1">
      <c r="A2447" s="57" t="str">
        <f>IF(بيانات!N2447=1000,بيانات!B2447,"")</f>
        <v/>
      </c>
      <c r="B2447" s="57" t="str">
        <f>IF(بيانات!N2447=1000,بيانات!C2447,"")</f>
        <v/>
      </c>
      <c r="C2447" s="3" t="str">
        <f>IF(بيانات!N2447=1000,1000,"")</f>
        <v/>
      </c>
    </row>
    <row r="2448" spans="1:3" ht="15" customHeight="1">
      <c r="A2448" s="58" t="str">
        <f>IF(بيانات!N2448=1000,بيانات!B2448,"")</f>
        <v/>
      </c>
      <c r="B2448" s="58" t="str">
        <f>IF(بيانات!N2448=1000,بيانات!C2448,"")</f>
        <v/>
      </c>
      <c r="C2448" s="6" t="str">
        <f>IF(بيانات!N2448=1000,1000,"")</f>
        <v/>
      </c>
    </row>
    <row r="2449" spans="1:3" ht="15" customHeight="1">
      <c r="A2449" s="57" t="str">
        <f>IF(بيانات!N2449=1000,بيانات!B2449,"")</f>
        <v/>
      </c>
      <c r="B2449" s="57" t="str">
        <f>IF(بيانات!N2449=1000,بيانات!C2449,"")</f>
        <v/>
      </c>
      <c r="C2449" s="3" t="str">
        <f>IF(بيانات!N2449=1000,1000,"")</f>
        <v/>
      </c>
    </row>
    <row r="2450" spans="1:3" ht="15" customHeight="1">
      <c r="A2450" s="58" t="str">
        <f>IF(بيانات!N2450=1000,بيانات!B2450,"")</f>
        <v/>
      </c>
      <c r="B2450" s="58" t="str">
        <f>IF(بيانات!N2450=1000,بيانات!C2450,"")</f>
        <v/>
      </c>
      <c r="C2450" s="6" t="str">
        <f>IF(بيانات!N2450=1000,1000,"")</f>
        <v/>
      </c>
    </row>
    <row r="2451" spans="1:3" ht="15" customHeight="1">
      <c r="A2451" s="57" t="str">
        <f>IF(بيانات!N2451=1000,بيانات!B2451,"")</f>
        <v/>
      </c>
      <c r="B2451" s="57" t="str">
        <f>IF(بيانات!N2451=1000,بيانات!C2451,"")</f>
        <v/>
      </c>
      <c r="C2451" s="3" t="str">
        <f>IF(بيانات!N2451=1000,1000,"")</f>
        <v/>
      </c>
    </row>
    <row r="2452" spans="1:3" ht="15" customHeight="1">
      <c r="A2452" s="58" t="str">
        <f>IF(بيانات!N2452=1000,بيانات!B2452,"")</f>
        <v/>
      </c>
      <c r="B2452" s="58" t="str">
        <f>IF(بيانات!N2452=1000,بيانات!C2452,"")</f>
        <v/>
      </c>
      <c r="C2452" s="6" t="str">
        <f>IF(بيانات!N2452=1000,1000,"")</f>
        <v/>
      </c>
    </row>
    <row r="2453" spans="1:3" ht="15" customHeight="1">
      <c r="A2453" s="57" t="str">
        <f>IF(بيانات!N2453=1000,بيانات!B2453,"")</f>
        <v/>
      </c>
      <c r="B2453" s="57" t="str">
        <f>IF(بيانات!N2453=1000,بيانات!C2453,"")</f>
        <v/>
      </c>
      <c r="C2453" s="3" t="str">
        <f>IF(بيانات!N2453=1000,1000,"")</f>
        <v/>
      </c>
    </row>
    <row r="2454" spans="1:3" ht="15" customHeight="1">
      <c r="A2454" s="58" t="str">
        <f>IF(بيانات!N2454=1000,بيانات!B2454,"")</f>
        <v/>
      </c>
      <c r="B2454" s="58" t="str">
        <f>IF(بيانات!N2454=1000,بيانات!C2454,"")</f>
        <v/>
      </c>
      <c r="C2454" s="6" t="str">
        <f>IF(بيانات!N2454=1000,1000,"")</f>
        <v/>
      </c>
    </row>
    <row r="2455" spans="1:3" ht="15" customHeight="1">
      <c r="A2455" s="57" t="str">
        <f>IF(بيانات!N2455=1000,بيانات!B2455,"")</f>
        <v/>
      </c>
      <c r="B2455" s="57" t="str">
        <f>IF(بيانات!N2455=1000,بيانات!C2455,"")</f>
        <v/>
      </c>
      <c r="C2455" s="3" t="str">
        <f>IF(بيانات!N2455=1000,1000,"")</f>
        <v/>
      </c>
    </row>
    <row r="2456" spans="1:3" ht="15" customHeight="1">
      <c r="A2456" s="58" t="str">
        <f>IF(بيانات!N2456=1000,بيانات!B2456,"")</f>
        <v/>
      </c>
      <c r="B2456" s="58" t="str">
        <f>IF(بيانات!N2456=1000,بيانات!C2456,"")</f>
        <v/>
      </c>
      <c r="C2456" s="6" t="str">
        <f>IF(بيانات!N2456=1000,1000,"")</f>
        <v/>
      </c>
    </row>
    <row r="2457" spans="1:3" ht="15" customHeight="1">
      <c r="A2457" s="57" t="str">
        <f>IF(بيانات!N2457=1000,بيانات!B2457,"")</f>
        <v/>
      </c>
      <c r="B2457" s="57" t="str">
        <f>IF(بيانات!N2457=1000,بيانات!C2457,"")</f>
        <v/>
      </c>
      <c r="C2457" s="3" t="str">
        <f>IF(بيانات!N2457=1000,1000,"")</f>
        <v/>
      </c>
    </row>
    <row r="2458" spans="1:3" ht="15" customHeight="1">
      <c r="A2458" s="58" t="str">
        <f>IF(بيانات!N2458=1000,بيانات!B2458,"")</f>
        <v/>
      </c>
      <c r="B2458" s="58" t="str">
        <f>IF(بيانات!N2458=1000,بيانات!C2458,"")</f>
        <v/>
      </c>
      <c r="C2458" s="6" t="str">
        <f>IF(بيانات!N2458=1000,1000,"")</f>
        <v/>
      </c>
    </row>
    <row r="2459" spans="1:3" ht="15" customHeight="1">
      <c r="A2459" s="57" t="str">
        <f>IF(بيانات!N2459=1000,بيانات!B2459,"")</f>
        <v/>
      </c>
      <c r="B2459" s="57" t="str">
        <f>IF(بيانات!N2459=1000,بيانات!C2459,"")</f>
        <v/>
      </c>
      <c r="C2459" s="3" t="str">
        <f>IF(بيانات!N2459=1000,1000,"")</f>
        <v/>
      </c>
    </row>
    <row r="2460" spans="1:3" ht="15" customHeight="1">
      <c r="A2460" s="58" t="str">
        <f>IF(بيانات!N2460=1000,بيانات!B2460,"")</f>
        <v/>
      </c>
      <c r="B2460" s="58" t="str">
        <f>IF(بيانات!N2460=1000,بيانات!C2460,"")</f>
        <v/>
      </c>
      <c r="C2460" s="6" t="str">
        <f>IF(بيانات!N2460=1000,1000,"")</f>
        <v/>
      </c>
    </row>
    <row r="2461" spans="1:3" ht="15" customHeight="1">
      <c r="A2461" s="57" t="str">
        <f>IF(بيانات!N2461=1000,بيانات!B2461,"")</f>
        <v/>
      </c>
      <c r="B2461" s="57" t="str">
        <f>IF(بيانات!N2461=1000,بيانات!C2461,"")</f>
        <v/>
      </c>
      <c r="C2461" s="3" t="str">
        <f>IF(بيانات!N2461=1000,1000,"")</f>
        <v/>
      </c>
    </row>
    <row r="2462" spans="1:3" ht="15" customHeight="1">
      <c r="A2462" s="58" t="str">
        <f>IF(بيانات!N2462=1000,بيانات!B2462,"")</f>
        <v/>
      </c>
      <c r="B2462" s="58" t="str">
        <f>IF(بيانات!N2462=1000,بيانات!C2462,"")</f>
        <v/>
      </c>
      <c r="C2462" s="6" t="str">
        <f>IF(بيانات!N2462=1000,1000,"")</f>
        <v/>
      </c>
    </row>
    <row r="2463" spans="1:3" ht="15" customHeight="1">
      <c r="A2463" s="57" t="str">
        <f>IF(بيانات!N2463=1000,بيانات!B2463,"")</f>
        <v/>
      </c>
      <c r="B2463" s="57" t="str">
        <f>IF(بيانات!N2463=1000,بيانات!C2463,"")</f>
        <v/>
      </c>
      <c r="C2463" s="3" t="str">
        <f>IF(بيانات!N2463=1000,1000,"")</f>
        <v/>
      </c>
    </row>
    <row r="2464" spans="1:3" ht="15" customHeight="1">
      <c r="A2464" s="58" t="str">
        <f>IF(بيانات!N2464=1000,بيانات!B2464,"")</f>
        <v/>
      </c>
      <c r="B2464" s="58" t="str">
        <f>IF(بيانات!N2464=1000,بيانات!C2464,"")</f>
        <v/>
      </c>
      <c r="C2464" s="6" t="str">
        <f>IF(بيانات!N2464=1000,1000,"")</f>
        <v/>
      </c>
    </row>
    <row r="2465" spans="1:3" ht="15" customHeight="1">
      <c r="A2465" s="57" t="str">
        <f>IF(بيانات!N2465=1000,بيانات!B2465,"")</f>
        <v/>
      </c>
      <c r="B2465" s="57" t="str">
        <f>IF(بيانات!N2465=1000,بيانات!C2465,"")</f>
        <v/>
      </c>
      <c r="C2465" s="3" t="str">
        <f>IF(بيانات!N2465=1000,1000,"")</f>
        <v/>
      </c>
    </row>
    <row r="2466" spans="1:3" ht="15" customHeight="1">
      <c r="A2466" s="58" t="str">
        <f>IF(بيانات!N2466=1000,بيانات!B2466,"")</f>
        <v/>
      </c>
      <c r="B2466" s="58" t="str">
        <f>IF(بيانات!N2466=1000,بيانات!C2466,"")</f>
        <v/>
      </c>
      <c r="C2466" s="6" t="str">
        <f>IF(بيانات!N2466=1000,1000,"")</f>
        <v/>
      </c>
    </row>
    <row r="2467" spans="1:3" ht="15" customHeight="1">
      <c r="A2467" s="57" t="str">
        <f>IF(بيانات!N2467=1000,بيانات!B2467,"")</f>
        <v/>
      </c>
      <c r="B2467" s="57" t="str">
        <f>IF(بيانات!N2467=1000,بيانات!C2467,"")</f>
        <v/>
      </c>
      <c r="C2467" s="3" t="str">
        <f>IF(بيانات!N2467=1000,1000,"")</f>
        <v/>
      </c>
    </row>
    <row r="2468" spans="1:3" ht="15" customHeight="1">
      <c r="A2468" s="58" t="str">
        <f>IF(بيانات!N2468=1000,بيانات!B2468,"")</f>
        <v/>
      </c>
      <c r="B2468" s="58" t="str">
        <f>IF(بيانات!N2468=1000,بيانات!C2468,"")</f>
        <v/>
      </c>
      <c r="C2468" s="6" t="str">
        <f>IF(بيانات!N2468=1000,1000,"")</f>
        <v/>
      </c>
    </row>
    <row r="2469" spans="1:3" ht="15" customHeight="1">
      <c r="A2469" s="57" t="str">
        <f>IF(بيانات!N2469=1000,بيانات!B2469,"")</f>
        <v/>
      </c>
      <c r="B2469" s="57" t="str">
        <f>IF(بيانات!N2469=1000,بيانات!C2469,"")</f>
        <v/>
      </c>
      <c r="C2469" s="3" t="str">
        <f>IF(بيانات!N2469=1000,1000,"")</f>
        <v/>
      </c>
    </row>
    <row r="2470" spans="1:3" ht="15" customHeight="1">
      <c r="A2470" s="58" t="str">
        <f>IF(بيانات!N2470=1000,بيانات!B2470,"")</f>
        <v/>
      </c>
      <c r="B2470" s="58" t="str">
        <f>IF(بيانات!N2470=1000,بيانات!C2470,"")</f>
        <v/>
      </c>
      <c r="C2470" s="6" t="str">
        <f>IF(بيانات!N2470=1000,1000,"")</f>
        <v/>
      </c>
    </row>
    <row r="2471" spans="1:3" ht="15" customHeight="1">
      <c r="A2471" s="57" t="str">
        <f>IF(بيانات!N2471=1000,بيانات!B2471,"")</f>
        <v/>
      </c>
      <c r="B2471" s="57" t="str">
        <f>IF(بيانات!N2471=1000,بيانات!C2471,"")</f>
        <v/>
      </c>
      <c r="C2471" s="3" t="str">
        <f>IF(بيانات!N2471=1000,1000,"")</f>
        <v/>
      </c>
    </row>
    <row r="2472" spans="1:3" ht="15" customHeight="1">
      <c r="A2472" s="58" t="str">
        <f>IF(بيانات!N2472=1000,بيانات!B2472,"")</f>
        <v/>
      </c>
      <c r="B2472" s="58" t="str">
        <f>IF(بيانات!N2472=1000,بيانات!C2472,"")</f>
        <v/>
      </c>
      <c r="C2472" s="6" t="str">
        <f>IF(بيانات!N2472=1000,1000,"")</f>
        <v/>
      </c>
    </row>
    <row r="2473" spans="1:3" ht="15" customHeight="1">
      <c r="A2473" s="57" t="str">
        <f>IF(بيانات!N2473=1000,بيانات!B2473,"")</f>
        <v/>
      </c>
      <c r="B2473" s="57" t="str">
        <f>IF(بيانات!N2473=1000,بيانات!C2473,"")</f>
        <v/>
      </c>
      <c r="C2473" s="3" t="str">
        <f>IF(بيانات!N2473=1000,1000,"")</f>
        <v/>
      </c>
    </row>
    <row r="2474" spans="1:3" ht="15" customHeight="1">
      <c r="A2474" s="58" t="str">
        <f>IF(بيانات!N2474=1000,بيانات!B2474,"")</f>
        <v/>
      </c>
      <c r="B2474" s="58" t="str">
        <f>IF(بيانات!N2474=1000,بيانات!C2474,"")</f>
        <v/>
      </c>
      <c r="C2474" s="6" t="str">
        <f>IF(بيانات!N2474=1000,1000,"")</f>
        <v/>
      </c>
    </row>
    <row r="2475" spans="1:3" ht="15" customHeight="1">
      <c r="A2475" s="57" t="str">
        <f>IF(بيانات!N2475=1000,بيانات!B2475,"")</f>
        <v/>
      </c>
      <c r="B2475" s="57" t="str">
        <f>IF(بيانات!N2475=1000,بيانات!C2475,"")</f>
        <v/>
      </c>
      <c r="C2475" s="3" t="str">
        <f>IF(بيانات!N2475=1000,1000,"")</f>
        <v/>
      </c>
    </row>
    <row r="2476" spans="1:3" ht="15" customHeight="1">
      <c r="A2476" s="58" t="str">
        <f>IF(بيانات!N2476=1000,بيانات!B2476,"")</f>
        <v/>
      </c>
      <c r="B2476" s="58" t="str">
        <f>IF(بيانات!N2476=1000,بيانات!C2476,"")</f>
        <v/>
      </c>
      <c r="C2476" s="6" t="str">
        <f>IF(بيانات!N2476=1000,1000,"")</f>
        <v/>
      </c>
    </row>
    <row r="2477" spans="1:3" ht="15" customHeight="1">
      <c r="A2477" s="57" t="str">
        <f>IF(بيانات!N2477=1000,بيانات!B2477,"")</f>
        <v/>
      </c>
      <c r="B2477" s="57" t="str">
        <f>IF(بيانات!N2477=1000,بيانات!C2477,"")</f>
        <v/>
      </c>
      <c r="C2477" s="3" t="str">
        <f>IF(بيانات!N2477=1000,1000,"")</f>
        <v/>
      </c>
    </row>
    <row r="2478" spans="1:3" ht="15" customHeight="1">
      <c r="A2478" s="58" t="str">
        <f>IF(بيانات!N2478=1000,بيانات!B2478,"")</f>
        <v/>
      </c>
      <c r="B2478" s="58" t="str">
        <f>IF(بيانات!N2478=1000,بيانات!C2478,"")</f>
        <v/>
      </c>
      <c r="C2478" s="6" t="str">
        <f>IF(بيانات!N2478=1000,1000,"")</f>
        <v/>
      </c>
    </row>
    <row r="2479" spans="1:3" ht="15" customHeight="1">
      <c r="A2479" s="57" t="str">
        <f>IF(بيانات!N2479=1000,بيانات!B2479,"")</f>
        <v/>
      </c>
      <c r="B2479" s="57" t="str">
        <f>IF(بيانات!N2479=1000,بيانات!C2479,"")</f>
        <v/>
      </c>
      <c r="C2479" s="3" t="str">
        <f>IF(بيانات!N2479=1000,1000,"")</f>
        <v/>
      </c>
    </row>
    <row r="2480" spans="1:3" ht="15" customHeight="1">
      <c r="A2480" s="58" t="str">
        <f>IF(بيانات!N2480=1000,بيانات!B2480,"")</f>
        <v/>
      </c>
      <c r="B2480" s="58" t="str">
        <f>IF(بيانات!N2480=1000,بيانات!C2480,"")</f>
        <v/>
      </c>
      <c r="C2480" s="6" t="str">
        <f>IF(بيانات!N2480=1000,1000,"")</f>
        <v/>
      </c>
    </row>
    <row r="2481" spans="1:3" ht="15" customHeight="1">
      <c r="A2481" s="57" t="str">
        <f>IF(بيانات!N2481=1000,بيانات!B2481,"")</f>
        <v/>
      </c>
      <c r="B2481" s="57" t="str">
        <f>IF(بيانات!N2481=1000,بيانات!C2481,"")</f>
        <v/>
      </c>
      <c r="C2481" s="3" t="str">
        <f>IF(بيانات!N2481=1000,1000,"")</f>
        <v/>
      </c>
    </row>
    <row r="2482" spans="1:3" ht="15" customHeight="1">
      <c r="A2482" s="58" t="str">
        <f>IF(بيانات!N2482=1000,بيانات!B2482,"")</f>
        <v/>
      </c>
      <c r="B2482" s="58" t="str">
        <f>IF(بيانات!N2482=1000,بيانات!C2482,"")</f>
        <v/>
      </c>
      <c r="C2482" s="6" t="str">
        <f>IF(بيانات!N2482=1000,1000,"")</f>
        <v/>
      </c>
    </row>
    <row r="2483" spans="1:3" ht="15" customHeight="1">
      <c r="A2483" s="57" t="str">
        <f>IF(بيانات!N2483=1000,بيانات!B2483,"")</f>
        <v/>
      </c>
      <c r="B2483" s="57" t="str">
        <f>IF(بيانات!N2483=1000,بيانات!C2483,"")</f>
        <v/>
      </c>
      <c r="C2483" s="3" t="str">
        <f>IF(بيانات!N2483=1000,1000,"")</f>
        <v/>
      </c>
    </row>
    <row r="2484" spans="1:3" ht="15" customHeight="1">
      <c r="A2484" s="58" t="str">
        <f>IF(بيانات!N2484=1000,بيانات!B2484,"")</f>
        <v/>
      </c>
      <c r="B2484" s="58" t="str">
        <f>IF(بيانات!N2484=1000,بيانات!C2484,"")</f>
        <v/>
      </c>
      <c r="C2484" s="6" t="str">
        <f>IF(بيانات!N2484=1000,1000,"")</f>
        <v/>
      </c>
    </row>
    <row r="2485" spans="1:3" ht="15" customHeight="1">
      <c r="A2485" s="57" t="str">
        <f>IF(بيانات!N2485=1000,بيانات!B2485,"")</f>
        <v/>
      </c>
      <c r="B2485" s="57" t="str">
        <f>IF(بيانات!N2485=1000,بيانات!C2485,"")</f>
        <v/>
      </c>
      <c r="C2485" s="3" t="str">
        <f>IF(بيانات!N2485=1000,1000,"")</f>
        <v/>
      </c>
    </row>
    <row r="2486" spans="1:3" ht="15" customHeight="1">
      <c r="A2486" s="58" t="str">
        <f>IF(بيانات!N2486=1000,بيانات!B2486,"")</f>
        <v/>
      </c>
      <c r="B2486" s="58" t="str">
        <f>IF(بيانات!N2486=1000,بيانات!C2486,"")</f>
        <v/>
      </c>
      <c r="C2486" s="6" t="str">
        <f>IF(بيانات!N2486=1000,1000,"")</f>
        <v/>
      </c>
    </row>
    <row r="2487" spans="1:3" ht="15" customHeight="1">
      <c r="A2487" s="57" t="str">
        <f>IF(بيانات!N2487=1000,بيانات!B2487,"")</f>
        <v/>
      </c>
      <c r="B2487" s="57" t="str">
        <f>IF(بيانات!N2487=1000,بيانات!C2487,"")</f>
        <v/>
      </c>
      <c r="C2487" s="3" t="str">
        <f>IF(بيانات!N2487=1000,1000,"")</f>
        <v/>
      </c>
    </row>
    <row r="2488" spans="1:3" ht="15" customHeight="1">
      <c r="A2488" s="58" t="str">
        <f>IF(بيانات!N2488=1000,بيانات!B2488,"")</f>
        <v/>
      </c>
      <c r="B2488" s="58" t="str">
        <f>IF(بيانات!N2488=1000,بيانات!C2488,"")</f>
        <v/>
      </c>
      <c r="C2488" s="6" t="str">
        <f>IF(بيانات!N2488=1000,1000,"")</f>
        <v/>
      </c>
    </row>
    <row r="2489" spans="1:3" ht="15" customHeight="1">
      <c r="A2489" s="57" t="str">
        <f>IF(بيانات!N2489=1000,بيانات!B2489,"")</f>
        <v/>
      </c>
      <c r="B2489" s="57" t="str">
        <f>IF(بيانات!N2489=1000,بيانات!C2489,"")</f>
        <v/>
      </c>
      <c r="C2489" s="3" t="str">
        <f>IF(بيانات!N2489=1000,1000,"")</f>
        <v/>
      </c>
    </row>
    <row r="2490" spans="1:3" ht="15" customHeight="1">
      <c r="A2490" s="58" t="str">
        <f>IF(بيانات!N2490=1000,بيانات!B2490,"")</f>
        <v/>
      </c>
      <c r="B2490" s="58" t="str">
        <f>IF(بيانات!N2490=1000,بيانات!C2490,"")</f>
        <v/>
      </c>
      <c r="C2490" s="6" t="str">
        <f>IF(بيانات!N2490=1000,1000,"")</f>
        <v/>
      </c>
    </row>
    <row r="2491" spans="1:3" ht="15" customHeight="1">
      <c r="A2491" s="57" t="str">
        <f>IF(بيانات!N2491=1000,بيانات!B2491,"")</f>
        <v/>
      </c>
      <c r="B2491" s="57" t="str">
        <f>IF(بيانات!N2491=1000,بيانات!C2491,"")</f>
        <v/>
      </c>
      <c r="C2491" s="3" t="str">
        <f>IF(بيانات!N2491=1000,1000,"")</f>
        <v/>
      </c>
    </row>
    <row r="2492" spans="1:3" ht="15" customHeight="1">
      <c r="A2492" s="58" t="str">
        <f>IF(بيانات!N2492=1000,بيانات!B2492,"")</f>
        <v/>
      </c>
      <c r="B2492" s="58" t="str">
        <f>IF(بيانات!N2492=1000,بيانات!C2492,"")</f>
        <v/>
      </c>
      <c r="C2492" s="6" t="str">
        <f>IF(بيانات!N2492=1000,1000,"")</f>
        <v/>
      </c>
    </row>
    <row r="2493" spans="1:3" ht="15" customHeight="1">
      <c r="A2493" s="57" t="str">
        <f>IF(بيانات!N2493=1000,بيانات!B2493,"")</f>
        <v/>
      </c>
      <c r="B2493" s="57" t="str">
        <f>IF(بيانات!N2493=1000,بيانات!C2493,"")</f>
        <v/>
      </c>
      <c r="C2493" s="3" t="str">
        <f>IF(بيانات!N2493=1000,1000,"")</f>
        <v/>
      </c>
    </row>
    <row r="2494" spans="1:3" ht="15" customHeight="1">
      <c r="A2494" s="58" t="str">
        <f>IF(بيانات!N2494=1000,بيانات!B2494,"")</f>
        <v/>
      </c>
      <c r="B2494" s="58" t="str">
        <f>IF(بيانات!N2494=1000,بيانات!C2494,"")</f>
        <v/>
      </c>
      <c r="C2494" s="6" t="str">
        <f>IF(بيانات!N2494=1000,1000,"")</f>
        <v/>
      </c>
    </row>
    <row r="2495" spans="1:3" ht="15" customHeight="1">
      <c r="A2495" s="57" t="str">
        <f>IF(بيانات!N2495=1000,بيانات!B2495,"")</f>
        <v/>
      </c>
      <c r="B2495" s="57" t="str">
        <f>IF(بيانات!N2495=1000,بيانات!C2495,"")</f>
        <v/>
      </c>
      <c r="C2495" s="3" t="str">
        <f>IF(بيانات!N2495=1000,1000,"")</f>
        <v/>
      </c>
    </row>
    <row r="2496" spans="1:3" ht="15" customHeight="1">
      <c r="A2496" s="58" t="str">
        <f>IF(بيانات!N2496=1000,بيانات!B2496,"")</f>
        <v/>
      </c>
      <c r="B2496" s="58" t="str">
        <f>IF(بيانات!N2496=1000,بيانات!C2496,"")</f>
        <v/>
      </c>
      <c r="C2496" s="6" t="str">
        <f>IF(بيانات!N2496=1000,1000,"")</f>
        <v/>
      </c>
    </row>
    <row r="2497" spans="1:3" ht="15" customHeight="1">
      <c r="A2497" s="57" t="str">
        <f>IF(بيانات!N2497=1000,بيانات!B2497,"")</f>
        <v/>
      </c>
      <c r="B2497" s="57" t="str">
        <f>IF(بيانات!N2497=1000,بيانات!C2497,"")</f>
        <v/>
      </c>
      <c r="C2497" s="3" t="str">
        <f>IF(بيانات!N2497=1000,1000,"")</f>
        <v/>
      </c>
    </row>
    <row r="2498" spans="1:3" ht="15" customHeight="1">
      <c r="A2498" s="58" t="str">
        <f>IF(بيانات!N2498=1000,بيانات!B2498,"")</f>
        <v/>
      </c>
      <c r="B2498" s="58" t="str">
        <f>IF(بيانات!N2498=1000,بيانات!C2498,"")</f>
        <v/>
      </c>
      <c r="C2498" s="6" t="str">
        <f>IF(بيانات!N2498=1000,1000,"")</f>
        <v/>
      </c>
    </row>
    <row r="2499" spans="1:3" ht="15" customHeight="1">
      <c r="A2499" s="57" t="str">
        <f>IF(بيانات!N2499=1000,بيانات!B2499,"")</f>
        <v/>
      </c>
      <c r="B2499" s="57" t="str">
        <f>IF(بيانات!N2499=1000,بيانات!C2499,"")</f>
        <v/>
      </c>
      <c r="C2499" s="3" t="str">
        <f>IF(بيانات!N2499=1000,1000,"")</f>
        <v/>
      </c>
    </row>
    <row r="2500" spans="1:3" ht="15" customHeight="1">
      <c r="A2500" s="58" t="str">
        <f>IF(بيانات!N2500=1000,بيانات!B2500,"")</f>
        <v/>
      </c>
      <c r="B2500" s="58" t="str">
        <f>IF(بيانات!N2500=1000,بيانات!C2500,"")</f>
        <v/>
      </c>
      <c r="C2500" s="6" t="str">
        <f>IF(بيانات!N2500=1000,1000,"")</f>
        <v/>
      </c>
    </row>
    <row r="2501" spans="1:3" ht="15" customHeight="1">
      <c r="A2501" s="57" t="str">
        <f>IF(بيانات!N2501=1000,بيانات!B2501,"")</f>
        <v/>
      </c>
      <c r="B2501" s="57" t="str">
        <f>IF(بيانات!N2501=1000,بيانات!C2501,"")</f>
        <v/>
      </c>
      <c r="C2501" s="3" t="str">
        <f>IF(بيانات!N2501=1000,1000,"")</f>
        <v/>
      </c>
    </row>
    <row r="2502" spans="1:3" ht="15" customHeight="1">
      <c r="A2502" s="58" t="str">
        <f>IF(بيانات!N2502=1000,بيانات!B2502,"")</f>
        <v/>
      </c>
      <c r="B2502" s="58" t="str">
        <f>IF(بيانات!N2502=1000,بيانات!C2502,"")</f>
        <v/>
      </c>
      <c r="C2502" s="6" t="str">
        <f>IF(بيانات!N2502=1000,1000,"")</f>
        <v/>
      </c>
    </row>
    <row r="2503" spans="1:3" ht="15" customHeight="1">
      <c r="A2503" s="57" t="str">
        <f>IF(بيانات!N2503=1000,بيانات!B2503,"")</f>
        <v/>
      </c>
      <c r="B2503" s="57" t="str">
        <f>IF(بيانات!N2503=1000,بيانات!C2503,"")</f>
        <v/>
      </c>
      <c r="C2503" s="3" t="str">
        <f>IF(بيانات!N2503=1000,1000,"")</f>
        <v/>
      </c>
    </row>
    <row r="2504" spans="1:3" ht="15" customHeight="1">
      <c r="A2504" s="58" t="str">
        <f>IF(بيانات!N2504=1000,بيانات!B2504,"")</f>
        <v/>
      </c>
      <c r="B2504" s="58" t="str">
        <f>IF(بيانات!N2504=1000,بيانات!C2504,"")</f>
        <v/>
      </c>
      <c r="C2504" s="6" t="str">
        <f>IF(بيانات!N2504=1000,1000,"")</f>
        <v/>
      </c>
    </row>
    <row r="2505" spans="1:3" ht="15" customHeight="1">
      <c r="A2505" s="57" t="str">
        <f>IF(بيانات!N2505=1000,بيانات!B2505,"")</f>
        <v/>
      </c>
      <c r="B2505" s="57" t="str">
        <f>IF(بيانات!N2505=1000,بيانات!C2505,"")</f>
        <v/>
      </c>
      <c r="C2505" s="3" t="str">
        <f>IF(بيانات!N2505=1000,1000,"")</f>
        <v/>
      </c>
    </row>
    <row r="2506" spans="1:3" ht="15" customHeight="1">
      <c r="A2506" s="58" t="str">
        <f>IF(بيانات!N2506=1000,بيانات!B2506,"")</f>
        <v/>
      </c>
      <c r="B2506" s="58" t="str">
        <f>IF(بيانات!N2506=1000,بيانات!C2506,"")</f>
        <v/>
      </c>
      <c r="C2506" s="6" t="str">
        <f>IF(بيانات!N2506=1000,1000,"")</f>
        <v/>
      </c>
    </row>
    <row r="2507" spans="1:3" ht="15" customHeight="1">
      <c r="A2507" s="57" t="str">
        <f>IF(بيانات!N2507=1000,بيانات!B2507,"")</f>
        <v/>
      </c>
      <c r="B2507" s="57" t="str">
        <f>IF(بيانات!N2507=1000,بيانات!C2507,"")</f>
        <v/>
      </c>
      <c r="C2507" s="3" t="str">
        <f>IF(بيانات!N2507=1000,1000,"")</f>
        <v/>
      </c>
    </row>
    <row r="2508" spans="1:3" ht="15" customHeight="1">
      <c r="A2508" s="58" t="str">
        <f>IF(بيانات!N2508=1000,بيانات!B2508,"")</f>
        <v/>
      </c>
      <c r="B2508" s="58" t="str">
        <f>IF(بيانات!N2508=1000,بيانات!C2508,"")</f>
        <v/>
      </c>
      <c r="C2508" s="6" t="str">
        <f>IF(بيانات!N2508=1000,1000,"")</f>
        <v/>
      </c>
    </row>
    <row r="2509" spans="1:3" ht="15" customHeight="1">
      <c r="A2509" s="57" t="str">
        <f>IF(بيانات!N2509=1000,بيانات!B2509,"")</f>
        <v/>
      </c>
      <c r="B2509" s="57" t="str">
        <f>IF(بيانات!N2509=1000,بيانات!C2509,"")</f>
        <v/>
      </c>
      <c r="C2509" s="3" t="str">
        <f>IF(بيانات!N2509=1000,1000,"")</f>
        <v/>
      </c>
    </row>
    <row r="2510" spans="1:3" ht="15" customHeight="1">
      <c r="A2510" s="58" t="str">
        <f>IF(بيانات!N2510=1000,بيانات!B2510,"")</f>
        <v/>
      </c>
      <c r="B2510" s="58" t="str">
        <f>IF(بيانات!N2510=1000,بيانات!C2510,"")</f>
        <v/>
      </c>
      <c r="C2510" s="6" t="str">
        <f>IF(بيانات!N2510=1000,1000,"")</f>
        <v/>
      </c>
    </row>
    <row r="2511" spans="1:3" ht="15" customHeight="1">
      <c r="A2511" s="57" t="str">
        <f>IF(بيانات!N2511=1000,بيانات!B2511,"")</f>
        <v/>
      </c>
      <c r="B2511" s="57" t="str">
        <f>IF(بيانات!N2511=1000,بيانات!C2511,"")</f>
        <v/>
      </c>
      <c r="C2511" s="3" t="str">
        <f>IF(بيانات!N2511=1000,1000,"")</f>
        <v/>
      </c>
    </row>
    <row r="2512" spans="1:3" ht="15" customHeight="1">
      <c r="A2512" s="58" t="str">
        <f>IF(بيانات!N2512=1000,بيانات!B2512,"")</f>
        <v/>
      </c>
      <c r="B2512" s="58" t="str">
        <f>IF(بيانات!N2512=1000,بيانات!C2512,"")</f>
        <v/>
      </c>
      <c r="C2512" s="6" t="str">
        <f>IF(بيانات!N2512=1000,1000,"")</f>
        <v/>
      </c>
    </row>
    <row r="2513" spans="1:3" ht="15" customHeight="1">
      <c r="A2513" s="57" t="str">
        <f>IF(بيانات!N2513=1000,بيانات!B2513,"")</f>
        <v/>
      </c>
      <c r="B2513" s="57" t="str">
        <f>IF(بيانات!N2513=1000,بيانات!C2513,"")</f>
        <v/>
      </c>
      <c r="C2513" s="3" t="str">
        <f>IF(بيانات!N2513=1000,1000,"")</f>
        <v/>
      </c>
    </row>
    <row r="2514" spans="1:3" ht="15" customHeight="1">
      <c r="A2514" s="58" t="str">
        <f>IF(بيانات!N2514=1000,بيانات!B2514,"")</f>
        <v/>
      </c>
      <c r="B2514" s="58" t="str">
        <f>IF(بيانات!N2514=1000,بيانات!C2514,"")</f>
        <v/>
      </c>
      <c r="C2514" s="6" t="str">
        <f>IF(بيانات!N2514=1000,1000,"")</f>
        <v/>
      </c>
    </row>
    <row r="2515" spans="1:3" ht="15" customHeight="1">
      <c r="A2515" s="57" t="str">
        <f>IF(بيانات!N2515=1000,بيانات!B2515,"")</f>
        <v/>
      </c>
      <c r="B2515" s="57" t="str">
        <f>IF(بيانات!N2515=1000,بيانات!C2515,"")</f>
        <v/>
      </c>
      <c r="C2515" s="3" t="str">
        <f>IF(بيانات!N2515=1000,1000,"")</f>
        <v/>
      </c>
    </row>
    <row r="2516" spans="1:3" ht="15" customHeight="1">
      <c r="A2516" s="58" t="str">
        <f>IF(بيانات!N2516=1000,بيانات!B2516,"")</f>
        <v/>
      </c>
      <c r="B2516" s="58" t="str">
        <f>IF(بيانات!N2516=1000,بيانات!C2516,"")</f>
        <v/>
      </c>
      <c r="C2516" s="6" t="str">
        <f>IF(بيانات!N2516=1000,1000,"")</f>
        <v/>
      </c>
    </row>
    <row r="2517" spans="1:3" ht="15" customHeight="1">
      <c r="A2517" s="57" t="str">
        <f>IF(بيانات!N2517=1000,بيانات!B2517,"")</f>
        <v/>
      </c>
      <c r="B2517" s="57" t="str">
        <f>IF(بيانات!N2517=1000,بيانات!C2517,"")</f>
        <v/>
      </c>
      <c r="C2517" s="3" t="str">
        <f>IF(بيانات!N2517=1000,1000,"")</f>
        <v/>
      </c>
    </row>
    <row r="2518" spans="1:3" ht="15" customHeight="1">
      <c r="A2518" s="58" t="str">
        <f>IF(بيانات!N2518=1000,بيانات!B2518,"")</f>
        <v/>
      </c>
      <c r="B2518" s="58" t="str">
        <f>IF(بيانات!N2518=1000,بيانات!C2518,"")</f>
        <v/>
      </c>
      <c r="C2518" s="6" t="str">
        <f>IF(بيانات!N2518=1000,1000,"")</f>
        <v/>
      </c>
    </row>
    <row r="2519" spans="1:3" ht="15" customHeight="1">
      <c r="A2519" s="57" t="str">
        <f>IF(بيانات!N2519=1000,بيانات!B2519,"")</f>
        <v/>
      </c>
      <c r="B2519" s="57" t="str">
        <f>IF(بيانات!N2519=1000,بيانات!C2519,"")</f>
        <v/>
      </c>
      <c r="C2519" s="3" t="str">
        <f>IF(بيانات!N2519=1000,1000,"")</f>
        <v/>
      </c>
    </row>
    <row r="2520" spans="1:3" ht="15" customHeight="1">
      <c r="A2520" s="58" t="str">
        <f>IF(بيانات!N2520=1000,بيانات!B2520,"")</f>
        <v/>
      </c>
      <c r="B2520" s="58" t="str">
        <f>IF(بيانات!N2520=1000,بيانات!C2520,"")</f>
        <v/>
      </c>
      <c r="C2520" s="6" t="str">
        <f>IF(بيانات!N2520=1000,1000,"")</f>
        <v/>
      </c>
    </row>
    <row r="2521" spans="1:3" ht="15" customHeight="1">
      <c r="A2521" s="57" t="str">
        <f>IF(بيانات!N2521=1000,بيانات!B2521,"")</f>
        <v/>
      </c>
      <c r="B2521" s="57" t="str">
        <f>IF(بيانات!N2521=1000,بيانات!C2521,"")</f>
        <v/>
      </c>
      <c r="C2521" s="3" t="str">
        <f>IF(بيانات!N2521=1000,1000,"")</f>
        <v/>
      </c>
    </row>
    <row r="2522" spans="1:3" ht="15" customHeight="1">
      <c r="A2522" s="58" t="str">
        <f>IF(بيانات!N2522=1000,بيانات!B2522,"")</f>
        <v/>
      </c>
      <c r="B2522" s="58" t="str">
        <f>IF(بيانات!N2522=1000,بيانات!C2522,"")</f>
        <v/>
      </c>
      <c r="C2522" s="6" t="str">
        <f>IF(بيانات!N2522=1000,1000,"")</f>
        <v/>
      </c>
    </row>
    <row r="2523" spans="1:3" ht="15" customHeight="1">
      <c r="A2523" s="57" t="str">
        <f>IF(بيانات!N2523=1000,بيانات!B2523,"")</f>
        <v/>
      </c>
      <c r="B2523" s="57" t="str">
        <f>IF(بيانات!N2523=1000,بيانات!C2523,"")</f>
        <v/>
      </c>
      <c r="C2523" s="3" t="str">
        <f>IF(بيانات!N2523=1000,1000,"")</f>
        <v/>
      </c>
    </row>
    <row r="2524" spans="1:3" ht="15" customHeight="1">
      <c r="A2524" s="58" t="str">
        <f>IF(بيانات!N2524=1000,بيانات!B2524,"")</f>
        <v/>
      </c>
      <c r="B2524" s="58" t="str">
        <f>IF(بيانات!N2524=1000,بيانات!C2524,"")</f>
        <v/>
      </c>
      <c r="C2524" s="6" t="str">
        <f>IF(بيانات!N2524=1000,1000,"")</f>
        <v/>
      </c>
    </row>
    <row r="2525" spans="1:3" ht="15" customHeight="1">
      <c r="A2525" s="57" t="str">
        <f>IF(بيانات!N2525=1000,بيانات!B2525,"")</f>
        <v/>
      </c>
      <c r="B2525" s="57" t="str">
        <f>IF(بيانات!N2525=1000,بيانات!C2525,"")</f>
        <v/>
      </c>
      <c r="C2525" s="3" t="str">
        <f>IF(بيانات!N2525=1000,1000,"")</f>
        <v/>
      </c>
    </row>
    <row r="2526" spans="1:3" ht="15" customHeight="1">
      <c r="A2526" s="58" t="str">
        <f>IF(بيانات!N2526=1000,بيانات!B2526,"")</f>
        <v/>
      </c>
      <c r="B2526" s="58" t="str">
        <f>IF(بيانات!N2526=1000,بيانات!C2526,"")</f>
        <v/>
      </c>
      <c r="C2526" s="6" t="str">
        <f>IF(بيانات!N2526=1000,1000,"")</f>
        <v/>
      </c>
    </row>
    <row r="2527" spans="1:3" ht="15" customHeight="1">
      <c r="A2527" s="57" t="str">
        <f>IF(بيانات!N2527=1000,بيانات!B2527,"")</f>
        <v/>
      </c>
      <c r="B2527" s="57" t="str">
        <f>IF(بيانات!N2527=1000,بيانات!C2527,"")</f>
        <v/>
      </c>
      <c r="C2527" s="3" t="str">
        <f>IF(بيانات!N2527=1000,1000,"")</f>
        <v/>
      </c>
    </row>
    <row r="2528" spans="1:3" ht="15" customHeight="1">
      <c r="A2528" s="58" t="str">
        <f>IF(بيانات!N2528=1000,بيانات!B2528,"")</f>
        <v/>
      </c>
      <c r="B2528" s="58" t="str">
        <f>IF(بيانات!N2528=1000,بيانات!C2528,"")</f>
        <v/>
      </c>
      <c r="C2528" s="6" t="str">
        <f>IF(بيانات!N2528=1000,1000,"")</f>
        <v/>
      </c>
    </row>
    <row r="2529" spans="1:3" ht="15" customHeight="1">
      <c r="A2529" s="57" t="str">
        <f>IF(بيانات!N2529=1000,بيانات!B2529,"")</f>
        <v/>
      </c>
      <c r="B2529" s="57" t="str">
        <f>IF(بيانات!N2529=1000,بيانات!C2529,"")</f>
        <v/>
      </c>
      <c r="C2529" s="3" t="str">
        <f>IF(بيانات!N2529=1000,1000,"")</f>
        <v/>
      </c>
    </row>
    <row r="2530" spans="1:3" ht="15" customHeight="1">
      <c r="A2530" s="58" t="str">
        <f>IF(بيانات!N2530=1000,بيانات!B2530,"")</f>
        <v/>
      </c>
      <c r="B2530" s="58" t="str">
        <f>IF(بيانات!N2530=1000,بيانات!C2530,"")</f>
        <v/>
      </c>
      <c r="C2530" s="6" t="str">
        <f>IF(بيانات!N2530=1000,1000,"")</f>
        <v/>
      </c>
    </row>
    <row r="2531" spans="1:3" ht="15" customHeight="1">
      <c r="A2531" s="57" t="str">
        <f>IF(بيانات!N2531=1000,بيانات!B2531,"")</f>
        <v/>
      </c>
      <c r="B2531" s="57" t="str">
        <f>IF(بيانات!N2531=1000,بيانات!C2531,"")</f>
        <v/>
      </c>
      <c r="C2531" s="3" t="str">
        <f>IF(بيانات!N2531=1000,1000,"")</f>
        <v/>
      </c>
    </row>
    <row r="2532" spans="1:3" ht="15" customHeight="1">
      <c r="A2532" s="58" t="str">
        <f>IF(بيانات!N2532=1000,بيانات!B2532,"")</f>
        <v/>
      </c>
      <c r="B2532" s="58" t="str">
        <f>IF(بيانات!N2532=1000,بيانات!C2532,"")</f>
        <v/>
      </c>
      <c r="C2532" s="6" t="str">
        <f>IF(بيانات!N2532=1000,1000,"")</f>
        <v/>
      </c>
    </row>
    <row r="2533" spans="1:3" ht="15" customHeight="1">
      <c r="A2533" s="57" t="str">
        <f>IF(بيانات!N2533=1000,بيانات!B2533,"")</f>
        <v/>
      </c>
      <c r="B2533" s="57" t="str">
        <f>IF(بيانات!N2533=1000,بيانات!C2533,"")</f>
        <v/>
      </c>
      <c r="C2533" s="3" t="str">
        <f>IF(بيانات!N2533=1000,1000,"")</f>
        <v/>
      </c>
    </row>
    <row r="2534" spans="1:3" ht="15" customHeight="1">
      <c r="A2534" s="58" t="str">
        <f>IF(بيانات!N2534=1000,بيانات!B2534,"")</f>
        <v/>
      </c>
      <c r="B2534" s="58" t="str">
        <f>IF(بيانات!N2534=1000,بيانات!C2534,"")</f>
        <v/>
      </c>
      <c r="C2534" s="6" t="str">
        <f>IF(بيانات!N2534=1000,1000,"")</f>
        <v/>
      </c>
    </row>
    <row r="2535" spans="1:3" ht="15" customHeight="1">
      <c r="A2535" s="57" t="str">
        <f>IF(بيانات!N2535=1000,بيانات!B2535,"")</f>
        <v/>
      </c>
      <c r="B2535" s="57" t="str">
        <f>IF(بيانات!N2535=1000,بيانات!C2535,"")</f>
        <v/>
      </c>
      <c r="C2535" s="3" t="str">
        <f>IF(بيانات!N2535=1000,1000,"")</f>
        <v/>
      </c>
    </row>
    <row r="2536" spans="1:3" ht="15" customHeight="1">
      <c r="A2536" s="58" t="str">
        <f>IF(بيانات!N2536=1000,بيانات!B2536,"")</f>
        <v/>
      </c>
      <c r="B2536" s="58" t="str">
        <f>IF(بيانات!N2536=1000,بيانات!C2536,"")</f>
        <v/>
      </c>
      <c r="C2536" s="6" t="str">
        <f>IF(بيانات!N2536=1000,1000,"")</f>
        <v/>
      </c>
    </row>
    <row r="2537" spans="1:3" ht="15" customHeight="1">
      <c r="A2537" s="57" t="str">
        <f>IF(بيانات!N2537=1000,بيانات!B2537,"")</f>
        <v/>
      </c>
      <c r="B2537" s="57" t="str">
        <f>IF(بيانات!N2537=1000,بيانات!C2537,"")</f>
        <v/>
      </c>
      <c r="C2537" s="3" t="str">
        <f>IF(بيانات!N2537=1000,1000,"")</f>
        <v/>
      </c>
    </row>
    <row r="2538" spans="1:3" ht="15" customHeight="1">
      <c r="A2538" s="58" t="str">
        <f>IF(بيانات!N2538=1000,بيانات!B2538,"")</f>
        <v/>
      </c>
      <c r="B2538" s="58" t="str">
        <f>IF(بيانات!N2538=1000,بيانات!C2538,"")</f>
        <v/>
      </c>
      <c r="C2538" s="6" t="str">
        <f>IF(بيانات!N2538=1000,1000,"")</f>
        <v/>
      </c>
    </row>
    <row r="2539" spans="1:3" ht="15" customHeight="1">
      <c r="A2539" s="57" t="str">
        <f>IF(بيانات!N2539=1000,بيانات!B2539,"")</f>
        <v/>
      </c>
      <c r="B2539" s="57" t="str">
        <f>IF(بيانات!N2539=1000,بيانات!C2539,"")</f>
        <v/>
      </c>
      <c r="C2539" s="3" t="str">
        <f>IF(بيانات!N2539=1000,1000,"")</f>
        <v/>
      </c>
    </row>
    <row r="2540" spans="1:3" ht="15" customHeight="1">
      <c r="A2540" s="58" t="str">
        <f>IF(بيانات!N2540=1000,بيانات!B2540,"")</f>
        <v/>
      </c>
      <c r="B2540" s="58" t="str">
        <f>IF(بيانات!N2540=1000,بيانات!C2540,"")</f>
        <v/>
      </c>
      <c r="C2540" s="6" t="str">
        <f>IF(بيانات!N2540=1000,1000,"")</f>
        <v/>
      </c>
    </row>
    <row r="2541" spans="1:3" ht="15" customHeight="1">
      <c r="A2541" s="57" t="str">
        <f>IF(بيانات!N2541=1000,بيانات!B2541,"")</f>
        <v/>
      </c>
      <c r="B2541" s="57" t="str">
        <f>IF(بيانات!N2541=1000,بيانات!C2541,"")</f>
        <v/>
      </c>
      <c r="C2541" s="3" t="str">
        <f>IF(بيانات!N2541=1000,1000,"")</f>
        <v/>
      </c>
    </row>
    <row r="2542" spans="1:3" ht="15" customHeight="1">
      <c r="A2542" s="58" t="str">
        <f>IF(بيانات!N2542=1000,بيانات!B2542,"")</f>
        <v/>
      </c>
      <c r="B2542" s="58" t="str">
        <f>IF(بيانات!N2542=1000,بيانات!C2542,"")</f>
        <v/>
      </c>
      <c r="C2542" s="6" t="str">
        <f>IF(بيانات!N2542=1000,1000,"")</f>
        <v/>
      </c>
    </row>
    <row r="2543" spans="1:3" ht="15" customHeight="1">
      <c r="A2543" s="57" t="str">
        <f>IF(بيانات!N2543=1000,بيانات!B2543,"")</f>
        <v/>
      </c>
      <c r="B2543" s="57" t="str">
        <f>IF(بيانات!N2543=1000,بيانات!C2543,"")</f>
        <v/>
      </c>
      <c r="C2543" s="3" t="str">
        <f>IF(بيانات!N2543=1000,1000,"")</f>
        <v/>
      </c>
    </row>
    <row r="2544" spans="1:3" ht="15" customHeight="1">
      <c r="A2544" s="58" t="str">
        <f>IF(بيانات!N2544=1000,بيانات!B2544,"")</f>
        <v/>
      </c>
      <c r="B2544" s="58" t="str">
        <f>IF(بيانات!N2544=1000,بيانات!C2544,"")</f>
        <v/>
      </c>
      <c r="C2544" s="6" t="str">
        <f>IF(بيانات!N2544=1000,1000,"")</f>
        <v/>
      </c>
    </row>
    <row r="2545" spans="1:3" ht="15" customHeight="1">
      <c r="A2545" s="57" t="str">
        <f>IF(بيانات!N2545=1000,بيانات!B2545,"")</f>
        <v/>
      </c>
      <c r="B2545" s="57" t="str">
        <f>IF(بيانات!N2545=1000,بيانات!C2545,"")</f>
        <v/>
      </c>
      <c r="C2545" s="3" t="str">
        <f>IF(بيانات!N2545=1000,1000,"")</f>
        <v/>
      </c>
    </row>
    <row r="2546" spans="1:3" ht="15" customHeight="1">
      <c r="A2546" s="58" t="str">
        <f>IF(بيانات!N2546=1000,بيانات!B2546,"")</f>
        <v/>
      </c>
      <c r="B2546" s="58" t="str">
        <f>IF(بيانات!N2546=1000,بيانات!C2546,"")</f>
        <v/>
      </c>
      <c r="C2546" s="6" t="str">
        <f>IF(بيانات!N2546=1000,1000,"")</f>
        <v/>
      </c>
    </row>
    <row r="2547" spans="1:3" ht="15" customHeight="1">
      <c r="A2547" s="57" t="str">
        <f>IF(بيانات!N2547=1000,بيانات!B2547,"")</f>
        <v/>
      </c>
      <c r="B2547" s="57" t="str">
        <f>IF(بيانات!N2547=1000,بيانات!C2547,"")</f>
        <v/>
      </c>
      <c r="C2547" s="3" t="str">
        <f>IF(بيانات!N2547=1000,1000,"")</f>
        <v/>
      </c>
    </row>
    <row r="2548" spans="1:3" ht="15" customHeight="1">
      <c r="A2548" s="58" t="str">
        <f>IF(بيانات!N2548=1000,بيانات!B2548,"")</f>
        <v/>
      </c>
      <c r="B2548" s="58" t="str">
        <f>IF(بيانات!N2548=1000,بيانات!C2548,"")</f>
        <v/>
      </c>
      <c r="C2548" s="6" t="str">
        <f>IF(بيانات!N2548=1000,1000,"")</f>
        <v/>
      </c>
    </row>
    <row r="2549" spans="1:3" ht="15" customHeight="1">
      <c r="A2549" s="57" t="str">
        <f>IF(بيانات!N2549=1000,بيانات!B2549,"")</f>
        <v/>
      </c>
      <c r="B2549" s="57" t="str">
        <f>IF(بيانات!N2549=1000,بيانات!C2549,"")</f>
        <v/>
      </c>
      <c r="C2549" s="3" t="str">
        <f>IF(بيانات!N2549=1000,1000,"")</f>
        <v/>
      </c>
    </row>
    <row r="2550" spans="1:3" ht="15" customHeight="1">
      <c r="A2550" s="58" t="str">
        <f>IF(بيانات!N2550=1000,بيانات!B2550,"")</f>
        <v/>
      </c>
      <c r="B2550" s="58" t="str">
        <f>IF(بيانات!N2550=1000,بيانات!C2550,"")</f>
        <v/>
      </c>
      <c r="C2550" s="6" t="str">
        <f>IF(بيانات!N2550=1000,1000,"")</f>
        <v/>
      </c>
    </row>
    <row r="2551" spans="1:3" ht="15" customHeight="1">
      <c r="A2551" s="57" t="str">
        <f>IF(بيانات!N2551=1000,بيانات!B2551,"")</f>
        <v/>
      </c>
      <c r="B2551" s="57" t="str">
        <f>IF(بيانات!N2551=1000,بيانات!C2551,"")</f>
        <v/>
      </c>
      <c r="C2551" s="3" t="str">
        <f>IF(بيانات!N2551=1000,1000,"")</f>
        <v/>
      </c>
    </row>
    <row r="2552" spans="1:3" ht="15" customHeight="1">
      <c r="A2552" s="58" t="str">
        <f>IF(بيانات!N2552=1000,بيانات!B2552,"")</f>
        <v/>
      </c>
      <c r="B2552" s="58" t="str">
        <f>IF(بيانات!N2552=1000,بيانات!C2552,"")</f>
        <v/>
      </c>
      <c r="C2552" s="6" t="str">
        <f>IF(بيانات!N2552=1000,1000,"")</f>
        <v/>
      </c>
    </row>
    <row r="2553" spans="1:3" ht="15" customHeight="1">
      <c r="A2553" s="57" t="str">
        <f>IF(بيانات!N2553=1000,بيانات!B2553,"")</f>
        <v/>
      </c>
      <c r="B2553" s="57" t="str">
        <f>IF(بيانات!N2553=1000,بيانات!C2553,"")</f>
        <v/>
      </c>
      <c r="C2553" s="3" t="str">
        <f>IF(بيانات!N2553=1000,1000,"")</f>
        <v/>
      </c>
    </row>
    <row r="2554" spans="1:3" ht="15" customHeight="1">
      <c r="A2554" s="58" t="str">
        <f>IF(بيانات!N2554=1000,بيانات!B2554,"")</f>
        <v/>
      </c>
      <c r="B2554" s="58" t="str">
        <f>IF(بيانات!N2554=1000,بيانات!C2554,"")</f>
        <v/>
      </c>
      <c r="C2554" s="6" t="str">
        <f>IF(بيانات!N2554=1000,1000,"")</f>
        <v/>
      </c>
    </row>
    <row r="2555" spans="1:3" ht="15" customHeight="1">
      <c r="A2555" s="57" t="str">
        <f>IF(بيانات!N2555=1000,بيانات!B2555,"")</f>
        <v/>
      </c>
      <c r="B2555" s="57" t="str">
        <f>IF(بيانات!N2555=1000,بيانات!C2555,"")</f>
        <v/>
      </c>
      <c r="C2555" s="3" t="str">
        <f>IF(بيانات!N2555=1000,1000,"")</f>
        <v/>
      </c>
    </row>
    <row r="2556" spans="1:3" ht="15" customHeight="1">
      <c r="A2556" s="58" t="str">
        <f>IF(بيانات!N2556=1000,بيانات!B2556,"")</f>
        <v/>
      </c>
      <c r="B2556" s="58" t="str">
        <f>IF(بيانات!N2556=1000,بيانات!C2556,"")</f>
        <v/>
      </c>
      <c r="C2556" s="6" t="str">
        <f>IF(بيانات!N2556=1000,1000,"")</f>
        <v/>
      </c>
    </row>
    <row r="2557" spans="1:3" ht="15" customHeight="1">
      <c r="A2557" s="57" t="str">
        <f>IF(بيانات!N2557=1000,بيانات!B2557,"")</f>
        <v/>
      </c>
      <c r="B2557" s="57" t="str">
        <f>IF(بيانات!N2557=1000,بيانات!C2557,"")</f>
        <v/>
      </c>
      <c r="C2557" s="3" t="str">
        <f>IF(بيانات!N2557=1000,1000,"")</f>
        <v/>
      </c>
    </row>
    <row r="2558" spans="1:3" ht="15" customHeight="1">
      <c r="A2558" s="58" t="str">
        <f>IF(بيانات!N2558=1000,بيانات!B2558,"")</f>
        <v/>
      </c>
      <c r="B2558" s="58" t="str">
        <f>IF(بيانات!N2558=1000,بيانات!C2558,"")</f>
        <v/>
      </c>
      <c r="C2558" s="6" t="str">
        <f>IF(بيانات!N2558=1000,1000,"")</f>
        <v/>
      </c>
    </row>
    <row r="2559" spans="1:3" ht="15" customHeight="1">
      <c r="A2559" s="57" t="str">
        <f>IF(بيانات!N2559=1000,بيانات!B2559,"")</f>
        <v/>
      </c>
      <c r="B2559" s="57" t="str">
        <f>IF(بيانات!N2559=1000,بيانات!C2559,"")</f>
        <v/>
      </c>
      <c r="C2559" s="3" t="str">
        <f>IF(بيانات!N2559=1000,1000,"")</f>
        <v/>
      </c>
    </row>
    <row r="2560" spans="1:3" ht="15" customHeight="1">
      <c r="A2560" s="58" t="str">
        <f>IF(بيانات!N2560=1000,بيانات!B2560,"")</f>
        <v/>
      </c>
      <c r="B2560" s="58" t="str">
        <f>IF(بيانات!N2560=1000,بيانات!C2560,"")</f>
        <v/>
      </c>
      <c r="C2560" s="6" t="str">
        <f>IF(بيانات!N2560=1000,1000,"")</f>
        <v/>
      </c>
    </row>
    <row r="2561" spans="1:3" ht="15" customHeight="1">
      <c r="A2561" s="57" t="str">
        <f>IF(بيانات!N2561=1000,بيانات!B2561,"")</f>
        <v/>
      </c>
      <c r="B2561" s="57" t="str">
        <f>IF(بيانات!N2561=1000,بيانات!C2561,"")</f>
        <v/>
      </c>
      <c r="C2561" s="3" t="str">
        <f>IF(بيانات!N2561=1000,1000,"")</f>
        <v/>
      </c>
    </row>
    <row r="2562" spans="1:3" ht="15" customHeight="1">
      <c r="A2562" s="58" t="str">
        <f>IF(بيانات!N2562=1000,بيانات!B2562,"")</f>
        <v/>
      </c>
      <c r="B2562" s="58" t="str">
        <f>IF(بيانات!N2562=1000,بيانات!C2562,"")</f>
        <v/>
      </c>
      <c r="C2562" s="6" t="str">
        <f>IF(بيانات!N2562=1000,1000,"")</f>
        <v/>
      </c>
    </row>
    <row r="2563" spans="1:3" ht="15" customHeight="1">
      <c r="A2563" s="57" t="str">
        <f>IF(بيانات!N2563=1000,بيانات!B2563,"")</f>
        <v/>
      </c>
      <c r="B2563" s="57" t="str">
        <f>IF(بيانات!N2563=1000,بيانات!C2563,"")</f>
        <v/>
      </c>
      <c r="C2563" s="3" t="str">
        <f>IF(بيانات!N2563=1000,1000,"")</f>
        <v/>
      </c>
    </row>
    <row r="2564" spans="1:3" ht="15" customHeight="1">
      <c r="A2564" s="58" t="str">
        <f>IF(بيانات!N2564=1000,بيانات!B2564,"")</f>
        <v/>
      </c>
      <c r="B2564" s="58" t="str">
        <f>IF(بيانات!N2564=1000,بيانات!C2564,"")</f>
        <v/>
      </c>
      <c r="C2564" s="6" t="str">
        <f>IF(بيانات!N2564=1000,1000,"")</f>
        <v/>
      </c>
    </row>
    <row r="2565" spans="1:3" ht="15" customHeight="1">
      <c r="A2565" s="57" t="str">
        <f>IF(بيانات!N2565=1000,بيانات!B2565,"")</f>
        <v/>
      </c>
      <c r="B2565" s="57" t="str">
        <f>IF(بيانات!N2565=1000,بيانات!C2565,"")</f>
        <v/>
      </c>
      <c r="C2565" s="3" t="str">
        <f>IF(بيانات!N2565=1000,1000,"")</f>
        <v/>
      </c>
    </row>
    <row r="2566" spans="1:3" ht="15" customHeight="1">
      <c r="A2566" s="58" t="str">
        <f>IF(بيانات!N2566=1000,بيانات!B2566,"")</f>
        <v/>
      </c>
      <c r="B2566" s="58" t="str">
        <f>IF(بيانات!N2566=1000,بيانات!C2566,"")</f>
        <v/>
      </c>
      <c r="C2566" s="6" t="str">
        <f>IF(بيانات!N2566=1000,1000,"")</f>
        <v/>
      </c>
    </row>
    <row r="2567" spans="1:3" ht="15" customHeight="1">
      <c r="A2567" s="57" t="str">
        <f>IF(بيانات!N2567=1000,بيانات!B2567,"")</f>
        <v/>
      </c>
      <c r="B2567" s="57" t="str">
        <f>IF(بيانات!N2567=1000,بيانات!C2567,"")</f>
        <v/>
      </c>
      <c r="C2567" s="3" t="str">
        <f>IF(بيانات!N2567=1000,1000,"")</f>
        <v/>
      </c>
    </row>
    <row r="2568" spans="1:3" ht="15" customHeight="1">
      <c r="A2568" s="58" t="str">
        <f>IF(بيانات!N2568=1000,بيانات!B2568,"")</f>
        <v/>
      </c>
      <c r="B2568" s="58" t="str">
        <f>IF(بيانات!N2568=1000,بيانات!C2568,"")</f>
        <v/>
      </c>
      <c r="C2568" s="6" t="str">
        <f>IF(بيانات!N2568=1000,1000,"")</f>
        <v/>
      </c>
    </row>
    <row r="2569" spans="1:3" ht="15" customHeight="1">
      <c r="A2569" s="57" t="str">
        <f>IF(بيانات!N2569=1000,بيانات!B2569,"")</f>
        <v/>
      </c>
      <c r="B2569" s="57" t="str">
        <f>IF(بيانات!N2569=1000,بيانات!C2569,"")</f>
        <v/>
      </c>
      <c r="C2569" s="3" t="str">
        <f>IF(بيانات!N2569=1000,1000,"")</f>
        <v/>
      </c>
    </row>
    <row r="2570" spans="1:3" ht="15" customHeight="1">
      <c r="A2570" s="58" t="str">
        <f>IF(بيانات!N2570=1000,بيانات!B2570,"")</f>
        <v/>
      </c>
      <c r="B2570" s="58" t="str">
        <f>IF(بيانات!N2570=1000,بيانات!C2570,"")</f>
        <v/>
      </c>
      <c r="C2570" s="6" t="str">
        <f>IF(بيانات!N2570=1000,1000,"")</f>
        <v/>
      </c>
    </row>
    <row r="2571" spans="1:3" ht="15" customHeight="1">
      <c r="A2571" s="57" t="str">
        <f>IF(بيانات!N2571=1000,بيانات!B2571,"")</f>
        <v/>
      </c>
      <c r="B2571" s="57" t="str">
        <f>IF(بيانات!N2571=1000,بيانات!C2571,"")</f>
        <v/>
      </c>
      <c r="C2571" s="3" t="str">
        <f>IF(بيانات!N2571=1000,1000,"")</f>
        <v/>
      </c>
    </row>
    <row r="2572" spans="1:3" ht="15" customHeight="1">
      <c r="A2572" s="58" t="str">
        <f>IF(بيانات!N2572=1000,بيانات!B2572,"")</f>
        <v/>
      </c>
      <c r="B2572" s="58" t="str">
        <f>IF(بيانات!N2572=1000,بيانات!C2572,"")</f>
        <v/>
      </c>
      <c r="C2572" s="6" t="str">
        <f>IF(بيانات!N2572=1000,1000,"")</f>
        <v/>
      </c>
    </row>
    <row r="2573" spans="1:3" ht="15" customHeight="1">
      <c r="A2573" s="57" t="str">
        <f>IF(بيانات!N2573=1000,بيانات!B2573,"")</f>
        <v/>
      </c>
      <c r="B2573" s="57" t="str">
        <f>IF(بيانات!N2573=1000,بيانات!C2573,"")</f>
        <v/>
      </c>
      <c r="C2573" s="3" t="str">
        <f>IF(بيانات!N2573=1000,1000,"")</f>
        <v/>
      </c>
    </row>
    <row r="2574" spans="1:3" ht="15" customHeight="1">
      <c r="A2574" s="58" t="str">
        <f>IF(بيانات!N2574=1000,بيانات!B2574,"")</f>
        <v/>
      </c>
      <c r="B2574" s="58" t="str">
        <f>IF(بيانات!N2574=1000,بيانات!C2574,"")</f>
        <v/>
      </c>
      <c r="C2574" s="6" t="str">
        <f>IF(بيانات!N2574=1000,1000,"")</f>
        <v/>
      </c>
    </row>
    <row r="2575" spans="1:3" ht="15" customHeight="1">
      <c r="A2575" s="57" t="str">
        <f>IF(بيانات!N2575=1000,بيانات!B2575,"")</f>
        <v/>
      </c>
      <c r="B2575" s="57" t="str">
        <f>IF(بيانات!N2575=1000,بيانات!C2575,"")</f>
        <v/>
      </c>
      <c r="C2575" s="3" t="str">
        <f>IF(بيانات!N2575=1000,1000,"")</f>
        <v/>
      </c>
    </row>
    <row r="2576" spans="1:3" ht="15" customHeight="1">
      <c r="A2576" s="58" t="str">
        <f>IF(بيانات!N2576=1000,بيانات!B2576,"")</f>
        <v/>
      </c>
      <c r="B2576" s="58" t="str">
        <f>IF(بيانات!N2576=1000,بيانات!C2576,"")</f>
        <v/>
      </c>
      <c r="C2576" s="6" t="str">
        <f>IF(بيانات!N2576=1000,1000,"")</f>
        <v/>
      </c>
    </row>
    <row r="2577" spans="1:3" ht="15" customHeight="1">
      <c r="A2577" s="57" t="str">
        <f>IF(بيانات!N2577=1000,بيانات!B2577,"")</f>
        <v/>
      </c>
      <c r="B2577" s="57" t="str">
        <f>IF(بيانات!N2577=1000,بيانات!C2577,"")</f>
        <v/>
      </c>
      <c r="C2577" s="3" t="str">
        <f>IF(بيانات!N2577=1000,1000,"")</f>
        <v/>
      </c>
    </row>
    <row r="2578" spans="1:3" ht="15" customHeight="1">
      <c r="A2578" s="58" t="str">
        <f>IF(بيانات!N2578=1000,بيانات!B2578,"")</f>
        <v/>
      </c>
      <c r="B2578" s="58" t="str">
        <f>IF(بيانات!N2578=1000,بيانات!C2578,"")</f>
        <v/>
      </c>
      <c r="C2578" s="6" t="str">
        <f>IF(بيانات!N2578=1000,1000,"")</f>
        <v/>
      </c>
    </row>
    <row r="2579" spans="1:3" ht="15" customHeight="1">
      <c r="A2579" s="57" t="str">
        <f>IF(بيانات!N2579=1000,بيانات!B2579,"")</f>
        <v/>
      </c>
      <c r="B2579" s="57" t="str">
        <f>IF(بيانات!N2579=1000,بيانات!C2579,"")</f>
        <v/>
      </c>
      <c r="C2579" s="3" t="str">
        <f>IF(بيانات!N2579=1000,1000,"")</f>
        <v/>
      </c>
    </row>
    <row r="2580" spans="1:3" ht="15" customHeight="1">
      <c r="A2580" s="58" t="str">
        <f>IF(بيانات!N2580=1000,بيانات!B2580,"")</f>
        <v/>
      </c>
      <c r="B2580" s="58" t="str">
        <f>IF(بيانات!N2580=1000,بيانات!C2580,"")</f>
        <v/>
      </c>
      <c r="C2580" s="6" t="str">
        <f>IF(بيانات!N2580=1000,1000,"")</f>
        <v/>
      </c>
    </row>
    <row r="2581" spans="1:3" ht="15" customHeight="1">
      <c r="A2581" s="57" t="str">
        <f>IF(بيانات!N2581=1000,بيانات!B2581,"")</f>
        <v/>
      </c>
      <c r="B2581" s="57" t="str">
        <f>IF(بيانات!N2581=1000,بيانات!C2581,"")</f>
        <v/>
      </c>
      <c r="C2581" s="3" t="str">
        <f>IF(بيانات!N2581=1000,1000,"")</f>
        <v/>
      </c>
    </row>
    <row r="2582" spans="1:3" ht="15" customHeight="1">
      <c r="A2582" s="58" t="str">
        <f>IF(بيانات!N2582=1000,بيانات!B2582,"")</f>
        <v/>
      </c>
      <c r="B2582" s="58" t="str">
        <f>IF(بيانات!N2582=1000,بيانات!C2582,"")</f>
        <v/>
      </c>
      <c r="C2582" s="6" t="str">
        <f>IF(بيانات!N2582=1000,1000,"")</f>
        <v/>
      </c>
    </row>
    <row r="2583" spans="1:3" ht="15" customHeight="1">
      <c r="A2583" s="57" t="str">
        <f>IF(بيانات!N2583=1000,بيانات!B2583,"")</f>
        <v/>
      </c>
      <c r="B2583" s="57" t="str">
        <f>IF(بيانات!N2583=1000,بيانات!C2583,"")</f>
        <v/>
      </c>
      <c r="C2583" s="3" t="str">
        <f>IF(بيانات!N2583=1000,1000,"")</f>
        <v/>
      </c>
    </row>
    <row r="2584" spans="1:3" ht="15" customHeight="1">
      <c r="A2584" s="58" t="str">
        <f>IF(بيانات!N2584=1000,بيانات!B2584,"")</f>
        <v/>
      </c>
      <c r="B2584" s="58" t="str">
        <f>IF(بيانات!N2584=1000,بيانات!C2584,"")</f>
        <v/>
      </c>
      <c r="C2584" s="6" t="str">
        <f>IF(بيانات!N2584=1000,1000,"")</f>
        <v/>
      </c>
    </row>
    <row r="2585" spans="1:3" ht="15" customHeight="1">
      <c r="A2585" s="57" t="str">
        <f>IF(بيانات!N2585=1000,بيانات!B2585,"")</f>
        <v/>
      </c>
      <c r="B2585" s="57" t="str">
        <f>IF(بيانات!N2585=1000,بيانات!C2585,"")</f>
        <v/>
      </c>
      <c r="C2585" s="3" t="str">
        <f>IF(بيانات!N2585=1000,1000,"")</f>
        <v/>
      </c>
    </row>
    <row r="2586" spans="1:3" ht="15" customHeight="1">
      <c r="A2586" s="58" t="str">
        <f>IF(بيانات!N2586=1000,بيانات!B2586,"")</f>
        <v/>
      </c>
      <c r="B2586" s="58" t="str">
        <f>IF(بيانات!N2586=1000,بيانات!C2586,"")</f>
        <v/>
      </c>
      <c r="C2586" s="6" t="str">
        <f>IF(بيانات!N2586=1000,1000,"")</f>
        <v/>
      </c>
    </row>
    <row r="2587" spans="1:3" ht="15" customHeight="1">
      <c r="A2587" s="57" t="str">
        <f>IF(بيانات!N2587=1000,بيانات!B2587,"")</f>
        <v/>
      </c>
      <c r="B2587" s="57" t="str">
        <f>IF(بيانات!N2587=1000,بيانات!C2587,"")</f>
        <v/>
      </c>
      <c r="C2587" s="3" t="str">
        <f>IF(بيانات!N2587=1000,1000,"")</f>
        <v/>
      </c>
    </row>
    <row r="2588" spans="1:3" ht="15" customHeight="1">
      <c r="A2588" s="58" t="str">
        <f>IF(بيانات!N2588=1000,بيانات!B2588,"")</f>
        <v/>
      </c>
      <c r="B2588" s="58" t="str">
        <f>IF(بيانات!N2588=1000,بيانات!C2588,"")</f>
        <v/>
      </c>
      <c r="C2588" s="6" t="str">
        <f>IF(بيانات!N2588=1000,1000,"")</f>
        <v/>
      </c>
    </row>
    <row r="2589" spans="1:3" ht="15" customHeight="1">
      <c r="A2589" s="57" t="str">
        <f>IF(بيانات!N2589=1000,بيانات!B2589,"")</f>
        <v/>
      </c>
      <c r="B2589" s="57" t="str">
        <f>IF(بيانات!N2589=1000,بيانات!C2589,"")</f>
        <v/>
      </c>
      <c r="C2589" s="3" t="str">
        <f>IF(بيانات!N2589=1000,1000,"")</f>
        <v/>
      </c>
    </row>
    <row r="2590" spans="1:3" ht="15" customHeight="1">
      <c r="A2590" s="58" t="str">
        <f>IF(بيانات!N2590=1000,بيانات!B2590,"")</f>
        <v/>
      </c>
      <c r="B2590" s="58" t="str">
        <f>IF(بيانات!N2590=1000,بيانات!C2590,"")</f>
        <v/>
      </c>
      <c r="C2590" s="6" t="str">
        <f>IF(بيانات!N2590=1000,1000,"")</f>
        <v/>
      </c>
    </row>
    <row r="2591" spans="1:3" ht="15" customHeight="1">
      <c r="A2591" s="57" t="str">
        <f>IF(بيانات!N2591=1000,بيانات!B2591,"")</f>
        <v/>
      </c>
      <c r="B2591" s="57" t="str">
        <f>IF(بيانات!N2591=1000,بيانات!C2591,"")</f>
        <v/>
      </c>
      <c r="C2591" s="3" t="str">
        <f>IF(بيانات!N2591=1000,1000,"")</f>
        <v/>
      </c>
    </row>
    <row r="2592" spans="1:3" ht="15" customHeight="1">
      <c r="A2592" s="58" t="str">
        <f>IF(بيانات!N2592=1000,بيانات!B2592,"")</f>
        <v/>
      </c>
      <c r="B2592" s="58" t="str">
        <f>IF(بيانات!N2592=1000,بيانات!C2592,"")</f>
        <v/>
      </c>
      <c r="C2592" s="6" t="str">
        <f>IF(بيانات!N2592=1000,1000,"")</f>
        <v/>
      </c>
    </row>
    <row r="2593" spans="1:3" ht="15" customHeight="1">
      <c r="A2593" s="57" t="str">
        <f>IF(بيانات!N2593=1000,بيانات!B2593,"")</f>
        <v/>
      </c>
      <c r="B2593" s="57" t="str">
        <f>IF(بيانات!N2593=1000,بيانات!C2593,"")</f>
        <v/>
      </c>
      <c r="C2593" s="3" t="str">
        <f>IF(بيانات!N2593=1000,1000,"")</f>
        <v/>
      </c>
    </row>
    <row r="2594" spans="1:3" ht="15" customHeight="1">
      <c r="A2594" s="58" t="str">
        <f>IF(بيانات!N2594=1000,بيانات!B2594,"")</f>
        <v/>
      </c>
      <c r="B2594" s="58" t="str">
        <f>IF(بيانات!N2594=1000,بيانات!C2594,"")</f>
        <v/>
      </c>
      <c r="C2594" s="6" t="str">
        <f>IF(بيانات!N2594=1000,1000,"")</f>
        <v/>
      </c>
    </row>
    <row r="2595" spans="1:3" ht="15" customHeight="1">
      <c r="A2595" s="57" t="str">
        <f>IF(بيانات!N2595=1000,بيانات!B2595,"")</f>
        <v/>
      </c>
      <c r="B2595" s="57" t="str">
        <f>IF(بيانات!N2595=1000,بيانات!C2595,"")</f>
        <v/>
      </c>
      <c r="C2595" s="3" t="str">
        <f>IF(بيانات!N2595=1000,1000,"")</f>
        <v/>
      </c>
    </row>
    <row r="2596" spans="1:3" ht="15" customHeight="1">
      <c r="A2596" s="58" t="str">
        <f>IF(بيانات!N2596=1000,بيانات!B2596,"")</f>
        <v/>
      </c>
      <c r="B2596" s="58" t="str">
        <f>IF(بيانات!N2596=1000,بيانات!C2596,"")</f>
        <v/>
      </c>
      <c r="C2596" s="6" t="str">
        <f>IF(بيانات!N2596=1000,1000,"")</f>
        <v/>
      </c>
    </row>
    <row r="2597" spans="1:3" ht="15" customHeight="1">
      <c r="A2597" s="57" t="str">
        <f>IF(بيانات!N2597=1000,بيانات!B2597,"")</f>
        <v/>
      </c>
      <c r="B2597" s="57" t="str">
        <f>IF(بيانات!N2597=1000,بيانات!C2597,"")</f>
        <v/>
      </c>
      <c r="C2597" s="3" t="str">
        <f>IF(بيانات!N2597=1000,1000,"")</f>
        <v/>
      </c>
    </row>
    <row r="2598" spans="1:3" ht="15" customHeight="1">
      <c r="A2598" s="58" t="str">
        <f>IF(بيانات!N2598=1000,بيانات!B2598,"")</f>
        <v/>
      </c>
      <c r="B2598" s="58" t="str">
        <f>IF(بيانات!N2598=1000,بيانات!C2598,"")</f>
        <v/>
      </c>
      <c r="C2598" s="6" t="str">
        <f>IF(بيانات!N2598=1000,1000,"")</f>
        <v/>
      </c>
    </row>
    <row r="2599" spans="1:3" ht="15" customHeight="1">
      <c r="A2599" s="57" t="str">
        <f>IF(بيانات!N2599=1000,بيانات!B2599,"")</f>
        <v/>
      </c>
      <c r="B2599" s="57" t="str">
        <f>IF(بيانات!N2599=1000,بيانات!C2599,"")</f>
        <v/>
      </c>
      <c r="C2599" s="3" t="str">
        <f>IF(بيانات!N2599=1000,1000,"")</f>
        <v/>
      </c>
    </row>
    <row r="2600" spans="1:3" ht="15" customHeight="1">
      <c r="A2600" s="58" t="str">
        <f>IF(بيانات!N2600=1000,بيانات!B2600,"")</f>
        <v/>
      </c>
      <c r="B2600" s="58" t="str">
        <f>IF(بيانات!N2600=1000,بيانات!C2600,"")</f>
        <v/>
      </c>
      <c r="C2600" s="6" t="str">
        <f>IF(بيانات!N2600=1000,1000,"")</f>
        <v/>
      </c>
    </row>
    <row r="2601" spans="1:3" ht="15" customHeight="1">
      <c r="A2601" s="57" t="str">
        <f>IF(بيانات!N2601=1000,بيانات!B2601,"")</f>
        <v/>
      </c>
      <c r="B2601" s="57" t="str">
        <f>IF(بيانات!N2601=1000,بيانات!C2601,"")</f>
        <v/>
      </c>
      <c r="C2601" s="3" t="str">
        <f>IF(بيانات!N2601=1000,1000,"")</f>
        <v/>
      </c>
    </row>
    <row r="2602" spans="1:3" ht="15" customHeight="1">
      <c r="A2602" s="58" t="str">
        <f>IF(بيانات!N2602=1000,بيانات!B2602,"")</f>
        <v/>
      </c>
      <c r="B2602" s="58" t="str">
        <f>IF(بيانات!N2602=1000,بيانات!C2602,"")</f>
        <v/>
      </c>
      <c r="C2602" s="6" t="str">
        <f>IF(بيانات!N2602=1000,1000,"")</f>
        <v/>
      </c>
    </row>
    <row r="2603" spans="1:3" ht="15" customHeight="1">
      <c r="A2603" s="57" t="str">
        <f>IF(بيانات!N2603=1000,بيانات!B2603,"")</f>
        <v/>
      </c>
      <c r="B2603" s="57" t="str">
        <f>IF(بيانات!N2603=1000,بيانات!C2603,"")</f>
        <v/>
      </c>
      <c r="C2603" s="3" t="str">
        <f>IF(بيانات!N2603=1000,1000,"")</f>
        <v/>
      </c>
    </row>
    <row r="2604" spans="1:3" ht="15" customHeight="1">
      <c r="A2604" s="58" t="str">
        <f>IF(بيانات!N2604=1000,بيانات!B2604,"")</f>
        <v/>
      </c>
      <c r="B2604" s="58" t="str">
        <f>IF(بيانات!N2604=1000,بيانات!C2604,"")</f>
        <v/>
      </c>
      <c r="C2604" s="6" t="str">
        <f>IF(بيانات!N2604=1000,1000,"")</f>
        <v/>
      </c>
    </row>
    <row r="2605" spans="1:3" ht="15" customHeight="1">
      <c r="A2605" s="57" t="str">
        <f>IF(بيانات!N2605=1000,بيانات!B2605,"")</f>
        <v/>
      </c>
      <c r="B2605" s="57" t="str">
        <f>IF(بيانات!N2605=1000,بيانات!C2605,"")</f>
        <v/>
      </c>
      <c r="C2605" s="3" t="str">
        <f>IF(بيانات!N2605=1000,1000,"")</f>
        <v/>
      </c>
    </row>
    <row r="2606" spans="1:3" ht="15" customHeight="1">
      <c r="A2606" s="58" t="str">
        <f>IF(بيانات!N2606=1000,بيانات!B2606,"")</f>
        <v/>
      </c>
      <c r="B2606" s="58" t="str">
        <f>IF(بيانات!N2606=1000,بيانات!C2606,"")</f>
        <v/>
      </c>
      <c r="C2606" s="6" t="str">
        <f>IF(بيانات!N2606=1000,1000,"")</f>
        <v/>
      </c>
    </row>
    <row r="2607" spans="1:3" ht="15" customHeight="1">
      <c r="A2607" s="57" t="str">
        <f>IF(بيانات!N2607=1000,بيانات!B2607,"")</f>
        <v/>
      </c>
      <c r="B2607" s="57" t="str">
        <f>IF(بيانات!N2607=1000,بيانات!C2607,"")</f>
        <v/>
      </c>
      <c r="C2607" s="3" t="str">
        <f>IF(بيانات!N2607=1000,1000,"")</f>
        <v/>
      </c>
    </row>
    <row r="2608" spans="1:3" ht="15" customHeight="1">
      <c r="A2608" s="58" t="str">
        <f>IF(بيانات!N2608=1000,بيانات!B2608,"")</f>
        <v/>
      </c>
      <c r="B2608" s="58" t="str">
        <f>IF(بيانات!N2608=1000,بيانات!C2608,"")</f>
        <v/>
      </c>
      <c r="C2608" s="6" t="str">
        <f>IF(بيانات!N2608=1000,1000,"")</f>
        <v/>
      </c>
    </row>
    <row r="2609" spans="1:3" ht="15" customHeight="1">
      <c r="A2609" s="57" t="str">
        <f>IF(بيانات!N2609=1000,بيانات!B2609,"")</f>
        <v/>
      </c>
      <c r="B2609" s="57" t="str">
        <f>IF(بيانات!N2609=1000,بيانات!C2609,"")</f>
        <v/>
      </c>
      <c r="C2609" s="3" t="str">
        <f>IF(بيانات!N2609=1000,1000,"")</f>
        <v/>
      </c>
    </row>
    <row r="2610" spans="1:3" ht="15" customHeight="1">
      <c r="A2610" s="58" t="str">
        <f>IF(بيانات!N2610=1000,بيانات!B2610,"")</f>
        <v/>
      </c>
      <c r="B2610" s="58" t="str">
        <f>IF(بيانات!N2610=1000,بيانات!C2610,"")</f>
        <v/>
      </c>
      <c r="C2610" s="6" t="str">
        <f>IF(بيانات!N2610=1000,1000,"")</f>
        <v/>
      </c>
    </row>
    <row r="2611" spans="1:3" ht="15" customHeight="1">
      <c r="A2611" s="57" t="str">
        <f>IF(بيانات!N2611=1000,بيانات!B2611,"")</f>
        <v/>
      </c>
      <c r="B2611" s="57" t="str">
        <f>IF(بيانات!N2611=1000,بيانات!C2611,"")</f>
        <v/>
      </c>
      <c r="C2611" s="3" t="str">
        <f>IF(بيانات!N2611=1000,1000,"")</f>
        <v/>
      </c>
    </row>
    <row r="2612" spans="1:3" ht="15" customHeight="1">
      <c r="A2612" s="58" t="str">
        <f>IF(بيانات!N2612=1000,بيانات!B2612,"")</f>
        <v/>
      </c>
      <c r="B2612" s="58" t="str">
        <f>IF(بيانات!N2612=1000,بيانات!C2612,"")</f>
        <v/>
      </c>
      <c r="C2612" s="6" t="str">
        <f>IF(بيانات!N2612=1000,1000,"")</f>
        <v/>
      </c>
    </row>
    <row r="2613" spans="1:3" ht="15" customHeight="1">
      <c r="A2613" s="57" t="str">
        <f>IF(بيانات!N2613=1000,بيانات!B2613,"")</f>
        <v/>
      </c>
      <c r="B2613" s="57" t="str">
        <f>IF(بيانات!N2613=1000,بيانات!C2613,"")</f>
        <v/>
      </c>
      <c r="C2613" s="3" t="str">
        <f>IF(بيانات!N2613=1000,1000,"")</f>
        <v/>
      </c>
    </row>
    <row r="2614" spans="1:3" ht="15" customHeight="1">
      <c r="A2614" s="58" t="str">
        <f>IF(بيانات!N2614=1000,بيانات!B2614,"")</f>
        <v/>
      </c>
      <c r="B2614" s="58" t="str">
        <f>IF(بيانات!N2614=1000,بيانات!C2614,"")</f>
        <v/>
      </c>
      <c r="C2614" s="6" t="str">
        <f>IF(بيانات!N2614=1000,1000,"")</f>
        <v/>
      </c>
    </row>
    <row r="2615" spans="1:3" ht="15" customHeight="1">
      <c r="A2615" s="57" t="str">
        <f>IF(بيانات!N2615=1000,بيانات!B2615,"")</f>
        <v/>
      </c>
      <c r="B2615" s="57" t="str">
        <f>IF(بيانات!N2615=1000,بيانات!C2615,"")</f>
        <v/>
      </c>
      <c r="C2615" s="3" t="str">
        <f>IF(بيانات!N2615=1000,1000,"")</f>
        <v/>
      </c>
    </row>
    <row r="2616" spans="1:3" ht="15" customHeight="1">
      <c r="A2616" s="58" t="str">
        <f>IF(بيانات!N2616=1000,بيانات!B2616,"")</f>
        <v/>
      </c>
      <c r="B2616" s="58" t="str">
        <f>IF(بيانات!N2616=1000,بيانات!C2616,"")</f>
        <v/>
      </c>
      <c r="C2616" s="6" t="str">
        <f>IF(بيانات!N2616=1000,1000,"")</f>
        <v/>
      </c>
    </row>
    <row r="2617" spans="1:3" ht="15" customHeight="1">
      <c r="A2617" s="57" t="str">
        <f>IF(بيانات!N2617=1000,بيانات!B2617,"")</f>
        <v/>
      </c>
      <c r="B2617" s="57" t="str">
        <f>IF(بيانات!N2617=1000,بيانات!C2617,"")</f>
        <v/>
      </c>
      <c r="C2617" s="3" t="str">
        <f>IF(بيانات!N2617=1000,1000,"")</f>
        <v/>
      </c>
    </row>
    <row r="2618" spans="1:3" ht="15" customHeight="1">
      <c r="A2618" s="58" t="str">
        <f>IF(بيانات!N2618=1000,بيانات!B2618,"")</f>
        <v/>
      </c>
      <c r="B2618" s="58" t="str">
        <f>IF(بيانات!N2618=1000,بيانات!C2618,"")</f>
        <v/>
      </c>
      <c r="C2618" s="6" t="str">
        <f>IF(بيانات!N2618=1000,1000,"")</f>
        <v/>
      </c>
    </row>
    <row r="2619" spans="1:3" ht="15" customHeight="1">
      <c r="A2619" s="57" t="str">
        <f>IF(بيانات!N2619=1000,بيانات!B2619,"")</f>
        <v/>
      </c>
      <c r="B2619" s="57" t="str">
        <f>IF(بيانات!N2619=1000,بيانات!C2619,"")</f>
        <v/>
      </c>
      <c r="C2619" s="3" t="str">
        <f>IF(بيانات!N2619=1000,1000,"")</f>
        <v/>
      </c>
    </row>
    <row r="2620" spans="1:3" ht="15" customHeight="1">
      <c r="A2620" s="58" t="str">
        <f>IF(بيانات!N2620=1000,بيانات!B2620,"")</f>
        <v/>
      </c>
      <c r="B2620" s="58" t="str">
        <f>IF(بيانات!N2620=1000,بيانات!C2620,"")</f>
        <v/>
      </c>
      <c r="C2620" s="6" t="str">
        <f>IF(بيانات!N2620=1000,1000,"")</f>
        <v/>
      </c>
    </row>
    <row r="2621" spans="1:3" ht="15" customHeight="1">
      <c r="A2621" s="57" t="str">
        <f>IF(بيانات!N2621=1000,بيانات!B2621,"")</f>
        <v/>
      </c>
      <c r="B2621" s="57" t="str">
        <f>IF(بيانات!N2621=1000,بيانات!C2621,"")</f>
        <v/>
      </c>
      <c r="C2621" s="3" t="str">
        <f>IF(بيانات!N2621=1000,1000,"")</f>
        <v/>
      </c>
    </row>
    <row r="2622" spans="1:3" ht="15" customHeight="1">
      <c r="A2622" s="58" t="str">
        <f>IF(بيانات!N2622=1000,بيانات!B2622,"")</f>
        <v/>
      </c>
      <c r="B2622" s="58" t="str">
        <f>IF(بيانات!N2622=1000,بيانات!C2622,"")</f>
        <v/>
      </c>
      <c r="C2622" s="6" t="str">
        <f>IF(بيانات!N2622=1000,1000,"")</f>
        <v/>
      </c>
    </row>
    <row r="2623" spans="1:3" ht="15" customHeight="1">
      <c r="A2623" s="57" t="str">
        <f>IF(بيانات!N2623=1000,بيانات!B2623,"")</f>
        <v/>
      </c>
      <c r="B2623" s="57" t="str">
        <f>IF(بيانات!N2623=1000,بيانات!C2623,"")</f>
        <v/>
      </c>
      <c r="C2623" s="3" t="str">
        <f>IF(بيانات!N2623=1000,1000,"")</f>
        <v/>
      </c>
    </row>
    <row r="2624" spans="1:3" ht="15" customHeight="1">
      <c r="A2624" s="58" t="str">
        <f>IF(بيانات!N2624=1000,بيانات!B2624,"")</f>
        <v/>
      </c>
      <c r="B2624" s="58" t="str">
        <f>IF(بيانات!N2624=1000,بيانات!C2624,"")</f>
        <v/>
      </c>
      <c r="C2624" s="6" t="str">
        <f>IF(بيانات!N2624=1000,1000,"")</f>
        <v/>
      </c>
    </row>
    <row r="2625" spans="1:3" ht="15" customHeight="1">
      <c r="A2625" s="57" t="str">
        <f>IF(بيانات!N2625=1000,بيانات!B2625,"")</f>
        <v/>
      </c>
      <c r="B2625" s="57" t="str">
        <f>IF(بيانات!N2625=1000,بيانات!C2625,"")</f>
        <v/>
      </c>
      <c r="C2625" s="3" t="str">
        <f>IF(بيانات!N2625=1000,1000,"")</f>
        <v/>
      </c>
    </row>
    <row r="2626" spans="1:3" ht="15" customHeight="1">
      <c r="A2626" s="58" t="str">
        <f>IF(بيانات!N2626=1000,بيانات!B2626,"")</f>
        <v/>
      </c>
      <c r="B2626" s="58" t="str">
        <f>IF(بيانات!N2626=1000,بيانات!C2626,"")</f>
        <v/>
      </c>
      <c r="C2626" s="6" t="str">
        <f>IF(بيانات!N2626=1000,1000,"")</f>
        <v/>
      </c>
    </row>
    <row r="2627" spans="1:3" ht="15" customHeight="1">
      <c r="A2627" s="57" t="str">
        <f>IF(بيانات!N2627=1000,بيانات!B2627,"")</f>
        <v/>
      </c>
      <c r="B2627" s="57" t="str">
        <f>IF(بيانات!N2627=1000,بيانات!C2627,"")</f>
        <v/>
      </c>
      <c r="C2627" s="3" t="str">
        <f>IF(بيانات!N2627=1000,1000,"")</f>
        <v/>
      </c>
    </row>
    <row r="2628" spans="1:3" ht="15" customHeight="1">
      <c r="A2628" s="58" t="str">
        <f>IF(بيانات!N2628=1000,بيانات!B2628,"")</f>
        <v/>
      </c>
      <c r="B2628" s="58" t="str">
        <f>IF(بيانات!N2628=1000,بيانات!C2628,"")</f>
        <v/>
      </c>
      <c r="C2628" s="6" t="str">
        <f>IF(بيانات!N2628=1000,1000,"")</f>
        <v/>
      </c>
    </row>
    <row r="2629" spans="1:3" ht="15" customHeight="1">
      <c r="A2629" s="57" t="str">
        <f>IF(بيانات!N2629=1000,بيانات!B2629,"")</f>
        <v/>
      </c>
      <c r="B2629" s="57" t="str">
        <f>IF(بيانات!N2629=1000,بيانات!C2629,"")</f>
        <v/>
      </c>
      <c r="C2629" s="3" t="str">
        <f>IF(بيانات!N2629=1000,1000,"")</f>
        <v/>
      </c>
    </row>
    <row r="2630" spans="1:3" ht="15" customHeight="1">
      <c r="A2630" s="58" t="str">
        <f>IF(بيانات!N2630=1000,بيانات!B2630,"")</f>
        <v/>
      </c>
      <c r="B2630" s="58" t="str">
        <f>IF(بيانات!N2630=1000,بيانات!C2630,"")</f>
        <v/>
      </c>
      <c r="C2630" s="6" t="str">
        <f>IF(بيانات!N2630=1000,1000,"")</f>
        <v/>
      </c>
    </row>
    <row r="2631" spans="1:3" ht="15" customHeight="1">
      <c r="A2631" s="57" t="str">
        <f>IF(بيانات!N2631=1000,بيانات!B2631,"")</f>
        <v/>
      </c>
      <c r="B2631" s="57" t="str">
        <f>IF(بيانات!N2631=1000,بيانات!C2631,"")</f>
        <v/>
      </c>
      <c r="C2631" s="3" t="str">
        <f>IF(بيانات!N2631=1000,1000,"")</f>
        <v/>
      </c>
    </row>
    <row r="2632" spans="1:3" ht="15" customHeight="1">
      <c r="A2632" s="58" t="str">
        <f>IF(بيانات!N2632=1000,بيانات!B2632,"")</f>
        <v/>
      </c>
      <c r="B2632" s="58" t="str">
        <f>IF(بيانات!N2632=1000,بيانات!C2632,"")</f>
        <v/>
      </c>
      <c r="C2632" s="6" t="str">
        <f>IF(بيانات!N2632=1000,1000,"")</f>
        <v/>
      </c>
    </row>
    <row r="2633" spans="1:3" ht="15" customHeight="1">
      <c r="A2633" s="57" t="str">
        <f>IF(بيانات!N2633=1000,بيانات!B2633,"")</f>
        <v/>
      </c>
      <c r="B2633" s="57" t="str">
        <f>IF(بيانات!N2633=1000,بيانات!C2633,"")</f>
        <v/>
      </c>
      <c r="C2633" s="3" t="str">
        <f>IF(بيانات!N2633=1000,1000,"")</f>
        <v/>
      </c>
    </row>
    <row r="2634" spans="1:3" ht="15" customHeight="1">
      <c r="A2634" s="58" t="str">
        <f>IF(بيانات!N2634=1000,بيانات!B2634,"")</f>
        <v/>
      </c>
      <c r="B2634" s="58" t="str">
        <f>IF(بيانات!N2634=1000,بيانات!C2634,"")</f>
        <v/>
      </c>
      <c r="C2634" s="6" t="str">
        <f>IF(بيانات!N2634=1000,1000,"")</f>
        <v/>
      </c>
    </row>
    <row r="2635" spans="1:3" ht="15" customHeight="1">
      <c r="A2635" s="57" t="str">
        <f>IF(بيانات!N2635=1000,بيانات!B2635,"")</f>
        <v/>
      </c>
      <c r="B2635" s="57" t="str">
        <f>IF(بيانات!N2635=1000,بيانات!C2635,"")</f>
        <v/>
      </c>
      <c r="C2635" s="3" t="str">
        <f>IF(بيانات!N2635=1000,1000,"")</f>
        <v/>
      </c>
    </row>
    <row r="2636" spans="1:3" ht="15" customHeight="1">
      <c r="A2636" s="58" t="str">
        <f>IF(بيانات!N2636=1000,بيانات!B2636,"")</f>
        <v/>
      </c>
      <c r="B2636" s="58" t="str">
        <f>IF(بيانات!N2636=1000,بيانات!C2636,"")</f>
        <v/>
      </c>
      <c r="C2636" s="6" t="str">
        <f>IF(بيانات!N2636=1000,1000,"")</f>
        <v/>
      </c>
    </row>
    <row r="2637" spans="1:3" ht="15" customHeight="1">
      <c r="A2637" s="57" t="str">
        <f>IF(بيانات!N2637=1000,بيانات!B2637,"")</f>
        <v/>
      </c>
      <c r="B2637" s="57" t="str">
        <f>IF(بيانات!N2637=1000,بيانات!C2637,"")</f>
        <v/>
      </c>
      <c r="C2637" s="3" t="str">
        <f>IF(بيانات!N2637=1000,1000,"")</f>
        <v/>
      </c>
    </row>
    <row r="2638" spans="1:3" ht="15" customHeight="1">
      <c r="A2638" s="58" t="str">
        <f>IF(بيانات!N2638=1000,بيانات!B2638,"")</f>
        <v/>
      </c>
      <c r="B2638" s="58" t="str">
        <f>IF(بيانات!N2638=1000,بيانات!C2638,"")</f>
        <v/>
      </c>
      <c r="C2638" s="6" t="str">
        <f>IF(بيانات!N2638=1000,1000,"")</f>
        <v/>
      </c>
    </row>
    <row r="2639" spans="1:3" ht="15" customHeight="1">
      <c r="A2639" s="57" t="str">
        <f>IF(بيانات!N2639=1000,بيانات!B2639,"")</f>
        <v/>
      </c>
      <c r="B2639" s="57" t="str">
        <f>IF(بيانات!N2639=1000,بيانات!C2639,"")</f>
        <v/>
      </c>
      <c r="C2639" s="3" t="str">
        <f>IF(بيانات!N2639=1000,1000,"")</f>
        <v/>
      </c>
    </row>
    <row r="2640" spans="1:3" ht="15" customHeight="1">
      <c r="A2640" s="58" t="str">
        <f>IF(بيانات!N2640=1000,بيانات!B2640,"")</f>
        <v/>
      </c>
      <c r="B2640" s="58" t="str">
        <f>IF(بيانات!N2640=1000,بيانات!C2640,"")</f>
        <v/>
      </c>
      <c r="C2640" s="6" t="str">
        <f>IF(بيانات!N2640=1000,1000,"")</f>
        <v/>
      </c>
    </row>
    <row r="2641" spans="1:3" ht="15" customHeight="1">
      <c r="A2641" s="57" t="str">
        <f>IF(بيانات!N2641=1000,بيانات!B2641,"")</f>
        <v/>
      </c>
      <c r="B2641" s="57" t="str">
        <f>IF(بيانات!N2641=1000,بيانات!C2641,"")</f>
        <v/>
      </c>
      <c r="C2641" s="3" t="str">
        <f>IF(بيانات!N2641=1000,1000,"")</f>
        <v/>
      </c>
    </row>
    <row r="2642" spans="1:3" ht="15" customHeight="1">
      <c r="A2642" s="58" t="str">
        <f>IF(بيانات!N2642=1000,بيانات!B2642,"")</f>
        <v/>
      </c>
      <c r="B2642" s="58" t="str">
        <f>IF(بيانات!N2642=1000,بيانات!C2642,"")</f>
        <v/>
      </c>
      <c r="C2642" s="6" t="str">
        <f>IF(بيانات!N2642=1000,1000,"")</f>
        <v/>
      </c>
    </row>
    <row r="2643" spans="1:3" ht="15" customHeight="1">
      <c r="A2643" s="57" t="str">
        <f>IF(بيانات!N2643=1000,بيانات!B2643,"")</f>
        <v/>
      </c>
      <c r="B2643" s="57" t="str">
        <f>IF(بيانات!N2643=1000,بيانات!C2643,"")</f>
        <v/>
      </c>
      <c r="C2643" s="3" t="str">
        <f>IF(بيانات!N2643=1000,1000,"")</f>
        <v/>
      </c>
    </row>
    <row r="2644" spans="1:3" ht="15" customHeight="1">
      <c r="A2644" s="58" t="str">
        <f>IF(بيانات!N2644=1000,بيانات!B2644,"")</f>
        <v/>
      </c>
      <c r="B2644" s="58" t="str">
        <f>IF(بيانات!N2644=1000,بيانات!C2644,"")</f>
        <v/>
      </c>
      <c r="C2644" s="6" t="str">
        <f>IF(بيانات!N2644=1000,1000,"")</f>
        <v/>
      </c>
    </row>
    <row r="2645" spans="1:3" ht="15" customHeight="1">
      <c r="A2645" s="57" t="str">
        <f>IF(بيانات!N2645=1000,بيانات!B2645,"")</f>
        <v/>
      </c>
      <c r="B2645" s="57" t="str">
        <f>IF(بيانات!N2645=1000,بيانات!C2645,"")</f>
        <v/>
      </c>
      <c r="C2645" s="3" t="str">
        <f>IF(بيانات!N2645=1000,1000,"")</f>
        <v/>
      </c>
    </row>
    <row r="2646" spans="1:3" ht="15" customHeight="1">
      <c r="A2646" s="58" t="str">
        <f>IF(بيانات!N2646=1000,بيانات!B2646,"")</f>
        <v/>
      </c>
      <c r="B2646" s="58" t="str">
        <f>IF(بيانات!N2646=1000,بيانات!C2646,"")</f>
        <v/>
      </c>
      <c r="C2646" s="6" t="str">
        <f>IF(بيانات!N2646=1000,1000,"")</f>
        <v/>
      </c>
    </row>
    <row r="2647" spans="1:3" ht="15" customHeight="1">
      <c r="A2647" s="57" t="str">
        <f>IF(بيانات!N2647=1000,بيانات!B2647,"")</f>
        <v/>
      </c>
      <c r="B2647" s="57" t="str">
        <f>IF(بيانات!N2647=1000,بيانات!C2647,"")</f>
        <v/>
      </c>
      <c r="C2647" s="3" t="str">
        <f>IF(بيانات!N2647=1000,1000,"")</f>
        <v/>
      </c>
    </row>
    <row r="2648" spans="1:3" ht="15" customHeight="1">
      <c r="A2648" s="58" t="str">
        <f>IF(بيانات!N2648=1000,بيانات!B2648,"")</f>
        <v/>
      </c>
      <c r="B2648" s="58" t="str">
        <f>IF(بيانات!N2648=1000,بيانات!C2648,"")</f>
        <v/>
      </c>
      <c r="C2648" s="6" t="str">
        <f>IF(بيانات!N2648=1000,1000,"")</f>
        <v/>
      </c>
    </row>
    <row r="2649" spans="1:3" ht="15" customHeight="1">
      <c r="A2649" s="57" t="str">
        <f>IF(بيانات!N2649=1000,بيانات!B2649,"")</f>
        <v/>
      </c>
      <c r="B2649" s="57" t="str">
        <f>IF(بيانات!N2649=1000,بيانات!C2649,"")</f>
        <v/>
      </c>
      <c r="C2649" s="3" t="str">
        <f>IF(بيانات!N2649=1000,1000,"")</f>
        <v/>
      </c>
    </row>
    <row r="2650" spans="1:3" ht="15" customHeight="1">
      <c r="A2650" s="58" t="str">
        <f>IF(بيانات!N2650=1000,بيانات!B2650,"")</f>
        <v/>
      </c>
      <c r="B2650" s="58" t="str">
        <f>IF(بيانات!N2650=1000,بيانات!C2650,"")</f>
        <v/>
      </c>
      <c r="C2650" s="6" t="str">
        <f>IF(بيانات!N2650=1000,1000,"")</f>
        <v/>
      </c>
    </row>
    <row r="2651" spans="1:3" ht="15" customHeight="1">
      <c r="A2651" s="57" t="str">
        <f>IF(بيانات!N2651=1000,بيانات!B2651,"")</f>
        <v/>
      </c>
      <c r="B2651" s="57" t="str">
        <f>IF(بيانات!N2651=1000,بيانات!C2651,"")</f>
        <v/>
      </c>
      <c r="C2651" s="3" t="str">
        <f>IF(بيانات!N2651=1000,1000,"")</f>
        <v/>
      </c>
    </row>
    <row r="2652" spans="1:3" ht="15" customHeight="1">
      <c r="A2652" s="58" t="str">
        <f>IF(بيانات!N2652=1000,بيانات!B2652,"")</f>
        <v/>
      </c>
      <c r="B2652" s="58" t="str">
        <f>IF(بيانات!N2652=1000,بيانات!C2652,"")</f>
        <v/>
      </c>
      <c r="C2652" s="6" t="str">
        <f>IF(بيانات!N2652=1000,1000,"")</f>
        <v/>
      </c>
    </row>
    <row r="2653" spans="1:3" ht="15" customHeight="1">
      <c r="A2653" s="57" t="str">
        <f>IF(بيانات!N2653=1000,بيانات!B2653,"")</f>
        <v/>
      </c>
      <c r="B2653" s="57" t="str">
        <f>IF(بيانات!N2653=1000,بيانات!C2653,"")</f>
        <v/>
      </c>
      <c r="C2653" s="3" t="str">
        <f>IF(بيانات!N2653=1000,1000,"")</f>
        <v/>
      </c>
    </row>
    <row r="2654" spans="1:3" ht="15" customHeight="1">
      <c r="A2654" s="58" t="str">
        <f>IF(بيانات!N2654=1000,بيانات!B2654,"")</f>
        <v/>
      </c>
      <c r="B2654" s="58" t="str">
        <f>IF(بيانات!N2654=1000,بيانات!C2654,"")</f>
        <v/>
      </c>
      <c r="C2654" s="6" t="str">
        <f>IF(بيانات!N2654=1000,1000,"")</f>
        <v/>
      </c>
    </row>
    <row r="2655" spans="1:3" ht="15" customHeight="1">
      <c r="A2655" s="57" t="str">
        <f>IF(بيانات!N2655=1000,بيانات!B2655,"")</f>
        <v/>
      </c>
      <c r="B2655" s="57" t="str">
        <f>IF(بيانات!N2655=1000,بيانات!C2655,"")</f>
        <v/>
      </c>
      <c r="C2655" s="3" t="str">
        <f>IF(بيانات!N2655=1000,1000,"")</f>
        <v/>
      </c>
    </row>
    <row r="2656" spans="1:3" ht="15" customHeight="1">
      <c r="A2656" s="58" t="str">
        <f>IF(بيانات!N2656=1000,بيانات!B2656,"")</f>
        <v/>
      </c>
      <c r="B2656" s="58" t="str">
        <f>IF(بيانات!N2656=1000,بيانات!C2656,"")</f>
        <v/>
      </c>
      <c r="C2656" s="6" t="str">
        <f>IF(بيانات!N2656=1000,1000,"")</f>
        <v/>
      </c>
    </row>
    <row r="2657" spans="1:3" ht="15" customHeight="1">
      <c r="A2657" s="57" t="str">
        <f>IF(بيانات!N2657=1000,بيانات!B2657,"")</f>
        <v/>
      </c>
      <c r="B2657" s="57" t="str">
        <f>IF(بيانات!N2657=1000,بيانات!C2657,"")</f>
        <v/>
      </c>
      <c r="C2657" s="3" t="str">
        <f>IF(بيانات!N2657=1000,1000,"")</f>
        <v/>
      </c>
    </row>
    <row r="2658" spans="1:3" ht="15" customHeight="1">
      <c r="A2658" s="58" t="str">
        <f>IF(بيانات!N2658=1000,بيانات!B2658,"")</f>
        <v/>
      </c>
      <c r="B2658" s="58" t="str">
        <f>IF(بيانات!N2658=1000,بيانات!C2658,"")</f>
        <v/>
      </c>
      <c r="C2658" s="6" t="str">
        <f>IF(بيانات!N2658=1000,1000,"")</f>
        <v/>
      </c>
    </row>
    <row r="2659" spans="1:3" ht="15" customHeight="1">
      <c r="A2659" s="57" t="str">
        <f>IF(بيانات!N2659=1000,بيانات!B2659,"")</f>
        <v/>
      </c>
      <c r="B2659" s="57" t="str">
        <f>IF(بيانات!N2659=1000,بيانات!C2659,"")</f>
        <v/>
      </c>
      <c r="C2659" s="3" t="str">
        <f>IF(بيانات!N2659=1000,1000,"")</f>
        <v/>
      </c>
    </row>
    <row r="2660" spans="1:3" ht="15" customHeight="1">
      <c r="A2660" s="58" t="str">
        <f>IF(بيانات!N2660=1000,بيانات!B2660,"")</f>
        <v/>
      </c>
      <c r="B2660" s="58" t="str">
        <f>IF(بيانات!N2660=1000,بيانات!C2660,"")</f>
        <v/>
      </c>
      <c r="C2660" s="6" t="str">
        <f>IF(بيانات!N2660=1000,1000,"")</f>
        <v/>
      </c>
    </row>
    <row r="2661" spans="1:3" ht="15" customHeight="1">
      <c r="A2661" s="57" t="str">
        <f>IF(بيانات!N2661=1000,بيانات!B2661,"")</f>
        <v/>
      </c>
      <c r="B2661" s="57" t="str">
        <f>IF(بيانات!N2661=1000,بيانات!C2661,"")</f>
        <v/>
      </c>
      <c r="C2661" s="3" t="str">
        <f>IF(بيانات!N2661=1000,1000,"")</f>
        <v/>
      </c>
    </row>
    <row r="2662" spans="1:3" ht="15" customHeight="1">
      <c r="A2662" s="58" t="str">
        <f>IF(بيانات!N2662=1000,بيانات!B2662,"")</f>
        <v/>
      </c>
      <c r="B2662" s="58" t="str">
        <f>IF(بيانات!N2662=1000,بيانات!C2662,"")</f>
        <v/>
      </c>
      <c r="C2662" s="6" t="str">
        <f>IF(بيانات!N2662=1000,1000,"")</f>
        <v/>
      </c>
    </row>
    <row r="2663" spans="1:3" ht="15" customHeight="1">
      <c r="A2663" s="57" t="str">
        <f>IF(بيانات!N2663=1000,بيانات!B2663,"")</f>
        <v/>
      </c>
      <c r="B2663" s="57" t="str">
        <f>IF(بيانات!N2663=1000,بيانات!C2663,"")</f>
        <v/>
      </c>
      <c r="C2663" s="3" t="str">
        <f>IF(بيانات!N2663=1000,1000,"")</f>
        <v/>
      </c>
    </row>
    <row r="2664" spans="1:3" ht="15" customHeight="1">
      <c r="A2664" s="58" t="str">
        <f>IF(بيانات!N2664=1000,بيانات!B2664,"")</f>
        <v/>
      </c>
      <c r="B2664" s="58" t="str">
        <f>IF(بيانات!N2664=1000,بيانات!C2664,"")</f>
        <v/>
      </c>
      <c r="C2664" s="6" t="str">
        <f>IF(بيانات!N2664=1000,1000,"")</f>
        <v/>
      </c>
    </row>
    <row r="2665" spans="1:3" ht="15" customHeight="1">
      <c r="A2665" s="57" t="str">
        <f>IF(بيانات!N2665=1000,بيانات!B2665,"")</f>
        <v/>
      </c>
      <c r="B2665" s="57" t="str">
        <f>IF(بيانات!N2665=1000,بيانات!C2665,"")</f>
        <v/>
      </c>
      <c r="C2665" s="3" t="str">
        <f>IF(بيانات!N2665=1000,1000,"")</f>
        <v/>
      </c>
    </row>
    <row r="2666" spans="1:3" ht="15" customHeight="1">
      <c r="A2666" s="58" t="str">
        <f>IF(بيانات!N2666=1000,بيانات!B2666,"")</f>
        <v/>
      </c>
      <c r="B2666" s="58" t="str">
        <f>IF(بيانات!N2666=1000,بيانات!C2666,"")</f>
        <v/>
      </c>
      <c r="C2666" s="6" t="str">
        <f>IF(بيانات!N2666=1000,1000,"")</f>
        <v/>
      </c>
    </row>
    <row r="2667" spans="1:3" ht="15" customHeight="1">
      <c r="A2667" s="57" t="str">
        <f>IF(بيانات!N2667=1000,بيانات!B2667,"")</f>
        <v/>
      </c>
      <c r="B2667" s="57" t="str">
        <f>IF(بيانات!N2667=1000,بيانات!C2667,"")</f>
        <v/>
      </c>
      <c r="C2667" s="3" t="str">
        <f>IF(بيانات!N2667=1000,1000,"")</f>
        <v/>
      </c>
    </row>
    <row r="2668" spans="1:3" ht="15" customHeight="1">
      <c r="A2668" s="58" t="str">
        <f>IF(بيانات!N2668=1000,بيانات!B2668,"")</f>
        <v/>
      </c>
      <c r="B2668" s="58" t="str">
        <f>IF(بيانات!N2668=1000,بيانات!C2668,"")</f>
        <v/>
      </c>
      <c r="C2668" s="6" t="str">
        <f>IF(بيانات!N2668=1000,1000,"")</f>
        <v/>
      </c>
    </row>
    <row r="2669" spans="1:3" ht="15" customHeight="1">
      <c r="A2669" s="57" t="str">
        <f>IF(بيانات!N2669=1000,بيانات!B2669,"")</f>
        <v/>
      </c>
      <c r="B2669" s="57" t="str">
        <f>IF(بيانات!N2669=1000,بيانات!C2669,"")</f>
        <v/>
      </c>
      <c r="C2669" s="3" t="str">
        <f>IF(بيانات!N2669=1000,1000,"")</f>
        <v/>
      </c>
    </row>
    <row r="2670" spans="1:3" ht="15" customHeight="1">
      <c r="A2670" s="58" t="str">
        <f>IF(بيانات!N2670=1000,بيانات!B2670,"")</f>
        <v/>
      </c>
      <c r="B2670" s="58" t="str">
        <f>IF(بيانات!N2670=1000,بيانات!C2670,"")</f>
        <v/>
      </c>
      <c r="C2670" s="6" t="str">
        <f>IF(بيانات!N2670=1000,1000,"")</f>
        <v/>
      </c>
    </row>
    <row r="2671" spans="1:3" ht="15" customHeight="1">
      <c r="A2671" s="57" t="str">
        <f>IF(بيانات!N2671=1000,بيانات!B2671,"")</f>
        <v/>
      </c>
      <c r="B2671" s="57" t="str">
        <f>IF(بيانات!N2671=1000,بيانات!C2671,"")</f>
        <v/>
      </c>
      <c r="C2671" s="3" t="str">
        <f>IF(بيانات!N2671=1000,1000,"")</f>
        <v/>
      </c>
    </row>
    <row r="2672" spans="1:3" ht="15" customHeight="1">
      <c r="A2672" s="58" t="str">
        <f>IF(بيانات!N2672=1000,بيانات!B2672,"")</f>
        <v/>
      </c>
      <c r="B2672" s="58" t="str">
        <f>IF(بيانات!N2672=1000,بيانات!C2672,"")</f>
        <v/>
      </c>
      <c r="C2672" s="6" t="str">
        <f>IF(بيانات!N2672=1000,1000,"")</f>
        <v/>
      </c>
    </row>
    <row r="2673" spans="1:3" ht="15" customHeight="1">
      <c r="A2673" s="57" t="str">
        <f>IF(بيانات!N2673=1000,بيانات!B2673,"")</f>
        <v/>
      </c>
      <c r="B2673" s="57" t="str">
        <f>IF(بيانات!N2673=1000,بيانات!C2673,"")</f>
        <v/>
      </c>
      <c r="C2673" s="3" t="str">
        <f>IF(بيانات!N2673=1000,1000,"")</f>
        <v/>
      </c>
    </row>
    <row r="2674" spans="1:3" ht="15" customHeight="1">
      <c r="A2674" s="58" t="str">
        <f>IF(بيانات!N2674=1000,بيانات!B2674,"")</f>
        <v/>
      </c>
      <c r="B2674" s="58" t="str">
        <f>IF(بيانات!N2674=1000,بيانات!C2674,"")</f>
        <v/>
      </c>
      <c r="C2674" s="6" t="str">
        <f>IF(بيانات!N2674=1000,1000,"")</f>
        <v/>
      </c>
    </row>
    <row r="2675" spans="1:3" ht="15" customHeight="1">
      <c r="A2675" s="57" t="str">
        <f>IF(بيانات!N2675=1000,بيانات!B2675,"")</f>
        <v/>
      </c>
      <c r="B2675" s="57" t="str">
        <f>IF(بيانات!N2675=1000,بيانات!C2675,"")</f>
        <v/>
      </c>
      <c r="C2675" s="3" t="str">
        <f>IF(بيانات!N2675=1000,1000,"")</f>
        <v/>
      </c>
    </row>
    <row r="2676" spans="1:3" ht="15" customHeight="1">
      <c r="A2676" s="58" t="str">
        <f>IF(بيانات!N2676=1000,بيانات!B2676,"")</f>
        <v/>
      </c>
      <c r="B2676" s="58" t="str">
        <f>IF(بيانات!N2676=1000,بيانات!C2676,"")</f>
        <v/>
      </c>
      <c r="C2676" s="6" t="str">
        <f>IF(بيانات!N2676=1000,1000,"")</f>
        <v/>
      </c>
    </row>
    <row r="2677" spans="1:3" ht="15" customHeight="1">
      <c r="A2677" s="57" t="str">
        <f>IF(بيانات!N2677=1000,بيانات!B2677,"")</f>
        <v/>
      </c>
      <c r="B2677" s="57" t="str">
        <f>IF(بيانات!N2677=1000,بيانات!C2677,"")</f>
        <v/>
      </c>
      <c r="C2677" s="3" t="str">
        <f>IF(بيانات!N2677=1000,1000,"")</f>
        <v/>
      </c>
    </row>
    <row r="2678" spans="1:3" ht="15" customHeight="1">
      <c r="A2678" s="58" t="str">
        <f>IF(بيانات!N2678=1000,بيانات!B2678,"")</f>
        <v/>
      </c>
      <c r="B2678" s="58" t="str">
        <f>IF(بيانات!N2678=1000,بيانات!C2678,"")</f>
        <v/>
      </c>
      <c r="C2678" s="6" t="str">
        <f>IF(بيانات!N2678=1000,1000,"")</f>
        <v/>
      </c>
    </row>
    <row r="2679" spans="1:3" ht="15" customHeight="1">
      <c r="A2679" s="57" t="str">
        <f>IF(بيانات!N2679=1000,بيانات!B2679,"")</f>
        <v/>
      </c>
      <c r="B2679" s="57" t="str">
        <f>IF(بيانات!N2679=1000,بيانات!C2679,"")</f>
        <v/>
      </c>
      <c r="C2679" s="3" t="str">
        <f>IF(بيانات!N2679=1000,1000,"")</f>
        <v/>
      </c>
    </row>
    <row r="2680" spans="1:3" ht="15" customHeight="1">
      <c r="A2680" s="58" t="str">
        <f>IF(بيانات!N2680=1000,بيانات!B2680,"")</f>
        <v/>
      </c>
      <c r="B2680" s="58" t="str">
        <f>IF(بيانات!N2680=1000,بيانات!C2680,"")</f>
        <v/>
      </c>
      <c r="C2680" s="6" t="str">
        <f>IF(بيانات!N2680=1000,1000,"")</f>
        <v/>
      </c>
    </row>
    <row r="2681" spans="1:3" ht="15" customHeight="1">
      <c r="A2681" s="57" t="str">
        <f>IF(بيانات!N2681=1000,بيانات!B2681,"")</f>
        <v/>
      </c>
      <c r="B2681" s="57" t="str">
        <f>IF(بيانات!N2681=1000,بيانات!C2681,"")</f>
        <v/>
      </c>
      <c r="C2681" s="3" t="str">
        <f>IF(بيانات!N2681=1000,1000,"")</f>
        <v/>
      </c>
    </row>
    <row r="2682" spans="1:3" ht="15" customHeight="1">
      <c r="A2682" s="58" t="str">
        <f>IF(بيانات!N2682=1000,بيانات!B2682,"")</f>
        <v/>
      </c>
      <c r="B2682" s="58" t="str">
        <f>IF(بيانات!N2682=1000,بيانات!C2682,"")</f>
        <v/>
      </c>
      <c r="C2682" s="6" t="str">
        <f>IF(بيانات!N2682=1000,1000,"")</f>
        <v/>
      </c>
    </row>
    <row r="2683" spans="1:3" ht="15" customHeight="1">
      <c r="A2683" s="57" t="str">
        <f>IF(بيانات!N2683=1000,بيانات!B2683,"")</f>
        <v/>
      </c>
      <c r="B2683" s="57" t="str">
        <f>IF(بيانات!N2683=1000,بيانات!C2683,"")</f>
        <v/>
      </c>
      <c r="C2683" s="3" t="str">
        <f>IF(بيانات!N2683=1000,1000,"")</f>
        <v/>
      </c>
    </row>
    <row r="2684" spans="1:3" ht="15" customHeight="1">
      <c r="A2684" s="58" t="str">
        <f>IF(بيانات!N2684=1000,بيانات!B2684,"")</f>
        <v/>
      </c>
      <c r="B2684" s="58" t="str">
        <f>IF(بيانات!N2684=1000,بيانات!C2684,"")</f>
        <v/>
      </c>
      <c r="C2684" s="6" t="str">
        <f>IF(بيانات!N2684=1000,1000,"")</f>
        <v/>
      </c>
    </row>
    <row r="2685" spans="1:3" ht="15" customHeight="1">
      <c r="A2685" s="57" t="str">
        <f>IF(بيانات!N2685=1000,بيانات!B2685,"")</f>
        <v/>
      </c>
      <c r="B2685" s="57" t="str">
        <f>IF(بيانات!N2685=1000,بيانات!C2685,"")</f>
        <v/>
      </c>
      <c r="C2685" s="3" t="str">
        <f>IF(بيانات!N2685=1000,1000,"")</f>
        <v/>
      </c>
    </row>
    <row r="2686" spans="1:3" ht="15" customHeight="1">
      <c r="A2686" s="58" t="str">
        <f>IF(بيانات!N2686=1000,بيانات!B2686,"")</f>
        <v/>
      </c>
      <c r="B2686" s="58" t="str">
        <f>IF(بيانات!N2686=1000,بيانات!C2686,"")</f>
        <v/>
      </c>
      <c r="C2686" s="6" t="str">
        <f>IF(بيانات!N2686=1000,1000,"")</f>
        <v/>
      </c>
    </row>
    <row r="2687" spans="1:3" ht="15" customHeight="1">
      <c r="A2687" s="57" t="str">
        <f>IF(بيانات!N2687=1000,بيانات!B2687,"")</f>
        <v/>
      </c>
      <c r="B2687" s="57" t="str">
        <f>IF(بيانات!N2687=1000,بيانات!C2687,"")</f>
        <v/>
      </c>
      <c r="C2687" s="3" t="str">
        <f>IF(بيانات!N2687=1000,1000,"")</f>
        <v/>
      </c>
    </row>
    <row r="2688" spans="1:3" ht="15" customHeight="1">
      <c r="A2688" s="58" t="str">
        <f>IF(بيانات!N2688=1000,بيانات!B2688,"")</f>
        <v/>
      </c>
      <c r="B2688" s="58" t="str">
        <f>IF(بيانات!N2688=1000,بيانات!C2688,"")</f>
        <v/>
      </c>
      <c r="C2688" s="6" t="str">
        <f>IF(بيانات!N2688=1000,1000,"")</f>
        <v/>
      </c>
    </row>
    <row r="2689" spans="1:3" ht="15" customHeight="1">
      <c r="A2689" s="57" t="str">
        <f>IF(بيانات!N2689=1000,بيانات!B2689,"")</f>
        <v/>
      </c>
      <c r="B2689" s="57" t="str">
        <f>IF(بيانات!N2689=1000,بيانات!C2689,"")</f>
        <v/>
      </c>
      <c r="C2689" s="3" t="str">
        <f>IF(بيانات!N2689=1000,1000,"")</f>
        <v/>
      </c>
    </row>
    <row r="2690" spans="1:3" ht="15" customHeight="1">
      <c r="A2690" s="58" t="str">
        <f>IF(بيانات!N2690=1000,بيانات!B2690,"")</f>
        <v/>
      </c>
      <c r="B2690" s="58" t="str">
        <f>IF(بيانات!N2690=1000,بيانات!C2690,"")</f>
        <v/>
      </c>
      <c r="C2690" s="6" t="str">
        <f>IF(بيانات!N2690=1000,1000,"")</f>
        <v/>
      </c>
    </row>
    <row r="2691" spans="1:3" ht="15" customHeight="1">
      <c r="A2691" s="57" t="str">
        <f>IF(بيانات!N2691=1000,بيانات!B2691,"")</f>
        <v/>
      </c>
      <c r="B2691" s="57" t="str">
        <f>IF(بيانات!N2691=1000,بيانات!C2691,"")</f>
        <v/>
      </c>
      <c r="C2691" s="3" t="str">
        <f>IF(بيانات!N2691=1000,1000,"")</f>
        <v/>
      </c>
    </row>
    <row r="2692" spans="1:3" ht="15" customHeight="1">
      <c r="A2692" s="58" t="str">
        <f>IF(بيانات!N2692=1000,بيانات!B2692,"")</f>
        <v/>
      </c>
      <c r="B2692" s="58" t="str">
        <f>IF(بيانات!N2692=1000,بيانات!C2692,"")</f>
        <v/>
      </c>
      <c r="C2692" s="6" t="str">
        <f>IF(بيانات!N2692=1000,1000,"")</f>
        <v/>
      </c>
    </row>
    <row r="2693" spans="1:3" ht="15" customHeight="1">
      <c r="A2693" s="57" t="str">
        <f>IF(بيانات!N2693=1000,بيانات!B2693,"")</f>
        <v/>
      </c>
      <c r="B2693" s="57" t="str">
        <f>IF(بيانات!N2693=1000,بيانات!C2693,"")</f>
        <v/>
      </c>
      <c r="C2693" s="3" t="str">
        <f>IF(بيانات!N2693=1000,1000,"")</f>
        <v/>
      </c>
    </row>
    <row r="2694" spans="1:3" ht="15" customHeight="1">
      <c r="A2694" s="58" t="str">
        <f>IF(بيانات!N2694=1000,بيانات!B2694,"")</f>
        <v/>
      </c>
      <c r="B2694" s="58" t="str">
        <f>IF(بيانات!N2694=1000,بيانات!C2694,"")</f>
        <v/>
      </c>
      <c r="C2694" s="6" t="str">
        <f>IF(بيانات!N2694=1000,1000,"")</f>
        <v/>
      </c>
    </row>
    <row r="2695" spans="1:3" ht="15" customHeight="1">
      <c r="A2695" s="57" t="str">
        <f>IF(بيانات!N2695=1000,بيانات!B2695,"")</f>
        <v/>
      </c>
      <c r="B2695" s="57" t="str">
        <f>IF(بيانات!N2695=1000,بيانات!C2695,"")</f>
        <v/>
      </c>
      <c r="C2695" s="3" t="str">
        <f>IF(بيانات!N2695=1000,1000,"")</f>
        <v/>
      </c>
    </row>
    <row r="2696" spans="1:3" ht="15" customHeight="1">
      <c r="A2696" s="58" t="str">
        <f>IF(بيانات!N2696=1000,بيانات!B2696,"")</f>
        <v/>
      </c>
      <c r="B2696" s="58" t="str">
        <f>IF(بيانات!N2696=1000,بيانات!C2696,"")</f>
        <v/>
      </c>
      <c r="C2696" s="6" t="str">
        <f>IF(بيانات!N2696=1000,1000,"")</f>
        <v/>
      </c>
    </row>
    <row r="2697" spans="1:3" ht="15" customHeight="1">
      <c r="A2697" s="57" t="str">
        <f>IF(بيانات!N2697=1000,بيانات!B2697,"")</f>
        <v/>
      </c>
      <c r="B2697" s="57" t="str">
        <f>IF(بيانات!N2697=1000,بيانات!C2697,"")</f>
        <v/>
      </c>
      <c r="C2697" s="3" t="str">
        <f>IF(بيانات!N2697=1000,1000,"")</f>
        <v/>
      </c>
    </row>
    <row r="2698" spans="1:3" ht="15" customHeight="1">
      <c r="A2698" s="58" t="str">
        <f>IF(بيانات!N2698=1000,بيانات!B2698,"")</f>
        <v/>
      </c>
      <c r="B2698" s="58" t="str">
        <f>IF(بيانات!N2698=1000,بيانات!C2698,"")</f>
        <v/>
      </c>
      <c r="C2698" s="6" t="str">
        <f>IF(بيانات!N2698=1000,1000,"")</f>
        <v/>
      </c>
    </row>
    <row r="2699" spans="1:3" ht="15" customHeight="1">
      <c r="A2699" s="57" t="str">
        <f>IF(بيانات!N2699=1000,بيانات!B2699,"")</f>
        <v/>
      </c>
      <c r="B2699" s="57" t="str">
        <f>IF(بيانات!N2699=1000,بيانات!C2699,"")</f>
        <v/>
      </c>
      <c r="C2699" s="3" t="str">
        <f>IF(بيانات!N2699=1000,1000,"")</f>
        <v/>
      </c>
    </row>
    <row r="2700" spans="1:3" ht="15" customHeight="1">
      <c r="A2700" s="58" t="str">
        <f>IF(بيانات!N2700=1000,بيانات!B2700,"")</f>
        <v/>
      </c>
      <c r="B2700" s="58" t="str">
        <f>IF(بيانات!N2700=1000,بيانات!C2700,"")</f>
        <v/>
      </c>
      <c r="C2700" s="6" t="str">
        <f>IF(بيانات!N2700=1000,1000,"")</f>
        <v/>
      </c>
    </row>
    <row r="2701" spans="1:3" ht="15" customHeight="1">
      <c r="A2701" s="57" t="str">
        <f>IF(بيانات!N2701=1000,بيانات!B2701,"")</f>
        <v/>
      </c>
      <c r="B2701" s="57" t="str">
        <f>IF(بيانات!N2701=1000,بيانات!C2701,"")</f>
        <v/>
      </c>
      <c r="C2701" s="3" t="str">
        <f>IF(بيانات!N2701=1000,1000,"")</f>
        <v/>
      </c>
    </row>
    <row r="2702" spans="1:3" ht="15" customHeight="1">
      <c r="A2702" s="58" t="str">
        <f>IF(بيانات!N2702=1000,بيانات!B2702,"")</f>
        <v/>
      </c>
      <c r="B2702" s="58" t="str">
        <f>IF(بيانات!N2702=1000,بيانات!C2702,"")</f>
        <v/>
      </c>
      <c r="C2702" s="6" t="str">
        <f>IF(بيانات!N2702=1000,1000,"")</f>
        <v/>
      </c>
    </row>
    <row r="2703" spans="1:3" ht="15" customHeight="1">
      <c r="A2703" s="57" t="str">
        <f>IF(بيانات!N2703=1000,بيانات!B2703,"")</f>
        <v/>
      </c>
      <c r="B2703" s="57" t="str">
        <f>IF(بيانات!N2703=1000,بيانات!C2703,"")</f>
        <v/>
      </c>
      <c r="C2703" s="3" t="str">
        <f>IF(بيانات!N2703=1000,1000,"")</f>
        <v/>
      </c>
    </row>
    <row r="2704" spans="1:3" ht="15" customHeight="1">
      <c r="A2704" s="58" t="str">
        <f>IF(بيانات!N2704=1000,بيانات!B2704,"")</f>
        <v/>
      </c>
      <c r="B2704" s="58" t="str">
        <f>IF(بيانات!N2704=1000,بيانات!C2704,"")</f>
        <v/>
      </c>
      <c r="C2704" s="6" t="str">
        <f>IF(بيانات!N2704=1000,1000,"")</f>
        <v/>
      </c>
    </row>
    <row r="2705" spans="1:3" ht="15" customHeight="1">
      <c r="A2705" s="57" t="str">
        <f>IF(بيانات!N2705=1000,بيانات!B2705,"")</f>
        <v/>
      </c>
      <c r="B2705" s="57" t="str">
        <f>IF(بيانات!N2705=1000,بيانات!C2705,"")</f>
        <v/>
      </c>
      <c r="C2705" s="3" t="str">
        <f>IF(بيانات!N2705=1000,1000,"")</f>
        <v/>
      </c>
    </row>
    <row r="2706" spans="1:3" ht="15" customHeight="1">
      <c r="A2706" s="58" t="str">
        <f>IF(بيانات!N2706=1000,بيانات!B2706,"")</f>
        <v/>
      </c>
      <c r="B2706" s="58" t="str">
        <f>IF(بيانات!N2706=1000,بيانات!C2706,"")</f>
        <v/>
      </c>
      <c r="C2706" s="6" t="str">
        <f>IF(بيانات!N2706=1000,1000,"")</f>
        <v/>
      </c>
    </row>
    <row r="2707" spans="1:3" ht="15" customHeight="1">
      <c r="A2707" s="57" t="str">
        <f>IF(بيانات!N2707=1000,بيانات!B2707,"")</f>
        <v/>
      </c>
      <c r="B2707" s="57" t="str">
        <f>IF(بيانات!N2707=1000,بيانات!C2707,"")</f>
        <v/>
      </c>
      <c r="C2707" s="3" t="str">
        <f>IF(بيانات!N2707=1000,1000,"")</f>
        <v/>
      </c>
    </row>
    <row r="2708" spans="1:3" ht="15" customHeight="1">
      <c r="A2708" s="58" t="str">
        <f>IF(بيانات!N2708=1000,بيانات!B2708,"")</f>
        <v/>
      </c>
      <c r="B2708" s="58" t="str">
        <f>IF(بيانات!N2708=1000,بيانات!C2708,"")</f>
        <v/>
      </c>
      <c r="C2708" s="6" t="str">
        <f>IF(بيانات!N2708=1000,1000,"")</f>
        <v/>
      </c>
    </row>
    <row r="2709" spans="1:3" ht="15" customHeight="1">
      <c r="A2709" s="57" t="str">
        <f>IF(بيانات!N2709=1000,بيانات!B2709,"")</f>
        <v/>
      </c>
      <c r="B2709" s="57" t="str">
        <f>IF(بيانات!N2709=1000,بيانات!C2709,"")</f>
        <v/>
      </c>
      <c r="C2709" s="3" t="str">
        <f>IF(بيانات!N2709=1000,1000,"")</f>
        <v/>
      </c>
    </row>
    <row r="2710" spans="1:3" ht="15" customHeight="1">
      <c r="A2710" s="58" t="str">
        <f>IF(بيانات!N2710=1000,بيانات!B2710,"")</f>
        <v/>
      </c>
      <c r="B2710" s="58" t="str">
        <f>IF(بيانات!N2710=1000,بيانات!C2710,"")</f>
        <v/>
      </c>
      <c r="C2710" s="6" t="str">
        <f>IF(بيانات!N2710=1000,1000,"")</f>
        <v/>
      </c>
    </row>
    <row r="2711" spans="1:3" ht="15" customHeight="1">
      <c r="A2711" s="57" t="str">
        <f>IF(بيانات!N2711=1000,بيانات!B2711,"")</f>
        <v/>
      </c>
      <c r="B2711" s="57" t="str">
        <f>IF(بيانات!N2711=1000,بيانات!C2711,"")</f>
        <v/>
      </c>
      <c r="C2711" s="3" t="str">
        <f>IF(بيانات!N2711=1000,1000,"")</f>
        <v/>
      </c>
    </row>
    <row r="2712" spans="1:3" ht="15" customHeight="1">
      <c r="A2712" s="58" t="str">
        <f>IF(بيانات!N2712=1000,بيانات!B2712,"")</f>
        <v/>
      </c>
      <c r="B2712" s="58" t="str">
        <f>IF(بيانات!N2712=1000,بيانات!C2712,"")</f>
        <v/>
      </c>
      <c r="C2712" s="6" t="str">
        <f>IF(بيانات!N2712=1000,1000,"")</f>
        <v/>
      </c>
    </row>
    <row r="2713" spans="1:3" ht="15" customHeight="1">
      <c r="A2713" s="57" t="str">
        <f>IF(بيانات!N2713=1000,بيانات!B2713,"")</f>
        <v/>
      </c>
      <c r="B2713" s="57" t="str">
        <f>IF(بيانات!N2713=1000,بيانات!C2713,"")</f>
        <v/>
      </c>
      <c r="C2713" s="3" t="str">
        <f>IF(بيانات!N2713=1000,1000,"")</f>
        <v/>
      </c>
    </row>
    <row r="2714" spans="1:3" ht="15" customHeight="1">
      <c r="A2714" s="58" t="str">
        <f>IF(بيانات!N2714=1000,بيانات!B2714,"")</f>
        <v/>
      </c>
      <c r="B2714" s="58" t="str">
        <f>IF(بيانات!N2714=1000,بيانات!C2714,"")</f>
        <v/>
      </c>
      <c r="C2714" s="6" t="str">
        <f>IF(بيانات!N2714=1000,1000,"")</f>
        <v/>
      </c>
    </row>
    <row r="2715" spans="1:3" ht="15" customHeight="1">
      <c r="A2715" s="57" t="str">
        <f>IF(بيانات!N2715=1000,بيانات!B2715,"")</f>
        <v/>
      </c>
      <c r="B2715" s="57" t="str">
        <f>IF(بيانات!N2715=1000,بيانات!C2715,"")</f>
        <v/>
      </c>
      <c r="C2715" s="3" t="str">
        <f>IF(بيانات!N2715=1000,1000,"")</f>
        <v/>
      </c>
    </row>
    <row r="2716" spans="1:3" ht="15" customHeight="1">
      <c r="A2716" s="58" t="str">
        <f>IF(بيانات!N2716=1000,بيانات!B2716,"")</f>
        <v/>
      </c>
      <c r="B2716" s="58" t="str">
        <f>IF(بيانات!N2716=1000,بيانات!C2716,"")</f>
        <v/>
      </c>
      <c r="C2716" s="6" t="str">
        <f>IF(بيانات!N2716=1000,1000,"")</f>
        <v/>
      </c>
    </row>
    <row r="2717" spans="1:3" ht="15" customHeight="1">
      <c r="A2717" s="57" t="str">
        <f>IF(بيانات!N2717=1000,بيانات!B2717,"")</f>
        <v/>
      </c>
      <c r="B2717" s="57" t="str">
        <f>IF(بيانات!N2717=1000,بيانات!C2717,"")</f>
        <v/>
      </c>
      <c r="C2717" s="3" t="str">
        <f>IF(بيانات!N2717=1000,1000,"")</f>
        <v/>
      </c>
    </row>
    <row r="2718" spans="1:3" ht="15" customHeight="1">
      <c r="A2718" s="58" t="str">
        <f>IF(بيانات!N2718=1000,بيانات!B2718,"")</f>
        <v/>
      </c>
      <c r="B2718" s="58" t="str">
        <f>IF(بيانات!N2718=1000,بيانات!C2718,"")</f>
        <v/>
      </c>
      <c r="C2718" s="6" t="str">
        <f>IF(بيانات!N2718=1000,1000,"")</f>
        <v/>
      </c>
    </row>
    <row r="2719" spans="1:3" ht="15" customHeight="1">
      <c r="A2719" s="57" t="str">
        <f>IF(بيانات!N2719=1000,بيانات!B2719,"")</f>
        <v/>
      </c>
      <c r="B2719" s="57" t="str">
        <f>IF(بيانات!N2719=1000,بيانات!C2719,"")</f>
        <v/>
      </c>
      <c r="C2719" s="3" t="str">
        <f>IF(بيانات!N2719=1000,1000,"")</f>
        <v/>
      </c>
    </row>
    <row r="2720" spans="1:3" ht="15" customHeight="1">
      <c r="A2720" s="58" t="str">
        <f>IF(بيانات!N2720=1000,بيانات!B2720,"")</f>
        <v/>
      </c>
      <c r="B2720" s="58" t="str">
        <f>IF(بيانات!N2720=1000,بيانات!C2720,"")</f>
        <v/>
      </c>
      <c r="C2720" s="6" t="str">
        <f>IF(بيانات!N2720=1000,1000,"")</f>
        <v/>
      </c>
    </row>
    <row r="2721" spans="1:3" ht="15" customHeight="1">
      <c r="A2721" s="57" t="str">
        <f>IF(بيانات!N2721=1000,بيانات!B2721,"")</f>
        <v/>
      </c>
      <c r="B2721" s="57" t="str">
        <f>IF(بيانات!N2721=1000,بيانات!C2721,"")</f>
        <v/>
      </c>
      <c r="C2721" s="3" t="str">
        <f>IF(بيانات!N2721=1000,1000,"")</f>
        <v/>
      </c>
    </row>
    <row r="2722" spans="1:3" ht="15" customHeight="1">
      <c r="A2722" s="58" t="str">
        <f>IF(بيانات!N2722=1000,بيانات!B2722,"")</f>
        <v/>
      </c>
      <c r="B2722" s="58" t="str">
        <f>IF(بيانات!N2722=1000,بيانات!C2722,"")</f>
        <v/>
      </c>
      <c r="C2722" s="6" t="str">
        <f>IF(بيانات!N2722=1000,1000,"")</f>
        <v/>
      </c>
    </row>
    <row r="2723" spans="1:3" ht="15" customHeight="1">
      <c r="A2723" s="57" t="str">
        <f>IF(بيانات!N2723=1000,بيانات!B2723,"")</f>
        <v/>
      </c>
      <c r="B2723" s="57" t="str">
        <f>IF(بيانات!N2723=1000,بيانات!C2723,"")</f>
        <v/>
      </c>
      <c r="C2723" s="3" t="str">
        <f>IF(بيانات!N2723=1000,1000,"")</f>
        <v/>
      </c>
    </row>
    <row r="2724" spans="1:3" ht="15" customHeight="1">
      <c r="A2724" s="58" t="str">
        <f>IF(بيانات!N2724=1000,بيانات!B2724,"")</f>
        <v/>
      </c>
      <c r="B2724" s="58" t="str">
        <f>IF(بيانات!N2724=1000,بيانات!C2724,"")</f>
        <v/>
      </c>
      <c r="C2724" s="6" t="str">
        <f>IF(بيانات!N2724=1000,1000,"")</f>
        <v/>
      </c>
    </row>
    <row r="2725" spans="1:3" ht="15" customHeight="1">
      <c r="A2725" s="57" t="str">
        <f>IF(بيانات!N2725=1000,بيانات!B2725,"")</f>
        <v/>
      </c>
      <c r="B2725" s="57" t="str">
        <f>IF(بيانات!N2725=1000,بيانات!C2725,"")</f>
        <v/>
      </c>
      <c r="C2725" s="3" t="str">
        <f>IF(بيانات!N2725=1000,1000,"")</f>
        <v/>
      </c>
    </row>
    <row r="2726" spans="1:3" ht="15" customHeight="1">
      <c r="A2726" s="58" t="str">
        <f>IF(بيانات!N2726=1000,بيانات!B2726,"")</f>
        <v/>
      </c>
      <c r="B2726" s="58" t="str">
        <f>IF(بيانات!N2726=1000,بيانات!C2726,"")</f>
        <v/>
      </c>
      <c r="C2726" s="6" t="str">
        <f>IF(بيانات!N2726=1000,1000,"")</f>
        <v/>
      </c>
    </row>
    <row r="2727" spans="1:3" ht="15" customHeight="1">
      <c r="A2727" s="57" t="str">
        <f>IF(بيانات!N2727=1000,بيانات!B2727,"")</f>
        <v/>
      </c>
      <c r="B2727" s="57" t="str">
        <f>IF(بيانات!N2727=1000,بيانات!C2727,"")</f>
        <v/>
      </c>
      <c r="C2727" s="3" t="str">
        <f>IF(بيانات!N2727=1000,1000,"")</f>
        <v/>
      </c>
    </row>
    <row r="2728" spans="1:3" ht="15" customHeight="1">
      <c r="A2728" s="58" t="str">
        <f>IF(بيانات!N2728=1000,بيانات!B2728,"")</f>
        <v/>
      </c>
      <c r="B2728" s="58" t="str">
        <f>IF(بيانات!N2728=1000,بيانات!C2728,"")</f>
        <v/>
      </c>
      <c r="C2728" s="6" t="str">
        <f>IF(بيانات!N2728=1000,1000,"")</f>
        <v/>
      </c>
    </row>
    <row r="2729" spans="1:3" ht="15" customHeight="1">
      <c r="A2729" s="57" t="str">
        <f>IF(بيانات!N2729=1000,بيانات!B2729,"")</f>
        <v/>
      </c>
      <c r="B2729" s="57" t="str">
        <f>IF(بيانات!N2729=1000,بيانات!C2729,"")</f>
        <v/>
      </c>
      <c r="C2729" s="3" t="str">
        <f>IF(بيانات!N2729=1000,1000,"")</f>
        <v/>
      </c>
    </row>
    <row r="2730" spans="1:3" ht="15" customHeight="1">
      <c r="A2730" s="58" t="str">
        <f>IF(بيانات!N2730=1000,بيانات!B2730,"")</f>
        <v/>
      </c>
      <c r="B2730" s="58" t="str">
        <f>IF(بيانات!N2730=1000,بيانات!C2730,"")</f>
        <v/>
      </c>
      <c r="C2730" s="6" t="str">
        <f>IF(بيانات!N2730=1000,1000,"")</f>
        <v/>
      </c>
    </row>
    <row r="2731" spans="1:3" ht="15" customHeight="1">
      <c r="A2731" s="57" t="str">
        <f>IF(بيانات!N2731=1000,بيانات!B2731,"")</f>
        <v/>
      </c>
      <c r="B2731" s="57" t="str">
        <f>IF(بيانات!N2731=1000,بيانات!C2731,"")</f>
        <v/>
      </c>
      <c r="C2731" s="3" t="str">
        <f>IF(بيانات!N2731=1000,1000,"")</f>
        <v/>
      </c>
    </row>
    <row r="2732" spans="1:3" ht="15" customHeight="1">
      <c r="A2732" s="58" t="str">
        <f>IF(بيانات!N2732=1000,بيانات!B2732,"")</f>
        <v/>
      </c>
      <c r="B2732" s="58" t="str">
        <f>IF(بيانات!N2732=1000,بيانات!C2732,"")</f>
        <v/>
      </c>
      <c r="C2732" s="6" t="str">
        <f>IF(بيانات!N2732=1000,1000,"")</f>
        <v/>
      </c>
    </row>
    <row r="2733" spans="1:3" ht="15" customHeight="1">
      <c r="A2733" s="57" t="str">
        <f>IF(بيانات!N2733=1000,بيانات!B2733,"")</f>
        <v/>
      </c>
      <c r="B2733" s="57" t="str">
        <f>IF(بيانات!N2733=1000,بيانات!C2733,"")</f>
        <v/>
      </c>
      <c r="C2733" s="3" t="str">
        <f>IF(بيانات!N2733=1000,1000,"")</f>
        <v/>
      </c>
    </row>
    <row r="2734" spans="1:3" ht="15" customHeight="1">
      <c r="A2734" s="58" t="str">
        <f>IF(بيانات!N2734=1000,بيانات!B2734,"")</f>
        <v/>
      </c>
      <c r="B2734" s="58" t="str">
        <f>IF(بيانات!N2734=1000,بيانات!C2734,"")</f>
        <v/>
      </c>
      <c r="C2734" s="6" t="str">
        <f>IF(بيانات!N2734=1000,1000,"")</f>
        <v/>
      </c>
    </row>
    <row r="2735" spans="1:3" ht="15" customHeight="1">
      <c r="A2735" s="57" t="str">
        <f>IF(بيانات!N2735=1000,بيانات!B2735,"")</f>
        <v/>
      </c>
      <c r="B2735" s="57" t="str">
        <f>IF(بيانات!N2735=1000,بيانات!C2735,"")</f>
        <v/>
      </c>
      <c r="C2735" s="3" t="str">
        <f>IF(بيانات!N2735=1000,1000,"")</f>
        <v/>
      </c>
    </row>
    <row r="2736" spans="1:3" ht="15" customHeight="1">
      <c r="A2736" s="58" t="str">
        <f>IF(بيانات!N2736=1000,بيانات!B2736,"")</f>
        <v/>
      </c>
      <c r="B2736" s="58" t="str">
        <f>IF(بيانات!N2736=1000,بيانات!C2736,"")</f>
        <v/>
      </c>
      <c r="C2736" s="6" t="str">
        <f>IF(بيانات!N2736=1000,1000,"")</f>
        <v/>
      </c>
    </row>
    <row r="2737" spans="1:3" ht="15" customHeight="1">
      <c r="A2737" s="57" t="str">
        <f>IF(بيانات!N2737=1000,بيانات!B2737,"")</f>
        <v/>
      </c>
      <c r="B2737" s="57" t="str">
        <f>IF(بيانات!N2737=1000,بيانات!C2737,"")</f>
        <v/>
      </c>
      <c r="C2737" s="3" t="str">
        <f>IF(بيانات!N2737=1000,1000,"")</f>
        <v/>
      </c>
    </row>
    <row r="2738" spans="1:3" ht="15" customHeight="1">
      <c r="A2738" s="58" t="str">
        <f>IF(بيانات!N2738=1000,بيانات!B2738,"")</f>
        <v/>
      </c>
      <c r="B2738" s="58" t="str">
        <f>IF(بيانات!N2738=1000,بيانات!C2738,"")</f>
        <v/>
      </c>
      <c r="C2738" s="6" t="str">
        <f>IF(بيانات!N2738=1000,1000,"")</f>
        <v/>
      </c>
    </row>
    <row r="2739" spans="1:3" ht="15" customHeight="1">
      <c r="A2739" s="57" t="str">
        <f>IF(بيانات!N2739=1000,بيانات!B2739,"")</f>
        <v/>
      </c>
      <c r="B2739" s="57" t="str">
        <f>IF(بيانات!N2739=1000,بيانات!C2739,"")</f>
        <v/>
      </c>
      <c r="C2739" s="3" t="str">
        <f>IF(بيانات!N2739=1000,1000,"")</f>
        <v/>
      </c>
    </row>
    <row r="2740" spans="1:3" ht="15" customHeight="1">
      <c r="A2740" s="58" t="str">
        <f>IF(بيانات!N2740=1000,بيانات!B2740,"")</f>
        <v/>
      </c>
      <c r="B2740" s="58" t="str">
        <f>IF(بيانات!N2740=1000,بيانات!C2740,"")</f>
        <v/>
      </c>
      <c r="C2740" s="6" t="str">
        <f>IF(بيانات!N2740=1000,1000,"")</f>
        <v/>
      </c>
    </row>
    <row r="2741" spans="1:3" ht="15" customHeight="1">
      <c r="A2741" s="57" t="str">
        <f>IF(بيانات!N2741=1000,بيانات!B2741,"")</f>
        <v/>
      </c>
      <c r="B2741" s="57" t="str">
        <f>IF(بيانات!N2741=1000,بيانات!C2741,"")</f>
        <v/>
      </c>
      <c r="C2741" s="3" t="str">
        <f>IF(بيانات!N2741=1000,1000,"")</f>
        <v/>
      </c>
    </row>
    <row r="2742" spans="1:3" ht="15" customHeight="1">
      <c r="A2742" s="58" t="str">
        <f>IF(بيانات!N2742=1000,بيانات!B2742,"")</f>
        <v/>
      </c>
      <c r="B2742" s="58" t="str">
        <f>IF(بيانات!N2742=1000,بيانات!C2742,"")</f>
        <v/>
      </c>
      <c r="C2742" s="6" t="str">
        <f>IF(بيانات!N2742=1000,1000,"")</f>
        <v/>
      </c>
    </row>
    <row r="2743" spans="1:3" ht="15" customHeight="1">
      <c r="A2743" s="57" t="str">
        <f>IF(بيانات!N2743=1000,بيانات!B2743,"")</f>
        <v/>
      </c>
      <c r="B2743" s="57" t="str">
        <f>IF(بيانات!N2743=1000,بيانات!C2743,"")</f>
        <v/>
      </c>
      <c r="C2743" s="3" t="str">
        <f>IF(بيانات!N2743=1000,1000,"")</f>
        <v/>
      </c>
    </row>
    <row r="2744" spans="1:3" ht="15" customHeight="1">
      <c r="A2744" s="58" t="str">
        <f>IF(بيانات!N2744=1000,بيانات!B2744,"")</f>
        <v/>
      </c>
      <c r="B2744" s="58" t="str">
        <f>IF(بيانات!N2744=1000,بيانات!C2744,"")</f>
        <v/>
      </c>
      <c r="C2744" s="6" t="str">
        <f>IF(بيانات!N2744=1000,1000,"")</f>
        <v/>
      </c>
    </row>
    <row r="2745" spans="1:3" ht="15" customHeight="1">
      <c r="A2745" s="57" t="str">
        <f>IF(بيانات!N2745=1000,بيانات!B2745,"")</f>
        <v/>
      </c>
      <c r="B2745" s="57" t="str">
        <f>IF(بيانات!N2745=1000,بيانات!C2745,"")</f>
        <v/>
      </c>
      <c r="C2745" s="3" t="str">
        <f>IF(بيانات!N2745=1000,1000,"")</f>
        <v/>
      </c>
    </row>
    <row r="2746" spans="1:3" ht="15" customHeight="1">
      <c r="A2746" s="58" t="str">
        <f>IF(بيانات!N2746=1000,بيانات!B2746,"")</f>
        <v/>
      </c>
      <c r="B2746" s="58" t="str">
        <f>IF(بيانات!N2746=1000,بيانات!C2746,"")</f>
        <v/>
      </c>
      <c r="C2746" s="6" t="str">
        <f>IF(بيانات!N2746=1000,1000,"")</f>
        <v/>
      </c>
    </row>
    <row r="2747" spans="1:3" ht="15" customHeight="1">
      <c r="A2747" s="57" t="str">
        <f>IF(بيانات!N2747=1000,بيانات!B2747,"")</f>
        <v/>
      </c>
      <c r="B2747" s="57" t="str">
        <f>IF(بيانات!N2747=1000,بيانات!C2747,"")</f>
        <v/>
      </c>
      <c r="C2747" s="3" t="str">
        <f>IF(بيانات!N2747=1000,1000,"")</f>
        <v/>
      </c>
    </row>
    <row r="2748" spans="1:3" ht="15" customHeight="1">
      <c r="A2748" s="58" t="str">
        <f>IF(بيانات!N2748=1000,بيانات!B2748,"")</f>
        <v/>
      </c>
      <c r="B2748" s="58" t="str">
        <f>IF(بيانات!N2748=1000,بيانات!C2748,"")</f>
        <v/>
      </c>
      <c r="C2748" s="6" t="str">
        <f>IF(بيانات!N2748=1000,1000,"")</f>
        <v/>
      </c>
    </row>
    <row r="2749" spans="1:3" ht="15" customHeight="1">
      <c r="A2749" s="57" t="str">
        <f>IF(بيانات!N2749=1000,بيانات!B2749,"")</f>
        <v/>
      </c>
      <c r="B2749" s="57" t="str">
        <f>IF(بيانات!N2749=1000,بيانات!C2749,"")</f>
        <v/>
      </c>
      <c r="C2749" s="3" t="str">
        <f>IF(بيانات!N2749=1000,1000,"")</f>
        <v/>
      </c>
    </row>
    <row r="2750" spans="1:3" ht="15" customHeight="1">
      <c r="A2750" s="58" t="str">
        <f>IF(بيانات!N2750=1000,بيانات!B2750,"")</f>
        <v/>
      </c>
      <c r="B2750" s="58" t="str">
        <f>IF(بيانات!N2750=1000,بيانات!C2750,"")</f>
        <v/>
      </c>
      <c r="C2750" s="6" t="str">
        <f>IF(بيانات!N2750=1000,1000,"")</f>
        <v/>
      </c>
    </row>
    <row r="2751" spans="1:3" ht="15" customHeight="1">
      <c r="A2751" s="57" t="str">
        <f>IF(بيانات!N2751=1000,بيانات!B2751,"")</f>
        <v/>
      </c>
      <c r="B2751" s="57" t="str">
        <f>IF(بيانات!N2751=1000,بيانات!C2751,"")</f>
        <v/>
      </c>
      <c r="C2751" s="3" t="str">
        <f>IF(بيانات!N2751=1000,1000,"")</f>
        <v/>
      </c>
    </row>
    <row r="2752" spans="1:3" ht="15" customHeight="1">
      <c r="A2752" s="58" t="str">
        <f>IF(بيانات!N2752=1000,بيانات!B2752,"")</f>
        <v/>
      </c>
      <c r="B2752" s="58" t="str">
        <f>IF(بيانات!N2752=1000,بيانات!C2752,"")</f>
        <v/>
      </c>
      <c r="C2752" s="6" t="str">
        <f>IF(بيانات!N2752=1000,1000,"")</f>
        <v/>
      </c>
    </row>
    <row r="2753" spans="1:3" ht="15" customHeight="1">
      <c r="A2753" s="57" t="str">
        <f>IF(بيانات!N2753=1000,بيانات!B2753,"")</f>
        <v/>
      </c>
      <c r="B2753" s="57" t="str">
        <f>IF(بيانات!N2753=1000,بيانات!C2753,"")</f>
        <v/>
      </c>
      <c r="C2753" s="3" t="str">
        <f>IF(بيانات!N2753=1000,1000,"")</f>
        <v/>
      </c>
    </row>
    <row r="2754" spans="1:3" ht="15" customHeight="1">
      <c r="A2754" s="58" t="str">
        <f>IF(بيانات!N2754=1000,بيانات!B2754,"")</f>
        <v/>
      </c>
      <c r="B2754" s="58" t="str">
        <f>IF(بيانات!N2754=1000,بيانات!C2754,"")</f>
        <v/>
      </c>
      <c r="C2754" s="6" t="str">
        <f>IF(بيانات!N2754=1000,1000,"")</f>
        <v/>
      </c>
    </row>
    <row r="2755" spans="1:3" ht="15" customHeight="1">
      <c r="A2755" s="57" t="str">
        <f>IF(بيانات!N2755=1000,بيانات!B2755,"")</f>
        <v/>
      </c>
      <c r="B2755" s="57" t="str">
        <f>IF(بيانات!N2755=1000,بيانات!C2755,"")</f>
        <v/>
      </c>
      <c r="C2755" s="3" t="str">
        <f>IF(بيانات!N2755=1000,1000,"")</f>
        <v/>
      </c>
    </row>
    <row r="2756" spans="1:3" ht="15" customHeight="1">
      <c r="A2756" s="58" t="str">
        <f>IF(بيانات!N2756=1000,بيانات!B2756,"")</f>
        <v/>
      </c>
      <c r="B2756" s="58" t="str">
        <f>IF(بيانات!N2756=1000,بيانات!C2756,"")</f>
        <v/>
      </c>
      <c r="C2756" s="6" t="str">
        <f>IF(بيانات!N2756=1000,1000,"")</f>
        <v/>
      </c>
    </row>
    <row r="2757" spans="1:3" ht="15" customHeight="1">
      <c r="A2757" s="57" t="str">
        <f>IF(بيانات!N2757=1000,بيانات!B2757,"")</f>
        <v/>
      </c>
      <c r="B2757" s="57" t="str">
        <f>IF(بيانات!N2757=1000,بيانات!C2757,"")</f>
        <v/>
      </c>
      <c r="C2757" s="3" t="str">
        <f>IF(بيانات!N2757=1000,1000,"")</f>
        <v/>
      </c>
    </row>
    <row r="2758" spans="1:3" ht="15" customHeight="1">
      <c r="A2758" s="58" t="str">
        <f>IF(بيانات!N2758=1000,بيانات!B2758,"")</f>
        <v/>
      </c>
      <c r="B2758" s="58" t="str">
        <f>IF(بيانات!N2758=1000,بيانات!C2758,"")</f>
        <v/>
      </c>
      <c r="C2758" s="6" t="str">
        <f>IF(بيانات!N2758=1000,1000,"")</f>
        <v/>
      </c>
    </row>
    <row r="2759" spans="1:3" ht="15" customHeight="1">
      <c r="A2759" s="57" t="str">
        <f>IF(بيانات!N2759=1000,بيانات!B2759,"")</f>
        <v/>
      </c>
      <c r="B2759" s="57" t="str">
        <f>IF(بيانات!N2759=1000,بيانات!C2759,"")</f>
        <v/>
      </c>
      <c r="C2759" s="3" t="str">
        <f>IF(بيانات!N2759=1000,1000,"")</f>
        <v/>
      </c>
    </row>
    <row r="2760" spans="1:3" ht="15" customHeight="1">
      <c r="A2760" s="58" t="str">
        <f>IF(بيانات!N2760=1000,بيانات!B2760,"")</f>
        <v/>
      </c>
      <c r="B2760" s="58" t="str">
        <f>IF(بيانات!N2760=1000,بيانات!C2760,"")</f>
        <v/>
      </c>
      <c r="C2760" s="6" t="str">
        <f>IF(بيانات!N2760=1000,1000,"")</f>
        <v/>
      </c>
    </row>
    <row r="2761" spans="1:3" ht="15" customHeight="1">
      <c r="A2761" s="57" t="str">
        <f>IF(بيانات!N2761=1000,بيانات!B2761,"")</f>
        <v/>
      </c>
      <c r="B2761" s="57" t="str">
        <f>IF(بيانات!N2761=1000,بيانات!C2761,"")</f>
        <v/>
      </c>
      <c r="C2761" s="3" t="str">
        <f>IF(بيانات!N2761=1000,1000,"")</f>
        <v/>
      </c>
    </row>
    <row r="2762" spans="1:3" ht="15" customHeight="1">
      <c r="A2762" s="58" t="str">
        <f>IF(بيانات!N2762=1000,بيانات!B2762,"")</f>
        <v/>
      </c>
      <c r="B2762" s="58" t="str">
        <f>IF(بيانات!N2762=1000,بيانات!C2762,"")</f>
        <v/>
      </c>
      <c r="C2762" s="6" t="str">
        <f>IF(بيانات!N2762=1000,1000,"")</f>
        <v/>
      </c>
    </row>
    <row r="2763" spans="1:3" ht="15" customHeight="1">
      <c r="A2763" s="57" t="str">
        <f>IF(بيانات!N2763=1000,بيانات!B2763,"")</f>
        <v/>
      </c>
      <c r="B2763" s="57" t="str">
        <f>IF(بيانات!N2763=1000,بيانات!C2763,"")</f>
        <v/>
      </c>
      <c r="C2763" s="3" t="str">
        <f>IF(بيانات!N2763=1000,1000,"")</f>
        <v/>
      </c>
    </row>
    <row r="2764" spans="1:3" ht="15" customHeight="1">
      <c r="A2764" s="58" t="str">
        <f>IF(بيانات!N2764=1000,بيانات!B2764,"")</f>
        <v/>
      </c>
      <c r="B2764" s="58" t="str">
        <f>IF(بيانات!N2764=1000,بيانات!C2764,"")</f>
        <v/>
      </c>
      <c r="C2764" s="6" t="str">
        <f>IF(بيانات!N2764=1000,1000,"")</f>
        <v/>
      </c>
    </row>
    <row r="2765" spans="1:3" ht="15" customHeight="1">
      <c r="A2765" s="57" t="str">
        <f>IF(بيانات!N2765=1000,بيانات!B2765,"")</f>
        <v/>
      </c>
      <c r="B2765" s="57" t="str">
        <f>IF(بيانات!N2765=1000,بيانات!C2765,"")</f>
        <v/>
      </c>
      <c r="C2765" s="3" t="str">
        <f>IF(بيانات!N2765=1000,1000,"")</f>
        <v/>
      </c>
    </row>
    <row r="2766" spans="1:3" ht="15" customHeight="1">
      <c r="A2766" s="58" t="str">
        <f>IF(بيانات!N2766=1000,بيانات!B2766,"")</f>
        <v/>
      </c>
      <c r="B2766" s="58" t="str">
        <f>IF(بيانات!N2766=1000,بيانات!C2766,"")</f>
        <v/>
      </c>
      <c r="C2766" s="6" t="str">
        <f>IF(بيانات!N2766=1000,1000,"")</f>
        <v/>
      </c>
    </row>
    <row r="2767" spans="1:3" ht="15" customHeight="1">
      <c r="A2767" s="57" t="str">
        <f>IF(بيانات!N2767=1000,بيانات!B2767,"")</f>
        <v/>
      </c>
      <c r="B2767" s="57" t="str">
        <f>IF(بيانات!N2767=1000,بيانات!C2767,"")</f>
        <v/>
      </c>
      <c r="C2767" s="3" t="str">
        <f>IF(بيانات!N2767=1000,1000,"")</f>
        <v/>
      </c>
    </row>
    <row r="2768" spans="1:3" ht="15" customHeight="1">
      <c r="A2768" s="58" t="str">
        <f>IF(بيانات!N2768=1000,بيانات!B2768,"")</f>
        <v/>
      </c>
      <c r="B2768" s="58" t="str">
        <f>IF(بيانات!N2768=1000,بيانات!C2768,"")</f>
        <v/>
      </c>
      <c r="C2768" s="6" t="str">
        <f>IF(بيانات!N2768=1000,1000,"")</f>
        <v/>
      </c>
    </row>
    <row r="2769" spans="1:3" ht="15" customHeight="1">
      <c r="A2769" s="57" t="str">
        <f>IF(بيانات!N2769=1000,بيانات!B2769,"")</f>
        <v/>
      </c>
      <c r="B2769" s="57" t="str">
        <f>IF(بيانات!N2769=1000,بيانات!C2769,"")</f>
        <v/>
      </c>
      <c r="C2769" s="3" t="str">
        <f>IF(بيانات!N2769=1000,1000,"")</f>
        <v/>
      </c>
    </row>
    <row r="2770" spans="1:3" ht="15" customHeight="1">
      <c r="A2770" s="58" t="str">
        <f>IF(بيانات!N2770=1000,بيانات!B2770,"")</f>
        <v/>
      </c>
      <c r="B2770" s="58" t="str">
        <f>IF(بيانات!N2770=1000,بيانات!C2770,"")</f>
        <v/>
      </c>
      <c r="C2770" s="6" t="str">
        <f>IF(بيانات!N2770=1000,1000,"")</f>
        <v/>
      </c>
    </row>
    <row r="2771" spans="1:3" ht="15" customHeight="1">
      <c r="A2771" s="57" t="str">
        <f>IF(بيانات!N2771=1000,بيانات!B2771,"")</f>
        <v/>
      </c>
      <c r="B2771" s="57" t="str">
        <f>IF(بيانات!N2771=1000,بيانات!C2771,"")</f>
        <v/>
      </c>
      <c r="C2771" s="3" t="str">
        <f>IF(بيانات!N2771=1000,1000,"")</f>
        <v/>
      </c>
    </row>
    <row r="2772" spans="1:3" ht="15" customHeight="1">
      <c r="A2772" s="58" t="str">
        <f>IF(بيانات!N2772=1000,بيانات!B2772,"")</f>
        <v/>
      </c>
      <c r="B2772" s="58" t="str">
        <f>IF(بيانات!N2772=1000,بيانات!C2772,"")</f>
        <v/>
      </c>
      <c r="C2772" s="6" t="str">
        <f>IF(بيانات!N2772=1000,1000,"")</f>
        <v/>
      </c>
    </row>
    <row r="2773" spans="1:3" ht="15" customHeight="1">
      <c r="A2773" s="57" t="str">
        <f>IF(بيانات!N2773=1000,بيانات!B2773,"")</f>
        <v/>
      </c>
      <c r="B2773" s="57" t="str">
        <f>IF(بيانات!N2773=1000,بيانات!C2773,"")</f>
        <v/>
      </c>
      <c r="C2773" s="3" t="str">
        <f>IF(بيانات!N2773=1000,1000,"")</f>
        <v/>
      </c>
    </row>
    <row r="2774" spans="1:3" ht="15" customHeight="1">
      <c r="A2774" s="58" t="str">
        <f>IF(بيانات!N2774=1000,بيانات!B2774,"")</f>
        <v/>
      </c>
      <c r="B2774" s="58" t="str">
        <f>IF(بيانات!N2774=1000,بيانات!C2774,"")</f>
        <v/>
      </c>
      <c r="C2774" s="6" t="str">
        <f>IF(بيانات!N2774=1000,1000,"")</f>
        <v/>
      </c>
    </row>
    <row r="2775" spans="1:3" ht="15" customHeight="1">
      <c r="A2775" s="57" t="str">
        <f>IF(بيانات!N2775=1000,بيانات!B2775,"")</f>
        <v/>
      </c>
      <c r="B2775" s="57" t="str">
        <f>IF(بيانات!N2775=1000,بيانات!C2775,"")</f>
        <v/>
      </c>
      <c r="C2775" s="3" t="str">
        <f>IF(بيانات!N2775=1000,1000,"")</f>
        <v/>
      </c>
    </row>
    <row r="2776" spans="1:3" ht="15" customHeight="1">
      <c r="A2776" s="58" t="str">
        <f>IF(بيانات!N2776=1000,بيانات!B2776,"")</f>
        <v/>
      </c>
      <c r="B2776" s="58" t="str">
        <f>IF(بيانات!N2776=1000,بيانات!C2776,"")</f>
        <v/>
      </c>
      <c r="C2776" s="6" t="str">
        <f>IF(بيانات!N2776=1000,1000,"")</f>
        <v/>
      </c>
    </row>
    <row r="2777" spans="1:3" ht="15" customHeight="1">
      <c r="A2777" s="57" t="str">
        <f>IF(بيانات!N2777=1000,بيانات!B2777,"")</f>
        <v/>
      </c>
      <c r="B2777" s="57" t="str">
        <f>IF(بيانات!N2777=1000,بيانات!C2777,"")</f>
        <v/>
      </c>
      <c r="C2777" s="3" t="str">
        <f>IF(بيانات!N2777=1000,1000,"")</f>
        <v/>
      </c>
    </row>
    <row r="2778" spans="1:3" ht="15" customHeight="1">
      <c r="A2778" s="58" t="str">
        <f>IF(بيانات!N2778=1000,بيانات!B2778,"")</f>
        <v/>
      </c>
      <c r="B2778" s="58" t="str">
        <f>IF(بيانات!N2778=1000,بيانات!C2778,"")</f>
        <v/>
      </c>
      <c r="C2778" s="6" t="str">
        <f>IF(بيانات!N2778=1000,1000,"")</f>
        <v/>
      </c>
    </row>
    <row r="2779" spans="1:3" ht="15" customHeight="1">
      <c r="A2779" s="57" t="str">
        <f>IF(بيانات!N2779=1000,بيانات!B2779,"")</f>
        <v/>
      </c>
      <c r="B2779" s="57" t="str">
        <f>IF(بيانات!N2779=1000,بيانات!C2779,"")</f>
        <v/>
      </c>
      <c r="C2779" s="3" t="str">
        <f>IF(بيانات!N2779=1000,1000,"")</f>
        <v/>
      </c>
    </row>
    <row r="2780" spans="1:3" ht="15" customHeight="1">
      <c r="A2780" s="58" t="str">
        <f>IF(بيانات!N2780=1000,بيانات!B2780,"")</f>
        <v/>
      </c>
      <c r="B2780" s="58" t="str">
        <f>IF(بيانات!N2780=1000,بيانات!C2780,"")</f>
        <v/>
      </c>
      <c r="C2780" s="6" t="str">
        <f>IF(بيانات!N2780=1000,1000,"")</f>
        <v/>
      </c>
    </row>
    <row r="2781" spans="1:3" ht="15" customHeight="1">
      <c r="A2781" s="57" t="str">
        <f>IF(بيانات!N2781=1000,بيانات!B2781,"")</f>
        <v/>
      </c>
      <c r="B2781" s="57" t="str">
        <f>IF(بيانات!N2781=1000,بيانات!C2781,"")</f>
        <v/>
      </c>
      <c r="C2781" s="3" t="str">
        <f>IF(بيانات!N2781=1000,1000,"")</f>
        <v/>
      </c>
    </row>
    <row r="2782" spans="1:3" ht="15" customHeight="1">
      <c r="A2782" s="58" t="str">
        <f>IF(بيانات!N2782=1000,بيانات!B2782,"")</f>
        <v/>
      </c>
      <c r="B2782" s="58" t="str">
        <f>IF(بيانات!N2782=1000,بيانات!C2782,"")</f>
        <v/>
      </c>
      <c r="C2782" s="6" t="str">
        <f>IF(بيانات!N2782=1000,1000,"")</f>
        <v/>
      </c>
    </row>
    <row r="2783" spans="1:3" ht="15" customHeight="1">
      <c r="A2783" s="57" t="str">
        <f>IF(بيانات!N2783=1000,بيانات!B2783,"")</f>
        <v/>
      </c>
      <c r="B2783" s="57" t="str">
        <f>IF(بيانات!N2783=1000,بيانات!C2783,"")</f>
        <v/>
      </c>
      <c r="C2783" s="3" t="str">
        <f>IF(بيانات!N2783=1000,1000,"")</f>
        <v/>
      </c>
    </row>
    <row r="2784" spans="1:3" ht="15" customHeight="1">
      <c r="A2784" s="58" t="str">
        <f>IF(بيانات!N2784=1000,بيانات!B2784,"")</f>
        <v/>
      </c>
      <c r="B2784" s="58" t="str">
        <f>IF(بيانات!N2784=1000,بيانات!C2784,"")</f>
        <v/>
      </c>
      <c r="C2784" s="6" t="str">
        <f>IF(بيانات!N2784=1000,1000,"")</f>
        <v/>
      </c>
    </row>
    <row r="2785" spans="1:3" ht="15" customHeight="1">
      <c r="A2785" s="57" t="str">
        <f>IF(بيانات!N2785=1000,بيانات!B2785,"")</f>
        <v/>
      </c>
      <c r="B2785" s="57" t="str">
        <f>IF(بيانات!N2785=1000,بيانات!C2785,"")</f>
        <v/>
      </c>
      <c r="C2785" s="3" t="str">
        <f>IF(بيانات!N2785=1000,1000,"")</f>
        <v/>
      </c>
    </row>
    <row r="2786" spans="1:3" ht="15" customHeight="1">
      <c r="A2786" s="58" t="str">
        <f>IF(بيانات!N2786=1000,بيانات!B2786,"")</f>
        <v/>
      </c>
      <c r="B2786" s="58" t="str">
        <f>IF(بيانات!N2786=1000,بيانات!C2786,"")</f>
        <v/>
      </c>
      <c r="C2786" s="6" t="str">
        <f>IF(بيانات!N2786=1000,1000,"")</f>
        <v/>
      </c>
    </row>
    <row r="2787" spans="1:3" ht="15" customHeight="1">
      <c r="A2787" s="57" t="str">
        <f>IF(بيانات!N2787=1000,بيانات!B2787,"")</f>
        <v/>
      </c>
      <c r="B2787" s="57" t="str">
        <f>IF(بيانات!N2787=1000,بيانات!C2787,"")</f>
        <v/>
      </c>
      <c r="C2787" s="3" t="str">
        <f>IF(بيانات!N2787=1000,1000,"")</f>
        <v/>
      </c>
    </row>
    <row r="2788" spans="1:3" ht="15" customHeight="1">
      <c r="A2788" s="58" t="str">
        <f>IF(بيانات!N2788=1000,بيانات!B2788,"")</f>
        <v/>
      </c>
      <c r="B2788" s="58" t="str">
        <f>IF(بيانات!N2788=1000,بيانات!C2788,"")</f>
        <v/>
      </c>
      <c r="C2788" s="6" t="str">
        <f>IF(بيانات!N2788=1000,1000,"")</f>
        <v/>
      </c>
    </row>
    <row r="2789" spans="1:3" ht="15" customHeight="1">
      <c r="A2789" s="57" t="str">
        <f>IF(بيانات!N2789=1000,بيانات!B2789,"")</f>
        <v/>
      </c>
      <c r="B2789" s="57" t="str">
        <f>IF(بيانات!N2789=1000,بيانات!C2789,"")</f>
        <v/>
      </c>
      <c r="C2789" s="3" t="str">
        <f>IF(بيانات!N2789=1000,1000,"")</f>
        <v/>
      </c>
    </row>
    <row r="2790" spans="1:3" ht="15" customHeight="1">
      <c r="A2790" s="58" t="str">
        <f>IF(بيانات!N2790=1000,بيانات!B2790,"")</f>
        <v/>
      </c>
      <c r="B2790" s="58" t="str">
        <f>IF(بيانات!N2790=1000,بيانات!C2790,"")</f>
        <v/>
      </c>
      <c r="C2790" s="6" t="str">
        <f>IF(بيانات!N2790=1000,1000,"")</f>
        <v/>
      </c>
    </row>
    <row r="2791" spans="1:3" ht="15" customHeight="1">
      <c r="A2791" s="57" t="str">
        <f>IF(بيانات!N2791=1000,بيانات!B2791,"")</f>
        <v/>
      </c>
      <c r="B2791" s="57" t="str">
        <f>IF(بيانات!N2791=1000,بيانات!C2791,"")</f>
        <v/>
      </c>
      <c r="C2791" s="3" t="str">
        <f>IF(بيانات!N2791=1000,1000,"")</f>
        <v/>
      </c>
    </row>
    <row r="2792" spans="1:3" ht="15" customHeight="1">
      <c r="A2792" s="58" t="str">
        <f>IF(بيانات!N2792=1000,بيانات!B2792,"")</f>
        <v/>
      </c>
      <c r="B2792" s="58" t="str">
        <f>IF(بيانات!N2792=1000,بيانات!C2792,"")</f>
        <v/>
      </c>
      <c r="C2792" s="6" t="str">
        <f>IF(بيانات!N2792=1000,1000,"")</f>
        <v/>
      </c>
    </row>
    <row r="2793" spans="1:3" ht="15" customHeight="1">
      <c r="A2793" s="57" t="str">
        <f>IF(بيانات!N2793=1000,بيانات!B2793,"")</f>
        <v/>
      </c>
      <c r="B2793" s="57" t="str">
        <f>IF(بيانات!N2793=1000,بيانات!C2793,"")</f>
        <v/>
      </c>
      <c r="C2793" s="3" t="str">
        <f>IF(بيانات!N2793=1000,1000,"")</f>
        <v/>
      </c>
    </row>
    <row r="2794" spans="1:3" ht="15" customHeight="1">
      <c r="A2794" s="58" t="str">
        <f>IF(بيانات!N2794=1000,بيانات!B2794,"")</f>
        <v/>
      </c>
      <c r="B2794" s="58" t="str">
        <f>IF(بيانات!N2794=1000,بيانات!C2794,"")</f>
        <v/>
      </c>
      <c r="C2794" s="6" t="str">
        <f>IF(بيانات!N2794=1000,1000,"")</f>
        <v/>
      </c>
    </row>
    <row r="2795" spans="1:3" ht="15" customHeight="1">
      <c r="A2795" s="57" t="str">
        <f>IF(بيانات!N2795=1000,بيانات!B2795,"")</f>
        <v/>
      </c>
      <c r="B2795" s="57" t="str">
        <f>IF(بيانات!N2795=1000,بيانات!C2795,"")</f>
        <v/>
      </c>
      <c r="C2795" s="3" t="str">
        <f>IF(بيانات!N2795=1000,1000,"")</f>
        <v/>
      </c>
    </row>
    <row r="2796" spans="1:3" ht="15" customHeight="1">
      <c r="A2796" s="58" t="str">
        <f>IF(بيانات!N2796=1000,بيانات!B2796,"")</f>
        <v/>
      </c>
      <c r="B2796" s="58" t="str">
        <f>IF(بيانات!N2796=1000,بيانات!C2796,"")</f>
        <v/>
      </c>
      <c r="C2796" s="6" t="str">
        <f>IF(بيانات!N2796=1000,1000,"")</f>
        <v/>
      </c>
    </row>
    <row r="2797" spans="1:3" ht="15" customHeight="1">
      <c r="A2797" s="57" t="str">
        <f>IF(بيانات!N2797=1000,بيانات!B2797,"")</f>
        <v/>
      </c>
      <c r="B2797" s="57" t="str">
        <f>IF(بيانات!N2797=1000,بيانات!C2797,"")</f>
        <v/>
      </c>
      <c r="C2797" s="3" t="str">
        <f>IF(بيانات!N2797=1000,1000,"")</f>
        <v/>
      </c>
    </row>
    <row r="2798" spans="1:3" ht="15" customHeight="1">
      <c r="A2798" s="58" t="str">
        <f>IF(بيانات!N2798=1000,بيانات!B2798,"")</f>
        <v/>
      </c>
      <c r="B2798" s="58" t="str">
        <f>IF(بيانات!N2798=1000,بيانات!C2798,"")</f>
        <v/>
      </c>
      <c r="C2798" s="6" t="str">
        <f>IF(بيانات!N2798=1000,1000,"")</f>
        <v/>
      </c>
    </row>
    <row r="2799" spans="1:3" ht="15" customHeight="1">
      <c r="A2799" s="57" t="str">
        <f>IF(بيانات!N2799=1000,بيانات!B2799,"")</f>
        <v/>
      </c>
      <c r="B2799" s="57" t="str">
        <f>IF(بيانات!N2799=1000,بيانات!C2799,"")</f>
        <v/>
      </c>
      <c r="C2799" s="3" t="str">
        <f>IF(بيانات!N2799=1000,1000,"")</f>
        <v/>
      </c>
    </row>
    <row r="2800" spans="1:3" ht="15" customHeight="1">
      <c r="A2800" s="58" t="str">
        <f>IF(بيانات!N2800=1000,بيانات!B2800,"")</f>
        <v/>
      </c>
      <c r="B2800" s="58" t="str">
        <f>IF(بيانات!N2800=1000,بيانات!C2800,"")</f>
        <v/>
      </c>
      <c r="C2800" s="6" t="str">
        <f>IF(بيانات!N2800=1000,1000,"")</f>
        <v/>
      </c>
    </row>
    <row r="2801" spans="1:3" ht="15" customHeight="1">
      <c r="A2801" s="57" t="str">
        <f>IF(بيانات!N2801=1000,بيانات!B2801,"")</f>
        <v/>
      </c>
      <c r="B2801" s="57" t="str">
        <f>IF(بيانات!N2801=1000,بيانات!C2801,"")</f>
        <v/>
      </c>
      <c r="C2801" s="3" t="str">
        <f>IF(بيانات!N2801=1000,1000,"")</f>
        <v/>
      </c>
    </row>
    <row r="2802" spans="1:3" ht="15" customHeight="1">
      <c r="A2802" s="58" t="str">
        <f>IF(بيانات!N2802=1000,بيانات!B2802,"")</f>
        <v/>
      </c>
      <c r="B2802" s="58" t="str">
        <f>IF(بيانات!N2802=1000,بيانات!C2802,"")</f>
        <v/>
      </c>
      <c r="C2802" s="6" t="str">
        <f>IF(بيانات!N2802=1000,1000,"")</f>
        <v/>
      </c>
    </row>
    <row r="2803" spans="1:3" ht="15" customHeight="1">
      <c r="A2803" s="57" t="str">
        <f>IF(بيانات!N2803=1000,بيانات!B2803,"")</f>
        <v/>
      </c>
      <c r="B2803" s="57" t="str">
        <f>IF(بيانات!N2803=1000,بيانات!C2803,"")</f>
        <v/>
      </c>
      <c r="C2803" s="3" t="str">
        <f>IF(بيانات!N2803=1000,1000,"")</f>
        <v/>
      </c>
    </row>
    <row r="2804" spans="1:3" ht="15" customHeight="1">
      <c r="A2804" s="58" t="str">
        <f>IF(بيانات!N2804=1000,بيانات!B2804,"")</f>
        <v/>
      </c>
      <c r="B2804" s="58" t="str">
        <f>IF(بيانات!N2804=1000,بيانات!C2804,"")</f>
        <v/>
      </c>
      <c r="C2804" s="6" t="str">
        <f>IF(بيانات!N2804=1000,1000,"")</f>
        <v/>
      </c>
    </row>
    <row r="2805" spans="1:3" ht="15" customHeight="1">
      <c r="A2805" s="57" t="str">
        <f>IF(بيانات!N2805=1000,بيانات!B2805,"")</f>
        <v/>
      </c>
      <c r="B2805" s="57" t="str">
        <f>IF(بيانات!N2805=1000,بيانات!C2805,"")</f>
        <v/>
      </c>
      <c r="C2805" s="3" t="str">
        <f>IF(بيانات!N2805=1000,1000,"")</f>
        <v/>
      </c>
    </row>
    <row r="2806" spans="1:3" ht="15" customHeight="1">
      <c r="A2806" s="58" t="str">
        <f>IF(بيانات!N2806=1000,بيانات!B2806,"")</f>
        <v/>
      </c>
      <c r="B2806" s="58" t="str">
        <f>IF(بيانات!N2806=1000,بيانات!C2806,"")</f>
        <v/>
      </c>
      <c r="C2806" s="6" t="str">
        <f>IF(بيانات!N2806=1000,1000,"")</f>
        <v/>
      </c>
    </row>
    <row r="2807" spans="1:3" ht="15" customHeight="1">
      <c r="A2807" s="57" t="str">
        <f>IF(بيانات!N2807=1000,بيانات!B2807,"")</f>
        <v/>
      </c>
      <c r="B2807" s="57" t="str">
        <f>IF(بيانات!N2807=1000,بيانات!C2807,"")</f>
        <v/>
      </c>
      <c r="C2807" s="3" t="str">
        <f>IF(بيانات!N2807=1000,1000,"")</f>
        <v/>
      </c>
    </row>
    <row r="2808" spans="1:3" ht="15" customHeight="1">
      <c r="A2808" s="58" t="str">
        <f>IF(بيانات!N2808=1000,بيانات!B2808,"")</f>
        <v/>
      </c>
      <c r="B2808" s="58" t="str">
        <f>IF(بيانات!N2808=1000,بيانات!C2808,"")</f>
        <v/>
      </c>
      <c r="C2808" s="6" t="str">
        <f>IF(بيانات!N2808=1000,1000,"")</f>
        <v/>
      </c>
    </row>
    <row r="2809" spans="1:3" ht="15" customHeight="1">
      <c r="A2809" s="57" t="str">
        <f>IF(بيانات!N2809=1000,بيانات!B2809,"")</f>
        <v/>
      </c>
      <c r="B2809" s="57" t="str">
        <f>IF(بيانات!N2809=1000,بيانات!C2809,"")</f>
        <v/>
      </c>
      <c r="C2809" s="3" t="str">
        <f>IF(بيانات!N2809=1000,1000,"")</f>
        <v/>
      </c>
    </row>
    <row r="2810" spans="1:3" ht="15" customHeight="1">
      <c r="A2810" s="58" t="str">
        <f>IF(بيانات!N2810=1000,بيانات!B2810,"")</f>
        <v/>
      </c>
      <c r="B2810" s="58" t="str">
        <f>IF(بيانات!N2810=1000,بيانات!C2810,"")</f>
        <v/>
      </c>
      <c r="C2810" s="6" t="str">
        <f>IF(بيانات!N2810=1000,1000,"")</f>
        <v/>
      </c>
    </row>
    <row r="2811" spans="1:3" ht="15" customHeight="1">
      <c r="A2811" s="57" t="str">
        <f>IF(بيانات!N2811=1000,بيانات!B2811,"")</f>
        <v/>
      </c>
      <c r="B2811" s="57" t="str">
        <f>IF(بيانات!N2811=1000,بيانات!C2811,"")</f>
        <v/>
      </c>
      <c r="C2811" s="3" t="str">
        <f>IF(بيانات!N2811=1000,1000,"")</f>
        <v/>
      </c>
    </row>
    <row r="2812" spans="1:3" ht="15" customHeight="1">
      <c r="A2812" s="58" t="str">
        <f>IF(بيانات!N2812=1000,بيانات!B2812,"")</f>
        <v/>
      </c>
      <c r="B2812" s="58" t="str">
        <f>IF(بيانات!N2812=1000,بيانات!C2812,"")</f>
        <v/>
      </c>
      <c r="C2812" s="6" t="str">
        <f>IF(بيانات!N2812=1000,1000,"")</f>
        <v/>
      </c>
    </row>
    <row r="2813" spans="1:3" ht="15" customHeight="1">
      <c r="A2813" s="57" t="str">
        <f>IF(بيانات!N2813=1000,بيانات!B2813,"")</f>
        <v/>
      </c>
      <c r="B2813" s="57" t="str">
        <f>IF(بيانات!N2813=1000,بيانات!C2813,"")</f>
        <v/>
      </c>
      <c r="C2813" s="3" t="str">
        <f>IF(بيانات!N2813=1000,1000,"")</f>
        <v/>
      </c>
    </row>
    <row r="2814" spans="1:3" ht="15" customHeight="1">
      <c r="A2814" s="58" t="str">
        <f>IF(بيانات!N2814=1000,بيانات!B2814,"")</f>
        <v/>
      </c>
      <c r="B2814" s="58" t="str">
        <f>IF(بيانات!N2814=1000,بيانات!C2814,"")</f>
        <v/>
      </c>
      <c r="C2814" s="6" t="str">
        <f>IF(بيانات!N2814=1000,1000,"")</f>
        <v/>
      </c>
    </row>
    <row r="2815" spans="1:3" ht="15" customHeight="1">
      <c r="A2815" s="57" t="str">
        <f>IF(بيانات!N2815=1000,بيانات!B2815,"")</f>
        <v/>
      </c>
      <c r="B2815" s="57" t="str">
        <f>IF(بيانات!N2815=1000,بيانات!C2815,"")</f>
        <v/>
      </c>
      <c r="C2815" s="3" t="str">
        <f>IF(بيانات!N2815=1000,1000,"")</f>
        <v/>
      </c>
    </row>
    <row r="2816" spans="1:3" ht="15" customHeight="1">
      <c r="A2816" s="58" t="str">
        <f>IF(بيانات!N2816=1000,بيانات!B2816,"")</f>
        <v/>
      </c>
      <c r="B2816" s="58" t="str">
        <f>IF(بيانات!N2816=1000,بيانات!C2816,"")</f>
        <v/>
      </c>
      <c r="C2816" s="6" t="str">
        <f>IF(بيانات!N2816=1000,1000,"")</f>
        <v/>
      </c>
    </row>
    <row r="2817" spans="1:3" ht="15" customHeight="1">
      <c r="A2817" s="57" t="str">
        <f>IF(بيانات!N2817=1000,بيانات!B2817,"")</f>
        <v/>
      </c>
      <c r="B2817" s="57" t="str">
        <f>IF(بيانات!N2817=1000,بيانات!C2817,"")</f>
        <v/>
      </c>
      <c r="C2817" s="3" t="str">
        <f>IF(بيانات!N2817=1000,1000,"")</f>
        <v/>
      </c>
    </row>
    <row r="2818" spans="1:3" ht="15" customHeight="1">
      <c r="A2818" s="58" t="str">
        <f>IF(بيانات!N2818=1000,بيانات!B2818,"")</f>
        <v/>
      </c>
      <c r="B2818" s="58" t="str">
        <f>IF(بيانات!N2818=1000,بيانات!C2818,"")</f>
        <v/>
      </c>
      <c r="C2818" s="6" t="str">
        <f>IF(بيانات!N2818=1000,1000,"")</f>
        <v/>
      </c>
    </row>
    <row r="2819" spans="1:3" ht="15" customHeight="1">
      <c r="A2819" s="57" t="str">
        <f>IF(بيانات!N2819=1000,بيانات!B2819,"")</f>
        <v/>
      </c>
      <c r="B2819" s="57" t="str">
        <f>IF(بيانات!N2819=1000,بيانات!C2819,"")</f>
        <v/>
      </c>
      <c r="C2819" s="3" t="str">
        <f>IF(بيانات!N2819=1000,1000,"")</f>
        <v/>
      </c>
    </row>
    <row r="2820" spans="1:3" ht="15" customHeight="1">
      <c r="A2820" s="58" t="str">
        <f>IF(بيانات!N2820=1000,بيانات!B2820,"")</f>
        <v/>
      </c>
      <c r="B2820" s="58" t="str">
        <f>IF(بيانات!N2820=1000,بيانات!C2820,"")</f>
        <v/>
      </c>
      <c r="C2820" s="6" t="str">
        <f>IF(بيانات!N2820=1000,1000,"")</f>
        <v/>
      </c>
    </row>
    <row r="2821" spans="1:3" ht="15" customHeight="1">
      <c r="A2821" s="57" t="str">
        <f>IF(بيانات!N2821=1000,بيانات!B2821,"")</f>
        <v/>
      </c>
      <c r="B2821" s="57" t="str">
        <f>IF(بيانات!N2821=1000,بيانات!C2821,"")</f>
        <v/>
      </c>
      <c r="C2821" s="3" t="str">
        <f>IF(بيانات!N2821=1000,1000,"")</f>
        <v/>
      </c>
    </row>
    <row r="2822" spans="1:3" ht="15" customHeight="1">
      <c r="A2822" s="58" t="str">
        <f>IF(بيانات!N2822=1000,بيانات!B2822,"")</f>
        <v/>
      </c>
      <c r="B2822" s="58" t="str">
        <f>IF(بيانات!N2822=1000,بيانات!C2822,"")</f>
        <v/>
      </c>
      <c r="C2822" s="6" t="str">
        <f>IF(بيانات!N2822=1000,1000,"")</f>
        <v/>
      </c>
    </row>
    <row r="2823" spans="1:3" ht="15" customHeight="1">
      <c r="A2823" s="57" t="str">
        <f>IF(بيانات!N2823=1000,بيانات!B2823,"")</f>
        <v/>
      </c>
      <c r="B2823" s="57" t="str">
        <f>IF(بيانات!N2823=1000,بيانات!C2823,"")</f>
        <v/>
      </c>
      <c r="C2823" s="3" t="str">
        <f>IF(بيانات!N2823=1000,1000,"")</f>
        <v/>
      </c>
    </row>
    <row r="2824" spans="1:3" ht="15" customHeight="1">
      <c r="A2824" s="58" t="str">
        <f>IF(بيانات!N2824=1000,بيانات!B2824,"")</f>
        <v/>
      </c>
      <c r="B2824" s="58" t="str">
        <f>IF(بيانات!N2824=1000,بيانات!C2824,"")</f>
        <v/>
      </c>
      <c r="C2824" s="6" t="str">
        <f>IF(بيانات!N2824=1000,1000,"")</f>
        <v/>
      </c>
    </row>
    <row r="2825" spans="1:3" ht="15" customHeight="1">
      <c r="A2825" s="57" t="str">
        <f>IF(بيانات!N2825=1000,بيانات!B2825,"")</f>
        <v/>
      </c>
      <c r="B2825" s="57" t="str">
        <f>IF(بيانات!N2825=1000,بيانات!C2825,"")</f>
        <v/>
      </c>
      <c r="C2825" s="3" t="str">
        <f>IF(بيانات!N2825=1000,1000,"")</f>
        <v/>
      </c>
    </row>
    <row r="2826" spans="1:3" ht="15" customHeight="1">
      <c r="A2826" s="58" t="str">
        <f>IF(بيانات!N2826=1000,بيانات!B2826,"")</f>
        <v/>
      </c>
      <c r="B2826" s="58" t="str">
        <f>IF(بيانات!N2826=1000,بيانات!C2826,"")</f>
        <v/>
      </c>
      <c r="C2826" s="6" t="str">
        <f>IF(بيانات!N2826=1000,1000,"")</f>
        <v/>
      </c>
    </row>
    <row r="2827" spans="1:3" ht="15" customHeight="1">
      <c r="A2827" s="57" t="str">
        <f>IF(بيانات!N2827=1000,بيانات!B2827,"")</f>
        <v/>
      </c>
      <c r="B2827" s="57" t="str">
        <f>IF(بيانات!N2827=1000,بيانات!C2827,"")</f>
        <v/>
      </c>
      <c r="C2827" s="3" t="str">
        <f>IF(بيانات!N2827=1000,1000,"")</f>
        <v/>
      </c>
    </row>
    <row r="2828" spans="1:3" ht="15" customHeight="1">
      <c r="A2828" s="58" t="str">
        <f>IF(بيانات!N2828=1000,بيانات!B2828,"")</f>
        <v/>
      </c>
      <c r="B2828" s="58" t="str">
        <f>IF(بيانات!N2828=1000,بيانات!C2828,"")</f>
        <v/>
      </c>
      <c r="C2828" s="6" t="str">
        <f>IF(بيانات!N2828=1000,1000,"")</f>
        <v/>
      </c>
    </row>
    <row r="2829" spans="1:3" ht="15" customHeight="1">
      <c r="A2829" s="57" t="str">
        <f>IF(بيانات!N2829=1000,بيانات!B2829,"")</f>
        <v/>
      </c>
      <c r="B2829" s="57" t="str">
        <f>IF(بيانات!N2829=1000,بيانات!C2829,"")</f>
        <v/>
      </c>
      <c r="C2829" s="3" t="str">
        <f>IF(بيانات!N2829=1000,1000,"")</f>
        <v/>
      </c>
    </row>
    <row r="2830" spans="1:3" ht="15" customHeight="1">
      <c r="A2830" s="58" t="str">
        <f>IF(بيانات!N2830=1000,بيانات!B2830,"")</f>
        <v/>
      </c>
      <c r="B2830" s="58" t="str">
        <f>IF(بيانات!N2830=1000,بيانات!C2830,"")</f>
        <v/>
      </c>
      <c r="C2830" s="6" t="str">
        <f>IF(بيانات!N2830=1000,1000,"")</f>
        <v/>
      </c>
    </row>
    <row r="2831" spans="1:3" ht="15" customHeight="1">
      <c r="A2831" s="57" t="str">
        <f>IF(بيانات!N2831=1000,بيانات!B2831,"")</f>
        <v/>
      </c>
      <c r="B2831" s="57" t="str">
        <f>IF(بيانات!N2831=1000,بيانات!C2831,"")</f>
        <v/>
      </c>
      <c r="C2831" s="3" t="str">
        <f>IF(بيانات!N2831=1000,1000,"")</f>
        <v/>
      </c>
    </row>
    <row r="2832" spans="1:3" ht="15" customHeight="1">
      <c r="A2832" s="58" t="str">
        <f>IF(بيانات!N2832=1000,بيانات!B2832,"")</f>
        <v/>
      </c>
      <c r="B2832" s="58" t="str">
        <f>IF(بيانات!N2832=1000,بيانات!C2832,"")</f>
        <v/>
      </c>
      <c r="C2832" s="6" t="str">
        <f>IF(بيانات!N2832=1000,1000,"")</f>
        <v/>
      </c>
    </row>
    <row r="2833" spans="1:3" ht="15" customHeight="1">
      <c r="A2833" s="57" t="str">
        <f>IF(بيانات!N2833=1000,بيانات!B2833,"")</f>
        <v/>
      </c>
      <c r="B2833" s="57" t="str">
        <f>IF(بيانات!N2833=1000,بيانات!C2833,"")</f>
        <v/>
      </c>
      <c r="C2833" s="3" t="str">
        <f>IF(بيانات!N2833=1000,1000,"")</f>
        <v/>
      </c>
    </row>
    <row r="2834" spans="1:3" ht="15" customHeight="1">
      <c r="A2834" s="58" t="str">
        <f>IF(بيانات!N2834=1000,بيانات!B2834,"")</f>
        <v/>
      </c>
      <c r="B2834" s="58" t="str">
        <f>IF(بيانات!N2834=1000,بيانات!C2834,"")</f>
        <v/>
      </c>
      <c r="C2834" s="6" t="str">
        <f>IF(بيانات!N2834=1000,1000,"")</f>
        <v/>
      </c>
    </row>
    <row r="2835" spans="1:3" ht="15" customHeight="1">
      <c r="A2835" s="57" t="str">
        <f>IF(بيانات!N2835=1000,بيانات!B2835,"")</f>
        <v/>
      </c>
      <c r="B2835" s="57" t="str">
        <f>IF(بيانات!N2835=1000,بيانات!C2835,"")</f>
        <v/>
      </c>
      <c r="C2835" s="3" t="str">
        <f>IF(بيانات!N2835=1000,1000,"")</f>
        <v/>
      </c>
    </row>
    <row r="2836" spans="1:3" ht="15" customHeight="1">
      <c r="A2836" s="58" t="str">
        <f>IF(بيانات!N2836=1000,بيانات!B2836,"")</f>
        <v/>
      </c>
      <c r="B2836" s="58" t="str">
        <f>IF(بيانات!N2836=1000,بيانات!C2836,"")</f>
        <v/>
      </c>
      <c r="C2836" s="6" t="str">
        <f>IF(بيانات!N2836=1000,1000,"")</f>
        <v/>
      </c>
    </row>
    <row r="2837" spans="1:3" ht="15" customHeight="1">
      <c r="A2837" s="57" t="str">
        <f>IF(بيانات!N2837=1000,بيانات!B2837,"")</f>
        <v/>
      </c>
      <c r="B2837" s="57" t="str">
        <f>IF(بيانات!N2837=1000,بيانات!C2837,"")</f>
        <v/>
      </c>
      <c r="C2837" s="3" t="str">
        <f>IF(بيانات!N2837=1000,1000,"")</f>
        <v/>
      </c>
    </row>
    <row r="2838" spans="1:3" ht="15" customHeight="1">
      <c r="A2838" s="58" t="str">
        <f>IF(بيانات!N2838=1000,بيانات!B2838,"")</f>
        <v/>
      </c>
      <c r="B2838" s="58" t="str">
        <f>IF(بيانات!N2838=1000,بيانات!C2838,"")</f>
        <v/>
      </c>
      <c r="C2838" s="6" t="str">
        <f>IF(بيانات!N2838=1000,1000,"")</f>
        <v/>
      </c>
    </row>
    <row r="2839" spans="1:3" ht="15" customHeight="1">
      <c r="A2839" s="57" t="str">
        <f>IF(بيانات!N2839=1000,بيانات!B2839,"")</f>
        <v/>
      </c>
      <c r="B2839" s="57" t="str">
        <f>IF(بيانات!N2839=1000,بيانات!C2839,"")</f>
        <v/>
      </c>
      <c r="C2839" s="3" t="str">
        <f>IF(بيانات!N2839=1000,1000,"")</f>
        <v/>
      </c>
    </row>
    <row r="2840" spans="1:3" ht="15" customHeight="1">
      <c r="A2840" s="58" t="str">
        <f>IF(بيانات!N2840=1000,بيانات!B2840,"")</f>
        <v/>
      </c>
      <c r="B2840" s="58" t="str">
        <f>IF(بيانات!N2840=1000,بيانات!C2840,"")</f>
        <v/>
      </c>
      <c r="C2840" s="6" t="str">
        <f>IF(بيانات!N2840=1000,1000,"")</f>
        <v/>
      </c>
    </row>
    <row r="2841" spans="1:3" ht="15" customHeight="1">
      <c r="A2841" s="57" t="str">
        <f>IF(بيانات!N2841=1000,بيانات!B2841,"")</f>
        <v/>
      </c>
      <c r="B2841" s="57" t="str">
        <f>IF(بيانات!N2841=1000,بيانات!C2841,"")</f>
        <v/>
      </c>
      <c r="C2841" s="3" t="str">
        <f>IF(بيانات!N2841=1000,1000,"")</f>
        <v/>
      </c>
    </row>
    <row r="2842" spans="1:3" ht="15" customHeight="1">
      <c r="A2842" s="58" t="str">
        <f>IF(بيانات!N2842=1000,بيانات!B2842,"")</f>
        <v/>
      </c>
      <c r="B2842" s="58" t="str">
        <f>IF(بيانات!N2842=1000,بيانات!C2842,"")</f>
        <v/>
      </c>
      <c r="C2842" s="6" t="str">
        <f>IF(بيانات!N2842=1000,1000,"")</f>
        <v/>
      </c>
    </row>
    <row r="2843" spans="1:3" ht="15" customHeight="1">
      <c r="A2843" s="57" t="str">
        <f>IF(بيانات!N2843=1000,بيانات!B2843,"")</f>
        <v/>
      </c>
      <c r="B2843" s="57" t="str">
        <f>IF(بيانات!N2843=1000,بيانات!C2843,"")</f>
        <v/>
      </c>
      <c r="C2843" s="3" t="str">
        <f>IF(بيانات!N2843=1000,1000,"")</f>
        <v/>
      </c>
    </row>
    <row r="2844" spans="1:3" ht="15" customHeight="1">
      <c r="A2844" s="58" t="str">
        <f>IF(بيانات!N2844=1000,بيانات!B2844,"")</f>
        <v/>
      </c>
      <c r="B2844" s="58" t="str">
        <f>IF(بيانات!N2844=1000,بيانات!C2844,"")</f>
        <v/>
      </c>
      <c r="C2844" s="6" t="str">
        <f>IF(بيانات!N2844=1000,1000,"")</f>
        <v/>
      </c>
    </row>
    <row r="2845" spans="1:3" ht="15" customHeight="1">
      <c r="A2845" s="57" t="str">
        <f>IF(بيانات!N2845=1000,بيانات!B2845,"")</f>
        <v/>
      </c>
      <c r="B2845" s="57" t="str">
        <f>IF(بيانات!N2845=1000,بيانات!C2845,"")</f>
        <v/>
      </c>
      <c r="C2845" s="3" t="str">
        <f>IF(بيانات!N2845=1000,1000,"")</f>
        <v/>
      </c>
    </row>
    <row r="2846" spans="1:3" ht="15" customHeight="1">
      <c r="A2846" s="58" t="str">
        <f>IF(بيانات!N2846=1000,بيانات!B2846,"")</f>
        <v/>
      </c>
      <c r="B2846" s="58" t="str">
        <f>IF(بيانات!N2846=1000,بيانات!C2846,"")</f>
        <v/>
      </c>
      <c r="C2846" s="6" t="str">
        <f>IF(بيانات!N2846=1000,1000,"")</f>
        <v/>
      </c>
    </row>
    <row r="2847" spans="1:3" ht="15" customHeight="1">
      <c r="A2847" s="57" t="str">
        <f>IF(بيانات!N2847=1000,بيانات!B2847,"")</f>
        <v/>
      </c>
      <c r="B2847" s="57" t="str">
        <f>IF(بيانات!N2847=1000,بيانات!C2847,"")</f>
        <v/>
      </c>
      <c r="C2847" s="3" t="str">
        <f>IF(بيانات!N2847=1000,1000,"")</f>
        <v/>
      </c>
    </row>
    <row r="2848" spans="1:3" ht="15" customHeight="1">
      <c r="A2848" s="58" t="str">
        <f>IF(بيانات!N2848=1000,بيانات!B2848,"")</f>
        <v/>
      </c>
      <c r="B2848" s="58" t="str">
        <f>IF(بيانات!N2848=1000,بيانات!C2848,"")</f>
        <v/>
      </c>
      <c r="C2848" s="6" t="str">
        <f>IF(بيانات!N2848=1000,1000,"")</f>
        <v/>
      </c>
    </row>
    <row r="2849" spans="1:3" ht="15" customHeight="1">
      <c r="A2849" s="57" t="str">
        <f>IF(بيانات!N2849=1000,بيانات!B2849,"")</f>
        <v/>
      </c>
      <c r="B2849" s="57" t="str">
        <f>IF(بيانات!N2849=1000,بيانات!C2849,"")</f>
        <v/>
      </c>
      <c r="C2849" s="3" t="str">
        <f>IF(بيانات!N2849=1000,1000,"")</f>
        <v/>
      </c>
    </row>
    <row r="2850" spans="1:3" ht="15" customHeight="1">
      <c r="A2850" s="58" t="str">
        <f>IF(بيانات!N2850=1000,بيانات!B2850,"")</f>
        <v/>
      </c>
      <c r="B2850" s="58" t="str">
        <f>IF(بيانات!N2850=1000,بيانات!C2850,"")</f>
        <v/>
      </c>
      <c r="C2850" s="6" t="str">
        <f>IF(بيانات!N2850=1000,1000,"")</f>
        <v/>
      </c>
    </row>
    <row r="2851" spans="1:3" ht="15" customHeight="1">
      <c r="A2851" s="57" t="str">
        <f>IF(بيانات!N2851=1000,بيانات!B2851,"")</f>
        <v/>
      </c>
      <c r="B2851" s="57" t="str">
        <f>IF(بيانات!N2851=1000,بيانات!C2851,"")</f>
        <v/>
      </c>
      <c r="C2851" s="3" t="str">
        <f>IF(بيانات!N2851=1000,1000,"")</f>
        <v/>
      </c>
    </row>
    <row r="2852" spans="1:3" ht="15" customHeight="1">
      <c r="A2852" s="58" t="str">
        <f>IF(بيانات!N2852=1000,بيانات!B2852,"")</f>
        <v/>
      </c>
      <c r="B2852" s="58" t="str">
        <f>IF(بيانات!N2852=1000,بيانات!C2852,"")</f>
        <v/>
      </c>
      <c r="C2852" s="6" t="str">
        <f>IF(بيانات!N2852=1000,1000,"")</f>
        <v/>
      </c>
    </row>
    <row r="2853" spans="1:3" ht="15" customHeight="1">
      <c r="A2853" s="57" t="str">
        <f>IF(بيانات!N2853=1000,بيانات!B2853,"")</f>
        <v/>
      </c>
      <c r="B2853" s="57" t="str">
        <f>IF(بيانات!N2853=1000,بيانات!C2853,"")</f>
        <v/>
      </c>
      <c r="C2853" s="3" t="str">
        <f>IF(بيانات!N2853=1000,1000,"")</f>
        <v/>
      </c>
    </row>
    <row r="2854" spans="1:3" ht="15" customHeight="1">
      <c r="A2854" s="58" t="str">
        <f>IF(بيانات!N2854=1000,بيانات!B2854,"")</f>
        <v/>
      </c>
      <c r="B2854" s="58" t="str">
        <f>IF(بيانات!N2854=1000,بيانات!C2854,"")</f>
        <v/>
      </c>
      <c r="C2854" s="6" t="str">
        <f>IF(بيانات!N2854=1000,1000,"")</f>
        <v/>
      </c>
    </row>
    <row r="2855" spans="1:3" ht="15" customHeight="1">
      <c r="A2855" s="57" t="str">
        <f>IF(بيانات!N2855=1000,بيانات!B2855,"")</f>
        <v/>
      </c>
      <c r="B2855" s="57" t="str">
        <f>IF(بيانات!N2855=1000,بيانات!C2855,"")</f>
        <v/>
      </c>
      <c r="C2855" s="3" t="str">
        <f>IF(بيانات!N2855=1000,1000,"")</f>
        <v/>
      </c>
    </row>
    <row r="2856" spans="1:3" ht="15" customHeight="1">
      <c r="A2856" s="58" t="str">
        <f>IF(بيانات!N2856=1000,بيانات!B2856,"")</f>
        <v/>
      </c>
      <c r="B2856" s="58" t="str">
        <f>IF(بيانات!N2856=1000,بيانات!C2856,"")</f>
        <v/>
      </c>
      <c r="C2856" s="6" t="str">
        <f>IF(بيانات!N2856=1000,1000,"")</f>
        <v/>
      </c>
    </row>
    <row r="2857" spans="1:3" ht="15" customHeight="1">
      <c r="A2857" s="57" t="str">
        <f>IF(بيانات!N2857=1000,بيانات!B2857,"")</f>
        <v/>
      </c>
      <c r="B2857" s="57" t="str">
        <f>IF(بيانات!N2857=1000,بيانات!C2857,"")</f>
        <v/>
      </c>
      <c r="C2857" s="3" t="str">
        <f>IF(بيانات!N2857=1000,1000,"")</f>
        <v/>
      </c>
    </row>
    <row r="2858" spans="1:3" ht="15" customHeight="1">
      <c r="A2858" s="58" t="str">
        <f>IF(بيانات!N2858=1000,بيانات!B2858,"")</f>
        <v/>
      </c>
      <c r="B2858" s="58" t="str">
        <f>IF(بيانات!N2858=1000,بيانات!C2858,"")</f>
        <v/>
      </c>
      <c r="C2858" s="6" t="str">
        <f>IF(بيانات!N2858=1000,1000,"")</f>
        <v/>
      </c>
    </row>
    <row r="2859" spans="1:3" ht="15" customHeight="1">
      <c r="A2859" s="57" t="str">
        <f>IF(بيانات!N2859=1000,بيانات!B2859,"")</f>
        <v/>
      </c>
      <c r="B2859" s="57" t="str">
        <f>IF(بيانات!N2859=1000,بيانات!C2859,"")</f>
        <v/>
      </c>
      <c r="C2859" s="3" t="str">
        <f>IF(بيانات!N2859=1000,1000,"")</f>
        <v/>
      </c>
    </row>
    <row r="2860" spans="1:3" ht="15" customHeight="1">
      <c r="A2860" s="58" t="str">
        <f>IF(بيانات!N2860=1000,بيانات!B2860,"")</f>
        <v/>
      </c>
      <c r="B2860" s="58" t="str">
        <f>IF(بيانات!N2860=1000,بيانات!C2860,"")</f>
        <v/>
      </c>
      <c r="C2860" s="6" t="str">
        <f>IF(بيانات!N2860=1000,1000,"")</f>
        <v/>
      </c>
    </row>
    <row r="2861" spans="1:3" ht="15" customHeight="1">
      <c r="A2861" s="57" t="str">
        <f>IF(بيانات!N2861=1000,بيانات!B2861,"")</f>
        <v/>
      </c>
      <c r="B2861" s="57" t="str">
        <f>IF(بيانات!N2861=1000,بيانات!C2861,"")</f>
        <v/>
      </c>
      <c r="C2861" s="3" t="str">
        <f>IF(بيانات!N2861=1000,1000,"")</f>
        <v/>
      </c>
    </row>
    <row r="2862" spans="1:3" ht="15" customHeight="1">
      <c r="A2862" s="58" t="str">
        <f>IF(بيانات!N2862=1000,بيانات!B2862,"")</f>
        <v/>
      </c>
      <c r="B2862" s="58" t="str">
        <f>IF(بيانات!N2862=1000,بيانات!C2862,"")</f>
        <v/>
      </c>
      <c r="C2862" s="6" t="str">
        <f>IF(بيانات!N2862=1000,1000,"")</f>
        <v/>
      </c>
    </row>
    <row r="2863" spans="1:3" ht="15" customHeight="1">
      <c r="A2863" s="57" t="str">
        <f>IF(بيانات!N2863=1000,بيانات!B2863,"")</f>
        <v/>
      </c>
      <c r="B2863" s="57" t="str">
        <f>IF(بيانات!N2863=1000,بيانات!C2863,"")</f>
        <v/>
      </c>
      <c r="C2863" s="3" t="str">
        <f>IF(بيانات!N2863=1000,1000,"")</f>
        <v/>
      </c>
    </row>
    <row r="2864" spans="1:3" ht="15" customHeight="1">
      <c r="A2864" s="58" t="str">
        <f>IF(بيانات!N2864=1000,بيانات!B2864,"")</f>
        <v/>
      </c>
      <c r="B2864" s="58" t="str">
        <f>IF(بيانات!N2864=1000,بيانات!C2864,"")</f>
        <v/>
      </c>
      <c r="C2864" s="6" t="str">
        <f>IF(بيانات!N2864=1000,1000,"")</f>
        <v/>
      </c>
    </row>
    <row r="2865" spans="1:3" ht="15" customHeight="1">
      <c r="A2865" s="57" t="str">
        <f>IF(بيانات!N2865=1000,بيانات!B2865,"")</f>
        <v/>
      </c>
      <c r="B2865" s="57" t="str">
        <f>IF(بيانات!N2865=1000,بيانات!C2865,"")</f>
        <v/>
      </c>
      <c r="C2865" s="3" t="str">
        <f>IF(بيانات!N2865=1000,1000,"")</f>
        <v/>
      </c>
    </row>
    <row r="2866" spans="1:3" ht="15" customHeight="1">
      <c r="A2866" s="58" t="str">
        <f>IF(بيانات!N2866=1000,بيانات!B2866,"")</f>
        <v/>
      </c>
      <c r="B2866" s="58" t="str">
        <f>IF(بيانات!N2866=1000,بيانات!C2866,"")</f>
        <v/>
      </c>
      <c r="C2866" s="6" t="str">
        <f>IF(بيانات!N2866=1000,1000,"")</f>
        <v/>
      </c>
    </row>
    <row r="2867" spans="1:3" ht="15" customHeight="1">
      <c r="A2867" s="57" t="str">
        <f>IF(بيانات!N2867=1000,بيانات!B2867,"")</f>
        <v/>
      </c>
      <c r="B2867" s="57" t="str">
        <f>IF(بيانات!N2867=1000,بيانات!C2867,"")</f>
        <v/>
      </c>
      <c r="C2867" s="3" t="str">
        <f>IF(بيانات!N2867=1000,1000,"")</f>
        <v/>
      </c>
    </row>
    <row r="2868" spans="1:3" ht="15" customHeight="1">
      <c r="A2868" s="58" t="str">
        <f>IF(بيانات!N2868=1000,بيانات!B2868,"")</f>
        <v/>
      </c>
      <c r="B2868" s="58" t="str">
        <f>IF(بيانات!N2868=1000,بيانات!C2868,"")</f>
        <v/>
      </c>
      <c r="C2868" s="6" t="str">
        <f>IF(بيانات!N2868=1000,1000,"")</f>
        <v/>
      </c>
    </row>
    <row r="2869" spans="1:3" ht="15" customHeight="1">
      <c r="A2869" s="57" t="str">
        <f>IF(بيانات!N2869=1000,بيانات!B2869,"")</f>
        <v/>
      </c>
      <c r="B2869" s="57" t="str">
        <f>IF(بيانات!N2869=1000,بيانات!C2869,"")</f>
        <v/>
      </c>
      <c r="C2869" s="3" t="str">
        <f>IF(بيانات!N2869=1000,1000,"")</f>
        <v/>
      </c>
    </row>
    <row r="2870" spans="1:3" ht="15" customHeight="1">
      <c r="A2870" s="58" t="str">
        <f>IF(بيانات!N2870=1000,بيانات!B2870,"")</f>
        <v/>
      </c>
      <c r="B2870" s="58" t="str">
        <f>IF(بيانات!N2870=1000,بيانات!C2870,"")</f>
        <v/>
      </c>
      <c r="C2870" s="6" t="str">
        <f>IF(بيانات!N2870=1000,1000,"")</f>
        <v/>
      </c>
    </row>
    <row r="2871" spans="1:3" ht="15" customHeight="1">
      <c r="A2871" s="57" t="str">
        <f>IF(بيانات!N2871=1000,بيانات!B2871,"")</f>
        <v/>
      </c>
      <c r="B2871" s="57" t="str">
        <f>IF(بيانات!N2871=1000,بيانات!C2871,"")</f>
        <v/>
      </c>
      <c r="C2871" s="3" t="str">
        <f>IF(بيانات!N2871=1000,1000,"")</f>
        <v/>
      </c>
    </row>
    <row r="2872" spans="1:3" ht="15" customHeight="1">
      <c r="A2872" s="58" t="str">
        <f>IF(بيانات!N2872=1000,بيانات!B2872,"")</f>
        <v/>
      </c>
      <c r="B2872" s="58" t="str">
        <f>IF(بيانات!N2872=1000,بيانات!C2872,"")</f>
        <v/>
      </c>
      <c r="C2872" s="6" t="str">
        <f>IF(بيانات!N2872=1000,1000,"")</f>
        <v/>
      </c>
    </row>
    <row r="2873" spans="1:3" ht="15" customHeight="1">
      <c r="A2873" s="57" t="str">
        <f>IF(بيانات!N2873=1000,بيانات!B2873,"")</f>
        <v/>
      </c>
      <c r="B2873" s="57" t="str">
        <f>IF(بيانات!N2873=1000,بيانات!C2873,"")</f>
        <v/>
      </c>
      <c r="C2873" s="3" t="str">
        <f>IF(بيانات!N2873=1000,1000,"")</f>
        <v/>
      </c>
    </row>
    <row r="2874" spans="1:3" ht="15" customHeight="1">
      <c r="A2874" s="58" t="str">
        <f>IF(بيانات!N2874=1000,بيانات!B2874,"")</f>
        <v/>
      </c>
      <c r="B2874" s="58" t="str">
        <f>IF(بيانات!N2874=1000,بيانات!C2874,"")</f>
        <v/>
      </c>
      <c r="C2874" s="6" t="str">
        <f>IF(بيانات!N2874=1000,1000,"")</f>
        <v/>
      </c>
    </row>
    <row r="2875" spans="1:3" ht="15" customHeight="1">
      <c r="A2875" s="57" t="str">
        <f>IF(بيانات!N2875=1000,بيانات!B2875,"")</f>
        <v/>
      </c>
      <c r="B2875" s="57" t="str">
        <f>IF(بيانات!N2875=1000,بيانات!C2875,"")</f>
        <v/>
      </c>
      <c r="C2875" s="3" t="str">
        <f>IF(بيانات!N2875=1000,1000,"")</f>
        <v/>
      </c>
    </row>
    <row r="2876" spans="1:3" ht="15" customHeight="1">
      <c r="A2876" s="58" t="str">
        <f>IF(بيانات!N2876=1000,بيانات!B2876,"")</f>
        <v/>
      </c>
      <c r="B2876" s="58" t="str">
        <f>IF(بيانات!N2876=1000,بيانات!C2876,"")</f>
        <v/>
      </c>
      <c r="C2876" s="6" t="str">
        <f>IF(بيانات!N2876=1000,1000,"")</f>
        <v/>
      </c>
    </row>
    <row r="2877" spans="1:3" ht="15" customHeight="1">
      <c r="A2877" s="57" t="str">
        <f>IF(بيانات!N2877=1000,بيانات!B2877,"")</f>
        <v/>
      </c>
      <c r="B2877" s="57" t="str">
        <f>IF(بيانات!N2877=1000,بيانات!C2877,"")</f>
        <v/>
      </c>
      <c r="C2877" s="3" t="str">
        <f>IF(بيانات!N2877=1000,1000,"")</f>
        <v/>
      </c>
    </row>
    <row r="2878" spans="1:3" ht="15" customHeight="1">
      <c r="A2878" s="58" t="str">
        <f>IF(بيانات!N2878=1000,بيانات!B2878,"")</f>
        <v/>
      </c>
      <c r="B2878" s="58" t="str">
        <f>IF(بيانات!N2878=1000,بيانات!C2878,"")</f>
        <v/>
      </c>
      <c r="C2878" s="6" t="str">
        <f>IF(بيانات!N2878=1000,1000,"")</f>
        <v/>
      </c>
    </row>
    <row r="2879" spans="1:3" ht="15" customHeight="1">
      <c r="A2879" s="57" t="str">
        <f>IF(بيانات!N2879=1000,بيانات!B2879,"")</f>
        <v/>
      </c>
      <c r="B2879" s="57" t="str">
        <f>IF(بيانات!N2879=1000,بيانات!C2879,"")</f>
        <v/>
      </c>
      <c r="C2879" s="3" t="str">
        <f>IF(بيانات!N2879=1000,1000,"")</f>
        <v/>
      </c>
    </row>
    <row r="2880" spans="1:3" ht="15" customHeight="1">
      <c r="A2880" s="58" t="str">
        <f>IF(بيانات!N2880=1000,بيانات!B2880,"")</f>
        <v/>
      </c>
      <c r="B2880" s="58" t="str">
        <f>IF(بيانات!N2880=1000,بيانات!C2880,"")</f>
        <v/>
      </c>
      <c r="C2880" s="6" t="str">
        <f>IF(بيانات!N2880=1000,1000,"")</f>
        <v/>
      </c>
    </row>
    <row r="2881" spans="1:3" ht="15" customHeight="1">
      <c r="A2881" s="57" t="str">
        <f>IF(بيانات!N2881=1000,بيانات!B2881,"")</f>
        <v/>
      </c>
      <c r="B2881" s="57" t="str">
        <f>IF(بيانات!N2881=1000,بيانات!C2881,"")</f>
        <v/>
      </c>
      <c r="C2881" s="3" t="str">
        <f>IF(بيانات!N2881=1000,1000,"")</f>
        <v/>
      </c>
    </row>
    <row r="2882" spans="1:3" ht="15" customHeight="1">
      <c r="A2882" s="58" t="str">
        <f>IF(بيانات!N2882=1000,بيانات!B2882,"")</f>
        <v/>
      </c>
      <c r="B2882" s="58" t="str">
        <f>IF(بيانات!N2882=1000,بيانات!C2882,"")</f>
        <v/>
      </c>
      <c r="C2882" s="6" t="str">
        <f>IF(بيانات!N2882=1000,1000,"")</f>
        <v/>
      </c>
    </row>
    <row r="2883" spans="1:3" ht="15" customHeight="1">
      <c r="A2883" s="57" t="str">
        <f>IF(بيانات!N2883=1000,بيانات!B2883,"")</f>
        <v/>
      </c>
      <c r="B2883" s="57" t="str">
        <f>IF(بيانات!N2883=1000,بيانات!C2883,"")</f>
        <v/>
      </c>
      <c r="C2883" s="3" t="str">
        <f>IF(بيانات!N2883=1000,1000,"")</f>
        <v/>
      </c>
    </row>
    <row r="2884" spans="1:3" ht="15" customHeight="1">
      <c r="A2884" s="58" t="str">
        <f>IF(بيانات!N2884=1000,بيانات!B2884,"")</f>
        <v/>
      </c>
      <c r="B2884" s="58" t="str">
        <f>IF(بيانات!N2884=1000,بيانات!C2884,"")</f>
        <v/>
      </c>
      <c r="C2884" s="6" t="str">
        <f>IF(بيانات!N2884=1000,1000,"")</f>
        <v/>
      </c>
    </row>
    <row r="2885" spans="1:3" ht="15" customHeight="1">
      <c r="A2885" s="57" t="str">
        <f>IF(بيانات!N2885=1000,بيانات!B2885,"")</f>
        <v/>
      </c>
      <c r="B2885" s="57" t="str">
        <f>IF(بيانات!N2885=1000,بيانات!C2885,"")</f>
        <v/>
      </c>
      <c r="C2885" s="3" t="str">
        <f>IF(بيانات!N2885=1000,1000,"")</f>
        <v/>
      </c>
    </row>
    <row r="2886" spans="1:3" ht="15" customHeight="1">
      <c r="A2886" s="58" t="str">
        <f>IF(بيانات!N2886=1000,بيانات!B2886,"")</f>
        <v/>
      </c>
      <c r="B2886" s="58" t="str">
        <f>IF(بيانات!N2886=1000,بيانات!C2886,"")</f>
        <v/>
      </c>
      <c r="C2886" s="6" t="str">
        <f>IF(بيانات!N2886=1000,1000,"")</f>
        <v/>
      </c>
    </row>
    <row r="2887" spans="1:3" ht="15" customHeight="1">
      <c r="A2887" s="57" t="str">
        <f>IF(بيانات!N2887=1000,بيانات!B2887,"")</f>
        <v/>
      </c>
      <c r="B2887" s="57" t="str">
        <f>IF(بيانات!N2887=1000,بيانات!C2887,"")</f>
        <v/>
      </c>
      <c r="C2887" s="3" t="str">
        <f>IF(بيانات!N2887=1000,1000,"")</f>
        <v/>
      </c>
    </row>
    <row r="2888" spans="1:3" ht="15" customHeight="1">
      <c r="A2888" s="58" t="str">
        <f>IF(بيانات!N2888=1000,بيانات!B2888,"")</f>
        <v/>
      </c>
      <c r="B2888" s="58" t="str">
        <f>IF(بيانات!N2888=1000,بيانات!C2888,"")</f>
        <v/>
      </c>
      <c r="C2888" s="6" t="str">
        <f>IF(بيانات!N2888=1000,1000,"")</f>
        <v/>
      </c>
    </row>
    <row r="2889" spans="1:3" ht="15" customHeight="1">
      <c r="A2889" s="57" t="str">
        <f>IF(بيانات!N2889=1000,بيانات!B2889,"")</f>
        <v/>
      </c>
      <c r="B2889" s="57" t="str">
        <f>IF(بيانات!N2889=1000,بيانات!C2889,"")</f>
        <v/>
      </c>
      <c r="C2889" s="3" t="str">
        <f>IF(بيانات!N2889=1000,1000,"")</f>
        <v/>
      </c>
    </row>
    <row r="2890" spans="1:3" ht="15" customHeight="1">
      <c r="A2890" s="58" t="str">
        <f>IF(بيانات!N2890=1000,بيانات!B2890,"")</f>
        <v/>
      </c>
      <c r="B2890" s="58" t="str">
        <f>IF(بيانات!N2890=1000,بيانات!C2890,"")</f>
        <v/>
      </c>
      <c r="C2890" s="6" t="str">
        <f>IF(بيانات!N2890=1000,1000,"")</f>
        <v/>
      </c>
    </row>
    <row r="2891" spans="1:3" ht="15" customHeight="1">
      <c r="A2891" s="57" t="str">
        <f>IF(بيانات!N2891=1000,بيانات!B2891,"")</f>
        <v/>
      </c>
      <c r="B2891" s="57" t="str">
        <f>IF(بيانات!N2891=1000,بيانات!C2891,"")</f>
        <v/>
      </c>
      <c r="C2891" s="3" t="str">
        <f>IF(بيانات!N2891=1000,1000,"")</f>
        <v/>
      </c>
    </row>
    <row r="2892" spans="1:3" ht="15" customHeight="1">
      <c r="A2892" s="58" t="str">
        <f>IF(بيانات!N2892=1000,بيانات!B2892,"")</f>
        <v/>
      </c>
      <c r="B2892" s="58" t="str">
        <f>IF(بيانات!N2892=1000,بيانات!C2892,"")</f>
        <v/>
      </c>
      <c r="C2892" s="6" t="str">
        <f>IF(بيانات!N2892=1000,1000,"")</f>
        <v/>
      </c>
    </row>
    <row r="2893" spans="1:3" ht="15" customHeight="1">
      <c r="A2893" s="57" t="str">
        <f>IF(بيانات!N2893=1000,بيانات!B2893,"")</f>
        <v/>
      </c>
      <c r="B2893" s="57" t="str">
        <f>IF(بيانات!N2893=1000,بيانات!C2893,"")</f>
        <v/>
      </c>
      <c r="C2893" s="3" t="str">
        <f>IF(بيانات!N2893=1000,1000,"")</f>
        <v/>
      </c>
    </row>
    <row r="2894" spans="1:3" ht="15" customHeight="1">
      <c r="A2894" s="58" t="str">
        <f>IF(بيانات!N2894=1000,بيانات!B2894,"")</f>
        <v/>
      </c>
      <c r="B2894" s="58" t="str">
        <f>IF(بيانات!N2894=1000,بيانات!C2894,"")</f>
        <v/>
      </c>
      <c r="C2894" s="6" t="str">
        <f>IF(بيانات!N2894=1000,1000,"")</f>
        <v/>
      </c>
    </row>
    <row r="2895" spans="1:3" ht="15" customHeight="1">
      <c r="A2895" s="57" t="str">
        <f>IF(بيانات!N2895=1000,بيانات!B2895,"")</f>
        <v/>
      </c>
      <c r="B2895" s="57" t="str">
        <f>IF(بيانات!N2895=1000,بيانات!C2895,"")</f>
        <v/>
      </c>
      <c r="C2895" s="3" t="str">
        <f>IF(بيانات!N2895=1000,1000,"")</f>
        <v/>
      </c>
    </row>
    <row r="2896" spans="1:3" ht="15" customHeight="1">
      <c r="A2896" s="58" t="str">
        <f>IF(بيانات!N2896=1000,بيانات!B2896,"")</f>
        <v/>
      </c>
      <c r="B2896" s="58" t="str">
        <f>IF(بيانات!N2896=1000,بيانات!C2896,"")</f>
        <v/>
      </c>
      <c r="C2896" s="6" t="str">
        <f>IF(بيانات!N2896=1000,1000,"")</f>
        <v/>
      </c>
    </row>
    <row r="2897" spans="1:3" ht="15" customHeight="1">
      <c r="A2897" s="57" t="str">
        <f>IF(بيانات!N2897=1000,بيانات!B2897,"")</f>
        <v/>
      </c>
      <c r="B2897" s="57" t="str">
        <f>IF(بيانات!N2897=1000,بيانات!C2897,"")</f>
        <v/>
      </c>
      <c r="C2897" s="3" t="str">
        <f>IF(بيانات!N2897=1000,1000,"")</f>
        <v/>
      </c>
    </row>
    <row r="2898" spans="1:3" ht="15" customHeight="1">
      <c r="A2898" s="58" t="str">
        <f>IF(بيانات!N2898=1000,بيانات!B2898,"")</f>
        <v/>
      </c>
      <c r="B2898" s="58" t="str">
        <f>IF(بيانات!N2898=1000,بيانات!C2898,"")</f>
        <v/>
      </c>
      <c r="C2898" s="6" t="str">
        <f>IF(بيانات!N2898=1000,1000,"")</f>
        <v/>
      </c>
    </row>
    <row r="2899" spans="1:3" ht="15" customHeight="1">
      <c r="A2899" s="57" t="str">
        <f>IF(بيانات!N2899=1000,بيانات!B2899,"")</f>
        <v/>
      </c>
      <c r="B2899" s="57" t="str">
        <f>IF(بيانات!N2899=1000,بيانات!C2899,"")</f>
        <v/>
      </c>
      <c r="C2899" s="3" t="str">
        <f>IF(بيانات!N2899=1000,1000,"")</f>
        <v/>
      </c>
    </row>
    <row r="2900" spans="1:3" ht="15" customHeight="1">
      <c r="A2900" s="58" t="str">
        <f>IF(بيانات!N2900=1000,بيانات!B2900,"")</f>
        <v/>
      </c>
      <c r="B2900" s="58" t="str">
        <f>IF(بيانات!N2900=1000,بيانات!C2900,"")</f>
        <v/>
      </c>
      <c r="C2900" s="6" t="str">
        <f>IF(بيانات!N2900=1000,1000,"")</f>
        <v/>
      </c>
    </row>
    <row r="2901" spans="1:3" ht="15" customHeight="1">
      <c r="A2901" s="57" t="str">
        <f>IF(بيانات!N2901=1000,بيانات!B2901,"")</f>
        <v/>
      </c>
      <c r="B2901" s="57" t="str">
        <f>IF(بيانات!N2901=1000,بيانات!C2901,"")</f>
        <v/>
      </c>
      <c r="C2901" s="3" t="str">
        <f>IF(بيانات!N2901=1000,1000,"")</f>
        <v/>
      </c>
    </row>
    <row r="2902" spans="1:3" ht="15" customHeight="1">
      <c r="A2902" s="58" t="str">
        <f>IF(بيانات!N2902=1000,بيانات!B2902,"")</f>
        <v/>
      </c>
      <c r="B2902" s="58" t="str">
        <f>IF(بيانات!N2902=1000,بيانات!C2902,"")</f>
        <v/>
      </c>
      <c r="C2902" s="6" t="str">
        <f>IF(بيانات!N2902=1000,1000,"")</f>
        <v/>
      </c>
    </row>
    <row r="2903" spans="1:3" ht="15" customHeight="1">
      <c r="A2903" s="57" t="str">
        <f>IF(بيانات!N2903=1000,بيانات!B2903,"")</f>
        <v/>
      </c>
      <c r="B2903" s="57" t="str">
        <f>IF(بيانات!N2903=1000,بيانات!C2903,"")</f>
        <v/>
      </c>
      <c r="C2903" s="3" t="str">
        <f>IF(بيانات!N2903=1000,1000,"")</f>
        <v/>
      </c>
    </row>
    <row r="2904" spans="1:3" ht="15" customHeight="1">
      <c r="A2904" s="58" t="str">
        <f>IF(بيانات!N2904=1000,بيانات!B2904,"")</f>
        <v/>
      </c>
      <c r="B2904" s="58" t="str">
        <f>IF(بيانات!N2904=1000,بيانات!C2904,"")</f>
        <v/>
      </c>
      <c r="C2904" s="6" t="str">
        <f>IF(بيانات!N2904=1000,1000,"")</f>
        <v/>
      </c>
    </row>
    <row r="2905" spans="1:3" ht="15" customHeight="1">
      <c r="A2905" s="57" t="str">
        <f>IF(بيانات!N2905=1000,بيانات!B2905,"")</f>
        <v/>
      </c>
      <c r="B2905" s="57" t="str">
        <f>IF(بيانات!N2905=1000,بيانات!C2905,"")</f>
        <v/>
      </c>
      <c r="C2905" s="3" t="str">
        <f>IF(بيانات!N2905=1000,1000,"")</f>
        <v/>
      </c>
    </row>
    <row r="2906" spans="1:3" ht="15" customHeight="1">
      <c r="A2906" s="58" t="str">
        <f>IF(بيانات!N2906=1000,بيانات!B2906,"")</f>
        <v/>
      </c>
      <c r="B2906" s="58" t="str">
        <f>IF(بيانات!N2906=1000,بيانات!C2906,"")</f>
        <v/>
      </c>
      <c r="C2906" s="6" t="str">
        <f>IF(بيانات!N2906=1000,1000,"")</f>
        <v/>
      </c>
    </row>
    <row r="2907" spans="1:3" ht="15" customHeight="1">
      <c r="A2907" s="57" t="str">
        <f>IF(بيانات!N2907=1000,بيانات!B2907,"")</f>
        <v/>
      </c>
      <c r="B2907" s="57" t="str">
        <f>IF(بيانات!N2907=1000,بيانات!C2907,"")</f>
        <v/>
      </c>
      <c r="C2907" s="3" t="str">
        <f>IF(بيانات!N2907=1000,1000,"")</f>
        <v/>
      </c>
    </row>
    <row r="2908" spans="1:3" ht="15" customHeight="1">
      <c r="A2908" s="58" t="str">
        <f>IF(بيانات!N2908=1000,بيانات!B2908,"")</f>
        <v/>
      </c>
      <c r="B2908" s="58" t="str">
        <f>IF(بيانات!N2908=1000,بيانات!C2908,"")</f>
        <v/>
      </c>
      <c r="C2908" s="6" t="str">
        <f>IF(بيانات!N2908=1000,1000,"")</f>
        <v/>
      </c>
    </row>
    <row r="2909" spans="1:3" ht="15" customHeight="1">
      <c r="A2909" s="57" t="str">
        <f>IF(بيانات!N2909=1000,بيانات!B2909,"")</f>
        <v/>
      </c>
      <c r="B2909" s="57" t="str">
        <f>IF(بيانات!N2909=1000,بيانات!C2909,"")</f>
        <v/>
      </c>
      <c r="C2909" s="3" t="str">
        <f>IF(بيانات!N2909=1000,1000,"")</f>
        <v/>
      </c>
    </row>
    <row r="2910" spans="1:3" ht="15" customHeight="1">
      <c r="A2910" s="58" t="str">
        <f>IF(بيانات!N2910=1000,بيانات!B2910,"")</f>
        <v/>
      </c>
      <c r="B2910" s="58" t="str">
        <f>IF(بيانات!N2910=1000,بيانات!C2910,"")</f>
        <v/>
      </c>
      <c r="C2910" s="6" t="str">
        <f>IF(بيانات!N2910=1000,1000,"")</f>
        <v/>
      </c>
    </row>
    <row r="2911" spans="1:3" ht="15" customHeight="1">
      <c r="A2911" s="57" t="str">
        <f>IF(بيانات!N2911=1000,بيانات!B2911,"")</f>
        <v/>
      </c>
      <c r="B2911" s="57" t="str">
        <f>IF(بيانات!N2911=1000,بيانات!C2911,"")</f>
        <v/>
      </c>
      <c r="C2911" s="3" t="str">
        <f>IF(بيانات!N2911=1000,1000,"")</f>
        <v/>
      </c>
    </row>
    <row r="2912" spans="1:3" ht="15" customHeight="1">
      <c r="A2912" s="58" t="str">
        <f>IF(بيانات!N2912=1000,بيانات!B2912,"")</f>
        <v/>
      </c>
      <c r="B2912" s="58" t="str">
        <f>IF(بيانات!N2912=1000,بيانات!C2912,"")</f>
        <v/>
      </c>
      <c r="C2912" s="6" t="str">
        <f>IF(بيانات!N2912=1000,1000,"")</f>
        <v/>
      </c>
    </row>
    <row r="2913" spans="1:3" ht="15" customHeight="1">
      <c r="A2913" s="57" t="str">
        <f>IF(بيانات!N2913=1000,بيانات!B2913,"")</f>
        <v/>
      </c>
      <c r="B2913" s="57" t="str">
        <f>IF(بيانات!N2913=1000,بيانات!C2913,"")</f>
        <v/>
      </c>
      <c r="C2913" s="3" t="str">
        <f>IF(بيانات!N2913=1000,1000,"")</f>
        <v/>
      </c>
    </row>
    <row r="2914" spans="1:3" ht="15" customHeight="1">
      <c r="A2914" s="58" t="str">
        <f>IF(بيانات!N2914=1000,بيانات!B2914,"")</f>
        <v/>
      </c>
      <c r="B2914" s="58" t="str">
        <f>IF(بيانات!N2914=1000,بيانات!C2914,"")</f>
        <v/>
      </c>
      <c r="C2914" s="6" t="str">
        <f>IF(بيانات!N2914=1000,1000,"")</f>
        <v/>
      </c>
    </row>
    <row r="2915" spans="1:3" ht="15" customHeight="1">
      <c r="A2915" s="57" t="str">
        <f>IF(بيانات!N2915=1000,بيانات!B2915,"")</f>
        <v/>
      </c>
      <c r="B2915" s="57" t="str">
        <f>IF(بيانات!N2915=1000,بيانات!C2915,"")</f>
        <v/>
      </c>
      <c r="C2915" s="3" t="str">
        <f>IF(بيانات!N2915=1000,1000,"")</f>
        <v/>
      </c>
    </row>
    <row r="2916" spans="1:3" ht="15" customHeight="1">
      <c r="A2916" s="58" t="str">
        <f>IF(بيانات!N2916=1000,بيانات!B2916,"")</f>
        <v/>
      </c>
      <c r="B2916" s="58" t="str">
        <f>IF(بيانات!N2916=1000,بيانات!C2916,"")</f>
        <v/>
      </c>
      <c r="C2916" s="6" t="str">
        <f>IF(بيانات!N2916=1000,1000,"")</f>
        <v/>
      </c>
    </row>
    <row r="2917" spans="1:3" ht="15" customHeight="1">
      <c r="A2917" s="57" t="str">
        <f>IF(بيانات!N2917=1000,بيانات!B2917,"")</f>
        <v/>
      </c>
      <c r="B2917" s="57" t="str">
        <f>IF(بيانات!N2917=1000,بيانات!C2917,"")</f>
        <v/>
      </c>
      <c r="C2917" s="3" t="str">
        <f>IF(بيانات!N2917=1000,1000,"")</f>
        <v/>
      </c>
    </row>
    <row r="2918" spans="1:3" ht="15" customHeight="1">
      <c r="A2918" s="58" t="str">
        <f>IF(بيانات!N2918=1000,بيانات!B2918,"")</f>
        <v/>
      </c>
      <c r="B2918" s="58" t="str">
        <f>IF(بيانات!N2918=1000,بيانات!C2918,"")</f>
        <v/>
      </c>
      <c r="C2918" s="6" t="str">
        <f>IF(بيانات!N2918=1000,1000,"")</f>
        <v/>
      </c>
    </row>
    <row r="2919" spans="1:3" ht="15" customHeight="1">
      <c r="A2919" s="57" t="str">
        <f>IF(بيانات!N2919=1000,بيانات!B2919,"")</f>
        <v/>
      </c>
      <c r="B2919" s="57" t="str">
        <f>IF(بيانات!N2919=1000,بيانات!C2919,"")</f>
        <v/>
      </c>
      <c r="C2919" s="3" t="str">
        <f>IF(بيانات!N2919=1000,1000,"")</f>
        <v/>
      </c>
    </row>
    <row r="2920" spans="1:3" ht="15" customHeight="1">
      <c r="A2920" s="58" t="str">
        <f>IF(بيانات!N2920=1000,بيانات!B2920,"")</f>
        <v/>
      </c>
      <c r="B2920" s="58" t="str">
        <f>IF(بيانات!N2920=1000,بيانات!C2920,"")</f>
        <v/>
      </c>
      <c r="C2920" s="6" t="str">
        <f>IF(بيانات!N2920=1000,1000,"")</f>
        <v/>
      </c>
    </row>
    <row r="2921" spans="1:3" ht="15" customHeight="1">
      <c r="A2921" s="57" t="str">
        <f>IF(بيانات!N2921=1000,بيانات!B2921,"")</f>
        <v/>
      </c>
      <c r="B2921" s="57" t="str">
        <f>IF(بيانات!N2921=1000,بيانات!C2921,"")</f>
        <v/>
      </c>
      <c r="C2921" s="3" t="str">
        <f>IF(بيانات!N2921=1000,1000,"")</f>
        <v/>
      </c>
    </row>
    <row r="2922" spans="1:3" ht="15" customHeight="1">
      <c r="A2922" s="58" t="str">
        <f>IF(بيانات!N2922=1000,بيانات!B2922,"")</f>
        <v/>
      </c>
      <c r="B2922" s="58" t="str">
        <f>IF(بيانات!N2922=1000,بيانات!C2922,"")</f>
        <v/>
      </c>
      <c r="C2922" s="6" t="str">
        <f>IF(بيانات!N2922=1000,1000,"")</f>
        <v/>
      </c>
    </row>
    <row r="2923" spans="1:3" ht="15" customHeight="1">
      <c r="A2923" s="57" t="str">
        <f>IF(بيانات!N2923=1000,بيانات!B2923,"")</f>
        <v/>
      </c>
      <c r="B2923" s="57" t="str">
        <f>IF(بيانات!N2923=1000,بيانات!C2923,"")</f>
        <v/>
      </c>
      <c r="C2923" s="3" t="str">
        <f>IF(بيانات!N2923=1000,1000,"")</f>
        <v/>
      </c>
    </row>
    <row r="2924" spans="1:3" ht="15" customHeight="1">
      <c r="A2924" s="58" t="str">
        <f>IF(بيانات!N2924=1000,بيانات!B2924,"")</f>
        <v/>
      </c>
      <c r="B2924" s="58" t="str">
        <f>IF(بيانات!N2924=1000,بيانات!C2924,"")</f>
        <v/>
      </c>
      <c r="C2924" s="6" t="str">
        <f>IF(بيانات!N2924=1000,1000,"")</f>
        <v/>
      </c>
    </row>
    <row r="2925" spans="1:3" ht="15" customHeight="1">
      <c r="A2925" s="57" t="str">
        <f>IF(بيانات!N2925=1000,بيانات!B2925,"")</f>
        <v/>
      </c>
      <c r="B2925" s="57" t="str">
        <f>IF(بيانات!N2925=1000,بيانات!C2925,"")</f>
        <v/>
      </c>
      <c r="C2925" s="3" t="str">
        <f>IF(بيانات!N2925=1000,1000,"")</f>
        <v/>
      </c>
    </row>
    <row r="2926" spans="1:3" ht="15" customHeight="1">
      <c r="A2926" s="58" t="str">
        <f>IF(بيانات!N2926=1000,بيانات!B2926,"")</f>
        <v/>
      </c>
      <c r="B2926" s="58" t="str">
        <f>IF(بيانات!N2926=1000,بيانات!C2926,"")</f>
        <v/>
      </c>
      <c r="C2926" s="6" t="str">
        <f>IF(بيانات!N2926=1000,1000,"")</f>
        <v/>
      </c>
    </row>
    <row r="2927" spans="1:3" ht="15" customHeight="1">
      <c r="A2927" s="57" t="str">
        <f>IF(بيانات!N2927=1000,بيانات!B2927,"")</f>
        <v/>
      </c>
      <c r="B2927" s="57" t="str">
        <f>IF(بيانات!N2927=1000,بيانات!C2927,"")</f>
        <v/>
      </c>
      <c r="C2927" s="3" t="str">
        <f>IF(بيانات!N2927=1000,1000,"")</f>
        <v/>
      </c>
    </row>
    <row r="2928" spans="1:3" ht="15" customHeight="1">
      <c r="A2928" s="58" t="str">
        <f>IF(بيانات!N2928=1000,بيانات!B2928,"")</f>
        <v/>
      </c>
      <c r="B2928" s="58" t="str">
        <f>IF(بيانات!N2928=1000,بيانات!C2928,"")</f>
        <v/>
      </c>
      <c r="C2928" s="6" t="str">
        <f>IF(بيانات!N2928=1000,1000,"")</f>
        <v/>
      </c>
    </row>
    <row r="2929" spans="1:3" ht="15" customHeight="1">
      <c r="A2929" s="57" t="str">
        <f>IF(بيانات!N2929=1000,بيانات!B2929,"")</f>
        <v/>
      </c>
      <c r="B2929" s="57" t="str">
        <f>IF(بيانات!N2929=1000,بيانات!C2929,"")</f>
        <v/>
      </c>
      <c r="C2929" s="3" t="str">
        <f>IF(بيانات!N2929=1000,1000,"")</f>
        <v/>
      </c>
    </row>
    <row r="2930" spans="1:3" ht="15" customHeight="1">
      <c r="A2930" s="58" t="str">
        <f>IF(بيانات!N2930=1000,بيانات!B2930,"")</f>
        <v/>
      </c>
      <c r="B2930" s="58" t="str">
        <f>IF(بيانات!N2930=1000,بيانات!C2930,"")</f>
        <v/>
      </c>
      <c r="C2930" s="6" t="str">
        <f>IF(بيانات!N2930=1000,1000,"")</f>
        <v/>
      </c>
    </row>
    <row r="2931" spans="1:3" ht="15" customHeight="1">
      <c r="A2931" s="57" t="str">
        <f>IF(بيانات!N2931=1000,بيانات!B2931,"")</f>
        <v/>
      </c>
      <c r="B2931" s="57" t="str">
        <f>IF(بيانات!N2931=1000,بيانات!C2931,"")</f>
        <v/>
      </c>
      <c r="C2931" s="3" t="str">
        <f>IF(بيانات!N2931=1000,1000,"")</f>
        <v/>
      </c>
    </row>
    <row r="2932" spans="1:3" ht="15" customHeight="1">
      <c r="A2932" s="58" t="str">
        <f>IF(بيانات!N2932=1000,بيانات!B2932,"")</f>
        <v/>
      </c>
      <c r="B2932" s="58" t="str">
        <f>IF(بيانات!N2932=1000,بيانات!C2932,"")</f>
        <v/>
      </c>
      <c r="C2932" s="6" t="str">
        <f>IF(بيانات!N2932=1000,1000,"")</f>
        <v/>
      </c>
    </row>
    <row r="2933" spans="1:3" ht="15" customHeight="1">
      <c r="A2933" s="57" t="str">
        <f>IF(بيانات!N2933=1000,بيانات!B2933,"")</f>
        <v/>
      </c>
      <c r="B2933" s="57" t="str">
        <f>IF(بيانات!N2933=1000,بيانات!C2933,"")</f>
        <v/>
      </c>
      <c r="C2933" s="3" t="str">
        <f>IF(بيانات!N2933=1000,1000,"")</f>
        <v/>
      </c>
    </row>
    <row r="2934" spans="1:3" ht="15" customHeight="1">
      <c r="A2934" s="58" t="str">
        <f>IF(بيانات!N2934=1000,بيانات!B2934,"")</f>
        <v/>
      </c>
      <c r="B2934" s="58" t="str">
        <f>IF(بيانات!N2934=1000,بيانات!C2934,"")</f>
        <v/>
      </c>
      <c r="C2934" s="6" t="str">
        <f>IF(بيانات!N2934=1000,1000,"")</f>
        <v/>
      </c>
    </row>
    <row r="2935" spans="1:3" ht="15" customHeight="1">
      <c r="A2935" s="57" t="str">
        <f>IF(بيانات!N2935=1000,بيانات!B2935,"")</f>
        <v/>
      </c>
      <c r="B2935" s="57" t="str">
        <f>IF(بيانات!N2935=1000,بيانات!C2935,"")</f>
        <v/>
      </c>
      <c r="C2935" s="3" t="str">
        <f>IF(بيانات!N2935=1000,1000,"")</f>
        <v/>
      </c>
    </row>
    <row r="2936" spans="1:3" ht="15" customHeight="1">
      <c r="A2936" s="58" t="str">
        <f>IF(بيانات!N2936=1000,بيانات!B2936,"")</f>
        <v/>
      </c>
      <c r="B2936" s="58" t="str">
        <f>IF(بيانات!N2936=1000,بيانات!C2936,"")</f>
        <v/>
      </c>
      <c r="C2936" s="6" t="str">
        <f>IF(بيانات!N2936=1000,1000,"")</f>
        <v/>
      </c>
    </row>
    <row r="2937" spans="1:3" ht="15" customHeight="1">
      <c r="A2937" s="57" t="str">
        <f>IF(بيانات!N2937=1000,بيانات!B2937,"")</f>
        <v/>
      </c>
      <c r="B2937" s="57" t="str">
        <f>IF(بيانات!N2937=1000,بيانات!C2937,"")</f>
        <v/>
      </c>
      <c r="C2937" s="3" t="str">
        <f>IF(بيانات!N2937=1000,1000,"")</f>
        <v/>
      </c>
    </row>
    <row r="2938" spans="1:3" ht="15" customHeight="1">
      <c r="A2938" s="58" t="str">
        <f>IF(بيانات!N2938=1000,بيانات!B2938,"")</f>
        <v/>
      </c>
      <c r="B2938" s="58" t="str">
        <f>IF(بيانات!N2938=1000,بيانات!C2938,"")</f>
        <v/>
      </c>
      <c r="C2938" s="6" t="str">
        <f>IF(بيانات!N2938=1000,1000,"")</f>
        <v/>
      </c>
    </row>
    <row r="2939" spans="1:3" ht="15" customHeight="1">
      <c r="A2939" s="57" t="str">
        <f>IF(بيانات!N2939=1000,بيانات!B2939,"")</f>
        <v/>
      </c>
      <c r="B2939" s="57" t="str">
        <f>IF(بيانات!N2939=1000,بيانات!C2939,"")</f>
        <v/>
      </c>
      <c r="C2939" s="3" t="str">
        <f>IF(بيانات!N2939=1000,1000,"")</f>
        <v/>
      </c>
    </row>
    <row r="2940" spans="1:3" ht="15" customHeight="1">
      <c r="A2940" s="58" t="str">
        <f>IF(بيانات!N2940=1000,بيانات!B2940,"")</f>
        <v/>
      </c>
      <c r="B2940" s="58" t="str">
        <f>IF(بيانات!N2940=1000,بيانات!C2940,"")</f>
        <v/>
      </c>
      <c r="C2940" s="6" t="str">
        <f>IF(بيانات!N2940=1000,1000,"")</f>
        <v/>
      </c>
    </row>
    <row r="2941" spans="1:3" ht="15" customHeight="1">
      <c r="A2941" s="57" t="str">
        <f>IF(بيانات!N2941=1000,بيانات!B2941,"")</f>
        <v/>
      </c>
      <c r="B2941" s="57" t="str">
        <f>IF(بيانات!N2941=1000,بيانات!C2941,"")</f>
        <v/>
      </c>
      <c r="C2941" s="3" t="str">
        <f>IF(بيانات!N2941=1000,1000,"")</f>
        <v/>
      </c>
    </row>
    <row r="2942" spans="1:3" ht="15" customHeight="1">
      <c r="A2942" s="58" t="str">
        <f>IF(بيانات!N2942=1000,بيانات!B2942,"")</f>
        <v/>
      </c>
      <c r="B2942" s="58" t="str">
        <f>IF(بيانات!N2942=1000,بيانات!C2942,"")</f>
        <v/>
      </c>
      <c r="C2942" s="6" t="str">
        <f>IF(بيانات!N2942=1000,1000,"")</f>
        <v/>
      </c>
    </row>
    <row r="2943" spans="1:3" ht="15" customHeight="1">
      <c r="A2943" s="57" t="str">
        <f>IF(بيانات!N2943=1000,بيانات!B2943,"")</f>
        <v/>
      </c>
      <c r="B2943" s="57" t="str">
        <f>IF(بيانات!N2943=1000,بيانات!C2943,"")</f>
        <v/>
      </c>
      <c r="C2943" s="3" t="str">
        <f>IF(بيانات!N2943=1000,1000,"")</f>
        <v/>
      </c>
    </row>
    <row r="2944" spans="1:3" ht="15" customHeight="1">
      <c r="A2944" s="58" t="str">
        <f>IF(بيانات!N2944=1000,بيانات!B2944,"")</f>
        <v/>
      </c>
      <c r="B2944" s="58" t="str">
        <f>IF(بيانات!N2944=1000,بيانات!C2944,"")</f>
        <v/>
      </c>
      <c r="C2944" s="6" t="str">
        <f>IF(بيانات!N2944=1000,1000,"")</f>
        <v/>
      </c>
    </row>
    <row r="2945" spans="1:3" ht="15" customHeight="1">
      <c r="A2945" s="57" t="str">
        <f>IF(بيانات!N2945=1000,بيانات!B2945,"")</f>
        <v/>
      </c>
      <c r="B2945" s="57" t="str">
        <f>IF(بيانات!N2945=1000,بيانات!C2945,"")</f>
        <v/>
      </c>
      <c r="C2945" s="3" t="str">
        <f>IF(بيانات!N2945=1000,1000,"")</f>
        <v/>
      </c>
    </row>
    <row r="2946" spans="1:3" ht="15" customHeight="1">
      <c r="A2946" s="58" t="str">
        <f>IF(بيانات!N2946=1000,بيانات!B2946,"")</f>
        <v/>
      </c>
      <c r="B2946" s="58" t="str">
        <f>IF(بيانات!N2946=1000,بيانات!C2946,"")</f>
        <v/>
      </c>
      <c r="C2946" s="6" t="str">
        <f>IF(بيانات!N2946=1000,1000,"")</f>
        <v/>
      </c>
    </row>
    <row r="2947" spans="1:3" ht="15" customHeight="1">
      <c r="A2947" s="57" t="str">
        <f>IF(بيانات!N2947=1000,بيانات!B2947,"")</f>
        <v/>
      </c>
      <c r="B2947" s="57" t="str">
        <f>IF(بيانات!N2947=1000,بيانات!C2947,"")</f>
        <v/>
      </c>
      <c r="C2947" s="3" t="str">
        <f>IF(بيانات!N2947=1000,1000,"")</f>
        <v/>
      </c>
    </row>
    <row r="2948" spans="1:3" ht="15" customHeight="1">
      <c r="A2948" s="58" t="str">
        <f>IF(بيانات!N2948=1000,بيانات!B2948,"")</f>
        <v/>
      </c>
      <c r="B2948" s="58" t="str">
        <f>IF(بيانات!N2948=1000,بيانات!C2948,"")</f>
        <v/>
      </c>
      <c r="C2948" s="6" t="str">
        <f>IF(بيانات!N2948=1000,1000,"")</f>
        <v/>
      </c>
    </row>
    <row r="2949" spans="1:3" ht="15" customHeight="1">
      <c r="A2949" s="57" t="str">
        <f>IF(بيانات!N2949=1000,بيانات!B2949,"")</f>
        <v/>
      </c>
      <c r="B2949" s="57" t="str">
        <f>IF(بيانات!N2949=1000,بيانات!C2949,"")</f>
        <v/>
      </c>
      <c r="C2949" s="3" t="str">
        <f>IF(بيانات!N2949=1000,1000,"")</f>
        <v/>
      </c>
    </row>
    <row r="2950" spans="1:3" ht="15" customHeight="1">
      <c r="A2950" s="58" t="str">
        <f>IF(بيانات!N2950=1000,بيانات!B2950,"")</f>
        <v/>
      </c>
      <c r="B2950" s="58" t="str">
        <f>IF(بيانات!N2950=1000,بيانات!C2950,"")</f>
        <v/>
      </c>
      <c r="C2950" s="6" t="str">
        <f>IF(بيانات!N2950=1000,1000,"")</f>
        <v/>
      </c>
    </row>
    <row r="2951" spans="1:3" ht="15" customHeight="1">
      <c r="A2951" s="57" t="str">
        <f>IF(بيانات!N2951=1000,بيانات!B2951,"")</f>
        <v/>
      </c>
      <c r="B2951" s="57" t="str">
        <f>IF(بيانات!N2951=1000,بيانات!C2951,"")</f>
        <v/>
      </c>
      <c r="C2951" s="3" t="str">
        <f>IF(بيانات!N2951=1000,1000,"")</f>
        <v/>
      </c>
    </row>
    <row r="2952" spans="1:3" ht="15" customHeight="1">
      <c r="A2952" s="58" t="str">
        <f>IF(بيانات!N2952=1000,بيانات!B2952,"")</f>
        <v/>
      </c>
      <c r="B2952" s="58" t="str">
        <f>IF(بيانات!N2952=1000,بيانات!C2952,"")</f>
        <v/>
      </c>
      <c r="C2952" s="6" t="str">
        <f>IF(بيانات!N2952=1000,1000,"")</f>
        <v/>
      </c>
    </row>
    <row r="2953" spans="1:3" ht="15" customHeight="1">
      <c r="A2953" s="57" t="str">
        <f>IF(بيانات!N2953=1000,بيانات!B2953,"")</f>
        <v/>
      </c>
      <c r="B2953" s="57" t="str">
        <f>IF(بيانات!N2953=1000,بيانات!C2953,"")</f>
        <v/>
      </c>
      <c r="C2953" s="3" t="str">
        <f>IF(بيانات!N2953=1000,1000,"")</f>
        <v/>
      </c>
    </row>
    <row r="2954" spans="1:3" ht="15" customHeight="1">
      <c r="A2954" s="58" t="str">
        <f>IF(بيانات!N2954=1000,بيانات!B2954,"")</f>
        <v/>
      </c>
      <c r="B2954" s="58" t="str">
        <f>IF(بيانات!N2954=1000,بيانات!C2954,"")</f>
        <v/>
      </c>
      <c r="C2954" s="6" t="str">
        <f>IF(بيانات!N2954=1000,1000,"")</f>
        <v/>
      </c>
    </row>
    <row r="2955" spans="1:3" ht="15" customHeight="1">
      <c r="A2955" s="57" t="str">
        <f>IF(بيانات!N2955=1000,بيانات!B2955,"")</f>
        <v/>
      </c>
      <c r="B2955" s="57" t="str">
        <f>IF(بيانات!N2955=1000,بيانات!C2955,"")</f>
        <v/>
      </c>
      <c r="C2955" s="3" t="str">
        <f>IF(بيانات!N2955=1000,1000,"")</f>
        <v/>
      </c>
    </row>
    <row r="2956" spans="1:3" ht="15" customHeight="1">
      <c r="A2956" s="58" t="str">
        <f>IF(بيانات!N2956=1000,بيانات!B2956,"")</f>
        <v/>
      </c>
      <c r="B2956" s="58" t="str">
        <f>IF(بيانات!N2956=1000,بيانات!C2956,"")</f>
        <v/>
      </c>
      <c r="C2956" s="6" t="str">
        <f>IF(بيانات!N2956=1000,1000,"")</f>
        <v/>
      </c>
    </row>
    <row r="2957" spans="1:3" ht="15" customHeight="1">
      <c r="A2957" s="57" t="str">
        <f>IF(بيانات!N2957=1000,بيانات!B2957,"")</f>
        <v/>
      </c>
      <c r="B2957" s="57" t="str">
        <f>IF(بيانات!N2957=1000,بيانات!C2957,"")</f>
        <v/>
      </c>
      <c r="C2957" s="3" t="str">
        <f>IF(بيانات!N2957=1000,1000,"")</f>
        <v/>
      </c>
    </row>
    <row r="2958" spans="1:3" ht="15" customHeight="1">
      <c r="A2958" s="58" t="str">
        <f>IF(بيانات!N2958=1000,بيانات!B2958,"")</f>
        <v/>
      </c>
      <c r="B2958" s="58" t="str">
        <f>IF(بيانات!N2958=1000,بيانات!C2958,"")</f>
        <v/>
      </c>
      <c r="C2958" s="6" t="str">
        <f>IF(بيانات!N2958=1000,1000,"")</f>
        <v/>
      </c>
    </row>
    <row r="2959" spans="1:3" ht="15" customHeight="1">
      <c r="A2959" s="57" t="str">
        <f>IF(بيانات!N2959=1000,بيانات!B2959,"")</f>
        <v/>
      </c>
      <c r="B2959" s="57" t="str">
        <f>IF(بيانات!N2959=1000,بيانات!C2959,"")</f>
        <v/>
      </c>
      <c r="C2959" s="3" t="str">
        <f>IF(بيانات!N2959=1000,1000,"")</f>
        <v/>
      </c>
    </row>
    <row r="2960" spans="1:3" ht="15" customHeight="1">
      <c r="A2960" s="58" t="str">
        <f>IF(بيانات!N2960=1000,بيانات!B2960,"")</f>
        <v/>
      </c>
      <c r="B2960" s="58" t="str">
        <f>IF(بيانات!N2960=1000,بيانات!C2960,"")</f>
        <v/>
      </c>
      <c r="C2960" s="6" t="str">
        <f>IF(بيانات!N2960=1000,1000,"")</f>
        <v/>
      </c>
    </row>
    <row r="2961" spans="1:3" ht="15" customHeight="1">
      <c r="A2961" s="57" t="str">
        <f>IF(بيانات!N2961=1000,بيانات!B2961,"")</f>
        <v/>
      </c>
      <c r="B2961" s="57" t="str">
        <f>IF(بيانات!N2961=1000,بيانات!C2961,"")</f>
        <v/>
      </c>
      <c r="C2961" s="3" t="str">
        <f>IF(بيانات!N2961=1000,1000,"")</f>
        <v/>
      </c>
    </row>
    <row r="2962" spans="1:3" ht="15" customHeight="1">
      <c r="A2962" s="58" t="str">
        <f>IF(بيانات!N2962=1000,بيانات!B2962,"")</f>
        <v/>
      </c>
      <c r="B2962" s="58" t="str">
        <f>IF(بيانات!N2962=1000,بيانات!C2962,"")</f>
        <v/>
      </c>
      <c r="C2962" s="6" t="str">
        <f>IF(بيانات!N2962=1000,1000,"")</f>
        <v/>
      </c>
    </row>
    <row r="2963" spans="1:3" ht="15" customHeight="1">
      <c r="A2963" s="57" t="str">
        <f>IF(بيانات!N2963=1000,بيانات!B2963,"")</f>
        <v/>
      </c>
      <c r="B2963" s="57" t="str">
        <f>IF(بيانات!N2963=1000,بيانات!C2963,"")</f>
        <v/>
      </c>
      <c r="C2963" s="3" t="str">
        <f>IF(بيانات!N2963=1000,1000,"")</f>
        <v/>
      </c>
    </row>
    <row r="2964" spans="1:3" ht="15" customHeight="1">
      <c r="A2964" s="58" t="str">
        <f>IF(بيانات!N2964=1000,بيانات!B2964,"")</f>
        <v/>
      </c>
      <c r="B2964" s="58" t="str">
        <f>IF(بيانات!N2964=1000,بيانات!C2964,"")</f>
        <v/>
      </c>
      <c r="C2964" s="6" t="str">
        <f>IF(بيانات!N2964=1000,1000,"")</f>
        <v/>
      </c>
    </row>
    <row r="2965" spans="1:3" ht="15" customHeight="1">
      <c r="A2965" s="57" t="str">
        <f>IF(بيانات!N2965=1000,بيانات!B2965,"")</f>
        <v/>
      </c>
      <c r="B2965" s="57" t="str">
        <f>IF(بيانات!N2965=1000,بيانات!C2965,"")</f>
        <v/>
      </c>
      <c r="C2965" s="3" t="str">
        <f>IF(بيانات!N2965=1000,1000,"")</f>
        <v/>
      </c>
    </row>
    <row r="2966" spans="1:3" ht="15" customHeight="1">
      <c r="A2966" s="58" t="str">
        <f>IF(بيانات!N2966=1000,بيانات!B2966,"")</f>
        <v/>
      </c>
      <c r="B2966" s="58" t="str">
        <f>IF(بيانات!N2966=1000,بيانات!C2966,"")</f>
        <v/>
      </c>
      <c r="C2966" s="6" t="str">
        <f>IF(بيانات!N2966=1000,1000,"")</f>
        <v/>
      </c>
    </row>
    <row r="2967" spans="1:3" ht="15" customHeight="1">
      <c r="A2967" s="57" t="str">
        <f>IF(بيانات!N2967=1000,بيانات!B2967,"")</f>
        <v/>
      </c>
      <c r="B2967" s="57" t="str">
        <f>IF(بيانات!N2967=1000,بيانات!C2967,"")</f>
        <v/>
      </c>
      <c r="C2967" s="3" t="str">
        <f>IF(بيانات!N2967=1000,1000,"")</f>
        <v/>
      </c>
    </row>
    <row r="2968" spans="1:3" ht="15" customHeight="1">
      <c r="A2968" s="58" t="str">
        <f>IF(بيانات!N2968=1000,بيانات!B2968,"")</f>
        <v/>
      </c>
      <c r="B2968" s="58" t="str">
        <f>IF(بيانات!N2968=1000,بيانات!C2968,"")</f>
        <v/>
      </c>
      <c r="C2968" s="6" t="str">
        <f>IF(بيانات!N2968=1000,1000,"")</f>
        <v/>
      </c>
    </row>
    <row r="2969" spans="1:3" ht="15" customHeight="1">
      <c r="A2969" s="57" t="str">
        <f>IF(بيانات!N2969=1000,بيانات!B2969,"")</f>
        <v/>
      </c>
      <c r="B2969" s="57" t="str">
        <f>IF(بيانات!N2969=1000,بيانات!C2969,"")</f>
        <v/>
      </c>
      <c r="C2969" s="3" t="str">
        <f>IF(بيانات!N2969=1000,1000,"")</f>
        <v/>
      </c>
    </row>
    <row r="2970" spans="1:3" ht="15" customHeight="1">
      <c r="A2970" s="58" t="str">
        <f>IF(بيانات!N2970=1000,بيانات!B2970,"")</f>
        <v/>
      </c>
      <c r="B2970" s="58" t="str">
        <f>IF(بيانات!N2970=1000,بيانات!C2970,"")</f>
        <v/>
      </c>
      <c r="C2970" s="6" t="str">
        <f>IF(بيانات!N2970=1000,1000,"")</f>
        <v/>
      </c>
    </row>
    <row r="2971" spans="1:3" ht="15" customHeight="1">
      <c r="A2971" s="57" t="str">
        <f>IF(بيانات!N2971=1000,بيانات!B2971,"")</f>
        <v/>
      </c>
      <c r="B2971" s="57" t="str">
        <f>IF(بيانات!N2971=1000,بيانات!C2971,"")</f>
        <v/>
      </c>
      <c r="C2971" s="3" t="str">
        <f>IF(بيانات!N2971=1000,1000,"")</f>
        <v/>
      </c>
    </row>
    <row r="2972" spans="1:3" ht="15" customHeight="1">
      <c r="A2972" s="58" t="str">
        <f>IF(بيانات!N2972=1000,بيانات!B2972,"")</f>
        <v/>
      </c>
      <c r="B2972" s="58" t="str">
        <f>IF(بيانات!N2972=1000,بيانات!C2972,"")</f>
        <v/>
      </c>
      <c r="C2972" s="6" t="str">
        <f>IF(بيانات!N2972=1000,1000,"")</f>
        <v/>
      </c>
    </row>
    <row r="2973" spans="1:3" ht="15" customHeight="1">
      <c r="A2973" s="57" t="str">
        <f>IF(بيانات!N2973=1000,بيانات!B2973,"")</f>
        <v/>
      </c>
      <c r="B2973" s="57" t="str">
        <f>IF(بيانات!N2973=1000,بيانات!C2973,"")</f>
        <v/>
      </c>
      <c r="C2973" s="3" t="str">
        <f>IF(بيانات!N2973=1000,1000,"")</f>
        <v/>
      </c>
    </row>
    <row r="2974" spans="1:3" ht="15" customHeight="1">
      <c r="A2974" s="58" t="str">
        <f>IF(بيانات!N2974=1000,بيانات!B2974,"")</f>
        <v/>
      </c>
      <c r="B2974" s="58" t="str">
        <f>IF(بيانات!N2974=1000,بيانات!C2974,"")</f>
        <v/>
      </c>
      <c r="C2974" s="6" t="str">
        <f>IF(بيانات!N2974=1000,1000,"")</f>
        <v/>
      </c>
    </row>
    <row r="2975" spans="1:3" ht="15" customHeight="1">
      <c r="A2975" s="57" t="str">
        <f>IF(بيانات!N2975=1000,بيانات!B2975,"")</f>
        <v/>
      </c>
      <c r="B2975" s="57" t="str">
        <f>IF(بيانات!N2975=1000,بيانات!C2975,"")</f>
        <v/>
      </c>
      <c r="C2975" s="3" t="str">
        <f>IF(بيانات!N2975=1000,1000,"")</f>
        <v/>
      </c>
    </row>
    <row r="2976" spans="1:3" ht="15" customHeight="1">
      <c r="A2976" s="58" t="str">
        <f>IF(بيانات!N2976=1000,بيانات!B2976,"")</f>
        <v/>
      </c>
      <c r="B2976" s="58" t="str">
        <f>IF(بيانات!N2976=1000,بيانات!C2976,"")</f>
        <v/>
      </c>
      <c r="C2976" s="6" t="str">
        <f>IF(بيانات!N2976=1000,1000,"")</f>
        <v/>
      </c>
    </row>
    <row r="2977" spans="1:3" ht="15" customHeight="1">
      <c r="A2977" s="57" t="str">
        <f>IF(بيانات!N2977=1000,بيانات!B2977,"")</f>
        <v/>
      </c>
      <c r="B2977" s="57" t="str">
        <f>IF(بيانات!N2977=1000,بيانات!C2977,"")</f>
        <v/>
      </c>
      <c r="C2977" s="3" t="str">
        <f>IF(بيانات!N2977=1000,1000,"")</f>
        <v/>
      </c>
    </row>
    <row r="2978" spans="1:3" ht="15" customHeight="1">
      <c r="A2978" s="58" t="str">
        <f>IF(بيانات!N2978=1000,بيانات!B2978,"")</f>
        <v/>
      </c>
      <c r="B2978" s="58" t="str">
        <f>IF(بيانات!N2978=1000,بيانات!C2978,"")</f>
        <v/>
      </c>
      <c r="C2978" s="6" t="str">
        <f>IF(بيانات!N2978=1000,1000,"")</f>
        <v/>
      </c>
    </row>
    <row r="2979" spans="1:3" ht="15" customHeight="1">
      <c r="A2979" s="57" t="str">
        <f>IF(بيانات!N2979=1000,بيانات!B2979,"")</f>
        <v/>
      </c>
      <c r="B2979" s="57" t="str">
        <f>IF(بيانات!N2979=1000,بيانات!C2979,"")</f>
        <v/>
      </c>
      <c r="C2979" s="3" t="str">
        <f>IF(بيانات!N2979=1000,1000,"")</f>
        <v/>
      </c>
    </row>
    <row r="2980" spans="1:3" ht="15" customHeight="1">
      <c r="A2980" s="58" t="str">
        <f>IF(بيانات!N2980=1000,بيانات!B2980,"")</f>
        <v/>
      </c>
      <c r="B2980" s="58" t="str">
        <f>IF(بيانات!N2980=1000,بيانات!C2980,"")</f>
        <v/>
      </c>
      <c r="C2980" s="6" t="str">
        <f>IF(بيانات!N2980=1000,1000,"")</f>
        <v/>
      </c>
    </row>
    <row r="2981" spans="1:3" ht="15" customHeight="1">
      <c r="A2981" s="57" t="str">
        <f>IF(بيانات!N2981=1000,بيانات!B2981,"")</f>
        <v/>
      </c>
      <c r="B2981" s="57" t="str">
        <f>IF(بيانات!N2981=1000,بيانات!C2981,"")</f>
        <v/>
      </c>
      <c r="C2981" s="3" t="str">
        <f>IF(بيانات!N2981=1000,1000,"")</f>
        <v/>
      </c>
    </row>
    <row r="2982" spans="1:3" ht="15" customHeight="1">
      <c r="A2982" s="58" t="str">
        <f>IF(بيانات!N2982=1000,بيانات!B2982,"")</f>
        <v/>
      </c>
      <c r="B2982" s="58" t="str">
        <f>IF(بيانات!N2982=1000,بيانات!C2982,"")</f>
        <v/>
      </c>
      <c r="C2982" s="6" t="str">
        <f>IF(بيانات!N2982=1000,1000,"")</f>
        <v/>
      </c>
    </row>
    <row r="2983" spans="1:3" ht="15" customHeight="1">
      <c r="A2983" s="57" t="str">
        <f>IF(بيانات!N2983=1000,بيانات!B2983,"")</f>
        <v/>
      </c>
      <c r="B2983" s="57" t="str">
        <f>IF(بيانات!N2983=1000,بيانات!C2983,"")</f>
        <v/>
      </c>
      <c r="C2983" s="3" t="str">
        <f>IF(بيانات!N2983=1000,1000,"")</f>
        <v/>
      </c>
    </row>
    <row r="2984" spans="1:3" ht="15" customHeight="1">
      <c r="A2984" s="58" t="str">
        <f>IF(بيانات!N2984=1000,بيانات!B2984,"")</f>
        <v/>
      </c>
      <c r="B2984" s="58" t="str">
        <f>IF(بيانات!N2984=1000,بيانات!C2984,"")</f>
        <v/>
      </c>
      <c r="C2984" s="6" t="str">
        <f>IF(بيانات!N2984=1000,1000,"")</f>
        <v/>
      </c>
    </row>
    <row r="2985" spans="1:3" ht="15" customHeight="1">
      <c r="A2985" s="57" t="str">
        <f>IF(بيانات!N2985=1000,بيانات!B2985,"")</f>
        <v/>
      </c>
      <c r="B2985" s="57" t="str">
        <f>IF(بيانات!N2985=1000,بيانات!C2985,"")</f>
        <v/>
      </c>
      <c r="C2985" s="3" t="str">
        <f>IF(بيانات!N2985=1000,1000,"")</f>
        <v/>
      </c>
    </row>
    <row r="2986" spans="1:3" ht="15" customHeight="1">
      <c r="A2986" s="58" t="str">
        <f>IF(بيانات!N2986=1000,بيانات!B2986,"")</f>
        <v/>
      </c>
      <c r="B2986" s="58" t="str">
        <f>IF(بيانات!N2986=1000,بيانات!C2986,"")</f>
        <v/>
      </c>
      <c r="C2986" s="6" t="str">
        <f>IF(بيانات!N2986=1000,1000,"")</f>
        <v/>
      </c>
    </row>
    <row r="2987" spans="1:3" ht="15" customHeight="1">
      <c r="A2987" s="57" t="str">
        <f>IF(بيانات!N2987=1000,بيانات!B2987,"")</f>
        <v/>
      </c>
      <c r="B2987" s="57" t="str">
        <f>IF(بيانات!N2987=1000,بيانات!C2987,"")</f>
        <v/>
      </c>
      <c r="C2987" s="3" t="str">
        <f>IF(بيانات!N2987=1000,1000,"")</f>
        <v/>
      </c>
    </row>
    <row r="2988" spans="1:3" ht="15" customHeight="1">
      <c r="A2988" s="58" t="str">
        <f>IF(بيانات!N2988=1000,بيانات!B2988,"")</f>
        <v/>
      </c>
      <c r="B2988" s="58" t="str">
        <f>IF(بيانات!N2988=1000,بيانات!C2988,"")</f>
        <v/>
      </c>
      <c r="C2988" s="6" t="str">
        <f>IF(بيانات!N2988=1000,1000,"")</f>
        <v/>
      </c>
    </row>
    <row r="2989" spans="1:3" ht="15" customHeight="1">
      <c r="A2989" s="57" t="str">
        <f>IF(بيانات!N2989=1000,بيانات!B2989,"")</f>
        <v/>
      </c>
      <c r="B2989" s="57" t="str">
        <f>IF(بيانات!N2989=1000,بيانات!C2989,"")</f>
        <v/>
      </c>
      <c r="C2989" s="3" t="str">
        <f>IF(بيانات!N2989=1000,1000,"")</f>
        <v/>
      </c>
    </row>
    <row r="2990" spans="1:3" ht="15" customHeight="1">
      <c r="A2990" s="58" t="str">
        <f>IF(بيانات!N2990=1000,بيانات!B2990,"")</f>
        <v/>
      </c>
      <c r="B2990" s="58" t="str">
        <f>IF(بيانات!N2990=1000,بيانات!C2990,"")</f>
        <v/>
      </c>
      <c r="C2990" s="6" t="str">
        <f>IF(بيانات!N2990=1000,1000,"")</f>
        <v/>
      </c>
    </row>
    <row r="2991" spans="1:3" ht="15" customHeight="1">
      <c r="A2991" s="57" t="str">
        <f>IF(بيانات!N2991=1000,بيانات!B2991,"")</f>
        <v/>
      </c>
      <c r="B2991" s="57" t="str">
        <f>IF(بيانات!N2991=1000,بيانات!C2991,"")</f>
        <v/>
      </c>
      <c r="C2991" s="3" t="str">
        <f>IF(بيانات!N2991=1000,1000,"")</f>
        <v/>
      </c>
    </row>
    <row r="2992" spans="1:3" ht="15" customHeight="1">
      <c r="A2992" s="58" t="str">
        <f>IF(بيانات!N2992=1000,بيانات!B2992,"")</f>
        <v/>
      </c>
      <c r="B2992" s="58" t="str">
        <f>IF(بيانات!N2992=1000,بيانات!C2992,"")</f>
        <v/>
      </c>
      <c r="C2992" s="6" t="str">
        <f>IF(بيانات!N2992=1000,1000,"")</f>
        <v/>
      </c>
    </row>
    <row r="2993" spans="1:3" ht="15" customHeight="1">
      <c r="A2993" s="57" t="str">
        <f>IF(بيانات!N2993=1000,بيانات!B2993,"")</f>
        <v/>
      </c>
      <c r="B2993" s="57" t="str">
        <f>IF(بيانات!N2993=1000,بيانات!C2993,"")</f>
        <v/>
      </c>
      <c r="C2993" s="3" t="str">
        <f>IF(بيانات!N2993=1000,1000,"")</f>
        <v/>
      </c>
    </row>
    <row r="2994" spans="1:3" ht="15" customHeight="1">
      <c r="A2994" s="58" t="str">
        <f>IF(بيانات!N2994=1000,بيانات!B2994,"")</f>
        <v/>
      </c>
      <c r="B2994" s="58" t="str">
        <f>IF(بيانات!N2994=1000,بيانات!C2994,"")</f>
        <v/>
      </c>
      <c r="C2994" s="6" t="str">
        <f>IF(بيانات!N2994=1000,1000,"")</f>
        <v/>
      </c>
    </row>
    <row r="2995" spans="1:3" ht="15" customHeight="1">
      <c r="A2995" s="57" t="str">
        <f>IF(بيانات!N2995=1000,بيانات!B2995,"")</f>
        <v/>
      </c>
      <c r="B2995" s="57" t="str">
        <f>IF(بيانات!N2995=1000,بيانات!C2995,"")</f>
        <v/>
      </c>
      <c r="C2995" s="3" t="str">
        <f>IF(بيانات!N2995=1000,1000,"")</f>
        <v/>
      </c>
    </row>
    <row r="2996" spans="1:3" ht="15" customHeight="1">
      <c r="A2996" s="58" t="str">
        <f>IF(بيانات!N2996=1000,بيانات!B2996,"")</f>
        <v/>
      </c>
      <c r="B2996" s="58" t="str">
        <f>IF(بيانات!N2996=1000,بيانات!C2996,"")</f>
        <v/>
      </c>
      <c r="C2996" s="6" t="str">
        <f>IF(بيانات!N2996=1000,1000,"")</f>
        <v/>
      </c>
    </row>
    <row r="2997" spans="1:3" ht="15" customHeight="1">
      <c r="A2997" s="57" t="str">
        <f>IF(بيانات!N2997=1000,بيانات!B2997,"")</f>
        <v/>
      </c>
      <c r="B2997" s="57" t="str">
        <f>IF(بيانات!N2997=1000,بيانات!C2997,"")</f>
        <v/>
      </c>
      <c r="C2997" s="3" t="str">
        <f>IF(بيانات!N2997=1000,1000,"")</f>
        <v/>
      </c>
    </row>
    <row r="2998" spans="1:3" ht="15" customHeight="1">
      <c r="A2998" s="58" t="str">
        <f>IF(بيانات!N2998=1000,بيانات!B2998,"")</f>
        <v/>
      </c>
      <c r="B2998" s="58" t="str">
        <f>IF(بيانات!N2998=1000,بيانات!C2998,"")</f>
        <v/>
      </c>
      <c r="C2998" s="6" t="str">
        <f>IF(بيانات!N2998=1000,1000,"")</f>
        <v/>
      </c>
    </row>
    <row r="2999" spans="1:3" ht="15" customHeight="1">
      <c r="A2999" s="57" t="str">
        <f>IF(بيانات!N2999=1000,بيانات!B2999,"")</f>
        <v/>
      </c>
      <c r="B2999" s="57" t="str">
        <f>IF(بيانات!N2999=1000,بيانات!C2999,"")</f>
        <v/>
      </c>
      <c r="C2999" s="3" t="str">
        <f>IF(بيانات!N2999=1000,1000,"")</f>
        <v/>
      </c>
    </row>
    <row r="3000" spans="1:3" ht="15" customHeight="1">
      <c r="A3000" s="58" t="str">
        <f>IF(بيانات!N3000=1000,بيانات!B3000,"")</f>
        <v/>
      </c>
      <c r="B3000" s="58" t="str">
        <f>IF(بيانات!N3000=1000,بيانات!C3000,"")</f>
        <v/>
      </c>
      <c r="C3000" s="6" t="str">
        <f>IF(بيانات!N3000=1000,1000,"")</f>
        <v/>
      </c>
    </row>
    <row r="3001" spans="1:3" ht="15" customHeight="1">
      <c r="A3001" s="57" t="str">
        <f>IF(بيانات!N3001=1000,بيانات!B3001,"")</f>
        <v/>
      </c>
      <c r="B3001" s="57" t="str">
        <f>IF(بيانات!N3001=1000,بيانات!C3001,"")</f>
        <v/>
      </c>
      <c r="C3001" s="3" t="str">
        <f>IF(بيانات!N3001=1000,1000,"")</f>
        <v/>
      </c>
    </row>
    <row r="3002" spans="1:3" ht="15" customHeight="1">
      <c r="A3002" s="58" t="str">
        <f>IF(بيانات!N3002=1000,بيانات!B3002,"")</f>
        <v/>
      </c>
      <c r="B3002" s="58" t="str">
        <f>IF(بيانات!N3002=1000,بيانات!C3002,"")</f>
        <v/>
      </c>
      <c r="C3002" s="6" t="str">
        <f>IF(بيانات!N3002=1000,1000,"")</f>
        <v/>
      </c>
    </row>
    <row r="3003" spans="1:3" ht="15" customHeight="1">
      <c r="A3003" s="57" t="str">
        <f>IF(بيانات!N3003=1000,بيانات!B3003,"")</f>
        <v/>
      </c>
      <c r="B3003" s="57" t="str">
        <f>IF(بيانات!N3003=1000,بيانات!C3003,"")</f>
        <v/>
      </c>
      <c r="C3003" s="3" t="str">
        <f>IF(بيانات!N3003=1000,1000,"")</f>
        <v/>
      </c>
    </row>
    <row r="3004" spans="1:3" ht="15" customHeight="1">
      <c r="A3004" s="58" t="str">
        <f>IF(بيانات!N3004=1000,بيانات!B3004,"")</f>
        <v/>
      </c>
      <c r="B3004" s="58" t="str">
        <f>IF(بيانات!N3004=1000,بيانات!C3004,"")</f>
        <v/>
      </c>
      <c r="C3004" s="6" t="str">
        <f>IF(بيانات!N3004=1000,1000,"")</f>
        <v/>
      </c>
    </row>
    <row r="3005" spans="1:3" ht="15" customHeight="1">
      <c r="A3005" s="57" t="str">
        <f>IF(بيانات!N3005=1000,بيانات!B3005,"")</f>
        <v/>
      </c>
      <c r="B3005" s="57" t="str">
        <f>IF(بيانات!N3005=1000,بيانات!C3005,"")</f>
        <v/>
      </c>
      <c r="C3005" s="3" t="str">
        <f>IF(بيانات!N3005=1000,1000,"")</f>
        <v/>
      </c>
    </row>
    <row r="3006" spans="1:3" ht="15" customHeight="1">
      <c r="A3006" s="58" t="str">
        <f>IF(بيانات!N3006=1000,بيانات!B3006,"")</f>
        <v/>
      </c>
      <c r="B3006" s="58" t="str">
        <f>IF(بيانات!N3006=1000,بيانات!C3006,"")</f>
        <v/>
      </c>
      <c r="C3006" s="6" t="str">
        <f>IF(بيانات!N3006=1000,1000,"")</f>
        <v/>
      </c>
    </row>
    <row r="3007" spans="1:3" ht="15" customHeight="1">
      <c r="A3007" s="57" t="str">
        <f>IF(بيانات!N3007=1000,بيانات!B3007,"")</f>
        <v/>
      </c>
      <c r="B3007" s="57" t="str">
        <f>IF(بيانات!N3007=1000,بيانات!C3007,"")</f>
        <v/>
      </c>
      <c r="C3007" s="3" t="str">
        <f>IF(بيانات!N3007=1000,1000,"")</f>
        <v/>
      </c>
    </row>
    <row r="3008" spans="1:3" ht="15" customHeight="1">
      <c r="A3008" s="58" t="str">
        <f>IF(بيانات!N3008=1000,بيانات!B3008,"")</f>
        <v/>
      </c>
      <c r="B3008" s="58" t="str">
        <f>IF(بيانات!N3008=1000,بيانات!C3008,"")</f>
        <v/>
      </c>
      <c r="C3008" s="6" t="str">
        <f>IF(بيانات!N3008=1000,1000,"")</f>
        <v/>
      </c>
    </row>
    <row r="3009" spans="1:3" ht="15" customHeight="1">
      <c r="A3009" s="57" t="str">
        <f>IF(بيانات!N3009=1000,بيانات!B3009,"")</f>
        <v/>
      </c>
      <c r="B3009" s="57" t="str">
        <f>IF(بيانات!N3009=1000,بيانات!C3009,"")</f>
        <v/>
      </c>
      <c r="C3009" s="3" t="str">
        <f>IF(بيانات!N3009=1000,1000,"")</f>
        <v/>
      </c>
    </row>
    <row r="3010" spans="1:3" ht="15" customHeight="1">
      <c r="A3010" s="58" t="str">
        <f>IF(بيانات!N3010=1000,بيانات!B3010,"")</f>
        <v/>
      </c>
      <c r="B3010" s="58" t="str">
        <f>IF(بيانات!N3010=1000,بيانات!C3010,"")</f>
        <v/>
      </c>
      <c r="C3010" s="6" t="str">
        <f>IF(بيانات!N3010=1000,1000,"")</f>
        <v/>
      </c>
    </row>
    <row r="3011" spans="1:3" ht="15" customHeight="1">
      <c r="A3011" s="57" t="str">
        <f>IF(بيانات!N3011=1000,بيانات!B3011,"")</f>
        <v/>
      </c>
      <c r="B3011" s="57" t="str">
        <f>IF(بيانات!N3011=1000,بيانات!C3011,"")</f>
        <v/>
      </c>
      <c r="C3011" s="3" t="str">
        <f>IF(بيانات!N3011=1000,1000,"")</f>
        <v/>
      </c>
    </row>
    <row r="3012" spans="1:3" ht="15" customHeight="1">
      <c r="A3012" s="58" t="str">
        <f>IF(بيانات!N3012=1000,بيانات!B3012,"")</f>
        <v/>
      </c>
      <c r="B3012" s="58" t="str">
        <f>IF(بيانات!N3012=1000,بيانات!C3012,"")</f>
        <v/>
      </c>
      <c r="C3012" s="6" t="str">
        <f>IF(بيانات!N3012=1000,1000,"")</f>
        <v/>
      </c>
    </row>
    <row r="3013" spans="1:3" ht="15" customHeight="1">
      <c r="A3013" s="57" t="str">
        <f>IF(بيانات!N3013=1000,بيانات!B3013,"")</f>
        <v/>
      </c>
      <c r="B3013" s="57" t="str">
        <f>IF(بيانات!N3013=1000,بيانات!C3013,"")</f>
        <v/>
      </c>
      <c r="C3013" s="3" t="str">
        <f>IF(بيانات!N3013=1000,1000,"")</f>
        <v/>
      </c>
    </row>
    <row r="3014" spans="1:3" ht="15" customHeight="1">
      <c r="A3014" s="58" t="str">
        <f>IF(بيانات!N3014=1000,بيانات!B3014,"")</f>
        <v/>
      </c>
      <c r="B3014" s="58" t="str">
        <f>IF(بيانات!N3014=1000,بيانات!C3014,"")</f>
        <v/>
      </c>
      <c r="C3014" s="6" t="str">
        <f>IF(بيانات!N3014=1000,1000,"")</f>
        <v/>
      </c>
    </row>
    <row r="3015" spans="1:3" ht="15" customHeight="1">
      <c r="A3015" s="57" t="str">
        <f>IF(بيانات!N3015=1000,بيانات!B3015,"")</f>
        <v/>
      </c>
      <c r="B3015" s="57" t="str">
        <f>IF(بيانات!N3015=1000,بيانات!C3015,"")</f>
        <v/>
      </c>
      <c r="C3015" s="3" t="str">
        <f>IF(بيانات!N3015=1000,1000,"")</f>
        <v/>
      </c>
    </row>
    <row r="3016" spans="1:3" ht="15" customHeight="1">
      <c r="A3016" s="58" t="str">
        <f>IF(بيانات!N3016=1000,بيانات!B3016,"")</f>
        <v/>
      </c>
      <c r="B3016" s="58" t="str">
        <f>IF(بيانات!N3016=1000,بيانات!C3016,"")</f>
        <v/>
      </c>
      <c r="C3016" s="6" t="str">
        <f>IF(بيانات!N3016=1000,1000,"")</f>
        <v/>
      </c>
    </row>
    <row r="3017" spans="1:3" ht="15" customHeight="1">
      <c r="A3017" s="57" t="str">
        <f>IF(بيانات!N3017=1000,بيانات!B3017,"")</f>
        <v/>
      </c>
      <c r="B3017" s="57" t="str">
        <f>IF(بيانات!N3017=1000,بيانات!C3017,"")</f>
        <v/>
      </c>
      <c r="C3017" s="3" t="str">
        <f>IF(بيانات!N3017=1000,1000,"")</f>
        <v/>
      </c>
    </row>
    <row r="3018" spans="1:3" ht="15" customHeight="1">
      <c r="A3018" s="58" t="str">
        <f>IF(بيانات!N3018=1000,بيانات!B3018,"")</f>
        <v/>
      </c>
      <c r="B3018" s="58" t="str">
        <f>IF(بيانات!N3018=1000,بيانات!C3018,"")</f>
        <v/>
      </c>
      <c r="C3018" s="6" t="str">
        <f>IF(بيانات!N3018=1000,1000,"")</f>
        <v/>
      </c>
    </row>
    <row r="3019" spans="1:3" ht="15" customHeight="1">
      <c r="A3019" s="57" t="str">
        <f>IF(بيانات!N3019=1000,بيانات!B3019,"")</f>
        <v/>
      </c>
      <c r="B3019" s="57" t="str">
        <f>IF(بيانات!N3019=1000,بيانات!C3019,"")</f>
        <v/>
      </c>
      <c r="C3019" s="3" t="str">
        <f>IF(بيانات!N3019=1000,1000,"")</f>
        <v/>
      </c>
    </row>
    <row r="3020" spans="1:3" ht="15" customHeight="1">
      <c r="A3020" s="58" t="str">
        <f>IF(بيانات!N3020=1000,بيانات!B3020,"")</f>
        <v/>
      </c>
      <c r="B3020" s="58" t="str">
        <f>IF(بيانات!N3020=1000,بيانات!C3020,"")</f>
        <v/>
      </c>
      <c r="C3020" s="6" t="str">
        <f>IF(بيانات!N3020=1000,1000,"")</f>
        <v/>
      </c>
    </row>
    <row r="3021" spans="1:3" ht="15" customHeight="1">
      <c r="A3021" s="57" t="str">
        <f>IF(بيانات!N3021=1000,بيانات!B3021,"")</f>
        <v/>
      </c>
      <c r="B3021" s="57" t="str">
        <f>IF(بيانات!N3021=1000,بيانات!C3021,"")</f>
        <v/>
      </c>
      <c r="C3021" s="3" t="str">
        <f>IF(بيانات!N3021=1000,1000,"")</f>
        <v/>
      </c>
    </row>
    <row r="3022" spans="1:3" ht="15" customHeight="1">
      <c r="A3022" s="58" t="str">
        <f>IF(بيانات!N3022=1000,بيانات!B3022,"")</f>
        <v/>
      </c>
      <c r="B3022" s="58" t="str">
        <f>IF(بيانات!N3022=1000,بيانات!C3022,"")</f>
        <v/>
      </c>
      <c r="C3022" s="6" t="str">
        <f>IF(بيانات!N3022=1000,1000,"")</f>
        <v/>
      </c>
    </row>
    <row r="3023" spans="1:3" ht="15" customHeight="1">
      <c r="A3023" s="57" t="str">
        <f>IF(بيانات!N3023=1000,بيانات!B3023,"")</f>
        <v/>
      </c>
      <c r="B3023" s="57" t="str">
        <f>IF(بيانات!N3023=1000,بيانات!C3023,"")</f>
        <v/>
      </c>
      <c r="C3023" s="3" t="str">
        <f>IF(بيانات!N3023=1000,1000,"")</f>
        <v/>
      </c>
    </row>
    <row r="3024" spans="1:3" ht="15" customHeight="1">
      <c r="A3024" s="58" t="str">
        <f>IF(بيانات!N3024=1000,بيانات!B3024,"")</f>
        <v/>
      </c>
      <c r="B3024" s="58" t="str">
        <f>IF(بيانات!N3024=1000,بيانات!C3024,"")</f>
        <v/>
      </c>
      <c r="C3024" s="6" t="str">
        <f>IF(بيانات!N3024=1000,1000,"")</f>
        <v/>
      </c>
    </row>
    <row r="3025" spans="1:3" ht="15" customHeight="1">
      <c r="A3025" s="57" t="str">
        <f>IF(بيانات!N3025=1000,بيانات!B3025,"")</f>
        <v/>
      </c>
      <c r="B3025" s="57" t="str">
        <f>IF(بيانات!N3025=1000,بيانات!C3025,"")</f>
        <v/>
      </c>
      <c r="C3025" s="3" t="str">
        <f>IF(بيانات!N3025=1000,1000,"")</f>
        <v/>
      </c>
    </row>
    <row r="3026" spans="1:3" ht="15" customHeight="1">
      <c r="A3026" s="58" t="str">
        <f>IF(بيانات!N3026=1000,بيانات!B3026,"")</f>
        <v/>
      </c>
      <c r="B3026" s="58" t="str">
        <f>IF(بيانات!N3026=1000,بيانات!C3026,"")</f>
        <v/>
      </c>
      <c r="C3026" s="6" t="str">
        <f>IF(بيانات!N3026=1000,1000,"")</f>
        <v/>
      </c>
    </row>
    <row r="3027" spans="1:3" ht="15" customHeight="1">
      <c r="A3027" s="57" t="str">
        <f>IF(بيانات!N3027=1000,بيانات!B3027,"")</f>
        <v/>
      </c>
      <c r="B3027" s="57" t="str">
        <f>IF(بيانات!N3027=1000,بيانات!C3027,"")</f>
        <v/>
      </c>
      <c r="C3027" s="3" t="str">
        <f>IF(بيانات!N3027=1000,1000,"")</f>
        <v/>
      </c>
    </row>
    <row r="3028" spans="1:3" ht="15" customHeight="1">
      <c r="A3028" s="58" t="str">
        <f>IF(بيانات!N3028=1000,بيانات!B3028,"")</f>
        <v/>
      </c>
      <c r="B3028" s="58" t="str">
        <f>IF(بيانات!N3028=1000,بيانات!C3028,"")</f>
        <v/>
      </c>
      <c r="C3028" s="6" t="str">
        <f>IF(بيانات!N3028=1000,1000,"")</f>
        <v/>
      </c>
    </row>
    <row r="3029" spans="1:3" ht="15" customHeight="1">
      <c r="A3029" s="57" t="str">
        <f>IF(بيانات!N3029=1000,بيانات!B3029,"")</f>
        <v/>
      </c>
      <c r="B3029" s="57" t="str">
        <f>IF(بيانات!N3029=1000,بيانات!C3029,"")</f>
        <v/>
      </c>
      <c r="C3029" s="3" t="str">
        <f>IF(بيانات!N3029=1000,1000,"")</f>
        <v/>
      </c>
    </row>
    <row r="3030" spans="1:3" ht="15" customHeight="1">
      <c r="A3030" s="58" t="str">
        <f>IF(بيانات!N3030=1000,بيانات!B3030,"")</f>
        <v/>
      </c>
      <c r="B3030" s="58" t="str">
        <f>IF(بيانات!N3030=1000,بيانات!C3030,"")</f>
        <v/>
      </c>
      <c r="C3030" s="6" t="str">
        <f>IF(بيانات!N3030=1000,1000,"")</f>
        <v/>
      </c>
    </row>
    <row r="3031" spans="1:3" ht="15" customHeight="1">
      <c r="A3031" s="57" t="str">
        <f>IF(بيانات!N3031=1000,بيانات!B3031,"")</f>
        <v/>
      </c>
      <c r="B3031" s="57" t="str">
        <f>IF(بيانات!N3031=1000,بيانات!C3031,"")</f>
        <v/>
      </c>
      <c r="C3031" s="3" t="str">
        <f>IF(بيانات!N3031=1000,1000,"")</f>
        <v/>
      </c>
    </row>
    <row r="3032" spans="1:3" ht="15" customHeight="1">
      <c r="A3032" s="58" t="str">
        <f>IF(بيانات!N3032=1000,بيانات!B3032,"")</f>
        <v/>
      </c>
      <c r="B3032" s="58" t="str">
        <f>IF(بيانات!N3032=1000,بيانات!C3032,"")</f>
        <v/>
      </c>
      <c r="C3032" s="6" t="str">
        <f>IF(بيانات!N3032=1000,1000,"")</f>
        <v/>
      </c>
    </row>
    <row r="3033" spans="1:3" ht="15" customHeight="1">
      <c r="A3033" s="57" t="str">
        <f>IF(بيانات!N3033=1000,بيانات!B3033,"")</f>
        <v/>
      </c>
      <c r="B3033" s="57" t="str">
        <f>IF(بيانات!N3033=1000,بيانات!C3033,"")</f>
        <v/>
      </c>
      <c r="C3033" s="3" t="str">
        <f>IF(بيانات!N3033=1000,1000,"")</f>
        <v/>
      </c>
    </row>
    <row r="3034" spans="1:3" ht="15" customHeight="1">
      <c r="A3034" s="58" t="str">
        <f>IF(بيانات!N3034=1000,بيانات!B3034,"")</f>
        <v/>
      </c>
      <c r="B3034" s="58" t="str">
        <f>IF(بيانات!N3034=1000,بيانات!C3034,"")</f>
        <v/>
      </c>
      <c r="C3034" s="6" t="str">
        <f>IF(بيانات!N3034=1000,1000,"")</f>
        <v/>
      </c>
    </row>
    <row r="3035" spans="1:3" ht="15" customHeight="1">
      <c r="A3035" s="57" t="str">
        <f>IF(بيانات!N3035=1000,بيانات!B3035,"")</f>
        <v/>
      </c>
      <c r="B3035" s="57" t="str">
        <f>IF(بيانات!N3035=1000,بيانات!C3035,"")</f>
        <v/>
      </c>
      <c r="C3035" s="3" t="str">
        <f>IF(بيانات!N3035=1000,1000,"")</f>
        <v/>
      </c>
    </row>
    <row r="3036" spans="1:3" ht="15" customHeight="1">
      <c r="A3036" s="58" t="str">
        <f>IF(بيانات!N3036=1000,بيانات!B3036,"")</f>
        <v/>
      </c>
      <c r="B3036" s="58" t="str">
        <f>IF(بيانات!N3036=1000,بيانات!C3036,"")</f>
        <v/>
      </c>
      <c r="C3036" s="6" t="str">
        <f>IF(بيانات!N3036=1000,1000,"")</f>
        <v/>
      </c>
    </row>
    <row r="3037" spans="1:3" ht="15" customHeight="1">
      <c r="A3037" s="57" t="str">
        <f>IF(بيانات!N3037=1000,بيانات!B3037,"")</f>
        <v/>
      </c>
      <c r="B3037" s="57" t="str">
        <f>IF(بيانات!N3037=1000,بيانات!C3037,"")</f>
        <v/>
      </c>
      <c r="C3037" s="3" t="str">
        <f>IF(بيانات!N3037=1000,1000,"")</f>
        <v/>
      </c>
    </row>
    <row r="3038" spans="1:3" ht="15" customHeight="1">
      <c r="A3038" s="58" t="str">
        <f>IF(بيانات!N3038=1000,بيانات!B3038,"")</f>
        <v/>
      </c>
      <c r="B3038" s="58" t="str">
        <f>IF(بيانات!N3038=1000,بيانات!C3038,"")</f>
        <v/>
      </c>
      <c r="C3038" s="6" t="str">
        <f>IF(بيانات!N3038=1000,1000,"")</f>
        <v/>
      </c>
    </row>
    <row r="3039" spans="1:3" ht="15" customHeight="1">
      <c r="A3039" s="57" t="str">
        <f>IF(بيانات!N3039=1000,بيانات!B3039,"")</f>
        <v/>
      </c>
      <c r="B3039" s="57" t="str">
        <f>IF(بيانات!N3039=1000,بيانات!C3039,"")</f>
        <v/>
      </c>
      <c r="C3039" s="3" t="str">
        <f>IF(بيانات!N3039=1000,1000,"")</f>
        <v/>
      </c>
    </row>
    <row r="3040" spans="1:3" ht="15" customHeight="1">
      <c r="A3040" s="58" t="str">
        <f>IF(بيانات!N3040=1000,بيانات!B3040,"")</f>
        <v/>
      </c>
      <c r="B3040" s="58" t="str">
        <f>IF(بيانات!N3040=1000,بيانات!C3040,"")</f>
        <v/>
      </c>
      <c r="C3040" s="6" t="str">
        <f>IF(بيانات!N3040=1000,1000,"")</f>
        <v/>
      </c>
    </row>
    <row r="3041" spans="1:3" ht="15" customHeight="1">
      <c r="A3041" s="57" t="str">
        <f>IF(بيانات!N3041=1000,بيانات!B3041,"")</f>
        <v/>
      </c>
      <c r="B3041" s="57" t="str">
        <f>IF(بيانات!N3041=1000,بيانات!C3041,"")</f>
        <v/>
      </c>
      <c r="C3041" s="3" t="str">
        <f>IF(بيانات!N3041=1000,1000,"")</f>
        <v/>
      </c>
    </row>
    <row r="3042" spans="1:3" ht="15" customHeight="1">
      <c r="A3042" s="58" t="str">
        <f>IF(بيانات!N3042=1000,بيانات!B3042,"")</f>
        <v/>
      </c>
      <c r="B3042" s="58" t="str">
        <f>IF(بيانات!N3042=1000,بيانات!C3042,"")</f>
        <v/>
      </c>
      <c r="C3042" s="6" t="str">
        <f>IF(بيانات!N3042=1000,1000,"")</f>
        <v/>
      </c>
    </row>
    <row r="3043" spans="1:3" ht="15" customHeight="1">
      <c r="A3043" s="57" t="str">
        <f>IF(بيانات!N3043=1000,بيانات!B3043,"")</f>
        <v/>
      </c>
      <c r="B3043" s="57" t="str">
        <f>IF(بيانات!N3043=1000,بيانات!C3043,"")</f>
        <v/>
      </c>
      <c r="C3043" s="3" t="str">
        <f>IF(بيانات!N3043=1000,1000,"")</f>
        <v/>
      </c>
    </row>
    <row r="3044" spans="1:3" ht="15" customHeight="1">
      <c r="A3044" s="58" t="str">
        <f>IF(بيانات!N3044=1000,بيانات!B3044,"")</f>
        <v/>
      </c>
      <c r="B3044" s="58" t="str">
        <f>IF(بيانات!N3044=1000,بيانات!C3044,"")</f>
        <v/>
      </c>
      <c r="C3044" s="6" t="str">
        <f>IF(بيانات!N3044=1000,1000,"")</f>
        <v/>
      </c>
    </row>
    <row r="3045" spans="1:3" ht="15" customHeight="1">
      <c r="A3045" s="57" t="str">
        <f>IF(بيانات!N3045=1000,بيانات!B3045,"")</f>
        <v/>
      </c>
      <c r="B3045" s="57" t="str">
        <f>IF(بيانات!N3045=1000,بيانات!C3045,"")</f>
        <v/>
      </c>
      <c r="C3045" s="3" t="str">
        <f>IF(بيانات!N3045=1000,1000,"")</f>
        <v/>
      </c>
    </row>
    <row r="3046" spans="1:3" ht="15" customHeight="1">
      <c r="A3046" s="58" t="str">
        <f>IF(بيانات!N3046=1000,بيانات!B3046,"")</f>
        <v/>
      </c>
      <c r="B3046" s="58" t="str">
        <f>IF(بيانات!N3046=1000,بيانات!C3046,"")</f>
        <v/>
      </c>
      <c r="C3046" s="6" t="str">
        <f>IF(بيانات!N3046=1000,1000,"")</f>
        <v/>
      </c>
    </row>
    <row r="3047" spans="1:3" ht="15" customHeight="1">
      <c r="A3047" s="57" t="str">
        <f>IF(بيانات!N3047=1000,بيانات!B3047,"")</f>
        <v/>
      </c>
      <c r="B3047" s="57" t="str">
        <f>IF(بيانات!N3047=1000,بيانات!C3047,"")</f>
        <v/>
      </c>
      <c r="C3047" s="3" t="str">
        <f>IF(بيانات!N3047=1000,1000,"")</f>
        <v/>
      </c>
    </row>
    <row r="3048" spans="1:3" ht="15" customHeight="1">
      <c r="A3048" s="58" t="str">
        <f>IF(بيانات!N3048=1000,بيانات!B3048,"")</f>
        <v/>
      </c>
      <c r="B3048" s="58" t="str">
        <f>IF(بيانات!N3048=1000,بيانات!C3048,"")</f>
        <v/>
      </c>
      <c r="C3048" s="6" t="str">
        <f>IF(بيانات!N3048=1000,1000,"")</f>
        <v/>
      </c>
    </row>
    <row r="3049" spans="1:3" ht="15" customHeight="1">
      <c r="A3049" s="57" t="str">
        <f>IF(بيانات!N3049=1000,بيانات!B3049,"")</f>
        <v/>
      </c>
      <c r="B3049" s="57" t="str">
        <f>IF(بيانات!N3049=1000,بيانات!C3049,"")</f>
        <v/>
      </c>
      <c r="C3049" s="3" t="str">
        <f>IF(بيانات!N3049=1000,1000,"")</f>
        <v/>
      </c>
    </row>
    <row r="3050" spans="1:3" ht="15" customHeight="1">
      <c r="A3050" s="58" t="str">
        <f>IF(بيانات!N3050=1000,بيانات!B3050,"")</f>
        <v/>
      </c>
      <c r="B3050" s="58" t="str">
        <f>IF(بيانات!N3050=1000,بيانات!C3050,"")</f>
        <v/>
      </c>
      <c r="C3050" s="6" t="str">
        <f>IF(بيانات!N3050=1000,1000,"")</f>
        <v/>
      </c>
    </row>
    <row r="3051" spans="1:3" ht="15" customHeight="1">
      <c r="A3051" s="57" t="str">
        <f>IF(بيانات!N3051=1000,بيانات!B3051,"")</f>
        <v/>
      </c>
      <c r="B3051" s="57" t="str">
        <f>IF(بيانات!N3051=1000,بيانات!C3051,"")</f>
        <v/>
      </c>
      <c r="C3051" s="3" t="str">
        <f>IF(بيانات!N3051=1000,1000,"")</f>
        <v/>
      </c>
    </row>
    <row r="3052" spans="1:3" ht="15" customHeight="1">
      <c r="A3052" s="58" t="str">
        <f>IF(بيانات!N3052=1000,بيانات!B3052,"")</f>
        <v/>
      </c>
      <c r="B3052" s="58" t="str">
        <f>IF(بيانات!N3052=1000,بيانات!C3052,"")</f>
        <v/>
      </c>
      <c r="C3052" s="6" t="str">
        <f>IF(بيانات!N3052=1000,1000,"")</f>
        <v/>
      </c>
    </row>
    <row r="3053" spans="1:3" ht="15" customHeight="1">
      <c r="A3053" s="57" t="str">
        <f>IF(بيانات!N3053=1000,بيانات!B3053,"")</f>
        <v/>
      </c>
      <c r="B3053" s="57" t="str">
        <f>IF(بيانات!N3053=1000,بيانات!C3053,"")</f>
        <v/>
      </c>
      <c r="C3053" s="3" t="str">
        <f>IF(بيانات!N3053=1000,1000,"")</f>
        <v/>
      </c>
    </row>
    <row r="3054" spans="1:3" ht="15" customHeight="1">
      <c r="A3054" s="58" t="str">
        <f>IF(بيانات!N3054=1000,بيانات!B3054,"")</f>
        <v/>
      </c>
      <c r="B3054" s="58" t="str">
        <f>IF(بيانات!N3054=1000,بيانات!C3054,"")</f>
        <v/>
      </c>
      <c r="C3054" s="6" t="str">
        <f>IF(بيانات!N3054=1000,1000,"")</f>
        <v/>
      </c>
    </row>
    <row r="3055" spans="1:3" ht="15" customHeight="1">
      <c r="A3055" s="57" t="str">
        <f>IF(بيانات!N3055=1000,بيانات!B3055,"")</f>
        <v/>
      </c>
      <c r="B3055" s="57" t="str">
        <f>IF(بيانات!N3055=1000,بيانات!C3055,"")</f>
        <v/>
      </c>
      <c r="C3055" s="3" t="str">
        <f>IF(بيانات!N3055=1000,1000,"")</f>
        <v/>
      </c>
    </row>
    <row r="3056" spans="1:3" ht="15" customHeight="1">
      <c r="A3056" s="58" t="str">
        <f>IF(بيانات!N3056=1000,بيانات!B3056,"")</f>
        <v/>
      </c>
      <c r="B3056" s="58" t="str">
        <f>IF(بيانات!N3056=1000,بيانات!C3056,"")</f>
        <v/>
      </c>
      <c r="C3056" s="6" t="str">
        <f>IF(بيانات!N3056=1000,1000,"")</f>
        <v/>
      </c>
    </row>
    <row r="3057" spans="1:3" ht="15" customHeight="1">
      <c r="A3057" s="57" t="str">
        <f>IF(بيانات!N3057=1000,بيانات!B3057,"")</f>
        <v/>
      </c>
      <c r="B3057" s="57" t="str">
        <f>IF(بيانات!N3057=1000,بيانات!C3057,"")</f>
        <v/>
      </c>
      <c r="C3057" s="3" t="str">
        <f>IF(بيانات!N3057=1000,1000,"")</f>
        <v/>
      </c>
    </row>
    <row r="3058" spans="1:3" ht="15" customHeight="1">
      <c r="A3058" s="58" t="str">
        <f>IF(بيانات!N3058=1000,بيانات!B3058,"")</f>
        <v/>
      </c>
      <c r="B3058" s="58" t="str">
        <f>IF(بيانات!N3058=1000,بيانات!C3058,"")</f>
        <v/>
      </c>
      <c r="C3058" s="6" t="str">
        <f>IF(بيانات!N3058=1000,1000,"")</f>
        <v/>
      </c>
    </row>
    <row r="3059" spans="1:3" ht="15" customHeight="1">
      <c r="A3059" s="57" t="str">
        <f>IF(بيانات!N3059=1000,بيانات!B3059,"")</f>
        <v/>
      </c>
      <c r="B3059" s="57" t="str">
        <f>IF(بيانات!N3059=1000,بيانات!C3059,"")</f>
        <v/>
      </c>
      <c r="C3059" s="3" t="str">
        <f>IF(بيانات!N3059=1000,1000,"")</f>
        <v/>
      </c>
    </row>
    <row r="3060" spans="1:3" ht="15" customHeight="1">
      <c r="A3060" s="58" t="str">
        <f>IF(بيانات!N3060=1000,بيانات!B3060,"")</f>
        <v/>
      </c>
      <c r="B3060" s="58" t="str">
        <f>IF(بيانات!N3060=1000,بيانات!C3060,"")</f>
        <v/>
      </c>
      <c r="C3060" s="6" t="str">
        <f>IF(بيانات!N3060=1000,1000,"")</f>
        <v/>
      </c>
    </row>
    <row r="3061" spans="1:3" ht="15" customHeight="1">
      <c r="A3061" s="57" t="str">
        <f>IF(بيانات!N3061=1000,بيانات!B3061,"")</f>
        <v/>
      </c>
      <c r="B3061" s="57" t="str">
        <f>IF(بيانات!N3061=1000,بيانات!C3061,"")</f>
        <v/>
      </c>
      <c r="C3061" s="3" t="str">
        <f>IF(بيانات!N3061=1000,1000,"")</f>
        <v/>
      </c>
    </row>
    <row r="3062" spans="1:3" ht="15" customHeight="1">
      <c r="A3062" s="58" t="str">
        <f>IF(بيانات!N3062=1000,بيانات!B3062,"")</f>
        <v/>
      </c>
      <c r="B3062" s="58" t="str">
        <f>IF(بيانات!N3062=1000,بيانات!C3062,"")</f>
        <v/>
      </c>
      <c r="C3062" s="6" t="str">
        <f>IF(بيانات!N3062=1000,1000,"")</f>
        <v/>
      </c>
    </row>
    <row r="3063" spans="1:3" ht="15" customHeight="1">
      <c r="A3063" s="57" t="str">
        <f>IF(بيانات!N3063=1000,بيانات!B3063,"")</f>
        <v/>
      </c>
      <c r="B3063" s="57" t="str">
        <f>IF(بيانات!N3063=1000,بيانات!C3063,"")</f>
        <v/>
      </c>
      <c r="C3063" s="3" t="str">
        <f>IF(بيانات!N3063=1000,1000,"")</f>
        <v/>
      </c>
    </row>
    <row r="3064" spans="1:3" ht="15" customHeight="1">
      <c r="A3064" s="58" t="str">
        <f>IF(بيانات!N3064=1000,بيانات!B3064,"")</f>
        <v/>
      </c>
      <c r="B3064" s="58" t="str">
        <f>IF(بيانات!N3064=1000,بيانات!C3064,"")</f>
        <v/>
      </c>
      <c r="C3064" s="6" t="str">
        <f>IF(بيانات!N3064=1000,1000,"")</f>
        <v/>
      </c>
    </row>
    <row r="3065" spans="1:3" ht="15" customHeight="1">
      <c r="A3065" s="57" t="str">
        <f>IF(بيانات!N3065=1000,بيانات!B3065,"")</f>
        <v/>
      </c>
      <c r="B3065" s="57" t="str">
        <f>IF(بيانات!N3065=1000,بيانات!C3065,"")</f>
        <v/>
      </c>
      <c r="C3065" s="3" t="str">
        <f>IF(بيانات!N3065=1000,1000,"")</f>
        <v/>
      </c>
    </row>
    <row r="3066" spans="1:3" ht="15" customHeight="1">
      <c r="A3066" s="58" t="str">
        <f>IF(بيانات!N3066=1000,بيانات!B3066,"")</f>
        <v/>
      </c>
      <c r="B3066" s="58" t="str">
        <f>IF(بيانات!N3066=1000,بيانات!C3066,"")</f>
        <v/>
      </c>
      <c r="C3066" s="6" t="str">
        <f>IF(بيانات!N3066=1000,1000,"")</f>
        <v/>
      </c>
    </row>
    <row r="3067" spans="1:3" ht="15" customHeight="1">
      <c r="A3067" s="57" t="str">
        <f>IF(بيانات!N3067=1000,بيانات!B3067,"")</f>
        <v/>
      </c>
      <c r="B3067" s="57" t="str">
        <f>IF(بيانات!N3067=1000,بيانات!C3067,"")</f>
        <v/>
      </c>
      <c r="C3067" s="3" t="str">
        <f>IF(بيانات!N3067=1000,1000,"")</f>
        <v/>
      </c>
    </row>
    <row r="3068" spans="1:3" ht="15" customHeight="1">
      <c r="A3068" s="58" t="str">
        <f>IF(بيانات!N3068=1000,بيانات!B3068,"")</f>
        <v/>
      </c>
      <c r="B3068" s="58" t="str">
        <f>IF(بيانات!N3068=1000,بيانات!C3068,"")</f>
        <v/>
      </c>
      <c r="C3068" s="6" t="str">
        <f>IF(بيانات!N3068=1000,1000,"")</f>
        <v/>
      </c>
    </row>
    <row r="3069" spans="1:3" ht="15" customHeight="1">
      <c r="A3069" s="57" t="str">
        <f>IF(بيانات!N3069=1000,بيانات!B3069,"")</f>
        <v/>
      </c>
      <c r="B3069" s="57" t="str">
        <f>IF(بيانات!N3069=1000,بيانات!C3069,"")</f>
        <v/>
      </c>
      <c r="C3069" s="3" t="str">
        <f>IF(بيانات!N3069=1000,1000,"")</f>
        <v/>
      </c>
    </row>
    <row r="3070" spans="1:3" ht="15" customHeight="1">
      <c r="A3070" s="58" t="str">
        <f>IF(بيانات!N3070=1000,بيانات!B3070,"")</f>
        <v/>
      </c>
      <c r="B3070" s="58" t="str">
        <f>IF(بيانات!N3070=1000,بيانات!C3070,"")</f>
        <v/>
      </c>
      <c r="C3070" s="6" t="str">
        <f>IF(بيانات!N3070=1000,1000,"")</f>
        <v/>
      </c>
    </row>
    <row r="3071" spans="1:3" ht="15" customHeight="1">
      <c r="A3071" s="57" t="str">
        <f>IF(بيانات!N3071=1000,بيانات!B3071,"")</f>
        <v/>
      </c>
      <c r="B3071" s="57" t="str">
        <f>IF(بيانات!N3071=1000,بيانات!C3071,"")</f>
        <v/>
      </c>
      <c r="C3071" s="3" t="str">
        <f>IF(بيانات!N3071=1000,1000,"")</f>
        <v/>
      </c>
    </row>
    <row r="3072" spans="1:3" ht="15" customHeight="1">
      <c r="A3072" s="58" t="str">
        <f>IF(بيانات!N3072=1000,بيانات!B3072,"")</f>
        <v/>
      </c>
      <c r="B3072" s="58" t="str">
        <f>IF(بيانات!N3072=1000,بيانات!C3072,"")</f>
        <v/>
      </c>
      <c r="C3072" s="6" t="str">
        <f>IF(بيانات!N3072=1000,1000,"")</f>
        <v/>
      </c>
    </row>
    <row r="3073" spans="1:3" ht="15" customHeight="1">
      <c r="A3073" s="57" t="str">
        <f>IF(بيانات!N3073=1000,بيانات!B3073,"")</f>
        <v/>
      </c>
      <c r="B3073" s="57" t="str">
        <f>IF(بيانات!N3073=1000,بيانات!C3073,"")</f>
        <v/>
      </c>
      <c r="C3073" s="3" t="str">
        <f>IF(بيانات!N3073=1000,1000,"")</f>
        <v/>
      </c>
    </row>
    <row r="3074" spans="1:3" ht="15" customHeight="1">
      <c r="A3074" s="58" t="str">
        <f>IF(بيانات!N3074=1000,بيانات!B3074,"")</f>
        <v/>
      </c>
      <c r="B3074" s="58" t="str">
        <f>IF(بيانات!N3074=1000,بيانات!C3074,"")</f>
        <v/>
      </c>
      <c r="C3074" s="6" t="str">
        <f>IF(بيانات!N3074=1000,1000,"")</f>
        <v/>
      </c>
    </row>
    <row r="3075" spans="1:3" ht="15" customHeight="1">
      <c r="A3075" s="57" t="str">
        <f>IF(بيانات!N3075=1000,بيانات!B3075,"")</f>
        <v/>
      </c>
      <c r="B3075" s="57" t="str">
        <f>IF(بيانات!N3075=1000,بيانات!C3075,"")</f>
        <v/>
      </c>
      <c r="C3075" s="3" t="str">
        <f>IF(بيانات!N3075=1000,1000,"")</f>
        <v/>
      </c>
    </row>
    <row r="3076" spans="1:3" ht="15" customHeight="1">
      <c r="A3076" s="58" t="str">
        <f>IF(بيانات!N3076=1000,بيانات!B3076,"")</f>
        <v/>
      </c>
      <c r="B3076" s="58" t="str">
        <f>IF(بيانات!N3076=1000,بيانات!C3076,"")</f>
        <v/>
      </c>
      <c r="C3076" s="6" t="str">
        <f>IF(بيانات!N3076=1000,1000,"")</f>
        <v/>
      </c>
    </row>
    <row r="3077" spans="1:3" ht="15" customHeight="1">
      <c r="A3077" s="57" t="str">
        <f>IF(بيانات!N3077=1000,بيانات!B3077,"")</f>
        <v/>
      </c>
      <c r="B3077" s="57" t="str">
        <f>IF(بيانات!N3077=1000,بيانات!C3077,"")</f>
        <v/>
      </c>
      <c r="C3077" s="3" t="str">
        <f>IF(بيانات!N3077=1000,1000,"")</f>
        <v/>
      </c>
    </row>
    <row r="3078" spans="1:3" ht="15" customHeight="1">
      <c r="A3078" s="58" t="str">
        <f>IF(بيانات!N3078=1000,بيانات!B3078,"")</f>
        <v/>
      </c>
      <c r="B3078" s="58" t="str">
        <f>IF(بيانات!N3078=1000,بيانات!C3078,"")</f>
        <v/>
      </c>
      <c r="C3078" s="6" t="str">
        <f>IF(بيانات!N3078=1000,1000,"")</f>
        <v/>
      </c>
    </row>
    <row r="3079" spans="1:3" ht="15" customHeight="1">
      <c r="A3079" s="57" t="str">
        <f>IF(بيانات!N3079=1000,بيانات!B3079,"")</f>
        <v/>
      </c>
      <c r="B3079" s="57" t="str">
        <f>IF(بيانات!N3079=1000,بيانات!C3079,"")</f>
        <v/>
      </c>
      <c r="C3079" s="3" t="str">
        <f>IF(بيانات!N3079=1000,1000,"")</f>
        <v/>
      </c>
    </row>
    <row r="3080" spans="1:3" ht="15" customHeight="1">
      <c r="A3080" s="58" t="str">
        <f>IF(بيانات!N3080=1000,بيانات!B3080,"")</f>
        <v/>
      </c>
      <c r="B3080" s="58" t="str">
        <f>IF(بيانات!N3080=1000,بيانات!C3080,"")</f>
        <v/>
      </c>
      <c r="C3080" s="6" t="str">
        <f>IF(بيانات!N3080=1000,1000,"")</f>
        <v/>
      </c>
    </row>
    <row r="3081" spans="1:3" ht="15" customHeight="1">
      <c r="A3081" s="57" t="str">
        <f>IF(بيانات!N3081=1000,بيانات!B3081,"")</f>
        <v/>
      </c>
      <c r="B3081" s="57" t="str">
        <f>IF(بيانات!N3081=1000,بيانات!C3081,"")</f>
        <v/>
      </c>
      <c r="C3081" s="3" t="str">
        <f>IF(بيانات!N3081=1000,1000,"")</f>
        <v/>
      </c>
    </row>
    <row r="3082" spans="1:3" ht="15" customHeight="1">
      <c r="A3082" s="58" t="str">
        <f>IF(بيانات!N3082=1000,بيانات!B3082,"")</f>
        <v/>
      </c>
      <c r="B3082" s="58" t="str">
        <f>IF(بيانات!N3082=1000,بيانات!C3082,"")</f>
        <v/>
      </c>
      <c r="C3082" s="6" t="str">
        <f>IF(بيانات!N3082=1000,1000,"")</f>
        <v/>
      </c>
    </row>
    <row r="3083" spans="1:3" ht="15" customHeight="1">
      <c r="A3083" s="57" t="str">
        <f>IF(بيانات!N3083=1000,بيانات!B3083,"")</f>
        <v/>
      </c>
      <c r="B3083" s="57" t="str">
        <f>IF(بيانات!N3083=1000,بيانات!C3083,"")</f>
        <v/>
      </c>
      <c r="C3083" s="3" t="str">
        <f>IF(بيانات!N3083=1000,1000,"")</f>
        <v/>
      </c>
    </row>
    <row r="3084" spans="1:3" ht="15" customHeight="1">
      <c r="A3084" s="58" t="str">
        <f>IF(بيانات!N3084=1000,بيانات!B3084,"")</f>
        <v/>
      </c>
      <c r="B3084" s="58" t="str">
        <f>IF(بيانات!N3084=1000,بيانات!C3084,"")</f>
        <v/>
      </c>
      <c r="C3084" s="6" t="str">
        <f>IF(بيانات!N3084=1000,1000,"")</f>
        <v/>
      </c>
    </row>
    <row r="3085" spans="1:3" ht="15" customHeight="1">
      <c r="A3085" s="57" t="str">
        <f>IF(بيانات!N3085=1000,بيانات!B3085,"")</f>
        <v/>
      </c>
      <c r="B3085" s="57" t="str">
        <f>IF(بيانات!N3085=1000,بيانات!C3085,"")</f>
        <v/>
      </c>
      <c r="C3085" s="3" t="str">
        <f>IF(بيانات!N3085=1000,1000,"")</f>
        <v/>
      </c>
    </row>
    <row r="3086" spans="1:3" ht="15" customHeight="1">
      <c r="A3086" s="58" t="str">
        <f>IF(بيانات!N3086=1000,بيانات!B3086,"")</f>
        <v/>
      </c>
      <c r="B3086" s="58" t="str">
        <f>IF(بيانات!N3086=1000,بيانات!C3086,"")</f>
        <v/>
      </c>
      <c r="C3086" s="6" t="str">
        <f>IF(بيانات!N3086=1000,1000,"")</f>
        <v/>
      </c>
    </row>
    <row r="3087" spans="1:3" ht="15" customHeight="1">
      <c r="A3087" s="57" t="str">
        <f>IF(بيانات!N3087=1000,بيانات!B3087,"")</f>
        <v/>
      </c>
      <c r="B3087" s="57" t="str">
        <f>IF(بيانات!N3087=1000,بيانات!C3087,"")</f>
        <v/>
      </c>
      <c r="C3087" s="3" t="str">
        <f>IF(بيانات!N3087=1000,1000,"")</f>
        <v/>
      </c>
    </row>
    <row r="3088" spans="1:3" ht="15" customHeight="1">
      <c r="A3088" s="58" t="str">
        <f>IF(بيانات!N3088=1000,بيانات!B3088,"")</f>
        <v/>
      </c>
      <c r="B3088" s="58" t="str">
        <f>IF(بيانات!N3088=1000,بيانات!C3088,"")</f>
        <v/>
      </c>
      <c r="C3088" s="6" t="str">
        <f>IF(بيانات!N3088=1000,1000,"")</f>
        <v/>
      </c>
    </row>
    <row r="3089" spans="1:3" ht="15" customHeight="1">
      <c r="A3089" s="57" t="str">
        <f>IF(بيانات!N3089=1000,بيانات!B3089,"")</f>
        <v/>
      </c>
      <c r="B3089" s="57" t="str">
        <f>IF(بيانات!N3089=1000,بيانات!C3089,"")</f>
        <v/>
      </c>
      <c r="C3089" s="3" t="str">
        <f>IF(بيانات!N3089=1000,1000,"")</f>
        <v/>
      </c>
    </row>
    <row r="3090" spans="1:3" ht="15" customHeight="1">
      <c r="A3090" s="58" t="str">
        <f>IF(بيانات!N3090=1000,بيانات!B3090,"")</f>
        <v/>
      </c>
      <c r="B3090" s="58" t="str">
        <f>IF(بيانات!N3090=1000,بيانات!C3090,"")</f>
        <v/>
      </c>
      <c r="C3090" s="6" t="str">
        <f>IF(بيانات!N3090=1000,1000,"")</f>
        <v/>
      </c>
    </row>
    <row r="3091" spans="1:3" ht="15" customHeight="1">
      <c r="A3091" s="57" t="str">
        <f>IF(بيانات!N3091=1000,بيانات!B3091,"")</f>
        <v/>
      </c>
      <c r="B3091" s="57" t="str">
        <f>IF(بيانات!N3091=1000,بيانات!C3091,"")</f>
        <v/>
      </c>
      <c r="C3091" s="3" t="str">
        <f>IF(بيانات!N3091=1000,1000,"")</f>
        <v/>
      </c>
    </row>
    <row r="3092" spans="1:3" ht="15" customHeight="1">
      <c r="A3092" s="58" t="str">
        <f>IF(بيانات!N3092=1000,بيانات!B3092,"")</f>
        <v/>
      </c>
      <c r="B3092" s="58" t="str">
        <f>IF(بيانات!N3092=1000,بيانات!C3092,"")</f>
        <v/>
      </c>
      <c r="C3092" s="6" t="str">
        <f>IF(بيانات!N3092=1000,1000,"")</f>
        <v/>
      </c>
    </row>
    <row r="3093" spans="1:3" ht="15" customHeight="1">
      <c r="A3093" s="57" t="str">
        <f>IF(بيانات!N3093=1000,بيانات!B3093,"")</f>
        <v/>
      </c>
      <c r="B3093" s="57" t="str">
        <f>IF(بيانات!N3093=1000,بيانات!C3093,"")</f>
        <v/>
      </c>
      <c r="C3093" s="3" t="str">
        <f>IF(بيانات!N3093=1000,1000,"")</f>
        <v/>
      </c>
    </row>
    <row r="3094" spans="1:3" ht="15" customHeight="1">
      <c r="A3094" s="58" t="str">
        <f>IF(بيانات!N3094=1000,بيانات!B3094,"")</f>
        <v/>
      </c>
      <c r="B3094" s="58" t="str">
        <f>IF(بيانات!N3094=1000,بيانات!C3094,"")</f>
        <v/>
      </c>
      <c r="C3094" s="6" t="str">
        <f>IF(بيانات!N3094=1000,1000,"")</f>
        <v/>
      </c>
    </row>
    <row r="3095" spans="1:3" ht="15" customHeight="1">
      <c r="A3095" s="57" t="str">
        <f>IF(بيانات!N3095=1000,بيانات!B3095,"")</f>
        <v/>
      </c>
      <c r="B3095" s="57" t="str">
        <f>IF(بيانات!N3095=1000,بيانات!C3095,"")</f>
        <v/>
      </c>
      <c r="C3095" s="3" t="str">
        <f>IF(بيانات!N3095=1000,1000,"")</f>
        <v/>
      </c>
    </row>
    <row r="3096" spans="1:3" ht="15" customHeight="1">
      <c r="A3096" s="58" t="str">
        <f>IF(بيانات!N3096=1000,بيانات!B3096,"")</f>
        <v/>
      </c>
      <c r="B3096" s="58" t="str">
        <f>IF(بيانات!N3096=1000,بيانات!C3096,"")</f>
        <v/>
      </c>
      <c r="C3096" s="6" t="str">
        <f>IF(بيانات!N3096=1000,1000,"")</f>
        <v/>
      </c>
    </row>
    <row r="3097" spans="1:3" ht="15" customHeight="1">
      <c r="A3097" s="57" t="str">
        <f>IF(بيانات!N3097=1000,بيانات!B3097,"")</f>
        <v/>
      </c>
      <c r="B3097" s="57" t="str">
        <f>IF(بيانات!N3097=1000,بيانات!C3097,"")</f>
        <v/>
      </c>
      <c r="C3097" s="3" t="str">
        <f>IF(بيانات!N3097=1000,1000,"")</f>
        <v/>
      </c>
    </row>
    <row r="3098" spans="1:3" ht="15" customHeight="1">
      <c r="A3098" s="58" t="str">
        <f>IF(بيانات!N3098=1000,بيانات!B3098,"")</f>
        <v/>
      </c>
      <c r="B3098" s="58" t="str">
        <f>IF(بيانات!N3098=1000,بيانات!C3098,"")</f>
        <v/>
      </c>
      <c r="C3098" s="6" t="str">
        <f>IF(بيانات!N3098=1000,1000,"")</f>
        <v/>
      </c>
    </row>
    <row r="3099" spans="1:3" ht="15" customHeight="1">
      <c r="A3099" s="57" t="str">
        <f>IF(بيانات!N3099=1000,بيانات!B3099,"")</f>
        <v/>
      </c>
      <c r="B3099" s="57" t="str">
        <f>IF(بيانات!N3099=1000,بيانات!C3099,"")</f>
        <v/>
      </c>
      <c r="C3099" s="3" t="str">
        <f>IF(بيانات!N3099=1000,1000,"")</f>
        <v/>
      </c>
    </row>
    <row r="3100" spans="1:3" ht="15" customHeight="1">
      <c r="A3100" s="58" t="str">
        <f>IF(بيانات!N3100=1000,بيانات!B3100,"")</f>
        <v/>
      </c>
      <c r="B3100" s="58" t="str">
        <f>IF(بيانات!N3100=1000,بيانات!C3100,"")</f>
        <v/>
      </c>
      <c r="C3100" s="6" t="str">
        <f>IF(بيانات!N3100=1000,1000,"")</f>
        <v/>
      </c>
    </row>
    <row r="3101" spans="1:3" ht="15" customHeight="1">
      <c r="A3101" s="57" t="str">
        <f>IF(بيانات!N3101=1000,بيانات!B3101,"")</f>
        <v/>
      </c>
      <c r="B3101" s="57" t="str">
        <f>IF(بيانات!N3101=1000,بيانات!C3101,"")</f>
        <v/>
      </c>
      <c r="C3101" s="3" t="str">
        <f>IF(بيانات!N3101=1000,1000,"")</f>
        <v/>
      </c>
    </row>
    <row r="3102" spans="1:3" ht="15" customHeight="1">
      <c r="A3102" s="58" t="str">
        <f>IF(بيانات!N3102=1000,بيانات!B3102,"")</f>
        <v/>
      </c>
      <c r="B3102" s="58" t="str">
        <f>IF(بيانات!N3102=1000,بيانات!C3102,"")</f>
        <v/>
      </c>
      <c r="C3102" s="6" t="str">
        <f>IF(بيانات!N3102=1000,1000,"")</f>
        <v/>
      </c>
    </row>
    <row r="3103" spans="1:3" ht="15" customHeight="1">
      <c r="A3103" s="57" t="str">
        <f>IF(بيانات!N3103=1000,بيانات!B3103,"")</f>
        <v/>
      </c>
      <c r="B3103" s="57" t="str">
        <f>IF(بيانات!N3103=1000,بيانات!C3103,"")</f>
        <v/>
      </c>
      <c r="C3103" s="3" t="str">
        <f>IF(بيانات!N3103=1000,1000,"")</f>
        <v/>
      </c>
    </row>
    <row r="3104" spans="1:3" ht="15" customHeight="1">
      <c r="A3104" s="58" t="str">
        <f>IF(بيانات!N3104=1000,بيانات!B3104,"")</f>
        <v/>
      </c>
      <c r="B3104" s="58" t="str">
        <f>IF(بيانات!N3104=1000,بيانات!C3104,"")</f>
        <v/>
      </c>
      <c r="C3104" s="6" t="str">
        <f>IF(بيانات!N3104=1000,1000,"")</f>
        <v/>
      </c>
    </row>
    <row r="3105" spans="1:3" ht="15" customHeight="1">
      <c r="A3105" s="57" t="str">
        <f>IF(بيانات!N3105=1000,بيانات!B3105,"")</f>
        <v/>
      </c>
      <c r="B3105" s="57" t="str">
        <f>IF(بيانات!N3105=1000,بيانات!C3105,"")</f>
        <v/>
      </c>
      <c r="C3105" s="3" t="str">
        <f>IF(بيانات!N3105=1000,1000,"")</f>
        <v/>
      </c>
    </row>
    <row r="3106" spans="1:3" ht="15" customHeight="1">
      <c r="A3106" s="58" t="str">
        <f>IF(بيانات!N3106=1000,بيانات!B3106,"")</f>
        <v/>
      </c>
      <c r="B3106" s="58" t="str">
        <f>IF(بيانات!N3106=1000,بيانات!C3106,"")</f>
        <v/>
      </c>
      <c r="C3106" s="6" t="str">
        <f>IF(بيانات!N3106=1000,1000,"")</f>
        <v/>
      </c>
    </row>
    <row r="3107" spans="1:3" ht="15" customHeight="1">
      <c r="A3107" s="57" t="str">
        <f>IF(بيانات!N3107=1000,بيانات!B3107,"")</f>
        <v/>
      </c>
      <c r="B3107" s="57" t="str">
        <f>IF(بيانات!N3107=1000,بيانات!C3107,"")</f>
        <v/>
      </c>
      <c r="C3107" s="3" t="str">
        <f>IF(بيانات!N3107=1000,1000,"")</f>
        <v/>
      </c>
    </row>
    <row r="3108" spans="1:3" ht="15" customHeight="1">
      <c r="A3108" s="58" t="str">
        <f>IF(بيانات!N3108=1000,بيانات!B3108,"")</f>
        <v/>
      </c>
      <c r="B3108" s="58" t="str">
        <f>IF(بيانات!N3108=1000,بيانات!C3108,"")</f>
        <v/>
      </c>
      <c r="C3108" s="6" t="str">
        <f>IF(بيانات!N3108=1000,1000,"")</f>
        <v/>
      </c>
    </row>
    <row r="3109" spans="1:3" ht="15" customHeight="1">
      <c r="A3109" s="57" t="str">
        <f>IF(بيانات!N3109=1000,بيانات!B3109,"")</f>
        <v/>
      </c>
      <c r="B3109" s="57" t="str">
        <f>IF(بيانات!N3109=1000,بيانات!C3109,"")</f>
        <v/>
      </c>
      <c r="C3109" s="3" t="str">
        <f>IF(بيانات!N3109=1000,1000,"")</f>
        <v/>
      </c>
    </row>
    <row r="3110" spans="1:3" ht="15" customHeight="1">
      <c r="A3110" s="58" t="str">
        <f>IF(بيانات!N3110=1000,بيانات!B3110,"")</f>
        <v/>
      </c>
      <c r="B3110" s="58" t="str">
        <f>IF(بيانات!N3110=1000,بيانات!C3110,"")</f>
        <v/>
      </c>
      <c r="C3110" s="6" t="str">
        <f>IF(بيانات!N3110=1000,1000,"")</f>
        <v/>
      </c>
    </row>
    <row r="3111" spans="1:3" ht="15" customHeight="1">
      <c r="A3111" s="57" t="str">
        <f>IF(بيانات!N3111=1000,بيانات!B3111,"")</f>
        <v/>
      </c>
      <c r="B3111" s="57" t="str">
        <f>IF(بيانات!N3111=1000,بيانات!C3111,"")</f>
        <v/>
      </c>
      <c r="C3111" s="3" t="str">
        <f>IF(بيانات!N3111=1000,1000,"")</f>
        <v/>
      </c>
    </row>
    <row r="3112" spans="1:3" ht="15" customHeight="1">
      <c r="A3112" s="58" t="str">
        <f>IF(بيانات!N3112=1000,بيانات!B3112,"")</f>
        <v/>
      </c>
      <c r="B3112" s="58" t="str">
        <f>IF(بيانات!N3112=1000,بيانات!C3112,"")</f>
        <v/>
      </c>
      <c r="C3112" s="6" t="str">
        <f>IF(بيانات!N3112=1000,1000,"")</f>
        <v/>
      </c>
    </row>
    <row r="3113" spans="1:3" ht="15" customHeight="1">
      <c r="A3113" s="57" t="str">
        <f>IF(بيانات!N3113=1000,بيانات!B3113,"")</f>
        <v/>
      </c>
      <c r="B3113" s="57" t="str">
        <f>IF(بيانات!N3113=1000,بيانات!C3113,"")</f>
        <v/>
      </c>
      <c r="C3113" s="3" t="str">
        <f>IF(بيانات!N3113=1000,1000,"")</f>
        <v/>
      </c>
    </row>
    <row r="3114" spans="1:3" ht="15" customHeight="1">
      <c r="A3114" s="58" t="str">
        <f>IF(بيانات!N3114=1000,بيانات!B3114,"")</f>
        <v/>
      </c>
      <c r="B3114" s="58" t="str">
        <f>IF(بيانات!N3114=1000,بيانات!C3114,"")</f>
        <v/>
      </c>
      <c r="C3114" s="6" t="str">
        <f>IF(بيانات!N3114=1000,1000,"")</f>
        <v/>
      </c>
    </row>
    <row r="3115" spans="1:3" ht="15" customHeight="1">
      <c r="A3115" s="57" t="str">
        <f>IF(بيانات!N3115=1000,بيانات!B3115,"")</f>
        <v/>
      </c>
      <c r="B3115" s="57" t="str">
        <f>IF(بيانات!N3115=1000,بيانات!C3115,"")</f>
        <v/>
      </c>
      <c r="C3115" s="3" t="str">
        <f>IF(بيانات!N3115=1000,1000,"")</f>
        <v/>
      </c>
    </row>
    <row r="3116" spans="1:3" ht="15" customHeight="1">
      <c r="A3116" s="58" t="str">
        <f>IF(بيانات!N3116=1000,بيانات!B3116,"")</f>
        <v/>
      </c>
      <c r="B3116" s="58" t="str">
        <f>IF(بيانات!N3116=1000,بيانات!C3116,"")</f>
        <v/>
      </c>
      <c r="C3116" s="6" t="str">
        <f>IF(بيانات!N3116=1000,1000,"")</f>
        <v/>
      </c>
    </row>
    <row r="3117" spans="1:3" ht="15" customHeight="1">
      <c r="A3117" s="57" t="str">
        <f>IF(بيانات!N3117=1000,بيانات!B3117,"")</f>
        <v/>
      </c>
      <c r="B3117" s="57" t="str">
        <f>IF(بيانات!N3117=1000,بيانات!C3117,"")</f>
        <v/>
      </c>
      <c r="C3117" s="3" t="str">
        <f>IF(بيانات!N3117=1000,1000,"")</f>
        <v/>
      </c>
    </row>
    <row r="3118" spans="1:3" ht="15" customHeight="1">
      <c r="A3118" s="58" t="str">
        <f>IF(بيانات!N3118=1000,بيانات!B3118,"")</f>
        <v/>
      </c>
      <c r="B3118" s="58" t="str">
        <f>IF(بيانات!N3118=1000,بيانات!C3118,"")</f>
        <v/>
      </c>
      <c r="C3118" s="6" t="str">
        <f>IF(بيانات!N3118=1000,1000,"")</f>
        <v/>
      </c>
    </row>
    <row r="3119" spans="1:3" ht="15" customHeight="1">
      <c r="A3119" s="57" t="str">
        <f>IF(بيانات!N3119=1000,بيانات!B3119,"")</f>
        <v/>
      </c>
      <c r="B3119" s="57" t="str">
        <f>IF(بيانات!N3119=1000,بيانات!C3119,"")</f>
        <v/>
      </c>
      <c r="C3119" s="3" t="str">
        <f>IF(بيانات!N3119=1000,1000,"")</f>
        <v/>
      </c>
    </row>
    <row r="3120" spans="1:3" ht="15" customHeight="1">
      <c r="A3120" s="58" t="str">
        <f>IF(بيانات!N3120=1000,بيانات!B3120,"")</f>
        <v/>
      </c>
      <c r="B3120" s="58" t="str">
        <f>IF(بيانات!N3120=1000,بيانات!C3120,"")</f>
        <v/>
      </c>
      <c r="C3120" s="6" t="str">
        <f>IF(بيانات!N3120=1000,1000,"")</f>
        <v/>
      </c>
    </row>
    <row r="3121" spans="1:3" ht="15" customHeight="1">
      <c r="A3121" s="57" t="str">
        <f>IF(بيانات!N3121=1000,بيانات!B3121,"")</f>
        <v/>
      </c>
      <c r="B3121" s="57" t="str">
        <f>IF(بيانات!N3121=1000,بيانات!C3121,"")</f>
        <v/>
      </c>
      <c r="C3121" s="3" t="str">
        <f>IF(بيانات!N3121=1000,1000,"")</f>
        <v/>
      </c>
    </row>
    <row r="3122" spans="1:3" ht="15" customHeight="1">
      <c r="A3122" s="58" t="str">
        <f>IF(بيانات!N3122=1000,بيانات!B3122,"")</f>
        <v/>
      </c>
      <c r="B3122" s="58" t="str">
        <f>IF(بيانات!N3122=1000,بيانات!C3122,"")</f>
        <v/>
      </c>
      <c r="C3122" s="6" t="str">
        <f>IF(بيانات!N3122=1000,1000,"")</f>
        <v/>
      </c>
    </row>
    <row r="3123" spans="1:3" ht="15" customHeight="1">
      <c r="A3123" s="57" t="str">
        <f>IF(بيانات!N3123=1000,بيانات!B3123,"")</f>
        <v/>
      </c>
      <c r="B3123" s="57" t="str">
        <f>IF(بيانات!N3123=1000,بيانات!C3123,"")</f>
        <v/>
      </c>
      <c r="C3123" s="3" t="str">
        <f>IF(بيانات!N3123=1000,1000,"")</f>
        <v/>
      </c>
    </row>
    <row r="3124" spans="1:3" ht="15" customHeight="1">
      <c r="A3124" s="58" t="str">
        <f>IF(بيانات!N3124=1000,بيانات!B3124,"")</f>
        <v/>
      </c>
      <c r="B3124" s="58" t="str">
        <f>IF(بيانات!N3124=1000,بيانات!C3124,"")</f>
        <v/>
      </c>
      <c r="C3124" s="6" t="str">
        <f>IF(بيانات!N3124=1000,1000,"")</f>
        <v/>
      </c>
    </row>
    <row r="3125" spans="1:3" ht="15" customHeight="1">
      <c r="A3125" s="57" t="str">
        <f>IF(بيانات!N3125=1000,بيانات!B3125,"")</f>
        <v/>
      </c>
      <c r="B3125" s="57" t="str">
        <f>IF(بيانات!N3125=1000,بيانات!C3125,"")</f>
        <v/>
      </c>
      <c r="C3125" s="3" t="str">
        <f>IF(بيانات!N3125=1000,1000,"")</f>
        <v/>
      </c>
    </row>
    <row r="3126" spans="1:3" ht="15" customHeight="1">
      <c r="A3126" s="58" t="str">
        <f>IF(بيانات!N3126=1000,بيانات!B3126,"")</f>
        <v/>
      </c>
      <c r="B3126" s="58" t="str">
        <f>IF(بيانات!N3126=1000,بيانات!C3126,"")</f>
        <v/>
      </c>
      <c r="C3126" s="6" t="str">
        <f>IF(بيانات!N3126=1000,1000,"")</f>
        <v/>
      </c>
    </row>
    <row r="3127" spans="1:3" ht="15" customHeight="1">
      <c r="A3127" s="57" t="str">
        <f>IF(بيانات!N3127=1000,بيانات!B3127,"")</f>
        <v/>
      </c>
      <c r="B3127" s="57" t="str">
        <f>IF(بيانات!N3127=1000,بيانات!C3127,"")</f>
        <v/>
      </c>
      <c r="C3127" s="3" t="str">
        <f>IF(بيانات!N3127=1000,1000,"")</f>
        <v/>
      </c>
    </row>
    <row r="3128" spans="1:3" ht="15" customHeight="1">
      <c r="A3128" s="58" t="str">
        <f>IF(بيانات!N3128=1000,بيانات!B3128,"")</f>
        <v/>
      </c>
      <c r="B3128" s="58" t="str">
        <f>IF(بيانات!N3128=1000,بيانات!C3128,"")</f>
        <v/>
      </c>
      <c r="C3128" s="6" t="str">
        <f>IF(بيانات!N3128=1000,1000,"")</f>
        <v/>
      </c>
    </row>
    <row r="3129" spans="1:3" ht="15" customHeight="1">
      <c r="A3129" s="57" t="str">
        <f>IF(بيانات!N3129=1000,بيانات!B3129,"")</f>
        <v/>
      </c>
      <c r="B3129" s="57" t="str">
        <f>IF(بيانات!N3129=1000,بيانات!C3129,"")</f>
        <v/>
      </c>
      <c r="C3129" s="3" t="str">
        <f>IF(بيانات!N3129=1000,1000,"")</f>
        <v/>
      </c>
    </row>
    <row r="3130" spans="1:3" ht="15" customHeight="1">
      <c r="A3130" s="58" t="str">
        <f>IF(بيانات!N3130=1000,بيانات!B3130,"")</f>
        <v/>
      </c>
      <c r="B3130" s="58" t="str">
        <f>IF(بيانات!N3130=1000,بيانات!C3130,"")</f>
        <v/>
      </c>
      <c r="C3130" s="6" t="str">
        <f>IF(بيانات!N3130=1000,1000,"")</f>
        <v/>
      </c>
    </row>
    <row r="3131" spans="1:3" ht="15" customHeight="1">
      <c r="A3131" s="57" t="str">
        <f>IF(بيانات!N3131=1000,بيانات!B3131,"")</f>
        <v/>
      </c>
      <c r="B3131" s="57" t="str">
        <f>IF(بيانات!N3131=1000,بيانات!C3131,"")</f>
        <v/>
      </c>
      <c r="C3131" s="3" t="str">
        <f>IF(بيانات!N3131=1000,1000,"")</f>
        <v/>
      </c>
    </row>
    <row r="3132" spans="1:3" ht="15" customHeight="1">
      <c r="A3132" s="58" t="str">
        <f>IF(بيانات!N3132=1000,بيانات!B3132,"")</f>
        <v/>
      </c>
      <c r="B3132" s="58" t="str">
        <f>IF(بيانات!N3132=1000,بيانات!C3132,"")</f>
        <v/>
      </c>
      <c r="C3132" s="6" t="str">
        <f>IF(بيانات!N3132=1000,1000,"")</f>
        <v/>
      </c>
    </row>
    <row r="3133" spans="1:3" ht="15" customHeight="1">
      <c r="A3133" s="57" t="str">
        <f>IF(بيانات!N3133=1000,بيانات!B3133,"")</f>
        <v/>
      </c>
      <c r="B3133" s="57" t="str">
        <f>IF(بيانات!N3133=1000,بيانات!C3133,"")</f>
        <v/>
      </c>
      <c r="C3133" s="3" t="str">
        <f>IF(بيانات!N3133=1000,1000,"")</f>
        <v/>
      </c>
    </row>
    <row r="3134" spans="1:3" ht="15" customHeight="1">
      <c r="A3134" s="58" t="str">
        <f>IF(بيانات!N3134=1000,بيانات!B3134,"")</f>
        <v/>
      </c>
      <c r="B3134" s="58" t="str">
        <f>IF(بيانات!N3134=1000,بيانات!C3134,"")</f>
        <v/>
      </c>
      <c r="C3134" s="6" t="str">
        <f>IF(بيانات!N3134=1000,1000,"")</f>
        <v/>
      </c>
    </row>
    <row r="3135" spans="1:3" ht="15" customHeight="1">
      <c r="A3135" s="57" t="str">
        <f>IF(بيانات!N3135=1000,بيانات!B3135,"")</f>
        <v/>
      </c>
      <c r="B3135" s="57" t="str">
        <f>IF(بيانات!N3135=1000,بيانات!C3135,"")</f>
        <v/>
      </c>
      <c r="C3135" s="3" t="str">
        <f>IF(بيانات!N3135=1000,1000,"")</f>
        <v/>
      </c>
    </row>
    <row r="3136" spans="1:3" ht="15" customHeight="1">
      <c r="A3136" s="58" t="str">
        <f>IF(بيانات!N3136=1000,بيانات!B3136,"")</f>
        <v/>
      </c>
      <c r="B3136" s="58" t="str">
        <f>IF(بيانات!N3136=1000,بيانات!C3136,"")</f>
        <v/>
      </c>
      <c r="C3136" s="6" t="str">
        <f>IF(بيانات!N3136=1000,1000,"")</f>
        <v/>
      </c>
    </row>
    <row r="3137" spans="1:3" ht="15" customHeight="1">
      <c r="A3137" s="57" t="str">
        <f>IF(بيانات!N3137=1000,بيانات!B3137,"")</f>
        <v/>
      </c>
      <c r="B3137" s="57" t="str">
        <f>IF(بيانات!N3137=1000,بيانات!C3137,"")</f>
        <v/>
      </c>
      <c r="C3137" s="3" t="str">
        <f>IF(بيانات!N3137=1000,1000,"")</f>
        <v/>
      </c>
    </row>
    <row r="3138" spans="1:3" ht="15" customHeight="1">
      <c r="A3138" s="58" t="str">
        <f>IF(بيانات!N3138=1000,بيانات!B3138,"")</f>
        <v/>
      </c>
      <c r="B3138" s="58" t="str">
        <f>IF(بيانات!N3138=1000,بيانات!C3138,"")</f>
        <v/>
      </c>
      <c r="C3138" s="6" t="str">
        <f>IF(بيانات!N3138=1000,1000,"")</f>
        <v/>
      </c>
    </row>
    <row r="3139" spans="1:3" ht="15" customHeight="1">
      <c r="A3139" s="57" t="str">
        <f>IF(بيانات!N3139=1000,بيانات!B3139,"")</f>
        <v/>
      </c>
      <c r="B3139" s="57" t="str">
        <f>IF(بيانات!N3139=1000,بيانات!C3139,"")</f>
        <v/>
      </c>
      <c r="C3139" s="3" t="str">
        <f>IF(بيانات!N3139=1000,1000,"")</f>
        <v/>
      </c>
    </row>
    <row r="3140" spans="1:3" ht="15" customHeight="1">
      <c r="A3140" s="58" t="str">
        <f>IF(بيانات!N3140=1000,بيانات!B3140,"")</f>
        <v/>
      </c>
      <c r="B3140" s="58" t="str">
        <f>IF(بيانات!N3140=1000,بيانات!C3140,"")</f>
        <v/>
      </c>
      <c r="C3140" s="6" t="str">
        <f>IF(بيانات!N3140=1000,1000,"")</f>
        <v/>
      </c>
    </row>
    <row r="3141" spans="1:3" ht="15" customHeight="1">
      <c r="A3141" s="57" t="str">
        <f>IF(بيانات!N3141=1000,بيانات!B3141,"")</f>
        <v/>
      </c>
      <c r="B3141" s="57" t="str">
        <f>IF(بيانات!N3141=1000,بيانات!C3141,"")</f>
        <v/>
      </c>
      <c r="C3141" s="3" t="str">
        <f>IF(بيانات!N3141=1000,1000,"")</f>
        <v/>
      </c>
    </row>
    <row r="3142" spans="1:3" ht="15" customHeight="1">
      <c r="A3142" s="58" t="str">
        <f>IF(بيانات!N3142=1000,بيانات!B3142,"")</f>
        <v/>
      </c>
      <c r="B3142" s="58" t="str">
        <f>IF(بيانات!N3142=1000,بيانات!C3142,"")</f>
        <v/>
      </c>
      <c r="C3142" s="6" t="str">
        <f>IF(بيانات!N3142=1000,1000,"")</f>
        <v/>
      </c>
    </row>
    <row r="3143" spans="1:3" ht="15" customHeight="1">
      <c r="A3143" s="57" t="str">
        <f>IF(بيانات!N3143=1000,بيانات!B3143,"")</f>
        <v/>
      </c>
      <c r="B3143" s="57" t="str">
        <f>IF(بيانات!N3143=1000,بيانات!C3143,"")</f>
        <v/>
      </c>
      <c r="C3143" s="3" t="str">
        <f>IF(بيانات!N3143=1000,1000,"")</f>
        <v/>
      </c>
    </row>
    <row r="3144" spans="1:3" ht="15" customHeight="1">
      <c r="A3144" s="58" t="str">
        <f>IF(بيانات!N3144=1000,بيانات!B3144,"")</f>
        <v/>
      </c>
      <c r="B3144" s="58" t="str">
        <f>IF(بيانات!N3144=1000,بيانات!C3144,"")</f>
        <v/>
      </c>
      <c r="C3144" s="6" t="str">
        <f>IF(بيانات!N3144=1000,1000,"")</f>
        <v/>
      </c>
    </row>
    <row r="3145" spans="1:3" ht="15" customHeight="1">
      <c r="A3145" s="57" t="str">
        <f>IF(بيانات!N3145=1000,بيانات!B3145,"")</f>
        <v/>
      </c>
      <c r="B3145" s="57" t="str">
        <f>IF(بيانات!N3145=1000,بيانات!C3145,"")</f>
        <v/>
      </c>
      <c r="C3145" s="3" t="str">
        <f>IF(بيانات!N3145=1000,1000,"")</f>
        <v/>
      </c>
    </row>
    <row r="3146" spans="1:3" ht="15" customHeight="1">
      <c r="A3146" s="58" t="str">
        <f>IF(بيانات!N3146=1000,بيانات!B3146,"")</f>
        <v/>
      </c>
      <c r="B3146" s="58" t="str">
        <f>IF(بيانات!N3146=1000,بيانات!C3146,"")</f>
        <v/>
      </c>
      <c r="C3146" s="6" t="str">
        <f>IF(بيانات!N3146=1000,1000,"")</f>
        <v/>
      </c>
    </row>
    <row r="3147" spans="1:3" ht="15" customHeight="1">
      <c r="A3147" s="57" t="str">
        <f>IF(بيانات!N3147=1000,بيانات!B3147,"")</f>
        <v/>
      </c>
      <c r="B3147" s="57" t="str">
        <f>IF(بيانات!N3147=1000,بيانات!C3147,"")</f>
        <v/>
      </c>
      <c r="C3147" s="3" t="str">
        <f>IF(بيانات!N3147=1000,1000,"")</f>
        <v/>
      </c>
    </row>
    <row r="3148" spans="1:3" ht="15" customHeight="1">
      <c r="A3148" s="58" t="str">
        <f>IF(بيانات!N3148=1000,بيانات!B3148,"")</f>
        <v/>
      </c>
      <c r="B3148" s="58" t="str">
        <f>IF(بيانات!N3148=1000,بيانات!C3148,"")</f>
        <v/>
      </c>
      <c r="C3148" s="6" t="str">
        <f>IF(بيانات!N3148=1000,1000,"")</f>
        <v/>
      </c>
    </row>
    <row r="3149" spans="1:3" ht="15" customHeight="1">
      <c r="A3149" s="57" t="str">
        <f>IF(بيانات!N3149=1000,بيانات!B3149,"")</f>
        <v/>
      </c>
      <c r="B3149" s="57" t="str">
        <f>IF(بيانات!N3149=1000,بيانات!C3149,"")</f>
        <v/>
      </c>
      <c r="C3149" s="3" t="str">
        <f>IF(بيانات!N3149=1000,1000,"")</f>
        <v/>
      </c>
    </row>
    <row r="3150" spans="1:3" ht="15" customHeight="1">
      <c r="A3150" s="58" t="str">
        <f>IF(بيانات!N3150=1000,بيانات!B3150,"")</f>
        <v/>
      </c>
      <c r="B3150" s="58" t="str">
        <f>IF(بيانات!N3150=1000,بيانات!C3150,"")</f>
        <v/>
      </c>
      <c r="C3150" s="6" t="str">
        <f>IF(بيانات!N3150=1000,1000,"")</f>
        <v/>
      </c>
    </row>
    <row r="3151" spans="1:3" ht="15" customHeight="1">
      <c r="A3151" s="57" t="str">
        <f>IF(بيانات!N3151=1000,بيانات!B3151,"")</f>
        <v/>
      </c>
      <c r="B3151" s="57" t="str">
        <f>IF(بيانات!N3151=1000,بيانات!C3151,"")</f>
        <v/>
      </c>
      <c r="C3151" s="3" t="str">
        <f>IF(بيانات!N3151=1000,1000,"")</f>
        <v/>
      </c>
    </row>
    <row r="3152" spans="1:3" ht="15" customHeight="1">
      <c r="A3152" s="58" t="str">
        <f>IF(بيانات!N3152=1000,بيانات!B3152,"")</f>
        <v/>
      </c>
      <c r="B3152" s="58" t="str">
        <f>IF(بيانات!N3152=1000,بيانات!C3152,"")</f>
        <v/>
      </c>
      <c r="C3152" s="6" t="str">
        <f>IF(بيانات!N3152=1000,1000,"")</f>
        <v/>
      </c>
    </row>
    <row r="3153" spans="1:3" ht="15" customHeight="1">
      <c r="A3153" s="57" t="str">
        <f>IF(بيانات!N3153=1000,بيانات!B3153,"")</f>
        <v/>
      </c>
      <c r="B3153" s="57" t="str">
        <f>IF(بيانات!N3153=1000,بيانات!C3153,"")</f>
        <v/>
      </c>
      <c r="C3153" s="3" t="str">
        <f>IF(بيانات!N3153=1000,1000,"")</f>
        <v/>
      </c>
    </row>
    <row r="3154" spans="1:3" ht="15" customHeight="1">
      <c r="A3154" s="58" t="str">
        <f>IF(بيانات!N3154=1000,بيانات!B3154,"")</f>
        <v/>
      </c>
      <c r="B3154" s="58" t="str">
        <f>IF(بيانات!N3154=1000,بيانات!C3154,"")</f>
        <v/>
      </c>
      <c r="C3154" s="6" t="str">
        <f>IF(بيانات!N3154=1000,1000,"")</f>
        <v/>
      </c>
    </row>
    <row r="3155" spans="1:3" ht="15" customHeight="1">
      <c r="A3155" s="57" t="str">
        <f>IF(بيانات!N3155=1000,بيانات!B3155,"")</f>
        <v/>
      </c>
      <c r="B3155" s="57" t="str">
        <f>IF(بيانات!N3155=1000,بيانات!C3155,"")</f>
        <v/>
      </c>
      <c r="C3155" s="3" t="str">
        <f>IF(بيانات!N3155=1000,1000,"")</f>
        <v/>
      </c>
    </row>
    <row r="3156" spans="1:3" ht="15" customHeight="1">
      <c r="A3156" s="58" t="str">
        <f>IF(بيانات!N3156=1000,بيانات!B3156,"")</f>
        <v/>
      </c>
      <c r="B3156" s="58" t="str">
        <f>IF(بيانات!N3156=1000,بيانات!C3156,"")</f>
        <v/>
      </c>
      <c r="C3156" s="6" t="str">
        <f>IF(بيانات!N3156=1000,1000,"")</f>
        <v/>
      </c>
    </row>
    <row r="3157" spans="1:3" ht="15" customHeight="1">
      <c r="A3157" s="57" t="str">
        <f>IF(بيانات!N3157=1000,بيانات!B3157,"")</f>
        <v/>
      </c>
      <c r="B3157" s="57" t="str">
        <f>IF(بيانات!N3157=1000,بيانات!C3157,"")</f>
        <v/>
      </c>
      <c r="C3157" s="3" t="str">
        <f>IF(بيانات!N3157=1000,1000,"")</f>
        <v/>
      </c>
    </row>
    <row r="3158" spans="1:3" ht="15" customHeight="1">
      <c r="A3158" s="58" t="str">
        <f>IF(بيانات!N3158=1000,بيانات!B3158,"")</f>
        <v/>
      </c>
      <c r="B3158" s="58" t="str">
        <f>IF(بيانات!N3158=1000,بيانات!C3158,"")</f>
        <v/>
      </c>
      <c r="C3158" s="6" t="str">
        <f>IF(بيانات!N3158=1000,1000,"")</f>
        <v/>
      </c>
    </row>
    <row r="3159" spans="1:3" ht="15" customHeight="1">
      <c r="A3159" s="57" t="str">
        <f>IF(بيانات!N3159=1000,بيانات!B3159,"")</f>
        <v/>
      </c>
      <c r="B3159" s="57" t="str">
        <f>IF(بيانات!N3159=1000,بيانات!C3159,"")</f>
        <v/>
      </c>
      <c r="C3159" s="3" t="str">
        <f>IF(بيانات!N3159=1000,1000,"")</f>
        <v/>
      </c>
    </row>
    <row r="3160" spans="1:3" ht="15" customHeight="1">
      <c r="A3160" s="58" t="str">
        <f>IF(بيانات!N3160=1000,بيانات!B3160,"")</f>
        <v/>
      </c>
      <c r="B3160" s="58" t="str">
        <f>IF(بيانات!N3160=1000,بيانات!C3160,"")</f>
        <v/>
      </c>
      <c r="C3160" s="6" t="str">
        <f>IF(بيانات!N3160=1000,1000,"")</f>
        <v/>
      </c>
    </row>
    <row r="3161" spans="1:3" ht="15" customHeight="1">
      <c r="A3161" s="57" t="str">
        <f>IF(بيانات!N3161=1000,بيانات!B3161,"")</f>
        <v/>
      </c>
      <c r="B3161" s="57" t="str">
        <f>IF(بيانات!N3161=1000,بيانات!C3161,"")</f>
        <v/>
      </c>
      <c r="C3161" s="3" t="str">
        <f>IF(بيانات!N3161=1000,1000,"")</f>
        <v/>
      </c>
    </row>
    <row r="3162" spans="1:3" ht="15" customHeight="1">
      <c r="A3162" s="58" t="str">
        <f>IF(بيانات!N3162=1000,بيانات!B3162,"")</f>
        <v/>
      </c>
      <c r="B3162" s="58" t="str">
        <f>IF(بيانات!N3162=1000,بيانات!C3162,"")</f>
        <v/>
      </c>
      <c r="C3162" s="6" t="str">
        <f>IF(بيانات!N3162=1000,1000,"")</f>
        <v/>
      </c>
    </row>
    <row r="3163" spans="1:3" ht="15" customHeight="1">
      <c r="A3163" s="57" t="str">
        <f>IF(بيانات!N3163=1000,بيانات!B3163,"")</f>
        <v/>
      </c>
      <c r="B3163" s="57" t="str">
        <f>IF(بيانات!N3163=1000,بيانات!C3163,"")</f>
        <v/>
      </c>
      <c r="C3163" s="3" t="str">
        <f>IF(بيانات!N3163=1000,1000,"")</f>
        <v/>
      </c>
    </row>
    <row r="3164" spans="1:3" ht="15" customHeight="1">
      <c r="A3164" s="58" t="str">
        <f>IF(بيانات!N3164=1000,بيانات!B3164,"")</f>
        <v/>
      </c>
      <c r="B3164" s="58" t="str">
        <f>IF(بيانات!N3164=1000,بيانات!C3164,"")</f>
        <v/>
      </c>
      <c r="C3164" s="6" t="str">
        <f>IF(بيانات!N3164=1000,1000,"")</f>
        <v/>
      </c>
    </row>
    <row r="3165" spans="1:3" ht="15" customHeight="1">
      <c r="A3165" s="57" t="str">
        <f>IF(بيانات!N3165=1000,بيانات!B3165,"")</f>
        <v/>
      </c>
      <c r="B3165" s="57" t="str">
        <f>IF(بيانات!N3165=1000,بيانات!C3165,"")</f>
        <v/>
      </c>
      <c r="C3165" s="3" t="str">
        <f>IF(بيانات!N3165=1000,1000,"")</f>
        <v/>
      </c>
    </row>
    <row r="3166" spans="1:3" ht="15" customHeight="1">
      <c r="A3166" s="58" t="str">
        <f>IF(بيانات!N3166=1000,بيانات!B3166,"")</f>
        <v/>
      </c>
      <c r="B3166" s="58" t="str">
        <f>IF(بيانات!N3166=1000,بيانات!C3166,"")</f>
        <v/>
      </c>
      <c r="C3166" s="6" t="str">
        <f>IF(بيانات!N3166=1000,1000,"")</f>
        <v/>
      </c>
    </row>
    <row r="3167" spans="1:3" ht="15" customHeight="1">
      <c r="A3167" s="57" t="str">
        <f>IF(بيانات!N3167=1000,بيانات!B3167,"")</f>
        <v/>
      </c>
      <c r="B3167" s="57" t="str">
        <f>IF(بيانات!N3167=1000,بيانات!C3167,"")</f>
        <v/>
      </c>
      <c r="C3167" s="3" t="str">
        <f>IF(بيانات!N3167=1000,1000,"")</f>
        <v/>
      </c>
    </row>
    <row r="3168" spans="1:3" ht="15" customHeight="1">
      <c r="A3168" s="58" t="str">
        <f>IF(بيانات!N3168=1000,بيانات!B3168,"")</f>
        <v/>
      </c>
      <c r="B3168" s="58" t="str">
        <f>IF(بيانات!N3168=1000,بيانات!C3168,"")</f>
        <v/>
      </c>
      <c r="C3168" s="6" t="str">
        <f>IF(بيانات!N3168=1000,1000,"")</f>
        <v/>
      </c>
    </row>
    <row r="3169" spans="1:3" ht="15" customHeight="1">
      <c r="A3169" s="57" t="str">
        <f>IF(بيانات!N3169=1000,بيانات!B3169,"")</f>
        <v/>
      </c>
      <c r="B3169" s="57" t="str">
        <f>IF(بيانات!N3169=1000,بيانات!C3169,"")</f>
        <v/>
      </c>
      <c r="C3169" s="3" t="str">
        <f>IF(بيانات!N3169=1000,1000,"")</f>
        <v/>
      </c>
    </row>
    <row r="3170" spans="1:3" ht="15" customHeight="1">
      <c r="A3170" s="58" t="str">
        <f>IF(بيانات!N3170=1000,بيانات!B3170,"")</f>
        <v/>
      </c>
      <c r="B3170" s="58" t="str">
        <f>IF(بيانات!N3170=1000,بيانات!C3170,"")</f>
        <v/>
      </c>
      <c r="C3170" s="6" t="str">
        <f>IF(بيانات!N3170=1000,1000,"")</f>
        <v/>
      </c>
    </row>
    <row r="3171" spans="1:3" ht="15" customHeight="1">
      <c r="A3171" s="57" t="str">
        <f>IF(بيانات!N3171=1000,بيانات!B3171,"")</f>
        <v/>
      </c>
      <c r="B3171" s="57" t="str">
        <f>IF(بيانات!N3171=1000,بيانات!C3171,"")</f>
        <v/>
      </c>
      <c r="C3171" s="3" t="str">
        <f>IF(بيانات!N3171=1000,1000,"")</f>
        <v/>
      </c>
    </row>
    <row r="3172" spans="1:3" ht="15" customHeight="1">
      <c r="A3172" s="58" t="str">
        <f>IF(بيانات!N3172=1000,بيانات!B3172,"")</f>
        <v/>
      </c>
      <c r="B3172" s="58" t="str">
        <f>IF(بيانات!N3172=1000,بيانات!C3172,"")</f>
        <v/>
      </c>
      <c r="C3172" s="6" t="str">
        <f>IF(بيانات!N3172=1000,1000,"")</f>
        <v/>
      </c>
    </row>
    <row r="3173" spans="1:3" ht="15" customHeight="1">
      <c r="A3173" s="57" t="str">
        <f>IF(بيانات!N3173=1000,بيانات!B3173,"")</f>
        <v/>
      </c>
      <c r="B3173" s="57" t="str">
        <f>IF(بيانات!N3173=1000,بيانات!C3173,"")</f>
        <v/>
      </c>
      <c r="C3173" s="3" t="str">
        <f>IF(بيانات!N3173=1000,1000,"")</f>
        <v/>
      </c>
    </row>
    <row r="3174" spans="1:3" ht="15" customHeight="1">
      <c r="A3174" s="58" t="str">
        <f>IF(بيانات!N3174=1000,بيانات!B3174,"")</f>
        <v/>
      </c>
      <c r="B3174" s="58" t="str">
        <f>IF(بيانات!N3174=1000,بيانات!C3174,"")</f>
        <v/>
      </c>
      <c r="C3174" s="6" t="str">
        <f>IF(بيانات!N3174=1000,1000,"")</f>
        <v/>
      </c>
    </row>
    <row r="3175" spans="1:3" ht="15" customHeight="1">
      <c r="A3175" s="57" t="str">
        <f>IF(بيانات!N3175=1000,بيانات!B3175,"")</f>
        <v/>
      </c>
      <c r="B3175" s="57" t="str">
        <f>IF(بيانات!N3175=1000,بيانات!C3175,"")</f>
        <v/>
      </c>
      <c r="C3175" s="3" t="str">
        <f>IF(بيانات!N3175=1000,1000,"")</f>
        <v/>
      </c>
    </row>
    <row r="3176" spans="1:3" ht="15" customHeight="1">
      <c r="A3176" s="58" t="str">
        <f>IF(بيانات!N3176=1000,بيانات!B3176,"")</f>
        <v/>
      </c>
      <c r="B3176" s="58" t="str">
        <f>IF(بيانات!N3176=1000,بيانات!C3176,"")</f>
        <v/>
      </c>
      <c r="C3176" s="6" t="str">
        <f>IF(بيانات!N3176=1000,1000,"")</f>
        <v/>
      </c>
    </row>
    <row r="3178" spans="1:3" ht="15" customHeight="1">
      <c r="A3178" s="105" t="s">
        <v>362</v>
      </c>
      <c r="B3178" s="105"/>
      <c r="C3178" s="105"/>
    </row>
    <row r="3179" spans="1:3" ht="15" customHeight="1">
      <c r="A3179" s="59" t="s">
        <v>363</v>
      </c>
      <c r="C3179" s="60" t="str">
        <f>COUNTIF(بيانات!N3:N3176,1000)&amp;" منخرط"</f>
        <v>171 منخرط</v>
      </c>
    </row>
    <row r="3180" spans="1:3" ht="15" customHeight="1">
      <c r="A3180" s="106" t="s">
        <v>364</v>
      </c>
      <c r="B3180" s="106"/>
      <c r="C3180" s="106"/>
    </row>
    <row r="3181" spans="1:3" ht="15" customHeight="1">
      <c r="A3181" s="59" t="s">
        <v>365</v>
      </c>
      <c r="C3181" s="60" t="str">
        <f ca="1">COUNTIFS(بيانات!N3:N3176,1000,بيانات!L3:L3176,1300)&amp;" منخرط"</f>
        <v>100 منخرط</v>
      </c>
    </row>
    <row r="3182" spans="1:3" ht="15" customHeight="1">
      <c r="A3182" s="59" t="s">
        <v>366</v>
      </c>
      <c r="C3182" s="60" t="str">
        <f ca="1">COUNTIFS(بيانات!N3:N3176,1000,بيانات!L3:L3176,1500)&amp;" منخرط"</f>
        <v>71 منخرط</v>
      </c>
    </row>
    <row r="3183" spans="1:3" ht="15" customHeight="1">
      <c r="A3183" s="59" t="s">
        <v>367</v>
      </c>
      <c r="C3183" s="60" t="str">
        <f>(COUNTIF(بيانات!N3:N3176,1000)*1000)&amp;" دج"</f>
        <v>171000 دج</v>
      </c>
    </row>
    <row r="3184" spans="1:3" ht="15" customHeight="1">
      <c r="A3184" s="59" t="s">
        <v>368</v>
      </c>
      <c r="C3184" s="60" t="str">
        <f ca="1">SUMIF(بيانات!N3:N3176,1000,بيانات!L3:L3176)&amp;" دج"</f>
        <v>236500 دج</v>
      </c>
    </row>
    <row r="3185" spans="1:3" ht="11.25" customHeight="1">
      <c r="A3185" s="61" t="s">
        <v>369</v>
      </c>
      <c r="C3185" s="60" t="str">
        <f ca="1">SUMIF(بيانات!N3:N3176,1000,بيانات!O3:O3176)&amp;" دج"</f>
        <v>322000 دج</v>
      </c>
    </row>
    <row r="3187" spans="1:3" ht="11.25" customHeight="1">
      <c r="A3187" s="107" t="s">
        <v>370</v>
      </c>
      <c r="B3187" s="107"/>
      <c r="C3187" s="107"/>
    </row>
  </sheetData>
  <mergeCells count="4">
    <mergeCell ref="A1:C1"/>
    <mergeCell ref="A3178:C3178"/>
    <mergeCell ref="A3180:C3180"/>
    <mergeCell ref="A3187:C318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76"/>
  <sheetViews>
    <sheetView showGridLines="0" rightToLeft="1" zoomScale="115" zoomScaleNormal="115" workbookViewId="0">
      <pane ySplit="2" topLeftCell="A191" activePane="bottomLeft" state="frozen"/>
      <selection pane="bottomLeft" activeCell="A175" sqref="A175"/>
    </sheetView>
  </sheetViews>
  <sheetFormatPr baseColWidth="10" defaultColWidth="8.54296875" defaultRowHeight="14.5"/>
  <cols>
    <col min="1" max="2" width="18" style="56" customWidth="1"/>
    <col min="3" max="3" width="14" style="56" customWidth="1"/>
    <col min="4" max="4" width="16" style="56" customWidth="1"/>
    <col min="6" max="6" width="24" customWidth="1"/>
    <col min="7" max="7" width="14" customWidth="1"/>
  </cols>
  <sheetData>
    <row r="1" spans="1:7" ht="42" customHeight="1">
      <c r="A1" s="103" t="s">
        <v>371</v>
      </c>
      <c r="B1" s="103"/>
      <c r="C1" s="103"/>
      <c r="D1" s="103"/>
      <c r="F1" s="108" t="s">
        <v>372</v>
      </c>
      <c r="G1" s="108"/>
    </row>
    <row r="2" spans="1:7" ht="33.75" customHeight="1">
      <c r="A2" s="1" t="s">
        <v>22</v>
      </c>
      <c r="B2" s="1" t="s">
        <v>23</v>
      </c>
      <c r="C2" s="1" t="s">
        <v>24</v>
      </c>
      <c r="D2" s="1" t="s">
        <v>373</v>
      </c>
      <c r="E2" s="62"/>
      <c r="F2" s="63" t="s">
        <v>374</v>
      </c>
      <c r="G2" s="64">
        <f>COUNTA(بيانات!B3:B3176)</f>
        <v>199</v>
      </c>
    </row>
    <row r="3" spans="1:7" ht="15" customHeight="1">
      <c r="A3" s="57" t="str">
        <f>IF(بيانات!B3&lt;&gt;"",بيانات!B3,"")</f>
        <v>بورقعة</v>
      </c>
      <c r="B3" s="57" t="str">
        <f>IF(بيانات!B3&lt;&gt;"",بيانات!C3,"")</f>
        <v>محمد الأمين</v>
      </c>
      <c r="C3" s="65">
        <f>IF(بيانات!B3&lt;&gt;"",بيانات!D3,"")</f>
        <v>41766</v>
      </c>
      <c r="D3" s="2" t="s">
        <v>375</v>
      </c>
      <c r="E3" s="62"/>
      <c r="F3" s="63" t="s">
        <v>376</v>
      </c>
      <c r="G3" s="64">
        <f>COUNTIF(D3:D3176,"مؤمن")</f>
        <v>34</v>
      </c>
    </row>
    <row r="4" spans="1:7" ht="15" customHeight="1">
      <c r="A4" s="58" t="str">
        <f>IF(بيانات!B4&lt;&gt;"",بيانات!B4,"")</f>
        <v>براهمي</v>
      </c>
      <c r="B4" s="58" t="str">
        <f>IF(بيانات!B4&lt;&gt;"",بيانات!C4,"")</f>
        <v>ياسين صلاح الدين</v>
      </c>
      <c r="C4" s="66">
        <f>IF(بيانات!B4&lt;&gt;"",بيانات!D4,"")</f>
        <v>41925</v>
      </c>
      <c r="D4" s="2" t="s">
        <v>375</v>
      </c>
      <c r="E4" s="62"/>
      <c r="F4" s="63" t="s">
        <v>377</v>
      </c>
      <c r="G4" s="64">
        <f>COUNTIF(D3:D3176,"غير مؤمن")</f>
        <v>0</v>
      </c>
    </row>
    <row r="5" spans="1:7" ht="15" customHeight="1">
      <c r="A5" s="57" t="str">
        <f>IF(بيانات!B5&lt;&gt;"",بيانات!B5,"")</f>
        <v>براهمي</v>
      </c>
      <c r="B5" s="57" t="str">
        <f>IF(بيانات!B5&lt;&gt;"",بيانات!C5,"")</f>
        <v>فؤاد عبد القادر</v>
      </c>
      <c r="C5" s="65">
        <f>IF(بيانات!B5&lt;&gt;"",بيانات!D5,"")</f>
        <v>40915</v>
      </c>
      <c r="D5" s="2" t="s">
        <v>375</v>
      </c>
      <c r="E5" s="62"/>
      <c r="F5" s="63" t="s">
        <v>378</v>
      </c>
      <c r="G5" s="64">
        <f>COUNTA(بيانات!B3:B3176)-COUNTIF(D3:D3176,"مؤمن")-COUNTIF(D3:D3176,"غير مؤمن")</f>
        <v>165</v>
      </c>
    </row>
    <row r="6" spans="1:7" ht="15" customHeight="1">
      <c r="A6" s="58" t="str">
        <f>IF(بيانات!B6&lt;&gt;"",بيانات!B6,"")</f>
        <v>يحياوي</v>
      </c>
      <c r="B6" s="58" t="str">
        <f>IF(بيانات!B6&lt;&gt;"",بيانات!C6,"")</f>
        <v>عز الدين عبد القادر</v>
      </c>
      <c r="C6" s="66">
        <f>IF(بيانات!B6&lt;&gt;"",بيانات!D6,"")</f>
        <v>42864</v>
      </c>
      <c r="D6" s="2" t="s">
        <v>375</v>
      </c>
      <c r="E6" s="62"/>
      <c r="F6" s="62"/>
    </row>
    <row r="7" spans="1:7" ht="15" customHeight="1">
      <c r="A7" s="57" t="str">
        <f>IF(بيانات!B7&lt;&gt;"",بيانات!B7,"")</f>
        <v>غزالي</v>
      </c>
      <c r="B7" s="57" t="str">
        <f>IF(بيانات!B7&lt;&gt;"",بيانات!C7,"")</f>
        <v>ياسر</v>
      </c>
      <c r="C7" s="65">
        <f>IF(بيانات!B7&lt;&gt;"",بيانات!D7,"")</f>
        <v>42727</v>
      </c>
      <c r="D7" s="2" t="s">
        <v>375</v>
      </c>
    </row>
    <row r="8" spans="1:7" ht="15" customHeight="1">
      <c r="A8" s="58" t="str">
        <f>IF(بيانات!B8&lt;&gt;"",بيانات!B8,"")</f>
        <v>غزالي</v>
      </c>
      <c r="B8" s="58" t="str">
        <f>IF(بيانات!B8&lt;&gt;"",بيانات!C8,"")</f>
        <v>آية</v>
      </c>
      <c r="C8" s="66">
        <f>IF(بيانات!B8&lt;&gt;"",بيانات!D8,"")</f>
        <v>43275</v>
      </c>
      <c r="D8" s="2" t="s">
        <v>375</v>
      </c>
    </row>
    <row r="9" spans="1:7" ht="15" customHeight="1">
      <c r="A9" s="57" t="str">
        <f>IF(بيانات!B9&lt;&gt;"",بيانات!B9,"")</f>
        <v>علو</v>
      </c>
      <c r="B9" s="57" t="str">
        <f>IF(بيانات!B9&lt;&gt;"",بيانات!C9,"")</f>
        <v>عبد الإله</v>
      </c>
      <c r="C9" s="65">
        <f>IF(بيانات!B9&lt;&gt;"",بيانات!D9,"")</f>
        <v>41323</v>
      </c>
      <c r="D9" s="2" t="s">
        <v>375</v>
      </c>
    </row>
    <row r="10" spans="1:7" ht="15" customHeight="1">
      <c r="A10" s="58" t="str">
        <f>IF(بيانات!B10&lt;&gt;"",بيانات!B10,"")</f>
        <v>علو</v>
      </c>
      <c r="B10" s="58" t="str">
        <f>IF(بيانات!B10&lt;&gt;"",بيانات!C10,"")</f>
        <v>صهيب</v>
      </c>
      <c r="C10" s="66">
        <f>IF(بيانات!B10&lt;&gt;"",بيانات!D10,"")</f>
        <v>43273</v>
      </c>
      <c r="D10" s="2" t="s">
        <v>375</v>
      </c>
    </row>
    <row r="11" spans="1:7" ht="15" customHeight="1">
      <c r="A11" s="57" t="str">
        <f>IF(بيانات!B11&lt;&gt;"",بيانات!B11,"")</f>
        <v>علام</v>
      </c>
      <c r="B11" s="57" t="str">
        <f>IF(بيانات!B11&lt;&gt;"",بيانات!C11,"")</f>
        <v>محمد</v>
      </c>
      <c r="C11" s="65">
        <f>IF(بيانات!B11&lt;&gt;"",بيانات!D11,"")</f>
        <v>42326</v>
      </c>
      <c r="D11" s="2" t="s">
        <v>375</v>
      </c>
    </row>
    <row r="12" spans="1:7" ht="15" customHeight="1">
      <c r="A12" s="58" t="str">
        <f>IF(بيانات!B12&lt;&gt;"",بيانات!B12,"")</f>
        <v>علو</v>
      </c>
      <c r="B12" s="58" t="str">
        <f>IF(بيانات!B12&lt;&gt;"",بيانات!C12,"")</f>
        <v>ادم ضياء الدين</v>
      </c>
      <c r="C12" s="66">
        <f>IF(بيانات!B12&lt;&gt;"",بيانات!D12,"")</f>
        <v>41123</v>
      </c>
      <c r="D12" s="2" t="s">
        <v>375</v>
      </c>
    </row>
    <row r="13" spans="1:7" ht="15" customHeight="1">
      <c r="A13" s="57" t="str">
        <f>IF(بيانات!B13&lt;&gt;"",بيانات!B13,"")</f>
        <v>بغاديد</v>
      </c>
      <c r="B13" s="57" t="str">
        <f>IF(بيانات!B13&lt;&gt;"",بيانات!C13,"")</f>
        <v>احمد عماد الدين</v>
      </c>
      <c r="C13" s="65">
        <f>IF(بيانات!B13&lt;&gt;"",بيانات!D13,"")</f>
        <v>41578</v>
      </c>
      <c r="D13" s="2" t="s">
        <v>375</v>
      </c>
    </row>
    <row r="14" spans="1:7" ht="15" customHeight="1">
      <c r="A14" s="58" t="str">
        <f>IF(بيانات!B14&lt;&gt;"",بيانات!B14,"")</f>
        <v>هواري</v>
      </c>
      <c r="B14" s="58" t="str">
        <f>IF(بيانات!B14&lt;&gt;"",بيانات!C14,"")</f>
        <v>عماد ايمن</v>
      </c>
      <c r="C14" s="66">
        <f>IF(بيانات!B14&lt;&gt;"",بيانات!D14,"")</f>
        <v>42242</v>
      </c>
      <c r="D14" s="2" t="s">
        <v>375</v>
      </c>
    </row>
    <row r="15" spans="1:7" ht="15" customHeight="1">
      <c r="A15" s="57" t="str">
        <f>IF(بيانات!B15&lt;&gt;"",بيانات!B15,"")</f>
        <v>بن</v>
      </c>
      <c r="B15" s="57" t="str">
        <f>IF(بيانات!B15&lt;&gt;"",بيانات!C15,"")</f>
        <v>حشيليف رنيم سجود</v>
      </c>
      <c r="C15" s="65">
        <f>IF(بيانات!B15&lt;&gt;"",بيانات!D15,"")</f>
        <v>44220</v>
      </c>
      <c r="D15" s="2" t="s">
        <v>375</v>
      </c>
    </row>
    <row r="16" spans="1:7" ht="15" customHeight="1">
      <c r="A16" s="58" t="str">
        <f>IF(بيانات!B16&lt;&gt;"",بيانات!B16,"")</f>
        <v>قدو شريف</v>
      </c>
      <c r="B16" s="58" t="str">
        <f>IF(بيانات!B16&lt;&gt;"",بيانات!C16,"")</f>
        <v>صفاء سلسبيل</v>
      </c>
      <c r="C16" s="66">
        <f>IF(بيانات!B16&lt;&gt;"",بيانات!D16,"")</f>
        <v>43285</v>
      </c>
      <c r="D16" s="2" t="s">
        <v>375</v>
      </c>
    </row>
    <row r="17" spans="1:4" ht="15" customHeight="1">
      <c r="A17" s="57" t="str">
        <f>IF(بيانات!B17&lt;&gt;"",بيانات!B17,"")</f>
        <v>قدو شريف</v>
      </c>
      <c r="B17" s="57" t="str">
        <f>IF(بيانات!B17&lt;&gt;"",بيانات!C17,"")</f>
        <v>ثراء كوثر</v>
      </c>
      <c r="C17" s="65">
        <f>IF(بيانات!B17&lt;&gt;"",بيانات!D17,"")</f>
        <v>42925</v>
      </c>
      <c r="D17" s="2" t="s">
        <v>375</v>
      </c>
    </row>
    <row r="18" spans="1:4" ht="15" customHeight="1">
      <c r="A18" s="58" t="str">
        <f>IF(بيانات!B18&lt;&gt;"",بيانات!B18,"")</f>
        <v>يزيد</v>
      </c>
      <c r="B18" s="58" t="str">
        <f>IF(بيانات!B18&lt;&gt;"",بيانات!C18,"")</f>
        <v>هناء ياسمين</v>
      </c>
      <c r="C18" s="66">
        <f>IF(بيانات!B18&lt;&gt;"",بيانات!D18,"")</f>
        <v>42770</v>
      </c>
      <c r="D18" s="2" t="s">
        <v>375</v>
      </c>
    </row>
    <row r="19" spans="1:4" ht="15" customHeight="1">
      <c r="A19" s="57" t="str">
        <f>IF(بيانات!B19&lt;&gt;"",بيانات!B19,"")</f>
        <v>غوت</v>
      </c>
      <c r="B19" s="57" t="str">
        <f>IF(بيانات!B19&lt;&gt;"",بيانات!C19,"")</f>
        <v>محمد الامين</v>
      </c>
      <c r="C19" s="65">
        <f>IF(بيانات!B19&lt;&gt;"",بيانات!D19,"")</f>
        <v>41969</v>
      </c>
      <c r="D19" s="2" t="s">
        <v>375</v>
      </c>
    </row>
    <row r="20" spans="1:4" ht="15" customHeight="1">
      <c r="A20" s="58" t="str">
        <f>IF(بيانات!B20&lt;&gt;"",بيانات!B20,"")</f>
        <v>بوعناني</v>
      </c>
      <c r="B20" s="58" t="str">
        <f>IF(بيانات!B20&lt;&gt;"",بيانات!C20,"")</f>
        <v>وصال أنفال</v>
      </c>
      <c r="C20" s="66">
        <f>IF(بيانات!B20&lt;&gt;"",بيانات!D20,"")</f>
        <v>42235</v>
      </c>
      <c r="D20" s="2" t="s">
        <v>375</v>
      </c>
    </row>
    <row r="21" spans="1:4" ht="15" customHeight="1">
      <c r="A21" s="57" t="str">
        <f>IF(بيانات!B21&lt;&gt;"",بيانات!B21,"")</f>
        <v>بن دامو</v>
      </c>
      <c r="B21" s="57" t="str">
        <f>IF(بيانات!B21&lt;&gt;"",بيانات!C21,"")</f>
        <v>حبيب الله</v>
      </c>
      <c r="C21" s="65">
        <f>IF(بيانات!B21&lt;&gt;"",بيانات!D21,"")</f>
        <v>42071</v>
      </c>
      <c r="D21" s="2" t="s">
        <v>375</v>
      </c>
    </row>
    <row r="22" spans="1:4" ht="15" customHeight="1">
      <c r="A22" s="58" t="str">
        <f>IF(بيانات!B22&lt;&gt;"",بيانات!B22,"")</f>
        <v>خايف</v>
      </c>
      <c r="B22" s="58" t="str">
        <f>IF(بيانات!B22&lt;&gt;"",بيانات!C22,"")</f>
        <v>أيمن</v>
      </c>
      <c r="C22" s="66">
        <f>IF(بيانات!B22&lt;&gt;"",بيانات!D22,"")</f>
        <v>41636</v>
      </c>
      <c r="D22" s="2" t="s">
        <v>375</v>
      </c>
    </row>
    <row r="23" spans="1:4" ht="15" customHeight="1">
      <c r="A23" s="57" t="str">
        <f>IF(بيانات!B23&lt;&gt;"",بيانات!B23,"")</f>
        <v>عقيدة</v>
      </c>
      <c r="B23" s="57" t="str">
        <f>IF(بيانات!B23&lt;&gt;"",بيانات!C23,"")</f>
        <v>يونس بهاء الدين</v>
      </c>
      <c r="C23" s="65">
        <f>IF(بيانات!B23&lt;&gt;"",بيانات!D23,"")</f>
        <v>41922</v>
      </c>
      <c r="D23" s="2" t="s">
        <v>375</v>
      </c>
    </row>
    <row r="24" spans="1:4" ht="15" customHeight="1">
      <c r="A24" s="58" t="str">
        <f>IF(بيانات!B24&lt;&gt;"",بيانات!B24,"")</f>
        <v>عقيدة</v>
      </c>
      <c r="B24" s="58" t="str">
        <f>IF(بيانات!B24&lt;&gt;"",بيانات!C24,"")</f>
        <v>أيوب عبد الاله</v>
      </c>
      <c r="C24" s="66">
        <f>IF(بيانات!B24&lt;&gt;"",بيانات!D24,"")</f>
        <v>43772</v>
      </c>
      <c r="D24" s="2" t="s">
        <v>375</v>
      </c>
    </row>
    <row r="25" spans="1:4" ht="15" customHeight="1">
      <c r="A25" s="57" t="str">
        <f>IF(بيانات!B25&lt;&gt;"",بيانات!B25,"")</f>
        <v>بوعناني</v>
      </c>
      <c r="B25" s="57" t="str">
        <f>IF(بيانات!B25&lt;&gt;"",بيانات!C25,"")</f>
        <v>فؤاد</v>
      </c>
      <c r="C25" s="65">
        <f>IF(بيانات!B25&lt;&gt;"",بيانات!D25,"")</f>
        <v>39118</v>
      </c>
      <c r="D25" s="2" t="s">
        <v>375</v>
      </c>
    </row>
    <row r="26" spans="1:4" ht="15" customHeight="1">
      <c r="A26" s="58" t="str">
        <f>IF(بيانات!B26&lt;&gt;"",بيانات!B26,"")</f>
        <v>عليلي</v>
      </c>
      <c r="B26" s="58" t="str">
        <f>IF(بيانات!B26&lt;&gt;"",بيانات!C26,"")</f>
        <v>محسن عبد الإله</v>
      </c>
      <c r="C26" s="66">
        <f>IF(بيانات!B26&lt;&gt;"",بيانات!D26,"")</f>
        <v>39422</v>
      </c>
      <c r="D26" s="2" t="s">
        <v>375</v>
      </c>
    </row>
    <row r="27" spans="1:4" ht="15" customHeight="1">
      <c r="A27" s="57" t="str">
        <f>IF(بيانات!B27&lt;&gt;"",بيانات!B27,"")</f>
        <v>صايم</v>
      </c>
      <c r="B27" s="57" t="str">
        <f>IF(بيانات!B27&lt;&gt;"",بيانات!C27,"")</f>
        <v>علي</v>
      </c>
      <c r="C27" s="65">
        <f>IF(بيانات!B27&lt;&gt;"",بيانات!D27,"")</f>
        <v>39652</v>
      </c>
      <c r="D27" s="2" t="s">
        <v>375</v>
      </c>
    </row>
    <row r="28" spans="1:4" ht="15" customHeight="1">
      <c r="A28" s="58" t="str">
        <f>IF(بيانات!B28&lt;&gt;"",بيانات!B28,"")</f>
        <v>برياح</v>
      </c>
      <c r="B28" s="58" t="str">
        <f>IF(بيانات!B28&lt;&gt;"",بيانات!C28,"")</f>
        <v>ادم</v>
      </c>
      <c r="C28" s="66">
        <f>IF(بيانات!B28&lt;&gt;"",بيانات!D28,"")</f>
        <v>41796</v>
      </c>
      <c r="D28" s="2" t="s">
        <v>375</v>
      </c>
    </row>
    <row r="29" spans="1:4" ht="15" customHeight="1">
      <c r="A29" s="57" t="str">
        <f>IF(بيانات!B29&lt;&gt;"",بيانات!B29,"")</f>
        <v>برياح</v>
      </c>
      <c r="B29" s="57" t="str">
        <f>IF(بيانات!B29&lt;&gt;"",بيانات!C29,"")</f>
        <v>يونس مصعب</v>
      </c>
      <c r="C29" s="65">
        <f>IF(بيانات!B29&lt;&gt;"",بيانات!D29,"")</f>
        <v>40434</v>
      </c>
      <c r="D29" s="2" t="s">
        <v>375</v>
      </c>
    </row>
    <row r="30" spans="1:4" ht="15" customHeight="1">
      <c r="A30" s="58" t="str">
        <f>IF(بيانات!B30&lt;&gt;"",بيانات!B30,"")</f>
        <v>دادي</v>
      </c>
      <c r="B30" s="58" t="str">
        <f>IF(بيانات!B30&lt;&gt;"",بيانات!C30,"")</f>
        <v>مروان رشيد</v>
      </c>
      <c r="C30" s="66">
        <f>IF(بيانات!B30&lt;&gt;"",بيانات!D30,"")</f>
        <v>40949</v>
      </c>
      <c r="D30" s="2" t="s">
        <v>375</v>
      </c>
    </row>
    <row r="31" spans="1:4" ht="15" customHeight="1">
      <c r="A31" s="57" t="str">
        <f>IF(بيانات!B31&lt;&gt;"",بيانات!B31,"")</f>
        <v>قوراري</v>
      </c>
      <c r="B31" s="57" t="str">
        <f>IF(بيانات!B31&lt;&gt;"",بيانات!C31,"")</f>
        <v>محمد السعيد</v>
      </c>
      <c r="C31" s="65">
        <f>IF(بيانات!B31&lt;&gt;"",بيانات!D31,"")</f>
        <v>40103</v>
      </c>
      <c r="D31" s="2" t="s">
        <v>375</v>
      </c>
    </row>
    <row r="32" spans="1:4" ht="15" customHeight="1">
      <c r="A32" s="58" t="str">
        <f>IF(بيانات!B32&lt;&gt;"",بيانات!B32,"")</f>
        <v>حمامي</v>
      </c>
      <c r="B32" s="58" t="str">
        <f>IF(بيانات!B32&lt;&gt;"",بيانات!C32,"")</f>
        <v>عبد الكريم</v>
      </c>
      <c r="C32" s="66">
        <f>IF(بيانات!B32&lt;&gt;"",بيانات!D32,"")</f>
        <v>40834</v>
      </c>
      <c r="D32" s="2" t="s">
        <v>375</v>
      </c>
    </row>
    <row r="33" spans="1:4" ht="15" customHeight="1">
      <c r="A33" s="57" t="str">
        <f>IF(بيانات!B33&lt;&gt;"",بيانات!B33,"")</f>
        <v>مرتضى</v>
      </c>
      <c r="B33" s="57" t="str">
        <f>IF(بيانات!B33&lt;&gt;"",بيانات!C33,"")</f>
        <v>عبد الرزاق شيخ</v>
      </c>
      <c r="C33" s="65">
        <f>IF(بيانات!B33&lt;&gt;"",بيانات!D33,"")</f>
        <v>39937</v>
      </c>
      <c r="D33" s="2" t="s">
        <v>375</v>
      </c>
    </row>
    <row r="34" spans="1:4" ht="15" customHeight="1">
      <c r="A34" s="58" t="str">
        <f>IF(بيانات!B34&lt;&gt;"",بيانات!B34,"")</f>
        <v>بوكراع</v>
      </c>
      <c r="B34" s="58" t="str">
        <f>IF(بيانات!B34&lt;&gt;"",بيانات!C34,"")</f>
        <v>يوسف الصديق</v>
      </c>
      <c r="C34" s="66">
        <f>IF(بيانات!B34&lt;&gt;"",بيانات!D34,"")</f>
        <v>41356</v>
      </c>
      <c r="D34" s="2" t="s">
        <v>375</v>
      </c>
    </row>
    <row r="35" spans="1:4" ht="15" customHeight="1">
      <c r="A35" s="57" t="str">
        <f>IF(بيانات!B35&lt;&gt;"",بيانات!B35,"")</f>
        <v>لبوخ</v>
      </c>
      <c r="B35" s="57" t="str">
        <f>IF(بيانات!B35&lt;&gt;"",بيانات!C35,"")</f>
        <v>نصر الدين</v>
      </c>
      <c r="C35" s="65">
        <f>IF(بيانات!B35&lt;&gt;"",بيانات!D35,"")</f>
        <v>40580</v>
      </c>
      <c r="D35" s="2" t="s">
        <v>375</v>
      </c>
    </row>
    <row r="36" spans="1:4" ht="15" customHeight="1">
      <c r="A36" s="58" t="str">
        <f>IF(بيانات!B36&lt;&gt;"",بيانات!B36,"")</f>
        <v>جرفي</v>
      </c>
      <c r="B36" s="58" t="str">
        <f>IF(بيانات!B36&lt;&gt;"",بيانات!C36,"")</f>
        <v>حسين</v>
      </c>
      <c r="C36" s="66">
        <f>IF(بيانات!B36&lt;&gt;"",بيانات!D36,"")</f>
        <v>38830</v>
      </c>
      <c r="D36" s="2" t="s">
        <v>375</v>
      </c>
    </row>
    <row r="37" spans="1:4" ht="15" customHeight="1">
      <c r="A37" s="57" t="str">
        <f>IF(بيانات!B37&lt;&gt;"",بيانات!B37,"")</f>
        <v>راي</v>
      </c>
      <c r="B37" s="57" t="str">
        <f>IF(بيانات!B37&lt;&gt;"",بيانات!C37,"")</f>
        <v>أحمد الجيلالي</v>
      </c>
      <c r="C37" s="65">
        <f>IF(بيانات!B37&lt;&gt;"",بيانات!D37,"")</f>
        <v>33975</v>
      </c>
      <c r="D37" s="2"/>
    </row>
    <row r="38" spans="1:4" ht="15" customHeight="1">
      <c r="A38" s="58" t="str">
        <f>IF(بيانات!B38&lt;&gt;"",بيانات!B38,"")</f>
        <v>فلاح</v>
      </c>
      <c r="B38" s="58" t="str">
        <f>IF(بيانات!B38&lt;&gt;"",بيانات!C38,"")</f>
        <v>عبد الكريم</v>
      </c>
      <c r="C38" s="66">
        <f>IF(بيانات!B38&lt;&gt;"",بيانات!D38,"")</f>
        <v>27915</v>
      </c>
      <c r="D38" s="5"/>
    </row>
    <row r="39" spans="1:4" ht="15" customHeight="1">
      <c r="A39" s="57" t="str">
        <f>IF(بيانات!B39&lt;&gt;"",بيانات!B39,"")</f>
        <v>كروم</v>
      </c>
      <c r="B39" s="57" t="str">
        <f>IF(بيانات!B39&lt;&gt;"",بيانات!C39,"")</f>
        <v>عمر الفاروق</v>
      </c>
      <c r="C39" s="65">
        <f>IF(بيانات!B39&lt;&gt;"",بيانات!D39,"")</f>
        <v>40822</v>
      </c>
      <c r="D39" s="2"/>
    </row>
    <row r="40" spans="1:4" ht="15" customHeight="1">
      <c r="A40" s="58" t="str">
        <f>IF(بيانات!B40&lt;&gt;"",بيانات!B40,"")</f>
        <v>قاسمي</v>
      </c>
      <c r="B40" s="58" t="str">
        <f>IF(بيانات!B40&lt;&gt;"",بيانات!C40,"")</f>
        <v>صهيب</v>
      </c>
      <c r="C40" s="66">
        <f>IF(بيانات!B40&lt;&gt;"",بيانات!D40,"")</f>
        <v>43725</v>
      </c>
      <c r="D40" s="5"/>
    </row>
    <row r="41" spans="1:4" ht="15" customHeight="1">
      <c r="A41" s="57" t="str">
        <f>IF(بيانات!B41&lt;&gt;"",بيانات!B41,"")</f>
        <v>ولد</v>
      </c>
      <c r="B41" s="57" t="str">
        <f>IF(بيانات!B41&lt;&gt;"",بيانات!C41,"")</f>
        <v>قادة يونس</v>
      </c>
      <c r="C41" s="65">
        <f>IF(بيانات!B41&lt;&gt;"",بيانات!D41,"")</f>
        <v>36975</v>
      </c>
      <c r="D41" s="2"/>
    </row>
    <row r="42" spans="1:4" ht="15" customHeight="1">
      <c r="A42" s="58" t="str">
        <f>IF(بيانات!B42&lt;&gt;"",بيانات!B42,"")</f>
        <v>بلخضر</v>
      </c>
      <c r="B42" s="58" t="str">
        <f>IF(بيانات!B42&lt;&gt;"",بيانات!C42,"")</f>
        <v>عبد الوهاب</v>
      </c>
      <c r="C42" s="66">
        <f>IF(بيانات!B42&lt;&gt;"",بيانات!D42,"")</f>
        <v>40406</v>
      </c>
      <c r="D42" s="5"/>
    </row>
    <row r="43" spans="1:4" ht="15" customHeight="1">
      <c r="A43" s="57" t="str">
        <f>IF(بيانات!B43&lt;&gt;"",بيانات!B43,"")</f>
        <v>يزيد</v>
      </c>
      <c r="B43" s="57" t="str">
        <f>IF(بيانات!B43&lt;&gt;"",بيانات!C43,"")</f>
        <v>اميرة ملاك</v>
      </c>
      <c r="C43" s="65">
        <f>IF(بيانات!B43&lt;&gt;"",بيانات!D43,"")</f>
        <v>41836</v>
      </c>
      <c r="D43" s="2"/>
    </row>
    <row r="44" spans="1:4" ht="15" customHeight="1">
      <c r="A44" s="58" t="str">
        <f>IF(بيانات!B44&lt;&gt;"",بيانات!B44,"")</f>
        <v>بومدين</v>
      </c>
      <c r="B44" s="58" t="str">
        <f>IF(بيانات!B44&lt;&gt;"",بيانات!C44,"")</f>
        <v>اسلام مختار</v>
      </c>
      <c r="C44" s="66">
        <f>IF(بيانات!B44&lt;&gt;"",بيانات!D44,"")</f>
        <v>41795</v>
      </c>
      <c r="D44" s="5"/>
    </row>
    <row r="45" spans="1:4" ht="15" customHeight="1">
      <c r="A45" s="57" t="str">
        <f>IF(بيانات!B45&lt;&gt;"",بيانات!B45,"")</f>
        <v>بن</v>
      </c>
      <c r="B45" s="57" t="str">
        <f>IF(بيانات!B45&lt;&gt;"",بيانات!C45,"")</f>
        <v>يمينة محمد عبد المجيد</v>
      </c>
      <c r="C45" s="65">
        <f>IF(بيانات!B45&lt;&gt;"",بيانات!D45,"")</f>
        <v>40866</v>
      </c>
      <c r="D45" s="2"/>
    </row>
    <row r="46" spans="1:4" ht="15" customHeight="1">
      <c r="A46" s="58" t="str">
        <f>IF(بيانات!B46&lt;&gt;"",بيانات!B46,"")</f>
        <v>عبدلي</v>
      </c>
      <c r="B46" s="58" t="str">
        <f>IF(بيانات!B46&lt;&gt;"",بيانات!C46,"")</f>
        <v>خلود</v>
      </c>
      <c r="C46" s="66">
        <f>IF(بيانات!B46&lt;&gt;"",بيانات!D46,"")</f>
        <v>41196</v>
      </c>
      <c r="D46" s="5"/>
    </row>
    <row r="47" spans="1:4" ht="15" customHeight="1">
      <c r="A47" s="57" t="str">
        <f>IF(بيانات!B47&lt;&gt;"",بيانات!B47,"")</f>
        <v>بومدين</v>
      </c>
      <c r="B47" s="57" t="str">
        <f>IF(بيانات!B47&lt;&gt;"",بيانات!C47,"")</f>
        <v>لجين رؤيا</v>
      </c>
      <c r="C47" s="65">
        <f>IF(بيانات!B47&lt;&gt;"",بيانات!D47,"")</f>
        <v>42709</v>
      </c>
      <c r="D47" s="2"/>
    </row>
    <row r="48" spans="1:4" ht="15" customHeight="1">
      <c r="A48" s="58" t="str">
        <f>IF(بيانات!B48&lt;&gt;"",بيانات!B48,"")</f>
        <v>كراش</v>
      </c>
      <c r="B48" s="58" t="str">
        <f>IF(بيانات!B48&lt;&gt;"",بيانات!C48,"")</f>
        <v>محمد</v>
      </c>
      <c r="C48" s="66">
        <f>IF(بيانات!B48&lt;&gt;"",بيانات!D48,"")</f>
        <v>40199</v>
      </c>
      <c r="D48" s="5"/>
    </row>
    <row r="49" spans="1:4" ht="15" customHeight="1">
      <c r="A49" s="57" t="str">
        <f>IF(بيانات!B49&lt;&gt;"",بيانات!B49,"")</f>
        <v>مسكين</v>
      </c>
      <c r="B49" s="57" t="str">
        <f>IF(بيانات!B49&lt;&gt;"",بيانات!C49,"")</f>
        <v>رشاد عبد الكريم</v>
      </c>
      <c r="C49" s="65">
        <f>IF(بيانات!B49&lt;&gt;"",بيانات!D49,"")</f>
        <v>40555</v>
      </c>
      <c r="D49" s="2"/>
    </row>
    <row r="50" spans="1:4" ht="15" customHeight="1">
      <c r="A50" s="58" t="str">
        <f>IF(بيانات!B50&lt;&gt;"",بيانات!B50,"")</f>
        <v>سوسي</v>
      </c>
      <c r="B50" s="58" t="str">
        <f>IF(بيانات!B50&lt;&gt;"",بيانات!C50,"")</f>
        <v>شيخ</v>
      </c>
      <c r="C50" s="66">
        <f>IF(بيانات!B50&lt;&gt;"",بيانات!D50,"")</f>
        <v>41721</v>
      </c>
      <c r="D50" s="5"/>
    </row>
    <row r="51" spans="1:4" ht="15" customHeight="1">
      <c r="A51" s="57" t="str">
        <f>IF(بيانات!B51&lt;&gt;"",بيانات!B51,"")</f>
        <v>درقاوي</v>
      </c>
      <c r="B51" s="57" t="str">
        <f>IF(بيانات!B51&lt;&gt;"",بيانات!C51,"")</f>
        <v>هاني سيف الاسلام</v>
      </c>
      <c r="C51" s="65">
        <f>IF(بيانات!B51&lt;&gt;"",بيانات!D51,"")</f>
        <v>44509</v>
      </c>
      <c r="D51" s="2"/>
    </row>
    <row r="52" spans="1:4" ht="15" customHeight="1">
      <c r="A52" s="58" t="str">
        <f>IF(بيانات!B52&lt;&gt;"",بيانات!B52,"")</f>
        <v>فرحي</v>
      </c>
      <c r="B52" s="58" t="str">
        <f>IF(بيانات!B52&lt;&gt;"",بيانات!C52,"")</f>
        <v>لينا سهام</v>
      </c>
      <c r="C52" s="66">
        <f>IF(بيانات!B52&lt;&gt;"",بيانات!D52,"")</f>
        <v>42489</v>
      </c>
      <c r="D52" s="5"/>
    </row>
    <row r="53" spans="1:4" ht="15" customHeight="1">
      <c r="A53" s="57" t="str">
        <f>IF(بيانات!B53&lt;&gt;"",بيانات!B53,"")</f>
        <v>حشمان</v>
      </c>
      <c r="B53" s="57" t="str">
        <f>IF(بيانات!B53&lt;&gt;"",بيانات!C53,"")</f>
        <v>عبد المالك</v>
      </c>
      <c r="C53" s="65">
        <f>IF(بيانات!B53&lt;&gt;"",بيانات!D53,"")</f>
        <v>42484</v>
      </c>
      <c r="D53" s="2"/>
    </row>
    <row r="54" spans="1:4" ht="15" customHeight="1">
      <c r="A54" s="58" t="str">
        <f>IF(بيانات!B54&lt;&gt;"",بيانات!B54,"")</f>
        <v>حشمان</v>
      </c>
      <c r="B54" s="58" t="str">
        <f>IF(بيانات!B54&lt;&gt;"",بيانات!C54,"")</f>
        <v>اسلام</v>
      </c>
      <c r="C54" s="66">
        <f>IF(بيانات!B54&lt;&gt;"",بيانات!D54,"")</f>
        <v>43703</v>
      </c>
      <c r="D54" s="5"/>
    </row>
    <row r="55" spans="1:4" ht="15" customHeight="1">
      <c r="A55" s="57" t="str">
        <f>IF(بيانات!B55&lt;&gt;"",بيانات!B55,"")</f>
        <v>حملات</v>
      </c>
      <c r="B55" s="57" t="str">
        <f>IF(بيانات!B55&lt;&gt;"",بيانات!C55,"")</f>
        <v>اكرم</v>
      </c>
      <c r="C55" s="65">
        <f>IF(بيانات!B55&lt;&gt;"",بيانات!D55,"")</f>
        <v>41820</v>
      </c>
      <c r="D55" s="2"/>
    </row>
    <row r="56" spans="1:4" ht="15" customHeight="1">
      <c r="A56" s="58" t="str">
        <f>IF(بيانات!B56&lt;&gt;"",بيانات!B56,"")</f>
        <v>حملات</v>
      </c>
      <c r="B56" s="58" t="str">
        <f>IF(بيانات!B56&lt;&gt;"",بيانات!C56,"")</f>
        <v>محمد الامين</v>
      </c>
      <c r="C56" s="66">
        <f>IF(بيانات!B56&lt;&gt;"",بيانات!D56,"")</f>
        <v>41106</v>
      </c>
      <c r="D56" s="5"/>
    </row>
    <row r="57" spans="1:4" ht="15" customHeight="1">
      <c r="A57" s="57" t="str">
        <f>IF(بيانات!B57&lt;&gt;"",بيانات!B57,"")</f>
        <v>عقيدة</v>
      </c>
      <c r="B57" s="57" t="str">
        <f>IF(بيانات!B57&lt;&gt;"",بيانات!C57,"")</f>
        <v>الياس</v>
      </c>
      <c r="C57" s="65">
        <f>IF(بيانات!B57&lt;&gt;"",بيانات!D57,"")</f>
        <v>40227</v>
      </c>
      <c r="D57" s="2"/>
    </row>
    <row r="58" spans="1:4" ht="15" customHeight="1">
      <c r="A58" s="58" t="str">
        <f>IF(بيانات!B58&lt;&gt;"",بيانات!B58,"")</f>
        <v>بلعربي</v>
      </c>
      <c r="B58" s="58" t="str">
        <f>IF(بيانات!B58&lt;&gt;"",بيانات!C58,"")</f>
        <v>ابراهيم الخليل</v>
      </c>
      <c r="C58" s="66">
        <f>IF(بيانات!B58&lt;&gt;"",بيانات!D58,"")</f>
        <v>42900</v>
      </c>
      <c r="D58" s="5"/>
    </row>
    <row r="59" spans="1:4" ht="15" customHeight="1">
      <c r="A59" s="57" t="str">
        <f>IF(بيانات!B59&lt;&gt;"",بيانات!B59,"")</f>
        <v>بلعربي</v>
      </c>
      <c r="B59" s="57" t="str">
        <f>IF(بيانات!B59&lt;&gt;"",بيانات!C59,"")</f>
        <v>محمد</v>
      </c>
      <c r="C59" s="65">
        <f>IF(بيانات!B59&lt;&gt;"",بيانات!D59,"")</f>
        <v>42320</v>
      </c>
      <c r="D59" s="2"/>
    </row>
    <row r="60" spans="1:4" ht="15" customHeight="1">
      <c r="A60" s="58" t="str">
        <f>IF(بيانات!B60&lt;&gt;"",بيانات!B60,"")</f>
        <v>بوبقار</v>
      </c>
      <c r="B60" s="58" t="str">
        <f>IF(بيانات!B60&lt;&gt;"",بيانات!C60,"")</f>
        <v>زوبير</v>
      </c>
      <c r="C60" s="66">
        <f>IF(بيانات!B60&lt;&gt;"",بيانات!D60,"")</f>
        <v>40553</v>
      </c>
      <c r="D60" s="5"/>
    </row>
    <row r="61" spans="1:4" ht="15" customHeight="1">
      <c r="A61" s="57" t="str">
        <f>IF(بيانات!B61&lt;&gt;"",بيانات!B61,"")</f>
        <v>دياب</v>
      </c>
      <c r="B61" s="57" t="str">
        <f>IF(بيانات!B61&lt;&gt;"",بيانات!C61,"")</f>
        <v>محمد الأمين</v>
      </c>
      <c r="C61" s="65">
        <f>IF(بيانات!B61&lt;&gt;"",بيانات!D61,"")</f>
        <v>39029</v>
      </c>
      <c r="D61" s="2"/>
    </row>
    <row r="62" spans="1:4" ht="15" customHeight="1">
      <c r="A62" s="58" t="str">
        <f>IF(بيانات!B62&lt;&gt;"",بيانات!B62,"")</f>
        <v>سوسي</v>
      </c>
      <c r="B62" s="58" t="str">
        <f>IF(بيانات!B62&lt;&gt;"",بيانات!C62,"")</f>
        <v>شيخ</v>
      </c>
      <c r="C62" s="66">
        <f>IF(بيانات!B62&lt;&gt;"",بيانات!D62,"")</f>
        <v>40308</v>
      </c>
      <c r="D62" s="5"/>
    </row>
    <row r="63" spans="1:4" ht="15" customHeight="1">
      <c r="A63" s="57" t="str">
        <f>IF(بيانات!B63&lt;&gt;"",بيانات!B63,"")</f>
        <v>مسكين</v>
      </c>
      <c r="B63" s="57" t="str">
        <f>IF(بيانات!B63&lt;&gt;"",بيانات!C63,"")</f>
        <v>عبد الرحيم</v>
      </c>
      <c r="C63" s="65">
        <f>IF(بيانات!B63&lt;&gt;"",بيانات!D63,"")</f>
        <v>44734</v>
      </c>
      <c r="D63" s="2"/>
    </row>
    <row r="64" spans="1:4" ht="15" customHeight="1">
      <c r="A64" s="58" t="str">
        <f>IF(بيانات!B64&lt;&gt;"",بيانات!B64,"")</f>
        <v>مسكين</v>
      </c>
      <c r="B64" s="58" t="str">
        <f>IF(بيانات!B64&lt;&gt;"",بيانات!C64,"")</f>
        <v>محمد</v>
      </c>
      <c r="C64" s="66">
        <f>IF(بيانات!B64&lt;&gt;"",بيانات!D64,"")</f>
        <v>40531</v>
      </c>
      <c r="D64" s="5"/>
    </row>
    <row r="65" spans="1:4" ht="15" customHeight="1">
      <c r="A65" s="57" t="str">
        <f>IF(بيانات!B65&lt;&gt;"",بيانات!B65,"")</f>
        <v>داودي</v>
      </c>
      <c r="B65" s="57" t="str">
        <f>IF(بيانات!B65&lt;&gt;"",بيانات!C65,"")</f>
        <v>عبد القادر انس مصطفى</v>
      </c>
      <c r="C65" s="65">
        <f>IF(بيانات!B65&lt;&gt;"",بيانات!D65,"")</f>
        <v>41878</v>
      </c>
      <c r="D65" s="2"/>
    </row>
    <row r="66" spans="1:4" ht="15" customHeight="1">
      <c r="A66" s="58" t="str">
        <f>IF(بيانات!B66&lt;&gt;"",بيانات!B66,"")</f>
        <v>قداش</v>
      </c>
      <c r="B66" s="58" t="str">
        <f>IF(بيانات!B66&lt;&gt;"",بيانات!C66,"")</f>
        <v>مخطار الشيخ</v>
      </c>
      <c r="C66" s="66">
        <f>IF(بيانات!B66&lt;&gt;"",بيانات!D66,"")</f>
        <v>41853</v>
      </c>
      <c r="D66" s="5"/>
    </row>
    <row r="67" spans="1:4" ht="15" customHeight="1">
      <c r="A67" s="57" t="str">
        <f>IF(بيانات!B67&lt;&gt;"",بيانات!B67,"")</f>
        <v>قداش</v>
      </c>
      <c r="B67" s="57" t="str">
        <f>IF(بيانات!B67&lt;&gt;"",بيانات!C67,"")</f>
        <v>اياد سيف الاسلام</v>
      </c>
      <c r="C67" s="65">
        <f>IF(بيانات!B67&lt;&gt;"",بيانات!D67,"")</f>
        <v>43588</v>
      </c>
      <c r="D67" s="2"/>
    </row>
    <row r="68" spans="1:4" ht="15" customHeight="1">
      <c r="A68" s="58" t="str">
        <f>IF(بيانات!B68&lt;&gt;"",بيانات!B68,"")</f>
        <v>قداش</v>
      </c>
      <c r="B68" s="58" t="str">
        <f>IF(بيانات!B68&lt;&gt;"",بيانات!C68,"")</f>
        <v>جواد الشيخ</v>
      </c>
      <c r="C68" s="66">
        <f>IF(بيانات!B68&lt;&gt;"",بيانات!D68,"")</f>
        <v>42320</v>
      </c>
      <c r="D68" s="5"/>
    </row>
    <row r="69" spans="1:4" ht="15" customHeight="1">
      <c r="A69" s="57" t="str">
        <f>IF(بيانات!B69&lt;&gt;"",بيانات!B69,"")</f>
        <v>داودي</v>
      </c>
      <c r="B69" s="57" t="str">
        <f>IF(بيانات!B69&lt;&gt;"",بيانات!C69,"")</f>
        <v>منصف عبد الرحمان</v>
      </c>
      <c r="C69" s="65">
        <f>IF(بيانات!B69&lt;&gt;"",بيانات!D69,"")</f>
        <v>42819</v>
      </c>
      <c r="D69" s="2"/>
    </row>
    <row r="70" spans="1:4" ht="15" customHeight="1">
      <c r="A70" s="58" t="str">
        <f>IF(بيانات!B70&lt;&gt;"",بيانات!B70,"")</f>
        <v>حاجي</v>
      </c>
      <c r="B70" s="58" t="str">
        <f>IF(بيانات!B70&lt;&gt;"",بيانات!C70,"")</f>
        <v>يوسف</v>
      </c>
      <c r="C70" s="66">
        <f>IF(بيانات!B70&lt;&gt;"",بيانات!D70,"")</f>
        <v>39858</v>
      </c>
      <c r="D70" s="5"/>
    </row>
    <row r="71" spans="1:4" ht="15" customHeight="1">
      <c r="A71" s="57" t="str">
        <f>IF(بيانات!B71&lt;&gt;"",بيانات!B71,"")</f>
        <v>حاجي</v>
      </c>
      <c r="B71" s="57" t="str">
        <f>IF(بيانات!B71&lt;&gt;"",بيانات!C71,"")</f>
        <v>ابراهيم</v>
      </c>
      <c r="C71" s="65">
        <f>IF(بيانات!B71&lt;&gt;"",بيانات!D71,"")</f>
        <v>40244</v>
      </c>
      <c r="D71" s="2"/>
    </row>
    <row r="72" spans="1:4" ht="15" customHeight="1">
      <c r="A72" s="58" t="str">
        <f>IF(بيانات!B72&lt;&gt;"",بيانات!B72,"")</f>
        <v>مسكين</v>
      </c>
      <c r="B72" s="58" t="str">
        <f>IF(بيانات!B72&lt;&gt;"",بيانات!C72,"")</f>
        <v>فضل الله محمد شاكر</v>
      </c>
      <c r="C72" s="66">
        <f>IF(بيانات!B72&lt;&gt;"",بيانات!D72,"")</f>
        <v>39647</v>
      </c>
      <c r="D72" s="5"/>
    </row>
    <row r="73" spans="1:4" ht="15" customHeight="1">
      <c r="A73" s="57" t="str">
        <f>IF(بيانات!B73&lt;&gt;"",بيانات!B73,"")</f>
        <v>ثابتي</v>
      </c>
      <c r="B73" s="57" t="str">
        <f>IF(بيانات!B73&lt;&gt;"",بيانات!C73,"")</f>
        <v>سيد احمد</v>
      </c>
      <c r="C73" s="65">
        <f>IF(بيانات!B73&lt;&gt;"",بيانات!D73,"")</f>
        <v>29587</v>
      </c>
      <c r="D73" s="2"/>
    </row>
    <row r="74" spans="1:4" ht="15" customHeight="1">
      <c r="A74" s="58" t="str">
        <f>IF(بيانات!B74&lt;&gt;"",بيانات!B74,"")</f>
        <v>رابح</v>
      </c>
      <c r="B74" s="58" t="str">
        <f>IF(بيانات!B74&lt;&gt;"",بيانات!C74,"")</f>
        <v>عائشة</v>
      </c>
      <c r="C74" s="66">
        <f>IF(بيانات!B74&lt;&gt;"",بيانات!D74,"")</f>
        <v>40766</v>
      </c>
      <c r="D74" s="5"/>
    </row>
    <row r="75" spans="1:4" ht="15" customHeight="1">
      <c r="A75" s="57" t="str">
        <f>IF(بيانات!B75&lt;&gt;"",بيانات!B75,"")</f>
        <v>مغربي</v>
      </c>
      <c r="B75" s="57" t="str">
        <f>IF(بيانات!B75&lt;&gt;"",بيانات!C75,"")</f>
        <v>كريمة</v>
      </c>
      <c r="C75" s="65">
        <f>IF(بيانات!B75&lt;&gt;"",بيانات!D75,"")</f>
        <v>42298</v>
      </c>
      <c r="D75" s="2"/>
    </row>
    <row r="76" spans="1:4" ht="15" customHeight="1">
      <c r="A76" s="58" t="str">
        <f>IF(بيانات!B76&lt;&gt;"",بيانات!B76,"")</f>
        <v>مغربي</v>
      </c>
      <c r="B76" s="58" t="str">
        <f>IF(بيانات!B76&lt;&gt;"",بيانات!C76,"")</f>
        <v>محمد عمر</v>
      </c>
      <c r="C76" s="66">
        <f>IF(بيانات!B76&lt;&gt;"",بيانات!D76,"")</f>
        <v>40779</v>
      </c>
      <c r="D76" s="5"/>
    </row>
    <row r="77" spans="1:4" ht="15" customHeight="1">
      <c r="A77" s="57" t="str">
        <f>IF(بيانات!B77&lt;&gt;"",بيانات!B77,"")</f>
        <v>مغربي</v>
      </c>
      <c r="B77" s="57" t="str">
        <f>IF(بيانات!B77&lt;&gt;"",بيانات!C77,"")</f>
        <v>زين الدين</v>
      </c>
      <c r="C77" s="65">
        <f>IF(بيانات!B77&lt;&gt;"",بيانات!D77,"")</f>
        <v>28773</v>
      </c>
      <c r="D77" s="2"/>
    </row>
    <row r="78" spans="1:4" ht="15" customHeight="1">
      <c r="A78" s="58" t="str">
        <f>IF(بيانات!B78&lt;&gt;"",بيانات!B78,"")</f>
        <v>مغربي</v>
      </c>
      <c r="B78" s="58" t="str">
        <f>IF(بيانات!B78&lt;&gt;"",بيانات!C78,"")</f>
        <v>زهية حنان</v>
      </c>
      <c r="C78" s="66">
        <f>IF(بيانات!B78&lt;&gt;"",بيانات!D78,"")</f>
        <v>41168</v>
      </c>
      <c r="D78" s="5"/>
    </row>
    <row r="79" spans="1:4" ht="15" customHeight="1">
      <c r="A79" s="57" t="str">
        <f>IF(بيانات!B79&lt;&gt;"",بيانات!B79,"")</f>
        <v>مزوز</v>
      </c>
      <c r="B79" s="57" t="str">
        <f>IF(بيانات!B79&lt;&gt;"",بيانات!C79,"")</f>
        <v>محمد</v>
      </c>
      <c r="C79" s="65">
        <f>IF(بيانات!B79&lt;&gt;"",بيانات!D79,"")</f>
        <v>41920</v>
      </c>
      <c r="D79" s="2"/>
    </row>
    <row r="80" spans="1:4" ht="15" customHeight="1">
      <c r="A80" s="58" t="str">
        <f>IF(بيانات!B80&lt;&gt;"",بيانات!B80,"")</f>
        <v>نقادي</v>
      </c>
      <c r="B80" s="58" t="str">
        <f>IF(بيانات!B80&lt;&gt;"",بيانات!C80,"")</f>
        <v>يونس</v>
      </c>
      <c r="C80" s="66">
        <f>IF(بيانات!B80&lt;&gt;"",بيانات!D80,"")</f>
        <v>41461</v>
      </c>
      <c r="D80" s="5"/>
    </row>
    <row r="81" spans="1:4" ht="15" customHeight="1">
      <c r="A81" s="57" t="str">
        <f>IF(بيانات!B81&lt;&gt;"",بيانات!B81,"")</f>
        <v>نقادي</v>
      </c>
      <c r="B81" s="57" t="str">
        <f>IF(بيانات!B81&lt;&gt;"",بيانات!C81,"")</f>
        <v>محمد عبد الكريم</v>
      </c>
      <c r="C81" s="65">
        <f>IF(بيانات!B81&lt;&gt;"",بيانات!D81,"")</f>
        <v>40878</v>
      </c>
      <c r="D81" s="2"/>
    </row>
    <row r="82" spans="1:4" ht="15" customHeight="1">
      <c r="A82" s="58" t="str">
        <f>IF(بيانات!B82&lt;&gt;"",بيانات!B82,"")</f>
        <v>كورات</v>
      </c>
      <c r="B82" s="58" t="str">
        <f>IF(بيانات!B82&lt;&gt;"",بيانات!C82,"")</f>
        <v>محمد</v>
      </c>
      <c r="C82" s="66">
        <f>IF(بيانات!B82&lt;&gt;"",بيانات!D82,"")</f>
        <v>43304</v>
      </c>
      <c r="D82" s="5"/>
    </row>
    <row r="83" spans="1:4" ht="15" customHeight="1">
      <c r="A83" s="57" t="str">
        <f>IF(بيانات!B83&lt;&gt;"",بيانات!B83,"")</f>
        <v>ايت</v>
      </c>
      <c r="B83" s="57" t="str">
        <f>IF(بيانات!B83&lt;&gt;"",بيانات!C83,"")</f>
        <v>ميمون محمد</v>
      </c>
      <c r="C83" s="65">
        <f>IF(بيانات!B83&lt;&gt;"",بيانات!D83,"")</f>
        <v>39955</v>
      </c>
      <c r="D83" s="2"/>
    </row>
    <row r="84" spans="1:4" ht="15" customHeight="1">
      <c r="A84" s="58" t="str">
        <f>IF(بيانات!B84&lt;&gt;"",بيانات!B84,"")</f>
        <v>عتيق</v>
      </c>
      <c r="B84" s="58" t="str">
        <f>IF(بيانات!B84&lt;&gt;"",بيانات!C84,"")</f>
        <v>حمزة إسلام</v>
      </c>
      <c r="C84" s="66">
        <f>IF(بيانات!B84&lt;&gt;"",بيانات!D84,"")</f>
        <v>42018</v>
      </c>
      <c r="D84" s="5"/>
    </row>
    <row r="85" spans="1:4" ht="15" customHeight="1">
      <c r="A85" s="57" t="str">
        <f>IF(بيانات!B85&lt;&gt;"",بيانات!B85,"")</f>
        <v>عليلي</v>
      </c>
      <c r="B85" s="57" t="str">
        <f>IF(بيانات!B85&lt;&gt;"",بيانات!C85,"")</f>
        <v>عبد الرحيم</v>
      </c>
      <c r="C85" s="65">
        <f>IF(بيانات!B85&lt;&gt;"",بيانات!D85,"")</f>
        <v>41989</v>
      </c>
      <c r="D85" s="2"/>
    </row>
    <row r="86" spans="1:4" ht="15" customHeight="1">
      <c r="A86" s="58" t="str">
        <f>IF(بيانات!B86&lt;&gt;"",بيانات!B86,"")</f>
        <v>يحياوي</v>
      </c>
      <c r="B86" s="58" t="str">
        <f>IF(بيانات!B86&lt;&gt;"",بيانات!C86,"")</f>
        <v>اياد عبد الله</v>
      </c>
      <c r="C86" s="66">
        <f>IF(بيانات!B86&lt;&gt;"",بيانات!D86,"")</f>
        <v>40890</v>
      </c>
      <c r="D86" s="5"/>
    </row>
    <row r="87" spans="1:4" ht="15" customHeight="1">
      <c r="A87" s="57" t="str">
        <f>IF(بيانات!B87&lt;&gt;"",بيانات!B87,"")</f>
        <v>حاج</v>
      </c>
      <c r="B87" s="57" t="str">
        <f>IF(بيانات!B87&lt;&gt;"",بيانات!C87,"")</f>
        <v>محمد خليفة نذير</v>
      </c>
      <c r="C87" s="65">
        <f>IF(بيانات!B87&lt;&gt;"",بيانات!D87,"")</f>
        <v>40060</v>
      </c>
      <c r="D87" s="2"/>
    </row>
    <row r="88" spans="1:4" ht="15" customHeight="1">
      <c r="A88" s="58" t="str">
        <f>IF(بيانات!B88&lt;&gt;"",بيانات!B88,"")</f>
        <v>خرار</v>
      </c>
      <c r="B88" s="58" t="str">
        <f>IF(بيانات!B88&lt;&gt;"",بيانات!C88,"")</f>
        <v>عائشة</v>
      </c>
      <c r="C88" s="66">
        <f>IF(بيانات!B88&lt;&gt;"",بيانات!D88,"")</f>
        <v>42936</v>
      </c>
      <c r="D88" s="5"/>
    </row>
    <row r="89" spans="1:4" ht="15" customHeight="1">
      <c r="A89" s="57" t="str">
        <f>IF(بيانات!B89&lt;&gt;"",بيانات!B89,"")</f>
        <v>ديدي</v>
      </c>
      <c r="B89" s="57" t="str">
        <f>IF(بيانات!B89&lt;&gt;"",بيانات!C89,"")</f>
        <v>عبد الكريم</v>
      </c>
      <c r="C89" s="65">
        <f>IF(بيانات!B89&lt;&gt;"",بيانات!D89,"")</f>
        <v>42467</v>
      </c>
      <c r="D89" s="2"/>
    </row>
    <row r="90" spans="1:4" ht="15" customHeight="1">
      <c r="A90" s="58" t="str">
        <f>IF(بيانات!B90&lt;&gt;"",بيانات!B90,"")</f>
        <v>خرشي</v>
      </c>
      <c r="B90" s="58" t="str">
        <f>IF(بيانات!B90&lt;&gt;"",بيانات!C90,"")</f>
        <v>رضوان</v>
      </c>
      <c r="C90" s="66">
        <f>IF(بيانات!B90&lt;&gt;"",بيانات!D90,"")</f>
        <v>40972</v>
      </c>
      <c r="D90" s="5"/>
    </row>
    <row r="91" spans="1:4" ht="15" customHeight="1">
      <c r="A91" s="57" t="str">
        <f>IF(بيانات!B91&lt;&gt;"",بيانات!B91,"")</f>
        <v>راس مال</v>
      </c>
      <c r="B91" s="57" t="str">
        <f>IF(بيانات!B91&lt;&gt;"",بيانات!C91,"")</f>
        <v xml:space="preserve">عبد القادر </v>
      </c>
      <c r="C91" s="65">
        <f>IF(بيانات!B91&lt;&gt;"",بيانات!D91,"")</f>
        <v>25076</v>
      </c>
      <c r="D91" s="2"/>
    </row>
    <row r="92" spans="1:4" ht="15" customHeight="1">
      <c r="A92" s="58" t="str">
        <f>IF(بيانات!B92&lt;&gt;"",بيانات!B92,"")</f>
        <v>سويح</v>
      </c>
      <c r="B92" s="58" t="str">
        <f>IF(بيانات!B92&lt;&gt;"",بيانات!C92,"")</f>
        <v>ضحى ملاك</v>
      </c>
      <c r="C92" s="66">
        <f>IF(بيانات!B92&lt;&gt;"",بيانات!D92,"")</f>
        <v>43143</v>
      </c>
      <c r="D92" s="5"/>
    </row>
    <row r="93" spans="1:4" ht="15" customHeight="1">
      <c r="A93" s="57" t="str">
        <f>IF(بيانات!B93&lt;&gt;"",بيانات!B93,"")</f>
        <v>سويح</v>
      </c>
      <c r="B93" s="57" t="str">
        <f>IF(بيانات!B93&lt;&gt;"",بيانات!C93,"")</f>
        <v>ريان</v>
      </c>
      <c r="C93" s="65">
        <f>IF(بيانات!B93&lt;&gt;"",بيانات!D93,"")</f>
        <v>42324</v>
      </c>
      <c r="D93" s="2"/>
    </row>
    <row r="94" spans="1:4" ht="15" customHeight="1">
      <c r="A94" s="58" t="str">
        <f>IF(بيانات!B94&lt;&gt;"",بيانات!B94,"")</f>
        <v>شهروري هبة الرحمان</v>
      </c>
      <c r="B94" s="58" t="str">
        <f>IF(بيانات!B94&lt;&gt;"",بيانات!C94,"")</f>
        <v>هبة الرحمان</v>
      </c>
      <c r="C94" s="66">
        <f>IF(بيانات!B94&lt;&gt;"",بيانات!D94,"")</f>
        <v>41897</v>
      </c>
      <c r="D94" s="5"/>
    </row>
    <row r="95" spans="1:4" ht="15" customHeight="1">
      <c r="A95" s="57" t="str">
        <f>IF(بيانات!B95&lt;&gt;"",بيانات!B95,"")</f>
        <v xml:space="preserve">شهروري </v>
      </c>
      <c r="B95" s="57" t="str">
        <f>IF(بيانات!B95&lt;&gt;"",بيانات!C95,"")</f>
        <v>معاد</v>
      </c>
      <c r="C95" s="65">
        <f>IF(بيانات!B95&lt;&gt;"",بيانات!D95,"")</f>
        <v>44649</v>
      </c>
      <c r="D95" s="2"/>
    </row>
    <row r="96" spans="1:4" ht="15" customHeight="1">
      <c r="A96" s="58" t="str">
        <f>IF(بيانات!B96&lt;&gt;"",بيانات!B96,"")</f>
        <v>شهرور</v>
      </c>
      <c r="B96" s="58" t="str">
        <f>IF(بيانات!B96&lt;&gt;"",بيانات!C96,"")</f>
        <v>عبد الرحمن</v>
      </c>
      <c r="C96" s="66">
        <f>IF(بيانات!B96&lt;&gt;"",بيانات!D96,"")</f>
        <v>42905</v>
      </c>
      <c r="D96" s="5"/>
    </row>
    <row r="97" spans="1:4" ht="15" customHeight="1">
      <c r="A97" s="57" t="str">
        <f>IF(بيانات!B97&lt;&gt;"",بيانات!B97,"")</f>
        <v>عتبي</v>
      </c>
      <c r="B97" s="57" t="str">
        <f>IF(بيانات!B97&lt;&gt;"",بيانات!C97,"")</f>
        <v>محمد وائل ياسين</v>
      </c>
      <c r="C97" s="65">
        <f>IF(بيانات!B97&lt;&gt;"",بيانات!D97,"")</f>
        <v>40953</v>
      </c>
      <c r="D97" s="2"/>
    </row>
    <row r="98" spans="1:4" ht="15" customHeight="1">
      <c r="A98" s="58" t="str">
        <f>IF(بيانات!B98&lt;&gt;"",بيانات!B98,"")</f>
        <v>خزيني</v>
      </c>
      <c r="B98" s="58" t="str">
        <f>IF(بيانات!B98&lt;&gt;"",بيانات!C98,"")</f>
        <v>محمد عماد الدين</v>
      </c>
      <c r="C98" s="66">
        <f>IF(بيانات!B98&lt;&gt;"",بيانات!D98,"")</f>
        <v>42195</v>
      </c>
      <c r="D98" s="5"/>
    </row>
    <row r="99" spans="1:4" ht="15" customHeight="1">
      <c r="A99" s="57" t="str">
        <f>IF(بيانات!B99&lt;&gt;"",بيانات!B99,"")</f>
        <v>يحياوي</v>
      </c>
      <c r="B99" s="57" t="str">
        <f>IF(بيانات!B99&lt;&gt;"",بيانات!C99,"")</f>
        <v>خديجة</v>
      </c>
      <c r="C99" s="65">
        <f>IF(بيانات!B99&lt;&gt;"",بيانات!D99,"")</f>
        <v>41648</v>
      </c>
      <c r="D99" s="2"/>
    </row>
    <row r="100" spans="1:4" ht="15" customHeight="1">
      <c r="A100" s="58" t="str">
        <f>IF(بيانات!B100&lt;&gt;"",بيانات!B100,"")</f>
        <v>صوان</v>
      </c>
      <c r="B100" s="58" t="str">
        <f>IF(بيانات!B100&lt;&gt;"",بيانات!C100,"")</f>
        <v>ابتهال فاطمة الزهراء</v>
      </c>
      <c r="C100" s="66">
        <f>IF(بيانات!B100&lt;&gt;"",بيانات!D100,"")</f>
        <v>43757</v>
      </c>
      <c r="D100" s="5"/>
    </row>
    <row r="101" spans="1:4" ht="15" customHeight="1">
      <c r="A101" s="57" t="str">
        <f>IF(بيانات!B101&lt;&gt;"",بيانات!B101,"")</f>
        <v>خزيني</v>
      </c>
      <c r="B101" s="57" t="str">
        <f>IF(بيانات!B101&lt;&gt;"",بيانات!C101,"")</f>
        <v>معتصم عبد القادر</v>
      </c>
      <c r="C101" s="65">
        <f>IF(بيانات!B101&lt;&gt;"",بيانات!D101,"")</f>
        <v>43240</v>
      </c>
      <c r="D101" s="2"/>
    </row>
    <row r="102" spans="1:4" ht="15" customHeight="1">
      <c r="A102" s="58" t="str">
        <f>IF(بيانات!B102&lt;&gt;"",بيانات!B102,"")</f>
        <v>عباد</v>
      </c>
      <c r="B102" s="58" t="str">
        <f>IF(بيانات!B102&lt;&gt;"",بيانات!C102,"")</f>
        <v>جنى نور</v>
      </c>
      <c r="C102" s="66">
        <f>IF(بيانات!B102&lt;&gt;"",بيانات!D102,"")</f>
        <v>44755</v>
      </c>
      <c r="D102" s="5"/>
    </row>
    <row r="103" spans="1:4" ht="15" customHeight="1">
      <c r="A103" s="57" t="str">
        <f>IF(بيانات!B103&lt;&gt;"",بيانات!B103,"")</f>
        <v>داودي</v>
      </c>
      <c r="B103" s="57" t="str">
        <f>IF(بيانات!B103&lt;&gt;"",بيانات!C103,"")</f>
        <v>عبد الحميد</v>
      </c>
      <c r="C103" s="65">
        <f>IF(بيانات!B103&lt;&gt;"",بيانات!D103,"")</f>
        <v>43086</v>
      </c>
      <c r="D103" s="2"/>
    </row>
    <row r="104" spans="1:4" ht="15" customHeight="1">
      <c r="A104" s="58" t="str">
        <f>IF(بيانات!B104&lt;&gt;"",بيانات!B104,"")</f>
        <v>مسعودي</v>
      </c>
      <c r="B104" s="58" t="str">
        <f>IF(بيانات!B104&lt;&gt;"",بيانات!C104,"")</f>
        <v>عبد الله</v>
      </c>
      <c r="C104" s="66">
        <f>IF(بيانات!B104&lt;&gt;"",بيانات!D104,"")</f>
        <v>42899</v>
      </c>
      <c r="D104" s="5"/>
    </row>
    <row r="105" spans="1:4" ht="15" customHeight="1">
      <c r="A105" s="57" t="str">
        <f>IF(بيانات!B105&lt;&gt;"",بيانات!B105,"")</f>
        <v>مسعودي</v>
      </c>
      <c r="B105" s="57" t="str">
        <f>IF(بيانات!B105&lt;&gt;"",بيانات!C105,"")</f>
        <v>ابراهيم</v>
      </c>
      <c r="C105" s="65">
        <f>IF(بيانات!B105&lt;&gt;"",بيانات!D105,"")</f>
        <v>43227</v>
      </c>
      <c r="D105" s="2"/>
    </row>
    <row r="106" spans="1:4" ht="15" customHeight="1">
      <c r="A106" s="58" t="str">
        <f>IF(بيانات!B106&lt;&gt;"",بيانات!B106,"")</f>
        <v xml:space="preserve">مسعودي </v>
      </c>
      <c r="B106" s="58" t="str">
        <f>IF(بيانات!B106&lt;&gt;"",بيانات!C106,"")</f>
        <v>محمد عبد الرحمان</v>
      </c>
      <c r="C106" s="66">
        <f>IF(بيانات!B106&lt;&gt;"",بيانات!D106,"")</f>
        <v>42049</v>
      </c>
      <c r="D106" s="5"/>
    </row>
    <row r="107" spans="1:4" ht="15" customHeight="1">
      <c r="A107" s="57" t="str">
        <f>IF(بيانات!B107&lt;&gt;"",بيانات!B107,"")</f>
        <v>عابدي</v>
      </c>
      <c r="B107" s="57" t="str">
        <f>IF(بيانات!B107&lt;&gt;"",بيانات!C107,"")</f>
        <v>محمد عبد النور</v>
      </c>
      <c r="C107" s="65">
        <f>IF(بيانات!B107&lt;&gt;"",بيانات!D107,"")</f>
        <v>41807</v>
      </c>
      <c r="D107" s="2"/>
    </row>
    <row r="108" spans="1:4" ht="15" customHeight="1">
      <c r="A108" s="58" t="str">
        <f>IF(بيانات!B108&lt;&gt;"",بيانات!B108,"")</f>
        <v>جيلالي</v>
      </c>
      <c r="B108" s="58" t="str">
        <f>IF(بيانات!B108&lt;&gt;"",بيانات!C108,"")</f>
        <v>محمد  الاكرم</v>
      </c>
      <c r="C108" s="66">
        <f>IF(بيانات!B108&lt;&gt;"",بيانات!D108,"")</f>
        <v>40176</v>
      </c>
      <c r="D108" s="5"/>
    </row>
    <row r="109" spans="1:4" ht="15" customHeight="1">
      <c r="A109" s="57" t="str">
        <f>IF(بيانات!B109&lt;&gt;"",بيانات!B109,"")</f>
        <v>جرفي</v>
      </c>
      <c r="B109" s="57" t="str">
        <f>IF(بيانات!B109&lt;&gt;"",بيانات!C109,"")</f>
        <v xml:space="preserve">احمد </v>
      </c>
      <c r="C109" s="65">
        <f>IF(بيانات!B109&lt;&gt;"",بيانات!D109,"")</f>
        <v>41038</v>
      </c>
      <c r="D109" s="2"/>
    </row>
    <row r="110" spans="1:4" ht="15" customHeight="1">
      <c r="A110" s="58" t="str">
        <f>IF(بيانات!B110&lt;&gt;"",بيانات!B110,"")</f>
        <v>جرفي</v>
      </c>
      <c r="B110" s="58" t="str">
        <f>IF(بيانات!B110&lt;&gt;"",بيانات!C110,"")</f>
        <v>محمد</v>
      </c>
      <c r="C110" s="66">
        <f>IF(بيانات!B110&lt;&gt;"",بيانات!D110,"")</f>
        <v>41038</v>
      </c>
      <c r="D110" s="5"/>
    </row>
    <row r="111" spans="1:4" ht="15" customHeight="1">
      <c r="A111" s="57" t="str">
        <f>IF(بيانات!B111&lt;&gt;"",بيانات!B111,"")</f>
        <v>خداوي</v>
      </c>
      <c r="B111" s="57" t="str">
        <f>IF(بيانات!B111&lt;&gt;"",بيانات!C111,"")</f>
        <v>اسامة</v>
      </c>
      <c r="C111" s="65">
        <f>IF(بيانات!B111&lt;&gt;"",بيانات!D111,"")</f>
        <v>40638</v>
      </c>
      <c r="D111" s="2"/>
    </row>
    <row r="112" spans="1:4" ht="15" customHeight="1">
      <c r="A112" s="58" t="str">
        <f>IF(بيانات!B112&lt;&gt;"",بيانات!B112,"")</f>
        <v>هواري</v>
      </c>
      <c r="B112" s="58" t="str">
        <f>IF(بيانات!B112&lt;&gt;"",بيانات!C112,"")</f>
        <v>رمزي</v>
      </c>
      <c r="C112" s="66">
        <f>IF(بيانات!B112&lt;&gt;"",بيانات!D112,"")</f>
        <v>42885</v>
      </c>
      <c r="D112" s="5"/>
    </row>
    <row r="113" spans="1:4" ht="15" customHeight="1">
      <c r="A113" s="57" t="str">
        <f>IF(بيانات!B113&lt;&gt;"",بيانات!B113,"")</f>
        <v>هواري</v>
      </c>
      <c r="B113" s="57" t="str">
        <f>IF(بيانات!B113&lt;&gt;"",بيانات!C113,"")</f>
        <v>ريمة</v>
      </c>
      <c r="C113" s="65">
        <f>IF(بيانات!B113&lt;&gt;"",بيانات!D113,"")</f>
        <v>42885</v>
      </c>
      <c r="D113" s="2"/>
    </row>
    <row r="114" spans="1:4" ht="15" customHeight="1">
      <c r="A114" s="58" t="str">
        <f>IF(بيانات!B114&lt;&gt;"",بيانات!B114,"")</f>
        <v>صوار</v>
      </c>
      <c r="B114" s="58" t="str">
        <f>IF(بيانات!B114&lt;&gt;"",بيانات!C114,"")</f>
        <v>محمد ريان</v>
      </c>
      <c r="C114" s="66">
        <f>IF(بيانات!B114&lt;&gt;"",بيانات!D114,"")</f>
        <v>43829</v>
      </c>
      <c r="D114" s="5"/>
    </row>
    <row r="115" spans="1:4" ht="15" customHeight="1">
      <c r="A115" s="57" t="str">
        <f>IF(بيانات!B115&lt;&gt;"",بيانات!B115,"")</f>
        <v>صوار</v>
      </c>
      <c r="B115" s="57" t="str">
        <f>IF(بيانات!B115&lt;&gt;"",بيانات!C115,"")</f>
        <v>عبد القادر</v>
      </c>
      <c r="C115" s="65">
        <f>IF(بيانات!B115&lt;&gt;"",بيانات!D115,"")</f>
        <v>28837</v>
      </c>
      <c r="D115" s="2"/>
    </row>
    <row r="116" spans="1:4" ht="15" customHeight="1">
      <c r="A116" s="58" t="str">
        <f>IF(بيانات!B116&lt;&gt;"",بيانات!B116,"")</f>
        <v>مغربي</v>
      </c>
      <c r="B116" s="58" t="str">
        <f>IF(بيانات!B116&lt;&gt;"",بيانات!C116,"")</f>
        <v>دوكالي</v>
      </c>
      <c r="C116" s="66">
        <f>IF(بيانات!B116&lt;&gt;"",بيانات!D116,"")</f>
        <v>36387</v>
      </c>
      <c r="D116" s="5"/>
    </row>
    <row r="117" spans="1:4" ht="15" customHeight="1">
      <c r="A117" s="57" t="str">
        <f>IF(بيانات!B117&lt;&gt;"",بيانات!B117,"")</f>
        <v xml:space="preserve">بن حليمة </v>
      </c>
      <c r="B117" s="57" t="str">
        <f>IF(بيانات!B117&lt;&gt;"",بيانات!C117,"")</f>
        <v>محمد</v>
      </c>
      <c r="C117" s="65">
        <f>IF(بيانات!B117&lt;&gt;"",بيانات!D117,"")</f>
        <v>40217</v>
      </c>
      <c r="D117" s="2"/>
    </row>
    <row r="118" spans="1:4" ht="15" customHeight="1">
      <c r="A118" s="58" t="str">
        <f>IF(بيانات!B118&lt;&gt;"",بيانات!B118,"")</f>
        <v xml:space="preserve">بن حليمة </v>
      </c>
      <c r="B118" s="58" t="str">
        <f>IF(بيانات!B118&lt;&gt;"",بيانات!C118,"")</f>
        <v>يوسف</v>
      </c>
      <c r="C118" s="66">
        <f>IF(بيانات!B118&lt;&gt;"",بيانات!D118,"")</f>
        <v>39731</v>
      </c>
      <c r="D118" s="5"/>
    </row>
    <row r="119" spans="1:4" ht="15" customHeight="1">
      <c r="A119" s="57" t="str">
        <f>IF(بيانات!B119&lt;&gt;"",بيانات!B119,"")</f>
        <v>شيخي</v>
      </c>
      <c r="B119" s="57" t="str">
        <f>IF(بيانات!B119&lt;&gt;"",بيانات!C119,"")</f>
        <v>علي عبد المور</v>
      </c>
      <c r="C119" s="65">
        <f>IF(بيانات!B119&lt;&gt;"",بيانات!D119,"")</f>
        <v>39062</v>
      </c>
      <c r="D119" s="2"/>
    </row>
    <row r="120" spans="1:4" ht="15" customHeight="1">
      <c r="A120" s="58" t="str">
        <f>IF(بيانات!B120&lt;&gt;"",بيانات!B120,"")</f>
        <v>عبرو</v>
      </c>
      <c r="B120" s="58" t="str">
        <f>IF(بيانات!B120&lt;&gt;"",بيانات!C120,"")</f>
        <v>وليد</v>
      </c>
      <c r="C120" s="66">
        <f>IF(بيانات!B120&lt;&gt;"",بيانات!D120,"")</f>
        <v>38252</v>
      </c>
      <c r="D120" s="5"/>
    </row>
    <row r="121" spans="1:4" ht="15" customHeight="1">
      <c r="A121" s="57" t="str">
        <f>IF(بيانات!B121&lt;&gt;"",بيانات!B121,"")</f>
        <v xml:space="preserve">رزقاني </v>
      </c>
      <c r="B121" s="57" t="str">
        <f>IF(بيانات!B121&lt;&gt;"",بيانات!C121,"")</f>
        <v>اريج</v>
      </c>
      <c r="C121" s="65">
        <f>IF(بيانات!B121&lt;&gt;"",بيانات!D121,"")</f>
        <v>41482</v>
      </c>
      <c r="D121" s="2"/>
    </row>
    <row r="122" spans="1:4" ht="15" customHeight="1">
      <c r="A122" s="58" t="str">
        <f>IF(بيانات!B122&lt;&gt;"",بيانات!B122,"")</f>
        <v xml:space="preserve">حاكمي  </v>
      </c>
      <c r="B122" s="58" t="str">
        <f>IF(بيانات!B122&lt;&gt;"",بيانات!C122,"")</f>
        <v>خيرة صفاء</v>
      </c>
      <c r="C122" s="66">
        <f>IF(بيانات!B122&lt;&gt;"",بيانات!D122,"")</f>
        <v>40826</v>
      </c>
      <c r="D122" s="5"/>
    </row>
    <row r="123" spans="1:4" ht="15" customHeight="1">
      <c r="A123" s="57" t="str">
        <f>IF(بيانات!B123&lt;&gt;"",بيانات!B123,"")</f>
        <v>بواب</v>
      </c>
      <c r="B123" s="57" t="str">
        <f>IF(بيانات!B123&lt;&gt;"",بيانات!C123,"")</f>
        <v>انس جواد</v>
      </c>
      <c r="C123" s="65">
        <f>IF(بيانات!B123&lt;&gt;"",بيانات!D123,"")</f>
        <v>43727</v>
      </c>
      <c r="D123" s="2"/>
    </row>
    <row r="124" spans="1:4" ht="15" customHeight="1">
      <c r="A124" s="58" t="str">
        <f>IF(بيانات!B124&lt;&gt;"",بيانات!B124,"")</f>
        <v>حميدي</v>
      </c>
      <c r="B124" s="58" t="str">
        <f>IF(بيانات!B124&lt;&gt;"",بيانات!C124,"")</f>
        <v>محمد الامين</v>
      </c>
      <c r="C124" s="66">
        <f>IF(بيانات!B124&lt;&gt;"",بيانات!D124,"")</f>
        <v>41525</v>
      </c>
      <c r="D124" s="5"/>
    </row>
    <row r="125" spans="1:4" ht="15" customHeight="1">
      <c r="A125" s="57" t="str">
        <f>IF(بيانات!B125&lt;&gt;"",بيانات!B125,"")</f>
        <v>فاتح</v>
      </c>
      <c r="B125" s="57" t="str">
        <f>IF(بيانات!B125&lt;&gt;"",بيانات!C125,"")</f>
        <v>اياد اشرف</v>
      </c>
      <c r="C125" s="65">
        <f>IF(بيانات!B125&lt;&gt;"",بيانات!D125,"")</f>
        <v>42389</v>
      </c>
      <c r="D125" s="2"/>
    </row>
    <row r="126" spans="1:4" ht="15" customHeight="1">
      <c r="A126" s="58" t="str">
        <f>IF(بيانات!B126&lt;&gt;"",بيانات!B126,"")</f>
        <v>عبد الحي</v>
      </c>
      <c r="B126" s="58" t="str">
        <f>IF(بيانات!B126&lt;&gt;"",بيانات!C126,"")</f>
        <v>يوسف</v>
      </c>
      <c r="C126" s="66">
        <f>IF(بيانات!B126&lt;&gt;"",بيانات!D126,"")</f>
        <v>40356</v>
      </c>
      <c r="D126" s="5"/>
    </row>
    <row r="127" spans="1:4" ht="15" customHeight="1">
      <c r="A127" s="57" t="str">
        <f>IF(بيانات!B127&lt;&gt;"",بيانات!B127,"")</f>
        <v>كدروسي</v>
      </c>
      <c r="B127" s="57" t="str">
        <f>IF(بيانات!B127&lt;&gt;"",بيانات!C127,"")</f>
        <v>فاطيمة</v>
      </c>
      <c r="C127" s="65">
        <f>IF(بيانات!B127&lt;&gt;"",بيانات!D127,"")</f>
        <v>44073</v>
      </c>
      <c r="D127" s="2"/>
    </row>
    <row r="128" spans="1:4" ht="15" customHeight="1">
      <c r="A128" s="58" t="str">
        <f>IF(بيانات!B128&lt;&gt;"",بيانات!B128,"")</f>
        <v>بوشنتوف</v>
      </c>
      <c r="B128" s="58" t="str">
        <f>IF(بيانات!B128&lt;&gt;"",بيانات!C128,"")</f>
        <v>فادي</v>
      </c>
      <c r="C128" s="66">
        <f>IF(بيانات!B128&lt;&gt;"",بيانات!D128,"")</f>
        <v>41602</v>
      </c>
      <c r="D128" s="5"/>
    </row>
    <row r="129" spans="1:4" ht="15" customHeight="1">
      <c r="A129" s="57" t="str">
        <f>IF(بيانات!B129&lt;&gt;"",بيانات!B129,"")</f>
        <v>طاقين</v>
      </c>
      <c r="B129" s="57" t="str">
        <f>IF(بيانات!B129&lt;&gt;"",بيانات!C129,"")</f>
        <v>عبد الهادي</v>
      </c>
      <c r="C129" s="65">
        <f>IF(بيانات!B129&lt;&gt;"",بيانات!D129,"")</f>
        <v>41365</v>
      </c>
      <c r="D129" s="2"/>
    </row>
    <row r="130" spans="1:4" ht="15" customHeight="1">
      <c r="A130" s="58" t="str">
        <f>IF(بيانات!B130&lt;&gt;"",بيانات!B130,"")</f>
        <v>جرفي</v>
      </c>
      <c r="B130" s="58" t="str">
        <f>IF(بيانات!B130&lt;&gt;"",بيانات!C130,"")</f>
        <v>محمد أمين</v>
      </c>
      <c r="C130" s="66">
        <f>IF(بيانات!B130&lt;&gt;"",بيانات!D130,"")</f>
        <v>43414</v>
      </c>
      <c r="D130" s="5"/>
    </row>
    <row r="131" spans="1:4" ht="15" customHeight="1">
      <c r="A131" s="57" t="str">
        <f>IF(بيانات!B131&lt;&gt;"",بيانات!B131,"")</f>
        <v>كدروسي</v>
      </c>
      <c r="B131" s="57" t="str">
        <f>IF(بيانات!B131&lt;&gt;"",بيانات!C131,"")</f>
        <v xml:space="preserve"> خيرة</v>
      </c>
      <c r="C131" s="65">
        <f>IF(بيانات!B131&lt;&gt;"",بيانات!D131,"")</f>
        <v>43109</v>
      </c>
      <c r="D131" s="2"/>
    </row>
    <row r="132" spans="1:4" ht="15" customHeight="1">
      <c r="A132" s="58" t="str">
        <f>IF(بيانات!B132&lt;&gt;"",بيانات!B132,"")</f>
        <v>أنس</v>
      </c>
      <c r="B132" s="58" t="str">
        <f>IF(بيانات!B132&lt;&gt;"",بيانات!C132,"")</f>
        <v>أنس</v>
      </c>
      <c r="C132" s="66">
        <f>IF(بيانات!B132&lt;&gt;"",بيانات!D132,"")</f>
        <v>42201</v>
      </c>
      <c r="D132" s="5"/>
    </row>
    <row r="133" spans="1:4" ht="15" customHeight="1">
      <c r="A133" s="57" t="str">
        <f>IF(بيانات!B133&lt;&gt;"",بيانات!B133,"")</f>
        <v>مرجان</v>
      </c>
      <c r="B133" s="57" t="str">
        <f>IF(بيانات!B133&lt;&gt;"",بيانات!C133,"")</f>
        <v>ريان سمش الدين</v>
      </c>
      <c r="C133" s="65">
        <f>IF(بيانات!B133&lt;&gt;"",بيانات!D133,"")</f>
        <v>40566</v>
      </c>
      <c r="D133" s="2"/>
    </row>
    <row r="134" spans="1:4" ht="15" customHeight="1">
      <c r="A134" s="58" t="str">
        <f>IF(بيانات!B134&lt;&gt;"",بيانات!B134,"")</f>
        <v>رابح</v>
      </c>
      <c r="B134" s="58" t="str">
        <f>IF(بيانات!B134&lt;&gt;"",بيانات!C134,"")</f>
        <v>أنيس</v>
      </c>
      <c r="C134" s="66">
        <f>IF(بيانات!B134&lt;&gt;"",بيانات!D134,"")</f>
        <v>41080</v>
      </c>
      <c r="D134" s="5"/>
    </row>
    <row r="135" spans="1:4" ht="15" customHeight="1">
      <c r="A135" s="57" t="str">
        <f>IF(بيانات!B135&lt;&gt;"",بيانات!B135,"")</f>
        <v>رميل</v>
      </c>
      <c r="B135" s="57" t="str">
        <f>IF(بيانات!B135&lt;&gt;"",بيانات!C135,"")</f>
        <v>عماد الدين</v>
      </c>
      <c r="C135" s="65">
        <f>IF(بيانات!B135&lt;&gt;"",بيانات!D135,"")</f>
        <v>44204</v>
      </c>
      <c r="D135" s="2"/>
    </row>
    <row r="136" spans="1:4" ht="15" customHeight="1">
      <c r="A136" s="58" t="str">
        <f>IF(بيانات!B136&lt;&gt;"",بيانات!B136,"")</f>
        <v>رابح</v>
      </c>
      <c r="B136" s="58" t="str">
        <f>IF(بيانات!B136&lt;&gt;"",بيانات!C136,"")</f>
        <v>طارق ندير</v>
      </c>
      <c r="C136" s="66">
        <f>IF(بيانات!B136&lt;&gt;"",بيانات!D136,"")</f>
        <v>40061</v>
      </c>
      <c r="D136" s="5"/>
    </row>
    <row r="137" spans="1:4" ht="15" customHeight="1">
      <c r="A137" s="57" t="str">
        <f>IF(بيانات!B137&lt;&gt;"",بيانات!B137,"")</f>
        <v xml:space="preserve">رميل </v>
      </c>
      <c r="B137" s="57" t="str">
        <f>IF(بيانات!B137&lt;&gt;"",بيانات!C137,"")</f>
        <v>بلال محمد</v>
      </c>
      <c r="C137" s="65">
        <f>IF(بيانات!B137&lt;&gt;"",بيانات!D137,"")</f>
        <v>42779</v>
      </c>
      <c r="D137" s="2"/>
    </row>
    <row r="138" spans="1:4" ht="15" customHeight="1">
      <c r="A138" s="58" t="str">
        <f>IF(بيانات!B138&lt;&gt;"",بيانات!B138,"")</f>
        <v>مغربي</v>
      </c>
      <c r="B138" s="58" t="str">
        <f>IF(بيانات!B138&lt;&gt;"",بيانات!C138,"")</f>
        <v>يونس</v>
      </c>
      <c r="C138" s="66">
        <f>IF(بيانات!B138&lt;&gt;"",بيانات!D138,"")</f>
        <v>41062</v>
      </c>
      <c r="D138" s="5"/>
    </row>
    <row r="139" spans="1:4" ht="15" customHeight="1">
      <c r="A139" s="57" t="str">
        <f>IF(بيانات!B139&lt;&gt;"",بيانات!B139,"")</f>
        <v>بن عمار</v>
      </c>
      <c r="B139" s="57" t="str">
        <f>IF(بيانات!B139&lt;&gt;"",بيانات!C139,"")</f>
        <v>محمد لقمان</v>
      </c>
      <c r="C139" s="65">
        <f>IF(بيانات!B139&lt;&gt;"",بيانات!D139,"")</f>
        <v>42305</v>
      </c>
      <c r="D139" s="2"/>
    </row>
    <row r="140" spans="1:4" ht="15" customHeight="1">
      <c r="A140" s="58" t="str">
        <f>IF(بيانات!B140&lt;&gt;"",بيانات!B140,"")</f>
        <v>بن عمار</v>
      </c>
      <c r="B140" s="58" t="str">
        <f>IF(بيانات!B140&lt;&gt;"",بيانات!C140,"")</f>
        <v>حنين كريمة</v>
      </c>
      <c r="C140" s="66">
        <f>IF(بيانات!B140&lt;&gt;"",بيانات!D140,"")</f>
        <v>43445</v>
      </c>
      <c r="D140" s="5"/>
    </row>
    <row r="141" spans="1:4" ht="15" customHeight="1">
      <c r="A141" s="57" t="str">
        <f>IF(بيانات!B141&lt;&gt;"",بيانات!B141,"")</f>
        <v>بن علي خروبي</v>
      </c>
      <c r="B141" s="57" t="str">
        <f>IF(بيانات!B141&lt;&gt;"",بيانات!C141,"")</f>
        <v>مهدي أيوب</v>
      </c>
      <c r="C141" s="65">
        <f>IF(بيانات!B141&lt;&gt;"",بيانات!D141,"")</f>
        <v>41514</v>
      </c>
      <c r="D141" s="2"/>
    </row>
    <row r="142" spans="1:4" ht="15" customHeight="1">
      <c r="A142" s="58" t="str">
        <f>IF(بيانات!B142&lt;&gt;"",بيانات!B142,"")</f>
        <v>فراجي</v>
      </c>
      <c r="B142" s="58" t="str">
        <f>IF(بيانات!B142&lt;&gt;"",بيانات!C142,"")</f>
        <v>جاد عبد الإله</v>
      </c>
      <c r="C142" s="66">
        <f>IF(بيانات!B142&lt;&gt;"",بيانات!D142,"")</f>
        <v>41798</v>
      </c>
      <c r="D142" s="5"/>
    </row>
    <row r="143" spans="1:4" ht="15" customHeight="1">
      <c r="A143" s="57" t="str">
        <f>IF(بيانات!B143&lt;&gt;"",بيانات!B143,"")</f>
        <v xml:space="preserve">جرفي </v>
      </c>
      <c r="B143" s="57" t="str">
        <f>IF(بيانات!B143&lt;&gt;"",بيانات!C143,"")</f>
        <v>ياسين</v>
      </c>
      <c r="C143" s="65">
        <f>IF(بيانات!B143&lt;&gt;"",بيانات!D143,"")</f>
        <v>40694</v>
      </c>
      <c r="D143" s="2"/>
    </row>
    <row r="144" spans="1:4" ht="15" customHeight="1">
      <c r="A144" s="58" t="str">
        <f>IF(بيانات!B144&lt;&gt;"",بيانات!B144,"")</f>
        <v>سرباح</v>
      </c>
      <c r="B144" s="58" t="str">
        <f>IF(بيانات!B144&lt;&gt;"",بيانات!C144,"")</f>
        <v>شيماء</v>
      </c>
      <c r="C144" s="66">
        <f>IF(بيانات!B144&lt;&gt;"",بيانات!D144,"")</f>
        <v>39530</v>
      </c>
      <c r="D144" s="5"/>
    </row>
    <row r="145" spans="1:4" ht="15" customHeight="1">
      <c r="A145" s="57" t="str">
        <f>IF(بيانات!B145&lt;&gt;"",بيانات!B145,"")</f>
        <v>بودربالة</v>
      </c>
      <c r="B145" s="57" t="str">
        <f>IF(بيانات!B145&lt;&gt;"",بيانات!C145,"")</f>
        <v>عبد القادر</v>
      </c>
      <c r="C145" s="65">
        <f>IF(بيانات!B145&lt;&gt;"",بيانات!D145,"")</f>
        <v>38778</v>
      </c>
      <c r="D145" s="2"/>
    </row>
    <row r="146" spans="1:4" ht="15" customHeight="1">
      <c r="A146" s="58" t="str">
        <f>IF(بيانات!B146&lt;&gt;"",بيانات!B146,"")</f>
        <v xml:space="preserve">عثماني </v>
      </c>
      <c r="B146" s="58" t="str">
        <f>IF(بيانات!B146&lt;&gt;"",بيانات!C146,"")</f>
        <v>ياسين</v>
      </c>
      <c r="C146" s="66">
        <f>IF(بيانات!B146&lt;&gt;"",بيانات!D146,"")</f>
        <v>35115</v>
      </c>
      <c r="D146" s="5"/>
    </row>
    <row r="147" spans="1:4" ht="15" customHeight="1">
      <c r="A147" s="57" t="str">
        <f>IF(بيانات!B147&lt;&gt;"",بيانات!B147,"")</f>
        <v>قاضي</v>
      </c>
      <c r="B147" s="57" t="str">
        <f>IF(بيانات!B147&lt;&gt;"",بيانات!C147,"")</f>
        <v>أنس</v>
      </c>
      <c r="C147" s="65">
        <f>IF(بيانات!B147&lt;&gt;"",بيانات!D147,"")</f>
        <v>36070</v>
      </c>
      <c r="D147" s="2"/>
    </row>
    <row r="148" spans="1:4" ht="15" customHeight="1">
      <c r="A148" s="58" t="str">
        <f>IF(بيانات!B148&lt;&gt;"",بيانات!B148,"")</f>
        <v>جيدي</v>
      </c>
      <c r="B148" s="58" t="str">
        <f>IF(بيانات!B148&lt;&gt;"",بيانات!C148,"")</f>
        <v>سامي شهين</v>
      </c>
      <c r="C148" s="66">
        <f>IF(بيانات!B148&lt;&gt;"",بيانات!D148,"")</f>
        <v>41424</v>
      </c>
      <c r="D148" s="5"/>
    </row>
    <row r="149" spans="1:4" ht="15" customHeight="1">
      <c r="A149" s="57" t="str">
        <f>IF(بيانات!B149&lt;&gt;"",بيانات!B149,"")</f>
        <v>خلف</v>
      </c>
      <c r="B149" s="57" t="str">
        <f>IF(بيانات!B149&lt;&gt;"",بيانات!C149,"")</f>
        <v>عبد الهادي</v>
      </c>
      <c r="C149" s="65">
        <f>IF(بيانات!B149&lt;&gt;"",بيانات!D149,"")</f>
        <v>41396</v>
      </c>
      <c r="D149" s="2"/>
    </row>
    <row r="150" spans="1:4" ht="15" customHeight="1">
      <c r="A150" s="58" t="str">
        <f>IF(بيانات!B150&lt;&gt;"",بيانات!B150,"")</f>
        <v>تاجري</v>
      </c>
      <c r="B150" s="58" t="str">
        <f>IF(بيانات!B150&lt;&gt;"",بيانات!C150,"")</f>
        <v>عبد القادر</v>
      </c>
      <c r="C150" s="66">
        <f>IF(بيانات!B150&lt;&gt;"",بيانات!D150,"")</f>
        <v>41144</v>
      </c>
      <c r="D150" s="5"/>
    </row>
    <row r="151" spans="1:4" ht="15" customHeight="1">
      <c r="A151" s="57" t="str">
        <f>IF(بيانات!B151&lt;&gt;"",بيانات!B151,"")</f>
        <v>بودربالة</v>
      </c>
      <c r="B151" s="57" t="str">
        <f>IF(بيانات!B151&lt;&gt;"",بيانات!C151,"")</f>
        <v>محمد خيري</v>
      </c>
      <c r="C151" s="65">
        <f>IF(بيانات!B151&lt;&gt;"",بيانات!D151,"")</f>
        <v>40615</v>
      </c>
      <c r="D151" s="2"/>
    </row>
    <row r="152" spans="1:4" ht="15" customHeight="1">
      <c r="A152" s="58" t="str">
        <f>IF(بيانات!B152&lt;&gt;"",بيانات!B152,"")</f>
        <v>عرجة</v>
      </c>
      <c r="B152" s="58" t="str">
        <f>IF(بيانات!B152&lt;&gt;"",بيانات!C152,"")</f>
        <v>إيناس ريهان</v>
      </c>
      <c r="C152" s="66">
        <f>IF(بيانات!B152&lt;&gt;"",بيانات!D152,"")</f>
        <v>41863</v>
      </c>
      <c r="D152" s="5"/>
    </row>
    <row r="153" spans="1:4" ht="15" customHeight="1">
      <c r="A153" s="57" t="str">
        <f>IF(بيانات!B153&lt;&gt;"",بيانات!B153,"")</f>
        <v>دحو</v>
      </c>
      <c r="B153" s="57" t="str">
        <f>IF(بيانات!B153&lt;&gt;"",بيانات!C153,"")</f>
        <v>إسلام هارون</v>
      </c>
      <c r="C153" s="65">
        <f>IF(بيانات!B153&lt;&gt;"",بيانات!D153,"")</f>
        <v>41924</v>
      </c>
      <c r="D153" s="2"/>
    </row>
    <row r="154" spans="1:4" ht="15" customHeight="1">
      <c r="A154" s="58" t="str">
        <f>IF(بيانات!B154&lt;&gt;"",بيانات!B154,"")</f>
        <v>دحو</v>
      </c>
      <c r="B154" s="58" t="str">
        <f>IF(بيانات!B154&lt;&gt;"",بيانات!C154,"")</f>
        <v>جواد</v>
      </c>
      <c r="C154" s="66">
        <f>IF(بيانات!B154&lt;&gt;"",بيانات!D154,"")</f>
        <v>43149</v>
      </c>
      <c r="D154" s="5"/>
    </row>
    <row r="155" spans="1:4" ht="15" customHeight="1">
      <c r="A155" s="57" t="str">
        <f>IF(بيانات!B155&lt;&gt;"",بيانات!B155,"")</f>
        <v>سكران</v>
      </c>
      <c r="B155" s="57" t="str">
        <f>IF(بيانات!B155&lt;&gt;"",بيانات!C155,"")</f>
        <v>وردة نسرين</v>
      </c>
      <c r="C155" s="65">
        <f>IF(بيانات!B155&lt;&gt;"",بيانات!D155,"")</f>
        <v>41488</v>
      </c>
      <c r="D155" s="2"/>
    </row>
    <row r="156" spans="1:4" ht="15" customHeight="1">
      <c r="A156" s="58" t="str">
        <f>IF(بيانات!B156&lt;&gt;"",بيانات!B156,"")</f>
        <v>عبد المالك</v>
      </c>
      <c r="B156" s="58" t="str">
        <f>IF(بيانات!B156&lt;&gt;"",بيانات!C156,"")</f>
        <v>أسماء</v>
      </c>
      <c r="C156" s="66">
        <f>IF(بيانات!B156&lt;&gt;"",بيانات!D156,"")</f>
        <v>42542</v>
      </c>
      <c r="D156" s="5"/>
    </row>
    <row r="157" spans="1:4" ht="15" customHeight="1">
      <c r="A157" s="57" t="str">
        <f>IF(بيانات!B157&lt;&gt;"",بيانات!B157,"")</f>
        <v>جيلالي</v>
      </c>
      <c r="B157" s="57" t="str">
        <f>IF(بيانات!B157&lt;&gt;"",بيانات!C157,"")</f>
        <v>عبد البديع</v>
      </c>
      <c r="C157" s="65">
        <f>IF(بيانات!B157&lt;&gt;"",بيانات!D157,"")</f>
        <v>39591</v>
      </c>
      <c r="D157" s="2"/>
    </row>
    <row r="158" spans="1:4" ht="15" customHeight="1">
      <c r="A158" s="58" t="str">
        <f>IF(بيانات!B158&lt;&gt;"",بيانات!B158,"")</f>
        <v>قدور شريف</v>
      </c>
      <c r="B158" s="58" t="str">
        <f>IF(بيانات!B158&lt;&gt;"",بيانات!C158,"")</f>
        <v>مخلص إسلام</v>
      </c>
      <c r="C158" s="66">
        <f>IF(بيانات!B158&lt;&gt;"",بيانات!D158,"")</f>
        <v>41455</v>
      </c>
      <c r="D158" s="5"/>
    </row>
    <row r="159" spans="1:4" ht="15" customHeight="1">
      <c r="A159" s="57" t="str">
        <f>IF(بيانات!B159&lt;&gt;"",بيانات!B159,"")</f>
        <v>مساوي</v>
      </c>
      <c r="B159" s="57" t="str">
        <f>IF(بيانات!B159&lt;&gt;"",بيانات!C159,"")</f>
        <v>عبد الكريم</v>
      </c>
      <c r="C159" s="65">
        <f>IF(بيانات!B159&lt;&gt;"",بيانات!D159,"")</f>
        <v>41167</v>
      </c>
      <c r="D159" s="2"/>
    </row>
    <row r="160" spans="1:4" ht="15" customHeight="1">
      <c r="A160" s="58" t="str">
        <f>IF(بيانات!B160&lt;&gt;"",بيانات!B160,"")</f>
        <v>علام</v>
      </c>
      <c r="B160" s="58" t="str">
        <f>IF(بيانات!B160&lt;&gt;"",بيانات!C160,"")</f>
        <v>عبد القادر</v>
      </c>
      <c r="C160" s="66">
        <f>IF(بيانات!B160&lt;&gt;"",بيانات!D160,"")</f>
        <v>42260</v>
      </c>
      <c r="D160" s="5"/>
    </row>
    <row r="161" spans="1:4" ht="15" customHeight="1">
      <c r="A161" s="57" t="str">
        <f>IF(بيانات!B161&lt;&gt;"",بيانات!B161,"")</f>
        <v>علام</v>
      </c>
      <c r="B161" s="57" t="str">
        <f>IF(بيانات!B161&lt;&gt;"",بيانات!C161,"")</f>
        <v>عبد الكريم</v>
      </c>
      <c r="C161" s="65">
        <f>IF(بيانات!B161&lt;&gt;"",بيانات!D161,"")</f>
        <v>24887</v>
      </c>
      <c r="D161" s="2"/>
    </row>
    <row r="162" spans="1:4" ht="15" customHeight="1">
      <c r="A162" s="58" t="str">
        <f>IF(بيانات!B162&lt;&gt;"",بيانات!B162,"")</f>
        <v>بودريع</v>
      </c>
      <c r="B162" s="58" t="str">
        <f>IF(بيانات!B162&lt;&gt;"",بيانات!C162,"")</f>
        <v>محمد عبد النعيم</v>
      </c>
      <c r="C162" s="66">
        <f>IF(بيانات!B162&lt;&gt;"",بيانات!D162,"")</f>
        <v>39902</v>
      </c>
      <c r="D162" s="5"/>
    </row>
    <row r="163" spans="1:4" ht="15" customHeight="1">
      <c r="A163" s="57" t="str">
        <f>IF(بيانات!B163&lt;&gt;"",بيانات!B163,"")</f>
        <v>العباسي</v>
      </c>
      <c r="B163" s="57" t="str">
        <f>IF(بيانات!B163&lt;&gt;"",بيانات!C163,"")</f>
        <v>ياسر عبد الهادي</v>
      </c>
      <c r="C163" s="65">
        <f>IF(بيانات!B163&lt;&gt;"",بيانات!D163,"")</f>
        <v>40311</v>
      </c>
      <c r="D163" s="2"/>
    </row>
    <row r="164" spans="1:4" ht="15" customHeight="1">
      <c r="A164" s="58" t="str">
        <f>IF(بيانات!B164&lt;&gt;"",بيانات!B164,"")</f>
        <v>نصر الله</v>
      </c>
      <c r="B164" s="58" t="str">
        <f>IF(بيانات!B164&lt;&gt;"",بيانات!C164,"")</f>
        <v>أنس</v>
      </c>
      <c r="C164" s="66">
        <f>IF(بيانات!B164&lt;&gt;"",بيانات!D164,"")</f>
        <v>40652</v>
      </c>
      <c r="D164" s="5"/>
    </row>
    <row r="165" spans="1:4" ht="15" customHeight="1">
      <c r="A165" s="57" t="str">
        <f>IF(بيانات!B165&lt;&gt;"",بيانات!B165,"")</f>
        <v>نصر الله</v>
      </c>
      <c r="B165" s="57" t="str">
        <f>IF(بيانات!B165&lt;&gt;"",بيانات!C165,"")</f>
        <v>عبد الجليل</v>
      </c>
      <c r="C165" s="65">
        <f>IF(بيانات!B165&lt;&gt;"",بيانات!D165,"")</f>
        <v>41004</v>
      </c>
      <c r="D165" s="2"/>
    </row>
    <row r="166" spans="1:4" ht="15" customHeight="1">
      <c r="A166" s="58" t="str">
        <f>IF(بيانات!B166&lt;&gt;"",بيانات!B166,"")</f>
        <v>قاضي</v>
      </c>
      <c r="B166" s="58" t="str">
        <f>IF(بيانات!B166&lt;&gt;"",بيانات!C166,"")</f>
        <v>المعتصم بالله</v>
      </c>
      <c r="C166" s="66">
        <f>IF(بيانات!B166&lt;&gt;"",بيانات!D166,"")</f>
        <v>38031</v>
      </c>
      <c r="D166" s="5"/>
    </row>
    <row r="167" spans="1:4" ht="15" customHeight="1">
      <c r="A167" s="57" t="str">
        <f>IF(بيانات!B167&lt;&gt;"",بيانات!B167,"")</f>
        <v>قاضي</v>
      </c>
      <c r="B167" s="57" t="str">
        <f>IF(بيانات!B167&lt;&gt;"",بيانات!C167,"")</f>
        <v>عبد القادر</v>
      </c>
      <c r="C167" s="65">
        <f>IF(بيانات!B167&lt;&gt;"",بيانات!D167,"")</f>
        <v>24858</v>
      </c>
      <c r="D167" s="2"/>
    </row>
    <row r="168" spans="1:4" ht="15" customHeight="1">
      <c r="A168" s="58" t="str">
        <f>IF(بيانات!B168&lt;&gt;"",بيانات!B168,"")</f>
        <v>عيسات</v>
      </c>
      <c r="B168" s="58" t="str">
        <f>IF(بيانات!B168&lt;&gt;"",بيانات!C168,"")</f>
        <v>موسى</v>
      </c>
      <c r="C168" s="66">
        <f>IF(بيانات!B168&lt;&gt;"",بيانات!D168,"")</f>
        <v>41156</v>
      </c>
      <c r="D168" s="5"/>
    </row>
    <row r="169" spans="1:4" ht="15" customHeight="1">
      <c r="A169" s="57" t="str">
        <f>IF(بيانات!B169&lt;&gt;"",بيانات!B169,"")</f>
        <v>عيسات</v>
      </c>
      <c r="B169" s="57" t="str">
        <f>IF(بيانات!B169&lt;&gt;"",بيانات!C169,"")</f>
        <v>عبد القادر</v>
      </c>
      <c r="C169" s="65">
        <f>IF(بيانات!B169&lt;&gt;"",بيانات!D169,"")</f>
        <v>40750</v>
      </c>
      <c r="D169" s="2"/>
    </row>
    <row r="170" spans="1:4" ht="15" customHeight="1">
      <c r="A170" s="58" t="str">
        <f>IF(بيانات!B170&lt;&gt;"",بيانات!B170,"")</f>
        <v>محمدي</v>
      </c>
      <c r="B170" s="58" t="str">
        <f>IF(بيانات!B170&lt;&gt;"",بيانات!C170,"")</f>
        <v>نور الهدى</v>
      </c>
      <c r="C170" s="66">
        <f>IF(بيانات!B170&lt;&gt;"",بيانات!D170,"")</f>
        <v>41258</v>
      </c>
      <c r="D170" s="5"/>
    </row>
    <row r="171" spans="1:4" ht="15" customHeight="1">
      <c r="A171" s="57" t="str">
        <f>IF(بيانات!B171&lt;&gt;"",بيانات!B171,"")</f>
        <v>لاحول</v>
      </c>
      <c r="B171" s="57" t="str">
        <f>IF(بيانات!B171&lt;&gt;"",بيانات!C171,"")</f>
        <v>زوبيدة</v>
      </c>
      <c r="C171" s="65">
        <f>IF(بيانات!B171&lt;&gt;"",بيانات!D171,"")</f>
        <v>31172</v>
      </c>
      <c r="D171" s="2"/>
    </row>
    <row r="172" spans="1:4" ht="15" customHeight="1">
      <c r="A172" s="58" t="str">
        <f>IF(بيانات!B172&lt;&gt;"",بيانات!B172,"")</f>
        <v>قاسم</v>
      </c>
      <c r="B172" s="58" t="str">
        <f>IF(بيانات!B172&lt;&gt;"",بيانات!C172,"")</f>
        <v>عمر شمس الدين</v>
      </c>
      <c r="C172" s="66">
        <f>IF(بيانات!B172&lt;&gt;"",بيانات!D172,"")</f>
        <v>39652</v>
      </c>
      <c r="D172" s="5"/>
    </row>
    <row r="173" spans="1:4" ht="15" customHeight="1">
      <c r="A173" s="57" t="str">
        <f>IF(بيانات!B173&lt;&gt;"",بيانات!B173,"")</f>
        <v>طاقين</v>
      </c>
      <c r="B173" s="57" t="str">
        <f>IF(بيانات!B173&lt;&gt;"",بيانات!C173,"")</f>
        <v>طيب ياسين</v>
      </c>
      <c r="C173" s="65">
        <f>IF(بيانات!B173&lt;&gt;"",بيانات!D173,"")</f>
        <v>42933</v>
      </c>
      <c r="D173" s="2"/>
    </row>
    <row r="174" spans="1:4" ht="15" customHeight="1">
      <c r="A174" s="58" t="str">
        <f>IF(بيانات!B174&lt;&gt;"",بيانات!B174,"")</f>
        <v>بن فاطيمة</v>
      </c>
      <c r="B174" s="58" t="str">
        <f>IF(بيانات!B174&lt;&gt;"",بيانات!C174,"")</f>
        <v>وفاء</v>
      </c>
      <c r="C174" s="66">
        <f>IF(بيانات!B174&lt;&gt;"",بيانات!D174,"")</f>
        <v>41721</v>
      </c>
      <c r="D174" s="5"/>
    </row>
    <row r="175" spans="1:4" ht="15" customHeight="1">
      <c r="A175" s="57" t="str">
        <f>IF(بيانات!B175&lt;&gt;"",بيانات!B175,"")</f>
        <v xml:space="preserve">خرشي </v>
      </c>
      <c r="B175" s="57" t="str">
        <f>IF(بيانات!B175&lt;&gt;"",بيانات!C175,"")</f>
        <v>صلاح الدين محمود</v>
      </c>
      <c r="C175" s="65">
        <f>IF(بيانات!B175&lt;&gt;"",بيانات!D175,"")</f>
        <v>42472</v>
      </c>
      <c r="D175" s="2"/>
    </row>
    <row r="176" spans="1:4" ht="15" customHeight="1">
      <c r="A176" s="58" t="str">
        <f>IF(بيانات!B176&lt;&gt;"",بيانات!B176,"")</f>
        <v>عباس</v>
      </c>
      <c r="B176" s="58" t="str">
        <f>IF(بيانات!B176&lt;&gt;"",بيانات!C176,"")</f>
        <v>محمذ</v>
      </c>
      <c r="C176" s="66">
        <f>IF(بيانات!B176&lt;&gt;"",بيانات!D176,"")</f>
        <v>42857</v>
      </c>
      <c r="D176" s="5"/>
    </row>
    <row r="177" spans="1:4" ht="15" customHeight="1">
      <c r="A177" s="57" t="str">
        <f>IF(بيانات!B177&lt;&gt;"",بيانات!B177,"")</f>
        <v xml:space="preserve">كريم </v>
      </c>
      <c r="B177" s="57" t="str">
        <f>IF(بيانات!B177&lt;&gt;"",بيانات!C177,"")</f>
        <v>طيب أنس</v>
      </c>
      <c r="C177" s="65">
        <f>IF(بيانات!B177&lt;&gt;"",بيانات!D177,"")</f>
        <v>41532</v>
      </c>
      <c r="D177" s="2"/>
    </row>
    <row r="178" spans="1:4" ht="15" customHeight="1">
      <c r="A178" s="58" t="str">
        <f>IF(بيانات!B178&lt;&gt;"",بيانات!B178,"")</f>
        <v>داودي</v>
      </c>
      <c r="B178" s="58" t="str">
        <f>IF(بيانات!B178&lt;&gt;"",بيانات!C178,"")</f>
        <v>رجب</v>
      </c>
      <c r="C178" s="66">
        <f>IF(بيانات!B178&lt;&gt;"",بيانات!D178,"")</f>
        <v>43357</v>
      </c>
      <c r="D178" s="5"/>
    </row>
    <row r="179" spans="1:4" ht="15" customHeight="1">
      <c r="A179" s="57" t="str">
        <f>IF(بيانات!B179&lt;&gt;"",بيانات!B179,"")</f>
        <v>ويسي</v>
      </c>
      <c r="B179" s="57" t="str">
        <f>IF(بيانات!B179&lt;&gt;"",بيانات!C179,"")</f>
        <v>الحاج محمد نذير</v>
      </c>
      <c r="C179" s="65">
        <f>IF(بيانات!B179&lt;&gt;"",بيانات!D179,"")</f>
        <v>41107</v>
      </c>
      <c r="D179" s="2"/>
    </row>
    <row r="180" spans="1:4" ht="15" customHeight="1">
      <c r="A180" s="58" t="str">
        <f>IF(بيانات!B180&lt;&gt;"",بيانات!B180,"")</f>
        <v xml:space="preserve">زايري </v>
      </c>
      <c r="B180" s="58" t="str">
        <f>IF(بيانات!B180&lt;&gt;"",بيانات!C180,"")</f>
        <v>أسامة</v>
      </c>
      <c r="C180" s="66">
        <f>IF(بيانات!B180&lt;&gt;"",بيانات!D180,"")</f>
        <v>44129</v>
      </c>
      <c r="D180" s="5"/>
    </row>
    <row r="181" spans="1:4" ht="15" customHeight="1">
      <c r="A181" s="57" t="str">
        <f>IF(بيانات!B181&lt;&gt;"",بيانات!B181,"")</f>
        <v xml:space="preserve">زايري </v>
      </c>
      <c r="B181" s="57" t="str">
        <f>IF(بيانات!B181&lt;&gt;"",بيانات!C181,"")</f>
        <v>مخطارمحمد</v>
      </c>
      <c r="C181" s="65">
        <f>IF(بيانات!B181&lt;&gt;"",بيانات!D181,"")</f>
        <v>41176</v>
      </c>
      <c r="D181" s="2"/>
    </row>
    <row r="182" spans="1:4" ht="15" customHeight="1">
      <c r="A182" s="58" t="str">
        <f>IF(بيانات!B182&lt;&gt;"",بيانات!B182,"")</f>
        <v xml:space="preserve">ويسي </v>
      </c>
      <c r="B182" s="58" t="str">
        <f>IF(بيانات!B182&lt;&gt;"",بيانات!C182,"")</f>
        <v>أمير رضوان</v>
      </c>
      <c r="C182" s="66">
        <f>IF(بيانات!B182&lt;&gt;"",بيانات!D182,"")</f>
        <v>41682</v>
      </c>
      <c r="D182" s="5"/>
    </row>
    <row r="183" spans="1:4" ht="15" customHeight="1">
      <c r="A183" s="57" t="str">
        <f>IF(بيانات!B183&lt;&gt;"",بيانات!B183,"")</f>
        <v xml:space="preserve">محمودي </v>
      </c>
      <c r="B183" s="57" t="str">
        <f>IF(بيانات!B183&lt;&gt;"",بيانات!C183,"")</f>
        <v>خالد أنس</v>
      </c>
      <c r="C183" s="65">
        <f>IF(بيانات!B183&lt;&gt;"",بيانات!D183,"")</f>
        <v>41913</v>
      </c>
      <c r="D183" s="2"/>
    </row>
    <row r="184" spans="1:4" ht="15" customHeight="1">
      <c r="A184" s="58" t="str">
        <f>IF(بيانات!B184&lt;&gt;"",بيانات!B184,"")</f>
        <v xml:space="preserve">محمودي </v>
      </c>
      <c r="B184" s="58" t="str">
        <f>IF(بيانات!B184&lt;&gt;"",بيانات!C184,"")</f>
        <v>عبد الغني</v>
      </c>
      <c r="C184" s="66">
        <f>IF(بيانات!B184&lt;&gt;"",بيانات!D184,"")</f>
        <v>41993</v>
      </c>
      <c r="D184" s="5"/>
    </row>
    <row r="185" spans="1:4" ht="15" customHeight="1">
      <c r="A185" s="57" t="str">
        <f>IF(بيانات!B185&lt;&gt;"",بيانات!B185,"")</f>
        <v xml:space="preserve">هبري </v>
      </c>
      <c r="B185" s="57" t="str">
        <f>IF(بيانات!B185&lt;&gt;"",بيانات!C185,"")</f>
        <v xml:space="preserve">محمد يوسف </v>
      </c>
      <c r="C185" s="65">
        <f>IF(بيانات!B185&lt;&gt;"",بيانات!D185,"")</f>
        <v>42732</v>
      </c>
      <c r="D185" s="2"/>
    </row>
    <row r="186" spans="1:4" ht="15" customHeight="1">
      <c r="A186" s="58" t="str">
        <f>IF(بيانات!B186&lt;&gt;"",بيانات!B186,"")</f>
        <v>فارس</v>
      </c>
      <c r="B186" s="58" t="str">
        <f>IF(بيانات!B186&lt;&gt;"",بيانات!C186,"")</f>
        <v>عبد الناصر</v>
      </c>
      <c r="C186" s="66">
        <f>IF(بيانات!B186&lt;&gt;"",بيانات!D186,"")</f>
        <v>41313</v>
      </c>
      <c r="D186" s="5"/>
    </row>
    <row r="187" spans="1:4" ht="15" customHeight="1">
      <c r="A187" s="57" t="str">
        <f>IF(بيانات!B187&lt;&gt;"",بيانات!B187,"")</f>
        <v>حبيش</v>
      </c>
      <c r="B187" s="57" t="str">
        <f>IF(بيانات!B187&lt;&gt;"",بيانات!C187,"")</f>
        <v>اسماعيل</v>
      </c>
      <c r="C187" s="65">
        <f>IF(بيانات!B187&lt;&gt;"",بيانات!D187,"")</f>
        <v>40226</v>
      </c>
      <c r="D187" s="2"/>
    </row>
    <row r="188" spans="1:4" ht="15" customHeight="1">
      <c r="A188" s="58" t="str">
        <f>IF(بيانات!B188&lt;&gt;"",بيانات!B188,"")</f>
        <v>بلحول</v>
      </c>
      <c r="B188" s="58" t="str">
        <f>IF(بيانات!B188&lt;&gt;"",بيانات!C188,"")</f>
        <v>اياد ايمن</v>
      </c>
      <c r="C188" s="66">
        <f>IF(بيانات!B188&lt;&gt;"",بيانات!D188,"")</f>
        <v>41466</v>
      </c>
      <c r="D188" s="5"/>
    </row>
    <row r="189" spans="1:4" ht="15" customHeight="1">
      <c r="A189" s="57" t="str">
        <f>IF(بيانات!B189&lt;&gt;"",بيانات!B189,"")</f>
        <v>حليمي</v>
      </c>
      <c r="B189" s="57" t="str">
        <f>IF(بيانات!B189&lt;&gt;"",بيانات!C189,"")</f>
        <v>فاطمة الزهراء</v>
      </c>
      <c r="C189" s="65">
        <f>IF(بيانات!B189&lt;&gt;"",بيانات!D189,"")</f>
        <v>42500</v>
      </c>
      <c r="D189" s="2"/>
    </row>
    <row r="190" spans="1:4" ht="15" customHeight="1">
      <c r="A190" s="58" t="str">
        <f>IF(بيانات!B190&lt;&gt;"",بيانات!B190,"")</f>
        <v>بوبكر</v>
      </c>
      <c r="B190" s="58" t="str">
        <f>IF(بيانات!B190&lt;&gt;"",بيانات!C190,"")</f>
        <v>هديل احسان</v>
      </c>
      <c r="C190" s="66">
        <f>IF(بيانات!B190&lt;&gt;"",بيانات!D190,"")</f>
        <v>43241</v>
      </c>
      <c r="D190" s="5"/>
    </row>
    <row r="191" spans="1:4" ht="15" customHeight="1">
      <c r="A191" s="57" t="str">
        <f>IF(بيانات!B191&lt;&gt;"",بيانات!B191,"")</f>
        <v>بالي</v>
      </c>
      <c r="B191" s="57" t="str">
        <f>IF(بيانات!B191&lt;&gt;"",بيانات!C191,"")</f>
        <v>فاتح</v>
      </c>
      <c r="C191" s="65">
        <f>IF(بيانات!B191&lt;&gt;"",بيانات!D191,"")</f>
        <v>40950</v>
      </c>
      <c r="D191" s="2"/>
    </row>
    <row r="192" spans="1:4" ht="15" customHeight="1">
      <c r="A192" s="58" t="str">
        <f>IF(بيانات!B192&lt;&gt;"",بيانات!B192,"")</f>
        <v xml:space="preserve">شابة </v>
      </c>
      <c r="B192" s="58" t="str">
        <f>IF(بيانات!B192&lt;&gt;"",بيانات!C192,"")</f>
        <v>خليل محمد</v>
      </c>
      <c r="C192" s="66">
        <f>IF(بيانات!B192&lt;&gt;"",بيانات!D192,"")</f>
        <v>41054</v>
      </c>
      <c r="D192" s="5"/>
    </row>
    <row r="193" spans="1:4" ht="15" customHeight="1">
      <c r="A193" s="57" t="str">
        <f>IF(بيانات!B193&lt;&gt;"",بيانات!B193,"")</f>
        <v>حمادو</v>
      </c>
      <c r="B193" s="57" t="str">
        <f>IF(بيانات!B193&lt;&gt;"",بيانات!C193,"")</f>
        <v>ندى</v>
      </c>
      <c r="C193" s="65">
        <f>IF(بيانات!B193&lt;&gt;"",بيانات!D193,"")</f>
        <v>42090</v>
      </c>
      <c r="D193" s="2"/>
    </row>
    <row r="194" spans="1:4" ht="15" customHeight="1">
      <c r="A194" s="58" t="str">
        <f>IF(بيانات!B194&lt;&gt;"",بيانات!B194,"")</f>
        <v>حمادو</v>
      </c>
      <c r="B194" s="58" t="str">
        <f>IF(بيانات!B194&lt;&gt;"",بيانات!C194,"")</f>
        <v>رؤية</v>
      </c>
      <c r="C194" s="66">
        <f>IF(بيانات!B194&lt;&gt;"",بيانات!D194,"")</f>
        <v>40976</v>
      </c>
      <c r="D194" s="5"/>
    </row>
    <row r="195" spans="1:4" ht="15" customHeight="1">
      <c r="A195" s="57" t="str">
        <f>IF(بيانات!B195&lt;&gt;"",بيانات!B195,"")</f>
        <v>خالدي</v>
      </c>
      <c r="B195" s="57" t="str">
        <f>IF(بيانات!B195&lt;&gt;"",بيانات!C195,"")</f>
        <v>معمر زكرياء</v>
      </c>
      <c r="C195" s="65">
        <f>IF(بيانات!B195&lt;&gt;"",بيانات!D195,"")</f>
        <v>38937</v>
      </c>
      <c r="D195" s="2"/>
    </row>
    <row r="196" spans="1:4" ht="15" customHeight="1">
      <c r="A196" s="58" t="str">
        <f>IF(بيانات!B196&lt;&gt;"",بيانات!B196,"")</f>
        <v>خرشي</v>
      </c>
      <c r="B196" s="58" t="str">
        <f>IF(بيانات!B196&lt;&gt;"",بيانات!C196,"")</f>
        <v>عمار</v>
      </c>
      <c r="C196" s="66">
        <f>IF(بيانات!B196&lt;&gt;"",بيانات!D196,"")</f>
        <v>40959</v>
      </c>
      <c r="D196" s="5"/>
    </row>
    <row r="197" spans="1:4" ht="15" customHeight="1">
      <c r="A197" s="57" t="str">
        <f>IF(بيانات!B197&lt;&gt;"",بيانات!B197,"")</f>
        <v>بلال</v>
      </c>
      <c r="B197" s="57" t="str">
        <f>IF(بيانات!B197&lt;&gt;"",بيانات!C197,"")</f>
        <v>محمد</v>
      </c>
      <c r="C197" s="65">
        <f>IF(بيانات!B197&lt;&gt;"",بيانات!D197,"")</f>
        <v>40376</v>
      </c>
      <c r="D197" s="2"/>
    </row>
    <row r="198" spans="1:4" ht="15" customHeight="1">
      <c r="A198" s="58" t="str">
        <f>IF(بيانات!B198&lt;&gt;"",بيانات!B198,"")</f>
        <v xml:space="preserve">هبري </v>
      </c>
      <c r="B198" s="58" t="str">
        <f>IF(بيانات!B198&lt;&gt;"",بيانات!C198,"")</f>
        <v>طه محمد</v>
      </c>
      <c r="C198" s="66">
        <f>IF(بيانات!B198&lt;&gt;"",بيانات!D198,"")</f>
        <v>41308</v>
      </c>
      <c r="D198" s="5"/>
    </row>
    <row r="199" spans="1:4" ht="15" customHeight="1">
      <c r="A199" s="57" t="str">
        <f>IF(بيانات!B199&lt;&gt;"",بيانات!B199,"")</f>
        <v xml:space="preserve">بن ويس </v>
      </c>
      <c r="B199" s="57" t="str">
        <f>IF(بيانات!B199&lt;&gt;"",بيانات!C199,"")</f>
        <v>عبد الجليل</v>
      </c>
      <c r="C199" s="65">
        <f>IF(بيانات!B199&lt;&gt;"",بيانات!D199,"")</f>
        <v>40766</v>
      </c>
      <c r="D199" s="2"/>
    </row>
    <row r="200" spans="1:4" ht="15" customHeight="1">
      <c r="A200" s="58" t="str">
        <f>IF(بيانات!B200&lt;&gt;"",بيانات!B200,"")</f>
        <v>شهروري</v>
      </c>
      <c r="B200" s="58" t="str">
        <f>IF(بيانات!B200&lt;&gt;"",بيانات!C200,"")</f>
        <v>محمد ايوب</v>
      </c>
      <c r="C200" s="66">
        <f>IF(بيانات!B200&lt;&gt;"",بيانات!D200,"")</f>
        <v>44724</v>
      </c>
      <c r="D200" s="5"/>
    </row>
    <row r="201" spans="1:4" ht="15" customHeight="1">
      <c r="A201" s="57" t="str">
        <f>IF(بيانات!B201&lt;&gt;"",بيانات!B201,"")</f>
        <v>مرسلي</v>
      </c>
      <c r="B201" s="57" t="str">
        <f>IF(بيانات!B201&lt;&gt;"",بيانات!C201,"")</f>
        <v>بن يمينة</v>
      </c>
      <c r="C201" s="65">
        <f>IF(بيانات!B201&lt;&gt;"",بيانات!D201,"")</f>
        <v>38101</v>
      </c>
      <c r="D201" s="2"/>
    </row>
    <row r="202" spans="1:4" ht="15" customHeight="1">
      <c r="A202" s="58" t="str">
        <f>IF(بيانات!B202&lt;&gt;"",بيانات!B202,"")</f>
        <v/>
      </c>
      <c r="B202" s="58" t="str">
        <f>IF(بيانات!B202&lt;&gt;"",بيانات!C202,"")</f>
        <v/>
      </c>
      <c r="C202" s="66" t="str">
        <f>IF(بيانات!B202&lt;&gt;"",بيانات!D202,"")</f>
        <v/>
      </c>
      <c r="D202" s="5"/>
    </row>
    <row r="203" spans="1:4" ht="15" customHeight="1">
      <c r="A203" s="57" t="str">
        <f>IF(بيانات!B203&lt;&gt;"",بيانات!B203,"")</f>
        <v/>
      </c>
      <c r="B203" s="57" t="str">
        <f>IF(بيانات!B203&lt;&gt;"",بيانات!C203,"")</f>
        <v/>
      </c>
      <c r="C203" s="65" t="str">
        <f>IF(بيانات!B203&lt;&gt;"",بيانات!D203,"")</f>
        <v/>
      </c>
      <c r="D203" s="2"/>
    </row>
    <row r="204" spans="1:4" ht="15" customHeight="1">
      <c r="A204" s="58" t="str">
        <f>IF(بيانات!B204&lt;&gt;"",بيانات!B204,"")</f>
        <v/>
      </c>
      <c r="B204" s="58" t="str">
        <f>IF(بيانات!B204&lt;&gt;"",بيانات!C204,"")</f>
        <v/>
      </c>
      <c r="C204" s="66" t="str">
        <f>IF(بيانات!B204&lt;&gt;"",بيانات!D204,"")</f>
        <v/>
      </c>
      <c r="D204" s="5"/>
    </row>
    <row r="205" spans="1:4" ht="15" customHeight="1">
      <c r="A205" s="57" t="str">
        <f>IF(بيانات!B205&lt;&gt;"",بيانات!B205,"")</f>
        <v/>
      </c>
      <c r="B205" s="57" t="str">
        <f>IF(بيانات!B205&lt;&gt;"",بيانات!C205,"")</f>
        <v/>
      </c>
      <c r="C205" s="65" t="str">
        <f>IF(بيانات!B205&lt;&gt;"",بيانات!D205,"")</f>
        <v/>
      </c>
      <c r="D205" s="2"/>
    </row>
    <row r="206" spans="1:4" ht="15" customHeight="1">
      <c r="A206" s="58" t="str">
        <f>IF(بيانات!B206&lt;&gt;"",بيانات!B206,"")</f>
        <v/>
      </c>
      <c r="B206" s="58" t="str">
        <f>IF(بيانات!B206&lt;&gt;"",بيانات!C206,"")</f>
        <v/>
      </c>
      <c r="C206" s="66" t="str">
        <f>IF(بيانات!B206&lt;&gt;"",بيانات!D206,"")</f>
        <v/>
      </c>
      <c r="D206" s="5"/>
    </row>
    <row r="207" spans="1:4" ht="15" customHeight="1">
      <c r="A207" s="57" t="str">
        <f>IF(بيانات!B207&lt;&gt;"",بيانات!B207,"")</f>
        <v/>
      </c>
      <c r="B207" s="57" t="str">
        <f>IF(بيانات!B207&lt;&gt;"",بيانات!C207,"")</f>
        <v/>
      </c>
      <c r="C207" s="65" t="str">
        <f>IF(بيانات!B207&lt;&gt;"",بيانات!D207,"")</f>
        <v/>
      </c>
      <c r="D207" s="2"/>
    </row>
    <row r="208" spans="1:4" ht="15" customHeight="1">
      <c r="A208" s="58" t="str">
        <f>IF(بيانات!B208&lt;&gt;"",بيانات!B208,"")</f>
        <v/>
      </c>
      <c r="B208" s="58" t="str">
        <f>IF(بيانات!B208&lt;&gt;"",بيانات!C208,"")</f>
        <v/>
      </c>
      <c r="C208" s="66" t="str">
        <f>IF(بيانات!B208&lt;&gt;"",بيانات!D208,"")</f>
        <v/>
      </c>
      <c r="D208" s="5"/>
    </row>
    <row r="209" spans="1:4" ht="15" customHeight="1">
      <c r="A209" s="57" t="str">
        <f>IF(بيانات!B209&lt;&gt;"",بيانات!B209,"")</f>
        <v/>
      </c>
      <c r="B209" s="57" t="str">
        <f>IF(بيانات!B209&lt;&gt;"",بيانات!C209,"")</f>
        <v/>
      </c>
      <c r="C209" s="65" t="str">
        <f>IF(بيانات!B209&lt;&gt;"",بيانات!D209,"")</f>
        <v/>
      </c>
      <c r="D209" s="2"/>
    </row>
    <row r="210" spans="1:4" ht="15" customHeight="1">
      <c r="A210" s="58" t="str">
        <f>IF(بيانات!B210&lt;&gt;"",بيانات!B210,"")</f>
        <v/>
      </c>
      <c r="B210" s="58" t="str">
        <f>IF(بيانات!B210&lt;&gt;"",بيانات!C210,"")</f>
        <v/>
      </c>
      <c r="C210" s="66" t="str">
        <f>IF(بيانات!B210&lt;&gt;"",بيانات!D210,"")</f>
        <v/>
      </c>
      <c r="D210" s="5"/>
    </row>
    <row r="211" spans="1:4" ht="15" customHeight="1">
      <c r="A211" s="57" t="str">
        <f>IF(بيانات!B211&lt;&gt;"",بيانات!B211,"")</f>
        <v/>
      </c>
      <c r="B211" s="57" t="str">
        <f>IF(بيانات!B211&lt;&gt;"",بيانات!C211,"")</f>
        <v/>
      </c>
      <c r="C211" s="65" t="str">
        <f>IF(بيانات!B211&lt;&gt;"",بيانات!D211,"")</f>
        <v/>
      </c>
      <c r="D211" s="2"/>
    </row>
    <row r="212" spans="1:4" ht="15" customHeight="1">
      <c r="A212" s="58" t="str">
        <f>IF(بيانات!B212&lt;&gt;"",بيانات!B212,"")</f>
        <v/>
      </c>
      <c r="B212" s="58" t="str">
        <f>IF(بيانات!B212&lt;&gt;"",بيانات!C212,"")</f>
        <v/>
      </c>
      <c r="C212" s="66" t="str">
        <f>IF(بيانات!B212&lt;&gt;"",بيانات!D212,"")</f>
        <v/>
      </c>
      <c r="D212" s="5"/>
    </row>
    <row r="213" spans="1:4" ht="15" customHeight="1">
      <c r="A213" s="57" t="str">
        <f>IF(بيانات!B213&lt;&gt;"",بيانات!B213,"")</f>
        <v/>
      </c>
      <c r="B213" s="57" t="str">
        <f>IF(بيانات!B213&lt;&gt;"",بيانات!C213,"")</f>
        <v/>
      </c>
      <c r="C213" s="65" t="str">
        <f>IF(بيانات!B213&lt;&gt;"",بيانات!D213,"")</f>
        <v/>
      </c>
      <c r="D213" s="2"/>
    </row>
    <row r="214" spans="1:4" ht="15" customHeight="1">
      <c r="A214" s="58" t="str">
        <f>IF(بيانات!B214&lt;&gt;"",بيانات!B214,"")</f>
        <v/>
      </c>
      <c r="B214" s="58" t="str">
        <f>IF(بيانات!B214&lt;&gt;"",بيانات!C214,"")</f>
        <v/>
      </c>
      <c r="C214" s="66" t="str">
        <f>IF(بيانات!B214&lt;&gt;"",بيانات!D214,"")</f>
        <v/>
      </c>
      <c r="D214" s="5"/>
    </row>
    <row r="215" spans="1:4" ht="15" customHeight="1">
      <c r="A215" s="57" t="str">
        <f>IF(بيانات!B215&lt;&gt;"",بيانات!B215,"")</f>
        <v/>
      </c>
      <c r="B215" s="57" t="str">
        <f>IF(بيانات!B215&lt;&gt;"",بيانات!C215,"")</f>
        <v/>
      </c>
      <c r="C215" s="65" t="str">
        <f>IF(بيانات!B215&lt;&gt;"",بيانات!D215,"")</f>
        <v/>
      </c>
      <c r="D215" s="2"/>
    </row>
    <row r="216" spans="1:4" ht="15" customHeight="1">
      <c r="A216" s="58" t="str">
        <f>IF(بيانات!B216&lt;&gt;"",بيانات!B216,"")</f>
        <v/>
      </c>
      <c r="B216" s="58" t="str">
        <f>IF(بيانات!B216&lt;&gt;"",بيانات!C216,"")</f>
        <v/>
      </c>
      <c r="C216" s="66" t="str">
        <f>IF(بيانات!B216&lt;&gt;"",بيانات!D216,"")</f>
        <v/>
      </c>
      <c r="D216" s="5"/>
    </row>
    <row r="217" spans="1:4" ht="15" customHeight="1">
      <c r="A217" s="57" t="str">
        <f>IF(بيانات!B217&lt;&gt;"",بيانات!B217,"")</f>
        <v/>
      </c>
      <c r="B217" s="57" t="str">
        <f>IF(بيانات!B217&lt;&gt;"",بيانات!C217,"")</f>
        <v/>
      </c>
      <c r="C217" s="65" t="str">
        <f>IF(بيانات!B217&lt;&gt;"",بيانات!D217,"")</f>
        <v/>
      </c>
      <c r="D217" s="2"/>
    </row>
    <row r="218" spans="1:4" ht="15" customHeight="1">
      <c r="A218" s="58" t="str">
        <f>IF(بيانات!B218&lt;&gt;"",بيانات!B218,"")</f>
        <v/>
      </c>
      <c r="B218" s="58" t="str">
        <f>IF(بيانات!B218&lt;&gt;"",بيانات!C218,"")</f>
        <v/>
      </c>
      <c r="C218" s="66" t="str">
        <f>IF(بيانات!B218&lt;&gt;"",بيانات!D218,"")</f>
        <v/>
      </c>
      <c r="D218" s="5"/>
    </row>
    <row r="219" spans="1:4" ht="15" customHeight="1">
      <c r="A219" s="57" t="str">
        <f>IF(بيانات!B219&lt;&gt;"",بيانات!B219,"")</f>
        <v/>
      </c>
      <c r="B219" s="57" t="str">
        <f>IF(بيانات!B219&lt;&gt;"",بيانات!C219,"")</f>
        <v/>
      </c>
      <c r="C219" s="65" t="str">
        <f>IF(بيانات!B219&lt;&gt;"",بيانات!D219,"")</f>
        <v/>
      </c>
      <c r="D219" s="2"/>
    </row>
    <row r="220" spans="1:4" ht="15" customHeight="1">
      <c r="A220" s="58" t="str">
        <f>IF(بيانات!B220&lt;&gt;"",بيانات!B220,"")</f>
        <v/>
      </c>
      <c r="B220" s="58" t="str">
        <f>IF(بيانات!B220&lt;&gt;"",بيانات!C220,"")</f>
        <v/>
      </c>
      <c r="C220" s="66" t="str">
        <f>IF(بيانات!B220&lt;&gt;"",بيانات!D220,"")</f>
        <v/>
      </c>
      <c r="D220" s="5"/>
    </row>
    <row r="221" spans="1:4" ht="15" customHeight="1">
      <c r="A221" s="57" t="str">
        <f>IF(بيانات!B221&lt;&gt;"",بيانات!B221,"")</f>
        <v/>
      </c>
      <c r="B221" s="57" t="str">
        <f>IF(بيانات!B221&lt;&gt;"",بيانات!C221,"")</f>
        <v/>
      </c>
      <c r="C221" s="65" t="str">
        <f>IF(بيانات!B221&lt;&gt;"",بيانات!D221,"")</f>
        <v/>
      </c>
      <c r="D221" s="2"/>
    </row>
    <row r="222" spans="1:4" ht="15" customHeight="1">
      <c r="A222" s="58" t="str">
        <f>IF(بيانات!B222&lt;&gt;"",بيانات!B222,"")</f>
        <v/>
      </c>
      <c r="B222" s="58" t="str">
        <f>IF(بيانات!B222&lt;&gt;"",بيانات!C222,"")</f>
        <v/>
      </c>
      <c r="C222" s="66" t="str">
        <f>IF(بيانات!B222&lt;&gt;"",بيانات!D222,"")</f>
        <v/>
      </c>
      <c r="D222" s="5"/>
    </row>
    <row r="223" spans="1:4" ht="15" customHeight="1">
      <c r="A223" s="57" t="str">
        <f>IF(بيانات!B223&lt;&gt;"",بيانات!B223,"")</f>
        <v/>
      </c>
      <c r="B223" s="57" t="str">
        <f>IF(بيانات!B223&lt;&gt;"",بيانات!C223,"")</f>
        <v/>
      </c>
      <c r="C223" s="65" t="str">
        <f>IF(بيانات!B223&lt;&gt;"",بيانات!D223,"")</f>
        <v/>
      </c>
      <c r="D223" s="2"/>
    </row>
    <row r="224" spans="1:4" ht="15" customHeight="1">
      <c r="A224" s="58" t="str">
        <f>IF(بيانات!B224&lt;&gt;"",بيانات!B224,"")</f>
        <v/>
      </c>
      <c r="B224" s="58" t="str">
        <f>IF(بيانات!B224&lt;&gt;"",بيانات!C224,"")</f>
        <v/>
      </c>
      <c r="C224" s="66" t="str">
        <f>IF(بيانات!B224&lt;&gt;"",بيانات!D224,"")</f>
        <v/>
      </c>
      <c r="D224" s="5"/>
    </row>
    <row r="225" spans="1:4" ht="15" customHeight="1">
      <c r="A225" s="57" t="str">
        <f>IF(بيانات!B225&lt;&gt;"",بيانات!B225,"")</f>
        <v/>
      </c>
      <c r="B225" s="57" t="str">
        <f>IF(بيانات!B225&lt;&gt;"",بيانات!C225,"")</f>
        <v/>
      </c>
      <c r="C225" s="65" t="str">
        <f>IF(بيانات!B225&lt;&gt;"",بيانات!D225,"")</f>
        <v/>
      </c>
      <c r="D225" s="2"/>
    </row>
    <row r="226" spans="1:4" ht="15" customHeight="1">
      <c r="A226" s="58" t="str">
        <f>IF(بيانات!B226&lt;&gt;"",بيانات!B226,"")</f>
        <v/>
      </c>
      <c r="B226" s="58" t="str">
        <f>IF(بيانات!B226&lt;&gt;"",بيانات!C226,"")</f>
        <v/>
      </c>
      <c r="C226" s="66" t="str">
        <f>IF(بيانات!B226&lt;&gt;"",بيانات!D226,"")</f>
        <v/>
      </c>
      <c r="D226" s="5"/>
    </row>
    <row r="227" spans="1:4" ht="15" customHeight="1">
      <c r="A227" s="57" t="str">
        <f>IF(بيانات!B227&lt;&gt;"",بيانات!B227,"")</f>
        <v/>
      </c>
      <c r="B227" s="57" t="str">
        <f>IF(بيانات!B227&lt;&gt;"",بيانات!C227,"")</f>
        <v/>
      </c>
      <c r="C227" s="65" t="str">
        <f>IF(بيانات!B227&lt;&gt;"",بيانات!D227,"")</f>
        <v/>
      </c>
      <c r="D227" s="2"/>
    </row>
    <row r="228" spans="1:4" ht="15" customHeight="1">
      <c r="A228" s="58" t="str">
        <f>IF(بيانات!B228&lt;&gt;"",بيانات!B228,"")</f>
        <v/>
      </c>
      <c r="B228" s="58" t="str">
        <f>IF(بيانات!B228&lt;&gt;"",بيانات!C228,"")</f>
        <v/>
      </c>
      <c r="C228" s="66" t="str">
        <f>IF(بيانات!B228&lt;&gt;"",بيانات!D228,"")</f>
        <v/>
      </c>
      <c r="D228" s="5"/>
    </row>
    <row r="229" spans="1:4" ht="15" customHeight="1">
      <c r="A229" s="57" t="str">
        <f>IF(بيانات!B229&lt;&gt;"",بيانات!B229,"")</f>
        <v/>
      </c>
      <c r="B229" s="57" t="str">
        <f>IF(بيانات!B229&lt;&gt;"",بيانات!C229,"")</f>
        <v/>
      </c>
      <c r="C229" s="65" t="str">
        <f>IF(بيانات!B229&lt;&gt;"",بيانات!D229,"")</f>
        <v/>
      </c>
      <c r="D229" s="2"/>
    </row>
    <row r="230" spans="1:4" ht="15" customHeight="1">
      <c r="A230" s="58" t="str">
        <f>IF(بيانات!B230&lt;&gt;"",بيانات!B230,"")</f>
        <v/>
      </c>
      <c r="B230" s="58" t="str">
        <f>IF(بيانات!B230&lt;&gt;"",بيانات!C230,"")</f>
        <v/>
      </c>
      <c r="C230" s="66" t="str">
        <f>IF(بيانات!B230&lt;&gt;"",بيانات!D230,"")</f>
        <v/>
      </c>
      <c r="D230" s="5"/>
    </row>
    <row r="231" spans="1:4" ht="15" customHeight="1">
      <c r="A231" s="57" t="str">
        <f>IF(بيانات!B231&lt;&gt;"",بيانات!B231,"")</f>
        <v/>
      </c>
      <c r="B231" s="57" t="str">
        <f>IF(بيانات!B231&lt;&gt;"",بيانات!C231,"")</f>
        <v/>
      </c>
      <c r="C231" s="65" t="str">
        <f>IF(بيانات!B231&lt;&gt;"",بيانات!D231,"")</f>
        <v/>
      </c>
      <c r="D231" s="2"/>
    </row>
    <row r="232" spans="1:4" ht="15" customHeight="1">
      <c r="A232" s="58" t="str">
        <f>IF(بيانات!B232&lt;&gt;"",بيانات!B232,"")</f>
        <v/>
      </c>
      <c r="B232" s="58" t="str">
        <f>IF(بيانات!B232&lt;&gt;"",بيانات!C232,"")</f>
        <v/>
      </c>
      <c r="C232" s="66" t="str">
        <f>IF(بيانات!B232&lt;&gt;"",بيانات!D232,"")</f>
        <v/>
      </c>
      <c r="D232" s="5"/>
    </row>
    <row r="233" spans="1:4" ht="15" customHeight="1">
      <c r="A233" s="57" t="str">
        <f>IF(بيانات!B233&lt;&gt;"",بيانات!B233,"")</f>
        <v/>
      </c>
      <c r="B233" s="57" t="str">
        <f>IF(بيانات!B233&lt;&gt;"",بيانات!C233,"")</f>
        <v/>
      </c>
      <c r="C233" s="65" t="str">
        <f>IF(بيانات!B233&lt;&gt;"",بيانات!D233,"")</f>
        <v/>
      </c>
      <c r="D233" s="2"/>
    </row>
    <row r="234" spans="1:4" ht="15" customHeight="1">
      <c r="A234" s="58" t="str">
        <f>IF(بيانات!B234&lt;&gt;"",بيانات!B234,"")</f>
        <v/>
      </c>
      <c r="B234" s="58" t="str">
        <f>IF(بيانات!B234&lt;&gt;"",بيانات!C234,"")</f>
        <v/>
      </c>
      <c r="C234" s="66" t="str">
        <f>IF(بيانات!B234&lt;&gt;"",بيانات!D234,"")</f>
        <v/>
      </c>
      <c r="D234" s="5"/>
    </row>
    <row r="235" spans="1:4" ht="15" customHeight="1">
      <c r="A235" s="57" t="str">
        <f>IF(بيانات!B235&lt;&gt;"",بيانات!B235,"")</f>
        <v/>
      </c>
      <c r="B235" s="57" t="str">
        <f>IF(بيانات!B235&lt;&gt;"",بيانات!C235,"")</f>
        <v/>
      </c>
      <c r="C235" s="65" t="str">
        <f>IF(بيانات!B235&lt;&gt;"",بيانات!D235,"")</f>
        <v/>
      </c>
      <c r="D235" s="2"/>
    </row>
    <row r="236" spans="1:4" ht="15" customHeight="1">
      <c r="A236" s="58" t="str">
        <f>IF(بيانات!B236&lt;&gt;"",بيانات!B236,"")</f>
        <v/>
      </c>
      <c r="B236" s="58" t="str">
        <f>IF(بيانات!B236&lt;&gt;"",بيانات!C236,"")</f>
        <v/>
      </c>
      <c r="C236" s="66" t="str">
        <f>IF(بيانات!B236&lt;&gt;"",بيانات!D236,"")</f>
        <v/>
      </c>
      <c r="D236" s="5"/>
    </row>
    <row r="237" spans="1:4" ht="15" customHeight="1">
      <c r="A237" s="57" t="str">
        <f>IF(بيانات!B237&lt;&gt;"",بيانات!B237,"")</f>
        <v/>
      </c>
      <c r="B237" s="57" t="str">
        <f>IF(بيانات!B237&lt;&gt;"",بيانات!C237,"")</f>
        <v/>
      </c>
      <c r="C237" s="65" t="str">
        <f>IF(بيانات!B237&lt;&gt;"",بيانات!D237,"")</f>
        <v/>
      </c>
      <c r="D237" s="2"/>
    </row>
    <row r="238" spans="1:4" ht="15" customHeight="1">
      <c r="A238" s="58" t="str">
        <f>IF(بيانات!B238&lt;&gt;"",بيانات!B238,"")</f>
        <v/>
      </c>
      <c r="B238" s="58" t="str">
        <f>IF(بيانات!B238&lt;&gt;"",بيانات!C238,"")</f>
        <v/>
      </c>
      <c r="C238" s="66" t="str">
        <f>IF(بيانات!B238&lt;&gt;"",بيانات!D238,"")</f>
        <v/>
      </c>
      <c r="D238" s="5"/>
    </row>
    <row r="239" spans="1:4" ht="15" customHeight="1">
      <c r="A239" s="57" t="str">
        <f>IF(بيانات!B239&lt;&gt;"",بيانات!B239,"")</f>
        <v/>
      </c>
      <c r="B239" s="57" t="str">
        <f>IF(بيانات!B239&lt;&gt;"",بيانات!C239,"")</f>
        <v/>
      </c>
      <c r="C239" s="65" t="str">
        <f>IF(بيانات!B239&lt;&gt;"",بيانات!D239,"")</f>
        <v/>
      </c>
      <c r="D239" s="2"/>
    </row>
    <row r="240" spans="1:4" ht="15" customHeight="1">
      <c r="A240" s="58" t="str">
        <f>IF(بيانات!B240&lt;&gt;"",بيانات!B240,"")</f>
        <v/>
      </c>
      <c r="B240" s="58" t="str">
        <f>IF(بيانات!B240&lt;&gt;"",بيانات!C240,"")</f>
        <v/>
      </c>
      <c r="C240" s="66" t="str">
        <f>IF(بيانات!B240&lt;&gt;"",بيانات!D240,"")</f>
        <v/>
      </c>
      <c r="D240" s="5"/>
    </row>
    <row r="241" spans="1:4" ht="15" customHeight="1">
      <c r="A241" s="57" t="str">
        <f>IF(بيانات!B241&lt;&gt;"",بيانات!B241,"")</f>
        <v/>
      </c>
      <c r="B241" s="57" t="str">
        <f>IF(بيانات!B241&lt;&gt;"",بيانات!C241,"")</f>
        <v/>
      </c>
      <c r="C241" s="65" t="str">
        <f>IF(بيانات!B241&lt;&gt;"",بيانات!D241,"")</f>
        <v/>
      </c>
      <c r="D241" s="2"/>
    </row>
    <row r="242" spans="1:4" ht="15" customHeight="1">
      <c r="A242" s="58" t="str">
        <f>IF(بيانات!B242&lt;&gt;"",بيانات!B242,"")</f>
        <v/>
      </c>
      <c r="B242" s="58" t="str">
        <f>IF(بيانات!B242&lt;&gt;"",بيانات!C242,"")</f>
        <v/>
      </c>
      <c r="C242" s="66" t="str">
        <f>IF(بيانات!B242&lt;&gt;"",بيانات!D242,"")</f>
        <v/>
      </c>
      <c r="D242" s="5"/>
    </row>
    <row r="243" spans="1:4" ht="15" customHeight="1">
      <c r="A243" s="57" t="str">
        <f>IF(بيانات!B243&lt;&gt;"",بيانات!B243,"")</f>
        <v/>
      </c>
      <c r="B243" s="57" t="str">
        <f>IF(بيانات!B243&lt;&gt;"",بيانات!C243,"")</f>
        <v/>
      </c>
      <c r="C243" s="65" t="str">
        <f>IF(بيانات!B243&lt;&gt;"",بيانات!D243,"")</f>
        <v/>
      </c>
      <c r="D243" s="2"/>
    </row>
    <row r="244" spans="1:4" ht="15" customHeight="1">
      <c r="A244" s="58" t="str">
        <f>IF(بيانات!B244&lt;&gt;"",بيانات!B244,"")</f>
        <v/>
      </c>
      <c r="B244" s="58" t="str">
        <f>IF(بيانات!B244&lt;&gt;"",بيانات!C244,"")</f>
        <v/>
      </c>
      <c r="C244" s="66" t="str">
        <f>IF(بيانات!B244&lt;&gt;"",بيانات!D244,"")</f>
        <v/>
      </c>
      <c r="D244" s="5"/>
    </row>
    <row r="245" spans="1:4" ht="15" customHeight="1">
      <c r="A245" s="57" t="str">
        <f>IF(بيانات!B245&lt;&gt;"",بيانات!B245,"")</f>
        <v/>
      </c>
      <c r="B245" s="57" t="str">
        <f>IF(بيانات!B245&lt;&gt;"",بيانات!C245,"")</f>
        <v/>
      </c>
      <c r="C245" s="65" t="str">
        <f>IF(بيانات!B245&lt;&gt;"",بيانات!D245,"")</f>
        <v/>
      </c>
      <c r="D245" s="2"/>
    </row>
    <row r="246" spans="1:4" ht="15" customHeight="1">
      <c r="A246" s="58" t="str">
        <f>IF(بيانات!B246&lt;&gt;"",بيانات!B246,"")</f>
        <v/>
      </c>
      <c r="B246" s="58" t="str">
        <f>IF(بيانات!B246&lt;&gt;"",بيانات!C246,"")</f>
        <v/>
      </c>
      <c r="C246" s="66" t="str">
        <f>IF(بيانات!B246&lt;&gt;"",بيانات!D246,"")</f>
        <v/>
      </c>
      <c r="D246" s="5"/>
    </row>
    <row r="247" spans="1:4" ht="15" customHeight="1">
      <c r="A247" s="57" t="str">
        <f>IF(بيانات!B247&lt;&gt;"",بيانات!B247,"")</f>
        <v/>
      </c>
      <c r="B247" s="57" t="str">
        <f>IF(بيانات!B247&lt;&gt;"",بيانات!C247,"")</f>
        <v/>
      </c>
      <c r="C247" s="65" t="str">
        <f>IF(بيانات!B247&lt;&gt;"",بيانات!D247,"")</f>
        <v/>
      </c>
      <c r="D247" s="2"/>
    </row>
    <row r="248" spans="1:4" ht="15" customHeight="1">
      <c r="A248" s="58" t="str">
        <f>IF(بيانات!B248&lt;&gt;"",بيانات!B248,"")</f>
        <v/>
      </c>
      <c r="B248" s="58" t="str">
        <f>IF(بيانات!B248&lt;&gt;"",بيانات!C248,"")</f>
        <v/>
      </c>
      <c r="C248" s="66" t="str">
        <f>IF(بيانات!B248&lt;&gt;"",بيانات!D248,"")</f>
        <v/>
      </c>
      <c r="D248" s="5"/>
    </row>
    <row r="249" spans="1:4" ht="15" customHeight="1">
      <c r="A249" s="57" t="str">
        <f>IF(بيانات!B249&lt;&gt;"",بيانات!B249,"")</f>
        <v/>
      </c>
      <c r="B249" s="57" t="str">
        <f>IF(بيانات!B249&lt;&gt;"",بيانات!C249,"")</f>
        <v/>
      </c>
      <c r="C249" s="65" t="str">
        <f>IF(بيانات!B249&lt;&gt;"",بيانات!D249,"")</f>
        <v/>
      </c>
      <c r="D249" s="2"/>
    </row>
    <row r="250" spans="1:4" ht="15" customHeight="1">
      <c r="A250" s="58" t="str">
        <f>IF(بيانات!B250&lt;&gt;"",بيانات!B250,"")</f>
        <v/>
      </c>
      <c r="B250" s="58" t="str">
        <f>IF(بيانات!B250&lt;&gt;"",بيانات!C250,"")</f>
        <v/>
      </c>
      <c r="C250" s="66" t="str">
        <f>IF(بيانات!B250&lt;&gt;"",بيانات!D250,"")</f>
        <v/>
      </c>
      <c r="D250" s="5"/>
    </row>
    <row r="251" spans="1:4" ht="15" customHeight="1">
      <c r="A251" s="57" t="str">
        <f>IF(بيانات!B251&lt;&gt;"",بيانات!B251,"")</f>
        <v/>
      </c>
      <c r="B251" s="57" t="str">
        <f>IF(بيانات!B251&lt;&gt;"",بيانات!C251,"")</f>
        <v/>
      </c>
      <c r="C251" s="65" t="str">
        <f>IF(بيانات!B251&lt;&gt;"",بيانات!D251,"")</f>
        <v/>
      </c>
      <c r="D251" s="2"/>
    </row>
    <row r="252" spans="1:4" ht="15" customHeight="1">
      <c r="A252" s="58" t="str">
        <f>IF(بيانات!B252&lt;&gt;"",بيانات!B252,"")</f>
        <v/>
      </c>
      <c r="B252" s="58" t="str">
        <f>IF(بيانات!B252&lt;&gt;"",بيانات!C252,"")</f>
        <v/>
      </c>
      <c r="C252" s="66" t="str">
        <f>IF(بيانات!B252&lt;&gt;"",بيانات!D252,"")</f>
        <v/>
      </c>
      <c r="D252" s="5"/>
    </row>
    <row r="253" spans="1:4" ht="15" customHeight="1">
      <c r="A253" s="57" t="str">
        <f>IF(بيانات!B253&lt;&gt;"",بيانات!B253,"")</f>
        <v/>
      </c>
      <c r="B253" s="57" t="str">
        <f>IF(بيانات!B253&lt;&gt;"",بيانات!C253,"")</f>
        <v/>
      </c>
      <c r="C253" s="65" t="str">
        <f>IF(بيانات!B253&lt;&gt;"",بيانات!D253,"")</f>
        <v/>
      </c>
      <c r="D253" s="2"/>
    </row>
    <row r="254" spans="1:4" ht="15" customHeight="1">
      <c r="A254" s="58" t="str">
        <f>IF(بيانات!B254&lt;&gt;"",بيانات!B254,"")</f>
        <v/>
      </c>
      <c r="B254" s="58" t="str">
        <f>IF(بيانات!B254&lt;&gt;"",بيانات!C254,"")</f>
        <v/>
      </c>
      <c r="C254" s="66" t="str">
        <f>IF(بيانات!B254&lt;&gt;"",بيانات!D254,"")</f>
        <v/>
      </c>
      <c r="D254" s="5"/>
    </row>
    <row r="255" spans="1:4" ht="15" customHeight="1">
      <c r="A255" s="57" t="str">
        <f>IF(بيانات!B255&lt;&gt;"",بيانات!B255,"")</f>
        <v/>
      </c>
      <c r="B255" s="57" t="str">
        <f>IF(بيانات!B255&lt;&gt;"",بيانات!C255,"")</f>
        <v/>
      </c>
      <c r="C255" s="65" t="str">
        <f>IF(بيانات!B255&lt;&gt;"",بيانات!D255,"")</f>
        <v/>
      </c>
      <c r="D255" s="2"/>
    </row>
    <row r="256" spans="1:4" ht="15" customHeight="1">
      <c r="A256" s="58" t="str">
        <f>IF(بيانات!B256&lt;&gt;"",بيانات!B256,"")</f>
        <v/>
      </c>
      <c r="B256" s="58" t="str">
        <f>IF(بيانات!B256&lt;&gt;"",بيانات!C256,"")</f>
        <v/>
      </c>
      <c r="C256" s="66" t="str">
        <f>IF(بيانات!B256&lt;&gt;"",بيانات!D256,"")</f>
        <v/>
      </c>
      <c r="D256" s="5"/>
    </row>
    <row r="257" spans="1:4" ht="15" customHeight="1">
      <c r="A257" s="57" t="str">
        <f>IF(بيانات!B257&lt;&gt;"",بيانات!B257,"")</f>
        <v/>
      </c>
      <c r="B257" s="57" t="str">
        <f>IF(بيانات!B257&lt;&gt;"",بيانات!C257,"")</f>
        <v/>
      </c>
      <c r="C257" s="65" t="str">
        <f>IF(بيانات!B257&lt;&gt;"",بيانات!D257,"")</f>
        <v/>
      </c>
      <c r="D257" s="2"/>
    </row>
    <row r="258" spans="1:4" ht="15" customHeight="1">
      <c r="A258" s="58" t="str">
        <f>IF(بيانات!B258&lt;&gt;"",بيانات!B258,"")</f>
        <v/>
      </c>
      <c r="B258" s="58" t="str">
        <f>IF(بيانات!B258&lt;&gt;"",بيانات!C258,"")</f>
        <v/>
      </c>
      <c r="C258" s="66" t="str">
        <f>IF(بيانات!B258&lt;&gt;"",بيانات!D258,"")</f>
        <v/>
      </c>
      <c r="D258" s="5"/>
    </row>
    <row r="259" spans="1:4" ht="15" customHeight="1">
      <c r="A259" s="57" t="str">
        <f>IF(بيانات!B259&lt;&gt;"",بيانات!B259,"")</f>
        <v/>
      </c>
      <c r="B259" s="57" t="str">
        <f>IF(بيانات!B259&lt;&gt;"",بيانات!C259,"")</f>
        <v/>
      </c>
      <c r="C259" s="65" t="str">
        <f>IF(بيانات!B259&lt;&gt;"",بيانات!D259,"")</f>
        <v/>
      </c>
      <c r="D259" s="2"/>
    </row>
    <row r="260" spans="1:4" ht="15" customHeight="1">
      <c r="A260" s="58" t="str">
        <f>IF(بيانات!B260&lt;&gt;"",بيانات!B260,"")</f>
        <v/>
      </c>
      <c r="B260" s="58" t="str">
        <f>IF(بيانات!B260&lt;&gt;"",بيانات!C260,"")</f>
        <v/>
      </c>
      <c r="C260" s="66" t="str">
        <f>IF(بيانات!B260&lt;&gt;"",بيانات!D260,"")</f>
        <v/>
      </c>
      <c r="D260" s="5"/>
    </row>
    <row r="261" spans="1:4" ht="15" customHeight="1">
      <c r="A261" s="57" t="str">
        <f>IF(بيانات!B261&lt;&gt;"",بيانات!B261,"")</f>
        <v/>
      </c>
      <c r="B261" s="57" t="str">
        <f>IF(بيانات!B261&lt;&gt;"",بيانات!C261,"")</f>
        <v/>
      </c>
      <c r="C261" s="65" t="str">
        <f>IF(بيانات!B261&lt;&gt;"",بيانات!D261,"")</f>
        <v/>
      </c>
      <c r="D261" s="2"/>
    </row>
    <row r="262" spans="1:4" ht="15" customHeight="1">
      <c r="A262" s="58" t="str">
        <f>IF(بيانات!B262&lt;&gt;"",بيانات!B262,"")</f>
        <v/>
      </c>
      <c r="B262" s="58" t="str">
        <f>IF(بيانات!B262&lt;&gt;"",بيانات!C262,"")</f>
        <v/>
      </c>
      <c r="C262" s="66" t="str">
        <f>IF(بيانات!B262&lt;&gt;"",بيانات!D262,"")</f>
        <v/>
      </c>
      <c r="D262" s="5"/>
    </row>
    <row r="263" spans="1:4" ht="15" customHeight="1">
      <c r="A263" s="57" t="str">
        <f>IF(بيانات!B263&lt;&gt;"",بيانات!B263,"")</f>
        <v/>
      </c>
      <c r="B263" s="57" t="str">
        <f>IF(بيانات!B263&lt;&gt;"",بيانات!C263,"")</f>
        <v/>
      </c>
      <c r="C263" s="65" t="str">
        <f>IF(بيانات!B263&lt;&gt;"",بيانات!D263,"")</f>
        <v/>
      </c>
      <c r="D263" s="2"/>
    </row>
    <row r="264" spans="1:4" ht="15" customHeight="1">
      <c r="A264" s="58" t="str">
        <f>IF(بيانات!B264&lt;&gt;"",بيانات!B264,"")</f>
        <v/>
      </c>
      <c r="B264" s="58" t="str">
        <f>IF(بيانات!B264&lt;&gt;"",بيانات!C264,"")</f>
        <v/>
      </c>
      <c r="C264" s="66" t="str">
        <f>IF(بيانات!B264&lt;&gt;"",بيانات!D264,"")</f>
        <v/>
      </c>
      <c r="D264" s="5"/>
    </row>
    <row r="265" spans="1:4" ht="15" customHeight="1">
      <c r="A265" s="57" t="str">
        <f>IF(بيانات!B265&lt;&gt;"",بيانات!B265,"")</f>
        <v/>
      </c>
      <c r="B265" s="57" t="str">
        <f>IF(بيانات!B265&lt;&gt;"",بيانات!C265,"")</f>
        <v/>
      </c>
      <c r="C265" s="65" t="str">
        <f>IF(بيانات!B265&lt;&gt;"",بيانات!D265,"")</f>
        <v/>
      </c>
      <c r="D265" s="2"/>
    </row>
    <row r="266" spans="1:4" ht="15" customHeight="1">
      <c r="A266" s="58" t="str">
        <f>IF(بيانات!B266&lt;&gt;"",بيانات!B266,"")</f>
        <v/>
      </c>
      <c r="B266" s="58" t="str">
        <f>IF(بيانات!B266&lt;&gt;"",بيانات!C266,"")</f>
        <v/>
      </c>
      <c r="C266" s="66" t="str">
        <f>IF(بيانات!B266&lt;&gt;"",بيانات!D266,"")</f>
        <v/>
      </c>
      <c r="D266" s="5"/>
    </row>
    <row r="267" spans="1:4" ht="15" customHeight="1">
      <c r="A267" s="57" t="str">
        <f>IF(بيانات!B267&lt;&gt;"",بيانات!B267,"")</f>
        <v/>
      </c>
      <c r="B267" s="57" t="str">
        <f>IF(بيانات!B267&lt;&gt;"",بيانات!C267,"")</f>
        <v/>
      </c>
      <c r="C267" s="65" t="str">
        <f>IF(بيانات!B267&lt;&gt;"",بيانات!D267,"")</f>
        <v/>
      </c>
      <c r="D267" s="2"/>
    </row>
    <row r="268" spans="1:4" ht="15" customHeight="1">
      <c r="A268" s="58" t="str">
        <f>IF(بيانات!B268&lt;&gt;"",بيانات!B268,"")</f>
        <v/>
      </c>
      <c r="B268" s="58" t="str">
        <f>IF(بيانات!B268&lt;&gt;"",بيانات!C268,"")</f>
        <v/>
      </c>
      <c r="C268" s="66" t="str">
        <f>IF(بيانات!B268&lt;&gt;"",بيانات!D268,"")</f>
        <v/>
      </c>
      <c r="D268" s="5"/>
    </row>
    <row r="269" spans="1:4" ht="15" customHeight="1">
      <c r="A269" s="57" t="str">
        <f>IF(بيانات!B269&lt;&gt;"",بيانات!B269,"")</f>
        <v/>
      </c>
      <c r="B269" s="57" t="str">
        <f>IF(بيانات!B269&lt;&gt;"",بيانات!C269,"")</f>
        <v/>
      </c>
      <c r="C269" s="65" t="str">
        <f>IF(بيانات!B269&lt;&gt;"",بيانات!D269,"")</f>
        <v/>
      </c>
      <c r="D269" s="2"/>
    </row>
    <row r="270" spans="1:4" ht="15" customHeight="1">
      <c r="A270" s="58" t="str">
        <f>IF(بيانات!B270&lt;&gt;"",بيانات!B270,"")</f>
        <v/>
      </c>
      <c r="B270" s="58" t="str">
        <f>IF(بيانات!B270&lt;&gt;"",بيانات!C270,"")</f>
        <v/>
      </c>
      <c r="C270" s="66" t="str">
        <f>IF(بيانات!B270&lt;&gt;"",بيانات!D270,"")</f>
        <v/>
      </c>
      <c r="D270" s="5"/>
    </row>
    <row r="271" spans="1:4" ht="15" customHeight="1">
      <c r="A271" s="57" t="str">
        <f>IF(بيانات!B271&lt;&gt;"",بيانات!B271,"")</f>
        <v/>
      </c>
      <c r="B271" s="57" t="str">
        <f>IF(بيانات!B271&lt;&gt;"",بيانات!C271,"")</f>
        <v/>
      </c>
      <c r="C271" s="65" t="str">
        <f>IF(بيانات!B271&lt;&gt;"",بيانات!D271,"")</f>
        <v/>
      </c>
      <c r="D271" s="2"/>
    </row>
    <row r="272" spans="1:4" ht="15" customHeight="1">
      <c r="A272" s="58" t="str">
        <f>IF(بيانات!B272&lt;&gt;"",بيانات!B272,"")</f>
        <v/>
      </c>
      <c r="B272" s="58" t="str">
        <f>IF(بيانات!B272&lt;&gt;"",بيانات!C272,"")</f>
        <v/>
      </c>
      <c r="C272" s="66" t="str">
        <f>IF(بيانات!B272&lt;&gt;"",بيانات!D272,"")</f>
        <v/>
      </c>
      <c r="D272" s="5"/>
    </row>
    <row r="273" spans="1:4" ht="15" customHeight="1">
      <c r="A273" s="57" t="str">
        <f>IF(بيانات!B273&lt;&gt;"",بيانات!B273,"")</f>
        <v/>
      </c>
      <c r="B273" s="57" t="str">
        <f>IF(بيانات!B273&lt;&gt;"",بيانات!C273,"")</f>
        <v/>
      </c>
      <c r="C273" s="65" t="str">
        <f>IF(بيانات!B273&lt;&gt;"",بيانات!D273,"")</f>
        <v/>
      </c>
      <c r="D273" s="2"/>
    </row>
    <row r="274" spans="1:4" ht="15" customHeight="1">
      <c r="A274" s="58" t="str">
        <f>IF(بيانات!B274&lt;&gt;"",بيانات!B274,"")</f>
        <v/>
      </c>
      <c r="B274" s="58" t="str">
        <f>IF(بيانات!B274&lt;&gt;"",بيانات!C274,"")</f>
        <v/>
      </c>
      <c r="C274" s="66" t="str">
        <f>IF(بيانات!B274&lt;&gt;"",بيانات!D274,"")</f>
        <v/>
      </c>
      <c r="D274" s="5"/>
    </row>
    <row r="275" spans="1:4" ht="15" customHeight="1">
      <c r="A275" s="57" t="str">
        <f>IF(بيانات!B275&lt;&gt;"",بيانات!B275,"")</f>
        <v/>
      </c>
      <c r="B275" s="57" t="str">
        <f>IF(بيانات!B275&lt;&gt;"",بيانات!C275,"")</f>
        <v/>
      </c>
      <c r="C275" s="65" t="str">
        <f>IF(بيانات!B275&lt;&gt;"",بيانات!D275,"")</f>
        <v/>
      </c>
      <c r="D275" s="2"/>
    </row>
    <row r="276" spans="1:4" ht="15" customHeight="1">
      <c r="A276" s="58" t="str">
        <f>IF(بيانات!B276&lt;&gt;"",بيانات!B276,"")</f>
        <v/>
      </c>
      <c r="B276" s="58" t="str">
        <f>IF(بيانات!B276&lt;&gt;"",بيانات!C276,"")</f>
        <v/>
      </c>
      <c r="C276" s="66" t="str">
        <f>IF(بيانات!B276&lt;&gt;"",بيانات!D276,"")</f>
        <v/>
      </c>
      <c r="D276" s="5"/>
    </row>
    <row r="277" spans="1:4" ht="15" customHeight="1">
      <c r="A277" s="57" t="str">
        <f>IF(بيانات!B277&lt;&gt;"",بيانات!B277,"")</f>
        <v/>
      </c>
      <c r="B277" s="57" t="str">
        <f>IF(بيانات!B277&lt;&gt;"",بيانات!C277,"")</f>
        <v/>
      </c>
      <c r="C277" s="65" t="str">
        <f>IF(بيانات!B277&lt;&gt;"",بيانات!D277,"")</f>
        <v/>
      </c>
      <c r="D277" s="2"/>
    </row>
    <row r="278" spans="1:4" ht="15" customHeight="1">
      <c r="A278" s="58" t="str">
        <f>IF(بيانات!B278&lt;&gt;"",بيانات!B278,"")</f>
        <v/>
      </c>
      <c r="B278" s="58" t="str">
        <f>IF(بيانات!B278&lt;&gt;"",بيانات!C278,"")</f>
        <v/>
      </c>
      <c r="C278" s="66" t="str">
        <f>IF(بيانات!B278&lt;&gt;"",بيانات!D278,"")</f>
        <v/>
      </c>
      <c r="D278" s="5"/>
    </row>
    <row r="279" spans="1:4" ht="15" customHeight="1">
      <c r="A279" s="57" t="str">
        <f>IF(بيانات!B279&lt;&gt;"",بيانات!B279,"")</f>
        <v/>
      </c>
      <c r="B279" s="57" t="str">
        <f>IF(بيانات!B279&lt;&gt;"",بيانات!C279,"")</f>
        <v/>
      </c>
      <c r="C279" s="65" t="str">
        <f>IF(بيانات!B279&lt;&gt;"",بيانات!D279,"")</f>
        <v/>
      </c>
      <c r="D279" s="2"/>
    </row>
    <row r="280" spans="1:4" ht="15" customHeight="1">
      <c r="A280" s="58" t="str">
        <f>IF(بيانات!B280&lt;&gt;"",بيانات!B280,"")</f>
        <v/>
      </c>
      <c r="B280" s="58" t="str">
        <f>IF(بيانات!B280&lt;&gt;"",بيانات!C280,"")</f>
        <v/>
      </c>
      <c r="C280" s="66" t="str">
        <f>IF(بيانات!B280&lt;&gt;"",بيانات!D280,"")</f>
        <v/>
      </c>
      <c r="D280" s="5"/>
    </row>
    <row r="281" spans="1:4" ht="15" customHeight="1">
      <c r="A281" s="57" t="str">
        <f>IF(بيانات!B281&lt;&gt;"",بيانات!B281,"")</f>
        <v/>
      </c>
      <c r="B281" s="57" t="str">
        <f>IF(بيانات!B281&lt;&gt;"",بيانات!C281,"")</f>
        <v/>
      </c>
      <c r="C281" s="65" t="str">
        <f>IF(بيانات!B281&lt;&gt;"",بيانات!D281,"")</f>
        <v/>
      </c>
      <c r="D281" s="2"/>
    </row>
    <row r="282" spans="1:4" ht="15" customHeight="1">
      <c r="A282" s="58" t="str">
        <f>IF(بيانات!B282&lt;&gt;"",بيانات!B282,"")</f>
        <v/>
      </c>
      <c r="B282" s="58" t="str">
        <f>IF(بيانات!B282&lt;&gt;"",بيانات!C282,"")</f>
        <v/>
      </c>
      <c r="C282" s="66" t="str">
        <f>IF(بيانات!B282&lt;&gt;"",بيانات!D282,"")</f>
        <v/>
      </c>
      <c r="D282" s="5"/>
    </row>
    <row r="283" spans="1:4" ht="15" customHeight="1">
      <c r="A283" s="57" t="str">
        <f>IF(بيانات!B283&lt;&gt;"",بيانات!B283,"")</f>
        <v/>
      </c>
      <c r="B283" s="57" t="str">
        <f>IF(بيانات!B283&lt;&gt;"",بيانات!C283,"")</f>
        <v/>
      </c>
      <c r="C283" s="65" t="str">
        <f>IF(بيانات!B283&lt;&gt;"",بيانات!D283,"")</f>
        <v/>
      </c>
      <c r="D283" s="2"/>
    </row>
    <row r="284" spans="1:4" ht="15" customHeight="1">
      <c r="A284" s="58" t="str">
        <f>IF(بيانات!B284&lt;&gt;"",بيانات!B284,"")</f>
        <v/>
      </c>
      <c r="B284" s="58" t="str">
        <f>IF(بيانات!B284&lt;&gt;"",بيانات!C284,"")</f>
        <v/>
      </c>
      <c r="C284" s="66" t="str">
        <f>IF(بيانات!B284&lt;&gt;"",بيانات!D284,"")</f>
        <v/>
      </c>
      <c r="D284" s="5"/>
    </row>
    <row r="285" spans="1:4" ht="15" customHeight="1">
      <c r="A285" s="57" t="str">
        <f>IF(بيانات!B285&lt;&gt;"",بيانات!B285,"")</f>
        <v/>
      </c>
      <c r="B285" s="57" t="str">
        <f>IF(بيانات!B285&lt;&gt;"",بيانات!C285,"")</f>
        <v/>
      </c>
      <c r="C285" s="65" t="str">
        <f>IF(بيانات!B285&lt;&gt;"",بيانات!D285,"")</f>
        <v/>
      </c>
      <c r="D285" s="2"/>
    </row>
    <row r="286" spans="1:4" ht="15" customHeight="1">
      <c r="A286" s="58" t="str">
        <f>IF(بيانات!B286&lt;&gt;"",بيانات!B286,"")</f>
        <v/>
      </c>
      <c r="B286" s="58" t="str">
        <f>IF(بيانات!B286&lt;&gt;"",بيانات!C286,"")</f>
        <v/>
      </c>
      <c r="C286" s="66" t="str">
        <f>IF(بيانات!B286&lt;&gt;"",بيانات!D286,"")</f>
        <v/>
      </c>
      <c r="D286" s="5"/>
    </row>
    <row r="287" spans="1:4" ht="15" customHeight="1">
      <c r="A287" s="57" t="str">
        <f>IF(بيانات!B287&lt;&gt;"",بيانات!B287,"")</f>
        <v/>
      </c>
      <c r="B287" s="57" t="str">
        <f>IF(بيانات!B287&lt;&gt;"",بيانات!C287,"")</f>
        <v/>
      </c>
      <c r="C287" s="65" t="str">
        <f>IF(بيانات!B287&lt;&gt;"",بيانات!D287,"")</f>
        <v/>
      </c>
      <c r="D287" s="2"/>
    </row>
    <row r="288" spans="1:4" ht="15" customHeight="1">
      <c r="A288" s="58" t="str">
        <f>IF(بيانات!B288&lt;&gt;"",بيانات!B288,"")</f>
        <v/>
      </c>
      <c r="B288" s="58" t="str">
        <f>IF(بيانات!B288&lt;&gt;"",بيانات!C288,"")</f>
        <v/>
      </c>
      <c r="C288" s="66" t="str">
        <f>IF(بيانات!B288&lt;&gt;"",بيانات!D288,"")</f>
        <v/>
      </c>
      <c r="D288" s="5"/>
    </row>
    <row r="289" spans="1:4" ht="15" customHeight="1">
      <c r="A289" s="57" t="str">
        <f>IF(بيانات!B289&lt;&gt;"",بيانات!B289,"")</f>
        <v/>
      </c>
      <c r="B289" s="57" t="str">
        <f>IF(بيانات!B289&lt;&gt;"",بيانات!C289,"")</f>
        <v/>
      </c>
      <c r="C289" s="65" t="str">
        <f>IF(بيانات!B289&lt;&gt;"",بيانات!D289,"")</f>
        <v/>
      </c>
      <c r="D289" s="2"/>
    </row>
    <row r="290" spans="1:4" ht="15" customHeight="1">
      <c r="A290" s="58" t="str">
        <f>IF(بيانات!B290&lt;&gt;"",بيانات!B290,"")</f>
        <v/>
      </c>
      <c r="B290" s="58" t="str">
        <f>IF(بيانات!B290&lt;&gt;"",بيانات!C290,"")</f>
        <v/>
      </c>
      <c r="C290" s="66" t="str">
        <f>IF(بيانات!B290&lt;&gt;"",بيانات!D290,"")</f>
        <v/>
      </c>
      <c r="D290" s="5"/>
    </row>
    <row r="291" spans="1:4" ht="15" customHeight="1">
      <c r="A291" s="57" t="str">
        <f>IF(بيانات!B291&lt;&gt;"",بيانات!B291,"")</f>
        <v/>
      </c>
      <c r="B291" s="57" t="str">
        <f>IF(بيانات!B291&lt;&gt;"",بيانات!C291,"")</f>
        <v/>
      </c>
      <c r="C291" s="65" t="str">
        <f>IF(بيانات!B291&lt;&gt;"",بيانات!D291,"")</f>
        <v/>
      </c>
      <c r="D291" s="2"/>
    </row>
    <row r="292" spans="1:4" ht="15" customHeight="1">
      <c r="A292" s="58" t="str">
        <f>IF(بيانات!B292&lt;&gt;"",بيانات!B292,"")</f>
        <v/>
      </c>
      <c r="B292" s="58" t="str">
        <f>IF(بيانات!B292&lt;&gt;"",بيانات!C292,"")</f>
        <v/>
      </c>
      <c r="C292" s="66" t="str">
        <f>IF(بيانات!B292&lt;&gt;"",بيانات!D292,"")</f>
        <v/>
      </c>
      <c r="D292" s="5"/>
    </row>
    <row r="293" spans="1:4" ht="15" customHeight="1">
      <c r="A293" s="57" t="str">
        <f>IF(بيانات!B293&lt;&gt;"",بيانات!B293,"")</f>
        <v/>
      </c>
      <c r="B293" s="57" t="str">
        <f>IF(بيانات!B293&lt;&gt;"",بيانات!C293,"")</f>
        <v/>
      </c>
      <c r="C293" s="65" t="str">
        <f>IF(بيانات!B293&lt;&gt;"",بيانات!D293,"")</f>
        <v/>
      </c>
      <c r="D293" s="2"/>
    </row>
    <row r="294" spans="1:4" ht="15" customHeight="1">
      <c r="A294" s="58" t="str">
        <f>IF(بيانات!B294&lt;&gt;"",بيانات!B294,"")</f>
        <v/>
      </c>
      <c r="B294" s="58" t="str">
        <f>IF(بيانات!B294&lt;&gt;"",بيانات!C294,"")</f>
        <v/>
      </c>
      <c r="C294" s="66" t="str">
        <f>IF(بيانات!B294&lt;&gt;"",بيانات!D294,"")</f>
        <v/>
      </c>
      <c r="D294" s="5"/>
    </row>
    <row r="295" spans="1:4" ht="15" customHeight="1">
      <c r="A295" s="57" t="str">
        <f>IF(بيانات!B295&lt;&gt;"",بيانات!B295,"")</f>
        <v/>
      </c>
      <c r="B295" s="57" t="str">
        <f>IF(بيانات!B295&lt;&gt;"",بيانات!C295,"")</f>
        <v/>
      </c>
      <c r="C295" s="65" t="str">
        <f>IF(بيانات!B295&lt;&gt;"",بيانات!D295,"")</f>
        <v/>
      </c>
      <c r="D295" s="2"/>
    </row>
    <row r="296" spans="1:4" ht="15" customHeight="1">
      <c r="A296" s="58" t="str">
        <f>IF(بيانات!B296&lt;&gt;"",بيانات!B296,"")</f>
        <v/>
      </c>
      <c r="B296" s="58" t="str">
        <f>IF(بيانات!B296&lt;&gt;"",بيانات!C296,"")</f>
        <v/>
      </c>
      <c r="C296" s="66" t="str">
        <f>IF(بيانات!B296&lt;&gt;"",بيانات!D296,"")</f>
        <v/>
      </c>
      <c r="D296" s="5"/>
    </row>
    <row r="297" spans="1:4" ht="15" customHeight="1">
      <c r="A297" s="57" t="str">
        <f>IF(بيانات!B297&lt;&gt;"",بيانات!B297,"")</f>
        <v/>
      </c>
      <c r="B297" s="57" t="str">
        <f>IF(بيانات!B297&lt;&gt;"",بيانات!C297,"")</f>
        <v/>
      </c>
      <c r="C297" s="65" t="str">
        <f>IF(بيانات!B297&lt;&gt;"",بيانات!D297,"")</f>
        <v/>
      </c>
      <c r="D297" s="2"/>
    </row>
    <row r="298" spans="1:4" ht="15" customHeight="1">
      <c r="A298" s="58" t="str">
        <f>IF(بيانات!B298&lt;&gt;"",بيانات!B298,"")</f>
        <v/>
      </c>
      <c r="B298" s="58" t="str">
        <f>IF(بيانات!B298&lt;&gt;"",بيانات!C298,"")</f>
        <v/>
      </c>
      <c r="C298" s="66" t="str">
        <f>IF(بيانات!B298&lt;&gt;"",بيانات!D298,"")</f>
        <v/>
      </c>
      <c r="D298" s="5"/>
    </row>
    <row r="299" spans="1:4" ht="15" customHeight="1">
      <c r="A299" s="57" t="str">
        <f>IF(بيانات!B299&lt;&gt;"",بيانات!B299,"")</f>
        <v/>
      </c>
      <c r="B299" s="57" t="str">
        <f>IF(بيانات!B299&lt;&gt;"",بيانات!C299,"")</f>
        <v/>
      </c>
      <c r="C299" s="65" t="str">
        <f>IF(بيانات!B299&lt;&gt;"",بيانات!D299,"")</f>
        <v/>
      </c>
      <c r="D299" s="2"/>
    </row>
    <row r="300" spans="1:4" ht="15" customHeight="1">
      <c r="A300" s="58" t="str">
        <f>IF(بيانات!B300&lt;&gt;"",بيانات!B300,"")</f>
        <v/>
      </c>
      <c r="B300" s="58" t="str">
        <f>IF(بيانات!B300&lt;&gt;"",بيانات!C300,"")</f>
        <v/>
      </c>
      <c r="C300" s="66" t="str">
        <f>IF(بيانات!B300&lt;&gt;"",بيانات!D300,"")</f>
        <v/>
      </c>
      <c r="D300" s="5"/>
    </row>
    <row r="301" spans="1:4" ht="15" customHeight="1">
      <c r="A301" s="57" t="str">
        <f>IF(بيانات!B301&lt;&gt;"",بيانات!B301,"")</f>
        <v/>
      </c>
      <c r="B301" s="57" t="str">
        <f>IF(بيانات!B301&lt;&gt;"",بيانات!C301,"")</f>
        <v/>
      </c>
      <c r="C301" s="65" t="str">
        <f>IF(بيانات!B301&lt;&gt;"",بيانات!D301,"")</f>
        <v/>
      </c>
      <c r="D301" s="2"/>
    </row>
    <row r="302" spans="1:4" ht="15" customHeight="1">
      <c r="A302" s="58" t="str">
        <f>IF(بيانات!B302&lt;&gt;"",بيانات!B302,"")</f>
        <v/>
      </c>
      <c r="B302" s="58" t="str">
        <f>IF(بيانات!B302&lt;&gt;"",بيانات!C302,"")</f>
        <v/>
      </c>
      <c r="C302" s="66" t="str">
        <f>IF(بيانات!B302&lt;&gt;"",بيانات!D302,"")</f>
        <v/>
      </c>
      <c r="D302" s="5"/>
    </row>
    <row r="303" spans="1:4" ht="15" customHeight="1">
      <c r="A303" s="57" t="str">
        <f>IF(بيانات!B303&lt;&gt;"",بيانات!B303,"")</f>
        <v/>
      </c>
      <c r="B303" s="57" t="str">
        <f>IF(بيانات!B303&lt;&gt;"",بيانات!C303,"")</f>
        <v/>
      </c>
      <c r="C303" s="65" t="str">
        <f>IF(بيانات!B303&lt;&gt;"",بيانات!D303,"")</f>
        <v/>
      </c>
      <c r="D303" s="2"/>
    </row>
    <row r="304" spans="1:4" ht="15" customHeight="1">
      <c r="A304" s="58" t="str">
        <f>IF(بيانات!B304&lt;&gt;"",بيانات!B304,"")</f>
        <v/>
      </c>
      <c r="B304" s="58" t="str">
        <f>IF(بيانات!B304&lt;&gt;"",بيانات!C304,"")</f>
        <v/>
      </c>
      <c r="C304" s="66" t="str">
        <f>IF(بيانات!B304&lt;&gt;"",بيانات!D304,"")</f>
        <v/>
      </c>
      <c r="D304" s="5"/>
    </row>
    <row r="305" spans="1:4" ht="15" customHeight="1">
      <c r="A305" s="57" t="str">
        <f>IF(بيانات!B305&lt;&gt;"",بيانات!B305,"")</f>
        <v/>
      </c>
      <c r="B305" s="57" t="str">
        <f>IF(بيانات!B305&lt;&gt;"",بيانات!C305,"")</f>
        <v/>
      </c>
      <c r="C305" s="65" t="str">
        <f>IF(بيانات!B305&lt;&gt;"",بيانات!D305,"")</f>
        <v/>
      </c>
      <c r="D305" s="2"/>
    </row>
    <row r="306" spans="1:4" ht="15" customHeight="1">
      <c r="A306" s="58" t="str">
        <f>IF(بيانات!B306&lt;&gt;"",بيانات!B306,"")</f>
        <v/>
      </c>
      <c r="B306" s="58" t="str">
        <f>IF(بيانات!B306&lt;&gt;"",بيانات!C306,"")</f>
        <v/>
      </c>
      <c r="C306" s="66" t="str">
        <f>IF(بيانات!B306&lt;&gt;"",بيانات!D306,"")</f>
        <v/>
      </c>
      <c r="D306" s="5"/>
    </row>
    <row r="307" spans="1:4" ht="15" customHeight="1">
      <c r="A307" s="57" t="str">
        <f>IF(بيانات!B307&lt;&gt;"",بيانات!B307,"")</f>
        <v/>
      </c>
      <c r="B307" s="57" t="str">
        <f>IF(بيانات!B307&lt;&gt;"",بيانات!C307,"")</f>
        <v/>
      </c>
      <c r="C307" s="65" t="str">
        <f>IF(بيانات!B307&lt;&gt;"",بيانات!D307,"")</f>
        <v/>
      </c>
      <c r="D307" s="2"/>
    </row>
    <row r="308" spans="1:4" ht="15" customHeight="1">
      <c r="A308" s="58" t="str">
        <f>IF(بيانات!B308&lt;&gt;"",بيانات!B308,"")</f>
        <v/>
      </c>
      <c r="B308" s="58" t="str">
        <f>IF(بيانات!B308&lt;&gt;"",بيانات!C308,"")</f>
        <v/>
      </c>
      <c r="C308" s="66" t="str">
        <f>IF(بيانات!B308&lt;&gt;"",بيانات!D308,"")</f>
        <v/>
      </c>
      <c r="D308" s="5"/>
    </row>
    <row r="309" spans="1:4" ht="15" customHeight="1">
      <c r="A309" s="57" t="str">
        <f>IF(بيانات!B309&lt;&gt;"",بيانات!B309,"")</f>
        <v/>
      </c>
      <c r="B309" s="57" t="str">
        <f>IF(بيانات!B309&lt;&gt;"",بيانات!C309,"")</f>
        <v/>
      </c>
      <c r="C309" s="65" t="str">
        <f>IF(بيانات!B309&lt;&gt;"",بيانات!D309,"")</f>
        <v/>
      </c>
      <c r="D309" s="2"/>
    </row>
    <row r="310" spans="1:4" ht="15" customHeight="1">
      <c r="A310" s="58" t="str">
        <f>IF(بيانات!B310&lt;&gt;"",بيانات!B310,"")</f>
        <v/>
      </c>
      <c r="B310" s="58" t="str">
        <f>IF(بيانات!B310&lt;&gt;"",بيانات!C310,"")</f>
        <v/>
      </c>
      <c r="C310" s="66" t="str">
        <f>IF(بيانات!B310&lt;&gt;"",بيانات!D310,"")</f>
        <v/>
      </c>
      <c r="D310" s="5"/>
    </row>
    <row r="311" spans="1:4" ht="15" customHeight="1">
      <c r="A311" s="57" t="str">
        <f>IF(بيانات!B311&lt;&gt;"",بيانات!B311,"")</f>
        <v/>
      </c>
      <c r="B311" s="57" t="str">
        <f>IF(بيانات!B311&lt;&gt;"",بيانات!C311,"")</f>
        <v/>
      </c>
      <c r="C311" s="65" t="str">
        <f>IF(بيانات!B311&lt;&gt;"",بيانات!D311,"")</f>
        <v/>
      </c>
      <c r="D311" s="2"/>
    </row>
    <row r="312" spans="1:4" ht="15" customHeight="1">
      <c r="A312" s="58" t="str">
        <f>IF(بيانات!B312&lt;&gt;"",بيانات!B312,"")</f>
        <v/>
      </c>
      <c r="B312" s="58" t="str">
        <f>IF(بيانات!B312&lt;&gt;"",بيانات!C312,"")</f>
        <v/>
      </c>
      <c r="C312" s="66" t="str">
        <f>IF(بيانات!B312&lt;&gt;"",بيانات!D312,"")</f>
        <v/>
      </c>
      <c r="D312" s="5"/>
    </row>
    <row r="313" spans="1:4" ht="15" customHeight="1">
      <c r="A313" s="57" t="str">
        <f>IF(بيانات!B313&lt;&gt;"",بيانات!B313,"")</f>
        <v/>
      </c>
      <c r="B313" s="57" t="str">
        <f>IF(بيانات!B313&lt;&gt;"",بيانات!C313,"")</f>
        <v/>
      </c>
      <c r="C313" s="65" t="str">
        <f>IF(بيانات!B313&lt;&gt;"",بيانات!D313,"")</f>
        <v/>
      </c>
      <c r="D313" s="2"/>
    </row>
    <row r="314" spans="1:4" ht="15" customHeight="1">
      <c r="A314" s="58" t="str">
        <f>IF(بيانات!B314&lt;&gt;"",بيانات!B314,"")</f>
        <v/>
      </c>
      <c r="B314" s="58" t="str">
        <f>IF(بيانات!B314&lt;&gt;"",بيانات!C314,"")</f>
        <v/>
      </c>
      <c r="C314" s="66" t="str">
        <f>IF(بيانات!B314&lt;&gt;"",بيانات!D314,"")</f>
        <v/>
      </c>
      <c r="D314" s="5"/>
    </row>
    <row r="315" spans="1:4" ht="15" customHeight="1">
      <c r="A315" s="57" t="str">
        <f>IF(بيانات!B315&lt;&gt;"",بيانات!B315,"")</f>
        <v/>
      </c>
      <c r="B315" s="57" t="str">
        <f>IF(بيانات!B315&lt;&gt;"",بيانات!C315,"")</f>
        <v/>
      </c>
      <c r="C315" s="65" t="str">
        <f>IF(بيانات!B315&lt;&gt;"",بيانات!D315,"")</f>
        <v/>
      </c>
      <c r="D315" s="2"/>
    </row>
    <row r="316" spans="1:4" ht="15" customHeight="1">
      <c r="A316" s="58" t="str">
        <f>IF(بيانات!B316&lt;&gt;"",بيانات!B316,"")</f>
        <v/>
      </c>
      <c r="B316" s="58" t="str">
        <f>IF(بيانات!B316&lt;&gt;"",بيانات!C316,"")</f>
        <v/>
      </c>
      <c r="C316" s="66" t="str">
        <f>IF(بيانات!B316&lt;&gt;"",بيانات!D316,"")</f>
        <v/>
      </c>
      <c r="D316" s="5"/>
    </row>
    <row r="317" spans="1:4" ht="15" customHeight="1">
      <c r="A317" s="57" t="str">
        <f>IF(بيانات!B317&lt;&gt;"",بيانات!B317,"")</f>
        <v/>
      </c>
      <c r="B317" s="57" t="str">
        <f>IF(بيانات!B317&lt;&gt;"",بيانات!C317,"")</f>
        <v/>
      </c>
      <c r="C317" s="65" t="str">
        <f>IF(بيانات!B317&lt;&gt;"",بيانات!D317,"")</f>
        <v/>
      </c>
      <c r="D317" s="2"/>
    </row>
    <row r="318" spans="1:4" ht="15" customHeight="1">
      <c r="A318" s="58" t="str">
        <f>IF(بيانات!B318&lt;&gt;"",بيانات!B318,"")</f>
        <v/>
      </c>
      <c r="B318" s="58" t="str">
        <f>IF(بيانات!B318&lt;&gt;"",بيانات!C318,"")</f>
        <v/>
      </c>
      <c r="C318" s="66" t="str">
        <f>IF(بيانات!B318&lt;&gt;"",بيانات!D318,"")</f>
        <v/>
      </c>
      <c r="D318" s="5"/>
    </row>
    <row r="319" spans="1:4" ht="15" customHeight="1">
      <c r="A319" s="57" t="str">
        <f>IF(بيانات!B319&lt;&gt;"",بيانات!B319,"")</f>
        <v/>
      </c>
      <c r="B319" s="57" t="str">
        <f>IF(بيانات!B319&lt;&gt;"",بيانات!C319,"")</f>
        <v/>
      </c>
      <c r="C319" s="65" t="str">
        <f>IF(بيانات!B319&lt;&gt;"",بيانات!D319,"")</f>
        <v/>
      </c>
      <c r="D319" s="2"/>
    </row>
    <row r="320" spans="1:4" ht="15" customHeight="1">
      <c r="A320" s="58" t="str">
        <f>IF(بيانات!B320&lt;&gt;"",بيانات!B320,"")</f>
        <v/>
      </c>
      <c r="B320" s="58" t="str">
        <f>IF(بيانات!B320&lt;&gt;"",بيانات!C320,"")</f>
        <v/>
      </c>
      <c r="C320" s="66" t="str">
        <f>IF(بيانات!B320&lt;&gt;"",بيانات!D320,"")</f>
        <v/>
      </c>
      <c r="D320" s="5"/>
    </row>
    <row r="321" spans="1:4" ht="15" customHeight="1">
      <c r="A321" s="57" t="str">
        <f>IF(بيانات!B321&lt;&gt;"",بيانات!B321,"")</f>
        <v/>
      </c>
      <c r="B321" s="57" t="str">
        <f>IF(بيانات!B321&lt;&gt;"",بيانات!C321,"")</f>
        <v/>
      </c>
      <c r="C321" s="65" t="str">
        <f>IF(بيانات!B321&lt;&gt;"",بيانات!D321,"")</f>
        <v/>
      </c>
      <c r="D321" s="2"/>
    </row>
    <row r="322" spans="1:4" ht="15" customHeight="1">
      <c r="A322" s="58" t="str">
        <f>IF(بيانات!B322&lt;&gt;"",بيانات!B322,"")</f>
        <v/>
      </c>
      <c r="B322" s="58" t="str">
        <f>IF(بيانات!B322&lt;&gt;"",بيانات!C322,"")</f>
        <v/>
      </c>
      <c r="C322" s="66" t="str">
        <f>IF(بيانات!B322&lt;&gt;"",بيانات!D322,"")</f>
        <v/>
      </c>
      <c r="D322" s="5"/>
    </row>
    <row r="323" spans="1:4" ht="15" customHeight="1">
      <c r="A323" s="57" t="str">
        <f>IF(بيانات!B323&lt;&gt;"",بيانات!B323,"")</f>
        <v/>
      </c>
      <c r="B323" s="57" t="str">
        <f>IF(بيانات!B323&lt;&gt;"",بيانات!C323,"")</f>
        <v/>
      </c>
      <c r="C323" s="65" t="str">
        <f>IF(بيانات!B323&lt;&gt;"",بيانات!D323,"")</f>
        <v/>
      </c>
      <c r="D323" s="2"/>
    </row>
    <row r="324" spans="1:4" ht="15" customHeight="1">
      <c r="A324" s="58" t="str">
        <f>IF(بيانات!B324&lt;&gt;"",بيانات!B324,"")</f>
        <v/>
      </c>
      <c r="B324" s="58" t="str">
        <f>IF(بيانات!B324&lt;&gt;"",بيانات!C324,"")</f>
        <v/>
      </c>
      <c r="C324" s="66" t="str">
        <f>IF(بيانات!B324&lt;&gt;"",بيانات!D324,"")</f>
        <v/>
      </c>
      <c r="D324" s="5"/>
    </row>
    <row r="325" spans="1:4" ht="15" customHeight="1">
      <c r="A325" s="57" t="str">
        <f>IF(بيانات!B325&lt;&gt;"",بيانات!B325,"")</f>
        <v/>
      </c>
      <c r="B325" s="57" t="str">
        <f>IF(بيانات!B325&lt;&gt;"",بيانات!C325,"")</f>
        <v/>
      </c>
      <c r="C325" s="65" t="str">
        <f>IF(بيانات!B325&lt;&gt;"",بيانات!D325,"")</f>
        <v/>
      </c>
      <c r="D325" s="2"/>
    </row>
    <row r="326" spans="1:4" ht="15" customHeight="1">
      <c r="A326" s="58" t="str">
        <f>IF(بيانات!B326&lt;&gt;"",بيانات!B326,"")</f>
        <v/>
      </c>
      <c r="B326" s="58" t="str">
        <f>IF(بيانات!B326&lt;&gt;"",بيانات!C326,"")</f>
        <v/>
      </c>
      <c r="C326" s="66" t="str">
        <f>IF(بيانات!B326&lt;&gt;"",بيانات!D326,"")</f>
        <v/>
      </c>
      <c r="D326" s="5"/>
    </row>
    <row r="327" spans="1:4" ht="15" customHeight="1">
      <c r="A327" s="57" t="str">
        <f>IF(بيانات!B327&lt;&gt;"",بيانات!B327,"")</f>
        <v/>
      </c>
      <c r="B327" s="57" t="str">
        <f>IF(بيانات!B327&lt;&gt;"",بيانات!C327,"")</f>
        <v/>
      </c>
      <c r="C327" s="65" t="str">
        <f>IF(بيانات!B327&lt;&gt;"",بيانات!D327,"")</f>
        <v/>
      </c>
      <c r="D327" s="2"/>
    </row>
    <row r="328" spans="1:4" ht="15" customHeight="1">
      <c r="A328" s="58" t="str">
        <f>IF(بيانات!B328&lt;&gt;"",بيانات!B328,"")</f>
        <v/>
      </c>
      <c r="B328" s="58" t="str">
        <f>IF(بيانات!B328&lt;&gt;"",بيانات!C328,"")</f>
        <v/>
      </c>
      <c r="C328" s="66" t="str">
        <f>IF(بيانات!B328&lt;&gt;"",بيانات!D328,"")</f>
        <v/>
      </c>
      <c r="D328" s="5"/>
    </row>
    <row r="329" spans="1:4" ht="15" customHeight="1">
      <c r="A329" s="57" t="str">
        <f>IF(بيانات!B329&lt;&gt;"",بيانات!B329,"")</f>
        <v/>
      </c>
      <c r="B329" s="57" t="str">
        <f>IF(بيانات!B329&lt;&gt;"",بيانات!C329,"")</f>
        <v/>
      </c>
      <c r="C329" s="65" t="str">
        <f>IF(بيانات!B329&lt;&gt;"",بيانات!D329,"")</f>
        <v/>
      </c>
      <c r="D329" s="2"/>
    </row>
    <row r="330" spans="1:4" ht="15" customHeight="1">
      <c r="A330" s="58" t="str">
        <f>IF(بيانات!B330&lt;&gt;"",بيانات!B330,"")</f>
        <v/>
      </c>
      <c r="B330" s="58" t="str">
        <f>IF(بيانات!B330&lt;&gt;"",بيانات!C330,"")</f>
        <v/>
      </c>
      <c r="C330" s="66" t="str">
        <f>IF(بيانات!B330&lt;&gt;"",بيانات!D330,"")</f>
        <v/>
      </c>
      <c r="D330" s="5"/>
    </row>
    <row r="331" spans="1:4" ht="15" customHeight="1">
      <c r="A331" s="57" t="str">
        <f>IF(بيانات!B331&lt;&gt;"",بيانات!B331,"")</f>
        <v/>
      </c>
      <c r="B331" s="57" t="str">
        <f>IF(بيانات!B331&lt;&gt;"",بيانات!C331,"")</f>
        <v/>
      </c>
      <c r="C331" s="65" t="str">
        <f>IF(بيانات!B331&lt;&gt;"",بيانات!D331,"")</f>
        <v/>
      </c>
      <c r="D331" s="2"/>
    </row>
    <row r="332" spans="1:4" ht="15" customHeight="1">
      <c r="A332" s="58" t="str">
        <f>IF(بيانات!B332&lt;&gt;"",بيانات!B332,"")</f>
        <v/>
      </c>
      <c r="B332" s="58" t="str">
        <f>IF(بيانات!B332&lt;&gt;"",بيانات!C332,"")</f>
        <v/>
      </c>
      <c r="C332" s="66" t="str">
        <f>IF(بيانات!B332&lt;&gt;"",بيانات!D332,"")</f>
        <v/>
      </c>
      <c r="D332" s="5"/>
    </row>
    <row r="333" spans="1:4" ht="15" customHeight="1">
      <c r="A333" s="57" t="str">
        <f>IF(بيانات!B333&lt;&gt;"",بيانات!B333,"")</f>
        <v/>
      </c>
      <c r="B333" s="57" t="str">
        <f>IF(بيانات!B333&lt;&gt;"",بيانات!C333,"")</f>
        <v/>
      </c>
      <c r="C333" s="65" t="str">
        <f>IF(بيانات!B333&lt;&gt;"",بيانات!D333,"")</f>
        <v/>
      </c>
      <c r="D333" s="2"/>
    </row>
    <row r="334" spans="1:4" ht="15" customHeight="1">
      <c r="A334" s="58" t="str">
        <f>IF(بيانات!B334&lt;&gt;"",بيانات!B334,"")</f>
        <v/>
      </c>
      <c r="B334" s="58" t="str">
        <f>IF(بيانات!B334&lt;&gt;"",بيانات!C334,"")</f>
        <v/>
      </c>
      <c r="C334" s="66" t="str">
        <f>IF(بيانات!B334&lt;&gt;"",بيانات!D334,"")</f>
        <v/>
      </c>
      <c r="D334" s="5"/>
    </row>
    <row r="335" spans="1:4" ht="15" customHeight="1">
      <c r="A335" s="57" t="str">
        <f>IF(بيانات!B335&lt;&gt;"",بيانات!B335,"")</f>
        <v/>
      </c>
      <c r="B335" s="57" t="str">
        <f>IF(بيانات!B335&lt;&gt;"",بيانات!C335,"")</f>
        <v/>
      </c>
      <c r="C335" s="65" t="str">
        <f>IF(بيانات!B335&lt;&gt;"",بيانات!D335,"")</f>
        <v/>
      </c>
      <c r="D335" s="2"/>
    </row>
    <row r="336" spans="1:4" ht="15" customHeight="1">
      <c r="A336" s="58" t="str">
        <f>IF(بيانات!B336&lt;&gt;"",بيانات!B336,"")</f>
        <v/>
      </c>
      <c r="B336" s="58" t="str">
        <f>IF(بيانات!B336&lt;&gt;"",بيانات!C336,"")</f>
        <v/>
      </c>
      <c r="C336" s="66" t="str">
        <f>IF(بيانات!B336&lt;&gt;"",بيانات!D336,"")</f>
        <v/>
      </c>
      <c r="D336" s="5"/>
    </row>
    <row r="337" spans="1:4" ht="15" customHeight="1">
      <c r="A337" s="57" t="str">
        <f>IF(بيانات!B337&lt;&gt;"",بيانات!B337,"")</f>
        <v/>
      </c>
      <c r="B337" s="57" t="str">
        <f>IF(بيانات!B337&lt;&gt;"",بيانات!C337,"")</f>
        <v/>
      </c>
      <c r="C337" s="65" t="str">
        <f>IF(بيانات!B337&lt;&gt;"",بيانات!D337,"")</f>
        <v/>
      </c>
      <c r="D337" s="2"/>
    </row>
    <row r="338" spans="1:4" ht="15" customHeight="1">
      <c r="A338" s="58" t="str">
        <f>IF(بيانات!B338&lt;&gt;"",بيانات!B338,"")</f>
        <v/>
      </c>
      <c r="B338" s="58" t="str">
        <f>IF(بيانات!B338&lt;&gt;"",بيانات!C338,"")</f>
        <v/>
      </c>
      <c r="C338" s="66" t="str">
        <f>IF(بيانات!B338&lt;&gt;"",بيانات!D338,"")</f>
        <v/>
      </c>
      <c r="D338" s="5"/>
    </row>
    <row r="339" spans="1:4" ht="15" customHeight="1">
      <c r="A339" s="57" t="str">
        <f>IF(بيانات!B339&lt;&gt;"",بيانات!B339,"")</f>
        <v/>
      </c>
      <c r="B339" s="57" t="str">
        <f>IF(بيانات!B339&lt;&gt;"",بيانات!C339,"")</f>
        <v/>
      </c>
      <c r="C339" s="65" t="str">
        <f>IF(بيانات!B339&lt;&gt;"",بيانات!D339,"")</f>
        <v/>
      </c>
      <c r="D339" s="2"/>
    </row>
    <row r="340" spans="1:4" ht="15" customHeight="1">
      <c r="A340" s="58" t="str">
        <f>IF(بيانات!B340&lt;&gt;"",بيانات!B340,"")</f>
        <v/>
      </c>
      <c r="B340" s="58" t="str">
        <f>IF(بيانات!B340&lt;&gt;"",بيانات!C340,"")</f>
        <v/>
      </c>
      <c r="C340" s="66" t="str">
        <f>IF(بيانات!B340&lt;&gt;"",بيانات!D340,"")</f>
        <v/>
      </c>
      <c r="D340" s="5"/>
    </row>
    <row r="341" spans="1:4" ht="15" customHeight="1">
      <c r="A341" s="57" t="str">
        <f>IF(بيانات!B341&lt;&gt;"",بيانات!B341,"")</f>
        <v/>
      </c>
      <c r="B341" s="57" t="str">
        <f>IF(بيانات!B341&lt;&gt;"",بيانات!C341,"")</f>
        <v/>
      </c>
      <c r="C341" s="65" t="str">
        <f>IF(بيانات!B341&lt;&gt;"",بيانات!D341,"")</f>
        <v/>
      </c>
      <c r="D341" s="2"/>
    </row>
    <row r="342" spans="1:4" ht="15" customHeight="1">
      <c r="A342" s="58" t="str">
        <f>IF(بيانات!B342&lt;&gt;"",بيانات!B342,"")</f>
        <v/>
      </c>
      <c r="B342" s="58" t="str">
        <f>IF(بيانات!B342&lt;&gt;"",بيانات!C342,"")</f>
        <v/>
      </c>
      <c r="C342" s="66" t="str">
        <f>IF(بيانات!B342&lt;&gt;"",بيانات!D342,"")</f>
        <v/>
      </c>
      <c r="D342" s="5"/>
    </row>
    <row r="343" spans="1:4" ht="15" customHeight="1">
      <c r="A343" s="57" t="str">
        <f>IF(بيانات!B343&lt;&gt;"",بيانات!B343,"")</f>
        <v/>
      </c>
      <c r="B343" s="57" t="str">
        <f>IF(بيانات!B343&lt;&gt;"",بيانات!C343,"")</f>
        <v/>
      </c>
      <c r="C343" s="65" t="str">
        <f>IF(بيانات!B343&lt;&gt;"",بيانات!D343,"")</f>
        <v/>
      </c>
      <c r="D343" s="2"/>
    </row>
    <row r="344" spans="1:4" ht="15" customHeight="1">
      <c r="A344" s="58" t="str">
        <f>IF(بيانات!B344&lt;&gt;"",بيانات!B344,"")</f>
        <v/>
      </c>
      <c r="B344" s="58" t="str">
        <f>IF(بيانات!B344&lt;&gt;"",بيانات!C344,"")</f>
        <v/>
      </c>
      <c r="C344" s="66" t="str">
        <f>IF(بيانات!B344&lt;&gt;"",بيانات!D344,"")</f>
        <v/>
      </c>
      <c r="D344" s="5"/>
    </row>
    <row r="345" spans="1:4" ht="15" customHeight="1">
      <c r="A345" s="57" t="str">
        <f>IF(بيانات!B345&lt;&gt;"",بيانات!B345,"")</f>
        <v/>
      </c>
      <c r="B345" s="57" t="str">
        <f>IF(بيانات!B345&lt;&gt;"",بيانات!C345,"")</f>
        <v/>
      </c>
      <c r="C345" s="65" t="str">
        <f>IF(بيانات!B345&lt;&gt;"",بيانات!D345,"")</f>
        <v/>
      </c>
      <c r="D345" s="2"/>
    </row>
    <row r="346" spans="1:4" ht="15" customHeight="1">
      <c r="A346" s="58" t="str">
        <f>IF(بيانات!B346&lt;&gt;"",بيانات!B346,"")</f>
        <v/>
      </c>
      <c r="B346" s="58" t="str">
        <f>IF(بيانات!B346&lt;&gt;"",بيانات!C346,"")</f>
        <v/>
      </c>
      <c r="C346" s="66" t="str">
        <f>IF(بيانات!B346&lt;&gt;"",بيانات!D346,"")</f>
        <v/>
      </c>
      <c r="D346" s="5"/>
    </row>
    <row r="347" spans="1:4" ht="15" customHeight="1">
      <c r="A347" s="57" t="str">
        <f>IF(بيانات!B347&lt;&gt;"",بيانات!B347,"")</f>
        <v/>
      </c>
      <c r="B347" s="57" t="str">
        <f>IF(بيانات!B347&lt;&gt;"",بيانات!C347,"")</f>
        <v/>
      </c>
      <c r="C347" s="65" t="str">
        <f>IF(بيانات!B347&lt;&gt;"",بيانات!D347,"")</f>
        <v/>
      </c>
      <c r="D347" s="2"/>
    </row>
    <row r="348" spans="1:4" ht="15" customHeight="1">
      <c r="A348" s="58" t="str">
        <f>IF(بيانات!B348&lt;&gt;"",بيانات!B348,"")</f>
        <v/>
      </c>
      <c r="B348" s="58" t="str">
        <f>IF(بيانات!B348&lt;&gt;"",بيانات!C348,"")</f>
        <v/>
      </c>
      <c r="C348" s="66" t="str">
        <f>IF(بيانات!B348&lt;&gt;"",بيانات!D348,"")</f>
        <v/>
      </c>
      <c r="D348" s="5"/>
    </row>
    <row r="349" spans="1:4" ht="15" customHeight="1">
      <c r="A349" s="57" t="str">
        <f>IF(بيانات!B349&lt;&gt;"",بيانات!B349,"")</f>
        <v/>
      </c>
      <c r="B349" s="57" t="str">
        <f>IF(بيانات!B349&lt;&gt;"",بيانات!C349,"")</f>
        <v/>
      </c>
      <c r="C349" s="65" t="str">
        <f>IF(بيانات!B349&lt;&gt;"",بيانات!D349,"")</f>
        <v/>
      </c>
      <c r="D349" s="2"/>
    </row>
    <row r="350" spans="1:4" ht="15" customHeight="1">
      <c r="A350" s="58" t="str">
        <f>IF(بيانات!B350&lt;&gt;"",بيانات!B350,"")</f>
        <v/>
      </c>
      <c r="B350" s="58" t="str">
        <f>IF(بيانات!B350&lt;&gt;"",بيانات!C350,"")</f>
        <v/>
      </c>
      <c r="C350" s="66" t="str">
        <f>IF(بيانات!B350&lt;&gt;"",بيانات!D350,"")</f>
        <v/>
      </c>
      <c r="D350" s="5"/>
    </row>
    <row r="351" spans="1:4" ht="15" customHeight="1">
      <c r="A351" s="57" t="str">
        <f>IF(بيانات!B351&lt;&gt;"",بيانات!B351,"")</f>
        <v/>
      </c>
      <c r="B351" s="57" t="str">
        <f>IF(بيانات!B351&lt;&gt;"",بيانات!C351,"")</f>
        <v/>
      </c>
      <c r="C351" s="65" t="str">
        <f>IF(بيانات!B351&lt;&gt;"",بيانات!D351,"")</f>
        <v/>
      </c>
      <c r="D351" s="2"/>
    </row>
    <row r="352" spans="1:4" ht="15" customHeight="1">
      <c r="A352" s="58" t="str">
        <f>IF(بيانات!B352&lt;&gt;"",بيانات!B352,"")</f>
        <v/>
      </c>
      <c r="B352" s="58" t="str">
        <f>IF(بيانات!B352&lt;&gt;"",بيانات!C352,"")</f>
        <v/>
      </c>
      <c r="C352" s="66" t="str">
        <f>IF(بيانات!B352&lt;&gt;"",بيانات!D352,"")</f>
        <v/>
      </c>
      <c r="D352" s="5"/>
    </row>
    <row r="353" spans="1:4" ht="15" customHeight="1">
      <c r="A353" s="57" t="str">
        <f>IF(بيانات!B353&lt;&gt;"",بيانات!B353,"")</f>
        <v/>
      </c>
      <c r="B353" s="57" t="str">
        <f>IF(بيانات!B353&lt;&gt;"",بيانات!C353,"")</f>
        <v/>
      </c>
      <c r="C353" s="65" t="str">
        <f>IF(بيانات!B353&lt;&gt;"",بيانات!D353,"")</f>
        <v/>
      </c>
      <c r="D353" s="2"/>
    </row>
    <row r="354" spans="1:4" ht="15" customHeight="1">
      <c r="A354" s="58" t="str">
        <f>IF(بيانات!B354&lt;&gt;"",بيانات!B354,"")</f>
        <v/>
      </c>
      <c r="B354" s="58" t="str">
        <f>IF(بيانات!B354&lt;&gt;"",بيانات!C354,"")</f>
        <v/>
      </c>
      <c r="C354" s="66" t="str">
        <f>IF(بيانات!B354&lt;&gt;"",بيانات!D354,"")</f>
        <v/>
      </c>
      <c r="D354" s="5"/>
    </row>
    <row r="355" spans="1:4" ht="15" customHeight="1">
      <c r="A355" s="57" t="str">
        <f>IF(بيانات!B355&lt;&gt;"",بيانات!B355,"")</f>
        <v/>
      </c>
      <c r="B355" s="57" t="str">
        <f>IF(بيانات!B355&lt;&gt;"",بيانات!C355,"")</f>
        <v/>
      </c>
      <c r="C355" s="65" t="str">
        <f>IF(بيانات!B355&lt;&gt;"",بيانات!D355,"")</f>
        <v/>
      </c>
      <c r="D355" s="2"/>
    </row>
    <row r="356" spans="1:4" ht="15" customHeight="1">
      <c r="A356" s="58" t="str">
        <f>IF(بيانات!B356&lt;&gt;"",بيانات!B356,"")</f>
        <v/>
      </c>
      <c r="B356" s="58" t="str">
        <f>IF(بيانات!B356&lt;&gt;"",بيانات!C356,"")</f>
        <v/>
      </c>
      <c r="C356" s="66" t="str">
        <f>IF(بيانات!B356&lt;&gt;"",بيانات!D356,"")</f>
        <v/>
      </c>
      <c r="D356" s="5"/>
    </row>
    <row r="357" spans="1:4" ht="15" customHeight="1">
      <c r="A357" s="57" t="str">
        <f>IF(بيانات!B357&lt;&gt;"",بيانات!B357,"")</f>
        <v/>
      </c>
      <c r="B357" s="57" t="str">
        <f>IF(بيانات!B357&lt;&gt;"",بيانات!C357,"")</f>
        <v/>
      </c>
      <c r="C357" s="65" t="str">
        <f>IF(بيانات!B357&lt;&gt;"",بيانات!D357,"")</f>
        <v/>
      </c>
      <c r="D357" s="2"/>
    </row>
    <row r="358" spans="1:4" ht="15" customHeight="1">
      <c r="A358" s="58" t="str">
        <f>IF(بيانات!B358&lt;&gt;"",بيانات!B358,"")</f>
        <v/>
      </c>
      <c r="B358" s="58" t="str">
        <f>IF(بيانات!B358&lt;&gt;"",بيانات!C358,"")</f>
        <v/>
      </c>
      <c r="C358" s="66" t="str">
        <f>IF(بيانات!B358&lt;&gt;"",بيانات!D358,"")</f>
        <v/>
      </c>
      <c r="D358" s="5"/>
    </row>
    <row r="359" spans="1:4" ht="15" customHeight="1">
      <c r="A359" s="57" t="str">
        <f>IF(بيانات!B359&lt;&gt;"",بيانات!B359,"")</f>
        <v/>
      </c>
      <c r="B359" s="57" t="str">
        <f>IF(بيانات!B359&lt;&gt;"",بيانات!C359,"")</f>
        <v/>
      </c>
      <c r="C359" s="65" t="str">
        <f>IF(بيانات!B359&lt;&gt;"",بيانات!D359,"")</f>
        <v/>
      </c>
      <c r="D359" s="2"/>
    </row>
    <row r="360" spans="1:4" ht="15" customHeight="1">
      <c r="A360" s="58" t="str">
        <f>IF(بيانات!B360&lt;&gt;"",بيانات!B360,"")</f>
        <v/>
      </c>
      <c r="B360" s="58" t="str">
        <f>IF(بيانات!B360&lt;&gt;"",بيانات!C360,"")</f>
        <v/>
      </c>
      <c r="C360" s="66" t="str">
        <f>IF(بيانات!B360&lt;&gt;"",بيانات!D360,"")</f>
        <v/>
      </c>
      <c r="D360" s="5"/>
    </row>
    <row r="361" spans="1:4" ht="15" customHeight="1">
      <c r="A361" s="57" t="str">
        <f>IF(بيانات!B361&lt;&gt;"",بيانات!B361,"")</f>
        <v/>
      </c>
      <c r="B361" s="57" t="str">
        <f>IF(بيانات!B361&lt;&gt;"",بيانات!C361,"")</f>
        <v/>
      </c>
      <c r="C361" s="65" t="str">
        <f>IF(بيانات!B361&lt;&gt;"",بيانات!D361,"")</f>
        <v/>
      </c>
      <c r="D361" s="2"/>
    </row>
    <row r="362" spans="1:4" ht="15" customHeight="1">
      <c r="A362" s="58" t="str">
        <f>IF(بيانات!B362&lt;&gt;"",بيانات!B362,"")</f>
        <v/>
      </c>
      <c r="B362" s="58" t="str">
        <f>IF(بيانات!B362&lt;&gt;"",بيانات!C362,"")</f>
        <v/>
      </c>
      <c r="C362" s="66" t="str">
        <f>IF(بيانات!B362&lt;&gt;"",بيانات!D362,"")</f>
        <v/>
      </c>
      <c r="D362" s="5"/>
    </row>
    <row r="363" spans="1:4" ht="15" customHeight="1">
      <c r="A363" s="57" t="str">
        <f>IF(بيانات!B363&lt;&gt;"",بيانات!B363,"")</f>
        <v/>
      </c>
      <c r="B363" s="57" t="str">
        <f>IF(بيانات!B363&lt;&gt;"",بيانات!C363,"")</f>
        <v/>
      </c>
      <c r="C363" s="65" t="str">
        <f>IF(بيانات!B363&lt;&gt;"",بيانات!D363,"")</f>
        <v/>
      </c>
      <c r="D363" s="2"/>
    </row>
    <row r="364" spans="1:4" ht="15" customHeight="1">
      <c r="A364" s="58" t="str">
        <f>IF(بيانات!B364&lt;&gt;"",بيانات!B364,"")</f>
        <v/>
      </c>
      <c r="B364" s="58" t="str">
        <f>IF(بيانات!B364&lt;&gt;"",بيانات!C364,"")</f>
        <v/>
      </c>
      <c r="C364" s="66" t="str">
        <f>IF(بيانات!B364&lt;&gt;"",بيانات!D364,"")</f>
        <v/>
      </c>
      <c r="D364" s="5"/>
    </row>
    <row r="365" spans="1:4" ht="15" customHeight="1">
      <c r="A365" s="57" t="str">
        <f>IF(بيانات!B365&lt;&gt;"",بيانات!B365,"")</f>
        <v/>
      </c>
      <c r="B365" s="57" t="str">
        <f>IF(بيانات!B365&lt;&gt;"",بيانات!C365,"")</f>
        <v/>
      </c>
      <c r="C365" s="65" t="str">
        <f>IF(بيانات!B365&lt;&gt;"",بيانات!D365,"")</f>
        <v/>
      </c>
      <c r="D365" s="2"/>
    </row>
    <row r="366" spans="1:4" ht="15" customHeight="1">
      <c r="A366" s="58" t="str">
        <f>IF(بيانات!B366&lt;&gt;"",بيانات!B366,"")</f>
        <v/>
      </c>
      <c r="B366" s="58" t="str">
        <f>IF(بيانات!B366&lt;&gt;"",بيانات!C366,"")</f>
        <v/>
      </c>
      <c r="C366" s="66" t="str">
        <f>IF(بيانات!B366&lt;&gt;"",بيانات!D366,"")</f>
        <v/>
      </c>
      <c r="D366" s="5"/>
    </row>
    <row r="367" spans="1:4" ht="15" customHeight="1">
      <c r="A367" s="57" t="str">
        <f>IF(بيانات!B367&lt;&gt;"",بيانات!B367,"")</f>
        <v/>
      </c>
      <c r="B367" s="57" t="str">
        <f>IF(بيانات!B367&lt;&gt;"",بيانات!C367,"")</f>
        <v/>
      </c>
      <c r="C367" s="65" t="str">
        <f>IF(بيانات!B367&lt;&gt;"",بيانات!D367,"")</f>
        <v/>
      </c>
      <c r="D367" s="2"/>
    </row>
    <row r="368" spans="1:4" ht="15" customHeight="1">
      <c r="A368" s="58" t="str">
        <f>IF(بيانات!B368&lt;&gt;"",بيانات!B368,"")</f>
        <v/>
      </c>
      <c r="B368" s="58" t="str">
        <f>IF(بيانات!B368&lt;&gt;"",بيانات!C368,"")</f>
        <v/>
      </c>
      <c r="C368" s="66" t="str">
        <f>IF(بيانات!B368&lt;&gt;"",بيانات!D368,"")</f>
        <v/>
      </c>
      <c r="D368" s="5"/>
    </row>
    <row r="369" spans="1:4" ht="15" customHeight="1">
      <c r="A369" s="57" t="str">
        <f>IF(بيانات!B369&lt;&gt;"",بيانات!B369,"")</f>
        <v/>
      </c>
      <c r="B369" s="57" t="str">
        <f>IF(بيانات!B369&lt;&gt;"",بيانات!C369,"")</f>
        <v/>
      </c>
      <c r="C369" s="65" t="str">
        <f>IF(بيانات!B369&lt;&gt;"",بيانات!D369,"")</f>
        <v/>
      </c>
      <c r="D369" s="2"/>
    </row>
    <row r="370" spans="1:4" ht="15" customHeight="1">
      <c r="A370" s="58" t="str">
        <f>IF(بيانات!B370&lt;&gt;"",بيانات!B370,"")</f>
        <v/>
      </c>
      <c r="B370" s="58" t="str">
        <f>IF(بيانات!B370&lt;&gt;"",بيانات!C370,"")</f>
        <v/>
      </c>
      <c r="C370" s="66" t="str">
        <f>IF(بيانات!B370&lt;&gt;"",بيانات!D370,"")</f>
        <v/>
      </c>
      <c r="D370" s="5"/>
    </row>
    <row r="371" spans="1:4" ht="15" customHeight="1">
      <c r="A371" s="57" t="str">
        <f>IF(بيانات!B371&lt;&gt;"",بيانات!B371,"")</f>
        <v/>
      </c>
      <c r="B371" s="57" t="str">
        <f>IF(بيانات!B371&lt;&gt;"",بيانات!C371,"")</f>
        <v/>
      </c>
      <c r="C371" s="65" t="str">
        <f>IF(بيانات!B371&lt;&gt;"",بيانات!D371,"")</f>
        <v/>
      </c>
      <c r="D371" s="2"/>
    </row>
    <row r="372" spans="1:4" ht="15" customHeight="1">
      <c r="A372" s="58" t="str">
        <f>IF(بيانات!B372&lt;&gt;"",بيانات!B372,"")</f>
        <v/>
      </c>
      <c r="B372" s="58" t="str">
        <f>IF(بيانات!B372&lt;&gt;"",بيانات!C372,"")</f>
        <v/>
      </c>
      <c r="C372" s="66" t="str">
        <f>IF(بيانات!B372&lt;&gt;"",بيانات!D372,"")</f>
        <v/>
      </c>
      <c r="D372" s="5"/>
    </row>
    <row r="373" spans="1:4" ht="15" customHeight="1">
      <c r="A373" s="57" t="str">
        <f>IF(بيانات!B373&lt;&gt;"",بيانات!B373,"")</f>
        <v/>
      </c>
      <c r="B373" s="57" t="str">
        <f>IF(بيانات!B373&lt;&gt;"",بيانات!C373,"")</f>
        <v/>
      </c>
      <c r="C373" s="65" t="str">
        <f>IF(بيانات!B373&lt;&gt;"",بيانات!D373,"")</f>
        <v/>
      </c>
      <c r="D373" s="2"/>
    </row>
    <row r="374" spans="1:4" ht="15" customHeight="1">
      <c r="A374" s="58" t="str">
        <f>IF(بيانات!B374&lt;&gt;"",بيانات!B374,"")</f>
        <v/>
      </c>
      <c r="B374" s="58" t="str">
        <f>IF(بيانات!B374&lt;&gt;"",بيانات!C374,"")</f>
        <v/>
      </c>
      <c r="C374" s="66" t="str">
        <f>IF(بيانات!B374&lt;&gt;"",بيانات!D374,"")</f>
        <v/>
      </c>
      <c r="D374" s="5"/>
    </row>
    <row r="375" spans="1:4" ht="15" customHeight="1">
      <c r="A375" s="57" t="str">
        <f>IF(بيانات!B375&lt;&gt;"",بيانات!B375,"")</f>
        <v/>
      </c>
      <c r="B375" s="57" t="str">
        <f>IF(بيانات!B375&lt;&gt;"",بيانات!C375,"")</f>
        <v/>
      </c>
      <c r="C375" s="65" t="str">
        <f>IF(بيانات!B375&lt;&gt;"",بيانات!D375,"")</f>
        <v/>
      </c>
      <c r="D375" s="2"/>
    </row>
    <row r="376" spans="1:4" ht="15" customHeight="1">
      <c r="A376" s="58" t="str">
        <f>IF(بيانات!B376&lt;&gt;"",بيانات!B376,"")</f>
        <v/>
      </c>
      <c r="B376" s="58" t="str">
        <f>IF(بيانات!B376&lt;&gt;"",بيانات!C376,"")</f>
        <v/>
      </c>
      <c r="C376" s="66" t="str">
        <f>IF(بيانات!B376&lt;&gt;"",بيانات!D376,"")</f>
        <v/>
      </c>
      <c r="D376" s="5"/>
    </row>
    <row r="377" spans="1:4" ht="15" customHeight="1">
      <c r="A377" s="57" t="str">
        <f>IF(بيانات!B377&lt;&gt;"",بيانات!B377,"")</f>
        <v/>
      </c>
      <c r="B377" s="57" t="str">
        <f>IF(بيانات!B377&lt;&gt;"",بيانات!C377,"")</f>
        <v/>
      </c>
      <c r="C377" s="65" t="str">
        <f>IF(بيانات!B377&lt;&gt;"",بيانات!D377,"")</f>
        <v/>
      </c>
      <c r="D377" s="2"/>
    </row>
    <row r="378" spans="1:4" ht="15" customHeight="1">
      <c r="A378" s="58" t="str">
        <f>IF(بيانات!B378&lt;&gt;"",بيانات!B378,"")</f>
        <v/>
      </c>
      <c r="B378" s="58" t="str">
        <f>IF(بيانات!B378&lt;&gt;"",بيانات!C378,"")</f>
        <v/>
      </c>
      <c r="C378" s="66" t="str">
        <f>IF(بيانات!B378&lt;&gt;"",بيانات!D378,"")</f>
        <v/>
      </c>
      <c r="D378" s="5"/>
    </row>
    <row r="379" spans="1:4" ht="15" customHeight="1">
      <c r="A379" s="57" t="str">
        <f>IF(بيانات!B379&lt;&gt;"",بيانات!B379,"")</f>
        <v/>
      </c>
      <c r="B379" s="57" t="str">
        <f>IF(بيانات!B379&lt;&gt;"",بيانات!C379,"")</f>
        <v/>
      </c>
      <c r="C379" s="65" t="str">
        <f>IF(بيانات!B379&lt;&gt;"",بيانات!D379,"")</f>
        <v/>
      </c>
      <c r="D379" s="2"/>
    </row>
    <row r="380" spans="1:4" ht="15" customHeight="1">
      <c r="A380" s="58" t="str">
        <f>IF(بيانات!B380&lt;&gt;"",بيانات!B380,"")</f>
        <v/>
      </c>
      <c r="B380" s="58" t="str">
        <f>IF(بيانات!B380&lt;&gt;"",بيانات!C380,"")</f>
        <v/>
      </c>
      <c r="C380" s="66" t="str">
        <f>IF(بيانات!B380&lt;&gt;"",بيانات!D380,"")</f>
        <v/>
      </c>
      <c r="D380" s="5"/>
    </row>
    <row r="381" spans="1:4" ht="15" customHeight="1">
      <c r="A381" s="57" t="str">
        <f>IF(بيانات!B381&lt;&gt;"",بيانات!B381,"")</f>
        <v/>
      </c>
      <c r="B381" s="57" t="str">
        <f>IF(بيانات!B381&lt;&gt;"",بيانات!C381,"")</f>
        <v/>
      </c>
      <c r="C381" s="65" t="str">
        <f>IF(بيانات!B381&lt;&gt;"",بيانات!D381,"")</f>
        <v/>
      </c>
      <c r="D381" s="2"/>
    </row>
    <row r="382" spans="1:4" ht="15" customHeight="1">
      <c r="A382" s="58" t="str">
        <f>IF(بيانات!B382&lt;&gt;"",بيانات!B382,"")</f>
        <v/>
      </c>
      <c r="B382" s="58" t="str">
        <f>IF(بيانات!B382&lt;&gt;"",بيانات!C382,"")</f>
        <v/>
      </c>
      <c r="C382" s="66" t="str">
        <f>IF(بيانات!B382&lt;&gt;"",بيانات!D382,"")</f>
        <v/>
      </c>
      <c r="D382" s="5"/>
    </row>
    <row r="383" spans="1:4" ht="15" customHeight="1">
      <c r="A383" s="57" t="str">
        <f>IF(بيانات!B383&lt;&gt;"",بيانات!B383,"")</f>
        <v/>
      </c>
      <c r="B383" s="57" t="str">
        <f>IF(بيانات!B383&lt;&gt;"",بيانات!C383,"")</f>
        <v/>
      </c>
      <c r="C383" s="65" t="str">
        <f>IF(بيانات!B383&lt;&gt;"",بيانات!D383,"")</f>
        <v/>
      </c>
      <c r="D383" s="2"/>
    </row>
    <row r="384" spans="1:4" ht="15" customHeight="1">
      <c r="A384" s="58" t="str">
        <f>IF(بيانات!B384&lt;&gt;"",بيانات!B384,"")</f>
        <v/>
      </c>
      <c r="B384" s="58" t="str">
        <f>IF(بيانات!B384&lt;&gt;"",بيانات!C384,"")</f>
        <v/>
      </c>
      <c r="C384" s="66" t="str">
        <f>IF(بيانات!B384&lt;&gt;"",بيانات!D384,"")</f>
        <v/>
      </c>
      <c r="D384" s="5"/>
    </row>
    <row r="385" spans="1:4" ht="15" customHeight="1">
      <c r="A385" s="57" t="str">
        <f>IF(بيانات!B385&lt;&gt;"",بيانات!B385,"")</f>
        <v/>
      </c>
      <c r="B385" s="57" t="str">
        <f>IF(بيانات!B385&lt;&gt;"",بيانات!C385,"")</f>
        <v/>
      </c>
      <c r="C385" s="65" t="str">
        <f>IF(بيانات!B385&lt;&gt;"",بيانات!D385,"")</f>
        <v/>
      </c>
      <c r="D385" s="2"/>
    </row>
    <row r="386" spans="1:4" ht="15" customHeight="1">
      <c r="A386" s="58" t="str">
        <f>IF(بيانات!B386&lt;&gt;"",بيانات!B386,"")</f>
        <v/>
      </c>
      <c r="B386" s="58" t="str">
        <f>IF(بيانات!B386&lt;&gt;"",بيانات!C386,"")</f>
        <v/>
      </c>
      <c r="C386" s="66" t="str">
        <f>IF(بيانات!B386&lt;&gt;"",بيانات!D386,"")</f>
        <v/>
      </c>
      <c r="D386" s="5"/>
    </row>
    <row r="387" spans="1:4" ht="15" customHeight="1">
      <c r="A387" s="57" t="str">
        <f>IF(بيانات!B387&lt;&gt;"",بيانات!B387,"")</f>
        <v/>
      </c>
      <c r="B387" s="57" t="str">
        <f>IF(بيانات!B387&lt;&gt;"",بيانات!C387,"")</f>
        <v/>
      </c>
      <c r="C387" s="65" t="str">
        <f>IF(بيانات!B387&lt;&gt;"",بيانات!D387,"")</f>
        <v/>
      </c>
      <c r="D387" s="2"/>
    </row>
    <row r="388" spans="1:4" ht="15" customHeight="1">
      <c r="A388" s="58" t="str">
        <f>IF(بيانات!B388&lt;&gt;"",بيانات!B388,"")</f>
        <v/>
      </c>
      <c r="B388" s="58" t="str">
        <f>IF(بيانات!B388&lt;&gt;"",بيانات!C388,"")</f>
        <v/>
      </c>
      <c r="C388" s="66" t="str">
        <f>IF(بيانات!B388&lt;&gt;"",بيانات!D388,"")</f>
        <v/>
      </c>
      <c r="D388" s="5"/>
    </row>
    <row r="389" spans="1:4" ht="15" customHeight="1">
      <c r="A389" s="57" t="str">
        <f>IF(بيانات!B389&lt;&gt;"",بيانات!B389,"")</f>
        <v/>
      </c>
      <c r="B389" s="57" t="str">
        <f>IF(بيانات!B389&lt;&gt;"",بيانات!C389,"")</f>
        <v/>
      </c>
      <c r="C389" s="65" t="str">
        <f>IF(بيانات!B389&lt;&gt;"",بيانات!D389,"")</f>
        <v/>
      </c>
      <c r="D389" s="2"/>
    </row>
    <row r="390" spans="1:4" ht="15" customHeight="1">
      <c r="A390" s="58" t="str">
        <f>IF(بيانات!B390&lt;&gt;"",بيانات!B390,"")</f>
        <v/>
      </c>
      <c r="B390" s="58" t="str">
        <f>IF(بيانات!B390&lt;&gt;"",بيانات!C390,"")</f>
        <v/>
      </c>
      <c r="C390" s="66" t="str">
        <f>IF(بيانات!B390&lt;&gt;"",بيانات!D390,"")</f>
        <v/>
      </c>
      <c r="D390" s="5"/>
    </row>
    <row r="391" spans="1:4" ht="15" customHeight="1">
      <c r="A391" s="57" t="str">
        <f>IF(بيانات!B391&lt;&gt;"",بيانات!B391,"")</f>
        <v/>
      </c>
      <c r="B391" s="57" t="str">
        <f>IF(بيانات!B391&lt;&gt;"",بيانات!C391,"")</f>
        <v/>
      </c>
      <c r="C391" s="65" t="str">
        <f>IF(بيانات!B391&lt;&gt;"",بيانات!D391,"")</f>
        <v/>
      </c>
      <c r="D391" s="2"/>
    </row>
    <row r="392" spans="1:4" ht="15" customHeight="1">
      <c r="A392" s="58" t="str">
        <f>IF(بيانات!B392&lt;&gt;"",بيانات!B392,"")</f>
        <v/>
      </c>
      <c r="B392" s="58" t="str">
        <f>IF(بيانات!B392&lt;&gt;"",بيانات!C392,"")</f>
        <v/>
      </c>
      <c r="C392" s="66" t="str">
        <f>IF(بيانات!B392&lt;&gt;"",بيانات!D392,"")</f>
        <v/>
      </c>
      <c r="D392" s="5"/>
    </row>
    <row r="393" spans="1:4" ht="15" customHeight="1">
      <c r="A393" s="57" t="str">
        <f>IF(بيانات!B393&lt;&gt;"",بيانات!B393,"")</f>
        <v/>
      </c>
      <c r="B393" s="57" t="str">
        <f>IF(بيانات!B393&lt;&gt;"",بيانات!C393,"")</f>
        <v/>
      </c>
      <c r="C393" s="65" t="str">
        <f>IF(بيانات!B393&lt;&gt;"",بيانات!D393,"")</f>
        <v/>
      </c>
      <c r="D393" s="2"/>
    </row>
    <row r="394" spans="1:4" ht="15" customHeight="1">
      <c r="A394" s="58" t="str">
        <f>IF(بيانات!B394&lt;&gt;"",بيانات!B394,"")</f>
        <v/>
      </c>
      <c r="B394" s="58" t="str">
        <f>IF(بيانات!B394&lt;&gt;"",بيانات!C394,"")</f>
        <v/>
      </c>
      <c r="C394" s="66" t="str">
        <f>IF(بيانات!B394&lt;&gt;"",بيانات!D394,"")</f>
        <v/>
      </c>
      <c r="D394" s="5"/>
    </row>
    <row r="395" spans="1:4" ht="15" customHeight="1">
      <c r="A395" s="57" t="str">
        <f>IF(بيانات!B395&lt;&gt;"",بيانات!B395,"")</f>
        <v/>
      </c>
      <c r="B395" s="57" t="str">
        <f>IF(بيانات!B395&lt;&gt;"",بيانات!C395,"")</f>
        <v/>
      </c>
      <c r="C395" s="65" t="str">
        <f>IF(بيانات!B395&lt;&gt;"",بيانات!D395,"")</f>
        <v/>
      </c>
      <c r="D395" s="2"/>
    </row>
    <row r="396" spans="1:4" ht="15" customHeight="1">
      <c r="A396" s="58" t="str">
        <f>IF(بيانات!B396&lt;&gt;"",بيانات!B396,"")</f>
        <v/>
      </c>
      <c r="B396" s="58" t="str">
        <f>IF(بيانات!B396&lt;&gt;"",بيانات!C396,"")</f>
        <v/>
      </c>
      <c r="C396" s="66" t="str">
        <f>IF(بيانات!B396&lt;&gt;"",بيانات!D396,"")</f>
        <v/>
      </c>
      <c r="D396" s="5"/>
    </row>
    <row r="397" spans="1:4" ht="15" customHeight="1">
      <c r="A397" s="57" t="str">
        <f>IF(بيانات!B397&lt;&gt;"",بيانات!B397,"")</f>
        <v/>
      </c>
      <c r="B397" s="57" t="str">
        <f>IF(بيانات!B397&lt;&gt;"",بيانات!C397,"")</f>
        <v/>
      </c>
      <c r="C397" s="65" t="str">
        <f>IF(بيانات!B397&lt;&gt;"",بيانات!D397,"")</f>
        <v/>
      </c>
      <c r="D397" s="2"/>
    </row>
    <row r="398" spans="1:4" ht="15" customHeight="1">
      <c r="A398" s="58" t="str">
        <f>IF(بيانات!B398&lt;&gt;"",بيانات!B398,"")</f>
        <v/>
      </c>
      <c r="B398" s="58" t="str">
        <f>IF(بيانات!B398&lt;&gt;"",بيانات!C398,"")</f>
        <v/>
      </c>
      <c r="C398" s="66" t="str">
        <f>IF(بيانات!B398&lt;&gt;"",بيانات!D398,"")</f>
        <v/>
      </c>
      <c r="D398" s="5"/>
    </row>
    <row r="399" spans="1:4" ht="15" customHeight="1">
      <c r="A399" s="57" t="str">
        <f>IF(بيانات!B399&lt;&gt;"",بيانات!B399,"")</f>
        <v/>
      </c>
      <c r="B399" s="57" t="str">
        <f>IF(بيانات!B399&lt;&gt;"",بيانات!C399,"")</f>
        <v/>
      </c>
      <c r="C399" s="65" t="str">
        <f>IF(بيانات!B399&lt;&gt;"",بيانات!D399,"")</f>
        <v/>
      </c>
      <c r="D399" s="2"/>
    </row>
    <row r="400" spans="1:4" ht="15" customHeight="1">
      <c r="A400" s="58" t="str">
        <f>IF(بيانات!B400&lt;&gt;"",بيانات!B400,"")</f>
        <v/>
      </c>
      <c r="B400" s="58" t="str">
        <f>IF(بيانات!B400&lt;&gt;"",بيانات!C400,"")</f>
        <v/>
      </c>
      <c r="C400" s="66" t="str">
        <f>IF(بيانات!B400&lt;&gt;"",بيانات!D400,"")</f>
        <v/>
      </c>
      <c r="D400" s="5"/>
    </row>
    <row r="401" spans="1:4" ht="15" customHeight="1">
      <c r="A401" s="57" t="str">
        <f>IF(بيانات!B401&lt;&gt;"",بيانات!B401,"")</f>
        <v/>
      </c>
      <c r="B401" s="57" t="str">
        <f>IF(بيانات!B401&lt;&gt;"",بيانات!C401,"")</f>
        <v/>
      </c>
      <c r="C401" s="65" t="str">
        <f>IF(بيانات!B401&lt;&gt;"",بيانات!D401,"")</f>
        <v/>
      </c>
      <c r="D401" s="2"/>
    </row>
    <row r="402" spans="1:4" ht="15" customHeight="1">
      <c r="A402" s="58" t="str">
        <f>IF(بيانات!B402&lt;&gt;"",بيانات!B402,"")</f>
        <v/>
      </c>
      <c r="B402" s="58" t="str">
        <f>IF(بيانات!B402&lt;&gt;"",بيانات!C402,"")</f>
        <v/>
      </c>
      <c r="C402" s="66" t="str">
        <f>IF(بيانات!B402&lt;&gt;"",بيانات!D402,"")</f>
        <v/>
      </c>
      <c r="D402" s="5"/>
    </row>
    <row r="403" spans="1:4" ht="15" customHeight="1">
      <c r="A403" s="57" t="str">
        <f>IF(بيانات!B403&lt;&gt;"",بيانات!B403,"")</f>
        <v/>
      </c>
      <c r="B403" s="57" t="str">
        <f>IF(بيانات!B403&lt;&gt;"",بيانات!C403,"")</f>
        <v/>
      </c>
      <c r="C403" s="65" t="str">
        <f>IF(بيانات!B403&lt;&gt;"",بيانات!D403,"")</f>
        <v/>
      </c>
      <c r="D403" s="2"/>
    </row>
    <row r="404" spans="1:4" ht="15" customHeight="1">
      <c r="A404" s="58" t="str">
        <f>IF(بيانات!B404&lt;&gt;"",بيانات!B404,"")</f>
        <v/>
      </c>
      <c r="B404" s="58" t="str">
        <f>IF(بيانات!B404&lt;&gt;"",بيانات!C404,"")</f>
        <v/>
      </c>
      <c r="C404" s="66" t="str">
        <f>IF(بيانات!B404&lt;&gt;"",بيانات!D404,"")</f>
        <v/>
      </c>
      <c r="D404" s="5"/>
    </row>
    <row r="405" spans="1:4" ht="15" customHeight="1">
      <c r="A405" s="57" t="str">
        <f>IF(بيانات!B405&lt;&gt;"",بيانات!B405,"")</f>
        <v/>
      </c>
      <c r="B405" s="57" t="str">
        <f>IF(بيانات!B405&lt;&gt;"",بيانات!C405,"")</f>
        <v/>
      </c>
      <c r="C405" s="65" t="str">
        <f>IF(بيانات!B405&lt;&gt;"",بيانات!D405,"")</f>
        <v/>
      </c>
      <c r="D405" s="2"/>
    </row>
    <row r="406" spans="1:4" ht="15" customHeight="1">
      <c r="A406" s="58" t="str">
        <f>IF(بيانات!B406&lt;&gt;"",بيانات!B406,"")</f>
        <v/>
      </c>
      <c r="B406" s="58" t="str">
        <f>IF(بيانات!B406&lt;&gt;"",بيانات!C406,"")</f>
        <v/>
      </c>
      <c r="C406" s="66" t="str">
        <f>IF(بيانات!B406&lt;&gt;"",بيانات!D406,"")</f>
        <v/>
      </c>
      <c r="D406" s="5"/>
    </row>
    <row r="407" spans="1:4" ht="15" customHeight="1">
      <c r="A407" s="57" t="str">
        <f>IF(بيانات!B407&lt;&gt;"",بيانات!B407,"")</f>
        <v/>
      </c>
      <c r="B407" s="57" t="str">
        <f>IF(بيانات!B407&lt;&gt;"",بيانات!C407,"")</f>
        <v/>
      </c>
      <c r="C407" s="65" t="str">
        <f>IF(بيانات!B407&lt;&gt;"",بيانات!D407,"")</f>
        <v/>
      </c>
      <c r="D407" s="2"/>
    </row>
    <row r="408" spans="1:4" ht="15" customHeight="1">
      <c r="A408" s="58" t="str">
        <f>IF(بيانات!B408&lt;&gt;"",بيانات!B408,"")</f>
        <v/>
      </c>
      <c r="B408" s="58" t="str">
        <f>IF(بيانات!B408&lt;&gt;"",بيانات!C408,"")</f>
        <v/>
      </c>
      <c r="C408" s="66" t="str">
        <f>IF(بيانات!B408&lt;&gt;"",بيانات!D408,"")</f>
        <v/>
      </c>
      <c r="D408" s="5"/>
    </row>
    <row r="409" spans="1:4" ht="15" customHeight="1">
      <c r="A409" s="57" t="str">
        <f>IF(بيانات!B409&lt;&gt;"",بيانات!B409,"")</f>
        <v/>
      </c>
      <c r="B409" s="57" t="str">
        <f>IF(بيانات!B409&lt;&gt;"",بيانات!C409,"")</f>
        <v/>
      </c>
      <c r="C409" s="65" t="str">
        <f>IF(بيانات!B409&lt;&gt;"",بيانات!D409,"")</f>
        <v/>
      </c>
      <c r="D409" s="2"/>
    </row>
    <row r="410" spans="1:4" ht="15" customHeight="1">
      <c r="A410" s="58" t="str">
        <f>IF(بيانات!B410&lt;&gt;"",بيانات!B410,"")</f>
        <v/>
      </c>
      <c r="B410" s="58" t="str">
        <f>IF(بيانات!B410&lt;&gt;"",بيانات!C410,"")</f>
        <v/>
      </c>
      <c r="C410" s="66" t="str">
        <f>IF(بيانات!B410&lt;&gt;"",بيانات!D410,"")</f>
        <v/>
      </c>
      <c r="D410" s="5"/>
    </row>
    <row r="411" spans="1:4" ht="15" customHeight="1">
      <c r="A411" s="57" t="str">
        <f>IF(بيانات!B411&lt;&gt;"",بيانات!B411,"")</f>
        <v/>
      </c>
      <c r="B411" s="57" t="str">
        <f>IF(بيانات!B411&lt;&gt;"",بيانات!C411,"")</f>
        <v/>
      </c>
      <c r="C411" s="65" t="str">
        <f>IF(بيانات!B411&lt;&gt;"",بيانات!D411,"")</f>
        <v/>
      </c>
      <c r="D411" s="2"/>
    </row>
    <row r="412" spans="1:4" ht="15" customHeight="1">
      <c r="A412" s="58" t="str">
        <f>IF(بيانات!B412&lt;&gt;"",بيانات!B412,"")</f>
        <v/>
      </c>
      <c r="B412" s="58" t="str">
        <f>IF(بيانات!B412&lt;&gt;"",بيانات!C412,"")</f>
        <v/>
      </c>
      <c r="C412" s="66" t="str">
        <f>IF(بيانات!B412&lt;&gt;"",بيانات!D412,"")</f>
        <v/>
      </c>
      <c r="D412" s="5"/>
    </row>
    <row r="413" spans="1:4" ht="15" customHeight="1">
      <c r="A413" s="57" t="str">
        <f>IF(بيانات!B413&lt;&gt;"",بيانات!B413,"")</f>
        <v/>
      </c>
      <c r="B413" s="57" t="str">
        <f>IF(بيانات!B413&lt;&gt;"",بيانات!C413,"")</f>
        <v/>
      </c>
      <c r="C413" s="65" t="str">
        <f>IF(بيانات!B413&lt;&gt;"",بيانات!D413,"")</f>
        <v/>
      </c>
      <c r="D413" s="2"/>
    </row>
    <row r="414" spans="1:4" ht="15" customHeight="1">
      <c r="A414" s="58" t="str">
        <f>IF(بيانات!B414&lt;&gt;"",بيانات!B414,"")</f>
        <v/>
      </c>
      <c r="B414" s="58" t="str">
        <f>IF(بيانات!B414&lt;&gt;"",بيانات!C414,"")</f>
        <v/>
      </c>
      <c r="C414" s="66" t="str">
        <f>IF(بيانات!B414&lt;&gt;"",بيانات!D414,"")</f>
        <v/>
      </c>
      <c r="D414" s="5"/>
    </row>
    <row r="415" spans="1:4" ht="15" customHeight="1">
      <c r="A415" s="57" t="str">
        <f>IF(بيانات!B415&lt;&gt;"",بيانات!B415,"")</f>
        <v/>
      </c>
      <c r="B415" s="57" t="str">
        <f>IF(بيانات!B415&lt;&gt;"",بيانات!C415,"")</f>
        <v/>
      </c>
      <c r="C415" s="65" t="str">
        <f>IF(بيانات!B415&lt;&gt;"",بيانات!D415,"")</f>
        <v/>
      </c>
      <c r="D415" s="2"/>
    </row>
    <row r="416" spans="1:4" ht="15" customHeight="1">
      <c r="A416" s="58" t="str">
        <f>IF(بيانات!B416&lt;&gt;"",بيانات!B416,"")</f>
        <v/>
      </c>
      <c r="B416" s="58" t="str">
        <f>IF(بيانات!B416&lt;&gt;"",بيانات!C416,"")</f>
        <v/>
      </c>
      <c r="C416" s="66" t="str">
        <f>IF(بيانات!B416&lt;&gt;"",بيانات!D416,"")</f>
        <v/>
      </c>
      <c r="D416" s="5"/>
    </row>
    <row r="417" spans="1:4" ht="15" customHeight="1">
      <c r="A417" s="57" t="str">
        <f>IF(بيانات!B417&lt;&gt;"",بيانات!B417,"")</f>
        <v/>
      </c>
      <c r="B417" s="57" t="str">
        <f>IF(بيانات!B417&lt;&gt;"",بيانات!C417,"")</f>
        <v/>
      </c>
      <c r="C417" s="65" t="str">
        <f>IF(بيانات!B417&lt;&gt;"",بيانات!D417,"")</f>
        <v/>
      </c>
      <c r="D417" s="2"/>
    </row>
    <row r="418" spans="1:4" ht="15" customHeight="1">
      <c r="A418" s="58" t="str">
        <f>IF(بيانات!B418&lt;&gt;"",بيانات!B418,"")</f>
        <v/>
      </c>
      <c r="B418" s="58" t="str">
        <f>IF(بيانات!B418&lt;&gt;"",بيانات!C418,"")</f>
        <v/>
      </c>
      <c r="C418" s="66" t="str">
        <f>IF(بيانات!B418&lt;&gt;"",بيانات!D418,"")</f>
        <v/>
      </c>
      <c r="D418" s="5"/>
    </row>
    <row r="419" spans="1:4" ht="15" customHeight="1">
      <c r="A419" s="57" t="str">
        <f>IF(بيانات!B419&lt;&gt;"",بيانات!B419,"")</f>
        <v/>
      </c>
      <c r="B419" s="57" t="str">
        <f>IF(بيانات!B419&lt;&gt;"",بيانات!C419,"")</f>
        <v/>
      </c>
      <c r="C419" s="65" t="str">
        <f>IF(بيانات!B419&lt;&gt;"",بيانات!D419,"")</f>
        <v/>
      </c>
      <c r="D419" s="2"/>
    </row>
    <row r="420" spans="1:4" ht="15" customHeight="1">
      <c r="A420" s="58" t="str">
        <f>IF(بيانات!B420&lt;&gt;"",بيانات!B420,"")</f>
        <v/>
      </c>
      <c r="B420" s="58" t="str">
        <f>IF(بيانات!B420&lt;&gt;"",بيانات!C420,"")</f>
        <v/>
      </c>
      <c r="C420" s="66" t="str">
        <f>IF(بيانات!B420&lt;&gt;"",بيانات!D420,"")</f>
        <v/>
      </c>
      <c r="D420" s="5"/>
    </row>
    <row r="421" spans="1:4" ht="15" customHeight="1">
      <c r="A421" s="57" t="str">
        <f>IF(بيانات!B421&lt;&gt;"",بيانات!B421,"")</f>
        <v/>
      </c>
      <c r="B421" s="57" t="str">
        <f>IF(بيانات!B421&lt;&gt;"",بيانات!C421,"")</f>
        <v/>
      </c>
      <c r="C421" s="65" t="str">
        <f>IF(بيانات!B421&lt;&gt;"",بيانات!D421,"")</f>
        <v/>
      </c>
      <c r="D421" s="2"/>
    </row>
    <row r="422" spans="1:4" ht="15" customHeight="1">
      <c r="A422" s="58" t="str">
        <f>IF(بيانات!B422&lt;&gt;"",بيانات!B422,"")</f>
        <v/>
      </c>
      <c r="B422" s="58" t="str">
        <f>IF(بيانات!B422&lt;&gt;"",بيانات!C422,"")</f>
        <v/>
      </c>
      <c r="C422" s="66" t="str">
        <f>IF(بيانات!B422&lt;&gt;"",بيانات!D422,"")</f>
        <v/>
      </c>
      <c r="D422" s="5"/>
    </row>
    <row r="423" spans="1:4" ht="15" customHeight="1">
      <c r="A423" s="57" t="str">
        <f>IF(بيانات!B423&lt;&gt;"",بيانات!B423,"")</f>
        <v/>
      </c>
      <c r="B423" s="57" t="str">
        <f>IF(بيانات!B423&lt;&gt;"",بيانات!C423,"")</f>
        <v/>
      </c>
      <c r="C423" s="65" t="str">
        <f>IF(بيانات!B423&lt;&gt;"",بيانات!D423,"")</f>
        <v/>
      </c>
      <c r="D423" s="2"/>
    </row>
    <row r="424" spans="1:4" ht="15" customHeight="1">
      <c r="A424" s="58" t="str">
        <f>IF(بيانات!B424&lt;&gt;"",بيانات!B424,"")</f>
        <v/>
      </c>
      <c r="B424" s="58" t="str">
        <f>IF(بيانات!B424&lt;&gt;"",بيانات!C424,"")</f>
        <v/>
      </c>
      <c r="C424" s="66" t="str">
        <f>IF(بيانات!B424&lt;&gt;"",بيانات!D424,"")</f>
        <v/>
      </c>
      <c r="D424" s="5"/>
    </row>
    <row r="425" spans="1:4" ht="15" customHeight="1">
      <c r="A425" s="57" t="str">
        <f>IF(بيانات!B425&lt;&gt;"",بيانات!B425,"")</f>
        <v/>
      </c>
      <c r="B425" s="57" t="str">
        <f>IF(بيانات!B425&lt;&gt;"",بيانات!C425,"")</f>
        <v/>
      </c>
      <c r="C425" s="65" t="str">
        <f>IF(بيانات!B425&lt;&gt;"",بيانات!D425,"")</f>
        <v/>
      </c>
      <c r="D425" s="2"/>
    </row>
    <row r="426" spans="1:4" ht="15" customHeight="1">
      <c r="A426" s="58" t="str">
        <f>IF(بيانات!B426&lt;&gt;"",بيانات!B426,"")</f>
        <v/>
      </c>
      <c r="B426" s="58" t="str">
        <f>IF(بيانات!B426&lt;&gt;"",بيانات!C426,"")</f>
        <v/>
      </c>
      <c r="C426" s="66" t="str">
        <f>IF(بيانات!B426&lt;&gt;"",بيانات!D426,"")</f>
        <v/>
      </c>
      <c r="D426" s="5"/>
    </row>
    <row r="427" spans="1:4" ht="15" customHeight="1">
      <c r="A427" s="57" t="str">
        <f>IF(بيانات!B427&lt;&gt;"",بيانات!B427,"")</f>
        <v/>
      </c>
      <c r="B427" s="57" t="str">
        <f>IF(بيانات!B427&lt;&gt;"",بيانات!C427,"")</f>
        <v/>
      </c>
      <c r="C427" s="65" t="str">
        <f>IF(بيانات!B427&lt;&gt;"",بيانات!D427,"")</f>
        <v/>
      </c>
      <c r="D427" s="2"/>
    </row>
    <row r="428" spans="1:4" ht="15" customHeight="1">
      <c r="A428" s="58" t="str">
        <f>IF(بيانات!B428&lt;&gt;"",بيانات!B428,"")</f>
        <v/>
      </c>
      <c r="B428" s="58" t="str">
        <f>IF(بيانات!B428&lt;&gt;"",بيانات!C428,"")</f>
        <v/>
      </c>
      <c r="C428" s="66" t="str">
        <f>IF(بيانات!B428&lt;&gt;"",بيانات!D428,"")</f>
        <v/>
      </c>
      <c r="D428" s="5"/>
    </row>
    <row r="429" spans="1:4" ht="15" customHeight="1">
      <c r="A429" s="57" t="str">
        <f>IF(بيانات!B429&lt;&gt;"",بيانات!B429,"")</f>
        <v/>
      </c>
      <c r="B429" s="57" t="str">
        <f>IF(بيانات!B429&lt;&gt;"",بيانات!C429,"")</f>
        <v/>
      </c>
      <c r="C429" s="65" t="str">
        <f>IF(بيانات!B429&lt;&gt;"",بيانات!D429,"")</f>
        <v/>
      </c>
      <c r="D429" s="2"/>
    </row>
    <row r="430" spans="1:4" ht="15" customHeight="1">
      <c r="A430" s="58" t="str">
        <f>IF(بيانات!B430&lt;&gt;"",بيانات!B430,"")</f>
        <v/>
      </c>
      <c r="B430" s="58" t="str">
        <f>IF(بيانات!B430&lt;&gt;"",بيانات!C430,"")</f>
        <v/>
      </c>
      <c r="C430" s="66" t="str">
        <f>IF(بيانات!B430&lt;&gt;"",بيانات!D430,"")</f>
        <v/>
      </c>
      <c r="D430" s="5"/>
    </row>
    <row r="431" spans="1:4" ht="15" customHeight="1">
      <c r="A431" s="57" t="str">
        <f>IF(بيانات!B431&lt;&gt;"",بيانات!B431,"")</f>
        <v/>
      </c>
      <c r="B431" s="57" t="str">
        <f>IF(بيانات!B431&lt;&gt;"",بيانات!C431,"")</f>
        <v/>
      </c>
      <c r="C431" s="65" t="str">
        <f>IF(بيانات!B431&lt;&gt;"",بيانات!D431,"")</f>
        <v/>
      </c>
      <c r="D431" s="2"/>
    </row>
    <row r="432" spans="1:4" ht="15" customHeight="1">
      <c r="A432" s="58" t="str">
        <f>IF(بيانات!B432&lt;&gt;"",بيانات!B432,"")</f>
        <v/>
      </c>
      <c r="B432" s="58" t="str">
        <f>IF(بيانات!B432&lt;&gt;"",بيانات!C432,"")</f>
        <v/>
      </c>
      <c r="C432" s="66" t="str">
        <f>IF(بيانات!B432&lt;&gt;"",بيانات!D432,"")</f>
        <v/>
      </c>
      <c r="D432" s="5"/>
    </row>
    <row r="433" spans="1:4" ht="15" customHeight="1">
      <c r="A433" s="57" t="str">
        <f>IF(بيانات!B433&lt;&gt;"",بيانات!B433,"")</f>
        <v/>
      </c>
      <c r="B433" s="57" t="str">
        <f>IF(بيانات!B433&lt;&gt;"",بيانات!C433,"")</f>
        <v/>
      </c>
      <c r="C433" s="65" t="str">
        <f>IF(بيانات!B433&lt;&gt;"",بيانات!D433,"")</f>
        <v/>
      </c>
      <c r="D433" s="2"/>
    </row>
    <row r="434" spans="1:4" ht="15" customHeight="1">
      <c r="A434" s="58" t="str">
        <f>IF(بيانات!B434&lt;&gt;"",بيانات!B434,"")</f>
        <v/>
      </c>
      <c r="B434" s="58" t="str">
        <f>IF(بيانات!B434&lt;&gt;"",بيانات!C434,"")</f>
        <v/>
      </c>
      <c r="C434" s="66" t="str">
        <f>IF(بيانات!B434&lt;&gt;"",بيانات!D434,"")</f>
        <v/>
      </c>
      <c r="D434" s="5"/>
    </row>
    <row r="435" spans="1:4" ht="15" customHeight="1">
      <c r="A435" s="57" t="str">
        <f>IF(بيانات!B435&lt;&gt;"",بيانات!B435,"")</f>
        <v/>
      </c>
      <c r="B435" s="57" t="str">
        <f>IF(بيانات!B435&lt;&gt;"",بيانات!C435,"")</f>
        <v/>
      </c>
      <c r="C435" s="65" t="str">
        <f>IF(بيانات!B435&lt;&gt;"",بيانات!D435,"")</f>
        <v/>
      </c>
      <c r="D435" s="2"/>
    </row>
    <row r="436" spans="1:4" ht="15" customHeight="1">
      <c r="A436" s="58" t="str">
        <f>IF(بيانات!B436&lt;&gt;"",بيانات!B436,"")</f>
        <v/>
      </c>
      <c r="B436" s="58" t="str">
        <f>IF(بيانات!B436&lt;&gt;"",بيانات!C436,"")</f>
        <v/>
      </c>
      <c r="C436" s="66" t="str">
        <f>IF(بيانات!B436&lt;&gt;"",بيانات!D436,"")</f>
        <v/>
      </c>
      <c r="D436" s="5"/>
    </row>
    <row r="437" spans="1:4" ht="15" customHeight="1">
      <c r="A437" s="57" t="str">
        <f>IF(بيانات!B437&lt;&gt;"",بيانات!B437,"")</f>
        <v/>
      </c>
      <c r="B437" s="57" t="str">
        <f>IF(بيانات!B437&lt;&gt;"",بيانات!C437,"")</f>
        <v/>
      </c>
      <c r="C437" s="65" t="str">
        <f>IF(بيانات!B437&lt;&gt;"",بيانات!D437,"")</f>
        <v/>
      </c>
      <c r="D437" s="2"/>
    </row>
    <row r="438" spans="1:4" ht="15" customHeight="1">
      <c r="A438" s="58" t="str">
        <f>IF(بيانات!B438&lt;&gt;"",بيانات!B438,"")</f>
        <v/>
      </c>
      <c r="B438" s="58" t="str">
        <f>IF(بيانات!B438&lt;&gt;"",بيانات!C438,"")</f>
        <v/>
      </c>
      <c r="C438" s="66" t="str">
        <f>IF(بيانات!B438&lt;&gt;"",بيانات!D438,"")</f>
        <v/>
      </c>
      <c r="D438" s="5"/>
    </row>
    <row r="439" spans="1:4" ht="15" customHeight="1">
      <c r="A439" s="57" t="str">
        <f>IF(بيانات!B439&lt;&gt;"",بيانات!B439,"")</f>
        <v/>
      </c>
      <c r="B439" s="57" t="str">
        <f>IF(بيانات!B439&lt;&gt;"",بيانات!C439,"")</f>
        <v/>
      </c>
      <c r="C439" s="65" t="str">
        <f>IF(بيانات!B439&lt;&gt;"",بيانات!D439,"")</f>
        <v/>
      </c>
      <c r="D439" s="2"/>
    </row>
    <row r="440" spans="1:4" ht="15" customHeight="1">
      <c r="A440" s="58" t="str">
        <f>IF(بيانات!B440&lt;&gt;"",بيانات!B440,"")</f>
        <v/>
      </c>
      <c r="B440" s="58" t="str">
        <f>IF(بيانات!B440&lt;&gt;"",بيانات!C440,"")</f>
        <v/>
      </c>
      <c r="C440" s="66" t="str">
        <f>IF(بيانات!B440&lt;&gt;"",بيانات!D440,"")</f>
        <v/>
      </c>
      <c r="D440" s="5"/>
    </row>
    <row r="441" spans="1:4" ht="15" customHeight="1">
      <c r="A441" s="57" t="str">
        <f>IF(بيانات!B441&lt;&gt;"",بيانات!B441,"")</f>
        <v/>
      </c>
      <c r="B441" s="57" t="str">
        <f>IF(بيانات!B441&lt;&gt;"",بيانات!C441,"")</f>
        <v/>
      </c>
      <c r="C441" s="65" t="str">
        <f>IF(بيانات!B441&lt;&gt;"",بيانات!D441,"")</f>
        <v/>
      </c>
      <c r="D441" s="2"/>
    </row>
    <row r="442" spans="1:4" ht="15" customHeight="1">
      <c r="A442" s="58" t="str">
        <f>IF(بيانات!B442&lt;&gt;"",بيانات!B442,"")</f>
        <v/>
      </c>
      <c r="B442" s="58" t="str">
        <f>IF(بيانات!B442&lt;&gt;"",بيانات!C442,"")</f>
        <v/>
      </c>
      <c r="C442" s="66" t="str">
        <f>IF(بيانات!B442&lt;&gt;"",بيانات!D442,"")</f>
        <v/>
      </c>
      <c r="D442" s="5"/>
    </row>
    <row r="443" spans="1:4" ht="15" customHeight="1">
      <c r="A443" s="57" t="str">
        <f>IF(بيانات!B443&lt;&gt;"",بيانات!B443,"")</f>
        <v/>
      </c>
      <c r="B443" s="57" t="str">
        <f>IF(بيانات!B443&lt;&gt;"",بيانات!C443,"")</f>
        <v/>
      </c>
      <c r="C443" s="65" t="str">
        <f>IF(بيانات!B443&lt;&gt;"",بيانات!D443,"")</f>
        <v/>
      </c>
      <c r="D443" s="2"/>
    </row>
    <row r="444" spans="1:4" ht="15" customHeight="1">
      <c r="A444" s="58" t="str">
        <f>IF(بيانات!B444&lt;&gt;"",بيانات!B444,"")</f>
        <v/>
      </c>
      <c r="B444" s="58" t="str">
        <f>IF(بيانات!B444&lt;&gt;"",بيانات!C444,"")</f>
        <v/>
      </c>
      <c r="C444" s="66" t="str">
        <f>IF(بيانات!B444&lt;&gt;"",بيانات!D444,"")</f>
        <v/>
      </c>
      <c r="D444" s="5"/>
    </row>
    <row r="445" spans="1:4" ht="15" customHeight="1">
      <c r="A445" s="57" t="str">
        <f>IF(بيانات!B445&lt;&gt;"",بيانات!B445,"")</f>
        <v/>
      </c>
      <c r="B445" s="57" t="str">
        <f>IF(بيانات!B445&lt;&gt;"",بيانات!C445,"")</f>
        <v/>
      </c>
      <c r="C445" s="65" t="str">
        <f>IF(بيانات!B445&lt;&gt;"",بيانات!D445,"")</f>
        <v/>
      </c>
      <c r="D445" s="2"/>
    </row>
    <row r="446" spans="1:4" ht="15" customHeight="1">
      <c r="A446" s="58" t="str">
        <f>IF(بيانات!B446&lt;&gt;"",بيانات!B446,"")</f>
        <v/>
      </c>
      <c r="B446" s="58" t="str">
        <f>IF(بيانات!B446&lt;&gt;"",بيانات!C446,"")</f>
        <v/>
      </c>
      <c r="C446" s="66" t="str">
        <f>IF(بيانات!B446&lt;&gt;"",بيانات!D446,"")</f>
        <v/>
      </c>
      <c r="D446" s="5"/>
    </row>
    <row r="447" spans="1:4" ht="15" customHeight="1">
      <c r="A447" s="57" t="str">
        <f>IF(بيانات!B447&lt;&gt;"",بيانات!B447,"")</f>
        <v/>
      </c>
      <c r="B447" s="57" t="str">
        <f>IF(بيانات!B447&lt;&gt;"",بيانات!C447,"")</f>
        <v/>
      </c>
      <c r="C447" s="65" t="str">
        <f>IF(بيانات!B447&lt;&gt;"",بيانات!D447,"")</f>
        <v/>
      </c>
      <c r="D447" s="2"/>
    </row>
    <row r="448" spans="1:4" ht="15" customHeight="1">
      <c r="A448" s="58" t="str">
        <f>IF(بيانات!B448&lt;&gt;"",بيانات!B448,"")</f>
        <v/>
      </c>
      <c r="B448" s="58" t="str">
        <f>IF(بيانات!B448&lt;&gt;"",بيانات!C448,"")</f>
        <v/>
      </c>
      <c r="C448" s="66" t="str">
        <f>IF(بيانات!B448&lt;&gt;"",بيانات!D448,"")</f>
        <v/>
      </c>
      <c r="D448" s="5"/>
    </row>
    <row r="449" spans="1:4" ht="15" customHeight="1">
      <c r="A449" s="57" t="str">
        <f>IF(بيانات!B449&lt;&gt;"",بيانات!B449,"")</f>
        <v/>
      </c>
      <c r="B449" s="57" t="str">
        <f>IF(بيانات!B449&lt;&gt;"",بيانات!C449,"")</f>
        <v/>
      </c>
      <c r="C449" s="65" t="str">
        <f>IF(بيانات!B449&lt;&gt;"",بيانات!D449,"")</f>
        <v/>
      </c>
      <c r="D449" s="2"/>
    </row>
    <row r="450" spans="1:4" ht="15" customHeight="1">
      <c r="A450" s="58" t="str">
        <f>IF(بيانات!B450&lt;&gt;"",بيانات!B450,"")</f>
        <v/>
      </c>
      <c r="B450" s="58" t="str">
        <f>IF(بيانات!B450&lt;&gt;"",بيانات!C450,"")</f>
        <v/>
      </c>
      <c r="C450" s="66" t="str">
        <f>IF(بيانات!B450&lt;&gt;"",بيانات!D450,"")</f>
        <v/>
      </c>
      <c r="D450" s="5"/>
    </row>
    <row r="451" spans="1:4" ht="15" customHeight="1">
      <c r="A451" s="57" t="str">
        <f>IF(بيانات!B451&lt;&gt;"",بيانات!B451,"")</f>
        <v/>
      </c>
      <c r="B451" s="57" t="str">
        <f>IF(بيانات!B451&lt;&gt;"",بيانات!C451,"")</f>
        <v/>
      </c>
      <c r="C451" s="65" t="str">
        <f>IF(بيانات!B451&lt;&gt;"",بيانات!D451,"")</f>
        <v/>
      </c>
      <c r="D451" s="2"/>
    </row>
    <row r="452" spans="1:4" ht="15" customHeight="1">
      <c r="A452" s="58" t="str">
        <f>IF(بيانات!B452&lt;&gt;"",بيانات!B452,"")</f>
        <v/>
      </c>
      <c r="B452" s="58" t="str">
        <f>IF(بيانات!B452&lt;&gt;"",بيانات!C452,"")</f>
        <v/>
      </c>
      <c r="C452" s="66" t="str">
        <f>IF(بيانات!B452&lt;&gt;"",بيانات!D452,"")</f>
        <v/>
      </c>
      <c r="D452" s="5"/>
    </row>
    <row r="453" spans="1:4" ht="15" customHeight="1">
      <c r="A453" s="57" t="str">
        <f>IF(بيانات!B453&lt;&gt;"",بيانات!B453,"")</f>
        <v/>
      </c>
      <c r="B453" s="57" t="str">
        <f>IF(بيانات!B453&lt;&gt;"",بيانات!C453,"")</f>
        <v/>
      </c>
      <c r="C453" s="65" t="str">
        <f>IF(بيانات!B453&lt;&gt;"",بيانات!D453,"")</f>
        <v/>
      </c>
      <c r="D453" s="2"/>
    </row>
    <row r="454" spans="1:4" ht="15" customHeight="1">
      <c r="A454" s="58" t="str">
        <f>IF(بيانات!B454&lt;&gt;"",بيانات!B454,"")</f>
        <v/>
      </c>
      <c r="B454" s="58" t="str">
        <f>IF(بيانات!B454&lt;&gt;"",بيانات!C454,"")</f>
        <v/>
      </c>
      <c r="C454" s="66" t="str">
        <f>IF(بيانات!B454&lt;&gt;"",بيانات!D454,"")</f>
        <v/>
      </c>
      <c r="D454" s="5"/>
    </row>
    <row r="455" spans="1:4" ht="15" customHeight="1">
      <c r="A455" s="57" t="str">
        <f>IF(بيانات!B455&lt;&gt;"",بيانات!B455,"")</f>
        <v/>
      </c>
      <c r="B455" s="57" t="str">
        <f>IF(بيانات!B455&lt;&gt;"",بيانات!C455,"")</f>
        <v/>
      </c>
      <c r="C455" s="65" t="str">
        <f>IF(بيانات!B455&lt;&gt;"",بيانات!D455,"")</f>
        <v/>
      </c>
      <c r="D455" s="2"/>
    </row>
    <row r="456" spans="1:4" ht="15" customHeight="1">
      <c r="A456" s="58" t="str">
        <f>IF(بيانات!B456&lt;&gt;"",بيانات!B456,"")</f>
        <v/>
      </c>
      <c r="B456" s="58" t="str">
        <f>IF(بيانات!B456&lt;&gt;"",بيانات!C456,"")</f>
        <v/>
      </c>
      <c r="C456" s="66" t="str">
        <f>IF(بيانات!B456&lt;&gt;"",بيانات!D456,"")</f>
        <v/>
      </c>
      <c r="D456" s="5"/>
    </row>
    <row r="457" spans="1:4" ht="15" customHeight="1">
      <c r="A457" s="57" t="str">
        <f>IF(بيانات!B457&lt;&gt;"",بيانات!B457,"")</f>
        <v/>
      </c>
      <c r="B457" s="57" t="str">
        <f>IF(بيانات!B457&lt;&gt;"",بيانات!C457,"")</f>
        <v/>
      </c>
      <c r="C457" s="65" t="str">
        <f>IF(بيانات!B457&lt;&gt;"",بيانات!D457,"")</f>
        <v/>
      </c>
      <c r="D457" s="2"/>
    </row>
    <row r="458" spans="1:4" ht="15" customHeight="1">
      <c r="A458" s="58" t="str">
        <f>IF(بيانات!B458&lt;&gt;"",بيانات!B458,"")</f>
        <v/>
      </c>
      <c r="B458" s="58" t="str">
        <f>IF(بيانات!B458&lt;&gt;"",بيانات!C458,"")</f>
        <v/>
      </c>
      <c r="C458" s="66" t="str">
        <f>IF(بيانات!B458&lt;&gt;"",بيانات!D458,"")</f>
        <v/>
      </c>
      <c r="D458" s="5"/>
    </row>
    <row r="459" spans="1:4" ht="15" customHeight="1">
      <c r="A459" s="57" t="str">
        <f>IF(بيانات!B459&lt;&gt;"",بيانات!B459,"")</f>
        <v/>
      </c>
      <c r="B459" s="57" t="str">
        <f>IF(بيانات!B459&lt;&gt;"",بيانات!C459,"")</f>
        <v/>
      </c>
      <c r="C459" s="65" t="str">
        <f>IF(بيانات!B459&lt;&gt;"",بيانات!D459,"")</f>
        <v/>
      </c>
      <c r="D459" s="2"/>
    </row>
    <row r="460" spans="1:4" ht="15" customHeight="1">
      <c r="A460" s="58" t="str">
        <f>IF(بيانات!B460&lt;&gt;"",بيانات!B460,"")</f>
        <v/>
      </c>
      <c r="B460" s="58" t="str">
        <f>IF(بيانات!B460&lt;&gt;"",بيانات!C460,"")</f>
        <v/>
      </c>
      <c r="C460" s="66" t="str">
        <f>IF(بيانات!B460&lt;&gt;"",بيانات!D460,"")</f>
        <v/>
      </c>
      <c r="D460" s="5"/>
    </row>
    <row r="461" spans="1:4" ht="15" customHeight="1">
      <c r="A461" s="57" t="str">
        <f>IF(بيانات!B461&lt;&gt;"",بيانات!B461,"")</f>
        <v/>
      </c>
      <c r="B461" s="57" t="str">
        <f>IF(بيانات!B461&lt;&gt;"",بيانات!C461,"")</f>
        <v/>
      </c>
      <c r="C461" s="65" t="str">
        <f>IF(بيانات!B461&lt;&gt;"",بيانات!D461,"")</f>
        <v/>
      </c>
      <c r="D461" s="2"/>
    </row>
    <row r="462" spans="1:4" ht="15" customHeight="1">
      <c r="A462" s="58" t="str">
        <f>IF(بيانات!B462&lt;&gt;"",بيانات!B462,"")</f>
        <v/>
      </c>
      <c r="B462" s="58" t="str">
        <f>IF(بيانات!B462&lt;&gt;"",بيانات!C462,"")</f>
        <v/>
      </c>
      <c r="C462" s="66" t="str">
        <f>IF(بيانات!B462&lt;&gt;"",بيانات!D462,"")</f>
        <v/>
      </c>
      <c r="D462" s="5"/>
    </row>
    <row r="463" spans="1:4" ht="15" customHeight="1">
      <c r="A463" s="57" t="str">
        <f>IF(بيانات!B463&lt;&gt;"",بيانات!B463,"")</f>
        <v/>
      </c>
      <c r="B463" s="57" t="str">
        <f>IF(بيانات!B463&lt;&gt;"",بيانات!C463,"")</f>
        <v/>
      </c>
      <c r="C463" s="65" t="str">
        <f>IF(بيانات!B463&lt;&gt;"",بيانات!D463,"")</f>
        <v/>
      </c>
      <c r="D463" s="2"/>
    </row>
    <row r="464" spans="1:4" ht="15" customHeight="1">
      <c r="A464" s="58" t="str">
        <f>IF(بيانات!B464&lt;&gt;"",بيانات!B464,"")</f>
        <v/>
      </c>
      <c r="B464" s="58" t="str">
        <f>IF(بيانات!B464&lt;&gt;"",بيانات!C464,"")</f>
        <v/>
      </c>
      <c r="C464" s="66" t="str">
        <f>IF(بيانات!B464&lt;&gt;"",بيانات!D464,"")</f>
        <v/>
      </c>
      <c r="D464" s="5"/>
    </row>
    <row r="465" spans="1:4" ht="15" customHeight="1">
      <c r="A465" s="57" t="str">
        <f>IF(بيانات!B465&lt;&gt;"",بيانات!B465,"")</f>
        <v/>
      </c>
      <c r="B465" s="57" t="str">
        <f>IF(بيانات!B465&lt;&gt;"",بيانات!C465,"")</f>
        <v/>
      </c>
      <c r="C465" s="65" t="str">
        <f>IF(بيانات!B465&lt;&gt;"",بيانات!D465,"")</f>
        <v/>
      </c>
      <c r="D465" s="2"/>
    </row>
    <row r="466" spans="1:4" ht="15" customHeight="1">
      <c r="A466" s="58" t="str">
        <f>IF(بيانات!B466&lt;&gt;"",بيانات!B466,"")</f>
        <v/>
      </c>
      <c r="B466" s="58" t="str">
        <f>IF(بيانات!B466&lt;&gt;"",بيانات!C466,"")</f>
        <v/>
      </c>
      <c r="C466" s="66" t="str">
        <f>IF(بيانات!B466&lt;&gt;"",بيانات!D466,"")</f>
        <v/>
      </c>
      <c r="D466" s="5"/>
    </row>
    <row r="467" spans="1:4" ht="15" customHeight="1">
      <c r="A467" s="57" t="str">
        <f>IF(بيانات!B467&lt;&gt;"",بيانات!B467,"")</f>
        <v/>
      </c>
      <c r="B467" s="57" t="str">
        <f>IF(بيانات!B467&lt;&gt;"",بيانات!C467,"")</f>
        <v/>
      </c>
      <c r="C467" s="65" t="str">
        <f>IF(بيانات!B467&lt;&gt;"",بيانات!D467,"")</f>
        <v/>
      </c>
      <c r="D467" s="2"/>
    </row>
    <row r="468" spans="1:4" ht="15" customHeight="1">
      <c r="A468" s="58" t="str">
        <f>IF(بيانات!B468&lt;&gt;"",بيانات!B468,"")</f>
        <v/>
      </c>
      <c r="B468" s="58" t="str">
        <f>IF(بيانات!B468&lt;&gt;"",بيانات!C468,"")</f>
        <v/>
      </c>
      <c r="C468" s="66" t="str">
        <f>IF(بيانات!B468&lt;&gt;"",بيانات!D468,"")</f>
        <v/>
      </c>
      <c r="D468" s="5"/>
    </row>
    <row r="469" spans="1:4" ht="15" customHeight="1">
      <c r="A469" s="57" t="str">
        <f>IF(بيانات!B469&lt;&gt;"",بيانات!B469,"")</f>
        <v/>
      </c>
      <c r="B469" s="57" t="str">
        <f>IF(بيانات!B469&lt;&gt;"",بيانات!C469,"")</f>
        <v/>
      </c>
      <c r="C469" s="65" t="str">
        <f>IF(بيانات!B469&lt;&gt;"",بيانات!D469,"")</f>
        <v/>
      </c>
      <c r="D469" s="2"/>
    </row>
    <row r="470" spans="1:4" ht="15" customHeight="1">
      <c r="A470" s="58" t="str">
        <f>IF(بيانات!B470&lt;&gt;"",بيانات!B470,"")</f>
        <v/>
      </c>
      <c r="B470" s="58" t="str">
        <f>IF(بيانات!B470&lt;&gt;"",بيانات!C470,"")</f>
        <v/>
      </c>
      <c r="C470" s="66" t="str">
        <f>IF(بيانات!B470&lt;&gt;"",بيانات!D470,"")</f>
        <v/>
      </c>
      <c r="D470" s="5"/>
    </row>
    <row r="471" spans="1:4" ht="15" customHeight="1">
      <c r="A471" s="57" t="str">
        <f>IF(بيانات!B471&lt;&gt;"",بيانات!B471,"")</f>
        <v/>
      </c>
      <c r="B471" s="57" t="str">
        <f>IF(بيانات!B471&lt;&gt;"",بيانات!C471,"")</f>
        <v/>
      </c>
      <c r="C471" s="65" t="str">
        <f>IF(بيانات!B471&lt;&gt;"",بيانات!D471,"")</f>
        <v/>
      </c>
      <c r="D471" s="2"/>
    </row>
    <row r="472" spans="1:4" ht="15" customHeight="1">
      <c r="A472" s="58" t="str">
        <f>IF(بيانات!B472&lt;&gt;"",بيانات!B472,"")</f>
        <v/>
      </c>
      <c r="B472" s="58" t="str">
        <f>IF(بيانات!B472&lt;&gt;"",بيانات!C472,"")</f>
        <v/>
      </c>
      <c r="C472" s="66" t="str">
        <f>IF(بيانات!B472&lt;&gt;"",بيانات!D472,"")</f>
        <v/>
      </c>
      <c r="D472" s="5"/>
    </row>
    <row r="473" spans="1:4" ht="15" customHeight="1">
      <c r="A473" s="57" t="str">
        <f>IF(بيانات!B473&lt;&gt;"",بيانات!B473,"")</f>
        <v/>
      </c>
      <c r="B473" s="57" t="str">
        <f>IF(بيانات!B473&lt;&gt;"",بيانات!C473,"")</f>
        <v/>
      </c>
      <c r="C473" s="65" t="str">
        <f>IF(بيانات!B473&lt;&gt;"",بيانات!D473,"")</f>
        <v/>
      </c>
      <c r="D473" s="2"/>
    </row>
    <row r="474" spans="1:4" ht="15" customHeight="1">
      <c r="A474" s="58" t="str">
        <f>IF(بيانات!B474&lt;&gt;"",بيانات!B474,"")</f>
        <v/>
      </c>
      <c r="B474" s="58" t="str">
        <f>IF(بيانات!B474&lt;&gt;"",بيانات!C474,"")</f>
        <v/>
      </c>
      <c r="C474" s="66" t="str">
        <f>IF(بيانات!B474&lt;&gt;"",بيانات!D474,"")</f>
        <v/>
      </c>
      <c r="D474" s="5"/>
    </row>
    <row r="475" spans="1:4" ht="15" customHeight="1">
      <c r="A475" s="57" t="str">
        <f>IF(بيانات!B475&lt;&gt;"",بيانات!B475,"")</f>
        <v/>
      </c>
      <c r="B475" s="57" t="str">
        <f>IF(بيانات!B475&lt;&gt;"",بيانات!C475,"")</f>
        <v/>
      </c>
      <c r="C475" s="65" t="str">
        <f>IF(بيانات!B475&lt;&gt;"",بيانات!D475,"")</f>
        <v/>
      </c>
      <c r="D475" s="2"/>
    </row>
    <row r="476" spans="1:4" ht="15" customHeight="1">
      <c r="A476" s="58" t="str">
        <f>IF(بيانات!B476&lt;&gt;"",بيانات!B476,"")</f>
        <v/>
      </c>
      <c r="B476" s="58" t="str">
        <f>IF(بيانات!B476&lt;&gt;"",بيانات!C476,"")</f>
        <v/>
      </c>
      <c r="C476" s="66" t="str">
        <f>IF(بيانات!B476&lt;&gt;"",بيانات!D476,"")</f>
        <v/>
      </c>
      <c r="D476" s="5"/>
    </row>
    <row r="477" spans="1:4" ht="15" customHeight="1">
      <c r="A477" s="57" t="str">
        <f>IF(بيانات!B477&lt;&gt;"",بيانات!B477,"")</f>
        <v/>
      </c>
      <c r="B477" s="57" t="str">
        <f>IF(بيانات!B477&lt;&gt;"",بيانات!C477,"")</f>
        <v/>
      </c>
      <c r="C477" s="65" t="str">
        <f>IF(بيانات!B477&lt;&gt;"",بيانات!D477,"")</f>
        <v/>
      </c>
      <c r="D477" s="2"/>
    </row>
    <row r="478" spans="1:4" ht="15" customHeight="1">
      <c r="A478" s="58" t="str">
        <f>IF(بيانات!B478&lt;&gt;"",بيانات!B478,"")</f>
        <v/>
      </c>
      <c r="B478" s="58" t="str">
        <f>IF(بيانات!B478&lt;&gt;"",بيانات!C478,"")</f>
        <v/>
      </c>
      <c r="C478" s="66" t="str">
        <f>IF(بيانات!B478&lt;&gt;"",بيانات!D478,"")</f>
        <v/>
      </c>
      <c r="D478" s="5"/>
    </row>
    <row r="479" spans="1:4" ht="15" customHeight="1">
      <c r="A479" s="57" t="str">
        <f>IF(بيانات!B479&lt;&gt;"",بيانات!B479,"")</f>
        <v/>
      </c>
      <c r="B479" s="57" t="str">
        <f>IF(بيانات!B479&lt;&gt;"",بيانات!C479,"")</f>
        <v/>
      </c>
      <c r="C479" s="65" t="str">
        <f>IF(بيانات!B479&lt;&gt;"",بيانات!D479,"")</f>
        <v/>
      </c>
      <c r="D479" s="2"/>
    </row>
    <row r="480" spans="1:4" ht="15" customHeight="1">
      <c r="A480" s="58" t="str">
        <f>IF(بيانات!B480&lt;&gt;"",بيانات!B480,"")</f>
        <v/>
      </c>
      <c r="B480" s="58" t="str">
        <f>IF(بيانات!B480&lt;&gt;"",بيانات!C480,"")</f>
        <v/>
      </c>
      <c r="C480" s="66" t="str">
        <f>IF(بيانات!B480&lt;&gt;"",بيانات!D480,"")</f>
        <v/>
      </c>
      <c r="D480" s="5"/>
    </row>
    <row r="481" spans="1:4" ht="15" customHeight="1">
      <c r="A481" s="57" t="str">
        <f>IF(بيانات!B481&lt;&gt;"",بيانات!B481,"")</f>
        <v/>
      </c>
      <c r="B481" s="57" t="str">
        <f>IF(بيانات!B481&lt;&gt;"",بيانات!C481,"")</f>
        <v/>
      </c>
      <c r="C481" s="65" t="str">
        <f>IF(بيانات!B481&lt;&gt;"",بيانات!D481,"")</f>
        <v/>
      </c>
      <c r="D481" s="2"/>
    </row>
    <row r="482" spans="1:4" ht="15" customHeight="1">
      <c r="A482" s="58" t="str">
        <f>IF(بيانات!B482&lt;&gt;"",بيانات!B482,"")</f>
        <v/>
      </c>
      <c r="B482" s="58" t="str">
        <f>IF(بيانات!B482&lt;&gt;"",بيانات!C482,"")</f>
        <v/>
      </c>
      <c r="C482" s="66" t="str">
        <f>IF(بيانات!B482&lt;&gt;"",بيانات!D482,"")</f>
        <v/>
      </c>
      <c r="D482" s="5"/>
    </row>
    <row r="483" spans="1:4" ht="15" customHeight="1">
      <c r="A483" s="57" t="str">
        <f>IF(بيانات!B483&lt;&gt;"",بيانات!B483,"")</f>
        <v/>
      </c>
      <c r="B483" s="57" t="str">
        <f>IF(بيانات!B483&lt;&gt;"",بيانات!C483,"")</f>
        <v/>
      </c>
      <c r="C483" s="65" t="str">
        <f>IF(بيانات!B483&lt;&gt;"",بيانات!D483,"")</f>
        <v/>
      </c>
      <c r="D483" s="2"/>
    </row>
    <row r="484" spans="1:4" ht="15" customHeight="1">
      <c r="A484" s="58" t="str">
        <f>IF(بيانات!B484&lt;&gt;"",بيانات!B484,"")</f>
        <v/>
      </c>
      <c r="B484" s="58" t="str">
        <f>IF(بيانات!B484&lt;&gt;"",بيانات!C484,"")</f>
        <v/>
      </c>
      <c r="C484" s="66" t="str">
        <f>IF(بيانات!B484&lt;&gt;"",بيانات!D484,"")</f>
        <v/>
      </c>
      <c r="D484" s="5"/>
    </row>
    <row r="485" spans="1:4" ht="15" customHeight="1">
      <c r="A485" s="57" t="str">
        <f>IF(بيانات!B485&lt;&gt;"",بيانات!B485,"")</f>
        <v/>
      </c>
      <c r="B485" s="57" t="str">
        <f>IF(بيانات!B485&lt;&gt;"",بيانات!C485,"")</f>
        <v/>
      </c>
      <c r="C485" s="65" t="str">
        <f>IF(بيانات!B485&lt;&gt;"",بيانات!D485,"")</f>
        <v/>
      </c>
      <c r="D485" s="2"/>
    </row>
    <row r="486" spans="1:4" ht="15" customHeight="1">
      <c r="A486" s="58" t="str">
        <f>IF(بيانات!B486&lt;&gt;"",بيانات!B486,"")</f>
        <v/>
      </c>
      <c r="B486" s="58" t="str">
        <f>IF(بيانات!B486&lt;&gt;"",بيانات!C486,"")</f>
        <v/>
      </c>
      <c r="C486" s="66" t="str">
        <f>IF(بيانات!B486&lt;&gt;"",بيانات!D486,"")</f>
        <v/>
      </c>
      <c r="D486" s="5"/>
    </row>
    <row r="487" spans="1:4" ht="15" customHeight="1">
      <c r="A487" s="57" t="str">
        <f>IF(بيانات!B487&lt;&gt;"",بيانات!B487,"")</f>
        <v/>
      </c>
      <c r="B487" s="57" t="str">
        <f>IF(بيانات!B487&lt;&gt;"",بيانات!C487,"")</f>
        <v/>
      </c>
      <c r="C487" s="65" t="str">
        <f>IF(بيانات!B487&lt;&gt;"",بيانات!D487,"")</f>
        <v/>
      </c>
      <c r="D487" s="2"/>
    </row>
    <row r="488" spans="1:4" ht="15" customHeight="1">
      <c r="A488" s="58" t="str">
        <f>IF(بيانات!B488&lt;&gt;"",بيانات!B488,"")</f>
        <v/>
      </c>
      <c r="B488" s="58" t="str">
        <f>IF(بيانات!B488&lt;&gt;"",بيانات!C488,"")</f>
        <v/>
      </c>
      <c r="C488" s="66" t="str">
        <f>IF(بيانات!B488&lt;&gt;"",بيانات!D488,"")</f>
        <v/>
      </c>
      <c r="D488" s="5"/>
    </row>
    <row r="489" spans="1:4" ht="15" customHeight="1">
      <c r="A489" s="57" t="str">
        <f>IF(بيانات!B489&lt;&gt;"",بيانات!B489,"")</f>
        <v/>
      </c>
      <c r="B489" s="57" t="str">
        <f>IF(بيانات!B489&lt;&gt;"",بيانات!C489,"")</f>
        <v/>
      </c>
      <c r="C489" s="65" t="str">
        <f>IF(بيانات!B489&lt;&gt;"",بيانات!D489,"")</f>
        <v/>
      </c>
      <c r="D489" s="2"/>
    </row>
    <row r="490" spans="1:4" ht="15" customHeight="1">
      <c r="A490" s="58" t="str">
        <f>IF(بيانات!B490&lt;&gt;"",بيانات!B490,"")</f>
        <v/>
      </c>
      <c r="B490" s="58" t="str">
        <f>IF(بيانات!B490&lt;&gt;"",بيانات!C490,"")</f>
        <v/>
      </c>
      <c r="C490" s="66" t="str">
        <f>IF(بيانات!B490&lt;&gt;"",بيانات!D490,"")</f>
        <v/>
      </c>
      <c r="D490" s="5"/>
    </row>
    <row r="491" spans="1:4" ht="15" customHeight="1">
      <c r="A491" s="57" t="str">
        <f>IF(بيانات!B491&lt;&gt;"",بيانات!B491,"")</f>
        <v/>
      </c>
      <c r="B491" s="57" t="str">
        <f>IF(بيانات!B491&lt;&gt;"",بيانات!C491,"")</f>
        <v/>
      </c>
      <c r="C491" s="65" t="str">
        <f>IF(بيانات!B491&lt;&gt;"",بيانات!D491,"")</f>
        <v/>
      </c>
      <c r="D491" s="2"/>
    </row>
    <row r="492" spans="1:4" ht="15" customHeight="1">
      <c r="A492" s="58" t="str">
        <f>IF(بيانات!B492&lt;&gt;"",بيانات!B492,"")</f>
        <v/>
      </c>
      <c r="B492" s="58" t="str">
        <f>IF(بيانات!B492&lt;&gt;"",بيانات!C492,"")</f>
        <v/>
      </c>
      <c r="C492" s="66" t="str">
        <f>IF(بيانات!B492&lt;&gt;"",بيانات!D492,"")</f>
        <v/>
      </c>
      <c r="D492" s="5"/>
    </row>
    <row r="493" spans="1:4" ht="15" customHeight="1">
      <c r="A493" s="57" t="str">
        <f>IF(بيانات!B493&lt;&gt;"",بيانات!B493,"")</f>
        <v/>
      </c>
      <c r="B493" s="57" t="str">
        <f>IF(بيانات!B493&lt;&gt;"",بيانات!C493,"")</f>
        <v/>
      </c>
      <c r="C493" s="65" t="str">
        <f>IF(بيانات!B493&lt;&gt;"",بيانات!D493,"")</f>
        <v/>
      </c>
      <c r="D493" s="2"/>
    </row>
    <row r="494" spans="1:4" ht="15" customHeight="1">
      <c r="A494" s="58" t="str">
        <f>IF(بيانات!B494&lt;&gt;"",بيانات!B494,"")</f>
        <v/>
      </c>
      <c r="B494" s="58" t="str">
        <f>IF(بيانات!B494&lt;&gt;"",بيانات!C494,"")</f>
        <v/>
      </c>
      <c r="C494" s="66" t="str">
        <f>IF(بيانات!B494&lt;&gt;"",بيانات!D494,"")</f>
        <v/>
      </c>
      <c r="D494" s="5"/>
    </row>
    <row r="495" spans="1:4" ht="15" customHeight="1">
      <c r="A495" s="57" t="str">
        <f>IF(بيانات!B495&lt;&gt;"",بيانات!B495,"")</f>
        <v/>
      </c>
      <c r="B495" s="57" t="str">
        <f>IF(بيانات!B495&lt;&gt;"",بيانات!C495,"")</f>
        <v/>
      </c>
      <c r="C495" s="65" t="str">
        <f>IF(بيانات!B495&lt;&gt;"",بيانات!D495,"")</f>
        <v/>
      </c>
      <c r="D495" s="2"/>
    </row>
    <row r="496" spans="1:4" ht="15" customHeight="1">
      <c r="A496" s="58" t="str">
        <f>IF(بيانات!B496&lt;&gt;"",بيانات!B496,"")</f>
        <v/>
      </c>
      <c r="B496" s="58" t="str">
        <f>IF(بيانات!B496&lt;&gt;"",بيانات!C496,"")</f>
        <v/>
      </c>
      <c r="C496" s="66" t="str">
        <f>IF(بيانات!B496&lt;&gt;"",بيانات!D496,"")</f>
        <v/>
      </c>
      <c r="D496" s="5"/>
    </row>
    <row r="497" spans="1:4" ht="15" customHeight="1">
      <c r="A497" s="57" t="str">
        <f>IF(بيانات!B497&lt;&gt;"",بيانات!B497,"")</f>
        <v/>
      </c>
      <c r="B497" s="57" t="str">
        <f>IF(بيانات!B497&lt;&gt;"",بيانات!C497,"")</f>
        <v/>
      </c>
      <c r="C497" s="65" t="str">
        <f>IF(بيانات!B497&lt;&gt;"",بيانات!D497,"")</f>
        <v/>
      </c>
      <c r="D497" s="2"/>
    </row>
    <row r="498" spans="1:4" ht="15" customHeight="1">
      <c r="A498" s="58" t="str">
        <f>IF(بيانات!B498&lt;&gt;"",بيانات!B498,"")</f>
        <v/>
      </c>
      <c r="B498" s="58" t="str">
        <f>IF(بيانات!B498&lt;&gt;"",بيانات!C498,"")</f>
        <v/>
      </c>
      <c r="C498" s="66" t="str">
        <f>IF(بيانات!B498&lt;&gt;"",بيانات!D498,"")</f>
        <v/>
      </c>
      <c r="D498" s="5"/>
    </row>
    <row r="499" spans="1:4" ht="15" customHeight="1">
      <c r="A499" s="57" t="str">
        <f>IF(بيانات!B499&lt;&gt;"",بيانات!B499,"")</f>
        <v/>
      </c>
      <c r="B499" s="57" t="str">
        <f>IF(بيانات!B499&lt;&gt;"",بيانات!C499,"")</f>
        <v/>
      </c>
      <c r="C499" s="65" t="str">
        <f>IF(بيانات!B499&lt;&gt;"",بيانات!D499,"")</f>
        <v/>
      </c>
      <c r="D499" s="2"/>
    </row>
    <row r="500" spans="1:4" ht="15" customHeight="1">
      <c r="A500" s="58" t="str">
        <f>IF(بيانات!B500&lt;&gt;"",بيانات!B500,"")</f>
        <v/>
      </c>
      <c r="B500" s="58" t="str">
        <f>IF(بيانات!B500&lt;&gt;"",بيانات!C500,"")</f>
        <v/>
      </c>
      <c r="C500" s="66" t="str">
        <f>IF(بيانات!B500&lt;&gt;"",بيانات!D500,"")</f>
        <v/>
      </c>
      <c r="D500" s="5"/>
    </row>
    <row r="501" spans="1:4" ht="15" customHeight="1">
      <c r="A501" s="57" t="str">
        <f>IF(بيانات!B501&lt;&gt;"",بيانات!B501,"")</f>
        <v/>
      </c>
      <c r="B501" s="57" t="str">
        <f>IF(بيانات!B501&lt;&gt;"",بيانات!C501,"")</f>
        <v/>
      </c>
      <c r="C501" s="65" t="str">
        <f>IF(بيانات!B501&lt;&gt;"",بيانات!D501,"")</f>
        <v/>
      </c>
      <c r="D501" s="2"/>
    </row>
    <row r="502" spans="1:4" ht="15" customHeight="1">
      <c r="A502" s="58" t="str">
        <f>IF(بيانات!B502&lt;&gt;"",بيانات!B502,"")</f>
        <v/>
      </c>
      <c r="B502" s="58" t="str">
        <f>IF(بيانات!B502&lt;&gt;"",بيانات!C502,"")</f>
        <v/>
      </c>
      <c r="C502" s="66" t="str">
        <f>IF(بيانات!B502&lt;&gt;"",بيانات!D502,"")</f>
        <v/>
      </c>
      <c r="D502" s="5"/>
    </row>
    <row r="503" spans="1:4" ht="15" customHeight="1">
      <c r="A503" s="57" t="str">
        <f>IF(بيانات!B503&lt;&gt;"",بيانات!B503,"")</f>
        <v/>
      </c>
      <c r="B503" s="57" t="str">
        <f>IF(بيانات!B503&lt;&gt;"",بيانات!C503,"")</f>
        <v/>
      </c>
      <c r="C503" s="65" t="str">
        <f>IF(بيانات!B503&lt;&gt;"",بيانات!D503,"")</f>
        <v/>
      </c>
      <c r="D503" s="2"/>
    </row>
    <row r="504" spans="1:4" ht="15" customHeight="1">
      <c r="A504" s="58" t="str">
        <f>IF(بيانات!B504&lt;&gt;"",بيانات!B504,"")</f>
        <v/>
      </c>
      <c r="B504" s="58" t="str">
        <f>IF(بيانات!B504&lt;&gt;"",بيانات!C504,"")</f>
        <v/>
      </c>
      <c r="C504" s="66" t="str">
        <f>IF(بيانات!B504&lt;&gt;"",بيانات!D504,"")</f>
        <v/>
      </c>
      <c r="D504" s="5"/>
    </row>
    <row r="505" spans="1:4" ht="15" customHeight="1">
      <c r="A505" s="57" t="str">
        <f>IF(بيانات!B505&lt;&gt;"",بيانات!B505,"")</f>
        <v/>
      </c>
      <c r="B505" s="57" t="str">
        <f>IF(بيانات!B505&lt;&gt;"",بيانات!C505,"")</f>
        <v/>
      </c>
      <c r="C505" s="65" t="str">
        <f>IF(بيانات!B505&lt;&gt;"",بيانات!D505,"")</f>
        <v/>
      </c>
      <c r="D505" s="2"/>
    </row>
    <row r="506" spans="1:4" ht="15" customHeight="1">
      <c r="A506" s="58" t="str">
        <f>IF(بيانات!B506&lt;&gt;"",بيانات!B506,"")</f>
        <v/>
      </c>
      <c r="B506" s="58" t="str">
        <f>IF(بيانات!B506&lt;&gt;"",بيانات!C506,"")</f>
        <v/>
      </c>
      <c r="C506" s="66" t="str">
        <f>IF(بيانات!B506&lt;&gt;"",بيانات!D506,"")</f>
        <v/>
      </c>
      <c r="D506" s="5"/>
    </row>
    <row r="507" spans="1:4" ht="15" customHeight="1">
      <c r="A507" s="57" t="str">
        <f>IF(بيانات!B507&lt;&gt;"",بيانات!B507,"")</f>
        <v/>
      </c>
      <c r="B507" s="57" t="str">
        <f>IF(بيانات!B507&lt;&gt;"",بيانات!C507,"")</f>
        <v/>
      </c>
      <c r="C507" s="65" t="str">
        <f>IF(بيانات!B507&lt;&gt;"",بيانات!D507,"")</f>
        <v/>
      </c>
      <c r="D507" s="2"/>
    </row>
    <row r="508" spans="1:4" ht="15" customHeight="1">
      <c r="A508" s="58" t="str">
        <f>IF(بيانات!B508&lt;&gt;"",بيانات!B508,"")</f>
        <v/>
      </c>
      <c r="B508" s="58" t="str">
        <f>IF(بيانات!B508&lt;&gt;"",بيانات!C508,"")</f>
        <v/>
      </c>
      <c r="C508" s="66" t="str">
        <f>IF(بيانات!B508&lt;&gt;"",بيانات!D508,"")</f>
        <v/>
      </c>
      <c r="D508" s="5"/>
    </row>
    <row r="509" spans="1:4" ht="15" customHeight="1">
      <c r="A509" s="57" t="str">
        <f>IF(بيانات!B509&lt;&gt;"",بيانات!B509,"")</f>
        <v/>
      </c>
      <c r="B509" s="57" t="str">
        <f>IF(بيانات!B509&lt;&gt;"",بيانات!C509,"")</f>
        <v/>
      </c>
      <c r="C509" s="65" t="str">
        <f>IF(بيانات!B509&lt;&gt;"",بيانات!D509,"")</f>
        <v/>
      </c>
      <c r="D509" s="2"/>
    </row>
    <row r="510" spans="1:4" ht="15" customHeight="1">
      <c r="A510" s="58" t="str">
        <f>IF(بيانات!B510&lt;&gt;"",بيانات!B510,"")</f>
        <v/>
      </c>
      <c r="B510" s="58" t="str">
        <f>IF(بيانات!B510&lt;&gt;"",بيانات!C510,"")</f>
        <v/>
      </c>
      <c r="C510" s="66" t="str">
        <f>IF(بيانات!B510&lt;&gt;"",بيانات!D510,"")</f>
        <v/>
      </c>
      <c r="D510" s="5"/>
    </row>
    <row r="511" spans="1:4" ht="15" customHeight="1">
      <c r="A511" s="57" t="str">
        <f>IF(بيانات!B511&lt;&gt;"",بيانات!B511,"")</f>
        <v/>
      </c>
      <c r="B511" s="57" t="str">
        <f>IF(بيانات!B511&lt;&gt;"",بيانات!C511,"")</f>
        <v/>
      </c>
      <c r="C511" s="65" t="str">
        <f>IF(بيانات!B511&lt;&gt;"",بيانات!D511,"")</f>
        <v/>
      </c>
      <c r="D511" s="2"/>
    </row>
    <row r="512" spans="1:4" ht="15" customHeight="1">
      <c r="A512" s="58" t="str">
        <f>IF(بيانات!B512&lt;&gt;"",بيانات!B512,"")</f>
        <v/>
      </c>
      <c r="B512" s="58" t="str">
        <f>IF(بيانات!B512&lt;&gt;"",بيانات!C512,"")</f>
        <v/>
      </c>
      <c r="C512" s="66" t="str">
        <f>IF(بيانات!B512&lt;&gt;"",بيانات!D512,"")</f>
        <v/>
      </c>
      <c r="D512" s="5"/>
    </row>
    <row r="513" spans="1:4" ht="15" customHeight="1">
      <c r="A513" s="57" t="str">
        <f>IF(بيانات!B513&lt;&gt;"",بيانات!B513,"")</f>
        <v/>
      </c>
      <c r="B513" s="57" t="str">
        <f>IF(بيانات!B513&lt;&gt;"",بيانات!C513,"")</f>
        <v/>
      </c>
      <c r="C513" s="65" t="str">
        <f>IF(بيانات!B513&lt;&gt;"",بيانات!D513,"")</f>
        <v/>
      </c>
      <c r="D513" s="2"/>
    </row>
    <row r="514" spans="1:4" ht="15" customHeight="1">
      <c r="A514" s="58" t="str">
        <f>IF(بيانات!B514&lt;&gt;"",بيانات!B514,"")</f>
        <v/>
      </c>
      <c r="B514" s="58" t="str">
        <f>IF(بيانات!B514&lt;&gt;"",بيانات!C514,"")</f>
        <v/>
      </c>
      <c r="C514" s="66" t="str">
        <f>IF(بيانات!B514&lt;&gt;"",بيانات!D514,"")</f>
        <v/>
      </c>
      <c r="D514" s="5"/>
    </row>
    <row r="515" spans="1:4" ht="15" customHeight="1">
      <c r="A515" s="57" t="str">
        <f>IF(بيانات!B515&lt;&gt;"",بيانات!B515,"")</f>
        <v/>
      </c>
      <c r="B515" s="57" t="str">
        <f>IF(بيانات!B515&lt;&gt;"",بيانات!C515,"")</f>
        <v/>
      </c>
      <c r="C515" s="65" t="str">
        <f>IF(بيانات!B515&lt;&gt;"",بيانات!D515,"")</f>
        <v/>
      </c>
      <c r="D515" s="2"/>
    </row>
    <row r="516" spans="1:4" ht="15" customHeight="1">
      <c r="A516" s="58" t="str">
        <f>IF(بيانات!B516&lt;&gt;"",بيانات!B516,"")</f>
        <v/>
      </c>
      <c r="B516" s="58" t="str">
        <f>IF(بيانات!B516&lt;&gt;"",بيانات!C516,"")</f>
        <v/>
      </c>
      <c r="C516" s="66" t="str">
        <f>IF(بيانات!B516&lt;&gt;"",بيانات!D516,"")</f>
        <v/>
      </c>
      <c r="D516" s="5"/>
    </row>
    <row r="517" spans="1:4" ht="15" customHeight="1">
      <c r="A517" s="57" t="str">
        <f>IF(بيانات!B517&lt;&gt;"",بيانات!B517,"")</f>
        <v/>
      </c>
      <c r="B517" s="57" t="str">
        <f>IF(بيانات!B517&lt;&gt;"",بيانات!C517,"")</f>
        <v/>
      </c>
      <c r="C517" s="65" t="str">
        <f>IF(بيانات!B517&lt;&gt;"",بيانات!D517,"")</f>
        <v/>
      </c>
      <c r="D517" s="2"/>
    </row>
    <row r="518" spans="1:4" ht="15" customHeight="1">
      <c r="A518" s="58" t="str">
        <f>IF(بيانات!B518&lt;&gt;"",بيانات!B518,"")</f>
        <v/>
      </c>
      <c r="B518" s="58" t="str">
        <f>IF(بيانات!B518&lt;&gt;"",بيانات!C518,"")</f>
        <v/>
      </c>
      <c r="C518" s="66" t="str">
        <f>IF(بيانات!B518&lt;&gt;"",بيانات!D518,"")</f>
        <v/>
      </c>
      <c r="D518" s="5"/>
    </row>
    <row r="519" spans="1:4" ht="15" customHeight="1">
      <c r="A519" s="57" t="str">
        <f>IF(بيانات!B519&lt;&gt;"",بيانات!B519,"")</f>
        <v/>
      </c>
      <c r="B519" s="57" t="str">
        <f>IF(بيانات!B519&lt;&gt;"",بيانات!C519,"")</f>
        <v/>
      </c>
      <c r="C519" s="65" t="str">
        <f>IF(بيانات!B519&lt;&gt;"",بيانات!D519,"")</f>
        <v/>
      </c>
      <c r="D519" s="2"/>
    </row>
    <row r="520" spans="1:4" ht="15" customHeight="1">
      <c r="A520" s="58" t="str">
        <f>IF(بيانات!B520&lt;&gt;"",بيانات!B520,"")</f>
        <v/>
      </c>
      <c r="B520" s="58" t="str">
        <f>IF(بيانات!B520&lt;&gt;"",بيانات!C520,"")</f>
        <v/>
      </c>
      <c r="C520" s="66" t="str">
        <f>IF(بيانات!B520&lt;&gt;"",بيانات!D520,"")</f>
        <v/>
      </c>
      <c r="D520" s="5"/>
    </row>
    <row r="521" spans="1:4" ht="15" customHeight="1">
      <c r="A521" s="57" t="str">
        <f>IF(بيانات!B521&lt;&gt;"",بيانات!B521,"")</f>
        <v/>
      </c>
      <c r="B521" s="57" t="str">
        <f>IF(بيانات!B521&lt;&gt;"",بيانات!C521,"")</f>
        <v/>
      </c>
      <c r="C521" s="65" t="str">
        <f>IF(بيانات!B521&lt;&gt;"",بيانات!D521,"")</f>
        <v/>
      </c>
      <c r="D521" s="2"/>
    </row>
    <row r="522" spans="1:4" ht="15" customHeight="1">
      <c r="A522" s="58" t="str">
        <f>IF(بيانات!B522&lt;&gt;"",بيانات!B522,"")</f>
        <v/>
      </c>
      <c r="B522" s="58" t="str">
        <f>IF(بيانات!B522&lt;&gt;"",بيانات!C522,"")</f>
        <v/>
      </c>
      <c r="C522" s="66" t="str">
        <f>IF(بيانات!B522&lt;&gt;"",بيانات!D522,"")</f>
        <v/>
      </c>
      <c r="D522" s="5"/>
    </row>
    <row r="523" spans="1:4" ht="15" customHeight="1">
      <c r="A523" s="57" t="str">
        <f>IF(بيانات!B523&lt;&gt;"",بيانات!B523,"")</f>
        <v/>
      </c>
      <c r="B523" s="57" t="str">
        <f>IF(بيانات!B523&lt;&gt;"",بيانات!C523,"")</f>
        <v/>
      </c>
      <c r="C523" s="65" t="str">
        <f>IF(بيانات!B523&lt;&gt;"",بيانات!D523,"")</f>
        <v/>
      </c>
      <c r="D523" s="2"/>
    </row>
    <row r="524" spans="1:4" ht="15" customHeight="1">
      <c r="A524" s="58" t="str">
        <f>IF(بيانات!B524&lt;&gt;"",بيانات!B524,"")</f>
        <v/>
      </c>
      <c r="B524" s="58" t="str">
        <f>IF(بيانات!B524&lt;&gt;"",بيانات!C524,"")</f>
        <v/>
      </c>
      <c r="C524" s="66" t="str">
        <f>IF(بيانات!B524&lt;&gt;"",بيانات!D524,"")</f>
        <v/>
      </c>
      <c r="D524" s="5"/>
    </row>
    <row r="525" spans="1:4" ht="15" customHeight="1">
      <c r="A525" s="57" t="str">
        <f>IF(بيانات!B525&lt;&gt;"",بيانات!B525,"")</f>
        <v/>
      </c>
      <c r="B525" s="57" t="str">
        <f>IF(بيانات!B525&lt;&gt;"",بيانات!C525,"")</f>
        <v/>
      </c>
      <c r="C525" s="65" t="str">
        <f>IF(بيانات!B525&lt;&gt;"",بيانات!D525,"")</f>
        <v/>
      </c>
      <c r="D525" s="2"/>
    </row>
    <row r="526" spans="1:4" ht="15" customHeight="1">
      <c r="A526" s="58" t="str">
        <f>IF(بيانات!B526&lt;&gt;"",بيانات!B526,"")</f>
        <v/>
      </c>
      <c r="B526" s="58" t="str">
        <f>IF(بيانات!B526&lt;&gt;"",بيانات!C526,"")</f>
        <v/>
      </c>
      <c r="C526" s="66" t="str">
        <f>IF(بيانات!B526&lt;&gt;"",بيانات!D526,"")</f>
        <v/>
      </c>
      <c r="D526" s="5"/>
    </row>
    <row r="527" spans="1:4" ht="15" customHeight="1">
      <c r="A527" s="57" t="str">
        <f>IF(بيانات!B527&lt;&gt;"",بيانات!B527,"")</f>
        <v/>
      </c>
      <c r="B527" s="57" t="str">
        <f>IF(بيانات!B527&lt;&gt;"",بيانات!C527,"")</f>
        <v/>
      </c>
      <c r="C527" s="65" t="str">
        <f>IF(بيانات!B527&lt;&gt;"",بيانات!D527,"")</f>
        <v/>
      </c>
      <c r="D527" s="2"/>
    </row>
    <row r="528" spans="1:4" ht="15" customHeight="1">
      <c r="A528" s="58" t="str">
        <f>IF(بيانات!B528&lt;&gt;"",بيانات!B528,"")</f>
        <v/>
      </c>
      <c r="B528" s="58" t="str">
        <f>IF(بيانات!B528&lt;&gt;"",بيانات!C528,"")</f>
        <v/>
      </c>
      <c r="C528" s="66" t="str">
        <f>IF(بيانات!B528&lt;&gt;"",بيانات!D528,"")</f>
        <v/>
      </c>
      <c r="D528" s="5"/>
    </row>
    <row r="529" spans="1:4" ht="15" customHeight="1">
      <c r="A529" s="57" t="str">
        <f>IF(بيانات!B529&lt;&gt;"",بيانات!B529,"")</f>
        <v/>
      </c>
      <c r="B529" s="57" t="str">
        <f>IF(بيانات!B529&lt;&gt;"",بيانات!C529,"")</f>
        <v/>
      </c>
      <c r="C529" s="65" t="str">
        <f>IF(بيانات!B529&lt;&gt;"",بيانات!D529,"")</f>
        <v/>
      </c>
      <c r="D529" s="2"/>
    </row>
    <row r="530" spans="1:4" ht="15" customHeight="1">
      <c r="A530" s="58" t="str">
        <f>IF(بيانات!B530&lt;&gt;"",بيانات!B530,"")</f>
        <v/>
      </c>
      <c r="B530" s="58" t="str">
        <f>IF(بيانات!B530&lt;&gt;"",بيانات!C530,"")</f>
        <v/>
      </c>
      <c r="C530" s="66" t="str">
        <f>IF(بيانات!B530&lt;&gt;"",بيانات!D530,"")</f>
        <v/>
      </c>
      <c r="D530" s="5"/>
    </row>
    <row r="531" spans="1:4" ht="15" customHeight="1">
      <c r="A531" s="57" t="str">
        <f>IF(بيانات!B531&lt;&gt;"",بيانات!B531,"")</f>
        <v/>
      </c>
      <c r="B531" s="57" t="str">
        <f>IF(بيانات!B531&lt;&gt;"",بيانات!C531,"")</f>
        <v/>
      </c>
      <c r="C531" s="65" t="str">
        <f>IF(بيانات!B531&lt;&gt;"",بيانات!D531,"")</f>
        <v/>
      </c>
      <c r="D531" s="2"/>
    </row>
    <row r="532" spans="1:4" ht="15" customHeight="1">
      <c r="A532" s="58" t="str">
        <f>IF(بيانات!B532&lt;&gt;"",بيانات!B532,"")</f>
        <v/>
      </c>
      <c r="B532" s="58" t="str">
        <f>IF(بيانات!B532&lt;&gt;"",بيانات!C532,"")</f>
        <v/>
      </c>
      <c r="C532" s="66" t="str">
        <f>IF(بيانات!B532&lt;&gt;"",بيانات!D532,"")</f>
        <v/>
      </c>
      <c r="D532" s="5"/>
    </row>
    <row r="533" spans="1:4" ht="15" customHeight="1">
      <c r="A533" s="57" t="str">
        <f>IF(بيانات!B533&lt;&gt;"",بيانات!B533,"")</f>
        <v/>
      </c>
      <c r="B533" s="57" t="str">
        <f>IF(بيانات!B533&lt;&gt;"",بيانات!C533,"")</f>
        <v/>
      </c>
      <c r="C533" s="65" t="str">
        <f>IF(بيانات!B533&lt;&gt;"",بيانات!D533,"")</f>
        <v/>
      </c>
      <c r="D533" s="2"/>
    </row>
    <row r="534" spans="1:4" ht="15" customHeight="1">
      <c r="A534" s="58" t="str">
        <f>IF(بيانات!B534&lt;&gt;"",بيانات!B534,"")</f>
        <v/>
      </c>
      <c r="B534" s="58" t="str">
        <f>IF(بيانات!B534&lt;&gt;"",بيانات!C534,"")</f>
        <v/>
      </c>
      <c r="C534" s="66" t="str">
        <f>IF(بيانات!B534&lt;&gt;"",بيانات!D534,"")</f>
        <v/>
      </c>
      <c r="D534" s="5"/>
    </row>
    <row r="535" spans="1:4" ht="15" customHeight="1">
      <c r="A535" s="57" t="str">
        <f>IF(بيانات!B535&lt;&gt;"",بيانات!B535,"")</f>
        <v/>
      </c>
      <c r="B535" s="57" t="str">
        <f>IF(بيانات!B535&lt;&gt;"",بيانات!C535,"")</f>
        <v/>
      </c>
      <c r="C535" s="65" t="str">
        <f>IF(بيانات!B535&lt;&gt;"",بيانات!D535,"")</f>
        <v/>
      </c>
      <c r="D535" s="2"/>
    </row>
    <row r="536" spans="1:4" ht="15" customHeight="1">
      <c r="A536" s="58" t="str">
        <f>IF(بيانات!B536&lt;&gt;"",بيانات!B536,"")</f>
        <v/>
      </c>
      <c r="B536" s="58" t="str">
        <f>IF(بيانات!B536&lt;&gt;"",بيانات!C536,"")</f>
        <v/>
      </c>
      <c r="C536" s="66" t="str">
        <f>IF(بيانات!B536&lt;&gt;"",بيانات!D536,"")</f>
        <v/>
      </c>
      <c r="D536" s="5"/>
    </row>
    <row r="537" spans="1:4" ht="15" customHeight="1">
      <c r="A537" s="57" t="str">
        <f>IF(بيانات!B537&lt;&gt;"",بيانات!B537,"")</f>
        <v/>
      </c>
      <c r="B537" s="57" t="str">
        <f>IF(بيانات!B537&lt;&gt;"",بيانات!C537,"")</f>
        <v/>
      </c>
      <c r="C537" s="65" t="str">
        <f>IF(بيانات!B537&lt;&gt;"",بيانات!D537,"")</f>
        <v/>
      </c>
      <c r="D537" s="2"/>
    </row>
    <row r="538" spans="1:4" ht="15" customHeight="1">
      <c r="A538" s="58" t="str">
        <f>IF(بيانات!B538&lt;&gt;"",بيانات!B538,"")</f>
        <v/>
      </c>
      <c r="B538" s="58" t="str">
        <f>IF(بيانات!B538&lt;&gt;"",بيانات!C538,"")</f>
        <v/>
      </c>
      <c r="C538" s="66" t="str">
        <f>IF(بيانات!B538&lt;&gt;"",بيانات!D538,"")</f>
        <v/>
      </c>
      <c r="D538" s="5"/>
    </row>
    <row r="539" spans="1:4" ht="15" customHeight="1">
      <c r="A539" s="57" t="str">
        <f>IF(بيانات!B539&lt;&gt;"",بيانات!B539,"")</f>
        <v/>
      </c>
      <c r="B539" s="57" t="str">
        <f>IF(بيانات!B539&lt;&gt;"",بيانات!C539,"")</f>
        <v/>
      </c>
      <c r="C539" s="65" t="str">
        <f>IF(بيانات!B539&lt;&gt;"",بيانات!D539,"")</f>
        <v/>
      </c>
      <c r="D539" s="2"/>
    </row>
    <row r="540" spans="1:4" ht="15" customHeight="1">
      <c r="A540" s="58" t="str">
        <f>IF(بيانات!B540&lt;&gt;"",بيانات!B540,"")</f>
        <v/>
      </c>
      <c r="B540" s="58" t="str">
        <f>IF(بيانات!B540&lt;&gt;"",بيانات!C540,"")</f>
        <v/>
      </c>
      <c r="C540" s="66" t="str">
        <f>IF(بيانات!B540&lt;&gt;"",بيانات!D540,"")</f>
        <v/>
      </c>
      <c r="D540" s="5"/>
    </row>
    <row r="541" spans="1:4" ht="15" customHeight="1">
      <c r="A541" s="57" t="str">
        <f>IF(بيانات!B541&lt;&gt;"",بيانات!B541,"")</f>
        <v/>
      </c>
      <c r="B541" s="57" t="str">
        <f>IF(بيانات!B541&lt;&gt;"",بيانات!C541,"")</f>
        <v/>
      </c>
      <c r="C541" s="65" t="str">
        <f>IF(بيانات!B541&lt;&gt;"",بيانات!D541,"")</f>
        <v/>
      </c>
      <c r="D541" s="2"/>
    </row>
    <row r="542" spans="1:4" ht="15" customHeight="1">
      <c r="A542" s="58" t="str">
        <f>IF(بيانات!B542&lt;&gt;"",بيانات!B542,"")</f>
        <v/>
      </c>
      <c r="B542" s="58" t="str">
        <f>IF(بيانات!B542&lt;&gt;"",بيانات!C542,"")</f>
        <v/>
      </c>
      <c r="C542" s="66" t="str">
        <f>IF(بيانات!B542&lt;&gt;"",بيانات!D542,"")</f>
        <v/>
      </c>
      <c r="D542" s="5"/>
    </row>
    <row r="543" spans="1:4" ht="15" customHeight="1">
      <c r="A543" s="57" t="str">
        <f>IF(بيانات!B543&lt;&gt;"",بيانات!B543,"")</f>
        <v/>
      </c>
      <c r="B543" s="57" t="str">
        <f>IF(بيانات!B543&lt;&gt;"",بيانات!C543,"")</f>
        <v/>
      </c>
      <c r="C543" s="65" t="str">
        <f>IF(بيانات!B543&lt;&gt;"",بيانات!D543,"")</f>
        <v/>
      </c>
      <c r="D543" s="2"/>
    </row>
    <row r="544" spans="1:4" ht="15" customHeight="1">
      <c r="A544" s="58" t="str">
        <f>IF(بيانات!B544&lt;&gt;"",بيانات!B544,"")</f>
        <v/>
      </c>
      <c r="B544" s="58" t="str">
        <f>IF(بيانات!B544&lt;&gt;"",بيانات!C544,"")</f>
        <v/>
      </c>
      <c r="C544" s="66" t="str">
        <f>IF(بيانات!B544&lt;&gt;"",بيانات!D544,"")</f>
        <v/>
      </c>
      <c r="D544" s="5"/>
    </row>
    <row r="545" spans="1:4" ht="15" customHeight="1">
      <c r="A545" s="57" t="str">
        <f>IF(بيانات!B545&lt;&gt;"",بيانات!B545,"")</f>
        <v/>
      </c>
      <c r="B545" s="57" t="str">
        <f>IF(بيانات!B545&lt;&gt;"",بيانات!C545,"")</f>
        <v/>
      </c>
      <c r="C545" s="65" t="str">
        <f>IF(بيانات!B545&lt;&gt;"",بيانات!D545,"")</f>
        <v/>
      </c>
      <c r="D545" s="2"/>
    </row>
    <row r="546" spans="1:4" ht="15" customHeight="1">
      <c r="A546" s="58" t="str">
        <f>IF(بيانات!B546&lt;&gt;"",بيانات!B546,"")</f>
        <v/>
      </c>
      <c r="B546" s="58" t="str">
        <f>IF(بيانات!B546&lt;&gt;"",بيانات!C546,"")</f>
        <v/>
      </c>
      <c r="C546" s="66" t="str">
        <f>IF(بيانات!B546&lt;&gt;"",بيانات!D546,"")</f>
        <v/>
      </c>
      <c r="D546" s="5"/>
    </row>
    <row r="547" spans="1:4" ht="15" customHeight="1">
      <c r="A547" s="57" t="str">
        <f>IF(بيانات!B547&lt;&gt;"",بيانات!B547,"")</f>
        <v/>
      </c>
      <c r="B547" s="57" t="str">
        <f>IF(بيانات!B547&lt;&gt;"",بيانات!C547,"")</f>
        <v/>
      </c>
      <c r="C547" s="65" t="str">
        <f>IF(بيانات!B547&lt;&gt;"",بيانات!D547,"")</f>
        <v/>
      </c>
      <c r="D547" s="2"/>
    </row>
    <row r="548" spans="1:4" ht="15" customHeight="1">
      <c r="A548" s="58" t="str">
        <f>IF(بيانات!B548&lt;&gt;"",بيانات!B548,"")</f>
        <v/>
      </c>
      <c r="B548" s="58" t="str">
        <f>IF(بيانات!B548&lt;&gt;"",بيانات!C548,"")</f>
        <v/>
      </c>
      <c r="C548" s="66" t="str">
        <f>IF(بيانات!B548&lt;&gt;"",بيانات!D548,"")</f>
        <v/>
      </c>
      <c r="D548" s="5"/>
    </row>
    <row r="549" spans="1:4" ht="15" customHeight="1">
      <c r="A549" s="57" t="str">
        <f>IF(بيانات!B549&lt;&gt;"",بيانات!B549,"")</f>
        <v/>
      </c>
      <c r="B549" s="57" t="str">
        <f>IF(بيانات!B549&lt;&gt;"",بيانات!C549,"")</f>
        <v/>
      </c>
      <c r="C549" s="65" t="str">
        <f>IF(بيانات!B549&lt;&gt;"",بيانات!D549,"")</f>
        <v/>
      </c>
      <c r="D549" s="2"/>
    </row>
    <row r="550" spans="1:4" ht="15" customHeight="1">
      <c r="A550" s="58" t="str">
        <f>IF(بيانات!B550&lt;&gt;"",بيانات!B550,"")</f>
        <v/>
      </c>
      <c r="B550" s="58" t="str">
        <f>IF(بيانات!B550&lt;&gt;"",بيانات!C550,"")</f>
        <v/>
      </c>
      <c r="C550" s="66" t="str">
        <f>IF(بيانات!B550&lt;&gt;"",بيانات!D550,"")</f>
        <v/>
      </c>
      <c r="D550" s="5"/>
    </row>
    <row r="551" spans="1:4" ht="15" customHeight="1">
      <c r="A551" s="57" t="str">
        <f>IF(بيانات!B551&lt;&gt;"",بيانات!B551,"")</f>
        <v/>
      </c>
      <c r="B551" s="57" t="str">
        <f>IF(بيانات!B551&lt;&gt;"",بيانات!C551,"")</f>
        <v/>
      </c>
      <c r="C551" s="65" t="str">
        <f>IF(بيانات!B551&lt;&gt;"",بيانات!D551,"")</f>
        <v/>
      </c>
      <c r="D551" s="2"/>
    </row>
    <row r="552" spans="1:4" ht="15" customHeight="1">
      <c r="A552" s="58" t="str">
        <f>IF(بيانات!B552&lt;&gt;"",بيانات!B552,"")</f>
        <v/>
      </c>
      <c r="B552" s="58" t="str">
        <f>IF(بيانات!B552&lt;&gt;"",بيانات!C552,"")</f>
        <v/>
      </c>
      <c r="C552" s="66" t="str">
        <f>IF(بيانات!B552&lt;&gt;"",بيانات!D552,"")</f>
        <v/>
      </c>
      <c r="D552" s="5"/>
    </row>
    <row r="553" spans="1:4" ht="15" customHeight="1">
      <c r="A553" s="57" t="str">
        <f>IF(بيانات!B553&lt;&gt;"",بيانات!B553,"")</f>
        <v/>
      </c>
      <c r="B553" s="57" t="str">
        <f>IF(بيانات!B553&lt;&gt;"",بيانات!C553,"")</f>
        <v/>
      </c>
      <c r="C553" s="65" t="str">
        <f>IF(بيانات!B553&lt;&gt;"",بيانات!D553,"")</f>
        <v/>
      </c>
      <c r="D553" s="2"/>
    </row>
    <row r="554" spans="1:4" ht="15" customHeight="1">
      <c r="A554" s="58" t="str">
        <f>IF(بيانات!B554&lt;&gt;"",بيانات!B554,"")</f>
        <v/>
      </c>
      <c r="B554" s="58" t="str">
        <f>IF(بيانات!B554&lt;&gt;"",بيانات!C554,"")</f>
        <v/>
      </c>
      <c r="C554" s="66" t="str">
        <f>IF(بيانات!B554&lt;&gt;"",بيانات!D554,"")</f>
        <v/>
      </c>
      <c r="D554" s="5"/>
    </row>
    <row r="555" spans="1:4" ht="15" customHeight="1">
      <c r="A555" s="57" t="str">
        <f>IF(بيانات!B555&lt;&gt;"",بيانات!B555,"")</f>
        <v/>
      </c>
      <c r="B555" s="57" t="str">
        <f>IF(بيانات!B555&lt;&gt;"",بيانات!C555,"")</f>
        <v/>
      </c>
      <c r="C555" s="65" t="str">
        <f>IF(بيانات!B555&lt;&gt;"",بيانات!D555,"")</f>
        <v/>
      </c>
      <c r="D555" s="2"/>
    </row>
    <row r="556" spans="1:4" ht="15" customHeight="1">
      <c r="A556" s="58" t="str">
        <f>IF(بيانات!B556&lt;&gt;"",بيانات!B556,"")</f>
        <v/>
      </c>
      <c r="B556" s="58" t="str">
        <f>IF(بيانات!B556&lt;&gt;"",بيانات!C556,"")</f>
        <v/>
      </c>
      <c r="C556" s="66" t="str">
        <f>IF(بيانات!B556&lt;&gt;"",بيانات!D556,"")</f>
        <v/>
      </c>
      <c r="D556" s="5"/>
    </row>
    <row r="557" spans="1:4" ht="15" customHeight="1">
      <c r="A557" s="57" t="str">
        <f>IF(بيانات!B557&lt;&gt;"",بيانات!B557,"")</f>
        <v/>
      </c>
      <c r="B557" s="57" t="str">
        <f>IF(بيانات!B557&lt;&gt;"",بيانات!C557,"")</f>
        <v/>
      </c>
      <c r="C557" s="65" t="str">
        <f>IF(بيانات!B557&lt;&gt;"",بيانات!D557,"")</f>
        <v/>
      </c>
      <c r="D557" s="2"/>
    </row>
    <row r="558" spans="1:4" ht="15" customHeight="1">
      <c r="A558" s="58" t="str">
        <f>IF(بيانات!B558&lt;&gt;"",بيانات!B558,"")</f>
        <v/>
      </c>
      <c r="B558" s="58" t="str">
        <f>IF(بيانات!B558&lt;&gt;"",بيانات!C558,"")</f>
        <v/>
      </c>
      <c r="C558" s="66" t="str">
        <f>IF(بيانات!B558&lt;&gt;"",بيانات!D558,"")</f>
        <v/>
      </c>
      <c r="D558" s="5"/>
    </row>
    <row r="559" spans="1:4" ht="15" customHeight="1">
      <c r="A559" s="57" t="str">
        <f>IF(بيانات!B559&lt;&gt;"",بيانات!B559,"")</f>
        <v/>
      </c>
      <c r="B559" s="57" t="str">
        <f>IF(بيانات!B559&lt;&gt;"",بيانات!C559,"")</f>
        <v/>
      </c>
      <c r="C559" s="65" t="str">
        <f>IF(بيانات!B559&lt;&gt;"",بيانات!D559,"")</f>
        <v/>
      </c>
      <c r="D559" s="2"/>
    </row>
    <row r="560" spans="1:4" ht="15" customHeight="1">
      <c r="A560" s="58" t="str">
        <f>IF(بيانات!B560&lt;&gt;"",بيانات!B560,"")</f>
        <v/>
      </c>
      <c r="B560" s="58" t="str">
        <f>IF(بيانات!B560&lt;&gt;"",بيانات!C560,"")</f>
        <v/>
      </c>
      <c r="C560" s="66" t="str">
        <f>IF(بيانات!B560&lt;&gt;"",بيانات!D560,"")</f>
        <v/>
      </c>
      <c r="D560" s="5"/>
    </row>
    <row r="561" spans="1:4" ht="15" customHeight="1">
      <c r="A561" s="57" t="str">
        <f>IF(بيانات!B561&lt;&gt;"",بيانات!B561,"")</f>
        <v/>
      </c>
      <c r="B561" s="57" t="str">
        <f>IF(بيانات!B561&lt;&gt;"",بيانات!C561,"")</f>
        <v/>
      </c>
      <c r="C561" s="65" t="str">
        <f>IF(بيانات!B561&lt;&gt;"",بيانات!D561,"")</f>
        <v/>
      </c>
      <c r="D561" s="2"/>
    </row>
    <row r="562" spans="1:4" ht="15" customHeight="1">
      <c r="A562" s="58" t="str">
        <f>IF(بيانات!B562&lt;&gt;"",بيانات!B562,"")</f>
        <v/>
      </c>
      <c r="B562" s="58" t="str">
        <f>IF(بيانات!B562&lt;&gt;"",بيانات!C562,"")</f>
        <v/>
      </c>
      <c r="C562" s="66" t="str">
        <f>IF(بيانات!B562&lt;&gt;"",بيانات!D562,"")</f>
        <v/>
      </c>
      <c r="D562" s="5"/>
    </row>
    <row r="563" spans="1:4" ht="15" customHeight="1">
      <c r="A563" s="57" t="str">
        <f>IF(بيانات!B563&lt;&gt;"",بيانات!B563,"")</f>
        <v/>
      </c>
      <c r="B563" s="57" t="str">
        <f>IF(بيانات!B563&lt;&gt;"",بيانات!C563,"")</f>
        <v/>
      </c>
      <c r="C563" s="65" t="str">
        <f>IF(بيانات!B563&lt;&gt;"",بيانات!D563,"")</f>
        <v/>
      </c>
      <c r="D563" s="2"/>
    </row>
    <row r="564" spans="1:4" ht="15" customHeight="1">
      <c r="A564" s="58" t="str">
        <f>IF(بيانات!B564&lt;&gt;"",بيانات!B564,"")</f>
        <v/>
      </c>
      <c r="B564" s="58" t="str">
        <f>IF(بيانات!B564&lt;&gt;"",بيانات!C564,"")</f>
        <v/>
      </c>
      <c r="C564" s="66" t="str">
        <f>IF(بيانات!B564&lt;&gt;"",بيانات!D564,"")</f>
        <v/>
      </c>
      <c r="D564" s="5"/>
    </row>
    <row r="565" spans="1:4" ht="15" customHeight="1">
      <c r="A565" s="57" t="str">
        <f>IF(بيانات!B565&lt;&gt;"",بيانات!B565,"")</f>
        <v/>
      </c>
      <c r="B565" s="57" t="str">
        <f>IF(بيانات!B565&lt;&gt;"",بيانات!C565,"")</f>
        <v/>
      </c>
      <c r="C565" s="65" t="str">
        <f>IF(بيانات!B565&lt;&gt;"",بيانات!D565,"")</f>
        <v/>
      </c>
      <c r="D565" s="2"/>
    </row>
    <row r="566" spans="1:4" ht="15" customHeight="1">
      <c r="A566" s="58" t="str">
        <f>IF(بيانات!B566&lt;&gt;"",بيانات!B566,"")</f>
        <v/>
      </c>
      <c r="B566" s="58" t="str">
        <f>IF(بيانات!B566&lt;&gt;"",بيانات!C566,"")</f>
        <v/>
      </c>
      <c r="C566" s="66" t="str">
        <f>IF(بيانات!B566&lt;&gt;"",بيانات!D566,"")</f>
        <v/>
      </c>
      <c r="D566" s="5"/>
    </row>
    <row r="567" spans="1:4" ht="15" customHeight="1">
      <c r="A567" s="57" t="str">
        <f>IF(بيانات!B567&lt;&gt;"",بيانات!B567,"")</f>
        <v/>
      </c>
      <c r="B567" s="57" t="str">
        <f>IF(بيانات!B567&lt;&gt;"",بيانات!C567,"")</f>
        <v/>
      </c>
      <c r="C567" s="65" t="str">
        <f>IF(بيانات!B567&lt;&gt;"",بيانات!D567,"")</f>
        <v/>
      </c>
      <c r="D567" s="2"/>
    </row>
    <row r="568" spans="1:4" ht="15" customHeight="1">
      <c r="A568" s="58" t="str">
        <f>IF(بيانات!B568&lt;&gt;"",بيانات!B568,"")</f>
        <v/>
      </c>
      <c r="B568" s="58" t="str">
        <f>IF(بيانات!B568&lt;&gt;"",بيانات!C568,"")</f>
        <v/>
      </c>
      <c r="C568" s="66" t="str">
        <f>IF(بيانات!B568&lt;&gt;"",بيانات!D568,"")</f>
        <v/>
      </c>
      <c r="D568" s="5"/>
    </row>
    <row r="569" spans="1:4" ht="15" customHeight="1">
      <c r="A569" s="57" t="str">
        <f>IF(بيانات!B569&lt;&gt;"",بيانات!B569,"")</f>
        <v/>
      </c>
      <c r="B569" s="57" t="str">
        <f>IF(بيانات!B569&lt;&gt;"",بيانات!C569,"")</f>
        <v/>
      </c>
      <c r="C569" s="65" t="str">
        <f>IF(بيانات!B569&lt;&gt;"",بيانات!D569,"")</f>
        <v/>
      </c>
      <c r="D569" s="2"/>
    </row>
    <row r="570" spans="1:4" ht="15" customHeight="1">
      <c r="A570" s="58" t="str">
        <f>IF(بيانات!B570&lt;&gt;"",بيانات!B570,"")</f>
        <v/>
      </c>
      <c r="B570" s="58" t="str">
        <f>IF(بيانات!B570&lt;&gt;"",بيانات!C570,"")</f>
        <v/>
      </c>
      <c r="C570" s="66" t="str">
        <f>IF(بيانات!B570&lt;&gt;"",بيانات!D570,"")</f>
        <v/>
      </c>
      <c r="D570" s="5"/>
    </row>
    <row r="571" spans="1:4" ht="15" customHeight="1">
      <c r="A571" s="57" t="str">
        <f>IF(بيانات!B571&lt;&gt;"",بيانات!B571,"")</f>
        <v/>
      </c>
      <c r="B571" s="57" t="str">
        <f>IF(بيانات!B571&lt;&gt;"",بيانات!C571,"")</f>
        <v/>
      </c>
      <c r="C571" s="65" t="str">
        <f>IF(بيانات!B571&lt;&gt;"",بيانات!D571,"")</f>
        <v/>
      </c>
      <c r="D571" s="2"/>
    </row>
    <row r="572" spans="1:4" ht="15" customHeight="1">
      <c r="A572" s="58" t="str">
        <f>IF(بيانات!B572&lt;&gt;"",بيانات!B572,"")</f>
        <v/>
      </c>
      <c r="B572" s="58" t="str">
        <f>IF(بيانات!B572&lt;&gt;"",بيانات!C572,"")</f>
        <v/>
      </c>
      <c r="C572" s="66" t="str">
        <f>IF(بيانات!B572&lt;&gt;"",بيانات!D572,"")</f>
        <v/>
      </c>
      <c r="D572" s="5"/>
    </row>
    <row r="573" spans="1:4" ht="15" customHeight="1">
      <c r="A573" s="57" t="str">
        <f>IF(بيانات!B573&lt;&gt;"",بيانات!B573,"")</f>
        <v/>
      </c>
      <c r="B573" s="57" t="str">
        <f>IF(بيانات!B573&lt;&gt;"",بيانات!C573,"")</f>
        <v/>
      </c>
      <c r="C573" s="65" t="str">
        <f>IF(بيانات!B573&lt;&gt;"",بيانات!D573,"")</f>
        <v/>
      </c>
      <c r="D573" s="2"/>
    </row>
    <row r="574" spans="1:4" ht="15" customHeight="1">
      <c r="A574" s="58" t="str">
        <f>IF(بيانات!B574&lt;&gt;"",بيانات!B574,"")</f>
        <v/>
      </c>
      <c r="B574" s="58" t="str">
        <f>IF(بيانات!B574&lt;&gt;"",بيانات!C574,"")</f>
        <v/>
      </c>
      <c r="C574" s="66" t="str">
        <f>IF(بيانات!B574&lt;&gt;"",بيانات!D574,"")</f>
        <v/>
      </c>
      <c r="D574" s="5"/>
    </row>
    <row r="575" spans="1:4" ht="15" customHeight="1">
      <c r="A575" s="57" t="str">
        <f>IF(بيانات!B575&lt;&gt;"",بيانات!B575,"")</f>
        <v/>
      </c>
      <c r="B575" s="57" t="str">
        <f>IF(بيانات!B575&lt;&gt;"",بيانات!C575,"")</f>
        <v/>
      </c>
      <c r="C575" s="65" t="str">
        <f>IF(بيانات!B575&lt;&gt;"",بيانات!D575,"")</f>
        <v/>
      </c>
      <c r="D575" s="2"/>
    </row>
    <row r="576" spans="1:4" ht="15" customHeight="1">
      <c r="A576" s="58" t="str">
        <f>IF(بيانات!B576&lt;&gt;"",بيانات!B576,"")</f>
        <v/>
      </c>
      <c r="B576" s="58" t="str">
        <f>IF(بيانات!B576&lt;&gt;"",بيانات!C576,"")</f>
        <v/>
      </c>
      <c r="C576" s="66" t="str">
        <f>IF(بيانات!B576&lt;&gt;"",بيانات!D576,"")</f>
        <v/>
      </c>
      <c r="D576" s="5"/>
    </row>
    <row r="577" spans="1:4" ht="15" customHeight="1">
      <c r="A577" s="57" t="str">
        <f>IF(بيانات!B577&lt;&gt;"",بيانات!B577,"")</f>
        <v/>
      </c>
      <c r="B577" s="57" t="str">
        <f>IF(بيانات!B577&lt;&gt;"",بيانات!C577,"")</f>
        <v/>
      </c>
      <c r="C577" s="65" t="str">
        <f>IF(بيانات!B577&lt;&gt;"",بيانات!D577,"")</f>
        <v/>
      </c>
      <c r="D577" s="2"/>
    </row>
    <row r="578" spans="1:4" ht="15" customHeight="1">
      <c r="A578" s="58" t="str">
        <f>IF(بيانات!B578&lt;&gt;"",بيانات!B578,"")</f>
        <v/>
      </c>
      <c r="B578" s="58" t="str">
        <f>IF(بيانات!B578&lt;&gt;"",بيانات!C578,"")</f>
        <v/>
      </c>
      <c r="C578" s="66" t="str">
        <f>IF(بيانات!B578&lt;&gt;"",بيانات!D578,"")</f>
        <v/>
      </c>
      <c r="D578" s="5"/>
    </row>
    <row r="579" spans="1:4" ht="15" customHeight="1">
      <c r="A579" s="57" t="str">
        <f>IF(بيانات!B579&lt;&gt;"",بيانات!B579,"")</f>
        <v/>
      </c>
      <c r="B579" s="57" t="str">
        <f>IF(بيانات!B579&lt;&gt;"",بيانات!C579,"")</f>
        <v/>
      </c>
      <c r="C579" s="65" t="str">
        <f>IF(بيانات!B579&lt;&gt;"",بيانات!D579,"")</f>
        <v/>
      </c>
      <c r="D579" s="2"/>
    </row>
    <row r="580" spans="1:4" ht="15" customHeight="1">
      <c r="A580" s="58" t="str">
        <f>IF(بيانات!B580&lt;&gt;"",بيانات!B580,"")</f>
        <v/>
      </c>
      <c r="B580" s="58" t="str">
        <f>IF(بيانات!B580&lt;&gt;"",بيانات!C580,"")</f>
        <v/>
      </c>
      <c r="C580" s="66" t="str">
        <f>IF(بيانات!B580&lt;&gt;"",بيانات!D580,"")</f>
        <v/>
      </c>
      <c r="D580" s="5"/>
    </row>
    <row r="581" spans="1:4" ht="15" customHeight="1">
      <c r="A581" s="57" t="str">
        <f>IF(بيانات!B581&lt;&gt;"",بيانات!B581,"")</f>
        <v/>
      </c>
      <c r="B581" s="57" t="str">
        <f>IF(بيانات!B581&lt;&gt;"",بيانات!C581,"")</f>
        <v/>
      </c>
      <c r="C581" s="65" t="str">
        <f>IF(بيانات!B581&lt;&gt;"",بيانات!D581,"")</f>
        <v/>
      </c>
      <c r="D581" s="2"/>
    </row>
    <row r="582" spans="1:4" ht="15" customHeight="1">
      <c r="A582" s="58" t="str">
        <f>IF(بيانات!B582&lt;&gt;"",بيانات!B582,"")</f>
        <v/>
      </c>
      <c r="B582" s="58" t="str">
        <f>IF(بيانات!B582&lt;&gt;"",بيانات!C582,"")</f>
        <v/>
      </c>
      <c r="C582" s="66" t="str">
        <f>IF(بيانات!B582&lt;&gt;"",بيانات!D582,"")</f>
        <v/>
      </c>
      <c r="D582" s="5"/>
    </row>
    <row r="583" spans="1:4" ht="15" customHeight="1">
      <c r="A583" s="57" t="str">
        <f>IF(بيانات!B583&lt;&gt;"",بيانات!B583,"")</f>
        <v/>
      </c>
      <c r="B583" s="57" t="str">
        <f>IF(بيانات!B583&lt;&gt;"",بيانات!C583,"")</f>
        <v/>
      </c>
      <c r="C583" s="65" t="str">
        <f>IF(بيانات!B583&lt;&gt;"",بيانات!D583,"")</f>
        <v/>
      </c>
      <c r="D583" s="2"/>
    </row>
    <row r="584" spans="1:4" ht="15" customHeight="1">
      <c r="A584" s="58" t="str">
        <f>IF(بيانات!B584&lt;&gt;"",بيانات!B584,"")</f>
        <v/>
      </c>
      <c r="B584" s="58" t="str">
        <f>IF(بيانات!B584&lt;&gt;"",بيانات!C584,"")</f>
        <v/>
      </c>
      <c r="C584" s="66" t="str">
        <f>IF(بيانات!B584&lt;&gt;"",بيانات!D584,"")</f>
        <v/>
      </c>
      <c r="D584" s="5"/>
    </row>
    <row r="585" spans="1:4" ht="15" customHeight="1">
      <c r="A585" s="57" t="str">
        <f>IF(بيانات!B585&lt;&gt;"",بيانات!B585,"")</f>
        <v/>
      </c>
      <c r="B585" s="57" t="str">
        <f>IF(بيانات!B585&lt;&gt;"",بيانات!C585,"")</f>
        <v/>
      </c>
      <c r="C585" s="65" t="str">
        <f>IF(بيانات!B585&lt;&gt;"",بيانات!D585,"")</f>
        <v/>
      </c>
      <c r="D585" s="2"/>
    </row>
    <row r="586" spans="1:4" ht="15" customHeight="1">
      <c r="A586" s="58" t="str">
        <f>IF(بيانات!B586&lt;&gt;"",بيانات!B586,"")</f>
        <v/>
      </c>
      <c r="B586" s="58" t="str">
        <f>IF(بيانات!B586&lt;&gt;"",بيانات!C586,"")</f>
        <v/>
      </c>
      <c r="C586" s="66" t="str">
        <f>IF(بيانات!B586&lt;&gt;"",بيانات!D586,"")</f>
        <v/>
      </c>
      <c r="D586" s="5"/>
    </row>
    <row r="587" spans="1:4" ht="15" customHeight="1">
      <c r="A587" s="57" t="str">
        <f>IF(بيانات!B587&lt;&gt;"",بيانات!B587,"")</f>
        <v/>
      </c>
      <c r="B587" s="57" t="str">
        <f>IF(بيانات!B587&lt;&gt;"",بيانات!C587,"")</f>
        <v/>
      </c>
      <c r="C587" s="65" t="str">
        <f>IF(بيانات!B587&lt;&gt;"",بيانات!D587,"")</f>
        <v/>
      </c>
      <c r="D587" s="2"/>
    </row>
    <row r="588" spans="1:4" ht="15" customHeight="1">
      <c r="A588" s="58" t="str">
        <f>IF(بيانات!B588&lt;&gt;"",بيانات!B588,"")</f>
        <v/>
      </c>
      <c r="B588" s="58" t="str">
        <f>IF(بيانات!B588&lt;&gt;"",بيانات!C588,"")</f>
        <v/>
      </c>
      <c r="C588" s="66" t="str">
        <f>IF(بيانات!B588&lt;&gt;"",بيانات!D588,"")</f>
        <v/>
      </c>
      <c r="D588" s="5"/>
    </row>
    <row r="589" spans="1:4" ht="15" customHeight="1">
      <c r="A589" s="57" t="str">
        <f>IF(بيانات!B589&lt;&gt;"",بيانات!B589,"")</f>
        <v/>
      </c>
      <c r="B589" s="57" t="str">
        <f>IF(بيانات!B589&lt;&gt;"",بيانات!C589,"")</f>
        <v/>
      </c>
      <c r="C589" s="65" t="str">
        <f>IF(بيانات!B589&lt;&gt;"",بيانات!D589,"")</f>
        <v/>
      </c>
      <c r="D589" s="2"/>
    </row>
    <row r="590" spans="1:4" ht="15" customHeight="1">
      <c r="A590" s="58" t="str">
        <f>IF(بيانات!B590&lt;&gt;"",بيانات!B590,"")</f>
        <v/>
      </c>
      <c r="B590" s="58" t="str">
        <f>IF(بيانات!B590&lt;&gt;"",بيانات!C590,"")</f>
        <v/>
      </c>
      <c r="C590" s="66" t="str">
        <f>IF(بيانات!B590&lt;&gt;"",بيانات!D590,"")</f>
        <v/>
      </c>
      <c r="D590" s="5"/>
    </row>
    <row r="591" spans="1:4" ht="15" customHeight="1">
      <c r="A591" s="57" t="str">
        <f>IF(بيانات!B591&lt;&gt;"",بيانات!B591,"")</f>
        <v/>
      </c>
      <c r="B591" s="57" t="str">
        <f>IF(بيانات!B591&lt;&gt;"",بيانات!C591,"")</f>
        <v/>
      </c>
      <c r="C591" s="65" t="str">
        <f>IF(بيانات!B591&lt;&gt;"",بيانات!D591,"")</f>
        <v/>
      </c>
      <c r="D591" s="2"/>
    </row>
    <row r="592" spans="1:4" ht="15" customHeight="1">
      <c r="A592" s="58" t="str">
        <f>IF(بيانات!B592&lt;&gt;"",بيانات!B592,"")</f>
        <v/>
      </c>
      <c r="B592" s="58" t="str">
        <f>IF(بيانات!B592&lt;&gt;"",بيانات!C592,"")</f>
        <v/>
      </c>
      <c r="C592" s="66" t="str">
        <f>IF(بيانات!B592&lt;&gt;"",بيانات!D592,"")</f>
        <v/>
      </c>
      <c r="D592" s="5"/>
    </row>
    <row r="593" spans="1:4" ht="15" customHeight="1">
      <c r="A593" s="57" t="str">
        <f>IF(بيانات!B593&lt;&gt;"",بيانات!B593,"")</f>
        <v/>
      </c>
      <c r="B593" s="57" t="str">
        <f>IF(بيانات!B593&lt;&gt;"",بيانات!C593,"")</f>
        <v/>
      </c>
      <c r="C593" s="65" t="str">
        <f>IF(بيانات!B593&lt;&gt;"",بيانات!D593,"")</f>
        <v/>
      </c>
      <c r="D593" s="2"/>
    </row>
    <row r="594" spans="1:4" ht="15" customHeight="1">
      <c r="A594" s="58" t="str">
        <f>IF(بيانات!B594&lt;&gt;"",بيانات!B594,"")</f>
        <v/>
      </c>
      <c r="B594" s="58" t="str">
        <f>IF(بيانات!B594&lt;&gt;"",بيانات!C594,"")</f>
        <v/>
      </c>
      <c r="C594" s="66" t="str">
        <f>IF(بيانات!B594&lt;&gt;"",بيانات!D594,"")</f>
        <v/>
      </c>
      <c r="D594" s="5"/>
    </row>
    <row r="595" spans="1:4" ht="15" customHeight="1">
      <c r="A595" s="57" t="str">
        <f>IF(بيانات!B595&lt;&gt;"",بيانات!B595,"")</f>
        <v/>
      </c>
      <c r="B595" s="57" t="str">
        <f>IF(بيانات!B595&lt;&gt;"",بيانات!C595,"")</f>
        <v/>
      </c>
      <c r="C595" s="65" t="str">
        <f>IF(بيانات!B595&lt;&gt;"",بيانات!D595,"")</f>
        <v/>
      </c>
      <c r="D595" s="2"/>
    </row>
    <row r="596" spans="1:4" ht="15" customHeight="1">
      <c r="A596" s="58" t="str">
        <f>IF(بيانات!B596&lt;&gt;"",بيانات!B596,"")</f>
        <v/>
      </c>
      <c r="B596" s="58" t="str">
        <f>IF(بيانات!B596&lt;&gt;"",بيانات!C596,"")</f>
        <v/>
      </c>
      <c r="C596" s="66" t="str">
        <f>IF(بيانات!B596&lt;&gt;"",بيانات!D596,"")</f>
        <v/>
      </c>
      <c r="D596" s="5"/>
    </row>
    <row r="597" spans="1:4" ht="15" customHeight="1">
      <c r="A597" s="57" t="str">
        <f>IF(بيانات!B597&lt;&gt;"",بيانات!B597,"")</f>
        <v/>
      </c>
      <c r="B597" s="57" t="str">
        <f>IF(بيانات!B597&lt;&gt;"",بيانات!C597,"")</f>
        <v/>
      </c>
      <c r="C597" s="65" t="str">
        <f>IF(بيانات!B597&lt;&gt;"",بيانات!D597,"")</f>
        <v/>
      </c>
      <c r="D597" s="2"/>
    </row>
    <row r="598" spans="1:4" ht="15" customHeight="1">
      <c r="A598" s="58" t="str">
        <f>IF(بيانات!B598&lt;&gt;"",بيانات!B598,"")</f>
        <v/>
      </c>
      <c r="B598" s="58" t="str">
        <f>IF(بيانات!B598&lt;&gt;"",بيانات!C598,"")</f>
        <v/>
      </c>
      <c r="C598" s="66" t="str">
        <f>IF(بيانات!B598&lt;&gt;"",بيانات!D598,"")</f>
        <v/>
      </c>
      <c r="D598" s="5"/>
    </row>
    <row r="599" spans="1:4" ht="15" customHeight="1">
      <c r="A599" s="57" t="str">
        <f>IF(بيانات!B599&lt;&gt;"",بيانات!B599,"")</f>
        <v/>
      </c>
      <c r="B599" s="57" t="str">
        <f>IF(بيانات!B599&lt;&gt;"",بيانات!C599,"")</f>
        <v/>
      </c>
      <c r="C599" s="65" t="str">
        <f>IF(بيانات!B599&lt;&gt;"",بيانات!D599,"")</f>
        <v/>
      </c>
      <c r="D599" s="2"/>
    </row>
    <row r="600" spans="1:4" ht="15" customHeight="1">
      <c r="A600" s="58" t="str">
        <f>IF(بيانات!B600&lt;&gt;"",بيانات!B600,"")</f>
        <v/>
      </c>
      <c r="B600" s="58" t="str">
        <f>IF(بيانات!B600&lt;&gt;"",بيانات!C600,"")</f>
        <v/>
      </c>
      <c r="C600" s="66" t="str">
        <f>IF(بيانات!B600&lt;&gt;"",بيانات!D600,"")</f>
        <v/>
      </c>
      <c r="D600" s="5"/>
    </row>
    <row r="601" spans="1:4" ht="15" customHeight="1">
      <c r="A601" s="57" t="str">
        <f>IF(بيانات!B601&lt;&gt;"",بيانات!B601,"")</f>
        <v/>
      </c>
      <c r="B601" s="57" t="str">
        <f>IF(بيانات!B601&lt;&gt;"",بيانات!C601,"")</f>
        <v/>
      </c>
      <c r="C601" s="65" t="str">
        <f>IF(بيانات!B601&lt;&gt;"",بيانات!D601,"")</f>
        <v/>
      </c>
      <c r="D601" s="2"/>
    </row>
    <row r="602" spans="1:4" ht="15" customHeight="1">
      <c r="A602" s="58" t="str">
        <f>IF(بيانات!B602&lt;&gt;"",بيانات!B602,"")</f>
        <v/>
      </c>
      <c r="B602" s="58" t="str">
        <f>IF(بيانات!B602&lt;&gt;"",بيانات!C602,"")</f>
        <v/>
      </c>
      <c r="C602" s="66" t="str">
        <f>IF(بيانات!B602&lt;&gt;"",بيانات!D602,"")</f>
        <v/>
      </c>
      <c r="D602" s="5"/>
    </row>
    <row r="603" spans="1:4" ht="15" customHeight="1">
      <c r="A603" s="57" t="str">
        <f>IF(بيانات!B603&lt;&gt;"",بيانات!B603,"")</f>
        <v/>
      </c>
      <c r="B603" s="57" t="str">
        <f>IF(بيانات!B603&lt;&gt;"",بيانات!C603,"")</f>
        <v/>
      </c>
      <c r="C603" s="65" t="str">
        <f>IF(بيانات!B603&lt;&gt;"",بيانات!D603,"")</f>
        <v/>
      </c>
      <c r="D603" s="2"/>
    </row>
    <row r="604" spans="1:4" ht="15" customHeight="1">
      <c r="A604" s="58" t="str">
        <f>IF(بيانات!B604&lt;&gt;"",بيانات!B604,"")</f>
        <v/>
      </c>
      <c r="B604" s="58" t="str">
        <f>IF(بيانات!B604&lt;&gt;"",بيانات!C604,"")</f>
        <v/>
      </c>
      <c r="C604" s="66" t="str">
        <f>IF(بيانات!B604&lt;&gt;"",بيانات!D604,"")</f>
        <v/>
      </c>
      <c r="D604" s="5"/>
    </row>
    <row r="605" spans="1:4" ht="15" customHeight="1">
      <c r="A605" s="57" t="str">
        <f>IF(بيانات!B605&lt;&gt;"",بيانات!B605,"")</f>
        <v/>
      </c>
      <c r="B605" s="57" t="str">
        <f>IF(بيانات!B605&lt;&gt;"",بيانات!C605,"")</f>
        <v/>
      </c>
      <c r="C605" s="65" t="str">
        <f>IF(بيانات!B605&lt;&gt;"",بيانات!D605,"")</f>
        <v/>
      </c>
      <c r="D605" s="2"/>
    </row>
    <row r="606" spans="1:4" ht="15" customHeight="1">
      <c r="A606" s="58" t="str">
        <f>IF(بيانات!B606&lt;&gt;"",بيانات!B606,"")</f>
        <v/>
      </c>
      <c r="B606" s="58" t="str">
        <f>IF(بيانات!B606&lt;&gt;"",بيانات!C606,"")</f>
        <v/>
      </c>
      <c r="C606" s="66" t="str">
        <f>IF(بيانات!B606&lt;&gt;"",بيانات!D606,"")</f>
        <v/>
      </c>
      <c r="D606" s="5"/>
    </row>
    <row r="607" spans="1:4" ht="15" customHeight="1">
      <c r="A607" s="57" t="str">
        <f>IF(بيانات!B607&lt;&gt;"",بيانات!B607,"")</f>
        <v/>
      </c>
      <c r="B607" s="57" t="str">
        <f>IF(بيانات!B607&lt;&gt;"",بيانات!C607,"")</f>
        <v/>
      </c>
      <c r="C607" s="65" t="str">
        <f>IF(بيانات!B607&lt;&gt;"",بيانات!D607,"")</f>
        <v/>
      </c>
      <c r="D607" s="2"/>
    </row>
    <row r="608" spans="1:4" ht="15" customHeight="1">
      <c r="A608" s="58" t="str">
        <f>IF(بيانات!B608&lt;&gt;"",بيانات!B608,"")</f>
        <v/>
      </c>
      <c r="B608" s="58" t="str">
        <f>IF(بيانات!B608&lt;&gt;"",بيانات!C608,"")</f>
        <v/>
      </c>
      <c r="C608" s="66" t="str">
        <f>IF(بيانات!B608&lt;&gt;"",بيانات!D608,"")</f>
        <v/>
      </c>
      <c r="D608" s="5"/>
    </row>
    <row r="609" spans="1:4" ht="15" customHeight="1">
      <c r="A609" s="57" t="str">
        <f>IF(بيانات!B609&lt;&gt;"",بيانات!B609,"")</f>
        <v/>
      </c>
      <c r="B609" s="57" t="str">
        <f>IF(بيانات!B609&lt;&gt;"",بيانات!C609,"")</f>
        <v/>
      </c>
      <c r="C609" s="65" t="str">
        <f>IF(بيانات!B609&lt;&gt;"",بيانات!D609,"")</f>
        <v/>
      </c>
      <c r="D609" s="2"/>
    </row>
    <row r="610" spans="1:4" ht="15" customHeight="1">
      <c r="A610" s="58" t="str">
        <f>IF(بيانات!B610&lt;&gt;"",بيانات!B610,"")</f>
        <v/>
      </c>
      <c r="B610" s="58" t="str">
        <f>IF(بيانات!B610&lt;&gt;"",بيانات!C610,"")</f>
        <v/>
      </c>
      <c r="C610" s="66" t="str">
        <f>IF(بيانات!B610&lt;&gt;"",بيانات!D610,"")</f>
        <v/>
      </c>
      <c r="D610" s="5"/>
    </row>
    <row r="611" spans="1:4" ht="15" customHeight="1">
      <c r="A611" s="57" t="str">
        <f>IF(بيانات!B611&lt;&gt;"",بيانات!B611,"")</f>
        <v/>
      </c>
      <c r="B611" s="57" t="str">
        <f>IF(بيانات!B611&lt;&gt;"",بيانات!C611,"")</f>
        <v/>
      </c>
      <c r="C611" s="65" t="str">
        <f>IF(بيانات!B611&lt;&gt;"",بيانات!D611,"")</f>
        <v/>
      </c>
      <c r="D611" s="2"/>
    </row>
    <row r="612" spans="1:4" ht="15" customHeight="1">
      <c r="A612" s="58" t="str">
        <f>IF(بيانات!B612&lt;&gt;"",بيانات!B612,"")</f>
        <v/>
      </c>
      <c r="B612" s="58" t="str">
        <f>IF(بيانات!B612&lt;&gt;"",بيانات!C612,"")</f>
        <v/>
      </c>
      <c r="C612" s="66" t="str">
        <f>IF(بيانات!B612&lt;&gt;"",بيانات!D612,"")</f>
        <v/>
      </c>
      <c r="D612" s="5"/>
    </row>
    <row r="613" spans="1:4" ht="15" customHeight="1">
      <c r="A613" s="57" t="str">
        <f>IF(بيانات!B613&lt;&gt;"",بيانات!B613,"")</f>
        <v/>
      </c>
      <c r="B613" s="57" t="str">
        <f>IF(بيانات!B613&lt;&gt;"",بيانات!C613,"")</f>
        <v/>
      </c>
      <c r="C613" s="65" t="str">
        <f>IF(بيانات!B613&lt;&gt;"",بيانات!D613,"")</f>
        <v/>
      </c>
      <c r="D613" s="2"/>
    </row>
    <row r="614" spans="1:4" ht="15" customHeight="1">
      <c r="A614" s="58" t="str">
        <f>IF(بيانات!B614&lt;&gt;"",بيانات!B614,"")</f>
        <v/>
      </c>
      <c r="B614" s="58" t="str">
        <f>IF(بيانات!B614&lt;&gt;"",بيانات!C614,"")</f>
        <v/>
      </c>
      <c r="C614" s="66" t="str">
        <f>IF(بيانات!B614&lt;&gt;"",بيانات!D614,"")</f>
        <v/>
      </c>
      <c r="D614" s="5"/>
    </row>
    <row r="615" spans="1:4" ht="15" customHeight="1">
      <c r="A615" s="57" t="str">
        <f>IF(بيانات!B615&lt;&gt;"",بيانات!B615,"")</f>
        <v/>
      </c>
      <c r="B615" s="57" t="str">
        <f>IF(بيانات!B615&lt;&gt;"",بيانات!C615,"")</f>
        <v/>
      </c>
      <c r="C615" s="65" t="str">
        <f>IF(بيانات!B615&lt;&gt;"",بيانات!D615,"")</f>
        <v/>
      </c>
      <c r="D615" s="2"/>
    </row>
    <row r="616" spans="1:4" ht="15" customHeight="1">
      <c r="A616" s="58" t="str">
        <f>IF(بيانات!B616&lt;&gt;"",بيانات!B616,"")</f>
        <v/>
      </c>
      <c r="B616" s="58" t="str">
        <f>IF(بيانات!B616&lt;&gt;"",بيانات!C616,"")</f>
        <v/>
      </c>
      <c r="C616" s="66" t="str">
        <f>IF(بيانات!B616&lt;&gt;"",بيانات!D616,"")</f>
        <v/>
      </c>
      <c r="D616" s="5"/>
    </row>
    <row r="617" spans="1:4" ht="15" customHeight="1">
      <c r="A617" s="57" t="str">
        <f>IF(بيانات!B617&lt;&gt;"",بيانات!B617,"")</f>
        <v/>
      </c>
      <c r="B617" s="57" t="str">
        <f>IF(بيانات!B617&lt;&gt;"",بيانات!C617,"")</f>
        <v/>
      </c>
      <c r="C617" s="65" t="str">
        <f>IF(بيانات!B617&lt;&gt;"",بيانات!D617,"")</f>
        <v/>
      </c>
      <c r="D617" s="2"/>
    </row>
    <row r="618" spans="1:4" ht="15" customHeight="1">
      <c r="A618" s="58" t="str">
        <f>IF(بيانات!B618&lt;&gt;"",بيانات!B618,"")</f>
        <v/>
      </c>
      <c r="B618" s="58" t="str">
        <f>IF(بيانات!B618&lt;&gt;"",بيانات!C618,"")</f>
        <v/>
      </c>
      <c r="C618" s="66" t="str">
        <f>IF(بيانات!B618&lt;&gt;"",بيانات!D618,"")</f>
        <v/>
      </c>
      <c r="D618" s="5"/>
    </row>
    <row r="619" spans="1:4" ht="15" customHeight="1">
      <c r="A619" s="57" t="str">
        <f>IF(بيانات!B619&lt;&gt;"",بيانات!B619,"")</f>
        <v/>
      </c>
      <c r="B619" s="57" t="str">
        <f>IF(بيانات!B619&lt;&gt;"",بيانات!C619,"")</f>
        <v/>
      </c>
      <c r="C619" s="65" t="str">
        <f>IF(بيانات!B619&lt;&gt;"",بيانات!D619,"")</f>
        <v/>
      </c>
      <c r="D619" s="2"/>
    </row>
    <row r="620" spans="1:4" ht="15" customHeight="1">
      <c r="A620" s="58" t="str">
        <f>IF(بيانات!B620&lt;&gt;"",بيانات!B620,"")</f>
        <v/>
      </c>
      <c r="B620" s="58" t="str">
        <f>IF(بيانات!B620&lt;&gt;"",بيانات!C620,"")</f>
        <v/>
      </c>
      <c r="C620" s="66" t="str">
        <f>IF(بيانات!B620&lt;&gt;"",بيانات!D620,"")</f>
        <v/>
      </c>
      <c r="D620" s="5"/>
    </row>
    <row r="621" spans="1:4" ht="15" customHeight="1">
      <c r="A621" s="57" t="str">
        <f>IF(بيانات!B621&lt;&gt;"",بيانات!B621,"")</f>
        <v/>
      </c>
      <c r="B621" s="57" t="str">
        <f>IF(بيانات!B621&lt;&gt;"",بيانات!C621,"")</f>
        <v/>
      </c>
      <c r="C621" s="65" t="str">
        <f>IF(بيانات!B621&lt;&gt;"",بيانات!D621,"")</f>
        <v/>
      </c>
      <c r="D621" s="2"/>
    </row>
    <row r="622" spans="1:4" ht="15" customHeight="1">
      <c r="A622" s="58" t="str">
        <f>IF(بيانات!B622&lt;&gt;"",بيانات!B622,"")</f>
        <v/>
      </c>
      <c r="B622" s="58" t="str">
        <f>IF(بيانات!B622&lt;&gt;"",بيانات!C622,"")</f>
        <v/>
      </c>
      <c r="C622" s="66" t="str">
        <f>IF(بيانات!B622&lt;&gt;"",بيانات!D622,"")</f>
        <v/>
      </c>
      <c r="D622" s="5"/>
    </row>
    <row r="623" spans="1:4" ht="15" customHeight="1">
      <c r="A623" s="57" t="str">
        <f>IF(بيانات!B623&lt;&gt;"",بيانات!B623,"")</f>
        <v/>
      </c>
      <c r="B623" s="57" t="str">
        <f>IF(بيانات!B623&lt;&gt;"",بيانات!C623,"")</f>
        <v/>
      </c>
      <c r="C623" s="65" t="str">
        <f>IF(بيانات!B623&lt;&gt;"",بيانات!D623,"")</f>
        <v/>
      </c>
      <c r="D623" s="2"/>
    </row>
    <row r="624" spans="1:4" ht="15" customHeight="1">
      <c r="A624" s="58" t="str">
        <f>IF(بيانات!B624&lt;&gt;"",بيانات!B624,"")</f>
        <v/>
      </c>
      <c r="B624" s="58" t="str">
        <f>IF(بيانات!B624&lt;&gt;"",بيانات!C624,"")</f>
        <v/>
      </c>
      <c r="C624" s="66" t="str">
        <f>IF(بيانات!B624&lt;&gt;"",بيانات!D624,"")</f>
        <v/>
      </c>
      <c r="D624" s="5"/>
    </row>
    <row r="625" spans="1:4" ht="15" customHeight="1">
      <c r="A625" s="57" t="str">
        <f>IF(بيانات!B625&lt;&gt;"",بيانات!B625,"")</f>
        <v/>
      </c>
      <c r="B625" s="57" t="str">
        <f>IF(بيانات!B625&lt;&gt;"",بيانات!C625,"")</f>
        <v/>
      </c>
      <c r="C625" s="65" t="str">
        <f>IF(بيانات!B625&lt;&gt;"",بيانات!D625,"")</f>
        <v/>
      </c>
      <c r="D625" s="2"/>
    </row>
    <row r="626" spans="1:4" ht="15" customHeight="1">
      <c r="A626" s="58" t="str">
        <f>IF(بيانات!B626&lt;&gt;"",بيانات!B626,"")</f>
        <v/>
      </c>
      <c r="B626" s="58" t="str">
        <f>IF(بيانات!B626&lt;&gt;"",بيانات!C626,"")</f>
        <v/>
      </c>
      <c r="C626" s="66" t="str">
        <f>IF(بيانات!B626&lt;&gt;"",بيانات!D626,"")</f>
        <v/>
      </c>
      <c r="D626" s="5"/>
    </row>
    <row r="627" spans="1:4" ht="15" customHeight="1">
      <c r="A627" s="57" t="str">
        <f>IF(بيانات!B627&lt;&gt;"",بيانات!B627,"")</f>
        <v/>
      </c>
      <c r="B627" s="57" t="str">
        <f>IF(بيانات!B627&lt;&gt;"",بيانات!C627,"")</f>
        <v/>
      </c>
      <c r="C627" s="65" t="str">
        <f>IF(بيانات!B627&lt;&gt;"",بيانات!D627,"")</f>
        <v/>
      </c>
      <c r="D627" s="2"/>
    </row>
    <row r="628" spans="1:4" ht="15" customHeight="1">
      <c r="A628" s="58" t="str">
        <f>IF(بيانات!B628&lt;&gt;"",بيانات!B628,"")</f>
        <v/>
      </c>
      <c r="B628" s="58" t="str">
        <f>IF(بيانات!B628&lt;&gt;"",بيانات!C628,"")</f>
        <v/>
      </c>
      <c r="C628" s="66" t="str">
        <f>IF(بيانات!B628&lt;&gt;"",بيانات!D628,"")</f>
        <v/>
      </c>
      <c r="D628" s="5"/>
    </row>
    <row r="629" spans="1:4" ht="15" customHeight="1">
      <c r="A629" s="57" t="str">
        <f>IF(بيانات!B629&lt;&gt;"",بيانات!B629,"")</f>
        <v/>
      </c>
      <c r="B629" s="57" t="str">
        <f>IF(بيانات!B629&lt;&gt;"",بيانات!C629,"")</f>
        <v/>
      </c>
      <c r="C629" s="65" t="str">
        <f>IF(بيانات!B629&lt;&gt;"",بيانات!D629,"")</f>
        <v/>
      </c>
      <c r="D629" s="2"/>
    </row>
    <row r="630" spans="1:4" ht="15" customHeight="1">
      <c r="A630" s="58" t="str">
        <f>IF(بيانات!B630&lt;&gt;"",بيانات!B630,"")</f>
        <v/>
      </c>
      <c r="B630" s="58" t="str">
        <f>IF(بيانات!B630&lt;&gt;"",بيانات!C630,"")</f>
        <v/>
      </c>
      <c r="C630" s="66" t="str">
        <f>IF(بيانات!B630&lt;&gt;"",بيانات!D630,"")</f>
        <v/>
      </c>
      <c r="D630" s="5"/>
    </row>
    <row r="631" spans="1:4" ht="15" customHeight="1">
      <c r="A631" s="57" t="str">
        <f>IF(بيانات!B631&lt;&gt;"",بيانات!B631,"")</f>
        <v/>
      </c>
      <c r="B631" s="57" t="str">
        <f>IF(بيانات!B631&lt;&gt;"",بيانات!C631,"")</f>
        <v/>
      </c>
      <c r="C631" s="65" t="str">
        <f>IF(بيانات!B631&lt;&gt;"",بيانات!D631,"")</f>
        <v/>
      </c>
      <c r="D631" s="2"/>
    </row>
    <row r="632" spans="1:4" ht="15" customHeight="1">
      <c r="A632" s="58" t="str">
        <f>IF(بيانات!B632&lt;&gt;"",بيانات!B632,"")</f>
        <v/>
      </c>
      <c r="B632" s="58" t="str">
        <f>IF(بيانات!B632&lt;&gt;"",بيانات!C632,"")</f>
        <v/>
      </c>
      <c r="C632" s="66" t="str">
        <f>IF(بيانات!B632&lt;&gt;"",بيانات!D632,"")</f>
        <v/>
      </c>
      <c r="D632" s="5"/>
    </row>
    <row r="633" spans="1:4" ht="15" customHeight="1">
      <c r="A633" s="57" t="str">
        <f>IF(بيانات!B633&lt;&gt;"",بيانات!B633,"")</f>
        <v/>
      </c>
      <c r="B633" s="57" t="str">
        <f>IF(بيانات!B633&lt;&gt;"",بيانات!C633,"")</f>
        <v/>
      </c>
      <c r="C633" s="65" t="str">
        <f>IF(بيانات!B633&lt;&gt;"",بيانات!D633,"")</f>
        <v/>
      </c>
      <c r="D633" s="2"/>
    </row>
    <row r="634" spans="1:4" ht="15" customHeight="1">
      <c r="A634" s="58" t="str">
        <f>IF(بيانات!B634&lt;&gt;"",بيانات!B634,"")</f>
        <v/>
      </c>
      <c r="B634" s="58" t="str">
        <f>IF(بيانات!B634&lt;&gt;"",بيانات!C634,"")</f>
        <v/>
      </c>
      <c r="C634" s="66" t="str">
        <f>IF(بيانات!B634&lt;&gt;"",بيانات!D634,"")</f>
        <v/>
      </c>
      <c r="D634" s="5"/>
    </row>
    <row r="635" spans="1:4" ht="15" customHeight="1">
      <c r="A635" s="57" t="str">
        <f>IF(بيانات!B635&lt;&gt;"",بيانات!B635,"")</f>
        <v/>
      </c>
      <c r="B635" s="57" t="str">
        <f>IF(بيانات!B635&lt;&gt;"",بيانات!C635,"")</f>
        <v/>
      </c>
      <c r="C635" s="65" t="str">
        <f>IF(بيانات!B635&lt;&gt;"",بيانات!D635,"")</f>
        <v/>
      </c>
      <c r="D635" s="2"/>
    </row>
    <row r="636" spans="1:4" ht="15" customHeight="1">
      <c r="A636" s="58" t="str">
        <f>IF(بيانات!B636&lt;&gt;"",بيانات!B636,"")</f>
        <v/>
      </c>
      <c r="B636" s="58" t="str">
        <f>IF(بيانات!B636&lt;&gt;"",بيانات!C636,"")</f>
        <v/>
      </c>
      <c r="C636" s="66" t="str">
        <f>IF(بيانات!B636&lt;&gt;"",بيانات!D636,"")</f>
        <v/>
      </c>
      <c r="D636" s="5"/>
    </row>
    <row r="637" spans="1:4" ht="15" customHeight="1">
      <c r="A637" s="57" t="str">
        <f>IF(بيانات!B637&lt;&gt;"",بيانات!B637,"")</f>
        <v/>
      </c>
      <c r="B637" s="57" t="str">
        <f>IF(بيانات!B637&lt;&gt;"",بيانات!C637,"")</f>
        <v/>
      </c>
      <c r="C637" s="65" t="str">
        <f>IF(بيانات!B637&lt;&gt;"",بيانات!D637,"")</f>
        <v/>
      </c>
      <c r="D637" s="2"/>
    </row>
    <row r="638" spans="1:4" ht="15" customHeight="1">
      <c r="A638" s="58" t="str">
        <f>IF(بيانات!B638&lt;&gt;"",بيانات!B638,"")</f>
        <v/>
      </c>
      <c r="B638" s="58" t="str">
        <f>IF(بيانات!B638&lt;&gt;"",بيانات!C638,"")</f>
        <v/>
      </c>
      <c r="C638" s="66" t="str">
        <f>IF(بيانات!B638&lt;&gt;"",بيانات!D638,"")</f>
        <v/>
      </c>
      <c r="D638" s="5"/>
    </row>
    <row r="639" spans="1:4" ht="15" customHeight="1">
      <c r="A639" s="57" t="str">
        <f>IF(بيانات!B639&lt;&gt;"",بيانات!B639,"")</f>
        <v/>
      </c>
      <c r="B639" s="57" t="str">
        <f>IF(بيانات!B639&lt;&gt;"",بيانات!C639,"")</f>
        <v/>
      </c>
      <c r="C639" s="65" t="str">
        <f>IF(بيانات!B639&lt;&gt;"",بيانات!D639,"")</f>
        <v/>
      </c>
      <c r="D639" s="2"/>
    </row>
    <row r="640" spans="1:4" ht="15" customHeight="1">
      <c r="A640" s="58" t="str">
        <f>IF(بيانات!B640&lt;&gt;"",بيانات!B640,"")</f>
        <v/>
      </c>
      <c r="B640" s="58" t="str">
        <f>IF(بيانات!B640&lt;&gt;"",بيانات!C640,"")</f>
        <v/>
      </c>
      <c r="C640" s="66" t="str">
        <f>IF(بيانات!B640&lt;&gt;"",بيانات!D640,"")</f>
        <v/>
      </c>
      <c r="D640" s="5"/>
    </row>
    <row r="641" spans="1:4" ht="15" customHeight="1">
      <c r="A641" s="57" t="str">
        <f>IF(بيانات!B641&lt;&gt;"",بيانات!B641,"")</f>
        <v/>
      </c>
      <c r="B641" s="57" t="str">
        <f>IF(بيانات!B641&lt;&gt;"",بيانات!C641,"")</f>
        <v/>
      </c>
      <c r="C641" s="65" t="str">
        <f>IF(بيانات!B641&lt;&gt;"",بيانات!D641,"")</f>
        <v/>
      </c>
      <c r="D641" s="2"/>
    </row>
    <row r="642" spans="1:4" ht="15" customHeight="1">
      <c r="A642" s="58" t="str">
        <f>IF(بيانات!B642&lt;&gt;"",بيانات!B642,"")</f>
        <v/>
      </c>
      <c r="B642" s="58" t="str">
        <f>IF(بيانات!B642&lt;&gt;"",بيانات!C642,"")</f>
        <v/>
      </c>
      <c r="C642" s="66" t="str">
        <f>IF(بيانات!B642&lt;&gt;"",بيانات!D642,"")</f>
        <v/>
      </c>
      <c r="D642" s="5"/>
    </row>
    <row r="643" spans="1:4" ht="15" customHeight="1">
      <c r="A643" s="57" t="str">
        <f>IF(بيانات!B643&lt;&gt;"",بيانات!B643,"")</f>
        <v/>
      </c>
      <c r="B643" s="57" t="str">
        <f>IF(بيانات!B643&lt;&gt;"",بيانات!C643,"")</f>
        <v/>
      </c>
      <c r="C643" s="65" t="str">
        <f>IF(بيانات!B643&lt;&gt;"",بيانات!D643,"")</f>
        <v/>
      </c>
      <c r="D643" s="2"/>
    </row>
    <row r="644" spans="1:4" ht="15" customHeight="1">
      <c r="A644" s="58" t="str">
        <f>IF(بيانات!B644&lt;&gt;"",بيانات!B644,"")</f>
        <v/>
      </c>
      <c r="B644" s="58" t="str">
        <f>IF(بيانات!B644&lt;&gt;"",بيانات!C644,"")</f>
        <v/>
      </c>
      <c r="C644" s="66" t="str">
        <f>IF(بيانات!B644&lt;&gt;"",بيانات!D644,"")</f>
        <v/>
      </c>
      <c r="D644" s="5"/>
    </row>
    <row r="645" spans="1:4" ht="15" customHeight="1">
      <c r="A645" s="57" t="str">
        <f>IF(بيانات!B645&lt;&gt;"",بيانات!B645,"")</f>
        <v/>
      </c>
      <c r="B645" s="57" t="str">
        <f>IF(بيانات!B645&lt;&gt;"",بيانات!C645,"")</f>
        <v/>
      </c>
      <c r="C645" s="65" t="str">
        <f>IF(بيانات!B645&lt;&gt;"",بيانات!D645,"")</f>
        <v/>
      </c>
      <c r="D645" s="2"/>
    </row>
    <row r="646" spans="1:4" ht="15" customHeight="1">
      <c r="A646" s="58" t="str">
        <f>IF(بيانات!B646&lt;&gt;"",بيانات!B646,"")</f>
        <v/>
      </c>
      <c r="B646" s="58" t="str">
        <f>IF(بيانات!B646&lt;&gt;"",بيانات!C646,"")</f>
        <v/>
      </c>
      <c r="C646" s="66" t="str">
        <f>IF(بيانات!B646&lt;&gt;"",بيانات!D646,"")</f>
        <v/>
      </c>
      <c r="D646" s="5"/>
    </row>
    <row r="647" spans="1:4" ht="15" customHeight="1">
      <c r="A647" s="57" t="str">
        <f>IF(بيانات!B647&lt;&gt;"",بيانات!B647,"")</f>
        <v/>
      </c>
      <c r="B647" s="57" t="str">
        <f>IF(بيانات!B647&lt;&gt;"",بيانات!C647,"")</f>
        <v/>
      </c>
      <c r="C647" s="65" t="str">
        <f>IF(بيانات!B647&lt;&gt;"",بيانات!D647,"")</f>
        <v/>
      </c>
      <c r="D647" s="2"/>
    </row>
    <row r="648" spans="1:4" ht="15" customHeight="1">
      <c r="A648" s="58" t="str">
        <f>IF(بيانات!B648&lt;&gt;"",بيانات!B648,"")</f>
        <v/>
      </c>
      <c r="B648" s="58" t="str">
        <f>IF(بيانات!B648&lt;&gt;"",بيانات!C648,"")</f>
        <v/>
      </c>
      <c r="C648" s="66" t="str">
        <f>IF(بيانات!B648&lt;&gt;"",بيانات!D648,"")</f>
        <v/>
      </c>
      <c r="D648" s="5"/>
    </row>
    <row r="649" spans="1:4" ht="15" customHeight="1">
      <c r="A649" s="57" t="str">
        <f>IF(بيانات!B649&lt;&gt;"",بيانات!B649,"")</f>
        <v/>
      </c>
      <c r="B649" s="57" t="str">
        <f>IF(بيانات!B649&lt;&gt;"",بيانات!C649,"")</f>
        <v/>
      </c>
      <c r="C649" s="65" t="str">
        <f>IF(بيانات!B649&lt;&gt;"",بيانات!D649,"")</f>
        <v/>
      </c>
      <c r="D649" s="2"/>
    </row>
    <row r="650" spans="1:4" ht="15" customHeight="1">
      <c r="A650" s="58" t="str">
        <f>IF(بيانات!B650&lt;&gt;"",بيانات!B650,"")</f>
        <v/>
      </c>
      <c r="B650" s="58" t="str">
        <f>IF(بيانات!B650&lt;&gt;"",بيانات!C650,"")</f>
        <v/>
      </c>
      <c r="C650" s="66" t="str">
        <f>IF(بيانات!B650&lt;&gt;"",بيانات!D650,"")</f>
        <v/>
      </c>
      <c r="D650" s="5"/>
    </row>
    <row r="651" spans="1:4" ht="15" customHeight="1">
      <c r="A651" s="57" t="str">
        <f>IF(بيانات!B651&lt;&gt;"",بيانات!B651,"")</f>
        <v/>
      </c>
      <c r="B651" s="57" t="str">
        <f>IF(بيانات!B651&lt;&gt;"",بيانات!C651,"")</f>
        <v/>
      </c>
      <c r="C651" s="65" t="str">
        <f>IF(بيانات!B651&lt;&gt;"",بيانات!D651,"")</f>
        <v/>
      </c>
      <c r="D651" s="2"/>
    </row>
    <row r="652" spans="1:4" ht="15" customHeight="1">
      <c r="A652" s="58" t="str">
        <f>IF(بيانات!B652&lt;&gt;"",بيانات!B652,"")</f>
        <v/>
      </c>
      <c r="B652" s="58" t="str">
        <f>IF(بيانات!B652&lt;&gt;"",بيانات!C652,"")</f>
        <v/>
      </c>
      <c r="C652" s="66" t="str">
        <f>IF(بيانات!B652&lt;&gt;"",بيانات!D652,"")</f>
        <v/>
      </c>
      <c r="D652" s="5"/>
    </row>
    <row r="653" spans="1:4" ht="15" customHeight="1">
      <c r="A653" s="57" t="str">
        <f>IF(بيانات!B653&lt;&gt;"",بيانات!B653,"")</f>
        <v/>
      </c>
      <c r="B653" s="57" t="str">
        <f>IF(بيانات!B653&lt;&gt;"",بيانات!C653,"")</f>
        <v/>
      </c>
      <c r="C653" s="65" t="str">
        <f>IF(بيانات!B653&lt;&gt;"",بيانات!D653,"")</f>
        <v/>
      </c>
      <c r="D653" s="2"/>
    </row>
    <row r="654" spans="1:4" ht="15" customHeight="1">
      <c r="A654" s="58" t="str">
        <f>IF(بيانات!B654&lt;&gt;"",بيانات!B654,"")</f>
        <v/>
      </c>
      <c r="B654" s="58" t="str">
        <f>IF(بيانات!B654&lt;&gt;"",بيانات!C654,"")</f>
        <v/>
      </c>
      <c r="C654" s="66" t="str">
        <f>IF(بيانات!B654&lt;&gt;"",بيانات!D654,"")</f>
        <v/>
      </c>
      <c r="D654" s="5"/>
    </row>
    <row r="655" spans="1:4" ht="15" customHeight="1">
      <c r="A655" s="57" t="str">
        <f>IF(بيانات!B655&lt;&gt;"",بيانات!B655,"")</f>
        <v/>
      </c>
      <c r="B655" s="57" t="str">
        <f>IF(بيانات!B655&lt;&gt;"",بيانات!C655,"")</f>
        <v/>
      </c>
      <c r="C655" s="65" t="str">
        <f>IF(بيانات!B655&lt;&gt;"",بيانات!D655,"")</f>
        <v/>
      </c>
      <c r="D655" s="2"/>
    </row>
    <row r="656" spans="1:4" ht="15" customHeight="1">
      <c r="A656" s="58" t="str">
        <f>IF(بيانات!B656&lt;&gt;"",بيانات!B656,"")</f>
        <v/>
      </c>
      <c r="B656" s="58" t="str">
        <f>IF(بيانات!B656&lt;&gt;"",بيانات!C656,"")</f>
        <v/>
      </c>
      <c r="C656" s="66" t="str">
        <f>IF(بيانات!B656&lt;&gt;"",بيانات!D656,"")</f>
        <v/>
      </c>
      <c r="D656" s="5"/>
    </row>
    <row r="657" spans="1:4" ht="15" customHeight="1">
      <c r="A657" s="57" t="str">
        <f>IF(بيانات!B657&lt;&gt;"",بيانات!B657,"")</f>
        <v/>
      </c>
      <c r="B657" s="57" t="str">
        <f>IF(بيانات!B657&lt;&gt;"",بيانات!C657,"")</f>
        <v/>
      </c>
      <c r="C657" s="65" t="str">
        <f>IF(بيانات!B657&lt;&gt;"",بيانات!D657,"")</f>
        <v/>
      </c>
      <c r="D657" s="2"/>
    </row>
    <row r="658" spans="1:4" ht="15" customHeight="1">
      <c r="A658" s="58" t="str">
        <f>IF(بيانات!B658&lt;&gt;"",بيانات!B658,"")</f>
        <v/>
      </c>
      <c r="B658" s="58" t="str">
        <f>IF(بيانات!B658&lt;&gt;"",بيانات!C658,"")</f>
        <v/>
      </c>
      <c r="C658" s="66" t="str">
        <f>IF(بيانات!B658&lt;&gt;"",بيانات!D658,"")</f>
        <v/>
      </c>
      <c r="D658" s="5"/>
    </row>
    <row r="659" spans="1:4" ht="15" customHeight="1">
      <c r="A659" s="57" t="str">
        <f>IF(بيانات!B659&lt;&gt;"",بيانات!B659,"")</f>
        <v/>
      </c>
      <c r="B659" s="57" t="str">
        <f>IF(بيانات!B659&lt;&gt;"",بيانات!C659,"")</f>
        <v/>
      </c>
      <c r="C659" s="65" t="str">
        <f>IF(بيانات!B659&lt;&gt;"",بيانات!D659,"")</f>
        <v/>
      </c>
      <c r="D659" s="2"/>
    </row>
    <row r="660" spans="1:4" ht="15" customHeight="1">
      <c r="A660" s="58" t="str">
        <f>IF(بيانات!B660&lt;&gt;"",بيانات!B660,"")</f>
        <v/>
      </c>
      <c r="B660" s="58" t="str">
        <f>IF(بيانات!B660&lt;&gt;"",بيانات!C660,"")</f>
        <v/>
      </c>
      <c r="C660" s="66" t="str">
        <f>IF(بيانات!B660&lt;&gt;"",بيانات!D660,"")</f>
        <v/>
      </c>
      <c r="D660" s="5"/>
    </row>
    <row r="661" spans="1:4" ht="15" customHeight="1">
      <c r="A661" s="57" t="str">
        <f>IF(بيانات!B661&lt;&gt;"",بيانات!B661,"")</f>
        <v/>
      </c>
      <c r="B661" s="57" t="str">
        <f>IF(بيانات!B661&lt;&gt;"",بيانات!C661,"")</f>
        <v/>
      </c>
      <c r="C661" s="65" t="str">
        <f>IF(بيانات!B661&lt;&gt;"",بيانات!D661,"")</f>
        <v/>
      </c>
      <c r="D661" s="2"/>
    </row>
    <row r="662" spans="1:4" ht="15" customHeight="1">
      <c r="A662" s="58" t="str">
        <f>IF(بيانات!B662&lt;&gt;"",بيانات!B662,"")</f>
        <v/>
      </c>
      <c r="B662" s="58" t="str">
        <f>IF(بيانات!B662&lt;&gt;"",بيانات!C662,"")</f>
        <v/>
      </c>
      <c r="C662" s="66" t="str">
        <f>IF(بيانات!B662&lt;&gt;"",بيانات!D662,"")</f>
        <v/>
      </c>
      <c r="D662" s="5"/>
    </row>
    <row r="663" spans="1:4" ht="15" customHeight="1">
      <c r="A663" s="57" t="str">
        <f>IF(بيانات!B663&lt;&gt;"",بيانات!B663,"")</f>
        <v/>
      </c>
      <c r="B663" s="57" t="str">
        <f>IF(بيانات!B663&lt;&gt;"",بيانات!C663,"")</f>
        <v/>
      </c>
      <c r="C663" s="65" t="str">
        <f>IF(بيانات!B663&lt;&gt;"",بيانات!D663,"")</f>
        <v/>
      </c>
      <c r="D663" s="2"/>
    </row>
    <row r="664" spans="1:4" ht="15" customHeight="1">
      <c r="A664" s="58" t="str">
        <f>IF(بيانات!B664&lt;&gt;"",بيانات!B664,"")</f>
        <v/>
      </c>
      <c r="B664" s="58" t="str">
        <f>IF(بيانات!B664&lt;&gt;"",بيانات!C664,"")</f>
        <v/>
      </c>
      <c r="C664" s="66" t="str">
        <f>IF(بيانات!B664&lt;&gt;"",بيانات!D664,"")</f>
        <v/>
      </c>
      <c r="D664" s="5"/>
    </row>
    <row r="665" spans="1:4" ht="15" customHeight="1">
      <c r="A665" s="57" t="str">
        <f>IF(بيانات!B665&lt;&gt;"",بيانات!B665,"")</f>
        <v/>
      </c>
      <c r="B665" s="57" t="str">
        <f>IF(بيانات!B665&lt;&gt;"",بيانات!C665,"")</f>
        <v/>
      </c>
      <c r="C665" s="65" t="str">
        <f>IF(بيانات!B665&lt;&gt;"",بيانات!D665,"")</f>
        <v/>
      </c>
      <c r="D665" s="2"/>
    </row>
    <row r="666" spans="1:4" ht="15" customHeight="1">
      <c r="A666" s="58" t="str">
        <f>IF(بيانات!B666&lt;&gt;"",بيانات!B666,"")</f>
        <v/>
      </c>
      <c r="B666" s="58" t="str">
        <f>IF(بيانات!B666&lt;&gt;"",بيانات!C666,"")</f>
        <v/>
      </c>
      <c r="C666" s="66" t="str">
        <f>IF(بيانات!B666&lt;&gt;"",بيانات!D666,"")</f>
        <v/>
      </c>
      <c r="D666" s="5"/>
    </row>
    <row r="667" spans="1:4" ht="15" customHeight="1">
      <c r="A667" s="57" t="str">
        <f>IF(بيانات!B667&lt;&gt;"",بيانات!B667,"")</f>
        <v/>
      </c>
      <c r="B667" s="57" t="str">
        <f>IF(بيانات!B667&lt;&gt;"",بيانات!C667,"")</f>
        <v/>
      </c>
      <c r="C667" s="65" t="str">
        <f>IF(بيانات!B667&lt;&gt;"",بيانات!D667,"")</f>
        <v/>
      </c>
      <c r="D667" s="2"/>
    </row>
    <row r="668" spans="1:4" ht="15" customHeight="1">
      <c r="A668" s="58" t="str">
        <f>IF(بيانات!B668&lt;&gt;"",بيانات!B668,"")</f>
        <v/>
      </c>
      <c r="B668" s="58" t="str">
        <f>IF(بيانات!B668&lt;&gt;"",بيانات!C668,"")</f>
        <v/>
      </c>
      <c r="C668" s="66" t="str">
        <f>IF(بيانات!B668&lt;&gt;"",بيانات!D668,"")</f>
        <v/>
      </c>
      <c r="D668" s="5"/>
    </row>
    <row r="669" spans="1:4" ht="15" customHeight="1">
      <c r="A669" s="57" t="str">
        <f>IF(بيانات!B669&lt;&gt;"",بيانات!B669,"")</f>
        <v/>
      </c>
      <c r="B669" s="57" t="str">
        <f>IF(بيانات!B669&lt;&gt;"",بيانات!C669,"")</f>
        <v/>
      </c>
      <c r="C669" s="65" t="str">
        <f>IF(بيانات!B669&lt;&gt;"",بيانات!D669,"")</f>
        <v/>
      </c>
      <c r="D669" s="2"/>
    </row>
    <row r="670" spans="1:4" ht="15" customHeight="1">
      <c r="A670" s="58" t="str">
        <f>IF(بيانات!B670&lt;&gt;"",بيانات!B670,"")</f>
        <v/>
      </c>
      <c r="B670" s="58" t="str">
        <f>IF(بيانات!B670&lt;&gt;"",بيانات!C670,"")</f>
        <v/>
      </c>
      <c r="C670" s="66" t="str">
        <f>IF(بيانات!B670&lt;&gt;"",بيانات!D670,"")</f>
        <v/>
      </c>
      <c r="D670" s="5"/>
    </row>
    <row r="671" spans="1:4" ht="15" customHeight="1">
      <c r="A671" s="57" t="str">
        <f>IF(بيانات!B671&lt;&gt;"",بيانات!B671,"")</f>
        <v/>
      </c>
      <c r="B671" s="57" t="str">
        <f>IF(بيانات!B671&lt;&gt;"",بيانات!C671,"")</f>
        <v/>
      </c>
      <c r="C671" s="65" t="str">
        <f>IF(بيانات!B671&lt;&gt;"",بيانات!D671,"")</f>
        <v/>
      </c>
      <c r="D671" s="2"/>
    </row>
    <row r="672" spans="1:4" ht="15" customHeight="1">
      <c r="A672" s="58" t="str">
        <f>IF(بيانات!B672&lt;&gt;"",بيانات!B672,"")</f>
        <v/>
      </c>
      <c r="B672" s="58" t="str">
        <f>IF(بيانات!B672&lt;&gt;"",بيانات!C672,"")</f>
        <v/>
      </c>
      <c r="C672" s="66" t="str">
        <f>IF(بيانات!B672&lt;&gt;"",بيانات!D672,"")</f>
        <v/>
      </c>
      <c r="D672" s="5"/>
    </row>
    <row r="673" spans="1:4" ht="15" customHeight="1">
      <c r="A673" s="57" t="str">
        <f>IF(بيانات!B673&lt;&gt;"",بيانات!B673,"")</f>
        <v/>
      </c>
      <c r="B673" s="57" t="str">
        <f>IF(بيانات!B673&lt;&gt;"",بيانات!C673,"")</f>
        <v/>
      </c>
      <c r="C673" s="65" t="str">
        <f>IF(بيانات!B673&lt;&gt;"",بيانات!D673,"")</f>
        <v/>
      </c>
      <c r="D673" s="2"/>
    </row>
    <row r="674" spans="1:4" ht="15" customHeight="1">
      <c r="A674" s="58" t="str">
        <f>IF(بيانات!B674&lt;&gt;"",بيانات!B674,"")</f>
        <v/>
      </c>
      <c r="B674" s="58" t="str">
        <f>IF(بيانات!B674&lt;&gt;"",بيانات!C674,"")</f>
        <v/>
      </c>
      <c r="C674" s="66" t="str">
        <f>IF(بيانات!B674&lt;&gt;"",بيانات!D674,"")</f>
        <v/>
      </c>
      <c r="D674" s="5"/>
    </row>
    <row r="675" spans="1:4" ht="15" customHeight="1">
      <c r="A675" s="57" t="str">
        <f>IF(بيانات!B675&lt;&gt;"",بيانات!B675,"")</f>
        <v/>
      </c>
      <c r="B675" s="57" t="str">
        <f>IF(بيانات!B675&lt;&gt;"",بيانات!C675,"")</f>
        <v/>
      </c>
      <c r="C675" s="65" t="str">
        <f>IF(بيانات!B675&lt;&gt;"",بيانات!D675,"")</f>
        <v/>
      </c>
      <c r="D675" s="2"/>
    </row>
    <row r="676" spans="1:4" ht="15" customHeight="1">
      <c r="A676" s="58" t="str">
        <f>IF(بيانات!B676&lt;&gt;"",بيانات!B676,"")</f>
        <v/>
      </c>
      <c r="B676" s="58" t="str">
        <f>IF(بيانات!B676&lt;&gt;"",بيانات!C676,"")</f>
        <v/>
      </c>
      <c r="C676" s="66" t="str">
        <f>IF(بيانات!B676&lt;&gt;"",بيانات!D676,"")</f>
        <v/>
      </c>
      <c r="D676" s="5"/>
    </row>
    <row r="677" spans="1:4" ht="15" customHeight="1">
      <c r="A677" s="57" t="str">
        <f>IF(بيانات!B677&lt;&gt;"",بيانات!B677,"")</f>
        <v/>
      </c>
      <c r="B677" s="57" t="str">
        <f>IF(بيانات!B677&lt;&gt;"",بيانات!C677,"")</f>
        <v/>
      </c>
      <c r="C677" s="65" t="str">
        <f>IF(بيانات!B677&lt;&gt;"",بيانات!D677,"")</f>
        <v/>
      </c>
      <c r="D677" s="2"/>
    </row>
    <row r="678" spans="1:4" ht="15" customHeight="1">
      <c r="A678" s="58" t="str">
        <f>IF(بيانات!B678&lt;&gt;"",بيانات!B678,"")</f>
        <v/>
      </c>
      <c r="B678" s="58" t="str">
        <f>IF(بيانات!B678&lt;&gt;"",بيانات!C678,"")</f>
        <v/>
      </c>
      <c r="C678" s="66" t="str">
        <f>IF(بيانات!B678&lt;&gt;"",بيانات!D678,"")</f>
        <v/>
      </c>
      <c r="D678" s="5"/>
    </row>
    <row r="679" spans="1:4" ht="15" customHeight="1">
      <c r="A679" s="57" t="str">
        <f>IF(بيانات!B679&lt;&gt;"",بيانات!B679,"")</f>
        <v/>
      </c>
      <c r="B679" s="57" t="str">
        <f>IF(بيانات!B679&lt;&gt;"",بيانات!C679,"")</f>
        <v/>
      </c>
      <c r="C679" s="65" t="str">
        <f>IF(بيانات!B679&lt;&gt;"",بيانات!D679,"")</f>
        <v/>
      </c>
      <c r="D679" s="2"/>
    </row>
    <row r="680" spans="1:4" ht="15" customHeight="1">
      <c r="A680" s="58" t="str">
        <f>IF(بيانات!B680&lt;&gt;"",بيانات!B680,"")</f>
        <v/>
      </c>
      <c r="B680" s="58" t="str">
        <f>IF(بيانات!B680&lt;&gt;"",بيانات!C680,"")</f>
        <v/>
      </c>
      <c r="C680" s="66" t="str">
        <f>IF(بيانات!B680&lt;&gt;"",بيانات!D680,"")</f>
        <v/>
      </c>
      <c r="D680" s="5"/>
    </row>
    <row r="681" spans="1:4" ht="15" customHeight="1">
      <c r="A681" s="57" t="str">
        <f>IF(بيانات!B681&lt;&gt;"",بيانات!B681,"")</f>
        <v/>
      </c>
      <c r="B681" s="57" t="str">
        <f>IF(بيانات!B681&lt;&gt;"",بيانات!C681,"")</f>
        <v/>
      </c>
      <c r="C681" s="65" t="str">
        <f>IF(بيانات!B681&lt;&gt;"",بيانات!D681,"")</f>
        <v/>
      </c>
      <c r="D681" s="2"/>
    </row>
    <row r="682" spans="1:4" ht="15" customHeight="1">
      <c r="A682" s="58" t="str">
        <f>IF(بيانات!B682&lt;&gt;"",بيانات!B682,"")</f>
        <v/>
      </c>
      <c r="B682" s="58" t="str">
        <f>IF(بيانات!B682&lt;&gt;"",بيانات!C682,"")</f>
        <v/>
      </c>
      <c r="C682" s="66" t="str">
        <f>IF(بيانات!B682&lt;&gt;"",بيانات!D682,"")</f>
        <v/>
      </c>
      <c r="D682" s="5"/>
    </row>
    <row r="683" spans="1:4" ht="15" customHeight="1">
      <c r="A683" s="57" t="str">
        <f>IF(بيانات!B683&lt;&gt;"",بيانات!B683,"")</f>
        <v/>
      </c>
      <c r="B683" s="57" t="str">
        <f>IF(بيانات!B683&lt;&gt;"",بيانات!C683,"")</f>
        <v/>
      </c>
      <c r="C683" s="65" t="str">
        <f>IF(بيانات!B683&lt;&gt;"",بيانات!D683,"")</f>
        <v/>
      </c>
      <c r="D683" s="2"/>
    </row>
    <row r="684" spans="1:4" ht="15" customHeight="1">
      <c r="A684" s="58" t="str">
        <f>IF(بيانات!B684&lt;&gt;"",بيانات!B684,"")</f>
        <v/>
      </c>
      <c r="B684" s="58" t="str">
        <f>IF(بيانات!B684&lt;&gt;"",بيانات!C684,"")</f>
        <v/>
      </c>
      <c r="C684" s="66" t="str">
        <f>IF(بيانات!B684&lt;&gt;"",بيانات!D684,"")</f>
        <v/>
      </c>
      <c r="D684" s="5"/>
    </row>
    <row r="685" spans="1:4" ht="15" customHeight="1">
      <c r="A685" s="57" t="str">
        <f>IF(بيانات!B685&lt;&gt;"",بيانات!B685,"")</f>
        <v/>
      </c>
      <c r="B685" s="57" t="str">
        <f>IF(بيانات!B685&lt;&gt;"",بيانات!C685,"")</f>
        <v/>
      </c>
      <c r="C685" s="65" t="str">
        <f>IF(بيانات!B685&lt;&gt;"",بيانات!D685,"")</f>
        <v/>
      </c>
      <c r="D685" s="2"/>
    </row>
    <row r="686" spans="1:4" ht="15" customHeight="1">
      <c r="A686" s="58" t="str">
        <f>IF(بيانات!B686&lt;&gt;"",بيانات!B686,"")</f>
        <v/>
      </c>
      <c r="B686" s="58" t="str">
        <f>IF(بيانات!B686&lt;&gt;"",بيانات!C686,"")</f>
        <v/>
      </c>
      <c r="C686" s="66" t="str">
        <f>IF(بيانات!B686&lt;&gt;"",بيانات!D686,"")</f>
        <v/>
      </c>
      <c r="D686" s="5"/>
    </row>
    <row r="687" spans="1:4" ht="15" customHeight="1">
      <c r="A687" s="57" t="str">
        <f>IF(بيانات!B687&lt;&gt;"",بيانات!B687,"")</f>
        <v/>
      </c>
      <c r="B687" s="57" t="str">
        <f>IF(بيانات!B687&lt;&gt;"",بيانات!C687,"")</f>
        <v/>
      </c>
      <c r="C687" s="65" t="str">
        <f>IF(بيانات!B687&lt;&gt;"",بيانات!D687,"")</f>
        <v/>
      </c>
      <c r="D687" s="2"/>
    </row>
    <row r="688" spans="1:4" ht="15" customHeight="1">
      <c r="A688" s="58" t="str">
        <f>IF(بيانات!B688&lt;&gt;"",بيانات!B688,"")</f>
        <v/>
      </c>
      <c r="B688" s="58" t="str">
        <f>IF(بيانات!B688&lt;&gt;"",بيانات!C688,"")</f>
        <v/>
      </c>
      <c r="C688" s="66" t="str">
        <f>IF(بيانات!B688&lt;&gt;"",بيانات!D688,"")</f>
        <v/>
      </c>
      <c r="D688" s="5"/>
    </row>
    <row r="689" spans="1:4" ht="15" customHeight="1">
      <c r="A689" s="57" t="str">
        <f>IF(بيانات!B689&lt;&gt;"",بيانات!B689,"")</f>
        <v/>
      </c>
      <c r="B689" s="57" t="str">
        <f>IF(بيانات!B689&lt;&gt;"",بيانات!C689,"")</f>
        <v/>
      </c>
      <c r="C689" s="65" t="str">
        <f>IF(بيانات!B689&lt;&gt;"",بيانات!D689,"")</f>
        <v/>
      </c>
      <c r="D689" s="2"/>
    </row>
    <row r="690" spans="1:4" ht="15" customHeight="1">
      <c r="A690" s="58" t="str">
        <f>IF(بيانات!B690&lt;&gt;"",بيانات!B690,"")</f>
        <v/>
      </c>
      <c r="B690" s="58" t="str">
        <f>IF(بيانات!B690&lt;&gt;"",بيانات!C690,"")</f>
        <v/>
      </c>
      <c r="C690" s="66" t="str">
        <f>IF(بيانات!B690&lt;&gt;"",بيانات!D690,"")</f>
        <v/>
      </c>
      <c r="D690" s="5"/>
    </row>
    <row r="691" spans="1:4" ht="15" customHeight="1">
      <c r="A691" s="57" t="str">
        <f>IF(بيانات!B691&lt;&gt;"",بيانات!B691,"")</f>
        <v/>
      </c>
      <c r="B691" s="57" t="str">
        <f>IF(بيانات!B691&lt;&gt;"",بيانات!C691,"")</f>
        <v/>
      </c>
      <c r="C691" s="65" t="str">
        <f>IF(بيانات!B691&lt;&gt;"",بيانات!D691,"")</f>
        <v/>
      </c>
      <c r="D691" s="2"/>
    </row>
    <row r="692" spans="1:4" ht="15" customHeight="1">
      <c r="A692" s="58" t="str">
        <f>IF(بيانات!B692&lt;&gt;"",بيانات!B692,"")</f>
        <v/>
      </c>
      <c r="B692" s="58" t="str">
        <f>IF(بيانات!B692&lt;&gt;"",بيانات!C692,"")</f>
        <v/>
      </c>
      <c r="C692" s="66" t="str">
        <f>IF(بيانات!B692&lt;&gt;"",بيانات!D692,"")</f>
        <v/>
      </c>
      <c r="D692" s="5"/>
    </row>
    <row r="693" spans="1:4" ht="15" customHeight="1">
      <c r="A693" s="57" t="str">
        <f>IF(بيانات!B693&lt;&gt;"",بيانات!B693,"")</f>
        <v/>
      </c>
      <c r="B693" s="57" t="str">
        <f>IF(بيانات!B693&lt;&gt;"",بيانات!C693,"")</f>
        <v/>
      </c>
      <c r="C693" s="65" t="str">
        <f>IF(بيانات!B693&lt;&gt;"",بيانات!D693,"")</f>
        <v/>
      </c>
      <c r="D693" s="2"/>
    </row>
    <row r="694" spans="1:4" ht="15" customHeight="1">
      <c r="A694" s="58" t="str">
        <f>IF(بيانات!B694&lt;&gt;"",بيانات!B694,"")</f>
        <v/>
      </c>
      <c r="B694" s="58" t="str">
        <f>IF(بيانات!B694&lt;&gt;"",بيانات!C694,"")</f>
        <v/>
      </c>
      <c r="C694" s="66" t="str">
        <f>IF(بيانات!B694&lt;&gt;"",بيانات!D694,"")</f>
        <v/>
      </c>
      <c r="D694" s="5"/>
    </row>
    <row r="695" spans="1:4" ht="15" customHeight="1">
      <c r="A695" s="57" t="str">
        <f>IF(بيانات!B695&lt;&gt;"",بيانات!B695,"")</f>
        <v/>
      </c>
      <c r="B695" s="57" t="str">
        <f>IF(بيانات!B695&lt;&gt;"",بيانات!C695,"")</f>
        <v/>
      </c>
      <c r="C695" s="65" t="str">
        <f>IF(بيانات!B695&lt;&gt;"",بيانات!D695,"")</f>
        <v/>
      </c>
      <c r="D695" s="2"/>
    </row>
    <row r="696" spans="1:4" ht="15" customHeight="1">
      <c r="A696" s="58" t="str">
        <f>IF(بيانات!B696&lt;&gt;"",بيانات!B696,"")</f>
        <v/>
      </c>
      <c r="B696" s="58" t="str">
        <f>IF(بيانات!B696&lt;&gt;"",بيانات!C696,"")</f>
        <v/>
      </c>
      <c r="C696" s="66" t="str">
        <f>IF(بيانات!B696&lt;&gt;"",بيانات!D696,"")</f>
        <v/>
      </c>
      <c r="D696" s="5"/>
    </row>
    <row r="697" spans="1:4" ht="15" customHeight="1">
      <c r="A697" s="57" t="str">
        <f>IF(بيانات!B697&lt;&gt;"",بيانات!B697,"")</f>
        <v/>
      </c>
      <c r="B697" s="57" t="str">
        <f>IF(بيانات!B697&lt;&gt;"",بيانات!C697,"")</f>
        <v/>
      </c>
      <c r="C697" s="65" t="str">
        <f>IF(بيانات!B697&lt;&gt;"",بيانات!D697,"")</f>
        <v/>
      </c>
      <c r="D697" s="2"/>
    </row>
    <row r="698" spans="1:4" ht="15" customHeight="1">
      <c r="A698" s="58" t="str">
        <f>IF(بيانات!B698&lt;&gt;"",بيانات!B698,"")</f>
        <v/>
      </c>
      <c r="B698" s="58" t="str">
        <f>IF(بيانات!B698&lt;&gt;"",بيانات!C698,"")</f>
        <v/>
      </c>
      <c r="C698" s="66" t="str">
        <f>IF(بيانات!B698&lt;&gt;"",بيانات!D698,"")</f>
        <v/>
      </c>
      <c r="D698" s="5"/>
    </row>
    <row r="699" spans="1:4" ht="15" customHeight="1">
      <c r="A699" s="57" t="str">
        <f>IF(بيانات!B699&lt;&gt;"",بيانات!B699,"")</f>
        <v/>
      </c>
      <c r="B699" s="57" t="str">
        <f>IF(بيانات!B699&lt;&gt;"",بيانات!C699,"")</f>
        <v/>
      </c>
      <c r="C699" s="65" t="str">
        <f>IF(بيانات!B699&lt;&gt;"",بيانات!D699,"")</f>
        <v/>
      </c>
      <c r="D699" s="2"/>
    </row>
    <row r="700" spans="1:4" ht="15" customHeight="1">
      <c r="A700" s="58" t="str">
        <f>IF(بيانات!B700&lt;&gt;"",بيانات!B700,"")</f>
        <v/>
      </c>
      <c r="B700" s="58" t="str">
        <f>IF(بيانات!B700&lt;&gt;"",بيانات!C700,"")</f>
        <v/>
      </c>
      <c r="C700" s="66" t="str">
        <f>IF(بيانات!B700&lt;&gt;"",بيانات!D700,"")</f>
        <v/>
      </c>
      <c r="D700" s="5"/>
    </row>
    <row r="701" spans="1:4" ht="15" customHeight="1">
      <c r="A701" s="57" t="str">
        <f>IF(بيانات!B701&lt;&gt;"",بيانات!B701,"")</f>
        <v/>
      </c>
      <c r="B701" s="57" t="str">
        <f>IF(بيانات!B701&lt;&gt;"",بيانات!C701,"")</f>
        <v/>
      </c>
      <c r="C701" s="65" t="str">
        <f>IF(بيانات!B701&lt;&gt;"",بيانات!D701,"")</f>
        <v/>
      </c>
      <c r="D701" s="2"/>
    </row>
    <row r="702" spans="1:4" ht="15" customHeight="1">
      <c r="A702" s="58" t="str">
        <f>IF(بيانات!B702&lt;&gt;"",بيانات!B702,"")</f>
        <v/>
      </c>
      <c r="B702" s="58" t="str">
        <f>IF(بيانات!B702&lt;&gt;"",بيانات!C702,"")</f>
        <v/>
      </c>
      <c r="C702" s="66" t="str">
        <f>IF(بيانات!B702&lt;&gt;"",بيانات!D702,"")</f>
        <v/>
      </c>
      <c r="D702" s="5"/>
    </row>
    <row r="703" spans="1:4" ht="15" customHeight="1">
      <c r="A703" s="57" t="str">
        <f>IF(بيانات!B703&lt;&gt;"",بيانات!B703,"")</f>
        <v/>
      </c>
      <c r="B703" s="57" t="str">
        <f>IF(بيانات!B703&lt;&gt;"",بيانات!C703,"")</f>
        <v/>
      </c>
      <c r="C703" s="65" t="str">
        <f>IF(بيانات!B703&lt;&gt;"",بيانات!D703,"")</f>
        <v/>
      </c>
      <c r="D703" s="2"/>
    </row>
    <row r="704" spans="1:4" ht="15" customHeight="1">
      <c r="A704" s="58" t="str">
        <f>IF(بيانات!B704&lt;&gt;"",بيانات!B704,"")</f>
        <v/>
      </c>
      <c r="B704" s="58" t="str">
        <f>IF(بيانات!B704&lt;&gt;"",بيانات!C704,"")</f>
        <v/>
      </c>
      <c r="C704" s="66" t="str">
        <f>IF(بيانات!B704&lt;&gt;"",بيانات!D704,"")</f>
        <v/>
      </c>
      <c r="D704" s="5"/>
    </row>
    <row r="705" spans="1:4" ht="15" customHeight="1">
      <c r="A705" s="57" t="str">
        <f>IF(بيانات!B705&lt;&gt;"",بيانات!B705,"")</f>
        <v/>
      </c>
      <c r="B705" s="57" t="str">
        <f>IF(بيانات!B705&lt;&gt;"",بيانات!C705,"")</f>
        <v/>
      </c>
      <c r="C705" s="65" t="str">
        <f>IF(بيانات!B705&lt;&gt;"",بيانات!D705,"")</f>
        <v/>
      </c>
      <c r="D705" s="2"/>
    </row>
    <row r="706" spans="1:4" ht="15" customHeight="1">
      <c r="A706" s="58" t="str">
        <f>IF(بيانات!B706&lt;&gt;"",بيانات!B706,"")</f>
        <v/>
      </c>
      <c r="B706" s="58" t="str">
        <f>IF(بيانات!B706&lt;&gt;"",بيانات!C706,"")</f>
        <v/>
      </c>
      <c r="C706" s="66" t="str">
        <f>IF(بيانات!B706&lt;&gt;"",بيانات!D706,"")</f>
        <v/>
      </c>
      <c r="D706" s="5"/>
    </row>
    <row r="707" spans="1:4" ht="15" customHeight="1">
      <c r="A707" s="57" t="str">
        <f>IF(بيانات!B707&lt;&gt;"",بيانات!B707,"")</f>
        <v/>
      </c>
      <c r="B707" s="57" t="str">
        <f>IF(بيانات!B707&lt;&gt;"",بيانات!C707,"")</f>
        <v/>
      </c>
      <c r="C707" s="65" t="str">
        <f>IF(بيانات!B707&lt;&gt;"",بيانات!D707,"")</f>
        <v/>
      </c>
      <c r="D707" s="2"/>
    </row>
    <row r="708" spans="1:4" ht="15" customHeight="1">
      <c r="A708" s="58" t="str">
        <f>IF(بيانات!B708&lt;&gt;"",بيانات!B708,"")</f>
        <v/>
      </c>
      <c r="B708" s="58" t="str">
        <f>IF(بيانات!B708&lt;&gt;"",بيانات!C708,"")</f>
        <v/>
      </c>
      <c r="C708" s="66" t="str">
        <f>IF(بيانات!B708&lt;&gt;"",بيانات!D708,"")</f>
        <v/>
      </c>
      <c r="D708" s="5"/>
    </row>
    <row r="709" spans="1:4" ht="15" customHeight="1">
      <c r="A709" s="57" t="str">
        <f>IF(بيانات!B709&lt;&gt;"",بيانات!B709,"")</f>
        <v/>
      </c>
      <c r="B709" s="57" t="str">
        <f>IF(بيانات!B709&lt;&gt;"",بيانات!C709,"")</f>
        <v/>
      </c>
      <c r="C709" s="65" t="str">
        <f>IF(بيانات!B709&lt;&gt;"",بيانات!D709,"")</f>
        <v/>
      </c>
      <c r="D709" s="2"/>
    </row>
    <row r="710" spans="1:4" ht="15" customHeight="1">
      <c r="A710" s="58" t="str">
        <f>IF(بيانات!B710&lt;&gt;"",بيانات!B710,"")</f>
        <v/>
      </c>
      <c r="B710" s="58" t="str">
        <f>IF(بيانات!B710&lt;&gt;"",بيانات!C710,"")</f>
        <v/>
      </c>
      <c r="C710" s="66" t="str">
        <f>IF(بيانات!B710&lt;&gt;"",بيانات!D710,"")</f>
        <v/>
      </c>
      <c r="D710" s="5"/>
    </row>
    <row r="711" spans="1:4" ht="15" customHeight="1">
      <c r="A711" s="57" t="str">
        <f>IF(بيانات!B711&lt;&gt;"",بيانات!B711,"")</f>
        <v/>
      </c>
      <c r="B711" s="57" t="str">
        <f>IF(بيانات!B711&lt;&gt;"",بيانات!C711,"")</f>
        <v/>
      </c>
      <c r="C711" s="65" t="str">
        <f>IF(بيانات!B711&lt;&gt;"",بيانات!D711,"")</f>
        <v/>
      </c>
      <c r="D711" s="2"/>
    </row>
    <row r="712" spans="1:4" ht="15" customHeight="1">
      <c r="A712" s="58" t="str">
        <f>IF(بيانات!B712&lt;&gt;"",بيانات!B712,"")</f>
        <v/>
      </c>
      <c r="B712" s="58" t="str">
        <f>IF(بيانات!B712&lt;&gt;"",بيانات!C712,"")</f>
        <v/>
      </c>
      <c r="C712" s="66" t="str">
        <f>IF(بيانات!B712&lt;&gt;"",بيانات!D712,"")</f>
        <v/>
      </c>
      <c r="D712" s="5"/>
    </row>
    <row r="713" spans="1:4" ht="15" customHeight="1">
      <c r="A713" s="57" t="str">
        <f>IF(بيانات!B713&lt;&gt;"",بيانات!B713,"")</f>
        <v/>
      </c>
      <c r="B713" s="57" t="str">
        <f>IF(بيانات!B713&lt;&gt;"",بيانات!C713,"")</f>
        <v/>
      </c>
      <c r="C713" s="65" t="str">
        <f>IF(بيانات!B713&lt;&gt;"",بيانات!D713,"")</f>
        <v/>
      </c>
      <c r="D713" s="2"/>
    </row>
    <row r="714" spans="1:4" ht="15" customHeight="1">
      <c r="A714" s="58" t="str">
        <f>IF(بيانات!B714&lt;&gt;"",بيانات!B714,"")</f>
        <v/>
      </c>
      <c r="B714" s="58" t="str">
        <f>IF(بيانات!B714&lt;&gt;"",بيانات!C714,"")</f>
        <v/>
      </c>
      <c r="C714" s="66" t="str">
        <f>IF(بيانات!B714&lt;&gt;"",بيانات!D714,"")</f>
        <v/>
      </c>
      <c r="D714" s="5"/>
    </row>
    <row r="715" spans="1:4" ht="15" customHeight="1">
      <c r="A715" s="57" t="str">
        <f>IF(بيانات!B715&lt;&gt;"",بيانات!B715,"")</f>
        <v/>
      </c>
      <c r="B715" s="57" t="str">
        <f>IF(بيانات!B715&lt;&gt;"",بيانات!C715,"")</f>
        <v/>
      </c>
      <c r="C715" s="65" t="str">
        <f>IF(بيانات!B715&lt;&gt;"",بيانات!D715,"")</f>
        <v/>
      </c>
      <c r="D715" s="2"/>
    </row>
    <row r="716" spans="1:4" ht="15" customHeight="1">
      <c r="A716" s="58" t="str">
        <f>IF(بيانات!B716&lt;&gt;"",بيانات!B716,"")</f>
        <v/>
      </c>
      <c r="B716" s="58" t="str">
        <f>IF(بيانات!B716&lt;&gt;"",بيانات!C716,"")</f>
        <v/>
      </c>
      <c r="C716" s="66" t="str">
        <f>IF(بيانات!B716&lt;&gt;"",بيانات!D716,"")</f>
        <v/>
      </c>
      <c r="D716" s="5"/>
    </row>
    <row r="717" spans="1:4" ht="15" customHeight="1">
      <c r="A717" s="57" t="str">
        <f>IF(بيانات!B717&lt;&gt;"",بيانات!B717,"")</f>
        <v/>
      </c>
      <c r="B717" s="57" t="str">
        <f>IF(بيانات!B717&lt;&gt;"",بيانات!C717,"")</f>
        <v/>
      </c>
      <c r="C717" s="65" t="str">
        <f>IF(بيانات!B717&lt;&gt;"",بيانات!D717,"")</f>
        <v/>
      </c>
      <c r="D717" s="2"/>
    </row>
    <row r="718" spans="1:4" ht="15" customHeight="1">
      <c r="A718" s="58" t="str">
        <f>IF(بيانات!B718&lt;&gt;"",بيانات!B718,"")</f>
        <v/>
      </c>
      <c r="B718" s="58" t="str">
        <f>IF(بيانات!B718&lt;&gt;"",بيانات!C718,"")</f>
        <v/>
      </c>
      <c r="C718" s="66" t="str">
        <f>IF(بيانات!B718&lt;&gt;"",بيانات!D718,"")</f>
        <v/>
      </c>
      <c r="D718" s="5"/>
    </row>
    <row r="719" spans="1:4" ht="15" customHeight="1">
      <c r="A719" s="57" t="str">
        <f>IF(بيانات!B719&lt;&gt;"",بيانات!B719,"")</f>
        <v/>
      </c>
      <c r="B719" s="57" t="str">
        <f>IF(بيانات!B719&lt;&gt;"",بيانات!C719,"")</f>
        <v/>
      </c>
      <c r="C719" s="65" t="str">
        <f>IF(بيانات!B719&lt;&gt;"",بيانات!D719,"")</f>
        <v/>
      </c>
      <c r="D719" s="2"/>
    </row>
    <row r="720" spans="1:4" ht="15" customHeight="1">
      <c r="A720" s="58" t="str">
        <f>IF(بيانات!B720&lt;&gt;"",بيانات!B720,"")</f>
        <v/>
      </c>
      <c r="B720" s="58" t="str">
        <f>IF(بيانات!B720&lt;&gt;"",بيانات!C720,"")</f>
        <v/>
      </c>
      <c r="C720" s="66" t="str">
        <f>IF(بيانات!B720&lt;&gt;"",بيانات!D720,"")</f>
        <v/>
      </c>
      <c r="D720" s="5"/>
    </row>
    <row r="721" spans="1:4" ht="15" customHeight="1">
      <c r="A721" s="57" t="str">
        <f>IF(بيانات!B721&lt;&gt;"",بيانات!B721,"")</f>
        <v/>
      </c>
      <c r="B721" s="57" t="str">
        <f>IF(بيانات!B721&lt;&gt;"",بيانات!C721,"")</f>
        <v/>
      </c>
      <c r="C721" s="65" t="str">
        <f>IF(بيانات!B721&lt;&gt;"",بيانات!D721,"")</f>
        <v/>
      </c>
      <c r="D721" s="2"/>
    </row>
    <row r="722" spans="1:4" ht="15" customHeight="1">
      <c r="A722" s="58" t="str">
        <f>IF(بيانات!B722&lt;&gt;"",بيانات!B722,"")</f>
        <v/>
      </c>
      <c r="B722" s="58" t="str">
        <f>IF(بيانات!B722&lt;&gt;"",بيانات!C722,"")</f>
        <v/>
      </c>
      <c r="C722" s="66" t="str">
        <f>IF(بيانات!B722&lt;&gt;"",بيانات!D722,"")</f>
        <v/>
      </c>
      <c r="D722" s="5"/>
    </row>
    <row r="723" spans="1:4" ht="15" customHeight="1">
      <c r="A723" s="57" t="str">
        <f>IF(بيانات!B723&lt;&gt;"",بيانات!B723,"")</f>
        <v/>
      </c>
      <c r="B723" s="57" t="str">
        <f>IF(بيانات!B723&lt;&gt;"",بيانات!C723,"")</f>
        <v/>
      </c>
      <c r="C723" s="65" t="str">
        <f>IF(بيانات!B723&lt;&gt;"",بيانات!D723,"")</f>
        <v/>
      </c>
      <c r="D723" s="2"/>
    </row>
    <row r="724" spans="1:4" ht="15" customHeight="1">
      <c r="A724" s="58" t="str">
        <f>IF(بيانات!B724&lt;&gt;"",بيانات!B724,"")</f>
        <v/>
      </c>
      <c r="B724" s="58" t="str">
        <f>IF(بيانات!B724&lt;&gt;"",بيانات!C724,"")</f>
        <v/>
      </c>
      <c r="C724" s="66" t="str">
        <f>IF(بيانات!B724&lt;&gt;"",بيانات!D724,"")</f>
        <v/>
      </c>
      <c r="D724" s="5"/>
    </row>
    <row r="725" spans="1:4" ht="15" customHeight="1">
      <c r="A725" s="57" t="str">
        <f>IF(بيانات!B725&lt;&gt;"",بيانات!B725,"")</f>
        <v/>
      </c>
      <c r="B725" s="57" t="str">
        <f>IF(بيانات!B725&lt;&gt;"",بيانات!C725,"")</f>
        <v/>
      </c>
      <c r="C725" s="65" t="str">
        <f>IF(بيانات!B725&lt;&gt;"",بيانات!D725,"")</f>
        <v/>
      </c>
      <c r="D725" s="2"/>
    </row>
    <row r="726" spans="1:4" ht="15" customHeight="1">
      <c r="A726" s="58" t="str">
        <f>IF(بيانات!B726&lt;&gt;"",بيانات!B726,"")</f>
        <v/>
      </c>
      <c r="B726" s="58" t="str">
        <f>IF(بيانات!B726&lt;&gt;"",بيانات!C726,"")</f>
        <v/>
      </c>
      <c r="C726" s="66" t="str">
        <f>IF(بيانات!B726&lt;&gt;"",بيانات!D726,"")</f>
        <v/>
      </c>
      <c r="D726" s="5"/>
    </row>
    <row r="727" spans="1:4" ht="15" customHeight="1">
      <c r="A727" s="57" t="str">
        <f>IF(بيانات!B727&lt;&gt;"",بيانات!B727,"")</f>
        <v/>
      </c>
      <c r="B727" s="57" t="str">
        <f>IF(بيانات!B727&lt;&gt;"",بيانات!C727,"")</f>
        <v/>
      </c>
      <c r="C727" s="65" t="str">
        <f>IF(بيانات!B727&lt;&gt;"",بيانات!D727,"")</f>
        <v/>
      </c>
      <c r="D727" s="2"/>
    </row>
    <row r="728" spans="1:4" ht="15" customHeight="1">
      <c r="A728" s="58" t="str">
        <f>IF(بيانات!B728&lt;&gt;"",بيانات!B728,"")</f>
        <v/>
      </c>
      <c r="B728" s="58" t="str">
        <f>IF(بيانات!B728&lt;&gt;"",بيانات!C728,"")</f>
        <v/>
      </c>
      <c r="C728" s="66" t="str">
        <f>IF(بيانات!B728&lt;&gt;"",بيانات!D728,"")</f>
        <v/>
      </c>
      <c r="D728" s="5"/>
    </row>
    <row r="729" spans="1:4" ht="15" customHeight="1">
      <c r="A729" s="57" t="str">
        <f>IF(بيانات!B729&lt;&gt;"",بيانات!B729,"")</f>
        <v/>
      </c>
      <c r="B729" s="57" t="str">
        <f>IF(بيانات!B729&lt;&gt;"",بيانات!C729,"")</f>
        <v/>
      </c>
      <c r="C729" s="65" t="str">
        <f>IF(بيانات!B729&lt;&gt;"",بيانات!D729,"")</f>
        <v/>
      </c>
      <c r="D729" s="2"/>
    </row>
    <row r="730" spans="1:4" ht="15" customHeight="1">
      <c r="A730" s="58" t="str">
        <f>IF(بيانات!B730&lt;&gt;"",بيانات!B730,"")</f>
        <v/>
      </c>
      <c r="B730" s="58" t="str">
        <f>IF(بيانات!B730&lt;&gt;"",بيانات!C730,"")</f>
        <v/>
      </c>
      <c r="C730" s="66" t="str">
        <f>IF(بيانات!B730&lt;&gt;"",بيانات!D730,"")</f>
        <v/>
      </c>
      <c r="D730" s="5"/>
    </row>
    <row r="731" spans="1:4" ht="15" customHeight="1">
      <c r="A731" s="57" t="str">
        <f>IF(بيانات!B731&lt;&gt;"",بيانات!B731,"")</f>
        <v/>
      </c>
      <c r="B731" s="57" t="str">
        <f>IF(بيانات!B731&lt;&gt;"",بيانات!C731,"")</f>
        <v/>
      </c>
      <c r="C731" s="65" t="str">
        <f>IF(بيانات!B731&lt;&gt;"",بيانات!D731,"")</f>
        <v/>
      </c>
      <c r="D731" s="2"/>
    </row>
    <row r="732" spans="1:4" ht="15" customHeight="1">
      <c r="A732" s="58" t="str">
        <f>IF(بيانات!B732&lt;&gt;"",بيانات!B732,"")</f>
        <v/>
      </c>
      <c r="B732" s="58" t="str">
        <f>IF(بيانات!B732&lt;&gt;"",بيانات!C732,"")</f>
        <v/>
      </c>
      <c r="C732" s="66" t="str">
        <f>IF(بيانات!B732&lt;&gt;"",بيانات!D732,"")</f>
        <v/>
      </c>
      <c r="D732" s="5"/>
    </row>
    <row r="733" spans="1:4" ht="15" customHeight="1">
      <c r="A733" s="57" t="str">
        <f>IF(بيانات!B733&lt;&gt;"",بيانات!B733,"")</f>
        <v/>
      </c>
      <c r="B733" s="57" t="str">
        <f>IF(بيانات!B733&lt;&gt;"",بيانات!C733,"")</f>
        <v/>
      </c>
      <c r="C733" s="65" t="str">
        <f>IF(بيانات!B733&lt;&gt;"",بيانات!D733,"")</f>
        <v/>
      </c>
      <c r="D733" s="2"/>
    </row>
    <row r="734" spans="1:4" ht="15" customHeight="1">
      <c r="A734" s="58" t="str">
        <f>IF(بيانات!B734&lt;&gt;"",بيانات!B734,"")</f>
        <v/>
      </c>
      <c r="B734" s="58" t="str">
        <f>IF(بيانات!B734&lt;&gt;"",بيانات!C734,"")</f>
        <v/>
      </c>
      <c r="C734" s="66" t="str">
        <f>IF(بيانات!B734&lt;&gt;"",بيانات!D734,"")</f>
        <v/>
      </c>
      <c r="D734" s="5"/>
    </row>
    <row r="735" spans="1:4" ht="15" customHeight="1">
      <c r="A735" s="57" t="str">
        <f>IF(بيانات!B735&lt;&gt;"",بيانات!B735,"")</f>
        <v/>
      </c>
      <c r="B735" s="57" t="str">
        <f>IF(بيانات!B735&lt;&gt;"",بيانات!C735,"")</f>
        <v/>
      </c>
      <c r="C735" s="65" t="str">
        <f>IF(بيانات!B735&lt;&gt;"",بيانات!D735,"")</f>
        <v/>
      </c>
      <c r="D735" s="2"/>
    </row>
    <row r="736" spans="1:4" ht="15" customHeight="1">
      <c r="A736" s="58" t="str">
        <f>IF(بيانات!B736&lt;&gt;"",بيانات!B736,"")</f>
        <v/>
      </c>
      <c r="B736" s="58" t="str">
        <f>IF(بيانات!B736&lt;&gt;"",بيانات!C736,"")</f>
        <v/>
      </c>
      <c r="C736" s="66" t="str">
        <f>IF(بيانات!B736&lt;&gt;"",بيانات!D736,"")</f>
        <v/>
      </c>
      <c r="D736" s="5"/>
    </row>
    <row r="737" spans="1:4" ht="15" customHeight="1">
      <c r="A737" s="57" t="str">
        <f>IF(بيانات!B737&lt;&gt;"",بيانات!B737,"")</f>
        <v/>
      </c>
      <c r="B737" s="57" t="str">
        <f>IF(بيانات!B737&lt;&gt;"",بيانات!C737,"")</f>
        <v/>
      </c>
      <c r="C737" s="65" t="str">
        <f>IF(بيانات!B737&lt;&gt;"",بيانات!D737,"")</f>
        <v/>
      </c>
      <c r="D737" s="2"/>
    </row>
    <row r="738" spans="1:4" ht="15" customHeight="1">
      <c r="A738" s="58" t="str">
        <f>IF(بيانات!B738&lt;&gt;"",بيانات!B738,"")</f>
        <v/>
      </c>
      <c r="B738" s="58" t="str">
        <f>IF(بيانات!B738&lt;&gt;"",بيانات!C738,"")</f>
        <v/>
      </c>
      <c r="C738" s="66" t="str">
        <f>IF(بيانات!B738&lt;&gt;"",بيانات!D738,"")</f>
        <v/>
      </c>
      <c r="D738" s="5"/>
    </row>
    <row r="739" spans="1:4" ht="15" customHeight="1">
      <c r="A739" s="57" t="str">
        <f>IF(بيانات!B739&lt;&gt;"",بيانات!B739,"")</f>
        <v/>
      </c>
      <c r="B739" s="57" t="str">
        <f>IF(بيانات!B739&lt;&gt;"",بيانات!C739,"")</f>
        <v/>
      </c>
      <c r="C739" s="65" t="str">
        <f>IF(بيانات!B739&lt;&gt;"",بيانات!D739,"")</f>
        <v/>
      </c>
      <c r="D739" s="2"/>
    </row>
    <row r="740" spans="1:4" ht="15" customHeight="1">
      <c r="A740" s="58" t="str">
        <f>IF(بيانات!B740&lt;&gt;"",بيانات!B740,"")</f>
        <v/>
      </c>
      <c r="B740" s="58" t="str">
        <f>IF(بيانات!B740&lt;&gt;"",بيانات!C740,"")</f>
        <v/>
      </c>
      <c r="C740" s="66" t="str">
        <f>IF(بيانات!B740&lt;&gt;"",بيانات!D740,"")</f>
        <v/>
      </c>
      <c r="D740" s="5"/>
    </row>
    <row r="741" spans="1:4" ht="15" customHeight="1">
      <c r="A741" s="57" t="str">
        <f>IF(بيانات!B741&lt;&gt;"",بيانات!B741,"")</f>
        <v/>
      </c>
      <c r="B741" s="57" t="str">
        <f>IF(بيانات!B741&lt;&gt;"",بيانات!C741,"")</f>
        <v/>
      </c>
      <c r="C741" s="65" t="str">
        <f>IF(بيانات!B741&lt;&gt;"",بيانات!D741,"")</f>
        <v/>
      </c>
      <c r="D741" s="2"/>
    </row>
    <row r="742" spans="1:4" ht="15" customHeight="1">
      <c r="A742" s="58" t="str">
        <f>IF(بيانات!B742&lt;&gt;"",بيانات!B742,"")</f>
        <v/>
      </c>
      <c r="B742" s="58" t="str">
        <f>IF(بيانات!B742&lt;&gt;"",بيانات!C742,"")</f>
        <v/>
      </c>
      <c r="C742" s="66" t="str">
        <f>IF(بيانات!B742&lt;&gt;"",بيانات!D742,"")</f>
        <v/>
      </c>
      <c r="D742" s="5"/>
    </row>
    <row r="743" spans="1:4" ht="15" customHeight="1">
      <c r="A743" s="57" t="str">
        <f>IF(بيانات!B743&lt;&gt;"",بيانات!B743,"")</f>
        <v/>
      </c>
      <c r="B743" s="57" t="str">
        <f>IF(بيانات!B743&lt;&gt;"",بيانات!C743,"")</f>
        <v/>
      </c>
      <c r="C743" s="65" t="str">
        <f>IF(بيانات!B743&lt;&gt;"",بيانات!D743,"")</f>
        <v/>
      </c>
      <c r="D743" s="2"/>
    </row>
    <row r="744" spans="1:4" ht="15" customHeight="1">
      <c r="A744" s="58" t="str">
        <f>IF(بيانات!B744&lt;&gt;"",بيانات!B744,"")</f>
        <v/>
      </c>
      <c r="B744" s="58" t="str">
        <f>IF(بيانات!B744&lt;&gt;"",بيانات!C744,"")</f>
        <v/>
      </c>
      <c r="C744" s="66" t="str">
        <f>IF(بيانات!B744&lt;&gt;"",بيانات!D744,"")</f>
        <v/>
      </c>
      <c r="D744" s="5"/>
    </row>
    <row r="745" spans="1:4" ht="15" customHeight="1">
      <c r="A745" s="57" t="str">
        <f>IF(بيانات!B745&lt;&gt;"",بيانات!B745,"")</f>
        <v/>
      </c>
      <c r="B745" s="57" t="str">
        <f>IF(بيانات!B745&lt;&gt;"",بيانات!C745,"")</f>
        <v/>
      </c>
      <c r="C745" s="65" t="str">
        <f>IF(بيانات!B745&lt;&gt;"",بيانات!D745,"")</f>
        <v/>
      </c>
      <c r="D745" s="2"/>
    </row>
    <row r="746" spans="1:4" ht="15" customHeight="1">
      <c r="A746" s="58" t="str">
        <f>IF(بيانات!B746&lt;&gt;"",بيانات!B746,"")</f>
        <v/>
      </c>
      <c r="B746" s="58" t="str">
        <f>IF(بيانات!B746&lt;&gt;"",بيانات!C746,"")</f>
        <v/>
      </c>
      <c r="C746" s="66" t="str">
        <f>IF(بيانات!B746&lt;&gt;"",بيانات!D746,"")</f>
        <v/>
      </c>
      <c r="D746" s="5"/>
    </row>
    <row r="747" spans="1:4" ht="15" customHeight="1">
      <c r="A747" s="57" t="str">
        <f>IF(بيانات!B747&lt;&gt;"",بيانات!B747,"")</f>
        <v/>
      </c>
      <c r="B747" s="57" t="str">
        <f>IF(بيانات!B747&lt;&gt;"",بيانات!C747,"")</f>
        <v/>
      </c>
      <c r="C747" s="65" t="str">
        <f>IF(بيانات!B747&lt;&gt;"",بيانات!D747,"")</f>
        <v/>
      </c>
      <c r="D747" s="2"/>
    </row>
    <row r="748" spans="1:4" ht="15" customHeight="1">
      <c r="A748" s="58" t="str">
        <f>IF(بيانات!B748&lt;&gt;"",بيانات!B748,"")</f>
        <v/>
      </c>
      <c r="B748" s="58" t="str">
        <f>IF(بيانات!B748&lt;&gt;"",بيانات!C748,"")</f>
        <v/>
      </c>
      <c r="C748" s="66" t="str">
        <f>IF(بيانات!B748&lt;&gt;"",بيانات!D748,"")</f>
        <v/>
      </c>
      <c r="D748" s="5"/>
    </row>
    <row r="749" spans="1:4" ht="15" customHeight="1">
      <c r="A749" s="57" t="str">
        <f>IF(بيانات!B749&lt;&gt;"",بيانات!B749,"")</f>
        <v/>
      </c>
      <c r="B749" s="57" t="str">
        <f>IF(بيانات!B749&lt;&gt;"",بيانات!C749,"")</f>
        <v/>
      </c>
      <c r="C749" s="65" t="str">
        <f>IF(بيانات!B749&lt;&gt;"",بيانات!D749,"")</f>
        <v/>
      </c>
      <c r="D749" s="2"/>
    </row>
    <row r="750" spans="1:4" ht="15" customHeight="1">
      <c r="A750" s="58" t="str">
        <f>IF(بيانات!B750&lt;&gt;"",بيانات!B750,"")</f>
        <v/>
      </c>
      <c r="B750" s="58" t="str">
        <f>IF(بيانات!B750&lt;&gt;"",بيانات!C750,"")</f>
        <v/>
      </c>
      <c r="C750" s="66" t="str">
        <f>IF(بيانات!B750&lt;&gt;"",بيانات!D750,"")</f>
        <v/>
      </c>
      <c r="D750" s="5"/>
    </row>
    <row r="751" spans="1:4" ht="15" customHeight="1">
      <c r="A751" s="57" t="str">
        <f>IF(بيانات!B751&lt;&gt;"",بيانات!B751,"")</f>
        <v/>
      </c>
      <c r="B751" s="57" t="str">
        <f>IF(بيانات!B751&lt;&gt;"",بيانات!C751,"")</f>
        <v/>
      </c>
      <c r="C751" s="65" t="str">
        <f>IF(بيانات!B751&lt;&gt;"",بيانات!D751,"")</f>
        <v/>
      </c>
      <c r="D751" s="2"/>
    </row>
    <row r="752" spans="1:4" ht="15" customHeight="1">
      <c r="A752" s="58" t="str">
        <f>IF(بيانات!B752&lt;&gt;"",بيانات!B752,"")</f>
        <v/>
      </c>
      <c r="B752" s="58" t="str">
        <f>IF(بيانات!B752&lt;&gt;"",بيانات!C752,"")</f>
        <v/>
      </c>
      <c r="C752" s="66" t="str">
        <f>IF(بيانات!B752&lt;&gt;"",بيانات!D752,"")</f>
        <v/>
      </c>
      <c r="D752" s="5"/>
    </row>
    <row r="753" spans="1:4" ht="15" customHeight="1">
      <c r="A753" s="57" t="str">
        <f>IF(بيانات!B753&lt;&gt;"",بيانات!B753,"")</f>
        <v/>
      </c>
      <c r="B753" s="57" t="str">
        <f>IF(بيانات!B753&lt;&gt;"",بيانات!C753,"")</f>
        <v/>
      </c>
      <c r="C753" s="65" t="str">
        <f>IF(بيانات!B753&lt;&gt;"",بيانات!D753,"")</f>
        <v/>
      </c>
      <c r="D753" s="2"/>
    </row>
    <row r="754" spans="1:4" ht="15" customHeight="1">
      <c r="A754" s="58" t="str">
        <f>IF(بيانات!B754&lt;&gt;"",بيانات!B754,"")</f>
        <v/>
      </c>
      <c r="B754" s="58" t="str">
        <f>IF(بيانات!B754&lt;&gt;"",بيانات!C754,"")</f>
        <v/>
      </c>
      <c r="C754" s="66" t="str">
        <f>IF(بيانات!B754&lt;&gt;"",بيانات!D754,"")</f>
        <v/>
      </c>
      <c r="D754" s="5"/>
    </row>
    <row r="755" spans="1:4" ht="15" customHeight="1">
      <c r="A755" s="57" t="str">
        <f>IF(بيانات!B755&lt;&gt;"",بيانات!B755,"")</f>
        <v/>
      </c>
      <c r="B755" s="57" t="str">
        <f>IF(بيانات!B755&lt;&gt;"",بيانات!C755,"")</f>
        <v/>
      </c>
      <c r="C755" s="65" t="str">
        <f>IF(بيانات!B755&lt;&gt;"",بيانات!D755,"")</f>
        <v/>
      </c>
      <c r="D755" s="2"/>
    </row>
    <row r="756" spans="1:4" ht="15" customHeight="1">
      <c r="A756" s="58" t="str">
        <f>IF(بيانات!B756&lt;&gt;"",بيانات!B756,"")</f>
        <v/>
      </c>
      <c r="B756" s="58" t="str">
        <f>IF(بيانات!B756&lt;&gt;"",بيانات!C756,"")</f>
        <v/>
      </c>
      <c r="C756" s="66" t="str">
        <f>IF(بيانات!B756&lt;&gt;"",بيانات!D756,"")</f>
        <v/>
      </c>
      <c r="D756" s="5"/>
    </row>
    <row r="757" spans="1:4" ht="15" customHeight="1">
      <c r="A757" s="57" t="str">
        <f>IF(بيانات!B757&lt;&gt;"",بيانات!B757,"")</f>
        <v/>
      </c>
      <c r="B757" s="57" t="str">
        <f>IF(بيانات!B757&lt;&gt;"",بيانات!C757,"")</f>
        <v/>
      </c>
      <c r="C757" s="65" t="str">
        <f>IF(بيانات!B757&lt;&gt;"",بيانات!D757,"")</f>
        <v/>
      </c>
      <c r="D757" s="2"/>
    </row>
    <row r="758" spans="1:4" ht="15" customHeight="1">
      <c r="A758" s="58" t="str">
        <f>IF(بيانات!B758&lt;&gt;"",بيانات!B758,"")</f>
        <v/>
      </c>
      <c r="B758" s="58" t="str">
        <f>IF(بيانات!B758&lt;&gt;"",بيانات!C758,"")</f>
        <v/>
      </c>
      <c r="C758" s="66" t="str">
        <f>IF(بيانات!B758&lt;&gt;"",بيانات!D758,"")</f>
        <v/>
      </c>
      <c r="D758" s="5"/>
    </row>
    <row r="759" spans="1:4" ht="15" customHeight="1">
      <c r="A759" s="57" t="str">
        <f>IF(بيانات!B759&lt;&gt;"",بيانات!B759,"")</f>
        <v/>
      </c>
      <c r="B759" s="57" t="str">
        <f>IF(بيانات!B759&lt;&gt;"",بيانات!C759,"")</f>
        <v/>
      </c>
      <c r="C759" s="65" t="str">
        <f>IF(بيانات!B759&lt;&gt;"",بيانات!D759,"")</f>
        <v/>
      </c>
      <c r="D759" s="2"/>
    </row>
    <row r="760" spans="1:4" ht="15" customHeight="1">
      <c r="A760" s="58" t="str">
        <f>IF(بيانات!B760&lt;&gt;"",بيانات!B760,"")</f>
        <v/>
      </c>
      <c r="B760" s="58" t="str">
        <f>IF(بيانات!B760&lt;&gt;"",بيانات!C760,"")</f>
        <v/>
      </c>
      <c r="C760" s="66" t="str">
        <f>IF(بيانات!B760&lt;&gt;"",بيانات!D760,"")</f>
        <v/>
      </c>
      <c r="D760" s="5"/>
    </row>
    <row r="761" spans="1:4" ht="15" customHeight="1">
      <c r="A761" s="57" t="str">
        <f>IF(بيانات!B761&lt;&gt;"",بيانات!B761,"")</f>
        <v/>
      </c>
      <c r="B761" s="57" t="str">
        <f>IF(بيانات!B761&lt;&gt;"",بيانات!C761,"")</f>
        <v/>
      </c>
      <c r="C761" s="65" t="str">
        <f>IF(بيانات!B761&lt;&gt;"",بيانات!D761,"")</f>
        <v/>
      </c>
      <c r="D761" s="2"/>
    </row>
    <row r="762" spans="1:4" ht="15" customHeight="1">
      <c r="A762" s="58" t="str">
        <f>IF(بيانات!B762&lt;&gt;"",بيانات!B762,"")</f>
        <v/>
      </c>
      <c r="B762" s="58" t="str">
        <f>IF(بيانات!B762&lt;&gt;"",بيانات!C762,"")</f>
        <v/>
      </c>
      <c r="C762" s="66" t="str">
        <f>IF(بيانات!B762&lt;&gt;"",بيانات!D762,"")</f>
        <v/>
      </c>
      <c r="D762" s="5"/>
    </row>
    <row r="763" spans="1:4" ht="15" customHeight="1">
      <c r="A763" s="57" t="str">
        <f>IF(بيانات!B763&lt;&gt;"",بيانات!B763,"")</f>
        <v/>
      </c>
      <c r="B763" s="57" t="str">
        <f>IF(بيانات!B763&lt;&gt;"",بيانات!C763,"")</f>
        <v/>
      </c>
      <c r="C763" s="65" t="str">
        <f>IF(بيانات!B763&lt;&gt;"",بيانات!D763,"")</f>
        <v/>
      </c>
      <c r="D763" s="2"/>
    </row>
    <row r="764" spans="1:4" ht="15" customHeight="1">
      <c r="A764" s="58" t="str">
        <f>IF(بيانات!B764&lt;&gt;"",بيانات!B764,"")</f>
        <v/>
      </c>
      <c r="B764" s="58" t="str">
        <f>IF(بيانات!B764&lt;&gt;"",بيانات!C764,"")</f>
        <v/>
      </c>
      <c r="C764" s="66" t="str">
        <f>IF(بيانات!B764&lt;&gt;"",بيانات!D764,"")</f>
        <v/>
      </c>
      <c r="D764" s="5"/>
    </row>
    <row r="765" spans="1:4" ht="15" customHeight="1">
      <c r="A765" s="57" t="str">
        <f>IF(بيانات!B765&lt;&gt;"",بيانات!B765,"")</f>
        <v/>
      </c>
      <c r="B765" s="57" t="str">
        <f>IF(بيانات!B765&lt;&gt;"",بيانات!C765,"")</f>
        <v/>
      </c>
      <c r="C765" s="65" t="str">
        <f>IF(بيانات!B765&lt;&gt;"",بيانات!D765,"")</f>
        <v/>
      </c>
      <c r="D765" s="2"/>
    </row>
    <row r="766" spans="1:4" ht="15" customHeight="1">
      <c r="A766" s="58" t="str">
        <f>IF(بيانات!B766&lt;&gt;"",بيانات!B766,"")</f>
        <v/>
      </c>
      <c r="B766" s="58" t="str">
        <f>IF(بيانات!B766&lt;&gt;"",بيانات!C766,"")</f>
        <v/>
      </c>
      <c r="C766" s="66" t="str">
        <f>IF(بيانات!B766&lt;&gt;"",بيانات!D766,"")</f>
        <v/>
      </c>
      <c r="D766" s="5"/>
    </row>
    <row r="767" spans="1:4" ht="15" customHeight="1">
      <c r="A767" s="57" t="str">
        <f>IF(بيانات!B767&lt;&gt;"",بيانات!B767,"")</f>
        <v/>
      </c>
      <c r="B767" s="57" t="str">
        <f>IF(بيانات!B767&lt;&gt;"",بيانات!C767,"")</f>
        <v/>
      </c>
      <c r="C767" s="65" t="str">
        <f>IF(بيانات!B767&lt;&gt;"",بيانات!D767,"")</f>
        <v/>
      </c>
      <c r="D767" s="2"/>
    </row>
    <row r="768" spans="1:4" ht="15" customHeight="1">
      <c r="A768" s="58" t="str">
        <f>IF(بيانات!B768&lt;&gt;"",بيانات!B768,"")</f>
        <v/>
      </c>
      <c r="B768" s="58" t="str">
        <f>IF(بيانات!B768&lt;&gt;"",بيانات!C768,"")</f>
        <v/>
      </c>
      <c r="C768" s="66" t="str">
        <f>IF(بيانات!B768&lt;&gt;"",بيانات!D768,"")</f>
        <v/>
      </c>
      <c r="D768" s="5"/>
    </row>
    <row r="769" spans="1:4" ht="15" customHeight="1">
      <c r="A769" s="57" t="str">
        <f>IF(بيانات!B769&lt;&gt;"",بيانات!B769,"")</f>
        <v/>
      </c>
      <c r="B769" s="57" t="str">
        <f>IF(بيانات!B769&lt;&gt;"",بيانات!C769,"")</f>
        <v/>
      </c>
      <c r="C769" s="65" t="str">
        <f>IF(بيانات!B769&lt;&gt;"",بيانات!D769,"")</f>
        <v/>
      </c>
      <c r="D769" s="2"/>
    </row>
    <row r="770" spans="1:4" ht="15" customHeight="1">
      <c r="A770" s="58" t="str">
        <f>IF(بيانات!B770&lt;&gt;"",بيانات!B770,"")</f>
        <v/>
      </c>
      <c r="B770" s="58" t="str">
        <f>IF(بيانات!B770&lt;&gt;"",بيانات!C770,"")</f>
        <v/>
      </c>
      <c r="C770" s="66" t="str">
        <f>IF(بيانات!B770&lt;&gt;"",بيانات!D770,"")</f>
        <v/>
      </c>
      <c r="D770" s="5"/>
    </row>
    <row r="771" spans="1:4" ht="15" customHeight="1">
      <c r="A771" s="57" t="str">
        <f>IF(بيانات!B771&lt;&gt;"",بيانات!B771,"")</f>
        <v/>
      </c>
      <c r="B771" s="57" t="str">
        <f>IF(بيانات!B771&lt;&gt;"",بيانات!C771,"")</f>
        <v/>
      </c>
      <c r="C771" s="65" t="str">
        <f>IF(بيانات!B771&lt;&gt;"",بيانات!D771,"")</f>
        <v/>
      </c>
      <c r="D771" s="2"/>
    </row>
    <row r="772" spans="1:4" ht="15" customHeight="1">
      <c r="A772" s="58" t="str">
        <f>IF(بيانات!B772&lt;&gt;"",بيانات!B772,"")</f>
        <v/>
      </c>
      <c r="B772" s="58" t="str">
        <f>IF(بيانات!B772&lt;&gt;"",بيانات!C772,"")</f>
        <v/>
      </c>
      <c r="C772" s="66" t="str">
        <f>IF(بيانات!B772&lt;&gt;"",بيانات!D772,"")</f>
        <v/>
      </c>
      <c r="D772" s="5"/>
    </row>
    <row r="773" spans="1:4" ht="15" customHeight="1">
      <c r="A773" s="57" t="str">
        <f>IF(بيانات!B773&lt;&gt;"",بيانات!B773,"")</f>
        <v/>
      </c>
      <c r="B773" s="57" t="str">
        <f>IF(بيانات!B773&lt;&gt;"",بيانات!C773,"")</f>
        <v/>
      </c>
      <c r="C773" s="65" t="str">
        <f>IF(بيانات!B773&lt;&gt;"",بيانات!D773,"")</f>
        <v/>
      </c>
      <c r="D773" s="2"/>
    </row>
    <row r="774" spans="1:4" ht="15" customHeight="1">
      <c r="A774" s="58" t="str">
        <f>IF(بيانات!B774&lt;&gt;"",بيانات!B774,"")</f>
        <v/>
      </c>
      <c r="B774" s="58" t="str">
        <f>IF(بيانات!B774&lt;&gt;"",بيانات!C774,"")</f>
        <v/>
      </c>
      <c r="C774" s="66" t="str">
        <f>IF(بيانات!B774&lt;&gt;"",بيانات!D774,"")</f>
        <v/>
      </c>
      <c r="D774" s="5"/>
    </row>
    <row r="775" spans="1:4" ht="15" customHeight="1">
      <c r="A775" s="57" t="str">
        <f>IF(بيانات!B775&lt;&gt;"",بيانات!B775,"")</f>
        <v/>
      </c>
      <c r="B775" s="57" t="str">
        <f>IF(بيانات!B775&lt;&gt;"",بيانات!C775,"")</f>
        <v/>
      </c>
      <c r="C775" s="65" t="str">
        <f>IF(بيانات!B775&lt;&gt;"",بيانات!D775,"")</f>
        <v/>
      </c>
      <c r="D775" s="2"/>
    </row>
    <row r="776" spans="1:4" ht="15" customHeight="1">
      <c r="A776" s="58" t="str">
        <f>IF(بيانات!B776&lt;&gt;"",بيانات!B776,"")</f>
        <v/>
      </c>
      <c r="B776" s="58" t="str">
        <f>IF(بيانات!B776&lt;&gt;"",بيانات!C776,"")</f>
        <v/>
      </c>
      <c r="C776" s="66" t="str">
        <f>IF(بيانات!B776&lt;&gt;"",بيانات!D776,"")</f>
        <v/>
      </c>
      <c r="D776" s="5"/>
    </row>
    <row r="777" spans="1:4" ht="15" customHeight="1">
      <c r="A777" s="57" t="str">
        <f>IF(بيانات!B777&lt;&gt;"",بيانات!B777,"")</f>
        <v/>
      </c>
      <c r="B777" s="57" t="str">
        <f>IF(بيانات!B777&lt;&gt;"",بيانات!C777,"")</f>
        <v/>
      </c>
      <c r="C777" s="65" t="str">
        <f>IF(بيانات!B777&lt;&gt;"",بيانات!D777,"")</f>
        <v/>
      </c>
      <c r="D777" s="2"/>
    </row>
    <row r="778" spans="1:4" ht="15" customHeight="1">
      <c r="A778" s="58" t="str">
        <f>IF(بيانات!B778&lt;&gt;"",بيانات!B778,"")</f>
        <v/>
      </c>
      <c r="B778" s="58" t="str">
        <f>IF(بيانات!B778&lt;&gt;"",بيانات!C778,"")</f>
        <v/>
      </c>
      <c r="C778" s="66" t="str">
        <f>IF(بيانات!B778&lt;&gt;"",بيانات!D778,"")</f>
        <v/>
      </c>
      <c r="D778" s="5"/>
    </row>
    <row r="779" spans="1:4" ht="15" customHeight="1">
      <c r="A779" s="57" t="str">
        <f>IF(بيانات!B779&lt;&gt;"",بيانات!B779,"")</f>
        <v/>
      </c>
      <c r="B779" s="57" t="str">
        <f>IF(بيانات!B779&lt;&gt;"",بيانات!C779,"")</f>
        <v/>
      </c>
      <c r="C779" s="65" t="str">
        <f>IF(بيانات!B779&lt;&gt;"",بيانات!D779,"")</f>
        <v/>
      </c>
      <c r="D779" s="2"/>
    </row>
    <row r="780" spans="1:4" ht="15" customHeight="1">
      <c r="A780" s="58" t="str">
        <f>IF(بيانات!B780&lt;&gt;"",بيانات!B780,"")</f>
        <v/>
      </c>
      <c r="B780" s="58" t="str">
        <f>IF(بيانات!B780&lt;&gt;"",بيانات!C780,"")</f>
        <v/>
      </c>
      <c r="C780" s="66" t="str">
        <f>IF(بيانات!B780&lt;&gt;"",بيانات!D780,"")</f>
        <v/>
      </c>
      <c r="D780" s="5"/>
    </row>
    <row r="781" spans="1:4" ht="15" customHeight="1">
      <c r="A781" s="57" t="str">
        <f>IF(بيانات!B781&lt;&gt;"",بيانات!B781,"")</f>
        <v/>
      </c>
      <c r="B781" s="57" t="str">
        <f>IF(بيانات!B781&lt;&gt;"",بيانات!C781,"")</f>
        <v/>
      </c>
      <c r="C781" s="65" t="str">
        <f>IF(بيانات!B781&lt;&gt;"",بيانات!D781,"")</f>
        <v/>
      </c>
      <c r="D781" s="2"/>
    </row>
    <row r="782" spans="1:4" ht="15" customHeight="1">
      <c r="A782" s="58" t="str">
        <f>IF(بيانات!B782&lt;&gt;"",بيانات!B782,"")</f>
        <v/>
      </c>
      <c r="B782" s="58" t="str">
        <f>IF(بيانات!B782&lt;&gt;"",بيانات!C782,"")</f>
        <v/>
      </c>
      <c r="C782" s="66" t="str">
        <f>IF(بيانات!B782&lt;&gt;"",بيانات!D782,"")</f>
        <v/>
      </c>
      <c r="D782" s="5"/>
    </row>
    <row r="783" spans="1:4" ht="15" customHeight="1">
      <c r="A783" s="57" t="str">
        <f>IF(بيانات!B783&lt;&gt;"",بيانات!B783,"")</f>
        <v/>
      </c>
      <c r="B783" s="57" t="str">
        <f>IF(بيانات!B783&lt;&gt;"",بيانات!C783,"")</f>
        <v/>
      </c>
      <c r="C783" s="65" t="str">
        <f>IF(بيانات!B783&lt;&gt;"",بيانات!D783,"")</f>
        <v/>
      </c>
      <c r="D783" s="2"/>
    </row>
    <row r="784" spans="1:4" ht="15" customHeight="1">
      <c r="A784" s="58" t="str">
        <f>IF(بيانات!B784&lt;&gt;"",بيانات!B784,"")</f>
        <v/>
      </c>
      <c r="B784" s="58" t="str">
        <f>IF(بيانات!B784&lt;&gt;"",بيانات!C784,"")</f>
        <v/>
      </c>
      <c r="C784" s="66" t="str">
        <f>IF(بيانات!B784&lt;&gt;"",بيانات!D784,"")</f>
        <v/>
      </c>
      <c r="D784" s="5"/>
    </row>
    <row r="785" spans="1:4" ht="15" customHeight="1">
      <c r="A785" s="57" t="str">
        <f>IF(بيانات!B785&lt;&gt;"",بيانات!B785,"")</f>
        <v/>
      </c>
      <c r="B785" s="57" t="str">
        <f>IF(بيانات!B785&lt;&gt;"",بيانات!C785,"")</f>
        <v/>
      </c>
      <c r="C785" s="65" t="str">
        <f>IF(بيانات!B785&lt;&gt;"",بيانات!D785,"")</f>
        <v/>
      </c>
      <c r="D785" s="2"/>
    </row>
    <row r="786" spans="1:4" ht="15" customHeight="1">
      <c r="A786" s="58" t="str">
        <f>IF(بيانات!B786&lt;&gt;"",بيانات!B786,"")</f>
        <v/>
      </c>
      <c r="B786" s="58" t="str">
        <f>IF(بيانات!B786&lt;&gt;"",بيانات!C786,"")</f>
        <v/>
      </c>
      <c r="C786" s="66" t="str">
        <f>IF(بيانات!B786&lt;&gt;"",بيانات!D786,"")</f>
        <v/>
      </c>
      <c r="D786" s="5"/>
    </row>
    <row r="787" spans="1:4" ht="15" customHeight="1">
      <c r="A787" s="57" t="str">
        <f>IF(بيانات!B787&lt;&gt;"",بيانات!B787,"")</f>
        <v/>
      </c>
      <c r="B787" s="57" t="str">
        <f>IF(بيانات!B787&lt;&gt;"",بيانات!C787,"")</f>
        <v/>
      </c>
      <c r="C787" s="65" t="str">
        <f>IF(بيانات!B787&lt;&gt;"",بيانات!D787,"")</f>
        <v/>
      </c>
      <c r="D787" s="2"/>
    </row>
    <row r="788" spans="1:4" ht="15" customHeight="1">
      <c r="A788" s="58" t="str">
        <f>IF(بيانات!B788&lt;&gt;"",بيانات!B788,"")</f>
        <v/>
      </c>
      <c r="B788" s="58" t="str">
        <f>IF(بيانات!B788&lt;&gt;"",بيانات!C788,"")</f>
        <v/>
      </c>
      <c r="C788" s="66" t="str">
        <f>IF(بيانات!B788&lt;&gt;"",بيانات!D788,"")</f>
        <v/>
      </c>
      <c r="D788" s="5"/>
    </row>
    <row r="789" spans="1:4" ht="15" customHeight="1">
      <c r="A789" s="57" t="str">
        <f>IF(بيانات!B789&lt;&gt;"",بيانات!B789,"")</f>
        <v/>
      </c>
      <c r="B789" s="57" t="str">
        <f>IF(بيانات!B789&lt;&gt;"",بيانات!C789,"")</f>
        <v/>
      </c>
      <c r="C789" s="65" t="str">
        <f>IF(بيانات!B789&lt;&gt;"",بيانات!D789,"")</f>
        <v/>
      </c>
      <c r="D789" s="2"/>
    </row>
    <row r="790" spans="1:4" ht="15" customHeight="1">
      <c r="A790" s="58" t="str">
        <f>IF(بيانات!B790&lt;&gt;"",بيانات!B790,"")</f>
        <v/>
      </c>
      <c r="B790" s="58" t="str">
        <f>IF(بيانات!B790&lt;&gt;"",بيانات!C790,"")</f>
        <v/>
      </c>
      <c r="C790" s="66" t="str">
        <f>IF(بيانات!B790&lt;&gt;"",بيانات!D790,"")</f>
        <v/>
      </c>
      <c r="D790" s="5"/>
    </row>
    <row r="791" spans="1:4" ht="15" customHeight="1">
      <c r="A791" s="57" t="str">
        <f>IF(بيانات!B791&lt;&gt;"",بيانات!B791,"")</f>
        <v/>
      </c>
      <c r="B791" s="57" t="str">
        <f>IF(بيانات!B791&lt;&gt;"",بيانات!C791,"")</f>
        <v/>
      </c>
      <c r="C791" s="65" t="str">
        <f>IF(بيانات!B791&lt;&gt;"",بيانات!D791,"")</f>
        <v/>
      </c>
      <c r="D791" s="2"/>
    </row>
    <row r="792" spans="1:4" ht="15" customHeight="1">
      <c r="A792" s="58" t="str">
        <f>IF(بيانات!B792&lt;&gt;"",بيانات!B792,"")</f>
        <v/>
      </c>
      <c r="B792" s="58" t="str">
        <f>IF(بيانات!B792&lt;&gt;"",بيانات!C792,"")</f>
        <v/>
      </c>
      <c r="C792" s="66" t="str">
        <f>IF(بيانات!B792&lt;&gt;"",بيانات!D792,"")</f>
        <v/>
      </c>
      <c r="D792" s="5"/>
    </row>
    <row r="793" spans="1:4" ht="15" customHeight="1">
      <c r="A793" s="57" t="str">
        <f>IF(بيانات!B793&lt;&gt;"",بيانات!B793,"")</f>
        <v/>
      </c>
      <c r="B793" s="57" t="str">
        <f>IF(بيانات!B793&lt;&gt;"",بيانات!C793,"")</f>
        <v/>
      </c>
      <c r="C793" s="65" t="str">
        <f>IF(بيانات!B793&lt;&gt;"",بيانات!D793,"")</f>
        <v/>
      </c>
      <c r="D793" s="2"/>
    </row>
    <row r="794" spans="1:4" ht="15" customHeight="1">
      <c r="A794" s="58" t="str">
        <f>IF(بيانات!B794&lt;&gt;"",بيانات!B794,"")</f>
        <v/>
      </c>
      <c r="B794" s="58" t="str">
        <f>IF(بيانات!B794&lt;&gt;"",بيانات!C794,"")</f>
        <v/>
      </c>
      <c r="C794" s="66" t="str">
        <f>IF(بيانات!B794&lt;&gt;"",بيانات!D794,"")</f>
        <v/>
      </c>
      <c r="D794" s="5"/>
    </row>
    <row r="795" spans="1:4" ht="15" customHeight="1">
      <c r="A795" s="57" t="str">
        <f>IF(بيانات!B795&lt;&gt;"",بيانات!B795,"")</f>
        <v/>
      </c>
      <c r="B795" s="57" t="str">
        <f>IF(بيانات!B795&lt;&gt;"",بيانات!C795,"")</f>
        <v/>
      </c>
      <c r="C795" s="65" t="str">
        <f>IF(بيانات!B795&lt;&gt;"",بيانات!D795,"")</f>
        <v/>
      </c>
      <c r="D795" s="2"/>
    </row>
    <row r="796" spans="1:4" ht="15" customHeight="1">
      <c r="A796" s="58" t="str">
        <f>IF(بيانات!B796&lt;&gt;"",بيانات!B796,"")</f>
        <v/>
      </c>
      <c r="B796" s="58" t="str">
        <f>IF(بيانات!B796&lt;&gt;"",بيانات!C796,"")</f>
        <v/>
      </c>
      <c r="C796" s="66" t="str">
        <f>IF(بيانات!B796&lt;&gt;"",بيانات!D796,"")</f>
        <v/>
      </c>
      <c r="D796" s="5"/>
    </row>
    <row r="797" spans="1:4" ht="15" customHeight="1">
      <c r="A797" s="57" t="str">
        <f>IF(بيانات!B797&lt;&gt;"",بيانات!B797,"")</f>
        <v/>
      </c>
      <c r="B797" s="57" t="str">
        <f>IF(بيانات!B797&lt;&gt;"",بيانات!C797,"")</f>
        <v/>
      </c>
      <c r="C797" s="65" t="str">
        <f>IF(بيانات!B797&lt;&gt;"",بيانات!D797,"")</f>
        <v/>
      </c>
      <c r="D797" s="2"/>
    </row>
    <row r="798" spans="1:4" ht="15" customHeight="1">
      <c r="A798" s="58" t="str">
        <f>IF(بيانات!B798&lt;&gt;"",بيانات!B798,"")</f>
        <v/>
      </c>
      <c r="B798" s="58" t="str">
        <f>IF(بيانات!B798&lt;&gt;"",بيانات!C798,"")</f>
        <v/>
      </c>
      <c r="C798" s="66" t="str">
        <f>IF(بيانات!B798&lt;&gt;"",بيانات!D798,"")</f>
        <v/>
      </c>
      <c r="D798" s="5"/>
    </row>
    <row r="799" spans="1:4" ht="15" customHeight="1">
      <c r="A799" s="57" t="str">
        <f>IF(بيانات!B799&lt;&gt;"",بيانات!B799,"")</f>
        <v/>
      </c>
      <c r="B799" s="57" t="str">
        <f>IF(بيانات!B799&lt;&gt;"",بيانات!C799,"")</f>
        <v/>
      </c>
      <c r="C799" s="65" t="str">
        <f>IF(بيانات!B799&lt;&gt;"",بيانات!D799,"")</f>
        <v/>
      </c>
      <c r="D799" s="2"/>
    </row>
    <row r="800" spans="1:4" ht="15" customHeight="1">
      <c r="A800" s="58" t="str">
        <f>IF(بيانات!B800&lt;&gt;"",بيانات!B800,"")</f>
        <v/>
      </c>
      <c r="B800" s="58" t="str">
        <f>IF(بيانات!B800&lt;&gt;"",بيانات!C800,"")</f>
        <v/>
      </c>
      <c r="C800" s="66" t="str">
        <f>IF(بيانات!B800&lt;&gt;"",بيانات!D800,"")</f>
        <v/>
      </c>
      <c r="D800" s="5"/>
    </row>
    <row r="801" spans="1:4" ht="15" customHeight="1">
      <c r="A801" s="57" t="str">
        <f>IF(بيانات!B801&lt;&gt;"",بيانات!B801,"")</f>
        <v/>
      </c>
      <c r="B801" s="57" t="str">
        <f>IF(بيانات!B801&lt;&gt;"",بيانات!C801,"")</f>
        <v/>
      </c>
      <c r="C801" s="65" t="str">
        <f>IF(بيانات!B801&lt;&gt;"",بيانات!D801,"")</f>
        <v/>
      </c>
      <c r="D801" s="2"/>
    </row>
    <row r="802" spans="1:4" ht="15" customHeight="1">
      <c r="A802" s="58" t="str">
        <f>IF(بيانات!B802&lt;&gt;"",بيانات!B802,"")</f>
        <v/>
      </c>
      <c r="B802" s="58" t="str">
        <f>IF(بيانات!B802&lt;&gt;"",بيانات!C802,"")</f>
        <v/>
      </c>
      <c r="C802" s="66" t="str">
        <f>IF(بيانات!B802&lt;&gt;"",بيانات!D802,"")</f>
        <v/>
      </c>
      <c r="D802" s="5"/>
    </row>
    <row r="803" spans="1:4" ht="15" customHeight="1">
      <c r="A803" s="57" t="str">
        <f>IF(بيانات!B803&lt;&gt;"",بيانات!B803,"")</f>
        <v/>
      </c>
      <c r="B803" s="57" t="str">
        <f>IF(بيانات!B803&lt;&gt;"",بيانات!C803,"")</f>
        <v/>
      </c>
      <c r="C803" s="65" t="str">
        <f>IF(بيانات!B803&lt;&gt;"",بيانات!D803,"")</f>
        <v/>
      </c>
      <c r="D803" s="2"/>
    </row>
    <row r="804" spans="1:4" ht="15" customHeight="1">
      <c r="A804" s="58" t="str">
        <f>IF(بيانات!B804&lt;&gt;"",بيانات!B804,"")</f>
        <v/>
      </c>
      <c r="B804" s="58" t="str">
        <f>IF(بيانات!B804&lt;&gt;"",بيانات!C804,"")</f>
        <v/>
      </c>
      <c r="C804" s="66" t="str">
        <f>IF(بيانات!B804&lt;&gt;"",بيانات!D804,"")</f>
        <v/>
      </c>
      <c r="D804" s="5"/>
    </row>
    <row r="805" spans="1:4" ht="15" customHeight="1">
      <c r="A805" s="57" t="str">
        <f>IF(بيانات!B805&lt;&gt;"",بيانات!B805,"")</f>
        <v/>
      </c>
      <c r="B805" s="57" t="str">
        <f>IF(بيانات!B805&lt;&gt;"",بيانات!C805,"")</f>
        <v/>
      </c>
      <c r="C805" s="65" t="str">
        <f>IF(بيانات!B805&lt;&gt;"",بيانات!D805,"")</f>
        <v/>
      </c>
      <c r="D805" s="2"/>
    </row>
    <row r="806" spans="1:4" ht="15" customHeight="1">
      <c r="A806" s="58" t="str">
        <f>IF(بيانات!B806&lt;&gt;"",بيانات!B806,"")</f>
        <v/>
      </c>
      <c r="B806" s="58" t="str">
        <f>IF(بيانات!B806&lt;&gt;"",بيانات!C806,"")</f>
        <v/>
      </c>
      <c r="C806" s="66" t="str">
        <f>IF(بيانات!B806&lt;&gt;"",بيانات!D806,"")</f>
        <v/>
      </c>
      <c r="D806" s="5"/>
    </row>
    <row r="807" spans="1:4" ht="15" customHeight="1">
      <c r="A807" s="57" t="str">
        <f>IF(بيانات!B807&lt;&gt;"",بيانات!B807,"")</f>
        <v/>
      </c>
      <c r="B807" s="57" t="str">
        <f>IF(بيانات!B807&lt;&gt;"",بيانات!C807,"")</f>
        <v/>
      </c>
      <c r="C807" s="65" t="str">
        <f>IF(بيانات!B807&lt;&gt;"",بيانات!D807,"")</f>
        <v/>
      </c>
      <c r="D807" s="2"/>
    </row>
    <row r="808" spans="1:4" ht="15" customHeight="1">
      <c r="A808" s="58" t="str">
        <f>IF(بيانات!B808&lt;&gt;"",بيانات!B808,"")</f>
        <v/>
      </c>
      <c r="B808" s="58" t="str">
        <f>IF(بيانات!B808&lt;&gt;"",بيانات!C808,"")</f>
        <v/>
      </c>
      <c r="C808" s="66" t="str">
        <f>IF(بيانات!B808&lt;&gt;"",بيانات!D808,"")</f>
        <v/>
      </c>
      <c r="D808" s="5"/>
    </row>
    <row r="809" spans="1:4" ht="15" customHeight="1">
      <c r="A809" s="57" t="str">
        <f>IF(بيانات!B809&lt;&gt;"",بيانات!B809,"")</f>
        <v/>
      </c>
      <c r="B809" s="57" t="str">
        <f>IF(بيانات!B809&lt;&gt;"",بيانات!C809,"")</f>
        <v/>
      </c>
      <c r="C809" s="65" t="str">
        <f>IF(بيانات!B809&lt;&gt;"",بيانات!D809,"")</f>
        <v/>
      </c>
      <c r="D809" s="2"/>
    </row>
    <row r="810" spans="1:4" ht="15" customHeight="1">
      <c r="A810" s="58" t="str">
        <f>IF(بيانات!B810&lt;&gt;"",بيانات!B810,"")</f>
        <v/>
      </c>
      <c r="B810" s="58" t="str">
        <f>IF(بيانات!B810&lt;&gt;"",بيانات!C810,"")</f>
        <v/>
      </c>
      <c r="C810" s="66" t="str">
        <f>IF(بيانات!B810&lt;&gt;"",بيانات!D810,"")</f>
        <v/>
      </c>
      <c r="D810" s="5"/>
    </row>
    <row r="811" spans="1:4" ht="15" customHeight="1">
      <c r="A811" s="57" t="str">
        <f>IF(بيانات!B811&lt;&gt;"",بيانات!B811,"")</f>
        <v/>
      </c>
      <c r="B811" s="57" t="str">
        <f>IF(بيانات!B811&lt;&gt;"",بيانات!C811,"")</f>
        <v/>
      </c>
      <c r="C811" s="65" t="str">
        <f>IF(بيانات!B811&lt;&gt;"",بيانات!D811,"")</f>
        <v/>
      </c>
      <c r="D811" s="2"/>
    </row>
    <row r="812" spans="1:4" ht="15" customHeight="1">
      <c r="A812" s="58" t="str">
        <f>IF(بيانات!B812&lt;&gt;"",بيانات!B812,"")</f>
        <v/>
      </c>
      <c r="B812" s="58" t="str">
        <f>IF(بيانات!B812&lt;&gt;"",بيانات!C812,"")</f>
        <v/>
      </c>
      <c r="C812" s="66" t="str">
        <f>IF(بيانات!B812&lt;&gt;"",بيانات!D812,"")</f>
        <v/>
      </c>
      <c r="D812" s="5"/>
    </row>
    <row r="813" spans="1:4" ht="15" customHeight="1">
      <c r="A813" s="57" t="str">
        <f>IF(بيانات!B813&lt;&gt;"",بيانات!B813,"")</f>
        <v/>
      </c>
      <c r="B813" s="57" t="str">
        <f>IF(بيانات!B813&lt;&gt;"",بيانات!C813,"")</f>
        <v/>
      </c>
      <c r="C813" s="65" t="str">
        <f>IF(بيانات!B813&lt;&gt;"",بيانات!D813,"")</f>
        <v/>
      </c>
      <c r="D813" s="2"/>
    </row>
    <row r="814" spans="1:4" ht="15" customHeight="1">
      <c r="A814" s="58" t="str">
        <f>IF(بيانات!B814&lt;&gt;"",بيانات!B814,"")</f>
        <v/>
      </c>
      <c r="B814" s="58" t="str">
        <f>IF(بيانات!B814&lt;&gt;"",بيانات!C814,"")</f>
        <v/>
      </c>
      <c r="C814" s="66" t="str">
        <f>IF(بيانات!B814&lt;&gt;"",بيانات!D814,"")</f>
        <v/>
      </c>
      <c r="D814" s="5"/>
    </row>
    <row r="815" spans="1:4" ht="15" customHeight="1">
      <c r="A815" s="57" t="str">
        <f>IF(بيانات!B815&lt;&gt;"",بيانات!B815,"")</f>
        <v/>
      </c>
      <c r="B815" s="57" t="str">
        <f>IF(بيانات!B815&lt;&gt;"",بيانات!C815,"")</f>
        <v/>
      </c>
      <c r="C815" s="65" t="str">
        <f>IF(بيانات!B815&lt;&gt;"",بيانات!D815,"")</f>
        <v/>
      </c>
      <c r="D815" s="2"/>
    </row>
    <row r="816" spans="1:4" ht="15" customHeight="1">
      <c r="A816" s="58" t="str">
        <f>IF(بيانات!B816&lt;&gt;"",بيانات!B816,"")</f>
        <v/>
      </c>
      <c r="B816" s="58" t="str">
        <f>IF(بيانات!B816&lt;&gt;"",بيانات!C816,"")</f>
        <v/>
      </c>
      <c r="C816" s="66" t="str">
        <f>IF(بيانات!B816&lt;&gt;"",بيانات!D816,"")</f>
        <v/>
      </c>
      <c r="D816" s="5"/>
    </row>
    <row r="817" spans="1:4" ht="15" customHeight="1">
      <c r="A817" s="57" t="str">
        <f>IF(بيانات!B817&lt;&gt;"",بيانات!B817,"")</f>
        <v/>
      </c>
      <c r="B817" s="57" t="str">
        <f>IF(بيانات!B817&lt;&gt;"",بيانات!C817,"")</f>
        <v/>
      </c>
      <c r="C817" s="65" t="str">
        <f>IF(بيانات!B817&lt;&gt;"",بيانات!D817,"")</f>
        <v/>
      </c>
      <c r="D817" s="2"/>
    </row>
    <row r="818" spans="1:4" ht="15" customHeight="1">
      <c r="A818" s="58" t="str">
        <f>IF(بيانات!B818&lt;&gt;"",بيانات!B818,"")</f>
        <v/>
      </c>
      <c r="B818" s="58" t="str">
        <f>IF(بيانات!B818&lt;&gt;"",بيانات!C818,"")</f>
        <v/>
      </c>
      <c r="C818" s="66" t="str">
        <f>IF(بيانات!B818&lt;&gt;"",بيانات!D818,"")</f>
        <v/>
      </c>
      <c r="D818" s="5"/>
    </row>
    <row r="819" spans="1:4" ht="15" customHeight="1">
      <c r="A819" s="57" t="str">
        <f>IF(بيانات!B819&lt;&gt;"",بيانات!B819,"")</f>
        <v/>
      </c>
      <c r="B819" s="57" t="str">
        <f>IF(بيانات!B819&lt;&gt;"",بيانات!C819,"")</f>
        <v/>
      </c>
      <c r="C819" s="65" t="str">
        <f>IF(بيانات!B819&lt;&gt;"",بيانات!D819,"")</f>
        <v/>
      </c>
      <c r="D819" s="2"/>
    </row>
    <row r="820" spans="1:4" ht="15" customHeight="1">
      <c r="A820" s="58" t="str">
        <f>IF(بيانات!B820&lt;&gt;"",بيانات!B820,"")</f>
        <v/>
      </c>
      <c r="B820" s="58" t="str">
        <f>IF(بيانات!B820&lt;&gt;"",بيانات!C820,"")</f>
        <v/>
      </c>
      <c r="C820" s="66" t="str">
        <f>IF(بيانات!B820&lt;&gt;"",بيانات!D820,"")</f>
        <v/>
      </c>
      <c r="D820" s="5"/>
    </row>
    <row r="821" spans="1:4" ht="15" customHeight="1">
      <c r="A821" s="57" t="str">
        <f>IF(بيانات!B821&lt;&gt;"",بيانات!B821,"")</f>
        <v/>
      </c>
      <c r="B821" s="57" t="str">
        <f>IF(بيانات!B821&lt;&gt;"",بيانات!C821,"")</f>
        <v/>
      </c>
      <c r="C821" s="65" t="str">
        <f>IF(بيانات!B821&lt;&gt;"",بيانات!D821,"")</f>
        <v/>
      </c>
      <c r="D821" s="2"/>
    </row>
    <row r="822" spans="1:4" ht="15" customHeight="1">
      <c r="A822" s="58" t="str">
        <f>IF(بيانات!B822&lt;&gt;"",بيانات!B822,"")</f>
        <v/>
      </c>
      <c r="B822" s="58" t="str">
        <f>IF(بيانات!B822&lt;&gt;"",بيانات!C822,"")</f>
        <v/>
      </c>
      <c r="C822" s="66" t="str">
        <f>IF(بيانات!B822&lt;&gt;"",بيانات!D822,"")</f>
        <v/>
      </c>
      <c r="D822" s="5"/>
    </row>
    <row r="823" spans="1:4" ht="15" customHeight="1">
      <c r="A823" s="57" t="str">
        <f>IF(بيانات!B823&lt;&gt;"",بيانات!B823,"")</f>
        <v/>
      </c>
      <c r="B823" s="57" t="str">
        <f>IF(بيانات!B823&lt;&gt;"",بيانات!C823,"")</f>
        <v/>
      </c>
      <c r="C823" s="65" t="str">
        <f>IF(بيانات!B823&lt;&gt;"",بيانات!D823,"")</f>
        <v/>
      </c>
      <c r="D823" s="2"/>
    </row>
    <row r="824" spans="1:4" ht="15" customHeight="1">
      <c r="A824" s="58" t="str">
        <f>IF(بيانات!B824&lt;&gt;"",بيانات!B824,"")</f>
        <v/>
      </c>
      <c r="B824" s="58" t="str">
        <f>IF(بيانات!B824&lt;&gt;"",بيانات!C824,"")</f>
        <v/>
      </c>
      <c r="C824" s="66" t="str">
        <f>IF(بيانات!B824&lt;&gt;"",بيانات!D824,"")</f>
        <v/>
      </c>
      <c r="D824" s="5"/>
    </row>
    <row r="825" spans="1:4" ht="15" customHeight="1">
      <c r="A825" s="57" t="str">
        <f>IF(بيانات!B825&lt;&gt;"",بيانات!B825,"")</f>
        <v/>
      </c>
      <c r="B825" s="57" t="str">
        <f>IF(بيانات!B825&lt;&gt;"",بيانات!C825,"")</f>
        <v/>
      </c>
      <c r="C825" s="65" t="str">
        <f>IF(بيانات!B825&lt;&gt;"",بيانات!D825,"")</f>
        <v/>
      </c>
      <c r="D825" s="2"/>
    </row>
    <row r="826" spans="1:4" ht="15" customHeight="1">
      <c r="A826" s="58" t="str">
        <f>IF(بيانات!B826&lt;&gt;"",بيانات!B826,"")</f>
        <v/>
      </c>
      <c r="B826" s="58" t="str">
        <f>IF(بيانات!B826&lt;&gt;"",بيانات!C826,"")</f>
        <v/>
      </c>
      <c r="C826" s="66" t="str">
        <f>IF(بيانات!B826&lt;&gt;"",بيانات!D826,"")</f>
        <v/>
      </c>
      <c r="D826" s="5"/>
    </row>
    <row r="827" spans="1:4" ht="15" customHeight="1">
      <c r="A827" s="57" t="str">
        <f>IF(بيانات!B827&lt;&gt;"",بيانات!B827,"")</f>
        <v/>
      </c>
      <c r="B827" s="57" t="str">
        <f>IF(بيانات!B827&lt;&gt;"",بيانات!C827,"")</f>
        <v/>
      </c>
      <c r="C827" s="65" t="str">
        <f>IF(بيانات!B827&lt;&gt;"",بيانات!D827,"")</f>
        <v/>
      </c>
      <c r="D827" s="2"/>
    </row>
    <row r="828" spans="1:4" ht="15" customHeight="1">
      <c r="A828" s="58" t="str">
        <f>IF(بيانات!B828&lt;&gt;"",بيانات!B828,"")</f>
        <v/>
      </c>
      <c r="B828" s="58" t="str">
        <f>IF(بيانات!B828&lt;&gt;"",بيانات!C828,"")</f>
        <v/>
      </c>
      <c r="C828" s="66" t="str">
        <f>IF(بيانات!B828&lt;&gt;"",بيانات!D828,"")</f>
        <v/>
      </c>
      <c r="D828" s="5"/>
    </row>
    <row r="829" spans="1:4" ht="15" customHeight="1">
      <c r="A829" s="57" t="str">
        <f>IF(بيانات!B829&lt;&gt;"",بيانات!B829,"")</f>
        <v/>
      </c>
      <c r="B829" s="57" t="str">
        <f>IF(بيانات!B829&lt;&gt;"",بيانات!C829,"")</f>
        <v/>
      </c>
      <c r="C829" s="65" t="str">
        <f>IF(بيانات!B829&lt;&gt;"",بيانات!D829,"")</f>
        <v/>
      </c>
      <c r="D829" s="2"/>
    </row>
    <row r="830" spans="1:4" ht="15" customHeight="1">
      <c r="A830" s="58" t="str">
        <f>IF(بيانات!B830&lt;&gt;"",بيانات!B830,"")</f>
        <v/>
      </c>
      <c r="B830" s="58" t="str">
        <f>IF(بيانات!B830&lt;&gt;"",بيانات!C830,"")</f>
        <v/>
      </c>
      <c r="C830" s="66" t="str">
        <f>IF(بيانات!B830&lt;&gt;"",بيانات!D830,"")</f>
        <v/>
      </c>
      <c r="D830" s="5"/>
    </row>
    <row r="831" spans="1:4" ht="15" customHeight="1">
      <c r="A831" s="57" t="str">
        <f>IF(بيانات!B831&lt;&gt;"",بيانات!B831,"")</f>
        <v/>
      </c>
      <c r="B831" s="57" t="str">
        <f>IF(بيانات!B831&lt;&gt;"",بيانات!C831,"")</f>
        <v/>
      </c>
      <c r="C831" s="65" t="str">
        <f>IF(بيانات!B831&lt;&gt;"",بيانات!D831,"")</f>
        <v/>
      </c>
      <c r="D831" s="2"/>
    </row>
    <row r="832" spans="1:4" ht="15" customHeight="1">
      <c r="A832" s="58" t="str">
        <f>IF(بيانات!B832&lt;&gt;"",بيانات!B832,"")</f>
        <v/>
      </c>
      <c r="B832" s="58" t="str">
        <f>IF(بيانات!B832&lt;&gt;"",بيانات!C832,"")</f>
        <v/>
      </c>
      <c r="C832" s="66" t="str">
        <f>IF(بيانات!B832&lt;&gt;"",بيانات!D832,"")</f>
        <v/>
      </c>
      <c r="D832" s="5"/>
    </row>
    <row r="833" spans="1:4" ht="15" customHeight="1">
      <c r="A833" s="57" t="str">
        <f>IF(بيانات!B833&lt;&gt;"",بيانات!B833,"")</f>
        <v/>
      </c>
      <c r="B833" s="57" t="str">
        <f>IF(بيانات!B833&lt;&gt;"",بيانات!C833,"")</f>
        <v/>
      </c>
      <c r="C833" s="65" t="str">
        <f>IF(بيانات!B833&lt;&gt;"",بيانات!D833,"")</f>
        <v/>
      </c>
      <c r="D833" s="2"/>
    </row>
    <row r="834" spans="1:4" ht="15" customHeight="1">
      <c r="A834" s="58" t="str">
        <f>IF(بيانات!B834&lt;&gt;"",بيانات!B834,"")</f>
        <v/>
      </c>
      <c r="B834" s="58" t="str">
        <f>IF(بيانات!B834&lt;&gt;"",بيانات!C834,"")</f>
        <v/>
      </c>
      <c r="C834" s="66" t="str">
        <f>IF(بيانات!B834&lt;&gt;"",بيانات!D834,"")</f>
        <v/>
      </c>
      <c r="D834" s="5"/>
    </row>
    <row r="835" spans="1:4" ht="15" customHeight="1">
      <c r="A835" s="57" t="str">
        <f>IF(بيانات!B835&lt;&gt;"",بيانات!B835,"")</f>
        <v/>
      </c>
      <c r="B835" s="57" t="str">
        <f>IF(بيانات!B835&lt;&gt;"",بيانات!C835,"")</f>
        <v/>
      </c>
      <c r="C835" s="65" t="str">
        <f>IF(بيانات!B835&lt;&gt;"",بيانات!D835,"")</f>
        <v/>
      </c>
      <c r="D835" s="2"/>
    </row>
    <row r="836" spans="1:4" ht="15" customHeight="1">
      <c r="A836" s="58" t="str">
        <f>IF(بيانات!B836&lt;&gt;"",بيانات!B836,"")</f>
        <v/>
      </c>
      <c r="B836" s="58" t="str">
        <f>IF(بيانات!B836&lt;&gt;"",بيانات!C836,"")</f>
        <v/>
      </c>
      <c r="C836" s="66" t="str">
        <f>IF(بيانات!B836&lt;&gt;"",بيانات!D836,"")</f>
        <v/>
      </c>
      <c r="D836" s="5"/>
    </row>
    <row r="837" spans="1:4" ht="15" customHeight="1">
      <c r="A837" s="57" t="str">
        <f>IF(بيانات!B837&lt;&gt;"",بيانات!B837,"")</f>
        <v/>
      </c>
      <c r="B837" s="57" t="str">
        <f>IF(بيانات!B837&lt;&gt;"",بيانات!C837,"")</f>
        <v/>
      </c>
      <c r="C837" s="65" t="str">
        <f>IF(بيانات!B837&lt;&gt;"",بيانات!D837,"")</f>
        <v/>
      </c>
      <c r="D837" s="2"/>
    </row>
    <row r="838" spans="1:4" ht="15" customHeight="1">
      <c r="A838" s="58" t="str">
        <f>IF(بيانات!B838&lt;&gt;"",بيانات!B838,"")</f>
        <v/>
      </c>
      <c r="B838" s="58" t="str">
        <f>IF(بيانات!B838&lt;&gt;"",بيانات!C838,"")</f>
        <v/>
      </c>
      <c r="C838" s="66" t="str">
        <f>IF(بيانات!B838&lt;&gt;"",بيانات!D838,"")</f>
        <v/>
      </c>
      <c r="D838" s="5"/>
    </row>
    <row r="839" spans="1:4" ht="15" customHeight="1">
      <c r="A839" s="57" t="str">
        <f>IF(بيانات!B839&lt;&gt;"",بيانات!B839,"")</f>
        <v/>
      </c>
      <c r="B839" s="57" t="str">
        <f>IF(بيانات!B839&lt;&gt;"",بيانات!C839,"")</f>
        <v/>
      </c>
      <c r="C839" s="65" t="str">
        <f>IF(بيانات!B839&lt;&gt;"",بيانات!D839,"")</f>
        <v/>
      </c>
      <c r="D839" s="2"/>
    </row>
    <row r="840" spans="1:4" ht="15" customHeight="1">
      <c r="A840" s="58" t="str">
        <f>IF(بيانات!B840&lt;&gt;"",بيانات!B840,"")</f>
        <v/>
      </c>
      <c r="B840" s="58" t="str">
        <f>IF(بيانات!B840&lt;&gt;"",بيانات!C840,"")</f>
        <v/>
      </c>
      <c r="C840" s="66" t="str">
        <f>IF(بيانات!B840&lt;&gt;"",بيانات!D840,"")</f>
        <v/>
      </c>
      <c r="D840" s="5"/>
    </row>
    <row r="841" spans="1:4" ht="15" customHeight="1">
      <c r="A841" s="57" t="str">
        <f>IF(بيانات!B841&lt;&gt;"",بيانات!B841,"")</f>
        <v/>
      </c>
      <c r="B841" s="57" t="str">
        <f>IF(بيانات!B841&lt;&gt;"",بيانات!C841,"")</f>
        <v/>
      </c>
      <c r="C841" s="65" t="str">
        <f>IF(بيانات!B841&lt;&gt;"",بيانات!D841,"")</f>
        <v/>
      </c>
      <c r="D841" s="2"/>
    </row>
    <row r="842" spans="1:4" ht="15" customHeight="1">
      <c r="A842" s="58" t="str">
        <f>IF(بيانات!B842&lt;&gt;"",بيانات!B842,"")</f>
        <v/>
      </c>
      <c r="B842" s="58" t="str">
        <f>IF(بيانات!B842&lt;&gt;"",بيانات!C842,"")</f>
        <v/>
      </c>
      <c r="C842" s="66" t="str">
        <f>IF(بيانات!B842&lt;&gt;"",بيانات!D842,"")</f>
        <v/>
      </c>
      <c r="D842" s="5"/>
    </row>
    <row r="843" spans="1:4" ht="15" customHeight="1">
      <c r="A843" s="57" t="str">
        <f>IF(بيانات!B843&lt;&gt;"",بيانات!B843,"")</f>
        <v/>
      </c>
      <c r="B843" s="57" t="str">
        <f>IF(بيانات!B843&lt;&gt;"",بيانات!C843,"")</f>
        <v/>
      </c>
      <c r="C843" s="65" t="str">
        <f>IF(بيانات!B843&lt;&gt;"",بيانات!D843,"")</f>
        <v/>
      </c>
      <c r="D843" s="2"/>
    </row>
    <row r="844" spans="1:4" ht="15" customHeight="1">
      <c r="A844" s="58" t="str">
        <f>IF(بيانات!B844&lt;&gt;"",بيانات!B844,"")</f>
        <v/>
      </c>
      <c r="B844" s="58" t="str">
        <f>IF(بيانات!B844&lt;&gt;"",بيانات!C844,"")</f>
        <v/>
      </c>
      <c r="C844" s="66" t="str">
        <f>IF(بيانات!B844&lt;&gt;"",بيانات!D844,"")</f>
        <v/>
      </c>
      <c r="D844" s="5"/>
    </row>
    <row r="845" spans="1:4" ht="15" customHeight="1">
      <c r="A845" s="57" t="str">
        <f>IF(بيانات!B845&lt;&gt;"",بيانات!B845,"")</f>
        <v/>
      </c>
      <c r="B845" s="57" t="str">
        <f>IF(بيانات!B845&lt;&gt;"",بيانات!C845,"")</f>
        <v/>
      </c>
      <c r="C845" s="65" t="str">
        <f>IF(بيانات!B845&lt;&gt;"",بيانات!D845,"")</f>
        <v/>
      </c>
      <c r="D845" s="2"/>
    </row>
    <row r="846" spans="1:4" ht="15" customHeight="1">
      <c r="A846" s="58" t="str">
        <f>IF(بيانات!B846&lt;&gt;"",بيانات!B846,"")</f>
        <v/>
      </c>
      <c r="B846" s="58" t="str">
        <f>IF(بيانات!B846&lt;&gt;"",بيانات!C846,"")</f>
        <v/>
      </c>
      <c r="C846" s="66" t="str">
        <f>IF(بيانات!B846&lt;&gt;"",بيانات!D846,"")</f>
        <v/>
      </c>
      <c r="D846" s="5"/>
    </row>
    <row r="847" spans="1:4" ht="15" customHeight="1">
      <c r="A847" s="57" t="str">
        <f>IF(بيانات!B847&lt;&gt;"",بيانات!B847,"")</f>
        <v/>
      </c>
      <c r="B847" s="57" t="str">
        <f>IF(بيانات!B847&lt;&gt;"",بيانات!C847,"")</f>
        <v/>
      </c>
      <c r="C847" s="65" t="str">
        <f>IF(بيانات!B847&lt;&gt;"",بيانات!D847,"")</f>
        <v/>
      </c>
      <c r="D847" s="2"/>
    </row>
    <row r="848" spans="1:4" ht="15" customHeight="1">
      <c r="A848" s="58" t="str">
        <f>IF(بيانات!B848&lt;&gt;"",بيانات!B848,"")</f>
        <v/>
      </c>
      <c r="B848" s="58" t="str">
        <f>IF(بيانات!B848&lt;&gt;"",بيانات!C848,"")</f>
        <v/>
      </c>
      <c r="C848" s="66" t="str">
        <f>IF(بيانات!B848&lt;&gt;"",بيانات!D848,"")</f>
        <v/>
      </c>
      <c r="D848" s="5"/>
    </row>
    <row r="849" spans="1:4" ht="15" customHeight="1">
      <c r="A849" s="57" t="str">
        <f>IF(بيانات!B849&lt;&gt;"",بيانات!B849,"")</f>
        <v/>
      </c>
      <c r="B849" s="57" t="str">
        <f>IF(بيانات!B849&lt;&gt;"",بيانات!C849,"")</f>
        <v/>
      </c>
      <c r="C849" s="65" t="str">
        <f>IF(بيانات!B849&lt;&gt;"",بيانات!D849,"")</f>
        <v/>
      </c>
      <c r="D849" s="2"/>
    </row>
    <row r="850" spans="1:4" ht="15" customHeight="1">
      <c r="A850" s="58" t="str">
        <f>IF(بيانات!B850&lt;&gt;"",بيانات!B850,"")</f>
        <v/>
      </c>
      <c r="B850" s="58" t="str">
        <f>IF(بيانات!B850&lt;&gt;"",بيانات!C850,"")</f>
        <v/>
      </c>
      <c r="C850" s="66" t="str">
        <f>IF(بيانات!B850&lt;&gt;"",بيانات!D850,"")</f>
        <v/>
      </c>
      <c r="D850" s="5"/>
    </row>
    <row r="851" spans="1:4" ht="15" customHeight="1">
      <c r="A851" s="57" t="str">
        <f>IF(بيانات!B851&lt;&gt;"",بيانات!B851,"")</f>
        <v/>
      </c>
      <c r="B851" s="57" t="str">
        <f>IF(بيانات!B851&lt;&gt;"",بيانات!C851,"")</f>
        <v/>
      </c>
      <c r="C851" s="65" t="str">
        <f>IF(بيانات!B851&lt;&gt;"",بيانات!D851,"")</f>
        <v/>
      </c>
      <c r="D851" s="2"/>
    </row>
    <row r="852" spans="1:4" ht="15" customHeight="1">
      <c r="A852" s="58" t="str">
        <f>IF(بيانات!B852&lt;&gt;"",بيانات!B852,"")</f>
        <v/>
      </c>
      <c r="B852" s="58" t="str">
        <f>IF(بيانات!B852&lt;&gt;"",بيانات!C852,"")</f>
        <v/>
      </c>
      <c r="C852" s="66" t="str">
        <f>IF(بيانات!B852&lt;&gt;"",بيانات!D852,"")</f>
        <v/>
      </c>
      <c r="D852" s="5"/>
    </row>
    <row r="853" spans="1:4" ht="15" customHeight="1">
      <c r="A853" s="57" t="str">
        <f>IF(بيانات!B853&lt;&gt;"",بيانات!B853,"")</f>
        <v/>
      </c>
      <c r="B853" s="57" t="str">
        <f>IF(بيانات!B853&lt;&gt;"",بيانات!C853,"")</f>
        <v/>
      </c>
      <c r="C853" s="65" t="str">
        <f>IF(بيانات!B853&lt;&gt;"",بيانات!D853,"")</f>
        <v/>
      </c>
      <c r="D853" s="2"/>
    </row>
    <row r="854" spans="1:4" ht="15" customHeight="1">
      <c r="A854" s="58" t="str">
        <f>IF(بيانات!B854&lt;&gt;"",بيانات!B854,"")</f>
        <v/>
      </c>
      <c r="B854" s="58" t="str">
        <f>IF(بيانات!B854&lt;&gt;"",بيانات!C854,"")</f>
        <v/>
      </c>
      <c r="C854" s="66" t="str">
        <f>IF(بيانات!B854&lt;&gt;"",بيانات!D854,"")</f>
        <v/>
      </c>
      <c r="D854" s="5"/>
    </row>
    <row r="855" spans="1:4" ht="15" customHeight="1">
      <c r="A855" s="57" t="str">
        <f>IF(بيانات!B855&lt;&gt;"",بيانات!B855,"")</f>
        <v/>
      </c>
      <c r="B855" s="57" t="str">
        <f>IF(بيانات!B855&lt;&gt;"",بيانات!C855,"")</f>
        <v/>
      </c>
      <c r="C855" s="65" t="str">
        <f>IF(بيانات!B855&lt;&gt;"",بيانات!D855,"")</f>
        <v/>
      </c>
      <c r="D855" s="2"/>
    </row>
    <row r="856" spans="1:4" ht="15" customHeight="1">
      <c r="A856" s="58" t="str">
        <f>IF(بيانات!B856&lt;&gt;"",بيانات!B856,"")</f>
        <v/>
      </c>
      <c r="B856" s="58" t="str">
        <f>IF(بيانات!B856&lt;&gt;"",بيانات!C856,"")</f>
        <v/>
      </c>
      <c r="C856" s="66" t="str">
        <f>IF(بيانات!B856&lt;&gt;"",بيانات!D856,"")</f>
        <v/>
      </c>
      <c r="D856" s="5"/>
    </row>
    <row r="857" spans="1:4" ht="15" customHeight="1">
      <c r="A857" s="57" t="str">
        <f>IF(بيانات!B857&lt;&gt;"",بيانات!B857,"")</f>
        <v/>
      </c>
      <c r="B857" s="57" t="str">
        <f>IF(بيانات!B857&lt;&gt;"",بيانات!C857,"")</f>
        <v/>
      </c>
      <c r="C857" s="65" t="str">
        <f>IF(بيانات!B857&lt;&gt;"",بيانات!D857,"")</f>
        <v/>
      </c>
      <c r="D857" s="2"/>
    </row>
    <row r="858" spans="1:4" ht="15" customHeight="1">
      <c r="A858" s="58" t="str">
        <f>IF(بيانات!B858&lt;&gt;"",بيانات!B858,"")</f>
        <v/>
      </c>
      <c r="B858" s="58" t="str">
        <f>IF(بيانات!B858&lt;&gt;"",بيانات!C858,"")</f>
        <v/>
      </c>
      <c r="C858" s="66" t="str">
        <f>IF(بيانات!B858&lt;&gt;"",بيانات!D858,"")</f>
        <v/>
      </c>
      <c r="D858" s="5"/>
    </row>
    <row r="859" spans="1:4" ht="15" customHeight="1">
      <c r="A859" s="57" t="str">
        <f>IF(بيانات!B859&lt;&gt;"",بيانات!B859,"")</f>
        <v/>
      </c>
      <c r="B859" s="57" t="str">
        <f>IF(بيانات!B859&lt;&gt;"",بيانات!C859,"")</f>
        <v/>
      </c>
      <c r="C859" s="65" t="str">
        <f>IF(بيانات!B859&lt;&gt;"",بيانات!D859,"")</f>
        <v/>
      </c>
      <c r="D859" s="2"/>
    </row>
    <row r="860" spans="1:4" ht="15" customHeight="1">
      <c r="A860" s="58" t="str">
        <f>IF(بيانات!B860&lt;&gt;"",بيانات!B860,"")</f>
        <v/>
      </c>
      <c r="B860" s="58" t="str">
        <f>IF(بيانات!B860&lt;&gt;"",بيانات!C860,"")</f>
        <v/>
      </c>
      <c r="C860" s="66" t="str">
        <f>IF(بيانات!B860&lt;&gt;"",بيانات!D860,"")</f>
        <v/>
      </c>
      <c r="D860" s="5"/>
    </row>
    <row r="861" spans="1:4" ht="15" customHeight="1">
      <c r="A861" s="57" t="str">
        <f>IF(بيانات!B861&lt;&gt;"",بيانات!B861,"")</f>
        <v/>
      </c>
      <c r="B861" s="57" t="str">
        <f>IF(بيانات!B861&lt;&gt;"",بيانات!C861,"")</f>
        <v/>
      </c>
      <c r="C861" s="65" t="str">
        <f>IF(بيانات!B861&lt;&gt;"",بيانات!D861,"")</f>
        <v/>
      </c>
      <c r="D861" s="2"/>
    </row>
    <row r="862" spans="1:4" ht="15" customHeight="1">
      <c r="A862" s="58" t="str">
        <f>IF(بيانات!B862&lt;&gt;"",بيانات!B862,"")</f>
        <v/>
      </c>
      <c r="B862" s="58" t="str">
        <f>IF(بيانات!B862&lt;&gt;"",بيانات!C862,"")</f>
        <v/>
      </c>
      <c r="C862" s="66" t="str">
        <f>IF(بيانات!B862&lt;&gt;"",بيانات!D862,"")</f>
        <v/>
      </c>
      <c r="D862" s="5"/>
    </row>
    <row r="863" spans="1:4" ht="15" customHeight="1">
      <c r="A863" s="57" t="str">
        <f>IF(بيانات!B863&lt;&gt;"",بيانات!B863,"")</f>
        <v/>
      </c>
      <c r="B863" s="57" t="str">
        <f>IF(بيانات!B863&lt;&gt;"",بيانات!C863,"")</f>
        <v/>
      </c>
      <c r="C863" s="65" t="str">
        <f>IF(بيانات!B863&lt;&gt;"",بيانات!D863,"")</f>
        <v/>
      </c>
      <c r="D863" s="2"/>
    </row>
    <row r="864" spans="1:4" ht="15" customHeight="1">
      <c r="A864" s="58" t="str">
        <f>IF(بيانات!B864&lt;&gt;"",بيانات!B864,"")</f>
        <v/>
      </c>
      <c r="B864" s="58" t="str">
        <f>IF(بيانات!B864&lt;&gt;"",بيانات!C864,"")</f>
        <v/>
      </c>
      <c r="C864" s="66" t="str">
        <f>IF(بيانات!B864&lt;&gt;"",بيانات!D864,"")</f>
        <v/>
      </c>
      <c r="D864" s="5"/>
    </row>
    <row r="865" spans="1:4" ht="15" customHeight="1">
      <c r="A865" s="57" t="str">
        <f>IF(بيانات!B865&lt;&gt;"",بيانات!B865,"")</f>
        <v/>
      </c>
      <c r="B865" s="57" t="str">
        <f>IF(بيانات!B865&lt;&gt;"",بيانات!C865,"")</f>
        <v/>
      </c>
      <c r="C865" s="65" t="str">
        <f>IF(بيانات!B865&lt;&gt;"",بيانات!D865,"")</f>
        <v/>
      </c>
      <c r="D865" s="2"/>
    </row>
    <row r="866" spans="1:4" ht="15" customHeight="1">
      <c r="A866" s="58" t="str">
        <f>IF(بيانات!B866&lt;&gt;"",بيانات!B866,"")</f>
        <v/>
      </c>
      <c r="B866" s="58" t="str">
        <f>IF(بيانات!B866&lt;&gt;"",بيانات!C866,"")</f>
        <v/>
      </c>
      <c r="C866" s="66" t="str">
        <f>IF(بيانات!B866&lt;&gt;"",بيانات!D866,"")</f>
        <v/>
      </c>
      <c r="D866" s="5"/>
    </row>
    <row r="867" spans="1:4" ht="15" customHeight="1">
      <c r="A867" s="57" t="str">
        <f>IF(بيانات!B867&lt;&gt;"",بيانات!B867,"")</f>
        <v/>
      </c>
      <c r="B867" s="57" t="str">
        <f>IF(بيانات!B867&lt;&gt;"",بيانات!C867,"")</f>
        <v/>
      </c>
      <c r="C867" s="65" t="str">
        <f>IF(بيانات!B867&lt;&gt;"",بيانات!D867,"")</f>
        <v/>
      </c>
      <c r="D867" s="2"/>
    </row>
    <row r="868" spans="1:4" ht="15" customHeight="1">
      <c r="A868" s="58" t="str">
        <f>IF(بيانات!B868&lt;&gt;"",بيانات!B868,"")</f>
        <v/>
      </c>
      <c r="B868" s="58" t="str">
        <f>IF(بيانات!B868&lt;&gt;"",بيانات!C868,"")</f>
        <v/>
      </c>
      <c r="C868" s="66" t="str">
        <f>IF(بيانات!B868&lt;&gt;"",بيانات!D868,"")</f>
        <v/>
      </c>
      <c r="D868" s="5"/>
    </row>
    <row r="869" spans="1:4" ht="15" customHeight="1">
      <c r="A869" s="57" t="str">
        <f>IF(بيانات!B869&lt;&gt;"",بيانات!B869,"")</f>
        <v/>
      </c>
      <c r="B869" s="57" t="str">
        <f>IF(بيانات!B869&lt;&gt;"",بيانات!C869,"")</f>
        <v/>
      </c>
      <c r="C869" s="65" t="str">
        <f>IF(بيانات!B869&lt;&gt;"",بيانات!D869,"")</f>
        <v/>
      </c>
      <c r="D869" s="2"/>
    </row>
    <row r="870" spans="1:4" ht="15" customHeight="1">
      <c r="A870" s="58" t="str">
        <f>IF(بيانات!B870&lt;&gt;"",بيانات!B870,"")</f>
        <v/>
      </c>
      <c r="B870" s="58" t="str">
        <f>IF(بيانات!B870&lt;&gt;"",بيانات!C870,"")</f>
        <v/>
      </c>
      <c r="C870" s="66" t="str">
        <f>IF(بيانات!B870&lt;&gt;"",بيانات!D870,"")</f>
        <v/>
      </c>
      <c r="D870" s="5"/>
    </row>
    <row r="871" spans="1:4" ht="15" customHeight="1">
      <c r="A871" s="57" t="str">
        <f>IF(بيانات!B871&lt;&gt;"",بيانات!B871,"")</f>
        <v/>
      </c>
      <c r="B871" s="57" t="str">
        <f>IF(بيانات!B871&lt;&gt;"",بيانات!C871,"")</f>
        <v/>
      </c>
      <c r="C871" s="65" t="str">
        <f>IF(بيانات!B871&lt;&gt;"",بيانات!D871,"")</f>
        <v/>
      </c>
      <c r="D871" s="2"/>
    </row>
    <row r="872" spans="1:4" ht="15" customHeight="1">
      <c r="A872" s="58" t="str">
        <f>IF(بيانات!B872&lt;&gt;"",بيانات!B872,"")</f>
        <v/>
      </c>
      <c r="B872" s="58" t="str">
        <f>IF(بيانات!B872&lt;&gt;"",بيانات!C872,"")</f>
        <v/>
      </c>
      <c r="C872" s="66" t="str">
        <f>IF(بيانات!B872&lt;&gt;"",بيانات!D872,"")</f>
        <v/>
      </c>
      <c r="D872" s="5"/>
    </row>
    <row r="873" spans="1:4" ht="15" customHeight="1">
      <c r="A873" s="57" t="str">
        <f>IF(بيانات!B873&lt;&gt;"",بيانات!B873,"")</f>
        <v/>
      </c>
      <c r="B873" s="57" t="str">
        <f>IF(بيانات!B873&lt;&gt;"",بيانات!C873,"")</f>
        <v/>
      </c>
      <c r="C873" s="65" t="str">
        <f>IF(بيانات!B873&lt;&gt;"",بيانات!D873,"")</f>
        <v/>
      </c>
      <c r="D873" s="2"/>
    </row>
    <row r="874" spans="1:4" ht="15" customHeight="1">
      <c r="A874" s="58" t="str">
        <f>IF(بيانات!B874&lt;&gt;"",بيانات!B874,"")</f>
        <v/>
      </c>
      <c r="B874" s="58" t="str">
        <f>IF(بيانات!B874&lt;&gt;"",بيانات!C874,"")</f>
        <v/>
      </c>
      <c r="C874" s="66" t="str">
        <f>IF(بيانات!B874&lt;&gt;"",بيانات!D874,"")</f>
        <v/>
      </c>
      <c r="D874" s="5"/>
    </row>
    <row r="875" spans="1:4" ht="15" customHeight="1">
      <c r="A875" s="57" t="str">
        <f>IF(بيانات!B875&lt;&gt;"",بيانات!B875,"")</f>
        <v/>
      </c>
      <c r="B875" s="57" t="str">
        <f>IF(بيانات!B875&lt;&gt;"",بيانات!C875,"")</f>
        <v/>
      </c>
      <c r="C875" s="65" t="str">
        <f>IF(بيانات!B875&lt;&gt;"",بيانات!D875,"")</f>
        <v/>
      </c>
      <c r="D875" s="2"/>
    </row>
    <row r="876" spans="1:4" ht="15" customHeight="1">
      <c r="A876" s="58" t="str">
        <f>IF(بيانات!B876&lt;&gt;"",بيانات!B876,"")</f>
        <v/>
      </c>
      <c r="B876" s="58" t="str">
        <f>IF(بيانات!B876&lt;&gt;"",بيانات!C876,"")</f>
        <v/>
      </c>
      <c r="C876" s="66" t="str">
        <f>IF(بيانات!B876&lt;&gt;"",بيانات!D876,"")</f>
        <v/>
      </c>
      <c r="D876" s="5"/>
    </row>
    <row r="877" spans="1:4" ht="15" customHeight="1">
      <c r="A877" s="57" t="str">
        <f>IF(بيانات!B877&lt;&gt;"",بيانات!B877,"")</f>
        <v/>
      </c>
      <c r="B877" s="57" t="str">
        <f>IF(بيانات!B877&lt;&gt;"",بيانات!C877,"")</f>
        <v/>
      </c>
      <c r="C877" s="65" t="str">
        <f>IF(بيانات!B877&lt;&gt;"",بيانات!D877,"")</f>
        <v/>
      </c>
      <c r="D877" s="2"/>
    </row>
    <row r="878" spans="1:4" ht="15" customHeight="1">
      <c r="A878" s="58" t="str">
        <f>IF(بيانات!B878&lt;&gt;"",بيانات!B878,"")</f>
        <v/>
      </c>
      <c r="B878" s="58" t="str">
        <f>IF(بيانات!B878&lt;&gt;"",بيانات!C878,"")</f>
        <v/>
      </c>
      <c r="C878" s="66" t="str">
        <f>IF(بيانات!B878&lt;&gt;"",بيانات!D878,"")</f>
        <v/>
      </c>
      <c r="D878" s="5"/>
    </row>
    <row r="879" spans="1:4" ht="15" customHeight="1">
      <c r="A879" s="57" t="str">
        <f>IF(بيانات!B879&lt;&gt;"",بيانات!B879,"")</f>
        <v/>
      </c>
      <c r="B879" s="57" t="str">
        <f>IF(بيانات!B879&lt;&gt;"",بيانات!C879,"")</f>
        <v/>
      </c>
      <c r="C879" s="65" t="str">
        <f>IF(بيانات!B879&lt;&gt;"",بيانات!D879,"")</f>
        <v/>
      </c>
      <c r="D879" s="2"/>
    </row>
    <row r="880" spans="1:4" ht="15" customHeight="1">
      <c r="A880" s="58" t="str">
        <f>IF(بيانات!B880&lt;&gt;"",بيانات!B880,"")</f>
        <v/>
      </c>
      <c r="B880" s="58" t="str">
        <f>IF(بيانات!B880&lt;&gt;"",بيانات!C880,"")</f>
        <v/>
      </c>
      <c r="C880" s="66" t="str">
        <f>IF(بيانات!B880&lt;&gt;"",بيانات!D880,"")</f>
        <v/>
      </c>
      <c r="D880" s="5"/>
    </row>
    <row r="881" spans="1:4" ht="15" customHeight="1">
      <c r="A881" s="57" t="str">
        <f>IF(بيانات!B881&lt;&gt;"",بيانات!B881,"")</f>
        <v/>
      </c>
      <c r="B881" s="57" t="str">
        <f>IF(بيانات!B881&lt;&gt;"",بيانات!C881,"")</f>
        <v/>
      </c>
      <c r="C881" s="65" t="str">
        <f>IF(بيانات!B881&lt;&gt;"",بيانات!D881,"")</f>
        <v/>
      </c>
      <c r="D881" s="2"/>
    </row>
    <row r="882" spans="1:4" ht="15" customHeight="1">
      <c r="A882" s="58" t="str">
        <f>IF(بيانات!B882&lt;&gt;"",بيانات!B882,"")</f>
        <v/>
      </c>
      <c r="B882" s="58" t="str">
        <f>IF(بيانات!B882&lt;&gt;"",بيانات!C882,"")</f>
        <v/>
      </c>
      <c r="C882" s="66" t="str">
        <f>IF(بيانات!B882&lt;&gt;"",بيانات!D882,"")</f>
        <v/>
      </c>
      <c r="D882" s="5"/>
    </row>
    <row r="883" spans="1:4" ht="15" customHeight="1">
      <c r="A883" s="57" t="str">
        <f>IF(بيانات!B883&lt;&gt;"",بيانات!B883,"")</f>
        <v/>
      </c>
      <c r="B883" s="57" t="str">
        <f>IF(بيانات!B883&lt;&gt;"",بيانات!C883,"")</f>
        <v/>
      </c>
      <c r="C883" s="65" t="str">
        <f>IF(بيانات!B883&lt;&gt;"",بيانات!D883,"")</f>
        <v/>
      </c>
      <c r="D883" s="2"/>
    </row>
    <row r="884" spans="1:4" ht="15" customHeight="1">
      <c r="A884" s="58" t="str">
        <f>IF(بيانات!B884&lt;&gt;"",بيانات!B884,"")</f>
        <v/>
      </c>
      <c r="B884" s="58" t="str">
        <f>IF(بيانات!B884&lt;&gt;"",بيانات!C884,"")</f>
        <v/>
      </c>
      <c r="C884" s="66" t="str">
        <f>IF(بيانات!B884&lt;&gt;"",بيانات!D884,"")</f>
        <v/>
      </c>
      <c r="D884" s="5"/>
    </row>
    <row r="885" spans="1:4" ht="15" customHeight="1">
      <c r="A885" s="57" t="str">
        <f>IF(بيانات!B885&lt;&gt;"",بيانات!B885,"")</f>
        <v/>
      </c>
      <c r="B885" s="57" t="str">
        <f>IF(بيانات!B885&lt;&gt;"",بيانات!C885,"")</f>
        <v/>
      </c>
      <c r="C885" s="65" t="str">
        <f>IF(بيانات!B885&lt;&gt;"",بيانات!D885,"")</f>
        <v/>
      </c>
      <c r="D885" s="2"/>
    </row>
    <row r="886" spans="1:4" ht="15" customHeight="1">
      <c r="A886" s="58" t="str">
        <f>IF(بيانات!B886&lt;&gt;"",بيانات!B886,"")</f>
        <v/>
      </c>
      <c r="B886" s="58" t="str">
        <f>IF(بيانات!B886&lt;&gt;"",بيانات!C886,"")</f>
        <v/>
      </c>
      <c r="C886" s="66" t="str">
        <f>IF(بيانات!B886&lt;&gt;"",بيانات!D886,"")</f>
        <v/>
      </c>
      <c r="D886" s="5"/>
    </row>
    <row r="887" spans="1:4" ht="15" customHeight="1">
      <c r="A887" s="57" t="str">
        <f>IF(بيانات!B887&lt;&gt;"",بيانات!B887,"")</f>
        <v/>
      </c>
      <c r="B887" s="57" t="str">
        <f>IF(بيانات!B887&lt;&gt;"",بيانات!C887,"")</f>
        <v/>
      </c>
      <c r="C887" s="65" t="str">
        <f>IF(بيانات!B887&lt;&gt;"",بيانات!D887,"")</f>
        <v/>
      </c>
      <c r="D887" s="2"/>
    </row>
    <row r="888" spans="1:4" ht="15" customHeight="1">
      <c r="A888" s="58" t="str">
        <f>IF(بيانات!B888&lt;&gt;"",بيانات!B888,"")</f>
        <v/>
      </c>
      <c r="B888" s="58" t="str">
        <f>IF(بيانات!B888&lt;&gt;"",بيانات!C888,"")</f>
        <v/>
      </c>
      <c r="C888" s="66" t="str">
        <f>IF(بيانات!B888&lt;&gt;"",بيانات!D888,"")</f>
        <v/>
      </c>
      <c r="D888" s="5"/>
    </row>
    <row r="889" spans="1:4" ht="15" customHeight="1">
      <c r="A889" s="57" t="str">
        <f>IF(بيانات!B889&lt;&gt;"",بيانات!B889,"")</f>
        <v/>
      </c>
      <c r="B889" s="57" t="str">
        <f>IF(بيانات!B889&lt;&gt;"",بيانات!C889,"")</f>
        <v/>
      </c>
      <c r="C889" s="65" t="str">
        <f>IF(بيانات!B889&lt;&gt;"",بيانات!D889,"")</f>
        <v/>
      </c>
      <c r="D889" s="2"/>
    </row>
    <row r="890" spans="1:4" ht="15" customHeight="1">
      <c r="A890" s="58" t="str">
        <f>IF(بيانات!B890&lt;&gt;"",بيانات!B890,"")</f>
        <v/>
      </c>
      <c r="B890" s="58" t="str">
        <f>IF(بيانات!B890&lt;&gt;"",بيانات!C890,"")</f>
        <v/>
      </c>
      <c r="C890" s="66" t="str">
        <f>IF(بيانات!B890&lt;&gt;"",بيانات!D890,"")</f>
        <v/>
      </c>
      <c r="D890" s="5"/>
    </row>
    <row r="891" spans="1:4" ht="15" customHeight="1">
      <c r="A891" s="57" t="str">
        <f>IF(بيانات!B891&lt;&gt;"",بيانات!B891,"")</f>
        <v/>
      </c>
      <c r="B891" s="57" t="str">
        <f>IF(بيانات!B891&lt;&gt;"",بيانات!C891,"")</f>
        <v/>
      </c>
      <c r="C891" s="65" t="str">
        <f>IF(بيانات!B891&lt;&gt;"",بيانات!D891,"")</f>
        <v/>
      </c>
      <c r="D891" s="2"/>
    </row>
    <row r="892" spans="1:4" ht="15" customHeight="1">
      <c r="A892" s="58" t="str">
        <f>IF(بيانات!B892&lt;&gt;"",بيانات!B892,"")</f>
        <v/>
      </c>
      <c r="B892" s="58" t="str">
        <f>IF(بيانات!B892&lt;&gt;"",بيانات!C892,"")</f>
        <v/>
      </c>
      <c r="C892" s="66" t="str">
        <f>IF(بيانات!B892&lt;&gt;"",بيانات!D892,"")</f>
        <v/>
      </c>
      <c r="D892" s="5"/>
    </row>
    <row r="893" spans="1:4" ht="15" customHeight="1">
      <c r="A893" s="57" t="str">
        <f>IF(بيانات!B893&lt;&gt;"",بيانات!B893,"")</f>
        <v/>
      </c>
      <c r="B893" s="57" t="str">
        <f>IF(بيانات!B893&lt;&gt;"",بيانات!C893,"")</f>
        <v/>
      </c>
      <c r="C893" s="65" t="str">
        <f>IF(بيانات!B893&lt;&gt;"",بيانات!D893,"")</f>
        <v/>
      </c>
      <c r="D893" s="2"/>
    </row>
    <row r="894" spans="1:4" ht="15" customHeight="1">
      <c r="A894" s="58" t="str">
        <f>IF(بيانات!B894&lt;&gt;"",بيانات!B894,"")</f>
        <v/>
      </c>
      <c r="B894" s="58" t="str">
        <f>IF(بيانات!B894&lt;&gt;"",بيانات!C894,"")</f>
        <v/>
      </c>
      <c r="C894" s="66" t="str">
        <f>IF(بيانات!B894&lt;&gt;"",بيانات!D894,"")</f>
        <v/>
      </c>
      <c r="D894" s="5"/>
    </row>
    <row r="895" spans="1:4" ht="15" customHeight="1">
      <c r="A895" s="57" t="str">
        <f>IF(بيانات!B895&lt;&gt;"",بيانات!B895,"")</f>
        <v/>
      </c>
      <c r="B895" s="57" t="str">
        <f>IF(بيانات!B895&lt;&gt;"",بيانات!C895,"")</f>
        <v/>
      </c>
      <c r="C895" s="65" t="str">
        <f>IF(بيانات!B895&lt;&gt;"",بيانات!D895,"")</f>
        <v/>
      </c>
      <c r="D895" s="2"/>
    </row>
    <row r="896" spans="1:4" ht="15" customHeight="1">
      <c r="A896" s="58" t="str">
        <f>IF(بيانات!B896&lt;&gt;"",بيانات!B896,"")</f>
        <v/>
      </c>
      <c r="B896" s="58" t="str">
        <f>IF(بيانات!B896&lt;&gt;"",بيانات!C896,"")</f>
        <v/>
      </c>
      <c r="C896" s="66" t="str">
        <f>IF(بيانات!B896&lt;&gt;"",بيانات!D896,"")</f>
        <v/>
      </c>
      <c r="D896" s="5"/>
    </row>
    <row r="897" spans="1:4" ht="15" customHeight="1">
      <c r="A897" s="57" t="str">
        <f>IF(بيانات!B897&lt;&gt;"",بيانات!B897,"")</f>
        <v/>
      </c>
      <c r="B897" s="57" t="str">
        <f>IF(بيانات!B897&lt;&gt;"",بيانات!C897,"")</f>
        <v/>
      </c>
      <c r="C897" s="65" t="str">
        <f>IF(بيانات!B897&lt;&gt;"",بيانات!D897,"")</f>
        <v/>
      </c>
      <c r="D897" s="2"/>
    </row>
    <row r="898" spans="1:4" ht="15" customHeight="1">
      <c r="A898" s="58" t="str">
        <f>IF(بيانات!B898&lt;&gt;"",بيانات!B898,"")</f>
        <v/>
      </c>
      <c r="B898" s="58" t="str">
        <f>IF(بيانات!B898&lt;&gt;"",بيانات!C898,"")</f>
        <v/>
      </c>
      <c r="C898" s="66" t="str">
        <f>IF(بيانات!B898&lt;&gt;"",بيانات!D898,"")</f>
        <v/>
      </c>
      <c r="D898" s="5"/>
    </row>
    <row r="899" spans="1:4" ht="15" customHeight="1">
      <c r="A899" s="57" t="str">
        <f>IF(بيانات!B899&lt;&gt;"",بيانات!B899,"")</f>
        <v/>
      </c>
      <c r="B899" s="57" t="str">
        <f>IF(بيانات!B899&lt;&gt;"",بيانات!C899,"")</f>
        <v/>
      </c>
      <c r="C899" s="65" t="str">
        <f>IF(بيانات!B899&lt;&gt;"",بيانات!D899,"")</f>
        <v/>
      </c>
      <c r="D899" s="2"/>
    </row>
    <row r="900" spans="1:4" ht="15" customHeight="1">
      <c r="A900" s="58" t="str">
        <f>IF(بيانات!B900&lt;&gt;"",بيانات!B900,"")</f>
        <v/>
      </c>
      <c r="B900" s="58" t="str">
        <f>IF(بيانات!B900&lt;&gt;"",بيانات!C900,"")</f>
        <v/>
      </c>
      <c r="C900" s="66" t="str">
        <f>IF(بيانات!B900&lt;&gt;"",بيانات!D900,"")</f>
        <v/>
      </c>
      <c r="D900" s="5"/>
    </row>
    <row r="901" spans="1:4" ht="15" customHeight="1">
      <c r="A901" s="57" t="str">
        <f>IF(بيانات!B901&lt;&gt;"",بيانات!B901,"")</f>
        <v/>
      </c>
      <c r="B901" s="57" t="str">
        <f>IF(بيانات!B901&lt;&gt;"",بيانات!C901,"")</f>
        <v/>
      </c>
      <c r="C901" s="65" t="str">
        <f>IF(بيانات!B901&lt;&gt;"",بيانات!D901,"")</f>
        <v/>
      </c>
      <c r="D901" s="2"/>
    </row>
    <row r="902" spans="1:4" ht="15" customHeight="1">
      <c r="A902" s="58" t="str">
        <f>IF(بيانات!B902&lt;&gt;"",بيانات!B902,"")</f>
        <v/>
      </c>
      <c r="B902" s="58" t="str">
        <f>IF(بيانات!B902&lt;&gt;"",بيانات!C902,"")</f>
        <v/>
      </c>
      <c r="C902" s="66" t="str">
        <f>IF(بيانات!B902&lt;&gt;"",بيانات!D902,"")</f>
        <v/>
      </c>
      <c r="D902" s="5"/>
    </row>
    <row r="903" spans="1:4" ht="15" customHeight="1">
      <c r="A903" s="57" t="str">
        <f>IF(بيانات!B903&lt;&gt;"",بيانات!B903,"")</f>
        <v/>
      </c>
      <c r="B903" s="57" t="str">
        <f>IF(بيانات!B903&lt;&gt;"",بيانات!C903,"")</f>
        <v/>
      </c>
      <c r="C903" s="65" t="str">
        <f>IF(بيانات!B903&lt;&gt;"",بيانات!D903,"")</f>
        <v/>
      </c>
      <c r="D903" s="2"/>
    </row>
    <row r="904" spans="1:4" ht="15" customHeight="1">
      <c r="A904" s="58" t="str">
        <f>IF(بيانات!B904&lt;&gt;"",بيانات!B904,"")</f>
        <v/>
      </c>
      <c r="B904" s="58" t="str">
        <f>IF(بيانات!B904&lt;&gt;"",بيانات!C904,"")</f>
        <v/>
      </c>
      <c r="C904" s="66" t="str">
        <f>IF(بيانات!B904&lt;&gt;"",بيانات!D904,"")</f>
        <v/>
      </c>
      <c r="D904" s="5"/>
    </row>
    <row r="905" spans="1:4" ht="15" customHeight="1">
      <c r="A905" s="57" t="str">
        <f>IF(بيانات!B905&lt;&gt;"",بيانات!B905,"")</f>
        <v/>
      </c>
      <c r="B905" s="57" t="str">
        <f>IF(بيانات!B905&lt;&gt;"",بيانات!C905,"")</f>
        <v/>
      </c>
      <c r="C905" s="65" t="str">
        <f>IF(بيانات!B905&lt;&gt;"",بيانات!D905,"")</f>
        <v/>
      </c>
      <c r="D905" s="2"/>
    </row>
    <row r="906" spans="1:4" ht="15" customHeight="1">
      <c r="A906" s="58" t="str">
        <f>IF(بيانات!B906&lt;&gt;"",بيانات!B906,"")</f>
        <v/>
      </c>
      <c r="B906" s="58" t="str">
        <f>IF(بيانات!B906&lt;&gt;"",بيانات!C906,"")</f>
        <v/>
      </c>
      <c r="C906" s="66" t="str">
        <f>IF(بيانات!B906&lt;&gt;"",بيانات!D906,"")</f>
        <v/>
      </c>
      <c r="D906" s="5"/>
    </row>
    <row r="907" spans="1:4" ht="15" customHeight="1">
      <c r="A907" s="57" t="str">
        <f>IF(بيانات!B907&lt;&gt;"",بيانات!B907,"")</f>
        <v/>
      </c>
      <c r="B907" s="57" t="str">
        <f>IF(بيانات!B907&lt;&gt;"",بيانات!C907,"")</f>
        <v/>
      </c>
      <c r="C907" s="65" t="str">
        <f>IF(بيانات!B907&lt;&gt;"",بيانات!D907,"")</f>
        <v/>
      </c>
      <c r="D907" s="2"/>
    </row>
    <row r="908" spans="1:4" ht="15" customHeight="1">
      <c r="A908" s="58" t="str">
        <f>IF(بيانات!B908&lt;&gt;"",بيانات!B908,"")</f>
        <v/>
      </c>
      <c r="B908" s="58" t="str">
        <f>IF(بيانات!B908&lt;&gt;"",بيانات!C908,"")</f>
        <v/>
      </c>
      <c r="C908" s="66" t="str">
        <f>IF(بيانات!B908&lt;&gt;"",بيانات!D908,"")</f>
        <v/>
      </c>
      <c r="D908" s="5"/>
    </row>
    <row r="909" spans="1:4" ht="15" customHeight="1">
      <c r="A909" s="57" t="str">
        <f>IF(بيانات!B909&lt;&gt;"",بيانات!B909,"")</f>
        <v/>
      </c>
      <c r="B909" s="57" t="str">
        <f>IF(بيانات!B909&lt;&gt;"",بيانات!C909,"")</f>
        <v/>
      </c>
      <c r="C909" s="65" t="str">
        <f>IF(بيانات!B909&lt;&gt;"",بيانات!D909,"")</f>
        <v/>
      </c>
      <c r="D909" s="2"/>
    </row>
    <row r="910" spans="1:4" ht="15" customHeight="1">
      <c r="A910" s="58" t="str">
        <f>IF(بيانات!B910&lt;&gt;"",بيانات!B910,"")</f>
        <v/>
      </c>
      <c r="B910" s="58" t="str">
        <f>IF(بيانات!B910&lt;&gt;"",بيانات!C910,"")</f>
        <v/>
      </c>
      <c r="C910" s="66" t="str">
        <f>IF(بيانات!B910&lt;&gt;"",بيانات!D910,"")</f>
        <v/>
      </c>
      <c r="D910" s="5"/>
    </row>
    <row r="911" spans="1:4" ht="15" customHeight="1">
      <c r="A911" s="57" t="str">
        <f>IF(بيانات!B911&lt;&gt;"",بيانات!B911,"")</f>
        <v/>
      </c>
      <c r="B911" s="57" t="str">
        <f>IF(بيانات!B911&lt;&gt;"",بيانات!C911,"")</f>
        <v/>
      </c>
      <c r="C911" s="65" t="str">
        <f>IF(بيانات!B911&lt;&gt;"",بيانات!D911,"")</f>
        <v/>
      </c>
      <c r="D911" s="2"/>
    </row>
    <row r="912" spans="1:4" ht="15" customHeight="1">
      <c r="A912" s="58" t="str">
        <f>IF(بيانات!B912&lt;&gt;"",بيانات!B912,"")</f>
        <v/>
      </c>
      <c r="B912" s="58" t="str">
        <f>IF(بيانات!B912&lt;&gt;"",بيانات!C912,"")</f>
        <v/>
      </c>
      <c r="C912" s="66" t="str">
        <f>IF(بيانات!B912&lt;&gt;"",بيانات!D912,"")</f>
        <v/>
      </c>
      <c r="D912" s="5"/>
    </row>
    <row r="913" spans="1:4" ht="15" customHeight="1">
      <c r="A913" s="57" t="str">
        <f>IF(بيانات!B913&lt;&gt;"",بيانات!B913,"")</f>
        <v/>
      </c>
      <c r="B913" s="57" t="str">
        <f>IF(بيانات!B913&lt;&gt;"",بيانات!C913,"")</f>
        <v/>
      </c>
      <c r="C913" s="65" t="str">
        <f>IF(بيانات!B913&lt;&gt;"",بيانات!D913,"")</f>
        <v/>
      </c>
      <c r="D913" s="2"/>
    </row>
    <row r="914" spans="1:4" ht="15" customHeight="1">
      <c r="A914" s="58" t="str">
        <f>IF(بيانات!B914&lt;&gt;"",بيانات!B914,"")</f>
        <v/>
      </c>
      <c r="B914" s="58" t="str">
        <f>IF(بيانات!B914&lt;&gt;"",بيانات!C914,"")</f>
        <v/>
      </c>
      <c r="C914" s="66" t="str">
        <f>IF(بيانات!B914&lt;&gt;"",بيانات!D914,"")</f>
        <v/>
      </c>
      <c r="D914" s="5"/>
    </row>
    <row r="915" spans="1:4" ht="15" customHeight="1">
      <c r="A915" s="57" t="str">
        <f>IF(بيانات!B915&lt;&gt;"",بيانات!B915,"")</f>
        <v/>
      </c>
      <c r="B915" s="57" t="str">
        <f>IF(بيانات!B915&lt;&gt;"",بيانات!C915,"")</f>
        <v/>
      </c>
      <c r="C915" s="65" t="str">
        <f>IF(بيانات!B915&lt;&gt;"",بيانات!D915,"")</f>
        <v/>
      </c>
      <c r="D915" s="2"/>
    </row>
    <row r="916" spans="1:4" ht="15" customHeight="1">
      <c r="A916" s="58" t="str">
        <f>IF(بيانات!B916&lt;&gt;"",بيانات!B916,"")</f>
        <v/>
      </c>
      <c r="B916" s="58" t="str">
        <f>IF(بيانات!B916&lt;&gt;"",بيانات!C916,"")</f>
        <v/>
      </c>
      <c r="C916" s="66" t="str">
        <f>IF(بيانات!B916&lt;&gt;"",بيانات!D916,"")</f>
        <v/>
      </c>
      <c r="D916" s="5"/>
    </row>
    <row r="917" spans="1:4" ht="15" customHeight="1">
      <c r="A917" s="57" t="str">
        <f>IF(بيانات!B917&lt;&gt;"",بيانات!B917,"")</f>
        <v/>
      </c>
      <c r="B917" s="57" t="str">
        <f>IF(بيانات!B917&lt;&gt;"",بيانات!C917,"")</f>
        <v/>
      </c>
      <c r="C917" s="65" t="str">
        <f>IF(بيانات!B917&lt;&gt;"",بيانات!D917,"")</f>
        <v/>
      </c>
      <c r="D917" s="2"/>
    </row>
    <row r="918" spans="1:4" ht="15" customHeight="1">
      <c r="A918" s="58" t="str">
        <f>IF(بيانات!B918&lt;&gt;"",بيانات!B918,"")</f>
        <v/>
      </c>
      <c r="B918" s="58" t="str">
        <f>IF(بيانات!B918&lt;&gt;"",بيانات!C918,"")</f>
        <v/>
      </c>
      <c r="C918" s="66" t="str">
        <f>IF(بيانات!B918&lt;&gt;"",بيانات!D918,"")</f>
        <v/>
      </c>
      <c r="D918" s="5"/>
    </row>
    <row r="919" spans="1:4" ht="15" customHeight="1">
      <c r="A919" s="57" t="str">
        <f>IF(بيانات!B919&lt;&gt;"",بيانات!B919,"")</f>
        <v/>
      </c>
      <c r="B919" s="57" t="str">
        <f>IF(بيانات!B919&lt;&gt;"",بيانات!C919,"")</f>
        <v/>
      </c>
      <c r="C919" s="65" t="str">
        <f>IF(بيانات!B919&lt;&gt;"",بيانات!D919,"")</f>
        <v/>
      </c>
      <c r="D919" s="2"/>
    </row>
    <row r="920" spans="1:4" ht="15" customHeight="1">
      <c r="A920" s="58" t="str">
        <f>IF(بيانات!B920&lt;&gt;"",بيانات!B920,"")</f>
        <v/>
      </c>
      <c r="B920" s="58" t="str">
        <f>IF(بيانات!B920&lt;&gt;"",بيانات!C920,"")</f>
        <v/>
      </c>
      <c r="C920" s="66" t="str">
        <f>IF(بيانات!B920&lt;&gt;"",بيانات!D920,"")</f>
        <v/>
      </c>
      <c r="D920" s="5"/>
    </row>
    <row r="921" spans="1:4" ht="15" customHeight="1">
      <c r="A921" s="57" t="str">
        <f>IF(بيانات!B921&lt;&gt;"",بيانات!B921,"")</f>
        <v/>
      </c>
      <c r="B921" s="57" t="str">
        <f>IF(بيانات!B921&lt;&gt;"",بيانات!C921,"")</f>
        <v/>
      </c>
      <c r="C921" s="65" t="str">
        <f>IF(بيانات!B921&lt;&gt;"",بيانات!D921,"")</f>
        <v/>
      </c>
      <c r="D921" s="2"/>
    </row>
    <row r="922" spans="1:4" ht="15" customHeight="1">
      <c r="A922" s="58" t="str">
        <f>IF(بيانات!B922&lt;&gt;"",بيانات!B922,"")</f>
        <v/>
      </c>
      <c r="B922" s="58" t="str">
        <f>IF(بيانات!B922&lt;&gt;"",بيانات!C922,"")</f>
        <v/>
      </c>
      <c r="C922" s="66" t="str">
        <f>IF(بيانات!B922&lt;&gt;"",بيانات!D922,"")</f>
        <v/>
      </c>
      <c r="D922" s="5"/>
    </row>
    <row r="923" spans="1:4" ht="15" customHeight="1">
      <c r="A923" s="57" t="str">
        <f>IF(بيانات!B923&lt;&gt;"",بيانات!B923,"")</f>
        <v/>
      </c>
      <c r="B923" s="57" t="str">
        <f>IF(بيانات!B923&lt;&gt;"",بيانات!C923,"")</f>
        <v/>
      </c>
      <c r="C923" s="65" t="str">
        <f>IF(بيانات!B923&lt;&gt;"",بيانات!D923,"")</f>
        <v/>
      </c>
      <c r="D923" s="2"/>
    </row>
    <row r="924" spans="1:4" ht="15" customHeight="1">
      <c r="A924" s="58" t="str">
        <f>IF(بيانات!B924&lt;&gt;"",بيانات!B924,"")</f>
        <v/>
      </c>
      <c r="B924" s="58" t="str">
        <f>IF(بيانات!B924&lt;&gt;"",بيانات!C924,"")</f>
        <v/>
      </c>
      <c r="C924" s="66" t="str">
        <f>IF(بيانات!B924&lt;&gt;"",بيانات!D924,"")</f>
        <v/>
      </c>
      <c r="D924" s="5"/>
    </row>
    <row r="925" spans="1:4" ht="15" customHeight="1">
      <c r="A925" s="57" t="str">
        <f>IF(بيانات!B925&lt;&gt;"",بيانات!B925,"")</f>
        <v/>
      </c>
      <c r="B925" s="57" t="str">
        <f>IF(بيانات!B925&lt;&gt;"",بيانات!C925,"")</f>
        <v/>
      </c>
      <c r="C925" s="65" t="str">
        <f>IF(بيانات!B925&lt;&gt;"",بيانات!D925,"")</f>
        <v/>
      </c>
      <c r="D925" s="2"/>
    </row>
    <row r="926" spans="1:4" ht="15" customHeight="1">
      <c r="A926" s="58" t="str">
        <f>IF(بيانات!B926&lt;&gt;"",بيانات!B926,"")</f>
        <v/>
      </c>
      <c r="B926" s="58" t="str">
        <f>IF(بيانات!B926&lt;&gt;"",بيانات!C926,"")</f>
        <v/>
      </c>
      <c r="C926" s="66" t="str">
        <f>IF(بيانات!B926&lt;&gt;"",بيانات!D926,"")</f>
        <v/>
      </c>
      <c r="D926" s="5"/>
    </row>
    <row r="927" spans="1:4" ht="15" customHeight="1">
      <c r="A927" s="57" t="str">
        <f>IF(بيانات!B927&lt;&gt;"",بيانات!B927,"")</f>
        <v/>
      </c>
      <c r="B927" s="57" t="str">
        <f>IF(بيانات!B927&lt;&gt;"",بيانات!C927,"")</f>
        <v/>
      </c>
      <c r="C927" s="65" t="str">
        <f>IF(بيانات!B927&lt;&gt;"",بيانات!D927,"")</f>
        <v/>
      </c>
      <c r="D927" s="2"/>
    </row>
    <row r="928" spans="1:4" ht="15" customHeight="1">
      <c r="A928" s="58" t="str">
        <f>IF(بيانات!B928&lt;&gt;"",بيانات!B928,"")</f>
        <v/>
      </c>
      <c r="B928" s="58" t="str">
        <f>IF(بيانات!B928&lt;&gt;"",بيانات!C928,"")</f>
        <v/>
      </c>
      <c r="C928" s="66" t="str">
        <f>IF(بيانات!B928&lt;&gt;"",بيانات!D928,"")</f>
        <v/>
      </c>
      <c r="D928" s="5"/>
    </row>
    <row r="929" spans="1:4" ht="15" customHeight="1">
      <c r="A929" s="57" t="str">
        <f>IF(بيانات!B929&lt;&gt;"",بيانات!B929,"")</f>
        <v/>
      </c>
      <c r="B929" s="57" t="str">
        <f>IF(بيانات!B929&lt;&gt;"",بيانات!C929,"")</f>
        <v/>
      </c>
      <c r="C929" s="65" t="str">
        <f>IF(بيانات!B929&lt;&gt;"",بيانات!D929,"")</f>
        <v/>
      </c>
      <c r="D929" s="2"/>
    </row>
    <row r="930" spans="1:4" ht="15" customHeight="1">
      <c r="A930" s="58" t="str">
        <f>IF(بيانات!B930&lt;&gt;"",بيانات!B930,"")</f>
        <v/>
      </c>
      <c r="B930" s="58" t="str">
        <f>IF(بيانات!B930&lt;&gt;"",بيانات!C930,"")</f>
        <v/>
      </c>
      <c r="C930" s="66" t="str">
        <f>IF(بيانات!B930&lt;&gt;"",بيانات!D930,"")</f>
        <v/>
      </c>
      <c r="D930" s="5"/>
    </row>
    <row r="931" spans="1:4" ht="15" customHeight="1">
      <c r="A931" s="57" t="str">
        <f>IF(بيانات!B931&lt;&gt;"",بيانات!B931,"")</f>
        <v/>
      </c>
      <c r="B931" s="57" t="str">
        <f>IF(بيانات!B931&lt;&gt;"",بيانات!C931,"")</f>
        <v/>
      </c>
      <c r="C931" s="65" t="str">
        <f>IF(بيانات!B931&lt;&gt;"",بيانات!D931,"")</f>
        <v/>
      </c>
      <c r="D931" s="2"/>
    </row>
    <row r="932" spans="1:4" ht="15" customHeight="1">
      <c r="A932" s="58" t="str">
        <f>IF(بيانات!B932&lt;&gt;"",بيانات!B932,"")</f>
        <v/>
      </c>
      <c r="B932" s="58" t="str">
        <f>IF(بيانات!B932&lt;&gt;"",بيانات!C932,"")</f>
        <v/>
      </c>
      <c r="C932" s="66" t="str">
        <f>IF(بيانات!B932&lt;&gt;"",بيانات!D932,"")</f>
        <v/>
      </c>
      <c r="D932" s="5"/>
    </row>
    <row r="933" spans="1:4" ht="15" customHeight="1">
      <c r="A933" s="57" t="str">
        <f>IF(بيانات!B933&lt;&gt;"",بيانات!B933,"")</f>
        <v/>
      </c>
      <c r="B933" s="57" t="str">
        <f>IF(بيانات!B933&lt;&gt;"",بيانات!C933,"")</f>
        <v/>
      </c>
      <c r="C933" s="65" t="str">
        <f>IF(بيانات!B933&lt;&gt;"",بيانات!D933,"")</f>
        <v/>
      </c>
      <c r="D933" s="2"/>
    </row>
    <row r="934" spans="1:4" ht="15" customHeight="1">
      <c r="A934" s="58" t="str">
        <f>IF(بيانات!B934&lt;&gt;"",بيانات!B934,"")</f>
        <v/>
      </c>
      <c r="B934" s="58" t="str">
        <f>IF(بيانات!B934&lt;&gt;"",بيانات!C934,"")</f>
        <v/>
      </c>
      <c r="C934" s="66" t="str">
        <f>IF(بيانات!B934&lt;&gt;"",بيانات!D934,"")</f>
        <v/>
      </c>
      <c r="D934" s="5"/>
    </row>
    <row r="935" spans="1:4" ht="15" customHeight="1">
      <c r="A935" s="57" t="str">
        <f>IF(بيانات!B935&lt;&gt;"",بيانات!B935,"")</f>
        <v/>
      </c>
      <c r="B935" s="57" t="str">
        <f>IF(بيانات!B935&lt;&gt;"",بيانات!C935,"")</f>
        <v/>
      </c>
      <c r="C935" s="65" t="str">
        <f>IF(بيانات!B935&lt;&gt;"",بيانات!D935,"")</f>
        <v/>
      </c>
      <c r="D935" s="2"/>
    </row>
    <row r="936" spans="1:4" ht="15" customHeight="1">
      <c r="A936" s="58" t="str">
        <f>IF(بيانات!B936&lt;&gt;"",بيانات!B936,"")</f>
        <v/>
      </c>
      <c r="B936" s="58" t="str">
        <f>IF(بيانات!B936&lt;&gt;"",بيانات!C936,"")</f>
        <v/>
      </c>
      <c r="C936" s="66" t="str">
        <f>IF(بيانات!B936&lt;&gt;"",بيانات!D936,"")</f>
        <v/>
      </c>
      <c r="D936" s="5"/>
    </row>
    <row r="937" spans="1:4" ht="15" customHeight="1">
      <c r="A937" s="57" t="str">
        <f>IF(بيانات!B937&lt;&gt;"",بيانات!B937,"")</f>
        <v/>
      </c>
      <c r="B937" s="57" t="str">
        <f>IF(بيانات!B937&lt;&gt;"",بيانات!C937,"")</f>
        <v/>
      </c>
      <c r="C937" s="65" t="str">
        <f>IF(بيانات!B937&lt;&gt;"",بيانات!D937,"")</f>
        <v/>
      </c>
      <c r="D937" s="2"/>
    </row>
    <row r="938" spans="1:4" ht="15" customHeight="1">
      <c r="A938" s="58" t="str">
        <f>IF(بيانات!B938&lt;&gt;"",بيانات!B938,"")</f>
        <v/>
      </c>
      <c r="B938" s="58" t="str">
        <f>IF(بيانات!B938&lt;&gt;"",بيانات!C938,"")</f>
        <v/>
      </c>
      <c r="C938" s="66" t="str">
        <f>IF(بيانات!B938&lt;&gt;"",بيانات!D938,"")</f>
        <v/>
      </c>
      <c r="D938" s="5"/>
    </row>
    <row r="939" spans="1:4" ht="15" customHeight="1">
      <c r="A939" s="57" t="str">
        <f>IF(بيانات!B939&lt;&gt;"",بيانات!B939,"")</f>
        <v/>
      </c>
      <c r="B939" s="57" t="str">
        <f>IF(بيانات!B939&lt;&gt;"",بيانات!C939,"")</f>
        <v/>
      </c>
      <c r="C939" s="65" t="str">
        <f>IF(بيانات!B939&lt;&gt;"",بيانات!D939,"")</f>
        <v/>
      </c>
      <c r="D939" s="2"/>
    </row>
    <row r="940" spans="1:4" ht="15" customHeight="1">
      <c r="A940" s="58" t="str">
        <f>IF(بيانات!B940&lt;&gt;"",بيانات!B940,"")</f>
        <v/>
      </c>
      <c r="B940" s="58" t="str">
        <f>IF(بيانات!B940&lt;&gt;"",بيانات!C940,"")</f>
        <v/>
      </c>
      <c r="C940" s="66" t="str">
        <f>IF(بيانات!B940&lt;&gt;"",بيانات!D940,"")</f>
        <v/>
      </c>
      <c r="D940" s="5"/>
    </row>
    <row r="941" spans="1:4" ht="15" customHeight="1">
      <c r="A941" s="57" t="str">
        <f>IF(بيانات!B941&lt;&gt;"",بيانات!B941,"")</f>
        <v/>
      </c>
      <c r="B941" s="57" t="str">
        <f>IF(بيانات!B941&lt;&gt;"",بيانات!C941,"")</f>
        <v/>
      </c>
      <c r="C941" s="65" t="str">
        <f>IF(بيانات!B941&lt;&gt;"",بيانات!D941,"")</f>
        <v/>
      </c>
      <c r="D941" s="2"/>
    </row>
    <row r="942" spans="1:4" ht="15" customHeight="1">
      <c r="A942" s="58" t="str">
        <f>IF(بيانات!B942&lt;&gt;"",بيانات!B942,"")</f>
        <v/>
      </c>
      <c r="B942" s="58" t="str">
        <f>IF(بيانات!B942&lt;&gt;"",بيانات!C942,"")</f>
        <v/>
      </c>
      <c r="C942" s="66" t="str">
        <f>IF(بيانات!B942&lt;&gt;"",بيانات!D942,"")</f>
        <v/>
      </c>
      <c r="D942" s="5"/>
    </row>
    <row r="943" spans="1:4" ht="15" customHeight="1">
      <c r="A943" s="57" t="str">
        <f>IF(بيانات!B943&lt;&gt;"",بيانات!B943,"")</f>
        <v/>
      </c>
      <c r="B943" s="57" t="str">
        <f>IF(بيانات!B943&lt;&gt;"",بيانات!C943,"")</f>
        <v/>
      </c>
      <c r="C943" s="65" t="str">
        <f>IF(بيانات!B943&lt;&gt;"",بيانات!D943,"")</f>
        <v/>
      </c>
      <c r="D943" s="2"/>
    </row>
    <row r="944" spans="1:4" ht="15" customHeight="1">
      <c r="A944" s="58" t="str">
        <f>IF(بيانات!B944&lt;&gt;"",بيانات!B944,"")</f>
        <v/>
      </c>
      <c r="B944" s="58" t="str">
        <f>IF(بيانات!B944&lt;&gt;"",بيانات!C944,"")</f>
        <v/>
      </c>
      <c r="C944" s="66" t="str">
        <f>IF(بيانات!B944&lt;&gt;"",بيانات!D944,"")</f>
        <v/>
      </c>
      <c r="D944" s="5"/>
    </row>
    <row r="945" spans="1:4" ht="15" customHeight="1">
      <c r="A945" s="57" t="str">
        <f>IF(بيانات!B945&lt;&gt;"",بيانات!B945,"")</f>
        <v/>
      </c>
      <c r="B945" s="57" t="str">
        <f>IF(بيانات!B945&lt;&gt;"",بيانات!C945,"")</f>
        <v/>
      </c>
      <c r="C945" s="65" t="str">
        <f>IF(بيانات!B945&lt;&gt;"",بيانات!D945,"")</f>
        <v/>
      </c>
      <c r="D945" s="2"/>
    </row>
    <row r="946" spans="1:4" ht="15" customHeight="1">
      <c r="A946" s="58" t="str">
        <f>IF(بيانات!B946&lt;&gt;"",بيانات!B946,"")</f>
        <v/>
      </c>
      <c r="B946" s="58" t="str">
        <f>IF(بيانات!B946&lt;&gt;"",بيانات!C946,"")</f>
        <v/>
      </c>
      <c r="C946" s="66" t="str">
        <f>IF(بيانات!B946&lt;&gt;"",بيانات!D946,"")</f>
        <v/>
      </c>
      <c r="D946" s="5"/>
    </row>
    <row r="947" spans="1:4" ht="15" customHeight="1">
      <c r="A947" s="57" t="str">
        <f>IF(بيانات!B947&lt;&gt;"",بيانات!B947,"")</f>
        <v/>
      </c>
      <c r="B947" s="57" t="str">
        <f>IF(بيانات!B947&lt;&gt;"",بيانات!C947,"")</f>
        <v/>
      </c>
      <c r="C947" s="65" t="str">
        <f>IF(بيانات!B947&lt;&gt;"",بيانات!D947,"")</f>
        <v/>
      </c>
      <c r="D947" s="2"/>
    </row>
    <row r="948" spans="1:4" ht="15" customHeight="1">
      <c r="A948" s="58" t="str">
        <f>IF(بيانات!B948&lt;&gt;"",بيانات!B948,"")</f>
        <v/>
      </c>
      <c r="B948" s="58" t="str">
        <f>IF(بيانات!B948&lt;&gt;"",بيانات!C948,"")</f>
        <v/>
      </c>
      <c r="C948" s="66" t="str">
        <f>IF(بيانات!B948&lt;&gt;"",بيانات!D948,"")</f>
        <v/>
      </c>
      <c r="D948" s="5"/>
    </row>
    <row r="949" spans="1:4" ht="15" customHeight="1">
      <c r="A949" s="57" t="str">
        <f>IF(بيانات!B949&lt;&gt;"",بيانات!B949,"")</f>
        <v/>
      </c>
      <c r="B949" s="57" t="str">
        <f>IF(بيانات!B949&lt;&gt;"",بيانات!C949,"")</f>
        <v/>
      </c>
      <c r="C949" s="65" t="str">
        <f>IF(بيانات!B949&lt;&gt;"",بيانات!D949,"")</f>
        <v/>
      </c>
      <c r="D949" s="2"/>
    </row>
    <row r="950" spans="1:4" ht="15" customHeight="1">
      <c r="A950" s="58" t="str">
        <f>IF(بيانات!B950&lt;&gt;"",بيانات!B950,"")</f>
        <v/>
      </c>
      <c r="B950" s="58" t="str">
        <f>IF(بيانات!B950&lt;&gt;"",بيانات!C950,"")</f>
        <v/>
      </c>
      <c r="C950" s="66" t="str">
        <f>IF(بيانات!B950&lt;&gt;"",بيانات!D950,"")</f>
        <v/>
      </c>
      <c r="D950" s="5"/>
    </row>
    <row r="951" spans="1:4" ht="15" customHeight="1">
      <c r="A951" s="57" t="str">
        <f>IF(بيانات!B951&lt;&gt;"",بيانات!B951,"")</f>
        <v/>
      </c>
      <c r="B951" s="57" t="str">
        <f>IF(بيانات!B951&lt;&gt;"",بيانات!C951,"")</f>
        <v/>
      </c>
      <c r="C951" s="65" t="str">
        <f>IF(بيانات!B951&lt;&gt;"",بيانات!D951,"")</f>
        <v/>
      </c>
      <c r="D951" s="2"/>
    </row>
    <row r="952" spans="1:4" ht="15" customHeight="1">
      <c r="A952" s="58" t="str">
        <f>IF(بيانات!B952&lt;&gt;"",بيانات!B952,"")</f>
        <v/>
      </c>
      <c r="B952" s="58" t="str">
        <f>IF(بيانات!B952&lt;&gt;"",بيانات!C952,"")</f>
        <v/>
      </c>
      <c r="C952" s="66" t="str">
        <f>IF(بيانات!B952&lt;&gt;"",بيانات!D952,"")</f>
        <v/>
      </c>
      <c r="D952" s="5"/>
    </row>
    <row r="953" spans="1:4" ht="15" customHeight="1">
      <c r="A953" s="57" t="str">
        <f>IF(بيانات!B953&lt;&gt;"",بيانات!B953,"")</f>
        <v/>
      </c>
      <c r="B953" s="57" t="str">
        <f>IF(بيانات!B953&lt;&gt;"",بيانات!C953,"")</f>
        <v/>
      </c>
      <c r="C953" s="65" t="str">
        <f>IF(بيانات!B953&lt;&gt;"",بيانات!D953,"")</f>
        <v/>
      </c>
      <c r="D953" s="2"/>
    </row>
    <row r="954" spans="1:4" ht="15" customHeight="1">
      <c r="A954" s="58" t="str">
        <f>IF(بيانات!B954&lt;&gt;"",بيانات!B954,"")</f>
        <v/>
      </c>
      <c r="B954" s="58" t="str">
        <f>IF(بيانات!B954&lt;&gt;"",بيانات!C954,"")</f>
        <v/>
      </c>
      <c r="C954" s="66" t="str">
        <f>IF(بيانات!B954&lt;&gt;"",بيانات!D954,"")</f>
        <v/>
      </c>
      <c r="D954" s="5"/>
    </row>
    <row r="955" spans="1:4" ht="15" customHeight="1">
      <c r="A955" s="57" t="str">
        <f>IF(بيانات!B955&lt;&gt;"",بيانات!B955,"")</f>
        <v/>
      </c>
      <c r="B955" s="57" t="str">
        <f>IF(بيانات!B955&lt;&gt;"",بيانات!C955,"")</f>
        <v/>
      </c>
      <c r="C955" s="65" t="str">
        <f>IF(بيانات!B955&lt;&gt;"",بيانات!D955,"")</f>
        <v/>
      </c>
      <c r="D955" s="2"/>
    </row>
    <row r="956" spans="1:4" ht="15" customHeight="1">
      <c r="A956" s="58" t="str">
        <f>IF(بيانات!B956&lt;&gt;"",بيانات!B956,"")</f>
        <v/>
      </c>
      <c r="B956" s="58" t="str">
        <f>IF(بيانات!B956&lt;&gt;"",بيانات!C956,"")</f>
        <v/>
      </c>
      <c r="C956" s="66" t="str">
        <f>IF(بيانات!B956&lt;&gt;"",بيانات!D956,"")</f>
        <v/>
      </c>
      <c r="D956" s="5"/>
    </row>
    <row r="957" spans="1:4" ht="15" customHeight="1">
      <c r="A957" s="57" t="str">
        <f>IF(بيانات!B957&lt;&gt;"",بيانات!B957,"")</f>
        <v/>
      </c>
      <c r="B957" s="57" t="str">
        <f>IF(بيانات!B957&lt;&gt;"",بيانات!C957,"")</f>
        <v/>
      </c>
      <c r="C957" s="65" t="str">
        <f>IF(بيانات!B957&lt;&gt;"",بيانات!D957,"")</f>
        <v/>
      </c>
      <c r="D957" s="2"/>
    </row>
    <row r="958" spans="1:4" ht="15" customHeight="1">
      <c r="A958" s="58" t="str">
        <f>IF(بيانات!B958&lt;&gt;"",بيانات!B958,"")</f>
        <v/>
      </c>
      <c r="B958" s="58" t="str">
        <f>IF(بيانات!B958&lt;&gt;"",بيانات!C958,"")</f>
        <v/>
      </c>
      <c r="C958" s="66" t="str">
        <f>IF(بيانات!B958&lt;&gt;"",بيانات!D958,"")</f>
        <v/>
      </c>
      <c r="D958" s="5"/>
    </row>
    <row r="959" spans="1:4" ht="15" customHeight="1">
      <c r="A959" s="57" t="str">
        <f>IF(بيانات!B959&lt;&gt;"",بيانات!B959,"")</f>
        <v/>
      </c>
      <c r="B959" s="57" t="str">
        <f>IF(بيانات!B959&lt;&gt;"",بيانات!C959,"")</f>
        <v/>
      </c>
      <c r="C959" s="65" t="str">
        <f>IF(بيانات!B959&lt;&gt;"",بيانات!D959,"")</f>
        <v/>
      </c>
      <c r="D959" s="2"/>
    </row>
    <row r="960" spans="1:4" ht="15" customHeight="1">
      <c r="A960" s="58" t="str">
        <f>IF(بيانات!B960&lt;&gt;"",بيانات!B960,"")</f>
        <v/>
      </c>
      <c r="B960" s="58" t="str">
        <f>IF(بيانات!B960&lt;&gt;"",بيانات!C960,"")</f>
        <v/>
      </c>
      <c r="C960" s="66" t="str">
        <f>IF(بيانات!B960&lt;&gt;"",بيانات!D960,"")</f>
        <v/>
      </c>
      <c r="D960" s="5"/>
    </row>
    <row r="961" spans="1:4" ht="15" customHeight="1">
      <c r="A961" s="57" t="str">
        <f>IF(بيانات!B961&lt;&gt;"",بيانات!B961,"")</f>
        <v/>
      </c>
      <c r="B961" s="57" t="str">
        <f>IF(بيانات!B961&lt;&gt;"",بيانات!C961,"")</f>
        <v/>
      </c>
      <c r="C961" s="65" t="str">
        <f>IF(بيانات!B961&lt;&gt;"",بيانات!D961,"")</f>
        <v/>
      </c>
      <c r="D961" s="2"/>
    </row>
    <row r="962" spans="1:4" ht="15" customHeight="1">
      <c r="A962" s="58" t="str">
        <f>IF(بيانات!B962&lt;&gt;"",بيانات!B962,"")</f>
        <v/>
      </c>
      <c r="B962" s="58" t="str">
        <f>IF(بيانات!B962&lt;&gt;"",بيانات!C962,"")</f>
        <v/>
      </c>
      <c r="C962" s="66" t="str">
        <f>IF(بيانات!B962&lt;&gt;"",بيانات!D962,"")</f>
        <v/>
      </c>
      <c r="D962" s="5"/>
    </row>
    <row r="963" spans="1:4" ht="15" customHeight="1">
      <c r="A963" s="57" t="str">
        <f>IF(بيانات!B963&lt;&gt;"",بيانات!B963,"")</f>
        <v/>
      </c>
      <c r="B963" s="57" t="str">
        <f>IF(بيانات!B963&lt;&gt;"",بيانات!C963,"")</f>
        <v/>
      </c>
      <c r="C963" s="65" t="str">
        <f>IF(بيانات!B963&lt;&gt;"",بيانات!D963,"")</f>
        <v/>
      </c>
      <c r="D963" s="2"/>
    </row>
    <row r="964" spans="1:4" ht="15" customHeight="1">
      <c r="A964" s="58" t="str">
        <f>IF(بيانات!B964&lt;&gt;"",بيانات!B964,"")</f>
        <v/>
      </c>
      <c r="B964" s="58" t="str">
        <f>IF(بيانات!B964&lt;&gt;"",بيانات!C964,"")</f>
        <v/>
      </c>
      <c r="C964" s="66" t="str">
        <f>IF(بيانات!B964&lt;&gt;"",بيانات!D964,"")</f>
        <v/>
      </c>
      <c r="D964" s="5"/>
    </row>
    <row r="965" spans="1:4" ht="15" customHeight="1">
      <c r="A965" s="57" t="str">
        <f>IF(بيانات!B965&lt;&gt;"",بيانات!B965,"")</f>
        <v/>
      </c>
      <c r="B965" s="57" t="str">
        <f>IF(بيانات!B965&lt;&gt;"",بيانات!C965,"")</f>
        <v/>
      </c>
      <c r="C965" s="65" t="str">
        <f>IF(بيانات!B965&lt;&gt;"",بيانات!D965,"")</f>
        <v/>
      </c>
      <c r="D965" s="2"/>
    </row>
    <row r="966" spans="1:4" ht="15" customHeight="1">
      <c r="A966" s="58" t="str">
        <f>IF(بيانات!B966&lt;&gt;"",بيانات!B966,"")</f>
        <v/>
      </c>
      <c r="B966" s="58" t="str">
        <f>IF(بيانات!B966&lt;&gt;"",بيانات!C966,"")</f>
        <v/>
      </c>
      <c r="C966" s="66" t="str">
        <f>IF(بيانات!B966&lt;&gt;"",بيانات!D966,"")</f>
        <v/>
      </c>
      <c r="D966" s="5"/>
    </row>
    <row r="967" spans="1:4" ht="15" customHeight="1">
      <c r="A967" s="57" t="str">
        <f>IF(بيانات!B967&lt;&gt;"",بيانات!B967,"")</f>
        <v/>
      </c>
      <c r="B967" s="57" t="str">
        <f>IF(بيانات!B967&lt;&gt;"",بيانات!C967,"")</f>
        <v/>
      </c>
      <c r="C967" s="65" t="str">
        <f>IF(بيانات!B967&lt;&gt;"",بيانات!D967,"")</f>
        <v/>
      </c>
      <c r="D967" s="2"/>
    </row>
    <row r="968" spans="1:4" ht="15" customHeight="1">
      <c r="A968" s="58" t="str">
        <f>IF(بيانات!B968&lt;&gt;"",بيانات!B968,"")</f>
        <v/>
      </c>
      <c r="B968" s="58" t="str">
        <f>IF(بيانات!B968&lt;&gt;"",بيانات!C968,"")</f>
        <v/>
      </c>
      <c r="C968" s="66" t="str">
        <f>IF(بيانات!B968&lt;&gt;"",بيانات!D968,"")</f>
        <v/>
      </c>
      <c r="D968" s="5"/>
    </row>
    <row r="969" spans="1:4" ht="15" customHeight="1">
      <c r="A969" s="57" t="str">
        <f>IF(بيانات!B969&lt;&gt;"",بيانات!B969,"")</f>
        <v/>
      </c>
      <c r="B969" s="57" t="str">
        <f>IF(بيانات!B969&lt;&gt;"",بيانات!C969,"")</f>
        <v/>
      </c>
      <c r="C969" s="65" t="str">
        <f>IF(بيانات!B969&lt;&gt;"",بيانات!D969,"")</f>
        <v/>
      </c>
      <c r="D969" s="2"/>
    </row>
    <row r="970" spans="1:4" ht="15" customHeight="1">
      <c r="A970" s="58" t="str">
        <f>IF(بيانات!B970&lt;&gt;"",بيانات!B970,"")</f>
        <v/>
      </c>
      <c r="B970" s="58" t="str">
        <f>IF(بيانات!B970&lt;&gt;"",بيانات!C970,"")</f>
        <v/>
      </c>
      <c r="C970" s="66" t="str">
        <f>IF(بيانات!B970&lt;&gt;"",بيانات!D970,"")</f>
        <v/>
      </c>
      <c r="D970" s="5"/>
    </row>
    <row r="971" spans="1:4" ht="15" customHeight="1">
      <c r="A971" s="57" t="str">
        <f>IF(بيانات!B971&lt;&gt;"",بيانات!B971,"")</f>
        <v/>
      </c>
      <c r="B971" s="57" t="str">
        <f>IF(بيانات!B971&lt;&gt;"",بيانات!C971,"")</f>
        <v/>
      </c>
      <c r="C971" s="65" t="str">
        <f>IF(بيانات!B971&lt;&gt;"",بيانات!D971,"")</f>
        <v/>
      </c>
      <c r="D971" s="2"/>
    </row>
    <row r="972" spans="1:4" ht="15" customHeight="1">
      <c r="A972" s="58" t="str">
        <f>IF(بيانات!B972&lt;&gt;"",بيانات!B972,"")</f>
        <v/>
      </c>
      <c r="B972" s="58" t="str">
        <f>IF(بيانات!B972&lt;&gt;"",بيانات!C972,"")</f>
        <v/>
      </c>
      <c r="C972" s="66" t="str">
        <f>IF(بيانات!B972&lt;&gt;"",بيانات!D972,"")</f>
        <v/>
      </c>
      <c r="D972" s="5"/>
    </row>
    <row r="973" spans="1:4" ht="15" customHeight="1">
      <c r="A973" s="57" t="str">
        <f>IF(بيانات!B973&lt;&gt;"",بيانات!B973,"")</f>
        <v/>
      </c>
      <c r="B973" s="57" t="str">
        <f>IF(بيانات!B973&lt;&gt;"",بيانات!C973,"")</f>
        <v/>
      </c>
      <c r="C973" s="65" t="str">
        <f>IF(بيانات!B973&lt;&gt;"",بيانات!D973,"")</f>
        <v/>
      </c>
      <c r="D973" s="2"/>
    </row>
    <row r="974" spans="1:4" ht="15" customHeight="1">
      <c r="A974" s="58" t="str">
        <f>IF(بيانات!B974&lt;&gt;"",بيانات!B974,"")</f>
        <v/>
      </c>
      <c r="B974" s="58" t="str">
        <f>IF(بيانات!B974&lt;&gt;"",بيانات!C974,"")</f>
        <v/>
      </c>
      <c r="C974" s="66" t="str">
        <f>IF(بيانات!B974&lt;&gt;"",بيانات!D974,"")</f>
        <v/>
      </c>
      <c r="D974" s="5"/>
    </row>
    <row r="975" spans="1:4" ht="15" customHeight="1">
      <c r="A975" s="57" t="str">
        <f>IF(بيانات!B975&lt;&gt;"",بيانات!B975,"")</f>
        <v/>
      </c>
      <c r="B975" s="57" t="str">
        <f>IF(بيانات!B975&lt;&gt;"",بيانات!C975,"")</f>
        <v/>
      </c>
      <c r="C975" s="65" t="str">
        <f>IF(بيانات!B975&lt;&gt;"",بيانات!D975,"")</f>
        <v/>
      </c>
      <c r="D975" s="2"/>
    </row>
    <row r="976" spans="1:4" ht="15" customHeight="1">
      <c r="A976" s="58" t="str">
        <f>IF(بيانات!B976&lt;&gt;"",بيانات!B976,"")</f>
        <v/>
      </c>
      <c r="B976" s="58" t="str">
        <f>IF(بيانات!B976&lt;&gt;"",بيانات!C976,"")</f>
        <v/>
      </c>
      <c r="C976" s="66" t="str">
        <f>IF(بيانات!B976&lt;&gt;"",بيانات!D976,"")</f>
        <v/>
      </c>
      <c r="D976" s="5"/>
    </row>
    <row r="977" spans="1:4" ht="15" customHeight="1">
      <c r="A977" s="57" t="str">
        <f>IF(بيانات!B977&lt;&gt;"",بيانات!B977,"")</f>
        <v/>
      </c>
      <c r="B977" s="57" t="str">
        <f>IF(بيانات!B977&lt;&gt;"",بيانات!C977,"")</f>
        <v/>
      </c>
      <c r="C977" s="65" t="str">
        <f>IF(بيانات!B977&lt;&gt;"",بيانات!D977,"")</f>
        <v/>
      </c>
      <c r="D977" s="2"/>
    </row>
    <row r="978" spans="1:4" ht="15" customHeight="1">
      <c r="A978" s="58" t="str">
        <f>IF(بيانات!B978&lt;&gt;"",بيانات!B978,"")</f>
        <v/>
      </c>
      <c r="B978" s="58" t="str">
        <f>IF(بيانات!B978&lt;&gt;"",بيانات!C978,"")</f>
        <v/>
      </c>
      <c r="C978" s="66" t="str">
        <f>IF(بيانات!B978&lt;&gt;"",بيانات!D978,"")</f>
        <v/>
      </c>
      <c r="D978" s="5"/>
    </row>
    <row r="979" spans="1:4" ht="15" customHeight="1">
      <c r="A979" s="57" t="str">
        <f>IF(بيانات!B979&lt;&gt;"",بيانات!B979,"")</f>
        <v/>
      </c>
      <c r="B979" s="57" t="str">
        <f>IF(بيانات!B979&lt;&gt;"",بيانات!C979,"")</f>
        <v/>
      </c>
      <c r="C979" s="65" t="str">
        <f>IF(بيانات!B979&lt;&gt;"",بيانات!D979,"")</f>
        <v/>
      </c>
      <c r="D979" s="2"/>
    </row>
    <row r="980" spans="1:4" ht="15" customHeight="1">
      <c r="A980" s="58" t="str">
        <f>IF(بيانات!B980&lt;&gt;"",بيانات!B980,"")</f>
        <v/>
      </c>
      <c r="B980" s="58" t="str">
        <f>IF(بيانات!B980&lt;&gt;"",بيانات!C980,"")</f>
        <v/>
      </c>
      <c r="C980" s="66" t="str">
        <f>IF(بيانات!B980&lt;&gt;"",بيانات!D980,"")</f>
        <v/>
      </c>
      <c r="D980" s="5"/>
    </row>
    <row r="981" spans="1:4" ht="15" customHeight="1">
      <c r="A981" s="57" t="str">
        <f>IF(بيانات!B981&lt;&gt;"",بيانات!B981,"")</f>
        <v/>
      </c>
      <c r="B981" s="57" t="str">
        <f>IF(بيانات!B981&lt;&gt;"",بيانات!C981,"")</f>
        <v/>
      </c>
      <c r="C981" s="65" t="str">
        <f>IF(بيانات!B981&lt;&gt;"",بيانات!D981,"")</f>
        <v/>
      </c>
      <c r="D981" s="2"/>
    </row>
    <row r="982" spans="1:4" ht="15" customHeight="1">
      <c r="A982" s="58" t="str">
        <f>IF(بيانات!B982&lt;&gt;"",بيانات!B982,"")</f>
        <v/>
      </c>
      <c r="B982" s="58" t="str">
        <f>IF(بيانات!B982&lt;&gt;"",بيانات!C982,"")</f>
        <v/>
      </c>
      <c r="C982" s="66" t="str">
        <f>IF(بيانات!B982&lt;&gt;"",بيانات!D982,"")</f>
        <v/>
      </c>
      <c r="D982" s="5"/>
    </row>
    <row r="983" spans="1:4" ht="15" customHeight="1">
      <c r="A983" s="57" t="str">
        <f>IF(بيانات!B983&lt;&gt;"",بيانات!B983,"")</f>
        <v/>
      </c>
      <c r="B983" s="57" t="str">
        <f>IF(بيانات!B983&lt;&gt;"",بيانات!C983,"")</f>
        <v/>
      </c>
      <c r="C983" s="65" t="str">
        <f>IF(بيانات!B983&lt;&gt;"",بيانات!D983,"")</f>
        <v/>
      </c>
      <c r="D983" s="2"/>
    </row>
    <row r="984" spans="1:4" ht="15" customHeight="1">
      <c r="A984" s="58" t="str">
        <f>IF(بيانات!B984&lt;&gt;"",بيانات!B984,"")</f>
        <v/>
      </c>
      <c r="B984" s="58" t="str">
        <f>IF(بيانات!B984&lt;&gt;"",بيانات!C984,"")</f>
        <v/>
      </c>
      <c r="C984" s="66" t="str">
        <f>IF(بيانات!B984&lt;&gt;"",بيانات!D984,"")</f>
        <v/>
      </c>
      <c r="D984" s="5"/>
    </row>
    <row r="985" spans="1:4" ht="15" customHeight="1">
      <c r="A985" s="57" t="str">
        <f>IF(بيانات!B985&lt;&gt;"",بيانات!B985,"")</f>
        <v/>
      </c>
      <c r="B985" s="57" t="str">
        <f>IF(بيانات!B985&lt;&gt;"",بيانات!C985,"")</f>
        <v/>
      </c>
      <c r="C985" s="65" t="str">
        <f>IF(بيانات!B985&lt;&gt;"",بيانات!D985,"")</f>
        <v/>
      </c>
      <c r="D985" s="2"/>
    </row>
    <row r="986" spans="1:4" ht="15" customHeight="1">
      <c r="A986" s="58" t="str">
        <f>IF(بيانات!B986&lt;&gt;"",بيانات!B986,"")</f>
        <v/>
      </c>
      <c r="B986" s="58" t="str">
        <f>IF(بيانات!B986&lt;&gt;"",بيانات!C986,"")</f>
        <v/>
      </c>
      <c r="C986" s="66" t="str">
        <f>IF(بيانات!B986&lt;&gt;"",بيانات!D986,"")</f>
        <v/>
      </c>
      <c r="D986" s="5"/>
    </row>
    <row r="987" spans="1:4" ht="15" customHeight="1">
      <c r="A987" s="57" t="str">
        <f>IF(بيانات!B987&lt;&gt;"",بيانات!B987,"")</f>
        <v/>
      </c>
      <c r="B987" s="57" t="str">
        <f>IF(بيانات!B987&lt;&gt;"",بيانات!C987,"")</f>
        <v/>
      </c>
      <c r="C987" s="65" t="str">
        <f>IF(بيانات!B987&lt;&gt;"",بيانات!D987,"")</f>
        <v/>
      </c>
      <c r="D987" s="2"/>
    </row>
    <row r="988" spans="1:4" ht="15" customHeight="1">
      <c r="A988" s="58" t="str">
        <f>IF(بيانات!B988&lt;&gt;"",بيانات!B988,"")</f>
        <v/>
      </c>
      <c r="B988" s="58" t="str">
        <f>IF(بيانات!B988&lt;&gt;"",بيانات!C988,"")</f>
        <v/>
      </c>
      <c r="C988" s="66" t="str">
        <f>IF(بيانات!B988&lt;&gt;"",بيانات!D988,"")</f>
        <v/>
      </c>
      <c r="D988" s="5"/>
    </row>
    <row r="989" spans="1:4" ht="15" customHeight="1">
      <c r="A989" s="57" t="str">
        <f>IF(بيانات!B989&lt;&gt;"",بيانات!B989,"")</f>
        <v/>
      </c>
      <c r="B989" s="57" t="str">
        <f>IF(بيانات!B989&lt;&gt;"",بيانات!C989,"")</f>
        <v/>
      </c>
      <c r="C989" s="65" t="str">
        <f>IF(بيانات!B989&lt;&gt;"",بيانات!D989,"")</f>
        <v/>
      </c>
      <c r="D989" s="2"/>
    </row>
    <row r="990" spans="1:4" ht="15" customHeight="1">
      <c r="A990" s="58" t="str">
        <f>IF(بيانات!B990&lt;&gt;"",بيانات!B990,"")</f>
        <v/>
      </c>
      <c r="B990" s="58" t="str">
        <f>IF(بيانات!B990&lt;&gt;"",بيانات!C990,"")</f>
        <v/>
      </c>
      <c r="C990" s="66" t="str">
        <f>IF(بيانات!B990&lt;&gt;"",بيانات!D990,"")</f>
        <v/>
      </c>
      <c r="D990" s="5"/>
    </row>
    <row r="991" spans="1:4" ht="15" customHeight="1">
      <c r="A991" s="57" t="str">
        <f>IF(بيانات!B991&lt;&gt;"",بيانات!B991,"")</f>
        <v/>
      </c>
      <c r="B991" s="57" t="str">
        <f>IF(بيانات!B991&lt;&gt;"",بيانات!C991,"")</f>
        <v/>
      </c>
      <c r="C991" s="65" t="str">
        <f>IF(بيانات!B991&lt;&gt;"",بيانات!D991,"")</f>
        <v/>
      </c>
      <c r="D991" s="2"/>
    </row>
    <row r="992" spans="1:4" ht="15" customHeight="1">
      <c r="A992" s="58" t="str">
        <f>IF(بيانات!B992&lt;&gt;"",بيانات!B992,"")</f>
        <v/>
      </c>
      <c r="B992" s="58" t="str">
        <f>IF(بيانات!B992&lt;&gt;"",بيانات!C992,"")</f>
        <v/>
      </c>
      <c r="C992" s="66" t="str">
        <f>IF(بيانات!B992&lt;&gt;"",بيانات!D992,"")</f>
        <v/>
      </c>
      <c r="D992" s="5"/>
    </row>
    <row r="993" spans="1:4" ht="15" customHeight="1">
      <c r="A993" s="57" t="str">
        <f>IF(بيانات!B993&lt;&gt;"",بيانات!B993,"")</f>
        <v/>
      </c>
      <c r="B993" s="57" t="str">
        <f>IF(بيانات!B993&lt;&gt;"",بيانات!C993,"")</f>
        <v/>
      </c>
      <c r="C993" s="65" t="str">
        <f>IF(بيانات!B993&lt;&gt;"",بيانات!D993,"")</f>
        <v/>
      </c>
      <c r="D993" s="2"/>
    </row>
    <row r="994" spans="1:4" ht="15" customHeight="1">
      <c r="A994" s="58" t="str">
        <f>IF(بيانات!B994&lt;&gt;"",بيانات!B994,"")</f>
        <v/>
      </c>
      <c r="B994" s="58" t="str">
        <f>IF(بيانات!B994&lt;&gt;"",بيانات!C994,"")</f>
        <v/>
      </c>
      <c r="C994" s="66" t="str">
        <f>IF(بيانات!B994&lt;&gt;"",بيانات!D994,"")</f>
        <v/>
      </c>
      <c r="D994" s="5"/>
    </row>
    <row r="995" spans="1:4" ht="15" customHeight="1">
      <c r="A995" s="57" t="str">
        <f>IF(بيانات!B995&lt;&gt;"",بيانات!B995,"")</f>
        <v/>
      </c>
      <c r="B995" s="57" t="str">
        <f>IF(بيانات!B995&lt;&gt;"",بيانات!C995,"")</f>
        <v/>
      </c>
      <c r="C995" s="65" t="str">
        <f>IF(بيانات!B995&lt;&gt;"",بيانات!D995,"")</f>
        <v/>
      </c>
      <c r="D995" s="2"/>
    </row>
    <row r="996" spans="1:4" ht="15" customHeight="1">
      <c r="A996" s="58" t="str">
        <f>IF(بيانات!B996&lt;&gt;"",بيانات!B996,"")</f>
        <v/>
      </c>
      <c r="B996" s="58" t="str">
        <f>IF(بيانات!B996&lt;&gt;"",بيانات!C996,"")</f>
        <v/>
      </c>
      <c r="C996" s="66" t="str">
        <f>IF(بيانات!B996&lt;&gt;"",بيانات!D996,"")</f>
        <v/>
      </c>
      <c r="D996" s="5"/>
    </row>
    <row r="997" spans="1:4" ht="15" customHeight="1">
      <c r="A997" s="57" t="str">
        <f>IF(بيانات!B997&lt;&gt;"",بيانات!B997,"")</f>
        <v/>
      </c>
      <c r="B997" s="57" t="str">
        <f>IF(بيانات!B997&lt;&gt;"",بيانات!C997,"")</f>
        <v/>
      </c>
      <c r="C997" s="65" t="str">
        <f>IF(بيانات!B997&lt;&gt;"",بيانات!D997,"")</f>
        <v/>
      </c>
      <c r="D997" s="2"/>
    </row>
    <row r="998" spans="1:4" ht="15" customHeight="1">
      <c r="A998" s="58" t="str">
        <f>IF(بيانات!B998&lt;&gt;"",بيانات!B998,"")</f>
        <v/>
      </c>
      <c r="B998" s="58" t="str">
        <f>IF(بيانات!B998&lt;&gt;"",بيانات!C998,"")</f>
        <v/>
      </c>
      <c r="C998" s="66" t="str">
        <f>IF(بيانات!B998&lt;&gt;"",بيانات!D998,"")</f>
        <v/>
      </c>
      <c r="D998" s="5"/>
    </row>
    <row r="999" spans="1:4" ht="15" customHeight="1">
      <c r="A999" s="57" t="str">
        <f>IF(بيانات!B999&lt;&gt;"",بيانات!B999,"")</f>
        <v/>
      </c>
      <c r="B999" s="57" t="str">
        <f>IF(بيانات!B999&lt;&gt;"",بيانات!C999,"")</f>
        <v/>
      </c>
      <c r="C999" s="65" t="str">
        <f>IF(بيانات!B999&lt;&gt;"",بيانات!D999,"")</f>
        <v/>
      </c>
      <c r="D999" s="2"/>
    </row>
    <row r="1000" spans="1:4" ht="15" customHeight="1">
      <c r="A1000" s="58" t="str">
        <f>IF(بيانات!B1000&lt;&gt;"",بيانات!B1000,"")</f>
        <v/>
      </c>
      <c r="B1000" s="58" t="str">
        <f>IF(بيانات!B1000&lt;&gt;"",بيانات!C1000,"")</f>
        <v/>
      </c>
      <c r="C1000" s="66" t="str">
        <f>IF(بيانات!B1000&lt;&gt;"",بيانات!D1000,"")</f>
        <v/>
      </c>
      <c r="D1000" s="5"/>
    </row>
    <row r="1001" spans="1:4" ht="15" customHeight="1">
      <c r="A1001" s="57" t="str">
        <f>IF(بيانات!B1001&lt;&gt;"",بيانات!B1001,"")</f>
        <v/>
      </c>
      <c r="B1001" s="57" t="str">
        <f>IF(بيانات!B1001&lt;&gt;"",بيانات!C1001,"")</f>
        <v/>
      </c>
      <c r="C1001" s="65" t="str">
        <f>IF(بيانات!B1001&lt;&gt;"",بيانات!D1001,"")</f>
        <v/>
      </c>
      <c r="D1001" s="2"/>
    </row>
    <row r="1002" spans="1:4" ht="15" customHeight="1">
      <c r="A1002" s="58" t="str">
        <f>IF(بيانات!B1002&lt;&gt;"",بيانات!B1002,"")</f>
        <v/>
      </c>
      <c r="B1002" s="58" t="str">
        <f>IF(بيانات!B1002&lt;&gt;"",بيانات!C1002,"")</f>
        <v/>
      </c>
      <c r="C1002" s="66" t="str">
        <f>IF(بيانات!B1002&lt;&gt;"",بيانات!D1002,"")</f>
        <v/>
      </c>
      <c r="D1002" s="5"/>
    </row>
    <row r="1003" spans="1:4" ht="15" customHeight="1">
      <c r="A1003" s="57" t="str">
        <f>IF(بيانات!B1003&lt;&gt;"",بيانات!B1003,"")</f>
        <v/>
      </c>
      <c r="B1003" s="57" t="str">
        <f>IF(بيانات!B1003&lt;&gt;"",بيانات!C1003,"")</f>
        <v/>
      </c>
      <c r="C1003" s="65" t="str">
        <f>IF(بيانات!B1003&lt;&gt;"",بيانات!D1003,"")</f>
        <v/>
      </c>
      <c r="D1003" s="2"/>
    </row>
    <row r="1004" spans="1:4" ht="15" customHeight="1">
      <c r="A1004" s="58" t="str">
        <f>IF(بيانات!B1004&lt;&gt;"",بيانات!B1004,"")</f>
        <v/>
      </c>
      <c r="B1004" s="58" t="str">
        <f>IF(بيانات!B1004&lt;&gt;"",بيانات!C1004,"")</f>
        <v/>
      </c>
      <c r="C1004" s="66" t="str">
        <f>IF(بيانات!B1004&lt;&gt;"",بيانات!D1004,"")</f>
        <v/>
      </c>
      <c r="D1004" s="5"/>
    </row>
    <row r="1005" spans="1:4" ht="15" customHeight="1">
      <c r="A1005" s="57" t="str">
        <f>IF(بيانات!B1005&lt;&gt;"",بيانات!B1005,"")</f>
        <v/>
      </c>
      <c r="B1005" s="57" t="str">
        <f>IF(بيانات!B1005&lt;&gt;"",بيانات!C1005,"")</f>
        <v/>
      </c>
      <c r="C1005" s="65" t="str">
        <f>IF(بيانات!B1005&lt;&gt;"",بيانات!D1005,"")</f>
        <v/>
      </c>
      <c r="D1005" s="2"/>
    </row>
    <row r="1006" spans="1:4" ht="15" customHeight="1">
      <c r="A1006" s="58" t="str">
        <f>IF(بيانات!B1006&lt;&gt;"",بيانات!B1006,"")</f>
        <v/>
      </c>
      <c r="B1006" s="58" t="str">
        <f>IF(بيانات!B1006&lt;&gt;"",بيانات!C1006,"")</f>
        <v/>
      </c>
      <c r="C1006" s="66" t="str">
        <f>IF(بيانات!B1006&lt;&gt;"",بيانات!D1006,"")</f>
        <v/>
      </c>
      <c r="D1006" s="5"/>
    </row>
    <row r="1007" spans="1:4" ht="15" customHeight="1">
      <c r="A1007" s="57" t="str">
        <f>IF(بيانات!B1007&lt;&gt;"",بيانات!B1007,"")</f>
        <v/>
      </c>
      <c r="B1007" s="57" t="str">
        <f>IF(بيانات!B1007&lt;&gt;"",بيانات!C1007,"")</f>
        <v/>
      </c>
      <c r="C1007" s="65" t="str">
        <f>IF(بيانات!B1007&lt;&gt;"",بيانات!D1007,"")</f>
        <v/>
      </c>
      <c r="D1007" s="2"/>
    </row>
    <row r="1008" spans="1:4" ht="15" customHeight="1">
      <c r="A1008" s="58" t="str">
        <f>IF(بيانات!B1008&lt;&gt;"",بيانات!B1008,"")</f>
        <v/>
      </c>
      <c r="B1008" s="58" t="str">
        <f>IF(بيانات!B1008&lt;&gt;"",بيانات!C1008,"")</f>
        <v/>
      </c>
      <c r="C1008" s="66" t="str">
        <f>IF(بيانات!B1008&lt;&gt;"",بيانات!D1008,"")</f>
        <v/>
      </c>
      <c r="D1008" s="5"/>
    </row>
    <row r="1009" spans="1:4" ht="15" customHeight="1">
      <c r="A1009" s="57" t="str">
        <f>IF(بيانات!B1009&lt;&gt;"",بيانات!B1009,"")</f>
        <v/>
      </c>
      <c r="B1009" s="57" t="str">
        <f>IF(بيانات!B1009&lt;&gt;"",بيانات!C1009,"")</f>
        <v/>
      </c>
      <c r="C1009" s="65" t="str">
        <f>IF(بيانات!B1009&lt;&gt;"",بيانات!D1009,"")</f>
        <v/>
      </c>
      <c r="D1009" s="2"/>
    </row>
    <row r="1010" spans="1:4" ht="15" customHeight="1">
      <c r="A1010" s="58" t="str">
        <f>IF(بيانات!B1010&lt;&gt;"",بيانات!B1010,"")</f>
        <v/>
      </c>
      <c r="B1010" s="58" t="str">
        <f>IF(بيانات!B1010&lt;&gt;"",بيانات!C1010,"")</f>
        <v/>
      </c>
      <c r="C1010" s="66" t="str">
        <f>IF(بيانات!B1010&lt;&gt;"",بيانات!D1010,"")</f>
        <v/>
      </c>
      <c r="D1010" s="5"/>
    </row>
    <row r="1011" spans="1:4" ht="15" customHeight="1">
      <c r="A1011" s="57" t="str">
        <f>IF(بيانات!B1011&lt;&gt;"",بيانات!B1011,"")</f>
        <v/>
      </c>
      <c r="B1011" s="57" t="str">
        <f>IF(بيانات!B1011&lt;&gt;"",بيانات!C1011,"")</f>
        <v/>
      </c>
      <c r="C1011" s="65" t="str">
        <f>IF(بيانات!B1011&lt;&gt;"",بيانات!D1011,"")</f>
        <v/>
      </c>
      <c r="D1011" s="2"/>
    </row>
    <row r="1012" spans="1:4" ht="15" customHeight="1">
      <c r="A1012" s="58" t="str">
        <f>IF(بيانات!B1012&lt;&gt;"",بيانات!B1012,"")</f>
        <v/>
      </c>
      <c r="B1012" s="58" t="str">
        <f>IF(بيانات!B1012&lt;&gt;"",بيانات!C1012,"")</f>
        <v/>
      </c>
      <c r="C1012" s="66" t="str">
        <f>IF(بيانات!B1012&lt;&gt;"",بيانات!D1012,"")</f>
        <v/>
      </c>
      <c r="D1012" s="5"/>
    </row>
    <row r="1013" spans="1:4" ht="15" customHeight="1">
      <c r="A1013" s="57" t="str">
        <f>IF(بيانات!B1013&lt;&gt;"",بيانات!B1013,"")</f>
        <v/>
      </c>
      <c r="B1013" s="57" t="str">
        <f>IF(بيانات!B1013&lt;&gt;"",بيانات!C1013,"")</f>
        <v/>
      </c>
      <c r="C1013" s="65" t="str">
        <f>IF(بيانات!B1013&lt;&gt;"",بيانات!D1013,"")</f>
        <v/>
      </c>
      <c r="D1013" s="2"/>
    </row>
    <row r="1014" spans="1:4" ht="15" customHeight="1">
      <c r="A1014" s="58" t="str">
        <f>IF(بيانات!B1014&lt;&gt;"",بيانات!B1014,"")</f>
        <v/>
      </c>
      <c r="B1014" s="58" t="str">
        <f>IF(بيانات!B1014&lt;&gt;"",بيانات!C1014,"")</f>
        <v/>
      </c>
      <c r="C1014" s="66" t="str">
        <f>IF(بيانات!B1014&lt;&gt;"",بيانات!D1014,"")</f>
        <v/>
      </c>
      <c r="D1014" s="5"/>
    </row>
    <row r="1015" spans="1:4" ht="15" customHeight="1">
      <c r="A1015" s="57" t="str">
        <f>IF(بيانات!B1015&lt;&gt;"",بيانات!B1015,"")</f>
        <v/>
      </c>
      <c r="B1015" s="57" t="str">
        <f>IF(بيانات!B1015&lt;&gt;"",بيانات!C1015,"")</f>
        <v/>
      </c>
      <c r="C1015" s="65" t="str">
        <f>IF(بيانات!B1015&lt;&gt;"",بيانات!D1015,"")</f>
        <v/>
      </c>
      <c r="D1015" s="2"/>
    </row>
    <row r="1016" spans="1:4" ht="15" customHeight="1">
      <c r="A1016" s="58" t="str">
        <f>IF(بيانات!B1016&lt;&gt;"",بيانات!B1016,"")</f>
        <v/>
      </c>
      <c r="B1016" s="58" t="str">
        <f>IF(بيانات!B1016&lt;&gt;"",بيانات!C1016,"")</f>
        <v/>
      </c>
      <c r="C1016" s="66" t="str">
        <f>IF(بيانات!B1016&lt;&gt;"",بيانات!D1016,"")</f>
        <v/>
      </c>
      <c r="D1016" s="5"/>
    </row>
    <row r="1017" spans="1:4" ht="15" customHeight="1">
      <c r="A1017" s="57" t="str">
        <f>IF(بيانات!B1017&lt;&gt;"",بيانات!B1017,"")</f>
        <v/>
      </c>
      <c r="B1017" s="57" t="str">
        <f>IF(بيانات!B1017&lt;&gt;"",بيانات!C1017,"")</f>
        <v/>
      </c>
      <c r="C1017" s="65" t="str">
        <f>IF(بيانات!B1017&lt;&gt;"",بيانات!D1017,"")</f>
        <v/>
      </c>
      <c r="D1017" s="2"/>
    </row>
    <row r="1018" spans="1:4" ht="15" customHeight="1">
      <c r="A1018" s="58" t="str">
        <f>IF(بيانات!B1018&lt;&gt;"",بيانات!B1018,"")</f>
        <v/>
      </c>
      <c r="B1018" s="58" t="str">
        <f>IF(بيانات!B1018&lt;&gt;"",بيانات!C1018,"")</f>
        <v/>
      </c>
      <c r="C1018" s="66" t="str">
        <f>IF(بيانات!B1018&lt;&gt;"",بيانات!D1018,"")</f>
        <v/>
      </c>
      <c r="D1018" s="5"/>
    </row>
    <row r="1019" spans="1:4" ht="15" customHeight="1">
      <c r="A1019" s="57" t="str">
        <f>IF(بيانات!B1019&lt;&gt;"",بيانات!B1019,"")</f>
        <v/>
      </c>
      <c r="B1019" s="57" t="str">
        <f>IF(بيانات!B1019&lt;&gt;"",بيانات!C1019,"")</f>
        <v/>
      </c>
      <c r="C1019" s="65" t="str">
        <f>IF(بيانات!B1019&lt;&gt;"",بيانات!D1019,"")</f>
        <v/>
      </c>
      <c r="D1019" s="2"/>
    </row>
    <row r="1020" spans="1:4" ht="15" customHeight="1">
      <c r="A1020" s="58" t="str">
        <f>IF(بيانات!B1020&lt;&gt;"",بيانات!B1020,"")</f>
        <v/>
      </c>
      <c r="B1020" s="58" t="str">
        <f>IF(بيانات!B1020&lt;&gt;"",بيانات!C1020,"")</f>
        <v/>
      </c>
      <c r="C1020" s="66" t="str">
        <f>IF(بيانات!B1020&lt;&gt;"",بيانات!D1020,"")</f>
        <v/>
      </c>
      <c r="D1020" s="5"/>
    </row>
    <row r="1021" spans="1:4" ht="15" customHeight="1">
      <c r="A1021" s="57" t="str">
        <f>IF(بيانات!B1021&lt;&gt;"",بيانات!B1021,"")</f>
        <v/>
      </c>
      <c r="B1021" s="57" t="str">
        <f>IF(بيانات!B1021&lt;&gt;"",بيانات!C1021,"")</f>
        <v/>
      </c>
      <c r="C1021" s="65" t="str">
        <f>IF(بيانات!B1021&lt;&gt;"",بيانات!D1021,"")</f>
        <v/>
      </c>
      <c r="D1021" s="2"/>
    </row>
    <row r="1022" spans="1:4" ht="15" customHeight="1">
      <c r="A1022" s="58" t="str">
        <f>IF(بيانات!B1022&lt;&gt;"",بيانات!B1022,"")</f>
        <v/>
      </c>
      <c r="B1022" s="58" t="str">
        <f>IF(بيانات!B1022&lt;&gt;"",بيانات!C1022,"")</f>
        <v/>
      </c>
      <c r="C1022" s="66" t="str">
        <f>IF(بيانات!B1022&lt;&gt;"",بيانات!D1022,"")</f>
        <v/>
      </c>
      <c r="D1022" s="5"/>
    </row>
    <row r="1023" spans="1:4" ht="15" customHeight="1">
      <c r="A1023" s="57" t="str">
        <f>IF(بيانات!B1023&lt;&gt;"",بيانات!B1023,"")</f>
        <v/>
      </c>
      <c r="B1023" s="57" t="str">
        <f>IF(بيانات!B1023&lt;&gt;"",بيانات!C1023,"")</f>
        <v/>
      </c>
      <c r="C1023" s="65" t="str">
        <f>IF(بيانات!B1023&lt;&gt;"",بيانات!D1023,"")</f>
        <v/>
      </c>
      <c r="D1023" s="2"/>
    </row>
    <row r="1024" spans="1:4" ht="15" customHeight="1">
      <c r="A1024" s="58" t="str">
        <f>IF(بيانات!B1024&lt;&gt;"",بيانات!B1024,"")</f>
        <v/>
      </c>
      <c r="B1024" s="58" t="str">
        <f>IF(بيانات!B1024&lt;&gt;"",بيانات!C1024,"")</f>
        <v/>
      </c>
      <c r="C1024" s="66" t="str">
        <f>IF(بيانات!B1024&lt;&gt;"",بيانات!D1024,"")</f>
        <v/>
      </c>
      <c r="D1024" s="5"/>
    </row>
    <row r="1025" spans="1:4" ht="15" customHeight="1">
      <c r="A1025" s="57" t="str">
        <f>IF(بيانات!B1025&lt;&gt;"",بيانات!B1025,"")</f>
        <v/>
      </c>
      <c r="B1025" s="57" t="str">
        <f>IF(بيانات!B1025&lt;&gt;"",بيانات!C1025,"")</f>
        <v/>
      </c>
      <c r="C1025" s="65" t="str">
        <f>IF(بيانات!B1025&lt;&gt;"",بيانات!D1025,"")</f>
        <v/>
      </c>
      <c r="D1025" s="2"/>
    </row>
    <row r="1026" spans="1:4" ht="15" customHeight="1">
      <c r="A1026" s="58" t="str">
        <f>IF(بيانات!B1026&lt;&gt;"",بيانات!B1026,"")</f>
        <v/>
      </c>
      <c r="B1026" s="58" t="str">
        <f>IF(بيانات!B1026&lt;&gt;"",بيانات!C1026,"")</f>
        <v/>
      </c>
      <c r="C1026" s="66" t="str">
        <f>IF(بيانات!B1026&lt;&gt;"",بيانات!D1026,"")</f>
        <v/>
      </c>
      <c r="D1026" s="5"/>
    </row>
    <row r="1027" spans="1:4" ht="15" customHeight="1">
      <c r="A1027" s="57" t="str">
        <f>IF(بيانات!B1027&lt;&gt;"",بيانات!B1027,"")</f>
        <v/>
      </c>
      <c r="B1027" s="57" t="str">
        <f>IF(بيانات!B1027&lt;&gt;"",بيانات!C1027,"")</f>
        <v/>
      </c>
      <c r="C1027" s="65" t="str">
        <f>IF(بيانات!B1027&lt;&gt;"",بيانات!D1027,"")</f>
        <v/>
      </c>
      <c r="D1027" s="2"/>
    </row>
    <row r="1028" spans="1:4" ht="15" customHeight="1">
      <c r="A1028" s="58" t="str">
        <f>IF(بيانات!B1028&lt;&gt;"",بيانات!B1028,"")</f>
        <v/>
      </c>
      <c r="B1028" s="58" t="str">
        <f>IF(بيانات!B1028&lt;&gt;"",بيانات!C1028,"")</f>
        <v/>
      </c>
      <c r="C1028" s="66" t="str">
        <f>IF(بيانات!B1028&lt;&gt;"",بيانات!D1028,"")</f>
        <v/>
      </c>
      <c r="D1028" s="5"/>
    </row>
    <row r="1029" spans="1:4" ht="15" customHeight="1">
      <c r="A1029" s="57" t="str">
        <f>IF(بيانات!B1029&lt;&gt;"",بيانات!B1029,"")</f>
        <v/>
      </c>
      <c r="B1029" s="57" t="str">
        <f>IF(بيانات!B1029&lt;&gt;"",بيانات!C1029,"")</f>
        <v/>
      </c>
      <c r="C1029" s="65" t="str">
        <f>IF(بيانات!B1029&lt;&gt;"",بيانات!D1029,"")</f>
        <v/>
      </c>
      <c r="D1029" s="2"/>
    </row>
    <row r="1030" spans="1:4" ht="15" customHeight="1">
      <c r="A1030" s="58" t="str">
        <f>IF(بيانات!B1030&lt;&gt;"",بيانات!B1030,"")</f>
        <v/>
      </c>
      <c r="B1030" s="58" t="str">
        <f>IF(بيانات!B1030&lt;&gt;"",بيانات!C1030,"")</f>
        <v/>
      </c>
      <c r="C1030" s="66" t="str">
        <f>IF(بيانات!B1030&lt;&gt;"",بيانات!D1030,"")</f>
        <v/>
      </c>
      <c r="D1030" s="5"/>
    </row>
    <row r="1031" spans="1:4" ht="15" customHeight="1">
      <c r="A1031" s="57" t="str">
        <f>IF(بيانات!B1031&lt;&gt;"",بيانات!B1031,"")</f>
        <v/>
      </c>
      <c r="B1031" s="57" t="str">
        <f>IF(بيانات!B1031&lt;&gt;"",بيانات!C1031,"")</f>
        <v/>
      </c>
      <c r="C1031" s="65" t="str">
        <f>IF(بيانات!B1031&lt;&gt;"",بيانات!D1031,"")</f>
        <v/>
      </c>
      <c r="D1031" s="2"/>
    </row>
    <row r="1032" spans="1:4" ht="15" customHeight="1">
      <c r="A1032" s="58" t="str">
        <f>IF(بيانات!B1032&lt;&gt;"",بيانات!B1032,"")</f>
        <v/>
      </c>
      <c r="B1032" s="58" t="str">
        <f>IF(بيانات!B1032&lt;&gt;"",بيانات!C1032,"")</f>
        <v/>
      </c>
      <c r="C1032" s="66" t="str">
        <f>IF(بيانات!B1032&lt;&gt;"",بيانات!D1032,"")</f>
        <v/>
      </c>
      <c r="D1032" s="5"/>
    </row>
    <row r="1033" spans="1:4" ht="15" customHeight="1">
      <c r="A1033" s="57" t="str">
        <f>IF(بيانات!B1033&lt;&gt;"",بيانات!B1033,"")</f>
        <v/>
      </c>
      <c r="B1033" s="57" t="str">
        <f>IF(بيانات!B1033&lt;&gt;"",بيانات!C1033,"")</f>
        <v/>
      </c>
      <c r="C1033" s="65" t="str">
        <f>IF(بيانات!B1033&lt;&gt;"",بيانات!D1033,"")</f>
        <v/>
      </c>
      <c r="D1033" s="2"/>
    </row>
    <row r="1034" spans="1:4" ht="15" customHeight="1">
      <c r="A1034" s="58" t="str">
        <f>IF(بيانات!B1034&lt;&gt;"",بيانات!B1034,"")</f>
        <v/>
      </c>
      <c r="B1034" s="58" t="str">
        <f>IF(بيانات!B1034&lt;&gt;"",بيانات!C1034,"")</f>
        <v/>
      </c>
      <c r="C1034" s="66" t="str">
        <f>IF(بيانات!B1034&lt;&gt;"",بيانات!D1034,"")</f>
        <v/>
      </c>
      <c r="D1034" s="5"/>
    </row>
    <row r="1035" spans="1:4" ht="15" customHeight="1">
      <c r="A1035" s="57" t="str">
        <f>IF(بيانات!B1035&lt;&gt;"",بيانات!B1035,"")</f>
        <v/>
      </c>
      <c r="B1035" s="57" t="str">
        <f>IF(بيانات!B1035&lt;&gt;"",بيانات!C1035,"")</f>
        <v/>
      </c>
      <c r="C1035" s="65" t="str">
        <f>IF(بيانات!B1035&lt;&gt;"",بيانات!D1035,"")</f>
        <v/>
      </c>
      <c r="D1035" s="2"/>
    </row>
    <row r="1036" spans="1:4" ht="15" customHeight="1">
      <c r="A1036" s="58" t="str">
        <f>IF(بيانات!B1036&lt;&gt;"",بيانات!B1036,"")</f>
        <v/>
      </c>
      <c r="B1036" s="58" t="str">
        <f>IF(بيانات!B1036&lt;&gt;"",بيانات!C1036,"")</f>
        <v/>
      </c>
      <c r="C1036" s="66" t="str">
        <f>IF(بيانات!B1036&lt;&gt;"",بيانات!D1036,"")</f>
        <v/>
      </c>
      <c r="D1036" s="5"/>
    </row>
    <row r="1037" spans="1:4" ht="15" customHeight="1">
      <c r="A1037" s="57" t="str">
        <f>IF(بيانات!B1037&lt;&gt;"",بيانات!B1037,"")</f>
        <v/>
      </c>
      <c r="B1037" s="57" t="str">
        <f>IF(بيانات!B1037&lt;&gt;"",بيانات!C1037,"")</f>
        <v/>
      </c>
      <c r="C1037" s="65" t="str">
        <f>IF(بيانات!B1037&lt;&gt;"",بيانات!D1037,"")</f>
        <v/>
      </c>
      <c r="D1037" s="2"/>
    </row>
    <row r="1038" spans="1:4" ht="15" customHeight="1">
      <c r="A1038" s="58" t="str">
        <f>IF(بيانات!B1038&lt;&gt;"",بيانات!B1038,"")</f>
        <v/>
      </c>
      <c r="B1038" s="58" t="str">
        <f>IF(بيانات!B1038&lt;&gt;"",بيانات!C1038,"")</f>
        <v/>
      </c>
      <c r="C1038" s="66" t="str">
        <f>IF(بيانات!B1038&lt;&gt;"",بيانات!D1038,"")</f>
        <v/>
      </c>
      <c r="D1038" s="5"/>
    </row>
    <row r="1039" spans="1:4" ht="15" customHeight="1">
      <c r="A1039" s="57" t="str">
        <f>IF(بيانات!B1039&lt;&gt;"",بيانات!B1039,"")</f>
        <v/>
      </c>
      <c r="B1039" s="57" t="str">
        <f>IF(بيانات!B1039&lt;&gt;"",بيانات!C1039,"")</f>
        <v/>
      </c>
      <c r="C1039" s="65" t="str">
        <f>IF(بيانات!B1039&lt;&gt;"",بيانات!D1039,"")</f>
        <v/>
      </c>
      <c r="D1039" s="2"/>
    </row>
    <row r="1040" spans="1:4" ht="15" customHeight="1">
      <c r="A1040" s="58" t="str">
        <f>IF(بيانات!B1040&lt;&gt;"",بيانات!B1040,"")</f>
        <v/>
      </c>
      <c r="B1040" s="58" t="str">
        <f>IF(بيانات!B1040&lt;&gt;"",بيانات!C1040,"")</f>
        <v/>
      </c>
      <c r="C1040" s="66" t="str">
        <f>IF(بيانات!B1040&lt;&gt;"",بيانات!D1040,"")</f>
        <v/>
      </c>
      <c r="D1040" s="5"/>
    </row>
    <row r="1041" spans="1:4" ht="15" customHeight="1">
      <c r="A1041" s="57" t="str">
        <f>IF(بيانات!B1041&lt;&gt;"",بيانات!B1041,"")</f>
        <v/>
      </c>
      <c r="B1041" s="57" t="str">
        <f>IF(بيانات!B1041&lt;&gt;"",بيانات!C1041,"")</f>
        <v/>
      </c>
      <c r="C1041" s="65" t="str">
        <f>IF(بيانات!B1041&lt;&gt;"",بيانات!D1041,"")</f>
        <v/>
      </c>
      <c r="D1041" s="2"/>
    </row>
    <row r="1042" spans="1:4" ht="15" customHeight="1">
      <c r="A1042" s="58" t="str">
        <f>IF(بيانات!B1042&lt;&gt;"",بيانات!B1042,"")</f>
        <v/>
      </c>
      <c r="B1042" s="58" t="str">
        <f>IF(بيانات!B1042&lt;&gt;"",بيانات!C1042,"")</f>
        <v/>
      </c>
      <c r="C1042" s="66" t="str">
        <f>IF(بيانات!B1042&lt;&gt;"",بيانات!D1042,"")</f>
        <v/>
      </c>
      <c r="D1042" s="5"/>
    </row>
    <row r="1043" spans="1:4" ht="15" customHeight="1">
      <c r="A1043" s="57" t="str">
        <f>IF(بيانات!B1043&lt;&gt;"",بيانات!B1043,"")</f>
        <v/>
      </c>
      <c r="B1043" s="57" t="str">
        <f>IF(بيانات!B1043&lt;&gt;"",بيانات!C1043,"")</f>
        <v/>
      </c>
      <c r="C1043" s="65" t="str">
        <f>IF(بيانات!B1043&lt;&gt;"",بيانات!D1043,"")</f>
        <v/>
      </c>
      <c r="D1043" s="2"/>
    </row>
    <row r="1044" spans="1:4" ht="15" customHeight="1">
      <c r="A1044" s="58" t="str">
        <f>IF(بيانات!B1044&lt;&gt;"",بيانات!B1044,"")</f>
        <v/>
      </c>
      <c r="B1044" s="58" t="str">
        <f>IF(بيانات!B1044&lt;&gt;"",بيانات!C1044,"")</f>
        <v/>
      </c>
      <c r="C1044" s="66" t="str">
        <f>IF(بيانات!B1044&lt;&gt;"",بيانات!D1044,"")</f>
        <v/>
      </c>
      <c r="D1044" s="5"/>
    </row>
    <row r="1045" spans="1:4" ht="15" customHeight="1">
      <c r="A1045" s="57" t="str">
        <f>IF(بيانات!B1045&lt;&gt;"",بيانات!B1045,"")</f>
        <v/>
      </c>
      <c r="B1045" s="57" t="str">
        <f>IF(بيانات!B1045&lt;&gt;"",بيانات!C1045,"")</f>
        <v/>
      </c>
      <c r="C1045" s="65" t="str">
        <f>IF(بيانات!B1045&lt;&gt;"",بيانات!D1045,"")</f>
        <v/>
      </c>
      <c r="D1045" s="2"/>
    </row>
    <row r="1046" spans="1:4" ht="15" customHeight="1">
      <c r="A1046" s="58" t="str">
        <f>IF(بيانات!B1046&lt;&gt;"",بيانات!B1046,"")</f>
        <v/>
      </c>
      <c r="B1046" s="58" t="str">
        <f>IF(بيانات!B1046&lt;&gt;"",بيانات!C1046,"")</f>
        <v/>
      </c>
      <c r="C1046" s="66" t="str">
        <f>IF(بيانات!B1046&lt;&gt;"",بيانات!D1046,"")</f>
        <v/>
      </c>
      <c r="D1046" s="5"/>
    </row>
    <row r="1047" spans="1:4" ht="15" customHeight="1">
      <c r="A1047" s="57" t="str">
        <f>IF(بيانات!B1047&lt;&gt;"",بيانات!B1047,"")</f>
        <v/>
      </c>
      <c r="B1047" s="57" t="str">
        <f>IF(بيانات!B1047&lt;&gt;"",بيانات!C1047,"")</f>
        <v/>
      </c>
      <c r="C1047" s="65" t="str">
        <f>IF(بيانات!B1047&lt;&gt;"",بيانات!D1047,"")</f>
        <v/>
      </c>
      <c r="D1047" s="2"/>
    </row>
    <row r="1048" spans="1:4" ht="15" customHeight="1">
      <c r="A1048" s="58" t="str">
        <f>IF(بيانات!B1048&lt;&gt;"",بيانات!B1048,"")</f>
        <v/>
      </c>
      <c r="B1048" s="58" t="str">
        <f>IF(بيانات!B1048&lt;&gt;"",بيانات!C1048,"")</f>
        <v/>
      </c>
      <c r="C1048" s="66" t="str">
        <f>IF(بيانات!B1048&lt;&gt;"",بيانات!D1048,"")</f>
        <v/>
      </c>
      <c r="D1048" s="5"/>
    </row>
    <row r="1049" spans="1:4" ht="15" customHeight="1">
      <c r="A1049" s="57" t="str">
        <f>IF(بيانات!B1049&lt;&gt;"",بيانات!B1049,"")</f>
        <v/>
      </c>
      <c r="B1049" s="57" t="str">
        <f>IF(بيانات!B1049&lt;&gt;"",بيانات!C1049,"")</f>
        <v/>
      </c>
      <c r="C1049" s="65" t="str">
        <f>IF(بيانات!B1049&lt;&gt;"",بيانات!D1049,"")</f>
        <v/>
      </c>
      <c r="D1049" s="2"/>
    </row>
    <row r="1050" spans="1:4" ht="15" customHeight="1">
      <c r="A1050" s="58" t="str">
        <f>IF(بيانات!B1050&lt;&gt;"",بيانات!B1050,"")</f>
        <v/>
      </c>
      <c r="B1050" s="58" t="str">
        <f>IF(بيانات!B1050&lt;&gt;"",بيانات!C1050,"")</f>
        <v/>
      </c>
      <c r="C1050" s="66" t="str">
        <f>IF(بيانات!B1050&lt;&gt;"",بيانات!D1050,"")</f>
        <v/>
      </c>
      <c r="D1050" s="5"/>
    </row>
    <row r="1051" spans="1:4" ht="15" customHeight="1">
      <c r="A1051" s="57" t="str">
        <f>IF(بيانات!B1051&lt;&gt;"",بيانات!B1051,"")</f>
        <v/>
      </c>
      <c r="B1051" s="57" t="str">
        <f>IF(بيانات!B1051&lt;&gt;"",بيانات!C1051,"")</f>
        <v/>
      </c>
      <c r="C1051" s="65" t="str">
        <f>IF(بيانات!B1051&lt;&gt;"",بيانات!D1051,"")</f>
        <v/>
      </c>
      <c r="D1051" s="2"/>
    </row>
    <row r="1052" spans="1:4" ht="15" customHeight="1">
      <c r="A1052" s="58" t="str">
        <f>IF(بيانات!B1052&lt;&gt;"",بيانات!B1052,"")</f>
        <v/>
      </c>
      <c r="B1052" s="58" t="str">
        <f>IF(بيانات!B1052&lt;&gt;"",بيانات!C1052,"")</f>
        <v/>
      </c>
      <c r="C1052" s="66" t="str">
        <f>IF(بيانات!B1052&lt;&gt;"",بيانات!D1052,"")</f>
        <v/>
      </c>
      <c r="D1052" s="5"/>
    </row>
    <row r="1053" spans="1:4" ht="15" customHeight="1">
      <c r="A1053" s="57" t="str">
        <f>IF(بيانات!B1053&lt;&gt;"",بيانات!B1053,"")</f>
        <v/>
      </c>
      <c r="B1053" s="57" t="str">
        <f>IF(بيانات!B1053&lt;&gt;"",بيانات!C1053,"")</f>
        <v/>
      </c>
      <c r="C1053" s="65" t="str">
        <f>IF(بيانات!B1053&lt;&gt;"",بيانات!D1053,"")</f>
        <v/>
      </c>
      <c r="D1053" s="2"/>
    </row>
    <row r="1054" spans="1:4" ht="15" customHeight="1">
      <c r="A1054" s="58" t="str">
        <f>IF(بيانات!B1054&lt;&gt;"",بيانات!B1054,"")</f>
        <v/>
      </c>
      <c r="B1054" s="58" t="str">
        <f>IF(بيانات!B1054&lt;&gt;"",بيانات!C1054,"")</f>
        <v/>
      </c>
      <c r="C1054" s="66" t="str">
        <f>IF(بيانات!B1054&lt;&gt;"",بيانات!D1054,"")</f>
        <v/>
      </c>
      <c r="D1054" s="5"/>
    </row>
    <row r="1055" spans="1:4" ht="15" customHeight="1">
      <c r="A1055" s="57" t="str">
        <f>IF(بيانات!B1055&lt;&gt;"",بيانات!B1055,"")</f>
        <v/>
      </c>
      <c r="B1055" s="57" t="str">
        <f>IF(بيانات!B1055&lt;&gt;"",بيانات!C1055,"")</f>
        <v/>
      </c>
      <c r="C1055" s="65" t="str">
        <f>IF(بيانات!B1055&lt;&gt;"",بيانات!D1055,"")</f>
        <v/>
      </c>
      <c r="D1055" s="2"/>
    </row>
    <row r="1056" spans="1:4" ht="15" customHeight="1">
      <c r="A1056" s="58" t="str">
        <f>IF(بيانات!B1056&lt;&gt;"",بيانات!B1056,"")</f>
        <v/>
      </c>
      <c r="B1056" s="58" t="str">
        <f>IF(بيانات!B1056&lt;&gt;"",بيانات!C1056,"")</f>
        <v/>
      </c>
      <c r="C1056" s="66" t="str">
        <f>IF(بيانات!B1056&lt;&gt;"",بيانات!D1056,"")</f>
        <v/>
      </c>
      <c r="D1056" s="5"/>
    </row>
    <row r="1057" spans="1:4" ht="15" customHeight="1">
      <c r="A1057" s="57" t="str">
        <f>IF(بيانات!B1057&lt;&gt;"",بيانات!B1057,"")</f>
        <v/>
      </c>
      <c r="B1057" s="57" t="str">
        <f>IF(بيانات!B1057&lt;&gt;"",بيانات!C1057,"")</f>
        <v/>
      </c>
      <c r="C1057" s="65" t="str">
        <f>IF(بيانات!B1057&lt;&gt;"",بيانات!D1057,"")</f>
        <v/>
      </c>
      <c r="D1057" s="2"/>
    </row>
    <row r="1058" spans="1:4" ht="15" customHeight="1">
      <c r="A1058" s="58" t="str">
        <f>IF(بيانات!B1058&lt;&gt;"",بيانات!B1058,"")</f>
        <v/>
      </c>
      <c r="B1058" s="58" t="str">
        <f>IF(بيانات!B1058&lt;&gt;"",بيانات!C1058,"")</f>
        <v/>
      </c>
      <c r="C1058" s="66" t="str">
        <f>IF(بيانات!B1058&lt;&gt;"",بيانات!D1058,"")</f>
        <v/>
      </c>
      <c r="D1058" s="5"/>
    </row>
    <row r="1059" spans="1:4" ht="15" customHeight="1">
      <c r="A1059" s="57" t="str">
        <f>IF(بيانات!B1059&lt;&gt;"",بيانات!B1059,"")</f>
        <v/>
      </c>
      <c r="B1059" s="57" t="str">
        <f>IF(بيانات!B1059&lt;&gt;"",بيانات!C1059,"")</f>
        <v/>
      </c>
      <c r="C1059" s="65" t="str">
        <f>IF(بيانات!B1059&lt;&gt;"",بيانات!D1059,"")</f>
        <v/>
      </c>
      <c r="D1059" s="2"/>
    </row>
    <row r="1060" spans="1:4" ht="15" customHeight="1">
      <c r="A1060" s="58" t="str">
        <f>IF(بيانات!B1060&lt;&gt;"",بيانات!B1060,"")</f>
        <v/>
      </c>
      <c r="B1060" s="58" t="str">
        <f>IF(بيانات!B1060&lt;&gt;"",بيانات!C1060,"")</f>
        <v/>
      </c>
      <c r="C1060" s="66" t="str">
        <f>IF(بيانات!B1060&lt;&gt;"",بيانات!D1060,"")</f>
        <v/>
      </c>
      <c r="D1060" s="5"/>
    </row>
    <row r="1061" spans="1:4" ht="15" customHeight="1">
      <c r="A1061" s="57" t="str">
        <f>IF(بيانات!B1061&lt;&gt;"",بيانات!B1061,"")</f>
        <v/>
      </c>
      <c r="B1061" s="57" t="str">
        <f>IF(بيانات!B1061&lt;&gt;"",بيانات!C1061,"")</f>
        <v/>
      </c>
      <c r="C1061" s="65" t="str">
        <f>IF(بيانات!B1061&lt;&gt;"",بيانات!D1061,"")</f>
        <v/>
      </c>
      <c r="D1061" s="2"/>
    </row>
    <row r="1062" spans="1:4" ht="15" customHeight="1">
      <c r="A1062" s="58" t="str">
        <f>IF(بيانات!B1062&lt;&gt;"",بيانات!B1062,"")</f>
        <v/>
      </c>
      <c r="B1062" s="58" t="str">
        <f>IF(بيانات!B1062&lt;&gt;"",بيانات!C1062,"")</f>
        <v/>
      </c>
      <c r="C1062" s="66" t="str">
        <f>IF(بيانات!B1062&lt;&gt;"",بيانات!D1062,"")</f>
        <v/>
      </c>
      <c r="D1062" s="5"/>
    </row>
    <row r="1063" spans="1:4" ht="15" customHeight="1">
      <c r="A1063" s="57" t="str">
        <f>IF(بيانات!B1063&lt;&gt;"",بيانات!B1063,"")</f>
        <v/>
      </c>
      <c r="B1063" s="57" t="str">
        <f>IF(بيانات!B1063&lt;&gt;"",بيانات!C1063,"")</f>
        <v/>
      </c>
      <c r="C1063" s="65" t="str">
        <f>IF(بيانات!B1063&lt;&gt;"",بيانات!D1063,"")</f>
        <v/>
      </c>
      <c r="D1063" s="2"/>
    </row>
    <row r="1064" spans="1:4" ht="15" customHeight="1">
      <c r="A1064" s="58" t="str">
        <f>IF(بيانات!B1064&lt;&gt;"",بيانات!B1064,"")</f>
        <v/>
      </c>
      <c r="B1064" s="58" t="str">
        <f>IF(بيانات!B1064&lt;&gt;"",بيانات!C1064,"")</f>
        <v/>
      </c>
      <c r="C1064" s="66" t="str">
        <f>IF(بيانات!B1064&lt;&gt;"",بيانات!D1064,"")</f>
        <v/>
      </c>
      <c r="D1064" s="5"/>
    </row>
    <row r="1065" spans="1:4" ht="15" customHeight="1">
      <c r="A1065" s="57" t="str">
        <f>IF(بيانات!B1065&lt;&gt;"",بيانات!B1065,"")</f>
        <v/>
      </c>
      <c r="B1065" s="57" t="str">
        <f>IF(بيانات!B1065&lt;&gt;"",بيانات!C1065,"")</f>
        <v/>
      </c>
      <c r="C1065" s="65" t="str">
        <f>IF(بيانات!B1065&lt;&gt;"",بيانات!D1065,"")</f>
        <v/>
      </c>
      <c r="D1065" s="2"/>
    </row>
    <row r="1066" spans="1:4" ht="15" customHeight="1">
      <c r="A1066" s="58" t="str">
        <f>IF(بيانات!B1066&lt;&gt;"",بيانات!B1066,"")</f>
        <v/>
      </c>
      <c r="B1066" s="58" t="str">
        <f>IF(بيانات!B1066&lt;&gt;"",بيانات!C1066,"")</f>
        <v/>
      </c>
      <c r="C1066" s="66" t="str">
        <f>IF(بيانات!B1066&lt;&gt;"",بيانات!D1066,"")</f>
        <v/>
      </c>
      <c r="D1066" s="5"/>
    </row>
    <row r="1067" spans="1:4" ht="15" customHeight="1">
      <c r="A1067" s="57" t="str">
        <f>IF(بيانات!B1067&lt;&gt;"",بيانات!B1067,"")</f>
        <v/>
      </c>
      <c r="B1067" s="57" t="str">
        <f>IF(بيانات!B1067&lt;&gt;"",بيانات!C1067,"")</f>
        <v/>
      </c>
      <c r="C1067" s="65" t="str">
        <f>IF(بيانات!B1067&lt;&gt;"",بيانات!D1067,"")</f>
        <v/>
      </c>
      <c r="D1067" s="2"/>
    </row>
    <row r="1068" spans="1:4" ht="15" customHeight="1">
      <c r="A1068" s="58" t="str">
        <f>IF(بيانات!B1068&lt;&gt;"",بيانات!B1068,"")</f>
        <v/>
      </c>
      <c r="B1068" s="58" t="str">
        <f>IF(بيانات!B1068&lt;&gt;"",بيانات!C1068,"")</f>
        <v/>
      </c>
      <c r="C1068" s="66" t="str">
        <f>IF(بيانات!B1068&lt;&gt;"",بيانات!D1068,"")</f>
        <v/>
      </c>
      <c r="D1068" s="5"/>
    </row>
    <row r="1069" spans="1:4" ht="15" customHeight="1">
      <c r="A1069" s="57" t="str">
        <f>IF(بيانات!B1069&lt;&gt;"",بيانات!B1069,"")</f>
        <v/>
      </c>
      <c r="B1069" s="57" t="str">
        <f>IF(بيانات!B1069&lt;&gt;"",بيانات!C1069,"")</f>
        <v/>
      </c>
      <c r="C1069" s="65" t="str">
        <f>IF(بيانات!B1069&lt;&gt;"",بيانات!D1069,"")</f>
        <v/>
      </c>
      <c r="D1069" s="2"/>
    </row>
    <row r="1070" spans="1:4" ht="15" customHeight="1">
      <c r="A1070" s="58" t="str">
        <f>IF(بيانات!B1070&lt;&gt;"",بيانات!B1070,"")</f>
        <v/>
      </c>
      <c r="B1070" s="58" t="str">
        <f>IF(بيانات!B1070&lt;&gt;"",بيانات!C1070,"")</f>
        <v/>
      </c>
      <c r="C1070" s="66" t="str">
        <f>IF(بيانات!B1070&lt;&gt;"",بيانات!D1070,"")</f>
        <v/>
      </c>
      <c r="D1070" s="5"/>
    </row>
    <row r="1071" spans="1:4" ht="15" customHeight="1">
      <c r="A1071" s="57" t="str">
        <f>IF(بيانات!B1071&lt;&gt;"",بيانات!B1071,"")</f>
        <v/>
      </c>
      <c r="B1071" s="57" t="str">
        <f>IF(بيانات!B1071&lt;&gt;"",بيانات!C1071,"")</f>
        <v/>
      </c>
      <c r="C1071" s="65" t="str">
        <f>IF(بيانات!B1071&lt;&gt;"",بيانات!D1071,"")</f>
        <v/>
      </c>
      <c r="D1071" s="2"/>
    </row>
    <row r="1072" spans="1:4" ht="15" customHeight="1">
      <c r="A1072" s="58" t="str">
        <f>IF(بيانات!B1072&lt;&gt;"",بيانات!B1072,"")</f>
        <v/>
      </c>
      <c r="B1072" s="58" t="str">
        <f>IF(بيانات!B1072&lt;&gt;"",بيانات!C1072,"")</f>
        <v/>
      </c>
      <c r="C1072" s="66" t="str">
        <f>IF(بيانات!B1072&lt;&gt;"",بيانات!D1072,"")</f>
        <v/>
      </c>
      <c r="D1072" s="5"/>
    </row>
    <row r="1073" spans="1:4" ht="15" customHeight="1">
      <c r="A1073" s="57" t="str">
        <f>IF(بيانات!B1073&lt;&gt;"",بيانات!B1073,"")</f>
        <v/>
      </c>
      <c r="B1073" s="57" t="str">
        <f>IF(بيانات!B1073&lt;&gt;"",بيانات!C1073,"")</f>
        <v/>
      </c>
      <c r="C1073" s="65" t="str">
        <f>IF(بيانات!B1073&lt;&gt;"",بيانات!D1073,"")</f>
        <v/>
      </c>
      <c r="D1073" s="2"/>
    </row>
    <row r="1074" spans="1:4" ht="15" customHeight="1">
      <c r="A1074" s="58" t="str">
        <f>IF(بيانات!B1074&lt;&gt;"",بيانات!B1074,"")</f>
        <v/>
      </c>
      <c r="B1074" s="58" t="str">
        <f>IF(بيانات!B1074&lt;&gt;"",بيانات!C1074,"")</f>
        <v/>
      </c>
      <c r="C1074" s="66" t="str">
        <f>IF(بيانات!B1074&lt;&gt;"",بيانات!D1074,"")</f>
        <v/>
      </c>
      <c r="D1074" s="5"/>
    </row>
    <row r="1075" spans="1:4" ht="15" customHeight="1">
      <c r="A1075" s="57" t="str">
        <f>IF(بيانات!B1075&lt;&gt;"",بيانات!B1075,"")</f>
        <v/>
      </c>
      <c r="B1075" s="57" t="str">
        <f>IF(بيانات!B1075&lt;&gt;"",بيانات!C1075,"")</f>
        <v/>
      </c>
      <c r="C1075" s="65" t="str">
        <f>IF(بيانات!B1075&lt;&gt;"",بيانات!D1075,"")</f>
        <v/>
      </c>
      <c r="D1075" s="2"/>
    </row>
    <row r="1076" spans="1:4" ht="15" customHeight="1">
      <c r="A1076" s="58" t="str">
        <f>IF(بيانات!B1076&lt;&gt;"",بيانات!B1076,"")</f>
        <v/>
      </c>
      <c r="B1076" s="58" t="str">
        <f>IF(بيانات!B1076&lt;&gt;"",بيانات!C1076,"")</f>
        <v/>
      </c>
      <c r="C1076" s="66" t="str">
        <f>IF(بيانات!B1076&lt;&gt;"",بيانات!D1076,"")</f>
        <v/>
      </c>
      <c r="D1076" s="5"/>
    </row>
    <row r="1077" spans="1:4" ht="15" customHeight="1">
      <c r="A1077" s="57" t="str">
        <f>IF(بيانات!B1077&lt;&gt;"",بيانات!B1077,"")</f>
        <v/>
      </c>
      <c r="B1077" s="57" t="str">
        <f>IF(بيانات!B1077&lt;&gt;"",بيانات!C1077,"")</f>
        <v/>
      </c>
      <c r="C1077" s="65" t="str">
        <f>IF(بيانات!B1077&lt;&gt;"",بيانات!D1077,"")</f>
        <v/>
      </c>
      <c r="D1077" s="2"/>
    </row>
    <row r="1078" spans="1:4" ht="15" customHeight="1">
      <c r="A1078" s="58" t="str">
        <f>IF(بيانات!B1078&lt;&gt;"",بيانات!B1078,"")</f>
        <v/>
      </c>
      <c r="B1078" s="58" t="str">
        <f>IF(بيانات!B1078&lt;&gt;"",بيانات!C1078,"")</f>
        <v/>
      </c>
      <c r="C1078" s="66" t="str">
        <f>IF(بيانات!B1078&lt;&gt;"",بيانات!D1078,"")</f>
        <v/>
      </c>
      <c r="D1078" s="5"/>
    </row>
    <row r="1079" spans="1:4" ht="15" customHeight="1">
      <c r="A1079" s="57" t="str">
        <f>IF(بيانات!B1079&lt;&gt;"",بيانات!B1079,"")</f>
        <v/>
      </c>
      <c r="B1079" s="57" t="str">
        <f>IF(بيانات!B1079&lt;&gt;"",بيانات!C1079,"")</f>
        <v/>
      </c>
      <c r="C1079" s="65" t="str">
        <f>IF(بيانات!B1079&lt;&gt;"",بيانات!D1079,"")</f>
        <v/>
      </c>
      <c r="D1079" s="2"/>
    </row>
    <row r="1080" spans="1:4" ht="15" customHeight="1">
      <c r="A1080" s="58" t="str">
        <f>IF(بيانات!B1080&lt;&gt;"",بيانات!B1080,"")</f>
        <v/>
      </c>
      <c r="B1080" s="58" t="str">
        <f>IF(بيانات!B1080&lt;&gt;"",بيانات!C1080,"")</f>
        <v/>
      </c>
      <c r="C1080" s="66" t="str">
        <f>IF(بيانات!B1080&lt;&gt;"",بيانات!D1080,"")</f>
        <v/>
      </c>
      <c r="D1080" s="5"/>
    </row>
    <row r="1081" spans="1:4" ht="15" customHeight="1">
      <c r="A1081" s="57" t="str">
        <f>IF(بيانات!B1081&lt;&gt;"",بيانات!B1081,"")</f>
        <v/>
      </c>
      <c r="B1081" s="57" t="str">
        <f>IF(بيانات!B1081&lt;&gt;"",بيانات!C1081,"")</f>
        <v/>
      </c>
      <c r="C1081" s="65" t="str">
        <f>IF(بيانات!B1081&lt;&gt;"",بيانات!D1081,"")</f>
        <v/>
      </c>
      <c r="D1081" s="2"/>
    </row>
    <row r="1082" spans="1:4" ht="15" customHeight="1">
      <c r="A1082" s="58" t="str">
        <f>IF(بيانات!B1082&lt;&gt;"",بيانات!B1082,"")</f>
        <v/>
      </c>
      <c r="B1082" s="58" t="str">
        <f>IF(بيانات!B1082&lt;&gt;"",بيانات!C1082,"")</f>
        <v/>
      </c>
      <c r="C1082" s="66" t="str">
        <f>IF(بيانات!B1082&lt;&gt;"",بيانات!D1082,"")</f>
        <v/>
      </c>
      <c r="D1082" s="5"/>
    </row>
    <row r="1083" spans="1:4" ht="15" customHeight="1">
      <c r="A1083" s="57" t="str">
        <f>IF(بيانات!B1083&lt;&gt;"",بيانات!B1083,"")</f>
        <v/>
      </c>
      <c r="B1083" s="57" t="str">
        <f>IF(بيانات!B1083&lt;&gt;"",بيانات!C1083,"")</f>
        <v/>
      </c>
      <c r="C1083" s="65" t="str">
        <f>IF(بيانات!B1083&lt;&gt;"",بيانات!D1083,"")</f>
        <v/>
      </c>
      <c r="D1083" s="2"/>
    </row>
    <row r="1084" spans="1:4" ht="15" customHeight="1">
      <c r="A1084" s="58" t="str">
        <f>IF(بيانات!B1084&lt;&gt;"",بيانات!B1084,"")</f>
        <v/>
      </c>
      <c r="B1084" s="58" t="str">
        <f>IF(بيانات!B1084&lt;&gt;"",بيانات!C1084,"")</f>
        <v/>
      </c>
      <c r="C1084" s="66" t="str">
        <f>IF(بيانات!B1084&lt;&gt;"",بيانات!D1084,"")</f>
        <v/>
      </c>
      <c r="D1084" s="5"/>
    </row>
    <row r="1085" spans="1:4" ht="15" customHeight="1">
      <c r="A1085" s="57" t="str">
        <f>IF(بيانات!B1085&lt;&gt;"",بيانات!B1085,"")</f>
        <v/>
      </c>
      <c r="B1085" s="57" t="str">
        <f>IF(بيانات!B1085&lt;&gt;"",بيانات!C1085,"")</f>
        <v/>
      </c>
      <c r="C1085" s="65" t="str">
        <f>IF(بيانات!B1085&lt;&gt;"",بيانات!D1085,"")</f>
        <v/>
      </c>
      <c r="D1085" s="2"/>
    </row>
    <row r="1086" spans="1:4" ht="15" customHeight="1">
      <c r="A1086" s="58" t="str">
        <f>IF(بيانات!B1086&lt;&gt;"",بيانات!B1086,"")</f>
        <v/>
      </c>
      <c r="B1086" s="58" t="str">
        <f>IF(بيانات!B1086&lt;&gt;"",بيانات!C1086,"")</f>
        <v/>
      </c>
      <c r="C1086" s="66" t="str">
        <f>IF(بيانات!B1086&lt;&gt;"",بيانات!D1086,"")</f>
        <v/>
      </c>
      <c r="D1086" s="5"/>
    </row>
    <row r="1087" spans="1:4" ht="15" customHeight="1">
      <c r="A1087" s="57" t="str">
        <f>IF(بيانات!B1087&lt;&gt;"",بيانات!B1087,"")</f>
        <v/>
      </c>
      <c r="B1087" s="57" t="str">
        <f>IF(بيانات!B1087&lt;&gt;"",بيانات!C1087,"")</f>
        <v/>
      </c>
      <c r="C1087" s="65" t="str">
        <f>IF(بيانات!B1087&lt;&gt;"",بيانات!D1087,"")</f>
        <v/>
      </c>
      <c r="D1087" s="2"/>
    </row>
    <row r="1088" spans="1:4" ht="15" customHeight="1">
      <c r="A1088" s="58" t="str">
        <f>IF(بيانات!B1088&lt;&gt;"",بيانات!B1088,"")</f>
        <v/>
      </c>
      <c r="B1088" s="58" t="str">
        <f>IF(بيانات!B1088&lt;&gt;"",بيانات!C1088,"")</f>
        <v/>
      </c>
      <c r="C1088" s="66" t="str">
        <f>IF(بيانات!B1088&lt;&gt;"",بيانات!D1088,"")</f>
        <v/>
      </c>
      <c r="D1088" s="5"/>
    </row>
    <row r="1089" spans="1:4" ht="15" customHeight="1">
      <c r="A1089" s="57" t="str">
        <f>IF(بيانات!B1089&lt;&gt;"",بيانات!B1089,"")</f>
        <v/>
      </c>
      <c r="B1089" s="57" t="str">
        <f>IF(بيانات!B1089&lt;&gt;"",بيانات!C1089,"")</f>
        <v/>
      </c>
      <c r="C1089" s="65" t="str">
        <f>IF(بيانات!B1089&lt;&gt;"",بيانات!D1089,"")</f>
        <v/>
      </c>
      <c r="D1089" s="2"/>
    </row>
    <row r="1090" spans="1:4" ht="15" customHeight="1">
      <c r="A1090" s="58" t="str">
        <f>IF(بيانات!B1090&lt;&gt;"",بيانات!B1090,"")</f>
        <v/>
      </c>
      <c r="B1090" s="58" t="str">
        <f>IF(بيانات!B1090&lt;&gt;"",بيانات!C1090,"")</f>
        <v/>
      </c>
      <c r="C1090" s="66" t="str">
        <f>IF(بيانات!B1090&lt;&gt;"",بيانات!D1090,"")</f>
        <v/>
      </c>
      <c r="D1090" s="5"/>
    </row>
    <row r="1091" spans="1:4" ht="15" customHeight="1">
      <c r="A1091" s="57" t="str">
        <f>IF(بيانات!B1091&lt;&gt;"",بيانات!B1091,"")</f>
        <v/>
      </c>
      <c r="B1091" s="57" t="str">
        <f>IF(بيانات!B1091&lt;&gt;"",بيانات!C1091,"")</f>
        <v/>
      </c>
      <c r="C1091" s="65" t="str">
        <f>IF(بيانات!B1091&lt;&gt;"",بيانات!D1091,"")</f>
        <v/>
      </c>
      <c r="D1091" s="2"/>
    </row>
    <row r="1092" spans="1:4" ht="15" customHeight="1">
      <c r="A1092" s="58" t="str">
        <f>IF(بيانات!B1092&lt;&gt;"",بيانات!B1092,"")</f>
        <v/>
      </c>
      <c r="B1092" s="58" t="str">
        <f>IF(بيانات!B1092&lt;&gt;"",بيانات!C1092,"")</f>
        <v/>
      </c>
      <c r="C1092" s="66" t="str">
        <f>IF(بيانات!B1092&lt;&gt;"",بيانات!D1092,"")</f>
        <v/>
      </c>
      <c r="D1092" s="5"/>
    </row>
    <row r="1093" spans="1:4" ht="15" customHeight="1">
      <c r="A1093" s="57" t="str">
        <f>IF(بيانات!B1093&lt;&gt;"",بيانات!B1093,"")</f>
        <v/>
      </c>
      <c r="B1093" s="57" t="str">
        <f>IF(بيانات!B1093&lt;&gt;"",بيانات!C1093,"")</f>
        <v/>
      </c>
      <c r="C1093" s="65" t="str">
        <f>IF(بيانات!B1093&lt;&gt;"",بيانات!D1093,"")</f>
        <v/>
      </c>
      <c r="D1093" s="2"/>
    </row>
    <row r="1094" spans="1:4" ht="15" customHeight="1">
      <c r="A1094" s="58" t="str">
        <f>IF(بيانات!B1094&lt;&gt;"",بيانات!B1094,"")</f>
        <v/>
      </c>
      <c r="B1094" s="58" t="str">
        <f>IF(بيانات!B1094&lt;&gt;"",بيانات!C1094,"")</f>
        <v/>
      </c>
      <c r="C1094" s="66" t="str">
        <f>IF(بيانات!B1094&lt;&gt;"",بيانات!D1094,"")</f>
        <v/>
      </c>
      <c r="D1094" s="5"/>
    </row>
    <row r="1095" spans="1:4" ht="15" customHeight="1">
      <c r="A1095" s="57" t="str">
        <f>IF(بيانات!B1095&lt;&gt;"",بيانات!B1095,"")</f>
        <v/>
      </c>
      <c r="B1095" s="57" t="str">
        <f>IF(بيانات!B1095&lt;&gt;"",بيانات!C1095,"")</f>
        <v/>
      </c>
      <c r="C1095" s="65" t="str">
        <f>IF(بيانات!B1095&lt;&gt;"",بيانات!D1095,"")</f>
        <v/>
      </c>
      <c r="D1095" s="2"/>
    </row>
    <row r="1096" spans="1:4" ht="15" customHeight="1">
      <c r="A1096" s="58" t="str">
        <f>IF(بيانات!B1096&lt;&gt;"",بيانات!B1096,"")</f>
        <v/>
      </c>
      <c r="B1096" s="58" t="str">
        <f>IF(بيانات!B1096&lt;&gt;"",بيانات!C1096,"")</f>
        <v/>
      </c>
      <c r="C1096" s="66" t="str">
        <f>IF(بيانات!B1096&lt;&gt;"",بيانات!D1096,"")</f>
        <v/>
      </c>
      <c r="D1096" s="5"/>
    </row>
    <row r="1097" spans="1:4" ht="15" customHeight="1">
      <c r="A1097" s="57" t="str">
        <f>IF(بيانات!B1097&lt;&gt;"",بيانات!B1097,"")</f>
        <v/>
      </c>
      <c r="B1097" s="57" t="str">
        <f>IF(بيانات!B1097&lt;&gt;"",بيانات!C1097,"")</f>
        <v/>
      </c>
      <c r="C1097" s="65" t="str">
        <f>IF(بيانات!B1097&lt;&gt;"",بيانات!D1097,"")</f>
        <v/>
      </c>
      <c r="D1097" s="2"/>
    </row>
    <row r="1098" spans="1:4" ht="15" customHeight="1">
      <c r="A1098" s="58" t="str">
        <f>IF(بيانات!B1098&lt;&gt;"",بيانات!B1098,"")</f>
        <v/>
      </c>
      <c r="B1098" s="58" t="str">
        <f>IF(بيانات!B1098&lt;&gt;"",بيانات!C1098,"")</f>
        <v/>
      </c>
      <c r="C1098" s="66" t="str">
        <f>IF(بيانات!B1098&lt;&gt;"",بيانات!D1098,"")</f>
        <v/>
      </c>
      <c r="D1098" s="5"/>
    </row>
    <row r="1099" spans="1:4" ht="15" customHeight="1">
      <c r="A1099" s="57" t="str">
        <f>IF(بيانات!B1099&lt;&gt;"",بيانات!B1099,"")</f>
        <v/>
      </c>
      <c r="B1099" s="57" t="str">
        <f>IF(بيانات!B1099&lt;&gt;"",بيانات!C1099,"")</f>
        <v/>
      </c>
      <c r="C1099" s="65" t="str">
        <f>IF(بيانات!B1099&lt;&gt;"",بيانات!D1099,"")</f>
        <v/>
      </c>
      <c r="D1099" s="2"/>
    </row>
    <row r="1100" spans="1:4" ht="15" customHeight="1">
      <c r="A1100" s="58" t="str">
        <f>IF(بيانات!B1100&lt;&gt;"",بيانات!B1100,"")</f>
        <v/>
      </c>
      <c r="B1100" s="58" t="str">
        <f>IF(بيانات!B1100&lt;&gt;"",بيانات!C1100,"")</f>
        <v/>
      </c>
      <c r="C1100" s="66" t="str">
        <f>IF(بيانات!B1100&lt;&gt;"",بيانات!D1100,"")</f>
        <v/>
      </c>
      <c r="D1100" s="5"/>
    </row>
    <row r="1101" spans="1:4" ht="15" customHeight="1">
      <c r="A1101" s="57" t="str">
        <f>IF(بيانات!B1101&lt;&gt;"",بيانات!B1101,"")</f>
        <v/>
      </c>
      <c r="B1101" s="57" t="str">
        <f>IF(بيانات!B1101&lt;&gt;"",بيانات!C1101,"")</f>
        <v/>
      </c>
      <c r="C1101" s="65" t="str">
        <f>IF(بيانات!B1101&lt;&gt;"",بيانات!D1101,"")</f>
        <v/>
      </c>
      <c r="D1101" s="2"/>
    </row>
    <row r="1102" spans="1:4" ht="15" customHeight="1">
      <c r="A1102" s="58" t="str">
        <f>IF(بيانات!B1102&lt;&gt;"",بيانات!B1102,"")</f>
        <v/>
      </c>
      <c r="B1102" s="58" t="str">
        <f>IF(بيانات!B1102&lt;&gt;"",بيانات!C1102,"")</f>
        <v/>
      </c>
      <c r="C1102" s="66" t="str">
        <f>IF(بيانات!B1102&lt;&gt;"",بيانات!D1102,"")</f>
        <v/>
      </c>
      <c r="D1102" s="5"/>
    </row>
    <row r="1103" spans="1:4" ht="15" customHeight="1">
      <c r="A1103" s="57" t="str">
        <f>IF(بيانات!B1103&lt;&gt;"",بيانات!B1103,"")</f>
        <v/>
      </c>
      <c r="B1103" s="57" t="str">
        <f>IF(بيانات!B1103&lt;&gt;"",بيانات!C1103,"")</f>
        <v/>
      </c>
      <c r="C1103" s="65" t="str">
        <f>IF(بيانات!B1103&lt;&gt;"",بيانات!D1103,"")</f>
        <v/>
      </c>
      <c r="D1103" s="2"/>
    </row>
    <row r="1104" spans="1:4" ht="15" customHeight="1">
      <c r="A1104" s="58" t="str">
        <f>IF(بيانات!B1104&lt;&gt;"",بيانات!B1104,"")</f>
        <v/>
      </c>
      <c r="B1104" s="58" t="str">
        <f>IF(بيانات!B1104&lt;&gt;"",بيانات!C1104,"")</f>
        <v/>
      </c>
      <c r="C1104" s="66" t="str">
        <f>IF(بيانات!B1104&lt;&gt;"",بيانات!D1104,"")</f>
        <v/>
      </c>
      <c r="D1104" s="5"/>
    </row>
    <row r="1105" spans="1:4" ht="15" customHeight="1">
      <c r="A1105" s="57" t="str">
        <f>IF(بيانات!B1105&lt;&gt;"",بيانات!B1105,"")</f>
        <v/>
      </c>
      <c r="B1105" s="57" t="str">
        <f>IF(بيانات!B1105&lt;&gt;"",بيانات!C1105,"")</f>
        <v/>
      </c>
      <c r="C1105" s="65" t="str">
        <f>IF(بيانات!B1105&lt;&gt;"",بيانات!D1105,"")</f>
        <v/>
      </c>
      <c r="D1105" s="2"/>
    </row>
    <row r="1106" spans="1:4" ht="15" customHeight="1">
      <c r="A1106" s="58" t="str">
        <f>IF(بيانات!B1106&lt;&gt;"",بيانات!B1106,"")</f>
        <v/>
      </c>
      <c r="B1106" s="58" t="str">
        <f>IF(بيانات!B1106&lt;&gt;"",بيانات!C1106,"")</f>
        <v/>
      </c>
      <c r="C1106" s="66" t="str">
        <f>IF(بيانات!B1106&lt;&gt;"",بيانات!D1106,"")</f>
        <v/>
      </c>
      <c r="D1106" s="5"/>
    </row>
    <row r="1107" spans="1:4" ht="15" customHeight="1">
      <c r="A1107" s="57" t="str">
        <f>IF(بيانات!B1107&lt;&gt;"",بيانات!B1107,"")</f>
        <v/>
      </c>
      <c r="B1107" s="57" t="str">
        <f>IF(بيانات!B1107&lt;&gt;"",بيانات!C1107,"")</f>
        <v/>
      </c>
      <c r="C1107" s="65" t="str">
        <f>IF(بيانات!B1107&lt;&gt;"",بيانات!D1107,"")</f>
        <v/>
      </c>
      <c r="D1107" s="2"/>
    </row>
    <row r="1108" spans="1:4" ht="15" customHeight="1">
      <c r="A1108" s="58" t="str">
        <f>IF(بيانات!B1108&lt;&gt;"",بيانات!B1108,"")</f>
        <v/>
      </c>
      <c r="B1108" s="58" t="str">
        <f>IF(بيانات!B1108&lt;&gt;"",بيانات!C1108,"")</f>
        <v/>
      </c>
      <c r="C1108" s="66" t="str">
        <f>IF(بيانات!B1108&lt;&gt;"",بيانات!D1108,"")</f>
        <v/>
      </c>
      <c r="D1108" s="5"/>
    </row>
    <row r="1109" spans="1:4" ht="15" customHeight="1">
      <c r="A1109" s="57" t="str">
        <f>IF(بيانات!B1109&lt;&gt;"",بيانات!B1109,"")</f>
        <v/>
      </c>
      <c r="B1109" s="57" t="str">
        <f>IF(بيانات!B1109&lt;&gt;"",بيانات!C1109,"")</f>
        <v/>
      </c>
      <c r="C1109" s="65" t="str">
        <f>IF(بيانات!B1109&lt;&gt;"",بيانات!D1109,"")</f>
        <v/>
      </c>
      <c r="D1109" s="2"/>
    </row>
    <row r="1110" spans="1:4" ht="15" customHeight="1">
      <c r="A1110" s="58" t="str">
        <f>IF(بيانات!B1110&lt;&gt;"",بيانات!B1110,"")</f>
        <v/>
      </c>
      <c r="B1110" s="58" t="str">
        <f>IF(بيانات!B1110&lt;&gt;"",بيانات!C1110,"")</f>
        <v/>
      </c>
      <c r="C1110" s="66" t="str">
        <f>IF(بيانات!B1110&lt;&gt;"",بيانات!D1110,"")</f>
        <v/>
      </c>
      <c r="D1110" s="5"/>
    </row>
    <row r="1111" spans="1:4" ht="15" customHeight="1">
      <c r="A1111" s="57" t="str">
        <f>IF(بيانات!B1111&lt;&gt;"",بيانات!B1111,"")</f>
        <v/>
      </c>
      <c r="B1111" s="57" t="str">
        <f>IF(بيانات!B1111&lt;&gt;"",بيانات!C1111,"")</f>
        <v/>
      </c>
      <c r="C1111" s="65" t="str">
        <f>IF(بيانات!B1111&lt;&gt;"",بيانات!D1111,"")</f>
        <v/>
      </c>
      <c r="D1111" s="2"/>
    </row>
    <row r="1112" spans="1:4" ht="15" customHeight="1">
      <c r="A1112" s="58" t="str">
        <f>IF(بيانات!B1112&lt;&gt;"",بيانات!B1112,"")</f>
        <v/>
      </c>
      <c r="B1112" s="58" t="str">
        <f>IF(بيانات!B1112&lt;&gt;"",بيانات!C1112,"")</f>
        <v/>
      </c>
      <c r="C1112" s="66" t="str">
        <f>IF(بيانات!B1112&lt;&gt;"",بيانات!D1112,"")</f>
        <v/>
      </c>
      <c r="D1112" s="5"/>
    </row>
    <row r="1113" spans="1:4" ht="15" customHeight="1">
      <c r="A1113" s="57" t="str">
        <f>IF(بيانات!B1113&lt;&gt;"",بيانات!B1113,"")</f>
        <v/>
      </c>
      <c r="B1113" s="57" t="str">
        <f>IF(بيانات!B1113&lt;&gt;"",بيانات!C1113,"")</f>
        <v/>
      </c>
      <c r="C1113" s="65" t="str">
        <f>IF(بيانات!B1113&lt;&gt;"",بيانات!D1113,"")</f>
        <v/>
      </c>
      <c r="D1113" s="2"/>
    </row>
    <row r="1114" spans="1:4" ht="15" customHeight="1">
      <c r="A1114" s="58" t="str">
        <f>IF(بيانات!B1114&lt;&gt;"",بيانات!B1114,"")</f>
        <v/>
      </c>
      <c r="B1114" s="58" t="str">
        <f>IF(بيانات!B1114&lt;&gt;"",بيانات!C1114,"")</f>
        <v/>
      </c>
      <c r="C1114" s="66" t="str">
        <f>IF(بيانات!B1114&lt;&gt;"",بيانات!D1114,"")</f>
        <v/>
      </c>
      <c r="D1114" s="5"/>
    </row>
    <row r="1115" spans="1:4" ht="15" customHeight="1">
      <c r="A1115" s="57" t="str">
        <f>IF(بيانات!B1115&lt;&gt;"",بيانات!B1115,"")</f>
        <v/>
      </c>
      <c r="B1115" s="57" t="str">
        <f>IF(بيانات!B1115&lt;&gt;"",بيانات!C1115,"")</f>
        <v/>
      </c>
      <c r="C1115" s="65" t="str">
        <f>IF(بيانات!B1115&lt;&gt;"",بيانات!D1115,"")</f>
        <v/>
      </c>
      <c r="D1115" s="2"/>
    </row>
    <row r="1116" spans="1:4" ht="15" customHeight="1">
      <c r="A1116" s="58" t="str">
        <f>IF(بيانات!B1116&lt;&gt;"",بيانات!B1116,"")</f>
        <v/>
      </c>
      <c r="B1116" s="58" t="str">
        <f>IF(بيانات!B1116&lt;&gt;"",بيانات!C1116,"")</f>
        <v/>
      </c>
      <c r="C1116" s="66" t="str">
        <f>IF(بيانات!B1116&lt;&gt;"",بيانات!D1116,"")</f>
        <v/>
      </c>
      <c r="D1116" s="5"/>
    </row>
    <row r="1117" spans="1:4" ht="15" customHeight="1">
      <c r="A1117" s="57" t="str">
        <f>IF(بيانات!B1117&lt;&gt;"",بيانات!B1117,"")</f>
        <v/>
      </c>
      <c r="B1117" s="57" t="str">
        <f>IF(بيانات!B1117&lt;&gt;"",بيانات!C1117,"")</f>
        <v/>
      </c>
      <c r="C1117" s="65" t="str">
        <f>IF(بيانات!B1117&lt;&gt;"",بيانات!D1117,"")</f>
        <v/>
      </c>
      <c r="D1117" s="2"/>
    </row>
    <row r="1118" spans="1:4" ht="15" customHeight="1">
      <c r="A1118" s="58" t="str">
        <f>IF(بيانات!B1118&lt;&gt;"",بيانات!B1118,"")</f>
        <v/>
      </c>
      <c r="B1118" s="58" t="str">
        <f>IF(بيانات!B1118&lt;&gt;"",بيانات!C1118,"")</f>
        <v/>
      </c>
      <c r="C1118" s="66" t="str">
        <f>IF(بيانات!B1118&lt;&gt;"",بيانات!D1118,"")</f>
        <v/>
      </c>
      <c r="D1118" s="5"/>
    </row>
    <row r="1119" spans="1:4" ht="15" customHeight="1">
      <c r="A1119" s="57" t="str">
        <f>IF(بيانات!B1119&lt;&gt;"",بيانات!B1119,"")</f>
        <v/>
      </c>
      <c r="B1119" s="57" t="str">
        <f>IF(بيانات!B1119&lt;&gt;"",بيانات!C1119,"")</f>
        <v/>
      </c>
      <c r="C1119" s="65" t="str">
        <f>IF(بيانات!B1119&lt;&gt;"",بيانات!D1119,"")</f>
        <v/>
      </c>
      <c r="D1119" s="2"/>
    </row>
    <row r="1120" spans="1:4" ht="15" customHeight="1">
      <c r="A1120" s="58" t="str">
        <f>IF(بيانات!B1120&lt;&gt;"",بيانات!B1120,"")</f>
        <v/>
      </c>
      <c r="B1120" s="58" t="str">
        <f>IF(بيانات!B1120&lt;&gt;"",بيانات!C1120,"")</f>
        <v/>
      </c>
      <c r="C1120" s="66" t="str">
        <f>IF(بيانات!B1120&lt;&gt;"",بيانات!D1120,"")</f>
        <v/>
      </c>
      <c r="D1120" s="5"/>
    </row>
    <row r="1121" spans="1:4" ht="15" customHeight="1">
      <c r="A1121" s="57" t="str">
        <f>IF(بيانات!B1121&lt;&gt;"",بيانات!B1121,"")</f>
        <v/>
      </c>
      <c r="B1121" s="57" t="str">
        <f>IF(بيانات!B1121&lt;&gt;"",بيانات!C1121,"")</f>
        <v/>
      </c>
      <c r="C1121" s="65" t="str">
        <f>IF(بيانات!B1121&lt;&gt;"",بيانات!D1121,"")</f>
        <v/>
      </c>
      <c r="D1121" s="2"/>
    </row>
    <row r="1122" spans="1:4" ht="15" customHeight="1">
      <c r="A1122" s="58" t="str">
        <f>IF(بيانات!B1122&lt;&gt;"",بيانات!B1122,"")</f>
        <v/>
      </c>
      <c r="B1122" s="58" t="str">
        <f>IF(بيانات!B1122&lt;&gt;"",بيانات!C1122,"")</f>
        <v/>
      </c>
      <c r="C1122" s="66" t="str">
        <f>IF(بيانات!B1122&lt;&gt;"",بيانات!D1122,"")</f>
        <v/>
      </c>
      <c r="D1122" s="5"/>
    </row>
    <row r="1123" spans="1:4" ht="15" customHeight="1">
      <c r="A1123" s="57" t="str">
        <f>IF(بيانات!B1123&lt;&gt;"",بيانات!B1123,"")</f>
        <v/>
      </c>
      <c r="B1123" s="57" t="str">
        <f>IF(بيانات!B1123&lt;&gt;"",بيانات!C1123,"")</f>
        <v/>
      </c>
      <c r="C1123" s="65" t="str">
        <f>IF(بيانات!B1123&lt;&gt;"",بيانات!D1123,"")</f>
        <v/>
      </c>
      <c r="D1123" s="2"/>
    </row>
    <row r="1124" spans="1:4" ht="15" customHeight="1">
      <c r="A1124" s="58" t="str">
        <f>IF(بيانات!B1124&lt;&gt;"",بيانات!B1124,"")</f>
        <v/>
      </c>
      <c r="B1124" s="58" t="str">
        <f>IF(بيانات!B1124&lt;&gt;"",بيانات!C1124,"")</f>
        <v/>
      </c>
      <c r="C1124" s="66" t="str">
        <f>IF(بيانات!B1124&lt;&gt;"",بيانات!D1124,"")</f>
        <v/>
      </c>
      <c r="D1124" s="5"/>
    </row>
    <row r="1125" spans="1:4" ht="15" customHeight="1">
      <c r="A1125" s="57" t="str">
        <f>IF(بيانات!B1125&lt;&gt;"",بيانات!B1125,"")</f>
        <v/>
      </c>
      <c r="B1125" s="57" t="str">
        <f>IF(بيانات!B1125&lt;&gt;"",بيانات!C1125,"")</f>
        <v/>
      </c>
      <c r="C1125" s="65" t="str">
        <f>IF(بيانات!B1125&lt;&gt;"",بيانات!D1125,"")</f>
        <v/>
      </c>
      <c r="D1125" s="2"/>
    </row>
    <row r="1126" spans="1:4" ht="15" customHeight="1">
      <c r="A1126" s="58" t="str">
        <f>IF(بيانات!B1126&lt;&gt;"",بيانات!B1126,"")</f>
        <v/>
      </c>
      <c r="B1126" s="58" t="str">
        <f>IF(بيانات!B1126&lt;&gt;"",بيانات!C1126,"")</f>
        <v/>
      </c>
      <c r="C1126" s="66" t="str">
        <f>IF(بيانات!B1126&lt;&gt;"",بيانات!D1126,"")</f>
        <v/>
      </c>
      <c r="D1126" s="5"/>
    </row>
    <row r="1127" spans="1:4" ht="15" customHeight="1">
      <c r="A1127" s="57" t="str">
        <f>IF(بيانات!B1127&lt;&gt;"",بيانات!B1127,"")</f>
        <v/>
      </c>
      <c r="B1127" s="57" t="str">
        <f>IF(بيانات!B1127&lt;&gt;"",بيانات!C1127,"")</f>
        <v/>
      </c>
      <c r="C1127" s="65" t="str">
        <f>IF(بيانات!B1127&lt;&gt;"",بيانات!D1127,"")</f>
        <v/>
      </c>
      <c r="D1127" s="2"/>
    </row>
    <row r="1128" spans="1:4" ht="15" customHeight="1">
      <c r="A1128" s="58" t="str">
        <f>IF(بيانات!B1128&lt;&gt;"",بيانات!B1128,"")</f>
        <v/>
      </c>
      <c r="B1128" s="58" t="str">
        <f>IF(بيانات!B1128&lt;&gt;"",بيانات!C1128,"")</f>
        <v/>
      </c>
      <c r="C1128" s="66" t="str">
        <f>IF(بيانات!B1128&lt;&gt;"",بيانات!D1128,"")</f>
        <v/>
      </c>
      <c r="D1128" s="5"/>
    </row>
    <row r="1129" spans="1:4" ht="15" customHeight="1">
      <c r="A1129" s="57" t="str">
        <f>IF(بيانات!B1129&lt;&gt;"",بيانات!B1129,"")</f>
        <v/>
      </c>
      <c r="B1129" s="57" t="str">
        <f>IF(بيانات!B1129&lt;&gt;"",بيانات!C1129,"")</f>
        <v/>
      </c>
      <c r="C1129" s="65" t="str">
        <f>IF(بيانات!B1129&lt;&gt;"",بيانات!D1129,"")</f>
        <v/>
      </c>
      <c r="D1129" s="2"/>
    </row>
    <row r="1130" spans="1:4" ht="15" customHeight="1">
      <c r="A1130" s="58" t="str">
        <f>IF(بيانات!B1130&lt;&gt;"",بيانات!B1130,"")</f>
        <v/>
      </c>
      <c r="B1130" s="58" t="str">
        <f>IF(بيانات!B1130&lt;&gt;"",بيانات!C1130,"")</f>
        <v/>
      </c>
      <c r="C1130" s="66" t="str">
        <f>IF(بيانات!B1130&lt;&gt;"",بيانات!D1130,"")</f>
        <v/>
      </c>
      <c r="D1130" s="5"/>
    </row>
    <row r="1131" spans="1:4" ht="15" customHeight="1">
      <c r="A1131" s="57" t="str">
        <f>IF(بيانات!B1131&lt;&gt;"",بيانات!B1131,"")</f>
        <v/>
      </c>
      <c r="B1131" s="57" t="str">
        <f>IF(بيانات!B1131&lt;&gt;"",بيانات!C1131,"")</f>
        <v/>
      </c>
      <c r="C1131" s="65" t="str">
        <f>IF(بيانات!B1131&lt;&gt;"",بيانات!D1131,"")</f>
        <v/>
      </c>
      <c r="D1131" s="2"/>
    </row>
    <row r="1132" spans="1:4" ht="15" customHeight="1">
      <c r="A1132" s="58" t="str">
        <f>IF(بيانات!B1132&lt;&gt;"",بيانات!B1132,"")</f>
        <v/>
      </c>
      <c r="B1132" s="58" t="str">
        <f>IF(بيانات!B1132&lt;&gt;"",بيانات!C1132,"")</f>
        <v/>
      </c>
      <c r="C1132" s="66" t="str">
        <f>IF(بيانات!B1132&lt;&gt;"",بيانات!D1132,"")</f>
        <v/>
      </c>
      <c r="D1132" s="5"/>
    </row>
    <row r="1133" spans="1:4" ht="15" customHeight="1">
      <c r="A1133" s="57" t="str">
        <f>IF(بيانات!B1133&lt;&gt;"",بيانات!B1133,"")</f>
        <v/>
      </c>
      <c r="B1133" s="57" t="str">
        <f>IF(بيانات!B1133&lt;&gt;"",بيانات!C1133,"")</f>
        <v/>
      </c>
      <c r="C1133" s="65" t="str">
        <f>IF(بيانات!B1133&lt;&gt;"",بيانات!D1133,"")</f>
        <v/>
      </c>
      <c r="D1133" s="2"/>
    </row>
    <row r="1134" spans="1:4" ht="15" customHeight="1">
      <c r="A1134" s="58" t="str">
        <f>IF(بيانات!B1134&lt;&gt;"",بيانات!B1134,"")</f>
        <v/>
      </c>
      <c r="B1134" s="58" t="str">
        <f>IF(بيانات!B1134&lt;&gt;"",بيانات!C1134,"")</f>
        <v/>
      </c>
      <c r="C1134" s="66" t="str">
        <f>IF(بيانات!B1134&lt;&gt;"",بيانات!D1134,"")</f>
        <v/>
      </c>
      <c r="D1134" s="5"/>
    </row>
    <row r="1135" spans="1:4" ht="15" customHeight="1">
      <c r="A1135" s="57" t="str">
        <f>IF(بيانات!B1135&lt;&gt;"",بيانات!B1135,"")</f>
        <v/>
      </c>
      <c r="B1135" s="57" t="str">
        <f>IF(بيانات!B1135&lt;&gt;"",بيانات!C1135,"")</f>
        <v/>
      </c>
      <c r="C1135" s="65" t="str">
        <f>IF(بيانات!B1135&lt;&gt;"",بيانات!D1135,"")</f>
        <v/>
      </c>
      <c r="D1135" s="2"/>
    </row>
    <row r="1136" spans="1:4" ht="15" customHeight="1">
      <c r="A1136" s="58" t="str">
        <f>IF(بيانات!B1136&lt;&gt;"",بيانات!B1136,"")</f>
        <v/>
      </c>
      <c r="B1136" s="58" t="str">
        <f>IF(بيانات!B1136&lt;&gt;"",بيانات!C1136,"")</f>
        <v/>
      </c>
      <c r="C1136" s="66" t="str">
        <f>IF(بيانات!B1136&lt;&gt;"",بيانات!D1136,"")</f>
        <v/>
      </c>
      <c r="D1136" s="5"/>
    </row>
    <row r="1137" spans="1:4" ht="15" customHeight="1">
      <c r="A1137" s="57" t="str">
        <f>IF(بيانات!B1137&lt;&gt;"",بيانات!B1137,"")</f>
        <v/>
      </c>
      <c r="B1137" s="57" t="str">
        <f>IF(بيانات!B1137&lt;&gt;"",بيانات!C1137,"")</f>
        <v/>
      </c>
      <c r="C1137" s="65" t="str">
        <f>IF(بيانات!B1137&lt;&gt;"",بيانات!D1137,"")</f>
        <v/>
      </c>
      <c r="D1137" s="2"/>
    </row>
    <row r="1138" spans="1:4" ht="15" customHeight="1">
      <c r="A1138" s="58" t="str">
        <f>IF(بيانات!B1138&lt;&gt;"",بيانات!B1138,"")</f>
        <v/>
      </c>
      <c r="B1138" s="58" t="str">
        <f>IF(بيانات!B1138&lt;&gt;"",بيانات!C1138,"")</f>
        <v/>
      </c>
      <c r="C1138" s="66" t="str">
        <f>IF(بيانات!B1138&lt;&gt;"",بيانات!D1138,"")</f>
        <v/>
      </c>
      <c r="D1138" s="5"/>
    </row>
    <row r="1139" spans="1:4" ht="15" customHeight="1">
      <c r="A1139" s="57" t="str">
        <f>IF(بيانات!B1139&lt;&gt;"",بيانات!B1139,"")</f>
        <v/>
      </c>
      <c r="B1139" s="57" t="str">
        <f>IF(بيانات!B1139&lt;&gt;"",بيانات!C1139,"")</f>
        <v/>
      </c>
      <c r="C1139" s="65" t="str">
        <f>IF(بيانات!B1139&lt;&gt;"",بيانات!D1139,"")</f>
        <v/>
      </c>
      <c r="D1139" s="2"/>
    </row>
    <row r="1140" spans="1:4" ht="15" customHeight="1">
      <c r="A1140" s="58" t="str">
        <f>IF(بيانات!B1140&lt;&gt;"",بيانات!B1140,"")</f>
        <v/>
      </c>
      <c r="B1140" s="58" t="str">
        <f>IF(بيانات!B1140&lt;&gt;"",بيانات!C1140,"")</f>
        <v/>
      </c>
      <c r="C1140" s="66" t="str">
        <f>IF(بيانات!B1140&lt;&gt;"",بيانات!D1140,"")</f>
        <v/>
      </c>
      <c r="D1140" s="5"/>
    </row>
    <row r="1141" spans="1:4" ht="15" customHeight="1">
      <c r="A1141" s="57" t="str">
        <f>IF(بيانات!B1141&lt;&gt;"",بيانات!B1141,"")</f>
        <v/>
      </c>
      <c r="B1141" s="57" t="str">
        <f>IF(بيانات!B1141&lt;&gt;"",بيانات!C1141,"")</f>
        <v/>
      </c>
      <c r="C1141" s="65" t="str">
        <f>IF(بيانات!B1141&lt;&gt;"",بيانات!D1141,"")</f>
        <v/>
      </c>
      <c r="D1141" s="2"/>
    </row>
    <row r="1142" spans="1:4" ht="15" customHeight="1">
      <c r="A1142" s="58" t="str">
        <f>IF(بيانات!B1142&lt;&gt;"",بيانات!B1142,"")</f>
        <v/>
      </c>
      <c r="B1142" s="58" t="str">
        <f>IF(بيانات!B1142&lt;&gt;"",بيانات!C1142,"")</f>
        <v/>
      </c>
      <c r="C1142" s="66" t="str">
        <f>IF(بيانات!B1142&lt;&gt;"",بيانات!D1142,"")</f>
        <v/>
      </c>
      <c r="D1142" s="5"/>
    </row>
    <row r="1143" spans="1:4" ht="15" customHeight="1">
      <c r="A1143" s="57" t="str">
        <f>IF(بيانات!B1143&lt;&gt;"",بيانات!B1143,"")</f>
        <v/>
      </c>
      <c r="B1143" s="57" t="str">
        <f>IF(بيانات!B1143&lt;&gt;"",بيانات!C1143,"")</f>
        <v/>
      </c>
      <c r="C1143" s="65" t="str">
        <f>IF(بيانات!B1143&lt;&gt;"",بيانات!D1143,"")</f>
        <v/>
      </c>
      <c r="D1143" s="2"/>
    </row>
    <row r="1144" spans="1:4" ht="15" customHeight="1">
      <c r="A1144" s="58" t="str">
        <f>IF(بيانات!B1144&lt;&gt;"",بيانات!B1144,"")</f>
        <v/>
      </c>
      <c r="B1144" s="58" t="str">
        <f>IF(بيانات!B1144&lt;&gt;"",بيانات!C1144,"")</f>
        <v/>
      </c>
      <c r="C1144" s="66" t="str">
        <f>IF(بيانات!B1144&lt;&gt;"",بيانات!D1144,"")</f>
        <v/>
      </c>
      <c r="D1144" s="5"/>
    </row>
    <row r="1145" spans="1:4" ht="15" customHeight="1">
      <c r="A1145" s="57" t="str">
        <f>IF(بيانات!B1145&lt;&gt;"",بيانات!B1145,"")</f>
        <v/>
      </c>
      <c r="B1145" s="57" t="str">
        <f>IF(بيانات!B1145&lt;&gt;"",بيانات!C1145,"")</f>
        <v/>
      </c>
      <c r="C1145" s="65" t="str">
        <f>IF(بيانات!B1145&lt;&gt;"",بيانات!D1145,"")</f>
        <v/>
      </c>
      <c r="D1145" s="2"/>
    </row>
    <row r="1146" spans="1:4" ht="15" customHeight="1">
      <c r="A1146" s="58" t="str">
        <f>IF(بيانات!B1146&lt;&gt;"",بيانات!B1146,"")</f>
        <v/>
      </c>
      <c r="B1146" s="58" t="str">
        <f>IF(بيانات!B1146&lt;&gt;"",بيانات!C1146,"")</f>
        <v/>
      </c>
      <c r="C1146" s="66" t="str">
        <f>IF(بيانات!B1146&lt;&gt;"",بيانات!D1146,"")</f>
        <v/>
      </c>
      <c r="D1146" s="5"/>
    </row>
    <row r="1147" spans="1:4" ht="15" customHeight="1">
      <c r="A1147" s="57" t="str">
        <f>IF(بيانات!B1147&lt;&gt;"",بيانات!B1147,"")</f>
        <v/>
      </c>
      <c r="B1147" s="57" t="str">
        <f>IF(بيانات!B1147&lt;&gt;"",بيانات!C1147,"")</f>
        <v/>
      </c>
      <c r="C1147" s="65" t="str">
        <f>IF(بيانات!B1147&lt;&gt;"",بيانات!D1147,"")</f>
        <v/>
      </c>
      <c r="D1147" s="2"/>
    </row>
    <row r="1148" spans="1:4" ht="15" customHeight="1">
      <c r="A1148" s="58" t="str">
        <f>IF(بيانات!B1148&lt;&gt;"",بيانات!B1148,"")</f>
        <v/>
      </c>
      <c r="B1148" s="58" t="str">
        <f>IF(بيانات!B1148&lt;&gt;"",بيانات!C1148,"")</f>
        <v/>
      </c>
      <c r="C1148" s="66" t="str">
        <f>IF(بيانات!B1148&lt;&gt;"",بيانات!D1148,"")</f>
        <v/>
      </c>
      <c r="D1148" s="5"/>
    </row>
    <row r="1149" spans="1:4" ht="15" customHeight="1">
      <c r="A1149" s="57" t="str">
        <f>IF(بيانات!B1149&lt;&gt;"",بيانات!B1149,"")</f>
        <v/>
      </c>
      <c r="B1149" s="57" t="str">
        <f>IF(بيانات!B1149&lt;&gt;"",بيانات!C1149,"")</f>
        <v/>
      </c>
      <c r="C1149" s="65" t="str">
        <f>IF(بيانات!B1149&lt;&gt;"",بيانات!D1149,"")</f>
        <v/>
      </c>
      <c r="D1149" s="2"/>
    </row>
    <row r="1150" spans="1:4" ht="15" customHeight="1">
      <c r="A1150" s="58" t="str">
        <f>IF(بيانات!B1150&lt;&gt;"",بيانات!B1150,"")</f>
        <v/>
      </c>
      <c r="B1150" s="58" t="str">
        <f>IF(بيانات!B1150&lt;&gt;"",بيانات!C1150,"")</f>
        <v/>
      </c>
      <c r="C1150" s="66" t="str">
        <f>IF(بيانات!B1150&lt;&gt;"",بيانات!D1150,"")</f>
        <v/>
      </c>
      <c r="D1150" s="5"/>
    </row>
    <row r="1151" spans="1:4" ht="15" customHeight="1">
      <c r="A1151" s="57" t="str">
        <f>IF(بيانات!B1151&lt;&gt;"",بيانات!B1151,"")</f>
        <v/>
      </c>
      <c r="B1151" s="57" t="str">
        <f>IF(بيانات!B1151&lt;&gt;"",بيانات!C1151,"")</f>
        <v/>
      </c>
      <c r="C1151" s="65" t="str">
        <f>IF(بيانات!B1151&lt;&gt;"",بيانات!D1151,"")</f>
        <v/>
      </c>
      <c r="D1151" s="2"/>
    </row>
    <row r="1152" spans="1:4" ht="15" customHeight="1">
      <c r="A1152" s="58" t="str">
        <f>IF(بيانات!B1152&lt;&gt;"",بيانات!B1152,"")</f>
        <v/>
      </c>
      <c r="B1152" s="58" t="str">
        <f>IF(بيانات!B1152&lt;&gt;"",بيانات!C1152,"")</f>
        <v/>
      </c>
      <c r="C1152" s="66" t="str">
        <f>IF(بيانات!B1152&lt;&gt;"",بيانات!D1152,"")</f>
        <v/>
      </c>
      <c r="D1152" s="5"/>
    </row>
    <row r="1153" spans="1:4" ht="15" customHeight="1">
      <c r="A1153" s="57" t="str">
        <f>IF(بيانات!B1153&lt;&gt;"",بيانات!B1153,"")</f>
        <v/>
      </c>
      <c r="B1153" s="57" t="str">
        <f>IF(بيانات!B1153&lt;&gt;"",بيانات!C1153,"")</f>
        <v/>
      </c>
      <c r="C1153" s="65" t="str">
        <f>IF(بيانات!B1153&lt;&gt;"",بيانات!D1153,"")</f>
        <v/>
      </c>
      <c r="D1153" s="2"/>
    </row>
    <row r="1154" spans="1:4" ht="15" customHeight="1">
      <c r="A1154" s="58" t="str">
        <f>IF(بيانات!B1154&lt;&gt;"",بيانات!B1154,"")</f>
        <v/>
      </c>
      <c r="B1154" s="58" t="str">
        <f>IF(بيانات!B1154&lt;&gt;"",بيانات!C1154,"")</f>
        <v/>
      </c>
      <c r="C1154" s="66" t="str">
        <f>IF(بيانات!B1154&lt;&gt;"",بيانات!D1154,"")</f>
        <v/>
      </c>
      <c r="D1154" s="5"/>
    </row>
    <row r="1155" spans="1:4" ht="15" customHeight="1">
      <c r="A1155" s="57" t="str">
        <f>IF(بيانات!B1155&lt;&gt;"",بيانات!B1155,"")</f>
        <v/>
      </c>
      <c r="B1155" s="57" t="str">
        <f>IF(بيانات!B1155&lt;&gt;"",بيانات!C1155,"")</f>
        <v/>
      </c>
      <c r="C1155" s="65" t="str">
        <f>IF(بيانات!B1155&lt;&gt;"",بيانات!D1155,"")</f>
        <v/>
      </c>
      <c r="D1155" s="2"/>
    </row>
    <row r="1156" spans="1:4" ht="15" customHeight="1">
      <c r="A1156" s="58" t="str">
        <f>IF(بيانات!B1156&lt;&gt;"",بيانات!B1156,"")</f>
        <v/>
      </c>
      <c r="B1156" s="58" t="str">
        <f>IF(بيانات!B1156&lt;&gt;"",بيانات!C1156,"")</f>
        <v/>
      </c>
      <c r="C1156" s="66" t="str">
        <f>IF(بيانات!B1156&lt;&gt;"",بيانات!D1156,"")</f>
        <v/>
      </c>
      <c r="D1156" s="5"/>
    </row>
    <row r="1157" spans="1:4" ht="15" customHeight="1">
      <c r="A1157" s="57" t="str">
        <f>IF(بيانات!B1157&lt;&gt;"",بيانات!B1157,"")</f>
        <v/>
      </c>
      <c r="B1157" s="57" t="str">
        <f>IF(بيانات!B1157&lt;&gt;"",بيانات!C1157,"")</f>
        <v/>
      </c>
      <c r="C1157" s="65" t="str">
        <f>IF(بيانات!B1157&lt;&gt;"",بيانات!D1157,"")</f>
        <v/>
      </c>
      <c r="D1157" s="2"/>
    </row>
    <row r="1158" spans="1:4" ht="15" customHeight="1">
      <c r="A1158" s="58" t="str">
        <f>IF(بيانات!B1158&lt;&gt;"",بيانات!B1158,"")</f>
        <v/>
      </c>
      <c r="B1158" s="58" t="str">
        <f>IF(بيانات!B1158&lt;&gt;"",بيانات!C1158,"")</f>
        <v/>
      </c>
      <c r="C1158" s="66" t="str">
        <f>IF(بيانات!B1158&lt;&gt;"",بيانات!D1158,"")</f>
        <v/>
      </c>
      <c r="D1158" s="5"/>
    </row>
    <row r="1159" spans="1:4" ht="15" customHeight="1">
      <c r="A1159" s="57" t="str">
        <f>IF(بيانات!B1159&lt;&gt;"",بيانات!B1159,"")</f>
        <v/>
      </c>
      <c r="B1159" s="57" t="str">
        <f>IF(بيانات!B1159&lt;&gt;"",بيانات!C1159,"")</f>
        <v/>
      </c>
      <c r="C1159" s="65" t="str">
        <f>IF(بيانات!B1159&lt;&gt;"",بيانات!D1159,"")</f>
        <v/>
      </c>
      <c r="D1159" s="2"/>
    </row>
    <row r="1160" spans="1:4" ht="15" customHeight="1">
      <c r="A1160" s="58" t="str">
        <f>IF(بيانات!B1160&lt;&gt;"",بيانات!B1160,"")</f>
        <v/>
      </c>
      <c r="B1160" s="58" t="str">
        <f>IF(بيانات!B1160&lt;&gt;"",بيانات!C1160,"")</f>
        <v/>
      </c>
      <c r="C1160" s="66" t="str">
        <f>IF(بيانات!B1160&lt;&gt;"",بيانات!D1160,"")</f>
        <v/>
      </c>
      <c r="D1160" s="5"/>
    </row>
    <row r="1161" spans="1:4" ht="15" customHeight="1">
      <c r="A1161" s="57" t="str">
        <f>IF(بيانات!B1161&lt;&gt;"",بيانات!B1161,"")</f>
        <v/>
      </c>
      <c r="B1161" s="57" t="str">
        <f>IF(بيانات!B1161&lt;&gt;"",بيانات!C1161,"")</f>
        <v/>
      </c>
      <c r="C1161" s="65" t="str">
        <f>IF(بيانات!B1161&lt;&gt;"",بيانات!D1161,"")</f>
        <v/>
      </c>
      <c r="D1161" s="2"/>
    </row>
    <row r="1162" spans="1:4" ht="15" customHeight="1">
      <c r="A1162" s="58" t="str">
        <f>IF(بيانات!B1162&lt;&gt;"",بيانات!B1162,"")</f>
        <v/>
      </c>
      <c r="B1162" s="58" t="str">
        <f>IF(بيانات!B1162&lt;&gt;"",بيانات!C1162,"")</f>
        <v/>
      </c>
      <c r="C1162" s="66" t="str">
        <f>IF(بيانات!B1162&lt;&gt;"",بيانات!D1162,"")</f>
        <v/>
      </c>
      <c r="D1162" s="5"/>
    </row>
    <row r="1163" spans="1:4" ht="15" customHeight="1">
      <c r="A1163" s="57" t="str">
        <f>IF(بيانات!B1163&lt;&gt;"",بيانات!B1163,"")</f>
        <v/>
      </c>
      <c r="B1163" s="57" t="str">
        <f>IF(بيانات!B1163&lt;&gt;"",بيانات!C1163,"")</f>
        <v/>
      </c>
      <c r="C1163" s="65" t="str">
        <f>IF(بيانات!B1163&lt;&gt;"",بيانات!D1163,"")</f>
        <v/>
      </c>
      <c r="D1163" s="2"/>
    </row>
    <row r="1164" spans="1:4" ht="15" customHeight="1">
      <c r="A1164" s="58" t="str">
        <f>IF(بيانات!B1164&lt;&gt;"",بيانات!B1164,"")</f>
        <v/>
      </c>
      <c r="B1164" s="58" t="str">
        <f>IF(بيانات!B1164&lt;&gt;"",بيانات!C1164,"")</f>
        <v/>
      </c>
      <c r="C1164" s="66" t="str">
        <f>IF(بيانات!B1164&lt;&gt;"",بيانات!D1164,"")</f>
        <v/>
      </c>
      <c r="D1164" s="5"/>
    </row>
    <row r="1165" spans="1:4" ht="15" customHeight="1">
      <c r="A1165" s="57" t="str">
        <f>IF(بيانات!B1165&lt;&gt;"",بيانات!B1165,"")</f>
        <v/>
      </c>
      <c r="B1165" s="57" t="str">
        <f>IF(بيانات!B1165&lt;&gt;"",بيانات!C1165,"")</f>
        <v/>
      </c>
      <c r="C1165" s="65" t="str">
        <f>IF(بيانات!B1165&lt;&gt;"",بيانات!D1165,"")</f>
        <v/>
      </c>
      <c r="D1165" s="2"/>
    </row>
    <row r="1166" spans="1:4" ht="15" customHeight="1">
      <c r="A1166" s="58" t="str">
        <f>IF(بيانات!B1166&lt;&gt;"",بيانات!B1166,"")</f>
        <v/>
      </c>
      <c r="B1166" s="58" t="str">
        <f>IF(بيانات!B1166&lt;&gt;"",بيانات!C1166,"")</f>
        <v/>
      </c>
      <c r="C1166" s="66" t="str">
        <f>IF(بيانات!B1166&lt;&gt;"",بيانات!D1166,"")</f>
        <v/>
      </c>
      <c r="D1166" s="5"/>
    </row>
    <row r="1167" spans="1:4" ht="15" customHeight="1">
      <c r="A1167" s="57" t="str">
        <f>IF(بيانات!B1167&lt;&gt;"",بيانات!B1167,"")</f>
        <v/>
      </c>
      <c r="B1167" s="57" t="str">
        <f>IF(بيانات!B1167&lt;&gt;"",بيانات!C1167,"")</f>
        <v/>
      </c>
      <c r="C1167" s="65" t="str">
        <f>IF(بيانات!B1167&lt;&gt;"",بيانات!D1167,"")</f>
        <v/>
      </c>
      <c r="D1167" s="2"/>
    </row>
    <row r="1168" spans="1:4" ht="15" customHeight="1">
      <c r="A1168" s="58" t="str">
        <f>IF(بيانات!B1168&lt;&gt;"",بيانات!B1168,"")</f>
        <v/>
      </c>
      <c r="B1168" s="58" t="str">
        <f>IF(بيانات!B1168&lt;&gt;"",بيانات!C1168,"")</f>
        <v/>
      </c>
      <c r="C1168" s="66" t="str">
        <f>IF(بيانات!B1168&lt;&gt;"",بيانات!D1168,"")</f>
        <v/>
      </c>
      <c r="D1168" s="5"/>
    </row>
    <row r="1169" spans="1:4" ht="15" customHeight="1">
      <c r="A1169" s="57" t="str">
        <f>IF(بيانات!B1169&lt;&gt;"",بيانات!B1169,"")</f>
        <v/>
      </c>
      <c r="B1169" s="57" t="str">
        <f>IF(بيانات!B1169&lt;&gt;"",بيانات!C1169,"")</f>
        <v/>
      </c>
      <c r="C1169" s="65" t="str">
        <f>IF(بيانات!B1169&lt;&gt;"",بيانات!D1169,"")</f>
        <v/>
      </c>
      <c r="D1169" s="2"/>
    </row>
    <row r="1170" spans="1:4" ht="15" customHeight="1">
      <c r="A1170" s="58" t="str">
        <f>IF(بيانات!B1170&lt;&gt;"",بيانات!B1170,"")</f>
        <v/>
      </c>
      <c r="B1170" s="58" t="str">
        <f>IF(بيانات!B1170&lt;&gt;"",بيانات!C1170,"")</f>
        <v/>
      </c>
      <c r="C1170" s="66" t="str">
        <f>IF(بيانات!B1170&lt;&gt;"",بيانات!D1170,"")</f>
        <v/>
      </c>
      <c r="D1170" s="5"/>
    </row>
    <row r="1171" spans="1:4" ht="15" customHeight="1">
      <c r="A1171" s="57" t="str">
        <f>IF(بيانات!B1171&lt;&gt;"",بيانات!B1171,"")</f>
        <v/>
      </c>
      <c r="B1171" s="57" t="str">
        <f>IF(بيانات!B1171&lt;&gt;"",بيانات!C1171,"")</f>
        <v/>
      </c>
      <c r="C1171" s="65" t="str">
        <f>IF(بيانات!B1171&lt;&gt;"",بيانات!D1171,"")</f>
        <v/>
      </c>
      <c r="D1171" s="2"/>
    </row>
    <row r="1172" spans="1:4" ht="15" customHeight="1">
      <c r="A1172" s="58" t="str">
        <f>IF(بيانات!B1172&lt;&gt;"",بيانات!B1172,"")</f>
        <v/>
      </c>
      <c r="B1172" s="58" t="str">
        <f>IF(بيانات!B1172&lt;&gt;"",بيانات!C1172,"")</f>
        <v/>
      </c>
      <c r="C1172" s="66" t="str">
        <f>IF(بيانات!B1172&lt;&gt;"",بيانات!D1172,"")</f>
        <v/>
      </c>
      <c r="D1172" s="5"/>
    </row>
    <row r="1173" spans="1:4" ht="15" customHeight="1">
      <c r="A1173" s="57" t="str">
        <f>IF(بيانات!B1173&lt;&gt;"",بيانات!B1173,"")</f>
        <v/>
      </c>
      <c r="B1173" s="57" t="str">
        <f>IF(بيانات!B1173&lt;&gt;"",بيانات!C1173,"")</f>
        <v/>
      </c>
      <c r="C1173" s="65" t="str">
        <f>IF(بيانات!B1173&lt;&gt;"",بيانات!D1173,"")</f>
        <v/>
      </c>
      <c r="D1173" s="2"/>
    </row>
    <row r="1174" spans="1:4" ht="15" customHeight="1">
      <c r="A1174" s="58" t="str">
        <f>IF(بيانات!B1174&lt;&gt;"",بيانات!B1174,"")</f>
        <v/>
      </c>
      <c r="B1174" s="58" t="str">
        <f>IF(بيانات!B1174&lt;&gt;"",بيانات!C1174,"")</f>
        <v/>
      </c>
      <c r="C1174" s="66" t="str">
        <f>IF(بيانات!B1174&lt;&gt;"",بيانات!D1174,"")</f>
        <v/>
      </c>
      <c r="D1174" s="5"/>
    </row>
    <row r="1175" spans="1:4" ht="15" customHeight="1">
      <c r="A1175" s="57" t="str">
        <f>IF(بيانات!B1175&lt;&gt;"",بيانات!B1175,"")</f>
        <v/>
      </c>
      <c r="B1175" s="57" t="str">
        <f>IF(بيانات!B1175&lt;&gt;"",بيانات!C1175,"")</f>
        <v/>
      </c>
      <c r="C1175" s="65" t="str">
        <f>IF(بيانات!B1175&lt;&gt;"",بيانات!D1175,"")</f>
        <v/>
      </c>
      <c r="D1175" s="2"/>
    </row>
    <row r="1176" spans="1:4" ht="15" customHeight="1">
      <c r="A1176" s="58" t="str">
        <f>IF(بيانات!B1176&lt;&gt;"",بيانات!B1176,"")</f>
        <v/>
      </c>
      <c r="B1176" s="58" t="str">
        <f>IF(بيانات!B1176&lt;&gt;"",بيانات!C1176,"")</f>
        <v/>
      </c>
      <c r="C1176" s="66" t="str">
        <f>IF(بيانات!B1176&lt;&gt;"",بيانات!D1176,"")</f>
        <v/>
      </c>
      <c r="D1176" s="5"/>
    </row>
    <row r="1177" spans="1:4" ht="15" customHeight="1">
      <c r="A1177" s="57" t="str">
        <f>IF(بيانات!B1177&lt;&gt;"",بيانات!B1177,"")</f>
        <v/>
      </c>
      <c r="B1177" s="57" t="str">
        <f>IF(بيانات!B1177&lt;&gt;"",بيانات!C1177,"")</f>
        <v/>
      </c>
      <c r="C1177" s="65" t="str">
        <f>IF(بيانات!B1177&lt;&gt;"",بيانات!D1177,"")</f>
        <v/>
      </c>
      <c r="D1177" s="2"/>
    </row>
    <row r="1178" spans="1:4" ht="15" customHeight="1">
      <c r="A1178" s="58" t="str">
        <f>IF(بيانات!B1178&lt;&gt;"",بيانات!B1178,"")</f>
        <v/>
      </c>
      <c r="B1178" s="58" t="str">
        <f>IF(بيانات!B1178&lt;&gt;"",بيانات!C1178,"")</f>
        <v/>
      </c>
      <c r="C1178" s="66" t="str">
        <f>IF(بيانات!B1178&lt;&gt;"",بيانات!D1178,"")</f>
        <v/>
      </c>
      <c r="D1178" s="5"/>
    </row>
    <row r="1179" spans="1:4" ht="15" customHeight="1">
      <c r="A1179" s="57" t="str">
        <f>IF(بيانات!B1179&lt;&gt;"",بيانات!B1179,"")</f>
        <v/>
      </c>
      <c r="B1179" s="57" t="str">
        <f>IF(بيانات!B1179&lt;&gt;"",بيانات!C1179,"")</f>
        <v/>
      </c>
      <c r="C1179" s="65" t="str">
        <f>IF(بيانات!B1179&lt;&gt;"",بيانات!D1179,"")</f>
        <v/>
      </c>
      <c r="D1179" s="2"/>
    </row>
    <row r="1180" spans="1:4" ht="15" customHeight="1">
      <c r="A1180" s="58" t="str">
        <f>IF(بيانات!B1180&lt;&gt;"",بيانات!B1180,"")</f>
        <v/>
      </c>
      <c r="B1180" s="58" t="str">
        <f>IF(بيانات!B1180&lt;&gt;"",بيانات!C1180,"")</f>
        <v/>
      </c>
      <c r="C1180" s="66" t="str">
        <f>IF(بيانات!B1180&lt;&gt;"",بيانات!D1180,"")</f>
        <v/>
      </c>
      <c r="D1180" s="5"/>
    </row>
    <row r="1181" spans="1:4" ht="15" customHeight="1">
      <c r="A1181" s="57" t="str">
        <f>IF(بيانات!B1181&lt;&gt;"",بيانات!B1181,"")</f>
        <v/>
      </c>
      <c r="B1181" s="57" t="str">
        <f>IF(بيانات!B1181&lt;&gt;"",بيانات!C1181,"")</f>
        <v/>
      </c>
      <c r="C1181" s="65" t="str">
        <f>IF(بيانات!B1181&lt;&gt;"",بيانات!D1181,"")</f>
        <v/>
      </c>
      <c r="D1181" s="2"/>
    </row>
    <row r="1182" spans="1:4" ht="15" customHeight="1">
      <c r="A1182" s="58" t="str">
        <f>IF(بيانات!B1182&lt;&gt;"",بيانات!B1182,"")</f>
        <v/>
      </c>
      <c r="B1182" s="58" t="str">
        <f>IF(بيانات!B1182&lt;&gt;"",بيانات!C1182,"")</f>
        <v/>
      </c>
      <c r="C1182" s="66" t="str">
        <f>IF(بيانات!B1182&lt;&gt;"",بيانات!D1182,"")</f>
        <v/>
      </c>
      <c r="D1182" s="5"/>
    </row>
    <row r="1183" spans="1:4" ht="15" customHeight="1">
      <c r="A1183" s="57" t="str">
        <f>IF(بيانات!B1183&lt;&gt;"",بيانات!B1183,"")</f>
        <v/>
      </c>
      <c r="B1183" s="57" t="str">
        <f>IF(بيانات!B1183&lt;&gt;"",بيانات!C1183,"")</f>
        <v/>
      </c>
      <c r="C1183" s="65" t="str">
        <f>IF(بيانات!B1183&lt;&gt;"",بيانات!D1183,"")</f>
        <v/>
      </c>
      <c r="D1183" s="2"/>
    </row>
    <row r="1184" spans="1:4" ht="15" customHeight="1">
      <c r="A1184" s="58" t="str">
        <f>IF(بيانات!B1184&lt;&gt;"",بيانات!B1184,"")</f>
        <v/>
      </c>
      <c r="B1184" s="58" t="str">
        <f>IF(بيانات!B1184&lt;&gt;"",بيانات!C1184,"")</f>
        <v/>
      </c>
      <c r="C1184" s="66" t="str">
        <f>IF(بيانات!B1184&lt;&gt;"",بيانات!D1184,"")</f>
        <v/>
      </c>
      <c r="D1184" s="5"/>
    </row>
    <row r="1185" spans="1:4" ht="15" customHeight="1">
      <c r="A1185" s="57" t="str">
        <f>IF(بيانات!B1185&lt;&gt;"",بيانات!B1185,"")</f>
        <v/>
      </c>
      <c r="B1185" s="57" t="str">
        <f>IF(بيانات!B1185&lt;&gt;"",بيانات!C1185,"")</f>
        <v/>
      </c>
      <c r="C1185" s="65" t="str">
        <f>IF(بيانات!B1185&lt;&gt;"",بيانات!D1185,"")</f>
        <v/>
      </c>
      <c r="D1185" s="2"/>
    </row>
    <row r="1186" spans="1:4" ht="15" customHeight="1">
      <c r="A1186" s="58" t="str">
        <f>IF(بيانات!B1186&lt;&gt;"",بيانات!B1186,"")</f>
        <v/>
      </c>
      <c r="B1186" s="58" t="str">
        <f>IF(بيانات!B1186&lt;&gt;"",بيانات!C1186,"")</f>
        <v/>
      </c>
      <c r="C1186" s="66" t="str">
        <f>IF(بيانات!B1186&lt;&gt;"",بيانات!D1186,"")</f>
        <v/>
      </c>
      <c r="D1186" s="5"/>
    </row>
    <row r="1187" spans="1:4" ht="15" customHeight="1">
      <c r="A1187" s="57" t="str">
        <f>IF(بيانات!B1187&lt;&gt;"",بيانات!B1187,"")</f>
        <v/>
      </c>
      <c r="B1187" s="57" t="str">
        <f>IF(بيانات!B1187&lt;&gt;"",بيانات!C1187,"")</f>
        <v/>
      </c>
      <c r="C1187" s="65" t="str">
        <f>IF(بيانات!B1187&lt;&gt;"",بيانات!D1187,"")</f>
        <v/>
      </c>
      <c r="D1187" s="2"/>
    </row>
    <row r="1188" spans="1:4" ht="15" customHeight="1">
      <c r="A1188" s="58" t="str">
        <f>IF(بيانات!B1188&lt;&gt;"",بيانات!B1188,"")</f>
        <v/>
      </c>
      <c r="B1188" s="58" t="str">
        <f>IF(بيانات!B1188&lt;&gt;"",بيانات!C1188,"")</f>
        <v/>
      </c>
      <c r="C1188" s="66" t="str">
        <f>IF(بيانات!B1188&lt;&gt;"",بيانات!D1188,"")</f>
        <v/>
      </c>
      <c r="D1188" s="5"/>
    </row>
    <row r="1189" spans="1:4" ht="15" customHeight="1">
      <c r="A1189" s="57" t="str">
        <f>IF(بيانات!B1189&lt;&gt;"",بيانات!B1189,"")</f>
        <v/>
      </c>
      <c r="B1189" s="57" t="str">
        <f>IF(بيانات!B1189&lt;&gt;"",بيانات!C1189,"")</f>
        <v/>
      </c>
      <c r="C1189" s="65" t="str">
        <f>IF(بيانات!B1189&lt;&gt;"",بيانات!D1189,"")</f>
        <v/>
      </c>
      <c r="D1189" s="2"/>
    </row>
    <row r="1190" spans="1:4" ht="15" customHeight="1">
      <c r="A1190" s="58" t="str">
        <f>IF(بيانات!B1190&lt;&gt;"",بيانات!B1190,"")</f>
        <v/>
      </c>
      <c r="B1190" s="58" t="str">
        <f>IF(بيانات!B1190&lt;&gt;"",بيانات!C1190,"")</f>
        <v/>
      </c>
      <c r="C1190" s="66" t="str">
        <f>IF(بيانات!B1190&lt;&gt;"",بيانات!D1190,"")</f>
        <v/>
      </c>
      <c r="D1190" s="5"/>
    </row>
    <row r="1191" spans="1:4" ht="15" customHeight="1">
      <c r="A1191" s="57" t="str">
        <f>IF(بيانات!B1191&lt;&gt;"",بيانات!B1191,"")</f>
        <v/>
      </c>
      <c r="B1191" s="57" t="str">
        <f>IF(بيانات!B1191&lt;&gt;"",بيانات!C1191,"")</f>
        <v/>
      </c>
      <c r="C1191" s="65" t="str">
        <f>IF(بيانات!B1191&lt;&gt;"",بيانات!D1191,"")</f>
        <v/>
      </c>
      <c r="D1191" s="2"/>
    </row>
    <row r="1192" spans="1:4" ht="15" customHeight="1">
      <c r="A1192" s="58" t="str">
        <f>IF(بيانات!B1192&lt;&gt;"",بيانات!B1192,"")</f>
        <v/>
      </c>
      <c r="B1192" s="58" t="str">
        <f>IF(بيانات!B1192&lt;&gt;"",بيانات!C1192,"")</f>
        <v/>
      </c>
      <c r="C1192" s="66" t="str">
        <f>IF(بيانات!B1192&lt;&gt;"",بيانات!D1192,"")</f>
        <v/>
      </c>
      <c r="D1192" s="5"/>
    </row>
    <row r="1193" spans="1:4" ht="15" customHeight="1">
      <c r="A1193" s="57" t="str">
        <f>IF(بيانات!B1193&lt;&gt;"",بيانات!B1193,"")</f>
        <v/>
      </c>
      <c r="B1193" s="57" t="str">
        <f>IF(بيانات!B1193&lt;&gt;"",بيانات!C1193,"")</f>
        <v/>
      </c>
      <c r="C1193" s="65" t="str">
        <f>IF(بيانات!B1193&lt;&gt;"",بيانات!D1193,"")</f>
        <v/>
      </c>
      <c r="D1193" s="2"/>
    </row>
    <row r="1194" spans="1:4" ht="15" customHeight="1">
      <c r="A1194" s="58" t="str">
        <f>IF(بيانات!B1194&lt;&gt;"",بيانات!B1194,"")</f>
        <v/>
      </c>
      <c r="B1194" s="58" t="str">
        <f>IF(بيانات!B1194&lt;&gt;"",بيانات!C1194,"")</f>
        <v/>
      </c>
      <c r="C1194" s="66" t="str">
        <f>IF(بيانات!B1194&lt;&gt;"",بيانات!D1194,"")</f>
        <v/>
      </c>
      <c r="D1194" s="5"/>
    </row>
    <row r="1195" spans="1:4" ht="15" customHeight="1">
      <c r="A1195" s="57" t="str">
        <f>IF(بيانات!B1195&lt;&gt;"",بيانات!B1195,"")</f>
        <v/>
      </c>
      <c r="B1195" s="57" t="str">
        <f>IF(بيانات!B1195&lt;&gt;"",بيانات!C1195,"")</f>
        <v/>
      </c>
      <c r="C1195" s="65" t="str">
        <f>IF(بيانات!B1195&lt;&gt;"",بيانات!D1195,"")</f>
        <v/>
      </c>
      <c r="D1195" s="2"/>
    </row>
    <row r="1196" spans="1:4" ht="15" customHeight="1">
      <c r="A1196" s="58" t="str">
        <f>IF(بيانات!B1196&lt;&gt;"",بيانات!B1196,"")</f>
        <v/>
      </c>
      <c r="B1196" s="58" t="str">
        <f>IF(بيانات!B1196&lt;&gt;"",بيانات!C1196,"")</f>
        <v/>
      </c>
      <c r="C1196" s="66" t="str">
        <f>IF(بيانات!B1196&lt;&gt;"",بيانات!D1196,"")</f>
        <v/>
      </c>
      <c r="D1196" s="5"/>
    </row>
    <row r="1197" spans="1:4" ht="15" customHeight="1">
      <c r="A1197" s="57" t="str">
        <f>IF(بيانات!B1197&lt;&gt;"",بيانات!B1197,"")</f>
        <v/>
      </c>
      <c r="B1197" s="57" t="str">
        <f>IF(بيانات!B1197&lt;&gt;"",بيانات!C1197,"")</f>
        <v/>
      </c>
      <c r="C1197" s="65" t="str">
        <f>IF(بيانات!B1197&lt;&gt;"",بيانات!D1197,"")</f>
        <v/>
      </c>
      <c r="D1197" s="2"/>
    </row>
    <row r="1198" spans="1:4" ht="15" customHeight="1">
      <c r="A1198" s="58" t="str">
        <f>IF(بيانات!B1198&lt;&gt;"",بيانات!B1198,"")</f>
        <v/>
      </c>
      <c r="B1198" s="58" t="str">
        <f>IF(بيانات!B1198&lt;&gt;"",بيانات!C1198,"")</f>
        <v/>
      </c>
      <c r="C1198" s="66" t="str">
        <f>IF(بيانات!B1198&lt;&gt;"",بيانات!D1198,"")</f>
        <v/>
      </c>
      <c r="D1198" s="5"/>
    </row>
    <row r="1199" spans="1:4" ht="15" customHeight="1">
      <c r="A1199" s="57" t="str">
        <f>IF(بيانات!B1199&lt;&gt;"",بيانات!B1199,"")</f>
        <v/>
      </c>
      <c r="B1199" s="57" t="str">
        <f>IF(بيانات!B1199&lt;&gt;"",بيانات!C1199,"")</f>
        <v/>
      </c>
      <c r="C1199" s="65" t="str">
        <f>IF(بيانات!B1199&lt;&gt;"",بيانات!D1199,"")</f>
        <v/>
      </c>
      <c r="D1199" s="2"/>
    </row>
    <row r="1200" spans="1:4" ht="15" customHeight="1">
      <c r="A1200" s="58" t="str">
        <f>IF(بيانات!B1200&lt;&gt;"",بيانات!B1200,"")</f>
        <v/>
      </c>
      <c r="B1200" s="58" t="str">
        <f>IF(بيانات!B1200&lt;&gt;"",بيانات!C1200,"")</f>
        <v/>
      </c>
      <c r="C1200" s="66" t="str">
        <f>IF(بيانات!B1200&lt;&gt;"",بيانات!D1200,"")</f>
        <v/>
      </c>
      <c r="D1200" s="5"/>
    </row>
    <row r="1201" spans="1:4" ht="15" customHeight="1">
      <c r="A1201" s="57" t="str">
        <f>IF(بيانات!B1201&lt;&gt;"",بيانات!B1201,"")</f>
        <v/>
      </c>
      <c r="B1201" s="57" t="str">
        <f>IF(بيانات!B1201&lt;&gt;"",بيانات!C1201,"")</f>
        <v/>
      </c>
      <c r="C1201" s="65" t="str">
        <f>IF(بيانات!B1201&lt;&gt;"",بيانات!D1201,"")</f>
        <v/>
      </c>
      <c r="D1201" s="2"/>
    </row>
    <row r="1202" spans="1:4" ht="15" customHeight="1">
      <c r="A1202" s="58" t="str">
        <f>IF(بيانات!B1202&lt;&gt;"",بيانات!B1202,"")</f>
        <v/>
      </c>
      <c r="B1202" s="58" t="str">
        <f>IF(بيانات!B1202&lt;&gt;"",بيانات!C1202,"")</f>
        <v/>
      </c>
      <c r="C1202" s="66" t="str">
        <f>IF(بيانات!B1202&lt;&gt;"",بيانات!D1202,"")</f>
        <v/>
      </c>
      <c r="D1202" s="5"/>
    </row>
    <row r="1203" spans="1:4" ht="15" customHeight="1">
      <c r="A1203" s="57" t="str">
        <f>IF(بيانات!B1203&lt;&gt;"",بيانات!B1203,"")</f>
        <v/>
      </c>
      <c r="B1203" s="57" t="str">
        <f>IF(بيانات!B1203&lt;&gt;"",بيانات!C1203,"")</f>
        <v/>
      </c>
      <c r="C1203" s="65" t="str">
        <f>IF(بيانات!B1203&lt;&gt;"",بيانات!D1203,"")</f>
        <v/>
      </c>
      <c r="D1203" s="2"/>
    </row>
    <row r="1204" spans="1:4" ht="15" customHeight="1">
      <c r="A1204" s="58" t="str">
        <f>IF(بيانات!B1204&lt;&gt;"",بيانات!B1204,"")</f>
        <v/>
      </c>
      <c r="B1204" s="58" t="str">
        <f>IF(بيانات!B1204&lt;&gt;"",بيانات!C1204,"")</f>
        <v/>
      </c>
      <c r="C1204" s="66" t="str">
        <f>IF(بيانات!B1204&lt;&gt;"",بيانات!D1204,"")</f>
        <v/>
      </c>
      <c r="D1204" s="5"/>
    </row>
    <row r="1205" spans="1:4" ht="15" customHeight="1">
      <c r="A1205" s="57" t="str">
        <f>IF(بيانات!B1205&lt;&gt;"",بيانات!B1205,"")</f>
        <v/>
      </c>
      <c r="B1205" s="57" t="str">
        <f>IF(بيانات!B1205&lt;&gt;"",بيانات!C1205,"")</f>
        <v/>
      </c>
      <c r="C1205" s="65" t="str">
        <f>IF(بيانات!B1205&lt;&gt;"",بيانات!D1205,"")</f>
        <v/>
      </c>
      <c r="D1205" s="2"/>
    </row>
    <row r="1206" spans="1:4" ht="15" customHeight="1">
      <c r="A1206" s="58" t="str">
        <f>IF(بيانات!B1206&lt;&gt;"",بيانات!B1206,"")</f>
        <v/>
      </c>
      <c r="B1206" s="58" t="str">
        <f>IF(بيانات!B1206&lt;&gt;"",بيانات!C1206,"")</f>
        <v/>
      </c>
      <c r="C1206" s="66" t="str">
        <f>IF(بيانات!B1206&lt;&gt;"",بيانات!D1206,"")</f>
        <v/>
      </c>
      <c r="D1206" s="5"/>
    </row>
    <row r="1207" spans="1:4" ht="15" customHeight="1">
      <c r="A1207" s="57" t="str">
        <f>IF(بيانات!B1207&lt;&gt;"",بيانات!B1207,"")</f>
        <v/>
      </c>
      <c r="B1207" s="57" t="str">
        <f>IF(بيانات!B1207&lt;&gt;"",بيانات!C1207,"")</f>
        <v/>
      </c>
      <c r="C1207" s="65" t="str">
        <f>IF(بيانات!B1207&lt;&gt;"",بيانات!D1207,"")</f>
        <v/>
      </c>
      <c r="D1207" s="2"/>
    </row>
    <row r="1208" spans="1:4" ht="15" customHeight="1">
      <c r="A1208" s="58" t="str">
        <f>IF(بيانات!B1208&lt;&gt;"",بيانات!B1208,"")</f>
        <v/>
      </c>
      <c r="B1208" s="58" t="str">
        <f>IF(بيانات!B1208&lt;&gt;"",بيانات!C1208,"")</f>
        <v/>
      </c>
      <c r="C1208" s="66" t="str">
        <f>IF(بيانات!B1208&lt;&gt;"",بيانات!D1208,"")</f>
        <v/>
      </c>
      <c r="D1208" s="5"/>
    </row>
    <row r="1209" spans="1:4" ht="15" customHeight="1">
      <c r="A1209" s="57" t="str">
        <f>IF(بيانات!B1209&lt;&gt;"",بيانات!B1209,"")</f>
        <v/>
      </c>
      <c r="B1209" s="57" t="str">
        <f>IF(بيانات!B1209&lt;&gt;"",بيانات!C1209,"")</f>
        <v/>
      </c>
      <c r="C1209" s="65" t="str">
        <f>IF(بيانات!B1209&lt;&gt;"",بيانات!D1209,"")</f>
        <v/>
      </c>
      <c r="D1209" s="2"/>
    </row>
    <row r="1210" spans="1:4" ht="15" customHeight="1">
      <c r="A1210" s="58" t="str">
        <f>IF(بيانات!B1210&lt;&gt;"",بيانات!B1210,"")</f>
        <v/>
      </c>
      <c r="B1210" s="58" t="str">
        <f>IF(بيانات!B1210&lt;&gt;"",بيانات!C1210,"")</f>
        <v/>
      </c>
      <c r="C1210" s="66" t="str">
        <f>IF(بيانات!B1210&lt;&gt;"",بيانات!D1210,"")</f>
        <v/>
      </c>
      <c r="D1210" s="5"/>
    </row>
    <row r="1211" spans="1:4" ht="15" customHeight="1">
      <c r="A1211" s="57" t="str">
        <f>IF(بيانات!B1211&lt;&gt;"",بيانات!B1211,"")</f>
        <v/>
      </c>
      <c r="B1211" s="57" t="str">
        <f>IF(بيانات!B1211&lt;&gt;"",بيانات!C1211,"")</f>
        <v/>
      </c>
      <c r="C1211" s="65" t="str">
        <f>IF(بيانات!B1211&lt;&gt;"",بيانات!D1211,"")</f>
        <v/>
      </c>
      <c r="D1211" s="2"/>
    </row>
    <row r="1212" spans="1:4" ht="15" customHeight="1">
      <c r="A1212" s="58" t="str">
        <f>IF(بيانات!B1212&lt;&gt;"",بيانات!B1212,"")</f>
        <v/>
      </c>
      <c r="B1212" s="58" t="str">
        <f>IF(بيانات!B1212&lt;&gt;"",بيانات!C1212,"")</f>
        <v/>
      </c>
      <c r="C1212" s="66" t="str">
        <f>IF(بيانات!B1212&lt;&gt;"",بيانات!D1212,"")</f>
        <v/>
      </c>
      <c r="D1212" s="5"/>
    </row>
    <row r="1213" spans="1:4" ht="15" customHeight="1">
      <c r="A1213" s="57" t="str">
        <f>IF(بيانات!B1213&lt;&gt;"",بيانات!B1213,"")</f>
        <v/>
      </c>
      <c r="B1213" s="57" t="str">
        <f>IF(بيانات!B1213&lt;&gt;"",بيانات!C1213,"")</f>
        <v/>
      </c>
      <c r="C1213" s="65" t="str">
        <f>IF(بيانات!B1213&lt;&gt;"",بيانات!D1213,"")</f>
        <v/>
      </c>
      <c r="D1213" s="2"/>
    </row>
    <row r="1214" spans="1:4" ht="15" customHeight="1">
      <c r="A1214" s="58" t="str">
        <f>IF(بيانات!B1214&lt;&gt;"",بيانات!B1214,"")</f>
        <v/>
      </c>
      <c r="B1214" s="58" t="str">
        <f>IF(بيانات!B1214&lt;&gt;"",بيانات!C1214,"")</f>
        <v/>
      </c>
      <c r="C1214" s="66" t="str">
        <f>IF(بيانات!B1214&lt;&gt;"",بيانات!D1214,"")</f>
        <v/>
      </c>
      <c r="D1214" s="5"/>
    </row>
    <row r="1215" spans="1:4" ht="15" customHeight="1">
      <c r="A1215" s="57" t="str">
        <f>IF(بيانات!B1215&lt;&gt;"",بيانات!B1215,"")</f>
        <v/>
      </c>
      <c r="B1215" s="57" t="str">
        <f>IF(بيانات!B1215&lt;&gt;"",بيانات!C1215,"")</f>
        <v/>
      </c>
      <c r="C1215" s="65" t="str">
        <f>IF(بيانات!B1215&lt;&gt;"",بيانات!D1215,"")</f>
        <v/>
      </c>
      <c r="D1215" s="2"/>
    </row>
    <row r="1216" spans="1:4" ht="15" customHeight="1">
      <c r="A1216" s="58" t="str">
        <f>IF(بيانات!B1216&lt;&gt;"",بيانات!B1216,"")</f>
        <v/>
      </c>
      <c r="B1216" s="58" t="str">
        <f>IF(بيانات!B1216&lt;&gt;"",بيانات!C1216,"")</f>
        <v/>
      </c>
      <c r="C1216" s="66" t="str">
        <f>IF(بيانات!B1216&lt;&gt;"",بيانات!D1216,"")</f>
        <v/>
      </c>
      <c r="D1216" s="5"/>
    </row>
    <row r="1217" spans="1:4" ht="15" customHeight="1">
      <c r="A1217" s="57" t="str">
        <f>IF(بيانات!B1217&lt;&gt;"",بيانات!B1217,"")</f>
        <v/>
      </c>
      <c r="B1217" s="57" t="str">
        <f>IF(بيانات!B1217&lt;&gt;"",بيانات!C1217,"")</f>
        <v/>
      </c>
      <c r="C1217" s="65" t="str">
        <f>IF(بيانات!B1217&lt;&gt;"",بيانات!D1217,"")</f>
        <v/>
      </c>
      <c r="D1217" s="2"/>
    </row>
    <row r="1218" spans="1:4" ht="15" customHeight="1">
      <c r="A1218" s="58" t="str">
        <f>IF(بيانات!B1218&lt;&gt;"",بيانات!B1218,"")</f>
        <v/>
      </c>
      <c r="B1218" s="58" t="str">
        <f>IF(بيانات!B1218&lt;&gt;"",بيانات!C1218,"")</f>
        <v/>
      </c>
      <c r="C1218" s="66" t="str">
        <f>IF(بيانات!B1218&lt;&gt;"",بيانات!D1218,"")</f>
        <v/>
      </c>
      <c r="D1218" s="5"/>
    </row>
    <row r="1219" spans="1:4" ht="15" customHeight="1">
      <c r="A1219" s="57" t="str">
        <f>IF(بيانات!B1219&lt;&gt;"",بيانات!B1219,"")</f>
        <v/>
      </c>
      <c r="B1219" s="57" t="str">
        <f>IF(بيانات!B1219&lt;&gt;"",بيانات!C1219,"")</f>
        <v/>
      </c>
      <c r="C1219" s="65" t="str">
        <f>IF(بيانات!B1219&lt;&gt;"",بيانات!D1219,"")</f>
        <v/>
      </c>
      <c r="D1219" s="2"/>
    </row>
    <row r="1220" spans="1:4" ht="15" customHeight="1">
      <c r="A1220" s="58" t="str">
        <f>IF(بيانات!B1220&lt;&gt;"",بيانات!B1220,"")</f>
        <v/>
      </c>
      <c r="B1220" s="58" t="str">
        <f>IF(بيانات!B1220&lt;&gt;"",بيانات!C1220,"")</f>
        <v/>
      </c>
      <c r="C1220" s="66" t="str">
        <f>IF(بيانات!B1220&lt;&gt;"",بيانات!D1220,"")</f>
        <v/>
      </c>
      <c r="D1220" s="5"/>
    </row>
    <row r="1221" spans="1:4" ht="15" customHeight="1">
      <c r="A1221" s="57" t="str">
        <f>IF(بيانات!B1221&lt;&gt;"",بيانات!B1221,"")</f>
        <v/>
      </c>
      <c r="B1221" s="57" t="str">
        <f>IF(بيانات!B1221&lt;&gt;"",بيانات!C1221,"")</f>
        <v/>
      </c>
      <c r="C1221" s="65" t="str">
        <f>IF(بيانات!B1221&lt;&gt;"",بيانات!D1221,"")</f>
        <v/>
      </c>
      <c r="D1221" s="2"/>
    </row>
    <row r="1222" spans="1:4" ht="15" customHeight="1">
      <c r="A1222" s="58" t="str">
        <f>IF(بيانات!B1222&lt;&gt;"",بيانات!B1222,"")</f>
        <v/>
      </c>
      <c r="B1222" s="58" t="str">
        <f>IF(بيانات!B1222&lt;&gt;"",بيانات!C1222,"")</f>
        <v/>
      </c>
      <c r="C1222" s="66" t="str">
        <f>IF(بيانات!B1222&lt;&gt;"",بيانات!D1222,"")</f>
        <v/>
      </c>
      <c r="D1222" s="5"/>
    </row>
    <row r="1223" spans="1:4" ht="15" customHeight="1">
      <c r="A1223" s="57" t="str">
        <f>IF(بيانات!B1223&lt;&gt;"",بيانات!B1223,"")</f>
        <v/>
      </c>
      <c r="B1223" s="57" t="str">
        <f>IF(بيانات!B1223&lt;&gt;"",بيانات!C1223,"")</f>
        <v/>
      </c>
      <c r="C1223" s="65" t="str">
        <f>IF(بيانات!B1223&lt;&gt;"",بيانات!D1223,"")</f>
        <v/>
      </c>
      <c r="D1223" s="2"/>
    </row>
    <row r="1224" spans="1:4" ht="15" customHeight="1">
      <c r="A1224" s="58" t="str">
        <f>IF(بيانات!B1224&lt;&gt;"",بيانات!B1224,"")</f>
        <v/>
      </c>
      <c r="B1224" s="58" t="str">
        <f>IF(بيانات!B1224&lt;&gt;"",بيانات!C1224,"")</f>
        <v/>
      </c>
      <c r="C1224" s="66" t="str">
        <f>IF(بيانات!B1224&lt;&gt;"",بيانات!D1224,"")</f>
        <v/>
      </c>
      <c r="D1224" s="5"/>
    </row>
    <row r="1225" spans="1:4" ht="15" customHeight="1">
      <c r="A1225" s="57" t="str">
        <f>IF(بيانات!B1225&lt;&gt;"",بيانات!B1225,"")</f>
        <v/>
      </c>
      <c r="B1225" s="57" t="str">
        <f>IF(بيانات!B1225&lt;&gt;"",بيانات!C1225,"")</f>
        <v/>
      </c>
      <c r="C1225" s="65" t="str">
        <f>IF(بيانات!B1225&lt;&gt;"",بيانات!D1225,"")</f>
        <v/>
      </c>
      <c r="D1225" s="2"/>
    </row>
    <row r="1226" spans="1:4" ht="15" customHeight="1">
      <c r="A1226" s="58" t="str">
        <f>IF(بيانات!B1226&lt;&gt;"",بيانات!B1226,"")</f>
        <v/>
      </c>
      <c r="B1226" s="58" t="str">
        <f>IF(بيانات!B1226&lt;&gt;"",بيانات!C1226,"")</f>
        <v/>
      </c>
      <c r="C1226" s="66" t="str">
        <f>IF(بيانات!B1226&lt;&gt;"",بيانات!D1226,"")</f>
        <v/>
      </c>
      <c r="D1226" s="5"/>
    </row>
    <row r="1227" spans="1:4" ht="15" customHeight="1">
      <c r="A1227" s="57" t="str">
        <f>IF(بيانات!B1227&lt;&gt;"",بيانات!B1227,"")</f>
        <v/>
      </c>
      <c r="B1227" s="57" t="str">
        <f>IF(بيانات!B1227&lt;&gt;"",بيانات!C1227,"")</f>
        <v/>
      </c>
      <c r="C1227" s="65" t="str">
        <f>IF(بيانات!B1227&lt;&gt;"",بيانات!D1227,"")</f>
        <v/>
      </c>
      <c r="D1227" s="2"/>
    </row>
    <row r="1228" spans="1:4" ht="15" customHeight="1">
      <c r="A1228" s="58" t="str">
        <f>IF(بيانات!B1228&lt;&gt;"",بيانات!B1228,"")</f>
        <v/>
      </c>
      <c r="B1228" s="58" t="str">
        <f>IF(بيانات!B1228&lt;&gt;"",بيانات!C1228,"")</f>
        <v/>
      </c>
      <c r="C1228" s="66" t="str">
        <f>IF(بيانات!B1228&lt;&gt;"",بيانات!D1228,"")</f>
        <v/>
      </c>
      <c r="D1228" s="5"/>
    </row>
    <row r="1229" spans="1:4" ht="15" customHeight="1">
      <c r="A1229" s="57" t="str">
        <f>IF(بيانات!B1229&lt;&gt;"",بيانات!B1229,"")</f>
        <v/>
      </c>
      <c r="B1229" s="57" t="str">
        <f>IF(بيانات!B1229&lt;&gt;"",بيانات!C1229,"")</f>
        <v/>
      </c>
      <c r="C1229" s="65" t="str">
        <f>IF(بيانات!B1229&lt;&gt;"",بيانات!D1229,"")</f>
        <v/>
      </c>
      <c r="D1229" s="2"/>
    </row>
    <row r="1230" spans="1:4" ht="15" customHeight="1">
      <c r="A1230" s="58" t="str">
        <f>IF(بيانات!B1230&lt;&gt;"",بيانات!B1230,"")</f>
        <v/>
      </c>
      <c r="B1230" s="58" t="str">
        <f>IF(بيانات!B1230&lt;&gt;"",بيانات!C1230,"")</f>
        <v/>
      </c>
      <c r="C1230" s="66" t="str">
        <f>IF(بيانات!B1230&lt;&gt;"",بيانات!D1230,"")</f>
        <v/>
      </c>
      <c r="D1230" s="5"/>
    </row>
    <row r="1231" spans="1:4" ht="15" customHeight="1">
      <c r="A1231" s="57" t="str">
        <f>IF(بيانات!B1231&lt;&gt;"",بيانات!B1231,"")</f>
        <v/>
      </c>
      <c r="B1231" s="57" t="str">
        <f>IF(بيانات!B1231&lt;&gt;"",بيانات!C1231,"")</f>
        <v/>
      </c>
      <c r="C1231" s="65" t="str">
        <f>IF(بيانات!B1231&lt;&gt;"",بيانات!D1231,"")</f>
        <v/>
      </c>
      <c r="D1231" s="2"/>
    </row>
    <row r="1232" spans="1:4" ht="15" customHeight="1">
      <c r="A1232" s="58" t="str">
        <f>IF(بيانات!B1232&lt;&gt;"",بيانات!B1232,"")</f>
        <v/>
      </c>
      <c r="B1232" s="58" t="str">
        <f>IF(بيانات!B1232&lt;&gt;"",بيانات!C1232,"")</f>
        <v/>
      </c>
      <c r="C1232" s="66" t="str">
        <f>IF(بيانات!B1232&lt;&gt;"",بيانات!D1232,"")</f>
        <v/>
      </c>
      <c r="D1232" s="5"/>
    </row>
    <row r="1233" spans="1:4" ht="15" customHeight="1">
      <c r="A1233" s="57" t="str">
        <f>IF(بيانات!B1233&lt;&gt;"",بيانات!B1233,"")</f>
        <v/>
      </c>
      <c r="B1233" s="57" t="str">
        <f>IF(بيانات!B1233&lt;&gt;"",بيانات!C1233,"")</f>
        <v/>
      </c>
      <c r="C1233" s="65" t="str">
        <f>IF(بيانات!B1233&lt;&gt;"",بيانات!D1233,"")</f>
        <v/>
      </c>
      <c r="D1233" s="2"/>
    </row>
    <row r="1234" spans="1:4" ht="15" customHeight="1">
      <c r="A1234" s="58" t="str">
        <f>IF(بيانات!B1234&lt;&gt;"",بيانات!B1234,"")</f>
        <v/>
      </c>
      <c r="B1234" s="58" t="str">
        <f>IF(بيانات!B1234&lt;&gt;"",بيانات!C1234,"")</f>
        <v/>
      </c>
      <c r="C1234" s="66" t="str">
        <f>IF(بيانات!B1234&lt;&gt;"",بيانات!D1234,"")</f>
        <v/>
      </c>
      <c r="D1234" s="5"/>
    </row>
    <row r="1235" spans="1:4" ht="15" customHeight="1">
      <c r="A1235" s="57" t="str">
        <f>IF(بيانات!B1235&lt;&gt;"",بيانات!B1235,"")</f>
        <v/>
      </c>
      <c r="B1235" s="57" t="str">
        <f>IF(بيانات!B1235&lt;&gt;"",بيانات!C1235,"")</f>
        <v/>
      </c>
      <c r="C1235" s="65" t="str">
        <f>IF(بيانات!B1235&lt;&gt;"",بيانات!D1235,"")</f>
        <v/>
      </c>
      <c r="D1235" s="2"/>
    </row>
    <row r="1236" spans="1:4" ht="15" customHeight="1">
      <c r="A1236" s="58" t="str">
        <f>IF(بيانات!B1236&lt;&gt;"",بيانات!B1236,"")</f>
        <v/>
      </c>
      <c r="B1236" s="58" t="str">
        <f>IF(بيانات!B1236&lt;&gt;"",بيانات!C1236,"")</f>
        <v/>
      </c>
      <c r="C1236" s="66" t="str">
        <f>IF(بيانات!B1236&lt;&gt;"",بيانات!D1236,"")</f>
        <v/>
      </c>
      <c r="D1236" s="5"/>
    </row>
    <row r="1237" spans="1:4" ht="15" customHeight="1">
      <c r="A1237" s="57" t="str">
        <f>IF(بيانات!B1237&lt;&gt;"",بيانات!B1237,"")</f>
        <v/>
      </c>
      <c r="B1237" s="57" t="str">
        <f>IF(بيانات!B1237&lt;&gt;"",بيانات!C1237,"")</f>
        <v/>
      </c>
      <c r="C1237" s="65" t="str">
        <f>IF(بيانات!B1237&lt;&gt;"",بيانات!D1237,"")</f>
        <v/>
      </c>
      <c r="D1237" s="2"/>
    </row>
    <row r="1238" spans="1:4" ht="15" customHeight="1">
      <c r="A1238" s="58" t="str">
        <f>IF(بيانات!B1238&lt;&gt;"",بيانات!B1238,"")</f>
        <v/>
      </c>
      <c r="B1238" s="58" t="str">
        <f>IF(بيانات!B1238&lt;&gt;"",بيانات!C1238,"")</f>
        <v/>
      </c>
      <c r="C1238" s="66" t="str">
        <f>IF(بيانات!B1238&lt;&gt;"",بيانات!D1238,"")</f>
        <v/>
      </c>
      <c r="D1238" s="5"/>
    </row>
    <row r="1239" spans="1:4" ht="15" customHeight="1">
      <c r="A1239" s="57" t="str">
        <f>IF(بيانات!B1239&lt;&gt;"",بيانات!B1239,"")</f>
        <v/>
      </c>
      <c r="B1239" s="57" t="str">
        <f>IF(بيانات!B1239&lt;&gt;"",بيانات!C1239,"")</f>
        <v/>
      </c>
      <c r="C1239" s="65" t="str">
        <f>IF(بيانات!B1239&lt;&gt;"",بيانات!D1239,"")</f>
        <v/>
      </c>
      <c r="D1239" s="2"/>
    </row>
    <row r="1240" spans="1:4" ht="15" customHeight="1">
      <c r="A1240" s="58" t="str">
        <f>IF(بيانات!B1240&lt;&gt;"",بيانات!B1240,"")</f>
        <v/>
      </c>
      <c r="B1240" s="58" t="str">
        <f>IF(بيانات!B1240&lt;&gt;"",بيانات!C1240,"")</f>
        <v/>
      </c>
      <c r="C1240" s="66" t="str">
        <f>IF(بيانات!B1240&lt;&gt;"",بيانات!D1240,"")</f>
        <v/>
      </c>
      <c r="D1240" s="5"/>
    </row>
    <row r="1241" spans="1:4" ht="15" customHeight="1">
      <c r="A1241" s="57" t="str">
        <f>IF(بيانات!B1241&lt;&gt;"",بيانات!B1241,"")</f>
        <v/>
      </c>
      <c r="B1241" s="57" t="str">
        <f>IF(بيانات!B1241&lt;&gt;"",بيانات!C1241,"")</f>
        <v/>
      </c>
      <c r="C1241" s="65" t="str">
        <f>IF(بيانات!B1241&lt;&gt;"",بيانات!D1241,"")</f>
        <v/>
      </c>
      <c r="D1241" s="2"/>
    </row>
    <row r="1242" spans="1:4" ht="15" customHeight="1">
      <c r="A1242" s="58" t="str">
        <f>IF(بيانات!B1242&lt;&gt;"",بيانات!B1242,"")</f>
        <v/>
      </c>
      <c r="B1242" s="58" t="str">
        <f>IF(بيانات!B1242&lt;&gt;"",بيانات!C1242,"")</f>
        <v/>
      </c>
      <c r="C1242" s="66" t="str">
        <f>IF(بيانات!B1242&lt;&gt;"",بيانات!D1242,"")</f>
        <v/>
      </c>
      <c r="D1242" s="5"/>
    </row>
    <row r="1243" spans="1:4" ht="15" customHeight="1">
      <c r="A1243" s="57" t="str">
        <f>IF(بيانات!B1243&lt;&gt;"",بيانات!B1243,"")</f>
        <v/>
      </c>
      <c r="B1243" s="57" t="str">
        <f>IF(بيانات!B1243&lt;&gt;"",بيانات!C1243,"")</f>
        <v/>
      </c>
      <c r="C1243" s="65" t="str">
        <f>IF(بيانات!B1243&lt;&gt;"",بيانات!D1243,"")</f>
        <v/>
      </c>
      <c r="D1243" s="2"/>
    </row>
    <row r="1244" spans="1:4" ht="15" customHeight="1">
      <c r="A1244" s="58" t="str">
        <f>IF(بيانات!B1244&lt;&gt;"",بيانات!B1244,"")</f>
        <v/>
      </c>
      <c r="B1244" s="58" t="str">
        <f>IF(بيانات!B1244&lt;&gt;"",بيانات!C1244,"")</f>
        <v/>
      </c>
      <c r="C1244" s="66" t="str">
        <f>IF(بيانات!B1244&lt;&gt;"",بيانات!D1244,"")</f>
        <v/>
      </c>
      <c r="D1244" s="5"/>
    </row>
    <row r="1245" spans="1:4" ht="15" customHeight="1">
      <c r="A1245" s="57" t="str">
        <f>IF(بيانات!B1245&lt;&gt;"",بيانات!B1245,"")</f>
        <v/>
      </c>
      <c r="B1245" s="57" t="str">
        <f>IF(بيانات!B1245&lt;&gt;"",بيانات!C1245,"")</f>
        <v/>
      </c>
      <c r="C1245" s="65" t="str">
        <f>IF(بيانات!B1245&lt;&gt;"",بيانات!D1245,"")</f>
        <v/>
      </c>
      <c r="D1245" s="2"/>
    </row>
    <row r="1246" spans="1:4" ht="15" customHeight="1">
      <c r="A1246" s="58" t="str">
        <f>IF(بيانات!B1246&lt;&gt;"",بيانات!B1246,"")</f>
        <v/>
      </c>
      <c r="B1246" s="58" t="str">
        <f>IF(بيانات!B1246&lt;&gt;"",بيانات!C1246,"")</f>
        <v/>
      </c>
      <c r="C1246" s="66" t="str">
        <f>IF(بيانات!B1246&lt;&gt;"",بيانات!D1246,"")</f>
        <v/>
      </c>
      <c r="D1246" s="5"/>
    </row>
    <row r="1247" spans="1:4" ht="15" customHeight="1">
      <c r="A1247" s="57" t="str">
        <f>IF(بيانات!B1247&lt;&gt;"",بيانات!B1247,"")</f>
        <v/>
      </c>
      <c r="B1247" s="57" t="str">
        <f>IF(بيانات!B1247&lt;&gt;"",بيانات!C1247,"")</f>
        <v/>
      </c>
      <c r="C1247" s="65" t="str">
        <f>IF(بيانات!B1247&lt;&gt;"",بيانات!D1247,"")</f>
        <v/>
      </c>
      <c r="D1247" s="2"/>
    </row>
    <row r="1248" spans="1:4" ht="15" customHeight="1">
      <c r="A1248" s="58" t="str">
        <f>IF(بيانات!B1248&lt;&gt;"",بيانات!B1248,"")</f>
        <v/>
      </c>
      <c r="B1248" s="58" t="str">
        <f>IF(بيانات!B1248&lt;&gt;"",بيانات!C1248,"")</f>
        <v/>
      </c>
      <c r="C1248" s="66" t="str">
        <f>IF(بيانات!B1248&lt;&gt;"",بيانات!D1248,"")</f>
        <v/>
      </c>
      <c r="D1248" s="5"/>
    </row>
    <row r="1249" spans="1:4" ht="15" customHeight="1">
      <c r="A1249" s="57" t="str">
        <f>IF(بيانات!B1249&lt;&gt;"",بيانات!B1249,"")</f>
        <v/>
      </c>
      <c r="B1249" s="57" t="str">
        <f>IF(بيانات!B1249&lt;&gt;"",بيانات!C1249,"")</f>
        <v/>
      </c>
      <c r="C1249" s="65" t="str">
        <f>IF(بيانات!B1249&lt;&gt;"",بيانات!D1249,"")</f>
        <v/>
      </c>
      <c r="D1249" s="2"/>
    </row>
    <row r="1250" spans="1:4" ht="15" customHeight="1">
      <c r="A1250" s="58" t="str">
        <f>IF(بيانات!B1250&lt;&gt;"",بيانات!B1250,"")</f>
        <v/>
      </c>
      <c r="B1250" s="58" t="str">
        <f>IF(بيانات!B1250&lt;&gt;"",بيانات!C1250,"")</f>
        <v/>
      </c>
      <c r="C1250" s="66" t="str">
        <f>IF(بيانات!B1250&lt;&gt;"",بيانات!D1250,"")</f>
        <v/>
      </c>
      <c r="D1250" s="5"/>
    </row>
    <row r="1251" spans="1:4" ht="15" customHeight="1">
      <c r="A1251" s="57" t="str">
        <f>IF(بيانات!B1251&lt;&gt;"",بيانات!B1251,"")</f>
        <v/>
      </c>
      <c r="B1251" s="57" t="str">
        <f>IF(بيانات!B1251&lt;&gt;"",بيانات!C1251,"")</f>
        <v/>
      </c>
      <c r="C1251" s="65" t="str">
        <f>IF(بيانات!B1251&lt;&gt;"",بيانات!D1251,"")</f>
        <v/>
      </c>
      <c r="D1251" s="2"/>
    </row>
    <row r="1252" spans="1:4" ht="15" customHeight="1">
      <c r="A1252" s="58" t="str">
        <f>IF(بيانات!B1252&lt;&gt;"",بيانات!B1252,"")</f>
        <v/>
      </c>
      <c r="B1252" s="58" t="str">
        <f>IF(بيانات!B1252&lt;&gt;"",بيانات!C1252,"")</f>
        <v/>
      </c>
      <c r="C1252" s="66" t="str">
        <f>IF(بيانات!B1252&lt;&gt;"",بيانات!D1252,"")</f>
        <v/>
      </c>
      <c r="D1252" s="5"/>
    </row>
    <row r="1253" spans="1:4" ht="15" customHeight="1">
      <c r="A1253" s="57" t="str">
        <f>IF(بيانات!B1253&lt;&gt;"",بيانات!B1253,"")</f>
        <v/>
      </c>
      <c r="B1253" s="57" t="str">
        <f>IF(بيانات!B1253&lt;&gt;"",بيانات!C1253,"")</f>
        <v/>
      </c>
      <c r="C1253" s="65" t="str">
        <f>IF(بيانات!B1253&lt;&gt;"",بيانات!D1253,"")</f>
        <v/>
      </c>
      <c r="D1253" s="2"/>
    </row>
    <row r="1254" spans="1:4" ht="15" customHeight="1">
      <c r="A1254" s="58" t="str">
        <f>IF(بيانات!B1254&lt;&gt;"",بيانات!B1254,"")</f>
        <v/>
      </c>
      <c r="B1254" s="58" t="str">
        <f>IF(بيانات!B1254&lt;&gt;"",بيانات!C1254,"")</f>
        <v/>
      </c>
      <c r="C1254" s="66" t="str">
        <f>IF(بيانات!B1254&lt;&gt;"",بيانات!D1254,"")</f>
        <v/>
      </c>
      <c r="D1254" s="5"/>
    </row>
    <row r="1255" spans="1:4" ht="15" customHeight="1">
      <c r="A1255" s="57" t="str">
        <f>IF(بيانات!B1255&lt;&gt;"",بيانات!B1255,"")</f>
        <v/>
      </c>
      <c r="B1255" s="57" t="str">
        <f>IF(بيانات!B1255&lt;&gt;"",بيانات!C1255,"")</f>
        <v/>
      </c>
      <c r="C1255" s="65" t="str">
        <f>IF(بيانات!B1255&lt;&gt;"",بيانات!D1255,"")</f>
        <v/>
      </c>
      <c r="D1255" s="2"/>
    </row>
    <row r="1256" spans="1:4" ht="15" customHeight="1">
      <c r="A1256" s="58" t="str">
        <f>IF(بيانات!B1256&lt;&gt;"",بيانات!B1256,"")</f>
        <v/>
      </c>
      <c r="B1256" s="58" t="str">
        <f>IF(بيانات!B1256&lt;&gt;"",بيانات!C1256,"")</f>
        <v/>
      </c>
      <c r="C1256" s="66" t="str">
        <f>IF(بيانات!B1256&lt;&gt;"",بيانات!D1256,"")</f>
        <v/>
      </c>
      <c r="D1256" s="5"/>
    </row>
    <row r="1257" spans="1:4" ht="15" customHeight="1">
      <c r="A1257" s="57" t="str">
        <f>IF(بيانات!B1257&lt;&gt;"",بيانات!B1257,"")</f>
        <v/>
      </c>
      <c r="B1257" s="57" t="str">
        <f>IF(بيانات!B1257&lt;&gt;"",بيانات!C1257,"")</f>
        <v/>
      </c>
      <c r="C1257" s="65" t="str">
        <f>IF(بيانات!B1257&lt;&gt;"",بيانات!D1257,"")</f>
        <v/>
      </c>
      <c r="D1257" s="2"/>
    </row>
    <row r="1258" spans="1:4" ht="15" customHeight="1">
      <c r="A1258" s="58" t="str">
        <f>IF(بيانات!B1258&lt;&gt;"",بيانات!B1258,"")</f>
        <v/>
      </c>
      <c r="B1258" s="58" t="str">
        <f>IF(بيانات!B1258&lt;&gt;"",بيانات!C1258,"")</f>
        <v/>
      </c>
      <c r="C1258" s="66" t="str">
        <f>IF(بيانات!B1258&lt;&gt;"",بيانات!D1258,"")</f>
        <v/>
      </c>
      <c r="D1258" s="5"/>
    </row>
    <row r="1259" spans="1:4" ht="15" customHeight="1">
      <c r="A1259" s="57" t="str">
        <f>IF(بيانات!B1259&lt;&gt;"",بيانات!B1259,"")</f>
        <v/>
      </c>
      <c r="B1259" s="57" t="str">
        <f>IF(بيانات!B1259&lt;&gt;"",بيانات!C1259,"")</f>
        <v/>
      </c>
      <c r="C1259" s="65" t="str">
        <f>IF(بيانات!B1259&lt;&gt;"",بيانات!D1259,"")</f>
        <v/>
      </c>
      <c r="D1259" s="2"/>
    </row>
    <row r="1260" spans="1:4" ht="15" customHeight="1">
      <c r="A1260" s="58" t="str">
        <f>IF(بيانات!B1260&lt;&gt;"",بيانات!B1260,"")</f>
        <v/>
      </c>
      <c r="B1260" s="58" t="str">
        <f>IF(بيانات!B1260&lt;&gt;"",بيانات!C1260,"")</f>
        <v/>
      </c>
      <c r="C1260" s="66" t="str">
        <f>IF(بيانات!B1260&lt;&gt;"",بيانات!D1260,"")</f>
        <v/>
      </c>
      <c r="D1260" s="5"/>
    </row>
    <row r="1261" spans="1:4" ht="15" customHeight="1">
      <c r="A1261" s="57" t="str">
        <f>IF(بيانات!B1261&lt;&gt;"",بيانات!B1261,"")</f>
        <v/>
      </c>
      <c r="B1261" s="57" t="str">
        <f>IF(بيانات!B1261&lt;&gt;"",بيانات!C1261,"")</f>
        <v/>
      </c>
      <c r="C1261" s="65" t="str">
        <f>IF(بيانات!B1261&lt;&gt;"",بيانات!D1261,"")</f>
        <v/>
      </c>
      <c r="D1261" s="2"/>
    </row>
    <row r="1262" spans="1:4" ht="15" customHeight="1">
      <c r="A1262" s="58" t="str">
        <f>IF(بيانات!B1262&lt;&gt;"",بيانات!B1262,"")</f>
        <v/>
      </c>
      <c r="B1262" s="58" t="str">
        <f>IF(بيانات!B1262&lt;&gt;"",بيانات!C1262,"")</f>
        <v/>
      </c>
      <c r="C1262" s="66" t="str">
        <f>IF(بيانات!B1262&lt;&gt;"",بيانات!D1262,"")</f>
        <v/>
      </c>
      <c r="D1262" s="5"/>
    </row>
    <row r="1263" spans="1:4" ht="15" customHeight="1">
      <c r="A1263" s="57" t="str">
        <f>IF(بيانات!B1263&lt;&gt;"",بيانات!B1263,"")</f>
        <v/>
      </c>
      <c r="B1263" s="57" t="str">
        <f>IF(بيانات!B1263&lt;&gt;"",بيانات!C1263,"")</f>
        <v/>
      </c>
      <c r="C1263" s="65" t="str">
        <f>IF(بيانات!B1263&lt;&gt;"",بيانات!D1263,"")</f>
        <v/>
      </c>
      <c r="D1263" s="2"/>
    </row>
    <row r="1264" spans="1:4" ht="15" customHeight="1">
      <c r="A1264" s="58" t="str">
        <f>IF(بيانات!B1264&lt;&gt;"",بيانات!B1264,"")</f>
        <v/>
      </c>
      <c r="B1264" s="58" t="str">
        <f>IF(بيانات!B1264&lt;&gt;"",بيانات!C1264,"")</f>
        <v/>
      </c>
      <c r="C1264" s="66" t="str">
        <f>IF(بيانات!B1264&lt;&gt;"",بيانات!D1264,"")</f>
        <v/>
      </c>
      <c r="D1264" s="5"/>
    </row>
    <row r="1265" spans="1:4" ht="15" customHeight="1">
      <c r="A1265" s="57" t="str">
        <f>IF(بيانات!B1265&lt;&gt;"",بيانات!B1265,"")</f>
        <v/>
      </c>
      <c r="B1265" s="57" t="str">
        <f>IF(بيانات!B1265&lt;&gt;"",بيانات!C1265,"")</f>
        <v/>
      </c>
      <c r="C1265" s="65" t="str">
        <f>IF(بيانات!B1265&lt;&gt;"",بيانات!D1265,"")</f>
        <v/>
      </c>
      <c r="D1265" s="2"/>
    </row>
    <row r="1266" spans="1:4" ht="15" customHeight="1">
      <c r="A1266" s="58" t="str">
        <f>IF(بيانات!B1266&lt;&gt;"",بيانات!B1266,"")</f>
        <v/>
      </c>
      <c r="B1266" s="58" t="str">
        <f>IF(بيانات!B1266&lt;&gt;"",بيانات!C1266,"")</f>
        <v/>
      </c>
      <c r="C1266" s="66" t="str">
        <f>IF(بيانات!B1266&lt;&gt;"",بيانات!D1266,"")</f>
        <v/>
      </c>
      <c r="D1266" s="5"/>
    </row>
    <row r="1267" spans="1:4" ht="15" customHeight="1">
      <c r="A1267" s="57" t="str">
        <f>IF(بيانات!B1267&lt;&gt;"",بيانات!B1267,"")</f>
        <v/>
      </c>
      <c r="B1267" s="57" t="str">
        <f>IF(بيانات!B1267&lt;&gt;"",بيانات!C1267,"")</f>
        <v/>
      </c>
      <c r="C1267" s="65" t="str">
        <f>IF(بيانات!B1267&lt;&gt;"",بيانات!D1267,"")</f>
        <v/>
      </c>
      <c r="D1267" s="2"/>
    </row>
    <row r="1268" spans="1:4" ht="15" customHeight="1">
      <c r="A1268" s="58" t="str">
        <f>IF(بيانات!B1268&lt;&gt;"",بيانات!B1268,"")</f>
        <v/>
      </c>
      <c r="B1268" s="58" t="str">
        <f>IF(بيانات!B1268&lt;&gt;"",بيانات!C1268,"")</f>
        <v/>
      </c>
      <c r="C1268" s="66" t="str">
        <f>IF(بيانات!B1268&lt;&gt;"",بيانات!D1268,"")</f>
        <v/>
      </c>
      <c r="D1268" s="5"/>
    </row>
    <row r="1269" spans="1:4" ht="15" customHeight="1">
      <c r="A1269" s="57" t="str">
        <f>IF(بيانات!B1269&lt;&gt;"",بيانات!B1269,"")</f>
        <v/>
      </c>
      <c r="B1269" s="57" t="str">
        <f>IF(بيانات!B1269&lt;&gt;"",بيانات!C1269,"")</f>
        <v/>
      </c>
      <c r="C1269" s="65" t="str">
        <f>IF(بيانات!B1269&lt;&gt;"",بيانات!D1269,"")</f>
        <v/>
      </c>
      <c r="D1269" s="2"/>
    </row>
    <row r="1270" spans="1:4" ht="15" customHeight="1">
      <c r="A1270" s="58" t="str">
        <f>IF(بيانات!B1270&lt;&gt;"",بيانات!B1270,"")</f>
        <v/>
      </c>
      <c r="B1270" s="58" t="str">
        <f>IF(بيانات!B1270&lt;&gt;"",بيانات!C1270,"")</f>
        <v/>
      </c>
      <c r="C1270" s="66" t="str">
        <f>IF(بيانات!B1270&lt;&gt;"",بيانات!D1270,"")</f>
        <v/>
      </c>
      <c r="D1270" s="5"/>
    </row>
    <row r="1271" spans="1:4" ht="15" customHeight="1">
      <c r="A1271" s="57" t="str">
        <f>IF(بيانات!B1271&lt;&gt;"",بيانات!B1271,"")</f>
        <v/>
      </c>
      <c r="B1271" s="57" t="str">
        <f>IF(بيانات!B1271&lt;&gt;"",بيانات!C1271,"")</f>
        <v/>
      </c>
      <c r="C1271" s="65" t="str">
        <f>IF(بيانات!B1271&lt;&gt;"",بيانات!D1271,"")</f>
        <v/>
      </c>
      <c r="D1271" s="2"/>
    </row>
    <row r="1272" spans="1:4" ht="15" customHeight="1">
      <c r="A1272" s="58" t="str">
        <f>IF(بيانات!B1272&lt;&gt;"",بيانات!B1272,"")</f>
        <v/>
      </c>
      <c r="B1272" s="58" t="str">
        <f>IF(بيانات!B1272&lt;&gt;"",بيانات!C1272,"")</f>
        <v/>
      </c>
      <c r="C1272" s="66" t="str">
        <f>IF(بيانات!B1272&lt;&gt;"",بيانات!D1272,"")</f>
        <v/>
      </c>
      <c r="D1272" s="5"/>
    </row>
    <row r="1273" spans="1:4" ht="15" customHeight="1">
      <c r="A1273" s="57" t="str">
        <f>IF(بيانات!B1273&lt;&gt;"",بيانات!B1273,"")</f>
        <v/>
      </c>
      <c r="B1273" s="57" t="str">
        <f>IF(بيانات!B1273&lt;&gt;"",بيانات!C1273,"")</f>
        <v/>
      </c>
      <c r="C1273" s="65" t="str">
        <f>IF(بيانات!B1273&lt;&gt;"",بيانات!D1273,"")</f>
        <v/>
      </c>
      <c r="D1273" s="2"/>
    </row>
    <row r="1274" spans="1:4" ht="15" customHeight="1">
      <c r="A1274" s="58" t="str">
        <f>IF(بيانات!B1274&lt;&gt;"",بيانات!B1274,"")</f>
        <v/>
      </c>
      <c r="B1274" s="58" t="str">
        <f>IF(بيانات!B1274&lt;&gt;"",بيانات!C1274,"")</f>
        <v/>
      </c>
      <c r="C1274" s="66" t="str">
        <f>IF(بيانات!B1274&lt;&gt;"",بيانات!D1274,"")</f>
        <v/>
      </c>
      <c r="D1274" s="5"/>
    </row>
    <row r="1275" spans="1:4" ht="15" customHeight="1">
      <c r="A1275" s="57" t="str">
        <f>IF(بيانات!B1275&lt;&gt;"",بيانات!B1275,"")</f>
        <v/>
      </c>
      <c r="B1275" s="57" t="str">
        <f>IF(بيانات!B1275&lt;&gt;"",بيانات!C1275,"")</f>
        <v/>
      </c>
      <c r="C1275" s="65" t="str">
        <f>IF(بيانات!B1275&lt;&gt;"",بيانات!D1275,"")</f>
        <v/>
      </c>
      <c r="D1275" s="2"/>
    </row>
    <row r="1276" spans="1:4" ht="15" customHeight="1">
      <c r="A1276" s="58" t="str">
        <f>IF(بيانات!B1276&lt;&gt;"",بيانات!B1276,"")</f>
        <v/>
      </c>
      <c r="B1276" s="58" t="str">
        <f>IF(بيانات!B1276&lt;&gt;"",بيانات!C1276,"")</f>
        <v/>
      </c>
      <c r="C1276" s="66" t="str">
        <f>IF(بيانات!B1276&lt;&gt;"",بيانات!D1276,"")</f>
        <v/>
      </c>
      <c r="D1276" s="5"/>
    </row>
    <row r="1277" spans="1:4" ht="15" customHeight="1">
      <c r="A1277" s="57" t="str">
        <f>IF(بيانات!B1277&lt;&gt;"",بيانات!B1277,"")</f>
        <v/>
      </c>
      <c r="B1277" s="57" t="str">
        <f>IF(بيانات!B1277&lt;&gt;"",بيانات!C1277,"")</f>
        <v/>
      </c>
      <c r="C1277" s="65" t="str">
        <f>IF(بيانات!B1277&lt;&gt;"",بيانات!D1277,"")</f>
        <v/>
      </c>
      <c r="D1277" s="2"/>
    </row>
    <row r="1278" spans="1:4" ht="15" customHeight="1">
      <c r="A1278" s="58" t="str">
        <f>IF(بيانات!B1278&lt;&gt;"",بيانات!B1278,"")</f>
        <v/>
      </c>
      <c r="B1278" s="58" t="str">
        <f>IF(بيانات!B1278&lt;&gt;"",بيانات!C1278,"")</f>
        <v/>
      </c>
      <c r="C1278" s="66" t="str">
        <f>IF(بيانات!B1278&lt;&gt;"",بيانات!D1278,"")</f>
        <v/>
      </c>
      <c r="D1278" s="5"/>
    </row>
    <row r="1279" spans="1:4" ht="15" customHeight="1">
      <c r="A1279" s="57" t="str">
        <f>IF(بيانات!B1279&lt;&gt;"",بيانات!B1279,"")</f>
        <v/>
      </c>
      <c r="B1279" s="57" t="str">
        <f>IF(بيانات!B1279&lt;&gt;"",بيانات!C1279,"")</f>
        <v/>
      </c>
      <c r="C1279" s="65" t="str">
        <f>IF(بيانات!B1279&lt;&gt;"",بيانات!D1279,"")</f>
        <v/>
      </c>
      <c r="D1279" s="2"/>
    </row>
    <row r="1280" spans="1:4" ht="15" customHeight="1">
      <c r="A1280" s="58" t="str">
        <f>IF(بيانات!B1280&lt;&gt;"",بيانات!B1280,"")</f>
        <v/>
      </c>
      <c r="B1280" s="58" t="str">
        <f>IF(بيانات!B1280&lt;&gt;"",بيانات!C1280,"")</f>
        <v/>
      </c>
      <c r="C1280" s="66" t="str">
        <f>IF(بيانات!B1280&lt;&gt;"",بيانات!D1280,"")</f>
        <v/>
      </c>
      <c r="D1280" s="5"/>
    </row>
    <row r="1281" spans="1:4" ht="15" customHeight="1">
      <c r="A1281" s="57" t="str">
        <f>IF(بيانات!B1281&lt;&gt;"",بيانات!B1281,"")</f>
        <v/>
      </c>
      <c r="B1281" s="57" t="str">
        <f>IF(بيانات!B1281&lt;&gt;"",بيانات!C1281,"")</f>
        <v/>
      </c>
      <c r="C1281" s="65" t="str">
        <f>IF(بيانات!B1281&lt;&gt;"",بيانات!D1281,"")</f>
        <v/>
      </c>
      <c r="D1281" s="2"/>
    </row>
    <row r="1282" spans="1:4" ht="15" customHeight="1">
      <c r="A1282" s="58" t="str">
        <f>IF(بيانات!B1282&lt;&gt;"",بيانات!B1282,"")</f>
        <v/>
      </c>
      <c r="B1282" s="58" t="str">
        <f>IF(بيانات!B1282&lt;&gt;"",بيانات!C1282,"")</f>
        <v/>
      </c>
      <c r="C1282" s="66" t="str">
        <f>IF(بيانات!B1282&lt;&gt;"",بيانات!D1282,"")</f>
        <v/>
      </c>
      <c r="D1282" s="5"/>
    </row>
    <row r="1283" spans="1:4" ht="15" customHeight="1">
      <c r="A1283" s="57" t="str">
        <f>IF(بيانات!B1283&lt;&gt;"",بيانات!B1283,"")</f>
        <v/>
      </c>
      <c r="B1283" s="57" t="str">
        <f>IF(بيانات!B1283&lt;&gt;"",بيانات!C1283,"")</f>
        <v/>
      </c>
      <c r="C1283" s="65" t="str">
        <f>IF(بيانات!B1283&lt;&gt;"",بيانات!D1283,"")</f>
        <v/>
      </c>
      <c r="D1283" s="2"/>
    </row>
    <row r="1284" spans="1:4" ht="15" customHeight="1">
      <c r="A1284" s="58" t="str">
        <f>IF(بيانات!B1284&lt;&gt;"",بيانات!B1284,"")</f>
        <v/>
      </c>
      <c r="B1284" s="58" t="str">
        <f>IF(بيانات!B1284&lt;&gt;"",بيانات!C1284,"")</f>
        <v/>
      </c>
      <c r="C1284" s="66" t="str">
        <f>IF(بيانات!B1284&lt;&gt;"",بيانات!D1284,"")</f>
        <v/>
      </c>
      <c r="D1284" s="5"/>
    </row>
    <row r="1285" spans="1:4" ht="15" customHeight="1">
      <c r="A1285" s="57" t="str">
        <f>IF(بيانات!B1285&lt;&gt;"",بيانات!B1285,"")</f>
        <v/>
      </c>
      <c r="B1285" s="57" t="str">
        <f>IF(بيانات!B1285&lt;&gt;"",بيانات!C1285,"")</f>
        <v/>
      </c>
      <c r="C1285" s="65" t="str">
        <f>IF(بيانات!B1285&lt;&gt;"",بيانات!D1285,"")</f>
        <v/>
      </c>
      <c r="D1285" s="2"/>
    </row>
    <row r="1286" spans="1:4" ht="15" customHeight="1">
      <c r="A1286" s="58" t="str">
        <f>IF(بيانات!B1286&lt;&gt;"",بيانات!B1286,"")</f>
        <v/>
      </c>
      <c r="B1286" s="58" t="str">
        <f>IF(بيانات!B1286&lt;&gt;"",بيانات!C1286,"")</f>
        <v/>
      </c>
      <c r="C1286" s="66" t="str">
        <f>IF(بيانات!B1286&lt;&gt;"",بيانات!D1286,"")</f>
        <v/>
      </c>
      <c r="D1286" s="5"/>
    </row>
    <row r="1287" spans="1:4" ht="15" customHeight="1">
      <c r="A1287" s="57" t="str">
        <f>IF(بيانات!B1287&lt;&gt;"",بيانات!B1287,"")</f>
        <v/>
      </c>
      <c r="B1287" s="57" t="str">
        <f>IF(بيانات!B1287&lt;&gt;"",بيانات!C1287,"")</f>
        <v/>
      </c>
      <c r="C1287" s="65" t="str">
        <f>IF(بيانات!B1287&lt;&gt;"",بيانات!D1287,"")</f>
        <v/>
      </c>
      <c r="D1287" s="2"/>
    </row>
    <row r="1288" spans="1:4" ht="15" customHeight="1">
      <c r="A1288" s="58" t="str">
        <f>IF(بيانات!B1288&lt;&gt;"",بيانات!B1288,"")</f>
        <v/>
      </c>
      <c r="B1288" s="58" t="str">
        <f>IF(بيانات!B1288&lt;&gt;"",بيانات!C1288,"")</f>
        <v/>
      </c>
      <c r="C1288" s="66" t="str">
        <f>IF(بيانات!B1288&lt;&gt;"",بيانات!D1288,"")</f>
        <v/>
      </c>
      <c r="D1288" s="5"/>
    </row>
    <row r="1289" spans="1:4" ht="15" customHeight="1">
      <c r="A1289" s="57" t="str">
        <f>IF(بيانات!B1289&lt;&gt;"",بيانات!B1289,"")</f>
        <v/>
      </c>
      <c r="B1289" s="57" t="str">
        <f>IF(بيانات!B1289&lt;&gt;"",بيانات!C1289,"")</f>
        <v/>
      </c>
      <c r="C1289" s="65" t="str">
        <f>IF(بيانات!B1289&lt;&gt;"",بيانات!D1289,"")</f>
        <v/>
      </c>
      <c r="D1289" s="2"/>
    </row>
    <row r="1290" spans="1:4" ht="15" customHeight="1">
      <c r="A1290" s="58" t="str">
        <f>IF(بيانات!B1290&lt;&gt;"",بيانات!B1290,"")</f>
        <v/>
      </c>
      <c r="B1290" s="58" t="str">
        <f>IF(بيانات!B1290&lt;&gt;"",بيانات!C1290,"")</f>
        <v/>
      </c>
      <c r="C1290" s="66" t="str">
        <f>IF(بيانات!B1290&lt;&gt;"",بيانات!D1290,"")</f>
        <v/>
      </c>
      <c r="D1290" s="5"/>
    </row>
    <row r="1291" spans="1:4" ht="15" customHeight="1">
      <c r="A1291" s="57" t="str">
        <f>IF(بيانات!B1291&lt;&gt;"",بيانات!B1291,"")</f>
        <v/>
      </c>
      <c r="B1291" s="57" t="str">
        <f>IF(بيانات!B1291&lt;&gt;"",بيانات!C1291,"")</f>
        <v/>
      </c>
      <c r="C1291" s="65" t="str">
        <f>IF(بيانات!B1291&lt;&gt;"",بيانات!D1291,"")</f>
        <v/>
      </c>
      <c r="D1291" s="2"/>
    </row>
    <row r="1292" spans="1:4" ht="15" customHeight="1">
      <c r="A1292" s="58" t="str">
        <f>IF(بيانات!B1292&lt;&gt;"",بيانات!B1292,"")</f>
        <v/>
      </c>
      <c r="B1292" s="58" t="str">
        <f>IF(بيانات!B1292&lt;&gt;"",بيانات!C1292,"")</f>
        <v/>
      </c>
      <c r="C1292" s="66" t="str">
        <f>IF(بيانات!B1292&lt;&gt;"",بيانات!D1292,"")</f>
        <v/>
      </c>
      <c r="D1292" s="5"/>
    </row>
    <row r="1293" spans="1:4" ht="15" customHeight="1">
      <c r="A1293" s="57" t="str">
        <f>IF(بيانات!B1293&lt;&gt;"",بيانات!B1293,"")</f>
        <v/>
      </c>
      <c r="B1293" s="57" t="str">
        <f>IF(بيانات!B1293&lt;&gt;"",بيانات!C1293,"")</f>
        <v/>
      </c>
      <c r="C1293" s="65" t="str">
        <f>IF(بيانات!B1293&lt;&gt;"",بيانات!D1293,"")</f>
        <v/>
      </c>
      <c r="D1293" s="2"/>
    </row>
    <row r="1294" spans="1:4" ht="15" customHeight="1">
      <c r="A1294" s="58" t="str">
        <f>IF(بيانات!B1294&lt;&gt;"",بيانات!B1294,"")</f>
        <v/>
      </c>
      <c r="B1294" s="58" t="str">
        <f>IF(بيانات!B1294&lt;&gt;"",بيانات!C1294,"")</f>
        <v/>
      </c>
      <c r="C1294" s="66" t="str">
        <f>IF(بيانات!B1294&lt;&gt;"",بيانات!D1294,"")</f>
        <v/>
      </c>
      <c r="D1294" s="5"/>
    </row>
    <row r="1295" spans="1:4" ht="15" customHeight="1">
      <c r="A1295" s="57" t="str">
        <f>IF(بيانات!B1295&lt;&gt;"",بيانات!B1295,"")</f>
        <v/>
      </c>
      <c r="B1295" s="57" t="str">
        <f>IF(بيانات!B1295&lt;&gt;"",بيانات!C1295,"")</f>
        <v/>
      </c>
      <c r="C1295" s="65" t="str">
        <f>IF(بيانات!B1295&lt;&gt;"",بيانات!D1295,"")</f>
        <v/>
      </c>
      <c r="D1295" s="2"/>
    </row>
    <row r="1296" spans="1:4" ht="15" customHeight="1">
      <c r="A1296" s="58" t="str">
        <f>IF(بيانات!B1296&lt;&gt;"",بيانات!B1296,"")</f>
        <v/>
      </c>
      <c r="B1296" s="58" t="str">
        <f>IF(بيانات!B1296&lt;&gt;"",بيانات!C1296,"")</f>
        <v/>
      </c>
      <c r="C1296" s="66" t="str">
        <f>IF(بيانات!B1296&lt;&gt;"",بيانات!D1296,"")</f>
        <v/>
      </c>
      <c r="D1296" s="5"/>
    </row>
    <row r="1297" spans="1:4" ht="15" customHeight="1">
      <c r="A1297" s="57" t="str">
        <f>IF(بيانات!B1297&lt;&gt;"",بيانات!B1297,"")</f>
        <v/>
      </c>
      <c r="B1297" s="57" t="str">
        <f>IF(بيانات!B1297&lt;&gt;"",بيانات!C1297,"")</f>
        <v/>
      </c>
      <c r="C1297" s="65" t="str">
        <f>IF(بيانات!B1297&lt;&gt;"",بيانات!D1297,"")</f>
        <v/>
      </c>
      <c r="D1297" s="2"/>
    </row>
    <row r="1298" spans="1:4" ht="15" customHeight="1">
      <c r="A1298" s="58" t="str">
        <f>IF(بيانات!B1298&lt;&gt;"",بيانات!B1298,"")</f>
        <v/>
      </c>
      <c r="B1298" s="58" t="str">
        <f>IF(بيانات!B1298&lt;&gt;"",بيانات!C1298,"")</f>
        <v/>
      </c>
      <c r="C1298" s="66" t="str">
        <f>IF(بيانات!B1298&lt;&gt;"",بيانات!D1298,"")</f>
        <v/>
      </c>
      <c r="D1298" s="5"/>
    </row>
    <row r="1299" spans="1:4" ht="15" customHeight="1">
      <c r="A1299" s="57" t="str">
        <f>IF(بيانات!B1299&lt;&gt;"",بيانات!B1299,"")</f>
        <v/>
      </c>
      <c r="B1299" s="57" t="str">
        <f>IF(بيانات!B1299&lt;&gt;"",بيانات!C1299,"")</f>
        <v/>
      </c>
      <c r="C1299" s="65" t="str">
        <f>IF(بيانات!B1299&lt;&gt;"",بيانات!D1299,"")</f>
        <v/>
      </c>
      <c r="D1299" s="2"/>
    </row>
    <row r="1300" spans="1:4" ht="15" customHeight="1">
      <c r="A1300" s="58" t="str">
        <f>IF(بيانات!B1300&lt;&gt;"",بيانات!B1300,"")</f>
        <v/>
      </c>
      <c r="B1300" s="58" t="str">
        <f>IF(بيانات!B1300&lt;&gt;"",بيانات!C1300,"")</f>
        <v/>
      </c>
      <c r="C1300" s="66" t="str">
        <f>IF(بيانات!B1300&lt;&gt;"",بيانات!D1300,"")</f>
        <v/>
      </c>
      <c r="D1300" s="5"/>
    </row>
    <row r="1301" spans="1:4" ht="15" customHeight="1">
      <c r="A1301" s="57" t="str">
        <f>IF(بيانات!B1301&lt;&gt;"",بيانات!B1301,"")</f>
        <v/>
      </c>
      <c r="B1301" s="57" t="str">
        <f>IF(بيانات!B1301&lt;&gt;"",بيانات!C1301,"")</f>
        <v/>
      </c>
      <c r="C1301" s="65" t="str">
        <f>IF(بيانات!B1301&lt;&gt;"",بيانات!D1301,"")</f>
        <v/>
      </c>
      <c r="D1301" s="2"/>
    </row>
    <row r="1302" spans="1:4" ht="15" customHeight="1">
      <c r="A1302" s="58" t="str">
        <f>IF(بيانات!B1302&lt;&gt;"",بيانات!B1302,"")</f>
        <v/>
      </c>
      <c r="B1302" s="58" t="str">
        <f>IF(بيانات!B1302&lt;&gt;"",بيانات!C1302,"")</f>
        <v/>
      </c>
      <c r="C1302" s="66" t="str">
        <f>IF(بيانات!B1302&lt;&gt;"",بيانات!D1302,"")</f>
        <v/>
      </c>
      <c r="D1302" s="5"/>
    </row>
    <row r="1303" spans="1:4" ht="15" customHeight="1">
      <c r="A1303" s="57" t="str">
        <f>IF(بيانات!B1303&lt;&gt;"",بيانات!B1303,"")</f>
        <v/>
      </c>
      <c r="B1303" s="57" t="str">
        <f>IF(بيانات!B1303&lt;&gt;"",بيانات!C1303,"")</f>
        <v/>
      </c>
      <c r="C1303" s="65" t="str">
        <f>IF(بيانات!B1303&lt;&gt;"",بيانات!D1303,"")</f>
        <v/>
      </c>
      <c r="D1303" s="2"/>
    </row>
    <row r="1304" spans="1:4" ht="15" customHeight="1">
      <c r="A1304" s="58" t="str">
        <f>IF(بيانات!B1304&lt;&gt;"",بيانات!B1304,"")</f>
        <v/>
      </c>
      <c r="B1304" s="58" t="str">
        <f>IF(بيانات!B1304&lt;&gt;"",بيانات!C1304,"")</f>
        <v/>
      </c>
      <c r="C1304" s="66" t="str">
        <f>IF(بيانات!B1304&lt;&gt;"",بيانات!D1304,"")</f>
        <v/>
      </c>
      <c r="D1304" s="5"/>
    </row>
    <row r="1305" spans="1:4" ht="15" customHeight="1">
      <c r="A1305" s="57" t="str">
        <f>IF(بيانات!B1305&lt;&gt;"",بيانات!B1305,"")</f>
        <v/>
      </c>
      <c r="B1305" s="57" t="str">
        <f>IF(بيانات!B1305&lt;&gt;"",بيانات!C1305,"")</f>
        <v/>
      </c>
      <c r="C1305" s="65" t="str">
        <f>IF(بيانات!B1305&lt;&gt;"",بيانات!D1305,"")</f>
        <v/>
      </c>
      <c r="D1305" s="2"/>
    </row>
    <row r="1306" spans="1:4" ht="15" customHeight="1">
      <c r="A1306" s="58" t="str">
        <f>IF(بيانات!B1306&lt;&gt;"",بيانات!B1306,"")</f>
        <v/>
      </c>
      <c r="B1306" s="58" t="str">
        <f>IF(بيانات!B1306&lt;&gt;"",بيانات!C1306,"")</f>
        <v/>
      </c>
      <c r="C1306" s="66" t="str">
        <f>IF(بيانات!B1306&lt;&gt;"",بيانات!D1306,"")</f>
        <v/>
      </c>
      <c r="D1306" s="5"/>
    </row>
    <row r="1307" spans="1:4" ht="15" customHeight="1">
      <c r="A1307" s="57" t="str">
        <f>IF(بيانات!B1307&lt;&gt;"",بيانات!B1307,"")</f>
        <v/>
      </c>
      <c r="B1307" s="57" t="str">
        <f>IF(بيانات!B1307&lt;&gt;"",بيانات!C1307,"")</f>
        <v/>
      </c>
      <c r="C1307" s="65" t="str">
        <f>IF(بيانات!B1307&lt;&gt;"",بيانات!D1307,"")</f>
        <v/>
      </c>
      <c r="D1307" s="2"/>
    </row>
    <row r="1308" spans="1:4" ht="15" customHeight="1">
      <c r="A1308" s="58" t="str">
        <f>IF(بيانات!B1308&lt;&gt;"",بيانات!B1308,"")</f>
        <v/>
      </c>
      <c r="B1308" s="58" t="str">
        <f>IF(بيانات!B1308&lt;&gt;"",بيانات!C1308,"")</f>
        <v/>
      </c>
      <c r="C1308" s="66" t="str">
        <f>IF(بيانات!B1308&lt;&gt;"",بيانات!D1308,"")</f>
        <v/>
      </c>
      <c r="D1308" s="5"/>
    </row>
    <row r="1309" spans="1:4" ht="15" customHeight="1">
      <c r="A1309" s="57" t="str">
        <f>IF(بيانات!B1309&lt;&gt;"",بيانات!B1309,"")</f>
        <v/>
      </c>
      <c r="B1309" s="57" t="str">
        <f>IF(بيانات!B1309&lt;&gt;"",بيانات!C1309,"")</f>
        <v/>
      </c>
      <c r="C1309" s="65" t="str">
        <f>IF(بيانات!B1309&lt;&gt;"",بيانات!D1309,"")</f>
        <v/>
      </c>
      <c r="D1309" s="2"/>
    </row>
    <row r="1310" spans="1:4" ht="15" customHeight="1">
      <c r="A1310" s="58" t="str">
        <f>IF(بيانات!B1310&lt;&gt;"",بيانات!B1310,"")</f>
        <v/>
      </c>
      <c r="B1310" s="58" t="str">
        <f>IF(بيانات!B1310&lt;&gt;"",بيانات!C1310,"")</f>
        <v/>
      </c>
      <c r="C1310" s="66" t="str">
        <f>IF(بيانات!B1310&lt;&gt;"",بيانات!D1310,"")</f>
        <v/>
      </c>
      <c r="D1310" s="5"/>
    </row>
    <row r="1311" spans="1:4" ht="15" customHeight="1">
      <c r="A1311" s="57" t="str">
        <f>IF(بيانات!B1311&lt;&gt;"",بيانات!B1311,"")</f>
        <v/>
      </c>
      <c r="B1311" s="57" t="str">
        <f>IF(بيانات!B1311&lt;&gt;"",بيانات!C1311,"")</f>
        <v/>
      </c>
      <c r="C1311" s="65" t="str">
        <f>IF(بيانات!B1311&lt;&gt;"",بيانات!D1311,"")</f>
        <v/>
      </c>
      <c r="D1311" s="2"/>
    </row>
    <row r="1312" spans="1:4" ht="15" customHeight="1">
      <c r="A1312" s="58" t="str">
        <f>IF(بيانات!B1312&lt;&gt;"",بيانات!B1312,"")</f>
        <v/>
      </c>
      <c r="B1312" s="58" t="str">
        <f>IF(بيانات!B1312&lt;&gt;"",بيانات!C1312,"")</f>
        <v/>
      </c>
      <c r="C1312" s="66" t="str">
        <f>IF(بيانات!B1312&lt;&gt;"",بيانات!D1312,"")</f>
        <v/>
      </c>
      <c r="D1312" s="5"/>
    </row>
    <row r="1313" spans="1:4" ht="15" customHeight="1">
      <c r="A1313" s="57" t="str">
        <f>IF(بيانات!B1313&lt;&gt;"",بيانات!B1313,"")</f>
        <v/>
      </c>
      <c r="B1313" s="57" t="str">
        <f>IF(بيانات!B1313&lt;&gt;"",بيانات!C1313,"")</f>
        <v/>
      </c>
      <c r="C1313" s="65" t="str">
        <f>IF(بيانات!B1313&lt;&gt;"",بيانات!D1313,"")</f>
        <v/>
      </c>
      <c r="D1313" s="2"/>
    </row>
    <row r="1314" spans="1:4" ht="15" customHeight="1">
      <c r="A1314" s="58" t="str">
        <f>IF(بيانات!B1314&lt;&gt;"",بيانات!B1314,"")</f>
        <v/>
      </c>
      <c r="B1314" s="58" t="str">
        <f>IF(بيانات!B1314&lt;&gt;"",بيانات!C1314,"")</f>
        <v/>
      </c>
      <c r="C1314" s="66" t="str">
        <f>IF(بيانات!B1314&lt;&gt;"",بيانات!D1314,"")</f>
        <v/>
      </c>
      <c r="D1314" s="5"/>
    </row>
    <row r="1315" spans="1:4" ht="15" customHeight="1">
      <c r="A1315" s="57" t="str">
        <f>IF(بيانات!B1315&lt;&gt;"",بيانات!B1315,"")</f>
        <v/>
      </c>
      <c r="B1315" s="57" t="str">
        <f>IF(بيانات!B1315&lt;&gt;"",بيانات!C1315,"")</f>
        <v/>
      </c>
      <c r="C1315" s="65" t="str">
        <f>IF(بيانات!B1315&lt;&gt;"",بيانات!D1315,"")</f>
        <v/>
      </c>
      <c r="D1315" s="2"/>
    </row>
    <row r="1316" spans="1:4" ht="15" customHeight="1">
      <c r="A1316" s="58" t="str">
        <f>IF(بيانات!B1316&lt;&gt;"",بيانات!B1316,"")</f>
        <v/>
      </c>
      <c r="B1316" s="58" t="str">
        <f>IF(بيانات!B1316&lt;&gt;"",بيانات!C1316,"")</f>
        <v/>
      </c>
      <c r="C1316" s="66" t="str">
        <f>IF(بيانات!B1316&lt;&gt;"",بيانات!D1316,"")</f>
        <v/>
      </c>
      <c r="D1316" s="5"/>
    </row>
    <row r="1317" spans="1:4" ht="15" customHeight="1">
      <c r="A1317" s="57" t="str">
        <f>IF(بيانات!B1317&lt;&gt;"",بيانات!B1317,"")</f>
        <v/>
      </c>
      <c r="B1317" s="57" t="str">
        <f>IF(بيانات!B1317&lt;&gt;"",بيانات!C1317,"")</f>
        <v/>
      </c>
      <c r="C1317" s="65" t="str">
        <f>IF(بيانات!B1317&lt;&gt;"",بيانات!D1317,"")</f>
        <v/>
      </c>
      <c r="D1317" s="2"/>
    </row>
    <row r="1318" spans="1:4" ht="15" customHeight="1">
      <c r="A1318" s="58" t="str">
        <f>IF(بيانات!B1318&lt;&gt;"",بيانات!B1318,"")</f>
        <v/>
      </c>
      <c r="B1318" s="58" t="str">
        <f>IF(بيانات!B1318&lt;&gt;"",بيانات!C1318,"")</f>
        <v/>
      </c>
      <c r="C1318" s="66" t="str">
        <f>IF(بيانات!B1318&lt;&gt;"",بيانات!D1318,"")</f>
        <v/>
      </c>
      <c r="D1318" s="5"/>
    </row>
    <row r="1319" spans="1:4" ht="15" customHeight="1">
      <c r="A1319" s="57" t="str">
        <f>IF(بيانات!B1319&lt;&gt;"",بيانات!B1319,"")</f>
        <v/>
      </c>
      <c r="B1319" s="57" t="str">
        <f>IF(بيانات!B1319&lt;&gt;"",بيانات!C1319,"")</f>
        <v/>
      </c>
      <c r="C1319" s="65" t="str">
        <f>IF(بيانات!B1319&lt;&gt;"",بيانات!D1319,"")</f>
        <v/>
      </c>
      <c r="D1319" s="2"/>
    </row>
    <row r="1320" spans="1:4" ht="15" customHeight="1">
      <c r="A1320" s="58" t="str">
        <f>IF(بيانات!B1320&lt;&gt;"",بيانات!B1320,"")</f>
        <v/>
      </c>
      <c r="B1320" s="58" t="str">
        <f>IF(بيانات!B1320&lt;&gt;"",بيانات!C1320,"")</f>
        <v/>
      </c>
      <c r="C1320" s="66" t="str">
        <f>IF(بيانات!B1320&lt;&gt;"",بيانات!D1320,"")</f>
        <v/>
      </c>
      <c r="D1320" s="5"/>
    </row>
    <row r="1321" spans="1:4" ht="15" customHeight="1">
      <c r="A1321" s="57" t="str">
        <f>IF(بيانات!B1321&lt;&gt;"",بيانات!B1321,"")</f>
        <v/>
      </c>
      <c r="B1321" s="57" t="str">
        <f>IF(بيانات!B1321&lt;&gt;"",بيانات!C1321,"")</f>
        <v/>
      </c>
      <c r="C1321" s="65" t="str">
        <f>IF(بيانات!B1321&lt;&gt;"",بيانات!D1321,"")</f>
        <v/>
      </c>
      <c r="D1321" s="2"/>
    </row>
    <row r="1322" spans="1:4" ht="15" customHeight="1">
      <c r="A1322" s="58" t="str">
        <f>IF(بيانات!B1322&lt;&gt;"",بيانات!B1322,"")</f>
        <v/>
      </c>
      <c r="B1322" s="58" t="str">
        <f>IF(بيانات!B1322&lt;&gt;"",بيانات!C1322,"")</f>
        <v/>
      </c>
      <c r="C1322" s="66" t="str">
        <f>IF(بيانات!B1322&lt;&gt;"",بيانات!D1322,"")</f>
        <v/>
      </c>
      <c r="D1322" s="5"/>
    </row>
    <row r="1323" spans="1:4" ht="15" customHeight="1">
      <c r="A1323" s="57" t="str">
        <f>IF(بيانات!B1323&lt;&gt;"",بيانات!B1323,"")</f>
        <v/>
      </c>
      <c r="B1323" s="57" t="str">
        <f>IF(بيانات!B1323&lt;&gt;"",بيانات!C1323,"")</f>
        <v/>
      </c>
      <c r="C1323" s="65" t="str">
        <f>IF(بيانات!B1323&lt;&gt;"",بيانات!D1323,"")</f>
        <v/>
      </c>
      <c r="D1323" s="2"/>
    </row>
    <row r="1324" spans="1:4" ht="15" customHeight="1">
      <c r="A1324" s="58" t="str">
        <f>IF(بيانات!B1324&lt;&gt;"",بيانات!B1324,"")</f>
        <v/>
      </c>
      <c r="B1324" s="58" t="str">
        <f>IF(بيانات!B1324&lt;&gt;"",بيانات!C1324,"")</f>
        <v/>
      </c>
      <c r="C1324" s="66" t="str">
        <f>IF(بيانات!B1324&lt;&gt;"",بيانات!D1324,"")</f>
        <v/>
      </c>
      <c r="D1324" s="5"/>
    </row>
    <row r="1325" spans="1:4" ht="15" customHeight="1">
      <c r="A1325" s="57" t="str">
        <f>IF(بيانات!B1325&lt;&gt;"",بيانات!B1325,"")</f>
        <v/>
      </c>
      <c r="B1325" s="57" t="str">
        <f>IF(بيانات!B1325&lt;&gt;"",بيانات!C1325,"")</f>
        <v/>
      </c>
      <c r="C1325" s="65" t="str">
        <f>IF(بيانات!B1325&lt;&gt;"",بيانات!D1325,"")</f>
        <v/>
      </c>
      <c r="D1325" s="2"/>
    </row>
    <row r="1326" spans="1:4" ht="15" customHeight="1">
      <c r="A1326" s="58" t="str">
        <f>IF(بيانات!B1326&lt;&gt;"",بيانات!B1326,"")</f>
        <v/>
      </c>
      <c r="B1326" s="58" t="str">
        <f>IF(بيانات!B1326&lt;&gt;"",بيانات!C1326,"")</f>
        <v/>
      </c>
      <c r="C1326" s="66" t="str">
        <f>IF(بيانات!B1326&lt;&gt;"",بيانات!D1326,"")</f>
        <v/>
      </c>
      <c r="D1326" s="5"/>
    </row>
    <row r="1327" spans="1:4" ht="15" customHeight="1">
      <c r="A1327" s="57" t="str">
        <f>IF(بيانات!B1327&lt;&gt;"",بيانات!B1327,"")</f>
        <v/>
      </c>
      <c r="B1327" s="57" t="str">
        <f>IF(بيانات!B1327&lt;&gt;"",بيانات!C1327,"")</f>
        <v/>
      </c>
      <c r="C1327" s="65" t="str">
        <f>IF(بيانات!B1327&lt;&gt;"",بيانات!D1327,"")</f>
        <v/>
      </c>
      <c r="D1327" s="2"/>
    </row>
    <row r="1328" spans="1:4" ht="15" customHeight="1">
      <c r="A1328" s="58" t="str">
        <f>IF(بيانات!B1328&lt;&gt;"",بيانات!B1328,"")</f>
        <v/>
      </c>
      <c r="B1328" s="58" t="str">
        <f>IF(بيانات!B1328&lt;&gt;"",بيانات!C1328,"")</f>
        <v/>
      </c>
      <c r="C1328" s="66" t="str">
        <f>IF(بيانات!B1328&lt;&gt;"",بيانات!D1328,"")</f>
        <v/>
      </c>
      <c r="D1328" s="5"/>
    </row>
    <row r="1329" spans="1:4" ht="15" customHeight="1">
      <c r="A1329" s="57" t="str">
        <f>IF(بيانات!B1329&lt;&gt;"",بيانات!B1329,"")</f>
        <v/>
      </c>
      <c r="B1329" s="57" t="str">
        <f>IF(بيانات!B1329&lt;&gt;"",بيانات!C1329,"")</f>
        <v/>
      </c>
      <c r="C1329" s="65" t="str">
        <f>IF(بيانات!B1329&lt;&gt;"",بيانات!D1329,"")</f>
        <v/>
      </c>
      <c r="D1329" s="2"/>
    </row>
    <row r="1330" spans="1:4" ht="15" customHeight="1">
      <c r="A1330" s="58" t="str">
        <f>IF(بيانات!B1330&lt;&gt;"",بيانات!B1330,"")</f>
        <v/>
      </c>
      <c r="B1330" s="58" t="str">
        <f>IF(بيانات!B1330&lt;&gt;"",بيانات!C1330,"")</f>
        <v/>
      </c>
      <c r="C1330" s="66" t="str">
        <f>IF(بيانات!B1330&lt;&gt;"",بيانات!D1330,"")</f>
        <v/>
      </c>
      <c r="D1330" s="5"/>
    </row>
    <row r="1331" spans="1:4" ht="15" customHeight="1">
      <c r="A1331" s="57" t="str">
        <f>IF(بيانات!B1331&lt;&gt;"",بيانات!B1331,"")</f>
        <v/>
      </c>
      <c r="B1331" s="57" t="str">
        <f>IF(بيانات!B1331&lt;&gt;"",بيانات!C1331,"")</f>
        <v/>
      </c>
      <c r="C1331" s="65" t="str">
        <f>IF(بيانات!B1331&lt;&gt;"",بيانات!D1331,"")</f>
        <v/>
      </c>
      <c r="D1331" s="2"/>
    </row>
    <row r="1332" spans="1:4" ht="15" customHeight="1">
      <c r="A1332" s="58" t="str">
        <f>IF(بيانات!B1332&lt;&gt;"",بيانات!B1332,"")</f>
        <v/>
      </c>
      <c r="B1332" s="58" t="str">
        <f>IF(بيانات!B1332&lt;&gt;"",بيانات!C1332,"")</f>
        <v/>
      </c>
      <c r="C1332" s="66" t="str">
        <f>IF(بيانات!B1332&lt;&gt;"",بيانات!D1332,"")</f>
        <v/>
      </c>
      <c r="D1332" s="5"/>
    </row>
    <row r="1333" spans="1:4" ht="15" customHeight="1">
      <c r="A1333" s="57" t="str">
        <f>IF(بيانات!B1333&lt;&gt;"",بيانات!B1333,"")</f>
        <v/>
      </c>
      <c r="B1333" s="57" t="str">
        <f>IF(بيانات!B1333&lt;&gt;"",بيانات!C1333,"")</f>
        <v/>
      </c>
      <c r="C1333" s="65" t="str">
        <f>IF(بيانات!B1333&lt;&gt;"",بيانات!D1333,"")</f>
        <v/>
      </c>
      <c r="D1333" s="2"/>
    </row>
    <row r="1334" spans="1:4" ht="15" customHeight="1">
      <c r="A1334" s="58" t="str">
        <f>IF(بيانات!B1334&lt;&gt;"",بيانات!B1334,"")</f>
        <v/>
      </c>
      <c r="B1334" s="58" t="str">
        <f>IF(بيانات!B1334&lt;&gt;"",بيانات!C1334,"")</f>
        <v/>
      </c>
      <c r="C1334" s="66" t="str">
        <f>IF(بيانات!B1334&lt;&gt;"",بيانات!D1334,"")</f>
        <v/>
      </c>
      <c r="D1334" s="5"/>
    </row>
    <row r="1335" spans="1:4" ht="15" customHeight="1">
      <c r="A1335" s="57" t="str">
        <f>IF(بيانات!B1335&lt;&gt;"",بيانات!B1335,"")</f>
        <v/>
      </c>
      <c r="B1335" s="57" t="str">
        <f>IF(بيانات!B1335&lt;&gt;"",بيانات!C1335,"")</f>
        <v/>
      </c>
      <c r="C1335" s="65" t="str">
        <f>IF(بيانات!B1335&lt;&gt;"",بيانات!D1335,"")</f>
        <v/>
      </c>
      <c r="D1335" s="2"/>
    </row>
    <row r="1336" spans="1:4" ht="15" customHeight="1">
      <c r="A1336" s="58" t="str">
        <f>IF(بيانات!B1336&lt;&gt;"",بيانات!B1336,"")</f>
        <v/>
      </c>
      <c r="B1336" s="58" t="str">
        <f>IF(بيانات!B1336&lt;&gt;"",بيانات!C1336,"")</f>
        <v/>
      </c>
      <c r="C1336" s="66" t="str">
        <f>IF(بيانات!B1336&lt;&gt;"",بيانات!D1336,"")</f>
        <v/>
      </c>
      <c r="D1336" s="5"/>
    </row>
    <row r="1337" spans="1:4" ht="15" customHeight="1">
      <c r="A1337" s="57" t="str">
        <f>IF(بيانات!B1337&lt;&gt;"",بيانات!B1337,"")</f>
        <v/>
      </c>
      <c r="B1337" s="57" t="str">
        <f>IF(بيانات!B1337&lt;&gt;"",بيانات!C1337,"")</f>
        <v/>
      </c>
      <c r="C1337" s="65" t="str">
        <f>IF(بيانات!B1337&lt;&gt;"",بيانات!D1337,"")</f>
        <v/>
      </c>
      <c r="D1337" s="2"/>
    </row>
    <row r="1338" spans="1:4" ht="15" customHeight="1">
      <c r="A1338" s="58" t="str">
        <f>IF(بيانات!B1338&lt;&gt;"",بيانات!B1338,"")</f>
        <v/>
      </c>
      <c r="B1338" s="58" t="str">
        <f>IF(بيانات!B1338&lt;&gt;"",بيانات!C1338,"")</f>
        <v/>
      </c>
      <c r="C1338" s="66" t="str">
        <f>IF(بيانات!B1338&lt;&gt;"",بيانات!D1338,"")</f>
        <v/>
      </c>
      <c r="D1338" s="5"/>
    </row>
    <row r="1339" spans="1:4" ht="15" customHeight="1">
      <c r="A1339" s="57" t="str">
        <f>IF(بيانات!B1339&lt;&gt;"",بيانات!B1339,"")</f>
        <v/>
      </c>
      <c r="B1339" s="57" t="str">
        <f>IF(بيانات!B1339&lt;&gt;"",بيانات!C1339,"")</f>
        <v/>
      </c>
      <c r="C1339" s="65" t="str">
        <f>IF(بيانات!B1339&lt;&gt;"",بيانات!D1339,"")</f>
        <v/>
      </c>
      <c r="D1339" s="2"/>
    </row>
    <row r="1340" spans="1:4" ht="15" customHeight="1">
      <c r="A1340" s="58" t="str">
        <f>IF(بيانات!B1340&lt;&gt;"",بيانات!B1340,"")</f>
        <v/>
      </c>
      <c r="B1340" s="58" t="str">
        <f>IF(بيانات!B1340&lt;&gt;"",بيانات!C1340,"")</f>
        <v/>
      </c>
      <c r="C1340" s="66" t="str">
        <f>IF(بيانات!B1340&lt;&gt;"",بيانات!D1340,"")</f>
        <v/>
      </c>
      <c r="D1340" s="5"/>
    </row>
    <row r="1341" spans="1:4" ht="15" customHeight="1">
      <c r="A1341" s="57" t="str">
        <f>IF(بيانات!B1341&lt;&gt;"",بيانات!B1341,"")</f>
        <v/>
      </c>
      <c r="B1341" s="57" t="str">
        <f>IF(بيانات!B1341&lt;&gt;"",بيانات!C1341,"")</f>
        <v/>
      </c>
      <c r="C1341" s="65" t="str">
        <f>IF(بيانات!B1341&lt;&gt;"",بيانات!D1341,"")</f>
        <v/>
      </c>
      <c r="D1341" s="2"/>
    </row>
    <row r="1342" spans="1:4" ht="15" customHeight="1">
      <c r="A1342" s="58" t="str">
        <f>IF(بيانات!B1342&lt;&gt;"",بيانات!B1342,"")</f>
        <v/>
      </c>
      <c r="B1342" s="58" t="str">
        <f>IF(بيانات!B1342&lt;&gt;"",بيانات!C1342,"")</f>
        <v/>
      </c>
      <c r="C1342" s="66" t="str">
        <f>IF(بيانات!B1342&lt;&gt;"",بيانات!D1342,"")</f>
        <v/>
      </c>
      <c r="D1342" s="5"/>
    </row>
    <row r="1343" spans="1:4" ht="15" customHeight="1">
      <c r="A1343" s="57" t="str">
        <f>IF(بيانات!B1343&lt;&gt;"",بيانات!B1343,"")</f>
        <v/>
      </c>
      <c r="B1343" s="57" t="str">
        <f>IF(بيانات!B1343&lt;&gt;"",بيانات!C1343,"")</f>
        <v/>
      </c>
      <c r="C1343" s="65" t="str">
        <f>IF(بيانات!B1343&lt;&gt;"",بيانات!D1343,"")</f>
        <v/>
      </c>
      <c r="D1343" s="2"/>
    </row>
    <row r="1344" spans="1:4" ht="15" customHeight="1">
      <c r="A1344" s="58" t="str">
        <f>IF(بيانات!B1344&lt;&gt;"",بيانات!B1344,"")</f>
        <v/>
      </c>
      <c r="B1344" s="58" t="str">
        <f>IF(بيانات!B1344&lt;&gt;"",بيانات!C1344,"")</f>
        <v/>
      </c>
      <c r="C1344" s="66" t="str">
        <f>IF(بيانات!B1344&lt;&gt;"",بيانات!D1344,"")</f>
        <v/>
      </c>
      <c r="D1344" s="5"/>
    </row>
    <row r="1345" spans="1:4" ht="15" customHeight="1">
      <c r="A1345" s="57" t="str">
        <f>IF(بيانات!B1345&lt;&gt;"",بيانات!B1345,"")</f>
        <v/>
      </c>
      <c r="B1345" s="57" t="str">
        <f>IF(بيانات!B1345&lt;&gt;"",بيانات!C1345,"")</f>
        <v/>
      </c>
      <c r="C1345" s="65" t="str">
        <f>IF(بيانات!B1345&lt;&gt;"",بيانات!D1345,"")</f>
        <v/>
      </c>
      <c r="D1345" s="2"/>
    </row>
    <row r="1346" spans="1:4" ht="15" customHeight="1">
      <c r="A1346" s="58" t="str">
        <f>IF(بيانات!B1346&lt;&gt;"",بيانات!B1346,"")</f>
        <v/>
      </c>
      <c r="B1346" s="58" t="str">
        <f>IF(بيانات!B1346&lt;&gt;"",بيانات!C1346,"")</f>
        <v/>
      </c>
      <c r="C1346" s="66" t="str">
        <f>IF(بيانات!B1346&lt;&gt;"",بيانات!D1346,"")</f>
        <v/>
      </c>
      <c r="D1346" s="5"/>
    </row>
    <row r="1347" spans="1:4" ht="15" customHeight="1">
      <c r="A1347" s="57" t="str">
        <f>IF(بيانات!B1347&lt;&gt;"",بيانات!B1347,"")</f>
        <v/>
      </c>
      <c r="B1347" s="57" t="str">
        <f>IF(بيانات!B1347&lt;&gt;"",بيانات!C1347,"")</f>
        <v/>
      </c>
      <c r="C1347" s="65" t="str">
        <f>IF(بيانات!B1347&lt;&gt;"",بيانات!D1347,"")</f>
        <v/>
      </c>
      <c r="D1347" s="2"/>
    </row>
    <row r="1348" spans="1:4" ht="15" customHeight="1">
      <c r="A1348" s="58" t="str">
        <f>IF(بيانات!B1348&lt;&gt;"",بيانات!B1348,"")</f>
        <v/>
      </c>
      <c r="B1348" s="58" t="str">
        <f>IF(بيانات!B1348&lt;&gt;"",بيانات!C1348,"")</f>
        <v/>
      </c>
      <c r="C1348" s="66" t="str">
        <f>IF(بيانات!B1348&lt;&gt;"",بيانات!D1348,"")</f>
        <v/>
      </c>
      <c r="D1348" s="5"/>
    </row>
    <row r="1349" spans="1:4" ht="15" customHeight="1">
      <c r="A1349" s="57" t="str">
        <f>IF(بيانات!B1349&lt;&gt;"",بيانات!B1349,"")</f>
        <v/>
      </c>
      <c r="B1349" s="57" t="str">
        <f>IF(بيانات!B1349&lt;&gt;"",بيانات!C1349,"")</f>
        <v/>
      </c>
      <c r="C1349" s="65" t="str">
        <f>IF(بيانات!B1349&lt;&gt;"",بيانات!D1349,"")</f>
        <v/>
      </c>
      <c r="D1349" s="2"/>
    </row>
    <row r="1350" spans="1:4" ht="15" customHeight="1">
      <c r="A1350" s="58" t="str">
        <f>IF(بيانات!B1350&lt;&gt;"",بيانات!B1350,"")</f>
        <v/>
      </c>
      <c r="B1350" s="58" t="str">
        <f>IF(بيانات!B1350&lt;&gt;"",بيانات!C1350,"")</f>
        <v/>
      </c>
      <c r="C1350" s="66" t="str">
        <f>IF(بيانات!B1350&lt;&gt;"",بيانات!D1350,"")</f>
        <v/>
      </c>
      <c r="D1350" s="5"/>
    </row>
    <row r="1351" spans="1:4" ht="15" customHeight="1">
      <c r="A1351" s="57" t="str">
        <f>IF(بيانات!B1351&lt;&gt;"",بيانات!B1351,"")</f>
        <v/>
      </c>
      <c r="B1351" s="57" t="str">
        <f>IF(بيانات!B1351&lt;&gt;"",بيانات!C1351,"")</f>
        <v/>
      </c>
      <c r="C1351" s="65" t="str">
        <f>IF(بيانات!B1351&lt;&gt;"",بيانات!D1351,"")</f>
        <v/>
      </c>
      <c r="D1351" s="2"/>
    </row>
    <row r="1352" spans="1:4" ht="15" customHeight="1">
      <c r="A1352" s="58" t="str">
        <f>IF(بيانات!B1352&lt;&gt;"",بيانات!B1352,"")</f>
        <v/>
      </c>
      <c r="B1352" s="58" t="str">
        <f>IF(بيانات!B1352&lt;&gt;"",بيانات!C1352,"")</f>
        <v/>
      </c>
      <c r="C1352" s="66" t="str">
        <f>IF(بيانات!B1352&lt;&gt;"",بيانات!D1352,"")</f>
        <v/>
      </c>
      <c r="D1352" s="5"/>
    </row>
    <row r="1353" spans="1:4" ht="15" customHeight="1">
      <c r="A1353" s="57" t="str">
        <f>IF(بيانات!B1353&lt;&gt;"",بيانات!B1353,"")</f>
        <v/>
      </c>
      <c r="B1353" s="57" t="str">
        <f>IF(بيانات!B1353&lt;&gt;"",بيانات!C1353,"")</f>
        <v/>
      </c>
      <c r="C1353" s="65" t="str">
        <f>IF(بيانات!B1353&lt;&gt;"",بيانات!D1353,"")</f>
        <v/>
      </c>
      <c r="D1353" s="2"/>
    </row>
    <row r="1354" spans="1:4" ht="15" customHeight="1">
      <c r="A1354" s="58" t="str">
        <f>IF(بيانات!B1354&lt;&gt;"",بيانات!B1354,"")</f>
        <v/>
      </c>
      <c r="B1354" s="58" t="str">
        <f>IF(بيانات!B1354&lt;&gt;"",بيانات!C1354,"")</f>
        <v/>
      </c>
      <c r="C1354" s="66" t="str">
        <f>IF(بيانات!B1354&lt;&gt;"",بيانات!D1354,"")</f>
        <v/>
      </c>
      <c r="D1354" s="5"/>
    </row>
    <row r="1355" spans="1:4" ht="15" customHeight="1">
      <c r="A1355" s="57" t="str">
        <f>IF(بيانات!B1355&lt;&gt;"",بيانات!B1355,"")</f>
        <v/>
      </c>
      <c r="B1355" s="57" t="str">
        <f>IF(بيانات!B1355&lt;&gt;"",بيانات!C1355,"")</f>
        <v/>
      </c>
      <c r="C1355" s="65" t="str">
        <f>IF(بيانات!B1355&lt;&gt;"",بيانات!D1355,"")</f>
        <v/>
      </c>
      <c r="D1355" s="2"/>
    </row>
    <row r="1356" spans="1:4" ht="15" customHeight="1">
      <c r="A1356" s="58" t="str">
        <f>IF(بيانات!B1356&lt;&gt;"",بيانات!B1356,"")</f>
        <v/>
      </c>
      <c r="B1356" s="58" t="str">
        <f>IF(بيانات!B1356&lt;&gt;"",بيانات!C1356,"")</f>
        <v/>
      </c>
      <c r="C1356" s="66" t="str">
        <f>IF(بيانات!B1356&lt;&gt;"",بيانات!D1356,"")</f>
        <v/>
      </c>
      <c r="D1356" s="5"/>
    </row>
    <row r="1357" spans="1:4" ht="15" customHeight="1">
      <c r="A1357" s="57" t="str">
        <f>IF(بيانات!B1357&lt;&gt;"",بيانات!B1357,"")</f>
        <v/>
      </c>
      <c r="B1357" s="57" t="str">
        <f>IF(بيانات!B1357&lt;&gt;"",بيانات!C1357,"")</f>
        <v/>
      </c>
      <c r="C1357" s="65" t="str">
        <f>IF(بيانات!B1357&lt;&gt;"",بيانات!D1357,"")</f>
        <v/>
      </c>
      <c r="D1357" s="2"/>
    </row>
    <row r="1358" spans="1:4" ht="15" customHeight="1">
      <c r="A1358" s="58" t="str">
        <f>IF(بيانات!B1358&lt;&gt;"",بيانات!B1358,"")</f>
        <v/>
      </c>
      <c r="B1358" s="58" t="str">
        <f>IF(بيانات!B1358&lt;&gt;"",بيانات!C1358,"")</f>
        <v/>
      </c>
      <c r="C1358" s="66" t="str">
        <f>IF(بيانات!B1358&lt;&gt;"",بيانات!D1358,"")</f>
        <v/>
      </c>
      <c r="D1358" s="5"/>
    </row>
    <row r="1359" spans="1:4" ht="15" customHeight="1">
      <c r="A1359" s="57" t="str">
        <f>IF(بيانات!B1359&lt;&gt;"",بيانات!B1359,"")</f>
        <v/>
      </c>
      <c r="B1359" s="57" t="str">
        <f>IF(بيانات!B1359&lt;&gt;"",بيانات!C1359,"")</f>
        <v/>
      </c>
      <c r="C1359" s="65" t="str">
        <f>IF(بيانات!B1359&lt;&gt;"",بيانات!D1359,"")</f>
        <v/>
      </c>
      <c r="D1359" s="2"/>
    </row>
    <row r="1360" spans="1:4" ht="15" customHeight="1">
      <c r="A1360" s="58" t="str">
        <f>IF(بيانات!B1360&lt;&gt;"",بيانات!B1360,"")</f>
        <v/>
      </c>
      <c r="B1360" s="58" t="str">
        <f>IF(بيانات!B1360&lt;&gt;"",بيانات!C1360,"")</f>
        <v/>
      </c>
      <c r="C1360" s="66" t="str">
        <f>IF(بيانات!B1360&lt;&gt;"",بيانات!D1360,"")</f>
        <v/>
      </c>
      <c r="D1360" s="5"/>
    </row>
    <row r="1361" spans="1:4" ht="15" customHeight="1">
      <c r="A1361" s="57" t="str">
        <f>IF(بيانات!B1361&lt;&gt;"",بيانات!B1361,"")</f>
        <v/>
      </c>
      <c r="B1361" s="57" t="str">
        <f>IF(بيانات!B1361&lt;&gt;"",بيانات!C1361,"")</f>
        <v/>
      </c>
      <c r="C1361" s="65" t="str">
        <f>IF(بيانات!B1361&lt;&gt;"",بيانات!D1361,"")</f>
        <v/>
      </c>
      <c r="D1361" s="2"/>
    </row>
    <row r="1362" spans="1:4" ht="15" customHeight="1">
      <c r="A1362" s="58" t="str">
        <f>IF(بيانات!B1362&lt;&gt;"",بيانات!B1362,"")</f>
        <v/>
      </c>
      <c r="B1362" s="58" t="str">
        <f>IF(بيانات!B1362&lt;&gt;"",بيانات!C1362,"")</f>
        <v/>
      </c>
      <c r="C1362" s="66" t="str">
        <f>IF(بيانات!B1362&lt;&gt;"",بيانات!D1362,"")</f>
        <v/>
      </c>
      <c r="D1362" s="5"/>
    </row>
    <row r="1363" spans="1:4" ht="15" customHeight="1">
      <c r="A1363" s="57" t="str">
        <f>IF(بيانات!B1363&lt;&gt;"",بيانات!B1363,"")</f>
        <v/>
      </c>
      <c r="B1363" s="57" t="str">
        <f>IF(بيانات!B1363&lt;&gt;"",بيانات!C1363,"")</f>
        <v/>
      </c>
      <c r="C1363" s="65" t="str">
        <f>IF(بيانات!B1363&lt;&gt;"",بيانات!D1363,"")</f>
        <v/>
      </c>
      <c r="D1363" s="2"/>
    </row>
    <row r="1364" spans="1:4" ht="15" customHeight="1">
      <c r="A1364" s="58" t="str">
        <f>IF(بيانات!B1364&lt;&gt;"",بيانات!B1364,"")</f>
        <v/>
      </c>
      <c r="B1364" s="58" t="str">
        <f>IF(بيانات!B1364&lt;&gt;"",بيانات!C1364,"")</f>
        <v/>
      </c>
      <c r="C1364" s="66" t="str">
        <f>IF(بيانات!B1364&lt;&gt;"",بيانات!D1364,"")</f>
        <v/>
      </c>
      <c r="D1364" s="5"/>
    </row>
    <row r="1365" spans="1:4" ht="15" customHeight="1">
      <c r="A1365" s="57" t="str">
        <f>IF(بيانات!B1365&lt;&gt;"",بيانات!B1365,"")</f>
        <v/>
      </c>
      <c r="B1365" s="57" t="str">
        <f>IF(بيانات!B1365&lt;&gt;"",بيانات!C1365,"")</f>
        <v/>
      </c>
      <c r="C1365" s="65" t="str">
        <f>IF(بيانات!B1365&lt;&gt;"",بيانات!D1365,"")</f>
        <v/>
      </c>
      <c r="D1365" s="2"/>
    </row>
    <row r="1366" spans="1:4" ht="15" customHeight="1">
      <c r="A1366" s="58" t="str">
        <f>IF(بيانات!B1366&lt;&gt;"",بيانات!B1366,"")</f>
        <v/>
      </c>
      <c r="B1366" s="58" t="str">
        <f>IF(بيانات!B1366&lt;&gt;"",بيانات!C1366,"")</f>
        <v/>
      </c>
      <c r="C1366" s="66" t="str">
        <f>IF(بيانات!B1366&lt;&gt;"",بيانات!D1366,"")</f>
        <v/>
      </c>
      <c r="D1366" s="5"/>
    </row>
    <row r="1367" spans="1:4" ht="15" customHeight="1">
      <c r="A1367" s="57" t="str">
        <f>IF(بيانات!B1367&lt;&gt;"",بيانات!B1367,"")</f>
        <v/>
      </c>
      <c r="B1367" s="57" t="str">
        <f>IF(بيانات!B1367&lt;&gt;"",بيانات!C1367,"")</f>
        <v/>
      </c>
      <c r="C1367" s="65" t="str">
        <f>IF(بيانات!B1367&lt;&gt;"",بيانات!D1367,"")</f>
        <v/>
      </c>
      <c r="D1367" s="2"/>
    </row>
    <row r="1368" spans="1:4" ht="15" customHeight="1">
      <c r="A1368" s="58" t="str">
        <f>IF(بيانات!B1368&lt;&gt;"",بيانات!B1368,"")</f>
        <v/>
      </c>
      <c r="B1368" s="58" t="str">
        <f>IF(بيانات!B1368&lt;&gt;"",بيانات!C1368,"")</f>
        <v/>
      </c>
      <c r="C1368" s="66" t="str">
        <f>IF(بيانات!B1368&lt;&gt;"",بيانات!D1368,"")</f>
        <v/>
      </c>
      <c r="D1368" s="5"/>
    </row>
    <row r="1369" spans="1:4" ht="15" customHeight="1">
      <c r="A1369" s="57" t="str">
        <f>IF(بيانات!B1369&lt;&gt;"",بيانات!B1369,"")</f>
        <v/>
      </c>
      <c r="B1369" s="57" t="str">
        <f>IF(بيانات!B1369&lt;&gt;"",بيانات!C1369,"")</f>
        <v/>
      </c>
      <c r="C1369" s="65" t="str">
        <f>IF(بيانات!B1369&lt;&gt;"",بيانات!D1369,"")</f>
        <v/>
      </c>
      <c r="D1369" s="2"/>
    </row>
    <row r="1370" spans="1:4" ht="15" customHeight="1">
      <c r="A1370" s="58" t="str">
        <f>IF(بيانات!B1370&lt;&gt;"",بيانات!B1370,"")</f>
        <v/>
      </c>
      <c r="B1370" s="58" t="str">
        <f>IF(بيانات!B1370&lt;&gt;"",بيانات!C1370,"")</f>
        <v/>
      </c>
      <c r="C1370" s="66" t="str">
        <f>IF(بيانات!B1370&lt;&gt;"",بيانات!D1370,"")</f>
        <v/>
      </c>
      <c r="D1370" s="5"/>
    </row>
    <row r="1371" spans="1:4" ht="15" customHeight="1">
      <c r="A1371" s="57" t="str">
        <f>IF(بيانات!B1371&lt;&gt;"",بيانات!B1371,"")</f>
        <v/>
      </c>
      <c r="B1371" s="57" t="str">
        <f>IF(بيانات!B1371&lt;&gt;"",بيانات!C1371,"")</f>
        <v/>
      </c>
      <c r="C1371" s="65" t="str">
        <f>IF(بيانات!B1371&lt;&gt;"",بيانات!D1371,"")</f>
        <v/>
      </c>
      <c r="D1371" s="2"/>
    </row>
    <row r="1372" spans="1:4" ht="15" customHeight="1">
      <c r="A1372" s="58" t="str">
        <f>IF(بيانات!B1372&lt;&gt;"",بيانات!B1372,"")</f>
        <v/>
      </c>
      <c r="B1372" s="58" t="str">
        <f>IF(بيانات!B1372&lt;&gt;"",بيانات!C1372,"")</f>
        <v/>
      </c>
      <c r="C1372" s="66" t="str">
        <f>IF(بيانات!B1372&lt;&gt;"",بيانات!D1372,"")</f>
        <v/>
      </c>
      <c r="D1372" s="5"/>
    </row>
    <row r="1373" spans="1:4" ht="15" customHeight="1">
      <c r="A1373" s="57" t="str">
        <f>IF(بيانات!B1373&lt;&gt;"",بيانات!B1373,"")</f>
        <v/>
      </c>
      <c r="B1373" s="57" t="str">
        <f>IF(بيانات!B1373&lt;&gt;"",بيانات!C1373,"")</f>
        <v/>
      </c>
      <c r="C1373" s="65" t="str">
        <f>IF(بيانات!B1373&lt;&gt;"",بيانات!D1373,"")</f>
        <v/>
      </c>
      <c r="D1373" s="2"/>
    </row>
    <row r="1374" spans="1:4" ht="15" customHeight="1">
      <c r="A1374" s="58" t="str">
        <f>IF(بيانات!B1374&lt;&gt;"",بيانات!B1374,"")</f>
        <v/>
      </c>
      <c r="B1374" s="58" t="str">
        <f>IF(بيانات!B1374&lt;&gt;"",بيانات!C1374,"")</f>
        <v/>
      </c>
      <c r="C1374" s="66" t="str">
        <f>IF(بيانات!B1374&lt;&gt;"",بيانات!D1374,"")</f>
        <v/>
      </c>
      <c r="D1374" s="5"/>
    </row>
    <row r="1375" spans="1:4" ht="15" customHeight="1">
      <c r="A1375" s="57" t="str">
        <f>IF(بيانات!B1375&lt;&gt;"",بيانات!B1375,"")</f>
        <v/>
      </c>
      <c r="B1375" s="57" t="str">
        <f>IF(بيانات!B1375&lt;&gt;"",بيانات!C1375,"")</f>
        <v/>
      </c>
      <c r="C1375" s="65" t="str">
        <f>IF(بيانات!B1375&lt;&gt;"",بيانات!D1375,"")</f>
        <v/>
      </c>
      <c r="D1375" s="2"/>
    </row>
    <row r="1376" spans="1:4" ht="15" customHeight="1">
      <c r="A1376" s="58" t="str">
        <f>IF(بيانات!B1376&lt;&gt;"",بيانات!B1376,"")</f>
        <v/>
      </c>
      <c r="B1376" s="58" t="str">
        <f>IF(بيانات!B1376&lt;&gt;"",بيانات!C1376,"")</f>
        <v/>
      </c>
      <c r="C1376" s="66" t="str">
        <f>IF(بيانات!B1376&lt;&gt;"",بيانات!D1376,"")</f>
        <v/>
      </c>
      <c r="D1376" s="5"/>
    </row>
    <row r="1377" spans="1:4" ht="15" customHeight="1">
      <c r="A1377" s="57" t="str">
        <f>IF(بيانات!B1377&lt;&gt;"",بيانات!B1377,"")</f>
        <v/>
      </c>
      <c r="B1377" s="57" t="str">
        <f>IF(بيانات!B1377&lt;&gt;"",بيانات!C1377,"")</f>
        <v/>
      </c>
      <c r="C1377" s="65" t="str">
        <f>IF(بيانات!B1377&lt;&gt;"",بيانات!D1377,"")</f>
        <v/>
      </c>
      <c r="D1377" s="2"/>
    </row>
    <row r="1378" spans="1:4" ht="15" customHeight="1">
      <c r="A1378" s="58" t="str">
        <f>IF(بيانات!B1378&lt;&gt;"",بيانات!B1378,"")</f>
        <v/>
      </c>
      <c r="B1378" s="58" t="str">
        <f>IF(بيانات!B1378&lt;&gt;"",بيانات!C1378,"")</f>
        <v/>
      </c>
      <c r="C1378" s="66" t="str">
        <f>IF(بيانات!B1378&lt;&gt;"",بيانات!D1378,"")</f>
        <v/>
      </c>
      <c r="D1378" s="5"/>
    </row>
    <row r="1379" spans="1:4" ht="15" customHeight="1">
      <c r="A1379" s="57" t="str">
        <f>IF(بيانات!B1379&lt;&gt;"",بيانات!B1379,"")</f>
        <v/>
      </c>
      <c r="B1379" s="57" t="str">
        <f>IF(بيانات!B1379&lt;&gt;"",بيانات!C1379,"")</f>
        <v/>
      </c>
      <c r="C1379" s="65" t="str">
        <f>IF(بيانات!B1379&lt;&gt;"",بيانات!D1379,"")</f>
        <v/>
      </c>
      <c r="D1379" s="2"/>
    </row>
    <row r="1380" spans="1:4" ht="15" customHeight="1">
      <c r="A1380" s="58" t="str">
        <f>IF(بيانات!B1380&lt;&gt;"",بيانات!B1380,"")</f>
        <v/>
      </c>
      <c r="B1380" s="58" t="str">
        <f>IF(بيانات!B1380&lt;&gt;"",بيانات!C1380,"")</f>
        <v/>
      </c>
      <c r="C1380" s="66" t="str">
        <f>IF(بيانات!B1380&lt;&gt;"",بيانات!D1380,"")</f>
        <v/>
      </c>
      <c r="D1380" s="5"/>
    </row>
    <row r="1381" spans="1:4" ht="15" customHeight="1">
      <c r="A1381" s="57" t="str">
        <f>IF(بيانات!B1381&lt;&gt;"",بيانات!B1381,"")</f>
        <v/>
      </c>
      <c r="B1381" s="57" t="str">
        <f>IF(بيانات!B1381&lt;&gt;"",بيانات!C1381,"")</f>
        <v/>
      </c>
      <c r="C1381" s="65" t="str">
        <f>IF(بيانات!B1381&lt;&gt;"",بيانات!D1381,"")</f>
        <v/>
      </c>
      <c r="D1381" s="2"/>
    </row>
    <row r="1382" spans="1:4" ht="15" customHeight="1">
      <c r="A1382" s="58" t="str">
        <f>IF(بيانات!B1382&lt;&gt;"",بيانات!B1382,"")</f>
        <v/>
      </c>
      <c r="B1382" s="58" t="str">
        <f>IF(بيانات!B1382&lt;&gt;"",بيانات!C1382,"")</f>
        <v/>
      </c>
      <c r="C1382" s="66" t="str">
        <f>IF(بيانات!B1382&lt;&gt;"",بيانات!D1382,"")</f>
        <v/>
      </c>
      <c r="D1382" s="5"/>
    </row>
    <row r="1383" spans="1:4" ht="15" customHeight="1">
      <c r="A1383" s="57" t="str">
        <f>IF(بيانات!B1383&lt;&gt;"",بيانات!B1383,"")</f>
        <v/>
      </c>
      <c r="B1383" s="57" t="str">
        <f>IF(بيانات!B1383&lt;&gt;"",بيانات!C1383,"")</f>
        <v/>
      </c>
      <c r="C1383" s="65" t="str">
        <f>IF(بيانات!B1383&lt;&gt;"",بيانات!D1383,"")</f>
        <v/>
      </c>
      <c r="D1383" s="2"/>
    </row>
    <row r="1384" spans="1:4" ht="15" customHeight="1">
      <c r="A1384" s="58" t="str">
        <f>IF(بيانات!B1384&lt;&gt;"",بيانات!B1384,"")</f>
        <v/>
      </c>
      <c r="B1384" s="58" t="str">
        <f>IF(بيانات!B1384&lt;&gt;"",بيانات!C1384,"")</f>
        <v/>
      </c>
      <c r="C1384" s="66" t="str">
        <f>IF(بيانات!B1384&lt;&gt;"",بيانات!D1384,"")</f>
        <v/>
      </c>
      <c r="D1384" s="5"/>
    </row>
    <row r="1385" spans="1:4" ht="15" customHeight="1">
      <c r="A1385" s="57" t="str">
        <f>IF(بيانات!B1385&lt;&gt;"",بيانات!B1385,"")</f>
        <v/>
      </c>
      <c r="B1385" s="57" t="str">
        <f>IF(بيانات!B1385&lt;&gt;"",بيانات!C1385,"")</f>
        <v/>
      </c>
      <c r="C1385" s="65" t="str">
        <f>IF(بيانات!B1385&lt;&gt;"",بيانات!D1385,"")</f>
        <v/>
      </c>
      <c r="D1385" s="2"/>
    </row>
    <row r="1386" spans="1:4" ht="15" customHeight="1">
      <c r="A1386" s="58" t="str">
        <f>IF(بيانات!B1386&lt;&gt;"",بيانات!B1386,"")</f>
        <v/>
      </c>
      <c r="B1386" s="58" t="str">
        <f>IF(بيانات!B1386&lt;&gt;"",بيانات!C1386,"")</f>
        <v/>
      </c>
      <c r="C1386" s="66" t="str">
        <f>IF(بيانات!B1386&lt;&gt;"",بيانات!D1386,"")</f>
        <v/>
      </c>
      <c r="D1386" s="5"/>
    </row>
    <row r="1387" spans="1:4" ht="15" customHeight="1">
      <c r="A1387" s="57" t="str">
        <f>IF(بيانات!B1387&lt;&gt;"",بيانات!B1387,"")</f>
        <v/>
      </c>
      <c r="B1387" s="57" t="str">
        <f>IF(بيانات!B1387&lt;&gt;"",بيانات!C1387,"")</f>
        <v/>
      </c>
      <c r="C1387" s="65" t="str">
        <f>IF(بيانات!B1387&lt;&gt;"",بيانات!D1387,"")</f>
        <v/>
      </c>
      <c r="D1387" s="2"/>
    </row>
    <row r="1388" spans="1:4" ht="15" customHeight="1">
      <c r="A1388" s="58" t="str">
        <f>IF(بيانات!B1388&lt;&gt;"",بيانات!B1388,"")</f>
        <v/>
      </c>
      <c r="B1388" s="58" t="str">
        <f>IF(بيانات!B1388&lt;&gt;"",بيانات!C1388,"")</f>
        <v/>
      </c>
      <c r="C1388" s="66" t="str">
        <f>IF(بيانات!B1388&lt;&gt;"",بيانات!D1388,"")</f>
        <v/>
      </c>
      <c r="D1388" s="5"/>
    </row>
    <row r="1389" spans="1:4" ht="15" customHeight="1">
      <c r="A1389" s="57" t="str">
        <f>IF(بيانات!B1389&lt;&gt;"",بيانات!B1389,"")</f>
        <v/>
      </c>
      <c r="B1389" s="57" t="str">
        <f>IF(بيانات!B1389&lt;&gt;"",بيانات!C1389,"")</f>
        <v/>
      </c>
      <c r="C1389" s="65" t="str">
        <f>IF(بيانات!B1389&lt;&gt;"",بيانات!D1389,"")</f>
        <v/>
      </c>
      <c r="D1389" s="2"/>
    </row>
    <row r="1390" spans="1:4" ht="15" customHeight="1">
      <c r="A1390" s="58" t="str">
        <f>IF(بيانات!B1390&lt;&gt;"",بيانات!B1390,"")</f>
        <v/>
      </c>
      <c r="B1390" s="58" t="str">
        <f>IF(بيانات!B1390&lt;&gt;"",بيانات!C1390,"")</f>
        <v/>
      </c>
      <c r="C1390" s="66" t="str">
        <f>IF(بيانات!B1390&lt;&gt;"",بيانات!D1390,"")</f>
        <v/>
      </c>
      <c r="D1390" s="5"/>
    </row>
    <row r="1391" spans="1:4" ht="15" customHeight="1">
      <c r="A1391" s="57" t="str">
        <f>IF(بيانات!B1391&lt;&gt;"",بيانات!B1391,"")</f>
        <v/>
      </c>
      <c r="B1391" s="57" t="str">
        <f>IF(بيانات!B1391&lt;&gt;"",بيانات!C1391,"")</f>
        <v/>
      </c>
      <c r="C1391" s="65" t="str">
        <f>IF(بيانات!B1391&lt;&gt;"",بيانات!D1391,"")</f>
        <v/>
      </c>
      <c r="D1391" s="2"/>
    </row>
    <row r="1392" spans="1:4" ht="15" customHeight="1">
      <c r="A1392" s="58" t="str">
        <f>IF(بيانات!B1392&lt;&gt;"",بيانات!B1392,"")</f>
        <v/>
      </c>
      <c r="B1392" s="58" t="str">
        <f>IF(بيانات!B1392&lt;&gt;"",بيانات!C1392,"")</f>
        <v/>
      </c>
      <c r="C1392" s="66" t="str">
        <f>IF(بيانات!B1392&lt;&gt;"",بيانات!D1392,"")</f>
        <v/>
      </c>
      <c r="D1392" s="5"/>
    </row>
    <row r="1393" spans="1:4" ht="15" customHeight="1">
      <c r="A1393" s="57" t="str">
        <f>IF(بيانات!B1393&lt;&gt;"",بيانات!B1393,"")</f>
        <v/>
      </c>
      <c r="B1393" s="57" t="str">
        <f>IF(بيانات!B1393&lt;&gt;"",بيانات!C1393,"")</f>
        <v/>
      </c>
      <c r="C1393" s="65" t="str">
        <f>IF(بيانات!B1393&lt;&gt;"",بيانات!D1393,"")</f>
        <v/>
      </c>
      <c r="D1393" s="2"/>
    </row>
    <row r="1394" spans="1:4" ht="15" customHeight="1">
      <c r="A1394" s="58" t="str">
        <f>IF(بيانات!B1394&lt;&gt;"",بيانات!B1394,"")</f>
        <v/>
      </c>
      <c r="B1394" s="58" t="str">
        <f>IF(بيانات!B1394&lt;&gt;"",بيانات!C1394,"")</f>
        <v/>
      </c>
      <c r="C1394" s="66" t="str">
        <f>IF(بيانات!B1394&lt;&gt;"",بيانات!D1394,"")</f>
        <v/>
      </c>
      <c r="D1394" s="5"/>
    </row>
    <row r="1395" spans="1:4" ht="15" customHeight="1">
      <c r="A1395" s="57" t="str">
        <f>IF(بيانات!B1395&lt;&gt;"",بيانات!B1395,"")</f>
        <v/>
      </c>
      <c r="B1395" s="57" t="str">
        <f>IF(بيانات!B1395&lt;&gt;"",بيانات!C1395,"")</f>
        <v/>
      </c>
      <c r="C1395" s="65" t="str">
        <f>IF(بيانات!B1395&lt;&gt;"",بيانات!D1395,"")</f>
        <v/>
      </c>
      <c r="D1395" s="2"/>
    </row>
    <row r="1396" spans="1:4" ht="15" customHeight="1">
      <c r="A1396" s="58" t="str">
        <f>IF(بيانات!B1396&lt;&gt;"",بيانات!B1396,"")</f>
        <v/>
      </c>
      <c r="B1396" s="58" t="str">
        <f>IF(بيانات!B1396&lt;&gt;"",بيانات!C1396,"")</f>
        <v/>
      </c>
      <c r="C1396" s="66" t="str">
        <f>IF(بيانات!B1396&lt;&gt;"",بيانات!D1396,"")</f>
        <v/>
      </c>
      <c r="D1396" s="5"/>
    </row>
    <row r="1397" spans="1:4" ht="15" customHeight="1">
      <c r="A1397" s="57" t="str">
        <f>IF(بيانات!B1397&lt;&gt;"",بيانات!B1397,"")</f>
        <v/>
      </c>
      <c r="B1397" s="57" t="str">
        <f>IF(بيانات!B1397&lt;&gt;"",بيانات!C1397,"")</f>
        <v/>
      </c>
      <c r="C1397" s="65" t="str">
        <f>IF(بيانات!B1397&lt;&gt;"",بيانات!D1397,"")</f>
        <v/>
      </c>
      <c r="D1397" s="2"/>
    </row>
    <row r="1398" spans="1:4" ht="15" customHeight="1">
      <c r="A1398" s="58" t="str">
        <f>IF(بيانات!B1398&lt;&gt;"",بيانات!B1398,"")</f>
        <v/>
      </c>
      <c r="B1398" s="58" t="str">
        <f>IF(بيانات!B1398&lt;&gt;"",بيانات!C1398,"")</f>
        <v/>
      </c>
      <c r="C1398" s="66" t="str">
        <f>IF(بيانات!B1398&lt;&gt;"",بيانات!D1398,"")</f>
        <v/>
      </c>
      <c r="D1398" s="5"/>
    </row>
    <row r="1399" spans="1:4" ht="15" customHeight="1">
      <c r="A1399" s="57" t="str">
        <f>IF(بيانات!B1399&lt;&gt;"",بيانات!B1399,"")</f>
        <v/>
      </c>
      <c r="B1399" s="57" t="str">
        <f>IF(بيانات!B1399&lt;&gt;"",بيانات!C1399,"")</f>
        <v/>
      </c>
      <c r="C1399" s="65" t="str">
        <f>IF(بيانات!B1399&lt;&gt;"",بيانات!D1399,"")</f>
        <v/>
      </c>
      <c r="D1399" s="2"/>
    </row>
    <row r="1400" spans="1:4" ht="15" customHeight="1">
      <c r="A1400" s="58" t="str">
        <f>IF(بيانات!B1400&lt;&gt;"",بيانات!B1400,"")</f>
        <v/>
      </c>
      <c r="B1400" s="58" t="str">
        <f>IF(بيانات!B1400&lt;&gt;"",بيانات!C1400,"")</f>
        <v/>
      </c>
      <c r="C1400" s="66" t="str">
        <f>IF(بيانات!B1400&lt;&gt;"",بيانات!D1400,"")</f>
        <v/>
      </c>
      <c r="D1400" s="5"/>
    </row>
    <row r="1401" spans="1:4" ht="15" customHeight="1">
      <c r="A1401" s="57" t="str">
        <f>IF(بيانات!B1401&lt;&gt;"",بيانات!B1401,"")</f>
        <v/>
      </c>
      <c r="B1401" s="57" t="str">
        <f>IF(بيانات!B1401&lt;&gt;"",بيانات!C1401,"")</f>
        <v/>
      </c>
      <c r="C1401" s="65" t="str">
        <f>IF(بيانات!B1401&lt;&gt;"",بيانات!D1401,"")</f>
        <v/>
      </c>
      <c r="D1401" s="2"/>
    </row>
    <row r="1402" spans="1:4" ht="15" customHeight="1">
      <c r="A1402" s="58" t="str">
        <f>IF(بيانات!B1402&lt;&gt;"",بيانات!B1402,"")</f>
        <v/>
      </c>
      <c r="B1402" s="58" t="str">
        <f>IF(بيانات!B1402&lt;&gt;"",بيانات!C1402,"")</f>
        <v/>
      </c>
      <c r="C1402" s="66" t="str">
        <f>IF(بيانات!B1402&lt;&gt;"",بيانات!D1402,"")</f>
        <v/>
      </c>
      <c r="D1402" s="5"/>
    </row>
    <row r="1403" spans="1:4" ht="15" customHeight="1">
      <c r="A1403" s="57" t="str">
        <f>IF(بيانات!B1403&lt;&gt;"",بيانات!B1403,"")</f>
        <v/>
      </c>
      <c r="B1403" s="57" t="str">
        <f>IF(بيانات!B1403&lt;&gt;"",بيانات!C1403,"")</f>
        <v/>
      </c>
      <c r="C1403" s="65" t="str">
        <f>IF(بيانات!B1403&lt;&gt;"",بيانات!D1403,"")</f>
        <v/>
      </c>
      <c r="D1403" s="2"/>
    </row>
    <row r="1404" spans="1:4" ht="15" customHeight="1">
      <c r="A1404" s="58" t="str">
        <f>IF(بيانات!B1404&lt;&gt;"",بيانات!B1404,"")</f>
        <v/>
      </c>
      <c r="B1404" s="58" t="str">
        <f>IF(بيانات!B1404&lt;&gt;"",بيانات!C1404,"")</f>
        <v/>
      </c>
      <c r="C1404" s="66" t="str">
        <f>IF(بيانات!B1404&lt;&gt;"",بيانات!D1404,"")</f>
        <v/>
      </c>
      <c r="D1404" s="5"/>
    </row>
    <row r="1405" spans="1:4" ht="15" customHeight="1">
      <c r="A1405" s="57" t="str">
        <f>IF(بيانات!B1405&lt;&gt;"",بيانات!B1405,"")</f>
        <v/>
      </c>
      <c r="B1405" s="57" t="str">
        <f>IF(بيانات!B1405&lt;&gt;"",بيانات!C1405,"")</f>
        <v/>
      </c>
      <c r="C1405" s="65" t="str">
        <f>IF(بيانات!B1405&lt;&gt;"",بيانات!D1405,"")</f>
        <v/>
      </c>
      <c r="D1405" s="2"/>
    </row>
    <row r="1406" spans="1:4" ht="15" customHeight="1">
      <c r="A1406" s="58" t="str">
        <f>IF(بيانات!B1406&lt;&gt;"",بيانات!B1406,"")</f>
        <v/>
      </c>
      <c r="B1406" s="58" t="str">
        <f>IF(بيانات!B1406&lt;&gt;"",بيانات!C1406,"")</f>
        <v/>
      </c>
      <c r="C1406" s="66" t="str">
        <f>IF(بيانات!B1406&lt;&gt;"",بيانات!D1406,"")</f>
        <v/>
      </c>
      <c r="D1406" s="5"/>
    </row>
    <row r="1407" spans="1:4" ht="15" customHeight="1">
      <c r="A1407" s="57" t="str">
        <f>IF(بيانات!B1407&lt;&gt;"",بيانات!B1407,"")</f>
        <v/>
      </c>
      <c r="B1407" s="57" t="str">
        <f>IF(بيانات!B1407&lt;&gt;"",بيانات!C1407,"")</f>
        <v/>
      </c>
      <c r="C1407" s="65" t="str">
        <f>IF(بيانات!B1407&lt;&gt;"",بيانات!D1407,"")</f>
        <v/>
      </c>
      <c r="D1407" s="2"/>
    </row>
    <row r="1408" spans="1:4" ht="15" customHeight="1">
      <c r="A1408" s="58" t="str">
        <f>IF(بيانات!B1408&lt;&gt;"",بيانات!B1408,"")</f>
        <v/>
      </c>
      <c r="B1408" s="58" t="str">
        <f>IF(بيانات!B1408&lt;&gt;"",بيانات!C1408,"")</f>
        <v/>
      </c>
      <c r="C1408" s="66" t="str">
        <f>IF(بيانات!B1408&lt;&gt;"",بيانات!D1408,"")</f>
        <v/>
      </c>
      <c r="D1408" s="5"/>
    </row>
    <row r="1409" spans="1:4" ht="15" customHeight="1">
      <c r="A1409" s="57" t="str">
        <f>IF(بيانات!B1409&lt;&gt;"",بيانات!B1409,"")</f>
        <v/>
      </c>
      <c r="B1409" s="57" t="str">
        <f>IF(بيانات!B1409&lt;&gt;"",بيانات!C1409,"")</f>
        <v/>
      </c>
      <c r="C1409" s="65" t="str">
        <f>IF(بيانات!B1409&lt;&gt;"",بيانات!D1409,"")</f>
        <v/>
      </c>
      <c r="D1409" s="2"/>
    </row>
    <row r="1410" spans="1:4" ht="15" customHeight="1">
      <c r="A1410" s="58" t="str">
        <f>IF(بيانات!B1410&lt;&gt;"",بيانات!B1410,"")</f>
        <v/>
      </c>
      <c r="B1410" s="58" t="str">
        <f>IF(بيانات!B1410&lt;&gt;"",بيانات!C1410,"")</f>
        <v/>
      </c>
      <c r="C1410" s="66" t="str">
        <f>IF(بيانات!B1410&lt;&gt;"",بيانات!D1410,"")</f>
        <v/>
      </c>
      <c r="D1410" s="5"/>
    </row>
    <row r="1411" spans="1:4" ht="15" customHeight="1">
      <c r="A1411" s="57" t="str">
        <f>IF(بيانات!B1411&lt;&gt;"",بيانات!B1411,"")</f>
        <v/>
      </c>
      <c r="B1411" s="57" t="str">
        <f>IF(بيانات!B1411&lt;&gt;"",بيانات!C1411,"")</f>
        <v/>
      </c>
      <c r="C1411" s="65" t="str">
        <f>IF(بيانات!B1411&lt;&gt;"",بيانات!D1411,"")</f>
        <v/>
      </c>
      <c r="D1411" s="2"/>
    </row>
    <row r="1412" spans="1:4" ht="15" customHeight="1">
      <c r="A1412" s="58" t="str">
        <f>IF(بيانات!B1412&lt;&gt;"",بيانات!B1412,"")</f>
        <v/>
      </c>
      <c r="B1412" s="58" t="str">
        <f>IF(بيانات!B1412&lt;&gt;"",بيانات!C1412,"")</f>
        <v/>
      </c>
      <c r="C1412" s="66" t="str">
        <f>IF(بيانات!B1412&lt;&gt;"",بيانات!D1412,"")</f>
        <v/>
      </c>
      <c r="D1412" s="5"/>
    </row>
    <row r="1413" spans="1:4" ht="15" customHeight="1">
      <c r="A1413" s="57" t="str">
        <f>IF(بيانات!B1413&lt;&gt;"",بيانات!B1413,"")</f>
        <v/>
      </c>
      <c r="B1413" s="57" t="str">
        <f>IF(بيانات!B1413&lt;&gt;"",بيانات!C1413,"")</f>
        <v/>
      </c>
      <c r="C1413" s="65" t="str">
        <f>IF(بيانات!B1413&lt;&gt;"",بيانات!D1413,"")</f>
        <v/>
      </c>
      <c r="D1413" s="2"/>
    </row>
    <row r="1414" spans="1:4" ht="15" customHeight="1">
      <c r="A1414" s="58" t="str">
        <f>IF(بيانات!B1414&lt;&gt;"",بيانات!B1414,"")</f>
        <v/>
      </c>
      <c r="B1414" s="58" t="str">
        <f>IF(بيانات!B1414&lt;&gt;"",بيانات!C1414,"")</f>
        <v/>
      </c>
      <c r="C1414" s="66" t="str">
        <f>IF(بيانات!B1414&lt;&gt;"",بيانات!D1414,"")</f>
        <v/>
      </c>
      <c r="D1414" s="5"/>
    </row>
    <row r="1415" spans="1:4" ht="15" customHeight="1">
      <c r="A1415" s="57" t="str">
        <f>IF(بيانات!B1415&lt;&gt;"",بيانات!B1415,"")</f>
        <v/>
      </c>
      <c r="B1415" s="57" t="str">
        <f>IF(بيانات!B1415&lt;&gt;"",بيانات!C1415,"")</f>
        <v/>
      </c>
      <c r="C1415" s="65" t="str">
        <f>IF(بيانات!B1415&lt;&gt;"",بيانات!D1415,"")</f>
        <v/>
      </c>
      <c r="D1415" s="2"/>
    </row>
    <row r="1416" spans="1:4" ht="15" customHeight="1">
      <c r="A1416" s="58" t="str">
        <f>IF(بيانات!B1416&lt;&gt;"",بيانات!B1416,"")</f>
        <v/>
      </c>
      <c r="B1416" s="58" t="str">
        <f>IF(بيانات!B1416&lt;&gt;"",بيانات!C1416,"")</f>
        <v/>
      </c>
      <c r="C1416" s="66" t="str">
        <f>IF(بيانات!B1416&lt;&gt;"",بيانات!D1416,"")</f>
        <v/>
      </c>
      <c r="D1416" s="5"/>
    </row>
    <row r="1417" spans="1:4" ht="15" customHeight="1">
      <c r="A1417" s="57" t="str">
        <f>IF(بيانات!B1417&lt;&gt;"",بيانات!B1417,"")</f>
        <v/>
      </c>
      <c r="B1417" s="57" t="str">
        <f>IF(بيانات!B1417&lt;&gt;"",بيانات!C1417,"")</f>
        <v/>
      </c>
      <c r="C1417" s="65" t="str">
        <f>IF(بيانات!B1417&lt;&gt;"",بيانات!D1417,"")</f>
        <v/>
      </c>
      <c r="D1417" s="2"/>
    </row>
    <row r="1418" spans="1:4" ht="15" customHeight="1">
      <c r="A1418" s="58" t="str">
        <f>IF(بيانات!B1418&lt;&gt;"",بيانات!B1418,"")</f>
        <v/>
      </c>
      <c r="B1418" s="58" t="str">
        <f>IF(بيانات!B1418&lt;&gt;"",بيانات!C1418,"")</f>
        <v/>
      </c>
      <c r="C1418" s="66" t="str">
        <f>IF(بيانات!B1418&lt;&gt;"",بيانات!D1418,"")</f>
        <v/>
      </c>
      <c r="D1418" s="5"/>
    </row>
    <row r="1419" spans="1:4" ht="15" customHeight="1">
      <c r="A1419" s="57" t="str">
        <f>IF(بيانات!B1419&lt;&gt;"",بيانات!B1419,"")</f>
        <v/>
      </c>
      <c r="B1419" s="57" t="str">
        <f>IF(بيانات!B1419&lt;&gt;"",بيانات!C1419,"")</f>
        <v/>
      </c>
      <c r="C1419" s="65" t="str">
        <f>IF(بيانات!B1419&lt;&gt;"",بيانات!D1419,"")</f>
        <v/>
      </c>
      <c r="D1419" s="2"/>
    </row>
    <row r="1420" spans="1:4" ht="15" customHeight="1">
      <c r="A1420" s="58" t="str">
        <f>IF(بيانات!B1420&lt;&gt;"",بيانات!B1420,"")</f>
        <v/>
      </c>
      <c r="B1420" s="58" t="str">
        <f>IF(بيانات!B1420&lt;&gt;"",بيانات!C1420,"")</f>
        <v/>
      </c>
      <c r="C1420" s="66" t="str">
        <f>IF(بيانات!B1420&lt;&gt;"",بيانات!D1420,"")</f>
        <v/>
      </c>
      <c r="D1420" s="5"/>
    </row>
    <row r="1421" spans="1:4" ht="15" customHeight="1">
      <c r="A1421" s="57" t="str">
        <f>IF(بيانات!B1421&lt;&gt;"",بيانات!B1421,"")</f>
        <v/>
      </c>
      <c r="B1421" s="57" t="str">
        <f>IF(بيانات!B1421&lt;&gt;"",بيانات!C1421,"")</f>
        <v/>
      </c>
      <c r="C1421" s="65" t="str">
        <f>IF(بيانات!B1421&lt;&gt;"",بيانات!D1421,"")</f>
        <v/>
      </c>
      <c r="D1421" s="2"/>
    </row>
    <row r="1422" spans="1:4" ht="15" customHeight="1">
      <c r="A1422" s="58" t="str">
        <f>IF(بيانات!B1422&lt;&gt;"",بيانات!B1422,"")</f>
        <v/>
      </c>
      <c r="B1422" s="58" t="str">
        <f>IF(بيانات!B1422&lt;&gt;"",بيانات!C1422,"")</f>
        <v/>
      </c>
      <c r="C1422" s="66" t="str">
        <f>IF(بيانات!B1422&lt;&gt;"",بيانات!D1422,"")</f>
        <v/>
      </c>
      <c r="D1422" s="5"/>
    </row>
    <row r="1423" spans="1:4" ht="15" customHeight="1">
      <c r="A1423" s="57" t="str">
        <f>IF(بيانات!B1423&lt;&gt;"",بيانات!B1423,"")</f>
        <v/>
      </c>
      <c r="B1423" s="57" t="str">
        <f>IF(بيانات!B1423&lt;&gt;"",بيانات!C1423,"")</f>
        <v/>
      </c>
      <c r="C1423" s="65" t="str">
        <f>IF(بيانات!B1423&lt;&gt;"",بيانات!D1423,"")</f>
        <v/>
      </c>
      <c r="D1423" s="2"/>
    </row>
    <row r="1424" spans="1:4" ht="15" customHeight="1">
      <c r="A1424" s="58" t="str">
        <f>IF(بيانات!B1424&lt;&gt;"",بيانات!B1424,"")</f>
        <v/>
      </c>
      <c r="B1424" s="58" t="str">
        <f>IF(بيانات!B1424&lt;&gt;"",بيانات!C1424,"")</f>
        <v/>
      </c>
      <c r="C1424" s="66" t="str">
        <f>IF(بيانات!B1424&lt;&gt;"",بيانات!D1424,"")</f>
        <v/>
      </c>
      <c r="D1424" s="5"/>
    </row>
    <row r="1425" spans="1:4" ht="15" customHeight="1">
      <c r="A1425" s="57" t="str">
        <f>IF(بيانات!B1425&lt;&gt;"",بيانات!B1425,"")</f>
        <v/>
      </c>
      <c r="B1425" s="57" t="str">
        <f>IF(بيانات!B1425&lt;&gt;"",بيانات!C1425,"")</f>
        <v/>
      </c>
      <c r="C1425" s="65" t="str">
        <f>IF(بيانات!B1425&lt;&gt;"",بيانات!D1425,"")</f>
        <v/>
      </c>
      <c r="D1425" s="2"/>
    </row>
    <row r="1426" spans="1:4" ht="15" customHeight="1">
      <c r="A1426" s="58" t="str">
        <f>IF(بيانات!B1426&lt;&gt;"",بيانات!B1426,"")</f>
        <v/>
      </c>
      <c r="B1426" s="58" t="str">
        <f>IF(بيانات!B1426&lt;&gt;"",بيانات!C1426,"")</f>
        <v/>
      </c>
      <c r="C1426" s="66" t="str">
        <f>IF(بيانات!B1426&lt;&gt;"",بيانات!D1426,"")</f>
        <v/>
      </c>
      <c r="D1426" s="5"/>
    </row>
    <row r="1427" spans="1:4" ht="15" customHeight="1">
      <c r="A1427" s="57" t="str">
        <f>IF(بيانات!B1427&lt;&gt;"",بيانات!B1427,"")</f>
        <v/>
      </c>
      <c r="B1427" s="57" t="str">
        <f>IF(بيانات!B1427&lt;&gt;"",بيانات!C1427,"")</f>
        <v/>
      </c>
      <c r="C1427" s="65" t="str">
        <f>IF(بيانات!B1427&lt;&gt;"",بيانات!D1427,"")</f>
        <v/>
      </c>
      <c r="D1427" s="2"/>
    </row>
    <row r="1428" spans="1:4" ht="15" customHeight="1">
      <c r="A1428" s="58" t="str">
        <f>IF(بيانات!B1428&lt;&gt;"",بيانات!B1428,"")</f>
        <v/>
      </c>
      <c r="B1428" s="58" t="str">
        <f>IF(بيانات!B1428&lt;&gt;"",بيانات!C1428,"")</f>
        <v/>
      </c>
      <c r="C1428" s="66" t="str">
        <f>IF(بيانات!B1428&lt;&gt;"",بيانات!D1428,"")</f>
        <v/>
      </c>
      <c r="D1428" s="5"/>
    </row>
    <row r="1429" spans="1:4" ht="15" customHeight="1">
      <c r="A1429" s="57" t="str">
        <f>IF(بيانات!B1429&lt;&gt;"",بيانات!B1429,"")</f>
        <v/>
      </c>
      <c r="B1429" s="57" t="str">
        <f>IF(بيانات!B1429&lt;&gt;"",بيانات!C1429,"")</f>
        <v/>
      </c>
      <c r="C1429" s="65" t="str">
        <f>IF(بيانات!B1429&lt;&gt;"",بيانات!D1429,"")</f>
        <v/>
      </c>
      <c r="D1429" s="2"/>
    </row>
    <row r="1430" spans="1:4" ht="15" customHeight="1">
      <c r="A1430" s="58" t="str">
        <f>IF(بيانات!B1430&lt;&gt;"",بيانات!B1430,"")</f>
        <v/>
      </c>
      <c r="B1430" s="58" t="str">
        <f>IF(بيانات!B1430&lt;&gt;"",بيانات!C1430,"")</f>
        <v/>
      </c>
      <c r="C1430" s="66" t="str">
        <f>IF(بيانات!B1430&lt;&gt;"",بيانات!D1430,"")</f>
        <v/>
      </c>
      <c r="D1430" s="5"/>
    </row>
    <row r="1431" spans="1:4" ht="15" customHeight="1">
      <c r="A1431" s="57" t="str">
        <f>IF(بيانات!B1431&lt;&gt;"",بيانات!B1431,"")</f>
        <v/>
      </c>
      <c r="B1431" s="57" t="str">
        <f>IF(بيانات!B1431&lt;&gt;"",بيانات!C1431,"")</f>
        <v/>
      </c>
      <c r="C1431" s="65" t="str">
        <f>IF(بيانات!B1431&lt;&gt;"",بيانات!D1431,"")</f>
        <v/>
      </c>
      <c r="D1431" s="2"/>
    </row>
    <row r="1432" spans="1:4" ht="15" customHeight="1">
      <c r="A1432" s="58" t="str">
        <f>IF(بيانات!B1432&lt;&gt;"",بيانات!B1432,"")</f>
        <v/>
      </c>
      <c r="B1432" s="58" t="str">
        <f>IF(بيانات!B1432&lt;&gt;"",بيانات!C1432,"")</f>
        <v/>
      </c>
      <c r="C1432" s="66" t="str">
        <f>IF(بيانات!B1432&lt;&gt;"",بيانات!D1432,"")</f>
        <v/>
      </c>
      <c r="D1432" s="5"/>
    </row>
    <row r="1433" spans="1:4" ht="15" customHeight="1">
      <c r="A1433" s="57" t="str">
        <f>IF(بيانات!B1433&lt;&gt;"",بيانات!B1433,"")</f>
        <v/>
      </c>
      <c r="B1433" s="57" t="str">
        <f>IF(بيانات!B1433&lt;&gt;"",بيانات!C1433,"")</f>
        <v/>
      </c>
      <c r="C1433" s="65" t="str">
        <f>IF(بيانات!B1433&lt;&gt;"",بيانات!D1433,"")</f>
        <v/>
      </c>
      <c r="D1433" s="2"/>
    </row>
    <row r="1434" spans="1:4" ht="15" customHeight="1">
      <c r="A1434" s="58" t="str">
        <f>IF(بيانات!B1434&lt;&gt;"",بيانات!B1434,"")</f>
        <v/>
      </c>
      <c r="B1434" s="58" t="str">
        <f>IF(بيانات!B1434&lt;&gt;"",بيانات!C1434,"")</f>
        <v/>
      </c>
      <c r="C1434" s="66" t="str">
        <f>IF(بيانات!B1434&lt;&gt;"",بيانات!D1434,"")</f>
        <v/>
      </c>
      <c r="D1434" s="5"/>
    </row>
    <row r="1435" spans="1:4" ht="15" customHeight="1">
      <c r="A1435" s="57" t="str">
        <f>IF(بيانات!B1435&lt;&gt;"",بيانات!B1435,"")</f>
        <v/>
      </c>
      <c r="B1435" s="57" t="str">
        <f>IF(بيانات!B1435&lt;&gt;"",بيانات!C1435,"")</f>
        <v/>
      </c>
      <c r="C1435" s="65" t="str">
        <f>IF(بيانات!B1435&lt;&gt;"",بيانات!D1435,"")</f>
        <v/>
      </c>
      <c r="D1435" s="2"/>
    </row>
    <row r="1436" spans="1:4" ht="15" customHeight="1">
      <c r="A1436" s="58" t="str">
        <f>IF(بيانات!B1436&lt;&gt;"",بيانات!B1436,"")</f>
        <v/>
      </c>
      <c r="B1436" s="58" t="str">
        <f>IF(بيانات!B1436&lt;&gt;"",بيانات!C1436,"")</f>
        <v/>
      </c>
      <c r="C1436" s="66" t="str">
        <f>IF(بيانات!B1436&lt;&gt;"",بيانات!D1436,"")</f>
        <v/>
      </c>
      <c r="D1436" s="5"/>
    </row>
    <row r="1437" spans="1:4" ht="15" customHeight="1">
      <c r="A1437" s="57" t="str">
        <f>IF(بيانات!B1437&lt;&gt;"",بيانات!B1437,"")</f>
        <v/>
      </c>
      <c r="B1437" s="57" t="str">
        <f>IF(بيانات!B1437&lt;&gt;"",بيانات!C1437,"")</f>
        <v/>
      </c>
      <c r="C1437" s="65" t="str">
        <f>IF(بيانات!B1437&lt;&gt;"",بيانات!D1437,"")</f>
        <v/>
      </c>
      <c r="D1437" s="2"/>
    </row>
    <row r="1438" spans="1:4" ht="15" customHeight="1">
      <c r="A1438" s="58" t="str">
        <f>IF(بيانات!B1438&lt;&gt;"",بيانات!B1438,"")</f>
        <v/>
      </c>
      <c r="B1438" s="58" t="str">
        <f>IF(بيانات!B1438&lt;&gt;"",بيانات!C1438,"")</f>
        <v/>
      </c>
      <c r="C1438" s="66" t="str">
        <f>IF(بيانات!B1438&lt;&gt;"",بيانات!D1438,"")</f>
        <v/>
      </c>
      <c r="D1438" s="5"/>
    </row>
    <row r="1439" spans="1:4" ht="15" customHeight="1">
      <c r="A1439" s="57" t="str">
        <f>IF(بيانات!B1439&lt;&gt;"",بيانات!B1439,"")</f>
        <v/>
      </c>
      <c r="B1439" s="57" t="str">
        <f>IF(بيانات!B1439&lt;&gt;"",بيانات!C1439,"")</f>
        <v/>
      </c>
      <c r="C1439" s="65" t="str">
        <f>IF(بيانات!B1439&lt;&gt;"",بيانات!D1439,"")</f>
        <v/>
      </c>
      <c r="D1439" s="2"/>
    </row>
    <row r="1440" spans="1:4" ht="15" customHeight="1">
      <c r="A1440" s="58" t="str">
        <f>IF(بيانات!B1440&lt;&gt;"",بيانات!B1440,"")</f>
        <v/>
      </c>
      <c r="B1440" s="58" t="str">
        <f>IF(بيانات!B1440&lt;&gt;"",بيانات!C1440,"")</f>
        <v/>
      </c>
      <c r="C1440" s="66" t="str">
        <f>IF(بيانات!B1440&lt;&gt;"",بيانات!D1440,"")</f>
        <v/>
      </c>
      <c r="D1440" s="5"/>
    </row>
    <row r="1441" spans="1:4" ht="15" customHeight="1">
      <c r="A1441" s="57" t="str">
        <f>IF(بيانات!B1441&lt;&gt;"",بيانات!B1441,"")</f>
        <v/>
      </c>
      <c r="B1441" s="57" t="str">
        <f>IF(بيانات!B1441&lt;&gt;"",بيانات!C1441,"")</f>
        <v/>
      </c>
      <c r="C1441" s="65" t="str">
        <f>IF(بيانات!B1441&lt;&gt;"",بيانات!D1441,"")</f>
        <v/>
      </c>
      <c r="D1441" s="2"/>
    </row>
    <row r="1442" spans="1:4" ht="15" customHeight="1">
      <c r="A1442" s="58" t="str">
        <f>IF(بيانات!B1442&lt;&gt;"",بيانات!B1442,"")</f>
        <v/>
      </c>
      <c r="B1442" s="58" t="str">
        <f>IF(بيانات!B1442&lt;&gt;"",بيانات!C1442,"")</f>
        <v/>
      </c>
      <c r="C1442" s="66" t="str">
        <f>IF(بيانات!B1442&lt;&gt;"",بيانات!D1442,"")</f>
        <v/>
      </c>
      <c r="D1442" s="5"/>
    </row>
    <row r="1443" spans="1:4" ht="15" customHeight="1">
      <c r="A1443" s="57" t="str">
        <f>IF(بيانات!B1443&lt;&gt;"",بيانات!B1443,"")</f>
        <v/>
      </c>
      <c r="B1443" s="57" t="str">
        <f>IF(بيانات!B1443&lt;&gt;"",بيانات!C1443,"")</f>
        <v/>
      </c>
      <c r="C1443" s="65" t="str">
        <f>IF(بيانات!B1443&lt;&gt;"",بيانات!D1443,"")</f>
        <v/>
      </c>
      <c r="D1443" s="2"/>
    </row>
    <row r="1444" spans="1:4" ht="15" customHeight="1">
      <c r="A1444" s="58" t="str">
        <f>IF(بيانات!B1444&lt;&gt;"",بيانات!B1444,"")</f>
        <v/>
      </c>
      <c r="B1444" s="58" t="str">
        <f>IF(بيانات!B1444&lt;&gt;"",بيانات!C1444,"")</f>
        <v/>
      </c>
      <c r="C1444" s="66" t="str">
        <f>IF(بيانات!B1444&lt;&gt;"",بيانات!D1444,"")</f>
        <v/>
      </c>
      <c r="D1444" s="5"/>
    </row>
    <row r="1445" spans="1:4" ht="15" customHeight="1">
      <c r="A1445" s="57" t="str">
        <f>IF(بيانات!B1445&lt;&gt;"",بيانات!B1445,"")</f>
        <v/>
      </c>
      <c r="B1445" s="57" t="str">
        <f>IF(بيانات!B1445&lt;&gt;"",بيانات!C1445,"")</f>
        <v/>
      </c>
      <c r="C1445" s="65" t="str">
        <f>IF(بيانات!B1445&lt;&gt;"",بيانات!D1445,"")</f>
        <v/>
      </c>
      <c r="D1445" s="2"/>
    </row>
    <row r="1446" spans="1:4" ht="15" customHeight="1">
      <c r="A1446" s="58" t="str">
        <f>IF(بيانات!B1446&lt;&gt;"",بيانات!B1446,"")</f>
        <v/>
      </c>
      <c r="B1446" s="58" t="str">
        <f>IF(بيانات!B1446&lt;&gt;"",بيانات!C1446,"")</f>
        <v/>
      </c>
      <c r="C1446" s="66" t="str">
        <f>IF(بيانات!B1446&lt;&gt;"",بيانات!D1446,"")</f>
        <v/>
      </c>
      <c r="D1446" s="5"/>
    </row>
    <row r="1447" spans="1:4" ht="15" customHeight="1">
      <c r="A1447" s="57" t="str">
        <f>IF(بيانات!B1447&lt;&gt;"",بيانات!B1447,"")</f>
        <v/>
      </c>
      <c r="B1447" s="57" t="str">
        <f>IF(بيانات!B1447&lt;&gt;"",بيانات!C1447,"")</f>
        <v/>
      </c>
      <c r="C1447" s="65" t="str">
        <f>IF(بيانات!B1447&lt;&gt;"",بيانات!D1447,"")</f>
        <v/>
      </c>
      <c r="D1447" s="2"/>
    </row>
    <row r="1448" spans="1:4" ht="15" customHeight="1">
      <c r="A1448" s="58" t="str">
        <f>IF(بيانات!B1448&lt;&gt;"",بيانات!B1448,"")</f>
        <v/>
      </c>
      <c r="B1448" s="58" t="str">
        <f>IF(بيانات!B1448&lt;&gt;"",بيانات!C1448,"")</f>
        <v/>
      </c>
      <c r="C1448" s="66" t="str">
        <f>IF(بيانات!B1448&lt;&gt;"",بيانات!D1448,"")</f>
        <v/>
      </c>
      <c r="D1448" s="5"/>
    </row>
    <row r="1449" spans="1:4" ht="15" customHeight="1">
      <c r="A1449" s="57" t="str">
        <f>IF(بيانات!B1449&lt;&gt;"",بيانات!B1449,"")</f>
        <v/>
      </c>
      <c r="B1449" s="57" t="str">
        <f>IF(بيانات!B1449&lt;&gt;"",بيانات!C1449,"")</f>
        <v/>
      </c>
      <c r="C1449" s="65" t="str">
        <f>IF(بيانات!B1449&lt;&gt;"",بيانات!D1449,"")</f>
        <v/>
      </c>
      <c r="D1449" s="2"/>
    </row>
    <row r="1450" spans="1:4" ht="15" customHeight="1">
      <c r="A1450" s="58" t="str">
        <f>IF(بيانات!B1450&lt;&gt;"",بيانات!B1450,"")</f>
        <v/>
      </c>
      <c r="B1450" s="58" t="str">
        <f>IF(بيانات!B1450&lt;&gt;"",بيانات!C1450,"")</f>
        <v/>
      </c>
      <c r="C1450" s="66" t="str">
        <f>IF(بيانات!B1450&lt;&gt;"",بيانات!D1450,"")</f>
        <v/>
      </c>
      <c r="D1450" s="5"/>
    </row>
    <row r="1451" spans="1:4" ht="15" customHeight="1">
      <c r="A1451" s="57" t="str">
        <f>IF(بيانات!B1451&lt;&gt;"",بيانات!B1451,"")</f>
        <v/>
      </c>
      <c r="B1451" s="57" t="str">
        <f>IF(بيانات!B1451&lt;&gt;"",بيانات!C1451,"")</f>
        <v/>
      </c>
      <c r="C1451" s="65" t="str">
        <f>IF(بيانات!B1451&lt;&gt;"",بيانات!D1451,"")</f>
        <v/>
      </c>
      <c r="D1451" s="2"/>
    </row>
    <row r="1452" spans="1:4" ht="15" customHeight="1">
      <c r="A1452" s="58" t="str">
        <f>IF(بيانات!B1452&lt;&gt;"",بيانات!B1452,"")</f>
        <v/>
      </c>
      <c r="B1452" s="58" t="str">
        <f>IF(بيانات!B1452&lt;&gt;"",بيانات!C1452,"")</f>
        <v/>
      </c>
      <c r="C1452" s="66" t="str">
        <f>IF(بيانات!B1452&lt;&gt;"",بيانات!D1452,"")</f>
        <v/>
      </c>
      <c r="D1452" s="5"/>
    </row>
    <row r="1453" spans="1:4" ht="15" customHeight="1">
      <c r="A1453" s="57" t="str">
        <f>IF(بيانات!B1453&lt;&gt;"",بيانات!B1453,"")</f>
        <v/>
      </c>
      <c r="B1453" s="57" t="str">
        <f>IF(بيانات!B1453&lt;&gt;"",بيانات!C1453,"")</f>
        <v/>
      </c>
      <c r="C1453" s="65" t="str">
        <f>IF(بيانات!B1453&lt;&gt;"",بيانات!D1453,"")</f>
        <v/>
      </c>
      <c r="D1453" s="2"/>
    </row>
    <row r="1454" spans="1:4" ht="15" customHeight="1">
      <c r="A1454" s="58" t="str">
        <f>IF(بيانات!B1454&lt;&gt;"",بيانات!B1454,"")</f>
        <v/>
      </c>
      <c r="B1454" s="58" t="str">
        <f>IF(بيانات!B1454&lt;&gt;"",بيانات!C1454,"")</f>
        <v/>
      </c>
      <c r="C1454" s="66" t="str">
        <f>IF(بيانات!B1454&lt;&gt;"",بيانات!D1454,"")</f>
        <v/>
      </c>
      <c r="D1454" s="5"/>
    </row>
    <row r="1455" spans="1:4" ht="15" customHeight="1">
      <c r="A1455" s="57" t="str">
        <f>IF(بيانات!B1455&lt;&gt;"",بيانات!B1455,"")</f>
        <v/>
      </c>
      <c r="B1455" s="57" t="str">
        <f>IF(بيانات!B1455&lt;&gt;"",بيانات!C1455,"")</f>
        <v/>
      </c>
      <c r="C1455" s="65" t="str">
        <f>IF(بيانات!B1455&lt;&gt;"",بيانات!D1455,"")</f>
        <v/>
      </c>
      <c r="D1455" s="2"/>
    </row>
    <row r="1456" spans="1:4" ht="15" customHeight="1">
      <c r="A1456" s="58" t="str">
        <f>IF(بيانات!B1456&lt;&gt;"",بيانات!B1456,"")</f>
        <v/>
      </c>
      <c r="B1456" s="58" t="str">
        <f>IF(بيانات!B1456&lt;&gt;"",بيانات!C1456,"")</f>
        <v/>
      </c>
      <c r="C1456" s="66" t="str">
        <f>IF(بيانات!B1456&lt;&gt;"",بيانات!D1456,"")</f>
        <v/>
      </c>
      <c r="D1456" s="5"/>
    </row>
    <row r="1457" spans="1:4" ht="15" customHeight="1">
      <c r="A1457" s="57" t="str">
        <f>IF(بيانات!B1457&lt;&gt;"",بيانات!B1457,"")</f>
        <v/>
      </c>
      <c r="B1457" s="57" t="str">
        <f>IF(بيانات!B1457&lt;&gt;"",بيانات!C1457,"")</f>
        <v/>
      </c>
      <c r="C1457" s="65" t="str">
        <f>IF(بيانات!B1457&lt;&gt;"",بيانات!D1457,"")</f>
        <v/>
      </c>
      <c r="D1457" s="2"/>
    </row>
    <row r="1458" spans="1:4" ht="15" customHeight="1">
      <c r="A1458" s="58" t="str">
        <f>IF(بيانات!B1458&lt;&gt;"",بيانات!B1458,"")</f>
        <v/>
      </c>
      <c r="B1458" s="58" t="str">
        <f>IF(بيانات!B1458&lt;&gt;"",بيانات!C1458,"")</f>
        <v/>
      </c>
      <c r="C1458" s="66" t="str">
        <f>IF(بيانات!B1458&lt;&gt;"",بيانات!D1458,"")</f>
        <v/>
      </c>
      <c r="D1458" s="5"/>
    </row>
    <row r="1459" spans="1:4" ht="15" customHeight="1">
      <c r="A1459" s="57" t="str">
        <f>IF(بيانات!B1459&lt;&gt;"",بيانات!B1459,"")</f>
        <v/>
      </c>
      <c r="B1459" s="57" t="str">
        <f>IF(بيانات!B1459&lt;&gt;"",بيانات!C1459,"")</f>
        <v/>
      </c>
      <c r="C1459" s="65" t="str">
        <f>IF(بيانات!B1459&lt;&gt;"",بيانات!D1459,"")</f>
        <v/>
      </c>
      <c r="D1459" s="2"/>
    </row>
    <row r="1460" spans="1:4" ht="15" customHeight="1">
      <c r="A1460" s="58" t="str">
        <f>IF(بيانات!B1460&lt;&gt;"",بيانات!B1460,"")</f>
        <v/>
      </c>
      <c r="B1460" s="58" t="str">
        <f>IF(بيانات!B1460&lt;&gt;"",بيانات!C1460,"")</f>
        <v/>
      </c>
      <c r="C1460" s="66" t="str">
        <f>IF(بيانات!B1460&lt;&gt;"",بيانات!D1460,"")</f>
        <v/>
      </c>
      <c r="D1460" s="5"/>
    </row>
    <row r="1461" spans="1:4" ht="15" customHeight="1">
      <c r="A1461" s="57" t="str">
        <f>IF(بيانات!B1461&lt;&gt;"",بيانات!B1461,"")</f>
        <v/>
      </c>
      <c r="B1461" s="57" t="str">
        <f>IF(بيانات!B1461&lt;&gt;"",بيانات!C1461,"")</f>
        <v/>
      </c>
      <c r="C1461" s="65" t="str">
        <f>IF(بيانات!B1461&lt;&gt;"",بيانات!D1461,"")</f>
        <v/>
      </c>
      <c r="D1461" s="2"/>
    </row>
    <row r="1462" spans="1:4" ht="15" customHeight="1">
      <c r="A1462" s="58" t="str">
        <f>IF(بيانات!B1462&lt;&gt;"",بيانات!B1462,"")</f>
        <v/>
      </c>
      <c r="B1462" s="58" t="str">
        <f>IF(بيانات!B1462&lt;&gt;"",بيانات!C1462,"")</f>
        <v/>
      </c>
      <c r="C1462" s="66" t="str">
        <f>IF(بيانات!B1462&lt;&gt;"",بيانات!D1462,"")</f>
        <v/>
      </c>
      <c r="D1462" s="5"/>
    </row>
    <row r="1463" spans="1:4" ht="15" customHeight="1">
      <c r="A1463" s="57" t="str">
        <f>IF(بيانات!B1463&lt;&gt;"",بيانات!B1463,"")</f>
        <v/>
      </c>
      <c r="B1463" s="57" t="str">
        <f>IF(بيانات!B1463&lt;&gt;"",بيانات!C1463,"")</f>
        <v/>
      </c>
      <c r="C1463" s="65" t="str">
        <f>IF(بيانات!B1463&lt;&gt;"",بيانات!D1463,"")</f>
        <v/>
      </c>
      <c r="D1463" s="2"/>
    </row>
    <row r="1464" spans="1:4" ht="15" customHeight="1">
      <c r="A1464" s="58" t="str">
        <f>IF(بيانات!B1464&lt;&gt;"",بيانات!B1464,"")</f>
        <v/>
      </c>
      <c r="B1464" s="58" t="str">
        <f>IF(بيانات!B1464&lt;&gt;"",بيانات!C1464,"")</f>
        <v/>
      </c>
      <c r="C1464" s="66" t="str">
        <f>IF(بيانات!B1464&lt;&gt;"",بيانات!D1464,"")</f>
        <v/>
      </c>
      <c r="D1464" s="5"/>
    </row>
    <row r="1465" spans="1:4" ht="15" customHeight="1">
      <c r="A1465" s="57" t="str">
        <f>IF(بيانات!B1465&lt;&gt;"",بيانات!B1465,"")</f>
        <v/>
      </c>
      <c r="B1465" s="57" t="str">
        <f>IF(بيانات!B1465&lt;&gt;"",بيانات!C1465,"")</f>
        <v/>
      </c>
      <c r="C1465" s="65" t="str">
        <f>IF(بيانات!B1465&lt;&gt;"",بيانات!D1465,"")</f>
        <v/>
      </c>
      <c r="D1465" s="2"/>
    </row>
    <row r="1466" spans="1:4" ht="15" customHeight="1">
      <c r="A1466" s="58" t="str">
        <f>IF(بيانات!B1466&lt;&gt;"",بيانات!B1466,"")</f>
        <v/>
      </c>
      <c r="B1466" s="58" t="str">
        <f>IF(بيانات!B1466&lt;&gt;"",بيانات!C1466,"")</f>
        <v/>
      </c>
      <c r="C1466" s="66" t="str">
        <f>IF(بيانات!B1466&lt;&gt;"",بيانات!D1466,"")</f>
        <v/>
      </c>
      <c r="D1466" s="5"/>
    </row>
    <row r="1467" spans="1:4" ht="15" customHeight="1">
      <c r="A1467" s="57" t="str">
        <f>IF(بيانات!B1467&lt;&gt;"",بيانات!B1467,"")</f>
        <v/>
      </c>
      <c r="B1467" s="57" t="str">
        <f>IF(بيانات!B1467&lt;&gt;"",بيانات!C1467,"")</f>
        <v/>
      </c>
      <c r="C1467" s="65" t="str">
        <f>IF(بيانات!B1467&lt;&gt;"",بيانات!D1467,"")</f>
        <v/>
      </c>
      <c r="D1467" s="2"/>
    </row>
    <row r="1468" spans="1:4" ht="15" customHeight="1">
      <c r="A1468" s="58" t="str">
        <f>IF(بيانات!B1468&lt;&gt;"",بيانات!B1468,"")</f>
        <v/>
      </c>
      <c r="B1468" s="58" t="str">
        <f>IF(بيانات!B1468&lt;&gt;"",بيانات!C1468,"")</f>
        <v/>
      </c>
      <c r="C1468" s="66" t="str">
        <f>IF(بيانات!B1468&lt;&gt;"",بيانات!D1468,"")</f>
        <v/>
      </c>
      <c r="D1468" s="5"/>
    </row>
    <row r="1469" spans="1:4" ht="15" customHeight="1">
      <c r="A1469" s="57" t="str">
        <f>IF(بيانات!B1469&lt;&gt;"",بيانات!B1469,"")</f>
        <v/>
      </c>
      <c r="B1469" s="57" t="str">
        <f>IF(بيانات!B1469&lt;&gt;"",بيانات!C1469,"")</f>
        <v/>
      </c>
      <c r="C1469" s="65" t="str">
        <f>IF(بيانات!B1469&lt;&gt;"",بيانات!D1469,"")</f>
        <v/>
      </c>
      <c r="D1469" s="2"/>
    </row>
    <row r="1470" spans="1:4" ht="15" customHeight="1">
      <c r="A1470" s="58" t="str">
        <f>IF(بيانات!B1470&lt;&gt;"",بيانات!B1470,"")</f>
        <v/>
      </c>
      <c r="B1470" s="58" t="str">
        <f>IF(بيانات!B1470&lt;&gt;"",بيانات!C1470,"")</f>
        <v/>
      </c>
      <c r="C1470" s="66" t="str">
        <f>IF(بيانات!B1470&lt;&gt;"",بيانات!D1470,"")</f>
        <v/>
      </c>
      <c r="D1470" s="5"/>
    </row>
    <row r="1471" spans="1:4" ht="15" customHeight="1">
      <c r="A1471" s="57" t="str">
        <f>IF(بيانات!B1471&lt;&gt;"",بيانات!B1471,"")</f>
        <v/>
      </c>
      <c r="B1471" s="57" t="str">
        <f>IF(بيانات!B1471&lt;&gt;"",بيانات!C1471,"")</f>
        <v/>
      </c>
      <c r="C1471" s="65" t="str">
        <f>IF(بيانات!B1471&lt;&gt;"",بيانات!D1471,"")</f>
        <v/>
      </c>
      <c r="D1471" s="2"/>
    </row>
    <row r="1472" spans="1:4" ht="15" customHeight="1">
      <c r="A1472" s="58" t="str">
        <f>IF(بيانات!B1472&lt;&gt;"",بيانات!B1472,"")</f>
        <v/>
      </c>
      <c r="B1472" s="58" t="str">
        <f>IF(بيانات!B1472&lt;&gt;"",بيانات!C1472,"")</f>
        <v/>
      </c>
      <c r="C1472" s="66" t="str">
        <f>IF(بيانات!B1472&lt;&gt;"",بيانات!D1472,"")</f>
        <v/>
      </c>
      <c r="D1472" s="5"/>
    </row>
    <row r="1473" spans="1:4" ht="15" customHeight="1">
      <c r="A1473" s="57" t="str">
        <f>IF(بيانات!B1473&lt;&gt;"",بيانات!B1473,"")</f>
        <v/>
      </c>
      <c r="B1473" s="57" t="str">
        <f>IF(بيانات!B1473&lt;&gt;"",بيانات!C1473,"")</f>
        <v/>
      </c>
      <c r="C1473" s="65" t="str">
        <f>IF(بيانات!B1473&lt;&gt;"",بيانات!D1473,"")</f>
        <v/>
      </c>
      <c r="D1473" s="2"/>
    </row>
    <row r="1474" spans="1:4" ht="15" customHeight="1">
      <c r="A1474" s="58" t="str">
        <f>IF(بيانات!B1474&lt;&gt;"",بيانات!B1474,"")</f>
        <v/>
      </c>
      <c r="B1474" s="58" t="str">
        <f>IF(بيانات!B1474&lt;&gt;"",بيانات!C1474,"")</f>
        <v/>
      </c>
      <c r="C1474" s="66" t="str">
        <f>IF(بيانات!B1474&lt;&gt;"",بيانات!D1474,"")</f>
        <v/>
      </c>
      <c r="D1474" s="5"/>
    </row>
    <row r="1475" spans="1:4" ht="15" customHeight="1">
      <c r="A1475" s="57" t="str">
        <f>IF(بيانات!B1475&lt;&gt;"",بيانات!B1475,"")</f>
        <v/>
      </c>
      <c r="B1475" s="57" t="str">
        <f>IF(بيانات!B1475&lt;&gt;"",بيانات!C1475,"")</f>
        <v/>
      </c>
      <c r="C1475" s="65" t="str">
        <f>IF(بيانات!B1475&lt;&gt;"",بيانات!D1475,"")</f>
        <v/>
      </c>
      <c r="D1475" s="2"/>
    </row>
    <row r="1476" spans="1:4" ht="15" customHeight="1">
      <c r="A1476" s="58" t="str">
        <f>IF(بيانات!B1476&lt;&gt;"",بيانات!B1476,"")</f>
        <v/>
      </c>
      <c r="B1476" s="58" t="str">
        <f>IF(بيانات!B1476&lt;&gt;"",بيانات!C1476,"")</f>
        <v/>
      </c>
      <c r="C1476" s="66" t="str">
        <f>IF(بيانات!B1476&lt;&gt;"",بيانات!D1476,"")</f>
        <v/>
      </c>
      <c r="D1476" s="5"/>
    </row>
    <row r="1477" spans="1:4" ht="15" customHeight="1">
      <c r="A1477" s="57" t="str">
        <f>IF(بيانات!B1477&lt;&gt;"",بيانات!B1477,"")</f>
        <v/>
      </c>
      <c r="B1477" s="57" t="str">
        <f>IF(بيانات!B1477&lt;&gt;"",بيانات!C1477,"")</f>
        <v/>
      </c>
      <c r="C1477" s="65" t="str">
        <f>IF(بيانات!B1477&lt;&gt;"",بيانات!D1477,"")</f>
        <v/>
      </c>
      <c r="D1477" s="2"/>
    </row>
    <row r="1478" spans="1:4" ht="15" customHeight="1">
      <c r="A1478" s="58" t="str">
        <f>IF(بيانات!B1478&lt;&gt;"",بيانات!B1478,"")</f>
        <v/>
      </c>
      <c r="B1478" s="58" t="str">
        <f>IF(بيانات!B1478&lt;&gt;"",بيانات!C1478,"")</f>
        <v/>
      </c>
      <c r="C1478" s="66" t="str">
        <f>IF(بيانات!B1478&lt;&gt;"",بيانات!D1478,"")</f>
        <v/>
      </c>
      <c r="D1478" s="5"/>
    </row>
    <row r="1479" spans="1:4" ht="15" customHeight="1">
      <c r="A1479" s="57" t="str">
        <f>IF(بيانات!B1479&lt;&gt;"",بيانات!B1479,"")</f>
        <v/>
      </c>
      <c r="B1479" s="57" t="str">
        <f>IF(بيانات!B1479&lt;&gt;"",بيانات!C1479,"")</f>
        <v/>
      </c>
      <c r="C1479" s="65" t="str">
        <f>IF(بيانات!B1479&lt;&gt;"",بيانات!D1479,"")</f>
        <v/>
      </c>
      <c r="D1479" s="2"/>
    </row>
    <row r="1480" spans="1:4" ht="15" customHeight="1">
      <c r="A1480" s="58" t="str">
        <f>IF(بيانات!B1480&lt;&gt;"",بيانات!B1480,"")</f>
        <v/>
      </c>
      <c r="B1480" s="58" t="str">
        <f>IF(بيانات!B1480&lt;&gt;"",بيانات!C1480,"")</f>
        <v/>
      </c>
      <c r="C1480" s="66" t="str">
        <f>IF(بيانات!B1480&lt;&gt;"",بيانات!D1480,"")</f>
        <v/>
      </c>
      <c r="D1480" s="5"/>
    </row>
    <row r="1481" spans="1:4" ht="15" customHeight="1">
      <c r="A1481" s="57" t="str">
        <f>IF(بيانات!B1481&lt;&gt;"",بيانات!B1481,"")</f>
        <v/>
      </c>
      <c r="B1481" s="57" t="str">
        <f>IF(بيانات!B1481&lt;&gt;"",بيانات!C1481,"")</f>
        <v/>
      </c>
      <c r="C1481" s="65" t="str">
        <f>IF(بيانات!B1481&lt;&gt;"",بيانات!D1481,"")</f>
        <v/>
      </c>
      <c r="D1481" s="2"/>
    </row>
    <row r="1482" spans="1:4" ht="15" customHeight="1">
      <c r="A1482" s="58" t="str">
        <f>IF(بيانات!B1482&lt;&gt;"",بيانات!B1482,"")</f>
        <v/>
      </c>
      <c r="B1482" s="58" t="str">
        <f>IF(بيانات!B1482&lt;&gt;"",بيانات!C1482,"")</f>
        <v/>
      </c>
      <c r="C1482" s="66" t="str">
        <f>IF(بيانات!B1482&lt;&gt;"",بيانات!D1482,"")</f>
        <v/>
      </c>
      <c r="D1482" s="5"/>
    </row>
    <row r="1483" spans="1:4" ht="15" customHeight="1">
      <c r="A1483" s="57" t="str">
        <f>IF(بيانات!B1483&lt;&gt;"",بيانات!B1483,"")</f>
        <v/>
      </c>
      <c r="B1483" s="57" t="str">
        <f>IF(بيانات!B1483&lt;&gt;"",بيانات!C1483,"")</f>
        <v/>
      </c>
      <c r="C1483" s="65" t="str">
        <f>IF(بيانات!B1483&lt;&gt;"",بيانات!D1483,"")</f>
        <v/>
      </c>
      <c r="D1483" s="2"/>
    </row>
    <row r="1484" spans="1:4" ht="15" customHeight="1">
      <c r="A1484" s="58" t="str">
        <f>IF(بيانات!B1484&lt;&gt;"",بيانات!B1484,"")</f>
        <v/>
      </c>
      <c r="B1484" s="58" t="str">
        <f>IF(بيانات!B1484&lt;&gt;"",بيانات!C1484,"")</f>
        <v/>
      </c>
      <c r="C1484" s="66" t="str">
        <f>IF(بيانات!B1484&lt;&gt;"",بيانات!D1484,"")</f>
        <v/>
      </c>
      <c r="D1484" s="5"/>
    </row>
    <row r="1485" spans="1:4" ht="15" customHeight="1">
      <c r="A1485" s="57" t="str">
        <f>IF(بيانات!B1485&lt;&gt;"",بيانات!B1485,"")</f>
        <v/>
      </c>
      <c r="B1485" s="57" t="str">
        <f>IF(بيانات!B1485&lt;&gt;"",بيانات!C1485,"")</f>
        <v/>
      </c>
      <c r="C1485" s="65" t="str">
        <f>IF(بيانات!B1485&lt;&gt;"",بيانات!D1485,"")</f>
        <v/>
      </c>
      <c r="D1485" s="2"/>
    </row>
    <row r="1486" spans="1:4" ht="15" customHeight="1">
      <c r="A1486" s="58" t="str">
        <f>IF(بيانات!B1486&lt;&gt;"",بيانات!B1486,"")</f>
        <v/>
      </c>
      <c r="B1486" s="58" t="str">
        <f>IF(بيانات!B1486&lt;&gt;"",بيانات!C1486,"")</f>
        <v/>
      </c>
      <c r="C1486" s="66" t="str">
        <f>IF(بيانات!B1486&lt;&gt;"",بيانات!D1486,"")</f>
        <v/>
      </c>
      <c r="D1486" s="5"/>
    </row>
    <row r="1487" spans="1:4" ht="15" customHeight="1">
      <c r="A1487" s="57" t="str">
        <f>IF(بيانات!B1487&lt;&gt;"",بيانات!B1487,"")</f>
        <v/>
      </c>
      <c r="B1487" s="57" t="str">
        <f>IF(بيانات!B1487&lt;&gt;"",بيانات!C1487,"")</f>
        <v/>
      </c>
      <c r="C1487" s="65" t="str">
        <f>IF(بيانات!B1487&lt;&gt;"",بيانات!D1487,"")</f>
        <v/>
      </c>
      <c r="D1487" s="2"/>
    </row>
    <row r="1488" spans="1:4" ht="15" customHeight="1">
      <c r="A1488" s="58" t="str">
        <f>IF(بيانات!B1488&lt;&gt;"",بيانات!B1488,"")</f>
        <v/>
      </c>
      <c r="B1488" s="58" t="str">
        <f>IF(بيانات!B1488&lt;&gt;"",بيانات!C1488,"")</f>
        <v/>
      </c>
      <c r="C1488" s="66" t="str">
        <f>IF(بيانات!B1488&lt;&gt;"",بيانات!D1488,"")</f>
        <v/>
      </c>
      <c r="D1488" s="5"/>
    </row>
    <row r="1489" spans="1:4" ht="15" customHeight="1">
      <c r="A1489" s="57" t="str">
        <f>IF(بيانات!B1489&lt;&gt;"",بيانات!B1489,"")</f>
        <v/>
      </c>
      <c r="B1489" s="57" t="str">
        <f>IF(بيانات!B1489&lt;&gt;"",بيانات!C1489,"")</f>
        <v/>
      </c>
      <c r="C1489" s="65" t="str">
        <f>IF(بيانات!B1489&lt;&gt;"",بيانات!D1489,"")</f>
        <v/>
      </c>
      <c r="D1489" s="2"/>
    </row>
    <row r="1490" spans="1:4" ht="15" customHeight="1">
      <c r="A1490" s="58" t="str">
        <f>IF(بيانات!B1490&lt;&gt;"",بيانات!B1490,"")</f>
        <v/>
      </c>
      <c r="B1490" s="58" t="str">
        <f>IF(بيانات!B1490&lt;&gt;"",بيانات!C1490,"")</f>
        <v/>
      </c>
      <c r="C1490" s="66" t="str">
        <f>IF(بيانات!B1490&lt;&gt;"",بيانات!D1490,"")</f>
        <v/>
      </c>
      <c r="D1490" s="5"/>
    </row>
    <row r="1491" spans="1:4" ht="15" customHeight="1">
      <c r="A1491" s="57" t="str">
        <f>IF(بيانات!B1491&lt;&gt;"",بيانات!B1491,"")</f>
        <v/>
      </c>
      <c r="B1491" s="57" t="str">
        <f>IF(بيانات!B1491&lt;&gt;"",بيانات!C1491,"")</f>
        <v/>
      </c>
      <c r="C1491" s="65" t="str">
        <f>IF(بيانات!B1491&lt;&gt;"",بيانات!D1491,"")</f>
        <v/>
      </c>
      <c r="D1491" s="2"/>
    </row>
    <row r="1492" spans="1:4" ht="15" customHeight="1">
      <c r="A1492" s="58" t="str">
        <f>IF(بيانات!B1492&lt;&gt;"",بيانات!B1492,"")</f>
        <v/>
      </c>
      <c r="B1492" s="58" t="str">
        <f>IF(بيانات!B1492&lt;&gt;"",بيانات!C1492,"")</f>
        <v/>
      </c>
      <c r="C1492" s="66" t="str">
        <f>IF(بيانات!B1492&lt;&gt;"",بيانات!D1492,"")</f>
        <v/>
      </c>
      <c r="D1492" s="5"/>
    </row>
    <row r="1493" spans="1:4" ht="15" customHeight="1">
      <c r="A1493" s="57" t="str">
        <f>IF(بيانات!B1493&lt;&gt;"",بيانات!B1493,"")</f>
        <v/>
      </c>
      <c r="B1493" s="57" t="str">
        <f>IF(بيانات!B1493&lt;&gt;"",بيانات!C1493,"")</f>
        <v/>
      </c>
      <c r="C1493" s="65" t="str">
        <f>IF(بيانات!B1493&lt;&gt;"",بيانات!D1493,"")</f>
        <v/>
      </c>
      <c r="D1493" s="2"/>
    </row>
    <row r="1494" spans="1:4" ht="15" customHeight="1">
      <c r="A1494" s="58" t="str">
        <f>IF(بيانات!B1494&lt;&gt;"",بيانات!B1494,"")</f>
        <v/>
      </c>
      <c r="B1494" s="58" t="str">
        <f>IF(بيانات!B1494&lt;&gt;"",بيانات!C1494,"")</f>
        <v/>
      </c>
      <c r="C1494" s="66" t="str">
        <f>IF(بيانات!B1494&lt;&gt;"",بيانات!D1494,"")</f>
        <v/>
      </c>
      <c r="D1494" s="5"/>
    </row>
    <row r="1495" spans="1:4" ht="15" customHeight="1">
      <c r="A1495" s="57" t="str">
        <f>IF(بيانات!B1495&lt;&gt;"",بيانات!B1495,"")</f>
        <v/>
      </c>
      <c r="B1495" s="57" t="str">
        <f>IF(بيانات!B1495&lt;&gt;"",بيانات!C1495,"")</f>
        <v/>
      </c>
      <c r="C1495" s="65" t="str">
        <f>IF(بيانات!B1495&lt;&gt;"",بيانات!D1495,"")</f>
        <v/>
      </c>
      <c r="D1495" s="2"/>
    </row>
    <row r="1496" spans="1:4" ht="15" customHeight="1">
      <c r="A1496" s="58" t="str">
        <f>IF(بيانات!B1496&lt;&gt;"",بيانات!B1496,"")</f>
        <v/>
      </c>
      <c r="B1496" s="58" t="str">
        <f>IF(بيانات!B1496&lt;&gt;"",بيانات!C1496,"")</f>
        <v/>
      </c>
      <c r="C1496" s="66" t="str">
        <f>IF(بيانات!B1496&lt;&gt;"",بيانات!D1496,"")</f>
        <v/>
      </c>
      <c r="D1496" s="5"/>
    </row>
    <row r="1497" spans="1:4" ht="15" customHeight="1">
      <c r="A1497" s="57" t="str">
        <f>IF(بيانات!B1497&lt;&gt;"",بيانات!B1497,"")</f>
        <v/>
      </c>
      <c r="B1497" s="57" t="str">
        <f>IF(بيانات!B1497&lt;&gt;"",بيانات!C1497,"")</f>
        <v/>
      </c>
      <c r="C1497" s="65" t="str">
        <f>IF(بيانات!B1497&lt;&gt;"",بيانات!D1497,"")</f>
        <v/>
      </c>
      <c r="D1497" s="2"/>
    </row>
    <row r="1498" spans="1:4" ht="15" customHeight="1">
      <c r="A1498" s="58" t="str">
        <f>IF(بيانات!B1498&lt;&gt;"",بيانات!B1498,"")</f>
        <v/>
      </c>
      <c r="B1498" s="58" t="str">
        <f>IF(بيانات!B1498&lt;&gt;"",بيانات!C1498,"")</f>
        <v/>
      </c>
      <c r="C1498" s="66" t="str">
        <f>IF(بيانات!B1498&lt;&gt;"",بيانات!D1498,"")</f>
        <v/>
      </c>
      <c r="D1498" s="5"/>
    </row>
    <row r="1499" spans="1:4" ht="15" customHeight="1">
      <c r="A1499" s="57" t="str">
        <f>IF(بيانات!B1499&lt;&gt;"",بيانات!B1499,"")</f>
        <v/>
      </c>
      <c r="B1499" s="57" t="str">
        <f>IF(بيانات!B1499&lt;&gt;"",بيانات!C1499,"")</f>
        <v/>
      </c>
      <c r="C1499" s="65" t="str">
        <f>IF(بيانات!B1499&lt;&gt;"",بيانات!D1499,"")</f>
        <v/>
      </c>
      <c r="D1499" s="2"/>
    </row>
    <row r="1500" spans="1:4" ht="15" customHeight="1">
      <c r="A1500" s="58" t="str">
        <f>IF(بيانات!B1500&lt;&gt;"",بيانات!B1500,"")</f>
        <v/>
      </c>
      <c r="B1500" s="58" t="str">
        <f>IF(بيانات!B1500&lt;&gt;"",بيانات!C1500,"")</f>
        <v/>
      </c>
      <c r="C1500" s="66" t="str">
        <f>IF(بيانات!B1500&lt;&gt;"",بيانات!D1500,"")</f>
        <v/>
      </c>
      <c r="D1500" s="5"/>
    </row>
    <row r="1501" spans="1:4" ht="15" customHeight="1">
      <c r="A1501" s="57" t="str">
        <f>IF(بيانات!B1501&lt;&gt;"",بيانات!B1501,"")</f>
        <v/>
      </c>
      <c r="B1501" s="57" t="str">
        <f>IF(بيانات!B1501&lt;&gt;"",بيانات!C1501,"")</f>
        <v/>
      </c>
      <c r="C1501" s="65" t="str">
        <f>IF(بيانات!B1501&lt;&gt;"",بيانات!D1501,"")</f>
        <v/>
      </c>
      <c r="D1501" s="2"/>
    </row>
    <row r="1502" spans="1:4" ht="15" customHeight="1">
      <c r="A1502" s="58" t="str">
        <f>IF(بيانات!B1502&lt;&gt;"",بيانات!B1502,"")</f>
        <v/>
      </c>
      <c r="B1502" s="58" t="str">
        <f>IF(بيانات!B1502&lt;&gt;"",بيانات!C1502,"")</f>
        <v/>
      </c>
      <c r="C1502" s="66" t="str">
        <f>IF(بيانات!B1502&lt;&gt;"",بيانات!D1502,"")</f>
        <v/>
      </c>
      <c r="D1502" s="5"/>
    </row>
    <row r="1503" spans="1:4" ht="15" customHeight="1">
      <c r="A1503" s="57" t="str">
        <f>IF(بيانات!B1503&lt;&gt;"",بيانات!B1503,"")</f>
        <v/>
      </c>
      <c r="B1503" s="57" t="str">
        <f>IF(بيانات!B1503&lt;&gt;"",بيانات!C1503,"")</f>
        <v/>
      </c>
      <c r="C1503" s="65" t="str">
        <f>IF(بيانات!B1503&lt;&gt;"",بيانات!D1503,"")</f>
        <v/>
      </c>
      <c r="D1503" s="2"/>
    </row>
    <row r="1504" spans="1:4" ht="15" customHeight="1">
      <c r="A1504" s="58" t="str">
        <f>IF(بيانات!B1504&lt;&gt;"",بيانات!B1504,"")</f>
        <v/>
      </c>
      <c r="B1504" s="58" t="str">
        <f>IF(بيانات!B1504&lt;&gt;"",بيانات!C1504,"")</f>
        <v/>
      </c>
      <c r="C1504" s="66" t="str">
        <f>IF(بيانات!B1504&lt;&gt;"",بيانات!D1504,"")</f>
        <v/>
      </c>
      <c r="D1504" s="5"/>
    </row>
    <row r="1505" spans="1:4" ht="15" customHeight="1">
      <c r="A1505" s="57" t="str">
        <f>IF(بيانات!B1505&lt;&gt;"",بيانات!B1505,"")</f>
        <v/>
      </c>
      <c r="B1505" s="57" t="str">
        <f>IF(بيانات!B1505&lt;&gt;"",بيانات!C1505,"")</f>
        <v/>
      </c>
      <c r="C1505" s="65" t="str">
        <f>IF(بيانات!B1505&lt;&gt;"",بيانات!D1505,"")</f>
        <v/>
      </c>
      <c r="D1505" s="2"/>
    </row>
    <row r="1506" spans="1:4" ht="15" customHeight="1">
      <c r="A1506" s="58" t="str">
        <f>IF(بيانات!B1506&lt;&gt;"",بيانات!B1506,"")</f>
        <v/>
      </c>
      <c r="B1506" s="58" t="str">
        <f>IF(بيانات!B1506&lt;&gt;"",بيانات!C1506,"")</f>
        <v/>
      </c>
      <c r="C1506" s="66" t="str">
        <f>IF(بيانات!B1506&lt;&gt;"",بيانات!D1506,"")</f>
        <v/>
      </c>
      <c r="D1506" s="5"/>
    </row>
    <row r="1507" spans="1:4" ht="15" customHeight="1">
      <c r="A1507" s="57" t="str">
        <f>IF(بيانات!B1507&lt;&gt;"",بيانات!B1507,"")</f>
        <v/>
      </c>
      <c r="B1507" s="57" t="str">
        <f>IF(بيانات!B1507&lt;&gt;"",بيانات!C1507,"")</f>
        <v/>
      </c>
      <c r="C1507" s="65" t="str">
        <f>IF(بيانات!B1507&lt;&gt;"",بيانات!D1507,"")</f>
        <v/>
      </c>
      <c r="D1507" s="2"/>
    </row>
    <row r="1508" spans="1:4" ht="15" customHeight="1">
      <c r="A1508" s="58" t="str">
        <f>IF(بيانات!B1508&lt;&gt;"",بيانات!B1508,"")</f>
        <v/>
      </c>
      <c r="B1508" s="58" t="str">
        <f>IF(بيانات!B1508&lt;&gt;"",بيانات!C1508,"")</f>
        <v/>
      </c>
      <c r="C1508" s="66" t="str">
        <f>IF(بيانات!B1508&lt;&gt;"",بيانات!D1508,"")</f>
        <v/>
      </c>
      <c r="D1508" s="5"/>
    </row>
    <row r="1509" spans="1:4" ht="15" customHeight="1">
      <c r="A1509" s="57" t="str">
        <f>IF(بيانات!B1509&lt;&gt;"",بيانات!B1509,"")</f>
        <v/>
      </c>
      <c r="B1509" s="57" t="str">
        <f>IF(بيانات!B1509&lt;&gt;"",بيانات!C1509,"")</f>
        <v/>
      </c>
      <c r="C1509" s="65" t="str">
        <f>IF(بيانات!B1509&lt;&gt;"",بيانات!D1509,"")</f>
        <v/>
      </c>
      <c r="D1509" s="2"/>
    </row>
    <row r="1510" spans="1:4" ht="15" customHeight="1">
      <c r="A1510" s="58" t="str">
        <f>IF(بيانات!B1510&lt;&gt;"",بيانات!B1510,"")</f>
        <v/>
      </c>
      <c r="B1510" s="58" t="str">
        <f>IF(بيانات!B1510&lt;&gt;"",بيانات!C1510,"")</f>
        <v/>
      </c>
      <c r="C1510" s="66" t="str">
        <f>IF(بيانات!B1510&lt;&gt;"",بيانات!D1510,"")</f>
        <v/>
      </c>
      <c r="D1510" s="5"/>
    </row>
    <row r="1511" spans="1:4" ht="15" customHeight="1">
      <c r="A1511" s="57" t="str">
        <f>IF(بيانات!B1511&lt;&gt;"",بيانات!B1511,"")</f>
        <v/>
      </c>
      <c r="B1511" s="57" t="str">
        <f>IF(بيانات!B1511&lt;&gt;"",بيانات!C1511,"")</f>
        <v/>
      </c>
      <c r="C1511" s="65" t="str">
        <f>IF(بيانات!B1511&lt;&gt;"",بيانات!D1511,"")</f>
        <v/>
      </c>
      <c r="D1511" s="2"/>
    </row>
    <row r="1512" spans="1:4" ht="15" customHeight="1">
      <c r="A1512" s="58" t="str">
        <f>IF(بيانات!B1512&lt;&gt;"",بيانات!B1512,"")</f>
        <v/>
      </c>
      <c r="B1512" s="58" t="str">
        <f>IF(بيانات!B1512&lt;&gt;"",بيانات!C1512,"")</f>
        <v/>
      </c>
      <c r="C1512" s="66" t="str">
        <f>IF(بيانات!B1512&lt;&gt;"",بيانات!D1512,"")</f>
        <v/>
      </c>
      <c r="D1512" s="5"/>
    </row>
    <row r="1513" spans="1:4" ht="15" customHeight="1">
      <c r="A1513" s="57" t="str">
        <f>IF(بيانات!B1513&lt;&gt;"",بيانات!B1513,"")</f>
        <v/>
      </c>
      <c r="B1513" s="57" t="str">
        <f>IF(بيانات!B1513&lt;&gt;"",بيانات!C1513,"")</f>
        <v/>
      </c>
      <c r="C1513" s="65" t="str">
        <f>IF(بيانات!B1513&lt;&gt;"",بيانات!D1513,"")</f>
        <v/>
      </c>
      <c r="D1513" s="2"/>
    </row>
    <row r="1514" spans="1:4" ht="15" customHeight="1">
      <c r="A1514" s="58" t="str">
        <f>IF(بيانات!B1514&lt;&gt;"",بيانات!B1514,"")</f>
        <v/>
      </c>
      <c r="B1514" s="58" t="str">
        <f>IF(بيانات!B1514&lt;&gt;"",بيانات!C1514,"")</f>
        <v/>
      </c>
      <c r="C1514" s="66" t="str">
        <f>IF(بيانات!B1514&lt;&gt;"",بيانات!D1514,"")</f>
        <v/>
      </c>
      <c r="D1514" s="5"/>
    </row>
    <row r="1515" spans="1:4" ht="15" customHeight="1">
      <c r="A1515" s="57" t="str">
        <f>IF(بيانات!B1515&lt;&gt;"",بيانات!B1515,"")</f>
        <v/>
      </c>
      <c r="B1515" s="57" t="str">
        <f>IF(بيانات!B1515&lt;&gt;"",بيانات!C1515,"")</f>
        <v/>
      </c>
      <c r="C1515" s="65" t="str">
        <f>IF(بيانات!B1515&lt;&gt;"",بيانات!D1515,"")</f>
        <v/>
      </c>
      <c r="D1515" s="2"/>
    </row>
    <row r="1516" spans="1:4" ht="15" customHeight="1">
      <c r="A1516" s="58" t="str">
        <f>IF(بيانات!B1516&lt;&gt;"",بيانات!B1516,"")</f>
        <v/>
      </c>
      <c r="B1516" s="58" t="str">
        <f>IF(بيانات!B1516&lt;&gt;"",بيانات!C1516,"")</f>
        <v/>
      </c>
      <c r="C1516" s="66" t="str">
        <f>IF(بيانات!B1516&lt;&gt;"",بيانات!D1516,"")</f>
        <v/>
      </c>
      <c r="D1516" s="5"/>
    </row>
    <row r="1517" spans="1:4" ht="15" customHeight="1">
      <c r="A1517" s="57" t="str">
        <f>IF(بيانات!B1517&lt;&gt;"",بيانات!B1517,"")</f>
        <v/>
      </c>
      <c r="B1517" s="57" t="str">
        <f>IF(بيانات!B1517&lt;&gt;"",بيانات!C1517,"")</f>
        <v/>
      </c>
      <c r="C1517" s="65" t="str">
        <f>IF(بيانات!B1517&lt;&gt;"",بيانات!D1517,"")</f>
        <v/>
      </c>
      <c r="D1517" s="2"/>
    </row>
    <row r="1518" spans="1:4" ht="15" customHeight="1">
      <c r="A1518" s="58" t="str">
        <f>IF(بيانات!B1518&lt;&gt;"",بيانات!B1518,"")</f>
        <v/>
      </c>
      <c r="B1518" s="58" t="str">
        <f>IF(بيانات!B1518&lt;&gt;"",بيانات!C1518,"")</f>
        <v/>
      </c>
      <c r="C1518" s="66" t="str">
        <f>IF(بيانات!B1518&lt;&gt;"",بيانات!D1518,"")</f>
        <v/>
      </c>
      <c r="D1518" s="5"/>
    </row>
    <row r="1519" spans="1:4" ht="15" customHeight="1">
      <c r="A1519" s="57" t="str">
        <f>IF(بيانات!B1519&lt;&gt;"",بيانات!B1519,"")</f>
        <v/>
      </c>
      <c r="B1519" s="57" t="str">
        <f>IF(بيانات!B1519&lt;&gt;"",بيانات!C1519,"")</f>
        <v/>
      </c>
      <c r="C1519" s="65" t="str">
        <f>IF(بيانات!B1519&lt;&gt;"",بيانات!D1519,"")</f>
        <v/>
      </c>
      <c r="D1519" s="2"/>
    </row>
    <row r="1520" spans="1:4" ht="15" customHeight="1">
      <c r="A1520" s="58" t="str">
        <f>IF(بيانات!B1520&lt;&gt;"",بيانات!B1520,"")</f>
        <v/>
      </c>
      <c r="B1520" s="58" t="str">
        <f>IF(بيانات!B1520&lt;&gt;"",بيانات!C1520,"")</f>
        <v/>
      </c>
      <c r="C1520" s="66" t="str">
        <f>IF(بيانات!B1520&lt;&gt;"",بيانات!D1520,"")</f>
        <v/>
      </c>
      <c r="D1520" s="5"/>
    </row>
    <row r="1521" spans="1:4" ht="15" customHeight="1">
      <c r="A1521" s="57" t="str">
        <f>IF(بيانات!B1521&lt;&gt;"",بيانات!B1521,"")</f>
        <v/>
      </c>
      <c r="B1521" s="57" t="str">
        <f>IF(بيانات!B1521&lt;&gt;"",بيانات!C1521,"")</f>
        <v/>
      </c>
      <c r="C1521" s="65" t="str">
        <f>IF(بيانات!B1521&lt;&gt;"",بيانات!D1521,"")</f>
        <v/>
      </c>
      <c r="D1521" s="2"/>
    </row>
    <row r="1522" spans="1:4" ht="15" customHeight="1">
      <c r="A1522" s="58" t="str">
        <f>IF(بيانات!B1522&lt;&gt;"",بيانات!B1522,"")</f>
        <v/>
      </c>
      <c r="B1522" s="58" t="str">
        <f>IF(بيانات!B1522&lt;&gt;"",بيانات!C1522,"")</f>
        <v/>
      </c>
      <c r="C1522" s="66" t="str">
        <f>IF(بيانات!B1522&lt;&gt;"",بيانات!D1522,"")</f>
        <v/>
      </c>
      <c r="D1522" s="5"/>
    </row>
    <row r="1523" spans="1:4" ht="15" customHeight="1">
      <c r="A1523" s="57" t="str">
        <f>IF(بيانات!B1523&lt;&gt;"",بيانات!B1523,"")</f>
        <v/>
      </c>
      <c r="B1523" s="57" t="str">
        <f>IF(بيانات!B1523&lt;&gt;"",بيانات!C1523,"")</f>
        <v/>
      </c>
      <c r="C1523" s="65" t="str">
        <f>IF(بيانات!B1523&lt;&gt;"",بيانات!D1523,"")</f>
        <v/>
      </c>
      <c r="D1523" s="2"/>
    </row>
    <row r="1524" spans="1:4" ht="15" customHeight="1">
      <c r="A1524" s="58" t="str">
        <f>IF(بيانات!B1524&lt;&gt;"",بيانات!B1524,"")</f>
        <v/>
      </c>
      <c r="B1524" s="58" t="str">
        <f>IF(بيانات!B1524&lt;&gt;"",بيانات!C1524,"")</f>
        <v/>
      </c>
      <c r="C1524" s="66" t="str">
        <f>IF(بيانات!B1524&lt;&gt;"",بيانات!D1524,"")</f>
        <v/>
      </c>
      <c r="D1524" s="5"/>
    </row>
    <row r="1525" spans="1:4" ht="15" customHeight="1">
      <c r="A1525" s="57" t="str">
        <f>IF(بيانات!B1525&lt;&gt;"",بيانات!B1525,"")</f>
        <v/>
      </c>
      <c r="B1525" s="57" t="str">
        <f>IF(بيانات!B1525&lt;&gt;"",بيانات!C1525,"")</f>
        <v/>
      </c>
      <c r="C1525" s="65" t="str">
        <f>IF(بيانات!B1525&lt;&gt;"",بيانات!D1525,"")</f>
        <v/>
      </c>
      <c r="D1525" s="2"/>
    </row>
    <row r="1526" spans="1:4" ht="15" customHeight="1">
      <c r="A1526" s="58" t="str">
        <f>IF(بيانات!B1526&lt;&gt;"",بيانات!B1526,"")</f>
        <v/>
      </c>
      <c r="B1526" s="58" t="str">
        <f>IF(بيانات!B1526&lt;&gt;"",بيانات!C1526,"")</f>
        <v/>
      </c>
      <c r="C1526" s="66" t="str">
        <f>IF(بيانات!B1526&lt;&gt;"",بيانات!D1526,"")</f>
        <v/>
      </c>
      <c r="D1526" s="5"/>
    </row>
    <row r="1527" spans="1:4" ht="15" customHeight="1">
      <c r="A1527" s="57" t="str">
        <f>IF(بيانات!B1527&lt;&gt;"",بيانات!B1527,"")</f>
        <v/>
      </c>
      <c r="B1527" s="57" t="str">
        <f>IF(بيانات!B1527&lt;&gt;"",بيانات!C1527,"")</f>
        <v/>
      </c>
      <c r="C1527" s="65" t="str">
        <f>IF(بيانات!B1527&lt;&gt;"",بيانات!D1527,"")</f>
        <v/>
      </c>
      <c r="D1527" s="2"/>
    </row>
    <row r="1528" spans="1:4" ht="15" customHeight="1">
      <c r="A1528" s="58" t="str">
        <f>IF(بيانات!B1528&lt;&gt;"",بيانات!B1528,"")</f>
        <v/>
      </c>
      <c r="B1528" s="58" t="str">
        <f>IF(بيانات!B1528&lt;&gt;"",بيانات!C1528,"")</f>
        <v/>
      </c>
      <c r="C1528" s="66" t="str">
        <f>IF(بيانات!B1528&lt;&gt;"",بيانات!D1528,"")</f>
        <v/>
      </c>
      <c r="D1528" s="5"/>
    </row>
    <row r="1529" spans="1:4" ht="15" customHeight="1">
      <c r="A1529" s="57" t="str">
        <f>IF(بيانات!B1529&lt;&gt;"",بيانات!B1529,"")</f>
        <v/>
      </c>
      <c r="B1529" s="57" t="str">
        <f>IF(بيانات!B1529&lt;&gt;"",بيانات!C1529,"")</f>
        <v/>
      </c>
      <c r="C1529" s="65" t="str">
        <f>IF(بيانات!B1529&lt;&gt;"",بيانات!D1529,"")</f>
        <v/>
      </c>
      <c r="D1529" s="2"/>
    </row>
    <row r="1530" spans="1:4" ht="15" customHeight="1">
      <c r="A1530" s="58" t="str">
        <f>IF(بيانات!B1530&lt;&gt;"",بيانات!B1530,"")</f>
        <v/>
      </c>
      <c r="B1530" s="58" t="str">
        <f>IF(بيانات!B1530&lt;&gt;"",بيانات!C1530,"")</f>
        <v/>
      </c>
      <c r="C1530" s="66" t="str">
        <f>IF(بيانات!B1530&lt;&gt;"",بيانات!D1530,"")</f>
        <v/>
      </c>
      <c r="D1530" s="5"/>
    </row>
    <row r="1531" spans="1:4" ht="15" customHeight="1">
      <c r="A1531" s="57" t="str">
        <f>IF(بيانات!B1531&lt;&gt;"",بيانات!B1531,"")</f>
        <v/>
      </c>
      <c r="B1531" s="57" t="str">
        <f>IF(بيانات!B1531&lt;&gt;"",بيانات!C1531,"")</f>
        <v/>
      </c>
      <c r="C1531" s="65" t="str">
        <f>IF(بيانات!B1531&lt;&gt;"",بيانات!D1531,"")</f>
        <v/>
      </c>
      <c r="D1531" s="2"/>
    </row>
    <row r="1532" spans="1:4" ht="15" customHeight="1">
      <c r="A1532" s="58" t="str">
        <f>IF(بيانات!B1532&lt;&gt;"",بيانات!B1532,"")</f>
        <v/>
      </c>
      <c r="B1532" s="58" t="str">
        <f>IF(بيانات!B1532&lt;&gt;"",بيانات!C1532,"")</f>
        <v/>
      </c>
      <c r="C1532" s="66" t="str">
        <f>IF(بيانات!B1532&lt;&gt;"",بيانات!D1532,"")</f>
        <v/>
      </c>
      <c r="D1532" s="5"/>
    </row>
    <row r="1533" spans="1:4" ht="15" customHeight="1">
      <c r="A1533" s="57" t="str">
        <f>IF(بيانات!B1533&lt;&gt;"",بيانات!B1533,"")</f>
        <v/>
      </c>
      <c r="B1533" s="57" t="str">
        <f>IF(بيانات!B1533&lt;&gt;"",بيانات!C1533,"")</f>
        <v/>
      </c>
      <c r="C1533" s="65" t="str">
        <f>IF(بيانات!B1533&lt;&gt;"",بيانات!D1533,"")</f>
        <v/>
      </c>
      <c r="D1533" s="2"/>
    </row>
    <row r="1534" spans="1:4" ht="15" customHeight="1">
      <c r="A1534" s="58" t="str">
        <f>IF(بيانات!B1534&lt;&gt;"",بيانات!B1534,"")</f>
        <v/>
      </c>
      <c r="B1534" s="58" t="str">
        <f>IF(بيانات!B1534&lt;&gt;"",بيانات!C1534,"")</f>
        <v/>
      </c>
      <c r="C1534" s="66" t="str">
        <f>IF(بيانات!B1534&lt;&gt;"",بيانات!D1534,"")</f>
        <v/>
      </c>
      <c r="D1534" s="5"/>
    </row>
    <row r="1535" spans="1:4" ht="15" customHeight="1">
      <c r="A1535" s="57" t="str">
        <f>IF(بيانات!B1535&lt;&gt;"",بيانات!B1535,"")</f>
        <v/>
      </c>
      <c r="B1535" s="57" t="str">
        <f>IF(بيانات!B1535&lt;&gt;"",بيانات!C1535,"")</f>
        <v/>
      </c>
      <c r="C1535" s="65" t="str">
        <f>IF(بيانات!B1535&lt;&gt;"",بيانات!D1535,"")</f>
        <v/>
      </c>
      <c r="D1535" s="2"/>
    </row>
    <row r="1536" spans="1:4" ht="15" customHeight="1">
      <c r="A1536" s="58" t="str">
        <f>IF(بيانات!B1536&lt;&gt;"",بيانات!B1536,"")</f>
        <v/>
      </c>
      <c r="B1536" s="58" t="str">
        <f>IF(بيانات!B1536&lt;&gt;"",بيانات!C1536,"")</f>
        <v/>
      </c>
      <c r="C1536" s="66" t="str">
        <f>IF(بيانات!B1536&lt;&gt;"",بيانات!D1536,"")</f>
        <v/>
      </c>
      <c r="D1536" s="5"/>
    </row>
    <row r="1537" spans="1:4" ht="15" customHeight="1">
      <c r="A1537" s="57" t="str">
        <f>IF(بيانات!B1537&lt;&gt;"",بيانات!B1537,"")</f>
        <v/>
      </c>
      <c r="B1537" s="57" t="str">
        <f>IF(بيانات!B1537&lt;&gt;"",بيانات!C1537,"")</f>
        <v/>
      </c>
      <c r="C1537" s="65" t="str">
        <f>IF(بيانات!B1537&lt;&gt;"",بيانات!D1537,"")</f>
        <v/>
      </c>
      <c r="D1537" s="2"/>
    </row>
    <row r="1538" spans="1:4" ht="15" customHeight="1">
      <c r="A1538" s="58" t="str">
        <f>IF(بيانات!B1538&lt;&gt;"",بيانات!B1538,"")</f>
        <v/>
      </c>
      <c r="B1538" s="58" t="str">
        <f>IF(بيانات!B1538&lt;&gt;"",بيانات!C1538,"")</f>
        <v/>
      </c>
      <c r="C1538" s="66" t="str">
        <f>IF(بيانات!B1538&lt;&gt;"",بيانات!D1538,"")</f>
        <v/>
      </c>
      <c r="D1538" s="5"/>
    </row>
    <row r="1539" spans="1:4" ht="15" customHeight="1">
      <c r="A1539" s="57" t="str">
        <f>IF(بيانات!B1539&lt;&gt;"",بيانات!B1539,"")</f>
        <v/>
      </c>
      <c r="B1539" s="57" t="str">
        <f>IF(بيانات!B1539&lt;&gt;"",بيانات!C1539,"")</f>
        <v/>
      </c>
      <c r="C1539" s="65" t="str">
        <f>IF(بيانات!B1539&lt;&gt;"",بيانات!D1539,"")</f>
        <v/>
      </c>
      <c r="D1539" s="2"/>
    </row>
    <row r="1540" spans="1:4" ht="15" customHeight="1">
      <c r="A1540" s="58" t="str">
        <f>IF(بيانات!B1540&lt;&gt;"",بيانات!B1540,"")</f>
        <v/>
      </c>
      <c r="B1540" s="58" t="str">
        <f>IF(بيانات!B1540&lt;&gt;"",بيانات!C1540,"")</f>
        <v/>
      </c>
      <c r="C1540" s="66" t="str">
        <f>IF(بيانات!B1540&lt;&gt;"",بيانات!D1540,"")</f>
        <v/>
      </c>
      <c r="D1540" s="5"/>
    </row>
    <row r="1541" spans="1:4" ht="15" customHeight="1">
      <c r="A1541" s="57" t="str">
        <f>IF(بيانات!B1541&lt;&gt;"",بيانات!B1541,"")</f>
        <v/>
      </c>
      <c r="B1541" s="57" t="str">
        <f>IF(بيانات!B1541&lt;&gt;"",بيانات!C1541,"")</f>
        <v/>
      </c>
      <c r="C1541" s="65" t="str">
        <f>IF(بيانات!B1541&lt;&gt;"",بيانات!D1541,"")</f>
        <v/>
      </c>
      <c r="D1541" s="2"/>
    </row>
    <row r="1542" spans="1:4" ht="15" customHeight="1">
      <c r="A1542" s="58" t="str">
        <f>IF(بيانات!B1542&lt;&gt;"",بيانات!B1542,"")</f>
        <v/>
      </c>
      <c r="B1542" s="58" t="str">
        <f>IF(بيانات!B1542&lt;&gt;"",بيانات!C1542,"")</f>
        <v/>
      </c>
      <c r="C1542" s="66" t="str">
        <f>IF(بيانات!B1542&lt;&gt;"",بيانات!D1542,"")</f>
        <v/>
      </c>
      <c r="D1542" s="5"/>
    </row>
    <row r="1543" spans="1:4" ht="15" customHeight="1">
      <c r="A1543" s="57" t="str">
        <f>IF(بيانات!B1543&lt;&gt;"",بيانات!B1543,"")</f>
        <v/>
      </c>
      <c r="B1543" s="57" t="str">
        <f>IF(بيانات!B1543&lt;&gt;"",بيانات!C1543,"")</f>
        <v/>
      </c>
      <c r="C1543" s="65" t="str">
        <f>IF(بيانات!B1543&lt;&gt;"",بيانات!D1543,"")</f>
        <v/>
      </c>
      <c r="D1543" s="2"/>
    </row>
    <row r="1544" spans="1:4" ht="15" customHeight="1">
      <c r="A1544" s="58" t="str">
        <f>IF(بيانات!B1544&lt;&gt;"",بيانات!B1544,"")</f>
        <v/>
      </c>
      <c r="B1544" s="58" t="str">
        <f>IF(بيانات!B1544&lt;&gt;"",بيانات!C1544,"")</f>
        <v/>
      </c>
      <c r="C1544" s="66" t="str">
        <f>IF(بيانات!B1544&lt;&gt;"",بيانات!D1544,"")</f>
        <v/>
      </c>
      <c r="D1544" s="5"/>
    </row>
    <row r="1545" spans="1:4" ht="15" customHeight="1">
      <c r="A1545" s="57" t="str">
        <f>IF(بيانات!B1545&lt;&gt;"",بيانات!B1545,"")</f>
        <v/>
      </c>
      <c r="B1545" s="57" t="str">
        <f>IF(بيانات!B1545&lt;&gt;"",بيانات!C1545,"")</f>
        <v/>
      </c>
      <c r="C1545" s="65" t="str">
        <f>IF(بيانات!B1545&lt;&gt;"",بيانات!D1545,"")</f>
        <v/>
      </c>
      <c r="D1545" s="2"/>
    </row>
    <row r="1546" spans="1:4" ht="15" customHeight="1">
      <c r="A1546" s="58" t="str">
        <f>IF(بيانات!B1546&lt;&gt;"",بيانات!B1546,"")</f>
        <v/>
      </c>
      <c r="B1546" s="58" t="str">
        <f>IF(بيانات!B1546&lt;&gt;"",بيانات!C1546,"")</f>
        <v/>
      </c>
      <c r="C1546" s="66" t="str">
        <f>IF(بيانات!B1546&lt;&gt;"",بيانات!D1546,"")</f>
        <v/>
      </c>
      <c r="D1546" s="5"/>
    </row>
    <row r="1547" spans="1:4" ht="15" customHeight="1">
      <c r="A1547" s="57" t="str">
        <f>IF(بيانات!B1547&lt;&gt;"",بيانات!B1547,"")</f>
        <v/>
      </c>
      <c r="B1547" s="57" t="str">
        <f>IF(بيانات!B1547&lt;&gt;"",بيانات!C1547,"")</f>
        <v/>
      </c>
      <c r="C1547" s="65" t="str">
        <f>IF(بيانات!B1547&lt;&gt;"",بيانات!D1547,"")</f>
        <v/>
      </c>
      <c r="D1547" s="2"/>
    </row>
    <row r="1548" spans="1:4" ht="15" customHeight="1">
      <c r="A1548" s="58" t="str">
        <f>IF(بيانات!B1548&lt;&gt;"",بيانات!B1548,"")</f>
        <v/>
      </c>
      <c r="B1548" s="58" t="str">
        <f>IF(بيانات!B1548&lt;&gt;"",بيانات!C1548,"")</f>
        <v/>
      </c>
      <c r="C1548" s="66" t="str">
        <f>IF(بيانات!B1548&lt;&gt;"",بيانات!D1548,"")</f>
        <v/>
      </c>
      <c r="D1548" s="5"/>
    </row>
    <row r="1549" spans="1:4" ht="15" customHeight="1">
      <c r="A1549" s="57" t="str">
        <f>IF(بيانات!B1549&lt;&gt;"",بيانات!B1549,"")</f>
        <v/>
      </c>
      <c r="B1549" s="57" t="str">
        <f>IF(بيانات!B1549&lt;&gt;"",بيانات!C1549,"")</f>
        <v/>
      </c>
      <c r="C1549" s="65" t="str">
        <f>IF(بيانات!B1549&lt;&gt;"",بيانات!D1549,"")</f>
        <v/>
      </c>
      <c r="D1549" s="2"/>
    </row>
    <row r="1550" spans="1:4" ht="15" customHeight="1">
      <c r="A1550" s="58" t="str">
        <f>IF(بيانات!B1550&lt;&gt;"",بيانات!B1550,"")</f>
        <v/>
      </c>
      <c r="B1550" s="58" t="str">
        <f>IF(بيانات!B1550&lt;&gt;"",بيانات!C1550,"")</f>
        <v/>
      </c>
      <c r="C1550" s="66" t="str">
        <f>IF(بيانات!B1550&lt;&gt;"",بيانات!D1550,"")</f>
        <v/>
      </c>
      <c r="D1550" s="5"/>
    </row>
    <row r="1551" spans="1:4" ht="15" customHeight="1">
      <c r="A1551" s="57" t="str">
        <f>IF(بيانات!B1551&lt;&gt;"",بيانات!B1551,"")</f>
        <v/>
      </c>
      <c r="B1551" s="57" t="str">
        <f>IF(بيانات!B1551&lt;&gt;"",بيانات!C1551,"")</f>
        <v/>
      </c>
      <c r="C1551" s="65" t="str">
        <f>IF(بيانات!B1551&lt;&gt;"",بيانات!D1551,"")</f>
        <v/>
      </c>
      <c r="D1551" s="2"/>
    </row>
    <row r="1552" spans="1:4" ht="15" customHeight="1">
      <c r="A1552" s="58" t="str">
        <f>IF(بيانات!B1552&lt;&gt;"",بيانات!B1552,"")</f>
        <v/>
      </c>
      <c r="B1552" s="58" t="str">
        <f>IF(بيانات!B1552&lt;&gt;"",بيانات!C1552,"")</f>
        <v/>
      </c>
      <c r="C1552" s="66" t="str">
        <f>IF(بيانات!B1552&lt;&gt;"",بيانات!D1552,"")</f>
        <v/>
      </c>
      <c r="D1552" s="5"/>
    </row>
    <row r="1553" spans="1:4" ht="15" customHeight="1">
      <c r="A1553" s="57" t="str">
        <f>IF(بيانات!B1553&lt;&gt;"",بيانات!B1553,"")</f>
        <v/>
      </c>
      <c r="B1553" s="57" t="str">
        <f>IF(بيانات!B1553&lt;&gt;"",بيانات!C1553,"")</f>
        <v/>
      </c>
      <c r="C1553" s="65" t="str">
        <f>IF(بيانات!B1553&lt;&gt;"",بيانات!D1553,"")</f>
        <v/>
      </c>
      <c r="D1553" s="2"/>
    </row>
    <row r="1554" spans="1:4" ht="15" customHeight="1">
      <c r="A1554" s="58" t="str">
        <f>IF(بيانات!B1554&lt;&gt;"",بيانات!B1554,"")</f>
        <v/>
      </c>
      <c r="B1554" s="58" t="str">
        <f>IF(بيانات!B1554&lt;&gt;"",بيانات!C1554,"")</f>
        <v/>
      </c>
      <c r="C1554" s="66" t="str">
        <f>IF(بيانات!B1554&lt;&gt;"",بيانات!D1554,"")</f>
        <v/>
      </c>
      <c r="D1554" s="5"/>
    </row>
    <row r="1555" spans="1:4" ht="15" customHeight="1">
      <c r="A1555" s="57" t="str">
        <f>IF(بيانات!B1555&lt;&gt;"",بيانات!B1555,"")</f>
        <v/>
      </c>
      <c r="B1555" s="57" t="str">
        <f>IF(بيانات!B1555&lt;&gt;"",بيانات!C1555,"")</f>
        <v/>
      </c>
      <c r="C1555" s="65" t="str">
        <f>IF(بيانات!B1555&lt;&gt;"",بيانات!D1555,"")</f>
        <v/>
      </c>
      <c r="D1555" s="2"/>
    </row>
    <row r="1556" spans="1:4" ht="15" customHeight="1">
      <c r="A1556" s="58" t="str">
        <f>IF(بيانات!B1556&lt;&gt;"",بيانات!B1556,"")</f>
        <v/>
      </c>
      <c r="B1556" s="58" t="str">
        <f>IF(بيانات!B1556&lt;&gt;"",بيانات!C1556,"")</f>
        <v/>
      </c>
      <c r="C1556" s="66" t="str">
        <f>IF(بيانات!B1556&lt;&gt;"",بيانات!D1556,"")</f>
        <v/>
      </c>
      <c r="D1556" s="5"/>
    </row>
    <row r="1557" spans="1:4" ht="15" customHeight="1">
      <c r="A1557" s="57" t="str">
        <f>IF(بيانات!B1557&lt;&gt;"",بيانات!B1557,"")</f>
        <v/>
      </c>
      <c r="B1557" s="57" t="str">
        <f>IF(بيانات!B1557&lt;&gt;"",بيانات!C1557,"")</f>
        <v/>
      </c>
      <c r="C1557" s="65" t="str">
        <f>IF(بيانات!B1557&lt;&gt;"",بيانات!D1557,"")</f>
        <v/>
      </c>
      <c r="D1557" s="2"/>
    </row>
    <row r="1558" spans="1:4" ht="15" customHeight="1">
      <c r="A1558" s="58" t="str">
        <f>IF(بيانات!B1558&lt;&gt;"",بيانات!B1558,"")</f>
        <v/>
      </c>
      <c r="B1558" s="58" t="str">
        <f>IF(بيانات!B1558&lt;&gt;"",بيانات!C1558,"")</f>
        <v/>
      </c>
      <c r="C1558" s="66" t="str">
        <f>IF(بيانات!B1558&lt;&gt;"",بيانات!D1558,"")</f>
        <v/>
      </c>
      <c r="D1558" s="5"/>
    </row>
    <row r="1559" spans="1:4" ht="15" customHeight="1">
      <c r="A1559" s="57" t="str">
        <f>IF(بيانات!B1559&lt;&gt;"",بيانات!B1559,"")</f>
        <v/>
      </c>
      <c r="B1559" s="57" t="str">
        <f>IF(بيانات!B1559&lt;&gt;"",بيانات!C1559,"")</f>
        <v/>
      </c>
      <c r="C1559" s="65" t="str">
        <f>IF(بيانات!B1559&lt;&gt;"",بيانات!D1559,"")</f>
        <v/>
      </c>
      <c r="D1559" s="2"/>
    </row>
    <row r="1560" spans="1:4" ht="15" customHeight="1">
      <c r="A1560" s="58" t="str">
        <f>IF(بيانات!B1560&lt;&gt;"",بيانات!B1560,"")</f>
        <v/>
      </c>
      <c r="B1560" s="58" t="str">
        <f>IF(بيانات!B1560&lt;&gt;"",بيانات!C1560,"")</f>
        <v/>
      </c>
      <c r="C1560" s="66" t="str">
        <f>IF(بيانات!B1560&lt;&gt;"",بيانات!D1560,"")</f>
        <v/>
      </c>
      <c r="D1560" s="5"/>
    </row>
    <row r="1561" spans="1:4" ht="15" customHeight="1">
      <c r="A1561" s="57" t="str">
        <f>IF(بيانات!B1561&lt;&gt;"",بيانات!B1561,"")</f>
        <v/>
      </c>
      <c r="B1561" s="57" t="str">
        <f>IF(بيانات!B1561&lt;&gt;"",بيانات!C1561,"")</f>
        <v/>
      </c>
      <c r="C1561" s="65" t="str">
        <f>IF(بيانات!B1561&lt;&gt;"",بيانات!D1561,"")</f>
        <v/>
      </c>
      <c r="D1561" s="2"/>
    </row>
    <row r="1562" spans="1:4" ht="15" customHeight="1">
      <c r="A1562" s="58" t="str">
        <f>IF(بيانات!B1562&lt;&gt;"",بيانات!B1562,"")</f>
        <v/>
      </c>
      <c r="B1562" s="58" t="str">
        <f>IF(بيانات!B1562&lt;&gt;"",بيانات!C1562,"")</f>
        <v/>
      </c>
      <c r="C1562" s="66" t="str">
        <f>IF(بيانات!B1562&lt;&gt;"",بيانات!D1562,"")</f>
        <v/>
      </c>
      <c r="D1562" s="5"/>
    </row>
    <row r="1563" spans="1:4" ht="15" customHeight="1">
      <c r="A1563" s="57" t="str">
        <f>IF(بيانات!B1563&lt;&gt;"",بيانات!B1563,"")</f>
        <v/>
      </c>
      <c r="B1563" s="57" t="str">
        <f>IF(بيانات!B1563&lt;&gt;"",بيانات!C1563,"")</f>
        <v/>
      </c>
      <c r="C1563" s="65" t="str">
        <f>IF(بيانات!B1563&lt;&gt;"",بيانات!D1563,"")</f>
        <v/>
      </c>
      <c r="D1563" s="2"/>
    </row>
    <row r="1564" spans="1:4" ht="15" customHeight="1">
      <c r="A1564" s="58" t="str">
        <f>IF(بيانات!B1564&lt;&gt;"",بيانات!B1564,"")</f>
        <v/>
      </c>
      <c r="B1564" s="58" t="str">
        <f>IF(بيانات!B1564&lt;&gt;"",بيانات!C1564,"")</f>
        <v/>
      </c>
      <c r="C1564" s="66" t="str">
        <f>IF(بيانات!B1564&lt;&gt;"",بيانات!D1564,"")</f>
        <v/>
      </c>
      <c r="D1564" s="5"/>
    </row>
    <row r="1565" spans="1:4" ht="15" customHeight="1">
      <c r="A1565" s="57" t="str">
        <f>IF(بيانات!B1565&lt;&gt;"",بيانات!B1565,"")</f>
        <v/>
      </c>
      <c r="B1565" s="57" t="str">
        <f>IF(بيانات!B1565&lt;&gt;"",بيانات!C1565,"")</f>
        <v/>
      </c>
      <c r="C1565" s="65" t="str">
        <f>IF(بيانات!B1565&lt;&gt;"",بيانات!D1565,"")</f>
        <v/>
      </c>
      <c r="D1565" s="2"/>
    </row>
    <row r="1566" spans="1:4" ht="15" customHeight="1">
      <c r="A1566" s="58" t="str">
        <f>IF(بيانات!B1566&lt;&gt;"",بيانات!B1566,"")</f>
        <v/>
      </c>
      <c r="B1566" s="58" t="str">
        <f>IF(بيانات!B1566&lt;&gt;"",بيانات!C1566,"")</f>
        <v/>
      </c>
      <c r="C1566" s="66" t="str">
        <f>IF(بيانات!B1566&lt;&gt;"",بيانات!D1566,"")</f>
        <v/>
      </c>
      <c r="D1566" s="5"/>
    </row>
    <row r="1567" spans="1:4" ht="15" customHeight="1">
      <c r="A1567" s="57" t="str">
        <f>IF(بيانات!B1567&lt;&gt;"",بيانات!B1567,"")</f>
        <v/>
      </c>
      <c r="B1567" s="57" t="str">
        <f>IF(بيانات!B1567&lt;&gt;"",بيانات!C1567,"")</f>
        <v/>
      </c>
      <c r="C1567" s="65" t="str">
        <f>IF(بيانات!B1567&lt;&gt;"",بيانات!D1567,"")</f>
        <v/>
      </c>
      <c r="D1567" s="2"/>
    </row>
    <row r="1568" spans="1:4" ht="15" customHeight="1">
      <c r="A1568" s="58" t="str">
        <f>IF(بيانات!B1568&lt;&gt;"",بيانات!B1568,"")</f>
        <v/>
      </c>
      <c r="B1568" s="58" t="str">
        <f>IF(بيانات!B1568&lt;&gt;"",بيانات!C1568,"")</f>
        <v/>
      </c>
      <c r="C1568" s="66" t="str">
        <f>IF(بيانات!B1568&lt;&gt;"",بيانات!D1568,"")</f>
        <v/>
      </c>
      <c r="D1568" s="5"/>
    </row>
    <row r="1569" spans="1:4" ht="15" customHeight="1">
      <c r="A1569" s="57" t="str">
        <f>IF(بيانات!B1569&lt;&gt;"",بيانات!B1569,"")</f>
        <v/>
      </c>
      <c r="B1569" s="57" t="str">
        <f>IF(بيانات!B1569&lt;&gt;"",بيانات!C1569,"")</f>
        <v/>
      </c>
      <c r="C1569" s="65" t="str">
        <f>IF(بيانات!B1569&lt;&gt;"",بيانات!D1569,"")</f>
        <v/>
      </c>
      <c r="D1569" s="2"/>
    </row>
    <row r="1570" spans="1:4" ht="15" customHeight="1">
      <c r="A1570" s="58" t="str">
        <f>IF(بيانات!B1570&lt;&gt;"",بيانات!B1570,"")</f>
        <v/>
      </c>
      <c r="B1570" s="58" t="str">
        <f>IF(بيانات!B1570&lt;&gt;"",بيانات!C1570,"")</f>
        <v/>
      </c>
      <c r="C1570" s="66" t="str">
        <f>IF(بيانات!B1570&lt;&gt;"",بيانات!D1570,"")</f>
        <v/>
      </c>
      <c r="D1570" s="5"/>
    </row>
    <row r="1571" spans="1:4" ht="15" customHeight="1">
      <c r="A1571" s="57" t="str">
        <f>IF(بيانات!B1571&lt;&gt;"",بيانات!B1571,"")</f>
        <v/>
      </c>
      <c r="B1571" s="57" t="str">
        <f>IF(بيانات!B1571&lt;&gt;"",بيانات!C1571,"")</f>
        <v/>
      </c>
      <c r="C1571" s="65" t="str">
        <f>IF(بيانات!B1571&lt;&gt;"",بيانات!D1571,"")</f>
        <v/>
      </c>
      <c r="D1571" s="2"/>
    </row>
    <row r="1572" spans="1:4" ht="15" customHeight="1">
      <c r="A1572" s="58" t="str">
        <f>IF(بيانات!B1572&lt;&gt;"",بيانات!B1572,"")</f>
        <v/>
      </c>
      <c r="B1572" s="58" t="str">
        <f>IF(بيانات!B1572&lt;&gt;"",بيانات!C1572,"")</f>
        <v/>
      </c>
      <c r="C1572" s="66" t="str">
        <f>IF(بيانات!B1572&lt;&gt;"",بيانات!D1572,"")</f>
        <v/>
      </c>
      <c r="D1572" s="5"/>
    </row>
    <row r="1573" spans="1:4" ht="15" customHeight="1">
      <c r="A1573" s="57" t="str">
        <f>IF(بيانات!B1573&lt;&gt;"",بيانات!B1573,"")</f>
        <v/>
      </c>
      <c r="B1573" s="57" t="str">
        <f>IF(بيانات!B1573&lt;&gt;"",بيانات!C1573,"")</f>
        <v/>
      </c>
      <c r="C1573" s="65" t="str">
        <f>IF(بيانات!B1573&lt;&gt;"",بيانات!D1573,"")</f>
        <v/>
      </c>
      <c r="D1573" s="2"/>
    </row>
    <row r="1574" spans="1:4" ht="15" customHeight="1">
      <c r="A1574" s="58" t="str">
        <f>IF(بيانات!B1574&lt;&gt;"",بيانات!B1574,"")</f>
        <v/>
      </c>
      <c r="B1574" s="58" t="str">
        <f>IF(بيانات!B1574&lt;&gt;"",بيانات!C1574,"")</f>
        <v/>
      </c>
      <c r="C1574" s="66" t="str">
        <f>IF(بيانات!B1574&lt;&gt;"",بيانات!D1574,"")</f>
        <v/>
      </c>
      <c r="D1574" s="5"/>
    </row>
    <row r="1575" spans="1:4" ht="15" customHeight="1">
      <c r="A1575" s="57" t="str">
        <f>IF(بيانات!B1575&lt;&gt;"",بيانات!B1575,"")</f>
        <v/>
      </c>
      <c r="B1575" s="57" t="str">
        <f>IF(بيانات!B1575&lt;&gt;"",بيانات!C1575,"")</f>
        <v/>
      </c>
      <c r="C1575" s="65" t="str">
        <f>IF(بيانات!B1575&lt;&gt;"",بيانات!D1575,"")</f>
        <v/>
      </c>
      <c r="D1575" s="2"/>
    </row>
    <row r="1576" spans="1:4" ht="15" customHeight="1">
      <c r="A1576" s="58" t="str">
        <f>IF(بيانات!B1576&lt;&gt;"",بيانات!B1576,"")</f>
        <v/>
      </c>
      <c r="B1576" s="58" t="str">
        <f>IF(بيانات!B1576&lt;&gt;"",بيانات!C1576,"")</f>
        <v/>
      </c>
      <c r="C1576" s="66" t="str">
        <f>IF(بيانات!B1576&lt;&gt;"",بيانات!D1576,"")</f>
        <v/>
      </c>
      <c r="D1576" s="5"/>
    </row>
    <row r="1577" spans="1:4" ht="15" customHeight="1">
      <c r="A1577" s="57" t="str">
        <f>IF(بيانات!B1577&lt;&gt;"",بيانات!B1577,"")</f>
        <v/>
      </c>
      <c r="B1577" s="57" t="str">
        <f>IF(بيانات!B1577&lt;&gt;"",بيانات!C1577,"")</f>
        <v/>
      </c>
      <c r="C1577" s="65" t="str">
        <f>IF(بيانات!B1577&lt;&gt;"",بيانات!D1577,"")</f>
        <v/>
      </c>
      <c r="D1577" s="2"/>
    </row>
    <row r="1578" spans="1:4" ht="15" customHeight="1">
      <c r="A1578" s="58" t="str">
        <f>IF(بيانات!B1578&lt;&gt;"",بيانات!B1578,"")</f>
        <v/>
      </c>
      <c r="B1578" s="58" t="str">
        <f>IF(بيانات!B1578&lt;&gt;"",بيانات!C1578,"")</f>
        <v/>
      </c>
      <c r="C1578" s="66" t="str">
        <f>IF(بيانات!B1578&lt;&gt;"",بيانات!D1578,"")</f>
        <v/>
      </c>
      <c r="D1578" s="5"/>
    </row>
    <row r="1579" spans="1:4" ht="15" customHeight="1">
      <c r="A1579" s="57" t="str">
        <f>IF(بيانات!B1579&lt;&gt;"",بيانات!B1579,"")</f>
        <v/>
      </c>
      <c r="B1579" s="57" t="str">
        <f>IF(بيانات!B1579&lt;&gt;"",بيانات!C1579,"")</f>
        <v/>
      </c>
      <c r="C1579" s="65" t="str">
        <f>IF(بيانات!B1579&lt;&gt;"",بيانات!D1579,"")</f>
        <v/>
      </c>
      <c r="D1579" s="2"/>
    </row>
    <row r="1580" spans="1:4" ht="15" customHeight="1">
      <c r="A1580" s="58" t="str">
        <f>IF(بيانات!B1580&lt;&gt;"",بيانات!B1580,"")</f>
        <v/>
      </c>
      <c r="B1580" s="58" t="str">
        <f>IF(بيانات!B1580&lt;&gt;"",بيانات!C1580,"")</f>
        <v/>
      </c>
      <c r="C1580" s="66" t="str">
        <f>IF(بيانات!B1580&lt;&gt;"",بيانات!D1580,"")</f>
        <v/>
      </c>
      <c r="D1580" s="5"/>
    </row>
    <row r="1581" spans="1:4" ht="15" customHeight="1">
      <c r="A1581" s="57" t="str">
        <f>IF(بيانات!B1581&lt;&gt;"",بيانات!B1581,"")</f>
        <v/>
      </c>
      <c r="B1581" s="57" t="str">
        <f>IF(بيانات!B1581&lt;&gt;"",بيانات!C1581,"")</f>
        <v/>
      </c>
      <c r="C1581" s="65" t="str">
        <f>IF(بيانات!B1581&lt;&gt;"",بيانات!D1581,"")</f>
        <v/>
      </c>
      <c r="D1581" s="2"/>
    </row>
    <row r="1582" spans="1:4" ht="15" customHeight="1">
      <c r="A1582" s="58" t="str">
        <f>IF(بيانات!B1582&lt;&gt;"",بيانات!B1582,"")</f>
        <v/>
      </c>
      <c r="B1582" s="58" t="str">
        <f>IF(بيانات!B1582&lt;&gt;"",بيانات!C1582,"")</f>
        <v/>
      </c>
      <c r="C1582" s="66" t="str">
        <f>IF(بيانات!B1582&lt;&gt;"",بيانات!D1582,"")</f>
        <v/>
      </c>
      <c r="D1582" s="5"/>
    </row>
    <row r="1583" spans="1:4" ht="15" customHeight="1">
      <c r="A1583" s="57" t="str">
        <f>IF(بيانات!B1583&lt;&gt;"",بيانات!B1583,"")</f>
        <v/>
      </c>
      <c r="B1583" s="57" t="str">
        <f>IF(بيانات!B1583&lt;&gt;"",بيانات!C1583,"")</f>
        <v/>
      </c>
      <c r="C1583" s="65" t="str">
        <f>IF(بيانات!B1583&lt;&gt;"",بيانات!D1583,"")</f>
        <v/>
      </c>
      <c r="D1583" s="2"/>
    </row>
    <row r="1584" spans="1:4" ht="15" customHeight="1">
      <c r="A1584" s="58" t="str">
        <f>IF(بيانات!B1584&lt;&gt;"",بيانات!B1584,"")</f>
        <v/>
      </c>
      <c r="B1584" s="58" t="str">
        <f>IF(بيانات!B1584&lt;&gt;"",بيانات!C1584,"")</f>
        <v/>
      </c>
      <c r="C1584" s="66" t="str">
        <f>IF(بيانات!B1584&lt;&gt;"",بيانات!D1584,"")</f>
        <v/>
      </c>
      <c r="D1584" s="5"/>
    </row>
    <row r="1585" spans="1:4" ht="15" customHeight="1">
      <c r="A1585" s="57" t="str">
        <f>IF(بيانات!B1585&lt;&gt;"",بيانات!B1585,"")</f>
        <v/>
      </c>
      <c r="B1585" s="57" t="str">
        <f>IF(بيانات!B1585&lt;&gt;"",بيانات!C1585,"")</f>
        <v/>
      </c>
      <c r="C1585" s="65" t="str">
        <f>IF(بيانات!B1585&lt;&gt;"",بيانات!D1585,"")</f>
        <v/>
      </c>
      <c r="D1585" s="2"/>
    </row>
    <row r="1586" spans="1:4" ht="15" customHeight="1">
      <c r="A1586" s="58" t="str">
        <f>IF(بيانات!B1586&lt;&gt;"",بيانات!B1586,"")</f>
        <v/>
      </c>
      <c r="B1586" s="58" t="str">
        <f>IF(بيانات!B1586&lt;&gt;"",بيانات!C1586,"")</f>
        <v/>
      </c>
      <c r="C1586" s="66" t="str">
        <f>IF(بيانات!B1586&lt;&gt;"",بيانات!D1586,"")</f>
        <v/>
      </c>
      <c r="D1586" s="5"/>
    </row>
    <row r="1587" spans="1:4" ht="15" customHeight="1">
      <c r="A1587" s="57" t="str">
        <f>IF(بيانات!B1587&lt;&gt;"",بيانات!B1587,"")</f>
        <v/>
      </c>
      <c r="B1587" s="57" t="str">
        <f>IF(بيانات!B1587&lt;&gt;"",بيانات!C1587,"")</f>
        <v/>
      </c>
      <c r="C1587" s="65" t="str">
        <f>IF(بيانات!B1587&lt;&gt;"",بيانات!D1587,"")</f>
        <v/>
      </c>
      <c r="D1587" s="2"/>
    </row>
    <row r="1588" spans="1:4" ht="15" customHeight="1">
      <c r="A1588" s="58" t="str">
        <f>IF(بيانات!B1588&lt;&gt;"",بيانات!B1588,"")</f>
        <v/>
      </c>
      <c r="B1588" s="58" t="str">
        <f>IF(بيانات!B1588&lt;&gt;"",بيانات!C1588,"")</f>
        <v/>
      </c>
      <c r="C1588" s="66" t="str">
        <f>IF(بيانات!B1588&lt;&gt;"",بيانات!D1588,"")</f>
        <v/>
      </c>
      <c r="D1588" s="5"/>
    </row>
    <row r="1589" spans="1:4" ht="15" customHeight="1">
      <c r="A1589" s="57" t="str">
        <f>IF(بيانات!B1589&lt;&gt;"",بيانات!B1589,"")</f>
        <v/>
      </c>
      <c r="B1589" s="57" t="str">
        <f>IF(بيانات!B1589&lt;&gt;"",بيانات!C1589,"")</f>
        <v/>
      </c>
      <c r="C1589" s="65" t="str">
        <f>IF(بيانات!B1589&lt;&gt;"",بيانات!D1589,"")</f>
        <v/>
      </c>
      <c r="D1589" s="2"/>
    </row>
    <row r="1590" spans="1:4" ht="15" customHeight="1">
      <c r="A1590" s="58" t="str">
        <f>IF(بيانات!B1590&lt;&gt;"",بيانات!B1590,"")</f>
        <v/>
      </c>
      <c r="B1590" s="58" t="str">
        <f>IF(بيانات!B1590&lt;&gt;"",بيانات!C1590,"")</f>
        <v/>
      </c>
      <c r="C1590" s="66" t="str">
        <f>IF(بيانات!B1590&lt;&gt;"",بيانات!D1590,"")</f>
        <v/>
      </c>
      <c r="D1590" s="5"/>
    </row>
    <row r="1591" spans="1:4" ht="15" customHeight="1">
      <c r="A1591" s="57" t="str">
        <f>IF(بيانات!B1591&lt;&gt;"",بيانات!B1591,"")</f>
        <v/>
      </c>
      <c r="B1591" s="57" t="str">
        <f>IF(بيانات!B1591&lt;&gt;"",بيانات!C1591,"")</f>
        <v/>
      </c>
      <c r="C1591" s="65" t="str">
        <f>IF(بيانات!B1591&lt;&gt;"",بيانات!D1591,"")</f>
        <v/>
      </c>
      <c r="D1591" s="2"/>
    </row>
    <row r="1592" spans="1:4" ht="15" customHeight="1">
      <c r="A1592" s="58" t="str">
        <f>IF(بيانات!B1592&lt;&gt;"",بيانات!B1592,"")</f>
        <v/>
      </c>
      <c r="B1592" s="58" t="str">
        <f>IF(بيانات!B1592&lt;&gt;"",بيانات!C1592,"")</f>
        <v/>
      </c>
      <c r="C1592" s="66" t="str">
        <f>IF(بيانات!B1592&lt;&gt;"",بيانات!D1592,"")</f>
        <v/>
      </c>
      <c r="D1592" s="5"/>
    </row>
    <row r="1593" spans="1:4" ht="15" customHeight="1">
      <c r="A1593" s="57" t="str">
        <f>IF(بيانات!B1593&lt;&gt;"",بيانات!B1593,"")</f>
        <v/>
      </c>
      <c r="B1593" s="57" t="str">
        <f>IF(بيانات!B1593&lt;&gt;"",بيانات!C1593,"")</f>
        <v/>
      </c>
      <c r="C1593" s="65" t="str">
        <f>IF(بيانات!B1593&lt;&gt;"",بيانات!D1593,"")</f>
        <v/>
      </c>
      <c r="D1593" s="2"/>
    </row>
    <row r="1594" spans="1:4" ht="15" customHeight="1">
      <c r="A1594" s="58" t="str">
        <f>IF(بيانات!B1594&lt;&gt;"",بيانات!B1594,"")</f>
        <v/>
      </c>
      <c r="B1594" s="58" t="str">
        <f>IF(بيانات!B1594&lt;&gt;"",بيانات!C1594,"")</f>
        <v/>
      </c>
      <c r="C1594" s="66" t="str">
        <f>IF(بيانات!B1594&lt;&gt;"",بيانات!D1594,"")</f>
        <v/>
      </c>
      <c r="D1594" s="5"/>
    </row>
    <row r="1595" spans="1:4" ht="15" customHeight="1">
      <c r="A1595" s="57" t="str">
        <f>IF(بيانات!B1595&lt;&gt;"",بيانات!B1595,"")</f>
        <v/>
      </c>
      <c r="B1595" s="57" t="str">
        <f>IF(بيانات!B1595&lt;&gt;"",بيانات!C1595,"")</f>
        <v/>
      </c>
      <c r="C1595" s="65" t="str">
        <f>IF(بيانات!B1595&lt;&gt;"",بيانات!D1595,"")</f>
        <v/>
      </c>
      <c r="D1595" s="2"/>
    </row>
    <row r="1596" spans="1:4" ht="15" customHeight="1">
      <c r="A1596" s="58" t="str">
        <f>IF(بيانات!B1596&lt;&gt;"",بيانات!B1596,"")</f>
        <v/>
      </c>
      <c r="B1596" s="58" t="str">
        <f>IF(بيانات!B1596&lt;&gt;"",بيانات!C1596,"")</f>
        <v/>
      </c>
      <c r="C1596" s="66" t="str">
        <f>IF(بيانات!B1596&lt;&gt;"",بيانات!D1596,"")</f>
        <v/>
      </c>
      <c r="D1596" s="5"/>
    </row>
    <row r="1597" spans="1:4" ht="15" customHeight="1">
      <c r="A1597" s="57" t="str">
        <f>IF(بيانات!B1597&lt;&gt;"",بيانات!B1597,"")</f>
        <v/>
      </c>
      <c r="B1597" s="57" t="str">
        <f>IF(بيانات!B1597&lt;&gt;"",بيانات!C1597,"")</f>
        <v/>
      </c>
      <c r="C1597" s="65" t="str">
        <f>IF(بيانات!B1597&lt;&gt;"",بيانات!D1597,"")</f>
        <v/>
      </c>
      <c r="D1597" s="2"/>
    </row>
    <row r="1598" spans="1:4" ht="15" customHeight="1">
      <c r="A1598" s="58" t="str">
        <f>IF(بيانات!B1598&lt;&gt;"",بيانات!B1598,"")</f>
        <v/>
      </c>
      <c r="B1598" s="58" t="str">
        <f>IF(بيانات!B1598&lt;&gt;"",بيانات!C1598,"")</f>
        <v/>
      </c>
      <c r="C1598" s="66" t="str">
        <f>IF(بيانات!B1598&lt;&gt;"",بيانات!D1598,"")</f>
        <v/>
      </c>
      <c r="D1598" s="5"/>
    </row>
    <row r="1599" spans="1:4" ht="15" customHeight="1">
      <c r="A1599" s="57" t="str">
        <f>IF(بيانات!B1599&lt;&gt;"",بيانات!B1599,"")</f>
        <v/>
      </c>
      <c r="B1599" s="57" t="str">
        <f>IF(بيانات!B1599&lt;&gt;"",بيانات!C1599,"")</f>
        <v/>
      </c>
      <c r="C1599" s="65" t="str">
        <f>IF(بيانات!B1599&lt;&gt;"",بيانات!D1599,"")</f>
        <v/>
      </c>
      <c r="D1599" s="2"/>
    </row>
    <row r="1600" spans="1:4" ht="15" customHeight="1">
      <c r="A1600" s="58" t="str">
        <f>IF(بيانات!B1600&lt;&gt;"",بيانات!B1600,"")</f>
        <v/>
      </c>
      <c r="B1600" s="58" t="str">
        <f>IF(بيانات!B1600&lt;&gt;"",بيانات!C1600,"")</f>
        <v/>
      </c>
      <c r="C1600" s="66" t="str">
        <f>IF(بيانات!B1600&lt;&gt;"",بيانات!D1600,"")</f>
        <v/>
      </c>
      <c r="D1600" s="5"/>
    </row>
    <row r="1601" spans="1:4" ht="15" customHeight="1">
      <c r="A1601" s="57" t="str">
        <f>IF(بيانات!B1601&lt;&gt;"",بيانات!B1601,"")</f>
        <v/>
      </c>
      <c r="B1601" s="57" t="str">
        <f>IF(بيانات!B1601&lt;&gt;"",بيانات!C1601,"")</f>
        <v/>
      </c>
      <c r="C1601" s="65" t="str">
        <f>IF(بيانات!B1601&lt;&gt;"",بيانات!D1601,"")</f>
        <v/>
      </c>
      <c r="D1601" s="2"/>
    </row>
    <row r="1602" spans="1:4" ht="15" customHeight="1">
      <c r="A1602" s="58" t="str">
        <f>IF(بيانات!B1602&lt;&gt;"",بيانات!B1602,"")</f>
        <v/>
      </c>
      <c r="B1602" s="58" t="str">
        <f>IF(بيانات!B1602&lt;&gt;"",بيانات!C1602,"")</f>
        <v/>
      </c>
      <c r="C1602" s="66" t="str">
        <f>IF(بيانات!B1602&lt;&gt;"",بيانات!D1602,"")</f>
        <v/>
      </c>
      <c r="D1602" s="5"/>
    </row>
    <row r="1603" spans="1:4" ht="15" customHeight="1">
      <c r="A1603" s="57" t="str">
        <f>IF(بيانات!B1603&lt;&gt;"",بيانات!B1603,"")</f>
        <v/>
      </c>
      <c r="B1603" s="57" t="str">
        <f>IF(بيانات!B1603&lt;&gt;"",بيانات!C1603,"")</f>
        <v/>
      </c>
      <c r="C1603" s="65" t="str">
        <f>IF(بيانات!B1603&lt;&gt;"",بيانات!D1603,"")</f>
        <v/>
      </c>
      <c r="D1603" s="2"/>
    </row>
    <row r="1604" spans="1:4" ht="15" customHeight="1">
      <c r="A1604" s="58" t="str">
        <f>IF(بيانات!B1604&lt;&gt;"",بيانات!B1604,"")</f>
        <v/>
      </c>
      <c r="B1604" s="58" t="str">
        <f>IF(بيانات!B1604&lt;&gt;"",بيانات!C1604,"")</f>
        <v/>
      </c>
      <c r="C1604" s="66" t="str">
        <f>IF(بيانات!B1604&lt;&gt;"",بيانات!D1604,"")</f>
        <v/>
      </c>
      <c r="D1604" s="5"/>
    </row>
    <row r="1605" spans="1:4" ht="15" customHeight="1">
      <c r="A1605" s="57" t="str">
        <f>IF(بيانات!B1605&lt;&gt;"",بيانات!B1605,"")</f>
        <v/>
      </c>
      <c r="B1605" s="57" t="str">
        <f>IF(بيانات!B1605&lt;&gt;"",بيانات!C1605,"")</f>
        <v/>
      </c>
      <c r="C1605" s="65" t="str">
        <f>IF(بيانات!B1605&lt;&gt;"",بيانات!D1605,"")</f>
        <v/>
      </c>
      <c r="D1605" s="2"/>
    </row>
    <row r="1606" spans="1:4" ht="15" customHeight="1">
      <c r="A1606" s="58" t="str">
        <f>IF(بيانات!B1606&lt;&gt;"",بيانات!B1606,"")</f>
        <v/>
      </c>
      <c r="B1606" s="58" t="str">
        <f>IF(بيانات!B1606&lt;&gt;"",بيانات!C1606,"")</f>
        <v/>
      </c>
      <c r="C1606" s="66" t="str">
        <f>IF(بيانات!B1606&lt;&gt;"",بيانات!D1606,"")</f>
        <v/>
      </c>
      <c r="D1606" s="5"/>
    </row>
    <row r="1607" spans="1:4" ht="15" customHeight="1">
      <c r="A1607" s="57" t="str">
        <f>IF(بيانات!B1607&lt;&gt;"",بيانات!B1607,"")</f>
        <v/>
      </c>
      <c r="B1607" s="57" t="str">
        <f>IF(بيانات!B1607&lt;&gt;"",بيانات!C1607,"")</f>
        <v/>
      </c>
      <c r="C1607" s="65" t="str">
        <f>IF(بيانات!B1607&lt;&gt;"",بيانات!D1607,"")</f>
        <v/>
      </c>
      <c r="D1607" s="2"/>
    </row>
    <row r="1608" spans="1:4" ht="15" customHeight="1">
      <c r="A1608" s="58" t="str">
        <f>IF(بيانات!B1608&lt;&gt;"",بيانات!B1608,"")</f>
        <v/>
      </c>
      <c r="B1608" s="58" t="str">
        <f>IF(بيانات!B1608&lt;&gt;"",بيانات!C1608,"")</f>
        <v/>
      </c>
      <c r="C1608" s="66" t="str">
        <f>IF(بيانات!B1608&lt;&gt;"",بيانات!D1608,"")</f>
        <v/>
      </c>
      <c r="D1608" s="5"/>
    </row>
    <row r="1609" spans="1:4" ht="15" customHeight="1">
      <c r="A1609" s="57" t="str">
        <f>IF(بيانات!B1609&lt;&gt;"",بيانات!B1609,"")</f>
        <v/>
      </c>
      <c r="B1609" s="57" t="str">
        <f>IF(بيانات!B1609&lt;&gt;"",بيانات!C1609,"")</f>
        <v/>
      </c>
      <c r="C1609" s="65" t="str">
        <f>IF(بيانات!B1609&lt;&gt;"",بيانات!D1609,"")</f>
        <v/>
      </c>
      <c r="D1609" s="2"/>
    </row>
    <row r="1610" spans="1:4" ht="15" customHeight="1">
      <c r="A1610" s="58" t="str">
        <f>IF(بيانات!B1610&lt;&gt;"",بيانات!B1610,"")</f>
        <v/>
      </c>
      <c r="B1610" s="58" t="str">
        <f>IF(بيانات!B1610&lt;&gt;"",بيانات!C1610,"")</f>
        <v/>
      </c>
      <c r="C1610" s="66" t="str">
        <f>IF(بيانات!B1610&lt;&gt;"",بيانات!D1610,"")</f>
        <v/>
      </c>
      <c r="D1610" s="5"/>
    </row>
    <row r="1611" spans="1:4" ht="15" customHeight="1">
      <c r="A1611" s="57" t="str">
        <f>IF(بيانات!B1611&lt;&gt;"",بيانات!B1611,"")</f>
        <v/>
      </c>
      <c r="B1611" s="57" t="str">
        <f>IF(بيانات!B1611&lt;&gt;"",بيانات!C1611,"")</f>
        <v/>
      </c>
      <c r="C1611" s="65" t="str">
        <f>IF(بيانات!B1611&lt;&gt;"",بيانات!D1611,"")</f>
        <v/>
      </c>
      <c r="D1611" s="2"/>
    </row>
    <row r="1612" spans="1:4" ht="15" customHeight="1">
      <c r="A1612" s="58" t="str">
        <f>IF(بيانات!B1612&lt;&gt;"",بيانات!B1612,"")</f>
        <v/>
      </c>
      <c r="B1612" s="58" t="str">
        <f>IF(بيانات!B1612&lt;&gt;"",بيانات!C1612,"")</f>
        <v/>
      </c>
      <c r="C1612" s="66" t="str">
        <f>IF(بيانات!B1612&lt;&gt;"",بيانات!D1612,"")</f>
        <v/>
      </c>
      <c r="D1612" s="5"/>
    </row>
    <row r="1613" spans="1:4" ht="15" customHeight="1">
      <c r="A1613" s="57" t="str">
        <f>IF(بيانات!B1613&lt;&gt;"",بيانات!B1613,"")</f>
        <v/>
      </c>
      <c r="B1613" s="57" t="str">
        <f>IF(بيانات!B1613&lt;&gt;"",بيانات!C1613,"")</f>
        <v/>
      </c>
      <c r="C1613" s="65" t="str">
        <f>IF(بيانات!B1613&lt;&gt;"",بيانات!D1613,"")</f>
        <v/>
      </c>
      <c r="D1613" s="2"/>
    </row>
    <row r="1614" spans="1:4" ht="15" customHeight="1">
      <c r="A1614" s="58" t="str">
        <f>IF(بيانات!B1614&lt;&gt;"",بيانات!B1614,"")</f>
        <v/>
      </c>
      <c r="B1614" s="58" t="str">
        <f>IF(بيانات!B1614&lt;&gt;"",بيانات!C1614,"")</f>
        <v/>
      </c>
      <c r="C1614" s="66" t="str">
        <f>IF(بيانات!B1614&lt;&gt;"",بيانات!D1614,"")</f>
        <v/>
      </c>
      <c r="D1614" s="5"/>
    </row>
    <row r="1615" spans="1:4" ht="15" customHeight="1">
      <c r="A1615" s="57" t="str">
        <f>IF(بيانات!B1615&lt;&gt;"",بيانات!B1615,"")</f>
        <v/>
      </c>
      <c r="B1615" s="57" t="str">
        <f>IF(بيانات!B1615&lt;&gt;"",بيانات!C1615,"")</f>
        <v/>
      </c>
      <c r="C1615" s="65" t="str">
        <f>IF(بيانات!B1615&lt;&gt;"",بيانات!D1615,"")</f>
        <v/>
      </c>
      <c r="D1615" s="2"/>
    </row>
    <row r="1616" spans="1:4" ht="15" customHeight="1">
      <c r="A1616" s="58" t="str">
        <f>IF(بيانات!B1616&lt;&gt;"",بيانات!B1616,"")</f>
        <v/>
      </c>
      <c r="B1616" s="58" t="str">
        <f>IF(بيانات!B1616&lt;&gt;"",بيانات!C1616,"")</f>
        <v/>
      </c>
      <c r="C1616" s="66" t="str">
        <f>IF(بيانات!B1616&lt;&gt;"",بيانات!D1616,"")</f>
        <v/>
      </c>
      <c r="D1616" s="5"/>
    </row>
    <row r="1617" spans="1:4" ht="15" customHeight="1">
      <c r="A1617" s="57" t="str">
        <f>IF(بيانات!B1617&lt;&gt;"",بيانات!B1617,"")</f>
        <v/>
      </c>
      <c r="B1617" s="57" t="str">
        <f>IF(بيانات!B1617&lt;&gt;"",بيانات!C1617,"")</f>
        <v/>
      </c>
      <c r="C1617" s="65" t="str">
        <f>IF(بيانات!B1617&lt;&gt;"",بيانات!D1617,"")</f>
        <v/>
      </c>
      <c r="D1617" s="2"/>
    </row>
    <row r="1618" spans="1:4" ht="15" customHeight="1">
      <c r="A1618" s="58" t="str">
        <f>IF(بيانات!B1618&lt;&gt;"",بيانات!B1618,"")</f>
        <v/>
      </c>
      <c r="B1618" s="58" t="str">
        <f>IF(بيانات!B1618&lt;&gt;"",بيانات!C1618,"")</f>
        <v/>
      </c>
      <c r="C1618" s="66" t="str">
        <f>IF(بيانات!B1618&lt;&gt;"",بيانات!D1618,"")</f>
        <v/>
      </c>
      <c r="D1618" s="5"/>
    </row>
    <row r="1619" spans="1:4" ht="15" customHeight="1">
      <c r="A1619" s="57" t="str">
        <f>IF(بيانات!B1619&lt;&gt;"",بيانات!B1619,"")</f>
        <v/>
      </c>
      <c r="B1619" s="57" t="str">
        <f>IF(بيانات!B1619&lt;&gt;"",بيانات!C1619,"")</f>
        <v/>
      </c>
      <c r="C1619" s="65" t="str">
        <f>IF(بيانات!B1619&lt;&gt;"",بيانات!D1619,"")</f>
        <v/>
      </c>
      <c r="D1619" s="2"/>
    </row>
    <row r="1620" spans="1:4" ht="15" customHeight="1">
      <c r="A1620" s="58" t="str">
        <f>IF(بيانات!B1620&lt;&gt;"",بيانات!B1620,"")</f>
        <v/>
      </c>
      <c r="B1620" s="58" t="str">
        <f>IF(بيانات!B1620&lt;&gt;"",بيانات!C1620,"")</f>
        <v/>
      </c>
      <c r="C1620" s="66" t="str">
        <f>IF(بيانات!B1620&lt;&gt;"",بيانات!D1620,"")</f>
        <v/>
      </c>
      <c r="D1620" s="5"/>
    </row>
    <row r="1621" spans="1:4" ht="15" customHeight="1">
      <c r="A1621" s="57" t="str">
        <f>IF(بيانات!B1621&lt;&gt;"",بيانات!B1621,"")</f>
        <v/>
      </c>
      <c r="B1621" s="57" t="str">
        <f>IF(بيانات!B1621&lt;&gt;"",بيانات!C1621,"")</f>
        <v/>
      </c>
      <c r="C1621" s="65" t="str">
        <f>IF(بيانات!B1621&lt;&gt;"",بيانات!D1621,"")</f>
        <v/>
      </c>
      <c r="D1621" s="2"/>
    </row>
    <row r="1622" spans="1:4" ht="15" customHeight="1">
      <c r="A1622" s="58" t="str">
        <f>IF(بيانات!B1622&lt;&gt;"",بيانات!B1622,"")</f>
        <v/>
      </c>
      <c r="B1622" s="58" t="str">
        <f>IF(بيانات!B1622&lt;&gt;"",بيانات!C1622,"")</f>
        <v/>
      </c>
      <c r="C1622" s="66" t="str">
        <f>IF(بيانات!B1622&lt;&gt;"",بيانات!D1622,"")</f>
        <v/>
      </c>
      <c r="D1622" s="5"/>
    </row>
    <row r="1623" spans="1:4" ht="15" customHeight="1">
      <c r="A1623" s="57" t="str">
        <f>IF(بيانات!B1623&lt;&gt;"",بيانات!B1623,"")</f>
        <v/>
      </c>
      <c r="B1623" s="57" t="str">
        <f>IF(بيانات!B1623&lt;&gt;"",بيانات!C1623,"")</f>
        <v/>
      </c>
      <c r="C1623" s="65" t="str">
        <f>IF(بيانات!B1623&lt;&gt;"",بيانات!D1623,"")</f>
        <v/>
      </c>
      <c r="D1623" s="2"/>
    </row>
    <row r="1624" spans="1:4" ht="15" customHeight="1">
      <c r="A1624" s="58" t="str">
        <f>IF(بيانات!B1624&lt;&gt;"",بيانات!B1624,"")</f>
        <v/>
      </c>
      <c r="B1624" s="58" t="str">
        <f>IF(بيانات!B1624&lt;&gt;"",بيانات!C1624,"")</f>
        <v/>
      </c>
      <c r="C1624" s="66" t="str">
        <f>IF(بيانات!B1624&lt;&gt;"",بيانات!D1624,"")</f>
        <v/>
      </c>
      <c r="D1624" s="5"/>
    </row>
    <row r="1625" spans="1:4" ht="15" customHeight="1">
      <c r="A1625" s="57" t="str">
        <f>IF(بيانات!B1625&lt;&gt;"",بيانات!B1625,"")</f>
        <v/>
      </c>
      <c r="B1625" s="57" t="str">
        <f>IF(بيانات!B1625&lt;&gt;"",بيانات!C1625,"")</f>
        <v/>
      </c>
      <c r="C1625" s="65" t="str">
        <f>IF(بيانات!B1625&lt;&gt;"",بيانات!D1625,"")</f>
        <v/>
      </c>
      <c r="D1625" s="2"/>
    </row>
    <row r="1626" spans="1:4" ht="15" customHeight="1">
      <c r="A1626" s="58" t="str">
        <f>IF(بيانات!B1626&lt;&gt;"",بيانات!B1626,"")</f>
        <v/>
      </c>
      <c r="B1626" s="58" t="str">
        <f>IF(بيانات!B1626&lt;&gt;"",بيانات!C1626,"")</f>
        <v/>
      </c>
      <c r="C1626" s="66" t="str">
        <f>IF(بيانات!B1626&lt;&gt;"",بيانات!D1626,"")</f>
        <v/>
      </c>
      <c r="D1626" s="5"/>
    </row>
    <row r="1627" spans="1:4" ht="15" customHeight="1">
      <c r="A1627" s="57" t="str">
        <f>IF(بيانات!B1627&lt;&gt;"",بيانات!B1627,"")</f>
        <v/>
      </c>
      <c r="B1627" s="57" t="str">
        <f>IF(بيانات!B1627&lt;&gt;"",بيانات!C1627,"")</f>
        <v/>
      </c>
      <c r="C1627" s="65" t="str">
        <f>IF(بيانات!B1627&lt;&gt;"",بيانات!D1627,"")</f>
        <v/>
      </c>
      <c r="D1627" s="2"/>
    </row>
    <row r="1628" spans="1:4" ht="15" customHeight="1">
      <c r="A1628" s="58" t="str">
        <f>IF(بيانات!B1628&lt;&gt;"",بيانات!B1628,"")</f>
        <v/>
      </c>
      <c r="B1628" s="58" t="str">
        <f>IF(بيانات!B1628&lt;&gt;"",بيانات!C1628,"")</f>
        <v/>
      </c>
      <c r="C1628" s="66" t="str">
        <f>IF(بيانات!B1628&lt;&gt;"",بيانات!D1628,"")</f>
        <v/>
      </c>
      <c r="D1628" s="5"/>
    </row>
    <row r="1629" spans="1:4" ht="15" customHeight="1">
      <c r="A1629" s="57" t="str">
        <f>IF(بيانات!B1629&lt;&gt;"",بيانات!B1629,"")</f>
        <v/>
      </c>
      <c r="B1629" s="57" t="str">
        <f>IF(بيانات!B1629&lt;&gt;"",بيانات!C1629,"")</f>
        <v/>
      </c>
      <c r="C1629" s="65" t="str">
        <f>IF(بيانات!B1629&lt;&gt;"",بيانات!D1629,"")</f>
        <v/>
      </c>
      <c r="D1629" s="2"/>
    </row>
    <row r="1630" spans="1:4" ht="15" customHeight="1">
      <c r="A1630" s="58" t="str">
        <f>IF(بيانات!B1630&lt;&gt;"",بيانات!B1630,"")</f>
        <v/>
      </c>
      <c r="B1630" s="58" t="str">
        <f>IF(بيانات!B1630&lt;&gt;"",بيانات!C1630,"")</f>
        <v/>
      </c>
      <c r="C1630" s="66" t="str">
        <f>IF(بيانات!B1630&lt;&gt;"",بيانات!D1630,"")</f>
        <v/>
      </c>
      <c r="D1630" s="5"/>
    </row>
    <row r="1631" spans="1:4" ht="15" customHeight="1">
      <c r="A1631" s="57" t="str">
        <f>IF(بيانات!B1631&lt;&gt;"",بيانات!B1631,"")</f>
        <v/>
      </c>
      <c r="B1631" s="57" t="str">
        <f>IF(بيانات!B1631&lt;&gt;"",بيانات!C1631,"")</f>
        <v/>
      </c>
      <c r="C1631" s="65" t="str">
        <f>IF(بيانات!B1631&lt;&gt;"",بيانات!D1631,"")</f>
        <v/>
      </c>
      <c r="D1631" s="2"/>
    </row>
    <row r="1632" spans="1:4" ht="15" customHeight="1">
      <c r="A1632" s="58" t="str">
        <f>IF(بيانات!B1632&lt;&gt;"",بيانات!B1632,"")</f>
        <v/>
      </c>
      <c r="B1632" s="58" t="str">
        <f>IF(بيانات!B1632&lt;&gt;"",بيانات!C1632,"")</f>
        <v/>
      </c>
      <c r="C1632" s="66" t="str">
        <f>IF(بيانات!B1632&lt;&gt;"",بيانات!D1632,"")</f>
        <v/>
      </c>
      <c r="D1632" s="5"/>
    </row>
    <row r="1633" spans="1:4" ht="15" customHeight="1">
      <c r="A1633" s="57" t="str">
        <f>IF(بيانات!B1633&lt;&gt;"",بيانات!B1633,"")</f>
        <v/>
      </c>
      <c r="B1633" s="57" t="str">
        <f>IF(بيانات!B1633&lt;&gt;"",بيانات!C1633,"")</f>
        <v/>
      </c>
      <c r="C1633" s="65" t="str">
        <f>IF(بيانات!B1633&lt;&gt;"",بيانات!D1633,"")</f>
        <v/>
      </c>
      <c r="D1633" s="2"/>
    </row>
    <row r="1634" spans="1:4" ht="15" customHeight="1">
      <c r="A1634" s="58" t="str">
        <f>IF(بيانات!B1634&lt;&gt;"",بيانات!B1634,"")</f>
        <v/>
      </c>
      <c r="B1634" s="58" t="str">
        <f>IF(بيانات!B1634&lt;&gt;"",بيانات!C1634,"")</f>
        <v/>
      </c>
      <c r="C1634" s="66" t="str">
        <f>IF(بيانات!B1634&lt;&gt;"",بيانات!D1634,"")</f>
        <v/>
      </c>
      <c r="D1634" s="5"/>
    </row>
    <row r="1635" spans="1:4" ht="15" customHeight="1">
      <c r="A1635" s="57" t="str">
        <f>IF(بيانات!B1635&lt;&gt;"",بيانات!B1635,"")</f>
        <v/>
      </c>
      <c r="B1635" s="57" t="str">
        <f>IF(بيانات!B1635&lt;&gt;"",بيانات!C1635,"")</f>
        <v/>
      </c>
      <c r="C1635" s="65" t="str">
        <f>IF(بيانات!B1635&lt;&gt;"",بيانات!D1635,"")</f>
        <v/>
      </c>
      <c r="D1635" s="2"/>
    </row>
    <row r="1636" spans="1:4" ht="15" customHeight="1">
      <c r="A1636" s="58" t="str">
        <f>IF(بيانات!B1636&lt;&gt;"",بيانات!B1636,"")</f>
        <v/>
      </c>
      <c r="B1636" s="58" t="str">
        <f>IF(بيانات!B1636&lt;&gt;"",بيانات!C1636,"")</f>
        <v/>
      </c>
      <c r="C1636" s="66" t="str">
        <f>IF(بيانات!B1636&lt;&gt;"",بيانات!D1636,"")</f>
        <v/>
      </c>
      <c r="D1636" s="5"/>
    </row>
    <row r="1637" spans="1:4" ht="15" customHeight="1">
      <c r="A1637" s="57" t="str">
        <f>IF(بيانات!B1637&lt;&gt;"",بيانات!B1637,"")</f>
        <v/>
      </c>
      <c r="B1637" s="57" t="str">
        <f>IF(بيانات!B1637&lt;&gt;"",بيانات!C1637,"")</f>
        <v/>
      </c>
      <c r="C1637" s="65" t="str">
        <f>IF(بيانات!B1637&lt;&gt;"",بيانات!D1637,"")</f>
        <v/>
      </c>
      <c r="D1637" s="2"/>
    </row>
    <row r="1638" spans="1:4" ht="15" customHeight="1">
      <c r="A1638" s="58" t="str">
        <f>IF(بيانات!B1638&lt;&gt;"",بيانات!B1638,"")</f>
        <v/>
      </c>
      <c r="B1638" s="58" t="str">
        <f>IF(بيانات!B1638&lt;&gt;"",بيانات!C1638,"")</f>
        <v/>
      </c>
      <c r="C1638" s="66" t="str">
        <f>IF(بيانات!B1638&lt;&gt;"",بيانات!D1638,"")</f>
        <v/>
      </c>
      <c r="D1638" s="5"/>
    </row>
    <row r="1639" spans="1:4" ht="15" customHeight="1">
      <c r="A1639" s="57" t="str">
        <f>IF(بيانات!B1639&lt;&gt;"",بيانات!B1639,"")</f>
        <v/>
      </c>
      <c r="B1639" s="57" t="str">
        <f>IF(بيانات!B1639&lt;&gt;"",بيانات!C1639,"")</f>
        <v/>
      </c>
      <c r="C1639" s="65" t="str">
        <f>IF(بيانات!B1639&lt;&gt;"",بيانات!D1639,"")</f>
        <v/>
      </c>
      <c r="D1639" s="2"/>
    </row>
    <row r="1640" spans="1:4" ht="15" customHeight="1">
      <c r="A1640" s="58" t="str">
        <f>IF(بيانات!B1640&lt;&gt;"",بيانات!B1640,"")</f>
        <v/>
      </c>
      <c r="B1640" s="58" t="str">
        <f>IF(بيانات!B1640&lt;&gt;"",بيانات!C1640,"")</f>
        <v/>
      </c>
      <c r="C1640" s="66" t="str">
        <f>IF(بيانات!B1640&lt;&gt;"",بيانات!D1640,"")</f>
        <v/>
      </c>
      <c r="D1640" s="5"/>
    </row>
    <row r="1641" spans="1:4" ht="15" customHeight="1">
      <c r="A1641" s="57" t="str">
        <f>IF(بيانات!B1641&lt;&gt;"",بيانات!B1641,"")</f>
        <v/>
      </c>
      <c r="B1641" s="57" t="str">
        <f>IF(بيانات!B1641&lt;&gt;"",بيانات!C1641,"")</f>
        <v/>
      </c>
      <c r="C1641" s="65" t="str">
        <f>IF(بيانات!B1641&lt;&gt;"",بيانات!D1641,"")</f>
        <v/>
      </c>
      <c r="D1641" s="2"/>
    </row>
    <row r="1642" spans="1:4" ht="15" customHeight="1">
      <c r="A1642" s="58" t="str">
        <f>IF(بيانات!B1642&lt;&gt;"",بيانات!B1642,"")</f>
        <v/>
      </c>
      <c r="B1642" s="58" t="str">
        <f>IF(بيانات!B1642&lt;&gt;"",بيانات!C1642,"")</f>
        <v/>
      </c>
      <c r="C1642" s="66" t="str">
        <f>IF(بيانات!B1642&lt;&gt;"",بيانات!D1642,"")</f>
        <v/>
      </c>
      <c r="D1642" s="5"/>
    </row>
    <row r="1643" spans="1:4" ht="15" customHeight="1">
      <c r="A1643" s="57" t="str">
        <f>IF(بيانات!B1643&lt;&gt;"",بيانات!B1643,"")</f>
        <v/>
      </c>
      <c r="B1643" s="57" t="str">
        <f>IF(بيانات!B1643&lt;&gt;"",بيانات!C1643,"")</f>
        <v/>
      </c>
      <c r="C1643" s="65" t="str">
        <f>IF(بيانات!B1643&lt;&gt;"",بيانات!D1643,"")</f>
        <v/>
      </c>
      <c r="D1643" s="2"/>
    </row>
    <row r="1644" spans="1:4" ht="15" customHeight="1">
      <c r="A1644" s="58" t="str">
        <f>IF(بيانات!B1644&lt;&gt;"",بيانات!B1644,"")</f>
        <v/>
      </c>
      <c r="B1644" s="58" t="str">
        <f>IF(بيانات!B1644&lt;&gt;"",بيانات!C1644,"")</f>
        <v/>
      </c>
      <c r="C1644" s="66" t="str">
        <f>IF(بيانات!B1644&lt;&gt;"",بيانات!D1644,"")</f>
        <v/>
      </c>
      <c r="D1644" s="5"/>
    </row>
    <row r="1645" spans="1:4" ht="15" customHeight="1">
      <c r="A1645" s="57" t="str">
        <f>IF(بيانات!B1645&lt;&gt;"",بيانات!B1645,"")</f>
        <v/>
      </c>
      <c r="B1645" s="57" t="str">
        <f>IF(بيانات!B1645&lt;&gt;"",بيانات!C1645,"")</f>
        <v/>
      </c>
      <c r="C1645" s="65" t="str">
        <f>IF(بيانات!B1645&lt;&gt;"",بيانات!D1645,"")</f>
        <v/>
      </c>
      <c r="D1645" s="2"/>
    </row>
    <row r="1646" spans="1:4" ht="15" customHeight="1">
      <c r="A1646" s="58" t="str">
        <f>IF(بيانات!B1646&lt;&gt;"",بيانات!B1646,"")</f>
        <v/>
      </c>
      <c r="B1646" s="58" t="str">
        <f>IF(بيانات!B1646&lt;&gt;"",بيانات!C1646,"")</f>
        <v/>
      </c>
      <c r="C1646" s="66" t="str">
        <f>IF(بيانات!B1646&lt;&gt;"",بيانات!D1646,"")</f>
        <v/>
      </c>
      <c r="D1646" s="5"/>
    </row>
    <row r="1647" spans="1:4" ht="15" customHeight="1">
      <c r="A1647" s="57" t="str">
        <f>IF(بيانات!B1647&lt;&gt;"",بيانات!B1647,"")</f>
        <v/>
      </c>
      <c r="B1647" s="57" t="str">
        <f>IF(بيانات!B1647&lt;&gt;"",بيانات!C1647,"")</f>
        <v/>
      </c>
      <c r="C1647" s="65" t="str">
        <f>IF(بيانات!B1647&lt;&gt;"",بيانات!D1647,"")</f>
        <v/>
      </c>
      <c r="D1647" s="2"/>
    </row>
    <row r="1648" spans="1:4" ht="15" customHeight="1">
      <c r="A1648" s="58" t="str">
        <f>IF(بيانات!B1648&lt;&gt;"",بيانات!B1648,"")</f>
        <v/>
      </c>
      <c r="B1648" s="58" t="str">
        <f>IF(بيانات!B1648&lt;&gt;"",بيانات!C1648,"")</f>
        <v/>
      </c>
      <c r="C1648" s="66" t="str">
        <f>IF(بيانات!B1648&lt;&gt;"",بيانات!D1648,"")</f>
        <v/>
      </c>
      <c r="D1648" s="5"/>
    </row>
    <row r="1649" spans="1:4" ht="15" customHeight="1">
      <c r="A1649" s="57" t="str">
        <f>IF(بيانات!B1649&lt;&gt;"",بيانات!B1649,"")</f>
        <v/>
      </c>
      <c r="B1649" s="57" t="str">
        <f>IF(بيانات!B1649&lt;&gt;"",بيانات!C1649,"")</f>
        <v/>
      </c>
      <c r="C1649" s="65" t="str">
        <f>IF(بيانات!B1649&lt;&gt;"",بيانات!D1649,"")</f>
        <v/>
      </c>
      <c r="D1649" s="2"/>
    </row>
    <row r="1650" spans="1:4" ht="15" customHeight="1">
      <c r="A1650" s="58" t="str">
        <f>IF(بيانات!B1650&lt;&gt;"",بيانات!B1650,"")</f>
        <v/>
      </c>
      <c r="B1650" s="58" t="str">
        <f>IF(بيانات!B1650&lt;&gt;"",بيانات!C1650,"")</f>
        <v/>
      </c>
      <c r="C1650" s="66" t="str">
        <f>IF(بيانات!B1650&lt;&gt;"",بيانات!D1650,"")</f>
        <v/>
      </c>
      <c r="D1650" s="5"/>
    </row>
    <row r="1651" spans="1:4" ht="15" customHeight="1">
      <c r="A1651" s="57" t="str">
        <f>IF(بيانات!B1651&lt;&gt;"",بيانات!B1651,"")</f>
        <v/>
      </c>
      <c r="B1651" s="57" t="str">
        <f>IF(بيانات!B1651&lt;&gt;"",بيانات!C1651,"")</f>
        <v/>
      </c>
      <c r="C1651" s="65" t="str">
        <f>IF(بيانات!B1651&lt;&gt;"",بيانات!D1651,"")</f>
        <v/>
      </c>
      <c r="D1651" s="2"/>
    </row>
    <row r="1652" spans="1:4" ht="15" customHeight="1">
      <c r="A1652" s="58" t="str">
        <f>IF(بيانات!B1652&lt;&gt;"",بيانات!B1652,"")</f>
        <v/>
      </c>
      <c r="B1652" s="58" t="str">
        <f>IF(بيانات!B1652&lt;&gt;"",بيانات!C1652,"")</f>
        <v/>
      </c>
      <c r="C1652" s="66" t="str">
        <f>IF(بيانات!B1652&lt;&gt;"",بيانات!D1652,"")</f>
        <v/>
      </c>
      <c r="D1652" s="5"/>
    </row>
    <row r="1653" spans="1:4" ht="15" customHeight="1">
      <c r="A1653" s="57" t="str">
        <f>IF(بيانات!B1653&lt;&gt;"",بيانات!B1653,"")</f>
        <v/>
      </c>
      <c r="B1653" s="57" t="str">
        <f>IF(بيانات!B1653&lt;&gt;"",بيانات!C1653,"")</f>
        <v/>
      </c>
      <c r="C1653" s="65" t="str">
        <f>IF(بيانات!B1653&lt;&gt;"",بيانات!D1653,"")</f>
        <v/>
      </c>
      <c r="D1653" s="2"/>
    </row>
    <row r="1654" spans="1:4" ht="15" customHeight="1">
      <c r="A1654" s="58" t="str">
        <f>IF(بيانات!B1654&lt;&gt;"",بيانات!B1654,"")</f>
        <v/>
      </c>
      <c r="B1654" s="58" t="str">
        <f>IF(بيانات!B1654&lt;&gt;"",بيانات!C1654,"")</f>
        <v/>
      </c>
      <c r="C1654" s="66" t="str">
        <f>IF(بيانات!B1654&lt;&gt;"",بيانات!D1654,"")</f>
        <v/>
      </c>
      <c r="D1654" s="5"/>
    </row>
    <row r="1655" spans="1:4" ht="15" customHeight="1">
      <c r="A1655" s="57" t="str">
        <f>IF(بيانات!B1655&lt;&gt;"",بيانات!B1655,"")</f>
        <v/>
      </c>
      <c r="B1655" s="57" t="str">
        <f>IF(بيانات!B1655&lt;&gt;"",بيانات!C1655,"")</f>
        <v/>
      </c>
      <c r="C1655" s="65" t="str">
        <f>IF(بيانات!B1655&lt;&gt;"",بيانات!D1655,"")</f>
        <v/>
      </c>
      <c r="D1655" s="2"/>
    </row>
    <row r="1656" spans="1:4" ht="15" customHeight="1">
      <c r="A1656" s="58" t="str">
        <f>IF(بيانات!B1656&lt;&gt;"",بيانات!B1656,"")</f>
        <v/>
      </c>
      <c r="B1656" s="58" t="str">
        <f>IF(بيانات!B1656&lt;&gt;"",بيانات!C1656,"")</f>
        <v/>
      </c>
      <c r="C1656" s="66" t="str">
        <f>IF(بيانات!B1656&lt;&gt;"",بيانات!D1656,"")</f>
        <v/>
      </c>
      <c r="D1656" s="5"/>
    </row>
    <row r="1657" spans="1:4" ht="15" customHeight="1">
      <c r="A1657" s="57" t="str">
        <f>IF(بيانات!B1657&lt;&gt;"",بيانات!B1657,"")</f>
        <v/>
      </c>
      <c r="B1657" s="57" t="str">
        <f>IF(بيانات!B1657&lt;&gt;"",بيانات!C1657,"")</f>
        <v/>
      </c>
      <c r="C1657" s="65" t="str">
        <f>IF(بيانات!B1657&lt;&gt;"",بيانات!D1657,"")</f>
        <v/>
      </c>
      <c r="D1657" s="2"/>
    </row>
    <row r="1658" spans="1:4" ht="15" customHeight="1">
      <c r="A1658" s="58" t="str">
        <f>IF(بيانات!B1658&lt;&gt;"",بيانات!B1658,"")</f>
        <v/>
      </c>
      <c r="B1658" s="58" t="str">
        <f>IF(بيانات!B1658&lt;&gt;"",بيانات!C1658,"")</f>
        <v/>
      </c>
      <c r="C1658" s="66" t="str">
        <f>IF(بيانات!B1658&lt;&gt;"",بيانات!D1658,"")</f>
        <v/>
      </c>
      <c r="D1658" s="5"/>
    </row>
    <row r="1659" spans="1:4" ht="15" customHeight="1">
      <c r="A1659" s="57" t="str">
        <f>IF(بيانات!B1659&lt;&gt;"",بيانات!B1659,"")</f>
        <v/>
      </c>
      <c r="B1659" s="57" t="str">
        <f>IF(بيانات!B1659&lt;&gt;"",بيانات!C1659,"")</f>
        <v/>
      </c>
      <c r="C1659" s="65" t="str">
        <f>IF(بيانات!B1659&lt;&gt;"",بيانات!D1659,"")</f>
        <v/>
      </c>
      <c r="D1659" s="2"/>
    </row>
    <row r="1660" spans="1:4" ht="15" customHeight="1">
      <c r="A1660" s="58" t="str">
        <f>IF(بيانات!B1660&lt;&gt;"",بيانات!B1660,"")</f>
        <v/>
      </c>
      <c r="B1660" s="58" t="str">
        <f>IF(بيانات!B1660&lt;&gt;"",بيانات!C1660,"")</f>
        <v/>
      </c>
      <c r="C1660" s="66" t="str">
        <f>IF(بيانات!B1660&lt;&gt;"",بيانات!D1660,"")</f>
        <v/>
      </c>
      <c r="D1660" s="5"/>
    </row>
    <row r="1661" spans="1:4" ht="15" customHeight="1">
      <c r="A1661" s="57" t="str">
        <f>IF(بيانات!B1661&lt;&gt;"",بيانات!B1661,"")</f>
        <v/>
      </c>
      <c r="B1661" s="57" t="str">
        <f>IF(بيانات!B1661&lt;&gt;"",بيانات!C1661,"")</f>
        <v/>
      </c>
      <c r="C1661" s="65" t="str">
        <f>IF(بيانات!B1661&lt;&gt;"",بيانات!D1661,"")</f>
        <v/>
      </c>
      <c r="D1661" s="2"/>
    </row>
    <row r="1662" spans="1:4" ht="15" customHeight="1">
      <c r="A1662" s="58" t="str">
        <f>IF(بيانات!B1662&lt;&gt;"",بيانات!B1662,"")</f>
        <v/>
      </c>
      <c r="B1662" s="58" t="str">
        <f>IF(بيانات!B1662&lt;&gt;"",بيانات!C1662,"")</f>
        <v/>
      </c>
      <c r="C1662" s="66" t="str">
        <f>IF(بيانات!B1662&lt;&gt;"",بيانات!D1662,"")</f>
        <v/>
      </c>
      <c r="D1662" s="5"/>
    </row>
    <row r="1663" spans="1:4" ht="15" customHeight="1">
      <c r="A1663" s="57" t="str">
        <f>IF(بيانات!B1663&lt;&gt;"",بيانات!B1663,"")</f>
        <v/>
      </c>
      <c r="B1663" s="57" t="str">
        <f>IF(بيانات!B1663&lt;&gt;"",بيانات!C1663,"")</f>
        <v/>
      </c>
      <c r="C1663" s="65" t="str">
        <f>IF(بيانات!B1663&lt;&gt;"",بيانات!D1663,"")</f>
        <v/>
      </c>
      <c r="D1663" s="2"/>
    </row>
    <row r="1664" spans="1:4" ht="15" customHeight="1">
      <c r="A1664" s="58" t="str">
        <f>IF(بيانات!B1664&lt;&gt;"",بيانات!B1664,"")</f>
        <v/>
      </c>
      <c r="B1664" s="58" t="str">
        <f>IF(بيانات!B1664&lt;&gt;"",بيانات!C1664,"")</f>
        <v/>
      </c>
      <c r="C1664" s="66" t="str">
        <f>IF(بيانات!B1664&lt;&gt;"",بيانات!D1664,"")</f>
        <v/>
      </c>
      <c r="D1664" s="5"/>
    </row>
    <row r="1665" spans="1:4" ht="15" customHeight="1">
      <c r="A1665" s="57" t="str">
        <f>IF(بيانات!B1665&lt;&gt;"",بيانات!B1665,"")</f>
        <v/>
      </c>
      <c r="B1665" s="57" t="str">
        <f>IF(بيانات!B1665&lt;&gt;"",بيانات!C1665,"")</f>
        <v/>
      </c>
      <c r="C1665" s="65" t="str">
        <f>IF(بيانات!B1665&lt;&gt;"",بيانات!D1665,"")</f>
        <v/>
      </c>
      <c r="D1665" s="2"/>
    </row>
    <row r="1666" spans="1:4" ht="15" customHeight="1">
      <c r="A1666" s="58" t="str">
        <f>IF(بيانات!B1666&lt;&gt;"",بيانات!B1666,"")</f>
        <v/>
      </c>
      <c r="B1666" s="58" t="str">
        <f>IF(بيانات!B1666&lt;&gt;"",بيانات!C1666,"")</f>
        <v/>
      </c>
      <c r="C1666" s="66" t="str">
        <f>IF(بيانات!B1666&lt;&gt;"",بيانات!D1666,"")</f>
        <v/>
      </c>
      <c r="D1666" s="5"/>
    </row>
    <row r="1667" spans="1:4" ht="15" customHeight="1">
      <c r="A1667" s="57" t="str">
        <f>IF(بيانات!B1667&lt;&gt;"",بيانات!B1667,"")</f>
        <v/>
      </c>
      <c r="B1667" s="57" t="str">
        <f>IF(بيانات!B1667&lt;&gt;"",بيانات!C1667,"")</f>
        <v/>
      </c>
      <c r="C1667" s="65" t="str">
        <f>IF(بيانات!B1667&lt;&gt;"",بيانات!D1667,"")</f>
        <v/>
      </c>
      <c r="D1667" s="2"/>
    </row>
    <row r="1668" spans="1:4" ht="15" customHeight="1">
      <c r="A1668" s="58" t="str">
        <f>IF(بيانات!B1668&lt;&gt;"",بيانات!B1668,"")</f>
        <v/>
      </c>
      <c r="B1668" s="58" t="str">
        <f>IF(بيانات!B1668&lt;&gt;"",بيانات!C1668,"")</f>
        <v/>
      </c>
      <c r="C1668" s="66" t="str">
        <f>IF(بيانات!B1668&lt;&gt;"",بيانات!D1668,"")</f>
        <v/>
      </c>
      <c r="D1668" s="5"/>
    </row>
    <row r="1669" spans="1:4" ht="15" customHeight="1">
      <c r="A1669" s="57" t="str">
        <f>IF(بيانات!B1669&lt;&gt;"",بيانات!B1669,"")</f>
        <v/>
      </c>
      <c r="B1669" s="57" t="str">
        <f>IF(بيانات!B1669&lt;&gt;"",بيانات!C1669,"")</f>
        <v/>
      </c>
      <c r="C1669" s="65" t="str">
        <f>IF(بيانات!B1669&lt;&gt;"",بيانات!D1669,"")</f>
        <v/>
      </c>
      <c r="D1669" s="2"/>
    </row>
    <row r="1670" spans="1:4" ht="15" customHeight="1">
      <c r="A1670" s="58" t="str">
        <f>IF(بيانات!B1670&lt;&gt;"",بيانات!B1670,"")</f>
        <v/>
      </c>
      <c r="B1670" s="58" t="str">
        <f>IF(بيانات!B1670&lt;&gt;"",بيانات!C1670,"")</f>
        <v/>
      </c>
      <c r="C1670" s="66" t="str">
        <f>IF(بيانات!B1670&lt;&gt;"",بيانات!D1670,"")</f>
        <v/>
      </c>
      <c r="D1670" s="5"/>
    </row>
    <row r="1671" spans="1:4" ht="15" customHeight="1">
      <c r="A1671" s="57" t="str">
        <f>IF(بيانات!B1671&lt;&gt;"",بيانات!B1671,"")</f>
        <v/>
      </c>
      <c r="B1671" s="57" t="str">
        <f>IF(بيانات!B1671&lt;&gt;"",بيانات!C1671,"")</f>
        <v/>
      </c>
      <c r="C1671" s="65" t="str">
        <f>IF(بيانات!B1671&lt;&gt;"",بيانات!D1671,"")</f>
        <v/>
      </c>
      <c r="D1671" s="2"/>
    </row>
    <row r="1672" spans="1:4" ht="15" customHeight="1">
      <c r="A1672" s="58" t="str">
        <f>IF(بيانات!B1672&lt;&gt;"",بيانات!B1672,"")</f>
        <v/>
      </c>
      <c r="B1672" s="58" t="str">
        <f>IF(بيانات!B1672&lt;&gt;"",بيانات!C1672,"")</f>
        <v/>
      </c>
      <c r="C1672" s="66" t="str">
        <f>IF(بيانات!B1672&lt;&gt;"",بيانات!D1672,"")</f>
        <v/>
      </c>
      <c r="D1672" s="5"/>
    </row>
    <row r="1673" spans="1:4" ht="15" customHeight="1">
      <c r="A1673" s="57" t="str">
        <f>IF(بيانات!B1673&lt;&gt;"",بيانات!B1673,"")</f>
        <v/>
      </c>
      <c r="B1673" s="57" t="str">
        <f>IF(بيانات!B1673&lt;&gt;"",بيانات!C1673,"")</f>
        <v/>
      </c>
      <c r="C1673" s="65" t="str">
        <f>IF(بيانات!B1673&lt;&gt;"",بيانات!D1673,"")</f>
        <v/>
      </c>
      <c r="D1673" s="2"/>
    </row>
    <row r="1674" spans="1:4" ht="15" customHeight="1">
      <c r="A1674" s="58" t="str">
        <f>IF(بيانات!B1674&lt;&gt;"",بيانات!B1674,"")</f>
        <v/>
      </c>
      <c r="B1674" s="58" t="str">
        <f>IF(بيانات!B1674&lt;&gt;"",بيانات!C1674,"")</f>
        <v/>
      </c>
      <c r="C1674" s="66" t="str">
        <f>IF(بيانات!B1674&lt;&gt;"",بيانات!D1674,"")</f>
        <v/>
      </c>
      <c r="D1674" s="5"/>
    </row>
    <row r="1675" spans="1:4" ht="15" customHeight="1">
      <c r="A1675" s="57" t="str">
        <f>IF(بيانات!B1675&lt;&gt;"",بيانات!B1675,"")</f>
        <v/>
      </c>
      <c r="B1675" s="57" t="str">
        <f>IF(بيانات!B1675&lt;&gt;"",بيانات!C1675,"")</f>
        <v/>
      </c>
      <c r="C1675" s="65" t="str">
        <f>IF(بيانات!B1675&lt;&gt;"",بيانات!D1675,"")</f>
        <v/>
      </c>
      <c r="D1675" s="2"/>
    </row>
    <row r="1676" spans="1:4" ht="15" customHeight="1">
      <c r="A1676" s="58" t="str">
        <f>IF(بيانات!B1676&lt;&gt;"",بيانات!B1676,"")</f>
        <v/>
      </c>
      <c r="B1676" s="58" t="str">
        <f>IF(بيانات!B1676&lt;&gt;"",بيانات!C1676,"")</f>
        <v/>
      </c>
      <c r="C1676" s="66" t="str">
        <f>IF(بيانات!B1676&lt;&gt;"",بيانات!D1676,"")</f>
        <v/>
      </c>
      <c r="D1676" s="5"/>
    </row>
    <row r="1677" spans="1:4" ht="15" customHeight="1">
      <c r="A1677" s="57" t="str">
        <f>IF(بيانات!B1677&lt;&gt;"",بيانات!B1677,"")</f>
        <v/>
      </c>
      <c r="B1677" s="57" t="str">
        <f>IF(بيانات!B1677&lt;&gt;"",بيانات!C1677,"")</f>
        <v/>
      </c>
      <c r="C1677" s="65" t="str">
        <f>IF(بيانات!B1677&lt;&gt;"",بيانات!D1677,"")</f>
        <v/>
      </c>
      <c r="D1677" s="2"/>
    </row>
    <row r="1678" spans="1:4" ht="15" customHeight="1">
      <c r="A1678" s="58" t="str">
        <f>IF(بيانات!B1678&lt;&gt;"",بيانات!B1678,"")</f>
        <v/>
      </c>
      <c r="B1678" s="58" t="str">
        <f>IF(بيانات!B1678&lt;&gt;"",بيانات!C1678,"")</f>
        <v/>
      </c>
      <c r="C1678" s="66" t="str">
        <f>IF(بيانات!B1678&lt;&gt;"",بيانات!D1678,"")</f>
        <v/>
      </c>
      <c r="D1678" s="5"/>
    </row>
    <row r="1679" spans="1:4" ht="15" customHeight="1">
      <c r="A1679" s="57" t="str">
        <f>IF(بيانات!B1679&lt;&gt;"",بيانات!B1679,"")</f>
        <v/>
      </c>
      <c r="B1679" s="57" t="str">
        <f>IF(بيانات!B1679&lt;&gt;"",بيانات!C1679,"")</f>
        <v/>
      </c>
      <c r="C1679" s="65" t="str">
        <f>IF(بيانات!B1679&lt;&gt;"",بيانات!D1679,"")</f>
        <v/>
      </c>
      <c r="D1679" s="2"/>
    </row>
    <row r="1680" spans="1:4" ht="15" customHeight="1">
      <c r="A1680" s="58" t="str">
        <f>IF(بيانات!B1680&lt;&gt;"",بيانات!B1680,"")</f>
        <v/>
      </c>
      <c r="B1680" s="58" t="str">
        <f>IF(بيانات!B1680&lt;&gt;"",بيانات!C1680,"")</f>
        <v/>
      </c>
      <c r="C1680" s="66" t="str">
        <f>IF(بيانات!B1680&lt;&gt;"",بيانات!D1680,"")</f>
        <v/>
      </c>
      <c r="D1680" s="5"/>
    </row>
    <row r="1681" spans="1:4" ht="15" customHeight="1">
      <c r="A1681" s="57" t="str">
        <f>IF(بيانات!B1681&lt;&gt;"",بيانات!B1681,"")</f>
        <v/>
      </c>
      <c r="B1681" s="57" t="str">
        <f>IF(بيانات!B1681&lt;&gt;"",بيانات!C1681,"")</f>
        <v/>
      </c>
      <c r="C1681" s="65" t="str">
        <f>IF(بيانات!B1681&lt;&gt;"",بيانات!D1681,"")</f>
        <v/>
      </c>
      <c r="D1681" s="2"/>
    </row>
    <row r="1682" spans="1:4" ht="15" customHeight="1">
      <c r="A1682" s="58" t="str">
        <f>IF(بيانات!B1682&lt;&gt;"",بيانات!B1682,"")</f>
        <v/>
      </c>
      <c r="B1682" s="58" t="str">
        <f>IF(بيانات!B1682&lt;&gt;"",بيانات!C1682,"")</f>
        <v/>
      </c>
      <c r="C1682" s="66" t="str">
        <f>IF(بيانات!B1682&lt;&gt;"",بيانات!D1682,"")</f>
        <v/>
      </c>
      <c r="D1682" s="5"/>
    </row>
    <row r="1683" spans="1:4" ht="15" customHeight="1">
      <c r="A1683" s="57" t="str">
        <f>IF(بيانات!B1683&lt;&gt;"",بيانات!B1683,"")</f>
        <v/>
      </c>
      <c r="B1683" s="57" t="str">
        <f>IF(بيانات!B1683&lt;&gt;"",بيانات!C1683,"")</f>
        <v/>
      </c>
      <c r="C1683" s="65" t="str">
        <f>IF(بيانات!B1683&lt;&gt;"",بيانات!D1683,"")</f>
        <v/>
      </c>
      <c r="D1683" s="2"/>
    </row>
    <row r="1684" spans="1:4" ht="15" customHeight="1">
      <c r="A1684" s="58" t="str">
        <f>IF(بيانات!B1684&lt;&gt;"",بيانات!B1684,"")</f>
        <v/>
      </c>
      <c r="B1684" s="58" t="str">
        <f>IF(بيانات!B1684&lt;&gt;"",بيانات!C1684,"")</f>
        <v/>
      </c>
      <c r="C1684" s="66" t="str">
        <f>IF(بيانات!B1684&lt;&gt;"",بيانات!D1684,"")</f>
        <v/>
      </c>
      <c r="D1684" s="5"/>
    </row>
    <row r="1685" spans="1:4" ht="15" customHeight="1">
      <c r="A1685" s="57" t="str">
        <f>IF(بيانات!B1685&lt;&gt;"",بيانات!B1685,"")</f>
        <v/>
      </c>
      <c r="B1685" s="57" t="str">
        <f>IF(بيانات!B1685&lt;&gt;"",بيانات!C1685,"")</f>
        <v/>
      </c>
      <c r="C1685" s="65" t="str">
        <f>IF(بيانات!B1685&lt;&gt;"",بيانات!D1685,"")</f>
        <v/>
      </c>
      <c r="D1685" s="2"/>
    </row>
    <row r="1686" spans="1:4" ht="15" customHeight="1">
      <c r="A1686" s="58" t="str">
        <f>IF(بيانات!B1686&lt;&gt;"",بيانات!B1686,"")</f>
        <v/>
      </c>
      <c r="B1686" s="58" t="str">
        <f>IF(بيانات!B1686&lt;&gt;"",بيانات!C1686,"")</f>
        <v/>
      </c>
      <c r="C1686" s="66" t="str">
        <f>IF(بيانات!B1686&lt;&gt;"",بيانات!D1686,"")</f>
        <v/>
      </c>
      <c r="D1686" s="5"/>
    </row>
    <row r="1687" spans="1:4" ht="15" customHeight="1">
      <c r="A1687" s="57" t="str">
        <f>IF(بيانات!B1687&lt;&gt;"",بيانات!B1687,"")</f>
        <v/>
      </c>
      <c r="B1687" s="57" t="str">
        <f>IF(بيانات!B1687&lt;&gt;"",بيانات!C1687,"")</f>
        <v/>
      </c>
      <c r="C1687" s="65" t="str">
        <f>IF(بيانات!B1687&lt;&gt;"",بيانات!D1687,"")</f>
        <v/>
      </c>
      <c r="D1687" s="2"/>
    </row>
    <row r="1688" spans="1:4" ht="15" customHeight="1">
      <c r="A1688" s="58" t="str">
        <f>IF(بيانات!B1688&lt;&gt;"",بيانات!B1688,"")</f>
        <v/>
      </c>
      <c r="B1688" s="58" t="str">
        <f>IF(بيانات!B1688&lt;&gt;"",بيانات!C1688,"")</f>
        <v/>
      </c>
      <c r="C1688" s="66" t="str">
        <f>IF(بيانات!B1688&lt;&gt;"",بيانات!D1688,"")</f>
        <v/>
      </c>
      <c r="D1688" s="5"/>
    </row>
    <row r="1689" spans="1:4" ht="15" customHeight="1">
      <c r="A1689" s="57" t="str">
        <f>IF(بيانات!B1689&lt;&gt;"",بيانات!B1689,"")</f>
        <v/>
      </c>
      <c r="B1689" s="57" t="str">
        <f>IF(بيانات!B1689&lt;&gt;"",بيانات!C1689,"")</f>
        <v/>
      </c>
      <c r="C1689" s="65" t="str">
        <f>IF(بيانات!B1689&lt;&gt;"",بيانات!D1689,"")</f>
        <v/>
      </c>
      <c r="D1689" s="2"/>
    </row>
    <row r="1690" spans="1:4" ht="15" customHeight="1">
      <c r="A1690" s="58" t="str">
        <f>IF(بيانات!B1690&lt;&gt;"",بيانات!B1690,"")</f>
        <v/>
      </c>
      <c r="B1690" s="58" t="str">
        <f>IF(بيانات!B1690&lt;&gt;"",بيانات!C1690,"")</f>
        <v/>
      </c>
      <c r="C1690" s="66" t="str">
        <f>IF(بيانات!B1690&lt;&gt;"",بيانات!D1690,"")</f>
        <v/>
      </c>
      <c r="D1690" s="5"/>
    </row>
    <row r="1691" spans="1:4" ht="15" customHeight="1">
      <c r="A1691" s="57" t="str">
        <f>IF(بيانات!B1691&lt;&gt;"",بيانات!B1691,"")</f>
        <v/>
      </c>
      <c r="B1691" s="57" t="str">
        <f>IF(بيانات!B1691&lt;&gt;"",بيانات!C1691,"")</f>
        <v/>
      </c>
      <c r="C1691" s="65" t="str">
        <f>IF(بيانات!B1691&lt;&gt;"",بيانات!D1691,"")</f>
        <v/>
      </c>
      <c r="D1691" s="2"/>
    </row>
    <row r="1692" spans="1:4" ht="15" customHeight="1">
      <c r="A1692" s="58" t="str">
        <f>IF(بيانات!B1692&lt;&gt;"",بيانات!B1692,"")</f>
        <v/>
      </c>
      <c r="B1692" s="58" t="str">
        <f>IF(بيانات!B1692&lt;&gt;"",بيانات!C1692,"")</f>
        <v/>
      </c>
      <c r="C1692" s="66" t="str">
        <f>IF(بيانات!B1692&lt;&gt;"",بيانات!D1692,"")</f>
        <v/>
      </c>
      <c r="D1692" s="5"/>
    </row>
    <row r="1693" spans="1:4" ht="15" customHeight="1">
      <c r="A1693" s="57" t="str">
        <f>IF(بيانات!B1693&lt;&gt;"",بيانات!B1693,"")</f>
        <v/>
      </c>
      <c r="B1693" s="57" t="str">
        <f>IF(بيانات!B1693&lt;&gt;"",بيانات!C1693,"")</f>
        <v/>
      </c>
      <c r="C1693" s="65" t="str">
        <f>IF(بيانات!B1693&lt;&gt;"",بيانات!D1693,"")</f>
        <v/>
      </c>
      <c r="D1693" s="2"/>
    </row>
    <row r="1694" spans="1:4" ht="15" customHeight="1">
      <c r="A1694" s="58" t="str">
        <f>IF(بيانات!B1694&lt;&gt;"",بيانات!B1694,"")</f>
        <v/>
      </c>
      <c r="B1694" s="58" t="str">
        <f>IF(بيانات!B1694&lt;&gt;"",بيانات!C1694,"")</f>
        <v/>
      </c>
      <c r="C1694" s="66" t="str">
        <f>IF(بيانات!B1694&lt;&gt;"",بيانات!D1694,"")</f>
        <v/>
      </c>
      <c r="D1694" s="5"/>
    </row>
    <row r="1695" spans="1:4" ht="15" customHeight="1">
      <c r="A1695" s="57" t="str">
        <f>IF(بيانات!B1695&lt;&gt;"",بيانات!B1695,"")</f>
        <v/>
      </c>
      <c r="B1695" s="57" t="str">
        <f>IF(بيانات!B1695&lt;&gt;"",بيانات!C1695,"")</f>
        <v/>
      </c>
      <c r="C1695" s="65" t="str">
        <f>IF(بيانات!B1695&lt;&gt;"",بيانات!D1695,"")</f>
        <v/>
      </c>
      <c r="D1695" s="2"/>
    </row>
    <row r="1696" spans="1:4" ht="15" customHeight="1">
      <c r="A1696" s="58" t="str">
        <f>IF(بيانات!B1696&lt;&gt;"",بيانات!B1696,"")</f>
        <v/>
      </c>
      <c r="B1696" s="58" t="str">
        <f>IF(بيانات!B1696&lt;&gt;"",بيانات!C1696,"")</f>
        <v/>
      </c>
      <c r="C1696" s="66" t="str">
        <f>IF(بيانات!B1696&lt;&gt;"",بيانات!D1696,"")</f>
        <v/>
      </c>
      <c r="D1696" s="5"/>
    </row>
    <row r="1697" spans="1:4" ht="15" customHeight="1">
      <c r="A1697" s="57" t="str">
        <f>IF(بيانات!B1697&lt;&gt;"",بيانات!B1697,"")</f>
        <v/>
      </c>
      <c r="B1697" s="57" t="str">
        <f>IF(بيانات!B1697&lt;&gt;"",بيانات!C1697,"")</f>
        <v/>
      </c>
      <c r="C1697" s="65" t="str">
        <f>IF(بيانات!B1697&lt;&gt;"",بيانات!D1697,"")</f>
        <v/>
      </c>
      <c r="D1697" s="2"/>
    </row>
    <row r="1698" spans="1:4" ht="15" customHeight="1">
      <c r="A1698" s="58" t="str">
        <f>IF(بيانات!B1698&lt;&gt;"",بيانات!B1698,"")</f>
        <v/>
      </c>
      <c r="B1698" s="58" t="str">
        <f>IF(بيانات!B1698&lt;&gt;"",بيانات!C1698,"")</f>
        <v/>
      </c>
      <c r="C1698" s="66" t="str">
        <f>IF(بيانات!B1698&lt;&gt;"",بيانات!D1698,"")</f>
        <v/>
      </c>
      <c r="D1698" s="5"/>
    </row>
    <row r="1699" spans="1:4" ht="15" customHeight="1">
      <c r="A1699" s="57" t="str">
        <f>IF(بيانات!B1699&lt;&gt;"",بيانات!B1699,"")</f>
        <v/>
      </c>
      <c r="B1699" s="57" t="str">
        <f>IF(بيانات!B1699&lt;&gt;"",بيانات!C1699,"")</f>
        <v/>
      </c>
      <c r="C1699" s="65" t="str">
        <f>IF(بيانات!B1699&lt;&gt;"",بيانات!D1699,"")</f>
        <v/>
      </c>
      <c r="D1699" s="2"/>
    </row>
    <row r="1700" spans="1:4" ht="15" customHeight="1">
      <c r="A1700" s="58" t="str">
        <f>IF(بيانات!B1700&lt;&gt;"",بيانات!B1700,"")</f>
        <v/>
      </c>
      <c r="B1700" s="58" t="str">
        <f>IF(بيانات!B1700&lt;&gt;"",بيانات!C1700,"")</f>
        <v/>
      </c>
      <c r="C1700" s="66" t="str">
        <f>IF(بيانات!B1700&lt;&gt;"",بيانات!D1700,"")</f>
        <v/>
      </c>
      <c r="D1700" s="5"/>
    </row>
    <row r="1701" spans="1:4" ht="15" customHeight="1">
      <c r="A1701" s="57" t="str">
        <f>IF(بيانات!B1701&lt;&gt;"",بيانات!B1701,"")</f>
        <v/>
      </c>
      <c r="B1701" s="57" t="str">
        <f>IF(بيانات!B1701&lt;&gt;"",بيانات!C1701,"")</f>
        <v/>
      </c>
      <c r="C1701" s="65" t="str">
        <f>IF(بيانات!B1701&lt;&gt;"",بيانات!D1701,"")</f>
        <v/>
      </c>
      <c r="D1701" s="2"/>
    </row>
    <row r="1702" spans="1:4" ht="15" customHeight="1">
      <c r="A1702" s="58" t="str">
        <f>IF(بيانات!B1702&lt;&gt;"",بيانات!B1702,"")</f>
        <v/>
      </c>
      <c r="B1702" s="58" t="str">
        <f>IF(بيانات!B1702&lt;&gt;"",بيانات!C1702,"")</f>
        <v/>
      </c>
      <c r="C1702" s="66" t="str">
        <f>IF(بيانات!B1702&lt;&gt;"",بيانات!D1702,"")</f>
        <v/>
      </c>
      <c r="D1702" s="5"/>
    </row>
    <row r="1703" spans="1:4" ht="15" customHeight="1">
      <c r="A1703" s="57" t="str">
        <f>IF(بيانات!B1703&lt;&gt;"",بيانات!B1703,"")</f>
        <v/>
      </c>
      <c r="B1703" s="57" t="str">
        <f>IF(بيانات!B1703&lt;&gt;"",بيانات!C1703,"")</f>
        <v/>
      </c>
      <c r="C1703" s="65" t="str">
        <f>IF(بيانات!B1703&lt;&gt;"",بيانات!D1703,"")</f>
        <v/>
      </c>
      <c r="D1703" s="2"/>
    </row>
    <row r="1704" spans="1:4" ht="15" customHeight="1">
      <c r="A1704" s="58" t="str">
        <f>IF(بيانات!B1704&lt;&gt;"",بيانات!B1704,"")</f>
        <v/>
      </c>
      <c r="B1704" s="58" t="str">
        <f>IF(بيانات!B1704&lt;&gt;"",بيانات!C1704,"")</f>
        <v/>
      </c>
      <c r="C1704" s="66" t="str">
        <f>IF(بيانات!B1704&lt;&gt;"",بيانات!D1704,"")</f>
        <v/>
      </c>
      <c r="D1704" s="5"/>
    </row>
    <row r="1705" spans="1:4" ht="15" customHeight="1">
      <c r="A1705" s="57" t="str">
        <f>IF(بيانات!B1705&lt;&gt;"",بيانات!B1705,"")</f>
        <v/>
      </c>
      <c r="B1705" s="57" t="str">
        <f>IF(بيانات!B1705&lt;&gt;"",بيانات!C1705,"")</f>
        <v/>
      </c>
      <c r="C1705" s="65" t="str">
        <f>IF(بيانات!B1705&lt;&gt;"",بيانات!D1705,"")</f>
        <v/>
      </c>
      <c r="D1705" s="2"/>
    </row>
    <row r="1706" spans="1:4" ht="15" customHeight="1">
      <c r="A1706" s="58" t="str">
        <f>IF(بيانات!B1706&lt;&gt;"",بيانات!B1706,"")</f>
        <v/>
      </c>
      <c r="B1706" s="58" t="str">
        <f>IF(بيانات!B1706&lt;&gt;"",بيانات!C1706,"")</f>
        <v/>
      </c>
      <c r="C1706" s="66" t="str">
        <f>IF(بيانات!B1706&lt;&gt;"",بيانات!D1706,"")</f>
        <v/>
      </c>
      <c r="D1706" s="5"/>
    </row>
    <row r="1707" spans="1:4" ht="15" customHeight="1">
      <c r="A1707" s="57" t="str">
        <f>IF(بيانات!B1707&lt;&gt;"",بيانات!B1707,"")</f>
        <v/>
      </c>
      <c r="B1707" s="57" t="str">
        <f>IF(بيانات!B1707&lt;&gt;"",بيانات!C1707,"")</f>
        <v/>
      </c>
      <c r="C1707" s="65" t="str">
        <f>IF(بيانات!B1707&lt;&gt;"",بيانات!D1707,"")</f>
        <v/>
      </c>
      <c r="D1707" s="2"/>
    </row>
    <row r="1708" spans="1:4" ht="15" customHeight="1">
      <c r="A1708" s="58" t="str">
        <f>IF(بيانات!B1708&lt;&gt;"",بيانات!B1708,"")</f>
        <v/>
      </c>
      <c r="B1708" s="58" t="str">
        <f>IF(بيانات!B1708&lt;&gt;"",بيانات!C1708,"")</f>
        <v/>
      </c>
      <c r="C1708" s="66" t="str">
        <f>IF(بيانات!B1708&lt;&gt;"",بيانات!D1708,"")</f>
        <v/>
      </c>
      <c r="D1708" s="5"/>
    </row>
    <row r="1709" spans="1:4" ht="15" customHeight="1">
      <c r="A1709" s="57" t="str">
        <f>IF(بيانات!B1709&lt;&gt;"",بيانات!B1709,"")</f>
        <v/>
      </c>
      <c r="B1709" s="57" t="str">
        <f>IF(بيانات!B1709&lt;&gt;"",بيانات!C1709,"")</f>
        <v/>
      </c>
      <c r="C1709" s="65" t="str">
        <f>IF(بيانات!B1709&lt;&gt;"",بيانات!D1709,"")</f>
        <v/>
      </c>
      <c r="D1709" s="2"/>
    </row>
    <row r="1710" spans="1:4" ht="15" customHeight="1">
      <c r="A1710" s="58" t="str">
        <f>IF(بيانات!B1710&lt;&gt;"",بيانات!B1710,"")</f>
        <v/>
      </c>
      <c r="B1710" s="58" t="str">
        <f>IF(بيانات!B1710&lt;&gt;"",بيانات!C1710,"")</f>
        <v/>
      </c>
      <c r="C1710" s="66" t="str">
        <f>IF(بيانات!B1710&lt;&gt;"",بيانات!D1710,"")</f>
        <v/>
      </c>
      <c r="D1710" s="5"/>
    </row>
    <row r="1711" spans="1:4" ht="15" customHeight="1">
      <c r="A1711" s="57" t="str">
        <f>IF(بيانات!B1711&lt;&gt;"",بيانات!B1711,"")</f>
        <v/>
      </c>
      <c r="B1711" s="57" t="str">
        <f>IF(بيانات!B1711&lt;&gt;"",بيانات!C1711,"")</f>
        <v/>
      </c>
      <c r="C1711" s="65" t="str">
        <f>IF(بيانات!B1711&lt;&gt;"",بيانات!D1711,"")</f>
        <v/>
      </c>
      <c r="D1711" s="2"/>
    </row>
    <row r="1712" spans="1:4" ht="15" customHeight="1">
      <c r="A1712" s="58" t="str">
        <f>IF(بيانات!B1712&lt;&gt;"",بيانات!B1712,"")</f>
        <v/>
      </c>
      <c r="B1712" s="58" t="str">
        <f>IF(بيانات!B1712&lt;&gt;"",بيانات!C1712,"")</f>
        <v/>
      </c>
      <c r="C1712" s="66" t="str">
        <f>IF(بيانات!B1712&lt;&gt;"",بيانات!D1712,"")</f>
        <v/>
      </c>
      <c r="D1712" s="5"/>
    </row>
    <row r="1713" spans="1:4" ht="15" customHeight="1">
      <c r="A1713" s="57" t="str">
        <f>IF(بيانات!B1713&lt;&gt;"",بيانات!B1713,"")</f>
        <v/>
      </c>
      <c r="B1713" s="57" t="str">
        <f>IF(بيانات!B1713&lt;&gt;"",بيانات!C1713,"")</f>
        <v/>
      </c>
      <c r="C1713" s="65" t="str">
        <f>IF(بيانات!B1713&lt;&gt;"",بيانات!D1713,"")</f>
        <v/>
      </c>
      <c r="D1713" s="2"/>
    </row>
    <row r="1714" spans="1:4" ht="15" customHeight="1">
      <c r="A1714" s="58" t="str">
        <f>IF(بيانات!B1714&lt;&gt;"",بيانات!B1714,"")</f>
        <v/>
      </c>
      <c r="B1714" s="58" t="str">
        <f>IF(بيانات!B1714&lt;&gt;"",بيانات!C1714,"")</f>
        <v/>
      </c>
      <c r="C1714" s="66" t="str">
        <f>IF(بيانات!B1714&lt;&gt;"",بيانات!D1714,"")</f>
        <v/>
      </c>
      <c r="D1714" s="5"/>
    </row>
    <row r="1715" spans="1:4" ht="15" customHeight="1">
      <c r="A1715" s="57" t="str">
        <f>IF(بيانات!B1715&lt;&gt;"",بيانات!B1715,"")</f>
        <v/>
      </c>
      <c r="B1715" s="57" t="str">
        <f>IF(بيانات!B1715&lt;&gt;"",بيانات!C1715,"")</f>
        <v/>
      </c>
      <c r="C1715" s="65" t="str">
        <f>IF(بيانات!B1715&lt;&gt;"",بيانات!D1715,"")</f>
        <v/>
      </c>
      <c r="D1715" s="2"/>
    </row>
    <row r="1716" spans="1:4" ht="15" customHeight="1">
      <c r="A1716" s="58" t="str">
        <f>IF(بيانات!B1716&lt;&gt;"",بيانات!B1716,"")</f>
        <v/>
      </c>
      <c r="B1716" s="58" t="str">
        <f>IF(بيانات!B1716&lt;&gt;"",بيانات!C1716,"")</f>
        <v/>
      </c>
      <c r="C1716" s="66" t="str">
        <f>IF(بيانات!B1716&lt;&gt;"",بيانات!D1716,"")</f>
        <v/>
      </c>
      <c r="D1716" s="5"/>
    </row>
    <row r="1717" spans="1:4" ht="15" customHeight="1">
      <c r="A1717" s="57" t="str">
        <f>IF(بيانات!B1717&lt;&gt;"",بيانات!B1717,"")</f>
        <v/>
      </c>
      <c r="B1717" s="57" t="str">
        <f>IF(بيانات!B1717&lt;&gt;"",بيانات!C1717,"")</f>
        <v/>
      </c>
      <c r="C1717" s="65" t="str">
        <f>IF(بيانات!B1717&lt;&gt;"",بيانات!D1717,"")</f>
        <v/>
      </c>
      <c r="D1717" s="2"/>
    </row>
    <row r="1718" spans="1:4" ht="15" customHeight="1">
      <c r="A1718" s="58" t="str">
        <f>IF(بيانات!B1718&lt;&gt;"",بيانات!B1718,"")</f>
        <v/>
      </c>
      <c r="B1718" s="58" t="str">
        <f>IF(بيانات!B1718&lt;&gt;"",بيانات!C1718,"")</f>
        <v/>
      </c>
      <c r="C1718" s="66" t="str">
        <f>IF(بيانات!B1718&lt;&gt;"",بيانات!D1718,"")</f>
        <v/>
      </c>
      <c r="D1718" s="5"/>
    </row>
    <row r="1719" spans="1:4" ht="15" customHeight="1">
      <c r="A1719" s="57" t="str">
        <f>IF(بيانات!B1719&lt;&gt;"",بيانات!B1719,"")</f>
        <v/>
      </c>
      <c r="B1719" s="57" t="str">
        <f>IF(بيانات!B1719&lt;&gt;"",بيانات!C1719,"")</f>
        <v/>
      </c>
      <c r="C1719" s="65" t="str">
        <f>IF(بيانات!B1719&lt;&gt;"",بيانات!D1719,"")</f>
        <v/>
      </c>
      <c r="D1719" s="2"/>
    </row>
    <row r="1720" spans="1:4" ht="15" customHeight="1">
      <c r="A1720" s="58" t="str">
        <f>IF(بيانات!B1720&lt;&gt;"",بيانات!B1720,"")</f>
        <v/>
      </c>
      <c r="B1720" s="58" t="str">
        <f>IF(بيانات!B1720&lt;&gt;"",بيانات!C1720,"")</f>
        <v/>
      </c>
      <c r="C1720" s="66" t="str">
        <f>IF(بيانات!B1720&lt;&gt;"",بيانات!D1720,"")</f>
        <v/>
      </c>
      <c r="D1720" s="5"/>
    </row>
    <row r="1721" spans="1:4" ht="15" customHeight="1">
      <c r="A1721" s="57" t="str">
        <f>IF(بيانات!B1721&lt;&gt;"",بيانات!B1721,"")</f>
        <v/>
      </c>
      <c r="B1721" s="57" t="str">
        <f>IF(بيانات!B1721&lt;&gt;"",بيانات!C1721,"")</f>
        <v/>
      </c>
      <c r="C1721" s="65" t="str">
        <f>IF(بيانات!B1721&lt;&gt;"",بيانات!D1721,"")</f>
        <v/>
      </c>
      <c r="D1721" s="2"/>
    </row>
    <row r="1722" spans="1:4" ht="15" customHeight="1">
      <c r="A1722" s="58" t="str">
        <f>IF(بيانات!B1722&lt;&gt;"",بيانات!B1722,"")</f>
        <v/>
      </c>
      <c r="B1722" s="58" t="str">
        <f>IF(بيانات!B1722&lt;&gt;"",بيانات!C1722,"")</f>
        <v/>
      </c>
      <c r="C1722" s="66" t="str">
        <f>IF(بيانات!B1722&lt;&gt;"",بيانات!D1722,"")</f>
        <v/>
      </c>
      <c r="D1722" s="5"/>
    </row>
    <row r="1723" spans="1:4" ht="15" customHeight="1">
      <c r="A1723" s="57" t="str">
        <f>IF(بيانات!B1723&lt;&gt;"",بيانات!B1723,"")</f>
        <v/>
      </c>
      <c r="B1723" s="57" t="str">
        <f>IF(بيانات!B1723&lt;&gt;"",بيانات!C1723,"")</f>
        <v/>
      </c>
      <c r="C1723" s="65" t="str">
        <f>IF(بيانات!B1723&lt;&gt;"",بيانات!D1723,"")</f>
        <v/>
      </c>
      <c r="D1723" s="2"/>
    </row>
    <row r="1724" spans="1:4" ht="15" customHeight="1">
      <c r="A1724" s="58" t="str">
        <f>IF(بيانات!B1724&lt;&gt;"",بيانات!B1724,"")</f>
        <v/>
      </c>
      <c r="B1724" s="58" t="str">
        <f>IF(بيانات!B1724&lt;&gt;"",بيانات!C1724,"")</f>
        <v/>
      </c>
      <c r="C1724" s="66" t="str">
        <f>IF(بيانات!B1724&lt;&gt;"",بيانات!D1724,"")</f>
        <v/>
      </c>
      <c r="D1724" s="5"/>
    </row>
    <row r="1725" spans="1:4" ht="15" customHeight="1">
      <c r="A1725" s="57" t="str">
        <f>IF(بيانات!B1725&lt;&gt;"",بيانات!B1725,"")</f>
        <v/>
      </c>
      <c r="B1725" s="57" t="str">
        <f>IF(بيانات!B1725&lt;&gt;"",بيانات!C1725,"")</f>
        <v/>
      </c>
      <c r="C1725" s="65" t="str">
        <f>IF(بيانات!B1725&lt;&gt;"",بيانات!D1725,"")</f>
        <v/>
      </c>
      <c r="D1725" s="2"/>
    </row>
    <row r="1726" spans="1:4" ht="15" customHeight="1">
      <c r="A1726" s="58" t="str">
        <f>IF(بيانات!B1726&lt;&gt;"",بيانات!B1726,"")</f>
        <v/>
      </c>
      <c r="B1726" s="58" t="str">
        <f>IF(بيانات!B1726&lt;&gt;"",بيانات!C1726,"")</f>
        <v/>
      </c>
      <c r="C1726" s="66" t="str">
        <f>IF(بيانات!B1726&lt;&gt;"",بيانات!D1726,"")</f>
        <v/>
      </c>
      <c r="D1726" s="5"/>
    </row>
    <row r="1727" spans="1:4" ht="15" customHeight="1">
      <c r="A1727" s="57" t="str">
        <f>IF(بيانات!B1727&lt;&gt;"",بيانات!B1727,"")</f>
        <v/>
      </c>
      <c r="B1727" s="57" t="str">
        <f>IF(بيانات!B1727&lt;&gt;"",بيانات!C1727,"")</f>
        <v/>
      </c>
      <c r="C1727" s="65" t="str">
        <f>IF(بيانات!B1727&lt;&gt;"",بيانات!D1727,"")</f>
        <v/>
      </c>
      <c r="D1727" s="2"/>
    </row>
    <row r="1728" spans="1:4" ht="15" customHeight="1">
      <c r="A1728" s="58" t="str">
        <f>IF(بيانات!B1728&lt;&gt;"",بيانات!B1728,"")</f>
        <v/>
      </c>
      <c r="B1728" s="58" t="str">
        <f>IF(بيانات!B1728&lt;&gt;"",بيانات!C1728,"")</f>
        <v/>
      </c>
      <c r="C1728" s="66" t="str">
        <f>IF(بيانات!B1728&lt;&gt;"",بيانات!D1728,"")</f>
        <v/>
      </c>
      <c r="D1728" s="5"/>
    </row>
    <row r="1729" spans="1:4" ht="15" customHeight="1">
      <c r="A1729" s="57" t="str">
        <f>IF(بيانات!B1729&lt;&gt;"",بيانات!B1729,"")</f>
        <v/>
      </c>
      <c r="B1729" s="57" t="str">
        <f>IF(بيانات!B1729&lt;&gt;"",بيانات!C1729,"")</f>
        <v/>
      </c>
      <c r="C1729" s="65" t="str">
        <f>IF(بيانات!B1729&lt;&gt;"",بيانات!D1729,"")</f>
        <v/>
      </c>
      <c r="D1729" s="2"/>
    </row>
    <row r="1730" spans="1:4" ht="15" customHeight="1">
      <c r="A1730" s="58" t="str">
        <f>IF(بيانات!B1730&lt;&gt;"",بيانات!B1730,"")</f>
        <v/>
      </c>
      <c r="B1730" s="58" t="str">
        <f>IF(بيانات!B1730&lt;&gt;"",بيانات!C1730,"")</f>
        <v/>
      </c>
      <c r="C1730" s="66" t="str">
        <f>IF(بيانات!B1730&lt;&gt;"",بيانات!D1730,"")</f>
        <v/>
      </c>
      <c r="D1730" s="5"/>
    </row>
    <row r="1731" spans="1:4" ht="15" customHeight="1">
      <c r="A1731" s="57" t="str">
        <f>IF(بيانات!B1731&lt;&gt;"",بيانات!B1731,"")</f>
        <v/>
      </c>
      <c r="B1731" s="57" t="str">
        <f>IF(بيانات!B1731&lt;&gt;"",بيانات!C1731,"")</f>
        <v/>
      </c>
      <c r="C1731" s="65" t="str">
        <f>IF(بيانات!B1731&lt;&gt;"",بيانات!D1731,"")</f>
        <v/>
      </c>
      <c r="D1731" s="2"/>
    </row>
    <row r="1732" spans="1:4" ht="15" customHeight="1">
      <c r="A1732" s="58" t="str">
        <f>IF(بيانات!B1732&lt;&gt;"",بيانات!B1732,"")</f>
        <v/>
      </c>
      <c r="B1732" s="58" t="str">
        <f>IF(بيانات!B1732&lt;&gt;"",بيانات!C1732,"")</f>
        <v/>
      </c>
      <c r="C1732" s="66" t="str">
        <f>IF(بيانات!B1732&lt;&gt;"",بيانات!D1732,"")</f>
        <v/>
      </c>
      <c r="D1732" s="5"/>
    </row>
    <row r="1733" spans="1:4" ht="15" customHeight="1">
      <c r="A1733" s="57" t="str">
        <f>IF(بيانات!B1733&lt;&gt;"",بيانات!B1733,"")</f>
        <v/>
      </c>
      <c r="B1733" s="57" t="str">
        <f>IF(بيانات!B1733&lt;&gt;"",بيانات!C1733,"")</f>
        <v/>
      </c>
      <c r="C1733" s="65" t="str">
        <f>IF(بيانات!B1733&lt;&gt;"",بيانات!D1733,"")</f>
        <v/>
      </c>
      <c r="D1733" s="2"/>
    </row>
    <row r="1734" spans="1:4" ht="15" customHeight="1">
      <c r="A1734" s="58" t="str">
        <f>IF(بيانات!B1734&lt;&gt;"",بيانات!B1734,"")</f>
        <v/>
      </c>
      <c r="B1734" s="58" t="str">
        <f>IF(بيانات!B1734&lt;&gt;"",بيانات!C1734,"")</f>
        <v/>
      </c>
      <c r="C1734" s="66" t="str">
        <f>IF(بيانات!B1734&lt;&gt;"",بيانات!D1734,"")</f>
        <v/>
      </c>
      <c r="D1734" s="5"/>
    </row>
    <row r="1735" spans="1:4" ht="15" customHeight="1">
      <c r="A1735" s="57" t="str">
        <f>IF(بيانات!B1735&lt;&gt;"",بيانات!B1735,"")</f>
        <v/>
      </c>
      <c r="B1735" s="57" t="str">
        <f>IF(بيانات!B1735&lt;&gt;"",بيانات!C1735,"")</f>
        <v/>
      </c>
      <c r="C1735" s="65" t="str">
        <f>IF(بيانات!B1735&lt;&gt;"",بيانات!D1735,"")</f>
        <v/>
      </c>
      <c r="D1735" s="2"/>
    </row>
    <row r="1736" spans="1:4" ht="15" customHeight="1">
      <c r="A1736" s="58" t="str">
        <f>IF(بيانات!B1736&lt;&gt;"",بيانات!B1736,"")</f>
        <v/>
      </c>
      <c r="B1736" s="58" t="str">
        <f>IF(بيانات!B1736&lt;&gt;"",بيانات!C1736,"")</f>
        <v/>
      </c>
      <c r="C1736" s="66" t="str">
        <f>IF(بيانات!B1736&lt;&gt;"",بيانات!D1736,"")</f>
        <v/>
      </c>
      <c r="D1736" s="5"/>
    </row>
    <row r="1737" spans="1:4" ht="15" customHeight="1">
      <c r="A1737" s="57" t="str">
        <f>IF(بيانات!B1737&lt;&gt;"",بيانات!B1737,"")</f>
        <v/>
      </c>
      <c r="B1737" s="57" t="str">
        <f>IF(بيانات!B1737&lt;&gt;"",بيانات!C1737,"")</f>
        <v/>
      </c>
      <c r="C1737" s="65" t="str">
        <f>IF(بيانات!B1737&lt;&gt;"",بيانات!D1737,"")</f>
        <v/>
      </c>
      <c r="D1737" s="2"/>
    </row>
    <row r="1738" spans="1:4" ht="15" customHeight="1">
      <c r="A1738" s="58" t="str">
        <f>IF(بيانات!B1738&lt;&gt;"",بيانات!B1738,"")</f>
        <v/>
      </c>
      <c r="B1738" s="58" t="str">
        <f>IF(بيانات!B1738&lt;&gt;"",بيانات!C1738,"")</f>
        <v/>
      </c>
      <c r="C1738" s="66" t="str">
        <f>IF(بيانات!B1738&lt;&gt;"",بيانات!D1738,"")</f>
        <v/>
      </c>
      <c r="D1738" s="5"/>
    </row>
    <row r="1739" spans="1:4" ht="15" customHeight="1">
      <c r="A1739" s="57" t="str">
        <f>IF(بيانات!B1739&lt;&gt;"",بيانات!B1739,"")</f>
        <v/>
      </c>
      <c r="B1739" s="57" t="str">
        <f>IF(بيانات!B1739&lt;&gt;"",بيانات!C1739,"")</f>
        <v/>
      </c>
      <c r="C1739" s="65" t="str">
        <f>IF(بيانات!B1739&lt;&gt;"",بيانات!D1739,"")</f>
        <v/>
      </c>
      <c r="D1739" s="2"/>
    </row>
    <row r="1740" spans="1:4" ht="15" customHeight="1">
      <c r="A1740" s="58" t="str">
        <f>IF(بيانات!B1740&lt;&gt;"",بيانات!B1740,"")</f>
        <v/>
      </c>
      <c r="B1740" s="58" t="str">
        <f>IF(بيانات!B1740&lt;&gt;"",بيانات!C1740,"")</f>
        <v/>
      </c>
      <c r="C1740" s="66" t="str">
        <f>IF(بيانات!B1740&lt;&gt;"",بيانات!D1740,"")</f>
        <v/>
      </c>
      <c r="D1740" s="5"/>
    </row>
    <row r="1741" spans="1:4" ht="15" customHeight="1">
      <c r="A1741" s="57" t="str">
        <f>IF(بيانات!B1741&lt;&gt;"",بيانات!B1741,"")</f>
        <v/>
      </c>
      <c r="B1741" s="57" t="str">
        <f>IF(بيانات!B1741&lt;&gt;"",بيانات!C1741,"")</f>
        <v/>
      </c>
      <c r="C1741" s="65" t="str">
        <f>IF(بيانات!B1741&lt;&gt;"",بيانات!D1741,"")</f>
        <v/>
      </c>
      <c r="D1741" s="2"/>
    </row>
    <row r="1742" spans="1:4" ht="15" customHeight="1">
      <c r="A1742" s="58" t="str">
        <f>IF(بيانات!B1742&lt;&gt;"",بيانات!B1742,"")</f>
        <v/>
      </c>
      <c r="B1742" s="58" t="str">
        <f>IF(بيانات!B1742&lt;&gt;"",بيانات!C1742,"")</f>
        <v/>
      </c>
      <c r="C1742" s="66" t="str">
        <f>IF(بيانات!B1742&lt;&gt;"",بيانات!D1742,"")</f>
        <v/>
      </c>
      <c r="D1742" s="5"/>
    </row>
    <row r="1743" spans="1:4" ht="15" customHeight="1">
      <c r="A1743" s="57" t="str">
        <f>IF(بيانات!B1743&lt;&gt;"",بيانات!B1743,"")</f>
        <v/>
      </c>
      <c r="B1743" s="57" t="str">
        <f>IF(بيانات!B1743&lt;&gt;"",بيانات!C1743,"")</f>
        <v/>
      </c>
      <c r="C1743" s="65" t="str">
        <f>IF(بيانات!B1743&lt;&gt;"",بيانات!D1743,"")</f>
        <v/>
      </c>
      <c r="D1743" s="2"/>
    </row>
    <row r="1744" spans="1:4" ht="15" customHeight="1">
      <c r="A1744" s="58" t="str">
        <f>IF(بيانات!B1744&lt;&gt;"",بيانات!B1744,"")</f>
        <v/>
      </c>
      <c r="B1744" s="58" t="str">
        <f>IF(بيانات!B1744&lt;&gt;"",بيانات!C1744,"")</f>
        <v/>
      </c>
      <c r="C1744" s="66" t="str">
        <f>IF(بيانات!B1744&lt;&gt;"",بيانات!D1744,"")</f>
        <v/>
      </c>
      <c r="D1744" s="5"/>
    </row>
    <row r="1745" spans="1:4" ht="15" customHeight="1">
      <c r="A1745" s="57" t="str">
        <f>IF(بيانات!B1745&lt;&gt;"",بيانات!B1745,"")</f>
        <v/>
      </c>
      <c r="B1745" s="57" t="str">
        <f>IF(بيانات!B1745&lt;&gt;"",بيانات!C1745,"")</f>
        <v/>
      </c>
      <c r="C1745" s="65" t="str">
        <f>IF(بيانات!B1745&lt;&gt;"",بيانات!D1745,"")</f>
        <v/>
      </c>
      <c r="D1745" s="2"/>
    </row>
    <row r="1746" spans="1:4" ht="15" customHeight="1">
      <c r="A1746" s="58" t="str">
        <f>IF(بيانات!B1746&lt;&gt;"",بيانات!B1746,"")</f>
        <v/>
      </c>
      <c r="B1746" s="58" t="str">
        <f>IF(بيانات!B1746&lt;&gt;"",بيانات!C1746,"")</f>
        <v/>
      </c>
      <c r="C1746" s="66" t="str">
        <f>IF(بيانات!B1746&lt;&gt;"",بيانات!D1746,"")</f>
        <v/>
      </c>
      <c r="D1746" s="5"/>
    </row>
    <row r="1747" spans="1:4" ht="15" customHeight="1">
      <c r="A1747" s="57" t="str">
        <f>IF(بيانات!B1747&lt;&gt;"",بيانات!B1747,"")</f>
        <v/>
      </c>
      <c r="B1747" s="57" t="str">
        <f>IF(بيانات!B1747&lt;&gt;"",بيانات!C1747,"")</f>
        <v/>
      </c>
      <c r="C1747" s="65" t="str">
        <f>IF(بيانات!B1747&lt;&gt;"",بيانات!D1747,"")</f>
        <v/>
      </c>
      <c r="D1747" s="2"/>
    </row>
    <row r="1748" spans="1:4" ht="15" customHeight="1">
      <c r="A1748" s="58" t="str">
        <f>IF(بيانات!B1748&lt;&gt;"",بيانات!B1748,"")</f>
        <v/>
      </c>
      <c r="B1748" s="58" t="str">
        <f>IF(بيانات!B1748&lt;&gt;"",بيانات!C1748,"")</f>
        <v/>
      </c>
      <c r="C1748" s="66" t="str">
        <f>IF(بيانات!B1748&lt;&gt;"",بيانات!D1748,"")</f>
        <v/>
      </c>
      <c r="D1748" s="5"/>
    </row>
    <row r="1749" spans="1:4" ht="15" customHeight="1">
      <c r="A1749" s="57" t="str">
        <f>IF(بيانات!B1749&lt;&gt;"",بيانات!B1749,"")</f>
        <v/>
      </c>
      <c r="B1749" s="57" t="str">
        <f>IF(بيانات!B1749&lt;&gt;"",بيانات!C1749,"")</f>
        <v/>
      </c>
      <c r="C1749" s="65" t="str">
        <f>IF(بيانات!B1749&lt;&gt;"",بيانات!D1749,"")</f>
        <v/>
      </c>
      <c r="D1749" s="2"/>
    </row>
    <row r="1750" spans="1:4" ht="15" customHeight="1">
      <c r="A1750" s="58" t="str">
        <f>IF(بيانات!B1750&lt;&gt;"",بيانات!B1750,"")</f>
        <v/>
      </c>
      <c r="B1750" s="58" t="str">
        <f>IF(بيانات!B1750&lt;&gt;"",بيانات!C1750,"")</f>
        <v/>
      </c>
      <c r="C1750" s="66" t="str">
        <f>IF(بيانات!B1750&lt;&gt;"",بيانات!D1750,"")</f>
        <v/>
      </c>
      <c r="D1750" s="5"/>
    </row>
    <row r="1751" spans="1:4" ht="15" customHeight="1">
      <c r="A1751" s="57" t="str">
        <f>IF(بيانات!B1751&lt;&gt;"",بيانات!B1751,"")</f>
        <v/>
      </c>
      <c r="B1751" s="57" t="str">
        <f>IF(بيانات!B1751&lt;&gt;"",بيانات!C1751,"")</f>
        <v/>
      </c>
      <c r="C1751" s="65" t="str">
        <f>IF(بيانات!B1751&lt;&gt;"",بيانات!D1751,"")</f>
        <v/>
      </c>
      <c r="D1751" s="2"/>
    </row>
    <row r="1752" spans="1:4" ht="15" customHeight="1">
      <c r="A1752" s="58" t="str">
        <f>IF(بيانات!B1752&lt;&gt;"",بيانات!B1752,"")</f>
        <v/>
      </c>
      <c r="B1752" s="58" t="str">
        <f>IF(بيانات!B1752&lt;&gt;"",بيانات!C1752,"")</f>
        <v/>
      </c>
      <c r="C1752" s="66" t="str">
        <f>IF(بيانات!B1752&lt;&gt;"",بيانات!D1752,"")</f>
        <v/>
      </c>
      <c r="D1752" s="5"/>
    </row>
    <row r="1753" spans="1:4" ht="15" customHeight="1">
      <c r="A1753" s="57" t="str">
        <f>IF(بيانات!B1753&lt;&gt;"",بيانات!B1753,"")</f>
        <v/>
      </c>
      <c r="B1753" s="57" t="str">
        <f>IF(بيانات!B1753&lt;&gt;"",بيانات!C1753,"")</f>
        <v/>
      </c>
      <c r="C1753" s="65" t="str">
        <f>IF(بيانات!B1753&lt;&gt;"",بيانات!D1753,"")</f>
        <v/>
      </c>
      <c r="D1753" s="2"/>
    </row>
    <row r="1754" spans="1:4" ht="15" customHeight="1">
      <c r="A1754" s="58" t="str">
        <f>IF(بيانات!B1754&lt;&gt;"",بيانات!B1754,"")</f>
        <v/>
      </c>
      <c r="B1754" s="58" t="str">
        <f>IF(بيانات!B1754&lt;&gt;"",بيانات!C1754,"")</f>
        <v/>
      </c>
      <c r="C1754" s="66" t="str">
        <f>IF(بيانات!B1754&lt;&gt;"",بيانات!D1754,"")</f>
        <v/>
      </c>
      <c r="D1754" s="5"/>
    </row>
    <row r="1755" spans="1:4" ht="15" customHeight="1">
      <c r="A1755" s="57" t="str">
        <f>IF(بيانات!B1755&lt;&gt;"",بيانات!B1755,"")</f>
        <v/>
      </c>
      <c r="B1755" s="57" t="str">
        <f>IF(بيانات!B1755&lt;&gt;"",بيانات!C1755,"")</f>
        <v/>
      </c>
      <c r="C1755" s="65" t="str">
        <f>IF(بيانات!B1755&lt;&gt;"",بيانات!D1755,"")</f>
        <v/>
      </c>
      <c r="D1755" s="2"/>
    </row>
    <row r="1756" spans="1:4" ht="15" customHeight="1">
      <c r="A1756" s="58" t="str">
        <f>IF(بيانات!B1756&lt;&gt;"",بيانات!B1756,"")</f>
        <v/>
      </c>
      <c r="B1756" s="58" t="str">
        <f>IF(بيانات!B1756&lt;&gt;"",بيانات!C1756,"")</f>
        <v/>
      </c>
      <c r="C1756" s="66" t="str">
        <f>IF(بيانات!B1756&lt;&gt;"",بيانات!D1756,"")</f>
        <v/>
      </c>
      <c r="D1756" s="5"/>
    </row>
    <row r="1757" spans="1:4" ht="15" customHeight="1">
      <c r="A1757" s="57" t="str">
        <f>IF(بيانات!B1757&lt;&gt;"",بيانات!B1757,"")</f>
        <v/>
      </c>
      <c r="B1757" s="57" t="str">
        <f>IF(بيانات!B1757&lt;&gt;"",بيانات!C1757,"")</f>
        <v/>
      </c>
      <c r="C1757" s="65" t="str">
        <f>IF(بيانات!B1757&lt;&gt;"",بيانات!D1757,"")</f>
        <v/>
      </c>
      <c r="D1757" s="2"/>
    </row>
    <row r="1758" spans="1:4" ht="15" customHeight="1">
      <c r="A1758" s="58" t="str">
        <f>IF(بيانات!B1758&lt;&gt;"",بيانات!B1758,"")</f>
        <v/>
      </c>
      <c r="B1758" s="58" t="str">
        <f>IF(بيانات!B1758&lt;&gt;"",بيانات!C1758,"")</f>
        <v/>
      </c>
      <c r="C1758" s="66" t="str">
        <f>IF(بيانات!B1758&lt;&gt;"",بيانات!D1758,"")</f>
        <v/>
      </c>
      <c r="D1758" s="5"/>
    </row>
    <row r="1759" spans="1:4" ht="15" customHeight="1">
      <c r="A1759" s="57" t="str">
        <f>IF(بيانات!B1759&lt;&gt;"",بيانات!B1759,"")</f>
        <v/>
      </c>
      <c r="B1759" s="57" t="str">
        <f>IF(بيانات!B1759&lt;&gt;"",بيانات!C1759,"")</f>
        <v/>
      </c>
      <c r="C1759" s="65" t="str">
        <f>IF(بيانات!B1759&lt;&gt;"",بيانات!D1759,"")</f>
        <v/>
      </c>
      <c r="D1759" s="2"/>
    </row>
    <row r="1760" spans="1:4" ht="15" customHeight="1">
      <c r="A1760" s="58" t="str">
        <f>IF(بيانات!B1760&lt;&gt;"",بيانات!B1760,"")</f>
        <v/>
      </c>
      <c r="B1760" s="58" t="str">
        <f>IF(بيانات!B1760&lt;&gt;"",بيانات!C1760,"")</f>
        <v/>
      </c>
      <c r="C1760" s="66" t="str">
        <f>IF(بيانات!B1760&lt;&gt;"",بيانات!D1760,"")</f>
        <v/>
      </c>
      <c r="D1760" s="5"/>
    </row>
    <row r="1761" spans="1:4" ht="15" customHeight="1">
      <c r="A1761" s="57" t="str">
        <f>IF(بيانات!B1761&lt;&gt;"",بيانات!B1761,"")</f>
        <v/>
      </c>
      <c r="B1761" s="57" t="str">
        <f>IF(بيانات!B1761&lt;&gt;"",بيانات!C1761,"")</f>
        <v/>
      </c>
      <c r="C1761" s="65" t="str">
        <f>IF(بيانات!B1761&lt;&gt;"",بيانات!D1761,"")</f>
        <v/>
      </c>
      <c r="D1761" s="2"/>
    </row>
    <row r="1762" spans="1:4" ht="15" customHeight="1">
      <c r="A1762" s="58" t="str">
        <f>IF(بيانات!B1762&lt;&gt;"",بيانات!B1762,"")</f>
        <v/>
      </c>
      <c r="B1762" s="58" t="str">
        <f>IF(بيانات!B1762&lt;&gt;"",بيانات!C1762,"")</f>
        <v/>
      </c>
      <c r="C1762" s="66" t="str">
        <f>IF(بيانات!B1762&lt;&gt;"",بيانات!D1762,"")</f>
        <v/>
      </c>
      <c r="D1762" s="5"/>
    </row>
    <row r="1763" spans="1:4" ht="15" customHeight="1">
      <c r="A1763" s="57" t="str">
        <f>IF(بيانات!B1763&lt;&gt;"",بيانات!B1763,"")</f>
        <v/>
      </c>
      <c r="B1763" s="57" t="str">
        <f>IF(بيانات!B1763&lt;&gt;"",بيانات!C1763,"")</f>
        <v/>
      </c>
      <c r="C1763" s="65" t="str">
        <f>IF(بيانات!B1763&lt;&gt;"",بيانات!D1763,"")</f>
        <v/>
      </c>
      <c r="D1763" s="2"/>
    </row>
    <row r="1764" spans="1:4" ht="15" customHeight="1">
      <c r="A1764" s="58" t="str">
        <f>IF(بيانات!B1764&lt;&gt;"",بيانات!B1764,"")</f>
        <v/>
      </c>
      <c r="B1764" s="58" t="str">
        <f>IF(بيانات!B1764&lt;&gt;"",بيانات!C1764,"")</f>
        <v/>
      </c>
      <c r="C1764" s="66" t="str">
        <f>IF(بيانات!B1764&lt;&gt;"",بيانات!D1764,"")</f>
        <v/>
      </c>
      <c r="D1764" s="5"/>
    </row>
    <row r="1765" spans="1:4" ht="15" customHeight="1">
      <c r="A1765" s="57" t="str">
        <f>IF(بيانات!B1765&lt;&gt;"",بيانات!B1765,"")</f>
        <v/>
      </c>
      <c r="B1765" s="57" t="str">
        <f>IF(بيانات!B1765&lt;&gt;"",بيانات!C1765,"")</f>
        <v/>
      </c>
      <c r="C1765" s="65" t="str">
        <f>IF(بيانات!B1765&lt;&gt;"",بيانات!D1765,"")</f>
        <v/>
      </c>
      <c r="D1765" s="2"/>
    </row>
    <row r="1766" spans="1:4" ht="15" customHeight="1">
      <c r="A1766" s="58" t="str">
        <f>IF(بيانات!B1766&lt;&gt;"",بيانات!B1766,"")</f>
        <v/>
      </c>
      <c r="B1766" s="58" t="str">
        <f>IF(بيانات!B1766&lt;&gt;"",بيانات!C1766,"")</f>
        <v/>
      </c>
      <c r="C1766" s="66" t="str">
        <f>IF(بيانات!B1766&lt;&gt;"",بيانات!D1766,"")</f>
        <v/>
      </c>
      <c r="D1766" s="5"/>
    </row>
    <row r="1767" spans="1:4" ht="15" customHeight="1">
      <c r="A1767" s="57" t="str">
        <f>IF(بيانات!B1767&lt;&gt;"",بيانات!B1767,"")</f>
        <v/>
      </c>
      <c r="B1767" s="57" t="str">
        <f>IF(بيانات!B1767&lt;&gt;"",بيانات!C1767,"")</f>
        <v/>
      </c>
      <c r="C1767" s="65" t="str">
        <f>IF(بيانات!B1767&lt;&gt;"",بيانات!D1767,"")</f>
        <v/>
      </c>
      <c r="D1767" s="2"/>
    </row>
    <row r="1768" spans="1:4" ht="15" customHeight="1">
      <c r="A1768" s="58" t="str">
        <f>IF(بيانات!B1768&lt;&gt;"",بيانات!B1768,"")</f>
        <v/>
      </c>
      <c r="B1768" s="58" t="str">
        <f>IF(بيانات!B1768&lt;&gt;"",بيانات!C1768,"")</f>
        <v/>
      </c>
      <c r="C1768" s="66" t="str">
        <f>IF(بيانات!B1768&lt;&gt;"",بيانات!D1768,"")</f>
        <v/>
      </c>
      <c r="D1768" s="5"/>
    </row>
    <row r="1769" spans="1:4" ht="15" customHeight="1">
      <c r="A1769" s="57" t="str">
        <f>IF(بيانات!B1769&lt;&gt;"",بيانات!B1769,"")</f>
        <v/>
      </c>
      <c r="B1769" s="57" t="str">
        <f>IF(بيانات!B1769&lt;&gt;"",بيانات!C1769,"")</f>
        <v/>
      </c>
      <c r="C1769" s="65" t="str">
        <f>IF(بيانات!B1769&lt;&gt;"",بيانات!D1769,"")</f>
        <v/>
      </c>
      <c r="D1769" s="2"/>
    </row>
    <row r="1770" spans="1:4" ht="15" customHeight="1">
      <c r="A1770" s="58" t="str">
        <f>IF(بيانات!B1770&lt;&gt;"",بيانات!B1770,"")</f>
        <v/>
      </c>
      <c r="B1770" s="58" t="str">
        <f>IF(بيانات!B1770&lt;&gt;"",بيانات!C1770,"")</f>
        <v/>
      </c>
      <c r="C1770" s="66" t="str">
        <f>IF(بيانات!B1770&lt;&gt;"",بيانات!D1770,"")</f>
        <v/>
      </c>
      <c r="D1770" s="5"/>
    </row>
    <row r="1771" spans="1:4" ht="15" customHeight="1">
      <c r="A1771" s="57" t="str">
        <f>IF(بيانات!B1771&lt;&gt;"",بيانات!B1771,"")</f>
        <v/>
      </c>
      <c r="B1771" s="57" t="str">
        <f>IF(بيانات!B1771&lt;&gt;"",بيانات!C1771,"")</f>
        <v/>
      </c>
      <c r="C1771" s="65" t="str">
        <f>IF(بيانات!B1771&lt;&gt;"",بيانات!D1771,"")</f>
        <v/>
      </c>
      <c r="D1771" s="2"/>
    </row>
    <row r="1772" spans="1:4" ht="15" customHeight="1">
      <c r="A1772" s="58" t="str">
        <f>IF(بيانات!B1772&lt;&gt;"",بيانات!B1772,"")</f>
        <v/>
      </c>
      <c r="B1772" s="58" t="str">
        <f>IF(بيانات!B1772&lt;&gt;"",بيانات!C1772,"")</f>
        <v/>
      </c>
      <c r="C1772" s="66" t="str">
        <f>IF(بيانات!B1772&lt;&gt;"",بيانات!D1772,"")</f>
        <v/>
      </c>
      <c r="D1772" s="5"/>
    </row>
    <row r="1773" spans="1:4" ht="15" customHeight="1">
      <c r="A1773" s="57" t="str">
        <f>IF(بيانات!B1773&lt;&gt;"",بيانات!B1773,"")</f>
        <v/>
      </c>
      <c r="B1773" s="57" t="str">
        <f>IF(بيانات!B1773&lt;&gt;"",بيانات!C1773,"")</f>
        <v/>
      </c>
      <c r="C1773" s="65" t="str">
        <f>IF(بيانات!B1773&lt;&gt;"",بيانات!D1773,"")</f>
        <v/>
      </c>
      <c r="D1773" s="2"/>
    </row>
    <row r="1774" spans="1:4" ht="15" customHeight="1">
      <c r="A1774" s="58" t="str">
        <f>IF(بيانات!B1774&lt;&gt;"",بيانات!B1774,"")</f>
        <v/>
      </c>
      <c r="B1774" s="58" t="str">
        <f>IF(بيانات!B1774&lt;&gt;"",بيانات!C1774,"")</f>
        <v/>
      </c>
      <c r="C1774" s="66" t="str">
        <f>IF(بيانات!B1774&lt;&gt;"",بيانات!D1774,"")</f>
        <v/>
      </c>
      <c r="D1774" s="5"/>
    </row>
    <row r="1775" spans="1:4" ht="15" customHeight="1">
      <c r="A1775" s="57" t="str">
        <f>IF(بيانات!B1775&lt;&gt;"",بيانات!B1775,"")</f>
        <v/>
      </c>
      <c r="B1775" s="57" t="str">
        <f>IF(بيانات!B1775&lt;&gt;"",بيانات!C1775,"")</f>
        <v/>
      </c>
      <c r="C1775" s="65" t="str">
        <f>IF(بيانات!B1775&lt;&gt;"",بيانات!D1775,"")</f>
        <v/>
      </c>
      <c r="D1775" s="2"/>
    </row>
    <row r="1776" spans="1:4" ht="15" customHeight="1">
      <c r="A1776" s="58" t="str">
        <f>IF(بيانات!B1776&lt;&gt;"",بيانات!B1776,"")</f>
        <v/>
      </c>
      <c r="B1776" s="58" t="str">
        <f>IF(بيانات!B1776&lt;&gt;"",بيانات!C1776,"")</f>
        <v/>
      </c>
      <c r="C1776" s="66" t="str">
        <f>IF(بيانات!B1776&lt;&gt;"",بيانات!D1776,"")</f>
        <v/>
      </c>
      <c r="D1776" s="5"/>
    </row>
    <row r="1777" spans="1:4" ht="15" customHeight="1">
      <c r="A1777" s="57" t="str">
        <f>IF(بيانات!B1777&lt;&gt;"",بيانات!B1777,"")</f>
        <v/>
      </c>
      <c r="B1777" s="57" t="str">
        <f>IF(بيانات!B1777&lt;&gt;"",بيانات!C1777,"")</f>
        <v/>
      </c>
      <c r="C1777" s="65" t="str">
        <f>IF(بيانات!B1777&lt;&gt;"",بيانات!D1777,"")</f>
        <v/>
      </c>
      <c r="D1777" s="2"/>
    </row>
    <row r="1778" spans="1:4" ht="15" customHeight="1">
      <c r="A1778" s="58" t="str">
        <f>IF(بيانات!B1778&lt;&gt;"",بيانات!B1778,"")</f>
        <v/>
      </c>
      <c r="B1778" s="58" t="str">
        <f>IF(بيانات!B1778&lt;&gt;"",بيانات!C1778,"")</f>
        <v/>
      </c>
      <c r="C1778" s="66" t="str">
        <f>IF(بيانات!B1778&lt;&gt;"",بيانات!D1778,"")</f>
        <v/>
      </c>
      <c r="D1778" s="5"/>
    </row>
    <row r="1779" spans="1:4" ht="15" customHeight="1">
      <c r="A1779" s="57" t="str">
        <f>IF(بيانات!B1779&lt;&gt;"",بيانات!B1779,"")</f>
        <v/>
      </c>
      <c r="B1779" s="57" t="str">
        <f>IF(بيانات!B1779&lt;&gt;"",بيانات!C1779,"")</f>
        <v/>
      </c>
      <c r="C1779" s="65" t="str">
        <f>IF(بيانات!B1779&lt;&gt;"",بيانات!D1779,"")</f>
        <v/>
      </c>
      <c r="D1779" s="2"/>
    </row>
    <row r="1780" spans="1:4" ht="15" customHeight="1">
      <c r="A1780" s="58" t="str">
        <f>IF(بيانات!B1780&lt;&gt;"",بيانات!B1780,"")</f>
        <v/>
      </c>
      <c r="B1780" s="58" t="str">
        <f>IF(بيانات!B1780&lt;&gt;"",بيانات!C1780,"")</f>
        <v/>
      </c>
      <c r="C1780" s="66" t="str">
        <f>IF(بيانات!B1780&lt;&gt;"",بيانات!D1780,"")</f>
        <v/>
      </c>
      <c r="D1780" s="5"/>
    </row>
    <row r="1781" spans="1:4" ht="15" customHeight="1">
      <c r="A1781" s="57" t="str">
        <f>IF(بيانات!B1781&lt;&gt;"",بيانات!B1781,"")</f>
        <v/>
      </c>
      <c r="B1781" s="57" t="str">
        <f>IF(بيانات!B1781&lt;&gt;"",بيانات!C1781,"")</f>
        <v/>
      </c>
      <c r="C1781" s="65" t="str">
        <f>IF(بيانات!B1781&lt;&gt;"",بيانات!D1781,"")</f>
        <v/>
      </c>
      <c r="D1781" s="2"/>
    </row>
    <row r="1782" spans="1:4" ht="15" customHeight="1">
      <c r="A1782" s="58" t="str">
        <f>IF(بيانات!B1782&lt;&gt;"",بيانات!B1782,"")</f>
        <v/>
      </c>
      <c r="B1782" s="58" t="str">
        <f>IF(بيانات!B1782&lt;&gt;"",بيانات!C1782,"")</f>
        <v/>
      </c>
      <c r="C1782" s="66" t="str">
        <f>IF(بيانات!B1782&lt;&gt;"",بيانات!D1782,"")</f>
        <v/>
      </c>
      <c r="D1782" s="5"/>
    </row>
    <row r="1783" spans="1:4" ht="15" customHeight="1">
      <c r="A1783" s="57" t="str">
        <f>IF(بيانات!B1783&lt;&gt;"",بيانات!B1783,"")</f>
        <v/>
      </c>
      <c r="B1783" s="57" t="str">
        <f>IF(بيانات!B1783&lt;&gt;"",بيانات!C1783,"")</f>
        <v/>
      </c>
      <c r="C1783" s="65" t="str">
        <f>IF(بيانات!B1783&lt;&gt;"",بيانات!D1783,"")</f>
        <v/>
      </c>
      <c r="D1783" s="2"/>
    </row>
    <row r="1784" spans="1:4" ht="15" customHeight="1">
      <c r="A1784" s="58" t="str">
        <f>IF(بيانات!B1784&lt;&gt;"",بيانات!B1784,"")</f>
        <v/>
      </c>
      <c r="B1784" s="58" t="str">
        <f>IF(بيانات!B1784&lt;&gt;"",بيانات!C1784,"")</f>
        <v/>
      </c>
      <c r="C1784" s="66" t="str">
        <f>IF(بيانات!B1784&lt;&gt;"",بيانات!D1784,"")</f>
        <v/>
      </c>
      <c r="D1784" s="5"/>
    </row>
    <row r="1785" spans="1:4" ht="15" customHeight="1">
      <c r="A1785" s="57" t="str">
        <f>IF(بيانات!B1785&lt;&gt;"",بيانات!B1785,"")</f>
        <v/>
      </c>
      <c r="B1785" s="57" t="str">
        <f>IF(بيانات!B1785&lt;&gt;"",بيانات!C1785,"")</f>
        <v/>
      </c>
      <c r="C1785" s="65" t="str">
        <f>IF(بيانات!B1785&lt;&gt;"",بيانات!D1785,"")</f>
        <v/>
      </c>
      <c r="D1785" s="2"/>
    </row>
    <row r="1786" spans="1:4" ht="15" customHeight="1">
      <c r="A1786" s="58" t="str">
        <f>IF(بيانات!B1786&lt;&gt;"",بيانات!B1786,"")</f>
        <v/>
      </c>
      <c r="B1786" s="58" t="str">
        <f>IF(بيانات!B1786&lt;&gt;"",بيانات!C1786,"")</f>
        <v/>
      </c>
      <c r="C1786" s="66" t="str">
        <f>IF(بيانات!B1786&lt;&gt;"",بيانات!D1786,"")</f>
        <v/>
      </c>
      <c r="D1786" s="5"/>
    </row>
    <row r="1787" spans="1:4" ht="15" customHeight="1">
      <c r="A1787" s="57" t="str">
        <f>IF(بيانات!B1787&lt;&gt;"",بيانات!B1787,"")</f>
        <v/>
      </c>
      <c r="B1787" s="57" t="str">
        <f>IF(بيانات!B1787&lt;&gt;"",بيانات!C1787,"")</f>
        <v/>
      </c>
      <c r="C1787" s="65" t="str">
        <f>IF(بيانات!B1787&lt;&gt;"",بيانات!D1787,"")</f>
        <v/>
      </c>
      <c r="D1787" s="2"/>
    </row>
    <row r="1788" spans="1:4" ht="15" customHeight="1">
      <c r="A1788" s="58" t="str">
        <f>IF(بيانات!B1788&lt;&gt;"",بيانات!B1788,"")</f>
        <v/>
      </c>
      <c r="B1788" s="58" t="str">
        <f>IF(بيانات!B1788&lt;&gt;"",بيانات!C1788,"")</f>
        <v/>
      </c>
      <c r="C1788" s="66" t="str">
        <f>IF(بيانات!B1788&lt;&gt;"",بيانات!D1788,"")</f>
        <v/>
      </c>
      <c r="D1788" s="5"/>
    </row>
    <row r="1789" spans="1:4" ht="15" customHeight="1">
      <c r="A1789" s="57" t="str">
        <f>IF(بيانات!B1789&lt;&gt;"",بيانات!B1789,"")</f>
        <v/>
      </c>
      <c r="B1789" s="57" t="str">
        <f>IF(بيانات!B1789&lt;&gt;"",بيانات!C1789,"")</f>
        <v/>
      </c>
      <c r="C1789" s="65" t="str">
        <f>IF(بيانات!B1789&lt;&gt;"",بيانات!D1789,"")</f>
        <v/>
      </c>
      <c r="D1789" s="2"/>
    </row>
    <row r="1790" spans="1:4" ht="15" customHeight="1">
      <c r="A1790" s="58" t="str">
        <f>IF(بيانات!B1790&lt;&gt;"",بيانات!B1790,"")</f>
        <v/>
      </c>
      <c r="B1790" s="58" t="str">
        <f>IF(بيانات!B1790&lt;&gt;"",بيانات!C1790,"")</f>
        <v/>
      </c>
      <c r="C1790" s="66" t="str">
        <f>IF(بيانات!B1790&lt;&gt;"",بيانات!D1790,"")</f>
        <v/>
      </c>
      <c r="D1790" s="5"/>
    </row>
    <row r="1791" spans="1:4" ht="15" customHeight="1">
      <c r="A1791" s="57" t="str">
        <f>IF(بيانات!B1791&lt;&gt;"",بيانات!B1791,"")</f>
        <v/>
      </c>
      <c r="B1791" s="57" t="str">
        <f>IF(بيانات!B1791&lt;&gt;"",بيانات!C1791,"")</f>
        <v/>
      </c>
      <c r="C1791" s="65" t="str">
        <f>IF(بيانات!B1791&lt;&gt;"",بيانات!D1791,"")</f>
        <v/>
      </c>
      <c r="D1791" s="2"/>
    </row>
    <row r="1792" spans="1:4" ht="15" customHeight="1">
      <c r="A1792" s="58" t="str">
        <f>IF(بيانات!B1792&lt;&gt;"",بيانات!B1792,"")</f>
        <v/>
      </c>
      <c r="B1792" s="58" t="str">
        <f>IF(بيانات!B1792&lt;&gt;"",بيانات!C1792,"")</f>
        <v/>
      </c>
      <c r="C1792" s="66" t="str">
        <f>IF(بيانات!B1792&lt;&gt;"",بيانات!D1792,"")</f>
        <v/>
      </c>
      <c r="D1792" s="5"/>
    </row>
    <row r="1793" spans="1:4" ht="15" customHeight="1">
      <c r="A1793" s="57" t="str">
        <f>IF(بيانات!B1793&lt;&gt;"",بيانات!B1793,"")</f>
        <v/>
      </c>
      <c r="B1793" s="57" t="str">
        <f>IF(بيانات!B1793&lt;&gt;"",بيانات!C1793,"")</f>
        <v/>
      </c>
      <c r="C1793" s="65" t="str">
        <f>IF(بيانات!B1793&lt;&gt;"",بيانات!D1793,"")</f>
        <v/>
      </c>
      <c r="D1793" s="2"/>
    </row>
    <row r="1794" spans="1:4" ht="15" customHeight="1">
      <c r="A1794" s="58" t="str">
        <f>IF(بيانات!B1794&lt;&gt;"",بيانات!B1794,"")</f>
        <v/>
      </c>
      <c r="B1794" s="58" t="str">
        <f>IF(بيانات!B1794&lt;&gt;"",بيانات!C1794,"")</f>
        <v/>
      </c>
      <c r="C1794" s="66" t="str">
        <f>IF(بيانات!B1794&lt;&gt;"",بيانات!D1794,"")</f>
        <v/>
      </c>
      <c r="D1794" s="5"/>
    </row>
    <row r="1795" spans="1:4" ht="15" customHeight="1">
      <c r="A1795" s="57" t="str">
        <f>IF(بيانات!B1795&lt;&gt;"",بيانات!B1795,"")</f>
        <v/>
      </c>
      <c r="B1795" s="57" t="str">
        <f>IF(بيانات!B1795&lt;&gt;"",بيانات!C1795,"")</f>
        <v/>
      </c>
      <c r="C1795" s="65" t="str">
        <f>IF(بيانات!B1795&lt;&gt;"",بيانات!D1795,"")</f>
        <v/>
      </c>
      <c r="D1795" s="2"/>
    </row>
    <row r="1796" spans="1:4" ht="15" customHeight="1">
      <c r="A1796" s="58" t="str">
        <f>IF(بيانات!B1796&lt;&gt;"",بيانات!B1796,"")</f>
        <v/>
      </c>
      <c r="B1796" s="58" t="str">
        <f>IF(بيانات!B1796&lt;&gt;"",بيانات!C1796,"")</f>
        <v/>
      </c>
      <c r="C1796" s="66" t="str">
        <f>IF(بيانات!B1796&lt;&gt;"",بيانات!D1796,"")</f>
        <v/>
      </c>
      <c r="D1796" s="5"/>
    </row>
    <row r="1797" spans="1:4" ht="15" customHeight="1">
      <c r="A1797" s="57" t="str">
        <f>IF(بيانات!B1797&lt;&gt;"",بيانات!B1797,"")</f>
        <v/>
      </c>
      <c r="B1797" s="57" t="str">
        <f>IF(بيانات!B1797&lt;&gt;"",بيانات!C1797,"")</f>
        <v/>
      </c>
      <c r="C1797" s="65" t="str">
        <f>IF(بيانات!B1797&lt;&gt;"",بيانات!D1797,"")</f>
        <v/>
      </c>
      <c r="D1797" s="2"/>
    </row>
    <row r="1798" spans="1:4" ht="15" customHeight="1">
      <c r="A1798" s="58" t="str">
        <f>IF(بيانات!B1798&lt;&gt;"",بيانات!B1798,"")</f>
        <v/>
      </c>
      <c r="B1798" s="58" t="str">
        <f>IF(بيانات!B1798&lt;&gt;"",بيانات!C1798,"")</f>
        <v/>
      </c>
      <c r="C1798" s="66" t="str">
        <f>IF(بيانات!B1798&lt;&gt;"",بيانات!D1798,"")</f>
        <v/>
      </c>
      <c r="D1798" s="5"/>
    </row>
    <row r="1799" spans="1:4" ht="15" customHeight="1">
      <c r="A1799" s="57" t="str">
        <f>IF(بيانات!B1799&lt;&gt;"",بيانات!B1799,"")</f>
        <v/>
      </c>
      <c r="B1799" s="57" t="str">
        <f>IF(بيانات!B1799&lt;&gt;"",بيانات!C1799,"")</f>
        <v/>
      </c>
      <c r="C1799" s="65" t="str">
        <f>IF(بيانات!B1799&lt;&gt;"",بيانات!D1799,"")</f>
        <v/>
      </c>
      <c r="D1799" s="2"/>
    </row>
    <row r="1800" spans="1:4" ht="15" customHeight="1">
      <c r="A1800" s="58" t="str">
        <f>IF(بيانات!B1800&lt;&gt;"",بيانات!B1800,"")</f>
        <v/>
      </c>
      <c r="B1800" s="58" t="str">
        <f>IF(بيانات!B1800&lt;&gt;"",بيانات!C1800,"")</f>
        <v/>
      </c>
      <c r="C1800" s="66" t="str">
        <f>IF(بيانات!B1800&lt;&gt;"",بيانات!D1800,"")</f>
        <v/>
      </c>
      <c r="D1800" s="5"/>
    </row>
    <row r="1801" spans="1:4" ht="15" customHeight="1">
      <c r="A1801" s="57" t="str">
        <f>IF(بيانات!B1801&lt;&gt;"",بيانات!B1801,"")</f>
        <v/>
      </c>
      <c r="B1801" s="57" t="str">
        <f>IF(بيانات!B1801&lt;&gt;"",بيانات!C1801,"")</f>
        <v/>
      </c>
      <c r="C1801" s="65" t="str">
        <f>IF(بيانات!B1801&lt;&gt;"",بيانات!D1801,"")</f>
        <v/>
      </c>
      <c r="D1801" s="2"/>
    </row>
    <row r="1802" spans="1:4" ht="15" customHeight="1">
      <c r="A1802" s="58" t="str">
        <f>IF(بيانات!B1802&lt;&gt;"",بيانات!B1802,"")</f>
        <v/>
      </c>
      <c r="B1802" s="58" t="str">
        <f>IF(بيانات!B1802&lt;&gt;"",بيانات!C1802,"")</f>
        <v/>
      </c>
      <c r="C1802" s="66" t="str">
        <f>IF(بيانات!B1802&lt;&gt;"",بيانات!D1802,"")</f>
        <v/>
      </c>
      <c r="D1802" s="5"/>
    </row>
    <row r="1803" spans="1:4" ht="15" customHeight="1">
      <c r="A1803" s="57" t="str">
        <f>IF(بيانات!B1803&lt;&gt;"",بيانات!B1803,"")</f>
        <v/>
      </c>
      <c r="B1803" s="57" t="str">
        <f>IF(بيانات!B1803&lt;&gt;"",بيانات!C1803,"")</f>
        <v/>
      </c>
      <c r="C1803" s="65" t="str">
        <f>IF(بيانات!B1803&lt;&gt;"",بيانات!D1803,"")</f>
        <v/>
      </c>
      <c r="D1803" s="2"/>
    </row>
    <row r="1804" spans="1:4" ht="15" customHeight="1">
      <c r="A1804" s="58" t="str">
        <f>IF(بيانات!B1804&lt;&gt;"",بيانات!B1804,"")</f>
        <v/>
      </c>
      <c r="B1804" s="58" t="str">
        <f>IF(بيانات!B1804&lt;&gt;"",بيانات!C1804,"")</f>
        <v/>
      </c>
      <c r="C1804" s="66" t="str">
        <f>IF(بيانات!B1804&lt;&gt;"",بيانات!D1804,"")</f>
        <v/>
      </c>
      <c r="D1804" s="5"/>
    </row>
    <row r="1805" spans="1:4" ht="15" customHeight="1">
      <c r="A1805" s="57" t="str">
        <f>IF(بيانات!B1805&lt;&gt;"",بيانات!B1805,"")</f>
        <v/>
      </c>
      <c r="B1805" s="57" t="str">
        <f>IF(بيانات!B1805&lt;&gt;"",بيانات!C1805,"")</f>
        <v/>
      </c>
      <c r="C1805" s="65" t="str">
        <f>IF(بيانات!B1805&lt;&gt;"",بيانات!D1805,"")</f>
        <v/>
      </c>
      <c r="D1805" s="2"/>
    </row>
    <row r="1806" spans="1:4" ht="15" customHeight="1">
      <c r="A1806" s="58" t="str">
        <f>IF(بيانات!B1806&lt;&gt;"",بيانات!B1806,"")</f>
        <v/>
      </c>
      <c r="B1806" s="58" t="str">
        <f>IF(بيانات!B1806&lt;&gt;"",بيانات!C1806,"")</f>
        <v/>
      </c>
      <c r="C1806" s="66" t="str">
        <f>IF(بيانات!B1806&lt;&gt;"",بيانات!D1806,"")</f>
        <v/>
      </c>
      <c r="D1806" s="5"/>
    </row>
    <row r="1807" spans="1:4" ht="15" customHeight="1">
      <c r="A1807" s="57" t="str">
        <f>IF(بيانات!B1807&lt;&gt;"",بيانات!B1807,"")</f>
        <v/>
      </c>
      <c r="B1807" s="57" t="str">
        <f>IF(بيانات!B1807&lt;&gt;"",بيانات!C1807,"")</f>
        <v/>
      </c>
      <c r="C1807" s="65" t="str">
        <f>IF(بيانات!B1807&lt;&gt;"",بيانات!D1807,"")</f>
        <v/>
      </c>
      <c r="D1807" s="2"/>
    </row>
    <row r="1808" spans="1:4" ht="15" customHeight="1">
      <c r="A1808" s="58" t="str">
        <f>IF(بيانات!B1808&lt;&gt;"",بيانات!B1808,"")</f>
        <v/>
      </c>
      <c r="B1808" s="58" t="str">
        <f>IF(بيانات!B1808&lt;&gt;"",بيانات!C1808,"")</f>
        <v/>
      </c>
      <c r="C1808" s="66" t="str">
        <f>IF(بيانات!B1808&lt;&gt;"",بيانات!D1808,"")</f>
        <v/>
      </c>
      <c r="D1808" s="5"/>
    </row>
    <row r="1809" spans="1:4" ht="15" customHeight="1">
      <c r="A1809" s="57" t="str">
        <f>IF(بيانات!B1809&lt;&gt;"",بيانات!B1809,"")</f>
        <v/>
      </c>
      <c r="B1809" s="57" t="str">
        <f>IF(بيانات!B1809&lt;&gt;"",بيانات!C1809,"")</f>
        <v/>
      </c>
      <c r="C1809" s="65" t="str">
        <f>IF(بيانات!B1809&lt;&gt;"",بيانات!D1809,"")</f>
        <v/>
      </c>
      <c r="D1809" s="2"/>
    </row>
    <row r="1810" spans="1:4" ht="15" customHeight="1">
      <c r="A1810" s="58" t="str">
        <f>IF(بيانات!B1810&lt;&gt;"",بيانات!B1810,"")</f>
        <v/>
      </c>
      <c r="B1810" s="58" t="str">
        <f>IF(بيانات!B1810&lt;&gt;"",بيانات!C1810,"")</f>
        <v/>
      </c>
      <c r="C1810" s="66" t="str">
        <f>IF(بيانات!B1810&lt;&gt;"",بيانات!D1810,"")</f>
        <v/>
      </c>
      <c r="D1810" s="5"/>
    </row>
    <row r="1811" spans="1:4" ht="15" customHeight="1">
      <c r="A1811" s="57" t="str">
        <f>IF(بيانات!B1811&lt;&gt;"",بيانات!B1811,"")</f>
        <v/>
      </c>
      <c r="B1811" s="57" t="str">
        <f>IF(بيانات!B1811&lt;&gt;"",بيانات!C1811,"")</f>
        <v/>
      </c>
      <c r="C1811" s="65" t="str">
        <f>IF(بيانات!B1811&lt;&gt;"",بيانات!D1811,"")</f>
        <v/>
      </c>
      <c r="D1811" s="2"/>
    </row>
    <row r="1812" spans="1:4" ht="15" customHeight="1">
      <c r="A1812" s="58" t="str">
        <f>IF(بيانات!B1812&lt;&gt;"",بيانات!B1812,"")</f>
        <v/>
      </c>
      <c r="B1812" s="58" t="str">
        <f>IF(بيانات!B1812&lt;&gt;"",بيانات!C1812,"")</f>
        <v/>
      </c>
      <c r="C1812" s="66" t="str">
        <f>IF(بيانات!B1812&lt;&gt;"",بيانات!D1812,"")</f>
        <v/>
      </c>
      <c r="D1812" s="5"/>
    </row>
    <row r="1813" spans="1:4" ht="15" customHeight="1">
      <c r="A1813" s="57" t="str">
        <f>IF(بيانات!B1813&lt;&gt;"",بيانات!B1813,"")</f>
        <v/>
      </c>
      <c r="B1813" s="57" t="str">
        <f>IF(بيانات!B1813&lt;&gt;"",بيانات!C1813,"")</f>
        <v/>
      </c>
      <c r="C1813" s="65" t="str">
        <f>IF(بيانات!B1813&lt;&gt;"",بيانات!D1813,"")</f>
        <v/>
      </c>
      <c r="D1813" s="2"/>
    </row>
    <row r="1814" spans="1:4" ht="15" customHeight="1">
      <c r="A1814" s="58" t="str">
        <f>IF(بيانات!B1814&lt;&gt;"",بيانات!B1814,"")</f>
        <v/>
      </c>
      <c r="B1814" s="58" t="str">
        <f>IF(بيانات!B1814&lt;&gt;"",بيانات!C1814,"")</f>
        <v/>
      </c>
      <c r="C1814" s="66" t="str">
        <f>IF(بيانات!B1814&lt;&gt;"",بيانات!D1814,"")</f>
        <v/>
      </c>
      <c r="D1814" s="5"/>
    </row>
    <row r="1815" spans="1:4" ht="15" customHeight="1">
      <c r="A1815" s="57" t="str">
        <f>IF(بيانات!B1815&lt;&gt;"",بيانات!B1815,"")</f>
        <v/>
      </c>
      <c r="B1815" s="57" t="str">
        <f>IF(بيانات!B1815&lt;&gt;"",بيانات!C1815,"")</f>
        <v/>
      </c>
      <c r="C1815" s="65" t="str">
        <f>IF(بيانات!B1815&lt;&gt;"",بيانات!D1815,"")</f>
        <v/>
      </c>
      <c r="D1815" s="2"/>
    </row>
    <row r="1816" spans="1:4" ht="15" customHeight="1">
      <c r="A1816" s="58" t="str">
        <f>IF(بيانات!B1816&lt;&gt;"",بيانات!B1816,"")</f>
        <v/>
      </c>
      <c r="B1816" s="58" t="str">
        <f>IF(بيانات!B1816&lt;&gt;"",بيانات!C1816,"")</f>
        <v/>
      </c>
      <c r="C1816" s="66" t="str">
        <f>IF(بيانات!B1816&lt;&gt;"",بيانات!D1816,"")</f>
        <v/>
      </c>
      <c r="D1816" s="5"/>
    </row>
    <row r="1817" spans="1:4" ht="15" customHeight="1">
      <c r="A1817" s="57" t="str">
        <f>IF(بيانات!B1817&lt;&gt;"",بيانات!B1817,"")</f>
        <v/>
      </c>
      <c r="B1817" s="57" t="str">
        <f>IF(بيانات!B1817&lt;&gt;"",بيانات!C1817,"")</f>
        <v/>
      </c>
      <c r="C1817" s="65" t="str">
        <f>IF(بيانات!B1817&lt;&gt;"",بيانات!D1817,"")</f>
        <v/>
      </c>
      <c r="D1817" s="2"/>
    </row>
    <row r="1818" spans="1:4" ht="15" customHeight="1">
      <c r="A1818" s="58" t="str">
        <f>IF(بيانات!B1818&lt;&gt;"",بيانات!B1818,"")</f>
        <v/>
      </c>
      <c r="B1818" s="58" t="str">
        <f>IF(بيانات!B1818&lt;&gt;"",بيانات!C1818,"")</f>
        <v/>
      </c>
      <c r="C1818" s="66" t="str">
        <f>IF(بيانات!B1818&lt;&gt;"",بيانات!D1818,"")</f>
        <v/>
      </c>
      <c r="D1818" s="5"/>
    </row>
    <row r="1819" spans="1:4" ht="15" customHeight="1">
      <c r="A1819" s="57" t="str">
        <f>IF(بيانات!B1819&lt;&gt;"",بيانات!B1819,"")</f>
        <v/>
      </c>
      <c r="B1819" s="57" t="str">
        <f>IF(بيانات!B1819&lt;&gt;"",بيانات!C1819,"")</f>
        <v/>
      </c>
      <c r="C1819" s="65" t="str">
        <f>IF(بيانات!B1819&lt;&gt;"",بيانات!D1819,"")</f>
        <v/>
      </c>
      <c r="D1819" s="2"/>
    </row>
    <row r="1820" spans="1:4" ht="15" customHeight="1">
      <c r="A1820" s="58" t="str">
        <f>IF(بيانات!B1820&lt;&gt;"",بيانات!B1820,"")</f>
        <v/>
      </c>
      <c r="B1820" s="58" t="str">
        <f>IF(بيانات!B1820&lt;&gt;"",بيانات!C1820,"")</f>
        <v/>
      </c>
      <c r="C1820" s="66" t="str">
        <f>IF(بيانات!B1820&lt;&gt;"",بيانات!D1820,"")</f>
        <v/>
      </c>
      <c r="D1820" s="5"/>
    </row>
    <row r="1821" spans="1:4" ht="15" customHeight="1">
      <c r="A1821" s="57" t="str">
        <f>IF(بيانات!B1821&lt;&gt;"",بيانات!B1821,"")</f>
        <v/>
      </c>
      <c r="B1821" s="57" t="str">
        <f>IF(بيانات!B1821&lt;&gt;"",بيانات!C1821,"")</f>
        <v/>
      </c>
      <c r="C1821" s="65" t="str">
        <f>IF(بيانات!B1821&lt;&gt;"",بيانات!D1821,"")</f>
        <v/>
      </c>
      <c r="D1821" s="2"/>
    </row>
    <row r="1822" spans="1:4" ht="15" customHeight="1">
      <c r="A1822" s="58" t="str">
        <f>IF(بيانات!B1822&lt;&gt;"",بيانات!B1822,"")</f>
        <v/>
      </c>
      <c r="B1822" s="58" t="str">
        <f>IF(بيانات!B1822&lt;&gt;"",بيانات!C1822,"")</f>
        <v/>
      </c>
      <c r="C1822" s="66" t="str">
        <f>IF(بيانات!B1822&lt;&gt;"",بيانات!D1822,"")</f>
        <v/>
      </c>
      <c r="D1822" s="5"/>
    </row>
    <row r="1823" spans="1:4" ht="15" customHeight="1">
      <c r="A1823" s="57" t="str">
        <f>IF(بيانات!B1823&lt;&gt;"",بيانات!B1823,"")</f>
        <v/>
      </c>
      <c r="B1823" s="57" t="str">
        <f>IF(بيانات!B1823&lt;&gt;"",بيانات!C1823,"")</f>
        <v/>
      </c>
      <c r="C1823" s="65" t="str">
        <f>IF(بيانات!B1823&lt;&gt;"",بيانات!D1823,"")</f>
        <v/>
      </c>
      <c r="D1823" s="2"/>
    </row>
    <row r="1824" spans="1:4" ht="15" customHeight="1">
      <c r="A1824" s="58" t="str">
        <f>IF(بيانات!B1824&lt;&gt;"",بيانات!B1824,"")</f>
        <v/>
      </c>
      <c r="B1824" s="58" t="str">
        <f>IF(بيانات!B1824&lt;&gt;"",بيانات!C1824,"")</f>
        <v/>
      </c>
      <c r="C1824" s="66" t="str">
        <f>IF(بيانات!B1824&lt;&gt;"",بيانات!D1824,"")</f>
        <v/>
      </c>
      <c r="D1824" s="5"/>
    </row>
    <row r="1825" spans="1:4" ht="15" customHeight="1">
      <c r="A1825" s="57" t="str">
        <f>IF(بيانات!B1825&lt;&gt;"",بيانات!B1825,"")</f>
        <v/>
      </c>
      <c r="B1825" s="57" t="str">
        <f>IF(بيانات!B1825&lt;&gt;"",بيانات!C1825,"")</f>
        <v/>
      </c>
      <c r="C1825" s="65" t="str">
        <f>IF(بيانات!B1825&lt;&gt;"",بيانات!D1825,"")</f>
        <v/>
      </c>
      <c r="D1825" s="2"/>
    </row>
    <row r="1826" spans="1:4" ht="15" customHeight="1">
      <c r="A1826" s="58" t="str">
        <f>IF(بيانات!B1826&lt;&gt;"",بيانات!B1826,"")</f>
        <v/>
      </c>
      <c r="B1826" s="58" t="str">
        <f>IF(بيانات!B1826&lt;&gt;"",بيانات!C1826,"")</f>
        <v/>
      </c>
      <c r="C1826" s="66" t="str">
        <f>IF(بيانات!B1826&lt;&gt;"",بيانات!D1826,"")</f>
        <v/>
      </c>
      <c r="D1826" s="5"/>
    </row>
    <row r="1827" spans="1:4" ht="15" customHeight="1">
      <c r="A1827" s="57" t="str">
        <f>IF(بيانات!B1827&lt;&gt;"",بيانات!B1827,"")</f>
        <v/>
      </c>
      <c r="B1827" s="57" t="str">
        <f>IF(بيانات!B1827&lt;&gt;"",بيانات!C1827,"")</f>
        <v/>
      </c>
      <c r="C1827" s="65" t="str">
        <f>IF(بيانات!B1827&lt;&gt;"",بيانات!D1827,"")</f>
        <v/>
      </c>
      <c r="D1827" s="2"/>
    </row>
    <row r="1828" spans="1:4" ht="15" customHeight="1">
      <c r="A1828" s="58" t="str">
        <f>IF(بيانات!B1828&lt;&gt;"",بيانات!B1828,"")</f>
        <v/>
      </c>
      <c r="B1828" s="58" t="str">
        <f>IF(بيانات!B1828&lt;&gt;"",بيانات!C1828,"")</f>
        <v/>
      </c>
      <c r="C1828" s="66" t="str">
        <f>IF(بيانات!B1828&lt;&gt;"",بيانات!D1828,"")</f>
        <v/>
      </c>
      <c r="D1828" s="5"/>
    </row>
    <row r="1829" spans="1:4" ht="15" customHeight="1">
      <c r="A1829" s="57" t="str">
        <f>IF(بيانات!B1829&lt;&gt;"",بيانات!B1829,"")</f>
        <v/>
      </c>
      <c r="B1829" s="57" t="str">
        <f>IF(بيانات!B1829&lt;&gt;"",بيانات!C1829,"")</f>
        <v/>
      </c>
      <c r="C1829" s="65" t="str">
        <f>IF(بيانات!B1829&lt;&gt;"",بيانات!D1829,"")</f>
        <v/>
      </c>
      <c r="D1829" s="2"/>
    </row>
    <row r="1830" spans="1:4" ht="15" customHeight="1">
      <c r="A1830" s="58" t="str">
        <f>IF(بيانات!B1830&lt;&gt;"",بيانات!B1830,"")</f>
        <v/>
      </c>
      <c r="B1830" s="58" t="str">
        <f>IF(بيانات!B1830&lt;&gt;"",بيانات!C1830,"")</f>
        <v/>
      </c>
      <c r="C1830" s="66" t="str">
        <f>IF(بيانات!B1830&lt;&gt;"",بيانات!D1830,"")</f>
        <v/>
      </c>
      <c r="D1830" s="5"/>
    </row>
    <row r="1831" spans="1:4" ht="15" customHeight="1">
      <c r="A1831" s="57" t="str">
        <f>IF(بيانات!B1831&lt;&gt;"",بيانات!B1831,"")</f>
        <v/>
      </c>
      <c r="B1831" s="57" t="str">
        <f>IF(بيانات!B1831&lt;&gt;"",بيانات!C1831,"")</f>
        <v/>
      </c>
      <c r="C1831" s="65" t="str">
        <f>IF(بيانات!B1831&lt;&gt;"",بيانات!D1831,"")</f>
        <v/>
      </c>
      <c r="D1831" s="2"/>
    </row>
    <row r="1832" spans="1:4" ht="15" customHeight="1">
      <c r="A1832" s="58" t="str">
        <f>IF(بيانات!B1832&lt;&gt;"",بيانات!B1832,"")</f>
        <v/>
      </c>
      <c r="B1832" s="58" t="str">
        <f>IF(بيانات!B1832&lt;&gt;"",بيانات!C1832,"")</f>
        <v/>
      </c>
      <c r="C1832" s="66" t="str">
        <f>IF(بيانات!B1832&lt;&gt;"",بيانات!D1832,"")</f>
        <v/>
      </c>
      <c r="D1832" s="5"/>
    </row>
    <row r="1833" spans="1:4" ht="15" customHeight="1">
      <c r="A1833" s="57" t="str">
        <f>IF(بيانات!B1833&lt;&gt;"",بيانات!B1833,"")</f>
        <v/>
      </c>
      <c r="B1833" s="57" t="str">
        <f>IF(بيانات!B1833&lt;&gt;"",بيانات!C1833,"")</f>
        <v/>
      </c>
      <c r="C1833" s="65" t="str">
        <f>IF(بيانات!B1833&lt;&gt;"",بيانات!D1833,"")</f>
        <v/>
      </c>
      <c r="D1833" s="2"/>
    </row>
    <row r="1834" spans="1:4" ht="15" customHeight="1">
      <c r="A1834" s="58" t="str">
        <f>IF(بيانات!B1834&lt;&gt;"",بيانات!B1834,"")</f>
        <v/>
      </c>
      <c r="B1834" s="58" t="str">
        <f>IF(بيانات!B1834&lt;&gt;"",بيانات!C1834,"")</f>
        <v/>
      </c>
      <c r="C1834" s="66" t="str">
        <f>IF(بيانات!B1834&lt;&gt;"",بيانات!D1834,"")</f>
        <v/>
      </c>
      <c r="D1834" s="5"/>
    </row>
    <row r="1835" spans="1:4" ht="15" customHeight="1">
      <c r="A1835" s="57" t="str">
        <f>IF(بيانات!B1835&lt;&gt;"",بيانات!B1835,"")</f>
        <v/>
      </c>
      <c r="B1835" s="57" t="str">
        <f>IF(بيانات!B1835&lt;&gt;"",بيانات!C1835,"")</f>
        <v/>
      </c>
      <c r="C1835" s="65" t="str">
        <f>IF(بيانات!B1835&lt;&gt;"",بيانات!D1835,"")</f>
        <v/>
      </c>
      <c r="D1835" s="2"/>
    </row>
    <row r="1836" spans="1:4" ht="15" customHeight="1">
      <c r="A1836" s="58" t="str">
        <f>IF(بيانات!B1836&lt;&gt;"",بيانات!B1836,"")</f>
        <v/>
      </c>
      <c r="B1836" s="58" t="str">
        <f>IF(بيانات!B1836&lt;&gt;"",بيانات!C1836,"")</f>
        <v/>
      </c>
      <c r="C1836" s="66" t="str">
        <f>IF(بيانات!B1836&lt;&gt;"",بيانات!D1836,"")</f>
        <v/>
      </c>
      <c r="D1836" s="5"/>
    </row>
    <row r="1837" spans="1:4" ht="15" customHeight="1">
      <c r="A1837" s="57" t="str">
        <f>IF(بيانات!B1837&lt;&gt;"",بيانات!B1837,"")</f>
        <v/>
      </c>
      <c r="B1837" s="57" t="str">
        <f>IF(بيانات!B1837&lt;&gt;"",بيانات!C1837,"")</f>
        <v/>
      </c>
      <c r="C1837" s="65" t="str">
        <f>IF(بيانات!B1837&lt;&gt;"",بيانات!D1837,"")</f>
        <v/>
      </c>
      <c r="D1837" s="2"/>
    </row>
    <row r="1838" spans="1:4" ht="15" customHeight="1">
      <c r="A1838" s="58" t="str">
        <f>IF(بيانات!B1838&lt;&gt;"",بيانات!B1838,"")</f>
        <v/>
      </c>
      <c r="B1838" s="58" t="str">
        <f>IF(بيانات!B1838&lt;&gt;"",بيانات!C1838,"")</f>
        <v/>
      </c>
      <c r="C1838" s="66" t="str">
        <f>IF(بيانات!B1838&lt;&gt;"",بيانات!D1838,"")</f>
        <v/>
      </c>
      <c r="D1838" s="5"/>
    </row>
    <row r="1839" spans="1:4" ht="15" customHeight="1">
      <c r="A1839" s="57" t="str">
        <f>IF(بيانات!B1839&lt;&gt;"",بيانات!B1839,"")</f>
        <v/>
      </c>
      <c r="B1839" s="57" t="str">
        <f>IF(بيانات!B1839&lt;&gt;"",بيانات!C1839,"")</f>
        <v/>
      </c>
      <c r="C1839" s="65" t="str">
        <f>IF(بيانات!B1839&lt;&gt;"",بيانات!D1839,"")</f>
        <v/>
      </c>
      <c r="D1839" s="2"/>
    </row>
    <row r="1840" spans="1:4" ht="15" customHeight="1">
      <c r="A1840" s="58" t="str">
        <f>IF(بيانات!B1840&lt;&gt;"",بيانات!B1840,"")</f>
        <v/>
      </c>
      <c r="B1840" s="58" t="str">
        <f>IF(بيانات!B1840&lt;&gt;"",بيانات!C1840,"")</f>
        <v/>
      </c>
      <c r="C1840" s="66" t="str">
        <f>IF(بيانات!B1840&lt;&gt;"",بيانات!D1840,"")</f>
        <v/>
      </c>
      <c r="D1840" s="5"/>
    </row>
    <row r="1841" spans="1:4" ht="15" customHeight="1">
      <c r="A1841" s="57" t="str">
        <f>IF(بيانات!B1841&lt;&gt;"",بيانات!B1841,"")</f>
        <v/>
      </c>
      <c r="B1841" s="57" t="str">
        <f>IF(بيانات!B1841&lt;&gt;"",بيانات!C1841,"")</f>
        <v/>
      </c>
      <c r="C1841" s="65" t="str">
        <f>IF(بيانات!B1841&lt;&gt;"",بيانات!D1841,"")</f>
        <v/>
      </c>
      <c r="D1841" s="2"/>
    </row>
    <row r="1842" spans="1:4" ht="15" customHeight="1">
      <c r="A1842" s="58" t="str">
        <f>IF(بيانات!B1842&lt;&gt;"",بيانات!B1842,"")</f>
        <v/>
      </c>
      <c r="B1842" s="58" t="str">
        <f>IF(بيانات!B1842&lt;&gt;"",بيانات!C1842,"")</f>
        <v/>
      </c>
      <c r="C1842" s="66" t="str">
        <f>IF(بيانات!B1842&lt;&gt;"",بيانات!D1842,"")</f>
        <v/>
      </c>
      <c r="D1842" s="5"/>
    </row>
    <row r="1843" spans="1:4" ht="15" customHeight="1">
      <c r="A1843" s="57" t="str">
        <f>IF(بيانات!B1843&lt;&gt;"",بيانات!B1843,"")</f>
        <v/>
      </c>
      <c r="B1843" s="57" t="str">
        <f>IF(بيانات!B1843&lt;&gt;"",بيانات!C1843,"")</f>
        <v/>
      </c>
      <c r="C1843" s="65" t="str">
        <f>IF(بيانات!B1843&lt;&gt;"",بيانات!D1843,"")</f>
        <v/>
      </c>
      <c r="D1843" s="2"/>
    </row>
    <row r="1844" spans="1:4" ht="15" customHeight="1">
      <c r="A1844" s="58" t="str">
        <f>IF(بيانات!B1844&lt;&gt;"",بيانات!B1844,"")</f>
        <v/>
      </c>
      <c r="B1844" s="58" t="str">
        <f>IF(بيانات!B1844&lt;&gt;"",بيانات!C1844,"")</f>
        <v/>
      </c>
      <c r="C1844" s="66" t="str">
        <f>IF(بيانات!B1844&lt;&gt;"",بيانات!D1844,"")</f>
        <v/>
      </c>
      <c r="D1844" s="5"/>
    </row>
    <row r="1845" spans="1:4" ht="15" customHeight="1">
      <c r="A1845" s="57" t="str">
        <f>IF(بيانات!B1845&lt;&gt;"",بيانات!B1845,"")</f>
        <v/>
      </c>
      <c r="B1845" s="57" t="str">
        <f>IF(بيانات!B1845&lt;&gt;"",بيانات!C1845,"")</f>
        <v/>
      </c>
      <c r="C1845" s="65" t="str">
        <f>IF(بيانات!B1845&lt;&gt;"",بيانات!D1845,"")</f>
        <v/>
      </c>
      <c r="D1845" s="2"/>
    </row>
    <row r="1846" spans="1:4" ht="15" customHeight="1">
      <c r="A1846" s="58" t="str">
        <f>IF(بيانات!B1846&lt;&gt;"",بيانات!B1846,"")</f>
        <v/>
      </c>
      <c r="B1846" s="58" t="str">
        <f>IF(بيانات!B1846&lt;&gt;"",بيانات!C1846,"")</f>
        <v/>
      </c>
      <c r="C1846" s="66" t="str">
        <f>IF(بيانات!B1846&lt;&gt;"",بيانات!D1846,"")</f>
        <v/>
      </c>
      <c r="D1846" s="5"/>
    </row>
    <row r="1847" spans="1:4" ht="15" customHeight="1">
      <c r="A1847" s="57" t="str">
        <f>IF(بيانات!B1847&lt;&gt;"",بيانات!B1847,"")</f>
        <v/>
      </c>
      <c r="B1847" s="57" t="str">
        <f>IF(بيانات!B1847&lt;&gt;"",بيانات!C1847,"")</f>
        <v/>
      </c>
      <c r="C1847" s="65" t="str">
        <f>IF(بيانات!B1847&lt;&gt;"",بيانات!D1847,"")</f>
        <v/>
      </c>
      <c r="D1847" s="2"/>
    </row>
    <row r="1848" spans="1:4" ht="15" customHeight="1">
      <c r="A1848" s="58" t="str">
        <f>IF(بيانات!B1848&lt;&gt;"",بيانات!B1848,"")</f>
        <v/>
      </c>
      <c r="B1848" s="58" t="str">
        <f>IF(بيانات!B1848&lt;&gt;"",بيانات!C1848,"")</f>
        <v/>
      </c>
      <c r="C1848" s="66" t="str">
        <f>IF(بيانات!B1848&lt;&gt;"",بيانات!D1848,"")</f>
        <v/>
      </c>
      <c r="D1848" s="5"/>
    </row>
    <row r="1849" spans="1:4" ht="15" customHeight="1">
      <c r="A1849" s="57" t="str">
        <f>IF(بيانات!B1849&lt;&gt;"",بيانات!B1849,"")</f>
        <v/>
      </c>
      <c r="B1849" s="57" t="str">
        <f>IF(بيانات!B1849&lt;&gt;"",بيانات!C1849,"")</f>
        <v/>
      </c>
      <c r="C1849" s="65" t="str">
        <f>IF(بيانات!B1849&lt;&gt;"",بيانات!D1849,"")</f>
        <v/>
      </c>
      <c r="D1849" s="2"/>
    </row>
    <row r="1850" spans="1:4" ht="15" customHeight="1">
      <c r="A1850" s="58" t="str">
        <f>IF(بيانات!B1850&lt;&gt;"",بيانات!B1850,"")</f>
        <v/>
      </c>
      <c r="B1850" s="58" t="str">
        <f>IF(بيانات!B1850&lt;&gt;"",بيانات!C1850,"")</f>
        <v/>
      </c>
      <c r="C1850" s="66" t="str">
        <f>IF(بيانات!B1850&lt;&gt;"",بيانات!D1850,"")</f>
        <v/>
      </c>
      <c r="D1850" s="5"/>
    </row>
    <row r="1851" spans="1:4" ht="15" customHeight="1">
      <c r="A1851" s="57" t="str">
        <f>IF(بيانات!B1851&lt;&gt;"",بيانات!B1851,"")</f>
        <v/>
      </c>
      <c r="B1851" s="57" t="str">
        <f>IF(بيانات!B1851&lt;&gt;"",بيانات!C1851,"")</f>
        <v/>
      </c>
      <c r="C1851" s="65" t="str">
        <f>IF(بيانات!B1851&lt;&gt;"",بيانات!D1851,"")</f>
        <v/>
      </c>
      <c r="D1851" s="2"/>
    </row>
    <row r="1852" spans="1:4" ht="15" customHeight="1">
      <c r="A1852" s="58" t="str">
        <f>IF(بيانات!B1852&lt;&gt;"",بيانات!B1852,"")</f>
        <v/>
      </c>
      <c r="B1852" s="58" t="str">
        <f>IF(بيانات!B1852&lt;&gt;"",بيانات!C1852,"")</f>
        <v/>
      </c>
      <c r="C1852" s="66" t="str">
        <f>IF(بيانات!B1852&lt;&gt;"",بيانات!D1852,"")</f>
        <v/>
      </c>
      <c r="D1852" s="5"/>
    </row>
    <row r="1853" spans="1:4" ht="15" customHeight="1">
      <c r="A1853" s="57" t="str">
        <f>IF(بيانات!B1853&lt;&gt;"",بيانات!B1853,"")</f>
        <v/>
      </c>
      <c r="B1853" s="57" t="str">
        <f>IF(بيانات!B1853&lt;&gt;"",بيانات!C1853,"")</f>
        <v/>
      </c>
      <c r="C1853" s="65" t="str">
        <f>IF(بيانات!B1853&lt;&gt;"",بيانات!D1853,"")</f>
        <v/>
      </c>
      <c r="D1853" s="2"/>
    </row>
    <row r="1854" spans="1:4" ht="15" customHeight="1">
      <c r="A1854" s="58" t="str">
        <f>IF(بيانات!B1854&lt;&gt;"",بيانات!B1854,"")</f>
        <v/>
      </c>
      <c r="B1854" s="58" t="str">
        <f>IF(بيانات!B1854&lt;&gt;"",بيانات!C1854,"")</f>
        <v/>
      </c>
      <c r="C1854" s="66" t="str">
        <f>IF(بيانات!B1854&lt;&gt;"",بيانات!D1854,"")</f>
        <v/>
      </c>
      <c r="D1854" s="5"/>
    </row>
    <row r="1855" spans="1:4" ht="15" customHeight="1">
      <c r="A1855" s="57" t="str">
        <f>IF(بيانات!B1855&lt;&gt;"",بيانات!B1855,"")</f>
        <v/>
      </c>
      <c r="B1855" s="57" t="str">
        <f>IF(بيانات!B1855&lt;&gt;"",بيانات!C1855,"")</f>
        <v/>
      </c>
      <c r="C1855" s="65" t="str">
        <f>IF(بيانات!B1855&lt;&gt;"",بيانات!D1855,"")</f>
        <v/>
      </c>
      <c r="D1855" s="2"/>
    </row>
    <row r="1856" spans="1:4" ht="15" customHeight="1">
      <c r="A1856" s="58" t="str">
        <f>IF(بيانات!B1856&lt;&gt;"",بيانات!B1856,"")</f>
        <v/>
      </c>
      <c r="B1856" s="58" t="str">
        <f>IF(بيانات!B1856&lt;&gt;"",بيانات!C1856,"")</f>
        <v/>
      </c>
      <c r="C1856" s="66" t="str">
        <f>IF(بيانات!B1856&lt;&gt;"",بيانات!D1856,"")</f>
        <v/>
      </c>
      <c r="D1856" s="5"/>
    </row>
    <row r="1857" spans="1:4" ht="15" customHeight="1">
      <c r="A1857" s="57" t="str">
        <f>IF(بيانات!B1857&lt;&gt;"",بيانات!B1857,"")</f>
        <v/>
      </c>
      <c r="B1857" s="57" t="str">
        <f>IF(بيانات!B1857&lt;&gt;"",بيانات!C1857,"")</f>
        <v/>
      </c>
      <c r="C1857" s="65" t="str">
        <f>IF(بيانات!B1857&lt;&gt;"",بيانات!D1857,"")</f>
        <v/>
      </c>
      <c r="D1857" s="2"/>
    </row>
    <row r="1858" spans="1:4" ht="15" customHeight="1">
      <c r="A1858" s="58" t="str">
        <f>IF(بيانات!B1858&lt;&gt;"",بيانات!B1858,"")</f>
        <v/>
      </c>
      <c r="B1858" s="58" t="str">
        <f>IF(بيانات!B1858&lt;&gt;"",بيانات!C1858,"")</f>
        <v/>
      </c>
      <c r="C1858" s="66" t="str">
        <f>IF(بيانات!B1858&lt;&gt;"",بيانات!D1858,"")</f>
        <v/>
      </c>
      <c r="D1858" s="5"/>
    </row>
    <row r="1859" spans="1:4" ht="15" customHeight="1">
      <c r="A1859" s="57" t="str">
        <f>IF(بيانات!B1859&lt;&gt;"",بيانات!B1859,"")</f>
        <v/>
      </c>
      <c r="B1859" s="57" t="str">
        <f>IF(بيانات!B1859&lt;&gt;"",بيانات!C1859,"")</f>
        <v/>
      </c>
      <c r="C1859" s="65" t="str">
        <f>IF(بيانات!B1859&lt;&gt;"",بيانات!D1859,"")</f>
        <v/>
      </c>
      <c r="D1859" s="2"/>
    </row>
    <row r="1860" spans="1:4" ht="15" customHeight="1">
      <c r="A1860" s="58" t="str">
        <f>IF(بيانات!B1860&lt;&gt;"",بيانات!B1860,"")</f>
        <v/>
      </c>
      <c r="B1860" s="58" t="str">
        <f>IF(بيانات!B1860&lt;&gt;"",بيانات!C1860,"")</f>
        <v/>
      </c>
      <c r="C1860" s="66" t="str">
        <f>IF(بيانات!B1860&lt;&gt;"",بيانات!D1860,"")</f>
        <v/>
      </c>
      <c r="D1860" s="5"/>
    </row>
    <row r="1861" spans="1:4" ht="15" customHeight="1">
      <c r="A1861" s="57" t="str">
        <f>IF(بيانات!B1861&lt;&gt;"",بيانات!B1861,"")</f>
        <v/>
      </c>
      <c r="B1861" s="57" t="str">
        <f>IF(بيانات!B1861&lt;&gt;"",بيانات!C1861,"")</f>
        <v/>
      </c>
      <c r="C1861" s="65" t="str">
        <f>IF(بيانات!B1861&lt;&gt;"",بيانات!D1861,"")</f>
        <v/>
      </c>
      <c r="D1861" s="2"/>
    </row>
    <row r="1862" spans="1:4" ht="15" customHeight="1">
      <c r="A1862" s="58" t="str">
        <f>IF(بيانات!B1862&lt;&gt;"",بيانات!B1862,"")</f>
        <v/>
      </c>
      <c r="B1862" s="58" t="str">
        <f>IF(بيانات!B1862&lt;&gt;"",بيانات!C1862,"")</f>
        <v/>
      </c>
      <c r="C1862" s="66" t="str">
        <f>IF(بيانات!B1862&lt;&gt;"",بيانات!D1862,"")</f>
        <v/>
      </c>
      <c r="D1862" s="5"/>
    </row>
    <row r="1863" spans="1:4" ht="15" customHeight="1">
      <c r="A1863" s="57" t="str">
        <f>IF(بيانات!B1863&lt;&gt;"",بيانات!B1863,"")</f>
        <v/>
      </c>
      <c r="B1863" s="57" t="str">
        <f>IF(بيانات!B1863&lt;&gt;"",بيانات!C1863,"")</f>
        <v/>
      </c>
      <c r="C1863" s="65" t="str">
        <f>IF(بيانات!B1863&lt;&gt;"",بيانات!D1863,"")</f>
        <v/>
      </c>
      <c r="D1863" s="2"/>
    </row>
    <row r="1864" spans="1:4" ht="15" customHeight="1">
      <c r="A1864" s="58" t="str">
        <f>IF(بيانات!B1864&lt;&gt;"",بيانات!B1864,"")</f>
        <v/>
      </c>
      <c r="B1864" s="58" t="str">
        <f>IF(بيانات!B1864&lt;&gt;"",بيانات!C1864,"")</f>
        <v/>
      </c>
      <c r="C1864" s="66" t="str">
        <f>IF(بيانات!B1864&lt;&gt;"",بيانات!D1864,"")</f>
        <v/>
      </c>
      <c r="D1864" s="5"/>
    </row>
    <row r="1865" spans="1:4" ht="15" customHeight="1">
      <c r="A1865" s="57" t="str">
        <f>IF(بيانات!B1865&lt;&gt;"",بيانات!B1865,"")</f>
        <v/>
      </c>
      <c r="B1865" s="57" t="str">
        <f>IF(بيانات!B1865&lt;&gt;"",بيانات!C1865,"")</f>
        <v/>
      </c>
      <c r="C1865" s="65" t="str">
        <f>IF(بيانات!B1865&lt;&gt;"",بيانات!D1865,"")</f>
        <v/>
      </c>
      <c r="D1865" s="2"/>
    </row>
    <row r="1866" spans="1:4" ht="15" customHeight="1">
      <c r="A1866" s="58" t="str">
        <f>IF(بيانات!B1866&lt;&gt;"",بيانات!B1866,"")</f>
        <v/>
      </c>
      <c r="B1866" s="58" t="str">
        <f>IF(بيانات!B1866&lt;&gt;"",بيانات!C1866,"")</f>
        <v/>
      </c>
      <c r="C1866" s="66" t="str">
        <f>IF(بيانات!B1866&lt;&gt;"",بيانات!D1866,"")</f>
        <v/>
      </c>
      <c r="D1866" s="5"/>
    </row>
    <row r="1867" spans="1:4" ht="15" customHeight="1">
      <c r="A1867" s="57" t="str">
        <f>IF(بيانات!B1867&lt;&gt;"",بيانات!B1867,"")</f>
        <v/>
      </c>
      <c r="B1867" s="57" t="str">
        <f>IF(بيانات!B1867&lt;&gt;"",بيانات!C1867,"")</f>
        <v/>
      </c>
      <c r="C1867" s="65" t="str">
        <f>IF(بيانات!B1867&lt;&gt;"",بيانات!D1867,"")</f>
        <v/>
      </c>
      <c r="D1867" s="2"/>
    </row>
    <row r="1868" spans="1:4" ht="15" customHeight="1">
      <c r="A1868" s="58" t="str">
        <f>IF(بيانات!B1868&lt;&gt;"",بيانات!B1868,"")</f>
        <v/>
      </c>
      <c r="B1868" s="58" t="str">
        <f>IF(بيانات!B1868&lt;&gt;"",بيانات!C1868,"")</f>
        <v/>
      </c>
      <c r="C1868" s="66" t="str">
        <f>IF(بيانات!B1868&lt;&gt;"",بيانات!D1868,"")</f>
        <v/>
      </c>
      <c r="D1868" s="5"/>
    </row>
    <row r="1869" spans="1:4" ht="15" customHeight="1">
      <c r="A1869" s="57" t="str">
        <f>IF(بيانات!B1869&lt;&gt;"",بيانات!B1869,"")</f>
        <v/>
      </c>
      <c r="B1869" s="57" t="str">
        <f>IF(بيانات!B1869&lt;&gt;"",بيانات!C1869,"")</f>
        <v/>
      </c>
      <c r="C1869" s="65" t="str">
        <f>IF(بيانات!B1869&lt;&gt;"",بيانات!D1869,"")</f>
        <v/>
      </c>
      <c r="D1869" s="2"/>
    </row>
    <row r="1870" spans="1:4" ht="15" customHeight="1">
      <c r="A1870" s="58" t="str">
        <f>IF(بيانات!B1870&lt;&gt;"",بيانات!B1870,"")</f>
        <v/>
      </c>
      <c r="B1870" s="58" t="str">
        <f>IF(بيانات!B1870&lt;&gt;"",بيانات!C1870,"")</f>
        <v/>
      </c>
      <c r="C1870" s="66" t="str">
        <f>IF(بيانات!B1870&lt;&gt;"",بيانات!D1870,"")</f>
        <v/>
      </c>
      <c r="D1870" s="5"/>
    </row>
    <row r="1871" spans="1:4" ht="15" customHeight="1">
      <c r="A1871" s="57" t="str">
        <f>IF(بيانات!B1871&lt;&gt;"",بيانات!B1871,"")</f>
        <v/>
      </c>
      <c r="B1871" s="57" t="str">
        <f>IF(بيانات!B1871&lt;&gt;"",بيانات!C1871,"")</f>
        <v/>
      </c>
      <c r="C1871" s="65" t="str">
        <f>IF(بيانات!B1871&lt;&gt;"",بيانات!D1871,"")</f>
        <v/>
      </c>
      <c r="D1871" s="2"/>
    </row>
    <row r="1872" spans="1:4" ht="15" customHeight="1">
      <c r="A1872" s="58" t="str">
        <f>IF(بيانات!B1872&lt;&gt;"",بيانات!B1872,"")</f>
        <v/>
      </c>
      <c r="B1872" s="58" t="str">
        <f>IF(بيانات!B1872&lt;&gt;"",بيانات!C1872,"")</f>
        <v/>
      </c>
      <c r="C1872" s="66" t="str">
        <f>IF(بيانات!B1872&lt;&gt;"",بيانات!D1872,"")</f>
        <v/>
      </c>
      <c r="D1872" s="5"/>
    </row>
    <row r="1873" spans="1:4" ht="15" customHeight="1">
      <c r="A1873" s="57" t="str">
        <f>IF(بيانات!B1873&lt;&gt;"",بيانات!B1873,"")</f>
        <v/>
      </c>
      <c r="B1873" s="57" t="str">
        <f>IF(بيانات!B1873&lt;&gt;"",بيانات!C1873,"")</f>
        <v/>
      </c>
      <c r="C1873" s="65" t="str">
        <f>IF(بيانات!B1873&lt;&gt;"",بيانات!D1873,"")</f>
        <v/>
      </c>
      <c r="D1873" s="2"/>
    </row>
    <row r="1874" spans="1:4" ht="15" customHeight="1">
      <c r="A1874" s="58" t="str">
        <f>IF(بيانات!B1874&lt;&gt;"",بيانات!B1874,"")</f>
        <v/>
      </c>
      <c r="B1874" s="58" t="str">
        <f>IF(بيانات!B1874&lt;&gt;"",بيانات!C1874,"")</f>
        <v/>
      </c>
      <c r="C1874" s="66" t="str">
        <f>IF(بيانات!B1874&lt;&gt;"",بيانات!D1874,"")</f>
        <v/>
      </c>
      <c r="D1874" s="5"/>
    </row>
    <row r="1875" spans="1:4" ht="15" customHeight="1">
      <c r="A1875" s="57" t="str">
        <f>IF(بيانات!B1875&lt;&gt;"",بيانات!B1875,"")</f>
        <v/>
      </c>
      <c r="B1875" s="57" t="str">
        <f>IF(بيانات!B1875&lt;&gt;"",بيانات!C1875,"")</f>
        <v/>
      </c>
      <c r="C1875" s="65" t="str">
        <f>IF(بيانات!B1875&lt;&gt;"",بيانات!D1875,"")</f>
        <v/>
      </c>
      <c r="D1875" s="2"/>
    </row>
    <row r="1876" spans="1:4" ht="15" customHeight="1">
      <c r="A1876" s="58" t="str">
        <f>IF(بيانات!B1876&lt;&gt;"",بيانات!B1876,"")</f>
        <v/>
      </c>
      <c r="B1876" s="58" t="str">
        <f>IF(بيانات!B1876&lt;&gt;"",بيانات!C1876,"")</f>
        <v/>
      </c>
      <c r="C1876" s="66" t="str">
        <f>IF(بيانات!B1876&lt;&gt;"",بيانات!D1876,"")</f>
        <v/>
      </c>
      <c r="D1876" s="5"/>
    </row>
    <row r="1877" spans="1:4" ht="15" customHeight="1">
      <c r="A1877" s="57" t="str">
        <f>IF(بيانات!B1877&lt;&gt;"",بيانات!B1877,"")</f>
        <v/>
      </c>
      <c r="B1877" s="57" t="str">
        <f>IF(بيانات!B1877&lt;&gt;"",بيانات!C1877,"")</f>
        <v/>
      </c>
      <c r="C1877" s="65" t="str">
        <f>IF(بيانات!B1877&lt;&gt;"",بيانات!D1877,"")</f>
        <v/>
      </c>
      <c r="D1877" s="2"/>
    </row>
    <row r="1878" spans="1:4" ht="15" customHeight="1">
      <c r="A1878" s="58" t="str">
        <f>IF(بيانات!B1878&lt;&gt;"",بيانات!B1878,"")</f>
        <v/>
      </c>
      <c r="B1878" s="58" t="str">
        <f>IF(بيانات!B1878&lt;&gt;"",بيانات!C1878,"")</f>
        <v/>
      </c>
      <c r="C1878" s="66" t="str">
        <f>IF(بيانات!B1878&lt;&gt;"",بيانات!D1878,"")</f>
        <v/>
      </c>
      <c r="D1878" s="5"/>
    </row>
    <row r="1879" spans="1:4" ht="15" customHeight="1">
      <c r="A1879" s="57" t="str">
        <f>IF(بيانات!B1879&lt;&gt;"",بيانات!B1879,"")</f>
        <v/>
      </c>
      <c r="B1879" s="57" t="str">
        <f>IF(بيانات!B1879&lt;&gt;"",بيانات!C1879,"")</f>
        <v/>
      </c>
      <c r="C1879" s="65" t="str">
        <f>IF(بيانات!B1879&lt;&gt;"",بيانات!D1879,"")</f>
        <v/>
      </c>
      <c r="D1879" s="2"/>
    </row>
    <row r="1880" spans="1:4" ht="15" customHeight="1">
      <c r="A1880" s="58" t="str">
        <f>IF(بيانات!B1880&lt;&gt;"",بيانات!B1880,"")</f>
        <v/>
      </c>
      <c r="B1880" s="58" t="str">
        <f>IF(بيانات!B1880&lt;&gt;"",بيانات!C1880,"")</f>
        <v/>
      </c>
      <c r="C1880" s="66" t="str">
        <f>IF(بيانات!B1880&lt;&gt;"",بيانات!D1880,"")</f>
        <v/>
      </c>
      <c r="D1880" s="5"/>
    </row>
    <row r="1881" spans="1:4" ht="15" customHeight="1">
      <c r="A1881" s="57" t="str">
        <f>IF(بيانات!B1881&lt;&gt;"",بيانات!B1881,"")</f>
        <v/>
      </c>
      <c r="B1881" s="57" t="str">
        <f>IF(بيانات!B1881&lt;&gt;"",بيانات!C1881,"")</f>
        <v/>
      </c>
      <c r="C1881" s="65" t="str">
        <f>IF(بيانات!B1881&lt;&gt;"",بيانات!D1881,"")</f>
        <v/>
      </c>
      <c r="D1881" s="2"/>
    </row>
    <row r="1882" spans="1:4" ht="15" customHeight="1">
      <c r="A1882" s="58" t="str">
        <f>IF(بيانات!B1882&lt;&gt;"",بيانات!B1882,"")</f>
        <v/>
      </c>
      <c r="B1882" s="58" t="str">
        <f>IF(بيانات!B1882&lt;&gt;"",بيانات!C1882,"")</f>
        <v/>
      </c>
      <c r="C1882" s="66" t="str">
        <f>IF(بيانات!B1882&lt;&gt;"",بيانات!D1882,"")</f>
        <v/>
      </c>
      <c r="D1882" s="5"/>
    </row>
    <row r="1883" spans="1:4" ht="15" customHeight="1">
      <c r="A1883" s="57" t="str">
        <f>IF(بيانات!B1883&lt;&gt;"",بيانات!B1883,"")</f>
        <v/>
      </c>
      <c r="B1883" s="57" t="str">
        <f>IF(بيانات!B1883&lt;&gt;"",بيانات!C1883,"")</f>
        <v/>
      </c>
      <c r="C1883" s="65" t="str">
        <f>IF(بيانات!B1883&lt;&gt;"",بيانات!D1883,"")</f>
        <v/>
      </c>
      <c r="D1883" s="2"/>
    </row>
    <row r="1884" spans="1:4" ht="15" customHeight="1">
      <c r="A1884" s="58" t="str">
        <f>IF(بيانات!B1884&lt;&gt;"",بيانات!B1884,"")</f>
        <v/>
      </c>
      <c r="B1884" s="58" t="str">
        <f>IF(بيانات!B1884&lt;&gt;"",بيانات!C1884,"")</f>
        <v/>
      </c>
      <c r="C1884" s="66" t="str">
        <f>IF(بيانات!B1884&lt;&gt;"",بيانات!D1884,"")</f>
        <v/>
      </c>
      <c r="D1884" s="5"/>
    </row>
    <row r="1885" spans="1:4" ht="15" customHeight="1">
      <c r="A1885" s="57" t="str">
        <f>IF(بيانات!B1885&lt;&gt;"",بيانات!B1885,"")</f>
        <v/>
      </c>
      <c r="B1885" s="57" t="str">
        <f>IF(بيانات!B1885&lt;&gt;"",بيانات!C1885,"")</f>
        <v/>
      </c>
      <c r="C1885" s="65" t="str">
        <f>IF(بيانات!B1885&lt;&gt;"",بيانات!D1885,"")</f>
        <v/>
      </c>
      <c r="D1885" s="2"/>
    </row>
    <row r="1886" spans="1:4" ht="15" customHeight="1">
      <c r="A1886" s="58" t="str">
        <f>IF(بيانات!B1886&lt;&gt;"",بيانات!B1886,"")</f>
        <v/>
      </c>
      <c r="B1886" s="58" t="str">
        <f>IF(بيانات!B1886&lt;&gt;"",بيانات!C1886,"")</f>
        <v/>
      </c>
      <c r="C1886" s="66" t="str">
        <f>IF(بيانات!B1886&lt;&gt;"",بيانات!D1886,"")</f>
        <v/>
      </c>
      <c r="D1886" s="5"/>
    </row>
    <row r="1887" spans="1:4" ht="15" customHeight="1">
      <c r="A1887" s="57" t="str">
        <f>IF(بيانات!B1887&lt;&gt;"",بيانات!B1887,"")</f>
        <v/>
      </c>
      <c r="B1887" s="57" t="str">
        <f>IF(بيانات!B1887&lt;&gt;"",بيانات!C1887,"")</f>
        <v/>
      </c>
      <c r="C1887" s="65" t="str">
        <f>IF(بيانات!B1887&lt;&gt;"",بيانات!D1887,"")</f>
        <v/>
      </c>
      <c r="D1887" s="2"/>
    </row>
    <row r="1888" spans="1:4" ht="15" customHeight="1">
      <c r="A1888" s="58" t="str">
        <f>IF(بيانات!B1888&lt;&gt;"",بيانات!B1888,"")</f>
        <v/>
      </c>
      <c r="B1888" s="58" t="str">
        <f>IF(بيانات!B1888&lt;&gt;"",بيانات!C1888,"")</f>
        <v/>
      </c>
      <c r="C1888" s="66" t="str">
        <f>IF(بيانات!B1888&lt;&gt;"",بيانات!D1888,"")</f>
        <v/>
      </c>
      <c r="D1888" s="5"/>
    </row>
    <row r="1889" spans="1:4" ht="15" customHeight="1">
      <c r="A1889" s="57" t="str">
        <f>IF(بيانات!B1889&lt;&gt;"",بيانات!B1889,"")</f>
        <v/>
      </c>
      <c r="B1889" s="57" t="str">
        <f>IF(بيانات!B1889&lt;&gt;"",بيانات!C1889,"")</f>
        <v/>
      </c>
      <c r="C1889" s="65" t="str">
        <f>IF(بيانات!B1889&lt;&gt;"",بيانات!D1889,"")</f>
        <v/>
      </c>
      <c r="D1889" s="2"/>
    </row>
    <row r="1890" spans="1:4" ht="15" customHeight="1">
      <c r="A1890" s="58" t="str">
        <f>IF(بيانات!B1890&lt;&gt;"",بيانات!B1890,"")</f>
        <v/>
      </c>
      <c r="B1890" s="58" t="str">
        <f>IF(بيانات!B1890&lt;&gt;"",بيانات!C1890,"")</f>
        <v/>
      </c>
      <c r="C1890" s="66" t="str">
        <f>IF(بيانات!B1890&lt;&gt;"",بيانات!D1890,"")</f>
        <v/>
      </c>
      <c r="D1890" s="5"/>
    </row>
    <row r="1891" spans="1:4" ht="15" customHeight="1">
      <c r="A1891" s="57" t="str">
        <f>IF(بيانات!B1891&lt;&gt;"",بيانات!B1891,"")</f>
        <v/>
      </c>
      <c r="B1891" s="57" t="str">
        <f>IF(بيانات!B1891&lt;&gt;"",بيانات!C1891,"")</f>
        <v/>
      </c>
      <c r="C1891" s="65" t="str">
        <f>IF(بيانات!B1891&lt;&gt;"",بيانات!D1891,"")</f>
        <v/>
      </c>
      <c r="D1891" s="2"/>
    </row>
    <row r="1892" spans="1:4" ht="15" customHeight="1">
      <c r="A1892" s="58" t="str">
        <f>IF(بيانات!B1892&lt;&gt;"",بيانات!B1892,"")</f>
        <v/>
      </c>
      <c r="B1892" s="58" t="str">
        <f>IF(بيانات!B1892&lt;&gt;"",بيانات!C1892,"")</f>
        <v/>
      </c>
      <c r="C1892" s="66" t="str">
        <f>IF(بيانات!B1892&lt;&gt;"",بيانات!D1892,"")</f>
        <v/>
      </c>
      <c r="D1892" s="5"/>
    </row>
    <row r="1893" spans="1:4" ht="15" customHeight="1">
      <c r="A1893" s="57" t="str">
        <f>IF(بيانات!B1893&lt;&gt;"",بيانات!B1893,"")</f>
        <v/>
      </c>
      <c r="B1893" s="57" t="str">
        <f>IF(بيانات!B1893&lt;&gt;"",بيانات!C1893,"")</f>
        <v/>
      </c>
      <c r="C1893" s="65" t="str">
        <f>IF(بيانات!B1893&lt;&gt;"",بيانات!D1893,"")</f>
        <v/>
      </c>
      <c r="D1893" s="2"/>
    </row>
    <row r="1894" spans="1:4" ht="15" customHeight="1">
      <c r="A1894" s="58" t="str">
        <f>IF(بيانات!B1894&lt;&gt;"",بيانات!B1894,"")</f>
        <v/>
      </c>
      <c r="B1894" s="58" t="str">
        <f>IF(بيانات!B1894&lt;&gt;"",بيانات!C1894,"")</f>
        <v/>
      </c>
      <c r="C1894" s="66" t="str">
        <f>IF(بيانات!B1894&lt;&gt;"",بيانات!D1894,"")</f>
        <v/>
      </c>
      <c r="D1894" s="5"/>
    </row>
    <row r="1895" spans="1:4" ht="15" customHeight="1">
      <c r="A1895" s="57" t="str">
        <f>IF(بيانات!B1895&lt;&gt;"",بيانات!B1895,"")</f>
        <v/>
      </c>
      <c r="B1895" s="57" t="str">
        <f>IF(بيانات!B1895&lt;&gt;"",بيانات!C1895,"")</f>
        <v/>
      </c>
      <c r="C1895" s="65" t="str">
        <f>IF(بيانات!B1895&lt;&gt;"",بيانات!D1895,"")</f>
        <v/>
      </c>
      <c r="D1895" s="2"/>
    </row>
    <row r="1896" spans="1:4" ht="15" customHeight="1">
      <c r="A1896" s="58" t="str">
        <f>IF(بيانات!B1896&lt;&gt;"",بيانات!B1896,"")</f>
        <v/>
      </c>
      <c r="B1896" s="58" t="str">
        <f>IF(بيانات!B1896&lt;&gt;"",بيانات!C1896,"")</f>
        <v/>
      </c>
      <c r="C1896" s="66" t="str">
        <f>IF(بيانات!B1896&lt;&gt;"",بيانات!D1896,"")</f>
        <v/>
      </c>
      <c r="D1896" s="5"/>
    </row>
    <row r="1897" spans="1:4" ht="15" customHeight="1">
      <c r="A1897" s="57" t="str">
        <f>IF(بيانات!B1897&lt;&gt;"",بيانات!B1897,"")</f>
        <v/>
      </c>
      <c r="B1897" s="57" t="str">
        <f>IF(بيانات!B1897&lt;&gt;"",بيانات!C1897,"")</f>
        <v/>
      </c>
      <c r="C1897" s="65" t="str">
        <f>IF(بيانات!B1897&lt;&gt;"",بيانات!D1897,"")</f>
        <v/>
      </c>
      <c r="D1897" s="2"/>
    </row>
    <row r="1898" spans="1:4" ht="15" customHeight="1">
      <c r="A1898" s="58" t="str">
        <f>IF(بيانات!B1898&lt;&gt;"",بيانات!B1898,"")</f>
        <v/>
      </c>
      <c r="B1898" s="58" t="str">
        <f>IF(بيانات!B1898&lt;&gt;"",بيانات!C1898,"")</f>
        <v/>
      </c>
      <c r="C1898" s="66" t="str">
        <f>IF(بيانات!B1898&lt;&gt;"",بيانات!D1898,"")</f>
        <v/>
      </c>
      <c r="D1898" s="5"/>
    </row>
    <row r="1899" spans="1:4" ht="15" customHeight="1">
      <c r="A1899" s="57" t="str">
        <f>IF(بيانات!B1899&lt;&gt;"",بيانات!B1899,"")</f>
        <v/>
      </c>
      <c r="B1899" s="57" t="str">
        <f>IF(بيانات!B1899&lt;&gt;"",بيانات!C1899,"")</f>
        <v/>
      </c>
      <c r="C1899" s="65" t="str">
        <f>IF(بيانات!B1899&lt;&gt;"",بيانات!D1899,"")</f>
        <v/>
      </c>
      <c r="D1899" s="2"/>
    </row>
    <row r="1900" spans="1:4" ht="15" customHeight="1">
      <c r="A1900" s="58" t="str">
        <f>IF(بيانات!B1900&lt;&gt;"",بيانات!B1900,"")</f>
        <v/>
      </c>
      <c r="B1900" s="58" t="str">
        <f>IF(بيانات!B1900&lt;&gt;"",بيانات!C1900,"")</f>
        <v/>
      </c>
      <c r="C1900" s="66" t="str">
        <f>IF(بيانات!B1900&lt;&gt;"",بيانات!D1900,"")</f>
        <v/>
      </c>
      <c r="D1900" s="5"/>
    </row>
    <row r="1901" spans="1:4" ht="15" customHeight="1">
      <c r="A1901" s="57" t="str">
        <f>IF(بيانات!B1901&lt;&gt;"",بيانات!B1901,"")</f>
        <v/>
      </c>
      <c r="B1901" s="57" t="str">
        <f>IF(بيانات!B1901&lt;&gt;"",بيانات!C1901,"")</f>
        <v/>
      </c>
      <c r="C1901" s="65" t="str">
        <f>IF(بيانات!B1901&lt;&gt;"",بيانات!D1901,"")</f>
        <v/>
      </c>
      <c r="D1901" s="2"/>
    </row>
    <row r="1902" spans="1:4" ht="15" customHeight="1">
      <c r="A1902" s="58" t="str">
        <f>IF(بيانات!B1902&lt;&gt;"",بيانات!B1902,"")</f>
        <v/>
      </c>
      <c r="B1902" s="58" t="str">
        <f>IF(بيانات!B1902&lt;&gt;"",بيانات!C1902,"")</f>
        <v/>
      </c>
      <c r="C1902" s="66" t="str">
        <f>IF(بيانات!B1902&lt;&gt;"",بيانات!D1902,"")</f>
        <v/>
      </c>
      <c r="D1902" s="5"/>
    </row>
    <row r="1903" spans="1:4" ht="15" customHeight="1">
      <c r="A1903" s="57" t="str">
        <f>IF(بيانات!B1903&lt;&gt;"",بيانات!B1903,"")</f>
        <v/>
      </c>
      <c r="B1903" s="57" t="str">
        <f>IF(بيانات!B1903&lt;&gt;"",بيانات!C1903,"")</f>
        <v/>
      </c>
      <c r="C1903" s="65" t="str">
        <f>IF(بيانات!B1903&lt;&gt;"",بيانات!D1903,"")</f>
        <v/>
      </c>
      <c r="D1903" s="2"/>
    </row>
    <row r="1904" spans="1:4" ht="15" customHeight="1">
      <c r="A1904" s="58" t="str">
        <f>IF(بيانات!B1904&lt;&gt;"",بيانات!B1904,"")</f>
        <v/>
      </c>
      <c r="B1904" s="58" t="str">
        <f>IF(بيانات!B1904&lt;&gt;"",بيانات!C1904,"")</f>
        <v/>
      </c>
      <c r="C1904" s="66" t="str">
        <f>IF(بيانات!B1904&lt;&gt;"",بيانات!D1904,"")</f>
        <v/>
      </c>
      <c r="D1904" s="5"/>
    </row>
    <row r="1905" spans="1:4" ht="15" customHeight="1">
      <c r="A1905" s="57" t="str">
        <f>IF(بيانات!B1905&lt;&gt;"",بيانات!B1905,"")</f>
        <v/>
      </c>
      <c r="B1905" s="57" t="str">
        <f>IF(بيانات!B1905&lt;&gt;"",بيانات!C1905,"")</f>
        <v/>
      </c>
      <c r="C1905" s="65" t="str">
        <f>IF(بيانات!B1905&lt;&gt;"",بيانات!D1905,"")</f>
        <v/>
      </c>
      <c r="D1905" s="2"/>
    </row>
    <row r="1906" spans="1:4" ht="15" customHeight="1">
      <c r="A1906" s="58" t="str">
        <f>IF(بيانات!B1906&lt;&gt;"",بيانات!B1906,"")</f>
        <v/>
      </c>
      <c r="B1906" s="58" t="str">
        <f>IF(بيانات!B1906&lt;&gt;"",بيانات!C1906,"")</f>
        <v/>
      </c>
      <c r="C1906" s="66" t="str">
        <f>IF(بيانات!B1906&lt;&gt;"",بيانات!D1906,"")</f>
        <v/>
      </c>
      <c r="D1906" s="5"/>
    </row>
    <row r="1907" spans="1:4" ht="15" customHeight="1">
      <c r="A1907" s="57" t="str">
        <f>IF(بيانات!B1907&lt;&gt;"",بيانات!B1907,"")</f>
        <v/>
      </c>
      <c r="B1907" s="57" t="str">
        <f>IF(بيانات!B1907&lt;&gt;"",بيانات!C1907,"")</f>
        <v/>
      </c>
      <c r="C1907" s="65" t="str">
        <f>IF(بيانات!B1907&lt;&gt;"",بيانات!D1907,"")</f>
        <v/>
      </c>
      <c r="D1907" s="2"/>
    </row>
    <row r="1908" spans="1:4" ht="15" customHeight="1">
      <c r="A1908" s="58" t="str">
        <f>IF(بيانات!B1908&lt;&gt;"",بيانات!B1908,"")</f>
        <v/>
      </c>
      <c r="B1908" s="58" t="str">
        <f>IF(بيانات!B1908&lt;&gt;"",بيانات!C1908,"")</f>
        <v/>
      </c>
      <c r="C1908" s="66" t="str">
        <f>IF(بيانات!B1908&lt;&gt;"",بيانات!D1908,"")</f>
        <v/>
      </c>
      <c r="D1908" s="5"/>
    </row>
    <row r="1909" spans="1:4" ht="15" customHeight="1">
      <c r="A1909" s="57" t="str">
        <f>IF(بيانات!B1909&lt;&gt;"",بيانات!B1909,"")</f>
        <v/>
      </c>
      <c r="B1909" s="57" t="str">
        <f>IF(بيانات!B1909&lt;&gt;"",بيانات!C1909,"")</f>
        <v/>
      </c>
      <c r="C1909" s="65" t="str">
        <f>IF(بيانات!B1909&lt;&gt;"",بيانات!D1909,"")</f>
        <v/>
      </c>
      <c r="D1909" s="2"/>
    </row>
    <row r="1910" spans="1:4" ht="15" customHeight="1">
      <c r="A1910" s="58" t="str">
        <f>IF(بيانات!B1910&lt;&gt;"",بيانات!B1910,"")</f>
        <v/>
      </c>
      <c r="B1910" s="58" t="str">
        <f>IF(بيانات!B1910&lt;&gt;"",بيانات!C1910,"")</f>
        <v/>
      </c>
      <c r="C1910" s="66" t="str">
        <f>IF(بيانات!B1910&lt;&gt;"",بيانات!D1910,"")</f>
        <v/>
      </c>
      <c r="D1910" s="5"/>
    </row>
    <row r="1911" spans="1:4" ht="15" customHeight="1">
      <c r="A1911" s="57" t="str">
        <f>IF(بيانات!B1911&lt;&gt;"",بيانات!B1911,"")</f>
        <v/>
      </c>
      <c r="B1911" s="57" t="str">
        <f>IF(بيانات!B1911&lt;&gt;"",بيانات!C1911,"")</f>
        <v/>
      </c>
      <c r="C1911" s="65" t="str">
        <f>IF(بيانات!B1911&lt;&gt;"",بيانات!D1911,"")</f>
        <v/>
      </c>
      <c r="D1911" s="2"/>
    </row>
    <row r="1912" spans="1:4" ht="15" customHeight="1">
      <c r="A1912" s="58" t="str">
        <f>IF(بيانات!B1912&lt;&gt;"",بيانات!B1912,"")</f>
        <v/>
      </c>
      <c r="B1912" s="58" t="str">
        <f>IF(بيانات!B1912&lt;&gt;"",بيانات!C1912,"")</f>
        <v/>
      </c>
      <c r="C1912" s="66" t="str">
        <f>IF(بيانات!B1912&lt;&gt;"",بيانات!D1912,"")</f>
        <v/>
      </c>
      <c r="D1912" s="5"/>
    </row>
    <row r="1913" spans="1:4" ht="15" customHeight="1">
      <c r="A1913" s="57" t="str">
        <f>IF(بيانات!B1913&lt;&gt;"",بيانات!B1913,"")</f>
        <v/>
      </c>
      <c r="B1913" s="57" t="str">
        <f>IF(بيانات!B1913&lt;&gt;"",بيانات!C1913,"")</f>
        <v/>
      </c>
      <c r="C1913" s="65" t="str">
        <f>IF(بيانات!B1913&lt;&gt;"",بيانات!D1913,"")</f>
        <v/>
      </c>
      <c r="D1913" s="2"/>
    </row>
    <row r="1914" spans="1:4" ht="15" customHeight="1">
      <c r="A1914" s="58" t="str">
        <f>IF(بيانات!B1914&lt;&gt;"",بيانات!B1914,"")</f>
        <v/>
      </c>
      <c r="B1914" s="58" t="str">
        <f>IF(بيانات!B1914&lt;&gt;"",بيانات!C1914,"")</f>
        <v/>
      </c>
      <c r="C1914" s="66" t="str">
        <f>IF(بيانات!B1914&lt;&gt;"",بيانات!D1914,"")</f>
        <v/>
      </c>
      <c r="D1914" s="5"/>
    </row>
    <row r="1915" spans="1:4" ht="15" customHeight="1">
      <c r="A1915" s="57" t="str">
        <f>IF(بيانات!B1915&lt;&gt;"",بيانات!B1915,"")</f>
        <v/>
      </c>
      <c r="B1915" s="57" t="str">
        <f>IF(بيانات!B1915&lt;&gt;"",بيانات!C1915,"")</f>
        <v/>
      </c>
      <c r="C1915" s="65" t="str">
        <f>IF(بيانات!B1915&lt;&gt;"",بيانات!D1915,"")</f>
        <v/>
      </c>
      <c r="D1915" s="2"/>
    </row>
    <row r="1916" spans="1:4" ht="15" customHeight="1">
      <c r="A1916" s="58" t="str">
        <f>IF(بيانات!B1916&lt;&gt;"",بيانات!B1916,"")</f>
        <v/>
      </c>
      <c r="B1916" s="58" t="str">
        <f>IF(بيانات!B1916&lt;&gt;"",بيانات!C1916,"")</f>
        <v/>
      </c>
      <c r="C1916" s="66" t="str">
        <f>IF(بيانات!B1916&lt;&gt;"",بيانات!D1916,"")</f>
        <v/>
      </c>
      <c r="D1916" s="5"/>
    </row>
    <row r="1917" spans="1:4" ht="15" customHeight="1">
      <c r="A1917" s="57" t="str">
        <f>IF(بيانات!B1917&lt;&gt;"",بيانات!B1917,"")</f>
        <v/>
      </c>
      <c r="B1917" s="57" t="str">
        <f>IF(بيانات!B1917&lt;&gt;"",بيانات!C1917,"")</f>
        <v/>
      </c>
      <c r="C1917" s="65" t="str">
        <f>IF(بيانات!B1917&lt;&gt;"",بيانات!D1917,"")</f>
        <v/>
      </c>
      <c r="D1917" s="2"/>
    </row>
    <row r="1918" spans="1:4" ht="15" customHeight="1">
      <c r="A1918" s="58" t="str">
        <f>IF(بيانات!B1918&lt;&gt;"",بيانات!B1918,"")</f>
        <v/>
      </c>
      <c r="B1918" s="58" t="str">
        <f>IF(بيانات!B1918&lt;&gt;"",بيانات!C1918,"")</f>
        <v/>
      </c>
      <c r="C1918" s="66" t="str">
        <f>IF(بيانات!B1918&lt;&gt;"",بيانات!D1918,"")</f>
        <v/>
      </c>
      <c r="D1918" s="5"/>
    </row>
    <row r="1919" spans="1:4" ht="15" customHeight="1">
      <c r="A1919" s="57" t="str">
        <f>IF(بيانات!B1919&lt;&gt;"",بيانات!B1919,"")</f>
        <v/>
      </c>
      <c r="B1919" s="57" t="str">
        <f>IF(بيانات!B1919&lt;&gt;"",بيانات!C1919,"")</f>
        <v/>
      </c>
      <c r="C1919" s="65" t="str">
        <f>IF(بيانات!B1919&lt;&gt;"",بيانات!D1919,"")</f>
        <v/>
      </c>
      <c r="D1919" s="2"/>
    </row>
    <row r="1920" spans="1:4" ht="15" customHeight="1">
      <c r="A1920" s="58" t="str">
        <f>IF(بيانات!B1920&lt;&gt;"",بيانات!B1920,"")</f>
        <v/>
      </c>
      <c r="B1920" s="58" t="str">
        <f>IF(بيانات!B1920&lt;&gt;"",بيانات!C1920,"")</f>
        <v/>
      </c>
      <c r="C1920" s="66" t="str">
        <f>IF(بيانات!B1920&lt;&gt;"",بيانات!D1920,"")</f>
        <v/>
      </c>
      <c r="D1920" s="5"/>
    </row>
    <row r="1921" spans="1:4" ht="15" customHeight="1">
      <c r="A1921" s="57" t="str">
        <f>IF(بيانات!B1921&lt;&gt;"",بيانات!B1921,"")</f>
        <v/>
      </c>
      <c r="B1921" s="57" t="str">
        <f>IF(بيانات!B1921&lt;&gt;"",بيانات!C1921,"")</f>
        <v/>
      </c>
      <c r="C1921" s="65" t="str">
        <f>IF(بيانات!B1921&lt;&gt;"",بيانات!D1921,"")</f>
        <v/>
      </c>
      <c r="D1921" s="2"/>
    </row>
    <row r="1922" spans="1:4" ht="15" customHeight="1">
      <c r="A1922" s="58" t="str">
        <f>IF(بيانات!B1922&lt;&gt;"",بيانات!B1922,"")</f>
        <v/>
      </c>
      <c r="B1922" s="58" t="str">
        <f>IF(بيانات!B1922&lt;&gt;"",بيانات!C1922,"")</f>
        <v/>
      </c>
      <c r="C1922" s="66" t="str">
        <f>IF(بيانات!B1922&lt;&gt;"",بيانات!D1922,"")</f>
        <v/>
      </c>
      <c r="D1922" s="5"/>
    </row>
    <row r="1923" spans="1:4" ht="15" customHeight="1">
      <c r="A1923" s="57" t="str">
        <f>IF(بيانات!B1923&lt;&gt;"",بيانات!B1923,"")</f>
        <v/>
      </c>
      <c r="B1923" s="57" t="str">
        <f>IF(بيانات!B1923&lt;&gt;"",بيانات!C1923,"")</f>
        <v/>
      </c>
      <c r="C1923" s="65" t="str">
        <f>IF(بيانات!B1923&lt;&gt;"",بيانات!D1923,"")</f>
        <v/>
      </c>
      <c r="D1923" s="2"/>
    </row>
    <row r="1924" spans="1:4" ht="15" customHeight="1">
      <c r="A1924" s="58" t="str">
        <f>IF(بيانات!B1924&lt;&gt;"",بيانات!B1924,"")</f>
        <v/>
      </c>
      <c r="B1924" s="58" t="str">
        <f>IF(بيانات!B1924&lt;&gt;"",بيانات!C1924,"")</f>
        <v/>
      </c>
      <c r="C1924" s="66" t="str">
        <f>IF(بيانات!B1924&lt;&gt;"",بيانات!D1924,"")</f>
        <v/>
      </c>
      <c r="D1924" s="5"/>
    </row>
    <row r="1925" spans="1:4" ht="15" customHeight="1">
      <c r="A1925" s="57" t="str">
        <f>IF(بيانات!B1925&lt;&gt;"",بيانات!B1925,"")</f>
        <v/>
      </c>
      <c r="B1925" s="57" t="str">
        <f>IF(بيانات!B1925&lt;&gt;"",بيانات!C1925,"")</f>
        <v/>
      </c>
      <c r="C1925" s="65" t="str">
        <f>IF(بيانات!B1925&lt;&gt;"",بيانات!D1925,"")</f>
        <v/>
      </c>
      <c r="D1925" s="2"/>
    </row>
    <row r="1926" spans="1:4" ht="15" customHeight="1">
      <c r="A1926" s="58" t="str">
        <f>IF(بيانات!B1926&lt;&gt;"",بيانات!B1926,"")</f>
        <v/>
      </c>
      <c r="B1926" s="58" t="str">
        <f>IF(بيانات!B1926&lt;&gt;"",بيانات!C1926,"")</f>
        <v/>
      </c>
      <c r="C1926" s="66" t="str">
        <f>IF(بيانات!B1926&lt;&gt;"",بيانات!D1926,"")</f>
        <v/>
      </c>
      <c r="D1926" s="5"/>
    </row>
    <row r="1927" spans="1:4" ht="15" customHeight="1">
      <c r="A1927" s="57" t="str">
        <f>IF(بيانات!B1927&lt;&gt;"",بيانات!B1927,"")</f>
        <v/>
      </c>
      <c r="B1927" s="57" t="str">
        <f>IF(بيانات!B1927&lt;&gt;"",بيانات!C1927,"")</f>
        <v/>
      </c>
      <c r="C1927" s="65" t="str">
        <f>IF(بيانات!B1927&lt;&gt;"",بيانات!D1927,"")</f>
        <v/>
      </c>
      <c r="D1927" s="2"/>
    </row>
    <row r="1928" spans="1:4" ht="15" customHeight="1">
      <c r="A1928" s="58" t="str">
        <f>IF(بيانات!B1928&lt;&gt;"",بيانات!B1928,"")</f>
        <v/>
      </c>
      <c r="B1928" s="58" t="str">
        <f>IF(بيانات!B1928&lt;&gt;"",بيانات!C1928,"")</f>
        <v/>
      </c>
      <c r="C1928" s="66" t="str">
        <f>IF(بيانات!B1928&lt;&gt;"",بيانات!D1928,"")</f>
        <v/>
      </c>
      <c r="D1928" s="5"/>
    </row>
    <row r="1929" spans="1:4" ht="15" customHeight="1">
      <c r="A1929" s="57" t="str">
        <f>IF(بيانات!B1929&lt;&gt;"",بيانات!B1929,"")</f>
        <v/>
      </c>
      <c r="B1929" s="57" t="str">
        <f>IF(بيانات!B1929&lt;&gt;"",بيانات!C1929,"")</f>
        <v/>
      </c>
      <c r="C1929" s="65" t="str">
        <f>IF(بيانات!B1929&lt;&gt;"",بيانات!D1929,"")</f>
        <v/>
      </c>
      <c r="D1929" s="2"/>
    </row>
    <row r="1930" spans="1:4" ht="15" customHeight="1">
      <c r="A1930" s="58" t="str">
        <f>IF(بيانات!B1930&lt;&gt;"",بيانات!B1930,"")</f>
        <v/>
      </c>
      <c r="B1930" s="58" t="str">
        <f>IF(بيانات!B1930&lt;&gt;"",بيانات!C1930,"")</f>
        <v/>
      </c>
      <c r="C1930" s="66" t="str">
        <f>IF(بيانات!B1930&lt;&gt;"",بيانات!D1930,"")</f>
        <v/>
      </c>
      <c r="D1930" s="5"/>
    </row>
    <row r="1931" spans="1:4" ht="15" customHeight="1">
      <c r="A1931" s="57" t="str">
        <f>IF(بيانات!B1931&lt;&gt;"",بيانات!B1931,"")</f>
        <v/>
      </c>
      <c r="B1931" s="57" t="str">
        <f>IF(بيانات!B1931&lt;&gt;"",بيانات!C1931,"")</f>
        <v/>
      </c>
      <c r="C1931" s="65" t="str">
        <f>IF(بيانات!B1931&lt;&gt;"",بيانات!D1931,"")</f>
        <v/>
      </c>
      <c r="D1931" s="2"/>
    </row>
    <row r="1932" spans="1:4" ht="15" customHeight="1">
      <c r="A1932" s="58" t="str">
        <f>IF(بيانات!B1932&lt;&gt;"",بيانات!B1932,"")</f>
        <v/>
      </c>
      <c r="B1932" s="58" t="str">
        <f>IF(بيانات!B1932&lt;&gt;"",بيانات!C1932,"")</f>
        <v/>
      </c>
      <c r="C1932" s="66" t="str">
        <f>IF(بيانات!B1932&lt;&gt;"",بيانات!D1932,"")</f>
        <v/>
      </c>
      <c r="D1932" s="5"/>
    </row>
    <row r="1933" spans="1:4" ht="15" customHeight="1">
      <c r="A1933" s="57" t="str">
        <f>IF(بيانات!B1933&lt;&gt;"",بيانات!B1933,"")</f>
        <v/>
      </c>
      <c r="B1933" s="57" t="str">
        <f>IF(بيانات!B1933&lt;&gt;"",بيانات!C1933,"")</f>
        <v/>
      </c>
      <c r="C1933" s="65" t="str">
        <f>IF(بيانات!B1933&lt;&gt;"",بيانات!D1933,"")</f>
        <v/>
      </c>
      <c r="D1933" s="2"/>
    </row>
    <row r="1934" spans="1:4" ht="15" customHeight="1">
      <c r="A1934" s="58" t="str">
        <f>IF(بيانات!B1934&lt;&gt;"",بيانات!B1934,"")</f>
        <v/>
      </c>
      <c r="B1934" s="58" t="str">
        <f>IF(بيانات!B1934&lt;&gt;"",بيانات!C1934,"")</f>
        <v/>
      </c>
      <c r="C1934" s="66" t="str">
        <f>IF(بيانات!B1934&lt;&gt;"",بيانات!D1934,"")</f>
        <v/>
      </c>
      <c r="D1934" s="5"/>
    </row>
    <row r="1935" spans="1:4" ht="15" customHeight="1">
      <c r="A1935" s="57" t="str">
        <f>IF(بيانات!B1935&lt;&gt;"",بيانات!B1935,"")</f>
        <v/>
      </c>
      <c r="B1935" s="57" t="str">
        <f>IF(بيانات!B1935&lt;&gt;"",بيانات!C1935,"")</f>
        <v/>
      </c>
      <c r="C1935" s="65" t="str">
        <f>IF(بيانات!B1935&lt;&gt;"",بيانات!D1935,"")</f>
        <v/>
      </c>
      <c r="D1935" s="2"/>
    </row>
    <row r="1936" spans="1:4" ht="15" customHeight="1">
      <c r="A1936" s="58" t="str">
        <f>IF(بيانات!B1936&lt;&gt;"",بيانات!B1936,"")</f>
        <v/>
      </c>
      <c r="B1936" s="58" t="str">
        <f>IF(بيانات!B1936&lt;&gt;"",بيانات!C1936,"")</f>
        <v/>
      </c>
      <c r="C1936" s="66" t="str">
        <f>IF(بيانات!B1936&lt;&gt;"",بيانات!D1936,"")</f>
        <v/>
      </c>
      <c r="D1936" s="5"/>
    </row>
    <row r="1937" spans="1:4" ht="15" customHeight="1">
      <c r="A1937" s="57" t="str">
        <f>IF(بيانات!B1937&lt;&gt;"",بيانات!B1937,"")</f>
        <v/>
      </c>
      <c r="B1937" s="57" t="str">
        <f>IF(بيانات!B1937&lt;&gt;"",بيانات!C1937,"")</f>
        <v/>
      </c>
      <c r="C1937" s="65" t="str">
        <f>IF(بيانات!B1937&lt;&gt;"",بيانات!D1937,"")</f>
        <v/>
      </c>
      <c r="D1937" s="2"/>
    </row>
    <row r="1938" spans="1:4" ht="15" customHeight="1">
      <c r="A1938" s="58" t="str">
        <f>IF(بيانات!B1938&lt;&gt;"",بيانات!B1938,"")</f>
        <v/>
      </c>
      <c r="B1938" s="58" t="str">
        <f>IF(بيانات!B1938&lt;&gt;"",بيانات!C1938,"")</f>
        <v/>
      </c>
      <c r="C1938" s="66" t="str">
        <f>IF(بيانات!B1938&lt;&gt;"",بيانات!D1938,"")</f>
        <v/>
      </c>
      <c r="D1938" s="5"/>
    </row>
    <row r="1939" spans="1:4" ht="15" customHeight="1">
      <c r="A1939" s="57" t="str">
        <f>IF(بيانات!B1939&lt;&gt;"",بيانات!B1939,"")</f>
        <v/>
      </c>
      <c r="B1939" s="57" t="str">
        <f>IF(بيانات!B1939&lt;&gt;"",بيانات!C1939,"")</f>
        <v/>
      </c>
      <c r="C1939" s="65" t="str">
        <f>IF(بيانات!B1939&lt;&gt;"",بيانات!D1939,"")</f>
        <v/>
      </c>
      <c r="D1939" s="2"/>
    </row>
    <row r="1940" spans="1:4" ht="15" customHeight="1">
      <c r="A1940" s="58" t="str">
        <f>IF(بيانات!B1940&lt;&gt;"",بيانات!B1940,"")</f>
        <v/>
      </c>
      <c r="B1940" s="58" t="str">
        <f>IF(بيانات!B1940&lt;&gt;"",بيانات!C1940,"")</f>
        <v/>
      </c>
      <c r="C1940" s="66" t="str">
        <f>IF(بيانات!B1940&lt;&gt;"",بيانات!D1940,"")</f>
        <v/>
      </c>
      <c r="D1940" s="5"/>
    </row>
    <row r="1941" spans="1:4" ht="15" customHeight="1">
      <c r="A1941" s="57" t="str">
        <f>IF(بيانات!B1941&lt;&gt;"",بيانات!B1941,"")</f>
        <v/>
      </c>
      <c r="B1941" s="57" t="str">
        <f>IF(بيانات!B1941&lt;&gt;"",بيانات!C1941,"")</f>
        <v/>
      </c>
      <c r="C1941" s="65" t="str">
        <f>IF(بيانات!B1941&lt;&gt;"",بيانات!D1941,"")</f>
        <v/>
      </c>
      <c r="D1941" s="2"/>
    </row>
    <row r="1942" spans="1:4" ht="15" customHeight="1">
      <c r="A1942" s="58" t="str">
        <f>IF(بيانات!B1942&lt;&gt;"",بيانات!B1942,"")</f>
        <v/>
      </c>
      <c r="B1942" s="58" t="str">
        <f>IF(بيانات!B1942&lt;&gt;"",بيانات!C1942,"")</f>
        <v/>
      </c>
      <c r="C1942" s="66" t="str">
        <f>IF(بيانات!B1942&lt;&gt;"",بيانات!D1942,"")</f>
        <v/>
      </c>
      <c r="D1942" s="5"/>
    </row>
    <row r="1943" spans="1:4" ht="15" customHeight="1">
      <c r="A1943" s="57" t="str">
        <f>IF(بيانات!B1943&lt;&gt;"",بيانات!B1943,"")</f>
        <v/>
      </c>
      <c r="B1943" s="57" t="str">
        <f>IF(بيانات!B1943&lt;&gt;"",بيانات!C1943,"")</f>
        <v/>
      </c>
      <c r="C1943" s="65" t="str">
        <f>IF(بيانات!B1943&lt;&gt;"",بيانات!D1943,"")</f>
        <v/>
      </c>
      <c r="D1943" s="2"/>
    </row>
    <row r="1944" spans="1:4" ht="15" customHeight="1">
      <c r="A1944" s="58" t="str">
        <f>IF(بيانات!B1944&lt;&gt;"",بيانات!B1944,"")</f>
        <v/>
      </c>
      <c r="B1944" s="58" t="str">
        <f>IF(بيانات!B1944&lt;&gt;"",بيانات!C1944,"")</f>
        <v/>
      </c>
      <c r="C1944" s="66" t="str">
        <f>IF(بيانات!B1944&lt;&gt;"",بيانات!D1944,"")</f>
        <v/>
      </c>
      <c r="D1944" s="5"/>
    </row>
    <row r="1945" spans="1:4" ht="15" customHeight="1">
      <c r="A1945" s="57" t="str">
        <f>IF(بيانات!B1945&lt;&gt;"",بيانات!B1945,"")</f>
        <v/>
      </c>
      <c r="B1945" s="57" t="str">
        <f>IF(بيانات!B1945&lt;&gt;"",بيانات!C1945,"")</f>
        <v/>
      </c>
      <c r="C1945" s="65" t="str">
        <f>IF(بيانات!B1945&lt;&gt;"",بيانات!D1945,"")</f>
        <v/>
      </c>
      <c r="D1945" s="2"/>
    </row>
    <row r="1946" spans="1:4" ht="15" customHeight="1">
      <c r="A1946" s="58" t="str">
        <f>IF(بيانات!B1946&lt;&gt;"",بيانات!B1946,"")</f>
        <v/>
      </c>
      <c r="B1946" s="58" t="str">
        <f>IF(بيانات!B1946&lt;&gt;"",بيانات!C1946,"")</f>
        <v/>
      </c>
      <c r="C1946" s="66" t="str">
        <f>IF(بيانات!B1946&lt;&gt;"",بيانات!D1946,"")</f>
        <v/>
      </c>
      <c r="D1946" s="5"/>
    </row>
    <row r="1947" spans="1:4" ht="15" customHeight="1">
      <c r="A1947" s="57" t="str">
        <f>IF(بيانات!B1947&lt;&gt;"",بيانات!B1947,"")</f>
        <v/>
      </c>
      <c r="B1947" s="57" t="str">
        <f>IF(بيانات!B1947&lt;&gt;"",بيانات!C1947,"")</f>
        <v/>
      </c>
      <c r="C1947" s="65" t="str">
        <f>IF(بيانات!B1947&lt;&gt;"",بيانات!D1947,"")</f>
        <v/>
      </c>
      <c r="D1947" s="2"/>
    </row>
    <row r="1948" spans="1:4" ht="15" customHeight="1">
      <c r="A1948" s="58" t="str">
        <f>IF(بيانات!B1948&lt;&gt;"",بيانات!B1948,"")</f>
        <v/>
      </c>
      <c r="B1948" s="58" t="str">
        <f>IF(بيانات!B1948&lt;&gt;"",بيانات!C1948,"")</f>
        <v/>
      </c>
      <c r="C1948" s="66" t="str">
        <f>IF(بيانات!B1948&lt;&gt;"",بيانات!D1948,"")</f>
        <v/>
      </c>
      <c r="D1948" s="5"/>
    </row>
    <row r="1949" spans="1:4" ht="15" customHeight="1">
      <c r="A1949" s="57" t="str">
        <f>IF(بيانات!B1949&lt;&gt;"",بيانات!B1949,"")</f>
        <v/>
      </c>
      <c r="B1949" s="57" t="str">
        <f>IF(بيانات!B1949&lt;&gt;"",بيانات!C1949,"")</f>
        <v/>
      </c>
      <c r="C1949" s="65" t="str">
        <f>IF(بيانات!B1949&lt;&gt;"",بيانات!D1949,"")</f>
        <v/>
      </c>
      <c r="D1949" s="2"/>
    </row>
    <row r="1950" spans="1:4" ht="15" customHeight="1">
      <c r="A1950" s="58" t="str">
        <f>IF(بيانات!B1950&lt;&gt;"",بيانات!B1950,"")</f>
        <v/>
      </c>
      <c r="B1950" s="58" t="str">
        <f>IF(بيانات!B1950&lt;&gt;"",بيانات!C1950,"")</f>
        <v/>
      </c>
      <c r="C1950" s="66" t="str">
        <f>IF(بيانات!B1950&lt;&gt;"",بيانات!D1950,"")</f>
        <v/>
      </c>
      <c r="D1950" s="5"/>
    </row>
    <row r="1951" spans="1:4" ht="15" customHeight="1">
      <c r="A1951" s="57" t="str">
        <f>IF(بيانات!B1951&lt;&gt;"",بيانات!B1951,"")</f>
        <v/>
      </c>
      <c r="B1951" s="57" t="str">
        <f>IF(بيانات!B1951&lt;&gt;"",بيانات!C1951,"")</f>
        <v/>
      </c>
      <c r="C1951" s="65" t="str">
        <f>IF(بيانات!B1951&lt;&gt;"",بيانات!D1951,"")</f>
        <v/>
      </c>
      <c r="D1951" s="2"/>
    </row>
    <row r="1952" spans="1:4" ht="15" customHeight="1">
      <c r="A1952" s="58" t="str">
        <f>IF(بيانات!B1952&lt;&gt;"",بيانات!B1952,"")</f>
        <v/>
      </c>
      <c r="B1952" s="58" t="str">
        <f>IF(بيانات!B1952&lt;&gt;"",بيانات!C1952,"")</f>
        <v/>
      </c>
      <c r="C1952" s="66" t="str">
        <f>IF(بيانات!B1952&lt;&gt;"",بيانات!D1952,"")</f>
        <v/>
      </c>
      <c r="D1952" s="5"/>
    </row>
    <row r="1953" spans="1:4" ht="15" customHeight="1">
      <c r="A1953" s="57" t="str">
        <f>IF(بيانات!B1953&lt;&gt;"",بيانات!B1953,"")</f>
        <v/>
      </c>
      <c r="B1953" s="57" t="str">
        <f>IF(بيانات!B1953&lt;&gt;"",بيانات!C1953,"")</f>
        <v/>
      </c>
      <c r="C1953" s="65" t="str">
        <f>IF(بيانات!B1953&lt;&gt;"",بيانات!D1953,"")</f>
        <v/>
      </c>
      <c r="D1953" s="2"/>
    </row>
    <row r="1954" spans="1:4" ht="15" customHeight="1">
      <c r="A1954" s="58" t="str">
        <f>IF(بيانات!B1954&lt;&gt;"",بيانات!B1954,"")</f>
        <v/>
      </c>
      <c r="B1954" s="58" t="str">
        <f>IF(بيانات!B1954&lt;&gt;"",بيانات!C1954,"")</f>
        <v/>
      </c>
      <c r="C1954" s="66" t="str">
        <f>IF(بيانات!B1954&lt;&gt;"",بيانات!D1954,"")</f>
        <v/>
      </c>
      <c r="D1954" s="5"/>
    </row>
    <row r="1955" spans="1:4" ht="15" customHeight="1">
      <c r="A1955" s="57" t="str">
        <f>IF(بيانات!B1955&lt;&gt;"",بيانات!B1955,"")</f>
        <v/>
      </c>
      <c r="B1955" s="57" t="str">
        <f>IF(بيانات!B1955&lt;&gt;"",بيانات!C1955,"")</f>
        <v/>
      </c>
      <c r="C1955" s="65" t="str">
        <f>IF(بيانات!B1955&lt;&gt;"",بيانات!D1955,"")</f>
        <v/>
      </c>
      <c r="D1955" s="2"/>
    </row>
    <row r="1956" spans="1:4" ht="15" customHeight="1">
      <c r="A1956" s="58" t="str">
        <f>IF(بيانات!B1956&lt;&gt;"",بيانات!B1956,"")</f>
        <v/>
      </c>
      <c r="B1956" s="58" t="str">
        <f>IF(بيانات!B1956&lt;&gt;"",بيانات!C1956,"")</f>
        <v/>
      </c>
      <c r="C1956" s="66" t="str">
        <f>IF(بيانات!B1956&lt;&gt;"",بيانات!D1956,"")</f>
        <v/>
      </c>
      <c r="D1956" s="5"/>
    </row>
    <row r="1957" spans="1:4" ht="15" customHeight="1">
      <c r="A1957" s="57" t="str">
        <f>IF(بيانات!B1957&lt;&gt;"",بيانات!B1957,"")</f>
        <v/>
      </c>
      <c r="B1957" s="57" t="str">
        <f>IF(بيانات!B1957&lt;&gt;"",بيانات!C1957,"")</f>
        <v/>
      </c>
      <c r="C1957" s="65" t="str">
        <f>IF(بيانات!B1957&lt;&gt;"",بيانات!D1957,"")</f>
        <v/>
      </c>
      <c r="D1957" s="2"/>
    </row>
    <row r="1958" spans="1:4" ht="15" customHeight="1">
      <c r="A1958" s="58" t="str">
        <f>IF(بيانات!B1958&lt;&gt;"",بيانات!B1958,"")</f>
        <v/>
      </c>
      <c r="B1958" s="58" t="str">
        <f>IF(بيانات!B1958&lt;&gt;"",بيانات!C1958,"")</f>
        <v/>
      </c>
      <c r="C1958" s="66" t="str">
        <f>IF(بيانات!B1958&lt;&gt;"",بيانات!D1958,"")</f>
        <v/>
      </c>
      <c r="D1958" s="5"/>
    </row>
    <row r="1959" spans="1:4" ht="15" customHeight="1">
      <c r="A1959" s="57" t="str">
        <f>IF(بيانات!B1959&lt;&gt;"",بيانات!B1959,"")</f>
        <v/>
      </c>
      <c r="B1959" s="57" t="str">
        <f>IF(بيانات!B1959&lt;&gt;"",بيانات!C1959,"")</f>
        <v/>
      </c>
      <c r="C1959" s="65" t="str">
        <f>IF(بيانات!B1959&lt;&gt;"",بيانات!D1959,"")</f>
        <v/>
      </c>
      <c r="D1959" s="2"/>
    </row>
    <row r="1960" spans="1:4" ht="15" customHeight="1">
      <c r="A1960" s="58" t="str">
        <f>IF(بيانات!B1960&lt;&gt;"",بيانات!B1960,"")</f>
        <v/>
      </c>
      <c r="B1960" s="58" t="str">
        <f>IF(بيانات!B1960&lt;&gt;"",بيانات!C1960,"")</f>
        <v/>
      </c>
      <c r="C1960" s="66" t="str">
        <f>IF(بيانات!B1960&lt;&gt;"",بيانات!D1960,"")</f>
        <v/>
      </c>
      <c r="D1960" s="5"/>
    </row>
    <row r="1961" spans="1:4" ht="15" customHeight="1">
      <c r="A1961" s="57" t="str">
        <f>IF(بيانات!B1961&lt;&gt;"",بيانات!B1961,"")</f>
        <v/>
      </c>
      <c r="B1961" s="57" t="str">
        <f>IF(بيانات!B1961&lt;&gt;"",بيانات!C1961,"")</f>
        <v/>
      </c>
      <c r="C1961" s="65" t="str">
        <f>IF(بيانات!B1961&lt;&gt;"",بيانات!D1961,"")</f>
        <v/>
      </c>
      <c r="D1961" s="2"/>
    </row>
    <row r="1962" spans="1:4" ht="15" customHeight="1">
      <c r="A1962" s="58" t="str">
        <f>IF(بيانات!B1962&lt;&gt;"",بيانات!B1962,"")</f>
        <v/>
      </c>
      <c r="B1962" s="58" t="str">
        <f>IF(بيانات!B1962&lt;&gt;"",بيانات!C1962,"")</f>
        <v/>
      </c>
      <c r="C1962" s="66" t="str">
        <f>IF(بيانات!B1962&lt;&gt;"",بيانات!D1962,"")</f>
        <v/>
      </c>
      <c r="D1962" s="5"/>
    </row>
    <row r="1963" spans="1:4" ht="15" customHeight="1">
      <c r="A1963" s="57" t="str">
        <f>IF(بيانات!B1963&lt;&gt;"",بيانات!B1963,"")</f>
        <v/>
      </c>
      <c r="B1963" s="57" t="str">
        <f>IF(بيانات!B1963&lt;&gt;"",بيانات!C1963,"")</f>
        <v/>
      </c>
      <c r="C1963" s="65" t="str">
        <f>IF(بيانات!B1963&lt;&gt;"",بيانات!D1963,"")</f>
        <v/>
      </c>
      <c r="D1963" s="2"/>
    </row>
    <row r="1964" spans="1:4" ht="15" customHeight="1">
      <c r="A1964" s="58" t="str">
        <f>IF(بيانات!B1964&lt;&gt;"",بيانات!B1964,"")</f>
        <v/>
      </c>
      <c r="B1964" s="58" t="str">
        <f>IF(بيانات!B1964&lt;&gt;"",بيانات!C1964,"")</f>
        <v/>
      </c>
      <c r="C1964" s="66" t="str">
        <f>IF(بيانات!B1964&lt;&gt;"",بيانات!D1964,"")</f>
        <v/>
      </c>
      <c r="D1964" s="5"/>
    </row>
    <row r="1965" spans="1:4" ht="15" customHeight="1">
      <c r="A1965" s="57" t="str">
        <f>IF(بيانات!B1965&lt;&gt;"",بيانات!B1965,"")</f>
        <v/>
      </c>
      <c r="B1965" s="57" t="str">
        <f>IF(بيانات!B1965&lt;&gt;"",بيانات!C1965,"")</f>
        <v/>
      </c>
      <c r="C1965" s="65" t="str">
        <f>IF(بيانات!B1965&lt;&gt;"",بيانات!D1965,"")</f>
        <v/>
      </c>
      <c r="D1965" s="2"/>
    </row>
    <row r="1966" spans="1:4" ht="15" customHeight="1">
      <c r="A1966" s="58" t="str">
        <f>IF(بيانات!B1966&lt;&gt;"",بيانات!B1966,"")</f>
        <v/>
      </c>
      <c r="B1966" s="58" t="str">
        <f>IF(بيانات!B1966&lt;&gt;"",بيانات!C1966,"")</f>
        <v/>
      </c>
      <c r="C1966" s="66" t="str">
        <f>IF(بيانات!B1966&lt;&gt;"",بيانات!D1966,"")</f>
        <v/>
      </c>
      <c r="D1966" s="5"/>
    </row>
    <row r="1967" spans="1:4" ht="15" customHeight="1">
      <c r="A1967" s="57" t="str">
        <f>IF(بيانات!B1967&lt;&gt;"",بيانات!B1967,"")</f>
        <v/>
      </c>
      <c r="B1967" s="57" t="str">
        <f>IF(بيانات!B1967&lt;&gt;"",بيانات!C1967,"")</f>
        <v/>
      </c>
      <c r="C1967" s="65" t="str">
        <f>IF(بيانات!B1967&lt;&gt;"",بيانات!D1967,"")</f>
        <v/>
      </c>
      <c r="D1967" s="2"/>
    </row>
    <row r="1968" spans="1:4" ht="15" customHeight="1">
      <c r="A1968" s="58" t="str">
        <f>IF(بيانات!B1968&lt;&gt;"",بيانات!B1968,"")</f>
        <v/>
      </c>
      <c r="B1968" s="58" t="str">
        <f>IF(بيانات!B1968&lt;&gt;"",بيانات!C1968,"")</f>
        <v/>
      </c>
      <c r="C1968" s="66" t="str">
        <f>IF(بيانات!B1968&lt;&gt;"",بيانات!D1968,"")</f>
        <v/>
      </c>
      <c r="D1968" s="5"/>
    </row>
    <row r="1969" spans="1:4" ht="15" customHeight="1">
      <c r="A1969" s="57" t="str">
        <f>IF(بيانات!B1969&lt;&gt;"",بيانات!B1969,"")</f>
        <v/>
      </c>
      <c r="B1969" s="57" t="str">
        <f>IF(بيانات!B1969&lt;&gt;"",بيانات!C1969,"")</f>
        <v/>
      </c>
      <c r="C1969" s="65" t="str">
        <f>IF(بيانات!B1969&lt;&gt;"",بيانات!D1969,"")</f>
        <v/>
      </c>
      <c r="D1969" s="2"/>
    </row>
    <row r="1970" spans="1:4" ht="15" customHeight="1">
      <c r="A1970" s="58" t="str">
        <f>IF(بيانات!B1970&lt;&gt;"",بيانات!B1970,"")</f>
        <v/>
      </c>
      <c r="B1970" s="58" t="str">
        <f>IF(بيانات!B1970&lt;&gt;"",بيانات!C1970,"")</f>
        <v/>
      </c>
      <c r="C1970" s="66" t="str">
        <f>IF(بيانات!B1970&lt;&gt;"",بيانات!D1970,"")</f>
        <v/>
      </c>
      <c r="D1970" s="5"/>
    </row>
    <row r="1971" spans="1:4" ht="15" customHeight="1">
      <c r="A1971" s="57" t="str">
        <f>IF(بيانات!B1971&lt;&gt;"",بيانات!B1971,"")</f>
        <v/>
      </c>
      <c r="B1971" s="57" t="str">
        <f>IF(بيانات!B1971&lt;&gt;"",بيانات!C1971,"")</f>
        <v/>
      </c>
      <c r="C1971" s="65" t="str">
        <f>IF(بيانات!B1971&lt;&gt;"",بيانات!D1971,"")</f>
        <v/>
      </c>
      <c r="D1971" s="2"/>
    </row>
    <row r="1972" spans="1:4" ht="15" customHeight="1">
      <c r="A1972" s="58" t="str">
        <f>IF(بيانات!B1972&lt;&gt;"",بيانات!B1972,"")</f>
        <v/>
      </c>
      <c r="B1972" s="58" t="str">
        <f>IF(بيانات!B1972&lt;&gt;"",بيانات!C1972,"")</f>
        <v/>
      </c>
      <c r="C1972" s="66" t="str">
        <f>IF(بيانات!B1972&lt;&gt;"",بيانات!D1972,"")</f>
        <v/>
      </c>
      <c r="D1972" s="5"/>
    </row>
    <row r="1973" spans="1:4" ht="15" customHeight="1">
      <c r="A1973" s="57" t="str">
        <f>IF(بيانات!B1973&lt;&gt;"",بيانات!B1973,"")</f>
        <v/>
      </c>
      <c r="B1973" s="57" t="str">
        <f>IF(بيانات!B1973&lt;&gt;"",بيانات!C1973,"")</f>
        <v/>
      </c>
      <c r="C1973" s="65" t="str">
        <f>IF(بيانات!B1973&lt;&gt;"",بيانات!D1973,"")</f>
        <v/>
      </c>
      <c r="D1973" s="2"/>
    </row>
    <row r="1974" spans="1:4" ht="15" customHeight="1">
      <c r="A1974" s="58" t="str">
        <f>IF(بيانات!B1974&lt;&gt;"",بيانات!B1974,"")</f>
        <v/>
      </c>
      <c r="B1974" s="58" t="str">
        <f>IF(بيانات!B1974&lt;&gt;"",بيانات!C1974,"")</f>
        <v/>
      </c>
      <c r="C1974" s="66" t="str">
        <f>IF(بيانات!B1974&lt;&gt;"",بيانات!D1974,"")</f>
        <v/>
      </c>
      <c r="D1974" s="5"/>
    </row>
    <row r="1975" spans="1:4" ht="15" customHeight="1">
      <c r="A1975" s="57" t="str">
        <f>IF(بيانات!B1975&lt;&gt;"",بيانات!B1975,"")</f>
        <v/>
      </c>
      <c r="B1975" s="57" t="str">
        <f>IF(بيانات!B1975&lt;&gt;"",بيانات!C1975,"")</f>
        <v/>
      </c>
      <c r="C1975" s="65" t="str">
        <f>IF(بيانات!B1975&lt;&gt;"",بيانات!D1975,"")</f>
        <v/>
      </c>
      <c r="D1975" s="2"/>
    </row>
    <row r="1976" spans="1:4" ht="15" customHeight="1">
      <c r="A1976" s="58" t="str">
        <f>IF(بيانات!B1976&lt;&gt;"",بيانات!B1976,"")</f>
        <v/>
      </c>
      <c r="B1976" s="58" t="str">
        <f>IF(بيانات!B1976&lt;&gt;"",بيانات!C1976,"")</f>
        <v/>
      </c>
      <c r="C1976" s="66" t="str">
        <f>IF(بيانات!B1976&lt;&gt;"",بيانات!D1976,"")</f>
        <v/>
      </c>
      <c r="D1976" s="5"/>
    </row>
    <row r="1977" spans="1:4" ht="15" customHeight="1">
      <c r="A1977" s="57" t="str">
        <f>IF(بيانات!B1977&lt;&gt;"",بيانات!B1977,"")</f>
        <v/>
      </c>
      <c r="B1977" s="57" t="str">
        <f>IF(بيانات!B1977&lt;&gt;"",بيانات!C1977,"")</f>
        <v/>
      </c>
      <c r="C1977" s="65" t="str">
        <f>IF(بيانات!B1977&lt;&gt;"",بيانات!D1977,"")</f>
        <v/>
      </c>
      <c r="D1977" s="2"/>
    </row>
    <row r="1978" spans="1:4" ht="15" customHeight="1">
      <c r="A1978" s="58" t="str">
        <f>IF(بيانات!B1978&lt;&gt;"",بيانات!B1978,"")</f>
        <v/>
      </c>
      <c r="B1978" s="58" t="str">
        <f>IF(بيانات!B1978&lt;&gt;"",بيانات!C1978,"")</f>
        <v/>
      </c>
      <c r="C1978" s="66" t="str">
        <f>IF(بيانات!B1978&lt;&gt;"",بيانات!D1978,"")</f>
        <v/>
      </c>
      <c r="D1978" s="5"/>
    </row>
    <row r="1979" spans="1:4" ht="15" customHeight="1">
      <c r="A1979" s="57" t="str">
        <f>IF(بيانات!B1979&lt;&gt;"",بيانات!B1979,"")</f>
        <v/>
      </c>
      <c r="B1979" s="57" t="str">
        <f>IF(بيانات!B1979&lt;&gt;"",بيانات!C1979,"")</f>
        <v/>
      </c>
      <c r="C1979" s="65" t="str">
        <f>IF(بيانات!B1979&lt;&gt;"",بيانات!D1979,"")</f>
        <v/>
      </c>
      <c r="D1979" s="2"/>
    </row>
    <row r="1980" spans="1:4" ht="15" customHeight="1">
      <c r="A1980" s="58" t="str">
        <f>IF(بيانات!B1980&lt;&gt;"",بيانات!B1980,"")</f>
        <v/>
      </c>
      <c r="B1980" s="58" t="str">
        <f>IF(بيانات!B1980&lt;&gt;"",بيانات!C1980,"")</f>
        <v/>
      </c>
      <c r="C1980" s="66" t="str">
        <f>IF(بيانات!B1980&lt;&gt;"",بيانات!D1980,"")</f>
        <v/>
      </c>
      <c r="D1980" s="5"/>
    </row>
    <row r="1981" spans="1:4" ht="15" customHeight="1">
      <c r="A1981" s="57" t="str">
        <f>IF(بيانات!B1981&lt;&gt;"",بيانات!B1981,"")</f>
        <v/>
      </c>
      <c r="B1981" s="57" t="str">
        <f>IF(بيانات!B1981&lt;&gt;"",بيانات!C1981,"")</f>
        <v/>
      </c>
      <c r="C1981" s="65" t="str">
        <f>IF(بيانات!B1981&lt;&gt;"",بيانات!D1981,"")</f>
        <v/>
      </c>
      <c r="D1981" s="2"/>
    </row>
    <row r="1982" spans="1:4" ht="15" customHeight="1">
      <c r="A1982" s="58" t="str">
        <f>IF(بيانات!B1982&lt;&gt;"",بيانات!B1982,"")</f>
        <v/>
      </c>
      <c r="B1982" s="58" t="str">
        <f>IF(بيانات!B1982&lt;&gt;"",بيانات!C1982,"")</f>
        <v/>
      </c>
      <c r="C1982" s="66" t="str">
        <f>IF(بيانات!B1982&lt;&gt;"",بيانات!D1982,"")</f>
        <v/>
      </c>
      <c r="D1982" s="5"/>
    </row>
    <row r="1983" spans="1:4" ht="15" customHeight="1">
      <c r="A1983" s="57" t="str">
        <f>IF(بيانات!B1983&lt;&gt;"",بيانات!B1983,"")</f>
        <v/>
      </c>
      <c r="B1983" s="57" t="str">
        <f>IF(بيانات!B1983&lt;&gt;"",بيانات!C1983,"")</f>
        <v/>
      </c>
      <c r="C1983" s="65" t="str">
        <f>IF(بيانات!B1983&lt;&gt;"",بيانات!D1983,"")</f>
        <v/>
      </c>
      <c r="D1983" s="2"/>
    </row>
    <row r="1984" spans="1:4" ht="15" customHeight="1">
      <c r="A1984" s="58" t="str">
        <f>IF(بيانات!B1984&lt;&gt;"",بيانات!B1984,"")</f>
        <v/>
      </c>
      <c r="B1984" s="58" t="str">
        <f>IF(بيانات!B1984&lt;&gt;"",بيانات!C1984,"")</f>
        <v/>
      </c>
      <c r="C1984" s="66" t="str">
        <f>IF(بيانات!B1984&lt;&gt;"",بيانات!D1984,"")</f>
        <v/>
      </c>
      <c r="D1984" s="5"/>
    </row>
    <row r="1985" spans="1:4" ht="15" customHeight="1">
      <c r="A1985" s="57" t="str">
        <f>IF(بيانات!B1985&lt;&gt;"",بيانات!B1985,"")</f>
        <v/>
      </c>
      <c r="B1985" s="57" t="str">
        <f>IF(بيانات!B1985&lt;&gt;"",بيانات!C1985,"")</f>
        <v/>
      </c>
      <c r="C1985" s="65" t="str">
        <f>IF(بيانات!B1985&lt;&gt;"",بيانات!D1985,"")</f>
        <v/>
      </c>
      <c r="D1985" s="2"/>
    </row>
    <row r="1986" spans="1:4" ht="15" customHeight="1">
      <c r="A1986" s="58" t="str">
        <f>IF(بيانات!B1986&lt;&gt;"",بيانات!B1986,"")</f>
        <v/>
      </c>
      <c r="B1986" s="58" t="str">
        <f>IF(بيانات!B1986&lt;&gt;"",بيانات!C1986,"")</f>
        <v/>
      </c>
      <c r="C1986" s="66" t="str">
        <f>IF(بيانات!B1986&lt;&gt;"",بيانات!D1986,"")</f>
        <v/>
      </c>
      <c r="D1986" s="5"/>
    </row>
    <row r="1987" spans="1:4" ht="15" customHeight="1">
      <c r="A1987" s="57" t="str">
        <f>IF(بيانات!B1987&lt;&gt;"",بيانات!B1987,"")</f>
        <v/>
      </c>
      <c r="B1987" s="57" t="str">
        <f>IF(بيانات!B1987&lt;&gt;"",بيانات!C1987,"")</f>
        <v/>
      </c>
      <c r="C1987" s="65" t="str">
        <f>IF(بيانات!B1987&lt;&gt;"",بيانات!D1987,"")</f>
        <v/>
      </c>
      <c r="D1987" s="2"/>
    </row>
    <row r="1988" spans="1:4" ht="15" customHeight="1">
      <c r="A1988" s="58" t="str">
        <f>IF(بيانات!B1988&lt;&gt;"",بيانات!B1988,"")</f>
        <v/>
      </c>
      <c r="B1988" s="58" t="str">
        <f>IF(بيانات!B1988&lt;&gt;"",بيانات!C1988,"")</f>
        <v/>
      </c>
      <c r="C1988" s="66" t="str">
        <f>IF(بيانات!B1988&lt;&gt;"",بيانات!D1988,"")</f>
        <v/>
      </c>
      <c r="D1988" s="5"/>
    </row>
    <row r="1989" spans="1:4" ht="15" customHeight="1">
      <c r="A1989" s="57" t="str">
        <f>IF(بيانات!B1989&lt;&gt;"",بيانات!B1989,"")</f>
        <v/>
      </c>
      <c r="B1989" s="57" t="str">
        <f>IF(بيانات!B1989&lt;&gt;"",بيانات!C1989,"")</f>
        <v/>
      </c>
      <c r="C1989" s="65" t="str">
        <f>IF(بيانات!B1989&lt;&gt;"",بيانات!D1989,"")</f>
        <v/>
      </c>
      <c r="D1989" s="2"/>
    </row>
    <row r="1990" spans="1:4" ht="15" customHeight="1">
      <c r="A1990" s="58" t="str">
        <f>IF(بيانات!B1990&lt;&gt;"",بيانات!B1990,"")</f>
        <v/>
      </c>
      <c r="B1990" s="58" t="str">
        <f>IF(بيانات!B1990&lt;&gt;"",بيانات!C1990,"")</f>
        <v/>
      </c>
      <c r="C1990" s="66" t="str">
        <f>IF(بيانات!B1990&lt;&gt;"",بيانات!D1990,"")</f>
        <v/>
      </c>
      <c r="D1990" s="5"/>
    </row>
    <row r="1991" spans="1:4" ht="15" customHeight="1">
      <c r="A1991" s="57" t="str">
        <f>IF(بيانات!B1991&lt;&gt;"",بيانات!B1991,"")</f>
        <v/>
      </c>
      <c r="B1991" s="57" t="str">
        <f>IF(بيانات!B1991&lt;&gt;"",بيانات!C1991,"")</f>
        <v/>
      </c>
      <c r="C1991" s="65" t="str">
        <f>IF(بيانات!B1991&lt;&gt;"",بيانات!D1991,"")</f>
        <v/>
      </c>
      <c r="D1991" s="2"/>
    </row>
    <row r="1992" spans="1:4" ht="15" customHeight="1">
      <c r="A1992" s="58" t="str">
        <f>IF(بيانات!B1992&lt;&gt;"",بيانات!B1992,"")</f>
        <v/>
      </c>
      <c r="B1992" s="58" t="str">
        <f>IF(بيانات!B1992&lt;&gt;"",بيانات!C1992,"")</f>
        <v/>
      </c>
      <c r="C1992" s="66" t="str">
        <f>IF(بيانات!B1992&lt;&gt;"",بيانات!D1992,"")</f>
        <v/>
      </c>
      <c r="D1992" s="5"/>
    </row>
    <row r="1993" spans="1:4" ht="15" customHeight="1">
      <c r="A1993" s="57" t="str">
        <f>IF(بيانات!B1993&lt;&gt;"",بيانات!B1993,"")</f>
        <v/>
      </c>
      <c r="B1993" s="57" t="str">
        <f>IF(بيانات!B1993&lt;&gt;"",بيانات!C1993,"")</f>
        <v/>
      </c>
      <c r="C1993" s="65" t="str">
        <f>IF(بيانات!B1993&lt;&gt;"",بيانات!D1993,"")</f>
        <v/>
      </c>
      <c r="D1993" s="2"/>
    </row>
    <row r="1994" spans="1:4" ht="15" customHeight="1">
      <c r="A1994" s="58" t="str">
        <f>IF(بيانات!B1994&lt;&gt;"",بيانات!B1994,"")</f>
        <v/>
      </c>
      <c r="B1994" s="58" t="str">
        <f>IF(بيانات!B1994&lt;&gt;"",بيانات!C1994,"")</f>
        <v/>
      </c>
      <c r="C1994" s="66" t="str">
        <f>IF(بيانات!B1994&lt;&gt;"",بيانات!D1994,"")</f>
        <v/>
      </c>
      <c r="D1994" s="5"/>
    </row>
    <row r="1995" spans="1:4" ht="15" customHeight="1">
      <c r="A1995" s="57" t="str">
        <f>IF(بيانات!B1995&lt;&gt;"",بيانات!B1995,"")</f>
        <v/>
      </c>
      <c r="B1995" s="57" t="str">
        <f>IF(بيانات!B1995&lt;&gt;"",بيانات!C1995,"")</f>
        <v/>
      </c>
      <c r="C1995" s="65" t="str">
        <f>IF(بيانات!B1995&lt;&gt;"",بيانات!D1995,"")</f>
        <v/>
      </c>
      <c r="D1995" s="2"/>
    </row>
    <row r="1996" spans="1:4" ht="15" customHeight="1">
      <c r="A1996" s="58" t="str">
        <f>IF(بيانات!B1996&lt;&gt;"",بيانات!B1996,"")</f>
        <v/>
      </c>
      <c r="B1996" s="58" t="str">
        <f>IF(بيانات!B1996&lt;&gt;"",بيانات!C1996,"")</f>
        <v/>
      </c>
      <c r="C1996" s="66" t="str">
        <f>IF(بيانات!B1996&lt;&gt;"",بيانات!D1996,"")</f>
        <v/>
      </c>
      <c r="D1996" s="5"/>
    </row>
    <row r="1997" spans="1:4" ht="15" customHeight="1">
      <c r="A1997" s="57" t="str">
        <f>IF(بيانات!B1997&lt;&gt;"",بيانات!B1997,"")</f>
        <v/>
      </c>
      <c r="B1997" s="57" t="str">
        <f>IF(بيانات!B1997&lt;&gt;"",بيانات!C1997,"")</f>
        <v/>
      </c>
      <c r="C1997" s="65" t="str">
        <f>IF(بيانات!B1997&lt;&gt;"",بيانات!D1997,"")</f>
        <v/>
      </c>
      <c r="D1997" s="2"/>
    </row>
    <row r="1998" spans="1:4" ht="15" customHeight="1">
      <c r="A1998" s="58" t="str">
        <f>IF(بيانات!B1998&lt;&gt;"",بيانات!B1998,"")</f>
        <v/>
      </c>
      <c r="B1998" s="58" t="str">
        <f>IF(بيانات!B1998&lt;&gt;"",بيانات!C1998,"")</f>
        <v/>
      </c>
      <c r="C1998" s="66" t="str">
        <f>IF(بيانات!B1998&lt;&gt;"",بيانات!D1998,"")</f>
        <v/>
      </c>
      <c r="D1998" s="5"/>
    </row>
    <row r="1999" spans="1:4" ht="15" customHeight="1">
      <c r="A1999" s="57" t="str">
        <f>IF(بيانات!B1999&lt;&gt;"",بيانات!B1999,"")</f>
        <v/>
      </c>
      <c r="B1999" s="57" t="str">
        <f>IF(بيانات!B1999&lt;&gt;"",بيانات!C1999,"")</f>
        <v/>
      </c>
      <c r="C1999" s="65" t="str">
        <f>IF(بيانات!B1999&lt;&gt;"",بيانات!D1999,"")</f>
        <v/>
      </c>
      <c r="D1999" s="2"/>
    </row>
    <row r="2000" spans="1:4" ht="15" customHeight="1">
      <c r="A2000" s="58" t="str">
        <f>IF(بيانات!B2000&lt;&gt;"",بيانات!B2000,"")</f>
        <v/>
      </c>
      <c r="B2000" s="58" t="str">
        <f>IF(بيانات!B2000&lt;&gt;"",بيانات!C2000,"")</f>
        <v/>
      </c>
      <c r="C2000" s="66" t="str">
        <f>IF(بيانات!B2000&lt;&gt;"",بيانات!D2000,"")</f>
        <v/>
      </c>
      <c r="D2000" s="5"/>
    </row>
    <row r="2001" spans="1:4" ht="15" customHeight="1">
      <c r="A2001" s="57" t="str">
        <f>IF(بيانات!B2001&lt;&gt;"",بيانات!B2001,"")</f>
        <v/>
      </c>
      <c r="B2001" s="57" t="str">
        <f>IF(بيانات!B2001&lt;&gt;"",بيانات!C2001,"")</f>
        <v/>
      </c>
      <c r="C2001" s="65" t="str">
        <f>IF(بيانات!B2001&lt;&gt;"",بيانات!D2001,"")</f>
        <v/>
      </c>
      <c r="D2001" s="2"/>
    </row>
    <row r="2002" spans="1:4" ht="15" customHeight="1">
      <c r="A2002" s="58" t="str">
        <f>IF(بيانات!B2002&lt;&gt;"",بيانات!B2002,"")</f>
        <v/>
      </c>
      <c r="B2002" s="58" t="str">
        <f>IF(بيانات!B2002&lt;&gt;"",بيانات!C2002,"")</f>
        <v/>
      </c>
      <c r="C2002" s="66" t="str">
        <f>IF(بيانات!B2002&lt;&gt;"",بيانات!D2002,"")</f>
        <v/>
      </c>
      <c r="D2002" s="5"/>
    </row>
    <row r="2003" spans="1:4" ht="15" customHeight="1">
      <c r="A2003" s="57" t="str">
        <f>IF(بيانات!B2003&lt;&gt;"",بيانات!B2003,"")</f>
        <v/>
      </c>
      <c r="B2003" s="57" t="str">
        <f>IF(بيانات!B2003&lt;&gt;"",بيانات!C2003,"")</f>
        <v/>
      </c>
      <c r="C2003" s="65" t="str">
        <f>IF(بيانات!B2003&lt;&gt;"",بيانات!D2003,"")</f>
        <v/>
      </c>
      <c r="D2003" s="2"/>
    </row>
    <row r="2004" spans="1:4" ht="15" customHeight="1">
      <c r="A2004" s="58" t="str">
        <f>IF(بيانات!B2004&lt;&gt;"",بيانات!B2004,"")</f>
        <v/>
      </c>
      <c r="B2004" s="58" t="str">
        <f>IF(بيانات!B2004&lt;&gt;"",بيانات!C2004,"")</f>
        <v/>
      </c>
      <c r="C2004" s="66" t="str">
        <f>IF(بيانات!B2004&lt;&gt;"",بيانات!D2004,"")</f>
        <v/>
      </c>
      <c r="D2004" s="5"/>
    </row>
    <row r="2005" spans="1:4" ht="15" customHeight="1">
      <c r="A2005" s="57" t="str">
        <f>IF(بيانات!B2005&lt;&gt;"",بيانات!B2005,"")</f>
        <v/>
      </c>
      <c r="B2005" s="57" t="str">
        <f>IF(بيانات!B2005&lt;&gt;"",بيانات!C2005,"")</f>
        <v/>
      </c>
      <c r="C2005" s="65" t="str">
        <f>IF(بيانات!B2005&lt;&gt;"",بيانات!D2005,"")</f>
        <v/>
      </c>
      <c r="D2005" s="2"/>
    </row>
    <row r="2006" spans="1:4" ht="15" customHeight="1">
      <c r="A2006" s="58" t="str">
        <f>IF(بيانات!B2006&lt;&gt;"",بيانات!B2006,"")</f>
        <v/>
      </c>
      <c r="B2006" s="58" t="str">
        <f>IF(بيانات!B2006&lt;&gt;"",بيانات!C2006,"")</f>
        <v/>
      </c>
      <c r="C2006" s="66" t="str">
        <f>IF(بيانات!B2006&lt;&gt;"",بيانات!D2006,"")</f>
        <v/>
      </c>
      <c r="D2006" s="5"/>
    </row>
    <row r="2007" spans="1:4" ht="15" customHeight="1">
      <c r="A2007" s="57" t="str">
        <f>IF(بيانات!B2007&lt;&gt;"",بيانات!B2007,"")</f>
        <v/>
      </c>
      <c r="B2007" s="57" t="str">
        <f>IF(بيانات!B2007&lt;&gt;"",بيانات!C2007,"")</f>
        <v/>
      </c>
      <c r="C2007" s="65" t="str">
        <f>IF(بيانات!B2007&lt;&gt;"",بيانات!D2007,"")</f>
        <v/>
      </c>
      <c r="D2007" s="2"/>
    </row>
    <row r="2008" spans="1:4" ht="15" customHeight="1">
      <c r="A2008" s="58" t="str">
        <f>IF(بيانات!B2008&lt;&gt;"",بيانات!B2008,"")</f>
        <v/>
      </c>
      <c r="B2008" s="58" t="str">
        <f>IF(بيانات!B2008&lt;&gt;"",بيانات!C2008,"")</f>
        <v/>
      </c>
      <c r="C2008" s="66" t="str">
        <f>IF(بيانات!B2008&lt;&gt;"",بيانات!D2008,"")</f>
        <v/>
      </c>
      <c r="D2008" s="5"/>
    </row>
    <row r="2009" spans="1:4" ht="15" customHeight="1">
      <c r="A2009" s="57" t="str">
        <f>IF(بيانات!B2009&lt;&gt;"",بيانات!B2009,"")</f>
        <v/>
      </c>
      <c r="B2009" s="57" t="str">
        <f>IF(بيانات!B2009&lt;&gt;"",بيانات!C2009,"")</f>
        <v/>
      </c>
      <c r="C2009" s="65" t="str">
        <f>IF(بيانات!B2009&lt;&gt;"",بيانات!D2009,"")</f>
        <v/>
      </c>
      <c r="D2009" s="2"/>
    </row>
    <row r="2010" spans="1:4" ht="15" customHeight="1">
      <c r="A2010" s="58" t="str">
        <f>IF(بيانات!B2010&lt;&gt;"",بيانات!B2010,"")</f>
        <v/>
      </c>
      <c r="B2010" s="58" t="str">
        <f>IF(بيانات!B2010&lt;&gt;"",بيانات!C2010,"")</f>
        <v/>
      </c>
      <c r="C2010" s="66" t="str">
        <f>IF(بيانات!B2010&lt;&gt;"",بيانات!D2010,"")</f>
        <v/>
      </c>
      <c r="D2010" s="5"/>
    </row>
    <row r="2011" spans="1:4" ht="15" customHeight="1">
      <c r="A2011" s="57" t="str">
        <f>IF(بيانات!B2011&lt;&gt;"",بيانات!B2011,"")</f>
        <v/>
      </c>
      <c r="B2011" s="57" t="str">
        <f>IF(بيانات!B2011&lt;&gt;"",بيانات!C2011,"")</f>
        <v/>
      </c>
      <c r="C2011" s="65" t="str">
        <f>IF(بيانات!B2011&lt;&gt;"",بيانات!D2011,"")</f>
        <v/>
      </c>
      <c r="D2011" s="2"/>
    </row>
    <row r="2012" spans="1:4" ht="15" customHeight="1">
      <c r="A2012" s="58" t="str">
        <f>IF(بيانات!B2012&lt;&gt;"",بيانات!B2012,"")</f>
        <v/>
      </c>
      <c r="B2012" s="58" t="str">
        <f>IF(بيانات!B2012&lt;&gt;"",بيانات!C2012,"")</f>
        <v/>
      </c>
      <c r="C2012" s="66" t="str">
        <f>IF(بيانات!B2012&lt;&gt;"",بيانات!D2012,"")</f>
        <v/>
      </c>
      <c r="D2012" s="5"/>
    </row>
    <row r="2013" spans="1:4" ht="15" customHeight="1">
      <c r="A2013" s="57" t="str">
        <f>IF(بيانات!B2013&lt;&gt;"",بيانات!B2013,"")</f>
        <v/>
      </c>
      <c r="B2013" s="57" t="str">
        <f>IF(بيانات!B2013&lt;&gt;"",بيانات!C2013,"")</f>
        <v/>
      </c>
      <c r="C2013" s="65" t="str">
        <f>IF(بيانات!B2013&lt;&gt;"",بيانات!D2013,"")</f>
        <v/>
      </c>
      <c r="D2013" s="2"/>
    </row>
    <row r="2014" spans="1:4" ht="15" customHeight="1">
      <c r="A2014" s="58" t="str">
        <f>IF(بيانات!B2014&lt;&gt;"",بيانات!B2014,"")</f>
        <v/>
      </c>
      <c r="B2014" s="58" t="str">
        <f>IF(بيانات!B2014&lt;&gt;"",بيانات!C2014,"")</f>
        <v/>
      </c>
      <c r="C2014" s="66" t="str">
        <f>IF(بيانات!B2014&lt;&gt;"",بيانات!D2014,"")</f>
        <v/>
      </c>
      <c r="D2014" s="5"/>
    </row>
    <row r="2015" spans="1:4" ht="15" customHeight="1">
      <c r="A2015" s="57" t="str">
        <f>IF(بيانات!B2015&lt;&gt;"",بيانات!B2015,"")</f>
        <v/>
      </c>
      <c r="B2015" s="57" t="str">
        <f>IF(بيانات!B2015&lt;&gt;"",بيانات!C2015,"")</f>
        <v/>
      </c>
      <c r="C2015" s="65" t="str">
        <f>IF(بيانات!B2015&lt;&gt;"",بيانات!D2015,"")</f>
        <v/>
      </c>
      <c r="D2015" s="2"/>
    </row>
    <row r="2016" spans="1:4" ht="15" customHeight="1">
      <c r="A2016" s="58" t="str">
        <f>IF(بيانات!B2016&lt;&gt;"",بيانات!B2016,"")</f>
        <v/>
      </c>
      <c r="B2016" s="58" t="str">
        <f>IF(بيانات!B2016&lt;&gt;"",بيانات!C2016,"")</f>
        <v/>
      </c>
      <c r="C2016" s="66" t="str">
        <f>IF(بيانات!B2016&lt;&gt;"",بيانات!D2016,"")</f>
        <v/>
      </c>
      <c r="D2016" s="5"/>
    </row>
    <row r="2017" spans="1:4" ht="15" customHeight="1">
      <c r="A2017" s="57" t="str">
        <f>IF(بيانات!B2017&lt;&gt;"",بيانات!B2017,"")</f>
        <v/>
      </c>
      <c r="B2017" s="57" t="str">
        <f>IF(بيانات!B2017&lt;&gt;"",بيانات!C2017,"")</f>
        <v/>
      </c>
      <c r="C2017" s="65" t="str">
        <f>IF(بيانات!B2017&lt;&gt;"",بيانات!D2017,"")</f>
        <v/>
      </c>
      <c r="D2017" s="2"/>
    </row>
    <row r="2018" spans="1:4" ht="15" customHeight="1">
      <c r="A2018" s="58" t="str">
        <f>IF(بيانات!B2018&lt;&gt;"",بيانات!B2018,"")</f>
        <v/>
      </c>
      <c r="B2018" s="58" t="str">
        <f>IF(بيانات!B2018&lt;&gt;"",بيانات!C2018,"")</f>
        <v/>
      </c>
      <c r="C2018" s="66" t="str">
        <f>IF(بيانات!B2018&lt;&gt;"",بيانات!D2018,"")</f>
        <v/>
      </c>
      <c r="D2018" s="5"/>
    </row>
    <row r="2019" spans="1:4" ht="15" customHeight="1">
      <c r="A2019" s="57" t="str">
        <f>IF(بيانات!B2019&lt;&gt;"",بيانات!B2019,"")</f>
        <v/>
      </c>
      <c r="B2019" s="57" t="str">
        <f>IF(بيانات!B2019&lt;&gt;"",بيانات!C2019,"")</f>
        <v/>
      </c>
      <c r="C2019" s="65" t="str">
        <f>IF(بيانات!B2019&lt;&gt;"",بيانات!D2019,"")</f>
        <v/>
      </c>
      <c r="D2019" s="2"/>
    </row>
    <row r="2020" spans="1:4" ht="15" customHeight="1">
      <c r="A2020" s="58" t="str">
        <f>IF(بيانات!B2020&lt;&gt;"",بيانات!B2020,"")</f>
        <v/>
      </c>
      <c r="B2020" s="58" t="str">
        <f>IF(بيانات!B2020&lt;&gt;"",بيانات!C2020,"")</f>
        <v/>
      </c>
      <c r="C2020" s="66" t="str">
        <f>IF(بيانات!B2020&lt;&gt;"",بيانات!D2020,"")</f>
        <v/>
      </c>
      <c r="D2020" s="5"/>
    </row>
    <row r="2021" spans="1:4" ht="15" customHeight="1">
      <c r="A2021" s="57" t="str">
        <f>IF(بيانات!B2021&lt;&gt;"",بيانات!B2021,"")</f>
        <v/>
      </c>
      <c r="B2021" s="57" t="str">
        <f>IF(بيانات!B2021&lt;&gt;"",بيانات!C2021,"")</f>
        <v/>
      </c>
      <c r="C2021" s="65" t="str">
        <f>IF(بيانات!B2021&lt;&gt;"",بيانات!D2021,"")</f>
        <v/>
      </c>
      <c r="D2021" s="2"/>
    </row>
    <row r="2022" spans="1:4" ht="15" customHeight="1">
      <c r="A2022" s="58" t="str">
        <f>IF(بيانات!B2022&lt;&gt;"",بيانات!B2022,"")</f>
        <v/>
      </c>
      <c r="B2022" s="58" t="str">
        <f>IF(بيانات!B2022&lt;&gt;"",بيانات!C2022,"")</f>
        <v/>
      </c>
      <c r="C2022" s="66" t="str">
        <f>IF(بيانات!B2022&lt;&gt;"",بيانات!D2022,"")</f>
        <v/>
      </c>
      <c r="D2022" s="5"/>
    </row>
    <row r="2023" spans="1:4" ht="15" customHeight="1">
      <c r="A2023" s="57" t="str">
        <f>IF(بيانات!B2023&lt;&gt;"",بيانات!B2023,"")</f>
        <v/>
      </c>
      <c r="B2023" s="57" t="str">
        <f>IF(بيانات!B2023&lt;&gt;"",بيانات!C2023,"")</f>
        <v/>
      </c>
      <c r="C2023" s="65" t="str">
        <f>IF(بيانات!B2023&lt;&gt;"",بيانات!D2023,"")</f>
        <v/>
      </c>
      <c r="D2023" s="2"/>
    </row>
    <row r="2024" spans="1:4" ht="15" customHeight="1">
      <c r="A2024" s="58" t="str">
        <f>IF(بيانات!B2024&lt;&gt;"",بيانات!B2024,"")</f>
        <v/>
      </c>
      <c r="B2024" s="58" t="str">
        <f>IF(بيانات!B2024&lt;&gt;"",بيانات!C2024,"")</f>
        <v/>
      </c>
      <c r="C2024" s="66" t="str">
        <f>IF(بيانات!B2024&lt;&gt;"",بيانات!D2024,"")</f>
        <v/>
      </c>
      <c r="D2024" s="5"/>
    </row>
    <row r="2025" spans="1:4" ht="15" customHeight="1">
      <c r="A2025" s="57" t="str">
        <f>IF(بيانات!B2025&lt;&gt;"",بيانات!B2025,"")</f>
        <v/>
      </c>
      <c r="B2025" s="57" t="str">
        <f>IF(بيانات!B2025&lt;&gt;"",بيانات!C2025,"")</f>
        <v/>
      </c>
      <c r="C2025" s="65" t="str">
        <f>IF(بيانات!B2025&lt;&gt;"",بيانات!D2025,"")</f>
        <v/>
      </c>
      <c r="D2025" s="2"/>
    </row>
    <row r="2026" spans="1:4" ht="15" customHeight="1">
      <c r="A2026" s="58" t="str">
        <f>IF(بيانات!B2026&lt;&gt;"",بيانات!B2026,"")</f>
        <v/>
      </c>
      <c r="B2026" s="58" t="str">
        <f>IF(بيانات!B2026&lt;&gt;"",بيانات!C2026,"")</f>
        <v/>
      </c>
      <c r="C2026" s="66" t="str">
        <f>IF(بيانات!B2026&lt;&gt;"",بيانات!D2026,"")</f>
        <v/>
      </c>
      <c r="D2026" s="5"/>
    </row>
    <row r="2027" spans="1:4" ht="15" customHeight="1">
      <c r="A2027" s="57" t="str">
        <f>IF(بيانات!B2027&lt;&gt;"",بيانات!B2027,"")</f>
        <v/>
      </c>
      <c r="B2027" s="57" t="str">
        <f>IF(بيانات!B2027&lt;&gt;"",بيانات!C2027,"")</f>
        <v/>
      </c>
      <c r="C2027" s="65" t="str">
        <f>IF(بيانات!B2027&lt;&gt;"",بيانات!D2027,"")</f>
        <v/>
      </c>
      <c r="D2027" s="2"/>
    </row>
    <row r="2028" spans="1:4" ht="15" customHeight="1">
      <c r="A2028" s="58" t="str">
        <f>IF(بيانات!B2028&lt;&gt;"",بيانات!B2028,"")</f>
        <v/>
      </c>
      <c r="B2028" s="58" t="str">
        <f>IF(بيانات!B2028&lt;&gt;"",بيانات!C2028,"")</f>
        <v/>
      </c>
      <c r="C2028" s="66" t="str">
        <f>IF(بيانات!B2028&lt;&gt;"",بيانات!D2028,"")</f>
        <v/>
      </c>
      <c r="D2028" s="5"/>
    </row>
    <row r="2029" spans="1:4" ht="15" customHeight="1">
      <c r="A2029" s="57" t="str">
        <f>IF(بيانات!B2029&lt;&gt;"",بيانات!B2029,"")</f>
        <v/>
      </c>
      <c r="B2029" s="57" t="str">
        <f>IF(بيانات!B2029&lt;&gt;"",بيانات!C2029,"")</f>
        <v/>
      </c>
      <c r="C2029" s="65" t="str">
        <f>IF(بيانات!B2029&lt;&gt;"",بيانات!D2029,"")</f>
        <v/>
      </c>
      <c r="D2029" s="2"/>
    </row>
    <row r="2030" spans="1:4" ht="15" customHeight="1">
      <c r="A2030" s="58" t="str">
        <f>IF(بيانات!B2030&lt;&gt;"",بيانات!B2030,"")</f>
        <v/>
      </c>
      <c r="B2030" s="58" t="str">
        <f>IF(بيانات!B2030&lt;&gt;"",بيانات!C2030,"")</f>
        <v/>
      </c>
      <c r="C2030" s="66" t="str">
        <f>IF(بيانات!B2030&lt;&gt;"",بيانات!D2030,"")</f>
        <v/>
      </c>
      <c r="D2030" s="5"/>
    </row>
    <row r="2031" spans="1:4" ht="15" customHeight="1">
      <c r="A2031" s="57" t="str">
        <f>IF(بيانات!B2031&lt;&gt;"",بيانات!B2031,"")</f>
        <v/>
      </c>
      <c r="B2031" s="57" t="str">
        <f>IF(بيانات!B2031&lt;&gt;"",بيانات!C2031,"")</f>
        <v/>
      </c>
      <c r="C2031" s="65" t="str">
        <f>IF(بيانات!B2031&lt;&gt;"",بيانات!D2031,"")</f>
        <v/>
      </c>
      <c r="D2031" s="2"/>
    </row>
    <row r="2032" spans="1:4" ht="15" customHeight="1">
      <c r="A2032" s="58" t="str">
        <f>IF(بيانات!B2032&lt;&gt;"",بيانات!B2032,"")</f>
        <v/>
      </c>
      <c r="B2032" s="58" t="str">
        <f>IF(بيانات!B2032&lt;&gt;"",بيانات!C2032,"")</f>
        <v/>
      </c>
      <c r="C2032" s="66" t="str">
        <f>IF(بيانات!B2032&lt;&gt;"",بيانات!D2032,"")</f>
        <v/>
      </c>
      <c r="D2032" s="5"/>
    </row>
    <row r="2033" spans="1:4" ht="15" customHeight="1">
      <c r="A2033" s="57" t="str">
        <f>IF(بيانات!B2033&lt;&gt;"",بيانات!B2033,"")</f>
        <v/>
      </c>
      <c r="B2033" s="57" t="str">
        <f>IF(بيانات!B2033&lt;&gt;"",بيانات!C2033,"")</f>
        <v/>
      </c>
      <c r="C2033" s="65" t="str">
        <f>IF(بيانات!B2033&lt;&gt;"",بيانات!D2033,"")</f>
        <v/>
      </c>
      <c r="D2033" s="2"/>
    </row>
    <row r="2034" spans="1:4" ht="15" customHeight="1">
      <c r="A2034" s="58" t="str">
        <f>IF(بيانات!B2034&lt;&gt;"",بيانات!B2034,"")</f>
        <v/>
      </c>
      <c r="B2034" s="58" t="str">
        <f>IF(بيانات!B2034&lt;&gt;"",بيانات!C2034,"")</f>
        <v/>
      </c>
      <c r="C2034" s="66" t="str">
        <f>IF(بيانات!B2034&lt;&gt;"",بيانات!D2034,"")</f>
        <v/>
      </c>
      <c r="D2034" s="5"/>
    </row>
    <row r="2035" spans="1:4" ht="15" customHeight="1">
      <c r="A2035" s="57" t="str">
        <f>IF(بيانات!B2035&lt;&gt;"",بيانات!B2035,"")</f>
        <v/>
      </c>
      <c r="B2035" s="57" t="str">
        <f>IF(بيانات!B2035&lt;&gt;"",بيانات!C2035,"")</f>
        <v/>
      </c>
      <c r="C2035" s="65" t="str">
        <f>IF(بيانات!B2035&lt;&gt;"",بيانات!D2035,"")</f>
        <v/>
      </c>
      <c r="D2035" s="2"/>
    </row>
    <row r="2036" spans="1:4" ht="15" customHeight="1">
      <c r="A2036" s="58" t="str">
        <f>IF(بيانات!B2036&lt;&gt;"",بيانات!B2036,"")</f>
        <v/>
      </c>
      <c r="B2036" s="58" t="str">
        <f>IF(بيانات!B2036&lt;&gt;"",بيانات!C2036,"")</f>
        <v/>
      </c>
      <c r="C2036" s="66" t="str">
        <f>IF(بيانات!B2036&lt;&gt;"",بيانات!D2036,"")</f>
        <v/>
      </c>
      <c r="D2036" s="5"/>
    </row>
    <row r="2037" spans="1:4" ht="15" customHeight="1">
      <c r="A2037" s="57" t="str">
        <f>IF(بيانات!B2037&lt;&gt;"",بيانات!B2037,"")</f>
        <v/>
      </c>
      <c r="B2037" s="57" t="str">
        <f>IF(بيانات!B2037&lt;&gt;"",بيانات!C2037,"")</f>
        <v/>
      </c>
      <c r="C2037" s="65" t="str">
        <f>IF(بيانات!B2037&lt;&gt;"",بيانات!D2037,"")</f>
        <v/>
      </c>
      <c r="D2037" s="2"/>
    </row>
    <row r="2038" spans="1:4" ht="15" customHeight="1">
      <c r="A2038" s="58" t="str">
        <f>IF(بيانات!B2038&lt;&gt;"",بيانات!B2038,"")</f>
        <v/>
      </c>
      <c r="B2038" s="58" t="str">
        <f>IF(بيانات!B2038&lt;&gt;"",بيانات!C2038,"")</f>
        <v/>
      </c>
      <c r="C2038" s="66" t="str">
        <f>IF(بيانات!B2038&lt;&gt;"",بيانات!D2038,"")</f>
        <v/>
      </c>
      <c r="D2038" s="5"/>
    </row>
    <row r="2039" spans="1:4" ht="15" customHeight="1">
      <c r="A2039" s="57" t="str">
        <f>IF(بيانات!B2039&lt;&gt;"",بيانات!B2039,"")</f>
        <v/>
      </c>
      <c r="B2039" s="57" t="str">
        <f>IF(بيانات!B2039&lt;&gt;"",بيانات!C2039,"")</f>
        <v/>
      </c>
      <c r="C2039" s="65" t="str">
        <f>IF(بيانات!B2039&lt;&gt;"",بيانات!D2039,"")</f>
        <v/>
      </c>
      <c r="D2039" s="2"/>
    </row>
    <row r="2040" spans="1:4" ht="15" customHeight="1">
      <c r="A2040" s="58" t="str">
        <f>IF(بيانات!B2040&lt;&gt;"",بيانات!B2040,"")</f>
        <v/>
      </c>
      <c r="B2040" s="58" t="str">
        <f>IF(بيانات!B2040&lt;&gt;"",بيانات!C2040,"")</f>
        <v/>
      </c>
      <c r="C2040" s="66" t="str">
        <f>IF(بيانات!B2040&lt;&gt;"",بيانات!D2040,"")</f>
        <v/>
      </c>
      <c r="D2040" s="5"/>
    </row>
    <row r="2041" spans="1:4" ht="15" customHeight="1">
      <c r="A2041" s="57" t="str">
        <f>IF(بيانات!B2041&lt;&gt;"",بيانات!B2041,"")</f>
        <v/>
      </c>
      <c r="B2041" s="57" t="str">
        <f>IF(بيانات!B2041&lt;&gt;"",بيانات!C2041,"")</f>
        <v/>
      </c>
      <c r="C2041" s="65" t="str">
        <f>IF(بيانات!B2041&lt;&gt;"",بيانات!D2041,"")</f>
        <v/>
      </c>
      <c r="D2041" s="2"/>
    </row>
    <row r="2042" spans="1:4" ht="15" customHeight="1">
      <c r="A2042" s="58" t="str">
        <f>IF(بيانات!B2042&lt;&gt;"",بيانات!B2042,"")</f>
        <v/>
      </c>
      <c r="B2042" s="58" t="str">
        <f>IF(بيانات!B2042&lt;&gt;"",بيانات!C2042,"")</f>
        <v/>
      </c>
      <c r="C2042" s="66" t="str">
        <f>IF(بيانات!B2042&lt;&gt;"",بيانات!D2042,"")</f>
        <v/>
      </c>
      <c r="D2042" s="5"/>
    </row>
    <row r="2043" spans="1:4" ht="15" customHeight="1">
      <c r="A2043" s="57" t="str">
        <f>IF(بيانات!B2043&lt;&gt;"",بيانات!B2043,"")</f>
        <v/>
      </c>
      <c r="B2043" s="57" t="str">
        <f>IF(بيانات!B2043&lt;&gt;"",بيانات!C2043,"")</f>
        <v/>
      </c>
      <c r="C2043" s="65" t="str">
        <f>IF(بيانات!B2043&lt;&gt;"",بيانات!D2043,"")</f>
        <v/>
      </c>
      <c r="D2043" s="2"/>
    </row>
    <row r="2044" spans="1:4" ht="15" customHeight="1">
      <c r="A2044" s="58" t="str">
        <f>IF(بيانات!B2044&lt;&gt;"",بيانات!B2044,"")</f>
        <v/>
      </c>
      <c r="B2044" s="58" t="str">
        <f>IF(بيانات!B2044&lt;&gt;"",بيانات!C2044,"")</f>
        <v/>
      </c>
      <c r="C2044" s="66" t="str">
        <f>IF(بيانات!B2044&lt;&gt;"",بيانات!D2044,"")</f>
        <v/>
      </c>
      <c r="D2044" s="5"/>
    </row>
    <row r="2045" spans="1:4" ht="15" customHeight="1">
      <c r="A2045" s="57" t="str">
        <f>IF(بيانات!B2045&lt;&gt;"",بيانات!B2045,"")</f>
        <v/>
      </c>
      <c r="B2045" s="57" t="str">
        <f>IF(بيانات!B2045&lt;&gt;"",بيانات!C2045,"")</f>
        <v/>
      </c>
      <c r="C2045" s="65" t="str">
        <f>IF(بيانات!B2045&lt;&gt;"",بيانات!D2045,"")</f>
        <v/>
      </c>
      <c r="D2045" s="2"/>
    </row>
    <row r="2046" spans="1:4" ht="15" customHeight="1">
      <c r="A2046" s="58" t="str">
        <f>IF(بيانات!B2046&lt;&gt;"",بيانات!B2046,"")</f>
        <v/>
      </c>
      <c r="B2046" s="58" t="str">
        <f>IF(بيانات!B2046&lt;&gt;"",بيانات!C2046,"")</f>
        <v/>
      </c>
      <c r="C2046" s="66" t="str">
        <f>IF(بيانات!B2046&lt;&gt;"",بيانات!D2046,"")</f>
        <v/>
      </c>
      <c r="D2046" s="5"/>
    </row>
    <row r="2047" spans="1:4" ht="15" customHeight="1">
      <c r="A2047" s="57" t="str">
        <f>IF(بيانات!B2047&lt;&gt;"",بيانات!B2047,"")</f>
        <v/>
      </c>
      <c r="B2047" s="57" t="str">
        <f>IF(بيانات!B2047&lt;&gt;"",بيانات!C2047,"")</f>
        <v/>
      </c>
      <c r="C2047" s="65" t="str">
        <f>IF(بيانات!B2047&lt;&gt;"",بيانات!D2047,"")</f>
        <v/>
      </c>
      <c r="D2047" s="2"/>
    </row>
    <row r="2048" spans="1:4" ht="15" customHeight="1">
      <c r="A2048" s="58" t="str">
        <f>IF(بيانات!B2048&lt;&gt;"",بيانات!B2048,"")</f>
        <v/>
      </c>
      <c r="B2048" s="58" t="str">
        <f>IF(بيانات!B2048&lt;&gt;"",بيانات!C2048,"")</f>
        <v/>
      </c>
      <c r="C2048" s="66" t="str">
        <f>IF(بيانات!B2048&lt;&gt;"",بيانات!D2048,"")</f>
        <v/>
      </c>
      <c r="D2048" s="5"/>
    </row>
    <row r="2049" spans="1:4" ht="15" customHeight="1">
      <c r="A2049" s="57" t="str">
        <f>IF(بيانات!B2049&lt;&gt;"",بيانات!B2049,"")</f>
        <v/>
      </c>
      <c r="B2049" s="57" t="str">
        <f>IF(بيانات!B2049&lt;&gt;"",بيانات!C2049,"")</f>
        <v/>
      </c>
      <c r="C2049" s="65" t="str">
        <f>IF(بيانات!B2049&lt;&gt;"",بيانات!D2049,"")</f>
        <v/>
      </c>
      <c r="D2049" s="2"/>
    </row>
    <row r="2050" spans="1:4" ht="15" customHeight="1">
      <c r="A2050" s="58" t="str">
        <f>IF(بيانات!B2050&lt;&gt;"",بيانات!B2050,"")</f>
        <v/>
      </c>
      <c r="B2050" s="58" t="str">
        <f>IF(بيانات!B2050&lt;&gt;"",بيانات!C2050,"")</f>
        <v/>
      </c>
      <c r="C2050" s="66" t="str">
        <f>IF(بيانات!B2050&lt;&gt;"",بيانات!D2050,"")</f>
        <v/>
      </c>
      <c r="D2050" s="5"/>
    </row>
    <row r="2051" spans="1:4" ht="15" customHeight="1">
      <c r="A2051" s="57" t="str">
        <f>IF(بيانات!B2051&lt;&gt;"",بيانات!B2051,"")</f>
        <v/>
      </c>
      <c r="B2051" s="57" t="str">
        <f>IF(بيانات!B2051&lt;&gt;"",بيانات!C2051,"")</f>
        <v/>
      </c>
      <c r="C2051" s="65" t="str">
        <f>IF(بيانات!B2051&lt;&gt;"",بيانات!D2051,"")</f>
        <v/>
      </c>
      <c r="D2051" s="2"/>
    </row>
    <row r="2052" spans="1:4" ht="15" customHeight="1">
      <c r="A2052" s="58" t="str">
        <f>IF(بيانات!B2052&lt;&gt;"",بيانات!B2052,"")</f>
        <v/>
      </c>
      <c r="B2052" s="58" t="str">
        <f>IF(بيانات!B2052&lt;&gt;"",بيانات!C2052,"")</f>
        <v/>
      </c>
      <c r="C2052" s="66" t="str">
        <f>IF(بيانات!B2052&lt;&gt;"",بيانات!D2052,"")</f>
        <v/>
      </c>
      <c r="D2052" s="5"/>
    </row>
    <row r="2053" spans="1:4" ht="15" customHeight="1">
      <c r="A2053" s="57" t="str">
        <f>IF(بيانات!B2053&lt;&gt;"",بيانات!B2053,"")</f>
        <v/>
      </c>
      <c r="B2053" s="57" t="str">
        <f>IF(بيانات!B2053&lt;&gt;"",بيانات!C2053,"")</f>
        <v/>
      </c>
      <c r="C2053" s="65" t="str">
        <f>IF(بيانات!B2053&lt;&gt;"",بيانات!D2053,"")</f>
        <v/>
      </c>
      <c r="D2053" s="2"/>
    </row>
    <row r="2054" spans="1:4" ht="15" customHeight="1">
      <c r="A2054" s="58" t="str">
        <f>IF(بيانات!B2054&lt;&gt;"",بيانات!B2054,"")</f>
        <v/>
      </c>
      <c r="B2054" s="58" t="str">
        <f>IF(بيانات!B2054&lt;&gt;"",بيانات!C2054,"")</f>
        <v/>
      </c>
      <c r="C2054" s="66" t="str">
        <f>IF(بيانات!B2054&lt;&gt;"",بيانات!D2054,"")</f>
        <v/>
      </c>
      <c r="D2054" s="5"/>
    </row>
    <row r="2055" spans="1:4" ht="15" customHeight="1">
      <c r="A2055" s="57" t="str">
        <f>IF(بيانات!B2055&lt;&gt;"",بيانات!B2055,"")</f>
        <v/>
      </c>
      <c r="B2055" s="57" t="str">
        <f>IF(بيانات!B2055&lt;&gt;"",بيانات!C2055,"")</f>
        <v/>
      </c>
      <c r="C2055" s="65" t="str">
        <f>IF(بيانات!B2055&lt;&gt;"",بيانات!D2055,"")</f>
        <v/>
      </c>
      <c r="D2055" s="2"/>
    </row>
    <row r="2056" spans="1:4" ht="15" customHeight="1">
      <c r="A2056" s="58" t="str">
        <f>IF(بيانات!B2056&lt;&gt;"",بيانات!B2056,"")</f>
        <v/>
      </c>
      <c r="B2056" s="58" t="str">
        <f>IF(بيانات!B2056&lt;&gt;"",بيانات!C2056,"")</f>
        <v/>
      </c>
      <c r="C2056" s="66" t="str">
        <f>IF(بيانات!B2056&lt;&gt;"",بيانات!D2056,"")</f>
        <v/>
      </c>
      <c r="D2056" s="5"/>
    </row>
    <row r="2057" spans="1:4" ht="15" customHeight="1">
      <c r="A2057" s="57" t="str">
        <f>IF(بيانات!B2057&lt;&gt;"",بيانات!B2057,"")</f>
        <v/>
      </c>
      <c r="B2057" s="57" t="str">
        <f>IF(بيانات!B2057&lt;&gt;"",بيانات!C2057,"")</f>
        <v/>
      </c>
      <c r="C2057" s="65" t="str">
        <f>IF(بيانات!B2057&lt;&gt;"",بيانات!D2057,"")</f>
        <v/>
      </c>
      <c r="D2057" s="2"/>
    </row>
    <row r="2058" spans="1:4" ht="15" customHeight="1">
      <c r="A2058" s="58" t="str">
        <f>IF(بيانات!B2058&lt;&gt;"",بيانات!B2058,"")</f>
        <v/>
      </c>
      <c r="B2058" s="58" t="str">
        <f>IF(بيانات!B2058&lt;&gt;"",بيانات!C2058,"")</f>
        <v/>
      </c>
      <c r="C2058" s="66" t="str">
        <f>IF(بيانات!B2058&lt;&gt;"",بيانات!D2058,"")</f>
        <v/>
      </c>
      <c r="D2058" s="5"/>
    </row>
    <row r="2059" spans="1:4" ht="15" customHeight="1">
      <c r="A2059" s="57" t="str">
        <f>IF(بيانات!B2059&lt;&gt;"",بيانات!B2059,"")</f>
        <v/>
      </c>
      <c r="B2059" s="57" t="str">
        <f>IF(بيانات!B2059&lt;&gt;"",بيانات!C2059,"")</f>
        <v/>
      </c>
      <c r="C2059" s="65" t="str">
        <f>IF(بيانات!B2059&lt;&gt;"",بيانات!D2059,"")</f>
        <v/>
      </c>
      <c r="D2059" s="2"/>
    </row>
    <row r="2060" spans="1:4" ht="15" customHeight="1">
      <c r="A2060" s="58" t="str">
        <f>IF(بيانات!B2060&lt;&gt;"",بيانات!B2060,"")</f>
        <v/>
      </c>
      <c r="B2060" s="58" t="str">
        <f>IF(بيانات!B2060&lt;&gt;"",بيانات!C2060,"")</f>
        <v/>
      </c>
      <c r="C2060" s="66" t="str">
        <f>IF(بيانات!B2060&lt;&gt;"",بيانات!D2060,"")</f>
        <v/>
      </c>
      <c r="D2060" s="5"/>
    </row>
    <row r="2061" spans="1:4" ht="15" customHeight="1">
      <c r="A2061" s="57" t="str">
        <f>IF(بيانات!B2061&lt;&gt;"",بيانات!B2061,"")</f>
        <v/>
      </c>
      <c r="B2061" s="57" t="str">
        <f>IF(بيانات!B2061&lt;&gt;"",بيانات!C2061,"")</f>
        <v/>
      </c>
      <c r="C2061" s="65" t="str">
        <f>IF(بيانات!B2061&lt;&gt;"",بيانات!D2061,"")</f>
        <v/>
      </c>
      <c r="D2061" s="2"/>
    </row>
    <row r="2062" spans="1:4" ht="15" customHeight="1">
      <c r="A2062" s="58" t="str">
        <f>IF(بيانات!B2062&lt;&gt;"",بيانات!B2062,"")</f>
        <v/>
      </c>
      <c r="B2062" s="58" t="str">
        <f>IF(بيانات!B2062&lt;&gt;"",بيانات!C2062,"")</f>
        <v/>
      </c>
      <c r="C2062" s="66" t="str">
        <f>IF(بيانات!B2062&lt;&gt;"",بيانات!D2062,"")</f>
        <v/>
      </c>
      <c r="D2062" s="5"/>
    </row>
    <row r="2063" spans="1:4" ht="15" customHeight="1">
      <c r="A2063" s="57" t="str">
        <f>IF(بيانات!B2063&lt;&gt;"",بيانات!B2063,"")</f>
        <v/>
      </c>
      <c r="B2063" s="57" t="str">
        <f>IF(بيانات!B2063&lt;&gt;"",بيانات!C2063,"")</f>
        <v/>
      </c>
      <c r="C2063" s="65" t="str">
        <f>IF(بيانات!B2063&lt;&gt;"",بيانات!D2063,"")</f>
        <v/>
      </c>
      <c r="D2063" s="2"/>
    </row>
    <row r="2064" spans="1:4" ht="15" customHeight="1">
      <c r="A2064" s="58" t="str">
        <f>IF(بيانات!B2064&lt;&gt;"",بيانات!B2064,"")</f>
        <v/>
      </c>
      <c r="B2064" s="58" t="str">
        <f>IF(بيانات!B2064&lt;&gt;"",بيانات!C2064,"")</f>
        <v/>
      </c>
      <c r="C2064" s="66" t="str">
        <f>IF(بيانات!B2064&lt;&gt;"",بيانات!D2064,"")</f>
        <v/>
      </c>
      <c r="D2064" s="5"/>
    </row>
    <row r="2065" spans="1:4" ht="15" customHeight="1">
      <c r="A2065" s="57" t="str">
        <f>IF(بيانات!B2065&lt;&gt;"",بيانات!B2065,"")</f>
        <v/>
      </c>
      <c r="B2065" s="57" t="str">
        <f>IF(بيانات!B2065&lt;&gt;"",بيانات!C2065,"")</f>
        <v/>
      </c>
      <c r="C2065" s="65" t="str">
        <f>IF(بيانات!B2065&lt;&gt;"",بيانات!D2065,"")</f>
        <v/>
      </c>
      <c r="D2065" s="2"/>
    </row>
    <row r="2066" spans="1:4" ht="15" customHeight="1">
      <c r="A2066" s="58" t="str">
        <f>IF(بيانات!B2066&lt;&gt;"",بيانات!B2066,"")</f>
        <v/>
      </c>
      <c r="B2066" s="58" t="str">
        <f>IF(بيانات!B2066&lt;&gt;"",بيانات!C2066,"")</f>
        <v/>
      </c>
      <c r="C2066" s="66" t="str">
        <f>IF(بيانات!B2066&lt;&gt;"",بيانات!D2066,"")</f>
        <v/>
      </c>
      <c r="D2066" s="5"/>
    </row>
    <row r="2067" spans="1:4" ht="15" customHeight="1">
      <c r="A2067" s="57" t="str">
        <f>IF(بيانات!B2067&lt;&gt;"",بيانات!B2067,"")</f>
        <v/>
      </c>
      <c r="B2067" s="57" t="str">
        <f>IF(بيانات!B2067&lt;&gt;"",بيانات!C2067,"")</f>
        <v/>
      </c>
      <c r="C2067" s="65" t="str">
        <f>IF(بيانات!B2067&lt;&gt;"",بيانات!D2067,"")</f>
        <v/>
      </c>
      <c r="D2067" s="2"/>
    </row>
    <row r="2068" spans="1:4" ht="15" customHeight="1">
      <c r="A2068" s="58" t="str">
        <f>IF(بيانات!B2068&lt;&gt;"",بيانات!B2068,"")</f>
        <v/>
      </c>
      <c r="B2068" s="58" t="str">
        <f>IF(بيانات!B2068&lt;&gt;"",بيانات!C2068,"")</f>
        <v/>
      </c>
      <c r="C2068" s="66" t="str">
        <f>IF(بيانات!B2068&lt;&gt;"",بيانات!D2068,"")</f>
        <v/>
      </c>
      <c r="D2068" s="5"/>
    </row>
    <row r="2069" spans="1:4" ht="15" customHeight="1">
      <c r="A2069" s="57" t="str">
        <f>IF(بيانات!B2069&lt;&gt;"",بيانات!B2069,"")</f>
        <v/>
      </c>
      <c r="B2069" s="57" t="str">
        <f>IF(بيانات!B2069&lt;&gt;"",بيانات!C2069,"")</f>
        <v/>
      </c>
      <c r="C2069" s="65" t="str">
        <f>IF(بيانات!B2069&lt;&gt;"",بيانات!D2069,"")</f>
        <v/>
      </c>
      <c r="D2069" s="2"/>
    </row>
    <row r="2070" spans="1:4" ht="15" customHeight="1">
      <c r="A2070" s="58" t="str">
        <f>IF(بيانات!B2070&lt;&gt;"",بيانات!B2070,"")</f>
        <v/>
      </c>
      <c r="B2070" s="58" t="str">
        <f>IF(بيانات!B2070&lt;&gt;"",بيانات!C2070,"")</f>
        <v/>
      </c>
      <c r="C2070" s="66" t="str">
        <f>IF(بيانات!B2070&lt;&gt;"",بيانات!D2070,"")</f>
        <v/>
      </c>
      <c r="D2070" s="5"/>
    </row>
    <row r="2071" spans="1:4" ht="15" customHeight="1">
      <c r="A2071" s="57" t="str">
        <f>IF(بيانات!B2071&lt;&gt;"",بيانات!B2071,"")</f>
        <v/>
      </c>
      <c r="B2071" s="57" t="str">
        <f>IF(بيانات!B2071&lt;&gt;"",بيانات!C2071,"")</f>
        <v/>
      </c>
      <c r="C2071" s="65" t="str">
        <f>IF(بيانات!B2071&lt;&gt;"",بيانات!D2071,"")</f>
        <v/>
      </c>
      <c r="D2071" s="2"/>
    </row>
    <row r="2072" spans="1:4" ht="15" customHeight="1">
      <c r="A2072" s="58" t="str">
        <f>IF(بيانات!B2072&lt;&gt;"",بيانات!B2072,"")</f>
        <v/>
      </c>
      <c r="B2072" s="58" t="str">
        <f>IF(بيانات!B2072&lt;&gt;"",بيانات!C2072,"")</f>
        <v/>
      </c>
      <c r="C2072" s="66" t="str">
        <f>IF(بيانات!B2072&lt;&gt;"",بيانات!D2072,"")</f>
        <v/>
      </c>
      <c r="D2072" s="5"/>
    </row>
    <row r="2073" spans="1:4" ht="15" customHeight="1">
      <c r="A2073" s="57" t="str">
        <f>IF(بيانات!B2073&lt;&gt;"",بيانات!B2073,"")</f>
        <v/>
      </c>
      <c r="B2073" s="57" t="str">
        <f>IF(بيانات!B2073&lt;&gt;"",بيانات!C2073,"")</f>
        <v/>
      </c>
      <c r="C2073" s="65" t="str">
        <f>IF(بيانات!B2073&lt;&gt;"",بيانات!D2073,"")</f>
        <v/>
      </c>
      <c r="D2073" s="2"/>
    </row>
    <row r="2074" spans="1:4" ht="15" customHeight="1">
      <c r="A2074" s="58" t="str">
        <f>IF(بيانات!B2074&lt;&gt;"",بيانات!B2074,"")</f>
        <v/>
      </c>
      <c r="B2074" s="58" t="str">
        <f>IF(بيانات!B2074&lt;&gt;"",بيانات!C2074,"")</f>
        <v/>
      </c>
      <c r="C2074" s="66" t="str">
        <f>IF(بيانات!B2074&lt;&gt;"",بيانات!D2074,"")</f>
        <v/>
      </c>
      <c r="D2074" s="5"/>
    </row>
    <row r="2075" spans="1:4" ht="15" customHeight="1">
      <c r="A2075" s="57" t="str">
        <f>IF(بيانات!B2075&lt;&gt;"",بيانات!B2075,"")</f>
        <v/>
      </c>
      <c r="B2075" s="57" t="str">
        <f>IF(بيانات!B2075&lt;&gt;"",بيانات!C2075,"")</f>
        <v/>
      </c>
      <c r="C2075" s="65" t="str">
        <f>IF(بيانات!B2075&lt;&gt;"",بيانات!D2075,"")</f>
        <v/>
      </c>
      <c r="D2075" s="2"/>
    </row>
    <row r="2076" spans="1:4" ht="15" customHeight="1">
      <c r="A2076" s="58" t="str">
        <f>IF(بيانات!B2076&lt;&gt;"",بيانات!B2076,"")</f>
        <v/>
      </c>
      <c r="B2076" s="58" t="str">
        <f>IF(بيانات!B2076&lt;&gt;"",بيانات!C2076,"")</f>
        <v/>
      </c>
      <c r="C2076" s="66" t="str">
        <f>IF(بيانات!B2076&lt;&gt;"",بيانات!D2076,"")</f>
        <v/>
      </c>
      <c r="D2076" s="5"/>
    </row>
    <row r="2077" spans="1:4" ht="15" customHeight="1">
      <c r="A2077" s="57" t="str">
        <f>IF(بيانات!B2077&lt;&gt;"",بيانات!B2077,"")</f>
        <v/>
      </c>
      <c r="B2077" s="57" t="str">
        <f>IF(بيانات!B2077&lt;&gt;"",بيانات!C2077,"")</f>
        <v/>
      </c>
      <c r="C2077" s="65" t="str">
        <f>IF(بيانات!B2077&lt;&gt;"",بيانات!D2077,"")</f>
        <v/>
      </c>
      <c r="D2077" s="2"/>
    </row>
    <row r="2078" spans="1:4" ht="15" customHeight="1">
      <c r="A2078" s="58" t="str">
        <f>IF(بيانات!B2078&lt;&gt;"",بيانات!B2078,"")</f>
        <v/>
      </c>
      <c r="B2078" s="58" t="str">
        <f>IF(بيانات!B2078&lt;&gt;"",بيانات!C2078,"")</f>
        <v/>
      </c>
      <c r="C2078" s="66" t="str">
        <f>IF(بيانات!B2078&lt;&gt;"",بيانات!D2078,"")</f>
        <v/>
      </c>
      <c r="D2078" s="5"/>
    </row>
    <row r="2079" spans="1:4" ht="15" customHeight="1">
      <c r="A2079" s="57" t="str">
        <f>IF(بيانات!B2079&lt;&gt;"",بيانات!B2079,"")</f>
        <v/>
      </c>
      <c r="B2079" s="57" t="str">
        <f>IF(بيانات!B2079&lt;&gt;"",بيانات!C2079,"")</f>
        <v/>
      </c>
      <c r="C2079" s="65" t="str">
        <f>IF(بيانات!B2079&lt;&gt;"",بيانات!D2079,"")</f>
        <v/>
      </c>
      <c r="D2079" s="2"/>
    </row>
    <row r="2080" spans="1:4" ht="15" customHeight="1">
      <c r="A2080" s="58" t="str">
        <f>IF(بيانات!B2080&lt;&gt;"",بيانات!B2080,"")</f>
        <v/>
      </c>
      <c r="B2080" s="58" t="str">
        <f>IF(بيانات!B2080&lt;&gt;"",بيانات!C2080,"")</f>
        <v/>
      </c>
      <c r="C2080" s="66" t="str">
        <f>IF(بيانات!B2080&lt;&gt;"",بيانات!D2080,"")</f>
        <v/>
      </c>
      <c r="D2080" s="5"/>
    </row>
    <row r="2081" spans="1:4" ht="15" customHeight="1">
      <c r="A2081" s="57" t="str">
        <f>IF(بيانات!B2081&lt;&gt;"",بيانات!B2081,"")</f>
        <v/>
      </c>
      <c r="B2081" s="57" t="str">
        <f>IF(بيانات!B2081&lt;&gt;"",بيانات!C2081,"")</f>
        <v/>
      </c>
      <c r="C2081" s="65" t="str">
        <f>IF(بيانات!B2081&lt;&gt;"",بيانات!D2081,"")</f>
        <v/>
      </c>
      <c r="D2081" s="2"/>
    </row>
    <row r="2082" spans="1:4" ht="15" customHeight="1">
      <c r="A2082" s="58" t="str">
        <f>IF(بيانات!B2082&lt;&gt;"",بيانات!B2082,"")</f>
        <v/>
      </c>
      <c r="B2082" s="58" t="str">
        <f>IF(بيانات!B2082&lt;&gt;"",بيانات!C2082,"")</f>
        <v/>
      </c>
      <c r="C2082" s="66" t="str">
        <f>IF(بيانات!B2082&lt;&gt;"",بيانات!D2082,"")</f>
        <v/>
      </c>
      <c r="D2082" s="5"/>
    </row>
    <row r="2083" spans="1:4" ht="15" customHeight="1">
      <c r="A2083" s="57" t="str">
        <f>IF(بيانات!B2083&lt;&gt;"",بيانات!B2083,"")</f>
        <v/>
      </c>
      <c r="B2083" s="57" t="str">
        <f>IF(بيانات!B2083&lt;&gt;"",بيانات!C2083,"")</f>
        <v/>
      </c>
      <c r="C2083" s="65" t="str">
        <f>IF(بيانات!B2083&lt;&gt;"",بيانات!D2083,"")</f>
        <v/>
      </c>
      <c r="D2083" s="2"/>
    </row>
    <row r="2084" spans="1:4" ht="15" customHeight="1">
      <c r="A2084" s="58" t="str">
        <f>IF(بيانات!B2084&lt;&gt;"",بيانات!B2084,"")</f>
        <v/>
      </c>
      <c r="B2084" s="58" t="str">
        <f>IF(بيانات!B2084&lt;&gt;"",بيانات!C2084,"")</f>
        <v/>
      </c>
      <c r="C2084" s="66" t="str">
        <f>IF(بيانات!B2084&lt;&gt;"",بيانات!D2084,"")</f>
        <v/>
      </c>
      <c r="D2084" s="5"/>
    </row>
    <row r="2085" spans="1:4" ht="15" customHeight="1">
      <c r="A2085" s="57" t="str">
        <f>IF(بيانات!B2085&lt;&gt;"",بيانات!B2085,"")</f>
        <v/>
      </c>
      <c r="B2085" s="57" t="str">
        <f>IF(بيانات!B2085&lt;&gt;"",بيانات!C2085,"")</f>
        <v/>
      </c>
      <c r="C2085" s="65" t="str">
        <f>IF(بيانات!B2085&lt;&gt;"",بيانات!D2085,"")</f>
        <v/>
      </c>
      <c r="D2085" s="2"/>
    </row>
    <row r="2086" spans="1:4" ht="15" customHeight="1">
      <c r="A2086" s="58" t="str">
        <f>IF(بيانات!B2086&lt;&gt;"",بيانات!B2086,"")</f>
        <v/>
      </c>
      <c r="B2086" s="58" t="str">
        <f>IF(بيانات!B2086&lt;&gt;"",بيانات!C2086,"")</f>
        <v/>
      </c>
      <c r="C2086" s="66" t="str">
        <f>IF(بيانات!B2086&lt;&gt;"",بيانات!D2086,"")</f>
        <v/>
      </c>
      <c r="D2086" s="5"/>
    </row>
    <row r="2087" spans="1:4" ht="15" customHeight="1">
      <c r="A2087" s="57" t="str">
        <f>IF(بيانات!B2087&lt;&gt;"",بيانات!B2087,"")</f>
        <v/>
      </c>
      <c r="B2087" s="57" t="str">
        <f>IF(بيانات!B2087&lt;&gt;"",بيانات!C2087,"")</f>
        <v/>
      </c>
      <c r="C2087" s="65" t="str">
        <f>IF(بيانات!B2087&lt;&gt;"",بيانات!D2087,"")</f>
        <v/>
      </c>
      <c r="D2087" s="2"/>
    </row>
    <row r="2088" spans="1:4" ht="15" customHeight="1">
      <c r="A2088" s="58" t="str">
        <f>IF(بيانات!B2088&lt;&gt;"",بيانات!B2088,"")</f>
        <v/>
      </c>
      <c r="B2088" s="58" t="str">
        <f>IF(بيانات!B2088&lt;&gt;"",بيانات!C2088,"")</f>
        <v/>
      </c>
      <c r="C2088" s="66" t="str">
        <f>IF(بيانات!B2088&lt;&gt;"",بيانات!D2088,"")</f>
        <v/>
      </c>
      <c r="D2088" s="5"/>
    </row>
    <row r="2089" spans="1:4" ht="15" customHeight="1">
      <c r="A2089" s="57" t="str">
        <f>IF(بيانات!B2089&lt;&gt;"",بيانات!B2089,"")</f>
        <v/>
      </c>
      <c r="B2089" s="57" t="str">
        <f>IF(بيانات!B2089&lt;&gt;"",بيانات!C2089,"")</f>
        <v/>
      </c>
      <c r="C2089" s="65" t="str">
        <f>IF(بيانات!B2089&lt;&gt;"",بيانات!D2089,"")</f>
        <v/>
      </c>
      <c r="D2089" s="2"/>
    </row>
    <row r="2090" spans="1:4" ht="15" customHeight="1">
      <c r="A2090" s="58" t="str">
        <f>IF(بيانات!B2090&lt;&gt;"",بيانات!B2090,"")</f>
        <v/>
      </c>
      <c r="B2090" s="58" t="str">
        <f>IF(بيانات!B2090&lt;&gt;"",بيانات!C2090,"")</f>
        <v/>
      </c>
      <c r="C2090" s="66" t="str">
        <f>IF(بيانات!B2090&lt;&gt;"",بيانات!D2090,"")</f>
        <v/>
      </c>
      <c r="D2090" s="5"/>
    </row>
    <row r="2091" spans="1:4" ht="15" customHeight="1">
      <c r="A2091" s="57" t="str">
        <f>IF(بيانات!B2091&lt;&gt;"",بيانات!B2091,"")</f>
        <v/>
      </c>
      <c r="B2091" s="57" t="str">
        <f>IF(بيانات!B2091&lt;&gt;"",بيانات!C2091,"")</f>
        <v/>
      </c>
      <c r="C2091" s="65" t="str">
        <f>IF(بيانات!B2091&lt;&gt;"",بيانات!D2091,"")</f>
        <v/>
      </c>
      <c r="D2091" s="2"/>
    </row>
    <row r="2092" spans="1:4" ht="15" customHeight="1">
      <c r="A2092" s="58" t="str">
        <f>IF(بيانات!B2092&lt;&gt;"",بيانات!B2092,"")</f>
        <v/>
      </c>
      <c r="B2092" s="58" t="str">
        <f>IF(بيانات!B2092&lt;&gt;"",بيانات!C2092,"")</f>
        <v/>
      </c>
      <c r="C2092" s="66" t="str">
        <f>IF(بيانات!B2092&lt;&gt;"",بيانات!D2092,"")</f>
        <v/>
      </c>
      <c r="D2092" s="5"/>
    </row>
    <row r="2093" spans="1:4" ht="15" customHeight="1">
      <c r="A2093" s="57" t="str">
        <f>IF(بيانات!B2093&lt;&gt;"",بيانات!B2093,"")</f>
        <v/>
      </c>
      <c r="B2093" s="57" t="str">
        <f>IF(بيانات!B2093&lt;&gt;"",بيانات!C2093,"")</f>
        <v/>
      </c>
      <c r="C2093" s="65" t="str">
        <f>IF(بيانات!B2093&lt;&gt;"",بيانات!D2093,"")</f>
        <v/>
      </c>
      <c r="D2093" s="2"/>
    </row>
    <row r="2094" spans="1:4" ht="15" customHeight="1">
      <c r="A2094" s="58" t="str">
        <f>IF(بيانات!B2094&lt;&gt;"",بيانات!B2094,"")</f>
        <v/>
      </c>
      <c r="B2094" s="58" t="str">
        <f>IF(بيانات!B2094&lt;&gt;"",بيانات!C2094,"")</f>
        <v/>
      </c>
      <c r="C2094" s="66" t="str">
        <f>IF(بيانات!B2094&lt;&gt;"",بيانات!D2094,"")</f>
        <v/>
      </c>
      <c r="D2094" s="5"/>
    </row>
    <row r="2095" spans="1:4" ht="15" customHeight="1">
      <c r="A2095" s="57" t="str">
        <f>IF(بيانات!B2095&lt;&gt;"",بيانات!B2095,"")</f>
        <v/>
      </c>
      <c r="B2095" s="57" t="str">
        <f>IF(بيانات!B2095&lt;&gt;"",بيانات!C2095,"")</f>
        <v/>
      </c>
      <c r="C2095" s="65" t="str">
        <f>IF(بيانات!B2095&lt;&gt;"",بيانات!D2095,"")</f>
        <v/>
      </c>
      <c r="D2095" s="2"/>
    </row>
    <row r="2096" spans="1:4" ht="15" customHeight="1">
      <c r="A2096" s="58" t="str">
        <f>IF(بيانات!B2096&lt;&gt;"",بيانات!B2096,"")</f>
        <v/>
      </c>
      <c r="B2096" s="58" t="str">
        <f>IF(بيانات!B2096&lt;&gt;"",بيانات!C2096,"")</f>
        <v/>
      </c>
      <c r="C2096" s="66" t="str">
        <f>IF(بيانات!B2096&lt;&gt;"",بيانات!D2096,"")</f>
        <v/>
      </c>
      <c r="D2096" s="5"/>
    </row>
    <row r="2097" spans="1:4" ht="15" customHeight="1">
      <c r="A2097" s="57" t="str">
        <f>IF(بيانات!B2097&lt;&gt;"",بيانات!B2097,"")</f>
        <v/>
      </c>
      <c r="B2097" s="57" t="str">
        <f>IF(بيانات!B2097&lt;&gt;"",بيانات!C2097,"")</f>
        <v/>
      </c>
      <c r="C2097" s="65" t="str">
        <f>IF(بيانات!B2097&lt;&gt;"",بيانات!D2097,"")</f>
        <v/>
      </c>
      <c r="D2097" s="2"/>
    </row>
    <row r="2098" spans="1:4" ht="15" customHeight="1">
      <c r="A2098" s="58" t="str">
        <f>IF(بيانات!B2098&lt;&gt;"",بيانات!B2098,"")</f>
        <v/>
      </c>
      <c r="B2098" s="58" t="str">
        <f>IF(بيانات!B2098&lt;&gt;"",بيانات!C2098,"")</f>
        <v/>
      </c>
      <c r="C2098" s="66" t="str">
        <f>IF(بيانات!B2098&lt;&gt;"",بيانات!D2098,"")</f>
        <v/>
      </c>
      <c r="D2098" s="5"/>
    </row>
    <row r="2099" spans="1:4" ht="15" customHeight="1">
      <c r="A2099" s="57" t="str">
        <f>IF(بيانات!B2099&lt;&gt;"",بيانات!B2099,"")</f>
        <v/>
      </c>
      <c r="B2099" s="57" t="str">
        <f>IF(بيانات!B2099&lt;&gt;"",بيانات!C2099,"")</f>
        <v/>
      </c>
      <c r="C2099" s="65" t="str">
        <f>IF(بيانات!B2099&lt;&gt;"",بيانات!D2099,"")</f>
        <v/>
      </c>
      <c r="D2099" s="2"/>
    </row>
    <row r="2100" spans="1:4" ht="15" customHeight="1">
      <c r="A2100" s="58" t="str">
        <f>IF(بيانات!B2100&lt;&gt;"",بيانات!B2100,"")</f>
        <v/>
      </c>
      <c r="B2100" s="58" t="str">
        <f>IF(بيانات!B2100&lt;&gt;"",بيانات!C2100,"")</f>
        <v/>
      </c>
      <c r="C2100" s="66" t="str">
        <f>IF(بيانات!B2100&lt;&gt;"",بيانات!D2100,"")</f>
        <v/>
      </c>
      <c r="D2100" s="5"/>
    </row>
    <row r="2101" spans="1:4" ht="15" customHeight="1">
      <c r="A2101" s="57" t="str">
        <f>IF(بيانات!B2101&lt;&gt;"",بيانات!B2101,"")</f>
        <v/>
      </c>
      <c r="B2101" s="57" t="str">
        <f>IF(بيانات!B2101&lt;&gt;"",بيانات!C2101,"")</f>
        <v/>
      </c>
      <c r="C2101" s="65" t="str">
        <f>IF(بيانات!B2101&lt;&gt;"",بيانات!D2101,"")</f>
        <v/>
      </c>
      <c r="D2101" s="2"/>
    </row>
    <row r="2102" spans="1:4" ht="15" customHeight="1">
      <c r="A2102" s="58" t="str">
        <f>IF(بيانات!B2102&lt;&gt;"",بيانات!B2102,"")</f>
        <v/>
      </c>
      <c r="B2102" s="58" t="str">
        <f>IF(بيانات!B2102&lt;&gt;"",بيانات!C2102,"")</f>
        <v/>
      </c>
      <c r="C2102" s="66" t="str">
        <f>IF(بيانات!B2102&lt;&gt;"",بيانات!D2102,"")</f>
        <v/>
      </c>
      <c r="D2102" s="5"/>
    </row>
    <row r="2103" spans="1:4" ht="15" customHeight="1">
      <c r="A2103" s="57" t="str">
        <f>IF(بيانات!B2103&lt;&gt;"",بيانات!B2103,"")</f>
        <v/>
      </c>
      <c r="B2103" s="57" t="str">
        <f>IF(بيانات!B2103&lt;&gt;"",بيانات!C2103,"")</f>
        <v/>
      </c>
      <c r="C2103" s="65" t="str">
        <f>IF(بيانات!B2103&lt;&gt;"",بيانات!D2103,"")</f>
        <v/>
      </c>
      <c r="D2103" s="2"/>
    </row>
    <row r="2104" spans="1:4" ht="15" customHeight="1">
      <c r="A2104" s="58" t="str">
        <f>IF(بيانات!B2104&lt;&gt;"",بيانات!B2104,"")</f>
        <v/>
      </c>
      <c r="B2104" s="58" t="str">
        <f>IF(بيانات!B2104&lt;&gt;"",بيانات!C2104,"")</f>
        <v/>
      </c>
      <c r="C2104" s="66" t="str">
        <f>IF(بيانات!B2104&lt;&gt;"",بيانات!D2104,"")</f>
        <v/>
      </c>
      <c r="D2104" s="5"/>
    </row>
    <row r="2105" spans="1:4" ht="15" customHeight="1">
      <c r="A2105" s="57" t="str">
        <f>IF(بيانات!B2105&lt;&gt;"",بيانات!B2105,"")</f>
        <v/>
      </c>
      <c r="B2105" s="57" t="str">
        <f>IF(بيانات!B2105&lt;&gt;"",بيانات!C2105,"")</f>
        <v/>
      </c>
      <c r="C2105" s="65" t="str">
        <f>IF(بيانات!B2105&lt;&gt;"",بيانات!D2105,"")</f>
        <v/>
      </c>
      <c r="D2105" s="2"/>
    </row>
    <row r="2106" spans="1:4" ht="15" customHeight="1">
      <c r="A2106" s="58" t="str">
        <f>IF(بيانات!B2106&lt;&gt;"",بيانات!B2106,"")</f>
        <v/>
      </c>
      <c r="B2106" s="58" t="str">
        <f>IF(بيانات!B2106&lt;&gt;"",بيانات!C2106,"")</f>
        <v/>
      </c>
      <c r="C2106" s="66" t="str">
        <f>IF(بيانات!B2106&lt;&gt;"",بيانات!D2106,"")</f>
        <v/>
      </c>
      <c r="D2106" s="5"/>
    </row>
    <row r="2107" spans="1:4" ht="15" customHeight="1">
      <c r="A2107" s="57" t="str">
        <f>IF(بيانات!B2107&lt;&gt;"",بيانات!B2107,"")</f>
        <v/>
      </c>
      <c r="B2107" s="57" t="str">
        <f>IF(بيانات!B2107&lt;&gt;"",بيانات!C2107,"")</f>
        <v/>
      </c>
      <c r="C2107" s="65" t="str">
        <f>IF(بيانات!B2107&lt;&gt;"",بيانات!D2107,"")</f>
        <v/>
      </c>
      <c r="D2107" s="2"/>
    </row>
    <row r="2108" spans="1:4" ht="15" customHeight="1">
      <c r="A2108" s="58" t="str">
        <f>IF(بيانات!B2108&lt;&gt;"",بيانات!B2108,"")</f>
        <v/>
      </c>
      <c r="B2108" s="58" t="str">
        <f>IF(بيانات!B2108&lt;&gt;"",بيانات!C2108,"")</f>
        <v/>
      </c>
      <c r="C2108" s="66" t="str">
        <f>IF(بيانات!B2108&lt;&gt;"",بيانات!D2108,"")</f>
        <v/>
      </c>
      <c r="D2108" s="5"/>
    </row>
    <row r="2109" spans="1:4" ht="15" customHeight="1">
      <c r="A2109" s="57" t="str">
        <f>IF(بيانات!B2109&lt;&gt;"",بيانات!B2109,"")</f>
        <v/>
      </c>
      <c r="B2109" s="57" t="str">
        <f>IF(بيانات!B2109&lt;&gt;"",بيانات!C2109,"")</f>
        <v/>
      </c>
      <c r="C2109" s="65" t="str">
        <f>IF(بيانات!B2109&lt;&gt;"",بيانات!D2109,"")</f>
        <v/>
      </c>
      <c r="D2109" s="2"/>
    </row>
    <row r="2110" spans="1:4" ht="15" customHeight="1">
      <c r="A2110" s="58" t="str">
        <f>IF(بيانات!B2110&lt;&gt;"",بيانات!B2110,"")</f>
        <v/>
      </c>
      <c r="B2110" s="58" t="str">
        <f>IF(بيانات!B2110&lt;&gt;"",بيانات!C2110,"")</f>
        <v/>
      </c>
      <c r="C2110" s="66" t="str">
        <f>IF(بيانات!B2110&lt;&gt;"",بيانات!D2110,"")</f>
        <v/>
      </c>
      <c r="D2110" s="5"/>
    </row>
    <row r="2111" spans="1:4" ht="15" customHeight="1">
      <c r="A2111" s="57" t="str">
        <f>IF(بيانات!B2111&lt;&gt;"",بيانات!B2111,"")</f>
        <v/>
      </c>
      <c r="B2111" s="57" t="str">
        <f>IF(بيانات!B2111&lt;&gt;"",بيانات!C2111,"")</f>
        <v/>
      </c>
      <c r="C2111" s="65" t="str">
        <f>IF(بيانات!B2111&lt;&gt;"",بيانات!D2111,"")</f>
        <v/>
      </c>
      <c r="D2111" s="2"/>
    </row>
    <row r="2112" spans="1:4" ht="15" customHeight="1">
      <c r="A2112" s="58" t="str">
        <f>IF(بيانات!B2112&lt;&gt;"",بيانات!B2112,"")</f>
        <v/>
      </c>
      <c r="B2112" s="58" t="str">
        <f>IF(بيانات!B2112&lt;&gt;"",بيانات!C2112,"")</f>
        <v/>
      </c>
      <c r="C2112" s="66" t="str">
        <f>IF(بيانات!B2112&lt;&gt;"",بيانات!D2112,"")</f>
        <v/>
      </c>
      <c r="D2112" s="5"/>
    </row>
    <row r="2113" spans="1:4" ht="15" customHeight="1">
      <c r="A2113" s="57" t="str">
        <f>IF(بيانات!B2113&lt;&gt;"",بيانات!B2113,"")</f>
        <v/>
      </c>
      <c r="B2113" s="57" t="str">
        <f>IF(بيانات!B2113&lt;&gt;"",بيانات!C2113,"")</f>
        <v/>
      </c>
      <c r="C2113" s="65" t="str">
        <f>IF(بيانات!B2113&lt;&gt;"",بيانات!D2113,"")</f>
        <v/>
      </c>
      <c r="D2113" s="2"/>
    </row>
    <row r="2114" spans="1:4" ht="15" customHeight="1">
      <c r="A2114" s="58" t="str">
        <f>IF(بيانات!B2114&lt;&gt;"",بيانات!B2114,"")</f>
        <v/>
      </c>
      <c r="B2114" s="58" t="str">
        <f>IF(بيانات!B2114&lt;&gt;"",بيانات!C2114,"")</f>
        <v/>
      </c>
      <c r="C2114" s="66" t="str">
        <f>IF(بيانات!B2114&lt;&gt;"",بيانات!D2114,"")</f>
        <v/>
      </c>
      <c r="D2114" s="5"/>
    </row>
    <row r="2115" spans="1:4" ht="15" customHeight="1">
      <c r="A2115" s="57" t="str">
        <f>IF(بيانات!B2115&lt;&gt;"",بيانات!B2115,"")</f>
        <v/>
      </c>
      <c r="B2115" s="57" t="str">
        <f>IF(بيانات!B2115&lt;&gt;"",بيانات!C2115,"")</f>
        <v/>
      </c>
      <c r="C2115" s="65" t="str">
        <f>IF(بيانات!B2115&lt;&gt;"",بيانات!D2115,"")</f>
        <v/>
      </c>
      <c r="D2115" s="2"/>
    </row>
    <row r="2116" spans="1:4" ht="15" customHeight="1">
      <c r="A2116" s="58" t="str">
        <f>IF(بيانات!B2116&lt;&gt;"",بيانات!B2116,"")</f>
        <v/>
      </c>
      <c r="B2116" s="58" t="str">
        <f>IF(بيانات!B2116&lt;&gt;"",بيانات!C2116,"")</f>
        <v/>
      </c>
      <c r="C2116" s="66" t="str">
        <f>IF(بيانات!B2116&lt;&gt;"",بيانات!D2116,"")</f>
        <v/>
      </c>
      <c r="D2116" s="5"/>
    </row>
    <row r="2117" spans="1:4" ht="15" customHeight="1">
      <c r="A2117" s="57" t="str">
        <f>IF(بيانات!B2117&lt;&gt;"",بيانات!B2117,"")</f>
        <v/>
      </c>
      <c r="B2117" s="57" t="str">
        <f>IF(بيانات!B2117&lt;&gt;"",بيانات!C2117,"")</f>
        <v/>
      </c>
      <c r="C2117" s="65" t="str">
        <f>IF(بيانات!B2117&lt;&gt;"",بيانات!D2117,"")</f>
        <v/>
      </c>
      <c r="D2117" s="2"/>
    </row>
    <row r="2118" spans="1:4" ht="15" customHeight="1">
      <c r="A2118" s="58" t="str">
        <f>IF(بيانات!B2118&lt;&gt;"",بيانات!B2118,"")</f>
        <v/>
      </c>
      <c r="B2118" s="58" t="str">
        <f>IF(بيانات!B2118&lt;&gt;"",بيانات!C2118,"")</f>
        <v/>
      </c>
      <c r="C2118" s="66" t="str">
        <f>IF(بيانات!B2118&lt;&gt;"",بيانات!D2118,"")</f>
        <v/>
      </c>
      <c r="D2118" s="5"/>
    </row>
    <row r="2119" spans="1:4" ht="15" customHeight="1">
      <c r="A2119" s="57" t="str">
        <f>IF(بيانات!B2119&lt;&gt;"",بيانات!B2119,"")</f>
        <v/>
      </c>
      <c r="B2119" s="57" t="str">
        <f>IF(بيانات!B2119&lt;&gt;"",بيانات!C2119,"")</f>
        <v/>
      </c>
      <c r="C2119" s="65" t="str">
        <f>IF(بيانات!B2119&lt;&gt;"",بيانات!D2119,"")</f>
        <v/>
      </c>
      <c r="D2119" s="2"/>
    </row>
    <row r="2120" spans="1:4" ht="15" customHeight="1">
      <c r="A2120" s="58" t="str">
        <f>IF(بيانات!B2120&lt;&gt;"",بيانات!B2120,"")</f>
        <v/>
      </c>
      <c r="B2120" s="58" t="str">
        <f>IF(بيانات!B2120&lt;&gt;"",بيانات!C2120,"")</f>
        <v/>
      </c>
      <c r="C2120" s="66" t="str">
        <f>IF(بيانات!B2120&lt;&gt;"",بيانات!D2120,"")</f>
        <v/>
      </c>
      <c r="D2120" s="5"/>
    </row>
    <row r="2121" spans="1:4" ht="15" customHeight="1">
      <c r="A2121" s="57" t="str">
        <f>IF(بيانات!B2121&lt;&gt;"",بيانات!B2121,"")</f>
        <v/>
      </c>
      <c r="B2121" s="57" t="str">
        <f>IF(بيانات!B2121&lt;&gt;"",بيانات!C2121,"")</f>
        <v/>
      </c>
      <c r="C2121" s="65" t="str">
        <f>IF(بيانات!B2121&lt;&gt;"",بيانات!D2121,"")</f>
        <v/>
      </c>
      <c r="D2121" s="2"/>
    </row>
    <row r="2122" spans="1:4" ht="15" customHeight="1">
      <c r="A2122" s="58" t="str">
        <f>IF(بيانات!B2122&lt;&gt;"",بيانات!B2122,"")</f>
        <v/>
      </c>
      <c r="B2122" s="58" t="str">
        <f>IF(بيانات!B2122&lt;&gt;"",بيانات!C2122,"")</f>
        <v/>
      </c>
      <c r="C2122" s="66" t="str">
        <f>IF(بيانات!B2122&lt;&gt;"",بيانات!D2122,"")</f>
        <v/>
      </c>
      <c r="D2122" s="5"/>
    </row>
    <row r="2123" spans="1:4" ht="15" customHeight="1">
      <c r="A2123" s="57" t="str">
        <f>IF(بيانات!B2123&lt;&gt;"",بيانات!B2123,"")</f>
        <v/>
      </c>
      <c r="B2123" s="57" t="str">
        <f>IF(بيانات!B2123&lt;&gt;"",بيانات!C2123,"")</f>
        <v/>
      </c>
      <c r="C2123" s="65" t="str">
        <f>IF(بيانات!B2123&lt;&gt;"",بيانات!D2123,"")</f>
        <v/>
      </c>
      <c r="D2123" s="2"/>
    </row>
    <row r="2124" spans="1:4" ht="15" customHeight="1">
      <c r="A2124" s="58" t="str">
        <f>IF(بيانات!B2124&lt;&gt;"",بيانات!B2124,"")</f>
        <v/>
      </c>
      <c r="B2124" s="58" t="str">
        <f>IF(بيانات!B2124&lt;&gt;"",بيانات!C2124,"")</f>
        <v/>
      </c>
      <c r="C2124" s="66" t="str">
        <f>IF(بيانات!B2124&lt;&gt;"",بيانات!D2124,"")</f>
        <v/>
      </c>
      <c r="D2124" s="5"/>
    </row>
    <row r="2125" spans="1:4" ht="15" customHeight="1">
      <c r="A2125" s="57" t="str">
        <f>IF(بيانات!B2125&lt;&gt;"",بيانات!B2125,"")</f>
        <v/>
      </c>
      <c r="B2125" s="57" t="str">
        <f>IF(بيانات!B2125&lt;&gt;"",بيانات!C2125,"")</f>
        <v/>
      </c>
      <c r="C2125" s="65" t="str">
        <f>IF(بيانات!B2125&lt;&gt;"",بيانات!D2125,"")</f>
        <v/>
      </c>
      <c r="D2125" s="2"/>
    </row>
    <row r="2126" spans="1:4" ht="15" customHeight="1">
      <c r="A2126" s="58" t="str">
        <f>IF(بيانات!B2126&lt;&gt;"",بيانات!B2126,"")</f>
        <v/>
      </c>
      <c r="B2126" s="58" t="str">
        <f>IF(بيانات!B2126&lt;&gt;"",بيانات!C2126,"")</f>
        <v/>
      </c>
      <c r="C2126" s="66" t="str">
        <f>IF(بيانات!B2126&lt;&gt;"",بيانات!D2126,"")</f>
        <v/>
      </c>
      <c r="D2126" s="5"/>
    </row>
    <row r="2127" spans="1:4" ht="15" customHeight="1">
      <c r="A2127" s="57" t="str">
        <f>IF(بيانات!B2127&lt;&gt;"",بيانات!B2127,"")</f>
        <v/>
      </c>
      <c r="B2127" s="57" t="str">
        <f>IF(بيانات!B2127&lt;&gt;"",بيانات!C2127,"")</f>
        <v/>
      </c>
      <c r="C2127" s="65" t="str">
        <f>IF(بيانات!B2127&lt;&gt;"",بيانات!D2127,"")</f>
        <v/>
      </c>
      <c r="D2127" s="2"/>
    </row>
    <row r="2128" spans="1:4" ht="15" customHeight="1">
      <c r="A2128" s="58" t="str">
        <f>IF(بيانات!B2128&lt;&gt;"",بيانات!B2128,"")</f>
        <v/>
      </c>
      <c r="B2128" s="58" t="str">
        <f>IF(بيانات!B2128&lt;&gt;"",بيانات!C2128,"")</f>
        <v/>
      </c>
      <c r="C2128" s="66" t="str">
        <f>IF(بيانات!B2128&lt;&gt;"",بيانات!D2128,"")</f>
        <v/>
      </c>
      <c r="D2128" s="5"/>
    </row>
    <row r="2129" spans="1:4" ht="15" customHeight="1">
      <c r="A2129" s="57" t="str">
        <f>IF(بيانات!B2129&lt;&gt;"",بيانات!B2129,"")</f>
        <v/>
      </c>
      <c r="B2129" s="57" t="str">
        <f>IF(بيانات!B2129&lt;&gt;"",بيانات!C2129,"")</f>
        <v/>
      </c>
      <c r="C2129" s="65" t="str">
        <f>IF(بيانات!B2129&lt;&gt;"",بيانات!D2129,"")</f>
        <v/>
      </c>
      <c r="D2129" s="2"/>
    </row>
    <row r="2130" spans="1:4" ht="15" customHeight="1">
      <c r="A2130" s="58" t="str">
        <f>IF(بيانات!B2130&lt;&gt;"",بيانات!B2130,"")</f>
        <v/>
      </c>
      <c r="B2130" s="58" t="str">
        <f>IF(بيانات!B2130&lt;&gt;"",بيانات!C2130,"")</f>
        <v/>
      </c>
      <c r="C2130" s="66" t="str">
        <f>IF(بيانات!B2130&lt;&gt;"",بيانات!D2130,"")</f>
        <v/>
      </c>
      <c r="D2130" s="5"/>
    </row>
    <row r="2131" spans="1:4" ht="15" customHeight="1">
      <c r="A2131" s="57" t="str">
        <f>IF(بيانات!B2131&lt;&gt;"",بيانات!B2131,"")</f>
        <v/>
      </c>
      <c r="B2131" s="57" t="str">
        <f>IF(بيانات!B2131&lt;&gt;"",بيانات!C2131,"")</f>
        <v/>
      </c>
      <c r="C2131" s="65" t="str">
        <f>IF(بيانات!B2131&lt;&gt;"",بيانات!D2131,"")</f>
        <v/>
      </c>
      <c r="D2131" s="2"/>
    </row>
    <row r="2132" spans="1:4" ht="15" customHeight="1">
      <c r="A2132" s="58" t="str">
        <f>IF(بيانات!B2132&lt;&gt;"",بيانات!B2132,"")</f>
        <v/>
      </c>
      <c r="B2132" s="58" t="str">
        <f>IF(بيانات!B2132&lt;&gt;"",بيانات!C2132,"")</f>
        <v/>
      </c>
      <c r="C2132" s="66" t="str">
        <f>IF(بيانات!B2132&lt;&gt;"",بيانات!D2132,"")</f>
        <v/>
      </c>
      <c r="D2132" s="5"/>
    </row>
    <row r="2133" spans="1:4" ht="15" customHeight="1">
      <c r="A2133" s="57" t="str">
        <f>IF(بيانات!B2133&lt;&gt;"",بيانات!B2133,"")</f>
        <v/>
      </c>
      <c r="B2133" s="57" t="str">
        <f>IF(بيانات!B2133&lt;&gt;"",بيانات!C2133,"")</f>
        <v/>
      </c>
      <c r="C2133" s="65" t="str">
        <f>IF(بيانات!B2133&lt;&gt;"",بيانات!D2133,"")</f>
        <v/>
      </c>
      <c r="D2133" s="2"/>
    </row>
    <row r="2134" spans="1:4" ht="15" customHeight="1">
      <c r="A2134" s="58" t="str">
        <f>IF(بيانات!B2134&lt;&gt;"",بيانات!B2134,"")</f>
        <v/>
      </c>
      <c r="B2134" s="58" t="str">
        <f>IF(بيانات!B2134&lt;&gt;"",بيانات!C2134,"")</f>
        <v/>
      </c>
      <c r="C2134" s="66" t="str">
        <f>IF(بيانات!B2134&lt;&gt;"",بيانات!D2134,"")</f>
        <v/>
      </c>
      <c r="D2134" s="5"/>
    </row>
    <row r="2135" spans="1:4" ht="15" customHeight="1">
      <c r="A2135" s="57" t="str">
        <f>IF(بيانات!B2135&lt;&gt;"",بيانات!B2135,"")</f>
        <v/>
      </c>
      <c r="B2135" s="57" t="str">
        <f>IF(بيانات!B2135&lt;&gt;"",بيانات!C2135,"")</f>
        <v/>
      </c>
      <c r="C2135" s="65" t="str">
        <f>IF(بيانات!B2135&lt;&gt;"",بيانات!D2135,"")</f>
        <v/>
      </c>
      <c r="D2135" s="2"/>
    </row>
    <row r="2136" spans="1:4" ht="15" customHeight="1">
      <c r="A2136" s="58" t="str">
        <f>IF(بيانات!B2136&lt;&gt;"",بيانات!B2136,"")</f>
        <v/>
      </c>
      <c r="B2136" s="58" t="str">
        <f>IF(بيانات!B2136&lt;&gt;"",بيانات!C2136,"")</f>
        <v/>
      </c>
      <c r="C2136" s="66" t="str">
        <f>IF(بيانات!B2136&lt;&gt;"",بيانات!D2136,"")</f>
        <v/>
      </c>
      <c r="D2136" s="5"/>
    </row>
    <row r="2137" spans="1:4" ht="15" customHeight="1">
      <c r="A2137" s="57" t="str">
        <f>IF(بيانات!B2137&lt;&gt;"",بيانات!B2137,"")</f>
        <v/>
      </c>
      <c r="B2137" s="57" t="str">
        <f>IF(بيانات!B2137&lt;&gt;"",بيانات!C2137,"")</f>
        <v/>
      </c>
      <c r="C2137" s="65" t="str">
        <f>IF(بيانات!B2137&lt;&gt;"",بيانات!D2137,"")</f>
        <v/>
      </c>
      <c r="D2137" s="2"/>
    </row>
    <row r="2138" spans="1:4" ht="15" customHeight="1">
      <c r="A2138" s="58" t="str">
        <f>IF(بيانات!B2138&lt;&gt;"",بيانات!B2138,"")</f>
        <v/>
      </c>
      <c r="B2138" s="58" t="str">
        <f>IF(بيانات!B2138&lt;&gt;"",بيانات!C2138,"")</f>
        <v/>
      </c>
      <c r="C2138" s="66" t="str">
        <f>IF(بيانات!B2138&lt;&gt;"",بيانات!D2138,"")</f>
        <v/>
      </c>
      <c r="D2138" s="5"/>
    </row>
    <row r="2139" spans="1:4" ht="15" customHeight="1">
      <c r="A2139" s="57" t="str">
        <f>IF(بيانات!B2139&lt;&gt;"",بيانات!B2139,"")</f>
        <v/>
      </c>
      <c r="B2139" s="57" t="str">
        <f>IF(بيانات!B2139&lt;&gt;"",بيانات!C2139,"")</f>
        <v/>
      </c>
      <c r="C2139" s="65" t="str">
        <f>IF(بيانات!B2139&lt;&gt;"",بيانات!D2139,"")</f>
        <v/>
      </c>
      <c r="D2139" s="2"/>
    </row>
    <row r="2140" spans="1:4" ht="15" customHeight="1">
      <c r="A2140" s="58" t="str">
        <f>IF(بيانات!B2140&lt;&gt;"",بيانات!B2140,"")</f>
        <v/>
      </c>
      <c r="B2140" s="58" t="str">
        <f>IF(بيانات!B2140&lt;&gt;"",بيانات!C2140,"")</f>
        <v/>
      </c>
      <c r="C2140" s="66" t="str">
        <f>IF(بيانات!B2140&lt;&gt;"",بيانات!D2140,"")</f>
        <v/>
      </c>
      <c r="D2140" s="5"/>
    </row>
    <row r="2141" spans="1:4" ht="15" customHeight="1">
      <c r="A2141" s="57" t="str">
        <f>IF(بيانات!B2141&lt;&gt;"",بيانات!B2141,"")</f>
        <v/>
      </c>
      <c r="B2141" s="57" t="str">
        <f>IF(بيانات!B2141&lt;&gt;"",بيانات!C2141,"")</f>
        <v/>
      </c>
      <c r="C2141" s="65" t="str">
        <f>IF(بيانات!B2141&lt;&gt;"",بيانات!D2141,"")</f>
        <v/>
      </c>
      <c r="D2141" s="2"/>
    </row>
    <row r="2142" spans="1:4" ht="15" customHeight="1">
      <c r="A2142" s="58" t="str">
        <f>IF(بيانات!B2142&lt;&gt;"",بيانات!B2142,"")</f>
        <v/>
      </c>
      <c r="B2142" s="58" t="str">
        <f>IF(بيانات!B2142&lt;&gt;"",بيانات!C2142,"")</f>
        <v/>
      </c>
      <c r="C2142" s="66" t="str">
        <f>IF(بيانات!B2142&lt;&gt;"",بيانات!D2142,"")</f>
        <v/>
      </c>
      <c r="D2142" s="5"/>
    </row>
    <row r="2143" spans="1:4" ht="15" customHeight="1">
      <c r="A2143" s="57" t="str">
        <f>IF(بيانات!B2143&lt;&gt;"",بيانات!B2143,"")</f>
        <v/>
      </c>
      <c r="B2143" s="57" t="str">
        <f>IF(بيانات!B2143&lt;&gt;"",بيانات!C2143,"")</f>
        <v/>
      </c>
      <c r="C2143" s="65" t="str">
        <f>IF(بيانات!B2143&lt;&gt;"",بيانات!D2143,"")</f>
        <v/>
      </c>
      <c r="D2143" s="2"/>
    </row>
    <row r="2144" spans="1:4" ht="15" customHeight="1">
      <c r="A2144" s="58" t="str">
        <f>IF(بيانات!B2144&lt;&gt;"",بيانات!B2144,"")</f>
        <v/>
      </c>
      <c r="B2144" s="58" t="str">
        <f>IF(بيانات!B2144&lt;&gt;"",بيانات!C2144,"")</f>
        <v/>
      </c>
      <c r="C2144" s="66" t="str">
        <f>IF(بيانات!B2144&lt;&gt;"",بيانات!D2144,"")</f>
        <v/>
      </c>
      <c r="D2144" s="5"/>
    </row>
    <row r="2145" spans="1:4" ht="15" customHeight="1">
      <c r="A2145" s="57" t="str">
        <f>IF(بيانات!B2145&lt;&gt;"",بيانات!B2145,"")</f>
        <v/>
      </c>
      <c r="B2145" s="57" t="str">
        <f>IF(بيانات!B2145&lt;&gt;"",بيانات!C2145,"")</f>
        <v/>
      </c>
      <c r="C2145" s="65" t="str">
        <f>IF(بيانات!B2145&lt;&gt;"",بيانات!D2145,"")</f>
        <v/>
      </c>
      <c r="D2145" s="2"/>
    </row>
    <row r="2146" spans="1:4" ht="15" customHeight="1">
      <c r="A2146" s="58" t="str">
        <f>IF(بيانات!B2146&lt;&gt;"",بيانات!B2146,"")</f>
        <v/>
      </c>
      <c r="B2146" s="58" t="str">
        <f>IF(بيانات!B2146&lt;&gt;"",بيانات!C2146,"")</f>
        <v/>
      </c>
      <c r="C2146" s="66" t="str">
        <f>IF(بيانات!B2146&lt;&gt;"",بيانات!D2146,"")</f>
        <v/>
      </c>
      <c r="D2146" s="5"/>
    </row>
    <row r="2147" spans="1:4" ht="15" customHeight="1">
      <c r="A2147" s="57" t="str">
        <f>IF(بيانات!B2147&lt;&gt;"",بيانات!B2147,"")</f>
        <v/>
      </c>
      <c r="B2147" s="57" t="str">
        <f>IF(بيانات!B2147&lt;&gt;"",بيانات!C2147,"")</f>
        <v/>
      </c>
      <c r="C2147" s="65" t="str">
        <f>IF(بيانات!B2147&lt;&gt;"",بيانات!D2147,"")</f>
        <v/>
      </c>
      <c r="D2147" s="2"/>
    </row>
    <row r="2148" spans="1:4" ht="15" customHeight="1">
      <c r="A2148" s="58" t="str">
        <f>IF(بيانات!B2148&lt;&gt;"",بيانات!B2148,"")</f>
        <v/>
      </c>
      <c r="B2148" s="58" t="str">
        <f>IF(بيانات!B2148&lt;&gt;"",بيانات!C2148,"")</f>
        <v/>
      </c>
      <c r="C2148" s="66" t="str">
        <f>IF(بيانات!B2148&lt;&gt;"",بيانات!D2148,"")</f>
        <v/>
      </c>
      <c r="D2148" s="5"/>
    </row>
    <row r="2149" spans="1:4" ht="15" customHeight="1">
      <c r="A2149" s="57" t="str">
        <f>IF(بيانات!B2149&lt;&gt;"",بيانات!B2149,"")</f>
        <v/>
      </c>
      <c r="B2149" s="57" t="str">
        <f>IF(بيانات!B2149&lt;&gt;"",بيانات!C2149,"")</f>
        <v/>
      </c>
      <c r="C2149" s="65" t="str">
        <f>IF(بيانات!B2149&lt;&gt;"",بيانات!D2149,"")</f>
        <v/>
      </c>
      <c r="D2149" s="2"/>
    </row>
    <row r="2150" spans="1:4" ht="15" customHeight="1">
      <c r="A2150" s="58" t="str">
        <f>IF(بيانات!B2150&lt;&gt;"",بيانات!B2150,"")</f>
        <v/>
      </c>
      <c r="B2150" s="58" t="str">
        <f>IF(بيانات!B2150&lt;&gt;"",بيانات!C2150,"")</f>
        <v/>
      </c>
      <c r="C2150" s="66" t="str">
        <f>IF(بيانات!B2150&lt;&gt;"",بيانات!D2150,"")</f>
        <v/>
      </c>
      <c r="D2150" s="5"/>
    </row>
    <row r="2151" spans="1:4" ht="15" customHeight="1">
      <c r="A2151" s="57" t="str">
        <f>IF(بيانات!B2151&lt;&gt;"",بيانات!B2151,"")</f>
        <v/>
      </c>
      <c r="B2151" s="57" t="str">
        <f>IF(بيانات!B2151&lt;&gt;"",بيانات!C2151,"")</f>
        <v/>
      </c>
      <c r="C2151" s="65" t="str">
        <f>IF(بيانات!B2151&lt;&gt;"",بيانات!D2151,"")</f>
        <v/>
      </c>
      <c r="D2151" s="2"/>
    </row>
    <row r="2152" spans="1:4" ht="15" customHeight="1">
      <c r="A2152" s="58" t="str">
        <f>IF(بيانات!B2152&lt;&gt;"",بيانات!B2152,"")</f>
        <v/>
      </c>
      <c r="B2152" s="58" t="str">
        <f>IF(بيانات!B2152&lt;&gt;"",بيانات!C2152,"")</f>
        <v/>
      </c>
      <c r="C2152" s="66" t="str">
        <f>IF(بيانات!B2152&lt;&gt;"",بيانات!D2152,"")</f>
        <v/>
      </c>
      <c r="D2152" s="5"/>
    </row>
    <row r="2153" spans="1:4" ht="15" customHeight="1">
      <c r="A2153" s="57" t="str">
        <f>IF(بيانات!B2153&lt;&gt;"",بيانات!B2153,"")</f>
        <v/>
      </c>
      <c r="B2153" s="57" t="str">
        <f>IF(بيانات!B2153&lt;&gt;"",بيانات!C2153,"")</f>
        <v/>
      </c>
      <c r="C2153" s="65" t="str">
        <f>IF(بيانات!B2153&lt;&gt;"",بيانات!D2153,"")</f>
        <v/>
      </c>
      <c r="D2153" s="2"/>
    </row>
    <row r="2154" spans="1:4" ht="15" customHeight="1">
      <c r="A2154" s="58" t="str">
        <f>IF(بيانات!B2154&lt;&gt;"",بيانات!B2154,"")</f>
        <v/>
      </c>
      <c r="B2154" s="58" t="str">
        <f>IF(بيانات!B2154&lt;&gt;"",بيانات!C2154,"")</f>
        <v/>
      </c>
      <c r="C2154" s="66" t="str">
        <f>IF(بيانات!B2154&lt;&gt;"",بيانات!D2154,"")</f>
        <v/>
      </c>
      <c r="D2154" s="5"/>
    </row>
    <row r="2155" spans="1:4" ht="15" customHeight="1">
      <c r="A2155" s="57" t="str">
        <f>IF(بيانات!B2155&lt;&gt;"",بيانات!B2155,"")</f>
        <v/>
      </c>
      <c r="B2155" s="57" t="str">
        <f>IF(بيانات!B2155&lt;&gt;"",بيانات!C2155,"")</f>
        <v/>
      </c>
      <c r="C2155" s="65" t="str">
        <f>IF(بيانات!B2155&lt;&gt;"",بيانات!D2155,"")</f>
        <v/>
      </c>
      <c r="D2155" s="2"/>
    </row>
    <row r="2156" spans="1:4" ht="15" customHeight="1">
      <c r="A2156" s="58" t="str">
        <f>IF(بيانات!B2156&lt;&gt;"",بيانات!B2156,"")</f>
        <v/>
      </c>
      <c r="B2156" s="58" t="str">
        <f>IF(بيانات!B2156&lt;&gt;"",بيانات!C2156,"")</f>
        <v/>
      </c>
      <c r="C2156" s="66" t="str">
        <f>IF(بيانات!B2156&lt;&gt;"",بيانات!D2156,"")</f>
        <v/>
      </c>
      <c r="D2156" s="5"/>
    </row>
    <row r="2157" spans="1:4" ht="15" customHeight="1">
      <c r="A2157" s="57" t="str">
        <f>IF(بيانات!B2157&lt;&gt;"",بيانات!B2157,"")</f>
        <v/>
      </c>
      <c r="B2157" s="57" t="str">
        <f>IF(بيانات!B2157&lt;&gt;"",بيانات!C2157,"")</f>
        <v/>
      </c>
      <c r="C2157" s="65" t="str">
        <f>IF(بيانات!B2157&lt;&gt;"",بيانات!D2157,"")</f>
        <v/>
      </c>
      <c r="D2157" s="2"/>
    </row>
    <row r="2158" spans="1:4" ht="15" customHeight="1">
      <c r="A2158" s="58" t="str">
        <f>IF(بيانات!B2158&lt;&gt;"",بيانات!B2158,"")</f>
        <v/>
      </c>
      <c r="B2158" s="58" t="str">
        <f>IF(بيانات!B2158&lt;&gt;"",بيانات!C2158,"")</f>
        <v/>
      </c>
      <c r="C2158" s="66" t="str">
        <f>IF(بيانات!B2158&lt;&gt;"",بيانات!D2158,"")</f>
        <v/>
      </c>
      <c r="D2158" s="5"/>
    </row>
    <row r="2159" spans="1:4" ht="15" customHeight="1">
      <c r="A2159" s="57" t="str">
        <f>IF(بيانات!B2159&lt;&gt;"",بيانات!B2159,"")</f>
        <v/>
      </c>
      <c r="B2159" s="57" t="str">
        <f>IF(بيانات!B2159&lt;&gt;"",بيانات!C2159,"")</f>
        <v/>
      </c>
      <c r="C2159" s="65" t="str">
        <f>IF(بيانات!B2159&lt;&gt;"",بيانات!D2159,"")</f>
        <v/>
      </c>
      <c r="D2159" s="2"/>
    </row>
    <row r="2160" spans="1:4" ht="15" customHeight="1">
      <c r="A2160" s="58" t="str">
        <f>IF(بيانات!B2160&lt;&gt;"",بيانات!B2160,"")</f>
        <v/>
      </c>
      <c r="B2160" s="58" t="str">
        <f>IF(بيانات!B2160&lt;&gt;"",بيانات!C2160,"")</f>
        <v/>
      </c>
      <c r="C2160" s="66" t="str">
        <f>IF(بيانات!B2160&lt;&gt;"",بيانات!D2160,"")</f>
        <v/>
      </c>
      <c r="D2160" s="5"/>
    </row>
    <row r="2161" spans="1:4" ht="15" customHeight="1">
      <c r="A2161" s="57" t="str">
        <f>IF(بيانات!B2161&lt;&gt;"",بيانات!B2161,"")</f>
        <v/>
      </c>
      <c r="B2161" s="57" t="str">
        <f>IF(بيانات!B2161&lt;&gt;"",بيانات!C2161,"")</f>
        <v/>
      </c>
      <c r="C2161" s="65" t="str">
        <f>IF(بيانات!B2161&lt;&gt;"",بيانات!D2161,"")</f>
        <v/>
      </c>
      <c r="D2161" s="2"/>
    </row>
    <row r="2162" spans="1:4" ht="15" customHeight="1">
      <c r="A2162" s="58" t="str">
        <f>IF(بيانات!B2162&lt;&gt;"",بيانات!B2162,"")</f>
        <v/>
      </c>
      <c r="B2162" s="58" t="str">
        <f>IF(بيانات!B2162&lt;&gt;"",بيانات!C2162,"")</f>
        <v/>
      </c>
      <c r="C2162" s="66" t="str">
        <f>IF(بيانات!B2162&lt;&gt;"",بيانات!D2162,"")</f>
        <v/>
      </c>
      <c r="D2162" s="5"/>
    </row>
    <row r="2163" spans="1:4" ht="15" customHeight="1">
      <c r="A2163" s="57" t="str">
        <f>IF(بيانات!B2163&lt;&gt;"",بيانات!B2163,"")</f>
        <v/>
      </c>
      <c r="B2163" s="57" t="str">
        <f>IF(بيانات!B2163&lt;&gt;"",بيانات!C2163,"")</f>
        <v/>
      </c>
      <c r="C2163" s="65" t="str">
        <f>IF(بيانات!B2163&lt;&gt;"",بيانات!D2163,"")</f>
        <v/>
      </c>
      <c r="D2163" s="2"/>
    </row>
    <row r="2164" spans="1:4" ht="15" customHeight="1">
      <c r="A2164" s="58" t="str">
        <f>IF(بيانات!B2164&lt;&gt;"",بيانات!B2164,"")</f>
        <v/>
      </c>
      <c r="B2164" s="58" t="str">
        <f>IF(بيانات!B2164&lt;&gt;"",بيانات!C2164,"")</f>
        <v/>
      </c>
      <c r="C2164" s="66" t="str">
        <f>IF(بيانات!B2164&lt;&gt;"",بيانات!D2164,"")</f>
        <v/>
      </c>
      <c r="D2164" s="5"/>
    </row>
    <row r="2165" spans="1:4" ht="15" customHeight="1">
      <c r="A2165" s="57" t="str">
        <f>IF(بيانات!B2165&lt;&gt;"",بيانات!B2165,"")</f>
        <v/>
      </c>
      <c r="B2165" s="57" t="str">
        <f>IF(بيانات!B2165&lt;&gt;"",بيانات!C2165,"")</f>
        <v/>
      </c>
      <c r="C2165" s="65" t="str">
        <f>IF(بيانات!B2165&lt;&gt;"",بيانات!D2165,"")</f>
        <v/>
      </c>
      <c r="D2165" s="2"/>
    </row>
    <row r="2166" spans="1:4" ht="15" customHeight="1">
      <c r="A2166" s="58" t="str">
        <f>IF(بيانات!B2166&lt;&gt;"",بيانات!B2166,"")</f>
        <v/>
      </c>
      <c r="B2166" s="58" t="str">
        <f>IF(بيانات!B2166&lt;&gt;"",بيانات!C2166,"")</f>
        <v/>
      </c>
      <c r="C2166" s="66" t="str">
        <f>IF(بيانات!B2166&lt;&gt;"",بيانات!D2166,"")</f>
        <v/>
      </c>
      <c r="D2166" s="5"/>
    </row>
    <row r="2167" spans="1:4" ht="15" customHeight="1">
      <c r="A2167" s="57" t="str">
        <f>IF(بيانات!B2167&lt;&gt;"",بيانات!B2167,"")</f>
        <v/>
      </c>
      <c r="B2167" s="57" t="str">
        <f>IF(بيانات!B2167&lt;&gt;"",بيانات!C2167,"")</f>
        <v/>
      </c>
      <c r="C2167" s="65" t="str">
        <f>IF(بيانات!B2167&lt;&gt;"",بيانات!D2167,"")</f>
        <v/>
      </c>
      <c r="D2167" s="2"/>
    </row>
    <row r="2168" spans="1:4" ht="15" customHeight="1">
      <c r="A2168" s="58" t="str">
        <f>IF(بيانات!B2168&lt;&gt;"",بيانات!B2168,"")</f>
        <v/>
      </c>
      <c r="B2168" s="58" t="str">
        <f>IF(بيانات!B2168&lt;&gt;"",بيانات!C2168,"")</f>
        <v/>
      </c>
      <c r="C2168" s="66" t="str">
        <f>IF(بيانات!B2168&lt;&gt;"",بيانات!D2168,"")</f>
        <v/>
      </c>
      <c r="D2168" s="5"/>
    </row>
    <row r="2169" spans="1:4" ht="15" customHeight="1">
      <c r="A2169" s="57" t="str">
        <f>IF(بيانات!B2169&lt;&gt;"",بيانات!B2169,"")</f>
        <v/>
      </c>
      <c r="B2169" s="57" t="str">
        <f>IF(بيانات!B2169&lt;&gt;"",بيانات!C2169,"")</f>
        <v/>
      </c>
      <c r="C2169" s="65" t="str">
        <f>IF(بيانات!B2169&lt;&gt;"",بيانات!D2169,"")</f>
        <v/>
      </c>
      <c r="D2169" s="2"/>
    </row>
    <row r="2170" spans="1:4" ht="15" customHeight="1">
      <c r="A2170" s="58" t="str">
        <f>IF(بيانات!B2170&lt;&gt;"",بيانات!B2170,"")</f>
        <v/>
      </c>
      <c r="B2170" s="58" t="str">
        <f>IF(بيانات!B2170&lt;&gt;"",بيانات!C2170,"")</f>
        <v/>
      </c>
      <c r="C2170" s="66" t="str">
        <f>IF(بيانات!B2170&lt;&gt;"",بيانات!D2170,"")</f>
        <v/>
      </c>
      <c r="D2170" s="5"/>
    </row>
    <row r="2171" spans="1:4" ht="15" customHeight="1">
      <c r="A2171" s="57" t="str">
        <f>IF(بيانات!B2171&lt;&gt;"",بيانات!B2171,"")</f>
        <v/>
      </c>
      <c r="B2171" s="57" t="str">
        <f>IF(بيانات!B2171&lt;&gt;"",بيانات!C2171,"")</f>
        <v/>
      </c>
      <c r="C2171" s="65" t="str">
        <f>IF(بيانات!B2171&lt;&gt;"",بيانات!D2171,"")</f>
        <v/>
      </c>
      <c r="D2171" s="2"/>
    </row>
    <row r="2172" spans="1:4" ht="15" customHeight="1">
      <c r="A2172" s="58" t="str">
        <f>IF(بيانات!B2172&lt;&gt;"",بيانات!B2172,"")</f>
        <v/>
      </c>
      <c r="B2172" s="58" t="str">
        <f>IF(بيانات!B2172&lt;&gt;"",بيانات!C2172,"")</f>
        <v/>
      </c>
      <c r="C2172" s="66" t="str">
        <f>IF(بيانات!B2172&lt;&gt;"",بيانات!D2172,"")</f>
        <v/>
      </c>
      <c r="D2172" s="5"/>
    </row>
    <row r="2173" spans="1:4" ht="15" customHeight="1">
      <c r="A2173" s="57" t="str">
        <f>IF(بيانات!B2173&lt;&gt;"",بيانات!B2173,"")</f>
        <v/>
      </c>
      <c r="B2173" s="57" t="str">
        <f>IF(بيانات!B2173&lt;&gt;"",بيانات!C2173,"")</f>
        <v/>
      </c>
      <c r="C2173" s="65" t="str">
        <f>IF(بيانات!B2173&lt;&gt;"",بيانات!D2173,"")</f>
        <v/>
      </c>
      <c r="D2173" s="2"/>
    </row>
    <row r="2174" spans="1:4" ht="15" customHeight="1">
      <c r="A2174" s="58" t="str">
        <f>IF(بيانات!B2174&lt;&gt;"",بيانات!B2174,"")</f>
        <v/>
      </c>
      <c r="B2174" s="58" t="str">
        <f>IF(بيانات!B2174&lt;&gt;"",بيانات!C2174,"")</f>
        <v/>
      </c>
      <c r="C2174" s="66" t="str">
        <f>IF(بيانات!B2174&lt;&gt;"",بيانات!D2174,"")</f>
        <v/>
      </c>
      <c r="D2174" s="5"/>
    </row>
    <row r="2175" spans="1:4" ht="15" customHeight="1">
      <c r="A2175" s="57" t="str">
        <f>IF(بيانات!B2175&lt;&gt;"",بيانات!B2175,"")</f>
        <v/>
      </c>
      <c r="B2175" s="57" t="str">
        <f>IF(بيانات!B2175&lt;&gt;"",بيانات!C2175,"")</f>
        <v/>
      </c>
      <c r="C2175" s="65" t="str">
        <f>IF(بيانات!B2175&lt;&gt;"",بيانات!D2175,"")</f>
        <v/>
      </c>
      <c r="D2175" s="2"/>
    </row>
    <row r="2176" spans="1:4" ht="15" customHeight="1">
      <c r="A2176" s="58" t="str">
        <f>IF(بيانات!B2176&lt;&gt;"",بيانات!B2176,"")</f>
        <v/>
      </c>
      <c r="B2176" s="58" t="str">
        <f>IF(بيانات!B2176&lt;&gt;"",بيانات!C2176,"")</f>
        <v/>
      </c>
      <c r="C2176" s="66" t="str">
        <f>IF(بيانات!B2176&lt;&gt;"",بيانات!D2176,"")</f>
        <v/>
      </c>
      <c r="D2176" s="5"/>
    </row>
    <row r="2177" spans="1:4" ht="15" customHeight="1">
      <c r="A2177" s="57" t="str">
        <f>IF(بيانات!B2177&lt;&gt;"",بيانات!B2177,"")</f>
        <v/>
      </c>
      <c r="B2177" s="57" t="str">
        <f>IF(بيانات!B2177&lt;&gt;"",بيانات!C2177,"")</f>
        <v/>
      </c>
      <c r="C2177" s="65" t="str">
        <f>IF(بيانات!B2177&lt;&gt;"",بيانات!D2177,"")</f>
        <v/>
      </c>
      <c r="D2177" s="2"/>
    </row>
    <row r="2178" spans="1:4" ht="15" customHeight="1">
      <c r="A2178" s="58" t="str">
        <f>IF(بيانات!B2178&lt;&gt;"",بيانات!B2178,"")</f>
        <v/>
      </c>
      <c r="B2178" s="58" t="str">
        <f>IF(بيانات!B2178&lt;&gt;"",بيانات!C2178,"")</f>
        <v/>
      </c>
      <c r="C2178" s="66" t="str">
        <f>IF(بيانات!B2178&lt;&gt;"",بيانات!D2178,"")</f>
        <v/>
      </c>
      <c r="D2178" s="5"/>
    </row>
    <row r="2179" spans="1:4" ht="15" customHeight="1">
      <c r="A2179" s="57" t="str">
        <f>IF(بيانات!B2179&lt;&gt;"",بيانات!B2179,"")</f>
        <v/>
      </c>
      <c r="B2179" s="57" t="str">
        <f>IF(بيانات!B2179&lt;&gt;"",بيانات!C2179,"")</f>
        <v/>
      </c>
      <c r="C2179" s="65" t="str">
        <f>IF(بيانات!B2179&lt;&gt;"",بيانات!D2179,"")</f>
        <v/>
      </c>
      <c r="D2179" s="2"/>
    </row>
    <row r="2180" spans="1:4" ht="15" customHeight="1">
      <c r="A2180" s="58" t="str">
        <f>IF(بيانات!B2180&lt;&gt;"",بيانات!B2180,"")</f>
        <v/>
      </c>
      <c r="B2180" s="58" t="str">
        <f>IF(بيانات!B2180&lt;&gt;"",بيانات!C2180,"")</f>
        <v/>
      </c>
      <c r="C2180" s="66" t="str">
        <f>IF(بيانات!B2180&lt;&gt;"",بيانات!D2180,"")</f>
        <v/>
      </c>
      <c r="D2180" s="5"/>
    </row>
    <row r="2181" spans="1:4" ht="15" customHeight="1">
      <c r="A2181" s="57" t="str">
        <f>IF(بيانات!B2181&lt;&gt;"",بيانات!B2181,"")</f>
        <v/>
      </c>
      <c r="B2181" s="57" t="str">
        <f>IF(بيانات!B2181&lt;&gt;"",بيانات!C2181,"")</f>
        <v/>
      </c>
      <c r="C2181" s="65" t="str">
        <f>IF(بيانات!B2181&lt;&gt;"",بيانات!D2181,"")</f>
        <v/>
      </c>
      <c r="D2181" s="2"/>
    </row>
    <row r="2182" spans="1:4" ht="15" customHeight="1">
      <c r="A2182" s="58" t="str">
        <f>IF(بيانات!B2182&lt;&gt;"",بيانات!B2182,"")</f>
        <v/>
      </c>
      <c r="B2182" s="58" t="str">
        <f>IF(بيانات!B2182&lt;&gt;"",بيانات!C2182,"")</f>
        <v/>
      </c>
      <c r="C2182" s="66" t="str">
        <f>IF(بيانات!B2182&lt;&gt;"",بيانات!D2182,"")</f>
        <v/>
      </c>
      <c r="D2182" s="5"/>
    </row>
    <row r="2183" spans="1:4" ht="15" customHeight="1">
      <c r="A2183" s="57" t="str">
        <f>IF(بيانات!B2183&lt;&gt;"",بيانات!B2183,"")</f>
        <v/>
      </c>
      <c r="B2183" s="57" t="str">
        <f>IF(بيانات!B2183&lt;&gt;"",بيانات!C2183,"")</f>
        <v/>
      </c>
      <c r="C2183" s="65" t="str">
        <f>IF(بيانات!B2183&lt;&gt;"",بيانات!D2183,"")</f>
        <v/>
      </c>
      <c r="D2183" s="2"/>
    </row>
    <row r="2184" spans="1:4" ht="15" customHeight="1">
      <c r="A2184" s="58" t="str">
        <f>IF(بيانات!B2184&lt;&gt;"",بيانات!B2184,"")</f>
        <v/>
      </c>
      <c r="B2184" s="58" t="str">
        <f>IF(بيانات!B2184&lt;&gt;"",بيانات!C2184,"")</f>
        <v/>
      </c>
      <c r="C2184" s="66" t="str">
        <f>IF(بيانات!B2184&lt;&gt;"",بيانات!D2184,"")</f>
        <v/>
      </c>
      <c r="D2184" s="5"/>
    </row>
    <row r="2185" spans="1:4" ht="15" customHeight="1">
      <c r="A2185" s="57" t="str">
        <f>IF(بيانات!B2185&lt;&gt;"",بيانات!B2185,"")</f>
        <v/>
      </c>
      <c r="B2185" s="57" t="str">
        <f>IF(بيانات!B2185&lt;&gt;"",بيانات!C2185,"")</f>
        <v/>
      </c>
      <c r="C2185" s="65" t="str">
        <f>IF(بيانات!B2185&lt;&gt;"",بيانات!D2185,"")</f>
        <v/>
      </c>
      <c r="D2185" s="2"/>
    </row>
    <row r="2186" spans="1:4" ht="15" customHeight="1">
      <c r="A2186" s="58" t="str">
        <f>IF(بيانات!B2186&lt;&gt;"",بيانات!B2186,"")</f>
        <v/>
      </c>
      <c r="B2186" s="58" t="str">
        <f>IF(بيانات!B2186&lt;&gt;"",بيانات!C2186,"")</f>
        <v/>
      </c>
      <c r="C2186" s="66" t="str">
        <f>IF(بيانات!B2186&lt;&gt;"",بيانات!D2186,"")</f>
        <v/>
      </c>
      <c r="D2186" s="5"/>
    </row>
    <row r="2187" spans="1:4" ht="15" customHeight="1">
      <c r="A2187" s="57" t="str">
        <f>IF(بيانات!B2187&lt;&gt;"",بيانات!B2187,"")</f>
        <v/>
      </c>
      <c r="B2187" s="57" t="str">
        <f>IF(بيانات!B2187&lt;&gt;"",بيانات!C2187,"")</f>
        <v/>
      </c>
      <c r="C2187" s="65" t="str">
        <f>IF(بيانات!B2187&lt;&gt;"",بيانات!D2187,"")</f>
        <v/>
      </c>
      <c r="D2187" s="2"/>
    </row>
    <row r="2188" spans="1:4" ht="15" customHeight="1">
      <c r="A2188" s="58" t="str">
        <f>IF(بيانات!B2188&lt;&gt;"",بيانات!B2188,"")</f>
        <v/>
      </c>
      <c r="B2188" s="58" t="str">
        <f>IF(بيانات!B2188&lt;&gt;"",بيانات!C2188,"")</f>
        <v/>
      </c>
      <c r="C2188" s="66" t="str">
        <f>IF(بيانات!B2188&lt;&gt;"",بيانات!D2188,"")</f>
        <v/>
      </c>
      <c r="D2188" s="5"/>
    </row>
    <row r="2189" spans="1:4" ht="15" customHeight="1">
      <c r="A2189" s="57" t="str">
        <f>IF(بيانات!B2189&lt;&gt;"",بيانات!B2189,"")</f>
        <v/>
      </c>
      <c r="B2189" s="57" t="str">
        <f>IF(بيانات!B2189&lt;&gt;"",بيانات!C2189,"")</f>
        <v/>
      </c>
      <c r="C2189" s="65" t="str">
        <f>IF(بيانات!B2189&lt;&gt;"",بيانات!D2189,"")</f>
        <v/>
      </c>
      <c r="D2189" s="2"/>
    </row>
    <row r="2190" spans="1:4" ht="15" customHeight="1">
      <c r="A2190" s="58" t="str">
        <f>IF(بيانات!B2190&lt;&gt;"",بيانات!B2190,"")</f>
        <v/>
      </c>
      <c r="B2190" s="58" t="str">
        <f>IF(بيانات!B2190&lt;&gt;"",بيانات!C2190,"")</f>
        <v/>
      </c>
      <c r="C2190" s="66" t="str">
        <f>IF(بيانات!B2190&lt;&gt;"",بيانات!D2190,"")</f>
        <v/>
      </c>
      <c r="D2190" s="5"/>
    </row>
    <row r="2191" spans="1:4" ht="15" customHeight="1">
      <c r="A2191" s="57" t="str">
        <f>IF(بيانات!B2191&lt;&gt;"",بيانات!B2191,"")</f>
        <v/>
      </c>
      <c r="B2191" s="57" t="str">
        <f>IF(بيانات!B2191&lt;&gt;"",بيانات!C2191,"")</f>
        <v/>
      </c>
      <c r="C2191" s="65" t="str">
        <f>IF(بيانات!B2191&lt;&gt;"",بيانات!D2191,"")</f>
        <v/>
      </c>
      <c r="D2191" s="2"/>
    </row>
    <row r="2192" spans="1:4" ht="15" customHeight="1">
      <c r="A2192" s="58" t="str">
        <f>IF(بيانات!B2192&lt;&gt;"",بيانات!B2192,"")</f>
        <v/>
      </c>
      <c r="B2192" s="58" t="str">
        <f>IF(بيانات!B2192&lt;&gt;"",بيانات!C2192,"")</f>
        <v/>
      </c>
      <c r="C2192" s="66" t="str">
        <f>IF(بيانات!B2192&lt;&gt;"",بيانات!D2192,"")</f>
        <v/>
      </c>
      <c r="D2192" s="5"/>
    </row>
    <row r="2193" spans="1:4" ht="15" customHeight="1">
      <c r="A2193" s="57" t="str">
        <f>IF(بيانات!B2193&lt;&gt;"",بيانات!B2193,"")</f>
        <v/>
      </c>
      <c r="B2193" s="57" t="str">
        <f>IF(بيانات!B2193&lt;&gt;"",بيانات!C2193,"")</f>
        <v/>
      </c>
      <c r="C2193" s="65" t="str">
        <f>IF(بيانات!B2193&lt;&gt;"",بيانات!D2193,"")</f>
        <v/>
      </c>
      <c r="D2193" s="2"/>
    </row>
    <row r="2194" spans="1:4" ht="15" customHeight="1">
      <c r="A2194" s="58" t="str">
        <f>IF(بيانات!B2194&lt;&gt;"",بيانات!B2194,"")</f>
        <v/>
      </c>
      <c r="B2194" s="58" t="str">
        <f>IF(بيانات!B2194&lt;&gt;"",بيانات!C2194,"")</f>
        <v/>
      </c>
      <c r="C2194" s="66" t="str">
        <f>IF(بيانات!B2194&lt;&gt;"",بيانات!D2194,"")</f>
        <v/>
      </c>
      <c r="D2194" s="5"/>
    </row>
    <row r="2195" spans="1:4" ht="15" customHeight="1">
      <c r="A2195" s="57" t="str">
        <f>IF(بيانات!B2195&lt;&gt;"",بيانات!B2195,"")</f>
        <v/>
      </c>
      <c r="B2195" s="57" t="str">
        <f>IF(بيانات!B2195&lt;&gt;"",بيانات!C2195,"")</f>
        <v/>
      </c>
      <c r="C2195" s="65" t="str">
        <f>IF(بيانات!B2195&lt;&gt;"",بيانات!D2195,"")</f>
        <v/>
      </c>
      <c r="D2195" s="2"/>
    </row>
    <row r="2196" spans="1:4" ht="15" customHeight="1">
      <c r="A2196" s="58" t="str">
        <f>IF(بيانات!B2196&lt;&gt;"",بيانات!B2196,"")</f>
        <v/>
      </c>
      <c r="B2196" s="58" t="str">
        <f>IF(بيانات!B2196&lt;&gt;"",بيانات!C2196,"")</f>
        <v/>
      </c>
      <c r="C2196" s="66" t="str">
        <f>IF(بيانات!B2196&lt;&gt;"",بيانات!D2196,"")</f>
        <v/>
      </c>
      <c r="D2196" s="5"/>
    </row>
    <row r="2197" spans="1:4" ht="15" customHeight="1">
      <c r="A2197" s="57" t="str">
        <f>IF(بيانات!B2197&lt;&gt;"",بيانات!B2197,"")</f>
        <v/>
      </c>
      <c r="B2197" s="57" t="str">
        <f>IF(بيانات!B2197&lt;&gt;"",بيانات!C2197,"")</f>
        <v/>
      </c>
      <c r="C2197" s="65" t="str">
        <f>IF(بيانات!B2197&lt;&gt;"",بيانات!D2197,"")</f>
        <v/>
      </c>
      <c r="D2197" s="2"/>
    </row>
    <row r="2198" spans="1:4" ht="15" customHeight="1">
      <c r="A2198" s="58" t="str">
        <f>IF(بيانات!B2198&lt;&gt;"",بيانات!B2198,"")</f>
        <v/>
      </c>
      <c r="B2198" s="58" t="str">
        <f>IF(بيانات!B2198&lt;&gt;"",بيانات!C2198,"")</f>
        <v/>
      </c>
      <c r="C2198" s="66" t="str">
        <f>IF(بيانات!B2198&lt;&gt;"",بيانات!D2198,"")</f>
        <v/>
      </c>
      <c r="D2198" s="5"/>
    </row>
    <row r="2199" spans="1:4" ht="15" customHeight="1">
      <c r="A2199" s="57" t="str">
        <f>IF(بيانات!B2199&lt;&gt;"",بيانات!B2199,"")</f>
        <v/>
      </c>
      <c r="B2199" s="57" t="str">
        <f>IF(بيانات!B2199&lt;&gt;"",بيانات!C2199,"")</f>
        <v/>
      </c>
      <c r="C2199" s="65" t="str">
        <f>IF(بيانات!B2199&lt;&gt;"",بيانات!D2199,"")</f>
        <v/>
      </c>
      <c r="D2199" s="2"/>
    </row>
    <row r="2200" spans="1:4" ht="15" customHeight="1">
      <c r="A2200" s="58" t="str">
        <f>IF(بيانات!B2200&lt;&gt;"",بيانات!B2200,"")</f>
        <v/>
      </c>
      <c r="B2200" s="58" t="str">
        <f>IF(بيانات!B2200&lt;&gt;"",بيانات!C2200,"")</f>
        <v/>
      </c>
      <c r="C2200" s="66" t="str">
        <f>IF(بيانات!B2200&lt;&gt;"",بيانات!D2200,"")</f>
        <v/>
      </c>
      <c r="D2200" s="5"/>
    </row>
    <row r="2201" spans="1:4" ht="15" customHeight="1">
      <c r="A2201" s="57" t="str">
        <f>IF(بيانات!B2201&lt;&gt;"",بيانات!B2201,"")</f>
        <v/>
      </c>
      <c r="B2201" s="57" t="str">
        <f>IF(بيانات!B2201&lt;&gt;"",بيانات!C2201,"")</f>
        <v/>
      </c>
      <c r="C2201" s="65" t="str">
        <f>IF(بيانات!B2201&lt;&gt;"",بيانات!D2201,"")</f>
        <v/>
      </c>
      <c r="D2201" s="2"/>
    </row>
    <row r="2202" spans="1:4" ht="15" customHeight="1">
      <c r="A2202" s="58" t="str">
        <f>IF(بيانات!B2202&lt;&gt;"",بيانات!B2202,"")</f>
        <v/>
      </c>
      <c r="B2202" s="58" t="str">
        <f>IF(بيانات!B2202&lt;&gt;"",بيانات!C2202,"")</f>
        <v/>
      </c>
      <c r="C2202" s="66" t="str">
        <f>IF(بيانات!B2202&lt;&gt;"",بيانات!D2202,"")</f>
        <v/>
      </c>
      <c r="D2202" s="5"/>
    </row>
    <row r="2203" spans="1:4" ht="15" customHeight="1">
      <c r="A2203" s="57" t="str">
        <f>IF(بيانات!B2203&lt;&gt;"",بيانات!B2203,"")</f>
        <v/>
      </c>
      <c r="B2203" s="57" t="str">
        <f>IF(بيانات!B2203&lt;&gt;"",بيانات!C2203,"")</f>
        <v/>
      </c>
      <c r="C2203" s="65" t="str">
        <f>IF(بيانات!B2203&lt;&gt;"",بيانات!D2203,"")</f>
        <v/>
      </c>
      <c r="D2203" s="2"/>
    </row>
    <row r="2204" spans="1:4" ht="15" customHeight="1">
      <c r="A2204" s="58" t="str">
        <f>IF(بيانات!B2204&lt;&gt;"",بيانات!B2204,"")</f>
        <v/>
      </c>
      <c r="B2204" s="58" t="str">
        <f>IF(بيانات!B2204&lt;&gt;"",بيانات!C2204,"")</f>
        <v/>
      </c>
      <c r="C2204" s="66" t="str">
        <f>IF(بيانات!B2204&lt;&gt;"",بيانات!D2204,"")</f>
        <v/>
      </c>
      <c r="D2204" s="5"/>
    </row>
    <row r="2205" spans="1:4" ht="15" customHeight="1">
      <c r="A2205" s="57" t="str">
        <f>IF(بيانات!B2205&lt;&gt;"",بيانات!B2205,"")</f>
        <v/>
      </c>
      <c r="B2205" s="57" t="str">
        <f>IF(بيانات!B2205&lt;&gt;"",بيانات!C2205,"")</f>
        <v/>
      </c>
      <c r="C2205" s="65" t="str">
        <f>IF(بيانات!B2205&lt;&gt;"",بيانات!D2205,"")</f>
        <v/>
      </c>
      <c r="D2205" s="2"/>
    </row>
    <row r="2206" spans="1:4" ht="15" customHeight="1">
      <c r="A2206" s="58" t="str">
        <f>IF(بيانات!B2206&lt;&gt;"",بيانات!B2206,"")</f>
        <v/>
      </c>
      <c r="B2206" s="58" t="str">
        <f>IF(بيانات!B2206&lt;&gt;"",بيانات!C2206,"")</f>
        <v/>
      </c>
      <c r="C2206" s="66" t="str">
        <f>IF(بيانات!B2206&lt;&gt;"",بيانات!D2206,"")</f>
        <v/>
      </c>
      <c r="D2206" s="5"/>
    </row>
    <row r="2207" spans="1:4" ht="15" customHeight="1">
      <c r="A2207" s="57" t="str">
        <f>IF(بيانات!B2207&lt;&gt;"",بيانات!B2207,"")</f>
        <v/>
      </c>
      <c r="B2207" s="57" t="str">
        <f>IF(بيانات!B2207&lt;&gt;"",بيانات!C2207,"")</f>
        <v/>
      </c>
      <c r="C2207" s="65" t="str">
        <f>IF(بيانات!B2207&lt;&gt;"",بيانات!D2207,"")</f>
        <v/>
      </c>
      <c r="D2207" s="2"/>
    </row>
    <row r="2208" spans="1:4" ht="15" customHeight="1">
      <c r="A2208" s="58" t="str">
        <f>IF(بيانات!B2208&lt;&gt;"",بيانات!B2208,"")</f>
        <v/>
      </c>
      <c r="B2208" s="58" t="str">
        <f>IF(بيانات!B2208&lt;&gt;"",بيانات!C2208,"")</f>
        <v/>
      </c>
      <c r="C2208" s="66" t="str">
        <f>IF(بيانات!B2208&lt;&gt;"",بيانات!D2208,"")</f>
        <v/>
      </c>
      <c r="D2208" s="5"/>
    </row>
    <row r="2209" spans="1:4" ht="15" customHeight="1">
      <c r="A2209" s="57" t="str">
        <f>IF(بيانات!B2209&lt;&gt;"",بيانات!B2209,"")</f>
        <v/>
      </c>
      <c r="B2209" s="57" t="str">
        <f>IF(بيانات!B2209&lt;&gt;"",بيانات!C2209,"")</f>
        <v/>
      </c>
      <c r="C2209" s="65" t="str">
        <f>IF(بيانات!B2209&lt;&gt;"",بيانات!D2209,"")</f>
        <v/>
      </c>
      <c r="D2209" s="2"/>
    </row>
    <row r="2210" spans="1:4" ht="15" customHeight="1">
      <c r="A2210" s="58" t="str">
        <f>IF(بيانات!B2210&lt;&gt;"",بيانات!B2210,"")</f>
        <v/>
      </c>
      <c r="B2210" s="58" t="str">
        <f>IF(بيانات!B2210&lt;&gt;"",بيانات!C2210,"")</f>
        <v/>
      </c>
      <c r="C2210" s="66" t="str">
        <f>IF(بيانات!B2210&lt;&gt;"",بيانات!D2210,"")</f>
        <v/>
      </c>
      <c r="D2210" s="5"/>
    </row>
    <row r="2211" spans="1:4" ht="15" customHeight="1">
      <c r="A2211" s="57" t="str">
        <f>IF(بيانات!B2211&lt;&gt;"",بيانات!B2211,"")</f>
        <v/>
      </c>
      <c r="B2211" s="57" t="str">
        <f>IF(بيانات!B2211&lt;&gt;"",بيانات!C2211,"")</f>
        <v/>
      </c>
      <c r="C2211" s="65" t="str">
        <f>IF(بيانات!B2211&lt;&gt;"",بيانات!D2211,"")</f>
        <v/>
      </c>
      <c r="D2211" s="2"/>
    </row>
    <row r="2212" spans="1:4" ht="15" customHeight="1">
      <c r="A2212" s="58" t="str">
        <f>IF(بيانات!B2212&lt;&gt;"",بيانات!B2212,"")</f>
        <v/>
      </c>
      <c r="B2212" s="58" t="str">
        <f>IF(بيانات!B2212&lt;&gt;"",بيانات!C2212,"")</f>
        <v/>
      </c>
      <c r="C2212" s="66" t="str">
        <f>IF(بيانات!B2212&lt;&gt;"",بيانات!D2212,"")</f>
        <v/>
      </c>
      <c r="D2212" s="5"/>
    </row>
    <row r="2213" spans="1:4" ht="15" customHeight="1">
      <c r="A2213" s="57" t="str">
        <f>IF(بيانات!B2213&lt;&gt;"",بيانات!B2213,"")</f>
        <v/>
      </c>
      <c r="B2213" s="57" t="str">
        <f>IF(بيانات!B2213&lt;&gt;"",بيانات!C2213,"")</f>
        <v/>
      </c>
      <c r="C2213" s="65" t="str">
        <f>IF(بيانات!B2213&lt;&gt;"",بيانات!D2213,"")</f>
        <v/>
      </c>
      <c r="D2213" s="2"/>
    </row>
    <row r="2214" spans="1:4" ht="15" customHeight="1">
      <c r="A2214" s="58" t="str">
        <f>IF(بيانات!B2214&lt;&gt;"",بيانات!B2214,"")</f>
        <v/>
      </c>
      <c r="B2214" s="58" t="str">
        <f>IF(بيانات!B2214&lt;&gt;"",بيانات!C2214,"")</f>
        <v/>
      </c>
      <c r="C2214" s="66" t="str">
        <f>IF(بيانات!B2214&lt;&gt;"",بيانات!D2214,"")</f>
        <v/>
      </c>
      <c r="D2214" s="5"/>
    </row>
    <row r="2215" spans="1:4" ht="15" customHeight="1">
      <c r="A2215" s="57" t="str">
        <f>IF(بيانات!B2215&lt;&gt;"",بيانات!B2215,"")</f>
        <v/>
      </c>
      <c r="B2215" s="57" t="str">
        <f>IF(بيانات!B2215&lt;&gt;"",بيانات!C2215,"")</f>
        <v/>
      </c>
      <c r="C2215" s="65" t="str">
        <f>IF(بيانات!B2215&lt;&gt;"",بيانات!D2215,"")</f>
        <v/>
      </c>
      <c r="D2215" s="2"/>
    </row>
    <row r="2216" spans="1:4" ht="15" customHeight="1">
      <c r="A2216" s="58" t="str">
        <f>IF(بيانات!B2216&lt;&gt;"",بيانات!B2216,"")</f>
        <v/>
      </c>
      <c r="B2216" s="58" t="str">
        <f>IF(بيانات!B2216&lt;&gt;"",بيانات!C2216,"")</f>
        <v/>
      </c>
      <c r="C2216" s="66" t="str">
        <f>IF(بيانات!B2216&lt;&gt;"",بيانات!D2216,"")</f>
        <v/>
      </c>
      <c r="D2216" s="5"/>
    </row>
    <row r="2217" spans="1:4" ht="15" customHeight="1">
      <c r="A2217" s="57" t="str">
        <f>IF(بيانات!B2217&lt;&gt;"",بيانات!B2217,"")</f>
        <v/>
      </c>
      <c r="B2217" s="57" t="str">
        <f>IF(بيانات!B2217&lt;&gt;"",بيانات!C2217,"")</f>
        <v/>
      </c>
      <c r="C2217" s="65" t="str">
        <f>IF(بيانات!B2217&lt;&gt;"",بيانات!D2217,"")</f>
        <v/>
      </c>
      <c r="D2217" s="2"/>
    </row>
    <row r="2218" spans="1:4" ht="15" customHeight="1">
      <c r="A2218" s="58" t="str">
        <f>IF(بيانات!B2218&lt;&gt;"",بيانات!B2218,"")</f>
        <v/>
      </c>
      <c r="B2218" s="58" t="str">
        <f>IF(بيانات!B2218&lt;&gt;"",بيانات!C2218,"")</f>
        <v/>
      </c>
      <c r="C2218" s="66" t="str">
        <f>IF(بيانات!B2218&lt;&gt;"",بيانات!D2218,"")</f>
        <v/>
      </c>
      <c r="D2218" s="5"/>
    </row>
    <row r="2219" spans="1:4" ht="15" customHeight="1">
      <c r="A2219" s="57" t="str">
        <f>IF(بيانات!B2219&lt;&gt;"",بيانات!B2219,"")</f>
        <v/>
      </c>
      <c r="B2219" s="57" t="str">
        <f>IF(بيانات!B2219&lt;&gt;"",بيانات!C2219,"")</f>
        <v/>
      </c>
      <c r="C2219" s="65" t="str">
        <f>IF(بيانات!B2219&lt;&gt;"",بيانات!D2219,"")</f>
        <v/>
      </c>
      <c r="D2219" s="2"/>
    </row>
    <row r="2220" spans="1:4" ht="15" customHeight="1">
      <c r="A2220" s="58" t="str">
        <f>IF(بيانات!B2220&lt;&gt;"",بيانات!B2220,"")</f>
        <v/>
      </c>
      <c r="B2220" s="58" t="str">
        <f>IF(بيانات!B2220&lt;&gt;"",بيانات!C2220,"")</f>
        <v/>
      </c>
      <c r="C2220" s="66" t="str">
        <f>IF(بيانات!B2220&lt;&gt;"",بيانات!D2220,"")</f>
        <v/>
      </c>
      <c r="D2220" s="5"/>
    </row>
    <row r="2221" spans="1:4" ht="15" customHeight="1">
      <c r="A2221" s="57" t="str">
        <f>IF(بيانات!B2221&lt;&gt;"",بيانات!B2221,"")</f>
        <v/>
      </c>
      <c r="B2221" s="57" t="str">
        <f>IF(بيانات!B2221&lt;&gt;"",بيانات!C2221,"")</f>
        <v/>
      </c>
      <c r="C2221" s="65" t="str">
        <f>IF(بيانات!B2221&lt;&gt;"",بيانات!D2221,"")</f>
        <v/>
      </c>
      <c r="D2221" s="2"/>
    </row>
    <row r="2222" spans="1:4" ht="15" customHeight="1">
      <c r="A2222" s="58" t="str">
        <f>IF(بيانات!B2222&lt;&gt;"",بيانات!B2222,"")</f>
        <v/>
      </c>
      <c r="B2222" s="58" t="str">
        <f>IF(بيانات!B2222&lt;&gt;"",بيانات!C2222,"")</f>
        <v/>
      </c>
      <c r="C2222" s="66" t="str">
        <f>IF(بيانات!B2222&lt;&gt;"",بيانات!D2222,"")</f>
        <v/>
      </c>
      <c r="D2222" s="5"/>
    </row>
    <row r="2223" spans="1:4" ht="15" customHeight="1">
      <c r="A2223" s="57" t="str">
        <f>IF(بيانات!B2223&lt;&gt;"",بيانات!B2223,"")</f>
        <v/>
      </c>
      <c r="B2223" s="57" t="str">
        <f>IF(بيانات!B2223&lt;&gt;"",بيانات!C2223,"")</f>
        <v/>
      </c>
      <c r="C2223" s="65" t="str">
        <f>IF(بيانات!B2223&lt;&gt;"",بيانات!D2223,"")</f>
        <v/>
      </c>
      <c r="D2223" s="2"/>
    </row>
    <row r="2224" spans="1:4" ht="15" customHeight="1">
      <c r="A2224" s="58" t="str">
        <f>IF(بيانات!B2224&lt;&gt;"",بيانات!B2224,"")</f>
        <v/>
      </c>
      <c r="B2224" s="58" t="str">
        <f>IF(بيانات!B2224&lt;&gt;"",بيانات!C2224,"")</f>
        <v/>
      </c>
      <c r="C2224" s="66" t="str">
        <f>IF(بيانات!B2224&lt;&gt;"",بيانات!D2224,"")</f>
        <v/>
      </c>
      <c r="D2224" s="5"/>
    </row>
    <row r="2225" spans="1:4" ht="15" customHeight="1">
      <c r="A2225" s="57" t="str">
        <f>IF(بيانات!B2225&lt;&gt;"",بيانات!B2225,"")</f>
        <v/>
      </c>
      <c r="B2225" s="57" t="str">
        <f>IF(بيانات!B2225&lt;&gt;"",بيانات!C2225,"")</f>
        <v/>
      </c>
      <c r="C2225" s="65" t="str">
        <f>IF(بيانات!B2225&lt;&gt;"",بيانات!D2225,"")</f>
        <v/>
      </c>
      <c r="D2225" s="2"/>
    </row>
    <row r="2226" spans="1:4" ht="15" customHeight="1">
      <c r="A2226" s="58" t="str">
        <f>IF(بيانات!B2226&lt;&gt;"",بيانات!B2226,"")</f>
        <v/>
      </c>
      <c r="B2226" s="58" t="str">
        <f>IF(بيانات!B2226&lt;&gt;"",بيانات!C2226,"")</f>
        <v/>
      </c>
      <c r="C2226" s="66" t="str">
        <f>IF(بيانات!B2226&lt;&gt;"",بيانات!D2226,"")</f>
        <v/>
      </c>
      <c r="D2226" s="5"/>
    </row>
    <row r="2227" spans="1:4" ht="15" customHeight="1">
      <c r="A2227" s="57" t="str">
        <f>IF(بيانات!B2227&lt;&gt;"",بيانات!B2227,"")</f>
        <v/>
      </c>
      <c r="B2227" s="57" t="str">
        <f>IF(بيانات!B2227&lt;&gt;"",بيانات!C2227,"")</f>
        <v/>
      </c>
      <c r="C2227" s="65" t="str">
        <f>IF(بيانات!B2227&lt;&gt;"",بيانات!D2227,"")</f>
        <v/>
      </c>
      <c r="D2227" s="2"/>
    </row>
    <row r="2228" spans="1:4" ht="15" customHeight="1">
      <c r="A2228" s="58" t="str">
        <f>IF(بيانات!B2228&lt;&gt;"",بيانات!B2228,"")</f>
        <v/>
      </c>
      <c r="B2228" s="58" t="str">
        <f>IF(بيانات!B2228&lt;&gt;"",بيانات!C2228,"")</f>
        <v/>
      </c>
      <c r="C2228" s="66" t="str">
        <f>IF(بيانات!B2228&lt;&gt;"",بيانات!D2228,"")</f>
        <v/>
      </c>
      <c r="D2228" s="5"/>
    </row>
    <row r="2229" spans="1:4" ht="15" customHeight="1">
      <c r="A2229" s="57" t="str">
        <f>IF(بيانات!B2229&lt;&gt;"",بيانات!B2229,"")</f>
        <v/>
      </c>
      <c r="B2229" s="57" t="str">
        <f>IF(بيانات!B2229&lt;&gt;"",بيانات!C2229,"")</f>
        <v/>
      </c>
      <c r="C2229" s="65" t="str">
        <f>IF(بيانات!B2229&lt;&gt;"",بيانات!D2229,"")</f>
        <v/>
      </c>
      <c r="D2229" s="2"/>
    </row>
    <row r="2230" spans="1:4" ht="15" customHeight="1">
      <c r="A2230" s="58" t="str">
        <f>IF(بيانات!B2230&lt;&gt;"",بيانات!B2230,"")</f>
        <v/>
      </c>
      <c r="B2230" s="58" t="str">
        <f>IF(بيانات!B2230&lt;&gt;"",بيانات!C2230,"")</f>
        <v/>
      </c>
      <c r="C2230" s="66" t="str">
        <f>IF(بيانات!B2230&lt;&gt;"",بيانات!D2230,"")</f>
        <v/>
      </c>
      <c r="D2230" s="5"/>
    </row>
    <row r="2231" spans="1:4" ht="15" customHeight="1">
      <c r="A2231" s="57" t="str">
        <f>IF(بيانات!B2231&lt;&gt;"",بيانات!B2231,"")</f>
        <v/>
      </c>
      <c r="B2231" s="57" t="str">
        <f>IF(بيانات!B2231&lt;&gt;"",بيانات!C2231,"")</f>
        <v/>
      </c>
      <c r="C2231" s="65" t="str">
        <f>IF(بيانات!B2231&lt;&gt;"",بيانات!D2231,"")</f>
        <v/>
      </c>
      <c r="D2231" s="2"/>
    </row>
    <row r="2232" spans="1:4" ht="15" customHeight="1">
      <c r="A2232" s="58" t="str">
        <f>IF(بيانات!B2232&lt;&gt;"",بيانات!B2232,"")</f>
        <v/>
      </c>
      <c r="B2232" s="58" t="str">
        <f>IF(بيانات!B2232&lt;&gt;"",بيانات!C2232,"")</f>
        <v/>
      </c>
      <c r="C2232" s="66" t="str">
        <f>IF(بيانات!B2232&lt;&gt;"",بيانات!D2232,"")</f>
        <v/>
      </c>
      <c r="D2232" s="5"/>
    </row>
    <row r="2233" spans="1:4" ht="15" customHeight="1">
      <c r="A2233" s="57" t="str">
        <f>IF(بيانات!B2233&lt;&gt;"",بيانات!B2233,"")</f>
        <v/>
      </c>
      <c r="B2233" s="57" t="str">
        <f>IF(بيانات!B2233&lt;&gt;"",بيانات!C2233,"")</f>
        <v/>
      </c>
      <c r="C2233" s="65" t="str">
        <f>IF(بيانات!B2233&lt;&gt;"",بيانات!D2233,"")</f>
        <v/>
      </c>
      <c r="D2233" s="2"/>
    </row>
    <row r="2234" spans="1:4" ht="15" customHeight="1">
      <c r="A2234" s="58" t="str">
        <f>IF(بيانات!B2234&lt;&gt;"",بيانات!B2234,"")</f>
        <v/>
      </c>
      <c r="B2234" s="58" t="str">
        <f>IF(بيانات!B2234&lt;&gt;"",بيانات!C2234,"")</f>
        <v/>
      </c>
      <c r="C2234" s="66" t="str">
        <f>IF(بيانات!B2234&lt;&gt;"",بيانات!D2234,"")</f>
        <v/>
      </c>
      <c r="D2234" s="5"/>
    </row>
    <row r="2235" spans="1:4" ht="15" customHeight="1">
      <c r="A2235" s="57" t="str">
        <f>IF(بيانات!B2235&lt;&gt;"",بيانات!B2235,"")</f>
        <v/>
      </c>
      <c r="B2235" s="57" t="str">
        <f>IF(بيانات!B2235&lt;&gt;"",بيانات!C2235,"")</f>
        <v/>
      </c>
      <c r="C2235" s="65" t="str">
        <f>IF(بيانات!B2235&lt;&gt;"",بيانات!D2235,"")</f>
        <v/>
      </c>
      <c r="D2235" s="2"/>
    </row>
    <row r="2236" spans="1:4" ht="15" customHeight="1">
      <c r="A2236" s="58" t="str">
        <f>IF(بيانات!B2236&lt;&gt;"",بيانات!B2236,"")</f>
        <v/>
      </c>
      <c r="B2236" s="58" t="str">
        <f>IF(بيانات!B2236&lt;&gt;"",بيانات!C2236,"")</f>
        <v/>
      </c>
      <c r="C2236" s="66" t="str">
        <f>IF(بيانات!B2236&lt;&gt;"",بيانات!D2236,"")</f>
        <v/>
      </c>
      <c r="D2236" s="5"/>
    </row>
    <row r="2237" spans="1:4" ht="15" customHeight="1">
      <c r="A2237" s="57" t="str">
        <f>IF(بيانات!B2237&lt;&gt;"",بيانات!B2237,"")</f>
        <v/>
      </c>
      <c r="B2237" s="57" t="str">
        <f>IF(بيانات!B2237&lt;&gt;"",بيانات!C2237,"")</f>
        <v/>
      </c>
      <c r="C2237" s="65" t="str">
        <f>IF(بيانات!B2237&lt;&gt;"",بيانات!D2237,"")</f>
        <v/>
      </c>
      <c r="D2237" s="2"/>
    </row>
    <row r="2238" spans="1:4" ht="15" customHeight="1">
      <c r="A2238" s="58" t="str">
        <f>IF(بيانات!B2238&lt;&gt;"",بيانات!B2238,"")</f>
        <v/>
      </c>
      <c r="B2238" s="58" t="str">
        <f>IF(بيانات!B2238&lt;&gt;"",بيانات!C2238,"")</f>
        <v/>
      </c>
      <c r="C2238" s="66" t="str">
        <f>IF(بيانات!B2238&lt;&gt;"",بيانات!D2238,"")</f>
        <v/>
      </c>
      <c r="D2238" s="5"/>
    </row>
    <row r="2239" spans="1:4" ht="15" customHeight="1">
      <c r="A2239" s="57" t="str">
        <f>IF(بيانات!B2239&lt;&gt;"",بيانات!B2239,"")</f>
        <v/>
      </c>
      <c r="B2239" s="57" t="str">
        <f>IF(بيانات!B2239&lt;&gt;"",بيانات!C2239,"")</f>
        <v/>
      </c>
      <c r="C2239" s="65" t="str">
        <f>IF(بيانات!B2239&lt;&gt;"",بيانات!D2239,"")</f>
        <v/>
      </c>
      <c r="D2239" s="2"/>
    </row>
    <row r="2240" spans="1:4" ht="15" customHeight="1">
      <c r="A2240" s="58" t="str">
        <f>IF(بيانات!B2240&lt;&gt;"",بيانات!B2240,"")</f>
        <v/>
      </c>
      <c r="B2240" s="58" t="str">
        <f>IF(بيانات!B2240&lt;&gt;"",بيانات!C2240,"")</f>
        <v/>
      </c>
      <c r="C2240" s="66" t="str">
        <f>IF(بيانات!B2240&lt;&gt;"",بيانات!D2240,"")</f>
        <v/>
      </c>
      <c r="D2240" s="5"/>
    </row>
    <row r="2241" spans="1:4" ht="15" customHeight="1">
      <c r="A2241" s="57" t="str">
        <f>IF(بيانات!B2241&lt;&gt;"",بيانات!B2241,"")</f>
        <v/>
      </c>
      <c r="B2241" s="57" t="str">
        <f>IF(بيانات!B2241&lt;&gt;"",بيانات!C2241,"")</f>
        <v/>
      </c>
      <c r="C2241" s="65" t="str">
        <f>IF(بيانات!B2241&lt;&gt;"",بيانات!D2241,"")</f>
        <v/>
      </c>
      <c r="D2241" s="2"/>
    </row>
    <row r="2242" spans="1:4" ht="15" customHeight="1">
      <c r="A2242" s="58" t="str">
        <f>IF(بيانات!B2242&lt;&gt;"",بيانات!B2242,"")</f>
        <v/>
      </c>
      <c r="B2242" s="58" t="str">
        <f>IF(بيانات!B2242&lt;&gt;"",بيانات!C2242,"")</f>
        <v/>
      </c>
      <c r="C2242" s="66" t="str">
        <f>IF(بيانات!B2242&lt;&gt;"",بيانات!D2242,"")</f>
        <v/>
      </c>
      <c r="D2242" s="5"/>
    </row>
    <row r="2243" spans="1:4" ht="15" customHeight="1">
      <c r="A2243" s="57" t="str">
        <f>IF(بيانات!B2243&lt;&gt;"",بيانات!B2243,"")</f>
        <v/>
      </c>
      <c r="B2243" s="57" t="str">
        <f>IF(بيانات!B2243&lt;&gt;"",بيانات!C2243,"")</f>
        <v/>
      </c>
      <c r="C2243" s="65" t="str">
        <f>IF(بيانات!B2243&lt;&gt;"",بيانات!D2243,"")</f>
        <v/>
      </c>
      <c r="D2243" s="2"/>
    </row>
    <row r="2244" spans="1:4" ht="15" customHeight="1">
      <c r="A2244" s="58" t="str">
        <f>IF(بيانات!B2244&lt;&gt;"",بيانات!B2244,"")</f>
        <v/>
      </c>
      <c r="B2244" s="58" t="str">
        <f>IF(بيانات!B2244&lt;&gt;"",بيانات!C2244,"")</f>
        <v/>
      </c>
      <c r="C2244" s="66" t="str">
        <f>IF(بيانات!B2244&lt;&gt;"",بيانات!D2244,"")</f>
        <v/>
      </c>
      <c r="D2244" s="5"/>
    </row>
    <row r="2245" spans="1:4" ht="15" customHeight="1">
      <c r="A2245" s="57" t="str">
        <f>IF(بيانات!B2245&lt;&gt;"",بيانات!B2245,"")</f>
        <v/>
      </c>
      <c r="B2245" s="57" t="str">
        <f>IF(بيانات!B2245&lt;&gt;"",بيانات!C2245,"")</f>
        <v/>
      </c>
      <c r="C2245" s="65" t="str">
        <f>IF(بيانات!B2245&lt;&gt;"",بيانات!D2245,"")</f>
        <v/>
      </c>
      <c r="D2245" s="2"/>
    </row>
    <row r="2246" spans="1:4" ht="15" customHeight="1">
      <c r="A2246" s="58" t="str">
        <f>IF(بيانات!B2246&lt;&gt;"",بيانات!B2246,"")</f>
        <v/>
      </c>
      <c r="B2246" s="58" t="str">
        <f>IF(بيانات!B2246&lt;&gt;"",بيانات!C2246,"")</f>
        <v/>
      </c>
      <c r="C2246" s="66" t="str">
        <f>IF(بيانات!B2246&lt;&gt;"",بيانات!D2246,"")</f>
        <v/>
      </c>
      <c r="D2246" s="5"/>
    </row>
    <row r="2247" spans="1:4" ht="15" customHeight="1">
      <c r="A2247" s="57" t="str">
        <f>IF(بيانات!B2247&lt;&gt;"",بيانات!B2247,"")</f>
        <v/>
      </c>
      <c r="B2247" s="57" t="str">
        <f>IF(بيانات!B2247&lt;&gt;"",بيانات!C2247,"")</f>
        <v/>
      </c>
      <c r="C2247" s="65" t="str">
        <f>IF(بيانات!B2247&lt;&gt;"",بيانات!D2247,"")</f>
        <v/>
      </c>
      <c r="D2247" s="2"/>
    </row>
    <row r="2248" spans="1:4" ht="15" customHeight="1">
      <c r="A2248" s="58" t="str">
        <f>IF(بيانات!B2248&lt;&gt;"",بيانات!B2248,"")</f>
        <v/>
      </c>
      <c r="B2248" s="58" t="str">
        <f>IF(بيانات!B2248&lt;&gt;"",بيانات!C2248,"")</f>
        <v/>
      </c>
      <c r="C2248" s="66" t="str">
        <f>IF(بيانات!B2248&lt;&gt;"",بيانات!D2248,"")</f>
        <v/>
      </c>
      <c r="D2248" s="5"/>
    </row>
    <row r="2249" spans="1:4" ht="15" customHeight="1">
      <c r="A2249" s="57" t="str">
        <f>IF(بيانات!B2249&lt;&gt;"",بيانات!B2249,"")</f>
        <v/>
      </c>
      <c r="B2249" s="57" t="str">
        <f>IF(بيانات!B2249&lt;&gt;"",بيانات!C2249,"")</f>
        <v/>
      </c>
      <c r="C2249" s="65" t="str">
        <f>IF(بيانات!B2249&lt;&gt;"",بيانات!D2249,"")</f>
        <v/>
      </c>
      <c r="D2249" s="2"/>
    </row>
    <row r="2250" spans="1:4" ht="15" customHeight="1">
      <c r="A2250" s="58" t="str">
        <f>IF(بيانات!B2250&lt;&gt;"",بيانات!B2250,"")</f>
        <v/>
      </c>
      <c r="B2250" s="58" t="str">
        <f>IF(بيانات!B2250&lt;&gt;"",بيانات!C2250,"")</f>
        <v/>
      </c>
      <c r="C2250" s="66" t="str">
        <f>IF(بيانات!B2250&lt;&gt;"",بيانات!D2250,"")</f>
        <v/>
      </c>
      <c r="D2250" s="5"/>
    </row>
    <row r="2251" spans="1:4" ht="15" customHeight="1">
      <c r="A2251" s="57" t="str">
        <f>IF(بيانات!B2251&lt;&gt;"",بيانات!B2251,"")</f>
        <v/>
      </c>
      <c r="B2251" s="57" t="str">
        <f>IF(بيانات!B2251&lt;&gt;"",بيانات!C2251,"")</f>
        <v/>
      </c>
      <c r="C2251" s="65" t="str">
        <f>IF(بيانات!B2251&lt;&gt;"",بيانات!D2251,"")</f>
        <v/>
      </c>
      <c r="D2251" s="2"/>
    </row>
    <row r="2252" spans="1:4" ht="15" customHeight="1">
      <c r="A2252" s="58" t="str">
        <f>IF(بيانات!B2252&lt;&gt;"",بيانات!B2252,"")</f>
        <v/>
      </c>
      <c r="B2252" s="58" t="str">
        <f>IF(بيانات!B2252&lt;&gt;"",بيانات!C2252,"")</f>
        <v/>
      </c>
      <c r="C2252" s="66" t="str">
        <f>IF(بيانات!B2252&lt;&gt;"",بيانات!D2252,"")</f>
        <v/>
      </c>
      <c r="D2252" s="5"/>
    </row>
    <row r="2253" spans="1:4" ht="15" customHeight="1">
      <c r="A2253" s="57" t="str">
        <f>IF(بيانات!B2253&lt;&gt;"",بيانات!B2253,"")</f>
        <v/>
      </c>
      <c r="B2253" s="57" t="str">
        <f>IF(بيانات!B2253&lt;&gt;"",بيانات!C2253,"")</f>
        <v/>
      </c>
      <c r="C2253" s="65" t="str">
        <f>IF(بيانات!B2253&lt;&gt;"",بيانات!D2253,"")</f>
        <v/>
      </c>
      <c r="D2253" s="2"/>
    </row>
    <row r="2254" spans="1:4" ht="15" customHeight="1">
      <c r="A2254" s="58" t="str">
        <f>IF(بيانات!B2254&lt;&gt;"",بيانات!B2254,"")</f>
        <v/>
      </c>
      <c r="B2254" s="58" t="str">
        <f>IF(بيانات!B2254&lt;&gt;"",بيانات!C2254,"")</f>
        <v/>
      </c>
      <c r="C2254" s="66" t="str">
        <f>IF(بيانات!B2254&lt;&gt;"",بيانات!D2254,"")</f>
        <v/>
      </c>
      <c r="D2254" s="5"/>
    </row>
    <row r="2255" spans="1:4" ht="15" customHeight="1">
      <c r="A2255" s="57" t="str">
        <f>IF(بيانات!B2255&lt;&gt;"",بيانات!B2255,"")</f>
        <v/>
      </c>
      <c r="B2255" s="57" t="str">
        <f>IF(بيانات!B2255&lt;&gt;"",بيانات!C2255,"")</f>
        <v/>
      </c>
      <c r="C2255" s="65" t="str">
        <f>IF(بيانات!B2255&lt;&gt;"",بيانات!D2255,"")</f>
        <v/>
      </c>
      <c r="D2255" s="2"/>
    </row>
    <row r="2256" spans="1:4" ht="15" customHeight="1">
      <c r="A2256" s="58" t="str">
        <f>IF(بيانات!B2256&lt;&gt;"",بيانات!B2256,"")</f>
        <v/>
      </c>
      <c r="B2256" s="58" t="str">
        <f>IF(بيانات!B2256&lt;&gt;"",بيانات!C2256,"")</f>
        <v/>
      </c>
      <c r="C2256" s="66" t="str">
        <f>IF(بيانات!B2256&lt;&gt;"",بيانات!D2256,"")</f>
        <v/>
      </c>
      <c r="D2256" s="5"/>
    </row>
    <row r="2257" spans="1:4" ht="15" customHeight="1">
      <c r="A2257" s="57" t="str">
        <f>IF(بيانات!B2257&lt;&gt;"",بيانات!B2257,"")</f>
        <v/>
      </c>
      <c r="B2257" s="57" t="str">
        <f>IF(بيانات!B2257&lt;&gt;"",بيانات!C2257,"")</f>
        <v/>
      </c>
      <c r="C2257" s="65" t="str">
        <f>IF(بيانات!B2257&lt;&gt;"",بيانات!D2257,"")</f>
        <v/>
      </c>
      <c r="D2257" s="2"/>
    </row>
    <row r="2258" spans="1:4" ht="15" customHeight="1">
      <c r="A2258" s="58" t="str">
        <f>IF(بيانات!B2258&lt;&gt;"",بيانات!B2258,"")</f>
        <v/>
      </c>
      <c r="B2258" s="58" t="str">
        <f>IF(بيانات!B2258&lt;&gt;"",بيانات!C2258,"")</f>
        <v/>
      </c>
      <c r="C2258" s="66" t="str">
        <f>IF(بيانات!B2258&lt;&gt;"",بيانات!D2258,"")</f>
        <v/>
      </c>
      <c r="D2258" s="5"/>
    </row>
    <row r="2259" spans="1:4" ht="15" customHeight="1">
      <c r="A2259" s="57" t="str">
        <f>IF(بيانات!B2259&lt;&gt;"",بيانات!B2259,"")</f>
        <v/>
      </c>
      <c r="B2259" s="57" t="str">
        <f>IF(بيانات!B2259&lt;&gt;"",بيانات!C2259,"")</f>
        <v/>
      </c>
      <c r="C2259" s="65" t="str">
        <f>IF(بيانات!B2259&lt;&gt;"",بيانات!D2259,"")</f>
        <v/>
      </c>
      <c r="D2259" s="2"/>
    </row>
    <row r="2260" spans="1:4" ht="15" customHeight="1">
      <c r="A2260" s="58" t="str">
        <f>IF(بيانات!B2260&lt;&gt;"",بيانات!B2260,"")</f>
        <v/>
      </c>
      <c r="B2260" s="58" t="str">
        <f>IF(بيانات!B2260&lt;&gt;"",بيانات!C2260,"")</f>
        <v/>
      </c>
      <c r="C2260" s="66" t="str">
        <f>IF(بيانات!B2260&lt;&gt;"",بيانات!D2260,"")</f>
        <v/>
      </c>
      <c r="D2260" s="5"/>
    </row>
    <row r="2261" spans="1:4" ht="15" customHeight="1">
      <c r="A2261" s="57" t="str">
        <f>IF(بيانات!B2261&lt;&gt;"",بيانات!B2261,"")</f>
        <v/>
      </c>
      <c r="B2261" s="57" t="str">
        <f>IF(بيانات!B2261&lt;&gt;"",بيانات!C2261,"")</f>
        <v/>
      </c>
      <c r="C2261" s="65" t="str">
        <f>IF(بيانات!B2261&lt;&gt;"",بيانات!D2261,"")</f>
        <v/>
      </c>
      <c r="D2261" s="2"/>
    </row>
    <row r="2262" spans="1:4" ht="15" customHeight="1">
      <c r="A2262" s="58" t="str">
        <f>IF(بيانات!B2262&lt;&gt;"",بيانات!B2262,"")</f>
        <v/>
      </c>
      <c r="B2262" s="58" t="str">
        <f>IF(بيانات!B2262&lt;&gt;"",بيانات!C2262,"")</f>
        <v/>
      </c>
      <c r="C2262" s="66" t="str">
        <f>IF(بيانات!B2262&lt;&gt;"",بيانات!D2262,"")</f>
        <v/>
      </c>
      <c r="D2262" s="5"/>
    </row>
    <row r="2263" spans="1:4" ht="15" customHeight="1">
      <c r="A2263" s="57" t="str">
        <f>IF(بيانات!B2263&lt;&gt;"",بيانات!B2263,"")</f>
        <v/>
      </c>
      <c r="B2263" s="57" t="str">
        <f>IF(بيانات!B2263&lt;&gt;"",بيانات!C2263,"")</f>
        <v/>
      </c>
      <c r="C2263" s="65" t="str">
        <f>IF(بيانات!B2263&lt;&gt;"",بيانات!D2263,"")</f>
        <v/>
      </c>
      <c r="D2263" s="2"/>
    </row>
    <row r="2264" spans="1:4" ht="15" customHeight="1">
      <c r="A2264" s="58" t="str">
        <f>IF(بيانات!B2264&lt;&gt;"",بيانات!B2264,"")</f>
        <v/>
      </c>
      <c r="B2264" s="58" t="str">
        <f>IF(بيانات!B2264&lt;&gt;"",بيانات!C2264,"")</f>
        <v/>
      </c>
      <c r="C2264" s="66" t="str">
        <f>IF(بيانات!B2264&lt;&gt;"",بيانات!D2264,"")</f>
        <v/>
      </c>
      <c r="D2264" s="5"/>
    </row>
    <row r="2265" spans="1:4" ht="15" customHeight="1">
      <c r="A2265" s="57" t="str">
        <f>IF(بيانات!B2265&lt;&gt;"",بيانات!B2265,"")</f>
        <v/>
      </c>
      <c r="B2265" s="57" t="str">
        <f>IF(بيانات!B2265&lt;&gt;"",بيانات!C2265,"")</f>
        <v/>
      </c>
      <c r="C2265" s="65" t="str">
        <f>IF(بيانات!B2265&lt;&gt;"",بيانات!D2265,"")</f>
        <v/>
      </c>
      <c r="D2265" s="2"/>
    </row>
    <row r="2266" spans="1:4" ht="15" customHeight="1">
      <c r="A2266" s="58" t="str">
        <f>IF(بيانات!B2266&lt;&gt;"",بيانات!B2266,"")</f>
        <v/>
      </c>
      <c r="B2266" s="58" t="str">
        <f>IF(بيانات!B2266&lt;&gt;"",بيانات!C2266,"")</f>
        <v/>
      </c>
      <c r="C2266" s="66" t="str">
        <f>IF(بيانات!B2266&lt;&gt;"",بيانات!D2266,"")</f>
        <v/>
      </c>
      <c r="D2266" s="5"/>
    </row>
    <row r="2267" spans="1:4" ht="15" customHeight="1">
      <c r="A2267" s="57" t="str">
        <f>IF(بيانات!B2267&lt;&gt;"",بيانات!B2267,"")</f>
        <v/>
      </c>
      <c r="B2267" s="57" t="str">
        <f>IF(بيانات!B2267&lt;&gt;"",بيانات!C2267,"")</f>
        <v/>
      </c>
      <c r="C2267" s="65" t="str">
        <f>IF(بيانات!B2267&lt;&gt;"",بيانات!D2267,"")</f>
        <v/>
      </c>
      <c r="D2267" s="2"/>
    </row>
    <row r="2268" spans="1:4" ht="15" customHeight="1">
      <c r="A2268" s="58" t="str">
        <f>IF(بيانات!B2268&lt;&gt;"",بيانات!B2268,"")</f>
        <v/>
      </c>
      <c r="B2268" s="58" t="str">
        <f>IF(بيانات!B2268&lt;&gt;"",بيانات!C2268,"")</f>
        <v/>
      </c>
      <c r="C2268" s="66" t="str">
        <f>IF(بيانات!B2268&lt;&gt;"",بيانات!D2268,"")</f>
        <v/>
      </c>
      <c r="D2268" s="5"/>
    </row>
    <row r="2269" spans="1:4" ht="15" customHeight="1">
      <c r="A2269" s="57" t="str">
        <f>IF(بيانات!B2269&lt;&gt;"",بيانات!B2269,"")</f>
        <v/>
      </c>
      <c r="B2269" s="57" t="str">
        <f>IF(بيانات!B2269&lt;&gt;"",بيانات!C2269,"")</f>
        <v/>
      </c>
      <c r="C2269" s="65" t="str">
        <f>IF(بيانات!B2269&lt;&gt;"",بيانات!D2269,"")</f>
        <v/>
      </c>
      <c r="D2269" s="2"/>
    </row>
    <row r="2270" spans="1:4" ht="15" customHeight="1">
      <c r="A2270" s="58" t="str">
        <f>IF(بيانات!B2270&lt;&gt;"",بيانات!B2270,"")</f>
        <v/>
      </c>
      <c r="B2270" s="58" t="str">
        <f>IF(بيانات!B2270&lt;&gt;"",بيانات!C2270,"")</f>
        <v/>
      </c>
      <c r="C2270" s="66" t="str">
        <f>IF(بيانات!B2270&lt;&gt;"",بيانات!D2270,"")</f>
        <v/>
      </c>
      <c r="D2270" s="5"/>
    </row>
    <row r="2271" spans="1:4" ht="15" customHeight="1">
      <c r="A2271" s="57" t="str">
        <f>IF(بيانات!B2271&lt;&gt;"",بيانات!B2271,"")</f>
        <v/>
      </c>
      <c r="B2271" s="57" t="str">
        <f>IF(بيانات!B2271&lt;&gt;"",بيانات!C2271,"")</f>
        <v/>
      </c>
      <c r="C2271" s="65" t="str">
        <f>IF(بيانات!B2271&lt;&gt;"",بيانات!D2271,"")</f>
        <v/>
      </c>
      <c r="D2271" s="2"/>
    </row>
    <row r="2272" spans="1:4" ht="15" customHeight="1">
      <c r="A2272" s="58" t="str">
        <f>IF(بيانات!B2272&lt;&gt;"",بيانات!B2272,"")</f>
        <v/>
      </c>
      <c r="B2272" s="58" t="str">
        <f>IF(بيانات!B2272&lt;&gt;"",بيانات!C2272,"")</f>
        <v/>
      </c>
      <c r="C2272" s="66" t="str">
        <f>IF(بيانات!B2272&lt;&gt;"",بيانات!D2272,"")</f>
        <v/>
      </c>
      <c r="D2272" s="5"/>
    </row>
    <row r="2273" spans="1:4" ht="15" customHeight="1">
      <c r="A2273" s="57" t="str">
        <f>IF(بيانات!B2273&lt;&gt;"",بيانات!B2273,"")</f>
        <v/>
      </c>
      <c r="B2273" s="57" t="str">
        <f>IF(بيانات!B2273&lt;&gt;"",بيانات!C2273,"")</f>
        <v/>
      </c>
      <c r="C2273" s="65" t="str">
        <f>IF(بيانات!B2273&lt;&gt;"",بيانات!D2273,"")</f>
        <v/>
      </c>
      <c r="D2273" s="2"/>
    </row>
    <row r="2274" spans="1:4" ht="15" customHeight="1">
      <c r="A2274" s="58" t="str">
        <f>IF(بيانات!B2274&lt;&gt;"",بيانات!B2274,"")</f>
        <v/>
      </c>
      <c r="B2274" s="58" t="str">
        <f>IF(بيانات!B2274&lt;&gt;"",بيانات!C2274,"")</f>
        <v/>
      </c>
      <c r="C2274" s="66" t="str">
        <f>IF(بيانات!B2274&lt;&gt;"",بيانات!D2274,"")</f>
        <v/>
      </c>
      <c r="D2274" s="5"/>
    </row>
    <row r="2275" spans="1:4" ht="15" customHeight="1">
      <c r="A2275" s="57" t="str">
        <f>IF(بيانات!B2275&lt;&gt;"",بيانات!B2275,"")</f>
        <v/>
      </c>
      <c r="B2275" s="57" t="str">
        <f>IF(بيانات!B2275&lt;&gt;"",بيانات!C2275,"")</f>
        <v/>
      </c>
      <c r="C2275" s="65" t="str">
        <f>IF(بيانات!B2275&lt;&gt;"",بيانات!D2275,"")</f>
        <v/>
      </c>
      <c r="D2275" s="2"/>
    </row>
    <row r="2276" spans="1:4" ht="15" customHeight="1">
      <c r="A2276" s="58" t="str">
        <f>IF(بيانات!B2276&lt;&gt;"",بيانات!B2276,"")</f>
        <v/>
      </c>
      <c r="B2276" s="58" t="str">
        <f>IF(بيانات!B2276&lt;&gt;"",بيانات!C2276,"")</f>
        <v/>
      </c>
      <c r="C2276" s="66" t="str">
        <f>IF(بيانات!B2276&lt;&gt;"",بيانات!D2276,"")</f>
        <v/>
      </c>
      <c r="D2276" s="5"/>
    </row>
    <row r="2277" spans="1:4" ht="15" customHeight="1">
      <c r="A2277" s="57" t="str">
        <f>IF(بيانات!B2277&lt;&gt;"",بيانات!B2277,"")</f>
        <v/>
      </c>
      <c r="B2277" s="57" t="str">
        <f>IF(بيانات!B2277&lt;&gt;"",بيانات!C2277,"")</f>
        <v/>
      </c>
      <c r="C2277" s="65" t="str">
        <f>IF(بيانات!B2277&lt;&gt;"",بيانات!D2277,"")</f>
        <v/>
      </c>
      <c r="D2277" s="2"/>
    </row>
    <row r="2278" spans="1:4" ht="15" customHeight="1">
      <c r="A2278" s="58" t="str">
        <f>IF(بيانات!B2278&lt;&gt;"",بيانات!B2278,"")</f>
        <v/>
      </c>
      <c r="B2278" s="58" t="str">
        <f>IF(بيانات!B2278&lt;&gt;"",بيانات!C2278,"")</f>
        <v/>
      </c>
      <c r="C2278" s="66" t="str">
        <f>IF(بيانات!B2278&lt;&gt;"",بيانات!D2278,"")</f>
        <v/>
      </c>
      <c r="D2278" s="5"/>
    </row>
    <row r="2279" spans="1:4" ht="15" customHeight="1">
      <c r="A2279" s="57" t="str">
        <f>IF(بيانات!B2279&lt;&gt;"",بيانات!B2279,"")</f>
        <v/>
      </c>
      <c r="B2279" s="57" t="str">
        <f>IF(بيانات!B2279&lt;&gt;"",بيانات!C2279,"")</f>
        <v/>
      </c>
      <c r="C2279" s="65" t="str">
        <f>IF(بيانات!B2279&lt;&gt;"",بيانات!D2279,"")</f>
        <v/>
      </c>
      <c r="D2279" s="2"/>
    </row>
    <row r="2280" spans="1:4" ht="15" customHeight="1">
      <c r="A2280" s="58" t="str">
        <f>IF(بيانات!B2280&lt;&gt;"",بيانات!B2280,"")</f>
        <v/>
      </c>
      <c r="B2280" s="58" t="str">
        <f>IF(بيانات!B2280&lt;&gt;"",بيانات!C2280,"")</f>
        <v/>
      </c>
      <c r="C2280" s="66" t="str">
        <f>IF(بيانات!B2280&lt;&gt;"",بيانات!D2280,"")</f>
        <v/>
      </c>
      <c r="D2280" s="5"/>
    </row>
    <row r="2281" spans="1:4" ht="15" customHeight="1">
      <c r="A2281" s="57" t="str">
        <f>IF(بيانات!B2281&lt;&gt;"",بيانات!B2281,"")</f>
        <v/>
      </c>
      <c r="B2281" s="57" t="str">
        <f>IF(بيانات!B2281&lt;&gt;"",بيانات!C2281,"")</f>
        <v/>
      </c>
      <c r="C2281" s="65" t="str">
        <f>IF(بيانات!B2281&lt;&gt;"",بيانات!D2281,"")</f>
        <v/>
      </c>
      <c r="D2281" s="2"/>
    </row>
    <row r="2282" spans="1:4" ht="15" customHeight="1">
      <c r="A2282" s="58" t="str">
        <f>IF(بيانات!B2282&lt;&gt;"",بيانات!B2282,"")</f>
        <v/>
      </c>
      <c r="B2282" s="58" t="str">
        <f>IF(بيانات!B2282&lt;&gt;"",بيانات!C2282,"")</f>
        <v/>
      </c>
      <c r="C2282" s="66" t="str">
        <f>IF(بيانات!B2282&lt;&gt;"",بيانات!D2282,"")</f>
        <v/>
      </c>
      <c r="D2282" s="5"/>
    </row>
    <row r="2283" spans="1:4" ht="15" customHeight="1">
      <c r="A2283" s="57" t="str">
        <f>IF(بيانات!B2283&lt;&gt;"",بيانات!B2283,"")</f>
        <v/>
      </c>
      <c r="B2283" s="57" t="str">
        <f>IF(بيانات!B2283&lt;&gt;"",بيانات!C2283,"")</f>
        <v/>
      </c>
      <c r="C2283" s="65" t="str">
        <f>IF(بيانات!B2283&lt;&gt;"",بيانات!D2283,"")</f>
        <v/>
      </c>
      <c r="D2283" s="2"/>
    </row>
    <row r="2284" spans="1:4" ht="15" customHeight="1">
      <c r="A2284" s="58" t="str">
        <f>IF(بيانات!B2284&lt;&gt;"",بيانات!B2284,"")</f>
        <v/>
      </c>
      <c r="B2284" s="58" t="str">
        <f>IF(بيانات!B2284&lt;&gt;"",بيانات!C2284,"")</f>
        <v/>
      </c>
      <c r="C2284" s="66" t="str">
        <f>IF(بيانات!B2284&lt;&gt;"",بيانات!D2284,"")</f>
        <v/>
      </c>
      <c r="D2284" s="5"/>
    </row>
    <row r="2285" spans="1:4" ht="15" customHeight="1">
      <c r="A2285" s="57" t="str">
        <f>IF(بيانات!B2285&lt;&gt;"",بيانات!B2285,"")</f>
        <v/>
      </c>
      <c r="B2285" s="57" t="str">
        <f>IF(بيانات!B2285&lt;&gt;"",بيانات!C2285,"")</f>
        <v/>
      </c>
      <c r="C2285" s="65" t="str">
        <f>IF(بيانات!B2285&lt;&gt;"",بيانات!D2285,"")</f>
        <v/>
      </c>
      <c r="D2285" s="2"/>
    </row>
    <row r="2286" spans="1:4" ht="15" customHeight="1">
      <c r="A2286" s="58" t="str">
        <f>IF(بيانات!B2286&lt;&gt;"",بيانات!B2286,"")</f>
        <v/>
      </c>
      <c r="B2286" s="58" t="str">
        <f>IF(بيانات!B2286&lt;&gt;"",بيانات!C2286,"")</f>
        <v/>
      </c>
      <c r="C2286" s="66" t="str">
        <f>IF(بيانات!B2286&lt;&gt;"",بيانات!D2286,"")</f>
        <v/>
      </c>
      <c r="D2286" s="5"/>
    </row>
    <row r="2287" spans="1:4" ht="15" customHeight="1">
      <c r="A2287" s="57" t="str">
        <f>IF(بيانات!B2287&lt;&gt;"",بيانات!B2287,"")</f>
        <v/>
      </c>
      <c r="B2287" s="57" t="str">
        <f>IF(بيانات!B2287&lt;&gt;"",بيانات!C2287,"")</f>
        <v/>
      </c>
      <c r="C2287" s="65" t="str">
        <f>IF(بيانات!B2287&lt;&gt;"",بيانات!D2287,"")</f>
        <v/>
      </c>
      <c r="D2287" s="2"/>
    </row>
    <row r="2288" spans="1:4" ht="15" customHeight="1">
      <c r="A2288" s="58" t="str">
        <f>IF(بيانات!B2288&lt;&gt;"",بيانات!B2288,"")</f>
        <v/>
      </c>
      <c r="B2288" s="58" t="str">
        <f>IF(بيانات!B2288&lt;&gt;"",بيانات!C2288,"")</f>
        <v/>
      </c>
      <c r="C2288" s="66" t="str">
        <f>IF(بيانات!B2288&lt;&gt;"",بيانات!D2288,"")</f>
        <v/>
      </c>
      <c r="D2288" s="5"/>
    </row>
    <row r="2289" spans="1:4" ht="15" customHeight="1">
      <c r="A2289" s="57" t="str">
        <f>IF(بيانات!B2289&lt;&gt;"",بيانات!B2289,"")</f>
        <v/>
      </c>
      <c r="B2289" s="57" t="str">
        <f>IF(بيانات!B2289&lt;&gt;"",بيانات!C2289,"")</f>
        <v/>
      </c>
      <c r="C2289" s="65" t="str">
        <f>IF(بيانات!B2289&lt;&gt;"",بيانات!D2289,"")</f>
        <v/>
      </c>
      <c r="D2289" s="2"/>
    </row>
    <row r="2290" spans="1:4" ht="15" customHeight="1">
      <c r="A2290" s="58" t="str">
        <f>IF(بيانات!B2290&lt;&gt;"",بيانات!B2290,"")</f>
        <v/>
      </c>
      <c r="B2290" s="58" t="str">
        <f>IF(بيانات!B2290&lt;&gt;"",بيانات!C2290,"")</f>
        <v/>
      </c>
      <c r="C2290" s="66" t="str">
        <f>IF(بيانات!B2290&lt;&gt;"",بيانات!D2290,"")</f>
        <v/>
      </c>
      <c r="D2290" s="5"/>
    </row>
    <row r="2291" spans="1:4" ht="15" customHeight="1">
      <c r="A2291" s="57" t="str">
        <f>IF(بيانات!B2291&lt;&gt;"",بيانات!B2291,"")</f>
        <v/>
      </c>
      <c r="B2291" s="57" t="str">
        <f>IF(بيانات!B2291&lt;&gt;"",بيانات!C2291,"")</f>
        <v/>
      </c>
      <c r="C2291" s="65" t="str">
        <f>IF(بيانات!B2291&lt;&gt;"",بيانات!D2291,"")</f>
        <v/>
      </c>
      <c r="D2291" s="2"/>
    </row>
    <row r="2292" spans="1:4" ht="15" customHeight="1">
      <c r="A2292" s="58" t="str">
        <f>IF(بيانات!B2292&lt;&gt;"",بيانات!B2292,"")</f>
        <v/>
      </c>
      <c r="B2292" s="58" t="str">
        <f>IF(بيانات!B2292&lt;&gt;"",بيانات!C2292,"")</f>
        <v/>
      </c>
      <c r="C2292" s="66" t="str">
        <f>IF(بيانات!B2292&lt;&gt;"",بيانات!D2292,"")</f>
        <v/>
      </c>
      <c r="D2292" s="5"/>
    </row>
    <row r="2293" spans="1:4" ht="15" customHeight="1">
      <c r="A2293" s="57" t="str">
        <f>IF(بيانات!B2293&lt;&gt;"",بيانات!B2293,"")</f>
        <v/>
      </c>
      <c r="B2293" s="57" t="str">
        <f>IF(بيانات!B2293&lt;&gt;"",بيانات!C2293,"")</f>
        <v/>
      </c>
      <c r="C2293" s="65" t="str">
        <f>IF(بيانات!B2293&lt;&gt;"",بيانات!D2293,"")</f>
        <v/>
      </c>
      <c r="D2293" s="2"/>
    </row>
    <row r="2294" spans="1:4" ht="15" customHeight="1">
      <c r="A2294" s="58" t="str">
        <f>IF(بيانات!B2294&lt;&gt;"",بيانات!B2294,"")</f>
        <v/>
      </c>
      <c r="B2294" s="58" t="str">
        <f>IF(بيانات!B2294&lt;&gt;"",بيانات!C2294,"")</f>
        <v/>
      </c>
      <c r="C2294" s="66" t="str">
        <f>IF(بيانات!B2294&lt;&gt;"",بيانات!D2294,"")</f>
        <v/>
      </c>
      <c r="D2294" s="5"/>
    </row>
    <row r="2295" spans="1:4" ht="15" customHeight="1">
      <c r="A2295" s="57" t="str">
        <f>IF(بيانات!B2295&lt;&gt;"",بيانات!B2295,"")</f>
        <v/>
      </c>
      <c r="B2295" s="57" t="str">
        <f>IF(بيانات!B2295&lt;&gt;"",بيانات!C2295,"")</f>
        <v/>
      </c>
      <c r="C2295" s="65" t="str">
        <f>IF(بيانات!B2295&lt;&gt;"",بيانات!D2295,"")</f>
        <v/>
      </c>
      <c r="D2295" s="2"/>
    </row>
    <row r="2296" spans="1:4" ht="15" customHeight="1">
      <c r="A2296" s="58" t="str">
        <f>IF(بيانات!B2296&lt;&gt;"",بيانات!B2296,"")</f>
        <v/>
      </c>
      <c r="B2296" s="58" t="str">
        <f>IF(بيانات!B2296&lt;&gt;"",بيانات!C2296,"")</f>
        <v/>
      </c>
      <c r="C2296" s="66" t="str">
        <f>IF(بيانات!B2296&lt;&gt;"",بيانات!D2296,"")</f>
        <v/>
      </c>
      <c r="D2296" s="5"/>
    </row>
    <row r="2297" spans="1:4" ht="15" customHeight="1">
      <c r="A2297" s="57" t="str">
        <f>IF(بيانات!B2297&lt;&gt;"",بيانات!B2297,"")</f>
        <v/>
      </c>
      <c r="B2297" s="57" t="str">
        <f>IF(بيانات!B2297&lt;&gt;"",بيانات!C2297,"")</f>
        <v/>
      </c>
      <c r="C2297" s="65" t="str">
        <f>IF(بيانات!B2297&lt;&gt;"",بيانات!D2297,"")</f>
        <v/>
      </c>
      <c r="D2297" s="2"/>
    </row>
    <row r="2298" spans="1:4" ht="15" customHeight="1">
      <c r="A2298" s="58" t="str">
        <f>IF(بيانات!B2298&lt;&gt;"",بيانات!B2298,"")</f>
        <v/>
      </c>
      <c r="B2298" s="58" t="str">
        <f>IF(بيانات!B2298&lt;&gt;"",بيانات!C2298,"")</f>
        <v/>
      </c>
      <c r="C2298" s="66" t="str">
        <f>IF(بيانات!B2298&lt;&gt;"",بيانات!D2298,"")</f>
        <v/>
      </c>
      <c r="D2298" s="5"/>
    </row>
    <row r="2299" spans="1:4" ht="15" customHeight="1">
      <c r="A2299" s="57" t="str">
        <f>IF(بيانات!B2299&lt;&gt;"",بيانات!B2299,"")</f>
        <v/>
      </c>
      <c r="B2299" s="57" t="str">
        <f>IF(بيانات!B2299&lt;&gt;"",بيانات!C2299,"")</f>
        <v/>
      </c>
      <c r="C2299" s="65" t="str">
        <f>IF(بيانات!B2299&lt;&gt;"",بيانات!D2299,"")</f>
        <v/>
      </c>
      <c r="D2299" s="2"/>
    </row>
    <row r="2300" spans="1:4" ht="15" customHeight="1">
      <c r="A2300" s="58" t="str">
        <f>IF(بيانات!B2300&lt;&gt;"",بيانات!B2300,"")</f>
        <v/>
      </c>
      <c r="B2300" s="58" t="str">
        <f>IF(بيانات!B2300&lt;&gt;"",بيانات!C2300,"")</f>
        <v/>
      </c>
      <c r="C2300" s="66" t="str">
        <f>IF(بيانات!B2300&lt;&gt;"",بيانات!D2300,"")</f>
        <v/>
      </c>
      <c r="D2300" s="5"/>
    </row>
    <row r="2301" spans="1:4" ht="15" customHeight="1">
      <c r="A2301" s="57" t="str">
        <f>IF(بيانات!B2301&lt;&gt;"",بيانات!B2301,"")</f>
        <v/>
      </c>
      <c r="B2301" s="57" t="str">
        <f>IF(بيانات!B2301&lt;&gt;"",بيانات!C2301,"")</f>
        <v/>
      </c>
      <c r="C2301" s="65" t="str">
        <f>IF(بيانات!B2301&lt;&gt;"",بيانات!D2301,"")</f>
        <v/>
      </c>
      <c r="D2301" s="2"/>
    </row>
    <row r="2302" spans="1:4" ht="15" customHeight="1">
      <c r="A2302" s="58" t="str">
        <f>IF(بيانات!B2302&lt;&gt;"",بيانات!B2302,"")</f>
        <v/>
      </c>
      <c r="B2302" s="58" t="str">
        <f>IF(بيانات!B2302&lt;&gt;"",بيانات!C2302,"")</f>
        <v/>
      </c>
      <c r="C2302" s="66" t="str">
        <f>IF(بيانات!B2302&lt;&gt;"",بيانات!D2302,"")</f>
        <v/>
      </c>
      <c r="D2302" s="5"/>
    </row>
    <row r="2303" spans="1:4" ht="15" customHeight="1">
      <c r="A2303" s="57" t="str">
        <f>IF(بيانات!B2303&lt;&gt;"",بيانات!B2303,"")</f>
        <v/>
      </c>
      <c r="B2303" s="57" t="str">
        <f>IF(بيانات!B2303&lt;&gt;"",بيانات!C2303,"")</f>
        <v/>
      </c>
      <c r="C2303" s="65" t="str">
        <f>IF(بيانات!B2303&lt;&gt;"",بيانات!D2303,"")</f>
        <v/>
      </c>
      <c r="D2303" s="2"/>
    </row>
    <row r="2304" spans="1:4" ht="15" customHeight="1">
      <c r="A2304" s="58" t="str">
        <f>IF(بيانات!B2304&lt;&gt;"",بيانات!B2304,"")</f>
        <v/>
      </c>
      <c r="B2304" s="58" t="str">
        <f>IF(بيانات!B2304&lt;&gt;"",بيانات!C2304,"")</f>
        <v/>
      </c>
      <c r="C2304" s="66" t="str">
        <f>IF(بيانات!B2304&lt;&gt;"",بيانات!D2304,"")</f>
        <v/>
      </c>
      <c r="D2304" s="5"/>
    </row>
    <row r="2305" spans="1:4" ht="15" customHeight="1">
      <c r="A2305" s="57" t="str">
        <f>IF(بيانات!B2305&lt;&gt;"",بيانات!B2305,"")</f>
        <v/>
      </c>
      <c r="B2305" s="57" t="str">
        <f>IF(بيانات!B2305&lt;&gt;"",بيانات!C2305,"")</f>
        <v/>
      </c>
      <c r="C2305" s="65" t="str">
        <f>IF(بيانات!B2305&lt;&gt;"",بيانات!D2305,"")</f>
        <v/>
      </c>
      <c r="D2305" s="2"/>
    </row>
    <row r="2306" spans="1:4" ht="15" customHeight="1">
      <c r="A2306" s="58" t="str">
        <f>IF(بيانات!B2306&lt;&gt;"",بيانات!B2306,"")</f>
        <v/>
      </c>
      <c r="B2306" s="58" t="str">
        <f>IF(بيانات!B2306&lt;&gt;"",بيانات!C2306,"")</f>
        <v/>
      </c>
      <c r="C2306" s="66" t="str">
        <f>IF(بيانات!B2306&lt;&gt;"",بيانات!D2306,"")</f>
        <v/>
      </c>
      <c r="D2306" s="5"/>
    </row>
    <row r="2307" spans="1:4" ht="15" customHeight="1">
      <c r="A2307" s="57" t="str">
        <f>IF(بيانات!B2307&lt;&gt;"",بيانات!B2307,"")</f>
        <v/>
      </c>
      <c r="B2307" s="57" t="str">
        <f>IF(بيانات!B2307&lt;&gt;"",بيانات!C2307,"")</f>
        <v/>
      </c>
      <c r="C2307" s="65" t="str">
        <f>IF(بيانات!B2307&lt;&gt;"",بيانات!D2307,"")</f>
        <v/>
      </c>
      <c r="D2307" s="2"/>
    </row>
    <row r="2308" spans="1:4" ht="15" customHeight="1">
      <c r="A2308" s="58" t="str">
        <f>IF(بيانات!B2308&lt;&gt;"",بيانات!B2308,"")</f>
        <v/>
      </c>
      <c r="B2308" s="58" t="str">
        <f>IF(بيانات!B2308&lt;&gt;"",بيانات!C2308,"")</f>
        <v/>
      </c>
      <c r="C2308" s="66" t="str">
        <f>IF(بيانات!B2308&lt;&gt;"",بيانات!D2308,"")</f>
        <v/>
      </c>
      <c r="D2308" s="5"/>
    </row>
    <row r="2309" spans="1:4" ht="15" customHeight="1">
      <c r="A2309" s="57" t="str">
        <f>IF(بيانات!B2309&lt;&gt;"",بيانات!B2309,"")</f>
        <v/>
      </c>
      <c r="B2309" s="57" t="str">
        <f>IF(بيانات!B2309&lt;&gt;"",بيانات!C2309,"")</f>
        <v/>
      </c>
      <c r="C2309" s="65" t="str">
        <f>IF(بيانات!B2309&lt;&gt;"",بيانات!D2309,"")</f>
        <v/>
      </c>
      <c r="D2309" s="2"/>
    </row>
    <row r="2310" spans="1:4" ht="15" customHeight="1">
      <c r="A2310" s="58" t="str">
        <f>IF(بيانات!B2310&lt;&gt;"",بيانات!B2310,"")</f>
        <v/>
      </c>
      <c r="B2310" s="58" t="str">
        <f>IF(بيانات!B2310&lt;&gt;"",بيانات!C2310,"")</f>
        <v/>
      </c>
      <c r="C2310" s="66" t="str">
        <f>IF(بيانات!B2310&lt;&gt;"",بيانات!D2310,"")</f>
        <v/>
      </c>
      <c r="D2310" s="5"/>
    </row>
    <row r="2311" spans="1:4" ht="15" customHeight="1">
      <c r="A2311" s="57" t="str">
        <f>IF(بيانات!B2311&lt;&gt;"",بيانات!B2311,"")</f>
        <v/>
      </c>
      <c r="B2311" s="57" t="str">
        <f>IF(بيانات!B2311&lt;&gt;"",بيانات!C2311,"")</f>
        <v/>
      </c>
      <c r="C2311" s="65" t="str">
        <f>IF(بيانات!B2311&lt;&gt;"",بيانات!D2311,"")</f>
        <v/>
      </c>
      <c r="D2311" s="2"/>
    </row>
    <row r="2312" spans="1:4" ht="15" customHeight="1">
      <c r="A2312" s="58" t="str">
        <f>IF(بيانات!B2312&lt;&gt;"",بيانات!B2312,"")</f>
        <v/>
      </c>
      <c r="B2312" s="58" t="str">
        <f>IF(بيانات!B2312&lt;&gt;"",بيانات!C2312,"")</f>
        <v/>
      </c>
      <c r="C2312" s="66" t="str">
        <f>IF(بيانات!B2312&lt;&gt;"",بيانات!D2312,"")</f>
        <v/>
      </c>
      <c r="D2312" s="5"/>
    </row>
    <row r="2313" spans="1:4" ht="15" customHeight="1">
      <c r="A2313" s="57" t="str">
        <f>IF(بيانات!B2313&lt;&gt;"",بيانات!B2313,"")</f>
        <v/>
      </c>
      <c r="B2313" s="57" t="str">
        <f>IF(بيانات!B2313&lt;&gt;"",بيانات!C2313,"")</f>
        <v/>
      </c>
      <c r="C2313" s="65" t="str">
        <f>IF(بيانات!B2313&lt;&gt;"",بيانات!D2313,"")</f>
        <v/>
      </c>
      <c r="D2313" s="2"/>
    </row>
    <row r="2314" spans="1:4" ht="15" customHeight="1">
      <c r="A2314" s="58" t="str">
        <f>IF(بيانات!B2314&lt;&gt;"",بيانات!B2314,"")</f>
        <v/>
      </c>
      <c r="B2314" s="58" t="str">
        <f>IF(بيانات!B2314&lt;&gt;"",بيانات!C2314,"")</f>
        <v/>
      </c>
      <c r="C2314" s="66" t="str">
        <f>IF(بيانات!B2314&lt;&gt;"",بيانات!D2314,"")</f>
        <v/>
      </c>
      <c r="D2314" s="5"/>
    </row>
    <row r="2315" spans="1:4" ht="15" customHeight="1">
      <c r="A2315" s="57" t="str">
        <f>IF(بيانات!B2315&lt;&gt;"",بيانات!B2315,"")</f>
        <v/>
      </c>
      <c r="B2315" s="57" t="str">
        <f>IF(بيانات!B2315&lt;&gt;"",بيانات!C2315,"")</f>
        <v/>
      </c>
      <c r="C2315" s="65" t="str">
        <f>IF(بيانات!B2315&lt;&gt;"",بيانات!D2315,"")</f>
        <v/>
      </c>
      <c r="D2315" s="2"/>
    </row>
    <row r="2316" spans="1:4" ht="15" customHeight="1">
      <c r="A2316" s="58" t="str">
        <f>IF(بيانات!B2316&lt;&gt;"",بيانات!B2316,"")</f>
        <v/>
      </c>
      <c r="B2316" s="58" t="str">
        <f>IF(بيانات!B2316&lt;&gt;"",بيانات!C2316,"")</f>
        <v/>
      </c>
      <c r="C2316" s="66" t="str">
        <f>IF(بيانات!B2316&lt;&gt;"",بيانات!D2316,"")</f>
        <v/>
      </c>
      <c r="D2316" s="5"/>
    </row>
    <row r="2317" spans="1:4" ht="15" customHeight="1">
      <c r="A2317" s="57" t="str">
        <f>IF(بيانات!B2317&lt;&gt;"",بيانات!B2317,"")</f>
        <v/>
      </c>
      <c r="B2317" s="57" t="str">
        <f>IF(بيانات!B2317&lt;&gt;"",بيانات!C2317,"")</f>
        <v/>
      </c>
      <c r="C2317" s="65" t="str">
        <f>IF(بيانات!B2317&lt;&gt;"",بيانات!D2317,"")</f>
        <v/>
      </c>
      <c r="D2317" s="2"/>
    </row>
    <row r="2318" spans="1:4" ht="15" customHeight="1">
      <c r="A2318" s="58" t="str">
        <f>IF(بيانات!B2318&lt;&gt;"",بيانات!B2318,"")</f>
        <v/>
      </c>
      <c r="B2318" s="58" t="str">
        <f>IF(بيانات!B2318&lt;&gt;"",بيانات!C2318,"")</f>
        <v/>
      </c>
      <c r="C2318" s="66" t="str">
        <f>IF(بيانات!B2318&lt;&gt;"",بيانات!D2318,"")</f>
        <v/>
      </c>
      <c r="D2318" s="5"/>
    </row>
    <row r="2319" spans="1:4" ht="15" customHeight="1">
      <c r="A2319" s="57" t="str">
        <f>IF(بيانات!B2319&lt;&gt;"",بيانات!B2319,"")</f>
        <v/>
      </c>
      <c r="B2319" s="57" t="str">
        <f>IF(بيانات!B2319&lt;&gt;"",بيانات!C2319,"")</f>
        <v/>
      </c>
      <c r="C2319" s="65" t="str">
        <f>IF(بيانات!B2319&lt;&gt;"",بيانات!D2319,"")</f>
        <v/>
      </c>
      <c r="D2319" s="2"/>
    </row>
    <row r="2320" spans="1:4" ht="15" customHeight="1">
      <c r="A2320" s="58" t="str">
        <f>IF(بيانات!B2320&lt;&gt;"",بيانات!B2320,"")</f>
        <v/>
      </c>
      <c r="B2320" s="58" t="str">
        <f>IF(بيانات!B2320&lt;&gt;"",بيانات!C2320,"")</f>
        <v/>
      </c>
      <c r="C2320" s="66" t="str">
        <f>IF(بيانات!B2320&lt;&gt;"",بيانات!D2320,"")</f>
        <v/>
      </c>
      <c r="D2320" s="5"/>
    </row>
    <row r="2321" spans="1:4" ht="15" customHeight="1">
      <c r="A2321" s="57" t="str">
        <f>IF(بيانات!B2321&lt;&gt;"",بيانات!B2321,"")</f>
        <v/>
      </c>
      <c r="B2321" s="57" t="str">
        <f>IF(بيانات!B2321&lt;&gt;"",بيانات!C2321,"")</f>
        <v/>
      </c>
      <c r="C2321" s="65" t="str">
        <f>IF(بيانات!B2321&lt;&gt;"",بيانات!D2321,"")</f>
        <v/>
      </c>
      <c r="D2321" s="2"/>
    </row>
    <row r="2322" spans="1:4" ht="15" customHeight="1">
      <c r="A2322" s="58" t="str">
        <f>IF(بيانات!B2322&lt;&gt;"",بيانات!B2322,"")</f>
        <v/>
      </c>
      <c r="B2322" s="58" t="str">
        <f>IF(بيانات!B2322&lt;&gt;"",بيانات!C2322,"")</f>
        <v/>
      </c>
      <c r="C2322" s="66" t="str">
        <f>IF(بيانات!B2322&lt;&gt;"",بيانات!D2322,"")</f>
        <v/>
      </c>
      <c r="D2322" s="5"/>
    </row>
    <row r="2323" spans="1:4" ht="15" customHeight="1">
      <c r="A2323" s="57" t="str">
        <f>IF(بيانات!B2323&lt;&gt;"",بيانات!B2323,"")</f>
        <v/>
      </c>
      <c r="B2323" s="57" t="str">
        <f>IF(بيانات!B2323&lt;&gt;"",بيانات!C2323,"")</f>
        <v/>
      </c>
      <c r="C2323" s="65" t="str">
        <f>IF(بيانات!B2323&lt;&gt;"",بيانات!D2323,"")</f>
        <v/>
      </c>
      <c r="D2323" s="2"/>
    </row>
    <row r="2324" spans="1:4" ht="15" customHeight="1">
      <c r="A2324" s="58" t="str">
        <f>IF(بيانات!B2324&lt;&gt;"",بيانات!B2324,"")</f>
        <v/>
      </c>
      <c r="B2324" s="58" t="str">
        <f>IF(بيانات!B2324&lt;&gt;"",بيانات!C2324,"")</f>
        <v/>
      </c>
      <c r="C2324" s="66" t="str">
        <f>IF(بيانات!B2324&lt;&gt;"",بيانات!D2324,"")</f>
        <v/>
      </c>
      <c r="D2324" s="5"/>
    </row>
    <row r="2325" spans="1:4" ht="15" customHeight="1">
      <c r="A2325" s="57" t="str">
        <f>IF(بيانات!B2325&lt;&gt;"",بيانات!B2325,"")</f>
        <v/>
      </c>
      <c r="B2325" s="57" t="str">
        <f>IF(بيانات!B2325&lt;&gt;"",بيانات!C2325,"")</f>
        <v/>
      </c>
      <c r="C2325" s="65" t="str">
        <f>IF(بيانات!B2325&lt;&gt;"",بيانات!D2325,"")</f>
        <v/>
      </c>
      <c r="D2325" s="2"/>
    </row>
    <row r="2326" spans="1:4" ht="15" customHeight="1">
      <c r="A2326" s="58" t="str">
        <f>IF(بيانات!B2326&lt;&gt;"",بيانات!B2326,"")</f>
        <v/>
      </c>
      <c r="B2326" s="58" t="str">
        <f>IF(بيانات!B2326&lt;&gt;"",بيانات!C2326,"")</f>
        <v/>
      </c>
      <c r="C2326" s="66" t="str">
        <f>IF(بيانات!B2326&lt;&gt;"",بيانات!D2326,"")</f>
        <v/>
      </c>
      <c r="D2326" s="5"/>
    </row>
    <row r="2327" spans="1:4" ht="15" customHeight="1">
      <c r="A2327" s="57" t="str">
        <f>IF(بيانات!B2327&lt;&gt;"",بيانات!B2327,"")</f>
        <v/>
      </c>
      <c r="B2327" s="57" t="str">
        <f>IF(بيانات!B2327&lt;&gt;"",بيانات!C2327,"")</f>
        <v/>
      </c>
      <c r="C2327" s="65" t="str">
        <f>IF(بيانات!B2327&lt;&gt;"",بيانات!D2327,"")</f>
        <v/>
      </c>
      <c r="D2327" s="2"/>
    </row>
    <row r="2328" spans="1:4" ht="15" customHeight="1">
      <c r="A2328" s="58" t="str">
        <f>IF(بيانات!B2328&lt;&gt;"",بيانات!B2328,"")</f>
        <v/>
      </c>
      <c r="B2328" s="58" t="str">
        <f>IF(بيانات!B2328&lt;&gt;"",بيانات!C2328,"")</f>
        <v/>
      </c>
      <c r="C2328" s="66" t="str">
        <f>IF(بيانات!B2328&lt;&gt;"",بيانات!D2328,"")</f>
        <v/>
      </c>
      <c r="D2328" s="5"/>
    </row>
    <row r="2329" spans="1:4" ht="15" customHeight="1">
      <c r="A2329" s="57" t="str">
        <f>IF(بيانات!B2329&lt;&gt;"",بيانات!B2329,"")</f>
        <v/>
      </c>
      <c r="B2329" s="57" t="str">
        <f>IF(بيانات!B2329&lt;&gt;"",بيانات!C2329,"")</f>
        <v/>
      </c>
      <c r="C2329" s="65" t="str">
        <f>IF(بيانات!B2329&lt;&gt;"",بيانات!D2329,"")</f>
        <v/>
      </c>
      <c r="D2329" s="2"/>
    </row>
    <row r="2330" spans="1:4" ht="15" customHeight="1">
      <c r="A2330" s="58" t="str">
        <f>IF(بيانات!B2330&lt;&gt;"",بيانات!B2330,"")</f>
        <v/>
      </c>
      <c r="B2330" s="58" t="str">
        <f>IF(بيانات!B2330&lt;&gt;"",بيانات!C2330,"")</f>
        <v/>
      </c>
      <c r="C2330" s="66" t="str">
        <f>IF(بيانات!B2330&lt;&gt;"",بيانات!D2330,"")</f>
        <v/>
      </c>
      <c r="D2330" s="5"/>
    </row>
    <row r="2331" spans="1:4" ht="15" customHeight="1">
      <c r="A2331" s="57" t="str">
        <f>IF(بيانات!B2331&lt;&gt;"",بيانات!B2331,"")</f>
        <v/>
      </c>
      <c r="B2331" s="57" t="str">
        <f>IF(بيانات!B2331&lt;&gt;"",بيانات!C2331,"")</f>
        <v/>
      </c>
      <c r="C2331" s="65" t="str">
        <f>IF(بيانات!B2331&lt;&gt;"",بيانات!D2331,"")</f>
        <v/>
      </c>
      <c r="D2331" s="2"/>
    </row>
    <row r="2332" spans="1:4" ht="15" customHeight="1">
      <c r="A2332" s="58" t="str">
        <f>IF(بيانات!B2332&lt;&gt;"",بيانات!B2332,"")</f>
        <v/>
      </c>
      <c r="B2332" s="58" t="str">
        <f>IF(بيانات!B2332&lt;&gt;"",بيانات!C2332,"")</f>
        <v/>
      </c>
      <c r="C2332" s="66" t="str">
        <f>IF(بيانات!B2332&lt;&gt;"",بيانات!D2332,"")</f>
        <v/>
      </c>
      <c r="D2332" s="5"/>
    </row>
    <row r="2333" spans="1:4" ht="15" customHeight="1">
      <c r="A2333" s="57" t="str">
        <f>IF(بيانات!B2333&lt;&gt;"",بيانات!B2333,"")</f>
        <v/>
      </c>
      <c r="B2333" s="57" t="str">
        <f>IF(بيانات!B2333&lt;&gt;"",بيانات!C2333,"")</f>
        <v/>
      </c>
      <c r="C2333" s="65" t="str">
        <f>IF(بيانات!B2333&lt;&gt;"",بيانات!D2333,"")</f>
        <v/>
      </c>
      <c r="D2333" s="2"/>
    </row>
    <row r="2334" spans="1:4" ht="15" customHeight="1">
      <c r="A2334" s="58" t="str">
        <f>IF(بيانات!B2334&lt;&gt;"",بيانات!B2334,"")</f>
        <v/>
      </c>
      <c r="B2334" s="58" t="str">
        <f>IF(بيانات!B2334&lt;&gt;"",بيانات!C2334,"")</f>
        <v/>
      </c>
      <c r="C2334" s="66" t="str">
        <f>IF(بيانات!B2334&lt;&gt;"",بيانات!D2334,"")</f>
        <v/>
      </c>
      <c r="D2334" s="5"/>
    </row>
    <row r="2335" spans="1:4" ht="15" customHeight="1">
      <c r="A2335" s="57" t="str">
        <f>IF(بيانات!B2335&lt;&gt;"",بيانات!B2335,"")</f>
        <v/>
      </c>
      <c r="B2335" s="57" t="str">
        <f>IF(بيانات!B2335&lt;&gt;"",بيانات!C2335,"")</f>
        <v/>
      </c>
      <c r="C2335" s="65" t="str">
        <f>IF(بيانات!B2335&lt;&gt;"",بيانات!D2335,"")</f>
        <v/>
      </c>
      <c r="D2335" s="2"/>
    </row>
    <row r="2336" spans="1:4" ht="15" customHeight="1">
      <c r="A2336" s="58" t="str">
        <f>IF(بيانات!B2336&lt;&gt;"",بيانات!B2336,"")</f>
        <v/>
      </c>
      <c r="B2336" s="58" t="str">
        <f>IF(بيانات!B2336&lt;&gt;"",بيانات!C2336,"")</f>
        <v/>
      </c>
      <c r="C2336" s="66" t="str">
        <f>IF(بيانات!B2336&lt;&gt;"",بيانات!D2336,"")</f>
        <v/>
      </c>
      <c r="D2336" s="5"/>
    </row>
    <row r="2337" spans="1:4" ht="15" customHeight="1">
      <c r="A2337" s="57" t="str">
        <f>IF(بيانات!B2337&lt;&gt;"",بيانات!B2337,"")</f>
        <v/>
      </c>
      <c r="B2337" s="57" t="str">
        <f>IF(بيانات!B2337&lt;&gt;"",بيانات!C2337,"")</f>
        <v/>
      </c>
      <c r="C2337" s="65" t="str">
        <f>IF(بيانات!B2337&lt;&gt;"",بيانات!D2337,"")</f>
        <v/>
      </c>
      <c r="D2337" s="2"/>
    </row>
    <row r="2338" spans="1:4" ht="15" customHeight="1">
      <c r="A2338" s="58" t="str">
        <f>IF(بيانات!B2338&lt;&gt;"",بيانات!B2338,"")</f>
        <v/>
      </c>
      <c r="B2338" s="58" t="str">
        <f>IF(بيانات!B2338&lt;&gt;"",بيانات!C2338,"")</f>
        <v/>
      </c>
      <c r="C2338" s="66" t="str">
        <f>IF(بيانات!B2338&lt;&gt;"",بيانات!D2338,"")</f>
        <v/>
      </c>
      <c r="D2338" s="5"/>
    </row>
    <row r="2339" spans="1:4" ht="15" customHeight="1">
      <c r="A2339" s="57" t="str">
        <f>IF(بيانات!B2339&lt;&gt;"",بيانات!B2339,"")</f>
        <v/>
      </c>
      <c r="B2339" s="57" t="str">
        <f>IF(بيانات!B2339&lt;&gt;"",بيانات!C2339,"")</f>
        <v/>
      </c>
      <c r="C2339" s="65" t="str">
        <f>IF(بيانات!B2339&lt;&gt;"",بيانات!D2339,"")</f>
        <v/>
      </c>
      <c r="D2339" s="2"/>
    </row>
    <row r="2340" spans="1:4" ht="15" customHeight="1">
      <c r="A2340" s="58" t="str">
        <f>IF(بيانات!B2340&lt;&gt;"",بيانات!B2340,"")</f>
        <v/>
      </c>
      <c r="B2340" s="58" t="str">
        <f>IF(بيانات!B2340&lt;&gt;"",بيانات!C2340,"")</f>
        <v/>
      </c>
      <c r="C2340" s="66" t="str">
        <f>IF(بيانات!B2340&lt;&gt;"",بيانات!D2340,"")</f>
        <v/>
      </c>
      <c r="D2340" s="5"/>
    </row>
    <row r="2341" spans="1:4" ht="15" customHeight="1">
      <c r="A2341" s="57" t="str">
        <f>IF(بيانات!B2341&lt;&gt;"",بيانات!B2341,"")</f>
        <v/>
      </c>
      <c r="B2341" s="57" t="str">
        <f>IF(بيانات!B2341&lt;&gt;"",بيانات!C2341,"")</f>
        <v/>
      </c>
      <c r="C2341" s="65" t="str">
        <f>IF(بيانات!B2341&lt;&gt;"",بيانات!D2341,"")</f>
        <v/>
      </c>
      <c r="D2341" s="2"/>
    </row>
    <row r="2342" spans="1:4" ht="15" customHeight="1">
      <c r="A2342" s="58" t="str">
        <f>IF(بيانات!B2342&lt;&gt;"",بيانات!B2342,"")</f>
        <v/>
      </c>
      <c r="B2342" s="58" t="str">
        <f>IF(بيانات!B2342&lt;&gt;"",بيانات!C2342,"")</f>
        <v/>
      </c>
      <c r="C2342" s="66" t="str">
        <f>IF(بيانات!B2342&lt;&gt;"",بيانات!D2342,"")</f>
        <v/>
      </c>
      <c r="D2342" s="5"/>
    </row>
    <row r="2343" spans="1:4" ht="15" customHeight="1">
      <c r="A2343" s="57" t="str">
        <f>IF(بيانات!B2343&lt;&gt;"",بيانات!B2343,"")</f>
        <v/>
      </c>
      <c r="B2343" s="57" t="str">
        <f>IF(بيانات!B2343&lt;&gt;"",بيانات!C2343,"")</f>
        <v/>
      </c>
      <c r="C2343" s="65" t="str">
        <f>IF(بيانات!B2343&lt;&gt;"",بيانات!D2343,"")</f>
        <v/>
      </c>
      <c r="D2343" s="2"/>
    </row>
    <row r="2344" spans="1:4" ht="15" customHeight="1">
      <c r="A2344" s="58" t="str">
        <f>IF(بيانات!B2344&lt;&gt;"",بيانات!B2344,"")</f>
        <v/>
      </c>
      <c r="B2344" s="58" t="str">
        <f>IF(بيانات!B2344&lt;&gt;"",بيانات!C2344,"")</f>
        <v/>
      </c>
      <c r="C2344" s="66" t="str">
        <f>IF(بيانات!B2344&lt;&gt;"",بيانات!D2344,"")</f>
        <v/>
      </c>
      <c r="D2344" s="5"/>
    </row>
    <row r="2345" spans="1:4" ht="15" customHeight="1">
      <c r="A2345" s="57" t="str">
        <f>IF(بيانات!B2345&lt;&gt;"",بيانات!B2345,"")</f>
        <v/>
      </c>
      <c r="B2345" s="57" t="str">
        <f>IF(بيانات!B2345&lt;&gt;"",بيانات!C2345,"")</f>
        <v/>
      </c>
      <c r="C2345" s="65" t="str">
        <f>IF(بيانات!B2345&lt;&gt;"",بيانات!D2345,"")</f>
        <v/>
      </c>
      <c r="D2345" s="2"/>
    </row>
    <row r="2346" spans="1:4" ht="15" customHeight="1">
      <c r="A2346" s="58" t="str">
        <f>IF(بيانات!B2346&lt;&gt;"",بيانات!B2346,"")</f>
        <v/>
      </c>
      <c r="B2346" s="58" t="str">
        <f>IF(بيانات!B2346&lt;&gt;"",بيانات!C2346,"")</f>
        <v/>
      </c>
      <c r="C2346" s="66" t="str">
        <f>IF(بيانات!B2346&lt;&gt;"",بيانات!D2346,"")</f>
        <v/>
      </c>
      <c r="D2346" s="5"/>
    </row>
    <row r="2347" spans="1:4" ht="15" customHeight="1">
      <c r="A2347" s="57" t="str">
        <f>IF(بيانات!B2347&lt;&gt;"",بيانات!B2347,"")</f>
        <v/>
      </c>
      <c r="B2347" s="57" t="str">
        <f>IF(بيانات!B2347&lt;&gt;"",بيانات!C2347,"")</f>
        <v/>
      </c>
      <c r="C2347" s="65" t="str">
        <f>IF(بيانات!B2347&lt;&gt;"",بيانات!D2347,"")</f>
        <v/>
      </c>
      <c r="D2347" s="2"/>
    </row>
    <row r="2348" spans="1:4" ht="15" customHeight="1">
      <c r="A2348" s="58" t="str">
        <f>IF(بيانات!B2348&lt;&gt;"",بيانات!B2348,"")</f>
        <v/>
      </c>
      <c r="B2348" s="58" t="str">
        <f>IF(بيانات!B2348&lt;&gt;"",بيانات!C2348,"")</f>
        <v/>
      </c>
      <c r="C2348" s="66" t="str">
        <f>IF(بيانات!B2348&lt;&gt;"",بيانات!D2348,"")</f>
        <v/>
      </c>
      <c r="D2348" s="5"/>
    </row>
    <row r="2349" spans="1:4" ht="15" customHeight="1">
      <c r="A2349" s="57" t="str">
        <f>IF(بيانات!B2349&lt;&gt;"",بيانات!B2349,"")</f>
        <v/>
      </c>
      <c r="B2349" s="57" t="str">
        <f>IF(بيانات!B2349&lt;&gt;"",بيانات!C2349,"")</f>
        <v/>
      </c>
      <c r="C2349" s="65" t="str">
        <f>IF(بيانات!B2349&lt;&gt;"",بيانات!D2349,"")</f>
        <v/>
      </c>
      <c r="D2349" s="2"/>
    </row>
    <row r="2350" spans="1:4" ht="15" customHeight="1">
      <c r="A2350" s="58" t="str">
        <f>IF(بيانات!B2350&lt;&gt;"",بيانات!B2350,"")</f>
        <v/>
      </c>
      <c r="B2350" s="58" t="str">
        <f>IF(بيانات!B2350&lt;&gt;"",بيانات!C2350,"")</f>
        <v/>
      </c>
      <c r="C2350" s="66" t="str">
        <f>IF(بيانات!B2350&lt;&gt;"",بيانات!D2350,"")</f>
        <v/>
      </c>
      <c r="D2350" s="5"/>
    </row>
    <row r="2351" spans="1:4" ht="15" customHeight="1">
      <c r="A2351" s="57" t="str">
        <f>IF(بيانات!B2351&lt;&gt;"",بيانات!B2351,"")</f>
        <v/>
      </c>
      <c r="B2351" s="57" t="str">
        <f>IF(بيانات!B2351&lt;&gt;"",بيانات!C2351,"")</f>
        <v/>
      </c>
      <c r="C2351" s="65" t="str">
        <f>IF(بيانات!B2351&lt;&gt;"",بيانات!D2351,"")</f>
        <v/>
      </c>
      <c r="D2351" s="2"/>
    </row>
    <row r="2352" spans="1:4" ht="15" customHeight="1">
      <c r="A2352" s="58" t="str">
        <f>IF(بيانات!B2352&lt;&gt;"",بيانات!B2352,"")</f>
        <v/>
      </c>
      <c r="B2352" s="58" t="str">
        <f>IF(بيانات!B2352&lt;&gt;"",بيانات!C2352,"")</f>
        <v/>
      </c>
      <c r="C2352" s="66" t="str">
        <f>IF(بيانات!B2352&lt;&gt;"",بيانات!D2352,"")</f>
        <v/>
      </c>
      <c r="D2352" s="5"/>
    </row>
    <row r="2353" spans="1:4" ht="15" customHeight="1">
      <c r="A2353" s="57" t="str">
        <f>IF(بيانات!B2353&lt;&gt;"",بيانات!B2353,"")</f>
        <v/>
      </c>
      <c r="B2353" s="57" t="str">
        <f>IF(بيانات!B2353&lt;&gt;"",بيانات!C2353,"")</f>
        <v/>
      </c>
      <c r="C2353" s="65" t="str">
        <f>IF(بيانات!B2353&lt;&gt;"",بيانات!D2353,"")</f>
        <v/>
      </c>
      <c r="D2353" s="2"/>
    </row>
    <row r="2354" spans="1:4" ht="15" customHeight="1">
      <c r="A2354" s="58" t="str">
        <f>IF(بيانات!B2354&lt;&gt;"",بيانات!B2354,"")</f>
        <v/>
      </c>
      <c r="B2354" s="58" t="str">
        <f>IF(بيانات!B2354&lt;&gt;"",بيانات!C2354,"")</f>
        <v/>
      </c>
      <c r="C2354" s="66" t="str">
        <f>IF(بيانات!B2354&lt;&gt;"",بيانات!D2354,"")</f>
        <v/>
      </c>
      <c r="D2354" s="5"/>
    </row>
    <row r="2355" spans="1:4" ht="15" customHeight="1">
      <c r="A2355" s="57" t="str">
        <f>IF(بيانات!B2355&lt;&gt;"",بيانات!B2355,"")</f>
        <v/>
      </c>
      <c r="B2355" s="57" t="str">
        <f>IF(بيانات!B2355&lt;&gt;"",بيانات!C2355,"")</f>
        <v/>
      </c>
      <c r="C2355" s="65" t="str">
        <f>IF(بيانات!B2355&lt;&gt;"",بيانات!D2355,"")</f>
        <v/>
      </c>
      <c r="D2355" s="2"/>
    </row>
    <row r="2356" spans="1:4" ht="15" customHeight="1">
      <c r="A2356" s="58" t="str">
        <f>IF(بيانات!B2356&lt;&gt;"",بيانات!B2356,"")</f>
        <v/>
      </c>
      <c r="B2356" s="58" t="str">
        <f>IF(بيانات!B2356&lt;&gt;"",بيانات!C2356,"")</f>
        <v/>
      </c>
      <c r="C2356" s="66" t="str">
        <f>IF(بيانات!B2356&lt;&gt;"",بيانات!D2356,"")</f>
        <v/>
      </c>
      <c r="D2356" s="5"/>
    </row>
    <row r="2357" spans="1:4" ht="15" customHeight="1">
      <c r="A2357" s="57" t="str">
        <f>IF(بيانات!B2357&lt;&gt;"",بيانات!B2357,"")</f>
        <v/>
      </c>
      <c r="B2357" s="57" t="str">
        <f>IF(بيانات!B2357&lt;&gt;"",بيانات!C2357,"")</f>
        <v/>
      </c>
      <c r="C2357" s="65" t="str">
        <f>IF(بيانات!B2357&lt;&gt;"",بيانات!D2357,"")</f>
        <v/>
      </c>
      <c r="D2357" s="2"/>
    </row>
    <row r="2358" spans="1:4" ht="15" customHeight="1">
      <c r="A2358" s="58" t="str">
        <f>IF(بيانات!B2358&lt;&gt;"",بيانات!B2358,"")</f>
        <v/>
      </c>
      <c r="B2358" s="58" t="str">
        <f>IF(بيانات!B2358&lt;&gt;"",بيانات!C2358,"")</f>
        <v/>
      </c>
      <c r="C2358" s="66" t="str">
        <f>IF(بيانات!B2358&lt;&gt;"",بيانات!D2358,"")</f>
        <v/>
      </c>
      <c r="D2358" s="5"/>
    </row>
    <row r="2359" spans="1:4" ht="15" customHeight="1">
      <c r="A2359" s="57" t="str">
        <f>IF(بيانات!B2359&lt;&gt;"",بيانات!B2359,"")</f>
        <v/>
      </c>
      <c r="B2359" s="57" t="str">
        <f>IF(بيانات!B2359&lt;&gt;"",بيانات!C2359,"")</f>
        <v/>
      </c>
      <c r="C2359" s="65" t="str">
        <f>IF(بيانات!B2359&lt;&gt;"",بيانات!D2359,"")</f>
        <v/>
      </c>
      <c r="D2359" s="2"/>
    </row>
    <row r="2360" spans="1:4" ht="15" customHeight="1">
      <c r="A2360" s="58" t="str">
        <f>IF(بيانات!B2360&lt;&gt;"",بيانات!B2360,"")</f>
        <v/>
      </c>
      <c r="B2360" s="58" t="str">
        <f>IF(بيانات!B2360&lt;&gt;"",بيانات!C2360,"")</f>
        <v/>
      </c>
      <c r="C2360" s="66" t="str">
        <f>IF(بيانات!B2360&lt;&gt;"",بيانات!D2360,"")</f>
        <v/>
      </c>
      <c r="D2360" s="5"/>
    </row>
    <row r="2361" spans="1:4" ht="15" customHeight="1">
      <c r="A2361" s="57" t="str">
        <f>IF(بيانات!B2361&lt;&gt;"",بيانات!B2361,"")</f>
        <v/>
      </c>
      <c r="B2361" s="57" t="str">
        <f>IF(بيانات!B2361&lt;&gt;"",بيانات!C2361,"")</f>
        <v/>
      </c>
      <c r="C2361" s="65" t="str">
        <f>IF(بيانات!B2361&lt;&gt;"",بيانات!D2361,"")</f>
        <v/>
      </c>
      <c r="D2361" s="2"/>
    </row>
    <row r="2362" spans="1:4" ht="15" customHeight="1">
      <c r="A2362" s="58" t="str">
        <f>IF(بيانات!B2362&lt;&gt;"",بيانات!B2362,"")</f>
        <v/>
      </c>
      <c r="B2362" s="58" t="str">
        <f>IF(بيانات!B2362&lt;&gt;"",بيانات!C2362,"")</f>
        <v/>
      </c>
      <c r="C2362" s="66" t="str">
        <f>IF(بيانات!B2362&lt;&gt;"",بيانات!D2362,"")</f>
        <v/>
      </c>
      <c r="D2362" s="5"/>
    </row>
    <row r="2363" spans="1:4" ht="15" customHeight="1">
      <c r="A2363" s="57" t="str">
        <f>IF(بيانات!B2363&lt;&gt;"",بيانات!B2363,"")</f>
        <v/>
      </c>
      <c r="B2363" s="57" t="str">
        <f>IF(بيانات!B2363&lt;&gt;"",بيانات!C2363,"")</f>
        <v/>
      </c>
      <c r="C2363" s="65" t="str">
        <f>IF(بيانات!B2363&lt;&gt;"",بيانات!D2363,"")</f>
        <v/>
      </c>
      <c r="D2363" s="2"/>
    </row>
    <row r="2364" spans="1:4" ht="15" customHeight="1">
      <c r="A2364" s="58" t="str">
        <f>IF(بيانات!B2364&lt;&gt;"",بيانات!B2364,"")</f>
        <v/>
      </c>
      <c r="B2364" s="58" t="str">
        <f>IF(بيانات!B2364&lt;&gt;"",بيانات!C2364,"")</f>
        <v/>
      </c>
      <c r="C2364" s="66" t="str">
        <f>IF(بيانات!B2364&lt;&gt;"",بيانات!D2364,"")</f>
        <v/>
      </c>
      <c r="D2364" s="5"/>
    </row>
    <row r="2365" spans="1:4" ht="15" customHeight="1">
      <c r="A2365" s="57" t="str">
        <f>IF(بيانات!B2365&lt;&gt;"",بيانات!B2365,"")</f>
        <v/>
      </c>
      <c r="B2365" s="57" t="str">
        <f>IF(بيانات!B2365&lt;&gt;"",بيانات!C2365,"")</f>
        <v/>
      </c>
      <c r="C2365" s="65" t="str">
        <f>IF(بيانات!B2365&lt;&gt;"",بيانات!D2365,"")</f>
        <v/>
      </c>
      <c r="D2365" s="2"/>
    </row>
    <row r="2366" spans="1:4" ht="15" customHeight="1">
      <c r="A2366" s="58" t="str">
        <f>IF(بيانات!B2366&lt;&gt;"",بيانات!B2366,"")</f>
        <v/>
      </c>
      <c r="B2366" s="58" t="str">
        <f>IF(بيانات!B2366&lt;&gt;"",بيانات!C2366,"")</f>
        <v/>
      </c>
      <c r="C2366" s="66" t="str">
        <f>IF(بيانات!B2366&lt;&gt;"",بيانات!D2366,"")</f>
        <v/>
      </c>
      <c r="D2366" s="5"/>
    </row>
    <row r="2367" spans="1:4" ht="15" customHeight="1">
      <c r="A2367" s="57" t="str">
        <f>IF(بيانات!B2367&lt;&gt;"",بيانات!B2367,"")</f>
        <v/>
      </c>
      <c r="B2367" s="57" t="str">
        <f>IF(بيانات!B2367&lt;&gt;"",بيانات!C2367,"")</f>
        <v/>
      </c>
      <c r="C2367" s="65" t="str">
        <f>IF(بيانات!B2367&lt;&gt;"",بيانات!D2367,"")</f>
        <v/>
      </c>
      <c r="D2367" s="2"/>
    </row>
    <row r="2368" spans="1:4" ht="15" customHeight="1">
      <c r="A2368" s="58" t="str">
        <f>IF(بيانات!B2368&lt;&gt;"",بيانات!B2368,"")</f>
        <v/>
      </c>
      <c r="B2368" s="58" t="str">
        <f>IF(بيانات!B2368&lt;&gt;"",بيانات!C2368,"")</f>
        <v/>
      </c>
      <c r="C2368" s="66" t="str">
        <f>IF(بيانات!B2368&lt;&gt;"",بيانات!D2368,"")</f>
        <v/>
      </c>
      <c r="D2368" s="5"/>
    </row>
    <row r="2369" spans="1:4" ht="15" customHeight="1">
      <c r="A2369" s="57" t="str">
        <f>IF(بيانات!B2369&lt;&gt;"",بيانات!B2369,"")</f>
        <v/>
      </c>
      <c r="B2369" s="57" t="str">
        <f>IF(بيانات!B2369&lt;&gt;"",بيانات!C2369,"")</f>
        <v/>
      </c>
      <c r="C2369" s="65" t="str">
        <f>IF(بيانات!B2369&lt;&gt;"",بيانات!D2369,"")</f>
        <v/>
      </c>
      <c r="D2369" s="2"/>
    </row>
    <row r="2370" spans="1:4" ht="15" customHeight="1">
      <c r="A2370" s="58" t="str">
        <f>IF(بيانات!B2370&lt;&gt;"",بيانات!B2370,"")</f>
        <v/>
      </c>
      <c r="B2370" s="58" t="str">
        <f>IF(بيانات!B2370&lt;&gt;"",بيانات!C2370,"")</f>
        <v/>
      </c>
      <c r="C2370" s="66" t="str">
        <f>IF(بيانات!B2370&lt;&gt;"",بيانات!D2370,"")</f>
        <v/>
      </c>
      <c r="D2370" s="5"/>
    </row>
    <row r="2371" spans="1:4" ht="15" customHeight="1">
      <c r="A2371" s="57" t="str">
        <f>IF(بيانات!B2371&lt;&gt;"",بيانات!B2371,"")</f>
        <v/>
      </c>
      <c r="B2371" s="57" t="str">
        <f>IF(بيانات!B2371&lt;&gt;"",بيانات!C2371,"")</f>
        <v/>
      </c>
      <c r="C2371" s="65" t="str">
        <f>IF(بيانات!B2371&lt;&gt;"",بيانات!D2371,"")</f>
        <v/>
      </c>
      <c r="D2371" s="2"/>
    </row>
    <row r="2372" spans="1:4" ht="15" customHeight="1">
      <c r="A2372" s="58" t="str">
        <f>IF(بيانات!B2372&lt;&gt;"",بيانات!B2372,"")</f>
        <v/>
      </c>
      <c r="B2372" s="58" t="str">
        <f>IF(بيانات!B2372&lt;&gt;"",بيانات!C2372,"")</f>
        <v/>
      </c>
      <c r="C2372" s="66" t="str">
        <f>IF(بيانات!B2372&lt;&gt;"",بيانات!D2372,"")</f>
        <v/>
      </c>
      <c r="D2372" s="5"/>
    </row>
    <row r="2373" spans="1:4" ht="15" customHeight="1">
      <c r="A2373" s="57" t="str">
        <f>IF(بيانات!B2373&lt;&gt;"",بيانات!B2373,"")</f>
        <v/>
      </c>
      <c r="B2373" s="57" t="str">
        <f>IF(بيانات!B2373&lt;&gt;"",بيانات!C2373,"")</f>
        <v/>
      </c>
      <c r="C2373" s="65" t="str">
        <f>IF(بيانات!B2373&lt;&gt;"",بيانات!D2373,"")</f>
        <v/>
      </c>
      <c r="D2373" s="2"/>
    </row>
    <row r="2374" spans="1:4" ht="15" customHeight="1">
      <c r="A2374" s="58" t="str">
        <f>IF(بيانات!B2374&lt;&gt;"",بيانات!B2374,"")</f>
        <v/>
      </c>
      <c r="B2374" s="58" t="str">
        <f>IF(بيانات!B2374&lt;&gt;"",بيانات!C2374,"")</f>
        <v/>
      </c>
      <c r="C2374" s="66" t="str">
        <f>IF(بيانات!B2374&lt;&gt;"",بيانات!D2374,"")</f>
        <v/>
      </c>
      <c r="D2374" s="5"/>
    </row>
    <row r="2375" spans="1:4" ht="15" customHeight="1">
      <c r="A2375" s="57" t="str">
        <f>IF(بيانات!B2375&lt;&gt;"",بيانات!B2375,"")</f>
        <v/>
      </c>
      <c r="B2375" s="57" t="str">
        <f>IF(بيانات!B2375&lt;&gt;"",بيانات!C2375,"")</f>
        <v/>
      </c>
      <c r="C2375" s="65" t="str">
        <f>IF(بيانات!B2375&lt;&gt;"",بيانات!D2375,"")</f>
        <v/>
      </c>
      <c r="D2375" s="2"/>
    </row>
    <row r="2376" spans="1:4" ht="15" customHeight="1">
      <c r="A2376" s="58" t="str">
        <f>IF(بيانات!B2376&lt;&gt;"",بيانات!B2376,"")</f>
        <v/>
      </c>
      <c r="B2376" s="58" t="str">
        <f>IF(بيانات!B2376&lt;&gt;"",بيانات!C2376,"")</f>
        <v/>
      </c>
      <c r="C2376" s="66" t="str">
        <f>IF(بيانات!B2376&lt;&gt;"",بيانات!D2376,"")</f>
        <v/>
      </c>
      <c r="D2376" s="5"/>
    </row>
    <row r="2377" spans="1:4" ht="15" customHeight="1">
      <c r="A2377" s="57" t="str">
        <f>IF(بيانات!B2377&lt;&gt;"",بيانات!B2377,"")</f>
        <v/>
      </c>
      <c r="B2377" s="57" t="str">
        <f>IF(بيانات!B2377&lt;&gt;"",بيانات!C2377,"")</f>
        <v/>
      </c>
      <c r="C2377" s="65" t="str">
        <f>IF(بيانات!B2377&lt;&gt;"",بيانات!D2377,"")</f>
        <v/>
      </c>
      <c r="D2377" s="2"/>
    </row>
    <row r="2378" spans="1:4" ht="15" customHeight="1">
      <c r="A2378" s="58" t="str">
        <f>IF(بيانات!B2378&lt;&gt;"",بيانات!B2378,"")</f>
        <v/>
      </c>
      <c r="B2378" s="58" t="str">
        <f>IF(بيانات!B2378&lt;&gt;"",بيانات!C2378,"")</f>
        <v/>
      </c>
      <c r="C2378" s="66" t="str">
        <f>IF(بيانات!B2378&lt;&gt;"",بيانات!D2378,"")</f>
        <v/>
      </c>
      <c r="D2378" s="5"/>
    </row>
    <row r="2379" spans="1:4" ht="15" customHeight="1">
      <c r="A2379" s="57" t="str">
        <f>IF(بيانات!B2379&lt;&gt;"",بيانات!B2379,"")</f>
        <v/>
      </c>
      <c r="B2379" s="57" t="str">
        <f>IF(بيانات!B2379&lt;&gt;"",بيانات!C2379,"")</f>
        <v/>
      </c>
      <c r="C2379" s="65" t="str">
        <f>IF(بيانات!B2379&lt;&gt;"",بيانات!D2379,"")</f>
        <v/>
      </c>
      <c r="D2379" s="2"/>
    </row>
    <row r="2380" spans="1:4" ht="15" customHeight="1">
      <c r="A2380" s="58" t="str">
        <f>IF(بيانات!B2380&lt;&gt;"",بيانات!B2380,"")</f>
        <v/>
      </c>
      <c r="B2380" s="58" t="str">
        <f>IF(بيانات!B2380&lt;&gt;"",بيانات!C2380,"")</f>
        <v/>
      </c>
      <c r="C2380" s="66" t="str">
        <f>IF(بيانات!B2380&lt;&gt;"",بيانات!D2380,"")</f>
        <v/>
      </c>
      <c r="D2380" s="5"/>
    </row>
    <row r="2381" spans="1:4" ht="15" customHeight="1">
      <c r="A2381" s="57" t="str">
        <f>IF(بيانات!B2381&lt;&gt;"",بيانات!B2381,"")</f>
        <v/>
      </c>
      <c r="B2381" s="57" t="str">
        <f>IF(بيانات!B2381&lt;&gt;"",بيانات!C2381,"")</f>
        <v/>
      </c>
      <c r="C2381" s="65" t="str">
        <f>IF(بيانات!B2381&lt;&gt;"",بيانات!D2381,"")</f>
        <v/>
      </c>
      <c r="D2381" s="2"/>
    </row>
    <row r="2382" spans="1:4" ht="15" customHeight="1">
      <c r="A2382" s="58" t="str">
        <f>IF(بيانات!B2382&lt;&gt;"",بيانات!B2382,"")</f>
        <v/>
      </c>
      <c r="B2382" s="58" t="str">
        <f>IF(بيانات!B2382&lt;&gt;"",بيانات!C2382,"")</f>
        <v/>
      </c>
      <c r="C2382" s="66" t="str">
        <f>IF(بيانات!B2382&lt;&gt;"",بيانات!D2382,"")</f>
        <v/>
      </c>
      <c r="D2382" s="5"/>
    </row>
    <row r="2383" spans="1:4" ht="15" customHeight="1">
      <c r="A2383" s="57" t="str">
        <f>IF(بيانات!B2383&lt;&gt;"",بيانات!B2383,"")</f>
        <v/>
      </c>
      <c r="B2383" s="57" t="str">
        <f>IF(بيانات!B2383&lt;&gt;"",بيانات!C2383,"")</f>
        <v/>
      </c>
      <c r="C2383" s="65" t="str">
        <f>IF(بيانات!B2383&lt;&gt;"",بيانات!D2383,"")</f>
        <v/>
      </c>
      <c r="D2383" s="2"/>
    </row>
    <row r="2384" spans="1:4" ht="15" customHeight="1">
      <c r="A2384" s="58" t="str">
        <f>IF(بيانات!B2384&lt;&gt;"",بيانات!B2384,"")</f>
        <v/>
      </c>
      <c r="B2384" s="58" t="str">
        <f>IF(بيانات!B2384&lt;&gt;"",بيانات!C2384,"")</f>
        <v/>
      </c>
      <c r="C2384" s="66" t="str">
        <f>IF(بيانات!B2384&lt;&gt;"",بيانات!D2384,"")</f>
        <v/>
      </c>
      <c r="D2384" s="5"/>
    </row>
    <row r="2385" spans="1:4" ht="15" customHeight="1">
      <c r="A2385" s="57" t="str">
        <f>IF(بيانات!B2385&lt;&gt;"",بيانات!B2385,"")</f>
        <v/>
      </c>
      <c r="B2385" s="57" t="str">
        <f>IF(بيانات!B2385&lt;&gt;"",بيانات!C2385,"")</f>
        <v/>
      </c>
      <c r="C2385" s="65" t="str">
        <f>IF(بيانات!B2385&lt;&gt;"",بيانات!D2385,"")</f>
        <v/>
      </c>
      <c r="D2385" s="2"/>
    </row>
    <row r="2386" spans="1:4" ht="15" customHeight="1">
      <c r="A2386" s="58" t="str">
        <f>IF(بيانات!B2386&lt;&gt;"",بيانات!B2386,"")</f>
        <v/>
      </c>
      <c r="B2386" s="58" t="str">
        <f>IF(بيانات!B2386&lt;&gt;"",بيانات!C2386,"")</f>
        <v/>
      </c>
      <c r="C2386" s="66" t="str">
        <f>IF(بيانات!B2386&lt;&gt;"",بيانات!D2386,"")</f>
        <v/>
      </c>
      <c r="D2386" s="5"/>
    </row>
    <row r="2387" spans="1:4" ht="15" customHeight="1">
      <c r="A2387" s="57" t="str">
        <f>IF(بيانات!B2387&lt;&gt;"",بيانات!B2387,"")</f>
        <v/>
      </c>
      <c r="B2387" s="57" t="str">
        <f>IF(بيانات!B2387&lt;&gt;"",بيانات!C2387,"")</f>
        <v/>
      </c>
      <c r="C2387" s="65" t="str">
        <f>IF(بيانات!B2387&lt;&gt;"",بيانات!D2387,"")</f>
        <v/>
      </c>
      <c r="D2387" s="2"/>
    </row>
    <row r="2388" spans="1:4" ht="15" customHeight="1">
      <c r="A2388" s="58" t="str">
        <f>IF(بيانات!B2388&lt;&gt;"",بيانات!B2388,"")</f>
        <v/>
      </c>
      <c r="B2388" s="58" t="str">
        <f>IF(بيانات!B2388&lt;&gt;"",بيانات!C2388,"")</f>
        <v/>
      </c>
      <c r="C2388" s="66" t="str">
        <f>IF(بيانات!B2388&lt;&gt;"",بيانات!D2388,"")</f>
        <v/>
      </c>
      <c r="D2388" s="5"/>
    </row>
    <row r="2389" spans="1:4" ht="15" customHeight="1">
      <c r="A2389" s="57" t="str">
        <f>IF(بيانات!B2389&lt;&gt;"",بيانات!B2389,"")</f>
        <v/>
      </c>
      <c r="B2389" s="57" t="str">
        <f>IF(بيانات!B2389&lt;&gt;"",بيانات!C2389,"")</f>
        <v/>
      </c>
      <c r="C2389" s="65" t="str">
        <f>IF(بيانات!B2389&lt;&gt;"",بيانات!D2389,"")</f>
        <v/>
      </c>
      <c r="D2389" s="2"/>
    </row>
    <row r="2390" spans="1:4" ht="15" customHeight="1">
      <c r="A2390" s="58" t="str">
        <f>IF(بيانات!B2390&lt;&gt;"",بيانات!B2390,"")</f>
        <v/>
      </c>
      <c r="B2390" s="58" t="str">
        <f>IF(بيانات!B2390&lt;&gt;"",بيانات!C2390,"")</f>
        <v/>
      </c>
      <c r="C2390" s="66" t="str">
        <f>IF(بيانات!B2390&lt;&gt;"",بيانات!D2390,"")</f>
        <v/>
      </c>
      <c r="D2390" s="5"/>
    </row>
    <row r="2391" spans="1:4" ht="15" customHeight="1">
      <c r="A2391" s="57" t="str">
        <f>IF(بيانات!B2391&lt;&gt;"",بيانات!B2391,"")</f>
        <v/>
      </c>
      <c r="B2391" s="57" t="str">
        <f>IF(بيانات!B2391&lt;&gt;"",بيانات!C2391,"")</f>
        <v/>
      </c>
      <c r="C2391" s="65" t="str">
        <f>IF(بيانات!B2391&lt;&gt;"",بيانات!D2391,"")</f>
        <v/>
      </c>
      <c r="D2391" s="2"/>
    </row>
    <row r="2392" spans="1:4" ht="15" customHeight="1">
      <c r="A2392" s="58" t="str">
        <f>IF(بيانات!B2392&lt;&gt;"",بيانات!B2392,"")</f>
        <v/>
      </c>
      <c r="B2392" s="58" t="str">
        <f>IF(بيانات!B2392&lt;&gt;"",بيانات!C2392,"")</f>
        <v/>
      </c>
      <c r="C2392" s="66" t="str">
        <f>IF(بيانات!B2392&lt;&gt;"",بيانات!D2392,"")</f>
        <v/>
      </c>
      <c r="D2392" s="5"/>
    </row>
    <row r="2393" spans="1:4" ht="15" customHeight="1">
      <c r="A2393" s="57" t="str">
        <f>IF(بيانات!B2393&lt;&gt;"",بيانات!B2393,"")</f>
        <v/>
      </c>
      <c r="B2393" s="57" t="str">
        <f>IF(بيانات!B2393&lt;&gt;"",بيانات!C2393,"")</f>
        <v/>
      </c>
      <c r="C2393" s="65" t="str">
        <f>IF(بيانات!B2393&lt;&gt;"",بيانات!D2393,"")</f>
        <v/>
      </c>
      <c r="D2393" s="2"/>
    </row>
    <row r="2394" spans="1:4" ht="15" customHeight="1">
      <c r="A2394" s="58" t="str">
        <f>IF(بيانات!B2394&lt;&gt;"",بيانات!B2394,"")</f>
        <v/>
      </c>
      <c r="B2394" s="58" t="str">
        <f>IF(بيانات!B2394&lt;&gt;"",بيانات!C2394,"")</f>
        <v/>
      </c>
      <c r="C2394" s="66" t="str">
        <f>IF(بيانات!B2394&lt;&gt;"",بيانات!D2394,"")</f>
        <v/>
      </c>
      <c r="D2394" s="5"/>
    </row>
    <row r="2395" spans="1:4" ht="15" customHeight="1">
      <c r="A2395" s="57" t="str">
        <f>IF(بيانات!B2395&lt;&gt;"",بيانات!B2395,"")</f>
        <v/>
      </c>
      <c r="B2395" s="57" t="str">
        <f>IF(بيانات!B2395&lt;&gt;"",بيانات!C2395,"")</f>
        <v/>
      </c>
      <c r="C2395" s="65" t="str">
        <f>IF(بيانات!B2395&lt;&gt;"",بيانات!D2395,"")</f>
        <v/>
      </c>
      <c r="D2395" s="2"/>
    </row>
    <row r="2396" spans="1:4" ht="15" customHeight="1">
      <c r="A2396" s="58" t="str">
        <f>IF(بيانات!B2396&lt;&gt;"",بيانات!B2396,"")</f>
        <v/>
      </c>
      <c r="B2396" s="58" t="str">
        <f>IF(بيانات!B2396&lt;&gt;"",بيانات!C2396,"")</f>
        <v/>
      </c>
      <c r="C2396" s="66" t="str">
        <f>IF(بيانات!B2396&lt;&gt;"",بيانات!D2396,"")</f>
        <v/>
      </c>
      <c r="D2396" s="5"/>
    </row>
    <row r="2397" spans="1:4" ht="15" customHeight="1">
      <c r="A2397" s="57" t="str">
        <f>IF(بيانات!B2397&lt;&gt;"",بيانات!B2397,"")</f>
        <v/>
      </c>
      <c r="B2397" s="57" t="str">
        <f>IF(بيانات!B2397&lt;&gt;"",بيانات!C2397,"")</f>
        <v/>
      </c>
      <c r="C2397" s="65" t="str">
        <f>IF(بيانات!B2397&lt;&gt;"",بيانات!D2397,"")</f>
        <v/>
      </c>
      <c r="D2397" s="2"/>
    </row>
    <row r="2398" spans="1:4" ht="15" customHeight="1">
      <c r="A2398" s="58" t="str">
        <f>IF(بيانات!B2398&lt;&gt;"",بيانات!B2398,"")</f>
        <v/>
      </c>
      <c r="B2398" s="58" t="str">
        <f>IF(بيانات!B2398&lt;&gt;"",بيانات!C2398,"")</f>
        <v/>
      </c>
      <c r="C2398" s="66" t="str">
        <f>IF(بيانات!B2398&lt;&gt;"",بيانات!D2398,"")</f>
        <v/>
      </c>
      <c r="D2398" s="5"/>
    </row>
    <row r="2399" spans="1:4" ht="15" customHeight="1">
      <c r="A2399" s="57" t="str">
        <f>IF(بيانات!B2399&lt;&gt;"",بيانات!B2399,"")</f>
        <v/>
      </c>
      <c r="B2399" s="57" t="str">
        <f>IF(بيانات!B2399&lt;&gt;"",بيانات!C2399,"")</f>
        <v/>
      </c>
      <c r="C2399" s="65" t="str">
        <f>IF(بيانات!B2399&lt;&gt;"",بيانات!D2399,"")</f>
        <v/>
      </c>
      <c r="D2399" s="2"/>
    </row>
    <row r="2400" spans="1:4" ht="15" customHeight="1">
      <c r="A2400" s="58" t="str">
        <f>IF(بيانات!B2400&lt;&gt;"",بيانات!B2400,"")</f>
        <v/>
      </c>
      <c r="B2400" s="58" t="str">
        <f>IF(بيانات!B2400&lt;&gt;"",بيانات!C2400,"")</f>
        <v/>
      </c>
      <c r="C2400" s="66" t="str">
        <f>IF(بيانات!B2400&lt;&gt;"",بيانات!D2400,"")</f>
        <v/>
      </c>
      <c r="D2400" s="5"/>
    </row>
    <row r="2401" spans="1:4" ht="15" customHeight="1">
      <c r="A2401" s="57" t="str">
        <f>IF(بيانات!B2401&lt;&gt;"",بيانات!B2401,"")</f>
        <v/>
      </c>
      <c r="B2401" s="57" t="str">
        <f>IF(بيانات!B2401&lt;&gt;"",بيانات!C2401,"")</f>
        <v/>
      </c>
      <c r="C2401" s="65" t="str">
        <f>IF(بيانات!B2401&lt;&gt;"",بيانات!D2401,"")</f>
        <v/>
      </c>
      <c r="D2401" s="2"/>
    </row>
    <row r="2402" spans="1:4" ht="15" customHeight="1">
      <c r="A2402" s="58" t="str">
        <f>IF(بيانات!B2402&lt;&gt;"",بيانات!B2402,"")</f>
        <v/>
      </c>
      <c r="B2402" s="58" t="str">
        <f>IF(بيانات!B2402&lt;&gt;"",بيانات!C2402,"")</f>
        <v/>
      </c>
      <c r="C2402" s="66" t="str">
        <f>IF(بيانات!B2402&lt;&gt;"",بيانات!D2402,"")</f>
        <v/>
      </c>
      <c r="D2402" s="5"/>
    </row>
    <row r="2403" spans="1:4" ht="15" customHeight="1">
      <c r="A2403" s="57" t="str">
        <f>IF(بيانات!B2403&lt;&gt;"",بيانات!B2403,"")</f>
        <v/>
      </c>
      <c r="B2403" s="57" t="str">
        <f>IF(بيانات!B2403&lt;&gt;"",بيانات!C2403,"")</f>
        <v/>
      </c>
      <c r="C2403" s="65" t="str">
        <f>IF(بيانات!B2403&lt;&gt;"",بيانات!D2403,"")</f>
        <v/>
      </c>
      <c r="D2403" s="2"/>
    </row>
    <row r="2404" spans="1:4" ht="15" customHeight="1">
      <c r="A2404" s="58" t="str">
        <f>IF(بيانات!B2404&lt;&gt;"",بيانات!B2404,"")</f>
        <v/>
      </c>
      <c r="B2404" s="58" t="str">
        <f>IF(بيانات!B2404&lt;&gt;"",بيانات!C2404,"")</f>
        <v/>
      </c>
      <c r="C2404" s="66" t="str">
        <f>IF(بيانات!B2404&lt;&gt;"",بيانات!D2404,"")</f>
        <v/>
      </c>
      <c r="D2404" s="5"/>
    </row>
    <row r="2405" spans="1:4" ht="15" customHeight="1">
      <c r="A2405" s="57" t="str">
        <f>IF(بيانات!B2405&lt;&gt;"",بيانات!B2405,"")</f>
        <v/>
      </c>
      <c r="B2405" s="57" t="str">
        <f>IF(بيانات!B2405&lt;&gt;"",بيانات!C2405,"")</f>
        <v/>
      </c>
      <c r="C2405" s="65" t="str">
        <f>IF(بيانات!B2405&lt;&gt;"",بيانات!D2405,"")</f>
        <v/>
      </c>
      <c r="D2405" s="2"/>
    </row>
    <row r="2406" spans="1:4" ht="15" customHeight="1">
      <c r="A2406" s="58" t="str">
        <f>IF(بيانات!B2406&lt;&gt;"",بيانات!B2406,"")</f>
        <v/>
      </c>
      <c r="B2406" s="58" t="str">
        <f>IF(بيانات!B2406&lt;&gt;"",بيانات!C2406,"")</f>
        <v/>
      </c>
      <c r="C2406" s="66" t="str">
        <f>IF(بيانات!B2406&lt;&gt;"",بيانات!D2406,"")</f>
        <v/>
      </c>
      <c r="D2406" s="5"/>
    </row>
    <row r="2407" spans="1:4" ht="15" customHeight="1">
      <c r="A2407" s="57" t="str">
        <f>IF(بيانات!B2407&lt;&gt;"",بيانات!B2407,"")</f>
        <v/>
      </c>
      <c r="B2407" s="57" t="str">
        <f>IF(بيانات!B2407&lt;&gt;"",بيانات!C2407,"")</f>
        <v/>
      </c>
      <c r="C2407" s="65" t="str">
        <f>IF(بيانات!B2407&lt;&gt;"",بيانات!D2407,"")</f>
        <v/>
      </c>
      <c r="D2407" s="2"/>
    </row>
    <row r="2408" spans="1:4" ht="15" customHeight="1">
      <c r="A2408" s="58" t="str">
        <f>IF(بيانات!B2408&lt;&gt;"",بيانات!B2408,"")</f>
        <v/>
      </c>
      <c r="B2408" s="58" t="str">
        <f>IF(بيانات!B2408&lt;&gt;"",بيانات!C2408,"")</f>
        <v/>
      </c>
      <c r="C2408" s="66" t="str">
        <f>IF(بيانات!B2408&lt;&gt;"",بيانات!D2408,"")</f>
        <v/>
      </c>
      <c r="D2408" s="5"/>
    </row>
    <row r="2409" spans="1:4" ht="15" customHeight="1">
      <c r="A2409" s="57" t="str">
        <f>IF(بيانات!B2409&lt;&gt;"",بيانات!B2409,"")</f>
        <v/>
      </c>
      <c r="B2409" s="57" t="str">
        <f>IF(بيانات!B2409&lt;&gt;"",بيانات!C2409,"")</f>
        <v/>
      </c>
      <c r="C2409" s="65" t="str">
        <f>IF(بيانات!B2409&lt;&gt;"",بيانات!D2409,"")</f>
        <v/>
      </c>
      <c r="D2409" s="2"/>
    </row>
    <row r="2410" spans="1:4" ht="15" customHeight="1">
      <c r="A2410" s="58" t="str">
        <f>IF(بيانات!B2410&lt;&gt;"",بيانات!B2410,"")</f>
        <v/>
      </c>
      <c r="B2410" s="58" t="str">
        <f>IF(بيانات!B2410&lt;&gt;"",بيانات!C2410,"")</f>
        <v/>
      </c>
      <c r="C2410" s="66" t="str">
        <f>IF(بيانات!B2410&lt;&gt;"",بيانات!D2410,"")</f>
        <v/>
      </c>
      <c r="D2410" s="5"/>
    </row>
    <row r="2411" spans="1:4" ht="15" customHeight="1">
      <c r="A2411" s="57" t="str">
        <f>IF(بيانات!B2411&lt;&gt;"",بيانات!B2411,"")</f>
        <v/>
      </c>
      <c r="B2411" s="57" t="str">
        <f>IF(بيانات!B2411&lt;&gt;"",بيانات!C2411,"")</f>
        <v/>
      </c>
      <c r="C2411" s="65" t="str">
        <f>IF(بيانات!B2411&lt;&gt;"",بيانات!D2411,"")</f>
        <v/>
      </c>
      <c r="D2411" s="2"/>
    </row>
    <row r="2412" spans="1:4" ht="15" customHeight="1">
      <c r="A2412" s="58" t="str">
        <f>IF(بيانات!B2412&lt;&gt;"",بيانات!B2412,"")</f>
        <v/>
      </c>
      <c r="B2412" s="58" t="str">
        <f>IF(بيانات!B2412&lt;&gt;"",بيانات!C2412,"")</f>
        <v/>
      </c>
      <c r="C2412" s="66" t="str">
        <f>IF(بيانات!B2412&lt;&gt;"",بيانات!D2412,"")</f>
        <v/>
      </c>
      <c r="D2412" s="5"/>
    </row>
    <row r="2413" spans="1:4" ht="15" customHeight="1">
      <c r="A2413" s="57" t="str">
        <f>IF(بيانات!B2413&lt;&gt;"",بيانات!B2413,"")</f>
        <v/>
      </c>
      <c r="B2413" s="57" t="str">
        <f>IF(بيانات!B2413&lt;&gt;"",بيانات!C2413,"")</f>
        <v/>
      </c>
      <c r="C2413" s="65" t="str">
        <f>IF(بيانات!B2413&lt;&gt;"",بيانات!D2413,"")</f>
        <v/>
      </c>
      <c r="D2413" s="2"/>
    </row>
    <row r="2414" spans="1:4" ht="15" customHeight="1">
      <c r="A2414" s="58" t="str">
        <f>IF(بيانات!B2414&lt;&gt;"",بيانات!B2414,"")</f>
        <v/>
      </c>
      <c r="B2414" s="58" t="str">
        <f>IF(بيانات!B2414&lt;&gt;"",بيانات!C2414,"")</f>
        <v/>
      </c>
      <c r="C2414" s="66" t="str">
        <f>IF(بيانات!B2414&lt;&gt;"",بيانات!D2414,"")</f>
        <v/>
      </c>
      <c r="D2414" s="5"/>
    </row>
    <row r="2415" spans="1:4" ht="15" customHeight="1">
      <c r="A2415" s="57" t="str">
        <f>IF(بيانات!B2415&lt;&gt;"",بيانات!B2415,"")</f>
        <v/>
      </c>
      <c r="B2415" s="57" t="str">
        <f>IF(بيانات!B2415&lt;&gt;"",بيانات!C2415,"")</f>
        <v/>
      </c>
      <c r="C2415" s="65" t="str">
        <f>IF(بيانات!B2415&lt;&gt;"",بيانات!D2415,"")</f>
        <v/>
      </c>
      <c r="D2415" s="2"/>
    </row>
    <row r="2416" spans="1:4" ht="15" customHeight="1">
      <c r="A2416" s="58" t="str">
        <f>IF(بيانات!B2416&lt;&gt;"",بيانات!B2416,"")</f>
        <v/>
      </c>
      <c r="B2416" s="58" t="str">
        <f>IF(بيانات!B2416&lt;&gt;"",بيانات!C2416,"")</f>
        <v/>
      </c>
      <c r="C2416" s="66" t="str">
        <f>IF(بيانات!B2416&lt;&gt;"",بيانات!D2416,"")</f>
        <v/>
      </c>
      <c r="D2416" s="5"/>
    </row>
    <row r="2417" spans="1:4" ht="15" customHeight="1">
      <c r="A2417" s="57" t="str">
        <f>IF(بيانات!B2417&lt;&gt;"",بيانات!B2417,"")</f>
        <v/>
      </c>
      <c r="B2417" s="57" t="str">
        <f>IF(بيانات!B2417&lt;&gt;"",بيانات!C2417,"")</f>
        <v/>
      </c>
      <c r="C2417" s="65" t="str">
        <f>IF(بيانات!B2417&lt;&gt;"",بيانات!D2417,"")</f>
        <v/>
      </c>
      <c r="D2417" s="2"/>
    </row>
    <row r="2418" spans="1:4" ht="15" customHeight="1">
      <c r="A2418" s="58" t="str">
        <f>IF(بيانات!B2418&lt;&gt;"",بيانات!B2418,"")</f>
        <v/>
      </c>
      <c r="B2418" s="58" t="str">
        <f>IF(بيانات!B2418&lt;&gt;"",بيانات!C2418,"")</f>
        <v/>
      </c>
      <c r="C2418" s="66" t="str">
        <f>IF(بيانات!B2418&lt;&gt;"",بيانات!D2418,"")</f>
        <v/>
      </c>
      <c r="D2418" s="5"/>
    </row>
    <row r="2419" spans="1:4" ht="15" customHeight="1">
      <c r="A2419" s="57" t="str">
        <f>IF(بيانات!B2419&lt;&gt;"",بيانات!B2419,"")</f>
        <v/>
      </c>
      <c r="B2419" s="57" t="str">
        <f>IF(بيانات!B2419&lt;&gt;"",بيانات!C2419,"")</f>
        <v/>
      </c>
      <c r="C2419" s="65" t="str">
        <f>IF(بيانات!B2419&lt;&gt;"",بيانات!D2419,"")</f>
        <v/>
      </c>
      <c r="D2419" s="2"/>
    </row>
    <row r="2420" spans="1:4" ht="15" customHeight="1">
      <c r="A2420" s="58" t="str">
        <f>IF(بيانات!B2420&lt;&gt;"",بيانات!B2420,"")</f>
        <v/>
      </c>
      <c r="B2420" s="58" t="str">
        <f>IF(بيانات!B2420&lt;&gt;"",بيانات!C2420,"")</f>
        <v/>
      </c>
      <c r="C2420" s="66" t="str">
        <f>IF(بيانات!B2420&lt;&gt;"",بيانات!D2420,"")</f>
        <v/>
      </c>
      <c r="D2420" s="5"/>
    </row>
    <row r="2421" spans="1:4" ht="15" customHeight="1">
      <c r="A2421" s="57" t="str">
        <f>IF(بيانات!B2421&lt;&gt;"",بيانات!B2421,"")</f>
        <v/>
      </c>
      <c r="B2421" s="57" t="str">
        <f>IF(بيانات!B2421&lt;&gt;"",بيانات!C2421,"")</f>
        <v/>
      </c>
      <c r="C2421" s="65" t="str">
        <f>IF(بيانات!B2421&lt;&gt;"",بيانات!D2421,"")</f>
        <v/>
      </c>
      <c r="D2421" s="2"/>
    </row>
    <row r="2422" spans="1:4" ht="15" customHeight="1">
      <c r="A2422" s="58" t="str">
        <f>IF(بيانات!B2422&lt;&gt;"",بيانات!B2422,"")</f>
        <v/>
      </c>
      <c r="B2422" s="58" t="str">
        <f>IF(بيانات!B2422&lt;&gt;"",بيانات!C2422,"")</f>
        <v/>
      </c>
      <c r="C2422" s="66" t="str">
        <f>IF(بيانات!B2422&lt;&gt;"",بيانات!D2422,"")</f>
        <v/>
      </c>
      <c r="D2422" s="5"/>
    </row>
    <row r="2423" spans="1:4" ht="15" customHeight="1">
      <c r="A2423" s="57" t="str">
        <f>IF(بيانات!B2423&lt;&gt;"",بيانات!B2423,"")</f>
        <v/>
      </c>
      <c r="B2423" s="57" t="str">
        <f>IF(بيانات!B2423&lt;&gt;"",بيانات!C2423,"")</f>
        <v/>
      </c>
      <c r="C2423" s="65" t="str">
        <f>IF(بيانات!B2423&lt;&gt;"",بيانات!D2423,"")</f>
        <v/>
      </c>
      <c r="D2423" s="2"/>
    </row>
    <row r="2424" spans="1:4" ht="15" customHeight="1">
      <c r="A2424" s="58" t="str">
        <f>IF(بيانات!B2424&lt;&gt;"",بيانات!B2424,"")</f>
        <v/>
      </c>
      <c r="B2424" s="58" t="str">
        <f>IF(بيانات!B2424&lt;&gt;"",بيانات!C2424,"")</f>
        <v/>
      </c>
      <c r="C2424" s="66" t="str">
        <f>IF(بيانات!B2424&lt;&gt;"",بيانات!D2424,"")</f>
        <v/>
      </c>
      <c r="D2424" s="5"/>
    </row>
    <row r="2425" spans="1:4" ht="15" customHeight="1">
      <c r="A2425" s="57" t="str">
        <f>IF(بيانات!B2425&lt;&gt;"",بيانات!B2425,"")</f>
        <v/>
      </c>
      <c r="B2425" s="57" t="str">
        <f>IF(بيانات!B2425&lt;&gt;"",بيانات!C2425,"")</f>
        <v/>
      </c>
      <c r="C2425" s="65" t="str">
        <f>IF(بيانات!B2425&lt;&gt;"",بيانات!D2425,"")</f>
        <v/>
      </c>
      <c r="D2425" s="2"/>
    </row>
    <row r="2426" spans="1:4" ht="15" customHeight="1">
      <c r="A2426" s="58" t="str">
        <f>IF(بيانات!B2426&lt;&gt;"",بيانات!B2426,"")</f>
        <v/>
      </c>
      <c r="B2426" s="58" t="str">
        <f>IF(بيانات!B2426&lt;&gt;"",بيانات!C2426,"")</f>
        <v/>
      </c>
      <c r="C2426" s="66" t="str">
        <f>IF(بيانات!B2426&lt;&gt;"",بيانات!D2426,"")</f>
        <v/>
      </c>
      <c r="D2426" s="5"/>
    </row>
    <row r="2427" spans="1:4" ht="15" customHeight="1">
      <c r="A2427" s="57" t="str">
        <f>IF(بيانات!B2427&lt;&gt;"",بيانات!B2427,"")</f>
        <v/>
      </c>
      <c r="B2427" s="57" t="str">
        <f>IF(بيانات!B2427&lt;&gt;"",بيانات!C2427,"")</f>
        <v/>
      </c>
      <c r="C2427" s="65" t="str">
        <f>IF(بيانات!B2427&lt;&gt;"",بيانات!D2427,"")</f>
        <v/>
      </c>
      <c r="D2427" s="2"/>
    </row>
    <row r="2428" spans="1:4" ht="15" customHeight="1">
      <c r="A2428" s="58" t="str">
        <f>IF(بيانات!B2428&lt;&gt;"",بيانات!B2428,"")</f>
        <v/>
      </c>
      <c r="B2428" s="58" t="str">
        <f>IF(بيانات!B2428&lt;&gt;"",بيانات!C2428,"")</f>
        <v/>
      </c>
      <c r="C2428" s="66" t="str">
        <f>IF(بيانات!B2428&lt;&gt;"",بيانات!D2428,"")</f>
        <v/>
      </c>
      <c r="D2428" s="5"/>
    </row>
    <row r="2429" spans="1:4" ht="15" customHeight="1">
      <c r="A2429" s="57" t="str">
        <f>IF(بيانات!B2429&lt;&gt;"",بيانات!B2429,"")</f>
        <v/>
      </c>
      <c r="B2429" s="57" t="str">
        <f>IF(بيانات!B2429&lt;&gt;"",بيانات!C2429,"")</f>
        <v/>
      </c>
      <c r="C2429" s="65" t="str">
        <f>IF(بيانات!B2429&lt;&gt;"",بيانات!D2429,"")</f>
        <v/>
      </c>
      <c r="D2429" s="2"/>
    </row>
    <row r="2430" spans="1:4" ht="15" customHeight="1">
      <c r="A2430" s="58" t="str">
        <f>IF(بيانات!B2430&lt;&gt;"",بيانات!B2430,"")</f>
        <v/>
      </c>
      <c r="B2430" s="58" t="str">
        <f>IF(بيانات!B2430&lt;&gt;"",بيانات!C2430,"")</f>
        <v/>
      </c>
      <c r="C2430" s="66" t="str">
        <f>IF(بيانات!B2430&lt;&gt;"",بيانات!D2430,"")</f>
        <v/>
      </c>
      <c r="D2430" s="5"/>
    </row>
    <row r="2431" spans="1:4" ht="15" customHeight="1">
      <c r="A2431" s="57" t="str">
        <f>IF(بيانات!B2431&lt;&gt;"",بيانات!B2431,"")</f>
        <v/>
      </c>
      <c r="B2431" s="57" t="str">
        <f>IF(بيانات!B2431&lt;&gt;"",بيانات!C2431,"")</f>
        <v/>
      </c>
      <c r="C2431" s="65" t="str">
        <f>IF(بيانات!B2431&lt;&gt;"",بيانات!D2431,"")</f>
        <v/>
      </c>
      <c r="D2431" s="2"/>
    </row>
    <row r="2432" spans="1:4" ht="15" customHeight="1">
      <c r="A2432" s="58" t="str">
        <f>IF(بيانات!B2432&lt;&gt;"",بيانات!B2432,"")</f>
        <v/>
      </c>
      <c r="B2432" s="58" t="str">
        <f>IF(بيانات!B2432&lt;&gt;"",بيانات!C2432,"")</f>
        <v/>
      </c>
      <c r="C2432" s="66" t="str">
        <f>IF(بيانات!B2432&lt;&gt;"",بيانات!D2432,"")</f>
        <v/>
      </c>
      <c r="D2432" s="5"/>
    </row>
    <row r="2433" spans="1:4" ht="15" customHeight="1">
      <c r="A2433" s="57" t="str">
        <f>IF(بيانات!B2433&lt;&gt;"",بيانات!B2433,"")</f>
        <v/>
      </c>
      <c r="B2433" s="57" t="str">
        <f>IF(بيانات!B2433&lt;&gt;"",بيانات!C2433,"")</f>
        <v/>
      </c>
      <c r="C2433" s="65" t="str">
        <f>IF(بيانات!B2433&lt;&gt;"",بيانات!D2433,"")</f>
        <v/>
      </c>
      <c r="D2433" s="2"/>
    </row>
    <row r="2434" spans="1:4" ht="15" customHeight="1">
      <c r="A2434" s="58" t="str">
        <f>IF(بيانات!B2434&lt;&gt;"",بيانات!B2434,"")</f>
        <v/>
      </c>
      <c r="B2434" s="58" t="str">
        <f>IF(بيانات!B2434&lt;&gt;"",بيانات!C2434,"")</f>
        <v/>
      </c>
      <c r="C2434" s="66" t="str">
        <f>IF(بيانات!B2434&lt;&gt;"",بيانات!D2434,"")</f>
        <v/>
      </c>
      <c r="D2434" s="5"/>
    </row>
    <row r="2435" spans="1:4" ht="15" customHeight="1">
      <c r="A2435" s="57" t="str">
        <f>IF(بيانات!B2435&lt;&gt;"",بيانات!B2435,"")</f>
        <v/>
      </c>
      <c r="B2435" s="57" t="str">
        <f>IF(بيانات!B2435&lt;&gt;"",بيانات!C2435,"")</f>
        <v/>
      </c>
      <c r="C2435" s="65" t="str">
        <f>IF(بيانات!B2435&lt;&gt;"",بيانات!D2435,"")</f>
        <v/>
      </c>
      <c r="D2435" s="2"/>
    </row>
    <row r="2436" spans="1:4" ht="15" customHeight="1">
      <c r="A2436" s="58" t="str">
        <f>IF(بيانات!B2436&lt;&gt;"",بيانات!B2436,"")</f>
        <v/>
      </c>
      <c r="B2436" s="58" t="str">
        <f>IF(بيانات!B2436&lt;&gt;"",بيانات!C2436,"")</f>
        <v/>
      </c>
      <c r="C2436" s="66" t="str">
        <f>IF(بيانات!B2436&lt;&gt;"",بيانات!D2436,"")</f>
        <v/>
      </c>
      <c r="D2436" s="5"/>
    </row>
    <row r="2437" spans="1:4" ht="15" customHeight="1">
      <c r="A2437" s="57" t="str">
        <f>IF(بيانات!B2437&lt;&gt;"",بيانات!B2437,"")</f>
        <v/>
      </c>
      <c r="B2437" s="57" t="str">
        <f>IF(بيانات!B2437&lt;&gt;"",بيانات!C2437,"")</f>
        <v/>
      </c>
      <c r="C2437" s="65" t="str">
        <f>IF(بيانات!B2437&lt;&gt;"",بيانات!D2437,"")</f>
        <v/>
      </c>
      <c r="D2437" s="2"/>
    </row>
    <row r="2438" spans="1:4" ht="15" customHeight="1">
      <c r="A2438" s="58" t="str">
        <f>IF(بيانات!B2438&lt;&gt;"",بيانات!B2438,"")</f>
        <v/>
      </c>
      <c r="B2438" s="58" t="str">
        <f>IF(بيانات!B2438&lt;&gt;"",بيانات!C2438,"")</f>
        <v/>
      </c>
      <c r="C2438" s="66" t="str">
        <f>IF(بيانات!B2438&lt;&gt;"",بيانات!D2438,"")</f>
        <v/>
      </c>
      <c r="D2438" s="5"/>
    </row>
    <row r="2439" spans="1:4" ht="15" customHeight="1">
      <c r="A2439" s="57" t="str">
        <f>IF(بيانات!B2439&lt;&gt;"",بيانات!B2439,"")</f>
        <v/>
      </c>
      <c r="B2439" s="57" t="str">
        <f>IF(بيانات!B2439&lt;&gt;"",بيانات!C2439,"")</f>
        <v/>
      </c>
      <c r="C2439" s="65" t="str">
        <f>IF(بيانات!B2439&lt;&gt;"",بيانات!D2439,"")</f>
        <v/>
      </c>
      <c r="D2439" s="2"/>
    </row>
    <row r="2440" spans="1:4" ht="15" customHeight="1">
      <c r="A2440" s="58" t="str">
        <f>IF(بيانات!B2440&lt;&gt;"",بيانات!B2440,"")</f>
        <v/>
      </c>
      <c r="B2440" s="58" t="str">
        <f>IF(بيانات!B2440&lt;&gt;"",بيانات!C2440,"")</f>
        <v/>
      </c>
      <c r="C2440" s="66" t="str">
        <f>IF(بيانات!B2440&lt;&gt;"",بيانات!D2440,"")</f>
        <v/>
      </c>
      <c r="D2440" s="5"/>
    </row>
    <row r="2441" spans="1:4" ht="15" customHeight="1">
      <c r="A2441" s="57" t="str">
        <f>IF(بيانات!B2441&lt;&gt;"",بيانات!B2441,"")</f>
        <v/>
      </c>
      <c r="B2441" s="57" t="str">
        <f>IF(بيانات!B2441&lt;&gt;"",بيانات!C2441,"")</f>
        <v/>
      </c>
      <c r="C2441" s="65" t="str">
        <f>IF(بيانات!B2441&lt;&gt;"",بيانات!D2441,"")</f>
        <v/>
      </c>
      <c r="D2441" s="2"/>
    </row>
    <row r="2442" spans="1:4" ht="15" customHeight="1">
      <c r="A2442" s="58" t="str">
        <f>IF(بيانات!B2442&lt;&gt;"",بيانات!B2442,"")</f>
        <v/>
      </c>
      <c r="B2442" s="58" t="str">
        <f>IF(بيانات!B2442&lt;&gt;"",بيانات!C2442,"")</f>
        <v/>
      </c>
      <c r="C2442" s="66" t="str">
        <f>IF(بيانات!B2442&lt;&gt;"",بيانات!D2442,"")</f>
        <v/>
      </c>
      <c r="D2442" s="5"/>
    </row>
    <row r="2443" spans="1:4" ht="15" customHeight="1">
      <c r="A2443" s="57" t="str">
        <f>IF(بيانات!B2443&lt;&gt;"",بيانات!B2443,"")</f>
        <v/>
      </c>
      <c r="B2443" s="57" t="str">
        <f>IF(بيانات!B2443&lt;&gt;"",بيانات!C2443,"")</f>
        <v/>
      </c>
      <c r="C2443" s="65" t="str">
        <f>IF(بيانات!B2443&lt;&gt;"",بيانات!D2443,"")</f>
        <v/>
      </c>
      <c r="D2443" s="2"/>
    </row>
    <row r="2444" spans="1:4" ht="15" customHeight="1">
      <c r="A2444" s="58" t="str">
        <f>IF(بيانات!B2444&lt;&gt;"",بيانات!B2444,"")</f>
        <v/>
      </c>
      <c r="B2444" s="58" t="str">
        <f>IF(بيانات!B2444&lt;&gt;"",بيانات!C2444,"")</f>
        <v/>
      </c>
      <c r="C2444" s="66" t="str">
        <f>IF(بيانات!B2444&lt;&gt;"",بيانات!D2444,"")</f>
        <v/>
      </c>
      <c r="D2444" s="5"/>
    </row>
    <row r="2445" spans="1:4" ht="15" customHeight="1">
      <c r="A2445" s="57" t="str">
        <f>IF(بيانات!B2445&lt;&gt;"",بيانات!B2445,"")</f>
        <v/>
      </c>
      <c r="B2445" s="57" t="str">
        <f>IF(بيانات!B2445&lt;&gt;"",بيانات!C2445,"")</f>
        <v/>
      </c>
      <c r="C2445" s="65" t="str">
        <f>IF(بيانات!B2445&lt;&gt;"",بيانات!D2445,"")</f>
        <v/>
      </c>
      <c r="D2445" s="2"/>
    </row>
    <row r="2446" spans="1:4" ht="15" customHeight="1">
      <c r="A2446" s="58" t="str">
        <f>IF(بيانات!B2446&lt;&gt;"",بيانات!B2446,"")</f>
        <v/>
      </c>
      <c r="B2446" s="58" t="str">
        <f>IF(بيانات!B2446&lt;&gt;"",بيانات!C2446,"")</f>
        <v/>
      </c>
      <c r="C2446" s="66" t="str">
        <f>IF(بيانات!B2446&lt;&gt;"",بيانات!D2446,"")</f>
        <v/>
      </c>
      <c r="D2446" s="5"/>
    </row>
    <row r="2447" spans="1:4" ht="15" customHeight="1">
      <c r="A2447" s="57" t="str">
        <f>IF(بيانات!B2447&lt;&gt;"",بيانات!B2447,"")</f>
        <v/>
      </c>
      <c r="B2447" s="57" t="str">
        <f>IF(بيانات!B2447&lt;&gt;"",بيانات!C2447,"")</f>
        <v/>
      </c>
      <c r="C2447" s="65" t="str">
        <f>IF(بيانات!B2447&lt;&gt;"",بيانات!D2447,"")</f>
        <v/>
      </c>
      <c r="D2447" s="2"/>
    </row>
    <row r="2448" spans="1:4" ht="15" customHeight="1">
      <c r="A2448" s="58" t="str">
        <f>IF(بيانات!B2448&lt;&gt;"",بيانات!B2448,"")</f>
        <v/>
      </c>
      <c r="B2448" s="58" t="str">
        <f>IF(بيانات!B2448&lt;&gt;"",بيانات!C2448,"")</f>
        <v/>
      </c>
      <c r="C2448" s="66" t="str">
        <f>IF(بيانات!B2448&lt;&gt;"",بيانات!D2448,"")</f>
        <v/>
      </c>
      <c r="D2448" s="5"/>
    </row>
    <row r="2449" spans="1:4" ht="15" customHeight="1">
      <c r="A2449" s="57" t="str">
        <f>IF(بيانات!B2449&lt;&gt;"",بيانات!B2449,"")</f>
        <v/>
      </c>
      <c r="B2449" s="57" t="str">
        <f>IF(بيانات!B2449&lt;&gt;"",بيانات!C2449,"")</f>
        <v/>
      </c>
      <c r="C2449" s="65" t="str">
        <f>IF(بيانات!B2449&lt;&gt;"",بيانات!D2449,"")</f>
        <v/>
      </c>
      <c r="D2449" s="2"/>
    </row>
    <row r="2450" spans="1:4" ht="15" customHeight="1">
      <c r="A2450" s="58" t="str">
        <f>IF(بيانات!B2450&lt;&gt;"",بيانات!B2450,"")</f>
        <v/>
      </c>
      <c r="B2450" s="58" t="str">
        <f>IF(بيانات!B2450&lt;&gt;"",بيانات!C2450,"")</f>
        <v/>
      </c>
      <c r="C2450" s="66" t="str">
        <f>IF(بيانات!B2450&lt;&gt;"",بيانات!D2450,"")</f>
        <v/>
      </c>
      <c r="D2450" s="5"/>
    </row>
    <row r="2451" spans="1:4" ht="15" customHeight="1">
      <c r="A2451" s="57" t="str">
        <f>IF(بيانات!B2451&lt;&gt;"",بيانات!B2451,"")</f>
        <v/>
      </c>
      <c r="B2451" s="57" t="str">
        <f>IF(بيانات!B2451&lt;&gt;"",بيانات!C2451,"")</f>
        <v/>
      </c>
      <c r="C2451" s="65" t="str">
        <f>IF(بيانات!B2451&lt;&gt;"",بيانات!D2451,"")</f>
        <v/>
      </c>
      <c r="D2451" s="2"/>
    </row>
    <row r="2452" spans="1:4" ht="15" customHeight="1">
      <c r="A2452" s="58" t="str">
        <f>IF(بيانات!B2452&lt;&gt;"",بيانات!B2452,"")</f>
        <v/>
      </c>
      <c r="B2452" s="58" t="str">
        <f>IF(بيانات!B2452&lt;&gt;"",بيانات!C2452,"")</f>
        <v/>
      </c>
      <c r="C2452" s="66" t="str">
        <f>IF(بيانات!B2452&lt;&gt;"",بيانات!D2452,"")</f>
        <v/>
      </c>
      <c r="D2452" s="5"/>
    </row>
    <row r="2453" spans="1:4" ht="15" customHeight="1">
      <c r="A2453" s="57" t="str">
        <f>IF(بيانات!B2453&lt;&gt;"",بيانات!B2453,"")</f>
        <v/>
      </c>
      <c r="B2453" s="57" t="str">
        <f>IF(بيانات!B2453&lt;&gt;"",بيانات!C2453,"")</f>
        <v/>
      </c>
      <c r="C2453" s="65" t="str">
        <f>IF(بيانات!B2453&lt;&gt;"",بيانات!D2453,"")</f>
        <v/>
      </c>
      <c r="D2453" s="2"/>
    </row>
    <row r="2454" spans="1:4" ht="15" customHeight="1">
      <c r="A2454" s="58" t="str">
        <f>IF(بيانات!B2454&lt;&gt;"",بيانات!B2454,"")</f>
        <v/>
      </c>
      <c r="B2454" s="58" t="str">
        <f>IF(بيانات!B2454&lt;&gt;"",بيانات!C2454,"")</f>
        <v/>
      </c>
      <c r="C2454" s="66" t="str">
        <f>IF(بيانات!B2454&lt;&gt;"",بيانات!D2454,"")</f>
        <v/>
      </c>
      <c r="D2454" s="5"/>
    </row>
    <row r="2455" spans="1:4" ht="15" customHeight="1">
      <c r="A2455" s="57" t="str">
        <f>IF(بيانات!B2455&lt;&gt;"",بيانات!B2455,"")</f>
        <v/>
      </c>
      <c r="B2455" s="57" t="str">
        <f>IF(بيانات!B2455&lt;&gt;"",بيانات!C2455,"")</f>
        <v/>
      </c>
      <c r="C2455" s="65" t="str">
        <f>IF(بيانات!B2455&lt;&gt;"",بيانات!D2455,"")</f>
        <v/>
      </c>
      <c r="D2455" s="2"/>
    </row>
    <row r="2456" spans="1:4" ht="15" customHeight="1">
      <c r="A2456" s="58" t="str">
        <f>IF(بيانات!B2456&lt;&gt;"",بيانات!B2456,"")</f>
        <v/>
      </c>
      <c r="B2456" s="58" t="str">
        <f>IF(بيانات!B2456&lt;&gt;"",بيانات!C2456,"")</f>
        <v/>
      </c>
      <c r="C2456" s="66" t="str">
        <f>IF(بيانات!B2456&lt;&gt;"",بيانات!D2456,"")</f>
        <v/>
      </c>
      <c r="D2456" s="5"/>
    </row>
    <row r="2457" spans="1:4" ht="15" customHeight="1">
      <c r="A2457" s="57" t="str">
        <f>IF(بيانات!B2457&lt;&gt;"",بيانات!B2457,"")</f>
        <v/>
      </c>
      <c r="B2457" s="57" t="str">
        <f>IF(بيانات!B2457&lt;&gt;"",بيانات!C2457,"")</f>
        <v/>
      </c>
      <c r="C2457" s="65" t="str">
        <f>IF(بيانات!B2457&lt;&gt;"",بيانات!D2457,"")</f>
        <v/>
      </c>
      <c r="D2457" s="2"/>
    </row>
    <row r="2458" spans="1:4" ht="15" customHeight="1">
      <c r="A2458" s="58" t="str">
        <f>IF(بيانات!B2458&lt;&gt;"",بيانات!B2458,"")</f>
        <v/>
      </c>
      <c r="B2458" s="58" t="str">
        <f>IF(بيانات!B2458&lt;&gt;"",بيانات!C2458,"")</f>
        <v/>
      </c>
      <c r="C2458" s="66" t="str">
        <f>IF(بيانات!B2458&lt;&gt;"",بيانات!D2458,"")</f>
        <v/>
      </c>
      <c r="D2458" s="5"/>
    </row>
    <row r="2459" spans="1:4" ht="15" customHeight="1">
      <c r="A2459" s="57" t="str">
        <f>IF(بيانات!B2459&lt;&gt;"",بيانات!B2459,"")</f>
        <v/>
      </c>
      <c r="B2459" s="57" t="str">
        <f>IF(بيانات!B2459&lt;&gt;"",بيانات!C2459,"")</f>
        <v/>
      </c>
      <c r="C2459" s="65" t="str">
        <f>IF(بيانات!B2459&lt;&gt;"",بيانات!D2459,"")</f>
        <v/>
      </c>
      <c r="D2459" s="2"/>
    </row>
    <row r="2460" spans="1:4" ht="15" customHeight="1">
      <c r="A2460" s="58" t="str">
        <f>IF(بيانات!B2460&lt;&gt;"",بيانات!B2460,"")</f>
        <v/>
      </c>
      <c r="B2460" s="58" t="str">
        <f>IF(بيانات!B2460&lt;&gt;"",بيانات!C2460,"")</f>
        <v/>
      </c>
      <c r="C2460" s="66" t="str">
        <f>IF(بيانات!B2460&lt;&gt;"",بيانات!D2460,"")</f>
        <v/>
      </c>
      <c r="D2460" s="5"/>
    </row>
    <row r="2461" spans="1:4" ht="15" customHeight="1">
      <c r="A2461" s="57" t="str">
        <f>IF(بيانات!B2461&lt;&gt;"",بيانات!B2461,"")</f>
        <v/>
      </c>
      <c r="B2461" s="57" t="str">
        <f>IF(بيانات!B2461&lt;&gt;"",بيانات!C2461,"")</f>
        <v/>
      </c>
      <c r="C2461" s="65" t="str">
        <f>IF(بيانات!B2461&lt;&gt;"",بيانات!D2461,"")</f>
        <v/>
      </c>
      <c r="D2461" s="2"/>
    </row>
    <row r="2462" spans="1:4" ht="15" customHeight="1">
      <c r="A2462" s="58" t="str">
        <f>IF(بيانات!B2462&lt;&gt;"",بيانات!B2462,"")</f>
        <v/>
      </c>
      <c r="B2462" s="58" t="str">
        <f>IF(بيانات!B2462&lt;&gt;"",بيانات!C2462,"")</f>
        <v/>
      </c>
      <c r="C2462" s="66" t="str">
        <f>IF(بيانات!B2462&lt;&gt;"",بيانات!D2462,"")</f>
        <v/>
      </c>
      <c r="D2462" s="5"/>
    </row>
    <row r="2463" spans="1:4" ht="15" customHeight="1">
      <c r="A2463" s="57" t="str">
        <f>IF(بيانات!B2463&lt;&gt;"",بيانات!B2463,"")</f>
        <v/>
      </c>
      <c r="B2463" s="57" t="str">
        <f>IF(بيانات!B2463&lt;&gt;"",بيانات!C2463,"")</f>
        <v/>
      </c>
      <c r="C2463" s="65" t="str">
        <f>IF(بيانات!B2463&lt;&gt;"",بيانات!D2463,"")</f>
        <v/>
      </c>
      <c r="D2463" s="2"/>
    </row>
    <row r="2464" spans="1:4" ht="15" customHeight="1">
      <c r="A2464" s="58" t="str">
        <f>IF(بيانات!B2464&lt;&gt;"",بيانات!B2464,"")</f>
        <v/>
      </c>
      <c r="B2464" s="58" t="str">
        <f>IF(بيانات!B2464&lt;&gt;"",بيانات!C2464,"")</f>
        <v/>
      </c>
      <c r="C2464" s="66" t="str">
        <f>IF(بيانات!B2464&lt;&gt;"",بيانات!D2464,"")</f>
        <v/>
      </c>
      <c r="D2464" s="5"/>
    </row>
    <row r="2465" spans="1:4" ht="15" customHeight="1">
      <c r="A2465" s="57" t="str">
        <f>IF(بيانات!B2465&lt;&gt;"",بيانات!B2465,"")</f>
        <v/>
      </c>
      <c r="B2465" s="57" t="str">
        <f>IF(بيانات!B2465&lt;&gt;"",بيانات!C2465,"")</f>
        <v/>
      </c>
      <c r="C2465" s="65" t="str">
        <f>IF(بيانات!B2465&lt;&gt;"",بيانات!D2465,"")</f>
        <v/>
      </c>
      <c r="D2465" s="2"/>
    </row>
    <row r="2466" spans="1:4" ht="15" customHeight="1">
      <c r="A2466" s="58" t="str">
        <f>IF(بيانات!B2466&lt;&gt;"",بيانات!B2466,"")</f>
        <v/>
      </c>
      <c r="B2466" s="58" t="str">
        <f>IF(بيانات!B2466&lt;&gt;"",بيانات!C2466,"")</f>
        <v/>
      </c>
      <c r="C2466" s="66" t="str">
        <f>IF(بيانات!B2466&lt;&gt;"",بيانات!D2466,"")</f>
        <v/>
      </c>
      <c r="D2466" s="5"/>
    </row>
    <row r="2467" spans="1:4" ht="15" customHeight="1">
      <c r="A2467" s="57" t="str">
        <f>IF(بيانات!B2467&lt;&gt;"",بيانات!B2467,"")</f>
        <v/>
      </c>
      <c r="B2467" s="57" t="str">
        <f>IF(بيانات!B2467&lt;&gt;"",بيانات!C2467,"")</f>
        <v/>
      </c>
      <c r="C2467" s="65" t="str">
        <f>IF(بيانات!B2467&lt;&gt;"",بيانات!D2467,"")</f>
        <v/>
      </c>
      <c r="D2467" s="2"/>
    </row>
    <row r="2468" spans="1:4" ht="15" customHeight="1">
      <c r="A2468" s="58" t="str">
        <f>IF(بيانات!B2468&lt;&gt;"",بيانات!B2468,"")</f>
        <v/>
      </c>
      <c r="B2468" s="58" t="str">
        <f>IF(بيانات!B2468&lt;&gt;"",بيانات!C2468,"")</f>
        <v/>
      </c>
      <c r="C2468" s="66" t="str">
        <f>IF(بيانات!B2468&lt;&gt;"",بيانات!D2468,"")</f>
        <v/>
      </c>
      <c r="D2468" s="5"/>
    </row>
    <row r="2469" spans="1:4" ht="15" customHeight="1">
      <c r="A2469" s="57" t="str">
        <f>IF(بيانات!B2469&lt;&gt;"",بيانات!B2469,"")</f>
        <v/>
      </c>
      <c r="B2469" s="57" t="str">
        <f>IF(بيانات!B2469&lt;&gt;"",بيانات!C2469,"")</f>
        <v/>
      </c>
      <c r="C2469" s="65" t="str">
        <f>IF(بيانات!B2469&lt;&gt;"",بيانات!D2469,"")</f>
        <v/>
      </c>
      <c r="D2469" s="2"/>
    </row>
    <row r="2470" spans="1:4" ht="15" customHeight="1">
      <c r="A2470" s="58" t="str">
        <f>IF(بيانات!B2470&lt;&gt;"",بيانات!B2470,"")</f>
        <v/>
      </c>
      <c r="B2470" s="58" t="str">
        <f>IF(بيانات!B2470&lt;&gt;"",بيانات!C2470,"")</f>
        <v/>
      </c>
      <c r="C2470" s="66" t="str">
        <f>IF(بيانات!B2470&lt;&gt;"",بيانات!D2470,"")</f>
        <v/>
      </c>
      <c r="D2470" s="5"/>
    </row>
    <row r="2471" spans="1:4" ht="15" customHeight="1">
      <c r="A2471" s="57" t="str">
        <f>IF(بيانات!B2471&lt;&gt;"",بيانات!B2471,"")</f>
        <v/>
      </c>
      <c r="B2471" s="57" t="str">
        <f>IF(بيانات!B2471&lt;&gt;"",بيانات!C2471,"")</f>
        <v/>
      </c>
      <c r="C2471" s="65" t="str">
        <f>IF(بيانات!B2471&lt;&gt;"",بيانات!D2471,"")</f>
        <v/>
      </c>
      <c r="D2471" s="2"/>
    </row>
    <row r="2472" spans="1:4" ht="15" customHeight="1">
      <c r="A2472" s="58" t="str">
        <f>IF(بيانات!B2472&lt;&gt;"",بيانات!B2472,"")</f>
        <v/>
      </c>
      <c r="B2472" s="58" t="str">
        <f>IF(بيانات!B2472&lt;&gt;"",بيانات!C2472,"")</f>
        <v/>
      </c>
      <c r="C2472" s="66" t="str">
        <f>IF(بيانات!B2472&lt;&gt;"",بيانات!D2472,"")</f>
        <v/>
      </c>
      <c r="D2472" s="5"/>
    </row>
    <row r="2473" spans="1:4" ht="15" customHeight="1">
      <c r="A2473" s="57" t="str">
        <f>IF(بيانات!B2473&lt;&gt;"",بيانات!B2473,"")</f>
        <v/>
      </c>
      <c r="B2473" s="57" t="str">
        <f>IF(بيانات!B2473&lt;&gt;"",بيانات!C2473,"")</f>
        <v/>
      </c>
      <c r="C2473" s="65" t="str">
        <f>IF(بيانات!B2473&lt;&gt;"",بيانات!D2473,"")</f>
        <v/>
      </c>
      <c r="D2473" s="2"/>
    </row>
    <row r="2474" spans="1:4" ht="15" customHeight="1">
      <c r="A2474" s="58" t="str">
        <f>IF(بيانات!B2474&lt;&gt;"",بيانات!B2474,"")</f>
        <v/>
      </c>
      <c r="B2474" s="58" t="str">
        <f>IF(بيانات!B2474&lt;&gt;"",بيانات!C2474,"")</f>
        <v/>
      </c>
      <c r="C2474" s="66" t="str">
        <f>IF(بيانات!B2474&lt;&gt;"",بيانات!D2474,"")</f>
        <v/>
      </c>
      <c r="D2474" s="5"/>
    </row>
    <row r="2475" spans="1:4" ht="15" customHeight="1">
      <c r="A2475" s="57" t="str">
        <f>IF(بيانات!B2475&lt;&gt;"",بيانات!B2475,"")</f>
        <v/>
      </c>
      <c r="B2475" s="57" t="str">
        <f>IF(بيانات!B2475&lt;&gt;"",بيانات!C2475,"")</f>
        <v/>
      </c>
      <c r="C2475" s="65" t="str">
        <f>IF(بيانات!B2475&lt;&gt;"",بيانات!D2475,"")</f>
        <v/>
      </c>
      <c r="D2475" s="2"/>
    </row>
    <row r="2476" spans="1:4" ht="15" customHeight="1">
      <c r="A2476" s="58" t="str">
        <f>IF(بيانات!B2476&lt;&gt;"",بيانات!B2476,"")</f>
        <v/>
      </c>
      <c r="B2476" s="58" t="str">
        <f>IF(بيانات!B2476&lt;&gt;"",بيانات!C2476,"")</f>
        <v/>
      </c>
      <c r="C2476" s="66" t="str">
        <f>IF(بيانات!B2476&lt;&gt;"",بيانات!D2476,"")</f>
        <v/>
      </c>
      <c r="D2476" s="5"/>
    </row>
    <row r="2477" spans="1:4" ht="15" customHeight="1">
      <c r="A2477" s="57" t="str">
        <f>IF(بيانات!B2477&lt;&gt;"",بيانات!B2477,"")</f>
        <v/>
      </c>
      <c r="B2477" s="57" t="str">
        <f>IF(بيانات!B2477&lt;&gt;"",بيانات!C2477,"")</f>
        <v/>
      </c>
      <c r="C2477" s="65" t="str">
        <f>IF(بيانات!B2477&lt;&gt;"",بيانات!D2477,"")</f>
        <v/>
      </c>
      <c r="D2477" s="2"/>
    </row>
    <row r="2478" spans="1:4" ht="15" customHeight="1">
      <c r="A2478" s="58" t="str">
        <f>IF(بيانات!B2478&lt;&gt;"",بيانات!B2478,"")</f>
        <v/>
      </c>
      <c r="B2478" s="58" t="str">
        <f>IF(بيانات!B2478&lt;&gt;"",بيانات!C2478,"")</f>
        <v/>
      </c>
      <c r="C2478" s="66" t="str">
        <f>IF(بيانات!B2478&lt;&gt;"",بيانات!D2478,"")</f>
        <v/>
      </c>
      <c r="D2478" s="5"/>
    </row>
    <row r="2479" spans="1:4" ht="15" customHeight="1">
      <c r="A2479" s="57" t="str">
        <f>IF(بيانات!B2479&lt;&gt;"",بيانات!B2479,"")</f>
        <v/>
      </c>
      <c r="B2479" s="57" t="str">
        <f>IF(بيانات!B2479&lt;&gt;"",بيانات!C2479,"")</f>
        <v/>
      </c>
      <c r="C2479" s="65" t="str">
        <f>IF(بيانات!B2479&lt;&gt;"",بيانات!D2479,"")</f>
        <v/>
      </c>
      <c r="D2479" s="2"/>
    </row>
    <row r="2480" spans="1:4" ht="15" customHeight="1">
      <c r="A2480" s="58" t="str">
        <f>IF(بيانات!B2480&lt;&gt;"",بيانات!B2480,"")</f>
        <v/>
      </c>
      <c r="B2480" s="58" t="str">
        <f>IF(بيانات!B2480&lt;&gt;"",بيانات!C2480,"")</f>
        <v/>
      </c>
      <c r="C2480" s="66" t="str">
        <f>IF(بيانات!B2480&lt;&gt;"",بيانات!D2480,"")</f>
        <v/>
      </c>
      <c r="D2480" s="5"/>
    </row>
    <row r="2481" spans="1:4" ht="15" customHeight="1">
      <c r="A2481" s="57" t="str">
        <f>IF(بيانات!B2481&lt;&gt;"",بيانات!B2481,"")</f>
        <v/>
      </c>
      <c r="B2481" s="57" t="str">
        <f>IF(بيانات!B2481&lt;&gt;"",بيانات!C2481,"")</f>
        <v/>
      </c>
      <c r="C2481" s="65" t="str">
        <f>IF(بيانات!B2481&lt;&gt;"",بيانات!D2481,"")</f>
        <v/>
      </c>
      <c r="D2481" s="2"/>
    </row>
    <row r="2482" spans="1:4" ht="15" customHeight="1">
      <c r="A2482" s="58" t="str">
        <f>IF(بيانات!B2482&lt;&gt;"",بيانات!B2482,"")</f>
        <v/>
      </c>
      <c r="B2482" s="58" t="str">
        <f>IF(بيانات!B2482&lt;&gt;"",بيانات!C2482,"")</f>
        <v/>
      </c>
      <c r="C2482" s="66" t="str">
        <f>IF(بيانات!B2482&lt;&gt;"",بيانات!D2482,"")</f>
        <v/>
      </c>
      <c r="D2482" s="5"/>
    </row>
    <row r="2483" spans="1:4" ht="15" customHeight="1">
      <c r="A2483" s="57" t="str">
        <f>IF(بيانات!B2483&lt;&gt;"",بيانات!B2483,"")</f>
        <v/>
      </c>
      <c r="B2483" s="57" t="str">
        <f>IF(بيانات!B2483&lt;&gt;"",بيانات!C2483,"")</f>
        <v/>
      </c>
      <c r="C2483" s="65" t="str">
        <f>IF(بيانات!B2483&lt;&gt;"",بيانات!D2483,"")</f>
        <v/>
      </c>
      <c r="D2483" s="2"/>
    </row>
    <row r="2484" spans="1:4" ht="15" customHeight="1">
      <c r="A2484" s="58" t="str">
        <f>IF(بيانات!B2484&lt;&gt;"",بيانات!B2484,"")</f>
        <v/>
      </c>
      <c r="B2484" s="58" t="str">
        <f>IF(بيانات!B2484&lt;&gt;"",بيانات!C2484,"")</f>
        <v/>
      </c>
      <c r="C2484" s="66" t="str">
        <f>IF(بيانات!B2484&lt;&gt;"",بيانات!D2484,"")</f>
        <v/>
      </c>
      <c r="D2484" s="5"/>
    </row>
    <row r="2485" spans="1:4" ht="15" customHeight="1">
      <c r="A2485" s="57" t="str">
        <f>IF(بيانات!B2485&lt;&gt;"",بيانات!B2485,"")</f>
        <v/>
      </c>
      <c r="B2485" s="57" t="str">
        <f>IF(بيانات!B2485&lt;&gt;"",بيانات!C2485,"")</f>
        <v/>
      </c>
      <c r="C2485" s="65" t="str">
        <f>IF(بيانات!B2485&lt;&gt;"",بيانات!D2485,"")</f>
        <v/>
      </c>
      <c r="D2485" s="2"/>
    </row>
    <row r="2486" spans="1:4" ht="15" customHeight="1">
      <c r="A2486" s="58" t="str">
        <f>IF(بيانات!B2486&lt;&gt;"",بيانات!B2486,"")</f>
        <v/>
      </c>
      <c r="B2486" s="58" t="str">
        <f>IF(بيانات!B2486&lt;&gt;"",بيانات!C2486,"")</f>
        <v/>
      </c>
      <c r="C2486" s="66" t="str">
        <f>IF(بيانات!B2486&lt;&gt;"",بيانات!D2486,"")</f>
        <v/>
      </c>
      <c r="D2486" s="5"/>
    </row>
    <row r="2487" spans="1:4" ht="15" customHeight="1">
      <c r="A2487" s="57" t="str">
        <f>IF(بيانات!B2487&lt;&gt;"",بيانات!B2487,"")</f>
        <v/>
      </c>
      <c r="B2487" s="57" t="str">
        <f>IF(بيانات!B2487&lt;&gt;"",بيانات!C2487,"")</f>
        <v/>
      </c>
      <c r="C2487" s="65" t="str">
        <f>IF(بيانات!B2487&lt;&gt;"",بيانات!D2487,"")</f>
        <v/>
      </c>
      <c r="D2487" s="2"/>
    </row>
    <row r="2488" spans="1:4" ht="15" customHeight="1">
      <c r="A2488" s="58" t="str">
        <f>IF(بيانات!B2488&lt;&gt;"",بيانات!B2488,"")</f>
        <v/>
      </c>
      <c r="B2488" s="58" t="str">
        <f>IF(بيانات!B2488&lt;&gt;"",بيانات!C2488,"")</f>
        <v/>
      </c>
      <c r="C2488" s="66" t="str">
        <f>IF(بيانات!B2488&lt;&gt;"",بيانات!D2488,"")</f>
        <v/>
      </c>
      <c r="D2488" s="5"/>
    </row>
    <row r="2489" spans="1:4" ht="15" customHeight="1">
      <c r="A2489" s="57" t="str">
        <f>IF(بيانات!B2489&lt;&gt;"",بيانات!B2489,"")</f>
        <v/>
      </c>
      <c r="B2489" s="57" t="str">
        <f>IF(بيانات!B2489&lt;&gt;"",بيانات!C2489,"")</f>
        <v/>
      </c>
      <c r="C2489" s="65" t="str">
        <f>IF(بيانات!B2489&lt;&gt;"",بيانات!D2489,"")</f>
        <v/>
      </c>
      <c r="D2489" s="2"/>
    </row>
    <row r="2490" spans="1:4" ht="15" customHeight="1">
      <c r="A2490" s="58" t="str">
        <f>IF(بيانات!B2490&lt;&gt;"",بيانات!B2490,"")</f>
        <v/>
      </c>
      <c r="B2490" s="58" t="str">
        <f>IF(بيانات!B2490&lt;&gt;"",بيانات!C2490,"")</f>
        <v/>
      </c>
      <c r="C2490" s="66" t="str">
        <f>IF(بيانات!B2490&lt;&gt;"",بيانات!D2490,"")</f>
        <v/>
      </c>
      <c r="D2490" s="5"/>
    </row>
    <row r="2491" spans="1:4" ht="15" customHeight="1">
      <c r="A2491" s="57" t="str">
        <f>IF(بيانات!B2491&lt;&gt;"",بيانات!B2491,"")</f>
        <v/>
      </c>
      <c r="B2491" s="57" t="str">
        <f>IF(بيانات!B2491&lt;&gt;"",بيانات!C2491,"")</f>
        <v/>
      </c>
      <c r="C2491" s="65" t="str">
        <f>IF(بيانات!B2491&lt;&gt;"",بيانات!D2491,"")</f>
        <v/>
      </c>
      <c r="D2491" s="2"/>
    </row>
    <row r="2492" spans="1:4" ht="15" customHeight="1">
      <c r="A2492" s="58" t="str">
        <f>IF(بيانات!B2492&lt;&gt;"",بيانات!B2492,"")</f>
        <v/>
      </c>
      <c r="B2492" s="58" t="str">
        <f>IF(بيانات!B2492&lt;&gt;"",بيانات!C2492,"")</f>
        <v/>
      </c>
      <c r="C2492" s="66" t="str">
        <f>IF(بيانات!B2492&lt;&gt;"",بيانات!D2492,"")</f>
        <v/>
      </c>
      <c r="D2492" s="5"/>
    </row>
    <row r="2493" spans="1:4" ht="15" customHeight="1">
      <c r="A2493" s="57" t="str">
        <f>IF(بيانات!B2493&lt;&gt;"",بيانات!B2493,"")</f>
        <v/>
      </c>
      <c r="B2493" s="57" t="str">
        <f>IF(بيانات!B2493&lt;&gt;"",بيانات!C2493,"")</f>
        <v/>
      </c>
      <c r="C2493" s="65" t="str">
        <f>IF(بيانات!B2493&lt;&gt;"",بيانات!D2493,"")</f>
        <v/>
      </c>
      <c r="D2493" s="2"/>
    </row>
    <row r="2494" spans="1:4" ht="15" customHeight="1">
      <c r="A2494" s="58" t="str">
        <f>IF(بيانات!B2494&lt;&gt;"",بيانات!B2494,"")</f>
        <v/>
      </c>
      <c r="B2494" s="58" t="str">
        <f>IF(بيانات!B2494&lt;&gt;"",بيانات!C2494,"")</f>
        <v/>
      </c>
      <c r="C2494" s="66" t="str">
        <f>IF(بيانات!B2494&lt;&gt;"",بيانات!D2494,"")</f>
        <v/>
      </c>
      <c r="D2494" s="5"/>
    </row>
    <row r="2495" spans="1:4" ht="15" customHeight="1">
      <c r="A2495" s="57" t="str">
        <f>IF(بيانات!B2495&lt;&gt;"",بيانات!B2495,"")</f>
        <v/>
      </c>
      <c r="B2495" s="57" t="str">
        <f>IF(بيانات!B2495&lt;&gt;"",بيانات!C2495,"")</f>
        <v/>
      </c>
      <c r="C2495" s="65" t="str">
        <f>IF(بيانات!B2495&lt;&gt;"",بيانات!D2495,"")</f>
        <v/>
      </c>
      <c r="D2495" s="2"/>
    </row>
    <row r="2496" spans="1:4" ht="15" customHeight="1">
      <c r="A2496" s="58" t="str">
        <f>IF(بيانات!B2496&lt;&gt;"",بيانات!B2496,"")</f>
        <v/>
      </c>
      <c r="B2496" s="58" t="str">
        <f>IF(بيانات!B2496&lt;&gt;"",بيانات!C2496,"")</f>
        <v/>
      </c>
      <c r="C2496" s="66" t="str">
        <f>IF(بيانات!B2496&lt;&gt;"",بيانات!D2496,"")</f>
        <v/>
      </c>
      <c r="D2496" s="5"/>
    </row>
    <row r="2497" spans="1:4" ht="15" customHeight="1">
      <c r="A2497" s="57" t="str">
        <f>IF(بيانات!B2497&lt;&gt;"",بيانات!B2497,"")</f>
        <v/>
      </c>
      <c r="B2497" s="57" t="str">
        <f>IF(بيانات!B2497&lt;&gt;"",بيانات!C2497,"")</f>
        <v/>
      </c>
      <c r="C2497" s="65" t="str">
        <f>IF(بيانات!B2497&lt;&gt;"",بيانات!D2497,"")</f>
        <v/>
      </c>
      <c r="D2497" s="2"/>
    </row>
    <row r="2498" spans="1:4" ht="15" customHeight="1">
      <c r="A2498" s="58" t="str">
        <f>IF(بيانات!B2498&lt;&gt;"",بيانات!B2498,"")</f>
        <v/>
      </c>
      <c r="B2498" s="58" t="str">
        <f>IF(بيانات!B2498&lt;&gt;"",بيانات!C2498,"")</f>
        <v/>
      </c>
      <c r="C2498" s="66" t="str">
        <f>IF(بيانات!B2498&lt;&gt;"",بيانات!D2498,"")</f>
        <v/>
      </c>
      <c r="D2498" s="5"/>
    </row>
    <row r="2499" spans="1:4" ht="15" customHeight="1">
      <c r="A2499" s="57" t="str">
        <f>IF(بيانات!B2499&lt;&gt;"",بيانات!B2499,"")</f>
        <v/>
      </c>
      <c r="B2499" s="57" t="str">
        <f>IF(بيانات!B2499&lt;&gt;"",بيانات!C2499,"")</f>
        <v/>
      </c>
      <c r="C2499" s="65" t="str">
        <f>IF(بيانات!B2499&lt;&gt;"",بيانات!D2499,"")</f>
        <v/>
      </c>
      <c r="D2499" s="2"/>
    </row>
    <row r="2500" spans="1:4" ht="15" customHeight="1">
      <c r="A2500" s="58" t="str">
        <f>IF(بيانات!B2500&lt;&gt;"",بيانات!B2500,"")</f>
        <v/>
      </c>
      <c r="B2500" s="58" t="str">
        <f>IF(بيانات!B2500&lt;&gt;"",بيانات!C2500,"")</f>
        <v/>
      </c>
      <c r="C2500" s="66" t="str">
        <f>IF(بيانات!B2500&lt;&gt;"",بيانات!D2500,"")</f>
        <v/>
      </c>
      <c r="D2500" s="5"/>
    </row>
    <row r="2501" spans="1:4" ht="15" customHeight="1">
      <c r="A2501" s="57" t="str">
        <f>IF(بيانات!B2501&lt;&gt;"",بيانات!B2501,"")</f>
        <v/>
      </c>
      <c r="B2501" s="57" t="str">
        <f>IF(بيانات!B2501&lt;&gt;"",بيانات!C2501,"")</f>
        <v/>
      </c>
      <c r="C2501" s="65" t="str">
        <f>IF(بيانات!B2501&lt;&gt;"",بيانات!D2501,"")</f>
        <v/>
      </c>
      <c r="D2501" s="2"/>
    </row>
    <row r="2502" spans="1:4" ht="15" customHeight="1">
      <c r="A2502" s="58" t="str">
        <f>IF(بيانات!B2502&lt;&gt;"",بيانات!B2502,"")</f>
        <v/>
      </c>
      <c r="B2502" s="58" t="str">
        <f>IF(بيانات!B2502&lt;&gt;"",بيانات!C2502,"")</f>
        <v/>
      </c>
      <c r="C2502" s="66" t="str">
        <f>IF(بيانات!B2502&lt;&gt;"",بيانات!D2502,"")</f>
        <v/>
      </c>
      <c r="D2502" s="5"/>
    </row>
    <row r="2503" spans="1:4" ht="15" customHeight="1">
      <c r="A2503" s="57" t="str">
        <f>IF(بيانات!B2503&lt;&gt;"",بيانات!B2503,"")</f>
        <v/>
      </c>
      <c r="B2503" s="57" t="str">
        <f>IF(بيانات!B2503&lt;&gt;"",بيانات!C2503,"")</f>
        <v/>
      </c>
      <c r="C2503" s="65" t="str">
        <f>IF(بيانات!B2503&lt;&gt;"",بيانات!D2503,"")</f>
        <v/>
      </c>
      <c r="D2503" s="2"/>
    </row>
    <row r="2504" spans="1:4" ht="15" customHeight="1">
      <c r="A2504" s="58" t="str">
        <f>IF(بيانات!B2504&lt;&gt;"",بيانات!B2504,"")</f>
        <v/>
      </c>
      <c r="B2504" s="58" t="str">
        <f>IF(بيانات!B2504&lt;&gt;"",بيانات!C2504,"")</f>
        <v/>
      </c>
      <c r="C2504" s="66" t="str">
        <f>IF(بيانات!B2504&lt;&gt;"",بيانات!D2504,"")</f>
        <v/>
      </c>
      <c r="D2504" s="5"/>
    </row>
    <row r="2505" spans="1:4" ht="15" customHeight="1">
      <c r="A2505" s="57" t="str">
        <f>IF(بيانات!B2505&lt;&gt;"",بيانات!B2505,"")</f>
        <v/>
      </c>
      <c r="B2505" s="57" t="str">
        <f>IF(بيانات!B2505&lt;&gt;"",بيانات!C2505,"")</f>
        <v/>
      </c>
      <c r="C2505" s="65" t="str">
        <f>IF(بيانات!B2505&lt;&gt;"",بيانات!D2505,"")</f>
        <v/>
      </c>
      <c r="D2505" s="2"/>
    </row>
    <row r="2506" spans="1:4" ht="15" customHeight="1">
      <c r="A2506" s="58" t="str">
        <f>IF(بيانات!B2506&lt;&gt;"",بيانات!B2506,"")</f>
        <v/>
      </c>
      <c r="B2506" s="58" t="str">
        <f>IF(بيانات!B2506&lt;&gt;"",بيانات!C2506,"")</f>
        <v/>
      </c>
      <c r="C2506" s="66" t="str">
        <f>IF(بيانات!B2506&lt;&gt;"",بيانات!D2506,"")</f>
        <v/>
      </c>
      <c r="D2506" s="5"/>
    </row>
    <row r="2507" spans="1:4" ht="15" customHeight="1">
      <c r="A2507" s="57" t="str">
        <f>IF(بيانات!B2507&lt;&gt;"",بيانات!B2507,"")</f>
        <v/>
      </c>
      <c r="B2507" s="57" t="str">
        <f>IF(بيانات!B2507&lt;&gt;"",بيانات!C2507,"")</f>
        <v/>
      </c>
      <c r="C2507" s="65" t="str">
        <f>IF(بيانات!B2507&lt;&gt;"",بيانات!D2507,"")</f>
        <v/>
      </c>
      <c r="D2507" s="2"/>
    </row>
    <row r="2508" spans="1:4" ht="15" customHeight="1">
      <c r="A2508" s="58" t="str">
        <f>IF(بيانات!B2508&lt;&gt;"",بيانات!B2508,"")</f>
        <v/>
      </c>
      <c r="B2508" s="58" t="str">
        <f>IF(بيانات!B2508&lt;&gt;"",بيانات!C2508,"")</f>
        <v/>
      </c>
      <c r="C2508" s="66" t="str">
        <f>IF(بيانات!B2508&lt;&gt;"",بيانات!D2508,"")</f>
        <v/>
      </c>
      <c r="D2508" s="5"/>
    </row>
    <row r="2509" spans="1:4" ht="15" customHeight="1">
      <c r="A2509" s="57" t="str">
        <f>IF(بيانات!B2509&lt;&gt;"",بيانات!B2509,"")</f>
        <v/>
      </c>
      <c r="B2509" s="57" t="str">
        <f>IF(بيانات!B2509&lt;&gt;"",بيانات!C2509,"")</f>
        <v/>
      </c>
      <c r="C2509" s="65" t="str">
        <f>IF(بيانات!B2509&lt;&gt;"",بيانات!D2509,"")</f>
        <v/>
      </c>
      <c r="D2509" s="2"/>
    </row>
    <row r="2510" spans="1:4" ht="15" customHeight="1">
      <c r="A2510" s="58" t="str">
        <f>IF(بيانات!B2510&lt;&gt;"",بيانات!B2510,"")</f>
        <v/>
      </c>
      <c r="B2510" s="58" t="str">
        <f>IF(بيانات!B2510&lt;&gt;"",بيانات!C2510,"")</f>
        <v/>
      </c>
      <c r="C2510" s="66" t="str">
        <f>IF(بيانات!B2510&lt;&gt;"",بيانات!D2510,"")</f>
        <v/>
      </c>
      <c r="D2510" s="5"/>
    </row>
    <row r="2511" spans="1:4" ht="15" customHeight="1">
      <c r="A2511" s="57" t="str">
        <f>IF(بيانات!B2511&lt;&gt;"",بيانات!B2511,"")</f>
        <v/>
      </c>
      <c r="B2511" s="57" t="str">
        <f>IF(بيانات!B2511&lt;&gt;"",بيانات!C2511,"")</f>
        <v/>
      </c>
      <c r="C2511" s="65" t="str">
        <f>IF(بيانات!B2511&lt;&gt;"",بيانات!D2511,"")</f>
        <v/>
      </c>
      <c r="D2511" s="2"/>
    </row>
    <row r="2512" spans="1:4" ht="15" customHeight="1">
      <c r="A2512" s="58" t="str">
        <f>IF(بيانات!B2512&lt;&gt;"",بيانات!B2512,"")</f>
        <v/>
      </c>
      <c r="B2512" s="58" t="str">
        <f>IF(بيانات!B2512&lt;&gt;"",بيانات!C2512,"")</f>
        <v/>
      </c>
      <c r="C2512" s="66" t="str">
        <f>IF(بيانات!B2512&lt;&gt;"",بيانات!D2512,"")</f>
        <v/>
      </c>
      <c r="D2512" s="5"/>
    </row>
    <row r="2513" spans="1:4" ht="15" customHeight="1">
      <c r="A2513" s="57" t="str">
        <f>IF(بيانات!B2513&lt;&gt;"",بيانات!B2513,"")</f>
        <v/>
      </c>
      <c r="B2513" s="57" t="str">
        <f>IF(بيانات!B2513&lt;&gt;"",بيانات!C2513,"")</f>
        <v/>
      </c>
      <c r="C2513" s="65" t="str">
        <f>IF(بيانات!B2513&lt;&gt;"",بيانات!D2513,"")</f>
        <v/>
      </c>
      <c r="D2513" s="2"/>
    </row>
    <row r="2514" spans="1:4" ht="15" customHeight="1">
      <c r="A2514" s="58" t="str">
        <f>IF(بيانات!B2514&lt;&gt;"",بيانات!B2514,"")</f>
        <v/>
      </c>
      <c r="B2514" s="58" t="str">
        <f>IF(بيانات!B2514&lt;&gt;"",بيانات!C2514,"")</f>
        <v/>
      </c>
      <c r="C2514" s="66" t="str">
        <f>IF(بيانات!B2514&lt;&gt;"",بيانات!D2514,"")</f>
        <v/>
      </c>
      <c r="D2514" s="5"/>
    </row>
    <row r="2515" spans="1:4" ht="15" customHeight="1">
      <c r="A2515" s="57" t="str">
        <f>IF(بيانات!B2515&lt;&gt;"",بيانات!B2515,"")</f>
        <v/>
      </c>
      <c r="B2515" s="57" t="str">
        <f>IF(بيانات!B2515&lt;&gt;"",بيانات!C2515,"")</f>
        <v/>
      </c>
      <c r="C2515" s="65" t="str">
        <f>IF(بيانات!B2515&lt;&gt;"",بيانات!D2515,"")</f>
        <v/>
      </c>
      <c r="D2515" s="2"/>
    </row>
    <row r="2516" spans="1:4" ht="15" customHeight="1">
      <c r="A2516" s="58" t="str">
        <f>IF(بيانات!B2516&lt;&gt;"",بيانات!B2516,"")</f>
        <v/>
      </c>
      <c r="B2516" s="58" t="str">
        <f>IF(بيانات!B2516&lt;&gt;"",بيانات!C2516,"")</f>
        <v/>
      </c>
      <c r="C2516" s="66" t="str">
        <f>IF(بيانات!B2516&lt;&gt;"",بيانات!D2516,"")</f>
        <v/>
      </c>
      <c r="D2516" s="5"/>
    </row>
    <row r="2517" spans="1:4" ht="15" customHeight="1">
      <c r="A2517" s="57" t="str">
        <f>IF(بيانات!B2517&lt;&gt;"",بيانات!B2517,"")</f>
        <v/>
      </c>
      <c r="B2517" s="57" t="str">
        <f>IF(بيانات!B2517&lt;&gt;"",بيانات!C2517,"")</f>
        <v/>
      </c>
      <c r="C2517" s="65" t="str">
        <f>IF(بيانات!B2517&lt;&gt;"",بيانات!D2517,"")</f>
        <v/>
      </c>
      <c r="D2517" s="2"/>
    </row>
    <row r="2518" spans="1:4" ht="15" customHeight="1">
      <c r="A2518" s="58" t="str">
        <f>IF(بيانات!B2518&lt;&gt;"",بيانات!B2518,"")</f>
        <v/>
      </c>
      <c r="B2518" s="58" t="str">
        <f>IF(بيانات!B2518&lt;&gt;"",بيانات!C2518,"")</f>
        <v/>
      </c>
      <c r="C2518" s="66" t="str">
        <f>IF(بيانات!B2518&lt;&gt;"",بيانات!D2518,"")</f>
        <v/>
      </c>
      <c r="D2518" s="5"/>
    </row>
    <row r="2519" spans="1:4" ht="15" customHeight="1">
      <c r="A2519" s="57" t="str">
        <f>IF(بيانات!B2519&lt;&gt;"",بيانات!B2519,"")</f>
        <v/>
      </c>
      <c r="B2519" s="57" t="str">
        <f>IF(بيانات!B2519&lt;&gt;"",بيانات!C2519,"")</f>
        <v/>
      </c>
      <c r="C2519" s="65" t="str">
        <f>IF(بيانات!B2519&lt;&gt;"",بيانات!D2519,"")</f>
        <v/>
      </c>
      <c r="D2519" s="2"/>
    </row>
    <row r="2520" spans="1:4" ht="15" customHeight="1">
      <c r="A2520" s="58" t="str">
        <f>IF(بيانات!B2520&lt;&gt;"",بيانات!B2520,"")</f>
        <v/>
      </c>
      <c r="B2520" s="58" t="str">
        <f>IF(بيانات!B2520&lt;&gt;"",بيانات!C2520,"")</f>
        <v/>
      </c>
      <c r="C2520" s="66" t="str">
        <f>IF(بيانات!B2520&lt;&gt;"",بيانات!D2520,"")</f>
        <v/>
      </c>
      <c r="D2520" s="5"/>
    </row>
    <row r="2521" spans="1:4" ht="15" customHeight="1">
      <c r="A2521" s="57" t="str">
        <f>IF(بيانات!B2521&lt;&gt;"",بيانات!B2521,"")</f>
        <v/>
      </c>
      <c r="B2521" s="57" t="str">
        <f>IF(بيانات!B2521&lt;&gt;"",بيانات!C2521,"")</f>
        <v/>
      </c>
      <c r="C2521" s="65" t="str">
        <f>IF(بيانات!B2521&lt;&gt;"",بيانات!D2521,"")</f>
        <v/>
      </c>
      <c r="D2521" s="2"/>
    </row>
    <row r="2522" spans="1:4" ht="15" customHeight="1">
      <c r="A2522" s="58" t="str">
        <f>IF(بيانات!B2522&lt;&gt;"",بيانات!B2522,"")</f>
        <v/>
      </c>
      <c r="B2522" s="58" t="str">
        <f>IF(بيانات!B2522&lt;&gt;"",بيانات!C2522,"")</f>
        <v/>
      </c>
      <c r="C2522" s="66" t="str">
        <f>IF(بيانات!B2522&lt;&gt;"",بيانات!D2522,"")</f>
        <v/>
      </c>
      <c r="D2522" s="5"/>
    </row>
    <row r="2523" spans="1:4" ht="15" customHeight="1">
      <c r="A2523" s="57" t="str">
        <f>IF(بيانات!B2523&lt;&gt;"",بيانات!B2523,"")</f>
        <v/>
      </c>
      <c r="B2523" s="57" t="str">
        <f>IF(بيانات!B2523&lt;&gt;"",بيانات!C2523,"")</f>
        <v/>
      </c>
      <c r="C2523" s="65" t="str">
        <f>IF(بيانات!B2523&lt;&gt;"",بيانات!D2523,"")</f>
        <v/>
      </c>
      <c r="D2523" s="2"/>
    </row>
    <row r="2524" spans="1:4" ht="15" customHeight="1">
      <c r="A2524" s="58" t="str">
        <f>IF(بيانات!B2524&lt;&gt;"",بيانات!B2524,"")</f>
        <v/>
      </c>
      <c r="B2524" s="58" t="str">
        <f>IF(بيانات!B2524&lt;&gt;"",بيانات!C2524,"")</f>
        <v/>
      </c>
      <c r="C2524" s="66" t="str">
        <f>IF(بيانات!B2524&lt;&gt;"",بيانات!D2524,"")</f>
        <v/>
      </c>
      <c r="D2524" s="5"/>
    </row>
    <row r="2525" spans="1:4" ht="15" customHeight="1">
      <c r="A2525" s="57" t="str">
        <f>IF(بيانات!B2525&lt;&gt;"",بيانات!B2525,"")</f>
        <v/>
      </c>
      <c r="B2525" s="57" t="str">
        <f>IF(بيانات!B2525&lt;&gt;"",بيانات!C2525,"")</f>
        <v/>
      </c>
      <c r="C2525" s="65" t="str">
        <f>IF(بيانات!B2525&lt;&gt;"",بيانات!D2525,"")</f>
        <v/>
      </c>
      <c r="D2525" s="2"/>
    </row>
    <row r="2526" spans="1:4" ht="15" customHeight="1">
      <c r="A2526" s="58" t="str">
        <f>IF(بيانات!B2526&lt;&gt;"",بيانات!B2526,"")</f>
        <v/>
      </c>
      <c r="B2526" s="58" t="str">
        <f>IF(بيانات!B2526&lt;&gt;"",بيانات!C2526,"")</f>
        <v/>
      </c>
      <c r="C2526" s="66" t="str">
        <f>IF(بيانات!B2526&lt;&gt;"",بيانات!D2526,"")</f>
        <v/>
      </c>
      <c r="D2526" s="5"/>
    </row>
    <row r="2527" spans="1:4" ht="15" customHeight="1">
      <c r="A2527" s="57" t="str">
        <f>IF(بيانات!B2527&lt;&gt;"",بيانات!B2527,"")</f>
        <v/>
      </c>
      <c r="B2527" s="57" t="str">
        <f>IF(بيانات!B2527&lt;&gt;"",بيانات!C2527,"")</f>
        <v/>
      </c>
      <c r="C2527" s="65" t="str">
        <f>IF(بيانات!B2527&lt;&gt;"",بيانات!D2527,"")</f>
        <v/>
      </c>
      <c r="D2527" s="2"/>
    </row>
    <row r="2528" spans="1:4" ht="15" customHeight="1">
      <c r="A2528" s="58" t="str">
        <f>IF(بيانات!B2528&lt;&gt;"",بيانات!B2528,"")</f>
        <v/>
      </c>
      <c r="B2528" s="58" t="str">
        <f>IF(بيانات!B2528&lt;&gt;"",بيانات!C2528,"")</f>
        <v/>
      </c>
      <c r="C2528" s="66" t="str">
        <f>IF(بيانات!B2528&lt;&gt;"",بيانات!D2528,"")</f>
        <v/>
      </c>
      <c r="D2528" s="5"/>
    </row>
    <row r="2529" spans="1:4" ht="15" customHeight="1">
      <c r="A2529" s="57" t="str">
        <f>IF(بيانات!B2529&lt;&gt;"",بيانات!B2529,"")</f>
        <v/>
      </c>
      <c r="B2529" s="57" t="str">
        <f>IF(بيانات!B2529&lt;&gt;"",بيانات!C2529,"")</f>
        <v/>
      </c>
      <c r="C2529" s="65" t="str">
        <f>IF(بيانات!B2529&lt;&gt;"",بيانات!D2529,"")</f>
        <v/>
      </c>
      <c r="D2529" s="2"/>
    </row>
    <row r="2530" spans="1:4" ht="15" customHeight="1">
      <c r="A2530" s="58" t="str">
        <f>IF(بيانات!B2530&lt;&gt;"",بيانات!B2530,"")</f>
        <v/>
      </c>
      <c r="B2530" s="58" t="str">
        <f>IF(بيانات!B2530&lt;&gt;"",بيانات!C2530,"")</f>
        <v/>
      </c>
      <c r="C2530" s="66" t="str">
        <f>IF(بيانات!B2530&lt;&gt;"",بيانات!D2530,"")</f>
        <v/>
      </c>
      <c r="D2530" s="5"/>
    </row>
    <row r="2531" spans="1:4" ht="15" customHeight="1">
      <c r="A2531" s="57" t="str">
        <f>IF(بيانات!B2531&lt;&gt;"",بيانات!B2531,"")</f>
        <v/>
      </c>
      <c r="B2531" s="57" t="str">
        <f>IF(بيانات!B2531&lt;&gt;"",بيانات!C2531,"")</f>
        <v/>
      </c>
      <c r="C2531" s="65" t="str">
        <f>IF(بيانات!B2531&lt;&gt;"",بيانات!D2531,"")</f>
        <v/>
      </c>
      <c r="D2531" s="2"/>
    </row>
    <row r="2532" spans="1:4" ht="15" customHeight="1">
      <c r="A2532" s="58" t="str">
        <f>IF(بيانات!B2532&lt;&gt;"",بيانات!B2532,"")</f>
        <v/>
      </c>
      <c r="B2532" s="58" t="str">
        <f>IF(بيانات!B2532&lt;&gt;"",بيانات!C2532,"")</f>
        <v/>
      </c>
      <c r="C2532" s="66" t="str">
        <f>IF(بيانات!B2532&lt;&gt;"",بيانات!D2532,"")</f>
        <v/>
      </c>
      <c r="D2532" s="5"/>
    </row>
    <row r="2533" spans="1:4" ht="15" customHeight="1">
      <c r="A2533" s="57" t="str">
        <f>IF(بيانات!B2533&lt;&gt;"",بيانات!B2533,"")</f>
        <v/>
      </c>
      <c r="B2533" s="57" t="str">
        <f>IF(بيانات!B2533&lt;&gt;"",بيانات!C2533,"")</f>
        <v/>
      </c>
      <c r="C2533" s="65" t="str">
        <f>IF(بيانات!B2533&lt;&gt;"",بيانات!D2533,"")</f>
        <v/>
      </c>
      <c r="D2533" s="2"/>
    </row>
    <row r="2534" spans="1:4" ht="15" customHeight="1">
      <c r="A2534" s="58" t="str">
        <f>IF(بيانات!B2534&lt;&gt;"",بيانات!B2534,"")</f>
        <v/>
      </c>
      <c r="B2534" s="58" t="str">
        <f>IF(بيانات!B2534&lt;&gt;"",بيانات!C2534,"")</f>
        <v/>
      </c>
      <c r="C2534" s="66" t="str">
        <f>IF(بيانات!B2534&lt;&gt;"",بيانات!D2534,"")</f>
        <v/>
      </c>
      <c r="D2534" s="5"/>
    </row>
    <row r="2535" spans="1:4" ht="15" customHeight="1">
      <c r="A2535" s="57" t="str">
        <f>IF(بيانات!B2535&lt;&gt;"",بيانات!B2535,"")</f>
        <v/>
      </c>
      <c r="B2535" s="57" t="str">
        <f>IF(بيانات!B2535&lt;&gt;"",بيانات!C2535,"")</f>
        <v/>
      </c>
      <c r="C2535" s="65" t="str">
        <f>IF(بيانات!B2535&lt;&gt;"",بيانات!D2535,"")</f>
        <v/>
      </c>
      <c r="D2535" s="2"/>
    </row>
    <row r="2536" spans="1:4" ht="15" customHeight="1">
      <c r="A2536" s="58" t="str">
        <f>IF(بيانات!B2536&lt;&gt;"",بيانات!B2536,"")</f>
        <v/>
      </c>
      <c r="B2536" s="58" t="str">
        <f>IF(بيانات!B2536&lt;&gt;"",بيانات!C2536,"")</f>
        <v/>
      </c>
      <c r="C2536" s="66" t="str">
        <f>IF(بيانات!B2536&lt;&gt;"",بيانات!D2536,"")</f>
        <v/>
      </c>
      <c r="D2536" s="5"/>
    </row>
    <row r="2537" spans="1:4" ht="15" customHeight="1">
      <c r="A2537" s="57" t="str">
        <f>IF(بيانات!B2537&lt;&gt;"",بيانات!B2537,"")</f>
        <v/>
      </c>
      <c r="B2537" s="57" t="str">
        <f>IF(بيانات!B2537&lt;&gt;"",بيانات!C2537,"")</f>
        <v/>
      </c>
      <c r="C2537" s="65" t="str">
        <f>IF(بيانات!B2537&lt;&gt;"",بيانات!D2537,"")</f>
        <v/>
      </c>
      <c r="D2537" s="2"/>
    </row>
    <row r="2538" spans="1:4" ht="15" customHeight="1">
      <c r="A2538" s="58" t="str">
        <f>IF(بيانات!B2538&lt;&gt;"",بيانات!B2538,"")</f>
        <v/>
      </c>
      <c r="B2538" s="58" t="str">
        <f>IF(بيانات!B2538&lt;&gt;"",بيانات!C2538,"")</f>
        <v/>
      </c>
      <c r="C2538" s="66" t="str">
        <f>IF(بيانات!B2538&lt;&gt;"",بيانات!D2538,"")</f>
        <v/>
      </c>
      <c r="D2538" s="5"/>
    </row>
    <row r="2539" spans="1:4" ht="15" customHeight="1">
      <c r="A2539" s="57" t="str">
        <f>IF(بيانات!B2539&lt;&gt;"",بيانات!B2539,"")</f>
        <v/>
      </c>
      <c r="B2539" s="57" t="str">
        <f>IF(بيانات!B2539&lt;&gt;"",بيانات!C2539,"")</f>
        <v/>
      </c>
      <c r="C2539" s="65" t="str">
        <f>IF(بيانات!B2539&lt;&gt;"",بيانات!D2539,"")</f>
        <v/>
      </c>
      <c r="D2539" s="2"/>
    </row>
    <row r="2540" spans="1:4" ht="15" customHeight="1">
      <c r="A2540" s="58" t="str">
        <f>IF(بيانات!B2540&lt;&gt;"",بيانات!B2540,"")</f>
        <v/>
      </c>
      <c r="B2540" s="58" t="str">
        <f>IF(بيانات!B2540&lt;&gt;"",بيانات!C2540,"")</f>
        <v/>
      </c>
      <c r="C2540" s="66" t="str">
        <f>IF(بيانات!B2540&lt;&gt;"",بيانات!D2540,"")</f>
        <v/>
      </c>
      <c r="D2540" s="5"/>
    </row>
    <row r="2541" spans="1:4" ht="15" customHeight="1">
      <c r="A2541" s="57" t="str">
        <f>IF(بيانات!B2541&lt;&gt;"",بيانات!B2541,"")</f>
        <v/>
      </c>
      <c r="B2541" s="57" t="str">
        <f>IF(بيانات!B2541&lt;&gt;"",بيانات!C2541,"")</f>
        <v/>
      </c>
      <c r="C2541" s="65" t="str">
        <f>IF(بيانات!B2541&lt;&gt;"",بيانات!D2541,"")</f>
        <v/>
      </c>
      <c r="D2541" s="2"/>
    </row>
    <row r="2542" spans="1:4" ht="15" customHeight="1">
      <c r="A2542" s="58" t="str">
        <f>IF(بيانات!B2542&lt;&gt;"",بيانات!B2542,"")</f>
        <v/>
      </c>
      <c r="B2542" s="58" t="str">
        <f>IF(بيانات!B2542&lt;&gt;"",بيانات!C2542,"")</f>
        <v/>
      </c>
      <c r="C2542" s="66" t="str">
        <f>IF(بيانات!B2542&lt;&gt;"",بيانات!D2542,"")</f>
        <v/>
      </c>
      <c r="D2542" s="5"/>
    </row>
    <row r="2543" spans="1:4" ht="15" customHeight="1">
      <c r="A2543" s="57" t="str">
        <f>IF(بيانات!B2543&lt;&gt;"",بيانات!B2543,"")</f>
        <v/>
      </c>
      <c r="B2543" s="57" t="str">
        <f>IF(بيانات!B2543&lt;&gt;"",بيانات!C2543,"")</f>
        <v/>
      </c>
      <c r="C2543" s="65" t="str">
        <f>IF(بيانات!B2543&lt;&gt;"",بيانات!D2543,"")</f>
        <v/>
      </c>
      <c r="D2543" s="2"/>
    </row>
    <row r="2544" spans="1:4" ht="15" customHeight="1">
      <c r="A2544" s="58" t="str">
        <f>IF(بيانات!B2544&lt;&gt;"",بيانات!B2544,"")</f>
        <v/>
      </c>
      <c r="B2544" s="58" t="str">
        <f>IF(بيانات!B2544&lt;&gt;"",بيانات!C2544,"")</f>
        <v/>
      </c>
      <c r="C2544" s="66" t="str">
        <f>IF(بيانات!B2544&lt;&gt;"",بيانات!D2544,"")</f>
        <v/>
      </c>
      <c r="D2544" s="5"/>
    </row>
    <row r="2545" spans="1:4" ht="15" customHeight="1">
      <c r="A2545" s="57" t="str">
        <f>IF(بيانات!B2545&lt;&gt;"",بيانات!B2545,"")</f>
        <v/>
      </c>
      <c r="B2545" s="57" t="str">
        <f>IF(بيانات!B2545&lt;&gt;"",بيانات!C2545,"")</f>
        <v/>
      </c>
      <c r="C2545" s="65" t="str">
        <f>IF(بيانات!B2545&lt;&gt;"",بيانات!D2545,"")</f>
        <v/>
      </c>
      <c r="D2545" s="2"/>
    </row>
    <row r="2546" spans="1:4" ht="15" customHeight="1">
      <c r="A2546" s="58" t="str">
        <f>IF(بيانات!B2546&lt;&gt;"",بيانات!B2546,"")</f>
        <v/>
      </c>
      <c r="B2546" s="58" t="str">
        <f>IF(بيانات!B2546&lt;&gt;"",بيانات!C2546,"")</f>
        <v/>
      </c>
      <c r="C2546" s="66" t="str">
        <f>IF(بيانات!B2546&lt;&gt;"",بيانات!D2546,"")</f>
        <v/>
      </c>
      <c r="D2546" s="5"/>
    </row>
    <row r="2547" spans="1:4" ht="15" customHeight="1">
      <c r="A2547" s="57" t="str">
        <f>IF(بيانات!B2547&lt;&gt;"",بيانات!B2547,"")</f>
        <v/>
      </c>
      <c r="B2547" s="57" t="str">
        <f>IF(بيانات!B2547&lt;&gt;"",بيانات!C2547,"")</f>
        <v/>
      </c>
      <c r="C2547" s="65" t="str">
        <f>IF(بيانات!B2547&lt;&gt;"",بيانات!D2547,"")</f>
        <v/>
      </c>
      <c r="D2547" s="2"/>
    </row>
    <row r="2548" spans="1:4" ht="15" customHeight="1">
      <c r="A2548" s="58" t="str">
        <f>IF(بيانات!B2548&lt;&gt;"",بيانات!B2548,"")</f>
        <v/>
      </c>
      <c r="B2548" s="58" t="str">
        <f>IF(بيانات!B2548&lt;&gt;"",بيانات!C2548,"")</f>
        <v/>
      </c>
      <c r="C2548" s="66" t="str">
        <f>IF(بيانات!B2548&lt;&gt;"",بيانات!D2548,"")</f>
        <v/>
      </c>
      <c r="D2548" s="5"/>
    </row>
    <row r="2549" spans="1:4" ht="15" customHeight="1">
      <c r="A2549" s="57" t="str">
        <f>IF(بيانات!B2549&lt;&gt;"",بيانات!B2549,"")</f>
        <v/>
      </c>
      <c r="B2549" s="57" t="str">
        <f>IF(بيانات!B2549&lt;&gt;"",بيانات!C2549,"")</f>
        <v/>
      </c>
      <c r="C2549" s="65" t="str">
        <f>IF(بيانات!B2549&lt;&gt;"",بيانات!D2549,"")</f>
        <v/>
      </c>
      <c r="D2549" s="2"/>
    </row>
    <row r="2550" spans="1:4" ht="15" customHeight="1">
      <c r="A2550" s="58" t="str">
        <f>IF(بيانات!B2550&lt;&gt;"",بيانات!B2550,"")</f>
        <v/>
      </c>
      <c r="B2550" s="58" t="str">
        <f>IF(بيانات!B2550&lt;&gt;"",بيانات!C2550,"")</f>
        <v/>
      </c>
      <c r="C2550" s="66" t="str">
        <f>IF(بيانات!B2550&lt;&gt;"",بيانات!D2550,"")</f>
        <v/>
      </c>
      <c r="D2550" s="5"/>
    </row>
    <row r="2551" spans="1:4" ht="15" customHeight="1">
      <c r="A2551" s="57" t="str">
        <f>IF(بيانات!B2551&lt;&gt;"",بيانات!B2551,"")</f>
        <v/>
      </c>
      <c r="B2551" s="57" t="str">
        <f>IF(بيانات!B2551&lt;&gt;"",بيانات!C2551,"")</f>
        <v/>
      </c>
      <c r="C2551" s="65" t="str">
        <f>IF(بيانات!B2551&lt;&gt;"",بيانات!D2551,"")</f>
        <v/>
      </c>
      <c r="D2551" s="2"/>
    </row>
    <row r="2552" spans="1:4" ht="15" customHeight="1">
      <c r="A2552" s="58" t="str">
        <f>IF(بيانات!B2552&lt;&gt;"",بيانات!B2552,"")</f>
        <v/>
      </c>
      <c r="B2552" s="58" t="str">
        <f>IF(بيانات!B2552&lt;&gt;"",بيانات!C2552,"")</f>
        <v/>
      </c>
      <c r="C2552" s="66" t="str">
        <f>IF(بيانات!B2552&lt;&gt;"",بيانات!D2552,"")</f>
        <v/>
      </c>
      <c r="D2552" s="5"/>
    </row>
    <row r="2553" spans="1:4" ht="15" customHeight="1">
      <c r="A2553" s="57" t="str">
        <f>IF(بيانات!B2553&lt;&gt;"",بيانات!B2553,"")</f>
        <v/>
      </c>
      <c r="B2553" s="57" t="str">
        <f>IF(بيانات!B2553&lt;&gt;"",بيانات!C2553,"")</f>
        <v/>
      </c>
      <c r="C2553" s="65" t="str">
        <f>IF(بيانات!B2553&lt;&gt;"",بيانات!D2553,"")</f>
        <v/>
      </c>
      <c r="D2553" s="2"/>
    </row>
    <row r="2554" spans="1:4" ht="15" customHeight="1">
      <c r="A2554" s="58" t="str">
        <f>IF(بيانات!B2554&lt;&gt;"",بيانات!B2554,"")</f>
        <v/>
      </c>
      <c r="B2554" s="58" t="str">
        <f>IF(بيانات!B2554&lt;&gt;"",بيانات!C2554,"")</f>
        <v/>
      </c>
      <c r="C2554" s="66" t="str">
        <f>IF(بيانات!B2554&lt;&gt;"",بيانات!D2554,"")</f>
        <v/>
      </c>
      <c r="D2554" s="5"/>
    </row>
    <row r="2555" spans="1:4" ht="15" customHeight="1">
      <c r="A2555" s="57" t="str">
        <f>IF(بيانات!B2555&lt;&gt;"",بيانات!B2555,"")</f>
        <v/>
      </c>
      <c r="B2555" s="57" t="str">
        <f>IF(بيانات!B2555&lt;&gt;"",بيانات!C2555,"")</f>
        <v/>
      </c>
      <c r="C2555" s="65" t="str">
        <f>IF(بيانات!B2555&lt;&gt;"",بيانات!D2555,"")</f>
        <v/>
      </c>
      <c r="D2555" s="2"/>
    </row>
    <row r="2556" spans="1:4" ht="15" customHeight="1">
      <c r="A2556" s="58" t="str">
        <f>IF(بيانات!B2556&lt;&gt;"",بيانات!B2556,"")</f>
        <v/>
      </c>
      <c r="B2556" s="58" t="str">
        <f>IF(بيانات!B2556&lt;&gt;"",بيانات!C2556,"")</f>
        <v/>
      </c>
      <c r="C2556" s="66" t="str">
        <f>IF(بيانات!B2556&lt;&gt;"",بيانات!D2556,"")</f>
        <v/>
      </c>
      <c r="D2556" s="5"/>
    </row>
    <row r="2557" spans="1:4" ht="15" customHeight="1">
      <c r="A2557" s="57" t="str">
        <f>IF(بيانات!B2557&lt;&gt;"",بيانات!B2557,"")</f>
        <v/>
      </c>
      <c r="B2557" s="57" t="str">
        <f>IF(بيانات!B2557&lt;&gt;"",بيانات!C2557,"")</f>
        <v/>
      </c>
      <c r="C2557" s="65" t="str">
        <f>IF(بيانات!B2557&lt;&gt;"",بيانات!D2557,"")</f>
        <v/>
      </c>
      <c r="D2557" s="2"/>
    </row>
    <row r="2558" spans="1:4" ht="15" customHeight="1">
      <c r="A2558" s="58" t="str">
        <f>IF(بيانات!B2558&lt;&gt;"",بيانات!B2558,"")</f>
        <v/>
      </c>
      <c r="B2558" s="58" t="str">
        <f>IF(بيانات!B2558&lt;&gt;"",بيانات!C2558,"")</f>
        <v/>
      </c>
      <c r="C2558" s="66" t="str">
        <f>IF(بيانات!B2558&lt;&gt;"",بيانات!D2558,"")</f>
        <v/>
      </c>
      <c r="D2558" s="5"/>
    </row>
    <row r="2559" spans="1:4" ht="15" customHeight="1">
      <c r="A2559" s="57" t="str">
        <f>IF(بيانات!B2559&lt;&gt;"",بيانات!B2559,"")</f>
        <v/>
      </c>
      <c r="B2559" s="57" t="str">
        <f>IF(بيانات!B2559&lt;&gt;"",بيانات!C2559,"")</f>
        <v/>
      </c>
      <c r="C2559" s="65" t="str">
        <f>IF(بيانات!B2559&lt;&gt;"",بيانات!D2559,"")</f>
        <v/>
      </c>
      <c r="D2559" s="2"/>
    </row>
    <row r="2560" spans="1:4" ht="15" customHeight="1">
      <c r="A2560" s="58" t="str">
        <f>IF(بيانات!B2560&lt;&gt;"",بيانات!B2560,"")</f>
        <v/>
      </c>
      <c r="B2560" s="58" t="str">
        <f>IF(بيانات!B2560&lt;&gt;"",بيانات!C2560,"")</f>
        <v/>
      </c>
      <c r="C2560" s="66" t="str">
        <f>IF(بيانات!B2560&lt;&gt;"",بيانات!D2560,"")</f>
        <v/>
      </c>
      <c r="D2560" s="5"/>
    </row>
    <row r="2561" spans="1:4" ht="15" customHeight="1">
      <c r="A2561" s="57" t="str">
        <f>IF(بيانات!B2561&lt;&gt;"",بيانات!B2561,"")</f>
        <v/>
      </c>
      <c r="B2561" s="57" t="str">
        <f>IF(بيانات!B2561&lt;&gt;"",بيانات!C2561,"")</f>
        <v/>
      </c>
      <c r="C2561" s="65" t="str">
        <f>IF(بيانات!B2561&lt;&gt;"",بيانات!D2561,"")</f>
        <v/>
      </c>
      <c r="D2561" s="2"/>
    </row>
    <row r="2562" spans="1:4" ht="15" customHeight="1">
      <c r="A2562" s="58" t="str">
        <f>IF(بيانات!B2562&lt;&gt;"",بيانات!B2562,"")</f>
        <v/>
      </c>
      <c r="B2562" s="58" t="str">
        <f>IF(بيانات!B2562&lt;&gt;"",بيانات!C2562,"")</f>
        <v/>
      </c>
      <c r="C2562" s="66" t="str">
        <f>IF(بيانات!B2562&lt;&gt;"",بيانات!D2562,"")</f>
        <v/>
      </c>
      <c r="D2562" s="5"/>
    </row>
    <row r="2563" spans="1:4" ht="15" customHeight="1">
      <c r="A2563" s="57" t="str">
        <f>IF(بيانات!B2563&lt;&gt;"",بيانات!B2563,"")</f>
        <v/>
      </c>
      <c r="B2563" s="57" t="str">
        <f>IF(بيانات!B2563&lt;&gt;"",بيانات!C2563,"")</f>
        <v/>
      </c>
      <c r="C2563" s="65" t="str">
        <f>IF(بيانات!B2563&lt;&gt;"",بيانات!D2563,"")</f>
        <v/>
      </c>
      <c r="D2563" s="2"/>
    </row>
    <row r="2564" spans="1:4" ht="15" customHeight="1">
      <c r="A2564" s="58" t="str">
        <f>IF(بيانات!B2564&lt;&gt;"",بيانات!B2564,"")</f>
        <v/>
      </c>
      <c r="B2564" s="58" t="str">
        <f>IF(بيانات!B2564&lt;&gt;"",بيانات!C2564,"")</f>
        <v/>
      </c>
      <c r="C2564" s="66" t="str">
        <f>IF(بيانات!B2564&lt;&gt;"",بيانات!D2564,"")</f>
        <v/>
      </c>
      <c r="D2564" s="5"/>
    </row>
    <row r="2565" spans="1:4" ht="15" customHeight="1">
      <c r="A2565" s="57" t="str">
        <f>IF(بيانات!B2565&lt;&gt;"",بيانات!B2565,"")</f>
        <v/>
      </c>
      <c r="B2565" s="57" t="str">
        <f>IF(بيانات!B2565&lt;&gt;"",بيانات!C2565,"")</f>
        <v/>
      </c>
      <c r="C2565" s="65" t="str">
        <f>IF(بيانات!B2565&lt;&gt;"",بيانات!D2565,"")</f>
        <v/>
      </c>
      <c r="D2565" s="2"/>
    </row>
    <row r="2566" spans="1:4" ht="15" customHeight="1">
      <c r="A2566" s="58" t="str">
        <f>IF(بيانات!B2566&lt;&gt;"",بيانات!B2566,"")</f>
        <v/>
      </c>
      <c r="B2566" s="58" t="str">
        <f>IF(بيانات!B2566&lt;&gt;"",بيانات!C2566,"")</f>
        <v/>
      </c>
      <c r="C2566" s="66" t="str">
        <f>IF(بيانات!B2566&lt;&gt;"",بيانات!D2566,"")</f>
        <v/>
      </c>
      <c r="D2566" s="5"/>
    </row>
    <row r="2567" spans="1:4" ht="15" customHeight="1">
      <c r="A2567" s="57" t="str">
        <f>IF(بيانات!B2567&lt;&gt;"",بيانات!B2567,"")</f>
        <v/>
      </c>
      <c r="B2567" s="57" t="str">
        <f>IF(بيانات!B2567&lt;&gt;"",بيانات!C2567,"")</f>
        <v/>
      </c>
      <c r="C2567" s="65" t="str">
        <f>IF(بيانات!B2567&lt;&gt;"",بيانات!D2567,"")</f>
        <v/>
      </c>
      <c r="D2567" s="2"/>
    </row>
    <row r="2568" spans="1:4" ht="15" customHeight="1">
      <c r="A2568" s="58" t="str">
        <f>IF(بيانات!B2568&lt;&gt;"",بيانات!B2568,"")</f>
        <v/>
      </c>
      <c r="B2568" s="58" t="str">
        <f>IF(بيانات!B2568&lt;&gt;"",بيانات!C2568,"")</f>
        <v/>
      </c>
      <c r="C2568" s="66" t="str">
        <f>IF(بيانات!B2568&lt;&gt;"",بيانات!D2568,"")</f>
        <v/>
      </c>
      <c r="D2568" s="5"/>
    </row>
    <row r="2569" spans="1:4" ht="15" customHeight="1">
      <c r="A2569" s="57" t="str">
        <f>IF(بيانات!B2569&lt;&gt;"",بيانات!B2569,"")</f>
        <v/>
      </c>
      <c r="B2569" s="57" t="str">
        <f>IF(بيانات!B2569&lt;&gt;"",بيانات!C2569,"")</f>
        <v/>
      </c>
      <c r="C2569" s="65" t="str">
        <f>IF(بيانات!B2569&lt;&gt;"",بيانات!D2569,"")</f>
        <v/>
      </c>
      <c r="D2569" s="2"/>
    </row>
    <row r="2570" spans="1:4" ht="15" customHeight="1">
      <c r="A2570" s="58" t="str">
        <f>IF(بيانات!B2570&lt;&gt;"",بيانات!B2570,"")</f>
        <v/>
      </c>
      <c r="B2570" s="58" t="str">
        <f>IF(بيانات!B2570&lt;&gt;"",بيانات!C2570,"")</f>
        <v/>
      </c>
      <c r="C2570" s="66" t="str">
        <f>IF(بيانات!B2570&lt;&gt;"",بيانات!D2570,"")</f>
        <v/>
      </c>
      <c r="D2570" s="5"/>
    </row>
    <row r="2571" spans="1:4" ht="15" customHeight="1">
      <c r="A2571" s="57" t="str">
        <f>IF(بيانات!B2571&lt;&gt;"",بيانات!B2571,"")</f>
        <v/>
      </c>
      <c r="B2571" s="57" t="str">
        <f>IF(بيانات!B2571&lt;&gt;"",بيانات!C2571,"")</f>
        <v/>
      </c>
      <c r="C2571" s="65" t="str">
        <f>IF(بيانات!B2571&lt;&gt;"",بيانات!D2571,"")</f>
        <v/>
      </c>
      <c r="D2571" s="2"/>
    </row>
    <row r="2572" spans="1:4" ht="15" customHeight="1">
      <c r="A2572" s="58" t="str">
        <f>IF(بيانات!B2572&lt;&gt;"",بيانات!B2572,"")</f>
        <v/>
      </c>
      <c r="B2572" s="58" t="str">
        <f>IF(بيانات!B2572&lt;&gt;"",بيانات!C2572,"")</f>
        <v/>
      </c>
      <c r="C2572" s="66" t="str">
        <f>IF(بيانات!B2572&lt;&gt;"",بيانات!D2572,"")</f>
        <v/>
      </c>
      <c r="D2572" s="5"/>
    </row>
    <row r="2573" spans="1:4" ht="15" customHeight="1">
      <c r="A2573" s="57" t="str">
        <f>IF(بيانات!B2573&lt;&gt;"",بيانات!B2573,"")</f>
        <v/>
      </c>
      <c r="B2573" s="57" t="str">
        <f>IF(بيانات!B2573&lt;&gt;"",بيانات!C2573,"")</f>
        <v/>
      </c>
      <c r="C2573" s="65" t="str">
        <f>IF(بيانات!B2573&lt;&gt;"",بيانات!D2573,"")</f>
        <v/>
      </c>
      <c r="D2573" s="2"/>
    </row>
    <row r="2574" spans="1:4" ht="15" customHeight="1">
      <c r="A2574" s="58" t="str">
        <f>IF(بيانات!B2574&lt;&gt;"",بيانات!B2574,"")</f>
        <v/>
      </c>
      <c r="B2574" s="58" t="str">
        <f>IF(بيانات!B2574&lt;&gt;"",بيانات!C2574,"")</f>
        <v/>
      </c>
      <c r="C2574" s="66" t="str">
        <f>IF(بيانات!B2574&lt;&gt;"",بيانات!D2574,"")</f>
        <v/>
      </c>
      <c r="D2574" s="5"/>
    </row>
    <row r="2575" spans="1:4" ht="15" customHeight="1">
      <c r="A2575" s="57" t="str">
        <f>IF(بيانات!B2575&lt;&gt;"",بيانات!B2575,"")</f>
        <v/>
      </c>
      <c r="B2575" s="57" t="str">
        <f>IF(بيانات!B2575&lt;&gt;"",بيانات!C2575,"")</f>
        <v/>
      </c>
      <c r="C2575" s="65" t="str">
        <f>IF(بيانات!B2575&lt;&gt;"",بيانات!D2575,"")</f>
        <v/>
      </c>
      <c r="D2575" s="2"/>
    </row>
    <row r="2576" spans="1:4" ht="15" customHeight="1">
      <c r="A2576" s="58" t="str">
        <f>IF(بيانات!B2576&lt;&gt;"",بيانات!B2576,"")</f>
        <v/>
      </c>
      <c r="B2576" s="58" t="str">
        <f>IF(بيانات!B2576&lt;&gt;"",بيانات!C2576,"")</f>
        <v/>
      </c>
      <c r="C2576" s="66" t="str">
        <f>IF(بيانات!B2576&lt;&gt;"",بيانات!D2576,"")</f>
        <v/>
      </c>
      <c r="D2576" s="5"/>
    </row>
    <row r="2577" spans="1:4" ht="15" customHeight="1">
      <c r="A2577" s="57" t="str">
        <f>IF(بيانات!B2577&lt;&gt;"",بيانات!B2577,"")</f>
        <v/>
      </c>
      <c r="B2577" s="57" t="str">
        <f>IF(بيانات!B2577&lt;&gt;"",بيانات!C2577,"")</f>
        <v/>
      </c>
      <c r="C2577" s="65" t="str">
        <f>IF(بيانات!B2577&lt;&gt;"",بيانات!D2577,"")</f>
        <v/>
      </c>
      <c r="D2577" s="2"/>
    </row>
    <row r="2578" spans="1:4" ht="15" customHeight="1">
      <c r="A2578" s="58" t="str">
        <f>IF(بيانات!B2578&lt;&gt;"",بيانات!B2578,"")</f>
        <v/>
      </c>
      <c r="B2578" s="58" t="str">
        <f>IF(بيانات!B2578&lt;&gt;"",بيانات!C2578,"")</f>
        <v/>
      </c>
      <c r="C2578" s="66" t="str">
        <f>IF(بيانات!B2578&lt;&gt;"",بيانات!D2578,"")</f>
        <v/>
      </c>
      <c r="D2578" s="5"/>
    </row>
    <row r="2579" spans="1:4" ht="15" customHeight="1">
      <c r="A2579" s="57" t="str">
        <f>IF(بيانات!B2579&lt;&gt;"",بيانات!B2579,"")</f>
        <v/>
      </c>
      <c r="B2579" s="57" t="str">
        <f>IF(بيانات!B2579&lt;&gt;"",بيانات!C2579,"")</f>
        <v/>
      </c>
      <c r="C2579" s="65" t="str">
        <f>IF(بيانات!B2579&lt;&gt;"",بيانات!D2579,"")</f>
        <v/>
      </c>
      <c r="D2579" s="2"/>
    </row>
    <row r="2580" spans="1:4" ht="15" customHeight="1">
      <c r="A2580" s="58" t="str">
        <f>IF(بيانات!B2580&lt;&gt;"",بيانات!B2580,"")</f>
        <v/>
      </c>
      <c r="B2580" s="58" t="str">
        <f>IF(بيانات!B2580&lt;&gt;"",بيانات!C2580,"")</f>
        <v/>
      </c>
      <c r="C2580" s="66" t="str">
        <f>IF(بيانات!B2580&lt;&gt;"",بيانات!D2580,"")</f>
        <v/>
      </c>
      <c r="D2580" s="5"/>
    </row>
    <row r="2581" spans="1:4" ht="15" customHeight="1">
      <c r="A2581" s="57" t="str">
        <f>IF(بيانات!B2581&lt;&gt;"",بيانات!B2581,"")</f>
        <v/>
      </c>
      <c r="B2581" s="57" t="str">
        <f>IF(بيانات!B2581&lt;&gt;"",بيانات!C2581,"")</f>
        <v/>
      </c>
      <c r="C2581" s="65" t="str">
        <f>IF(بيانات!B2581&lt;&gt;"",بيانات!D2581,"")</f>
        <v/>
      </c>
      <c r="D2581" s="2"/>
    </row>
    <row r="2582" spans="1:4" ht="15" customHeight="1">
      <c r="A2582" s="58" t="str">
        <f>IF(بيانات!B2582&lt;&gt;"",بيانات!B2582,"")</f>
        <v/>
      </c>
      <c r="B2582" s="58" t="str">
        <f>IF(بيانات!B2582&lt;&gt;"",بيانات!C2582,"")</f>
        <v/>
      </c>
      <c r="C2582" s="66" t="str">
        <f>IF(بيانات!B2582&lt;&gt;"",بيانات!D2582,"")</f>
        <v/>
      </c>
      <c r="D2582" s="5"/>
    </row>
    <row r="2583" spans="1:4" ht="15" customHeight="1">
      <c r="A2583" s="57" t="str">
        <f>IF(بيانات!B2583&lt;&gt;"",بيانات!B2583,"")</f>
        <v/>
      </c>
      <c r="B2583" s="57" t="str">
        <f>IF(بيانات!B2583&lt;&gt;"",بيانات!C2583,"")</f>
        <v/>
      </c>
      <c r="C2583" s="65" t="str">
        <f>IF(بيانات!B2583&lt;&gt;"",بيانات!D2583,"")</f>
        <v/>
      </c>
      <c r="D2583" s="2"/>
    </row>
    <row r="2584" spans="1:4" ht="15" customHeight="1">
      <c r="A2584" s="58" t="str">
        <f>IF(بيانات!B2584&lt;&gt;"",بيانات!B2584,"")</f>
        <v/>
      </c>
      <c r="B2584" s="58" t="str">
        <f>IF(بيانات!B2584&lt;&gt;"",بيانات!C2584,"")</f>
        <v/>
      </c>
      <c r="C2584" s="66" t="str">
        <f>IF(بيانات!B2584&lt;&gt;"",بيانات!D2584,"")</f>
        <v/>
      </c>
      <c r="D2584" s="5"/>
    </row>
    <row r="2585" spans="1:4" ht="15" customHeight="1">
      <c r="A2585" s="57" t="str">
        <f>IF(بيانات!B2585&lt;&gt;"",بيانات!B2585,"")</f>
        <v/>
      </c>
      <c r="B2585" s="57" t="str">
        <f>IF(بيانات!B2585&lt;&gt;"",بيانات!C2585,"")</f>
        <v/>
      </c>
      <c r="C2585" s="65" t="str">
        <f>IF(بيانات!B2585&lt;&gt;"",بيانات!D2585,"")</f>
        <v/>
      </c>
      <c r="D2585" s="2"/>
    </row>
    <row r="2586" spans="1:4" ht="15" customHeight="1">
      <c r="A2586" s="58" t="str">
        <f>IF(بيانات!B2586&lt;&gt;"",بيانات!B2586,"")</f>
        <v/>
      </c>
      <c r="B2586" s="58" t="str">
        <f>IF(بيانات!B2586&lt;&gt;"",بيانات!C2586,"")</f>
        <v/>
      </c>
      <c r="C2586" s="66" t="str">
        <f>IF(بيانات!B2586&lt;&gt;"",بيانات!D2586,"")</f>
        <v/>
      </c>
      <c r="D2586" s="5"/>
    </row>
    <row r="2587" spans="1:4" ht="15" customHeight="1">
      <c r="A2587" s="57" t="str">
        <f>IF(بيانات!B2587&lt;&gt;"",بيانات!B2587,"")</f>
        <v/>
      </c>
      <c r="B2587" s="57" t="str">
        <f>IF(بيانات!B2587&lt;&gt;"",بيانات!C2587,"")</f>
        <v/>
      </c>
      <c r="C2587" s="65" t="str">
        <f>IF(بيانات!B2587&lt;&gt;"",بيانات!D2587,"")</f>
        <v/>
      </c>
      <c r="D2587" s="2"/>
    </row>
    <row r="2588" spans="1:4" ht="15" customHeight="1">
      <c r="A2588" s="58" t="str">
        <f>IF(بيانات!B2588&lt;&gt;"",بيانات!B2588,"")</f>
        <v/>
      </c>
      <c r="B2588" s="58" t="str">
        <f>IF(بيانات!B2588&lt;&gt;"",بيانات!C2588,"")</f>
        <v/>
      </c>
      <c r="C2588" s="66" t="str">
        <f>IF(بيانات!B2588&lt;&gt;"",بيانات!D2588,"")</f>
        <v/>
      </c>
      <c r="D2588" s="5"/>
    </row>
    <row r="2589" spans="1:4" ht="15" customHeight="1">
      <c r="A2589" s="57" t="str">
        <f>IF(بيانات!B2589&lt;&gt;"",بيانات!B2589,"")</f>
        <v/>
      </c>
      <c r="B2589" s="57" t="str">
        <f>IF(بيانات!B2589&lt;&gt;"",بيانات!C2589,"")</f>
        <v/>
      </c>
      <c r="C2589" s="65" t="str">
        <f>IF(بيانات!B2589&lt;&gt;"",بيانات!D2589,"")</f>
        <v/>
      </c>
      <c r="D2589" s="2"/>
    </row>
    <row r="2590" spans="1:4" ht="15" customHeight="1">
      <c r="A2590" s="58" t="str">
        <f>IF(بيانات!B2590&lt;&gt;"",بيانات!B2590,"")</f>
        <v/>
      </c>
      <c r="B2590" s="58" t="str">
        <f>IF(بيانات!B2590&lt;&gt;"",بيانات!C2590,"")</f>
        <v/>
      </c>
      <c r="C2590" s="66" t="str">
        <f>IF(بيانات!B2590&lt;&gt;"",بيانات!D2590,"")</f>
        <v/>
      </c>
      <c r="D2590" s="5"/>
    </row>
    <row r="2591" spans="1:4" ht="15" customHeight="1">
      <c r="A2591" s="57" t="str">
        <f>IF(بيانات!B2591&lt;&gt;"",بيانات!B2591,"")</f>
        <v/>
      </c>
      <c r="B2591" s="57" t="str">
        <f>IF(بيانات!B2591&lt;&gt;"",بيانات!C2591,"")</f>
        <v/>
      </c>
      <c r="C2591" s="65" t="str">
        <f>IF(بيانات!B2591&lt;&gt;"",بيانات!D2591,"")</f>
        <v/>
      </c>
      <c r="D2591" s="2"/>
    </row>
    <row r="2592" spans="1:4" ht="15" customHeight="1">
      <c r="A2592" s="58" t="str">
        <f>IF(بيانات!B2592&lt;&gt;"",بيانات!B2592,"")</f>
        <v/>
      </c>
      <c r="B2592" s="58" t="str">
        <f>IF(بيانات!B2592&lt;&gt;"",بيانات!C2592,"")</f>
        <v/>
      </c>
      <c r="C2592" s="66" t="str">
        <f>IF(بيانات!B2592&lt;&gt;"",بيانات!D2592,"")</f>
        <v/>
      </c>
      <c r="D2592" s="5"/>
    </row>
    <row r="2593" spans="1:4" ht="15" customHeight="1">
      <c r="A2593" s="57" t="str">
        <f>IF(بيانات!B2593&lt;&gt;"",بيانات!B2593,"")</f>
        <v/>
      </c>
      <c r="B2593" s="57" t="str">
        <f>IF(بيانات!B2593&lt;&gt;"",بيانات!C2593,"")</f>
        <v/>
      </c>
      <c r="C2593" s="65" t="str">
        <f>IF(بيانات!B2593&lt;&gt;"",بيانات!D2593,"")</f>
        <v/>
      </c>
      <c r="D2593" s="2"/>
    </row>
    <row r="2594" spans="1:4" ht="15" customHeight="1">
      <c r="A2594" s="58" t="str">
        <f>IF(بيانات!B2594&lt;&gt;"",بيانات!B2594,"")</f>
        <v/>
      </c>
      <c r="B2594" s="58" t="str">
        <f>IF(بيانات!B2594&lt;&gt;"",بيانات!C2594,"")</f>
        <v/>
      </c>
      <c r="C2594" s="66" t="str">
        <f>IF(بيانات!B2594&lt;&gt;"",بيانات!D2594,"")</f>
        <v/>
      </c>
      <c r="D2594" s="5"/>
    </row>
    <row r="2595" spans="1:4" ht="15" customHeight="1">
      <c r="A2595" s="57" t="str">
        <f>IF(بيانات!B2595&lt;&gt;"",بيانات!B2595,"")</f>
        <v/>
      </c>
      <c r="B2595" s="57" t="str">
        <f>IF(بيانات!B2595&lt;&gt;"",بيانات!C2595,"")</f>
        <v/>
      </c>
      <c r="C2595" s="65" t="str">
        <f>IF(بيانات!B2595&lt;&gt;"",بيانات!D2595,"")</f>
        <v/>
      </c>
      <c r="D2595" s="2"/>
    </row>
    <row r="2596" spans="1:4" ht="15" customHeight="1">
      <c r="A2596" s="58" t="str">
        <f>IF(بيانات!B2596&lt;&gt;"",بيانات!B2596,"")</f>
        <v/>
      </c>
      <c r="B2596" s="58" t="str">
        <f>IF(بيانات!B2596&lt;&gt;"",بيانات!C2596,"")</f>
        <v/>
      </c>
      <c r="C2596" s="66" t="str">
        <f>IF(بيانات!B2596&lt;&gt;"",بيانات!D2596,"")</f>
        <v/>
      </c>
      <c r="D2596" s="5"/>
    </row>
    <row r="2597" spans="1:4" ht="15" customHeight="1">
      <c r="A2597" s="57" t="str">
        <f>IF(بيانات!B2597&lt;&gt;"",بيانات!B2597,"")</f>
        <v/>
      </c>
      <c r="B2597" s="57" t="str">
        <f>IF(بيانات!B2597&lt;&gt;"",بيانات!C2597,"")</f>
        <v/>
      </c>
      <c r="C2597" s="65" t="str">
        <f>IF(بيانات!B2597&lt;&gt;"",بيانات!D2597,"")</f>
        <v/>
      </c>
      <c r="D2597" s="2"/>
    </row>
    <row r="2598" spans="1:4" ht="15" customHeight="1">
      <c r="A2598" s="58" t="str">
        <f>IF(بيانات!B2598&lt;&gt;"",بيانات!B2598,"")</f>
        <v/>
      </c>
      <c r="B2598" s="58" t="str">
        <f>IF(بيانات!B2598&lt;&gt;"",بيانات!C2598,"")</f>
        <v/>
      </c>
      <c r="C2598" s="66" t="str">
        <f>IF(بيانات!B2598&lt;&gt;"",بيانات!D2598,"")</f>
        <v/>
      </c>
      <c r="D2598" s="5"/>
    </row>
    <row r="2599" spans="1:4" ht="15" customHeight="1">
      <c r="A2599" s="57" t="str">
        <f>IF(بيانات!B2599&lt;&gt;"",بيانات!B2599,"")</f>
        <v/>
      </c>
      <c r="B2599" s="57" t="str">
        <f>IF(بيانات!B2599&lt;&gt;"",بيانات!C2599,"")</f>
        <v/>
      </c>
      <c r="C2599" s="65" t="str">
        <f>IF(بيانات!B2599&lt;&gt;"",بيانات!D2599,"")</f>
        <v/>
      </c>
      <c r="D2599" s="2"/>
    </row>
    <row r="2600" spans="1:4" ht="15" customHeight="1">
      <c r="A2600" s="58" t="str">
        <f>IF(بيانات!B2600&lt;&gt;"",بيانات!B2600,"")</f>
        <v/>
      </c>
      <c r="B2600" s="58" t="str">
        <f>IF(بيانات!B2600&lt;&gt;"",بيانات!C2600,"")</f>
        <v/>
      </c>
      <c r="C2600" s="66" t="str">
        <f>IF(بيانات!B2600&lt;&gt;"",بيانات!D2600,"")</f>
        <v/>
      </c>
      <c r="D2600" s="5"/>
    </row>
    <row r="2601" spans="1:4" ht="15" customHeight="1">
      <c r="A2601" s="57" t="str">
        <f>IF(بيانات!B2601&lt;&gt;"",بيانات!B2601,"")</f>
        <v/>
      </c>
      <c r="B2601" s="57" t="str">
        <f>IF(بيانات!B2601&lt;&gt;"",بيانات!C2601,"")</f>
        <v/>
      </c>
      <c r="C2601" s="65" t="str">
        <f>IF(بيانات!B2601&lt;&gt;"",بيانات!D2601,"")</f>
        <v/>
      </c>
      <c r="D2601" s="2"/>
    </row>
    <row r="2602" spans="1:4" ht="15" customHeight="1">
      <c r="A2602" s="58" t="str">
        <f>IF(بيانات!B2602&lt;&gt;"",بيانات!B2602,"")</f>
        <v/>
      </c>
      <c r="B2602" s="58" t="str">
        <f>IF(بيانات!B2602&lt;&gt;"",بيانات!C2602,"")</f>
        <v/>
      </c>
      <c r="C2602" s="66" t="str">
        <f>IF(بيانات!B2602&lt;&gt;"",بيانات!D2602,"")</f>
        <v/>
      </c>
      <c r="D2602" s="5"/>
    </row>
    <row r="2603" spans="1:4" ht="15" customHeight="1">
      <c r="A2603" s="57" t="str">
        <f>IF(بيانات!B2603&lt;&gt;"",بيانات!B2603,"")</f>
        <v/>
      </c>
      <c r="B2603" s="57" t="str">
        <f>IF(بيانات!B2603&lt;&gt;"",بيانات!C2603,"")</f>
        <v/>
      </c>
      <c r="C2603" s="65" t="str">
        <f>IF(بيانات!B2603&lt;&gt;"",بيانات!D2603,"")</f>
        <v/>
      </c>
      <c r="D2603" s="2"/>
    </row>
    <row r="2604" spans="1:4" ht="15" customHeight="1">
      <c r="A2604" s="58" t="str">
        <f>IF(بيانات!B2604&lt;&gt;"",بيانات!B2604,"")</f>
        <v/>
      </c>
      <c r="B2604" s="58" t="str">
        <f>IF(بيانات!B2604&lt;&gt;"",بيانات!C2604,"")</f>
        <v/>
      </c>
      <c r="C2604" s="66" t="str">
        <f>IF(بيانات!B2604&lt;&gt;"",بيانات!D2604,"")</f>
        <v/>
      </c>
      <c r="D2604" s="5"/>
    </row>
    <row r="2605" spans="1:4" ht="15" customHeight="1">
      <c r="A2605" s="57" t="str">
        <f>IF(بيانات!B2605&lt;&gt;"",بيانات!B2605,"")</f>
        <v/>
      </c>
      <c r="B2605" s="57" t="str">
        <f>IF(بيانات!B2605&lt;&gt;"",بيانات!C2605,"")</f>
        <v/>
      </c>
      <c r="C2605" s="65" t="str">
        <f>IF(بيانات!B2605&lt;&gt;"",بيانات!D2605,"")</f>
        <v/>
      </c>
      <c r="D2605" s="2"/>
    </row>
    <row r="2606" spans="1:4" ht="15" customHeight="1">
      <c r="A2606" s="58" t="str">
        <f>IF(بيانات!B2606&lt;&gt;"",بيانات!B2606,"")</f>
        <v/>
      </c>
      <c r="B2606" s="58" t="str">
        <f>IF(بيانات!B2606&lt;&gt;"",بيانات!C2606,"")</f>
        <v/>
      </c>
      <c r="C2606" s="66" t="str">
        <f>IF(بيانات!B2606&lt;&gt;"",بيانات!D2606,"")</f>
        <v/>
      </c>
      <c r="D2606" s="5"/>
    </row>
    <row r="2607" spans="1:4" ht="15" customHeight="1">
      <c r="A2607" s="57" t="str">
        <f>IF(بيانات!B2607&lt;&gt;"",بيانات!B2607,"")</f>
        <v/>
      </c>
      <c r="B2607" s="57" t="str">
        <f>IF(بيانات!B2607&lt;&gt;"",بيانات!C2607,"")</f>
        <v/>
      </c>
      <c r="C2607" s="65" t="str">
        <f>IF(بيانات!B2607&lt;&gt;"",بيانات!D2607,"")</f>
        <v/>
      </c>
      <c r="D2607" s="2"/>
    </row>
    <row r="2608" spans="1:4" ht="15" customHeight="1">
      <c r="A2608" s="58" t="str">
        <f>IF(بيانات!B2608&lt;&gt;"",بيانات!B2608,"")</f>
        <v/>
      </c>
      <c r="B2608" s="58" t="str">
        <f>IF(بيانات!B2608&lt;&gt;"",بيانات!C2608,"")</f>
        <v/>
      </c>
      <c r="C2608" s="66" t="str">
        <f>IF(بيانات!B2608&lt;&gt;"",بيانات!D2608,"")</f>
        <v/>
      </c>
      <c r="D2608" s="5"/>
    </row>
    <row r="2609" spans="1:4" ht="15" customHeight="1">
      <c r="A2609" s="57" t="str">
        <f>IF(بيانات!B2609&lt;&gt;"",بيانات!B2609,"")</f>
        <v/>
      </c>
      <c r="B2609" s="57" t="str">
        <f>IF(بيانات!B2609&lt;&gt;"",بيانات!C2609,"")</f>
        <v/>
      </c>
      <c r="C2609" s="65" t="str">
        <f>IF(بيانات!B2609&lt;&gt;"",بيانات!D2609,"")</f>
        <v/>
      </c>
      <c r="D2609" s="2"/>
    </row>
    <row r="2610" spans="1:4" ht="15" customHeight="1">
      <c r="A2610" s="58" t="str">
        <f>IF(بيانات!B2610&lt;&gt;"",بيانات!B2610,"")</f>
        <v/>
      </c>
      <c r="B2610" s="58" t="str">
        <f>IF(بيانات!B2610&lt;&gt;"",بيانات!C2610,"")</f>
        <v/>
      </c>
      <c r="C2610" s="66" t="str">
        <f>IF(بيانات!B2610&lt;&gt;"",بيانات!D2610,"")</f>
        <v/>
      </c>
      <c r="D2610" s="5"/>
    </row>
    <row r="2611" spans="1:4" ht="15" customHeight="1">
      <c r="A2611" s="57" t="str">
        <f>IF(بيانات!B2611&lt;&gt;"",بيانات!B2611,"")</f>
        <v/>
      </c>
      <c r="B2611" s="57" t="str">
        <f>IF(بيانات!B2611&lt;&gt;"",بيانات!C2611,"")</f>
        <v/>
      </c>
      <c r="C2611" s="65" t="str">
        <f>IF(بيانات!B2611&lt;&gt;"",بيانات!D2611,"")</f>
        <v/>
      </c>
      <c r="D2611" s="2"/>
    </row>
    <row r="2612" spans="1:4" ht="15" customHeight="1">
      <c r="A2612" s="58" t="str">
        <f>IF(بيانات!B2612&lt;&gt;"",بيانات!B2612,"")</f>
        <v/>
      </c>
      <c r="B2612" s="58" t="str">
        <f>IF(بيانات!B2612&lt;&gt;"",بيانات!C2612,"")</f>
        <v/>
      </c>
      <c r="C2612" s="66" t="str">
        <f>IF(بيانات!B2612&lt;&gt;"",بيانات!D2612,"")</f>
        <v/>
      </c>
      <c r="D2612" s="5"/>
    </row>
    <row r="2613" spans="1:4" ht="15" customHeight="1">
      <c r="A2613" s="57" t="str">
        <f>IF(بيانات!B2613&lt;&gt;"",بيانات!B2613,"")</f>
        <v/>
      </c>
      <c r="B2613" s="57" t="str">
        <f>IF(بيانات!B2613&lt;&gt;"",بيانات!C2613,"")</f>
        <v/>
      </c>
      <c r="C2613" s="65" t="str">
        <f>IF(بيانات!B2613&lt;&gt;"",بيانات!D2613,"")</f>
        <v/>
      </c>
      <c r="D2613" s="2"/>
    </row>
    <row r="2614" spans="1:4" ht="15" customHeight="1">
      <c r="A2614" s="58" t="str">
        <f>IF(بيانات!B2614&lt;&gt;"",بيانات!B2614,"")</f>
        <v/>
      </c>
      <c r="B2614" s="58" t="str">
        <f>IF(بيانات!B2614&lt;&gt;"",بيانات!C2614,"")</f>
        <v/>
      </c>
      <c r="C2614" s="66" t="str">
        <f>IF(بيانات!B2614&lt;&gt;"",بيانات!D2614,"")</f>
        <v/>
      </c>
      <c r="D2614" s="5"/>
    </row>
    <row r="2615" spans="1:4" ht="15" customHeight="1">
      <c r="A2615" s="57" t="str">
        <f>IF(بيانات!B2615&lt;&gt;"",بيانات!B2615,"")</f>
        <v/>
      </c>
      <c r="B2615" s="57" t="str">
        <f>IF(بيانات!B2615&lt;&gt;"",بيانات!C2615,"")</f>
        <v/>
      </c>
      <c r="C2615" s="65" t="str">
        <f>IF(بيانات!B2615&lt;&gt;"",بيانات!D2615,"")</f>
        <v/>
      </c>
      <c r="D2615" s="2"/>
    </row>
    <row r="2616" spans="1:4" ht="15" customHeight="1">
      <c r="A2616" s="58" t="str">
        <f>IF(بيانات!B2616&lt;&gt;"",بيانات!B2616,"")</f>
        <v/>
      </c>
      <c r="B2616" s="58" t="str">
        <f>IF(بيانات!B2616&lt;&gt;"",بيانات!C2616,"")</f>
        <v/>
      </c>
      <c r="C2616" s="66" t="str">
        <f>IF(بيانات!B2616&lt;&gt;"",بيانات!D2616,"")</f>
        <v/>
      </c>
      <c r="D2616" s="5"/>
    </row>
    <row r="2617" spans="1:4" ht="15" customHeight="1">
      <c r="A2617" s="57" t="str">
        <f>IF(بيانات!B2617&lt;&gt;"",بيانات!B2617,"")</f>
        <v/>
      </c>
      <c r="B2617" s="57" t="str">
        <f>IF(بيانات!B2617&lt;&gt;"",بيانات!C2617,"")</f>
        <v/>
      </c>
      <c r="C2617" s="65" t="str">
        <f>IF(بيانات!B2617&lt;&gt;"",بيانات!D2617,"")</f>
        <v/>
      </c>
      <c r="D2617" s="2"/>
    </row>
    <row r="2618" spans="1:4" ht="15" customHeight="1">
      <c r="A2618" s="58" t="str">
        <f>IF(بيانات!B2618&lt;&gt;"",بيانات!B2618,"")</f>
        <v/>
      </c>
      <c r="B2618" s="58" t="str">
        <f>IF(بيانات!B2618&lt;&gt;"",بيانات!C2618,"")</f>
        <v/>
      </c>
      <c r="C2618" s="66" t="str">
        <f>IF(بيانات!B2618&lt;&gt;"",بيانات!D2618,"")</f>
        <v/>
      </c>
      <c r="D2618" s="5"/>
    </row>
    <row r="2619" spans="1:4" ht="15" customHeight="1">
      <c r="A2619" s="57" t="str">
        <f>IF(بيانات!B2619&lt;&gt;"",بيانات!B2619,"")</f>
        <v/>
      </c>
      <c r="B2619" s="57" t="str">
        <f>IF(بيانات!B2619&lt;&gt;"",بيانات!C2619,"")</f>
        <v/>
      </c>
      <c r="C2619" s="65" t="str">
        <f>IF(بيانات!B2619&lt;&gt;"",بيانات!D2619,"")</f>
        <v/>
      </c>
      <c r="D2619" s="2"/>
    </row>
    <row r="2620" spans="1:4" ht="15" customHeight="1">
      <c r="A2620" s="58" t="str">
        <f>IF(بيانات!B2620&lt;&gt;"",بيانات!B2620,"")</f>
        <v/>
      </c>
      <c r="B2620" s="58" t="str">
        <f>IF(بيانات!B2620&lt;&gt;"",بيانات!C2620,"")</f>
        <v/>
      </c>
      <c r="C2620" s="66" t="str">
        <f>IF(بيانات!B2620&lt;&gt;"",بيانات!D2620,"")</f>
        <v/>
      </c>
      <c r="D2620" s="5"/>
    </row>
    <row r="2621" spans="1:4" ht="15" customHeight="1">
      <c r="A2621" s="57" t="str">
        <f>IF(بيانات!B2621&lt;&gt;"",بيانات!B2621,"")</f>
        <v/>
      </c>
      <c r="B2621" s="57" t="str">
        <f>IF(بيانات!B2621&lt;&gt;"",بيانات!C2621,"")</f>
        <v/>
      </c>
      <c r="C2621" s="65" t="str">
        <f>IF(بيانات!B2621&lt;&gt;"",بيانات!D2621,"")</f>
        <v/>
      </c>
      <c r="D2621" s="2"/>
    </row>
    <row r="2622" spans="1:4" ht="15" customHeight="1">
      <c r="A2622" s="58" t="str">
        <f>IF(بيانات!B2622&lt;&gt;"",بيانات!B2622,"")</f>
        <v/>
      </c>
      <c r="B2622" s="58" t="str">
        <f>IF(بيانات!B2622&lt;&gt;"",بيانات!C2622,"")</f>
        <v/>
      </c>
      <c r="C2622" s="66" t="str">
        <f>IF(بيانات!B2622&lt;&gt;"",بيانات!D2622,"")</f>
        <v/>
      </c>
      <c r="D2622" s="5"/>
    </row>
    <row r="2623" spans="1:4" ht="15" customHeight="1">
      <c r="A2623" s="57" t="str">
        <f>IF(بيانات!B2623&lt;&gt;"",بيانات!B2623,"")</f>
        <v/>
      </c>
      <c r="B2623" s="57" t="str">
        <f>IF(بيانات!B2623&lt;&gt;"",بيانات!C2623,"")</f>
        <v/>
      </c>
      <c r="C2623" s="65" t="str">
        <f>IF(بيانات!B2623&lt;&gt;"",بيانات!D2623,"")</f>
        <v/>
      </c>
      <c r="D2623" s="2"/>
    </row>
    <row r="2624" spans="1:4" ht="15" customHeight="1">
      <c r="A2624" s="58" t="str">
        <f>IF(بيانات!B2624&lt;&gt;"",بيانات!B2624,"")</f>
        <v/>
      </c>
      <c r="B2624" s="58" t="str">
        <f>IF(بيانات!B2624&lt;&gt;"",بيانات!C2624,"")</f>
        <v/>
      </c>
      <c r="C2624" s="66" t="str">
        <f>IF(بيانات!B2624&lt;&gt;"",بيانات!D2624,"")</f>
        <v/>
      </c>
      <c r="D2624" s="5"/>
    </row>
    <row r="2625" spans="1:4" ht="15" customHeight="1">
      <c r="A2625" s="57" t="str">
        <f>IF(بيانات!B2625&lt;&gt;"",بيانات!B2625,"")</f>
        <v/>
      </c>
      <c r="B2625" s="57" t="str">
        <f>IF(بيانات!B2625&lt;&gt;"",بيانات!C2625,"")</f>
        <v/>
      </c>
      <c r="C2625" s="65" t="str">
        <f>IF(بيانات!B2625&lt;&gt;"",بيانات!D2625,"")</f>
        <v/>
      </c>
      <c r="D2625" s="2"/>
    </row>
    <row r="2626" spans="1:4" ht="15" customHeight="1">
      <c r="A2626" s="58" t="str">
        <f>IF(بيانات!B2626&lt;&gt;"",بيانات!B2626,"")</f>
        <v/>
      </c>
      <c r="B2626" s="58" t="str">
        <f>IF(بيانات!B2626&lt;&gt;"",بيانات!C2626,"")</f>
        <v/>
      </c>
      <c r="C2626" s="66" t="str">
        <f>IF(بيانات!B2626&lt;&gt;"",بيانات!D2626,"")</f>
        <v/>
      </c>
      <c r="D2626" s="5"/>
    </row>
    <row r="2627" spans="1:4" ht="15" customHeight="1">
      <c r="A2627" s="57" t="str">
        <f>IF(بيانات!B2627&lt;&gt;"",بيانات!B2627,"")</f>
        <v/>
      </c>
      <c r="B2627" s="57" t="str">
        <f>IF(بيانات!B2627&lt;&gt;"",بيانات!C2627,"")</f>
        <v/>
      </c>
      <c r="C2627" s="65" t="str">
        <f>IF(بيانات!B2627&lt;&gt;"",بيانات!D2627,"")</f>
        <v/>
      </c>
      <c r="D2627" s="2"/>
    </row>
    <row r="2628" spans="1:4" ht="15" customHeight="1">
      <c r="A2628" s="58" t="str">
        <f>IF(بيانات!B2628&lt;&gt;"",بيانات!B2628,"")</f>
        <v/>
      </c>
      <c r="B2628" s="58" t="str">
        <f>IF(بيانات!B2628&lt;&gt;"",بيانات!C2628,"")</f>
        <v/>
      </c>
      <c r="C2628" s="66" t="str">
        <f>IF(بيانات!B2628&lt;&gt;"",بيانات!D2628,"")</f>
        <v/>
      </c>
      <c r="D2628" s="5"/>
    </row>
    <row r="2629" spans="1:4" ht="15" customHeight="1">
      <c r="A2629" s="57" t="str">
        <f>IF(بيانات!B2629&lt;&gt;"",بيانات!B2629,"")</f>
        <v/>
      </c>
      <c r="B2629" s="57" t="str">
        <f>IF(بيانات!B2629&lt;&gt;"",بيانات!C2629,"")</f>
        <v/>
      </c>
      <c r="C2629" s="65" t="str">
        <f>IF(بيانات!B2629&lt;&gt;"",بيانات!D2629,"")</f>
        <v/>
      </c>
      <c r="D2629" s="2"/>
    </row>
    <row r="2630" spans="1:4" ht="15" customHeight="1">
      <c r="A2630" s="58" t="str">
        <f>IF(بيانات!B2630&lt;&gt;"",بيانات!B2630,"")</f>
        <v/>
      </c>
      <c r="B2630" s="58" t="str">
        <f>IF(بيانات!B2630&lt;&gt;"",بيانات!C2630,"")</f>
        <v/>
      </c>
      <c r="C2630" s="66" t="str">
        <f>IF(بيانات!B2630&lt;&gt;"",بيانات!D2630,"")</f>
        <v/>
      </c>
      <c r="D2630" s="5"/>
    </row>
    <row r="2631" spans="1:4" ht="15" customHeight="1">
      <c r="A2631" s="57" t="str">
        <f>IF(بيانات!B2631&lt;&gt;"",بيانات!B2631,"")</f>
        <v/>
      </c>
      <c r="B2631" s="57" t="str">
        <f>IF(بيانات!B2631&lt;&gt;"",بيانات!C2631,"")</f>
        <v/>
      </c>
      <c r="C2631" s="65" t="str">
        <f>IF(بيانات!B2631&lt;&gt;"",بيانات!D2631,"")</f>
        <v/>
      </c>
      <c r="D2631" s="2"/>
    </row>
    <row r="2632" spans="1:4" ht="15" customHeight="1">
      <c r="A2632" s="58" t="str">
        <f>IF(بيانات!B2632&lt;&gt;"",بيانات!B2632,"")</f>
        <v/>
      </c>
      <c r="B2632" s="58" t="str">
        <f>IF(بيانات!B2632&lt;&gt;"",بيانات!C2632,"")</f>
        <v/>
      </c>
      <c r="C2632" s="66" t="str">
        <f>IF(بيانات!B2632&lt;&gt;"",بيانات!D2632,"")</f>
        <v/>
      </c>
      <c r="D2632" s="5"/>
    </row>
    <row r="2633" spans="1:4" ht="15" customHeight="1">
      <c r="A2633" s="57" t="str">
        <f>IF(بيانات!B2633&lt;&gt;"",بيانات!B2633,"")</f>
        <v/>
      </c>
      <c r="B2633" s="57" t="str">
        <f>IF(بيانات!B2633&lt;&gt;"",بيانات!C2633,"")</f>
        <v/>
      </c>
      <c r="C2633" s="65" t="str">
        <f>IF(بيانات!B2633&lt;&gt;"",بيانات!D2633,"")</f>
        <v/>
      </c>
      <c r="D2633" s="2"/>
    </row>
    <row r="2634" spans="1:4" ht="15" customHeight="1">
      <c r="A2634" s="58" t="str">
        <f>IF(بيانات!B2634&lt;&gt;"",بيانات!B2634,"")</f>
        <v/>
      </c>
      <c r="B2634" s="58" t="str">
        <f>IF(بيانات!B2634&lt;&gt;"",بيانات!C2634,"")</f>
        <v/>
      </c>
      <c r="C2634" s="66" t="str">
        <f>IF(بيانات!B2634&lt;&gt;"",بيانات!D2634,"")</f>
        <v/>
      </c>
      <c r="D2634" s="5"/>
    </row>
    <row r="2635" spans="1:4" ht="15" customHeight="1">
      <c r="A2635" s="57" t="str">
        <f>IF(بيانات!B2635&lt;&gt;"",بيانات!B2635,"")</f>
        <v/>
      </c>
      <c r="B2635" s="57" t="str">
        <f>IF(بيانات!B2635&lt;&gt;"",بيانات!C2635,"")</f>
        <v/>
      </c>
      <c r="C2635" s="65" t="str">
        <f>IF(بيانات!B2635&lt;&gt;"",بيانات!D2635,"")</f>
        <v/>
      </c>
      <c r="D2635" s="2"/>
    </row>
    <row r="2636" spans="1:4" ht="15" customHeight="1">
      <c r="A2636" s="58" t="str">
        <f>IF(بيانات!B2636&lt;&gt;"",بيانات!B2636,"")</f>
        <v/>
      </c>
      <c r="B2636" s="58" t="str">
        <f>IF(بيانات!B2636&lt;&gt;"",بيانات!C2636,"")</f>
        <v/>
      </c>
      <c r="C2636" s="66" t="str">
        <f>IF(بيانات!B2636&lt;&gt;"",بيانات!D2636,"")</f>
        <v/>
      </c>
      <c r="D2636" s="5"/>
    </row>
    <row r="2637" spans="1:4" ht="15" customHeight="1">
      <c r="A2637" s="57" t="str">
        <f>IF(بيانات!B2637&lt;&gt;"",بيانات!B2637,"")</f>
        <v/>
      </c>
      <c r="B2637" s="57" t="str">
        <f>IF(بيانات!B2637&lt;&gt;"",بيانات!C2637,"")</f>
        <v/>
      </c>
      <c r="C2637" s="65" t="str">
        <f>IF(بيانات!B2637&lt;&gt;"",بيانات!D2637,"")</f>
        <v/>
      </c>
      <c r="D2637" s="2"/>
    </row>
    <row r="2638" spans="1:4" ht="15" customHeight="1">
      <c r="A2638" s="58" t="str">
        <f>IF(بيانات!B2638&lt;&gt;"",بيانات!B2638,"")</f>
        <v/>
      </c>
      <c r="B2638" s="58" t="str">
        <f>IF(بيانات!B2638&lt;&gt;"",بيانات!C2638,"")</f>
        <v/>
      </c>
      <c r="C2638" s="66" t="str">
        <f>IF(بيانات!B2638&lt;&gt;"",بيانات!D2638,"")</f>
        <v/>
      </c>
      <c r="D2638" s="5"/>
    </row>
    <row r="2639" spans="1:4" ht="15" customHeight="1">
      <c r="A2639" s="57" t="str">
        <f>IF(بيانات!B2639&lt;&gt;"",بيانات!B2639,"")</f>
        <v/>
      </c>
      <c r="B2639" s="57" t="str">
        <f>IF(بيانات!B2639&lt;&gt;"",بيانات!C2639,"")</f>
        <v/>
      </c>
      <c r="C2639" s="65" t="str">
        <f>IF(بيانات!B2639&lt;&gt;"",بيانات!D2639,"")</f>
        <v/>
      </c>
      <c r="D2639" s="2"/>
    </row>
    <row r="2640" spans="1:4" ht="15" customHeight="1">
      <c r="A2640" s="58" t="str">
        <f>IF(بيانات!B2640&lt;&gt;"",بيانات!B2640,"")</f>
        <v/>
      </c>
      <c r="B2640" s="58" t="str">
        <f>IF(بيانات!B2640&lt;&gt;"",بيانات!C2640,"")</f>
        <v/>
      </c>
      <c r="C2640" s="66" t="str">
        <f>IF(بيانات!B2640&lt;&gt;"",بيانات!D2640,"")</f>
        <v/>
      </c>
      <c r="D2640" s="5"/>
    </row>
    <row r="2641" spans="1:4" ht="15" customHeight="1">
      <c r="A2641" s="57" t="str">
        <f>IF(بيانات!B2641&lt;&gt;"",بيانات!B2641,"")</f>
        <v/>
      </c>
      <c r="B2641" s="57" t="str">
        <f>IF(بيانات!B2641&lt;&gt;"",بيانات!C2641,"")</f>
        <v/>
      </c>
      <c r="C2641" s="65" t="str">
        <f>IF(بيانات!B2641&lt;&gt;"",بيانات!D2641,"")</f>
        <v/>
      </c>
      <c r="D2641" s="2"/>
    </row>
    <row r="2642" spans="1:4" ht="15" customHeight="1">
      <c r="A2642" s="58" t="str">
        <f>IF(بيانات!B2642&lt;&gt;"",بيانات!B2642,"")</f>
        <v/>
      </c>
      <c r="B2642" s="58" t="str">
        <f>IF(بيانات!B2642&lt;&gt;"",بيانات!C2642,"")</f>
        <v/>
      </c>
      <c r="C2642" s="66" t="str">
        <f>IF(بيانات!B2642&lt;&gt;"",بيانات!D2642,"")</f>
        <v/>
      </c>
      <c r="D2642" s="5"/>
    </row>
    <row r="2643" spans="1:4" ht="15" customHeight="1">
      <c r="A2643" s="57" t="str">
        <f>IF(بيانات!B2643&lt;&gt;"",بيانات!B2643,"")</f>
        <v/>
      </c>
      <c r="B2643" s="57" t="str">
        <f>IF(بيانات!B2643&lt;&gt;"",بيانات!C2643,"")</f>
        <v/>
      </c>
      <c r="C2643" s="65" t="str">
        <f>IF(بيانات!B2643&lt;&gt;"",بيانات!D2643,"")</f>
        <v/>
      </c>
      <c r="D2643" s="2"/>
    </row>
    <row r="2644" spans="1:4" ht="15" customHeight="1">
      <c r="A2644" s="58" t="str">
        <f>IF(بيانات!B2644&lt;&gt;"",بيانات!B2644,"")</f>
        <v/>
      </c>
      <c r="B2644" s="58" t="str">
        <f>IF(بيانات!B2644&lt;&gt;"",بيانات!C2644,"")</f>
        <v/>
      </c>
      <c r="C2644" s="66" t="str">
        <f>IF(بيانات!B2644&lt;&gt;"",بيانات!D2644,"")</f>
        <v/>
      </c>
      <c r="D2644" s="5"/>
    </row>
    <row r="2645" spans="1:4" ht="15" customHeight="1">
      <c r="A2645" s="57" t="str">
        <f>IF(بيانات!B2645&lt;&gt;"",بيانات!B2645,"")</f>
        <v/>
      </c>
      <c r="B2645" s="57" t="str">
        <f>IF(بيانات!B2645&lt;&gt;"",بيانات!C2645,"")</f>
        <v/>
      </c>
      <c r="C2645" s="65" t="str">
        <f>IF(بيانات!B2645&lt;&gt;"",بيانات!D2645,"")</f>
        <v/>
      </c>
      <c r="D2645" s="2"/>
    </row>
    <row r="2646" spans="1:4" ht="15" customHeight="1">
      <c r="A2646" s="58" t="str">
        <f>IF(بيانات!B2646&lt;&gt;"",بيانات!B2646,"")</f>
        <v/>
      </c>
      <c r="B2646" s="58" t="str">
        <f>IF(بيانات!B2646&lt;&gt;"",بيانات!C2646,"")</f>
        <v/>
      </c>
      <c r="C2646" s="66" t="str">
        <f>IF(بيانات!B2646&lt;&gt;"",بيانات!D2646,"")</f>
        <v/>
      </c>
      <c r="D2646" s="5"/>
    </row>
    <row r="2647" spans="1:4" ht="15" customHeight="1">
      <c r="A2647" s="57" t="str">
        <f>IF(بيانات!B2647&lt;&gt;"",بيانات!B2647,"")</f>
        <v/>
      </c>
      <c r="B2647" s="57" t="str">
        <f>IF(بيانات!B2647&lt;&gt;"",بيانات!C2647,"")</f>
        <v/>
      </c>
      <c r="C2647" s="65" t="str">
        <f>IF(بيانات!B2647&lt;&gt;"",بيانات!D2647,"")</f>
        <v/>
      </c>
      <c r="D2647" s="2"/>
    </row>
    <row r="2648" spans="1:4" ht="15" customHeight="1">
      <c r="A2648" s="58" t="str">
        <f>IF(بيانات!B2648&lt;&gt;"",بيانات!B2648,"")</f>
        <v/>
      </c>
      <c r="B2648" s="58" t="str">
        <f>IF(بيانات!B2648&lt;&gt;"",بيانات!C2648,"")</f>
        <v/>
      </c>
      <c r="C2648" s="66" t="str">
        <f>IF(بيانات!B2648&lt;&gt;"",بيانات!D2648,"")</f>
        <v/>
      </c>
      <c r="D2648" s="5"/>
    </row>
    <row r="2649" spans="1:4" ht="15" customHeight="1">
      <c r="A2649" s="57" t="str">
        <f>IF(بيانات!B2649&lt;&gt;"",بيانات!B2649,"")</f>
        <v/>
      </c>
      <c r="B2649" s="57" t="str">
        <f>IF(بيانات!B2649&lt;&gt;"",بيانات!C2649,"")</f>
        <v/>
      </c>
      <c r="C2649" s="65" t="str">
        <f>IF(بيانات!B2649&lt;&gt;"",بيانات!D2649,"")</f>
        <v/>
      </c>
      <c r="D2649" s="2"/>
    </row>
    <row r="2650" spans="1:4" ht="15" customHeight="1">
      <c r="A2650" s="58" t="str">
        <f>IF(بيانات!B2650&lt;&gt;"",بيانات!B2650,"")</f>
        <v/>
      </c>
      <c r="B2650" s="58" t="str">
        <f>IF(بيانات!B2650&lt;&gt;"",بيانات!C2650,"")</f>
        <v/>
      </c>
      <c r="C2650" s="66" t="str">
        <f>IF(بيانات!B2650&lt;&gt;"",بيانات!D2650,"")</f>
        <v/>
      </c>
      <c r="D2650" s="5"/>
    </row>
    <row r="2651" spans="1:4" ht="15" customHeight="1">
      <c r="A2651" s="57" t="str">
        <f>IF(بيانات!B2651&lt;&gt;"",بيانات!B2651,"")</f>
        <v/>
      </c>
      <c r="B2651" s="57" t="str">
        <f>IF(بيانات!B2651&lt;&gt;"",بيانات!C2651,"")</f>
        <v/>
      </c>
      <c r="C2651" s="65" t="str">
        <f>IF(بيانات!B2651&lt;&gt;"",بيانات!D2651,"")</f>
        <v/>
      </c>
      <c r="D2651" s="2"/>
    </row>
    <row r="2652" spans="1:4" ht="15" customHeight="1">
      <c r="A2652" s="58" t="str">
        <f>IF(بيانات!B2652&lt;&gt;"",بيانات!B2652,"")</f>
        <v/>
      </c>
      <c r="B2652" s="58" t="str">
        <f>IF(بيانات!B2652&lt;&gt;"",بيانات!C2652,"")</f>
        <v/>
      </c>
      <c r="C2652" s="66" t="str">
        <f>IF(بيانات!B2652&lt;&gt;"",بيانات!D2652,"")</f>
        <v/>
      </c>
      <c r="D2652" s="5"/>
    </row>
    <row r="2653" spans="1:4" ht="15" customHeight="1">
      <c r="A2653" s="57" t="str">
        <f>IF(بيانات!B2653&lt;&gt;"",بيانات!B2653,"")</f>
        <v/>
      </c>
      <c r="B2653" s="57" t="str">
        <f>IF(بيانات!B2653&lt;&gt;"",بيانات!C2653,"")</f>
        <v/>
      </c>
      <c r="C2653" s="65" t="str">
        <f>IF(بيانات!B2653&lt;&gt;"",بيانات!D2653,"")</f>
        <v/>
      </c>
      <c r="D2653" s="2"/>
    </row>
    <row r="2654" spans="1:4" ht="15" customHeight="1">
      <c r="A2654" s="58" t="str">
        <f>IF(بيانات!B2654&lt;&gt;"",بيانات!B2654,"")</f>
        <v/>
      </c>
      <c r="B2654" s="58" t="str">
        <f>IF(بيانات!B2654&lt;&gt;"",بيانات!C2654,"")</f>
        <v/>
      </c>
      <c r="C2654" s="66" t="str">
        <f>IF(بيانات!B2654&lt;&gt;"",بيانات!D2654,"")</f>
        <v/>
      </c>
      <c r="D2654" s="5"/>
    </row>
    <row r="2655" spans="1:4" ht="15" customHeight="1">
      <c r="A2655" s="57" t="str">
        <f>IF(بيانات!B2655&lt;&gt;"",بيانات!B2655,"")</f>
        <v/>
      </c>
      <c r="B2655" s="57" t="str">
        <f>IF(بيانات!B2655&lt;&gt;"",بيانات!C2655,"")</f>
        <v/>
      </c>
      <c r="C2655" s="65" t="str">
        <f>IF(بيانات!B2655&lt;&gt;"",بيانات!D2655,"")</f>
        <v/>
      </c>
      <c r="D2655" s="2"/>
    </row>
    <row r="2656" spans="1:4" ht="15" customHeight="1">
      <c r="A2656" s="58" t="str">
        <f>IF(بيانات!B2656&lt;&gt;"",بيانات!B2656,"")</f>
        <v/>
      </c>
      <c r="B2656" s="58" t="str">
        <f>IF(بيانات!B2656&lt;&gt;"",بيانات!C2656,"")</f>
        <v/>
      </c>
      <c r="C2656" s="66" t="str">
        <f>IF(بيانات!B2656&lt;&gt;"",بيانات!D2656,"")</f>
        <v/>
      </c>
      <c r="D2656" s="5"/>
    </row>
    <row r="2657" spans="1:4" ht="15" customHeight="1">
      <c r="A2657" s="57" t="str">
        <f>IF(بيانات!B2657&lt;&gt;"",بيانات!B2657,"")</f>
        <v/>
      </c>
      <c r="B2657" s="57" t="str">
        <f>IF(بيانات!B2657&lt;&gt;"",بيانات!C2657,"")</f>
        <v/>
      </c>
      <c r="C2657" s="65" t="str">
        <f>IF(بيانات!B2657&lt;&gt;"",بيانات!D2657,"")</f>
        <v/>
      </c>
      <c r="D2657" s="2"/>
    </row>
    <row r="2658" spans="1:4" ht="15" customHeight="1">
      <c r="A2658" s="58" t="str">
        <f>IF(بيانات!B2658&lt;&gt;"",بيانات!B2658,"")</f>
        <v/>
      </c>
      <c r="B2658" s="58" t="str">
        <f>IF(بيانات!B2658&lt;&gt;"",بيانات!C2658,"")</f>
        <v/>
      </c>
      <c r="C2658" s="66" t="str">
        <f>IF(بيانات!B2658&lt;&gt;"",بيانات!D2658,"")</f>
        <v/>
      </c>
      <c r="D2658" s="5"/>
    </row>
    <row r="2659" spans="1:4" ht="15" customHeight="1">
      <c r="A2659" s="57" t="str">
        <f>IF(بيانات!B2659&lt;&gt;"",بيانات!B2659,"")</f>
        <v/>
      </c>
      <c r="B2659" s="57" t="str">
        <f>IF(بيانات!B2659&lt;&gt;"",بيانات!C2659,"")</f>
        <v/>
      </c>
      <c r="C2659" s="65" t="str">
        <f>IF(بيانات!B2659&lt;&gt;"",بيانات!D2659,"")</f>
        <v/>
      </c>
      <c r="D2659" s="2"/>
    </row>
    <row r="2660" spans="1:4" ht="15" customHeight="1">
      <c r="A2660" s="58" t="str">
        <f>IF(بيانات!B2660&lt;&gt;"",بيانات!B2660,"")</f>
        <v/>
      </c>
      <c r="B2660" s="58" t="str">
        <f>IF(بيانات!B2660&lt;&gt;"",بيانات!C2660,"")</f>
        <v/>
      </c>
      <c r="C2660" s="66" t="str">
        <f>IF(بيانات!B2660&lt;&gt;"",بيانات!D2660,"")</f>
        <v/>
      </c>
      <c r="D2660" s="5"/>
    </row>
    <row r="2661" spans="1:4" ht="15" customHeight="1">
      <c r="A2661" s="57" t="str">
        <f>IF(بيانات!B2661&lt;&gt;"",بيانات!B2661,"")</f>
        <v/>
      </c>
      <c r="B2661" s="57" t="str">
        <f>IF(بيانات!B2661&lt;&gt;"",بيانات!C2661,"")</f>
        <v/>
      </c>
      <c r="C2661" s="65" t="str">
        <f>IF(بيانات!B2661&lt;&gt;"",بيانات!D2661,"")</f>
        <v/>
      </c>
      <c r="D2661" s="2"/>
    </row>
    <row r="2662" spans="1:4" ht="15" customHeight="1">
      <c r="A2662" s="58" t="str">
        <f>IF(بيانات!B2662&lt;&gt;"",بيانات!B2662,"")</f>
        <v/>
      </c>
      <c r="B2662" s="58" t="str">
        <f>IF(بيانات!B2662&lt;&gt;"",بيانات!C2662,"")</f>
        <v/>
      </c>
      <c r="C2662" s="66" t="str">
        <f>IF(بيانات!B2662&lt;&gt;"",بيانات!D2662,"")</f>
        <v/>
      </c>
      <c r="D2662" s="5"/>
    </row>
    <row r="2663" spans="1:4" ht="15" customHeight="1">
      <c r="A2663" s="57" t="str">
        <f>IF(بيانات!B2663&lt;&gt;"",بيانات!B2663,"")</f>
        <v/>
      </c>
      <c r="B2663" s="57" t="str">
        <f>IF(بيانات!B2663&lt;&gt;"",بيانات!C2663,"")</f>
        <v/>
      </c>
      <c r="C2663" s="65" t="str">
        <f>IF(بيانات!B2663&lt;&gt;"",بيانات!D2663,"")</f>
        <v/>
      </c>
      <c r="D2663" s="2"/>
    </row>
    <row r="2664" spans="1:4" ht="15" customHeight="1">
      <c r="A2664" s="58" t="str">
        <f>IF(بيانات!B2664&lt;&gt;"",بيانات!B2664,"")</f>
        <v/>
      </c>
      <c r="B2664" s="58" t="str">
        <f>IF(بيانات!B2664&lt;&gt;"",بيانات!C2664,"")</f>
        <v/>
      </c>
      <c r="C2664" s="66" t="str">
        <f>IF(بيانات!B2664&lt;&gt;"",بيانات!D2664,"")</f>
        <v/>
      </c>
      <c r="D2664" s="5"/>
    </row>
    <row r="2665" spans="1:4" ht="15" customHeight="1">
      <c r="A2665" s="57" t="str">
        <f>IF(بيانات!B2665&lt;&gt;"",بيانات!B2665,"")</f>
        <v/>
      </c>
      <c r="B2665" s="57" t="str">
        <f>IF(بيانات!B2665&lt;&gt;"",بيانات!C2665,"")</f>
        <v/>
      </c>
      <c r="C2665" s="65" t="str">
        <f>IF(بيانات!B2665&lt;&gt;"",بيانات!D2665,"")</f>
        <v/>
      </c>
      <c r="D2665" s="2"/>
    </row>
    <row r="2666" spans="1:4" ht="15" customHeight="1">
      <c r="A2666" s="58" t="str">
        <f>IF(بيانات!B2666&lt;&gt;"",بيانات!B2666,"")</f>
        <v/>
      </c>
      <c r="B2666" s="58" t="str">
        <f>IF(بيانات!B2666&lt;&gt;"",بيانات!C2666,"")</f>
        <v/>
      </c>
      <c r="C2666" s="66" t="str">
        <f>IF(بيانات!B2666&lt;&gt;"",بيانات!D2666,"")</f>
        <v/>
      </c>
      <c r="D2666" s="5"/>
    </row>
    <row r="2667" spans="1:4" ht="15" customHeight="1">
      <c r="A2667" s="57" t="str">
        <f>IF(بيانات!B2667&lt;&gt;"",بيانات!B2667,"")</f>
        <v/>
      </c>
      <c r="B2667" s="57" t="str">
        <f>IF(بيانات!B2667&lt;&gt;"",بيانات!C2667,"")</f>
        <v/>
      </c>
      <c r="C2667" s="65" t="str">
        <f>IF(بيانات!B2667&lt;&gt;"",بيانات!D2667,"")</f>
        <v/>
      </c>
      <c r="D2667" s="2"/>
    </row>
    <row r="2668" spans="1:4" ht="15" customHeight="1">
      <c r="A2668" s="58" t="str">
        <f>IF(بيانات!B2668&lt;&gt;"",بيانات!B2668,"")</f>
        <v/>
      </c>
      <c r="B2668" s="58" t="str">
        <f>IF(بيانات!B2668&lt;&gt;"",بيانات!C2668,"")</f>
        <v/>
      </c>
      <c r="C2668" s="66" t="str">
        <f>IF(بيانات!B2668&lt;&gt;"",بيانات!D2668,"")</f>
        <v/>
      </c>
      <c r="D2668" s="5"/>
    </row>
    <row r="2669" spans="1:4" ht="15" customHeight="1">
      <c r="A2669" s="57" t="str">
        <f>IF(بيانات!B2669&lt;&gt;"",بيانات!B2669,"")</f>
        <v/>
      </c>
      <c r="B2669" s="57" t="str">
        <f>IF(بيانات!B2669&lt;&gt;"",بيانات!C2669,"")</f>
        <v/>
      </c>
      <c r="C2669" s="65" t="str">
        <f>IF(بيانات!B2669&lt;&gt;"",بيانات!D2669,"")</f>
        <v/>
      </c>
      <c r="D2669" s="2"/>
    </row>
    <row r="2670" spans="1:4" ht="15" customHeight="1">
      <c r="A2670" s="58" t="str">
        <f>IF(بيانات!B2670&lt;&gt;"",بيانات!B2670,"")</f>
        <v/>
      </c>
      <c r="B2670" s="58" t="str">
        <f>IF(بيانات!B2670&lt;&gt;"",بيانات!C2670,"")</f>
        <v/>
      </c>
      <c r="C2670" s="66" t="str">
        <f>IF(بيانات!B2670&lt;&gt;"",بيانات!D2670,"")</f>
        <v/>
      </c>
      <c r="D2670" s="5"/>
    </row>
    <row r="2671" spans="1:4" ht="15" customHeight="1">
      <c r="A2671" s="57" t="str">
        <f>IF(بيانات!B2671&lt;&gt;"",بيانات!B2671,"")</f>
        <v/>
      </c>
      <c r="B2671" s="57" t="str">
        <f>IF(بيانات!B2671&lt;&gt;"",بيانات!C2671,"")</f>
        <v/>
      </c>
      <c r="C2671" s="65" t="str">
        <f>IF(بيانات!B2671&lt;&gt;"",بيانات!D2671,"")</f>
        <v/>
      </c>
      <c r="D2671" s="2"/>
    </row>
    <row r="2672" spans="1:4" ht="15" customHeight="1">
      <c r="A2672" s="58" t="str">
        <f>IF(بيانات!B2672&lt;&gt;"",بيانات!B2672,"")</f>
        <v/>
      </c>
      <c r="B2672" s="58" t="str">
        <f>IF(بيانات!B2672&lt;&gt;"",بيانات!C2672,"")</f>
        <v/>
      </c>
      <c r="C2672" s="66" t="str">
        <f>IF(بيانات!B2672&lt;&gt;"",بيانات!D2672,"")</f>
        <v/>
      </c>
      <c r="D2672" s="5"/>
    </row>
    <row r="2673" spans="1:4" ht="15" customHeight="1">
      <c r="A2673" s="57" t="str">
        <f>IF(بيانات!B2673&lt;&gt;"",بيانات!B2673,"")</f>
        <v/>
      </c>
      <c r="B2673" s="57" t="str">
        <f>IF(بيانات!B2673&lt;&gt;"",بيانات!C2673,"")</f>
        <v/>
      </c>
      <c r="C2673" s="65" t="str">
        <f>IF(بيانات!B2673&lt;&gt;"",بيانات!D2673,"")</f>
        <v/>
      </c>
      <c r="D2673" s="2"/>
    </row>
    <row r="2674" spans="1:4" ht="15" customHeight="1">
      <c r="A2674" s="58" t="str">
        <f>IF(بيانات!B2674&lt;&gt;"",بيانات!B2674,"")</f>
        <v/>
      </c>
      <c r="B2674" s="58" t="str">
        <f>IF(بيانات!B2674&lt;&gt;"",بيانات!C2674,"")</f>
        <v/>
      </c>
      <c r="C2674" s="66" t="str">
        <f>IF(بيانات!B2674&lt;&gt;"",بيانات!D2674,"")</f>
        <v/>
      </c>
      <c r="D2674" s="5"/>
    </row>
    <row r="2675" spans="1:4" ht="15" customHeight="1">
      <c r="A2675" s="57" t="str">
        <f>IF(بيانات!B2675&lt;&gt;"",بيانات!B2675,"")</f>
        <v/>
      </c>
      <c r="B2675" s="57" t="str">
        <f>IF(بيانات!B2675&lt;&gt;"",بيانات!C2675,"")</f>
        <v/>
      </c>
      <c r="C2675" s="65" t="str">
        <f>IF(بيانات!B2675&lt;&gt;"",بيانات!D2675,"")</f>
        <v/>
      </c>
      <c r="D2675" s="2"/>
    </row>
    <row r="2676" spans="1:4" ht="15" customHeight="1">
      <c r="A2676" s="58" t="str">
        <f>IF(بيانات!B2676&lt;&gt;"",بيانات!B2676,"")</f>
        <v/>
      </c>
      <c r="B2676" s="58" t="str">
        <f>IF(بيانات!B2676&lt;&gt;"",بيانات!C2676,"")</f>
        <v/>
      </c>
      <c r="C2676" s="66" t="str">
        <f>IF(بيانات!B2676&lt;&gt;"",بيانات!D2676,"")</f>
        <v/>
      </c>
      <c r="D2676" s="5"/>
    </row>
    <row r="2677" spans="1:4" ht="15" customHeight="1">
      <c r="A2677" s="57" t="str">
        <f>IF(بيانات!B2677&lt;&gt;"",بيانات!B2677,"")</f>
        <v/>
      </c>
      <c r="B2677" s="57" t="str">
        <f>IF(بيانات!B2677&lt;&gt;"",بيانات!C2677,"")</f>
        <v/>
      </c>
      <c r="C2677" s="65" t="str">
        <f>IF(بيانات!B2677&lt;&gt;"",بيانات!D2677,"")</f>
        <v/>
      </c>
      <c r="D2677" s="2"/>
    </row>
    <row r="2678" spans="1:4" ht="15" customHeight="1">
      <c r="A2678" s="58" t="str">
        <f>IF(بيانات!B2678&lt;&gt;"",بيانات!B2678,"")</f>
        <v/>
      </c>
      <c r="B2678" s="58" t="str">
        <f>IF(بيانات!B2678&lt;&gt;"",بيانات!C2678,"")</f>
        <v/>
      </c>
      <c r="C2678" s="66" t="str">
        <f>IF(بيانات!B2678&lt;&gt;"",بيانات!D2678,"")</f>
        <v/>
      </c>
      <c r="D2678" s="5"/>
    </row>
    <row r="2679" spans="1:4" ht="15" customHeight="1">
      <c r="A2679" s="57" t="str">
        <f>IF(بيانات!B2679&lt;&gt;"",بيانات!B2679,"")</f>
        <v/>
      </c>
      <c r="B2679" s="57" t="str">
        <f>IF(بيانات!B2679&lt;&gt;"",بيانات!C2679,"")</f>
        <v/>
      </c>
      <c r="C2679" s="65" t="str">
        <f>IF(بيانات!B2679&lt;&gt;"",بيانات!D2679,"")</f>
        <v/>
      </c>
      <c r="D2679" s="2"/>
    </row>
    <row r="2680" spans="1:4" ht="15" customHeight="1">
      <c r="A2680" s="58" t="str">
        <f>IF(بيانات!B2680&lt;&gt;"",بيانات!B2680,"")</f>
        <v/>
      </c>
      <c r="B2680" s="58" t="str">
        <f>IF(بيانات!B2680&lt;&gt;"",بيانات!C2680,"")</f>
        <v/>
      </c>
      <c r="C2680" s="66" t="str">
        <f>IF(بيانات!B2680&lt;&gt;"",بيانات!D2680,"")</f>
        <v/>
      </c>
      <c r="D2680" s="5"/>
    </row>
    <row r="2681" spans="1:4" ht="15" customHeight="1">
      <c r="A2681" s="57" t="str">
        <f>IF(بيانات!B2681&lt;&gt;"",بيانات!B2681,"")</f>
        <v/>
      </c>
      <c r="B2681" s="57" t="str">
        <f>IF(بيانات!B2681&lt;&gt;"",بيانات!C2681,"")</f>
        <v/>
      </c>
      <c r="C2681" s="65" t="str">
        <f>IF(بيانات!B2681&lt;&gt;"",بيانات!D2681,"")</f>
        <v/>
      </c>
      <c r="D2681" s="2"/>
    </row>
    <row r="2682" spans="1:4" ht="15" customHeight="1">
      <c r="A2682" s="58" t="str">
        <f>IF(بيانات!B2682&lt;&gt;"",بيانات!B2682,"")</f>
        <v/>
      </c>
      <c r="B2682" s="58" t="str">
        <f>IF(بيانات!B2682&lt;&gt;"",بيانات!C2682,"")</f>
        <v/>
      </c>
      <c r="C2682" s="66" t="str">
        <f>IF(بيانات!B2682&lt;&gt;"",بيانات!D2682,"")</f>
        <v/>
      </c>
      <c r="D2682" s="5"/>
    </row>
    <row r="2683" spans="1:4" ht="15" customHeight="1">
      <c r="A2683" s="57" t="str">
        <f>IF(بيانات!B2683&lt;&gt;"",بيانات!B2683,"")</f>
        <v/>
      </c>
      <c r="B2683" s="57" t="str">
        <f>IF(بيانات!B2683&lt;&gt;"",بيانات!C2683,"")</f>
        <v/>
      </c>
      <c r="C2683" s="65" t="str">
        <f>IF(بيانات!B2683&lt;&gt;"",بيانات!D2683,"")</f>
        <v/>
      </c>
      <c r="D2683" s="2"/>
    </row>
    <row r="2684" spans="1:4" ht="15" customHeight="1">
      <c r="A2684" s="58" t="str">
        <f>IF(بيانات!B2684&lt;&gt;"",بيانات!B2684,"")</f>
        <v/>
      </c>
      <c r="B2684" s="58" t="str">
        <f>IF(بيانات!B2684&lt;&gt;"",بيانات!C2684,"")</f>
        <v/>
      </c>
      <c r="C2684" s="66" t="str">
        <f>IF(بيانات!B2684&lt;&gt;"",بيانات!D2684,"")</f>
        <v/>
      </c>
      <c r="D2684" s="5"/>
    </row>
    <row r="2685" spans="1:4" ht="15" customHeight="1">
      <c r="A2685" s="57" t="str">
        <f>IF(بيانات!B2685&lt;&gt;"",بيانات!B2685,"")</f>
        <v/>
      </c>
      <c r="B2685" s="57" t="str">
        <f>IF(بيانات!B2685&lt;&gt;"",بيانات!C2685,"")</f>
        <v/>
      </c>
      <c r="C2685" s="65" t="str">
        <f>IF(بيانات!B2685&lt;&gt;"",بيانات!D2685,"")</f>
        <v/>
      </c>
      <c r="D2685" s="2"/>
    </row>
    <row r="2686" spans="1:4" ht="15" customHeight="1">
      <c r="A2686" s="58" t="str">
        <f>IF(بيانات!B2686&lt;&gt;"",بيانات!B2686,"")</f>
        <v/>
      </c>
      <c r="B2686" s="58" t="str">
        <f>IF(بيانات!B2686&lt;&gt;"",بيانات!C2686,"")</f>
        <v/>
      </c>
      <c r="C2686" s="66" t="str">
        <f>IF(بيانات!B2686&lt;&gt;"",بيانات!D2686,"")</f>
        <v/>
      </c>
      <c r="D2686" s="5"/>
    </row>
    <row r="2687" spans="1:4" ht="15" customHeight="1">
      <c r="A2687" s="57" t="str">
        <f>IF(بيانات!B2687&lt;&gt;"",بيانات!B2687,"")</f>
        <v/>
      </c>
      <c r="B2687" s="57" t="str">
        <f>IF(بيانات!B2687&lt;&gt;"",بيانات!C2687,"")</f>
        <v/>
      </c>
      <c r="C2687" s="65" t="str">
        <f>IF(بيانات!B2687&lt;&gt;"",بيانات!D2687,"")</f>
        <v/>
      </c>
      <c r="D2687" s="2"/>
    </row>
    <row r="2688" spans="1:4" ht="15" customHeight="1">
      <c r="A2688" s="58" t="str">
        <f>IF(بيانات!B2688&lt;&gt;"",بيانات!B2688,"")</f>
        <v/>
      </c>
      <c r="B2688" s="58" t="str">
        <f>IF(بيانات!B2688&lt;&gt;"",بيانات!C2688,"")</f>
        <v/>
      </c>
      <c r="C2688" s="66" t="str">
        <f>IF(بيانات!B2688&lt;&gt;"",بيانات!D2688,"")</f>
        <v/>
      </c>
      <c r="D2688" s="5"/>
    </row>
    <row r="2689" spans="1:4" ht="15" customHeight="1">
      <c r="A2689" s="57" t="str">
        <f>IF(بيانات!B2689&lt;&gt;"",بيانات!B2689,"")</f>
        <v/>
      </c>
      <c r="B2689" s="57" t="str">
        <f>IF(بيانات!B2689&lt;&gt;"",بيانات!C2689,"")</f>
        <v/>
      </c>
      <c r="C2689" s="65" t="str">
        <f>IF(بيانات!B2689&lt;&gt;"",بيانات!D2689,"")</f>
        <v/>
      </c>
      <c r="D2689" s="2"/>
    </row>
    <row r="2690" spans="1:4" ht="15" customHeight="1">
      <c r="A2690" s="58" t="str">
        <f>IF(بيانات!B2690&lt;&gt;"",بيانات!B2690,"")</f>
        <v/>
      </c>
      <c r="B2690" s="58" t="str">
        <f>IF(بيانات!B2690&lt;&gt;"",بيانات!C2690,"")</f>
        <v/>
      </c>
      <c r="C2690" s="66" t="str">
        <f>IF(بيانات!B2690&lt;&gt;"",بيانات!D2690,"")</f>
        <v/>
      </c>
      <c r="D2690" s="5"/>
    </row>
    <row r="2691" spans="1:4" ht="15" customHeight="1">
      <c r="A2691" s="57" t="str">
        <f>IF(بيانات!B2691&lt;&gt;"",بيانات!B2691,"")</f>
        <v/>
      </c>
      <c r="B2691" s="57" t="str">
        <f>IF(بيانات!B2691&lt;&gt;"",بيانات!C2691,"")</f>
        <v/>
      </c>
      <c r="C2691" s="65" t="str">
        <f>IF(بيانات!B2691&lt;&gt;"",بيانات!D2691,"")</f>
        <v/>
      </c>
      <c r="D2691" s="2"/>
    </row>
    <row r="2692" spans="1:4" ht="15" customHeight="1">
      <c r="A2692" s="58" t="str">
        <f>IF(بيانات!B2692&lt;&gt;"",بيانات!B2692,"")</f>
        <v/>
      </c>
      <c r="B2692" s="58" t="str">
        <f>IF(بيانات!B2692&lt;&gt;"",بيانات!C2692,"")</f>
        <v/>
      </c>
      <c r="C2692" s="66" t="str">
        <f>IF(بيانات!B2692&lt;&gt;"",بيانات!D2692,"")</f>
        <v/>
      </c>
      <c r="D2692" s="5"/>
    </row>
    <row r="2693" spans="1:4" ht="15" customHeight="1">
      <c r="A2693" s="57" t="str">
        <f>IF(بيانات!B2693&lt;&gt;"",بيانات!B2693,"")</f>
        <v/>
      </c>
      <c r="B2693" s="57" t="str">
        <f>IF(بيانات!B2693&lt;&gt;"",بيانات!C2693,"")</f>
        <v/>
      </c>
      <c r="C2693" s="65" t="str">
        <f>IF(بيانات!B2693&lt;&gt;"",بيانات!D2693,"")</f>
        <v/>
      </c>
      <c r="D2693" s="2"/>
    </row>
    <row r="2694" spans="1:4" ht="15" customHeight="1">
      <c r="A2694" s="58" t="str">
        <f>IF(بيانات!B2694&lt;&gt;"",بيانات!B2694,"")</f>
        <v/>
      </c>
      <c r="B2694" s="58" t="str">
        <f>IF(بيانات!B2694&lt;&gt;"",بيانات!C2694,"")</f>
        <v/>
      </c>
      <c r="C2694" s="66" t="str">
        <f>IF(بيانات!B2694&lt;&gt;"",بيانات!D2694,"")</f>
        <v/>
      </c>
      <c r="D2694" s="5"/>
    </row>
    <row r="2695" spans="1:4" ht="15" customHeight="1">
      <c r="A2695" s="57" t="str">
        <f>IF(بيانات!B2695&lt;&gt;"",بيانات!B2695,"")</f>
        <v/>
      </c>
      <c r="B2695" s="57" t="str">
        <f>IF(بيانات!B2695&lt;&gt;"",بيانات!C2695,"")</f>
        <v/>
      </c>
      <c r="C2695" s="65" t="str">
        <f>IF(بيانات!B2695&lt;&gt;"",بيانات!D2695,"")</f>
        <v/>
      </c>
      <c r="D2695" s="2"/>
    </row>
    <row r="2696" spans="1:4" ht="15" customHeight="1">
      <c r="A2696" s="58" t="str">
        <f>IF(بيانات!B2696&lt;&gt;"",بيانات!B2696,"")</f>
        <v/>
      </c>
      <c r="B2696" s="58" t="str">
        <f>IF(بيانات!B2696&lt;&gt;"",بيانات!C2696,"")</f>
        <v/>
      </c>
      <c r="C2696" s="66" t="str">
        <f>IF(بيانات!B2696&lt;&gt;"",بيانات!D2696,"")</f>
        <v/>
      </c>
      <c r="D2696" s="5"/>
    </row>
    <row r="2697" spans="1:4" ht="15" customHeight="1">
      <c r="A2697" s="57" t="str">
        <f>IF(بيانات!B2697&lt;&gt;"",بيانات!B2697,"")</f>
        <v/>
      </c>
      <c r="B2697" s="57" t="str">
        <f>IF(بيانات!B2697&lt;&gt;"",بيانات!C2697,"")</f>
        <v/>
      </c>
      <c r="C2697" s="65" t="str">
        <f>IF(بيانات!B2697&lt;&gt;"",بيانات!D2697,"")</f>
        <v/>
      </c>
      <c r="D2697" s="2"/>
    </row>
    <row r="2698" spans="1:4" ht="15" customHeight="1">
      <c r="A2698" s="58" t="str">
        <f>IF(بيانات!B2698&lt;&gt;"",بيانات!B2698,"")</f>
        <v/>
      </c>
      <c r="B2698" s="58" t="str">
        <f>IF(بيانات!B2698&lt;&gt;"",بيانات!C2698,"")</f>
        <v/>
      </c>
      <c r="C2698" s="66" t="str">
        <f>IF(بيانات!B2698&lt;&gt;"",بيانات!D2698,"")</f>
        <v/>
      </c>
      <c r="D2698" s="5"/>
    </row>
    <row r="2699" spans="1:4" ht="15" customHeight="1">
      <c r="A2699" s="57" t="str">
        <f>IF(بيانات!B2699&lt;&gt;"",بيانات!B2699,"")</f>
        <v/>
      </c>
      <c r="B2699" s="57" t="str">
        <f>IF(بيانات!B2699&lt;&gt;"",بيانات!C2699,"")</f>
        <v/>
      </c>
      <c r="C2699" s="65" t="str">
        <f>IF(بيانات!B2699&lt;&gt;"",بيانات!D2699,"")</f>
        <v/>
      </c>
      <c r="D2699" s="2"/>
    </row>
    <row r="2700" spans="1:4" ht="15" customHeight="1">
      <c r="A2700" s="58" t="str">
        <f>IF(بيانات!B2700&lt;&gt;"",بيانات!B2700,"")</f>
        <v/>
      </c>
      <c r="B2700" s="58" t="str">
        <f>IF(بيانات!B2700&lt;&gt;"",بيانات!C2700,"")</f>
        <v/>
      </c>
      <c r="C2700" s="66" t="str">
        <f>IF(بيانات!B2700&lt;&gt;"",بيانات!D2700,"")</f>
        <v/>
      </c>
      <c r="D2700" s="5"/>
    </row>
    <row r="2701" spans="1:4" ht="15" customHeight="1">
      <c r="A2701" s="57" t="str">
        <f>IF(بيانات!B2701&lt;&gt;"",بيانات!B2701,"")</f>
        <v/>
      </c>
      <c r="B2701" s="57" t="str">
        <f>IF(بيانات!B2701&lt;&gt;"",بيانات!C2701,"")</f>
        <v/>
      </c>
      <c r="C2701" s="65" t="str">
        <f>IF(بيانات!B2701&lt;&gt;"",بيانات!D2701,"")</f>
        <v/>
      </c>
      <c r="D2701" s="2"/>
    </row>
    <row r="2702" spans="1:4" ht="15" customHeight="1">
      <c r="A2702" s="58" t="str">
        <f>IF(بيانات!B2702&lt;&gt;"",بيانات!B2702,"")</f>
        <v/>
      </c>
      <c r="B2702" s="58" t="str">
        <f>IF(بيانات!B2702&lt;&gt;"",بيانات!C2702,"")</f>
        <v/>
      </c>
      <c r="C2702" s="66" t="str">
        <f>IF(بيانات!B2702&lt;&gt;"",بيانات!D2702,"")</f>
        <v/>
      </c>
      <c r="D2702" s="5"/>
    </row>
    <row r="2703" spans="1:4" ht="15" customHeight="1">
      <c r="A2703" s="57" t="str">
        <f>IF(بيانات!B2703&lt;&gt;"",بيانات!B2703,"")</f>
        <v/>
      </c>
      <c r="B2703" s="57" t="str">
        <f>IF(بيانات!B2703&lt;&gt;"",بيانات!C2703,"")</f>
        <v/>
      </c>
      <c r="C2703" s="65" t="str">
        <f>IF(بيانات!B2703&lt;&gt;"",بيانات!D2703,"")</f>
        <v/>
      </c>
      <c r="D2703" s="2"/>
    </row>
    <row r="2704" spans="1:4" ht="15" customHeight="1">
      <c r="A2704" s="58" t="str">
        <f>IF(بيانات!B2704&lt;&gt;"",بيانات!B2704,"")</f>
        <v/>
      </c>
      <c r="B2704" s="58" t="str">
        <f>IF(بيانات!B2704&lt;&gt;"",بيانات!C2704,"")</f>
        <v/>
      </c>
      <c r="C2704" s="66" t="str">
        <f>IF(بيانات!B2704&lt;&gt;"",بيانات!D2704,"")</f>
        <v/>
      </c>
      <c r="D2704" s="5"/>
    </row>
    <row r="2705" spans="1:4" ht="15" customHeight="1">
      <c r="A2705" s="57" t="str">
        <f>IF(بيانات!B2705&lt;&gt;"",بيانات!B2705,"")</f>
        <v/>
      </c>
      <c r="B2705" s="57" t="str">
        <f>IF(بيانات!B2705&lt;&gt;"",بيانات!C2705,"")</f>
        <v/>
      </c>
      <c r="C2705" s="65" t="str">
        <f>IF(بيانات!B2705&lt;&gt;"",بيانات!D2705,"")</f>
        <v/>
      </c>
      <c r="D2705" s="2"/>
    </row>
    <row r="2706" spans="1:4" ht="15" customHeight="1">
      <c r="A2706" s="58" t="str">
        <f>IF(بيانات!B2706&lt;&gt;"",بيانات!B2706,"")</f>
        <v/>
      </c>
      <c r="B2706" s="58" t="str">
        <f>IF(بيانات!B2706&lt;&gt;"",بيانات!C2706,"")</f>
        <v/>
      </c>
      <c r="C2706" s="66" t="str">
        <f>IF(بيانات!B2706&lt;&gt;"",بيانات!D2706,"")</f>
        <v/>
      </c>
      <c r="D2706" s="5"/>
    </row>
    <row r="2707" spans="1:4" ht="15" customHeight="1">
      <c r="A2707" s="57" t="str">
        <f>IF(بيانات!B2707&lt;&gt;"",بيانات!B2707,"")</f>
        <v/>
      </c>
      <c r="B2707" s="57" t="str">
        <f>IF(بيانات!B2707&lt;&gt;"",بيانات!C2707,"")</f>
        <v/>
      </c>
      <c r="C2707" s="65" t="str">
        <f>IF(بيانات!B2707&lt;&gt;"",بيانات!D2707,"")</f>
        <v/>
      </c>
      <c r="D2707" s="2"/>
    </row>
    <row r="2708" spans="1:4" ht="15" customHeight="1">
      <c r="A2708" s="58" t="str">
        <f>IF(بيانات!B2708&lt;&gt;"",بيانات!B2708,"")</f>
        <v/>
      </c>
      <c r="B2708" s="58" t="str">
        <f>IF(بيانات!B2708&lt;&gt;"",بيانات!C2708,"")</f>
        <v/>
      </c>
      <c r="C2708" s="66" t="str">
        <f>IF(بيانات!B2708&lt;&gt;"",بيانات!D2708,"")</f>
        <v/>
      </c>
      <c r="D2708" s="5"/>
    </row>
    <row r="2709" spans="1:4" ht="15" customHeight="1">
      <c r="A2709" s="57" t="str">
        <f>IF(بيانات!B2709&lt;&gt;"",بيانات!B2709,"")</f>
        <v/>
      </c>
      <c r="B2709" s="57" t="str">
        <f>IF(بيانات!B2709&lt;&gt;"",بيانات!C2709,"")</f>
        <v/>
      </c>
      <c r="C2709" s="65" t="str">
        <f>IF(بيانات!B2709&lt;&gt;"",بيانات!D2709,"")</f>
        <v/>
      </c>
      <c r="D2709" s="2"/>
    </row>
    <row r="2710" spans="1:4" ht="15" customHeight="1">
      <c r="A2710" s="58" t="str">
        <f>IF(بيانات!B2710&lt;&gt;"",بيانات!B2710,"")</f>
        <v/>
      </c>
      <c r="B2710" s="58" t="str">
        <f>IF(بيانات!B2710&lt;&gt;"",بيانات!C2710,"")</f>
        <v/>
      </c>
      <c r="C2710" s="66" t="str">
        <f>IF(بيانات!B2710&lt;&gt;"",بيانات!D2710,"")</f>
        <v/>
      </c>
      <c r="D2710" s="5"/>
    </row>
    <row r="2711" spans="1:4" ht="15" customHeight="1">
      <c r="A2711" s="57" t="str">
        <f>IF(بيانات!B2711&lt;&gt;"",بيانات!B2711,"")</f>
        <v/>
      </c>
      <c r="B2711" s="57" t="str">
        <f>IF(بيانات!B2711&lt;&gt;"",بيانات!C2711,"")</f>
        <v/>
      </c>
      <c r="C2711" s="65" t="str">
        <f>IF(بيانات!B2711&lt;&gt;"",بيانات!D2711,"")</f>
        <v/>
      </c>
      <c r="D2711" s="2"/>
    </row>
    <row r="2712" spans="1:4" ht="15" customHeight="1">
      <c r="A2712" s="58" t="str">
        <f>IF(بيانات!B2712&lt;&gt;"",بيانات!B2712,"")</f>
        <v/>
      </c>
      <c r="B2712" s="58" t="str">
        <f>IF(بيانات!B2712&lt;&gt;"",بيانات!C2712,"")</f>
        <v/>
      </c>
      <c r="C2712" s="66" t="str">
        <f>IF(بيانات!B2712&lt;&gt;"",بيانات!D2712,"")</f>
        <v/>
      </c>
      <c r="D2712" s="5"/>
    </row>
    <row r="2713" spans="1:4" ht="15" customHeight="1">
      <c r="A2713" s="57" t="str">
        <f>IF(بيانات!B2713&lt;&gt;"",بيانات!B2713,"")</f>
        <v/>
      </c>
      <c r="B2713" s="57" t="str">
        <f>IF(بيانات!B2713&lt;&gt;"",بيانات!C2713,"")</f>
        <v/>
      </c>
      <c r="C2713" s="65" t="str">
        <f>IF(بيانات!B2713&lt;&gt;"",بيانات!D2713,"")</f>
        <v/>
      </c>
      <c r="D2713" s="2"/>
    </row>
    <row r="2714" spans="1:4" ht="15" customHeight="1">
      <c r="A2714" s="58" t="str">
        <f>IF(بيانات!B2714&lt;&gt;"",بيانات!B2714,"")</f>
        <v/>
      </c>
      <c r="B2714" s="58" t="str">
        <f>IF(بيانات!B2714&lt;&gt;"",بيانات!C2714,"")</f>
        <v/>
      </c>
      <c r="C2714" s="66" t="str">
        <f>IF(بيانات!B2714&lt;&gt;"",بيانات!D2714,"")</f>
        <v/>
      </c>
      <c r="D2714" s="5"/>
    </row>
    <row r="2715" spans="1:4" ht="15" customHeight="1">
      <c r="A2715" s="57" t="str">
        <f>IF(بيانات!B2715&lt;&gt;"",بيانات!B2715,"")</f>
        <v/>
      </c>
      <c r="B2715" s="57" t="str">
        <f>IF(بيانات!B2715&lt;&gt;"",بيانات!C2715,"")</f>
        <v/>
      </c>
      <c r="C2715" s="65" t="str">
        <f>IF(بيانات!B2715&lt;&gt;"",بيانات!D2715,"")</f>
        <v/>
      </c>
      <c r="D2715" s="2"/>
    </row>
    <row r="2716" spans="1:4" ht="15" customHeight="1">
      <c r="A2716" s="58" t="str">
        <f>IF(بيانات!B2716&lt;&gt;"",بيانات!B2716,"")</f>
        <v/>
      </c>
      <c r="B2716" s="58" t="str">
        <f>IF(بيانات!B2716&lt;&gt;"",بيانات!C2716,"")</f>
        <v/>
      </c>
      <c r="C2716" s="66" t="str">
        <f>IF(بيانات!B2716&lt;&gt;"",بيانات!D2716,"")</f>
        <v/>
      </c>
      <c r="D2716" s="5"/>
    </row>
    <row r="2717" spans="1:4" ht="15" customHeight="1">
      <c r="A2717" s="57" t="str">
        <f>IF(بيانات!B2717&lt;&gt;"",بيانات!B2717,"")</f>
        <v/>
      </c>
      <c r="B2717" s="57" t="str">
        <f>IF(بيانات!B2717&lt;&gt;"",بيانات!C2717,"")</f>
        <v/>
      </c>
      <c r="C2717" s="65" t="str">
        <f>IF(بيانات!B2717&lt;&gt;"",بيانات!D2717,"")</f>
        <v/>
      </c>
      <c r="D2717" s="2"/>
    </row>
    <row r="2718" spans="1:4" ht="15" customHeight="1">
      <c r="A2718" s="58" t="str">
        <f>IF(بيانات!B2718&lt;&gt;"",بيانات!B2718,"")</f>
        <v/>
      </c>
      <c r="B2718" s="58" t="str">
        <f>IF(بيانات!B2718&lt;&gt;"",بيانات!C2718,"")</f>
        <v/>
      </c>
      <c r="C2718" s="66" t="str">
        <f>IF(بيانات!B2718&lt;&gt;"",بيانات!D2718,"")</f>
        <v/>
      </c>
      <c r="D2718" s="5"/>
    </row>
    <row r="2719" spans="1:4" ht="15" customHeight="1">
      <c r="A2719" s="57" t="str">
        <f>IF(بيانات!B2719&lt;&gt;"",بيانات!B2719,"")</f>
        <v/>
      </c>
      <c r="B2719" s="57" t="str">
        <f>IF(بيانات!B2719&lt;&gt;"",بيانات!C2719,"")</f>
        <v/>
      </c>
      <c r="C2719" s="65" t="str">
        <f>IF(بيانات!B2719&lt;&gt;"",بيانات!D2719,"")</f>
        <v/>
      </c>
      <c r="D2719" s="2"/>
    </row>
    <row r="2720" spans="1:4" ht="15" customHeight="1">
      <c r="A2720" s="58" t="str">
        <f>IF(بيانات!B2720&lt;&gt;"",بيانات!B2720,"")</f>
        <v/>
      </c>
      <c r="B2720" s="58" t="str">
        <f>IF(بيانات!B2720&lt;&gt;"",بيانات!C2720,"")</f>
        <v/>
      </c>
      <c r="C2720" s="66" t="str">
        <f>IF(بيانات!B2720&lt;&gt;"",بيانات!D2720,"")</f>
        <v/>
      </c>
      <c r="D2720" s="5"/>
    </row>
    <row r="2721" spans="1:4" ht="15" customHeight="1">
      <c r="A2721" s="57" t="str">
        <f>IF(بيانات!B2721&lt;&gt;"",بيانات!B2721,"")</f>
        <v/>
      </c>
      <c r="B2721" s="57" t="str">
        <f>IF(بيانات!B2721&lt;&gt;"",بيانات!C2721,"")</f>
        <v/>
      </c>
      <c r="C2721" s="65" t="str">
        <f>IF(بيانات!B2721&lt;&gt;"",بيانات!D2721,"")</f>
        <v/>
      </c>
      <c r="D2721" s="2"/>
    </row>
    <row r="2722" spans="1:4" ht="15" customHeight="1">
      <c r="A2722" s="58" t="str">
        <f>IF(بيانات!B2722&lt;&gt;"",بيانات!B2722,"")</f>
        <v/>
      </c>
      <c r="B2722" s="58" t="str">
        <f>IF(بيانات!B2722&lt;&gt;"",بيانات!C2722,"")</f>
        <v/>
      </c>
      <c r="C2722" s="66" t="str">
        <f>IF(بيانات!B2722&lt;&gt;"",بيانات!D2722,"")</f>
        <v/>
      </c>
      <c r="D2722" s="5"/>
    </row>
    <row r="2723" spans="1:4" ht="15" customHeight="1">
      <c r="A2723" s="57" t="str">
        <f>IF(بيانات!B2723&lt;&gt;"",بيانات!B2723,"")</f>
        <v/>
      </c>
      <c r="B2723" s="57" t="str">
        <f>IF(بيانات!B2723&lt;&gt;"",بيانات!C2723,"")</f>
        <v/>
      </c>
      <c r="C2723" s="65" t="str">
        <f>IF(بيانات!B2723&lt;&gt;"",بيانات!D2723,"")</f>
        <v/>
      </c>
      <c r="D2723" s="2"/>
    </row>
    <row r="2724" spans="1:4" ht="15" customHeight="1">
      <c r="A2724" s="58" t="str">
        <f>IF(بيانات!B2724&lt;&gt;"",بيانات!B2724,"")</f>
        <v/>
      </c>
      <c r="B2724" s="58" t="str">
        <f>IF(بيانات!B2724&lt;&gt;"",بيانات!C2724,"")</f>
        <v/>
      </c>
      <c r="C2724" s="66" t="str">
        <f>IF(بيانات!B2724&lt;&gt;"",بيانات!D2724,"")</f>
        <v/>
      </c>
      <c r="D2724" s="5"/>
    </row>
    <row r="2725" spans="1:4" ht="15" customHeight="1">
      <c r="A2725" s="57" t="str">
        <f>IF(بيانات!B2725&lt;&gt;"",بيانات!B2725,"")</f>
        <v/>
      </c>
      <c r="B2725" s="57" t="str">
        <f>IF(بيانات!B2725&lt;&gt;"",بيانات!C2725,"")</f>
        <v/>
      </c>
      <c r="C2725" s="65" t="str">
        <f>IF(بيانات!B2725&lt;&gt;"",بيانات!D2725,"")</f>
        <v/>
      </c>
      <c r="D2725" s="2"/>
    </row>
    <row r="2726" spans="1:4" ht="15" customHeight="1">
      <c r="A2726" s="58" t="str">
        <f>IF(بيانات!B2726&lt;&gt;"",بيانات!B2726,"")</f>
        <v/>
      </c>
      <c r="B2726" s="58" t="str">
        <f>IF(بيانات!B2726&lt;&gt;"",بيانات!C2726,"")</f>
        <v/>
      </c>
      <c r="C2726" s="66" t="str">
        <f>IF(بيانات!B2726&lt;&gt;"",بيانات!D2726,"")</f>
        <v/>
      </c>
      <c r="D2726" s="5"/>
    </row>
    <row r="2727" spans="1:4" ht="15" customHeight="1">
      <c r="A2727" s="57" t="str">
        <f>IF(بيانات!B2727&lt;&gt;"",بيانات!B2727,"")</f>
        <v/>
      </c>
      <c r="B2727" s="57" t="str">
        <f>IF(بيانات!B2727&lt;&gt;"",بيانات!C2727,"")</f>
        <v/>
      </c>
      <c r="C2727" s="65" t="str">
        <f>IF(بيانات!B2727&lt;&gt;"",بيانات!D2727,"")</f>
        <v/>
      </c>
      <c r="D2727" s="2"/>
    </row>
    <row r="2728" spans="1:4" ht="15" customHeight="1">
      <c r="A2728" s="58" t="str">
        <f>IF(بيانات!B2728&lt;&gt;"",بيانات!B2728,"")</f>
        <v/>
      </c>
      <c r="B2728" s="58" t="str">
        <f>IF(بيانات!B2728&lt;&gt;"",بيانات!C2728,"")</f>
        <v/>
      </c>
      <c r="C2728" s="66" t="str">
        <f>IF(بيانات!B2728&lt;&gt;"",بيانات!D2728,"")</f>
        <v/>
      </c>
      <c r="D2728" s="5"/>
    </row>
    <row r="2729" spans="1:4" ht="15" customHeight="1">
      <c r="A2729" s="57" t="str">
        <f>IF(بيانات!B2729&lt;&gt;"",بيانات!B2729,"")</f>
        <v/>
      </c>
      <c r="B2729" s="57" t="str">
        <f>IF(بيانات!B2729&lt;&gt;"",بيانات!C2729,"")</f>
        <v/>
      </c>
      <c r="C2729" s="65" t="str">
        <f>IF(بيانات!B2729&lt;&gt;"",بيانات!D2729,"")</f>
        <v/>
      </c>
      <c r="D2729" s="2"/>
    </row>
    <row r="2730" spans="1:4" ht="15" customHeight="1">
      <c r="A2730" s="58" t="str">
        <f>IF(بيانات!B2730&lt;&gt;"",بيانات!B2730,"")</f>
        <v/>
      </c>
      <c r="B2730" s="58" t="str">
        <f>IF(بيانات!B2730&lt;&gt;"",بيانات!C2730,"")</f>
        <v/>
      </c>
      <c r="C2730" s="66" t="str">
        <f>IF(بيانات!B2730&lt;&gt;"",بيانات!D2730,"")</f>
        <v/>
      </c>
      <c r="D2730" s="5"/>
    </row>
    <row r="2731" spans="1:4" ht="15" customHeight="1">
      <c r="A2731" s="57" t="str">
        <f>IF(بيانات!B2731&lt;&gt;"",بيانات!B2731,"")</f>
        <v/>
      </c>
      <c r="B2731" s="57" t="str">
        <f>IF(بيانات!B2731&lt;&gt;"",بيانات!C2731,"")</f>
        <v/>
      </c>
      <c r="C2731" s="65" t="str">
        <f>IF(بيانات!B2731&lt;&gt;"",بيانات!D2731,"")</f>
        <v/>
      </c>
      <c r="D2731" s="2"/>
    </row>
    <row r="2732" spans="1:4" ht="15" customHeight="1">
      <c r="A2732" s="58" t="str">
        <f>IF(بيانات!B2732&lt;&gt;"",بيانات!B2732,"")</f>
        <v/>
      </c>
      <c r="B2732" s="58" t="str">
        <f>IF(بيانات!B2732&lt;&gt;"",بيانات!C2732,"")</f>
        <v/>
      </c>
      <c r="C2732" s="66" t="str">
        <f>IF(بيانات!B2732&lt;&gt;"",بيانات!D2732,"")</f>
        <v/>
      </c>
      <c r="D2732" s="5"/>
    </row>
    <row r="2733" spans="1:4" ht="15" customHeight="1">
      <c r="A2733" s="57" t="str">
        <f>IF(بيانات!B2733&lt;&gt;"",بيانات!B2733,"")</f>
        <v/>
      </c>
      <c r="B2733" s="57" t="str">
        <f>IF(بيانات!B2733&lt;&gt;"",بيانات!C2733,"")</f>
        <v/>
      </c>
      <c r="C2733" s="65" t="str">
        <f>IF(بيانات!B2733&lt;&gt;"",بيانات!D2733,"")</f>
        <v/>
      </c>
      <c r="D2733" s="2"/>
    </row>
    <row r="2734" spans="1:4" ht="15" customHeight="1">
      <c r="A2734" s="58" t="str">
        <f>IF(بيانات!B2734&lt;&gt;"",بيانات!B2734,"")</f>
        <v/>
      </c>
      <c r="B2734" s="58" t="str">
        <f>IF(بيانات!B2734&lt;&gt;"",بيانات!C2734,"")</f>
        <v/>
      </c>
      <c r="C2734" s="66" t="str">
        <f>IF(بيانات!B2734&lt;&gt;"",بيانات!D2734,"")</f>
        <v/>
      </c>
      <c r="D2734" s="5"/>
    </row>
    <row r="2735" spans="1:4" ht="15" customHeight="1">
      <c r="A2735" s="57" t="str">
        <f>IF(بيانات!B2735&lt;&gt;"",بيانات!B2735,"")</f>
        <v/>
      </c>
      <c r="B2735" s="57" t="str">
        <f>IF(بيانات!B2735&lt;&gt;"",بيانات!C2735,"")</f>
        <v/>
      </c>
      <c r="C2735" s="65" t="str">
        <f>IF(بيانات!B2735&lt;&gt;"",بيانات!D2735,"")</f>
        <v/>
      </c>
      <c r="D2735" s="2"/>
    </row>
    <row r="2736" spans="1:4" ht="15" customHeight="1">
      <c r="A2736" s="58" t="str">
        <f>IF(بيانات!B2736&lt;&gt;"",بيانات!B2736,"")</f>
        <v/>
      </c>
      <c r="B2736" s="58" t="str">
        <f>IF(بيانات!B2736&lt;&gt;"",بيانات!C2736,"")</f>
        <v/>
      </c>
      <c r="C2736" s="66" t="str">
        <f>IF(بيانات!B2736&lt;&gt;"",بيانات!D2736,"")</f>
        <v/>
      </c>
      <c r="D2736" s="5"/>
    </row>
    <row r="2737" spans="1:4" ht="15" customHeight="1">
      <c r="A2737" s="57" t="str">
        <f>IF(بيانات!B2737&lt;&gt;"",بيانات!B2737,"")</f>
        <v/>
      </c>
      <c r="B2737" s="57" t="str">
        <f>IF(بيانات!B2737&lt;&gt;"",بيانات!C2737,"")</f>
        <v/>
      </c>
      <c r="C2737" s="65" t="str">
        <f>IF(بيانات!B2737&lt;&gt;"",بيانات!D2737,"")</f>
        <v/>
      </c>
      <c r="D2737" s="2"/>
    </row>
    <row r="2738" spans="1:4" ht="15" customHeight="1">
      <c r="A2738" s="58" t="str">
        <f>IF(بيانات!B2738&lt;&gt;"",بيانات!B2738,"")</f>
        <v/>
      </c>
      <c r="B2738" s="58" t="str">
        <f>IF(بيانات!B2738&lt;&gt;"",بيانات!C2738,"")</f>
        <v/>
      </c>
      <c r="C2738" s="66" t="str">
        <f>IF(بيانات!B2738&lt;&gt;"",بيانات!D2738,"")</f>
        <v/>
      </c>
      <c r="D2738" s="5"/>
    </row>
    <row r="2739" spans="1:4" ht="15" customHeight="1">
      <c r="A2739" s="57" t="str">
        <f>IF(بيانات!B2739&lt;&gt;"",بيانات!B2739,"")</f>
        <v/>
      </c>
      <c r="B2739" s="57" t="str">
        <f>IF(بيانات!B2739&lt;&gt;"",بيانات!C2739,"")</f>
        <v/>
      </c>
      <c r="C2739" s="65" t="str">
        <f>IF(بيانات!B2739&lt;&gt;"",بيانات!D2739,"")</f>
        <v/>
      </c>
      <c r="D2739" s="2"/>
    </row>
    <row r="2740" spans="1:4" ht="15" customHeight="1">
      <c r="A2740" s="58" t="str">
        <f>IF(بيانات!B2740&lt;&gt;"",بيانات!B2740,"")</f>
        <v/>
      </c>
      <c r="B2740" s="58" t="str">
        <f>IF(بيانات!B2740&lt;&gt;"",بيانات!C2740,"")</f>
        <v/>
      </c>
      <c r="C2740" s="66" t="str">
        <f>IF(بيانات!B2740&lt;&gt;"",بيانات!D2740,"")</f>
        <v/>
      </c>
      <c r="D2740" s="5"/>
    </row>
    <row r="2741" spans="1:4" ht="15" customHeight="1">
      <c r="A2741" s="57" t="str">
        <f>IF(بيانات!B2741&lt;&gt;"",بيانات!B2741,"")</f>
        <v/>
      </c>
      <c r="B2741" s="57" t="str">
        <f>IF(بيانات!B2741&lt;&gt;"",بيانات!C2741,"")</f>
        <v/>
      </c>
      <c r="C2741" s="65" t="str">
        <f>IF(بيانات!B2741&lt;&gt;"",بيانات!D2741,"")</f>
        <v/>
      </c>
      <c r="D2741" s="2"/>
    </row>
    <row r="2742" spans="1:4" ht="15" customHeight="1">
      <c r="A2742" s="58" t="str">
        <f>IF(بيانات!B2742&lt;&gt;"",بيانات!B2742,"")</f>
        <v/>
      </c>
      <c r="B2742" s="58" t="str">
        <f>IF(بيانات!B2742&lt;&gt;"",بيانات!C2742,"")</f>
        <v/>
      </c>
      <c r="C2742" s="66" t="str">
        <f>IF(بيانات!B2742&lt;&gt;"",بيانات!D2742,"")</f>
        <v/>
      </c>
      <c r="D2742" s="5"/>
    </row>
    <row r="2743" spans="1:4" ht="15" customHeight="1">
      <c r="A2743" s="57" t="str">
        <f>IF(بيانات!B2743&lt;&gt;"",بيانات!B2743,"")</f>
        <v/>
      </c>
      <c r="B2743" s="57" t="str">
        <f>IF(بيانات!B2743&lt;&gt;"",بيانات!C2743,"")</f>
        <v/>
      </c>
      <c r="C2743" s="65" t="str">
        <f>IF(بيانات!B2743&lt;&gt;"",بيانات!D2743,"")</f>
        <v/>
      </c>
      <c r="D2743" s="2"/>
    </row>
    <row r="2744" spans="1:4" ht="15" customHeight="1">
      <c r="A2744" s="58" t="str">
        <f>IF(بيانات!B2744&lt;&gt;"",بيانات!B2744,"")</f>
        <v/>
      </c>
      <c r="B2744" s="58" t="str">
        <f>IF(بيانات!B2744&lt;&gt;"",بيانات!C2744,"")</f>
        <v/>
      </c>
      <c r="C2744" s="66" t="str">
        <f>IF(بيانات!B2744&lt;&gt;"",بيانات!D2744,"")</f>
        <v/>
      </c>
      <c r="D2744" s="5"/>
    </row>
    <row r="2745" spans="1:4" ht="15" customHeight="1">
      <c r="A2745" s="57" t="str">
        <f>IF(بيانات!B2745&lt;&gt;"",بيانات!B2745,"")</f>
        <v/>
      </c>
      <c r="B2745" s="57" t="str">
        <f>IF(بيانات!B2745&lt;&gt;"",بيانات!C2745,"")</f>
        <v/>
      </c>
      <c r="C2745" s="65" t="str">
        <f>IF(بيانات!B2745&lt;&gt;"",بيانات!D2745,"")</f>
        <v/>
      </c>
      <c r="D2745" s="2"/>
    </row>
    <row r="2746" spans="1:4" ht="15" customHeight="1">
      <c r="A2746" s="58" t="str">
        <f>IF(بيانات!B2746&lt;&gt;"",بيانات!B2746,"")</f>
        <v/>
      </c>
      <c r="B2746" s="58" t="str">
        <f>IF(بيانات!B2746&lt;&gt;"",بيانات!C2746,"")</f>
        <v/>
      </c>
      <c r="C2746" s="66" t="str">
        <f>IF(بيانات!B2746&lt;&gt;"",بيانات!D2746,"")</f>
        <v/>
      </c>
      <c r="D2746" s="5"/>
    </row>
    <row r="2747" spans="1:4" ht="15" customHeight="1">
      <c r="A2747" s="57" t="str">
        <f>IF(بيانات!B2747&lt;&gt;"",بيانات!B2747,"")</f>
        <v/>
      </c>
      <c r="B2747" s="57" t="str">
        <f>IF(بيانات!B2747&lt;&gt;"",بيانات!C2747,"")</f>
        <v/>
      </c>
      <c r="C2747" s="65" t="str">
        <f>IF(بيانات!B2747&lt;&gt;"",بيانات!D2747,"")</f>
        <v/>
      </c>
      <c r="D2747" s="2"/>
    </row>
    <row r="2748" spans="1:4" ht="15" customHeight="1">
      <c r="A2748" s="58" t="str">
        <f>IF(بيانات!B2748&lt;&gt;"",بيانات!B2748,"")</f>
        <v/>
      </c>
      <c r="B2748" s="58" t="str">
        <f>IF(بيانات!B2748&lt;&gt;"",بيانات!C2748,"")</f>
        <v/>
      </c>
      <c r="C2748" s="66" t="str">
        <f>IF(بيانات!B2748&lt;&gt;"",بيانات!D2748,"")</f>
        <v/>
      </c>
      <c r="D2748" s="5"/>
    </row>
    <row r="2749" spans="1:4" ht="15" customHeight="1">
      <c r="A2749" s="57" t="str">
        <f>IF(بيانات!B2749&lt;&gt;"",بيانات!B2749,"")</f>
        <v/>
      </c>
      <c r="B2749" s="57" t="str">
        <f>IF(بيانات!B2749&lt;&gt;"",بيانات!C2749,"")</f>
        <v/>
      </c>
      <c r="C2749" s="65" t="str">
        <f>IF(بيانات!B2749&lt;&gt;"",بيانات!D2749,"")</f>
        <v/>
      </c>
      <c r="D2749" s="2"/>
    </row>
    <row r="2750" spans="1:4" ht="15" customHeight="1">
      <c r="A2750" s="58" t="str">
        <f>IF(بيانات!B2750&lt;&gt;"",بيانات!B2750,"")</f>
        <v/>
      </c>
      <c r="B2750" s="58" t="str">
        <f>IF(بيانات!B2750&lt;&gt;"",بيانات!C2750,"")</f>
        <v/>
      </c>
      <c r="C2750" s="66" t="str">
        <f>IF(بيانات!B2750&lt;&gt;"",بيانات!D2750,"")</f>
        <v/>
      </c>
      <c r="D2750" s="5"/>
    </row>
    <row r="2751" spans="1:4" ht="15" customHeight="1">
      <c r="A2751" s="57" t="str">
        <f>IF(بيانات!B2751&lt;&gt;"",بيانات!B2751,"")</f>
        <v/>
      </c>
      <c r="B2751" s="57" t="str">
        <f>IF(بيانات!B2751&lt;&gt;"",بيانات!C2751,"")</f>
        <v/>
      </c>
      <c r="C2751" s="65" t="str">
        <f>IF(بيانات!B2751&lt;&gt;"",بيانات!D2751,"")</f>
        <v/>
      </c>
      <c r="D2751" s="2"/>
    </row>
    <row r="2752" spans="1:4" ht="15" customHeight="1">
      <c r="A2752" s="58" t="str">
        <f>IF(بيانات!B2752&lt;&gt;"",بيانات!B2752,"")</f>
        <v/>
      </c>
      <c r="B2752" s="58" t="str">
        <f>IF(بيانات!B2752&lt;&gt;"",بيانات!C2752,"")</f>
        <v/>
      </c>
      <c r="C2752" s="66" t="str">
        <f>IF(بيانات!B2752&lt;&gt;"",بيانات!D2752,"")</f>
        <v/>
      </c>
      <c r="D2752" s="5"/>
    </row>
    <row r="2753" spans="1:4" ht="15" customHeight="1">
      <c r="A2753" s="57" t="str">
        <f>IF(بيانات!B2753&lt;&gt;"",بيانات!B2753,"")</f>
        <v/>
      </c>
      <c r="B2753" s="57" t="str">
        <f>IF(بيانات!B2753&lt;&gt;"",بيانات!C2753,"")</f>
        <v/>
      </c>
      <c r="C2753" s="65" t="str">
        <f>IF(بيانات!B2753&lt;&gt;"",بيانات!D2753,"")</f>
        <v/>
      </c>
      <c r="D2753" s="2"/>
    </row>
    <row r="2754" spans="1:4" ht="15" customHeight="1">
      <c r="A2754" s="58" t="str">
        <f>IF(بيانات!B2754&lt;&gt;"",بيانات!B2754,"")</f>
        <v/>
      </c>
      <c r="B2754" s="58" t="str">
        <f>IF(بيانات!B2754&lt;&gt;"",بيانات!C2754,"")</f>
        <v/>
      </c>
      <c r="C2754" s="66" t="str">
        <f>IF(بيانات!B2754&lt;&gt;"",بيانات!D2754,"")</f>
        <v/>
      </c>
      <c r="D2754" s="5"/>
    </row>
    <row r="2755" spans="1:4" ht="15" customHeight="1">
      <c r="A2755" s="57" t="str">
        <f>IF(بيانات!B2755&lt;&gt;"",بيانات!B2755,"")</f>
        <v/>
      </c>
      <c r="B2755" s="57" t="str">
        <f>IF(بيانات!B2755&lt;&gt;"",بيانات!C2755,"")</f>
        <v/>
      </c>
      <c r="C2755" s="65" t="str">
        <f>IF(بيانات!B2755&lt;&gt;"",بيانات!D2755,"")</f>
        <v/>
      </c>
      <c r="D2755" s="2"/>
    </row>
    <row r="2756" spans="1:4" ht="15" customHeight="1">
      <c r="A2756" s="58" t="str">
        <f>IF(بيانات!B2756&lt;&gt;"",بيانات!B2756,"")</f>
        <v/>
      </c>
      <c r="B2756" s="58" t="str">
        <f>IF(بيانات!B2756&lt;&gt;"",بيانات!C2756,"")</f>
        <v/>
      </c>
      <c r="C2756" s="66" t="str">
        <f>IF(بيانات!B2756&lt;&gt;"",بيانات!D2756,"")</f>
        <v/>
      </c>
      <c r="D2756" s="5"/>
    </row>
    <row r="2757" spans="1:4" ht="15" customHeight="1">
      <c r="A2757" s="57" t="str">
        <f>IF(بيانات!B2757&lt;&gt;"",بيانات!B2757,"")</f>
        <v/>
      </c>
      <c r="B2757" s="57" t="str">
        <f>IF(بيانات!B2757&lt;&gt;"",بيانات!C2757,"")</f>
        <v/>
      </c>
      <c r="C2757" s="65" t="str">
        <f>IF(بيانات!B2757&lt;&gt;"",بيانات!D2757,"")</f>
        <v/>
      </c>
      <c r="D2757" s="2"/>
    </row>
    <row r="2758" spans="1:4" ht="15" customHeight="1">
      <c r="A2758" s="58" t="str">
        <f>IF(بيانات!B2758&lt;&gt;"",بيانات!B2758,"")</f>
        <v/>
      </c>
      <c r="B2758" s="58" t="str">
        <f>IF(بيانات!B2758&lt;&gt;"",بيانات!C2758,"")</f>
        <v/>
      </c>
      <c r="C2758" s="66" t="str">
        <f>IF(بيانات!B2758&lt;&gt;"",بيانات!D2758,"")</f>
        <v/>
      </c>
      <c r="D2758" s="5"/>
    </row>
    <row r="2759" spans="1:4" ht="15" customHeight="1">
      <c r="A2759" s="57" t="str">
        <f>IF(بيانات!B2759&lt;&gt;"",بيانات!B2759,"")</f>
        <v/>
      </c>
      <c r="B2759" s="57" t="str">
        <f>IF(بيانات!B2759&lt;&gt;"",بيانات!C2759,"")</f>
        <v/>
      </c>
      <c r="C2759" s="65" t="str">
        <f>IF(بيانات!B2759&lt;&gt;"",بيانات!D2759,"")</f>
        <v/>
      </c>
      <c r="D2759" s="2"/>
    </row>
    <row r="2760" spans="1:4" ht="15" customHeight="1">
      <c r="A2760" s="58" t="str">
        <f>IF(بيانات!B2760&lt;&gt;"",بيانات!B2760,"")</f>
        <v/>
      </c>
      <c r="B2760" s="58" t="str">
        <f>IF(بيانات!B2760&lt;&gt;"",بيانات!C2760,"")</f>
        <v/>
      </c>
      <c r="C2760" s="66" t="str">
        <f>IF(بيانات!B2760&lt;&gt;"",بيانات!D2760,"")</f>
        <v/>
      </c>
      <c r="D2760" s="5"/>
    </row>
    <row r="2761" spans="1:4" ht="15" customHeight="1">
      <c r="A2761" s="57" t="str">
        <f>IF(بيانات!B2761&lt;&gt;"",بيانات!B2761,"")</f>
        <v/>
      </c>
      <c r="B2761" s="57" t="str">
        <f>IF(بيانات!B2761&lt;&gt;"",بيانات!C2761,"")</f>
        <v/>
      </c>
      <c r="C2761" s="65" t="str">
        <f>IF(بيانات!B2761&lt;&gt;"",بيانات!D2761,"")</f>
        <v/>
      </c>
      <c r="D2761" s="2"/>
    </row>
    <row r="2762" spans="1:4" ht="15" customHeight="1">
      <c r="A2762" s="58" t="str">
        <f>IF(بيانات!B2762&lt;&gt;"",بيانات!B2762,"")</f>
        <v/>
      </c>
      <c r="B2762" s="58" t="str">
        <f>IF(بيانات!B2762&lt;&gt;"",بيانات!C2762,"")</f>
        <v/>
      </c>
      <c r="C2762" s="66" t="str">
        <f>IF(بيانات!B2762&lt;&gt;"",بيانات!D2762,"")</f>
        <v/>
      </c>
      <c r="D2762" s="5"/>
    </row>
    <row r="2763" spans="1:4" ht="15" customHeight="1">
      <c r="A2763" s="57" t="str">
        <f>IF(بيانات!B2763&lt;&gt;"",بيانات!B2763,"")</f>
        <v/>
      </c>
      <c r="B2763" s="57" t="str">
        <f>IF(بيانات!B2763&lt;&gt;"",بيانات!C2763,"")</f>
        <v/>
      </c>
      <c r="C2763" s="65" t="str">
        <f>IF(بيانات!B2763&lt;&gt;"",بيانات!D2763,"")</f>
        <v/>
      </c>
      <c r="D2763" s="2"/>
    </row>
    <row r="2764" spans="1:4" ht="15" customHeight="1">
      <c r="A2764" s="58" t="str">
        <f>IF(بيانات!B2764&lt;&gt;"",بيانات!B2764,"")</f>
        <v/>
      </c>
      <c r="B2764" s="58" t="str">
        <f>IF(بيانات!B2764&lt;&gt;"",بيانات!C2764,"")</f>
        <v/>
      </c>
      <c r="C2764" s="66" t="str">
        <f>IF(بيانات!B2764&lt;&gt;"",بيانات!D2764,"")</f>
        <v/>
      </c>
      <c r="D2764" s="5"/>
    </row>
    <row r="2765" spans="1:4" ht="15" customHeight="1">
      <c r="A2765" s="57" t="str">
        <f>IF(بيانات!B2765&lt;&gt;"",بيانات!B2765,"")</f>
        <v/>
      </c>
      <c r="B2765" s="57" t="str">
        <f>IF(بيانات!B2765&lt;&gt;"",بيانات!C2765,"")</f>
        <v/>
      </c>
      <c r="C2765" s="65" t="str">
        <f>IF(بيانات!B2765&lt;&gt;"",بيانات!D2765,"")</f>
        <v/>
      </c>
      <c r="D2765" s="2"/>
    </row>
    <row r="2766" spans="1:4" ht="15" customHeight="1">
      <c r="A2766" s="58" t="str">
        <f>IF(بيانات!B2766&lt;&gt;"",بيانات!B2766,"")</f>
        <v/>
      </c>
      <c r="B2766" s="58" t="str">
        <f>IF(بيانات!B2766&lt;&gt;"",بيانات!C2766,"")</f>
        <v/>
      </c>
      <c r="C2766" s="66" t="str">
        <f>IF(بيانات!B2766&lt;&gt;"",بيانات!D2766,"")</f>
        <v/>
      </c>
      <c r="D2766" s="5"/>
    </row>
    <row r="2767" spans="1:4" ht="15" customHeight="1">
      <c r="A2767" s="57" t="str">
        <f>IF(بيانات!B2767&lt;&gt;"",بيانات!B2767,"")</f>
        <v/>
      </c>
      <c r="B2767" s="57" t="str">
        <f>IF(بيانات!B2767&lt;&gt;"",بيانات!C2767,"")</f>
        <v/>
      </c>
      <c r="C2767" s="65" t="str">
        <f>IF(بيانات!B2767&lt;&gt;"",بيانات!D2767,"")</f>
        <v/>
      </c>
      <c r="D2767" s="2"/>
    </row>
    <row r="2768" spans="1:4" ht="15" customHeight="1">
      <c r="A2768" s="58" t="str">
        <f>IF(بيانات!B2768&lt;&gt;"",بيانات!B2768,"")</f>
        <v/>
      </c>
      <c r="B2768" s="58" t="str">
        <f>IF(بيانات!B2768&lt;&gt;"",بيانات!C2768,"")</f>
        <v/>
      </c>
      <c r="C2768" s="66" t="str">
        <f>IF(بيانات!B2768&lt;&gt;"",بيانات!D2768,"")</f>
        <v/>
      </c>
      <c r="D2768" s="5"/>
    </row>
    <row r="2769" spans="1:4" ht="15" customHeight="1">
      <c r="A2769" s="57" t="str">
        <f>IF(بيانات!B2769&lt;&gt;"",بيانات!B2769,"")</f>
        <v/>
      </c>
      <c r="B2769" s="57" t="str">
        <f>IF(بيانات!B2769&lt;&gt;"",بيانات!C2769,"")</f>
        <v/>
      </c>
      <c r="C2769" s="65" t="str">
        <f>IF(بيانات!B2769&lt;&gt;"",بيانات!D2769,"")</f>
        <v/>
      </c>
      <c r="D2769" s="2"/>
    </row>
    <row r="2770" spans="1:4" ht="15" customHeight="1">
      <c r="A2770" s="58" t="str">
        <f>IF(بيانات!B2770&lt;&gt;"",بيانات!B2770,"")</f>
        <v/>
      </c>
      <c r="B2770" s="58" t="str">
        <f>IF(بيانات!B2770&lt;&gt;"",بيانات!C2770,"")</f>
        <v/>
      </c>
      <c r="C2770" s="66" t="str">
        <f>IF(بيانات!B2770&lt;&gt;"",بيانات!D2770,"")</f>
        <v/>
      </c>
      <c r="D2770" s="5"/>
    </row>
    <row r="2771" spans="1:4" ht="15" customHeight="1">
      <c r="A2771" s="57" t="str">
        <f>IF(بيانات!B2771&lt;&gt;"",بيانات!B2771,"")</f>
        <v/>
      </c>
      <c r="B2771" s="57" t="str">
        <f>IF(بيانات!B2771&lt;&gt;"",بيانات!C2771,"")</f>
        <v/>
      </c>
      <c r="C2771" s="65" t="str">
        <f>IF(بيانات!B2771&lt;&gt;"",بيانات!D2771,"")</f>
        <v/>
      </c>
      <c r="D2771" s="2"/>
    </row>
    <row r="2772" spans="1:4" ht="15" customHeight="1">
      <c r="A2772" s="58" t="str">
        <f>IF(بيانات!B2772&lt;&gt;"",بيانات!B2772,"")</f>
        <v/>
      </c>
      <c r="B2772" s="58" t="str">
        <f>IF(بيانات!B2772&lt;&gt;"",بيانات!C2772,"")</f>
        <v/>
      </c>
      <c r="C2772" s="66" t="str">
        <f>IF(بيانات!B2772&lt;&gt;"",بيانات!D2772,"")</f>
        <v/>
      </c>
      <c r="D2772" s="5"/>
    </row>
    <row r="2773" spans="1:4" ht="15" customHeight="1">
      <c r="A2773" s="57" t="str">
        <f>IF(بيانات!B2773&lt;&gt;"",بيانات!B2773,"")</f>
        <v/>
      </c>
      <c r="B2773" s="57" t="str">
        <f>IF(بيانات!B2773&lt;&gt;"",بيانات!C2773,"")</f>
        <v/>
      </c>
      <c r="C2773" s="65" t="str">
        <f>IF(بيانات!B2773&lt;&gt;"",بيانات!D2773,"")</f>
        <v/>
      </c>
      <c r="D2773" s="2"/>
    </row>
    <row r="2774" spans="1:4" ht="15" customHeight="1">
      <c r="A2774" s="58" t="str">
        <f>IF(بيانات!B2774&lt;&gt;"",بيانات!B2774,"")</f>
        <v/>
      </c>
      <c r="B2774" s="58" t="str">
        <f>IF(بيانات!B2774&lt;&gt;"",بيانات!C2774,"")</f>
        <v/>
      </c>
      <c r="C2774" s="66" t="str">
        <f>IF(بيانات!B2774&lt;&gt;"",بيانات!D2774,"")</f>
        <v/>
      </c>
      <c r="D2774" s="5"/>
    </row>
    <row r="2775" spans="1:4" ht="15" customHeight="1">
      <c r="A2775" s="57" t="str">
        <f>IF(بيانات!B2775&lt;&gt;"",بيانات!B2775,"")</f>
        <v/>
      </c>
      <c r="B2775" s="57" t="str">
        <f>IF(بيانات!B2775&lt;&gt;"",بيانات!C2775,"")</f>
        <v/>
      </c>
      <c r="C2775" s="65" t="str">
        <f>IF(بيانات!B2775&lt;&gt;"",بيانات!D2775,"")</f>
        <v/>
      </c>
      <c r="D2775" s="2"/>
    </row>
    <row r="2776" spans="1:4" ht="15" customHeight="1">
      <c r="A2776" s="58" t="str">
        <f>IF(بيانات!B2776&lt;&gt;"",بيانات!B2776,"")</f>
        <v/>
      </c>
      <c r="B2776" s="58" t="str">
        <f>IF(بيانات!B2776&lt;&gt;"",بيانات!C2776,"")</f>
        <v/>
      </c>
      <c r="C2776" s="66" t="str">
        <f>IF(بيانات!B2776&lt;&gt;"",بيانات!D2776,"")</f>
        <v/>
      </c>
      <c r="D2776" s="5"/>
    </row>
    <row r="2777" spans="1:4" ht="15" customHeight="1">
      <c r="A2777" s="57" t="str">
        <f>IF(بيانات!B2777&lt;&gt;"",بيانات!B2777,"")</f>
        <v/>
      </c>
      <c r="B2777" s="57" t="str">
        <f>IF(بيانات!B2777&lt;&gt;"",بيانات!C2777,"")</f>
        <v/>
      </c>
      <c r="C2777" s="65" t="str">
        <f>IF(بيانات!B2777&lt;&gt;"",بيانات!D2777,"")</f>
        <v/>
      </c>
      <c r="D2777" s="2"/>
    </row>
    <row r="2778" spans="1:4" ht="15" customHeight="1">
      <c r="A2778" s="58" t="str">
        <f>IF(بيانات!B2778&lt;&gt;"",بيانات!B2778,"")</f>
        <v/>
      </c>
      <c r="B2778" s="58" t="str">
        <f>IF(بيانات!B2778&lt;&gt;"",بيانات!C2778,"")</f>
        <v/>
      </c>
      <c r="C2778" s="66" t="str">
        <f>IF(بيانات!B2778&lt;&gt;"",بيانات!D2778,"")</f>
        <v/>
      </c>
      <c r="D2778" s="5"/>
    </row>
    <row r="2779" spans="1:4" ht="15" customHeight="1">
      <c r="A2779" s="57" t="str">
        <f>IF(بيانات!B2779&lt;&gt;"",بيانات!B2779,"")</f>
        <v/>
      </c>
      <c r="B2779" s="57" t="str">
        <f>IF(بيانات!B2779&lt;&gt;"",بيانات!C2779,"")</f>
        <v/>
      </c>
      <c r="C2779" s="65" t="str">
        <f>IF(بيانات!B2779&lt;&gt;"",بيانات!D2779,"")</f>
        <v/>
      </c>
      <c r="D2779" s="2"/>
    </row>
    <row r="2780" spans="1:4" ht="15" customHeight="1">
      <c r="A2780" s="58" t="str">
        <f>IF(بيانات!B2780&lt;&gt;"",بيانات!B2780,"")</f>
        <v/>
      </c>
      <c r="B2780" s="58" t="str">
        <f>IF(بيانات!B2780&lt;&gt;"",بيانات!C2780,"")</f>
        <v/>
      </c>
      <c r="C2780" s="66" t="str">
        <f>IF(بيانات!B2780&lt;&gt;"",بيانات!D2780,"")</f>
        <v/>
      </c>
      <c r="D2780" s="5"/>
    </row>
    <row r="2781" spans="1:4" ht="15" customHeight="1">
      <c r="A2781" s="57" t="str">
        <f>IF(بيانات!B2781&lt;&gt;"",بيانات!B2781,"")</f>
        <v/>
      </c>
      <c r="B2781" s="57" t="str">
        <f>IF(بيانات!B2781&lt;&gt;"",بيانات!C2781,"")</f>
        <v/>
      </c>
      <c r="C2781" s="65" t="str">
        <f>IF(بيانات!B2781&lt;&gt;"",بيانات!D2781,"")</f>
        <v/>
      </c>
      <c r="D2781" s="2"/>
    </row>
    <row r="2782" spans="1:4" ht="15" customHeight="1">
      <c r="A2782" s="58" t="str">
        <f>IF(بيانات!B2782&lt;&gt;"",بيانات!B2782,"")</f>
        <v/>
      </c>
      <c r="B2782" s="58" t="str">
        <f>IF(بيانات!B2782&lt;&gt;"",بيانات!C2782,"")</f>
        <v/>
      </c>
      <c r="C2782" s="66" t="str">
        <f>IF(بيانات!B2782&lt;&gt;"",بيانات!D2782,"")</f>
        <v/>
      </c>
      <c r="D2782" s="5"/>
    </row>
    <row r="2783" spans="1:4" ht="15" customHeight="1">
      <c r="A2783" s="57" t="str">
        <f>IF(بيانات!B2783&lt;&gt;"",بيانات!B2783,"")</f>
        <v/>
      </c>
      <c r="B2783" s="57" t="str">
        <f>IF(بيانات!B2783&lt;&gt;"",بيانات!C2783,"")</f>
        <v/>
      </c>
      <c r="C2783" s="65" t="str">
        <f>IF(بيانات!B2783&lt;&gt;"",بيانات!D2783,"")</f>
        <v/>
      </c>
      <c r="D2783" s="2"/>
    </row>
    <row r="2784" spans="1:4" ht="15" customHeight="1">
      <c r="A2784" s="58" t="str">
        <f>IF(بيانات!B2784&lt;&gt;"",بيانات!B2784,"")</f>
        <v/>
      </c>
      <c r="B2784" s="58" t="str">
        <f>IF(بيانات!B2784&lt;&gt;"",بيانات!C2784,"")</f>
        <v/>
      </c>
      <c r="C2784" s="66" t="str">
        <f>IF(بيانات!B2784&lt;&gt;"",بيانات!D2784,"")</f>
        <v/>
      </c>
      <c r="D2784" s="5"/>
    </row>
    <row r="2785" spans="1:4" ht="15" customHeight="1">
      <c r="A2785" s="57" t="str">
        <f>IF(بيانات!B2785&lt;&gt;"",بيانات!B2785,"")</f>
        <v/>
      </c>
      <c r="B2785" s="57" t="str">
        <f>IF(بيانات!B2785&lt;&gt;"",بيانات!C2785,"")</f>
        <v/>
      </c>
      <c r="C2785" s="65" t="str">
        <f>IF(بيانات!B2785&lt;&gt;"",بيانات!D2785,"")</f>
        <v/>
      </c>
      <c r="D2785" s="2"/>
    </row>
    <row r="2786" spans="1:4" ht="15" customHeight="1">
      <c r="A2786" s="58" t="str">
        <f>IF(بيانات!B2786&lt;&gt;"",بيانات!B2786,"")</f>
        <v/>
      </c>
      <c r="B2786" s="58" t="str">
        <f>IF(بيانات!B2786&lt;&gt;"",بيانات!C2786,"")</f>
        <v/>
      </c>
      <c r="C2786" s="66" t="str">
        <f>IF(بيانات!B2786&lt;&gt;"",بيانات!D2786,"")</f>
        <v/>
      </c>
      <c r="D2786" s="5"/>
    </row>
    <row r="2787" spans="1:4" ht="15" customHeight="1">
      <c r="A2787" s="57" t="str">
        <f>IF(بيانات!B2787&lt;&gt;"",بيانات!B2787,"")</f>
        <v/>
      </c>
      <c r="B2787" s="57" t="str">
        <f>IF(بيانات!B2787&lt;&gt;"",بيانات!C2787,"")</f>
        <v/>
      </c>
      <c r="C2787" s="65" t="str">
        <f>IF(بيانات!B2787&lt;&gt;"",بيانات!D2787,"")</f>
        <v/>
      </c>
      <c r="D2787" s="2"/>
    </row>
    <row r="2788" spans="1:4" ht="15" customHeight="1">
      <c r="A2788" s="58" t="str">
        <f>IF(بيانات!B2788&lt;&gt;"",بيانات!B2788,"")</f>
        <v/>
      </c>
      <c r="B2788" s="58" t="str">
        <f>IF(بيانات!B2788&lt;&gt;"",بيانات!C2788,"")</f>
        <v/>
      </c>
      <c r="C2788" s="66" t="str">
        <f>IF(بيانات!B2788&lt;&gt;"",بيانات!D2788,"")</f>
        <v/>
      </c>
      <c r="D2788" s="5"/>
    </row>
    <row r="2789" spans="1:4" ht="15" customHeight="1">
      <c r="A2789" s="57" t="str">
        <f>IF(بيانات!B2789&lt;&gt;"",بيانات!B2789,"")</f>
        <v/>
      </c>
      <c r="B2789" s="57" t="str">
        <f>IF(بيانات!B2789&lt;&gt;"",بيانات!C2789,"")</f>
        <v/>
      </c>
      <c r="C2789" s="65" t="str">
        <f>IF(بيانات!B2789&lt;&gt;"",بيانات!D2789,"")</f>
        <v/>
      </c>
      <c r="D2789" s="2"/>
    </row>
    <row r="2790" spans="1:4" ht="15" customHeight="1">
      <c r="A2790" s="58" t="str">
        <f>IF(بيانات!B2790&lt;&gt;"",بيانات!B2790,"")</f>
        <v/>
      </c>
      <c r="B2790" s="58" t="str">
        <f>IF(بيانات!B2790&lt;&gt;"",بيانات!C2790,"")</f>
        <v/>
      </c>
      <c r="C2790" s="66" t="str">
        <f>IF(بيانات!B2790&lt;&gt;"",بيانات!D2790,"")</f>
        <v/>
      </c>
      <c r="D2790" s="5"/>
    </row>
    <row r="2791" spans="1:4" ht="15" customHeight="1">
      <c r="A2791" s="57" t="str">
        <f>IF(بيانات!B2791&lt;&gt;"",بيانات!B2791,"")</f>
        <v/>
      </c>
      <c r="B2791" s="57" t="str">
        <f>IF(بيانات!B2791&lt;&gt;"",بيانات!C2791,"")</f>
        <v/>
      </c>
      <c r="C2791" s="65" t="str">
        <f>IF(بيانات!B2791&lt;&gt;"",بيانات!D2791,"")</f>
        <v/>
      </c>
      <c r="D2791" s="2"/>
    </row>
    <row r="2792" spans="1:4" ht="15" customHeight="1">
      <c r="A2792" s="58" t="str">
        <f>IF(بيانات!B2792&lt;&gt;"",بيانات!B2792,"")</f>
        <v/>
      </c>
      <c r="B2792" s="58" t="str">
        <f>IF(بيانات!B2792&lt;&gt;"",بيانات!C2792,"")</f>
        <v/>
      </c>
      <c r="C2792" s="66" t="str">
        <f>IF(بيانات!B2792&lt;&gt;"",بيانات!D2792,"")</f>
        <v/>
      </c>
      <c r="D2792" s="5"/>
    </row>
    <row r="2793" spans="1:4" ht="15" customHeight="1">
      <c r="A2793" s="57" t="str">
        <f>IF(بيانات!B2793&lt;&gt;"",بيانات!B2793,"")</f>
        <v/>
      </c>
      <c r="B2793" s="57" t="str">
        <f>IF(بيانات!B2793&lt;&gt;"",بيانات!C2793,"")</f>
        <v/>
      </c>
      <c r="C2793" s="65" t="str">
        <f>IF(بيانات!B2793&lt;&gt;"",بيانات!D2793,"")</f>
        <v/>
      </c>
      <c r="D2793" s="2"/>
    </row>
    <row r="2794" spans="1:4" ht="15" customHeight="1">
      <c r="A2794" s="58" t="str">
        <f>IF(بيانات!B2794&lt;&gt;"",بيانات!B2794,"")</f>
        <v/>
      </c>
      <c r="B2794" s="58" t="str">
        <f>IF(بيانات!B2794&lt;&gt;"",بيانات!C2794,"")</f>
        <v/>
      </c>
      <c r="C2794" s="66" t="str">
        <f>IF(بيانات!B2794&lt;&gt;"",بيانات!D2794,"")</f>
        <v/>
      </c>
      <c r="D2794" s="5"/>
    </row>
    <row r="2795" spans="1:4" ht="15" customHeight="1">
      <c r="A2795" s="57" t="str">
        <f>IF(بيانات!B2795&lt;&gt;"",بيانات!B2795,"")</f>
        <v/>
      </c>
      <c r="B2795" s="57" t="str">
        <f>IF(بيانات!B2795&lt;&gt;"",بيانات!C2795,"")</f>
        <v/>
      </c>
      <c r="C2795" s="65" t="str">
        <f>IF(بيانات!B2795&lt;&gt;"",بيانات!D2795,"")</f>
        <v/>
      </c>
      <c r="D2795" s="2"/>
    </row>
    <row r="2796" spans="1:4" ht="15" customHeight="1">
      <c r="A2796" s="58" t="str">
        <f>IF(بيانات!B2796&lt;&gt;"",بيانات!B2796,"")</f>
        <v/>
      </c>
      <c r="B2796" s="58" t="str">
        <f>IF(بيانات!B2796&lt;&gt;"",بيانات!C2796,"")</f>
        <v/>
      </c>
      <c r="C2796" s="66" t="str">
        <f>IF(بيانات!B2796&lt;&gt;"",بيانات!D2796,"")</f>
        <v/>
      </c>
      <c r="D2796" s="5"/>
    </row>
    <row r="2797" spans="1:4" ht="15" customHeight="1">
      <c r="A2797" s="57" t="str">
        <f>IF(بيانات!B2797&lt;&gt;"",بيانات!B2797,"")</f>
        <v/>
      </c>
      <c r="B2797" s="57" t="str">
        <f>IF(بيانات!B2797&lt;&gt;"",بيانات!C2797,"")</f>
        <v/>
      </c>
      <c r="C2797" s="65" t="str">
        <f>IF(بيانات!B2797&lt;&gt;"",بيانات!D2797,"")</f>
        <v/>
      </c>
      <c r="D2797" s="2"/>
    </row>
    <row r="2798" spans="1:4" ht="15" customHeight="1">
      <c r="A2798" s="58" t="str">
        <f>IF(بيانات!B2798&lt;&gt;"",بيانات!B2798,"")</f>
        <v/>
      </c>
      <c r="B2798" s="58" t="str">
        <f>IF(بيانات!B2798&lt;&gt;"",بيانات!C2798,"")</f>
        <v/>
      </c>
      <c r="C2798" s="66" t="str">
        <f>IF(بيانات!B2798&lt;&gt;"",بيانات!D2798,"")</f>
        <v/>
      </c>
      <c r="D2798" s="5"/>
    </row>
    <row r="2799" spans="1:4" ht="15" customHeight="1">
      <c r="A2799" s="57" t="str">
        <f>IF(بيانات!B2799&lt;&gt;"",بيانات!B2799,"")</f>
        <v/>
      </c>
      <c r="B2799" s="57" t="str">
        <f>IF(بيانات!B2799&lt;&gt;"",بيانات!C2799,"")</f>
        <v/>
      </c>
      <c r="C2799" s="65" t="str">
        <f>IF(بيانات!B2799&lt;&gt;"",بيانات!D2799,"")</f>
        <v/>
      </c>
      <c r="D2799" s="2"/>
    </row>
    <row r="2800" spans="1:4" ht="15" customHeight="1">
      <c r="A2800" s="58" t="str">
        <f>IF(بيانات!B2800&lt;&gt;"",بيانات!B2800,"")</f>
        <v/>
      </c>
      <c r="B2800" s="58" t="str">
        <f>IF(بيانات!B2800&lt;&gt;"",بيانات!C2800,"")</f>
        <v/>
      </c>
      <c r="C2800" s="66" t="str">
        <f>IF(بيانات!B2800&lt;&gt;"",بيانات!D2800,"")</f>
        <v/>
      </c>
      <c r="D2800" s="5"/>
    </row>
    <row r="2801" spans="1:4" ht="15" customHeight="1">
      <c r="A2801" s="57" t="str">
        <f>IF(بيانات!B2801&lt;&gt;"",بيانات!B2801,"")</f>
        <v/>
      </c>
      <c r="B2801" s="57" t="str">
        <f>IF(بيانات!B2801&lt;&gt;"",بيانات!C2801,"")</f>
        <v/>
      </c>
      <c r="C2801" s="65" t="str">
        <f>IF(بيانات!B2801&lt;&gt;"",بيانات!D2801,"")</f>
        <v/>
      </c>
      <c r="D2801" s="2"/>
    </row>
    <row r="2802" spans="1:4" ht="15" customHeight="1">
      <c r="A2802" s="58" t="str">
        <f>IF(بيانات!B2802&lt;&gt;"",بيانات!B2802,"")</f>
        <v/>
      </c>
      <c r="B2802" s="58" t="str">
        <f>IF(بيانات!B2802&lt;&gt;"",بيانات!C2802,"")</f>
        <v/>
      </c>
      <c r="C2802" s="66" t="str">
        <f>IF(بيانات!B2802&lt;&gt;"",بيانات!D2802,"")</f>
        <v/>
      </c>
      <c r="D2802" s="5"/>
    </row>
    <row r="2803" spans="1:4" ht="15" customHeight="1">
      <c r="A2803" s="57" t="str">
        <f>IF(بيانات!B2803&lt;&gt;"",بيانات!B2803,"")</f>
        <v/>
      </c>
      <c r="B2803" s="57" t="str">
        <f>IF(بيانات!B2803&lt;&gt;"",بيانات!C2803,"")</f>
        <v/>
      </c>
      <c r="C2803" s="65" t="str">
        <f>IF(بيانات!B2803&lt;&gt;"",بيانات!D2803,"")</f>
        <v/>
      </c>
      <c r="D2803" s="2"/>
    </row>
    <row r="2804" spans="1:4" ht="15" customHeight="1">
      <c r="A2804" s="58" t="str">
        <f>IF(بيانات!B2804&lt;&gt;"",بيانات!B2804,"")</f>
        <v/>
      </c>
      <c r="B2804" s="58" t="str">
        <f>IF(بيانات!B2804&lt;&gt;"",بيانات!C2804,"")</f>
        <v/>
      </c>
      <c r="C2804" s="66" t="str">
        <f>IF(بيانات!B2804&lt;&gt;"",بيانات!D2804,"")</f>
        <v/>
      </c>
      <c r="D2804" s="5"/>
    </row>
    <row r="2805" spans="1:4" ht="15" customHeight="1">
      <c r="A2805" s="57" t="str">
        <f>IF(بيانات!B2805&lt;&gt;"",بيانات!B2805,"")</f>
        <v/>
      </c>
      <c r="B2805" s="57" t="str">
        <f>IF(بيانات!B2805&lt;&gt;"",بيانات!C2805,"")</f>
        <v/>
      </c>
      <c r="C2805" s="65" t="str">
        <f>IF(بيانات!B2805&lt;&gt;"",بيانات!D2805,"")</f>
        <v/>
      </c>
      <c r="D2805" s="2"/>
    </row>
    <row r="2806" spans="1:4" ht="15" customHeight="1">
      <c r="A2806" s="58" t="str">
        <f>IF(بيانات!B2806&lt;&gt;"",بيانات!B2806,"")</f>
        <v/>
      </c>
      <c r="B2806" s="58" t="str">
        <f>IF(بيانات!B2806&lt;&gt;"",بيانات!C2806,"")</f>
        <v/>
      </c>
      <c r="C2806" s="66" t="str">
        <f>IF(بيانات!B2806&lt;&gt;"",بيانات!D2806,"")</f>
        <v/>
      </c>
      <c r="D2806" s="5"/>
    </row>
    <row r="2807" spans="1:4" ht="15" customHeight="1">
      <c r="A2807" s="57" t="str">
        <f>IF(بيانات!B2807&lt;&gt;"",بيانات!B2807,"")</f>
        <v/>
      </c>
      <c r="B2807" s="57" t="str">
        <f>IF(بيانات!B2807&lt;&gt;"",بيانات!C2807,"")</f>
        <v/>
      </c>
      <c r="C2807" s="65" t="str">
        <f>IF(بيانات!B2807&lt;&gt;"",بيانات!D2807,"")</f>
        <v/>
      </c>
      <c r="D2807" s="2"/>
    </row>
    <row r="2808" spans="1:4" ht="15" customHeight="1">
      <c r="A2808" s="58" t="str">
        <f>IF(بيانات!B2808&lt;&gt;"",بيانات!B2808,"")</f>
        <v/>
      </c>
      <c r="B2808" s="58" t="str">
        <f>IF(بيانات!B2808&lt;&gt;"",بيانات!C2808,"")</f>
        <v/>
      </c>
      <c r="C2808" s="66" t="str">
        <f>IF(بيانات!B2808&lt;&gt;"",بيانات!D2808,"")</f>
        <v/>
      </c>
      <c r="D2808" s="5"/>
    </row>
    <row r="2809" spans="1:4" ht="15" customHeight="1">
      <c r="A2809" s="57" t="str">
        <f>IF(بيانات!B2809&lt;&gt;"",بيانات!B2809,"")</f>
        <v/>
      </c>
      <c r="B2809" s="57" t="str">
        <f>IF(بيانات!B2809&lt;&gt;"",بيانات!C2809,"")</f>
        <v/>
      </c>
      <c r="C2809" s="65" t="str">
        <f>IF(بيانات!B2809&lt;&gt;"",بيانات!D2809,"")</f>
        <v/>
      </c>
      <c r="D2809" s="2"/>
    </row>
    <row r="2810" spans="1:4" ht="15" customHeight="1">
      <c r="A2810" s="58" t="str">
        <f>IF(بيانات!B2810&lt;&gt;"",بيانات!B2810,"")</f>
        <v/>
      </c>
      <c r="B2810" s="58" t="str">
        <f>IF(بيانات!B2810&lt;&gt;"",بيانات!C2810,"")</f>
        <v/>
      </c>
      <c r="C2810" s="66" t="str">
        <f>IF(بيانات!B2810&lt;&gt;"",بيانات!D2810,"")</f>
        <v/>
      </c>
      <c r="D2810" s="5"/>
    </row>
    <row r="2811" spans="1:4" ht="15" customHeight="1">
      <c r="A2811" s="57" t="str">
        <f>IF(بيانات!B2811&lt;&gt;"",بيانات!B2811,"")</f>
        <v/>
      </c>
      <c r="B2811" s="57" t="str">
        <f>IF(بيانات!B2811&lt;&gt;"",بيانات!C2811,"")</f>
        <v/>
      </c>
      <c r="C2811" s="65" t="str">
        <f>IF(بيانات!B2811&lt;&gt;"",بيانات!D2811,"")</f>
        <v/>
      </c>
      <c r="D2811" s="2"/>
    </row>
    <row r="2812" spans="1:4" ht="15" customHeight="1">
      <c r="A2812" s="58" t="str">
        <f>IF(بيانات!B2812&lt;&gt;"",بيانات!B2812,"")</f>
        <v/>
      </c>
      <c r="B2812" s="58" t="str">
        <f>IF(بيانات!B2812&lt;&gt;"",بيانات!C2812,"")</f>
        <v/>
      </c>
      <c r="C2812" s="66" t="str">
        <f>IF(بيانات!B2812&lt;&gt;"",بيانات!D2812,"")</f>
        <v/>
      </c>
      <c r="D2812" s="5"/>
    </row>
    <row r="2813" spans="1:4" ht="15" customHeight="1">
      <c r="A2813" s="57" t="str">
        <f>IF(بيانات!B2813&lt;&gt;"",بيانات!B2813,"")</f>
        <v/>
      </c>
      <c r="B2813" s="57" t="str">
        <f>IF(بيانات!B2813&lt;&gt;"",بيانات!C2813,"")</f>
        <v/>
      </c>
      <c r="C2813" s="65" t="str">
        <f>IF(بيانات!B2813&lt;&gt;"",بيانات!D2813,"")</f>
        <v/>
      </c>
      <c r="D2813" s="2"/>
    </row>
    <row r="2814" spans="1:4" ht="15" customHeight="1">
      <c r="A2814" s="58" t="str">
        <f>IF(بيانات!B2814&lt;&gt;"",بيانات!B2814,"")</f>
        <v/>
      </c>
      <c r="B2814" s="58" t="str">
        <f>IF(بيانات!B2814&lt;&gt;"",بيانات!C2814,"")</f>
        <v/>
      </c>
      <c r="C2814" s="66" t="str">
        <f>IF(بيانات!B2814&lt;&gt;"",بيانات!D2814,"")</f>
        <v/>
      </c>
      <c r="D2814" s="5"/>
    </row>
    <row r="2815" spans="1:4" ht="15" customHeight="1">
      <c r="A2815" s="57" t="str">
        <f>IF(بيانات!B2815&lt;&gt;"",بيانات!B2815,"")</f>
        <v/>
      </c>
      <c r="B2815" s="57" t="str">
        <f>IF(بيانات!B2815&lt;&gt;"",بيانات!C2815,"")</f>
        <v/>
      </c>
      <c r="C2815" s="65" t="str">
        <f>IF(بيانات!B2815&lt;&gt;"",بيانات!D2815,"")</f>
        <v/>
      </c>
      <c r="D2815" s="2"/>
    </row>
    <row r="2816" spans="1:4" ht="15" customHeight="1">
      <c r="A2816" s="58" t="str">
        <f>IF(بيانات!B2816&lt;&gt;"",بيانات!B2816,"")</f>
        <v/>
      </c>
      <c r="B2816" s="58" t="str">
        <f>IF(بيانات!B2816&lt;&gt;"",بيانات!C2816,"")</f>
        <v/>
      </c>
      <c r="C2816" s="66" t="str">
        <f>IF(بيانات!B2816&lt;&gt;"",بيانات!D2816,"")</f>
        <v/>
      </c>
      <c r="D2816" s="5"/>
    </row>
    <row r="2817" spans="1:4" ht="15" customHeight="1">
      <c r="A2817" s="57" t="str">
        <f>IF(بيانات!B2817&lt;&gt;"",بيانات!B2817,"")</f>
        <v/>
      </c>
      <c r="B2817" s="57" t="str">
        <f>IF(بيانات!B2817&lt;&gt;"",بيانات!C2817,"")</f>
        <v/>
      </c>
      <c r="C2817" s="65" t="str">
        <f>IF(بيانات!B2817&lt;&gt;"",بيانات!D2817,"")</f>
        <v/>
      </c>
      <c r="D2817" s="2"/>
    </row>
    <row r="2818" spans="1:4" ht="15" customHeight="1">
      <c r="A2818" s="58" t="str">
        <f>IF(بيانات!B2818&lt;&gt;"",بيانات!B2818,"")</f>
        <v/>
      </c>
      <c r="B2818" s="58" t="str">
        <f>IF(بيانات!B2818&lt;&gt;"",بيانات!C2818,"")</f>
        <v/>
      </c>
      <c r="C2818" s="66" t="str">
        <f>IF(بيانات!B2818&lt;&gt;"",بيانات!D2818,"")</f>
        <v/>
      </c>
      <c r="D2818" s="5"/>
    </row>
    <row r="2819" spans="1:4" ht="15" customHeight="1">
      <c r="A2819" s="57" t="str">
        <f>IF(بيانات!B2819&lt;&gt;"",بيانات!B2819,"")</f>
        <v/>
      </c>
      <c r="B2819" s="57" t="str">
        <f>IF(بيانات!B2819&lt;&gt;"",بيانات!C2819,"")</f>
        <v/>
      </c>
      <c r="C2819" s="65" t="str">
        <f>IF(بيانات!B2819&lt;&gt;"",بيانات!D2819,"")</f>
        <v/>
      </c>
      <c r="D2819" s="2"/>
    </row>
    <row r="2820" spans="1:4" ht="15" customHeight="1">
      <c r="A2820" s="58" t="str">
        <f>IF(بيانات!B2820&lt;&gt;"",بيانات!B2820,"")</f>
        <v/>
      </c>
      <c r="B2820" s="58" t="str">
        <f>IF(بيانات!B2820&lt;&gt;"",بيانات!C2820,"")</f>
        <v/>
      </c>
      <c r="C2820" s="66" t="str">
        <f>IF(بيانات!B2820&lt;&gt;"",بيانات!D2820,"")</f>
        <v/>
      </c>
      <c r="D2820" s="5"/>
    </row>
    <row r="2821" spans="1:4" ht="15" customHeight="1">
      <c r="A2821" s="57" t="str">
        <f>IF(بيانات!B2821&lt;&gt;"",بيانات!B2821,"")</f>
        <v/>
      </c>
      <c r="B2821" s="57" t="str">
        <f>IF(بيانات!B2821&lt;&gt;"",بيانات!C2821,"")</f>
        <v/>
      </c>
      <c r="C2821" s="65" t="str">
        <f>IF(بيانات!B2821&lt;&gt;"",بيانات!D2821,"")</f>
        <v/>
      </c>
      <c r="D2821" s="2"/>
    </row>
    <row r="2822" spans="1:4" ht="15" customHeight="1">
      <c r="A2822" s="58" t="str">
        <f>IF(بيانات!B2822&lt;&gt;"",بيانات!B2822,"")</f>
        <v/>
      </c>
      <c r="B2822" s="58" t="str">
        <f>IF(بيانات!B2822&lt;&gt;"",بيانات!C2822,"")</f>
        <v/>
      </c>
      <c r="C2822" s="66" t="str">
        <f>IF(بيانات!B2822&lt;&gt;"",بيانات!D2822,"")</f>
        <v/>
      </c>
      <c r="D2822" s="5"/>
    </row>
    <row r="2823" spans="1:4" ht="15" customHeight="1">
      <c r="A2823" s="57" t="str">
        <f>IF(بيانات!B2823&lt;&gt;"",بيانات!B2823,"")</f>
        <v/>
      </c>
      <c r="B2823" s="57" t="str">
        <f>IF(بيانات!B2823&lt;&gt;"",بيانات!C2823,"")</f>
        <v/>
      </c>
      <c r="C2823" s="65" t="str">
        <f>IF(بيانات!B2823&lt;&gt;"",بيانات!D2823,"")</f>
        <v/>
      </c>
      <c r="D2823" s="2"/>
    </row>
    <row r="2824" spans="1:4" ht="15" customHeight="1">
      <c r="A2824" s="58" t="str">
        <f>IF(بيانات!B2824&lt;&gt;"",بيانات!B2824,"")</f>
        <v/>
      </c>
      <c r="B2824" s="58" t="str">
        <f>IF(بيانات!B2824&lt;&gt;"",بيانات!C2824,"")</f>
        <v/>
      </c>
      <c r="C2824" s="66" t="str">
        <f>IF(بيانات!B2824&lt;&gt;"",بيانات!D2824,"")</f>
        <v/>
      </c>
      <c r="D2824" s="5"/>
    </row>
    <row r="2825" spans="1:4" ht="15" customHeight="1">
      <c r="A2825" s="57" t="str">
        <f>IF(بيانات!B2825&lt;&gt;"",بيانات!B2825,"")</f>
        <v/>
      </c>
      <c r="B2825" s="57" t="str">
        <f>IF(بيانات!B2825&lt;&gt;"",بيانات!C2825,"")</f>
        <v/>
      </c>
      <c r="C2825" s="65" t="str">
        <f>IF(بيانات!B2825&lt;&gt;"",بيانات!D2825,"")</f>
        <v/>
      </c>
      <c r="D2825" s="2"/>
    </row>
    <row r="2826" spans="1:4" ht="15" customHeight="1">
      <c r="A2826" s="58" t="str">
        <f>IF(بيانات!B2826&lt;&gt;"",بيانات!B2826,"")</f>
        <v/>
      </c>
      <c r="B2826" s="58" t="str">
        <f>IF(بيانات!B2826&lt;&gt;"",بيانات!C2826,"")</f>
        <v/>
      </c>
      <c r="C2826" s="66" t="str">
        <f>IF(بيانات!B2826&lt;&gt;"",بيانات!D2826,"")</f>
        <v/>
      </c>
      <c r="D2826" s="5"/>
    </row>
    <row r="2827" spans="1:4" ht="15" customHeight="1">
      <c r="A2827" s="57" t="str">
        <f>IF(بيانات!B2827&lt;&gt;"",بيانات!B2827,"")</f>
        <v/>
      </c>
      <c r="B2827" s="57" t="str">
        <f>IF(بيانات!B2827&lt;&gt;"",بيانات!C2827,"")</f>
        <v/>
      </c>
      <c r="C2827" s="65" t="str">
        <f>IF(بيانات!B2827&lt;&gt;"",بيانات!D2827,"")</f>
        <v/>
      </c>
      <c r="D2827" s="2"/>
    </row>
    <row r="2828" spans="1:4" ht="15" customHeight="1">
      <c r="A2828" s="58" t="str">
        <f>IF(بيانات!B2828&lt;&gt;"",بيانات!B2828,"")</f>
        <v/>
      </c>
      <c r="B2828" s="58" t="str">
        <f>IF(بيانات!B2828&lt;&gt;"",بيانات!C2828,"")</f>
        <v/>
      </c>
      <c r="C2828" s="66" t="str">
        <f>IF(بيانات!B2828&lt;&gt;"",بيانات!D2828,"")</f>
        <v/>
      </c>
      <c r="D2828" s="5"/>
    </row>
    <row r="2829" spans="1:4" ht="15" customHeight="1">
      <c r="A2829" s="57" t="str">
        <f>IF(بيانات!B2829&lt;&gt;"",بيانات!B2829,"")</f>
        <v/>
      </c>
      <c r="B2829" s="57" t="str">
        <f>IF(بيانات!B2829&lt;&gt;"",بيانات!C2829,"")</f>
        <v/>
      </c>
      <c r="C2829" s="65" t="str">
        <f>IF(بيانات!B2829&lt;&gt;"",بيانات!D2829,"")</f>
        <v/>
      </c>
      <c r="D2829" s="2"/>
    </row>
    <row r="2830" spans="1:4" ht="15" customHeight="1">
      <c r="A2830" s="58" t="str">
        <f>IF(بيانات!B2830&lt;&gt;"",بيانات!B2830,"")</f>
        <v/>
      </c>
      <c r="B2830" s="58" t="str">
        <f>IF(بيانات!B2830&lt;&gt;"",بيانات!C2830,"")</f>
        <v/>
      </c>
      <c r="C2830" s="66" t="str">
        <f>IF(بيانات!B2830&lt;&gt;"",بيانات!D2830,"")</f>
        <v/>
      </c>
      <c r="D2830" s="5"/>
    </row>
    <row r="2831" spans="1:4" ht="15" customHeight="1">
      <c r="A2831" s="57" t="str">
        <f>IF(بيانات!B2831&lt;&gt;"",بيانات!B2831,"")</f>
        <v/>
      </c>
      <c r="B2831" s="57" t="str">
        <f>IF(بيانات!B2831&lt;&gt;"",بيانات!C2831,"")</f>
        <v/>
      </c>
      <c r="C2831" s="65" t="str">
        <f>IF(بيانات!B2831&lt;&gt;"",بيانات!D2831,"")</f>
        <v/>
      </c>
      <c r="D2831" s="2"/>
    </row>
    <row r="2832" spans="1:4" ht="15" customHeight="1">
      <c r="A2832" s="58" t="str">
        <f>IF(بيانات!B2832&lt;&gt;"",بيانات!B2832,"")</f>
        <v/>
      </c>
      <c r="B2832" s="58" t="str">
        <f>IF(بيانات!B2832&lt;&gt;"",بيانات!C2832,"")</f>
        <v/>
      </c>
      <c r="C2832" s="66" t="str">
        <f>IF(بيانات!B2832&lt;&gt;"",بيانات!D2832,"")</f>
        <v/>
      </c>
      <c r="D2832" s="5"/>
    </row>
    <row r="2833" spans="1:4" ht="15" customHeight="1">
      <c r="A2833" s="57" t="str">
        <f>IF(بيانات!B2833&lt;&gt;"",بيانات!B2833,"")</f>
        <v/>
      </c>
      <c r="B2833" s="57" t="str">
        <f>IF(بيانات!B2833&lt;&gt;"",بيانات!C2833,"")</f>
        <v/>
      </c>
      <c r="C2833" s="65" t="str">
        <f>IF(بيانات!B2833&lt;&gt;"",بيانات!D2833,"")</f>
        <v/>
      </c>
      <c r="D2833" s="2"/>
    </row>
    <row r="2834" spans="1:4" ht="15" customHeight="1">
      <c r="A2834" s="58" t="str">
        <f>IF(بيانات!B2834&lt;&gt;"",بيانات!B2834,"")</f>
        <v/>
      </c>
      <c r="B2834" s="58" t="str">
        <f>IF(بيانات!B2834&lt;&gt;"",بيانات!C2834,"")</f>
        <v/>
      </c>
      <c r="C2834" s="66" t="str">
        <f>IF(بيانات!B2834&lt;&gt;"",بيانات!D2834,"")</f>
        <v/>
      </c>
      <c r="D2834" s="5"/>
    </row>
    <row r="2835" spans="1:4" ht="15" customHeight="1">
      <c r="A2835" s="57" t="str">
        <f>IF(بيانات!B2835&lt;&gt;"",بيانات!B2835,"")</f>
        <v/>
      </c>
      <c r="B2835" s="57" t="str">
        <f>IF(بيانات!B2835&lt;&gt;"",بيانات!C2835,"")</f>
        <v/>
      </c>
      <c r="C2835" s="65" t="str">
        <f>IF(بيانات!B2835&lt;&gt;"",بيانات!D2835,"")</f>
        <v/>
      </c>
      <c r="D2835" s="2"/>
    </row>
    <row r="2836" spans="1:4" ht="15" customHeight="1">
      <c r="A2836" s="58" t="str">
        <f>IF(بيانات!B2836&lt;&gt;"",بيانات!B2836,"")</f>
        <v/>
      </c>
      <c r="B2836" s="58" t="str">
        <f>IF(بيانات!B2836&lt;&gt;"",بيانات!C2836,"")</f>
        <v/>
      </c>
      <c r="C2836" s="66" t="str">
        <f>IF(بيانات!B2836&lt;&gt;"",بيانات!D2836,"")</f>
        <v/>
      </c>
      <c r="D2836" s="5"/>
    </row>
    <row r="2837" spans="1:4" ht="15" customHeight="1">
      <c r="A2837" s="57" t="str">
        <f>IF(بيانات!B2837&lt;&gt;"",بيانات!B2837,"")</f>
        <v/>
      </c>
      <c r="B2837" s="57" t="str">
        <f>IF(بيانات!B2837&lt;&gt;"",بيانات!C2837,"")</f>
        <v/>
      </c>
      <c r="C2837" s="65" t="str">
        <f>IF(بيانات!B2837&lt;&gt;"",بيانات!D2837,"")</f>
        <v/>
      </c>
      <c r="D2837" s="2"/>
    </row>
    <row r="2838" spans="1:4" ht="15" customHeight="1">
      <c r="A2838" s="58" t="str">
        <f>IF(بيانات!B2838&lt;&gt;"",بيانات!B2838,"")</f>
        <v/>
      </c>
      <c r="B2838" s="58" t="str">
        <f>IF(بيانات!B2838&lt;&gt;"",بيانات!C2838,"")</f>
        <v/>
      </c>
      <c r="C2838" s="66" t="str">
        <f>IF(بيانات!B2838&lt;&gt;"",بيانات!D2838,"")</f>
        <v/>
      </c>
      <c r="D2838" s="5"/>
    </row>
    <row r="2839" spans="1:4" ht="15" customHeight="1">
      <c r="A2839" s="57" t="str">
        <f>IF(بيانات!B2839&lt;&gt;"",بيانات!B2839,"")</f>
        <v/>
      </c>
      <c r="B2839" s="57" t="str">
        <f>IF(بيانات!B2839&lt;&gt;"",بيانات!C2839,"")</f>
        <v/>
      </c>
      <c r="C2839" s="65" t="str">
        <f>IF(بيانات!B2839&lt;&gt;"",بيانات!D2839,"")</f>
        <v/>
      </c>
      <c r="D2839" s="2"/>
    </row>
    <row r="2840" spans="1:4" ht="15" customHeight="1">
      <c r="A2840" s="58" t="str">
        <f>IF(بيانات!B2840&lt;&gt;"",بيانات!B2840,"")</f>
        <v/>
      </c>
      <c r="B2840" s="58" t="str">
        <f>IF(بيانات!B2840&lt;&gt;"",بيانات!C2840,"")</f>
        <v/>
      </c>
      <c r="C2840" s="66" t="str">
        <f>IF(بيانات!B2840&lt;&gt;"",بيانات!D2840,"")</f>
        <v/>
      </c>
      <c r="D2840" s="5"/>
    </row>
    <row r="2841" spans="1:4" ht="15" customHeight="1">
      <c r="A2841" s="57" t="str">
        <f>IF(بيانات!B2841&lt;&gt;"",بيانات!B2841,"")</f>
        <v/>
      </c>
      <c r="B2841" s="57" t="str">
        <f>IF(بيانات!B2841&lt;&gt;"",بيانات!C2841,"")</f>
        <v/>
      </c>
      <c r="C2841" s="65" t="str">
        <f>IF(بيانات!B2841&lt;&gt;"",بيانات!D2841,"")</f>
        <v/>
      </c>
      <c r="D2841" s="2"/>
    </row>
    <row r="2842" spans="1:4" ht="15" customHeight="1">
      <c r="A2842" s="58" t="str">
        <f>IF(بيانات!B2842&lt;&gt;"",بيانات!B2842,"")</f>
        <v/>
      </c>
      <c r="B2842" s="58" t="str">
        <f>IF(بيانات!B2842&lt;&gt;"",بيانات!C2842,"")</f>
        <v/>
      </c>
      <c r="C2842" s="66" t="str">
        <f>IF(بيانات!B2842&lt;&gt;"",بيانات!D2842,"")</f>
        <v/>
      </c>
      <c r="D2842" s="5"/>
    </row>
    <row r="2843" spans="1:4" ht="15" customHeight="1">
      <c r="A2843" s="57" t="str">
        <f>IF(بيانات!B2843&lt;&gt;"",بيانات!B2843,"")</f>
        <v/>
      </c>
      <c r="B2843" s="57" t="str">
        <f>IF(بيانات!B2843&lt;&gt;"",بيانات!C2843,"")</f>
        <v/>
      </c>
      <c r="C2843" s="65" t="str">
        <f>IF(بيانات!B2843&lt;&gt;"",بيانات!D2843,"")</f>
        <v/>
      </c>
      <c r="D2843" s="2"/>
    </row>
    <row r="2844" spans="1:4" ht="15" customHeight="1">
      <c r="A2844" s="58" t="str">
        <f>IF(بيانات!B2844&lt;&gt;"",بيانات!B2844,"")</f>
        <v/>
      </c>
      <c r="B2844" s="58" t="str">
        <f>IF(بيانات!B2844&lt;&gt;"",بيانات!C2844,"")</f>
        <v/>
      </c>
      <c r="C2844" s="66" t="str">
        <f>IF(بيانات!B2844&lt;&gt;"",بيانات!D2844,"")</f>
        <v/>
      </c>
      <c r="D2844" s="5"/>
    </row>
    <row r="2845" spans="1:4" ht="15" customHeight="1">
      <c r="A2845" s="57" t="str">
        <f>IF(بيانات!B2845&lt;&gt;"",بيانات!B2845,"")</f>
        <v/>
      </c>
      <c r="B2845" s="57" t="str">
        <f>IF(بيانات!B2845&lt;&gt;"",بيانات!C2845,"")</f>
        <v/>
      </c>
      <c r="C2845" s="65" t="str">
        <f>IF(بيانات!B2845&lt;&gt;"",بيانات!D2845,"")</f>
        <v/>
      </c>
      <c r="D2845" s="2"/>
    </row>
    <row r="2846" spans="1:4" ht="15" customHeight="1">
      <c r="A2846" s="58" t="str">
        <f>IF(بيانات!B2846&lt;&gt;"",بيانات!B2846,"")</f>
        <v/>
      </c>
      <c r="B2846" s="58" t="str">
        <f>IF(بيانات!B2846&lt;&gt;"",بيانات!C2846,"")</f>
        <v/>
      </c>
      <c r="C2846" s="66" t="str">
        <f>IF(بيانات!B2846&lt;&gt;"",بيانات!D2846,"")</f>
        <v/>
      </c>
      <c r="D2846" s="5"/>
    </row>
    <row r="2847" spans="1:4" ht="15" customHeight="1">
      <c r="A2847" s="57" t="str">
        <f>IF(بيانات!B2847&lt;&gt;"",بيانات!B2847,"")</f>
        <v/>
      </c>
      <c r="B2847" s="57" t="str">
        <f>IF(بيانات!B2847&lt;&gt;"",بيانات!C2847,"")</f>
        <v/>
      </c>
      <c r="C2847" s="65" t="str">
        <f>IF(بيانات!B2847&lt;&gt;"",بيانات!D2847,"")</f>
        <v/>
      </c>
      <c r="D2847" s="2"/>
    </row>
    <row r="2848" spans="1:4" ht="15" customHeight="1">
      <c r="A2848" s="58" t="str">
        <f>IF(بيانات!B2848&lt;&gt;"",بيانات!B2848,"")</f>
        <v/>
      </c>
      <c r="B2848" s="58" t="str">
        <f>IF(بيانات!B2848&lt;&gt;"",بيانات!C2848,"")</f>
        <v/>
      </c>
      <c r="C2848" s="66" t="str">
        <f>IF(بيانات!B2848&lt;&gt;"",بيانات!D2848,"")</f>
        <v/>
      </c>
      <c r="D2848" s="5"/>
    </row>
    <row r="2849" spans="1:4" ht="15" customHeight="1">
      <c r="A2849" s="57" t="str">
        <f>IF(بيانات!B2849&lt;&gt;"",بيانات!B2849,"")</f>
        <v/>
      </c>
      <c r="B2849" s="57" t="str">
        <f>IF(بيانات!B2849&lt;&gt;"",بيانات!C2849,"")</f>
        <v/>
      </c>
      <c r="C2849" s="65" t="str">
        <f>IF(بيانات!B2849&lt;&gt;"",بيانات!D2849,"")</f>
        <v/>
      </c>
      <c r="D2849" s="2"/>
    </row>
    <row r="2850" spans="1:4" ht="15" customHeight="1">
      <c r="A2850" s="58" t="str">
        <f>IF(بيانات!B2850&lt;&gt;"",بيانات!B2850,"")</f>
        <v/>
      </c>
      <c r="B2850" s="58" t="str">
        <f>IF(بيانات!B2850&lt;&gt;"",بيانات!C2850,"")</f>
        <v/>
      </c>
      <c r="C2850" s="66" t="str">
        <f>IF(بيانات!B2850&lt;&gt;"",بيانات!D2850,"")</f>
        <v/>
      </c>
      <c r="D2850" s="5"/>
    </row>
    <row r="2851" spans="1:4" ht="15" customHeight="1">
      <c r="A2851" s="57" t="str">
        <f>IF(بيانات!B2851&lt;&gt;"",بيانات!B2851,"")</f>
        <v/>
      </c>
      <c r="B2851" s="57" t="str">
        <f>IF(بيانات!B2851&lt;&gt;"",بيانات!C2851,"")</f>
        <v/>
      </c>
      <c r="C2851" s="65" t="str">
        <f>IF(بيانات!B2851&lt;&gt;"",بيانات!D2851,"")</f>
        <v/>
      </c>
      <c r="D2851" s="2"/>
    </row>
    <row r="2852" spans="1:4" ht="15" customHeight="1">
      <c r="A2852" s="58" t="str">
        <f>IF(بيانات!B2852&lt;&gt;"",بيانات!B2852,"")</f>
        <v/>
      </c>
      <c r="B2852" s="58" t="str">
        <f>IF(بيانات!B2852&lt;&gt;"",بيانات!C2852,"")</f>
        <v/>
      </c>
      <c r="C2852" s="66" t="str">
        <f>IF(بيانات!B2852&lt;&gt;"",بيانات!D2852,"")</f>
        <v/>
      </c>
      <c r="D2852" s="5"/>
    </row>
    <row r="2853" spans="1:4" ht="15" customHeight="1">
      <c r="A2853" s="57" t="str">
        <f>IF(بيانات!B2853&lt;&gt;"",بيانات!B2853,"")</f>
        <v/>
      </c>
      <c r="B2853" s="57" t="str">
        <f>IF(بيانات!B2853&lt;&gt;"",بيانات!C2853,"")</f>
        <v/>
      </c>
      <c r="C2853" s="65" t="str">
        <f>IF(بيانات!B2853&lt;&gt;"",بيانات!D2853,"")</f>
        <v/>
      </c>
      <c r="D2853" s="2"/>
    </row>
    <row r="2854" spans="1:4" ht="15" customHeight="1">
      <c r="A2854" s="58" t="str">
        <f>IF(بيانات!B2854&lt;&gt;"",بيانات!B2854,"")</f>
        <v/>
      </c>
      <c r="B2854" s="58" t="str">
        <f>IF(بيانات!B2854&lt;&gt;"",بيانات!C2854,"")</f>
        <v/>
      </c>
      <c r="C2854" s="66" t="str">
        <f>IF(بيانات!B2854&lt;&gt;"",بيانات!D2854,"")</f>
        <v/>
      </c>
      <c r="D2854" s="5"/>
    </row>
    <row r="2855" spans="1:4" ht="15" customHeight="1">
      <c r="A2855" s="57" t="str">
        <f>IF(بيانات!B2855&lt;&gt;"",بيانات!B2855,"")</f>
        <v/>
      </c>
      <c r="B2855" s="57" t="str">
        <f>IF(بيانات!B2855&lt;&gt;"",بيانات!C2855,"")</f>
        <v/>
      </c>
      <c r="C2855" s="65" t="str">
        <f>IF(بيانات!B2855&lt;&gt;"",بيانات!D2855,"")</f>
        <v/>
      </c>
      <c r="D2855" s="2"/>
    </row>
    <row r="2856" spans="1:4" ht="15" customHeight="1">
      <c r="A2856" s="58" t="str">
        <f>IF(بيانات!B2856&lt;&gt;"",بيانات!B2856,"")</f>
        <v/>
      </c>
      <c r="B2856" s="58" t="str">
        <f>IF(بيانات!B2856&lt;&gt;"",بيانات!C2856,"")</f>
        <v/>
      </c>
      <c r="C2856" s="66" t="str">
        <f>IF(بيانات!B2856&lt;&gt;"",بيانات!D2856,"")</f>
        <v/>
      </c>
      <c r="D2856" s="5"/>
    </row>
    <row r="2857" spans="1:4" ht="15" customHeight="1">
      <c r="A2857" s="57" t="str">
        <f>IF(بيانات!B2857&lt;&gt;"",بيانات!B2857,"")</f>
        <v/>
      </c>
      <c r="B2857" s="57" t="str">
        <f>IF(بيانات!B2857&lt;&gt;"",بيانات!C2857,"")</f>
        <v/>
      </c>
      <c r="C2857" s="65" t="str">
        <f>IF(بيانات!B2857&lt;&gt;"",بيانات!D2857,"")</f>
        <v/>
      </c>
      <c r="D2857" s="2"/>
    </row>
    <row r="2858" spans="1:4" ht="15" customHeight="1">
      <c r="A2858" s="58" t="str">
        <f>IF(بيانات!B2858&lt;&gt;"",بيانات!B2858,"")</f>
        <v/>
      </c>
      <c r="B2858" s="58" t="str">
        <f>IF(بيانات!B2858&lt;&gt;"",بيانات!C2858,"")</f>
        <v/>
      </c>
      <c r="C2858" s="66" t="str">
        <f>IF(بيانات!B2858&lt;&gt;"",بيانات!D2858,"")</f>
        <v/>
      </c>
      <c r="D2858" s="5"/>
    </row>
    <row r="2859" spans="1:4" ht="15" customHeight="1">
      <c r="A2859" s="57" t="str">
        <f>IF(بيانات!B2859&lt;&gt;"",بيانات!B2859,"")</f>
        <v/>
      </c>
      <c r="B2859" s="57" t="str">
        <f>IF(بيانات!B2859&lt;&gt;"",بيانات!C2859,"")</f>
        <v/>
      </c>
      <c r="C2859" s="65" t="str">
        <f>IF(بيانات!B2859&lt;&gt;"",بيانات!D2859,"")</f>
        <v/>
      </c>
      <c r="D2859" s="2"/>
    </row>
    <row r="2860" spans="1:4" ht="15" customHeight="1">
      <c r="A2860" s="58" t="str">
        <f>IF(بيانات!B2860&lt;&gt;"",بيانات!B2860,"")</f>
        <v/>
      </c>
      <c r="B2860" s="58" t="str">
        <f>IF(بيانات!B2860&lt;&gt;"",بيانات!C2860,"")</f>
        <v/>
      </c>
      <c r="C2860" s="66" t="str">
        <f>IF(بيانات!B2860&lt;&gt;"",بيانات!D2860,"")</f>
        <v/>
      </c>
      <c r="D2860" s="5"/>
    </row>
    <row r="2861" spans="1:4" ht="15" customHeight="1">
      <c r="A2861" s="57" t="str">
        <f>IF(بيانات!B2861&lt;&gt;"",بيانات!B2861,"")</f>
        <v/>
      </c>
      <c r="B2861" s="57" t="str">
        <f>IF(بيانات!B2861&lt;&gt;"",بيانات!C2861,"")</f>
        <v/>
      </c>
      <c r="C2861" s="65" t="str">
        <f>IF(بيانات!B2861&lt;&gt;"",بيانات!D2861,"")</f>
        <v/>
      </c>
      <c r="D2861" s="2"/>
    </row>
    <row r="2862" spans="1:4" ht="15" customHeight="1">
      <c r="A2862" s="58" t="str">
        <f>IF(بيانات!B2862&lt;&gt;"",بيانات!B2862,"")</f>
        <v/>
      </c>
      <c r="B2862" s="58" t="str">
        <f>IF(بيانات!B2862&lt;&gt;"",بيانات!C2862,"")</f>
        <v/>
      </c>
      <c r="C2862" s="66" t="str">
        <f>IF(بيانات!B2862&lt;&gt;"",بيانات!D2862,"")</f>
        <v/>
      </c>
      <c r="D2862" s="5"/>
    </row>
    <row r="2863" spans="1:4" ht="15" customHeight="1">
      <c r="A2863" s="57" t="str">
        <f>IF(بيانات!B2863&lt;&gt;"",بيانات!B2863,"")</f>
        <v/>
      </c>
      <c r="B2863" s="57" t="str">
        <f>IF(بيانات!B2863&lt;&gt;"",بيانات!C2863,"")</f>
        <v/>
      </c>
      <c r="C2863" s="65" t="str">
        <f>IF(بيانات!B2863&lt;&gt;"",بيانات!D2863,"")</f>
        <v/>
      </c>
      <c r="D2863" s="2"/>
    </row>
    <row r="2864" spans="1:4" ht="15" customHeight="1">
      <c r="A2864" s="58" t="str">
        <f>IF(بيانات!B2864&lt;&gt;"",بيانات!B2864,"")</f>
        <v/>
      </c>
      <c r="B2864" s="58" t="str">
        <f>IF(بيانات!B2864&lt;&gt;"",بيانات!C2864,"")</f>
        <v/>
      </c>
      <c r="C2864" s="66" t="str">
        <f>IF(بيانات!B2864&lt;&gt;"",بيانات!D2864,"")</f>
        <v/>
      </c>
      <c r="D2864" s="5"/>
    </row>
    <row r="2865" spans="1:4" ht="15" customHeight="1">
      <c r="A2865" s="57" t="str">
        <f>IF(بيانات!B2865&lt;&gt;"",بيانات!B2865,"")</f>
        <v/>
      </c>
      <c r="B2865" s="57" t="str">
        <f>IF(بيانات!B2865&lt;&gt;"",بيانات!C2865,"")</f>
        <v/>
      </c>
      <c r="C2865" s="65" t="str">
        <f>IF(بيانات!B2865&lt;&gt;"",بيانات!D2865,"")</f>
        <v/>
      </c>
      <c r="D2865" s="2"/>
    </row>
    <row r="2866" spans="1:4" ht="15" customHeight="1">
      <c r="A2866" s="58" t="str">
        <f>IF(بيانات!B2866&lt;&gt;"",بيانات!B2866,"")</f>
        <v/>
      </c>
      <c r="B2866" s="58" t="str">
        <f>IF(بيانات!B2866&lt;&gt;"",بيانات!C2866,"")</f>
        <v/>
      </c>
      <c r="C2866" s="66" t="str">
        <f>IF(بيانات!B2866&lt;&gt;"",بيانات!D2866,"")</f>
        <v/>
      </c>
      <c r="D2866" s="5"/>
    </row>
    <row r="2867" spans="1:4" ht="15" customHeight="1">
      <c r="A2867" s="57" t="str">
        <f>IF(بيانات!B2867&lt;&gt;"",بيانات!B2867,"")</f>
        <v/>
      </c>
      <c r="B2867" s="57" t="str">
        <f>IF(بيانات!B2867&lt;&gt;"",بيانات!C2867,"")</f>
        <v/>
      </c>
      <c r="C2867" s="65" t="str">
        <f>IF(بيانات!B2867&lt;&gt;"",بيانات!D2867,"")</f>
        <v/>
      </c>
      <c r="D2867" s="2"/>
    </row>
    <row r="2868" spans="1:4" ht="15" customHeight="1">
      <c r="A2868" s="58" t="str">
        <f>IF(بيانات!B2868&lt;&gt;"",بيانات!B2868,"")</f>
        <v/>
      </c>
      <c r="B2868" s="58" t="str">
        <f>IF(بيانات!B2868&lt;&gt;"",بيانات!C2868,"")</f>
        <v/>
      </c>
      <c r="C2868" s="66" t="str">
        <f>IF(بيانات!B2868&lt;&gt;"",بيانات!D2868,"")</f>
        <v/>
      </c>
      <c r="D2868" s="5"/>
    </row>
    <row r="2869" spans="1:4" ht="15" customHeight="1">
      <c r="A2869" s="57" t="str">
        <f>IF(بيانات!B2869&lt;&gt;"",بيانات!B2869,"")</f>
        <v/>
      </c>
      <c r="B2869" s="57" t="str">
        <f>IF(بيانات!B2869&lt;&gt;"",بيانات!C2869,"")</f>
        <v/>
      </c>
      <c r="C2869" s="65" t="str">
        <f>IF(بيانات!B2869&lt;&gt;"",بيانات!D2869,"")</f>
        <v/>
      </c>
      <c r="D2869" s="2"/>
    </row>
    <row r="2870" spans="1:4" ht="15" customHeight="1">
      <c r="A2870" s="58" t="str">
        <f>IF(بيانات!B2870&lt;&gt;"",بيانات!B2870,"")</f>
        <v/>
      </c>
      <c r="B2870" s="58" t="str">
        <f>IF(بيانات!B2870&lt;&gt;"",بيانات!C2870,"")</f>
        <v/>
      </c>
      <c r="C2870" s="66" t="str">
        <f>IF(بيانات!B2870&lt;&gt;"",بيانات!D2870,"")</f>
        <v/>
      </c>
      <c r="D2870" s="5"/>
    </row>
    <row r="2871" spans="1:4" ht="15" customHeight="1">
      <c r="A2871" s="57" t="str">
        <f>IF(بيانات!B2871&lt;&gt;"",بيانات!B2871,"")</f>
        <v/>
      </c>
      <c r="B2871" s="57" t="str">
        <f>IF(بيانات!B2871&lt;&gt;"",بيانات!C2871,"")</f>
        <v/>
      </c>
      <c r="C2871" s="65" t="str">
        <f>IF(بيانات!B2871&lt;&gt;"",بيانات!D2871,"")</f>
        <v/>
      </c>
      <c r="D2871" s="2"/>
    </row>
    <row r="2872" spans="1:4" ht="15" customHeight="1">
      <c r="A2872" s="58" t="str">
        <f>IF(بيانات!B2872&lt;&gt;"",بيانات!B2872,"")</f>
        <v/>
      </c>
      <c r="B2872" s="58" t="str">
        <f>IF(بيانات!B2872&lt;&gt;"",بيانات!C2872,"")</f>
        <v/>
      </c>
      <c r="C2872" s="66" t="str">
        <f>IF(بيانات!B2872&lt;&gt;"",بيانات!D2872,"")</f>
        <v/>
      </c>
      <c r="D2872" s="5"/>
    </row>
    <row r="2873" spans="1:4" ht="15" customHeight="1">
      <c r="A2873" s="57" t="str">
        <f>IF(بيانات!B2873&lt;&gt;"",بيانات!B2873,"")</f>
        <v/>
      </c>
      <c r="B2873" s="57" t="str">
        <f>IF(بيانات!B2873&lt;&gt;"",بيانات!C2873,"")</f>
        <v/>
      </c>
      <c r="C2873" s="65" t="str">
        <f>IF(بيانات!B2873&lt;&gt;"",بيانات!D2873,"")</f>
        <v/>
      </c>
      <c r="D2873" s="2"/>
    </row>
    <row r="2874" spans="1:4" ht="15" customHeight="1">
      <c r="A2874" s="58" t="str">
        <f>IF(بيانات!B2874&lt;&gt;"",بيانات!B2874,"")</f>
        <v/>
      </c>
      <c r="B2874" s="58" t="str">
        <f>IF(بيانات!B2874&lt;&gt;"",بيانات!C2874,"")</f>
        <v/>
      </c>
      <c r="C2874" s="66" t="str">
        <f>IF(بيانات!B2874&lt;&gt;"",بيانات!D2874,"")</f>
        <v/>
      </c>
      <c r="D2874" s="5"/>
    </row>
    <row r="2875" spans="1:4" ht="15" customHeight="1">
      <c r="A2875" s="57" t="str">
        <f>IF(بيانات!B2875&lt;&gt;"",بيانات!B2875,"")</f>
        <v/>
      </c>
      <c r="B2875" s="57" t="str">
        <f>IF(بيانات!B2875&lt;&gt;"",بيانات!C2875,"")</f>
        <v/>
      </c>
      <c r="C2875" s="65" t="str">
        <f>IF(بيانات!B2875&lt;&gt;"",بيانات!D2875,"")</f>
        <v/>
      </c>
      <c r="D2875" s="2"/>
    </row>
    <row r="2876" spans="1:4" ht="15" customHeight="1">
      <c r="A2876" s="58" t="str">
        <f>IF(بيانات!B2876&lt;&gt;"",بيانات!B2876,"")</f>
        <v/>
      </c>
      <c r="B2876" s="58" t="str">
        <f>IF(بيانات!B2876&lt;&gt;"",بيانات!C2876,"")</f>
        <v/>
      </c>
      <c r="C2876" s="66" t="str">
        <f>IF(بيانات!B2876&lt;&gt;"",بيانات!D2876,"")</f>
        <v/>
      </c>
      <c r="D2876" s="5"/>
    </row>
    <row r="2877" spans="1:4" ht="15" customHeight="1">
      <c r="A2877" s="57" t="str">
        <f>IF(بيانات!B2877&lt;&gt;"",بيانات!B2877,"")</f>
        <v/>
      </c>
      <c r="B2877" s="57" t="str">
        <f>IF(بيانات!B2877&lt;&gt;"",بيانات!C2877,"")</f>
        <v/>
      </c>
      <c r="C2877" s="65" t="str">
        <f>IF(بيانات!B2877&lt;&gt;"",بيانات!D2877,"")</f>
        <v/>
      </c>
      <c r="D2877" s="2"/>
    </row>
    <row r="2878" spans="1:4" ht="15" customHeight="1">
      <c r="A2878" s="58" t="str">
        <f>IF(بيانات!B2878&lt;&gt;"",بيانات!B2878,"")</f>
        <v/>
      </c>
      <c r="B2878" s="58" t="str">
        <f>IF(بيانات!B2878&lt;&gt;"",بيانات!C2878,"")</f>
        <v/>
      </c>
      <c r="C2878" s="66" t="str">
        <f>IF(بيانات!B2878&lt;&gt;"",بيانات!D2878,"")</f>
        <v/>
      </c>
      <c r="D2878" s="5"/>
    </row>
    <row r="2879" spans="1:4" ht="15" customHeight="1">
      <c r="A2879" s="57" t="str">
        <f>IF(بيانات!B2879&lt;&gt;"",بيانات!B2879,"")</f>
        <v/>
      </c>
      <c r="B2879" s="57" t="str">
        <f>IF(بيانات!B2879&lt;&gt;"",بيانات!C2879,"")</f>
        <v/>
      </c>
      <c r="C2879" s="65" t="str">
        <f>IF(بيانات!B2879&lt;&gt;"",بيانات!D2879,"")</f>
        <v/>
      </c>
      <c r="D2879" s="2"/>
    </row>
    <row r="2880" spans="1:4" ht="15" customHeight="1">
      <c r="A2880" s="58" t="str">
        <f>IF(بيانات!B2880&lt;&gt;"",بيانات!B2880,"")</f>
        <v/>
      </c>
      <c r="B2880" s="58" t="str">
        <f>IF(بيانات!B2880&lt;&gt;"",بيانات!C2880,"")</f>
        <v/>
      </c>
      <c r="C2880" s="66" t="str">
        <f>IF(بيانات!B2880&lt;&gt;"",بيانات!D2880,"")</f>
        <v/>
      </c>
      <c r="D2880" s="5"/>
    </row>
    <row r="2881" spans="1:4" ht="15" customHeight="1">
      <c r="A2881" s="57" t="str">
        <f>IF(بيانات!B2881&lt;&gt;"",بيانات!B2881,"")</f>
        <v/>
      </c>
      <c r="B2881" s="57" t="str">
        <f>IF(بيانات!B2881&lt;&gt;"",بيانات!C2881,"")</f>
        <v/>
      </c>
      <c r="C2881" s="65" t="str">
        <f>IF(بيانات!B2881&lt;&gt;"",بيانات!D2881,"")</f>
        <v/>
      </c>
      <c r="D2881" s="2"/>
    </row>
    <row r="2882" spans="1:4" ht="15" customHeight="1">
      <c r="A2882" s="58" t="str">
        <f>IF(بيانات!B2882&lt;&gt;"",بيانات!B2882,"")</f>
        <v/>
      </c>
      <c r="B2882" s="58" t="str">
        <f>IF(بيانات!B2882&lt;&gt;"",بيانات!C2882,"")</f>
        <v/>
      </c>
      <c r="C2882" s="66" t="str">
        <f>IF(بيانات!B2882&lt;&gt;"",بيانات!D2882,"")</f>
        <v/>
      </c>
      <c r="D2882" s="5"/>
    </row>
    <row r="2883" spans="1:4" ht="15" customHeight="1">
      <c r="A2883" s="57" t="str">
        <f>IF(بيانات!B2883&lt;&gt;"",بيانات!B2883,"")</f>
        <v/>
      </c>
      <c r="B2883" s="57" t="str">
        <f>IF(بيانات!B2883&lt;&gt;"",بيانات!C2883,"")</f>
        <v/>
      </c>
      <c r="C2883" s="65" t="str">
        <f>IF(بيانات!B2883&lt;&gt;"",بيانات!D2883,"")</f>
        <v/>
      </c>
      <c r="D2883" s="2"/>
    </row>
    <row r="2884" spans="1:4" ht="15" customHeight="1">
      <c r="A2884" s="58" t="str">
        <f>IF(بيانات!B2884&lt;&gt;"",بيانات!B2884,"")</f>
        <v/>
      </c>
      <c r="B2884" s="58" t="str">
        <f>IF(بيانات!B2884&lt;&gt;"",بيانات!C2884,"")</f>
        <v/>
      </c>
      <c r="C2884" s="66" t="str">
        <f>IF(بيانات!B2884&lt;&gt;"",بيانات!D2884,"")</f>
        <v/>
      </c>
      <c r="D2884" s="5"/>
    </row>
    <row r="2885" spans="1:4" ht="15" customHeight="1">
      <c r="A2885" s="57" t="str">
        <f>IF(بيانات!B2885&lt;&gt;"",بيانات!B2885,"")</f>
        <v/>
      </c>
      <c r="B2885" s="57" t="str">
        <f>IF(بيانات!B2885&lt;&gt;"",بيانات!C2885,"")</f>
        <v/>
      </c>
      <c r="C2885" s="65" t="str">
        <f>IF(بيانات!B2885&lt;&gt;"",بيانات!D2885,"")</f>
        <v/>
      </c>
      <c r="D2885" s="2"/>
    </row>
    <row r="2886" spans="1:4" ht="15" customHeight="1">
      <c r="A2886" s="58" t="str">
        <f>IF(بيانات!B2886&lt;&gt;"",بيانات!B2886,"")</f>
        <v/>
      </c>
      <c r="B2886" s="58" t="str">
        <f>IF(بيانات!B2886&lt;&gt;"",بيانات!C2886,"")</f>
        <v/>
      </c>
      <c r="C2886" s="66" t="str">
        <f>IF(بيانات!B2886&lt;&gt;"",بيانات!D2886,"")</f>
        <v/>
      </c>
      <c r="D2886" s="5"/>
    </row>
    <row r="2887" spans="1:4" ht="15" customHeight="1">
      <c r="A2887" s="57" t="str">
        <f>IF(بيانات!B2887&lt;&gt;"",بيانات!B2887,"")</f>
        <v/>
      </c>
      <c r="B2887" s="57" t="str">
        <f>IF(بيانات!B2887&lt;&gt;"",بيانات!C2887,"")</f>
        <v/>
      </c>
      <c r="C2887" s="65" t="str">
        <f>IF(بيانات!B2887&lt;&gt;"",بيانات!D2887,"")</f>
        <v/>
      </c>
      <c r="D2887" s="2"/>
    </row>
    <row r="2888" spans="1:4" ht="15" customHeight="1">
      <c r="A2888" s="58" t="str">
        <f>IF(بيانات!B2888&lt;&gt;"",بيانات!B2888,"")</f>
        <v/>
      </c>
      <c r="B2888" s="58" t="str">
        <f>IF(بيانات!B2888&lt;&gt;"",بيانات!C2888,"")</f>
        <v/>
      </c>
      <c r="C2888" s="66" t="str">
        <f>IF(بيانات!B2888&lt;&gt;"",بيانات!D2888,"")</f>
        <v/>
      </c>
      <c r="D2888" s="5"/>
    </row>
    <row r="2889" spans="1:4" ht="15" customHeight="1">
      <c r="A2889" s="57" t="str">
        <f>IF(بيانات!B2889&lt;&gt;"",بيانات!B2889,"")</f>
        <v/>
      </c>
      <c r="B2889" s="57" t="str">
        <f>IF(بيانات!B2889&lt;&gt;"",بيانات!C2889,"")</f>
        <v/>
      </c>
      <c r="C2889" s="65" t="str">
        <f>IF(بيانات!B2889&lt;&gt;"",بيانات!D2889,"")</f>
        <v/>
      </c>
      <c r="D2889" s="2"/>
    </row>
    <row r="2890" spans="1:4" ht="15" customHeight="1">
      <c r="A2890" s="58" t="str">
        <f>IF(بيانات!B2890&lt;&gt;"",بيانات!B2890,"")</f>
        <v/>
      </c>
      <c r="B2890" s="58" t="str">
        <f>IF(بيانات!B2890&lt;&gt;"",بيانات!C2890,"")</f>
        <v/>
      </c>
      <c r="C2890" s="66" t="str">
        <f>IF(بيانات!B2890&lt;&gt;"",بيانات!D2890,"")</f>
        <v/>
      </c>
      <c r="D2890" s="5"/>
    </row>
    <row r="2891" spans="1:4" ht="15" customHeight="1">
      <c r="A2891" s="57" t="str">
        <f>IF(بيانات!B2891&lt;&gt;"",بيانات!B2891,"")</f>
        <v/>
      </c>
      <c r="B2891" s="57" t="str">
        <f>IF(بيانات!B2891&lt;&gt;"",بيانات!C2891,"")</f>
        <v/>
      </c>
      <c r="C2891" s="65" t="str">
        <f>IF(بيانات!B2891&lt;&gt;"",بيانات!D2891,"")</f>
        <v/>
      </c>
      <c r="D2891" s="2"/>
    </row>
    <row r="2892" spans="1:4" ht="15" customHeight="1">
      <c r="A2892" s="58" t="str">
        <f>IF(بيانات!B2892&lt;&gt;"",بيانات!B2892,"")</f>
        <v/>
      </c>
      <c r="B2892" s="58" t="str">
        <f>IF(بيانات!B2892&lt;&gt;"",بيانات!C2892,"")</f>
        <v/>
      </c>
      <c r="C2892" s="66" t="str">
        <f>IF(بيانات!B2892&lt;&gt;"",بيانات!D2892,"")</f>
        <v/>
      </c>
      <c r="D2892" s="5"/>
    </row>
    <row r="2893" spans="1:4" ht="15" customHeight="1">
      <c r="A2893" s="57" t="str">
        <f>IF(بيانات!B2893&lt;&gt;"",بيانات!B2893,"")</f>
        <v/>
      </c>
      <c r="B2893" s="57" t="str">
        <f>IF(بيانات!B2893&lt;&gt;"",بيانات!C2893,"")</f>
        <v/>
      </c>
      <c r="C2893" s="65" t="str">
        <f>IF(بيانات!B2893&lt;&gt;"",بيانات!D2893,"")</f>
        <v/>
      </c>
      <c r="D2893" s="2"/>
    </row>
    <row r="2894" spans="1:4" ht="15" customHeight="1">
      <c r="A2894" s="58" t="str">
        <f>IF(بيانات!B2894&lt;&gt;"",بيانات!B2894,"")</f>
        <v/>
      </c>
      <c r="B2894" s="58" t="str">
        <f>IF(بيانات!B2894&lt;&gt;"",بيانات!C2894,"")</f>
        <v/>
      </c>
      <c r="C2894" s="66" t="str">
        <f>IF(بيانات!B2894&lt;&gt;"",بيانات!D2894,"")</f>
        <v/>
      </c>
      <c r="D2894" s="5"/>
    </row>
    <row r="2895" spans="1:4" ht="15" customHeight="1">
      <c r="A2895" s="57" t="str">
        <f>IF(بيانات!B2895&lt;&gt;"",بيانات!B2895,"")</f>
        <v/>
      </c>
      <c r="B2895" s="57" t="str">
        <f>IF(بيانات!B2895&lt;&gt;"",بيانات!C2895,"")</f>
        <v/>
      </c>
      <c r="C2895" s="65" t="str">
        <f>IF(بيانات!B2895&lt;&gt;"",بيانات!D2895,"")</f>
        <v/>
      </c>
      <c r="D2895" s="2"/>
    </row>
    <row r="2896" spans="1:4" ht="15" customHeight="1">
      <c r="A2896" s="58" t="str">
        <f>IF(بيانات!B2896&lt;&gt;"",بيانات!B2896,"")</f>
        <v/>
      </c>
      <c r="B2896" s="58" t="str">
        <f>IF(بيانات!B2896&lt;&gt;"",بيانات!C2896,"")</f>
        <v/>
      </c>
      <c r="C2896" s="66" t="str">
        <f>IF(بيانات!B2896&lt;&gt;"",بيانات!D2896,"")</f>
        <v/>
      </c>
      <c r="D2896" s="5"/>
    </row>
    <row r="2897" spans="1:4" ht="15" customHeight="1">
      <c r="A2897" s="57" t="str">
        <f>IF(بيانات!B2897&lt;&gt;"",بيانات!B2897,"")</f>
        <v/>
      </c>
      <c r="B2897" s="57" t="str">
        <f>IF(بيانات!B2897&lt;&gt;"",بيانات!C2897,"")</f>
        <v/>
      </c>
      <c r="C2897" s="65" t="str">
        <f>IF(بيانات!B2897&lt;&gt;"",بيانات!D2897,"")</f>
        <v/>
      </c>
      <c r="D2897" s="2"/>
    </row>
    <row r="2898" spans="1:4" ht="15" customHeight="1">
      <c r="A2898" s="58" t="str">
        <f>IF(بيانات!B2898&lt;&gt;"",بيانات!B2898,"")</f>
        <v/>
      </c>
      <c r="B2898" s="58" t="str">
        <f>IF(بيانات!B2898&lt;&gt;"",بيانات!C2898,"")</f>
        <v/>
      </c>
      <c r="C2898" s="66" t="str">
        <f>IF(بيانات!B2898&lt;&gt;"",بيانات!D2898,"")</f>
        <v/>
      </c>
      <c r="D2898" s="5"/>
    </row>
    <row r="2899" spans="1:4" ht="15" customHeight="1">
      <c r="A2899" s="57" t="str">
        <f>IF(بيانات!B2899&lt;&gt;"",بيانات!B2899,"")</f>
        <v/>
      </c>
      <c r="B2899" s="57" t="str">
        <f>IF(بيانات!B2899&lt;&gt;"",بيانات!C2899,"")</f>
        <v/>
      </c>
      <c r="C2899" s="65" t="str">
        <f>IF(بيانات!B2899&lt;&gt;"",بيانات!D2899,"")</f>
        <v/>
      </c>
      <c r="D2899" s="2"/>
    </row>
    <row r="2900" spans="1:4" ht="15" customHeight="1">
      <c r="A2900" s="58" t="str">
        <f>IF(بيانات!B2900&lt;&gt;"",بيانات!B2900,"")</f>
        <v/>
      </c>
      <c r="B2900" s="58" t="str">
        <f>IF(بيانات!B2900&lt;&gt;"",بيانات!C2900,"")</f>
        <v/>
      </c>
      <c r="C2900" s="66" t="str">
        <f>IF(بيانات!B2900&lt;&gt;"",بيانات!D2900,"")</f>
        <v/>
      </c>
      <c r="D2900" s="5"/>
    </row>
    <row r="2901" spans="1:4" ht="15" customHeight="1">
      <c r="A2901" s="57" t="str">
        <f>IF(بيانات!B2901&lt;&gt;"",بيانات!B2901,"")</f>
        <v/>
      </c>
      <c r="B2901" s="57" t="str">
        <f>IF(بيانات!B2901&lt;&gt;"",بيانات!C2901,"")</f>
        <v/>
      </c>
      <c r="C2901" s="65" t="str">
        <f>IF(بيانات!B2901&lt;&gt;"",بيانات!D2901,"")</f>
        <v/>
      </c>
      <c r="D2901" s="2"/>
    </row>
    <row r="2902" spans="1:4" ht="15" customHeight="1">
      <c r="A2902" s="58" t="str">
        <f>IF(بيانات!B2902&lt;&gt;"",بيانات!B2902,"")</f>
        <v/>
      </c>
      <c r="B2902" s="58" t="str">
        <f>IF(بيانات!B2902&lt;&gt;"",بيانات!C2902,"")</f>
        <v/>
      </c>
      <c r="C2902" s="66" t="str">
        <f>IF(بيانات!B2902&lt;&gt;"",بيانات!D2902,"")</f>
        <v/>
      </c>
      <c r="D2902" s="5"/>
    </row>
    <row r="2903" spans="1:4" ht="15" customHeight="1">
      <c r="A2903" s="57" t="str">
        <f>IF(بيانات!B2903&lt;&gt;"",بيانات!B2903,"")</f>
        <v/>
      </c>
      <c r="B2903" s="57" t="str">
        <f>IF(بيانات!B2903&lt;&gt;"",بيانات!C2903,"")</f>
        <v/>
      </c>
      <c r="C2903" s="65" t="str">
        <f>IF(بيانات!B2903&lt;&gt;"",بيانات!D2903,"")</f>
        <v/>
      </c>
      <c r="D2903" s="2"/>
    </row>
    <row r="2904" spans="1:4" ht="15" customHeight="1">
      <c r="A2904" s="58" t="str">
        <f>IF(بيانات!B2904&lt;&gt;"",بيانات!B2904,"")</f>
        <v/>
      </c>
      <c r="B2904" s="58" t="str">
        <f>IF(بيانات!B2904&lt;&gt;"",بيانات!C2904,"")</f>
        <v/>
      </c>
      <c r="C2904" s="66" t="str">
        <f>IF(بيانات!B2904&lt;&gt;"",بيانات!D2904,"")</f>
        <v/>
      </c>
      <c r="D2904" s="5"/>
    </row>
    <row r="2905" spans="1:4" ht="15" customHeight="1">
      <c r="A2905" s="57" t="str">
        <f>IF(بيانات!B2905&lt;&gt;"",بيانات!B2905,"")</f>
        <v/>
      </c>
      <c r="B2905" s="57" t="str">
        <f>IF(بيانات!B2905&lt;&gt;"",بيانات!C2905,"")</f>
        <v/>
      </c>
      <c r="C2905" s="65" t="str">
        <f>IF(بيانات!B2905&lt;&gt;"",بيانات!D2905,"")</f>
        <v/>
      </c>
      <c r="D2905" s="2"/>
    </row>
    <row r="2906" spans="1:4" ht="15" customHeight="1">
      <c r="A2906" s="58" t="str">
        <f>IF(بيانات!B2906&lt;&gt;"",بيانات!B2906,"")</f>
        <v/>
      </c>
      <c r="B2906" s="58" t="str">
        <f>IF(بيانات!B2906&lt;&gt;"",بيانات!C2906,"")</f>
        <v/>
      </c>
      <c r="C2906" s="66" t="str">
        <f>IF(بيانات!B2906&lt;&gt;"",بيانات!D2906,"")</f>
        <v/>
      </c>
      <c r="D2906" s="5"/>
    </row>
    <row r="2907" spans="1:4" ht="15" customHeight="1">
      <c r="A2907" s="57" t="str">
        <f>IF(بيانات!B2907&lt;&gt;"",بيانات!B2907,"")</f>
        <v/>
      </c>
      <c r="B2907" s="57" t="str">
        <f>IF(بيانات!B2907&lt;&gt;"",بيانات!C2907,"")</f>
        <v/>
      </c>
      <c r="C2907" s="65" t="str">
        <f>IF(بيانات!B2907&lt;&gt;"",بيانات!D2907,"")</f>
        <v/>
      </c>
      <c r="D2907" s="2"/>
    </row>
    <row r="2908" spans="1:4" ht="15" customHeight="1">
      <c r="A2908" s="58" t="str">
        <f>IF(بيانات!B2908&lt;&gt;"",بيانات!B2908,"")</f>
        <v/>
      </c>
      <c r="B2908" s="58" t="str">
        <f>IF(بيانات!B2908&lt;&gt;"",بيانات!C2908,"")</f>
        <v/>
      </c>
      <c r="C2908" s="66" t="str">
        <f>IF(بيانات!B2908&lt;&gt;"",بيانات!D2908,"")</f>
        <v/>
      </c>
      <c r="D2908" s="5"/>
    </row>
    <row r="2909" spans="1:4" ht="15" customHeight="1">
      <c r="A2909" s="57" t="str">
        <f>IF(بيانات!B2909&lt;&gt;"",بيانات!B2909,"")</f>
        <v/>
      </c>
      <c r="B2909" s="57" t="str">
        <f>IF(بيانات!B2909&lt;&gt;"",بيانات!C2909,"")</f>
        <v/>
      </c>
      <c r="C2909" s="65" t="str">
        <f>IF(بيانات!B2909&lt;&gt;"",بيانات!D2909,"")</f>
        <v/>
      </c>
      <c r="D2909" s="2"/>
    </row>
    <row r="2910" spans="1:4" ht="15" customHeight="1">
      <c r="A2910" s="58" t="str">
        <f>IF(بيانات!B2910&lt;&gt;"",بيانات!B2910,"")</f>
        <v/>
      </c>
      <c r="B2910" s="58" t="str">
        <f>IF(بيانات!B2910&lt;&gt;"",بيانات!C2910,"")</f>
        <v/>
      </c>
      <c r="C2910" s="66" t="str">
        <f>IF(بيانات!B2910&lt;&gt;"",بيانات!D2910,"")</f>
        <v/>
      </c>
      <c r="D2910" s="5"/>
    </row>
    <row r="2911" spans="1:4" ht="15" customHeight="1">
      <c r="A2911" s="57" t="str">
        <f>IF(بيانات!B2911&lt;&gt;"",بيانات!B2911,"")</f>
        <v/>
      </c>
      <c r="B2911" s="57" t="str">
        <f>IF(بيانات!B2911&lt;&gt;"",بيانات!C2911,"")</f>
        <v/>
      </c>
      <c r="C2911" s="65" t="str">
        <f>IF(بيانات!B2911&lt;&gt;"",بيانات!D2911,"")</f>
        <v/>
      </c>
      <c r="D2911" s="2"/>
    </row>
    <row r="2912" spans="1:4" ht="15" customHeight="1">
      <c r="A2912" s="58" t="str">
        <f>IF(بيانات!B2912&lt;&gt;"",بيانات!B2912,"")</f>
        <v/>
      </c>
      <c r="B2912" s="58" t="str">
        <f>IF(بيانات!B2912&lt;&gt;"",بيانات!C2912,"")</f>
        <v/>
      </c>
      <c r="C2912" s="66" t="str">
        <f>IF(بيانات!B2912&lt;&gt;"",بيانات!D2912,"")</f>
        <v/>
      </c>
      <c r="D2912" s="5"/>
    </row>
    <row r="2913" spans="1:4" ht="15" customHeight="1">
      <c r="A2913" s="57" t="str">
        <f>IF(بيانات!B2913&lt;&gt;"",بيانات!B2913,"")</f>
        <v/>
      </c>
      <c r="B2913" s="57" t="str">
        <f>IF(بيانات!B2913&lt;&gt;"",بيانات!C2913,"")</f>
        <v/>
      </c>
      <c r="C2913" s="65" t="str">
        <f>IF(بيانات!B2913&lt;&gt;"",بيانات!D2913,"")</f>
        <v/>
      </c>
      <c r="D2913" s="2"/>
    </row>
    <row r="2914" spans="1:4" ht="15" customHeight="1">
      <c r="A2914" s="58" t="str">
        <f>IF(بيانات!B2914&lt;&gt;"",بيانات!B2914,"")</f>
        <v/>
      </c>
      <c r="B2914" s="58" t="str">
        <f>IF(بيانات!B2914&lt;&gt;"",بيانات!C2914,"")</f>
        <v/>
      </c>
      <c r="C2914" s="66" t="str">
        <f>IF(بيانات!B2914&lt;&gt;"",بيانات!D2914,"")</f>
        <v/>
      </c>
      <c r="D2914" s="5"/>
    </row>
    <row r="2915" spans="1:4" ht="15" customHeight="1">
      <c r="A2915" s="57" t="str">
        <f>IF(بيانات!B2915&lt;&gt;"",بيانات!B2915,"")</f>
        <v/>
      </c>
      <c r="B2915" s="57" t="str">
        <f>IF(بيانات!B2915&lt;&gt;"",بيانات!C2915,"")</f>
        <v/>
      </c>
      <c r="C2915" s="65" t="str">
        <f>IF(بيانات!B2915&lt;&gt;"",بيانات!D2915,"")</f>
        <v/>
      </c>
      <c r="D2915" s="2"/>
    </row>
    <row r="2916" spans="1:4" ht="15" customHeight="1">
      <c r="A2916" s="58" t="str">
        <f>IF(بيانات!B2916&lt;&gt;"",بيانات!B2916,"")</f>
        <v/>
      </c>
      <c r="B2916" s="58" t="str">
        <f>IF(بيانات!B2916&lt;&gt;"",بيانات!C2916,"")</f>
        <v/>
      </c>
      <c r="C2916" s="66" t="str">
        <f>IF(بيانات!B2916&lt;&gt;"",بيانات!D2916,"")</f>
        <v/>
      </c>
      <c r="D2916" s="5"/>
    </row>
    <row r="2917" spans="1:4" ht="15" customHeight="1">
      <c r="A2917" s="57" t="str">
        <f>IF(بيانات!B2917&lt;&gt;"",بيانات!B2917,"")</f>
        <v/>
      </c>
      <c r="B2917" s="57" t="str">
        <f>IF(بيانات!B2917&lt;&gt;"",بيانات!C2917,"")</f>
        <v/>
      </c>
      <c r="C2917" s="65" t="str">
        <f>IF(بيانات!B2917&lt;&gt;"",بيانات!D2917,"")</f>
        <v/>
      </c>
      <c r="D2917" s="2"/>
    </row>
    <row r="2918" spans="1:4" ht="15" customHeight="1">
      <c r="A2918" s="58" t="str">
        <f>IF(بيانات!B2918&lt;&gt;"",بيانات!B2918,"")</f>
        <v/>
      </c>
      <c r="B2918" s="58" t="str">
        <f>IF(بيانات!B2918&lt;&gt;"",بيانات!C2918,"")</f>
        <v/>
      </c>
      <c r="C2918" s="66" t="str">
        <f>IF(بيانات!B2918&lt;&gt;"",بيانات!D2918,"")</f>
        <v/>
      </c>
      <c r="D2918" s="5"/>
    </row>
    <row r="2919" spans="1:4" ht="15" customHeight="1">
      <c r="A2919" s="57" t="str">
        <f>IF(بيانات!B2919&lt;&gt;"",بيانات!B2919,"")</f>
        <v/>
      </c>
      <c r="B2919" s="57" t="str">
        <f>IF(بيانات!B2919&lt;&gt;"",بيانات!C2919,"")</f>
        <v/>
      </c>
      <c r="C2919" s="65" t="str">
        <f>IF(بيانات!B2919&lt;&gt;"",بيانات!D2919,"")</f>
        <v/>
      </c>
      <c r="D2919" s="2"/>
    </row>
    <row r="2920" spans="1:4" ht="15" customHeight="1">
      <c r="A2920" s="58" t="str">
        <f>IF(بيانات!B2920&lt;&gt;"",بيانات!B2920,"")</f>
        <v/>
      </c>
      <c r="B2920" s="58" t="str">
        <f>IF(بيانات!B2920&lt;&gt;"",بيانات!C2920,"")</f>
        <v/>
      </c>
      <c r="C2920" s="66" t="str">
        <f>IF(بيانات!B2920&lt;&gt;"",بيانات!D2920,"")</f>
        <v/>
      </c>
      <c r="D2920" s="5"/>
    </row>
    <row r="2921" spans="1:4" ht="15" customHeight="1">
      <c r="A2921" s="57" t="str">
        <f>IF(بيانات!B2921&lt;&gt;"",بيانات!B2921,"")</f>
        <v/>
      </c>
      <c r="B2921" s="57" t="str">
        <f>IF(بيانات!B2921&lt;&gt;"",بيانات!C2921,"")</f>
        <v/>
      </c>
      <c r="C2921" s="65" t="str">
        <f>IF(بيانات!B2921&lt;&gt;"",بيانات!D2921,"")</f>
        <v/>
      </c>
      <c r="D2921" s="2"/>
    </row>
    <row r="2922" spans="1:4" ht="15" customHeight="1">
      <c r="A2922" s="58" t="str">
        <f>IF(بيانات!B2922&lt;&gt;"",بيانات!B2922,"")</f>
        <v/>
      </c>
      <c r="B2922" s="58" t="str">
        <f>IF(بيانات!B2922&lt;&gt;"",بيانات!C2922,"")</f>
        <v/>
      </c>
      <c r="C2922" s="66" t="str">
        <f>IF(بيانات!B2922&lt;&gt;"",بيانات!D2922,"")</f>
        <v/>
      </c>
      <c r="D2922" s="5"/>
    </row>
    <row r="2923" spans="1:4" ht="15" customHeight="1">
      <c r="A2923" s="57" t="str">
        <f>IF(بيانات!B2923&lt;&gt;"",بيانات!B2923,"")</f>
        <v/>
      </c>
      <c r="B2923" s="57" t="str">
        <f>IF(بيانات!B2923&lt;&gt;"",بيانات!C2923,"")</f>
        <v/>
      </c>
      <c r="C2923" s="65" t="str">
        <f>IF(بيانات!B2923&lt;&gt;"",بيانات!D2923,"")</f>
        <v/>
      </c>
      <c r="D2923" s="2"/>
    </row>
    <row r="2924" spans="1:4" ht="15" customHeight="1">
      <c r="A2924" s="58" t="str">
        <f>IF(بيانات!B2924&lt;&gt;"",بيانات!B2924,"")</f>
        <v/>
      </c>
      <c r="B2924" s="58" t="str">
        <f>IF(بيانات!B2924&lt;&gt;"",بيانات!C2924,"")</f>
        <v/>
      </c>
      <c r="C2924" s="66" t="str">
        <f>IF(بيانات!B2924&lt;&gt;"",بيانات!D2924,"")</f>
        <v/>
      </c>
      <c r="D2924" s="5"/>
    </row>
    <row r="2925" spans="1:4" ht="15" customHeight="1">
      <c r="A2925" s="57" t="str">
        <f>IF(بيانات!B2925&lt;&gt;"",بيانات!B2925,"")</f>
        <v/>
      </c>
      <c r="B2925" s="57" t="str">
        <f>IF(بيانات!B2925&lt;&gt;"",بيانات!C2925,"")</f>
        <v/>
      </c>
      <c r="C2925" s="65" t="str">
        <f>IF(بيانات!B2925&lt;&gt;"",بيانات!D2925,"")</f>
        <v/>
      </c>
      <c r="D2925" s="2"/>
    </row>
    <row r="2926" spans="1:4" ht="15" customHeight="1">
      <c r="A2926" s="58" t="str">
        <f>IF(بيانات!B2926&lt;&gt;"",بيانات!B2926,"")</f>
        <v/>
      </c>
      <c r="B2926" s="58" t="str">
        <f>IF(بيانات!B2926&lt;&gt;"",بيانات!C2926,"")</f>
        <v/>
      </c>
      <c r="C2926" s="66" t="str">
        <f>IF(بيانات!B2926&lt;&gt;"",بيانات!D2926,"")</f>
        <v/>
      </c>
      <c r="D2926" s="5"/>
    </row>
    <row r="2927" spans="1:4" ht="15" customHeight="1">
      <c r="A2927" s="57" t="str">
        <f>IF(بيانات!B2927&lt;&gt;"",بيانات!B2927,"")</f>
        <v/>
      </c>
      <c r="B2927" s="57" t="str">
        <f>IF(بيانات!B2927&lt;&gt;"",بيانات!C2927,"")</f>
        <v/>
      </c>
      <c r="C2927" s="65" t="str">
        <f>IF(بيانات!B2927&lt;&gt;"",بيانات!D2927,"")</f>
        <v/>
      </c>
      <c r="D2927" s="2"/>
    </row>
    <row r="2928" spans="1:4" ht="15" customHeight="1">
      <c r="A2928" s="58" t="str">
        <f>IF(بيانات!B2928&lt;&gt;"",بيانات!B2928,"")</f>
        <v/>
      </c>
      <c r="B2928" s="58" t="str">
        <f>IF(بيانات!B2928&lt;&gt;"",بيانات!C2928,"")</f>
        <v/>
      </c>
      <c r="C2928" s="66" t="str">
        <f>IF(بيانات!B2928&lt;&gt;"",بيانات!D2928,"")</f>
        <v/>
      </c>
      <c r="D2928" s="5"/>
    </row>
    <row r="2929" spans="1:4" ht="15" customHeight="1">
      <c r="A2929" s="57" t="str">
        <f>IF(بيانات!B2929&lt;&gt;"",بيانات!B2929,"")</f>
        <v/>
      </c>
      <c r="B2929" s="57" t="str">
        <f>IF(بيانات!B2929&lt;&gt;"",بيانات!C2929,"")</f>
        <v/>
      </c>
      <c r="C2929" s="65" t="str">
        <f>IF(بيانات!B2929&lt;&gt;"",بيانات!D2929,"")</f>
        <v/>
      </c>
      <c r="D2929" s="2"/>
    </row>
    <row r="2930" spans="1:4" ht="15" customHeight="1">
      <c r="A2930" s="58" t="str">
        <f>IF(بيانات!B2930&lt;&gt;"",بيانات!B2930,"")</f>
        <v/>
      </c>
      <c r="B2930" s="58" t="str">
        <f>IF(بيانات!B2930&lt;&gt;"",بيانات!C2930,"")</f>
        <v/>
      </c>
      <c r="C2930" s="66" t="str">
        <f>IF(بيانات!B2930&lt;&gt;"",بيانات!D2930,"")</f>
        <v/>
      </c>
      <c r="D2930" s="5"/>
    </row>
    <row r="2931" spans="1:4" ht="15" customHeight="1">
      <c r="A2931" s="57" t="str">
        <f>IF(بيانات!B2931&lt;&gt;"",بيانات!B2931,"")</f>
        <v/>
      </c>
      <c r="B2931" s="57" t="str">
        <f>IF(بيانات!B2931&lt;&gt;"",بيانات!C2931,"")</f>
        <v/>
      </c>
      <c r="C2931" s="65" t="str">
        <f>IF(بيانات!B2931&lt;&gt;"",بيانات!D2931,"")</f>
        <v/>
      </c>
      <c r="D2931" s="2"/>
    </row>
    <row r="2932" spans="1:4" ht="15" customHeight="1">
      <c r="A2932" s="58" t="str">
        <f>IF(بيانات!B2932&lt;&gt;"",بيانات!B2932,"")</f>
        <v/>
      </c>
      <c r="B2932" s="58" t="str">
        <f>IF(بيانات!B2932&lt;&gt;"",بيانات!C2932,"")</f>
        <v/>
      </c>
      <c r="C2932" s="66" t="str">
        <f>IF(بيانات!B2932&lt;&gt;"",بيانات!D2932,"")</f>
        <v/>
      </c>
      <c r="D2932" s="5"/>
    </row>
    <row r="2933" spans="1:4" ht="15" customHeight="1">
      <c r="A2933" s="57" t="str">
        <f>IF(بيانات!B2933&lt;&gt;"",بيانات!B2933,"")</f>
        <v/>
      </c>
      <c r="B2933" s="57" t="str">
        <f>IF(بيانات!B2933&lt;&gt;"",بيانات!C2933,"")</f>
        <v/>
      </c>
      <c r="C2933" s="65" t="str">
        <f>IF(بيانات!B2933&lt;&gt;"",بيانات!D2933,"")</f>
        <v/>
      </c>
      <c r="D2933" s="2"/>
    </row>
    <row r="2934" spans="1:4" ht="15" customHeight="1">
      <c r="A2934" s="58" t="str">
        <f>IF(بيانات!B2934&lt;&gt;"",بيانات!B2934,"")</f>
        <v/>
      </c>
      <c r="B2934" s="58" t="str">
        <f>IF(بيانات!B2934&lt;&gt;"",بيانات!C2934,"")</f>
        <v/>
      </c>
      <c r="C2934" s="66" t="str">
        <f>IF(بيانات!B2934&lt;&gt;"",بيانات!D2934,"")</f>
        <v/>
      </c>
      <c r="D2934" s="5"/>
    </row>
    <row r="2935" spans="1:4" ht="15" customHeight="1">
      <c r="A2935" s="57" t="str">
        <f>IF(بيانات!B2935&lt;&gt;"",بيانات!B2935,"")</f>
        <v/>
      </c>
      <c r="B2935" s="57" t="str">
        <f>IF(بيانات!B2935&lt;&gt;"",بيانات!C2935,"")</f>
        <v/>
      </c>
      <c r="C2935" s="65" t="str">
        <f>IF(بيانات!B2935&lt;&gt;"",بيانات!D2935,"")</f>
        <v/>
      </c>
      <c r="D2935" s="2"/>
    </row>
    <row r="2936" spans="1:4" ht="15" customHeight="1">
      <c r="A2936" s="58" t="str">
        <f>IF(بيانات!B2936&lt;&gt;"",بيانات!B2936,"")</f>
        <v/>
      </c>
      <c r="B2936" s="58" t="str">
        <f>IF(بيانات!B2936&lt;&gt;"",بيانات!C2936,"")</f>
        <v/>
      </c>
      <c r="C2936" s="66" t="str">
        <f>IF(بيانات!B2936&lt;&gt;"",بيانات!D2936,"")</f>
        <v/>
      </c>
      <c r="D2936" s="5"/>
    </row>
    <row r="2937" spans="1:4" ht="15" customHeight="1">
      <c r="A2937" s="57" t="str">
        <f>IF(بيانات!B2937&lt;&gt;"",بيانات!B2937,"")</f>
        <v/>
      </c>
      <c r="B2937" s="57" t="str">
        <f>IF(بيانات!B2937&lt;&gt;"",بيانات!C2937,"")</f>
        <v/>
      </c>
      <c r="C2937" s="65" t="str">
        <f>IF(بيانات!B2937&lt;&gt;"",بيانات!D2937,"")</f>
        <v/>
      </c>
      <c r="D2937" s="2"/>
    </row>
    <row r="2938" spans="1:4" ht="15" customHeight="1">
      <c r="A2938" s="58" t="str">
        <f>IF(بيانات!B2938&lt;&gt;"",بيانات!B2938,"")</f>
        <v/>
      </c>
      <c r="B2938" s="58" t="str">
        <f>IF(بيانات!B2938&lt;&gt;"",بيانات!C2938,"")</f>
        <v/>
      </c>
      <c r="C2938" s="66" t="str">
        <f>IF(بيانات!B2938&lt;&gt;"",بيانات!D2938,"")</f>
        <v/>
      </c>
      <c r="D2938" s="5"/>
    </row>
    <row r="2939" spans="1:4" ht="15" customHeight="1">
      <c r="A2939" s="57" t="str">
        <f>IF(بيانات!B2939&lt;&gt;"",بيانات!B2939,"")</f>
        <v/>
      </c>
      <c r="B2939" s="57" t="str">
        <f>IF(بيانات!B2939&lt;&gt;"",بيانات!C2939,"")</f>
        <v/>
      </c>
      <c r="C2939" s="65" t="str">
        <f>IF(بيانات!B2939&lt;&gt;"",بيانات!D2939,"")</f>
        <v/>
      </c>
      <c r="D2939" s="2"/>
    </row>
    <row r="2940" spans="1:4" ht="15" customHeight="1">
      <c r="A2940" s="58" t="str">
        <f>IF(بيانات!B2940&lt;&gt;"",بيانات!B2940,"")</f>
        <v/>
      </c>
      <c r="B2940" s="58" t="str">
        <f>IF(بيانات!B2940&lt;&gt;"",بيانات!C2940,"")</f>
        <v/>
      </c>
      <c r="C2940" s="66" t="str">
        <f>IF(بيانات!B2940&lt;&gt;"",بيانات!D2940,"")</f>
        <v/>
      </c>
      <c r="D2940" s="5"/>
    </row>
    <row r="2941" spans="1:4" ht="15" customHeight="1">
      <c r="A2941" s="57" t="str">
        <f>IF(بيانات!B2941&lt;&gt;"",بيانات!B2941,"")</f>
        <v/>
      </c>
      <c r="B2941" s="57" t="str">
        <f>IF(بيانات!B2941&lt;&gt;"",بيانات!C2941,"")</f>
        <v/>
      </c>
      <c r="C2941" s="65" t="str">
        <f>IF(بيانات!B2941&lt;&gt;"",بيانات!D2941,"")</f>
        <v/>
      </c>
      <c r="D2941" s="2"/>
    </row>
    <row r="2942" spans="1:4" ht="15" customHeight="1">
      <c r="A2942" s="58" t="str">
        <f>IF(بيانات!B2942&lt;&gt;"",بيانات!B2942,"")</f>
        <v/>
      </c>
      <c r="B2942" s="58" t="str">
        <f>IF(بيانات!B2942&lt;&gt;"",بيانات!C2942,"")</f>
        <v/>
      </c>
      <c r="C2942" s="66" t="str">
        <f>IF(بيانات!B2942&lt;&gt;"",بيانات!D2942,"")</f>
        <v/>
      </c>
      <c r="D2942" s="5"/>
    </row>
    <row r="2943" spans="1:4" ht="15" customHeight="1">
      <c r="A2943" s="57" t="str">
        <f>IF(بيانات!B2943&lt;&gt;"",بيانات!B2943,"")</f>
        <v/>
      </c>
      <c r="B2943" s="57" t="str">
        <f>IF(بيانات!B2943&lt;&gt;"",بيانات!C2943,"")</f>
        <v/>
      </c>
      <c r="C2943" s="65" t="str">
        <f>IF(بيانات!B2943&lt;&gt;"",بيانات!D2943,"")</f>
        <v/>
      </c>
      <c r="D2943" s="2"/>
    </row>
    <row r="2944" spans="1:4" ht="15" customHeight="1">
      <c r="A2944" s="58" t="str">
        <f>IF(بيانات!B2944&lt;&gt;"",بيانات!B2944,"")</f>
        <v/>
      </c>
      <c r="B2944" s="58" t="str">
        <f>IF(بيانات!B2944&lt;&gt;"",بيانات!C2944,"")</f>
        <v/>
      </c>
      <c r="C2944" s="66" t="str">
        <f>IF(بيانات!B2944&lt;&gt;"",بيانات!D2944,"")</f>
        <v/>
      </c>
      <c r="D2944" s="5"/>
    </row>
    <row r="2945" spans="1:4" ht="15" customHeight="1">
      <c r="A2945" s="57" t="str">
        <f>IF(بيانات!B2945&lt;&gt;"",بيانات!B2945,"")</f>
        <v/>
      </c>
      <c r="B2945" s="57" t="str">
        <f>IF(بيانات!B2945&lt;&gt;"",بيانات!C2945,"")</f>
        <v/>
      </c>
      <c r="C2945" s="65" t="str">
        <f>IF(بيانات!B2945&lt;&gt;"",بيانات!D2945,"")</f>
        <v/>
      </c>
      <c r="D2945" s="2"/>
    </row>
    <row r="2946" spans="1:4" ht="15" customHeight="1">
      <c r="A2946" s="58" t="str">
        <f>IF(بيانات!B2946&lt;&gt;"",بيانات!B2946,"")</f>
        <v/>
      </c>
      <c r="B2946" s="58" t="str">
        <f>IF(بيانات!B2946&lt;&gt;"",بيانات!C2946,"")</f>
        <v/>
      </c>
      <c r="C2946" s="66" t="str">
        <f>IF(بيانات!B2946&lt;&gt;"",بيانات!D2946,"")</f>
        <v/>
      </c>
      <c r="D2946" s="5"/>
    </row>
    <row r="2947" spans="1:4" ht="15" customHeight="1">
      <c r="A2947" s="57" t="str">
        <f>IF(بيانات!B2947&lt;&gt;"",بيانات!B2947,"")</f>
        <v/>
      </c>
      <c r="B2947" s="57" t="str">
        <f>IF(بيانات!B2947&lt;&gt;"",بيانات!C2947,"")</f>
        <v/>
      </c>
      <c r="C2947" s="65" t="str">
        <f>IF(بيانات!B2947&lt;&gt;"",بيانات!D2947,"")</f>
        <v/>
      </c>
      <c r="D2947" s="2"/>
    </row>
    <row r="2948" spans="1:4" ht="15" customHeight="1">
      <c r="A2948" s="58" t="str">
        <f>IF(بيانات!B2948&lt;&gt;"",بيانات!B2948,"")</f>
        <v/>
      </c>
      <c r="B2948" s="58" t="str">
        <f>IF(بيانات!B2948&lt;&gt;"",بيانات!C2948,"")</f>
        <v/>
      </c>
      <c r="C2948" s="66" t="str">
        <f>IF(بيانات!B2948&lt;&gt;"",بيانات!D2948,"")</f>
        <v/>
      </c>
      <c r="D2948" s="5"/>
    </row>
    <row r="2949" spans="1:4" ht="15" customHeight="1">
      <c r="A2949" s="57" t="str">
        <f>IF(بيانات!B2949&lt;&gt;"",بيانات!B2949,"")</f>
        <v/>
      </c>
      <c r="B2949" s="57" t="str">
        <f>IF(بيانات!B2949&lt;&gt;"",بيانات!C2949,"")</f>
        <v/>
      </c>
      <c r="C2949" s="65" t="str">
        <f>IF(بيانات!B2949&lt;&gt;"",بيانات!D2949,"")</f>
        <v/>
      </c>
      <c r="D2949" s="2"/>
    </row>
    <row r="2950" spans="1:4" ht="15" customHeight="1">
      <c r="A2950" s="58" t="str">
        <f>IF(بيانات!B2950&lt;&gt;"",بيانات!B2950,"")</f>
        <v/>
      </c>
      <c r="B2950" s="58" t="str">
        <f>IF(بيانات!B2950&lt;&gt;"",بيانات!C2950,"")</f>
        <v/>
      </c>
      <c r="C2950" s="66" t="str">
        <f>IF(بيانات!B2950&lt;&gt;"",بيانات!D2950,"")</f>
        <v/>
      </c>
      <c r="D2950" s="5"/>
    </row>
    <row r="2951" spans="1:4" ht="15" customHeight="1">
      <c r="A2951" s="57" t="str">
        <f>IF(بيانات!B2951&lt;&gt;"",بيانات!B2951,"")</f>
        <v/>
      </c>
      <c r="B2951" s="57" t="str">
        <f>IF(بيانات!B2951&lt;&gt;"",بيانات!C2951,"")</f>
        <v/>
      </c>
      <c r="C2951" s="65" t="str">
        <f>IF(بيانات!B2951&lt;&gt;"",بيانات!D2951,"")</f>
        <v/>
      </c>
      <c r="D2951" s="2"/>
    </row>
    <row r="2952" spans="1:4" ht="15" customHeight="1">
      <c r="A2952" s="58" t="str">
        <f>IF(بيانات!B2952&lt;&gt;"",بيانات!B2952,"")</f>
        <v/>
      </c>
      <c r="B2952" s="58" t="str">
        <f>IF(بيانات!B2952&lt;&gt;"",بيانات!C2952,"")</f>
        <v/>
      </c>
      <c r="C2952" s="66" t="str">
        <f>IF(بيانات!B2952&lt;&gt;"",بيانات!D2952,"")</f>
        <v/>
      </c>
      <c r="D2952" s="5"/>
    </row>
    <row r="2953" spans="1:4" ht="15" customHeight="1">
      <c r="A2953" s="57" t="str">
        <f>IF(بيانات!B2953&lt;&gt;"",بيانات!B2953,"")</f>
        <v/>
      </c>
      <c r="B2953" s="57" t="str">
        <f>IF(بيانات!B2953&lt;&gt;"",بيانات!C2953,"")</f>
        <v/>
      </c>
      <c r="C2953" s="65" t="str">
        <f>IF(بيانات!B2953&lt;&gt;"",بيانات!D2953,"")</f>
        <v/>
      </c>
      <c r="D2953" s="2"/>
    </row>
    <row r="2954" spans="1:4" ht="15" customHeight="1">
      <c r="A2954" s="58" t="str">
        <f>IF(بيانات!B2954&lt;&gt;"",بيانات!B2954,"")</f>
        <v/>
      </c>
      <c r="B2954" s="58" t="str">
        <f>IF(بيانات!B2954&lt;&gt;"",بيانات!C2954,"")</f>
        <v/>
      </c>
      <c r="C2954" s="66" t="str">
        <f>IF(بيانات!B2954&lt;&gt;"",بيانات!D2954,"")</f>
        <v/>
      </c>
      <c r="D2954" s="5"/>
    </row>
    <row r="2955" spans="1:4" ht="15" customHeight="1">
      <c r="A2955" s="57" t="str">
        <f>IF(بيانات!B2955&lt;&gt;"",بيانات!B2955,"")</f>
        <v/>
      </c>
      <c r="B2955" s="57" t="str">
        <f>IF(بيانات!B2955&lt;&gt;"",بيانات!C2955,"")</f>
        <v/>
      </c>
      <c r="C2955" s="65" t="str">
        <f>IF(بيانات!B2955&lt;&gt;"",بيانات!D2955,"")</f>
        <v/>
      </c>
      <c r="D2955" s="2"/>
    </row>
    <row r="2956" spans="1:4" ht="15" customHeight="1">
      <c r="A2956" s="58" t="str">
        <f>IF(بيانات!B2956&lt;&gt;"",بيانات!B2956,"")</f>
        <v/>
      </c>
      <c r="B2956" s="58" t="str">
        <f>IF(بيانات!B2956&lt;&gt;"",بيانات!C2956,"")</f>
        <v/>
      </c>
      <c r="C2956" s="66" t="str">
        <f>IF(بيانات!B2956&lt;&gt;"",بيانات!D2956,"")</f>
        <v/>
      </c>
      <c r="D2956" s="5"/>
    </row>
    <row r="2957" spans="1:4" ht="15" customHeight="1">
      <c r="A2957" s="57" t="str">
        <f>IF(بيانات!B2957&lt;&gt;"",بيانات!B2957,"")</f>
        <v/>
      </c>
      <c r="B2957" s="57" t="str">
        <f>IF(بيانات!B2957&lt;&gt;"",بيانات!C2957,"")</f>
        <v/>
      </c>
      <c r="C2957" s="65" t="str">
        <f>IF(بيانات!B2957&lt;&gt;"",بيانات!D2957,"")</f>
        <v/>
      </c>
      <c r="D2957" s="2"/>
    </row>
    <row r="2958" spans="1:4" ht="15" customHeight="1">
      <c r="A2958" s="58" t="str">
        <f>IF(بيانات!B2958&lt;&gt;"",بيانات!B2958,"")</f>
        <v/>
      </c>
      <c r="B2958" s="58" t="str">
        <f>IF(بيانات!B2958&lt;&gt;"",بيانات!C2958,"")</f>
        <v/>
      </c>
      <c r="C2958" s="66" t="str">
        <f>IF(بيانات!B2958&lt;&gt;"",بيانات!D2958,"")</f>
        <v/>
      </c>
      <c r="D2958" s="5"/>
    </row>
    <row r="2959" spans="1:4" ht="15" customHeight="1">
      <c r="A2959" s="57" t="str">
        <f>IF(بيانات!B2959&lt;&gt;"",بيانات!B2959,"")</f>
        <v/>
      </c>
      <c r="B2959" s="57" t="str">
        <f>IF(بيانات!B2959&lt;&gt;"",بيانات!C2959,"")</f>
        <v/>
      </c>
      <c r="C2959" s="65" t="str">
        <f>IF(بيانات!B2959&lt;&gt;"",بيانات!D2959,"")</f>
        <v/>
      </c>
      <c r="D2959" s="2"/>
    </row>
    <row r="2960" spans="1:4" ht="15" customHeight="1">
      <c r="A2960" s="58" t="str">
        <f>IF(بيانات!B2960&lt;&gt;"",بيانات!B2960,"")</f>
        <v/>
      </c>
      <c r="B2960" s="58" t="str">
        <f>IF(بيانات!B2960&lt;&gt;"",بيانات!C2960,"")</f>
        <v/>
      </c>
      <c r="C2960" s="66" t="str">
        <f>IF(بيانات!B2960&lt;&gt;"",بيانات!D2960,"")</f>
        <v/>
      </c>
      <c r="D2960" s="5"/>
    </row>
    <row r="2961" spans="1:4" ht="15" customHeight="1">
      <c r="A2961" s="57" t="str">
        <f>IF(بيانات!B2961&lt;&gt;"",بيانات!B2961,"")</f>
        <v/>
      </c>
      <c r="B2961" s="57" t="str">
        <f>IF(بيانات!B2961&lt;&gt;"",بيانات!C2961,"")</f>
        <v/>
      </c>
      <c r="C2961" s="65" t="str">
        <f>IF(بيانات!B2961&lt;&gt;"",بيانات!D2961,"")</f>
        <v/>
      </c>
      <c r="D2961" s="2"/>
    </row>
    <row r="2962" spans="1:4" ht="15" customHeight="1">
      <c r="A2962" s="58" t="str">
        <f>IF(بيانات!B2962&lt;&gt;"",بيانات!B2962,"")</f>
        <v/>
      </c>
      <c r="B2962" s="58" t="str">
        <f>IF(بيانات!B2962&lt;&gt;"",بيانات!C2962,"")</f>
        <v/>
      </c>
      <c r="C2962" s="66" t="str">
        <f>IF(بيانات!B2962&lt;&gt;"",بيانات!D2962,"")</f>
        <v/>
      </c>
      <c r="D2962" s="5"/>
    </row>
    <row r="2963" spans="1:4" ht="15" customHeight="1">
      <c r="A2963" s="57" t="str">
        <f>IF(بيانات!B2963&lt;&gt;"",بيانات!B2963,"")</f>
        <v/>
      </c>
      <c r="B2963" s="57" t="str">
        <f>IF(بيانات!B2963&lt;&gt;"",بيانات!C2963,"")</f>
        <v/>
      </c>
      <c r="C2963" s="65" t="str">
        <f>IF(بيانات!B2963&lt;&gt;"",بيانات!D2963,"")</f>
        <v/>
      </c>
      <c r="D2963" s="2"/>
    </row>
    <row r="2964" spans="1:4" ht="15" customHeight="1">
      <c r="A2964" s="58" t="str">
        <f>IF(بيانات!B2964&lt;&gt;"",بيانات!B2964,"")</f>
        <v/>
      </c>
      <c r="B2964" s="58" t="str">
        <f>IF(بيانات!B2964&lt;&gt;"",بيانات!C2964,"")</f>
        <v/>
      </c>
      <c r="C2964" s="66" t="str">
        <f>IF(بيانات!B2964&lt;&gt;"",بيانات!D2964,"")</f>
        <v/>
      </c>
      <c r="D2964" s="5"/>
    </row>
    <row r="2965" spans="1:4" ht="15" customHeight="1">
      <c r="A2965" s="57" t="str">
        <f>IF(بيانات!B2965&lt;&gt;"",بيانات!B2965,"")</f>
        <v/>
      </c>
      <c r="B2965" s="57" t="str">
        <f>IF(بيانات!B2965&lt;&gt;"",بيانات!C2965,"")</f>
        <v/>
      </c>
      <c r="C2965" s="65" t="str">
        <f>IF(بيانات!B2965&lt;&gt;"",بيانات!D2965,"")</f>
        <v/>
      </c>
      <c r="D2965" s="2"/>
    </row>
    <row r="2966" spans="1:4" ht="15" customHeight="1">
      <c r="A2966" s="58" t="str">
        <f>IF(بيانات!B2966&lt;&gt;"",بيانات!B2966,"")</f>
        <v/>
      </c>
      <c r="B2966" s="58" t="str">
        <f>IF(بيانات!B2966&lt;&gt;"",بيانات!C2966,"")</f>
        <v/>
      </c>
      <c r="C2966" s="66" t="str">
        <f>IF(بيانات!B2966&lt;&gt;"",بيانات!D2966,"")</f>
        <v/>
      </c>
      <c r="D2966" s="5"/>
    </row>
    <row r="2967" spans="1:4" ht="15" customHeight="1">
      <c r="A2967" s="57" t="str">
        <f>IF(بيانات!B2967&lt;&gt;"",بيانات!B2967,"")</f>
        <v/>
      </c>
      <c r="B2967" s="57" t="str">
        <f>IF(بيانات!B2967&lt;&gt;"",بيانات!C2967,"")</f>
        <v/>
      </c>
      <c r="C2967" s="65" t="str">
        <f>IF(بيانات!B2967&lt;&gt;"",بيانات!D2967,"")</f>
        <v/>
      </c>
      <c r="D2967" s="2"/>
    </row>
    <row r="2968" spans="1:4" ht="15" customHeight="1">
      <c r="A2968" s="58" t="str">
        <f>IF(بيانات!B2968&lt;&gt;"",بيانات!B2968,"")</f>
        <v/>
      </c>
      <c r="B2968" s="58" t="str">
        <f>IF(بيانات!B2968&lt;&gt;"",بيانات!C2968,"")</f>
        <v/>
      </c>
      <c r="C2968" s="66" t="str">
        <f>IF(بيانات!B2968&lt;&gt;"",بيانات!D2968,"")</f>
        <v/>
      </c>
      <c r="D2968" s="5"/>
    </row>
    <row r="2969" spans="1:4" ht="15" customHeight="1">
      <c r="A2969" s="57" t="str">
        <f>IF(بيانات!B2969&lt;&gt;"",بيانات!B2969,"")</f>
        <v/>
      </c>
      <c r="B2969" s="57" t="str">
        <f>IF(بيانات!B2969&lt;&gt;"",بيانات!C2969,"")</f>
        <v/>
      </c>
      <c r="C2969" s="65" t="str">
        <f>IF(بيانات!B2969&lt;&gt;"",بيانات!D2969,"")</f>
        <v/>
      </c>
      <c r="D2969" s="2"/>
    </row>
    <row r="2970" spans="1:4" ht="15" customHeight="1">
      <c r="A2970" s="58" t="str">
        <f>IF(بيانات!B2970&lt;&gt;"",بيانات!B2970,"")</f>
        <v/>
      </c>
      <c r="B2970" s="58" t="str">
        <f>IF(بيانات!B2970&lt;&gt;"",بيانات!C2970,"")</f>
        <v/>
      </c>
      <c r="C2970" s="66" t="str">
        <f>IF(بيانات!B2970&lt;&gt;"",بيانات!D2970,"")</f>
        <v/>
      </c>
      <c r="D2970" s="5"/>
    </row>
    <row r="2971" spans="1:4" ht="15" customHeight="1">
      <c r="A2971" s="57" t="str">
        <f>IF(بيانات!B2971&lt;&gt;"",بيانات!B2971,"")</f>
        <v/>
      </c>
      <c r="B2971" s="57" t="str">
        <f>IF(بيانات!B2971&lt;&gt;"",بيانات!C2971,"")</f>
        <v/>
      </c>
      <c r="C2971" s="65" t="str">
        <f>IF(بيانات!B2971&lt;&gt;"",بيانات!D2971,"")</f>
        <v/>
      </c>
      <c r="D2971" s="2"/>
    </row>
    <row r="2972" spans="1:4" ht="15" customHeight="1">
      <c r="A2972" s="58" t="str">
        <f>IF(بيانات!B2972&lt;&gt;"",بيانات!B2972,"")</f>
        <v/>
      </c>
      <c r="B2972" s="58" t="str">
        <f>IF(بيانات!B2972&lt;&gt;"",بيانات!C2972,"")</f>
        <v/>
      </c>
      <c r="C2972" s="66" t="str">
        <f>IF(بيانات!B2972&lt;&gt;"",بيانات!D2972,"")</f>
        <v/>
      </c>
      <c r="D2972" s="5"/>
    </row>
    <row r="2973" spans="1:4" ht="15" customHeight="1">
      <c r="A2973" s="57" t="str">
        <f>IF(بيانات!B2973&lt;&gt;"",بيانات!B2973,"")</f>
        <v/>
      </c>
      <c r="B2973" s="57" t="str">
        <f>IF(بيانات!B2973&lt;&gt;"",بيانات!C2973,"")</f>
        <v/>
      </c>
      <c r="C2973" s="65" t="str">
        <f>IF(بيانات!B2973&lt;&gt;"",بيانات!D2973,"")</f>
        <v/>
      </c>
      <c r="D2973" s="2"/>
    </row>
    <row r="2974" spans="1:4" ht="15" customHeight="1">
      <c r="A2974" s="58" t="str">
        <f>IF(بيانات!B2974&lt;&gt;"",بيانات!B2974,"")</f>
        <v/>
      </c>
      <c r="B2974" s="58" t="str">
        <f>IF(بيانات!B2974&lt;&gt;"",بيانات!C2974,"")</f>
        <v/>
      </c>
      <c r="C2974" s="66" t="str">
        <f>IF(بيانات!B2974&lt;&gt;"",بيانات!D2974,"")</f>
        <v/>
      </c>
      <c r="D2974" s="5"/>
    </row>
    <row r="2975" spans="1:4" ht="15" customHeight="1">
      <c r="A2975" s="57" t="str">
        <f>IF(بيانات!B2975&lt;&gt;"",بيانات!B2975,"")</f>
        <v/>
      </c>
      <c r="B2975" s="57" t="str">
        <f>IF(بيانات!B2975&lt;&gt;"",بيانات!C2975,"")</f>
        <v/>
      </c>
      <c r="C2975" s="65" t="str">
        <f>IF(بيانات!B2975&lt;&gt;"",بيانات!D2975,"")</f>
        <v/>
      </c>
      <c r="D2975" s="2"/>
    </row>
    <row r="2976" spans="1:4" ht="15" customHeight="1">
      <c r="A2976" s="58" t="str">
        <f>IF(بيانات!B2976&lt;&gt;"",بيانات!B2976,"")</f>
        <v/>
      </c>
      <c r="B2976" s="58" t="str">
        <f>IF(بيانات!B2976&lt;&gt;"",بيانات!C2976,"")</f>
        <v/>
      </c>
      <c r="C2976" s="66" t="str">
        <f>IF(بيانات!B2976&lt;&gt;"",بيانات!D2976,"")</f>
        <v/>
      </c>
      <c r="D2976" s="5"/>
    </row>
    <row r="2977" spans="1:4" ht="15" customHeight="1">
      <c r="A2977" s="57" t="str">
        <f>IF(بيانات!B2977&lt;&gt;"",بيانات!B2977,"")</f>
        <v/>
      </c>
      <c r="B2977" s="57" t="str">
        <f>IF(بيانات!B2977&lt;&gt;"",بيانات!C2977,"")</f>
        <v/>
      </c>
      <c r="C2977" s="65" t="str">
        <f>IF(بيانات!B2977&lt;&gt;"",بيانات!D2977,"")</f>
        <v/>
      </c>
      <c r="D2977" s="2"/>
    </row>
    <row r="2978" spans="1:4" ht="15" customHeight="1">
      <c r="A2978" s="58" t="str">
        <f>IF(بيانات!B2978&lt;&gt;"",بيانات!B2978,"")</f>
        <v/>
      </c>
      <c r="B2978" s="58" t="str">
        <f>IF(بيانات!B2978&lt;&gt;"",بيانات!C2978,"")</f>
        <v/>
      </c>
      <c r="C2978" s="66" t="str">
        <f>IF(بيانات!B2978&lt;&gt;"",بيانات!D2978,"")</f>
        <v/>
      </c>
      <c r="D2978" s="5"/>
    </row>
    <row r="2979" spans="1:4" ht="15" customHeight="1">
      <c r="A2979" s="57" t="str">
        <f>IF(بيانات!B2979&lt;&gt;"",بيانات!B2979,"")</f>
        <v/>
      </c>
      <c r="B2979" s="57" t="str">
        <f>IF(بيانات!B2979&lt;&gt;"",بيانات!C2979,"")</f>
        <v/>
      </c>
      <c r="C2979" s="65" t="str">
        <f>IF(بيانات!B2979&lt;&gt;"",بيانات!D2979,"")</f>
        <v/>
      </c>
      <c r="D2979" s="2"/>
    </row>
    <row r="2980" spans="1:4" ht="15" customHeight="1">
      <c r="A2980" s="58" t="str">
        <f>IF(بيانات!B2980&lt;&gt;"",بيانات!B2980,"")</f>
        <v/>
      </c>
      <c r="B2980" s="58" t="str">
        <f>IF(بيانات!B2980&lt;&gt;"",بيانات!C2980,"")</f>
        <v/>
      </c>
      <c r="C2980" s="66" t="str">
        <f>IF(بيانات!B2980&lt;&gt;"",بيانات!D2980,"")</f>
        <v/>
      </c>
      <c r="D2980" s="5"/>
    </row>
    <row r="2981" spans="1:4" ht="15" customHeight="1">
      <c r="A2981" s="57" t="str">
        <f>IF(بيانات!B2981&lt;&gt;"",بيانات!B2981,"")</f>
        <v/>
      </c>
      <c r="B2981" s="57" t="str">
        <f>IF(بيانات!B2981&lt;&gt;"",بيانات!C2981,"")</f>
        <v/>
      </c>
      <c r="C2981" s="65" t="str">
        <f>IF(بيانات!B2981&lt;&gt;"",بيانات!D2981,"")</f>
        <v/>
      </c>
      <c r="D2981" s="2"/>
    </row>
    <row r="2982" spans="1:4" ht="15" customHeight="1">
      <c r="A2982" s="58" t="str">
        <f>IF(بيانات!B2982&lt;&gt;"",بيانات!B2982,"")</f>
        <v/>
      </c>
      <c r="B2982" s="58" t="str">
        <f>IF(بيانات!B2982&lt;&gt;"",بيانات!C2982,"")</f>
        <v/>
      </c>
      <c r="C2982" s="66" t="str">
        <f>IF(بيانات!B2982&lt;&gt;"",بيانات!D2982,"")</f>
        <v/>
      </c>
      <c r="D2982" s="5"/>
    </row>
    <row r="2983" spans="1:4" ht="15" customHeight="1">
      <c r="A2983" s="57" t="str">
        <f>IF(بيانات!B2983&lt;&gt;"",بيانات!B2983,"")</f>
        <v/>
      </c>
      <c r="B2983" s="57" t="str">
        <f>IF(بيانات!B2983&lt;&gt;"",بيانات!C2983,"")</f>
        <v/>
      </c>
      <c r="C2983" s="65" t="str">
        <f>IF(بيانات!B2983&lt;&gt;"",بيانات!D2983,"")</f>
        <v/>
      </c>
      <c r="D2983" s="2"/>
    </row>
    <row r="2984" spans="1:4" ht="15" customHeight="1">
      <c r="A2984" s="58" t="str">
        <f>IF(بيانات!B2984&lt;&gt;"",بيانات!B2984,"")</f>
        <v/>
      </c>
      <c r="B2984" s="58" t="str">
        <f>IF(بيانات!B2984&lt;&gt;"",بيانات!C2984,"")</f>
        <v/>
      </c>
      <c r="C2984" s="66" t="str">
        <f>IF(بيانات!B2984&lt;&gt;"",بيانات!D2984,"")</f>
        <v/>
      </c>
      <c r="D2984" s="5"/>
    </row>
    <row r="2985" spans="1:4" ht="15" customHeight="1">
      <c r="A2985" s="57" t="str">
        <f>IF(بيانات!B2985&lt;&gt;"",بيانات!B2985,"")</f>
        <v/>
      </c>
      <c r="B2985" s="57" t="str">
        <f>IF(بيانات!B2985&lt;&gt;"",بيانات!C2985,"")</f>
        <v/>
      </c>
      <c r="C2985" s="65" t="str">
        <f>IF(بيانات!B2985&lt;&gt;"",بيانات!D2985,"")</f>
        <v/>
      </c>
      <c r="D2985" s="2"/>
    </row>
    <row r="2986" spans="1:4" ht="15" customHeight="1">
      <c r="A2986" s="58" t="str">
        <f>IF(بيانات!B2986&lt;&gt;"",بيانات!B2986,"")</f>
        <v/>
      </c>
      <c r="B2986" s="58" t="str">
        <f>IF(بيانات!B2986&lt;&gt;"",بيانات!C2986,"")</f>
        <v/>
      </c>
      <c r="C2986" s="66" t="str">
        <f>IF(بيانات!B2986&lt;&gt;"",بيانات!D2986,"")</f>
        <v/>
      </c>
      <c r="D2986" s="5"/>
    </row>
    <row r="2987" spans="1:4" ht="15" customHeight="1">
      <c r="A2987" s="57" t="str">
        <f>IF(بيانات!B2987&lt;&gt;"",بيانات!B2987,"")</f>
        <v/>
      </c>
      <c r="B2987" s="57" t="str">
        <f>IF(بيانات!B2987&lt;&gt;"",بيانات!C2987,"")</f>
        <v/>
      </c>
      <c r="C2987" s="65" t="str">
        <f>IF(بيانات!B2987&lt;&gt;"",بيانات!D2987,"")</f>
        <v/>
      </c>
      <c r="D2987" s="2"/>
    </row>
    <row r="2988" spans="1:4" ht="15" customHeight="1">
      <c r="A2988" s="58" t="str">
        <f>IF(بيانات!B2988&lt;&gt;"",بيانات!B2988,"")</f>
        <v/>
      </c>
      <c r="B2988" s="58" t="str">
        <f>IF(بيانات!B2988&lt;&gt;"",بيانات!C2988,"")</f>
        <v/>
      </c>
      <c r="C2988" s="66" t="str">
        <f>IF(بيانات!B2988&lt;&gt;"",بيانات!D2988,"")</f>
        <v/>
      </c>
      <c r="D2988" s="5"/>
    </row>
    <row r="2989" spans="1:4" ht="15" customHeight="1">
      <c r="A2989" s="57" t="str">
        <f>IF(بيانات!B2989&lt;&gt;"",بيانات!B2989,"")</f>
        <v/>
      </c>
      <c r="B2989" s="57" t="str">
        <f>IF(بيانات!B2989&lt;&gt;"",بيانات!C2989,"")</f>
        <v/>
      </c>
      <c r="C2989" s="65" t="str">
        <f>IF(بيانات!B2989&lt;&gt;"",بيانات!D2989,"")</f>
        <v/>
      </c>
      <c r="D2989" s="2"/>
    </row>
    <row r="2990" spans="1:4" ht="15" customHeight="1">
      <c r="A2990" s="58" t="str">
        <f>IF(بيانات!B2990&lt;&gt;"",بيانات!B2990,"")</f>
        <v/>
      </c>
      <c r="B2990" s="58" t="str">
        <f>IF(بيانات!B2990&lt;&gt;"",بيانات!C2990,"")</f>
        <v/>
      </c>
      <c r="C2990" s="66" t="str">
        <f>IF(بيانات!B2990&lt;&gt;"",بيانات!D2990,"")</f>
        <v/>
      </c>
      <c r="D2990" s="5"/>
    </row>
    <row r="2991" spans="1:4" ht="15" customHeight="1">
      <c r="A2991" s="57" t="str">
        <f>IF(بيانات!B2991&lt;&gt;"",بيانات!B2991,"")</f>
        <v/>
      </c>
      <c r="B2991" s="57" t="str">
        <f>IF(بيانات!B2991&lt;&gt;"",بيانات!C2991,"")</f>
        <v/>
      </c>
      <c r="C2991" s="65" t="str">
        <f>IF(بيانات!B2991&lt;&gt;"",بيانات!D2991,"")</f>
        <v/>
      </c>
      <c r="D2991" s="2"/>
    </row>
    <row r="2992" spans="1:4" ht="15" customHeight="1">
      <c r="A2992" s="58" t="str">
        <f>IF(بيانات!B2992&lt;&gt;"",بيانات!B2992,"")</f>
        <v/>
      </c>
      <c r="B2992" s="58" t="str">
        <f>IF(بيانات!B2992&lt;&gt;"",بيانات!C2992,"")</f>
        <v/>
      </c>
      <c r="C2992" s="66" t="str">
        <f>IF(بيانات!B2992&lt;&gt;"",بيانات!D2992,"")</f>
        <v/>
      </c>
      <c r="D2992" s="5"/>
    </row>
    <row r="2993" spans="1:4" ht="15" customHeight="1">
      <c r="A2993" s="57" t="str">
        <f>IF(بيانات!B2993&lt;&gt;"",بيانات!B2993,"")</f>
        <v/>
      </c>
      <c r="B2993" s="57" t="str">
        <f>IF(بيانات!B2993&lt;&gt;"",بيانات!C2993,"")</f>
        <v/>
      </c>
      <c r="C2993" s="65" t="str">
        <f>IF(بيانات!B2993&lt;&gt;"",بيانات!D2993,"")</f>
        <v/>
      </c>
      <c r="D2993" s="2"/>
    </row>
    <row r="2994" spans="1:4" ht="15" customHeight="1">
      <c r="A2994" s="58" t="str">
        <f>IF(بيانات!B2994&lt;&gt;"",بيانات!B2994,"")</f>
        <v/>
      </c>
      <c r="B2994" s="58" t="str">
        <f>IF(بيانات!B2994&lt;&gt;"",بيانات!C2994,"")</f>
        <v/>
      </c>
      <c r="C2994" s="66" t="str">
        <f>IF(بيانات!B2994&lt;&gt;"",بيانات!D2994,"")</f>
        <v/>
      </c>
      <c r="D2994" s="5"/>
    </row>
    <row r="2995" spans="1:4" ht="15" customHeight="1">
      <c r="A2995" s="57" t="str">
        <f>IF(بيانات!B2995&lt;&gt;"",بيانات!B2995,"")</f>
        <v/>
      </c>
      <c r="B2995" s="57" t="str">
        <f>IF(بيانات!B2995&lt;&gt;"",بيانات!C2995,"")</f>
        <v/>
      </c>
      <c r="C2995" s="65" t="str">
        <f>IF(بيانات!B2995&lt;&gt;"",بيانات!D2995,"")</f>
        <v/>
      </c>
      <c r="D2995" s="2"/>
    </row>
    <row r="2996" spans="1:4" ht="15" customHeight="1">
      <c r="A2996" s="58" t="str">
        <f>IF(بيانات!B2996&lt;&gt;"",بيانات!B2996,"")</f>
        <v/>
      </c>
      <c r="B2996" s="58" t="str">
        <f>IF(بيانات!B2996&lt;&gt;"",بيانات!C2996,"")</f>
        <v/>
      </c>
      <c r="C2996" s="66" t="str">
        <f>IF(بيانات!B2996&lt;&gt;"",بيانات!D2996,"")</f>
        <v/>
      </c>
      <c r="D2996" s="5"/>
    </row>
    <row r="2997" spans="1:4" ht="15" customHeight="1">
      <c r="A2997" s="57" t="str">
        <f>IF(بيانات!B2997&lt;&gt;"",بيانات!B2997,"")</f>
        <v/>
      </c>
      <c r="B2997" s="57" t="str">
        <f>IF(بيانات!B2997&lt;&gt;"",بيانات!C2997,"")</f>
        <v/>
      </c>
      <c r="C2997" s="65" t="str">
        <f>IF(بيانات!B2997&lt;&gt;"",بيانات!D2997,"")</f>
        <v/>
      </c>
      <c r="D2997" s="2"/>
    </row>
    <row r="2998" spans="1:4" ht="15" customHeight="1">
      <c r="A2998" s="58" t="str">
        <f>IF(بيانات!B2998&lt;&gt;"",بيانات!B2998,"")</f>
        <v/>
      </c>
      <c r="B2998" s="58" t="str">
        <f>IF(بيانات!B2998&lt;&gt;"",بيانات!C2998,"")</f>
        <v/>
      </c>
      <c r="C2998" s="66" t="str">
        <f>IF(بيانات!B2998&lt;&gt;"",بيانات!D2998,"")</f>
        <v/>
      </c>
      <c r="D2998" s="5"/>
    </row>
    <row r="2999" spans="1:4" ht="15" customHeight="1">
      <c r="A2999" s="57" t="str">
        <f>IF(بيانات!B2999&lt;&gt;"",بيانات!B2999,"")</f>
        <v/>
      </c>
      <c r="B2999" s="57" t="str">
        <f>IF(بيانات!B2999&lt;&gt;"",بيانات!C2999,"")</f>
        <v/>
      </c>
      <c r="C2999" s="65" t="str">
        <f>IF(بيانات!B2999&lt;&gt;"",بيانات!D2999,"")</f>
        <v/>
      </c>
      <c r="D2999" s="2"/>
    </row>
    <row r="3000" spans="1:4" ht="15" customHeight="1">
      <c r="A3000" s="58" t="str">
        <f>IF(بيانات!B3000&lt;&gt;"",بيانات!B3000,"")</f>
        <v/>
      </c>
      <c r="B3000" s="58" t="str">
        <f>IF(بيانات!B3000&lt;&gt;"",بيانات!C3000,"")</f>
        <v/>
      </c>
      <c r="C3000" s="66" t="str">
        <f>IF(بيانات!B3000&lt;&gt;"",بيانات!D3000,"")</f>
        <v/>
      </c>
      <c r="D3000" s="5"/>
    </row>
    <row r="3001" spans="1:4" ht="15" customHeight="1">
      <c r="A3001" s="57" t="str">
        <f>IF(بيانات!B3001&lt;&gt;"",بيانات!B3001,"")</f>
        <v/>
      </c>
      <c r="B3001" s="57" t="str">
        <f>IF(بيانات!B3001&lt;&gt;"",بيانات!C3001,"")</f>
        <v/>
      </c>
      <c r="C3001" s="65" t="str">
        <f>IF(بيانات!B3001&lt;&gt;"",بيانات!D3001,"")</f>
        <v/>
      </c>
      <c r="D3001" s="2"/>
    </row>
    <row r="3002" spans="1:4" ht="15" customHeight="1">
      <c r="A3002" s="58" t="str">
        <f>IF(بيانات!B3002&lt;&gt;"",بيانات!B3002,"")</f>
        <v/>
      </c>
      <c r="B3002" s="58" t="str">
        <f>IF(بيانات!B3002&lt;&gt;"",بيانات!C3002,"")</f>
        <v/>
      </c>
      <c r="C3002" s="66" t="str">
        <f>IF(بيانات!B3002&lt;&gt;"",بيانات!D3002,"")</f>
        <v/>
      </c>
      <c r="D3002" s="5"/>
    </row>
    <row r="3003" spans="1:4" ht="15" customHeight="1">
      <c r="A3003" s="57" t="str">
        <f>IF(بيانات!B3003&lt;&gt;"",بيانات!B3003,"")</f>
        <v/>
      </c>
      <c r="B3003" s="57" t="str">
        <f>IF(بيانات!B3003&lt;&gt;"",بيانات!C3003,"")</f>
        <v/>
      </c>
      <c r="C3003" s="65" t="str">
        <f>IF(بيانات!B3003&lt;&gt;"",بيانات!D3003,"")</f>
        <v/>
      </c>
      <c r="D3003" s="2"/>
    </row>
    <row r="3004" spans="1:4" ht="15" customHeight="1">
      <c r="A3004" s="58" t="str">
        <f>IF(بيانات!B3004&lt;&gt;"",بيانات!B3004,"")</f>
        <v/>
      </c>
      <c r="B3004" s="58" t="str">
        <f>IF(بيانات!B3004&lt;&gt;"",بيانات!C3004,"")</f>
        <v/>
      </c>
      <c r="C3004" s="66" t="str">
        <f>IF(بيانات!B3004&lt;&gt;"",بيانات!D3004,"")</f>
        <v/>
      </c>
      <c r="D3004" s="5"/>
    </row>
    <row r="3005" spans="1:4" ht="15" customHeight="1">
      <c r="A3005" s="57" t="str">
        <f>IF(بيانات!B3005&lt;&gt;"",بيانات!B3005,"")</f>
        <v/>
      </c>
      <c r="B3005" s="57" t="str">
        <f>IF(بيانات!B3005&lt;&gt;"",بيانات!C3005,"")</f>
        <v/>
      </c>
      <c r="C3005" s="65" t="str">
        <f>IF(بيانات!B3005&lt;&gt;"",بيانات!D3005,"")</f>
        <v/>
      </c>
      <c r="D3005" s="2"/>
    </row>
    <row r="3006" spans="1:4" ht="15" customHeight="1">
      <c r="A3006" s="58" t="str">
        <f>IF(بيانات!B3006&lt;&gt;"",بيانات!B3006,"")</f>
        <v/>
      </c>
      <c r="B3006" s="58" t="str">
        <f>IF(بيانات!B3006&lt;&gt;"",بيانات!C3006,"")</f>
        <v/>
      </c>
      <c r="C3006" s="66" t="str">
        <f>IF(بيانات!B3006&lt;&gt;"",بيانات!D3006,"")</f>
        <v/>
      </c>
      <c r="D3006" s="5"/>
    </row>
    <row r="3007" spans="1:4" ht="15" customHeight="1">
      <c r="A3007" s="57" t="str">
        <f>IF(بيانات!B3007&lt;&gt;"",بيانات!B3007,"")</f>
        <v/>
      </c>
      <c r="B3007" s="57" t="str">
        <f>IF(بيانات!B3007&lt;&gt;"",بيانات!C3007,"")</f>
        <v/>
      </c>
      <c r="C3007" s="65" t="str">
        <f>IF(بيانات!B3007&lt;&gt;"",بيانات!D3007,"")</f>
        <v/>
      </c>
      <c r="D3007" s="2"/>
    </row>
    <row r="3008" spans="1:4" ht="15" customHeight="1">
      <c r="A3008" s="58" t="str">
        <f>IF(بيانات!B3008&lt;&gt;"",بيانات!B3008,"")</f>
        <v/>
      </c>
      <c r="B3008" s="58" t="str">
        <f>IF(بيانات!B3008&lt;&gt;"",بيانات!C3008,"")</f>
        <v/>
      </c>
      <c r="C3008" s="66" t="str">
        <f>IF(بيانات!B3008&lt;&gt;"",بيانات!D3008,"")</f>
        <v/>
      </c>
      <c r="D3008" s="5"/>
    </row>
    <row r="3009" spans="1:4" ht="15" customHeight="1">
      <c r="A3009" s="57" t="str">
        <f>IF(بيانات!B3009&lt;&gt;"",بيانات!B3009,"")</f>
        <v/>
      </c>
      <c r="B3009" s="57" t="str">
        <f>IF(بيانات!B3009&lt;&gt;"",بيانات!C3009,"")</f>
        <v/>
      </c>
      <c r="C3009" s="65" t="str">
        <f>IF(بيانات!B3009&lt;&gt;"",بيانات!D3009,"")</f>
        <v/>
      </c>
      <c r="D3009" s="2"/>
    </row>
    <row r="3010" spans="1:4" ht="15" customHeight="1">
      <c r="A3010" s="58" t="str">
        <f>IF(بيانات!B3010&lt;&gt;"",بيانات!B3010,"")</f>
        <v/>
      </c>
      <c r="B3010" s="58" t="str">
        <f>IF(بيانات!B3010&lt;&gt;"",بيانات!C3010,"")</f>
        <v/>
      </c>
      <c r="C3010" s="66" t="str">
        <f>IF(بيانات!B3010&lt;&gt;"",بيانات!D3010,"")</f>
        <v/>
      </c>
      <c r="D3010" s="5"/>
    </row>
    <row r="3011" spans="1:4" ht="15" customHeight="1">
      <c r="A3011" s="57" t="str">
        <f>IF(بيانات!B3011&lt;&gt;"",بيانات!B3011,"")</f>
        <v/>
      </c>
      <c r="B3011" s="57" t="str">
        <f>IF(بيانات!B3011&lt;&gt;"",بيانات!C3011,"")</f>
        <v/>
      </c>
      <c r="C3011" s="65" t="str">
        <f>IF(بيانات!B3011&lt;&gt;"",بيانات!D3011,"")</f>
        <v/>
      </c>
      <c r="D3011" s="2"/>
    </row>
    <row r="3012" spans="1:4" ht="15" customHeight="1">
      <c r="A3012" s="58" t="str">
        <f>IF(بيانات!B3012&lt;&gt;"",بيانات!B3012,"")</f>
        <v/>
      </c>
      <c r="B3012" s="58" t="str">
        <f>IF(بيانات!B3012&lt;&gt;"",بيانات!C3012,"")</f>
        <v/>
      </c>
      <c r="C3012" s="66" t="str">
        <f>IF(بيانات!B3012&lt;&gt;"",بيانات!D3012,"")</f>
        <v/>
      </c>
      <c r="D3012" s="5"/>
    </row>
    <row r="3013" spans="1:4" ht="15" customHeight="1">
      <c r="A3013" s="57" t="str">
        <f>IF(بيانات!B3013&lt;&gt;"",بيانات!B3013,"")</f>
        <v/>
      </c>
      <c r="B3013" s="57" t="str">
        <f>IF(بيانات!B3013&lt;&gt;"",بيانات!C3013,"")</f>
        <v/>
      </c>
      <c r="C3013" s="65" t="str">
        <f>IF(بيانات!B3013&lt;&gt;"",بيانات!D3013,"")</f>
        <v/>
      </c>
      <c r="D3013" s="2"/>
    </row>
    <row r="3014" spans="1:4" ht="15" customHeight="1">
      <c r="A3014" s="58" t="str">
        <f>IF(بيانات!B3014&lt;&gt;"",بيانات!B3014,"")</f>
        <v/>
      </c>
      <c r="B3014" s="58" t="str">
        <f>IF(بيانات!B3014&lt;&gt;"",بيانات!C3014,"")</f>
        <v/>
      </c>
      <c r="C3014" s="66" t="str">
        <f>IF(بيانات!B3014&lt;&gt;"",بيانات!D3014,"")</f>
        <v/>
      </c>
      <c r="D3014" s="5"/>
    </row>
    <row r="3015" spans="1:4" ht="15" customHeight="1">
      <c r="A3015" s="57" t="str">
        <f>IF(بيانات!B3015&lt;&gt;"",بيانات!B3015,"")</f>
        <v/>
      </c>
      <c r="B3015" s="57" t="str">
        <f>IF(بيانات!B3015&lt;&gt;"",بيانات!C3015,"")</f>
        <v/>
      </c>
      <c r="C3015" s="65" t="str">
        <f>IF(بيانات!B3015&lt;&gt;"",بيانات!D3015,"")</f>
        <v/>
      </c>
      <c r="D3015" s="2"/>
    </row>
    <row r="3016" spans="1:4" ht="15" customHeight="1">
      <c r="A3016" s="58" t="str">
        <f>IF(بيانات!B3016&lt;&gt;"",بيانات!B3016,"")</f>
        <v/>
      </c>
      <c r="B3016" s="58" t="str">
        <f>IF(بيانات!B3016&lt;&gt;"",بيانات!C3016,"")</f>
        <v/>
      </c>
      <c r="C3016" s="66" t="str">
        <f>IF(بيانات!B3016&lt;&gt;"",بيانات!D3016,"")</f>
        <v/>
      </c>
      <c r="D3016" s="5"/>
    </row>
    <row r="3017" spans="1:4" ht="15" customHeight="1">
      <c r="A3017" s="57" t="str">
        <f>IF(بيانات!B3017&lt;&gt;"",بيانات!B3017,"")</f>
        <v/>
      </c>
      <c r="B3017" s="57" t="str">
        <f>IF(بيانات!B3017&lt;&gt;"",بيانات!C3017,"")</f>
        <v/>
      </c>
      <c r="C3017" s="65" t="str">
        <f>IF(بيانات!B3017&lt;&gt;"",بيانات!D3017,"")</f>
        <v/>
      </c>
      <c r="D3017" s="2"/>
    </row>
    <row r="3018" spans="1:4" ht="15" customHeight="1">
      <c r="A3018" s="58" t="str">
        <f>IF(بيانات!B3018&lt;&gt;"",بيانات!B3018,"")</f>
        <v/>
      </c>
      <c r="B3018" s="58" t="str">
        <f>IF(بيانات!B3018&lt;&gt;"",بيانات!C3018,"")</f>
        <v/>
      </c>
      <c r="C3018" s="66" t="str">
        <f>IF(بيانات!B3018&lt;&gt;"",بيانات!D3018,"")</f>
        <v/>
      </c>
      <c r="D3018" s="5"/>
    </row>
    <row r="3019" spans="1:4" ht="15" customHeight="1">
      <c r="A3019" s="57" t="str">
        <f>IF(بيانات!B3019&lt;&gt;"",بيانات!B3019,"")</f>
        <v/>
      </c>
      <c r="B3019" s="57" t="str">
        <f>IF(بيانات!B3019&lt;&gt;"",بيانات!C3019,"")</f>
        <v/>
      </c>
      <c r="C3019" s="65" t="str">
        <f>IF(بيانات!B3019&lt;&gt;"",بيانات!D3019,"")</f>
        <v/>
      </c>
      <c r="D3019" s="2"/>
    </row>
    <row r="3020" spans="1:4" ht="15" customHeight="1">
      <c r="A3020" s="58" t="str">
        <f>IF(بيانات!B3020&lt;&gt;"",بيانات!B3020,"")</f>
        <v/>
      </c>
      <c r="B3020" s="58" t="str">
        <f>IF(بيانات!B3020&lt;&gt;"",بيانات!C3020,"")</f>
        <v/>
      </c>
      <c r="C3020" s="66" t="str">
        <f>IF(بيانات!B3020&lt;&gt;"",بيانات!D3020,"")</f>
        <v/>
      </c>
      <c r="D3020" s="5"/>
    </row>
    <row r="3021" spans="1:4" ht="15" customHeight="1">
      <c r="A3021" s="57" t="str">
        <f>IF(بيانات!B3021&lt;&gt;"",بيانات!B3021,"")</f>
        <v/>
      </c>
      <c r="B3021" s="57" t="str">
        <f>IF(بيانات!B3021&lt;&gt;"",بيانات!C3021,"")</f>
        <v/>
      </c>
      <c r="C3021" s="65" t="str">
        <f>IF(بيانات!B3021&lt;&gt;"",بيانات!D3021,"")</f>
        <v/>
      </c>
      <c r="D3021" s="2"/>
    </row>
    <row r="3022" spans="1:4" ht="15" customHeight="1">
      <c r="A3022" s="58" t="str">
        <f>IF(بيانات!B3022&lt;&gt;"",بيانات!B3022,"")</f>
        <v/>
      </c>
      <c r="B3022" s="58" t="str">
        <f>IF(بيانات!B3022&lt;&gt;"",بيانات!C3022,"")</f>
        <v/>
      </c>
      <c r="C3022" s="66" t="str">
        <f>IF(بيانات!B3022&lt;&gt;"",بيانات!D3022,"")</f>
        <v/>
      </c>
      <c r="D3022" s="5"/>
    </row>
    <row r="3023" spans="1:4" ht="15" customHeight="1">
      <c r="A3023" s="57" t="str">
        <f>IF(بيانات!B3023&lt;&gt;"",بيانات!B3023,"")</f>
        <v/>
      </c>
      <c r="B3023" s="57" t="str">
        <f>IF(بيانات!B3023&lt;&gt;"",بيانات!C3023,"")</f>
        <v/>
      </c>
      <c r="C3023" s="65" t="str">
        <f>IF(بيانات!B3023&lt;&gt;"",بيانات!D3023,"")</f>
        <v/>
      </c>
      <c r="D3023" s="2"/>
    </row>
    <row r="3024" spans="1:4" ht="15" customHeight="1">
      <c r="A3024" s="58" t="str">
        <f>IF(بيانات!B3024&lt;&gt;"",بيانات!B3024,"")</f>
        <v/>
      </c>
      <c r="B3024" s="58" t="str">
        <f>IF(بيانات!B3024&lt;&gt;"",بيانات!C3024,"")</f>
        <v/>
      </c>
      <c r="C3024" s="66" t="str">
        <f>IF(بيانات!B3024&lt;&gt;"",بيانات!D3024,"")</f>
        <v/>
      </c>
      <c r="D3024" s="5"/>
    </row>
    <row r="3025" spans="1:4" ht="15" customHeight="1">
      <c r="A3025" s="57" t="str">
        <f>IF(بيانات!B3025&lt;&gt;"",بيانات!B3025,"")</f>
        <v/>
      </c>
      <c r="B3025" s="57" t="str">
        <f>IF(بيانات!B3025&lt;&gt;"",بيانات!C3025,"")</f>
        <v/>
      </c>
      <c r="C3025" s="65" t="str">
        <f>IF(بيانات!B3025&lt;&gt;"",بيانات!D3025,"")</f>
        <v/>
      </c>
      <c r="D3025" s="2"/>
    </row>
    <row r="3026" spans="1:4" ht="15" customHeight="1">
      <c r="A3026" s="58" t="str">
        <f>IF(بيانات!B3026&lt;&gt;"",بيانات!B3026,"")</f>
        <v/>
      </c>
      <c r="B3026" s="58" t="str">
        <f>IF(بيانات!B3026&lt;&gt;"",بيانات!C3026,"")</f>
        <v/>
      </c>
      <c r="C3026" s="66" t="str">
        <f>IF(بيانات!B3026&lt;&gt;"",بيانات!D3026,"")</f>
        <v/>
      </c>
      <c r="D3026" s="5"/>
    </row>
    <row r="3027" spans="1:4" ht="15" customHeight="1">
      <c r="A3027" s="57" t="str">
        <f>IF(بيانات!B3027&lt;&gt;"",بيانات!B3027,"")</f>
        <v/>
      </c>
      <c r="B3027" s="57" t="str">
        <f>IF(بيانات!B3027&lt;&gt;"",بيانات!C3027,"")</f>
        <v/>
      </c>
      <c r="C3027" s="65" t="str">
        <f>IF(بيانات!B3027&lt;&gt;"",بيانات!D3027,"")</f>
        <v/>
      </c>
      <c r="D3027" s="2"/>
    </row>
    <row r="3028" spans="1:4" ht="15" customHeight="1">
      <c r="A3028" s="58" t="str">
        <f>IF(بيانات!B3028&lt;&gt;"",بيانات!B3028,"")</f>
        <v/>
      </c>
      <c r="B3028" s="58" t="str">
        <f>IF(بيانات!B3028&lt;&gt;"",بيانات!C3028,"")</f>
        <v/>
      </c>
      <c r="C3028" s="66" t="str">
        <f>IF(بيانات!B3028&lt;&gt;"",بيانات!D3028,"")</f>
        <v/>
      </c>
      <c r="D3028" s="5"/>
    </row>
    <row r="3029" spans="1:4" ht="15" customHeight="1">
      <c r="A3029" s="57" t="str">
        <f>IF(بيانات!B3029&lt;&gt;"",بيانات!B3029,"")</f>
        <v/>
      </c>
      <c r="B3029" s="57" t="str">
        <f>IF(بيانات!B3029&lt;&gt;"",بيانات!C3029,"")</f>
        <v/>
      </c>
      <c r="C3029" s="65" t="str">
        <f>IF(بيانات!B3029&lt;&gt;"",بيانات!D3029,"")</f>
        <v/>
      </c>
      <c r="D3029" s="2"/>
    </row>
    <row r="3030" spans="1:4" ht="15" customHeight="1">
      <c r="A3030" s="58" t="str">
        <f>IF(بيانات!B3030&lt;&gt;"",بيانات!B3030,"")</f>
        <v/>
      </c>
      <c r="B3030" s="58" t="str">
        <f>IF(بيانات!B3030&lt;&gt;"",بيانات!C3030,"")</f>
        <v/>
      </c>
      <c r="C3030" s="66" t="str">
        <f>IF(بيانات!B3030&lt;&gt;"",بيانات!D3030,"")</f>
        <v/>
      </c>
      <c r="D3030" s="5"/>
    </row>
    <row r="3031" spans="1:4" ht="15" customHeight="1">
      <c r="A3031" s="57" t="str">
        <f>IF(بيانات!B3031&lt;&gt;"",بيانات!B3031,"")</f>
        <v/>
      </c>
      <c r="B3031" s="57" t="str">
        <f>IF(بيانات!B3031&lt;&gt;"",بيانات!C3031,"")</f>
        <v/>
      </c>
      <c r="C3031" s="65" t="str">
        <f>IF(بيانات!B3031&lt;&gt;"",بيانات!D3031,"")</f>
        <v/>
      </c>
      <c r="D3031" s="2"/>
    </row>
    <row r="3032" spans="1:4" ht="15" customHeight="1">
      <c r="A3032" s="58" t="str">
        <f>IF(بيانات!B3032&lt;&gt;"",بيانات!B3032,"")</f>
        <v/>
      </c>
      <c r="B3032" s="58" t="str">
        <f>IF(بيانات!B3032&lt;&gt;"",بيانات!C3032,"")</f>
        <v/>
      </c>
      <c r="C3032" s="66" t="str">
        <f>IF(بيانات!B3032&lt;&gt;"",بيانات!D3032,"")</f>
        <v/>
      </c>
      <c r="D3032" s="5"/>
    </row>
    <row r="3033" spans="1:4" ht="15" customHeight="1">
      <c r="A3033" s="57" t="str">
        <f>IF(بيانات!B3033&lt;&gt;"",بيانات!B3033,"")</f>
        <v/>
      </c>
      <c r="B3033" s="57" t="str">
        <f>IF(بيانات!B3033&lt;&gt;"",بيانات!C3033,"")</f>
        <v/>
      </c>
      <c r="C3033" s="65" t="str">
        <f>IF(بيانات!B3033&lt;&gt;"",بيانات!D3033,"")</f>
        <v/>
      </c>
      <c r="D3033" s="2"/>
    </row>
    <row r="3034" spans="1:4" ht="15" customHeight="1">
      <c r="A3034" s="58" t="str">
        <f>IF(بيانات!B3034&lt;&gt;"",بيانات!B3034,"")</f>
        <v/>
      </c>
      <c r="B3034" s="58" t="str">
        <f>IF(بيانات!B3034&lt;&gt;"",بيانات!C3034,"")</f>
        <v/>
      </c>
      <c r="C3034" s="66" t="str">
        <f>IF(بيانات!B3034&lt;&gt;"",بيانات!D3034,"")</f>
        <v/>
      </c>
      <c r="D3034" s="5"/>
    </row>
    <row r="3035" spans="1:4" ht="15" customHeight="1">
      <c r="A3035" s="57" t="str">
        <f>IF(بيانات!B3035&lt;&gt;"",بيانات!B3035,"")</f>
        <v/>
      </c>
      <c r="B3035" s="57" t="str">
        <f>IF(بيانات!B3035&lt;&gt;"",بيانات!C3035,"")</f>
        <v/>
      </c>
      <c r="C3035" s="65" t="str">
        <f>IF(بيانات!B3035&lt;&gt;"",بيانات!D3035,"")</f>
        <v/>
      </c>
      <c r="D3035" s="2"/>
    </row>
    <row r="3036" spans="1:4" ht="15" customHeight="1">
      <c r="A3036" s="58" t="str">
        <f>IF(بيانات!B3036&lt;&gt;"",بيانات!B3036,"")</f>
        <v/>
      </c>
      <c r="B3036" s="58" t="str">
        <f>IF(بيانات!B3036&lt;&gt;"",بيانات!C3036,"")</f>
        <v/>
      </c>
      <c r="C3036" s="66" t="str">
        <f>IF(بيانات!B3036&lt;&gt;"",بيانات!D3036,"")</f>
        <v/>
      </c>
      <c r="D3036" s="5"/>
    </row>
    <row r="3037" spans="1:4" ht="15" customHeight="1">
      <c r="A3037" s="57" t="str">
        <f>IF(بيانات!B3037&lt;&gt;"",بيانات!B3037,"")</f>
        <v/>
      </c>
      <c r="B3037" s="57" t="str">
        <f>IF(بيانات!B3037&lt;&gt;"",بيانات!C3037,"")</f>
        <v/>
      </c>
      <c r="C3037" s="65" t="str">
        <f>IF(بيانات!B3037&lt;&gt;"",بيانات!D3037,"")</f>
        <v/>
      </c>
      <c r="D3037" s="2"/>
    </row>
    <row r="3038" spans="1:4" ht="15" customHeight="1">
      <c r="A3038" s="58" t="str">
        <f>IF(بيانات!B3038&lt;&gt;"",بيانات!B3038,"")</f>
        <v/>
      </c>
      <c r="B3038" s="58" t="str">
        <f>IF(بيانات!B3038&lt;&gt;"",بيانات!C3038,"")</f>
        <v/>
      </c>
      <c r="C3038" s="66" t="str">
        <f>IF(بيانات!B3038&lt;&gt;"",بيانات!D3038,"")</f>
        <v/>
      </c>
      <c r="D3038" s="5"/>
    </row>
    <row r="3039" spans="1:4" ht="15" customHeight="1">
      <c r="A3039" s="57" t="str">
        <f>IF(بيانات!B3039&lt;&gt;"",بيانات!B3039,"")</f>
        <v/>
      </c>
      <c r="B3039" s="57" t="str">
        <f>IF(بيانات!B3039&lt;&gt;"",بيانات!C3039,"")</f>
        <v/>
      </c>
      <c r="C3039" s="65" t="str">
        <f>IF(بيانات!B3039&lt;&gt;"",بيانات!D3039,"")</f>
        <v/>
      </c>
      <c r="D3039" s="2"/>
    </row>
    <row r="3040" spans="1:4" ht="15" customHeight="1">
      <c r="A3040" s="58" t="str">
        <f>IF(بيانات!B3040&lt;&gt;"",بيانات!B3040,"")</f>
        <v/>
      </c>
      <c r="B3040" s="58" t="str">
        <f>IF(بيانات!B3040&lt;&gt;"",بيانات!C3040,"")</f>
        <v/>
      </c>
      <c r="C3040" s="66" t="str">
        <f>IF(بيانات!B3040&lt;&gt;"",بيانات!D3040,"")</f>
        <v/>
      </c>
      <c r="D3040" s="5"/>
    </row>
    <row r="3041" spans="1:4" ht="15" customHeight="1">
      <c r="A3041" s="57" t="str">
        <f>IF(بيانات!B3041&lt;&gt;"",بيانات!B3041,"")</f>
        <v/>
      </c>
      <c r="B3041" s="57" t="str">
        <f>IF(بيانات!B3041&lt;&gt;"",بيانات!C3041,"")</f>
        <v/>
      </c>
      <c r="C3041" s="65" t="str">
        <f>IF(بيانات!B3041&lt;&gt;"",بيانات!D3041,"")</f>
        <v/>
      </c>
      <c r="D3041" s="2"/>
    </row>
    <row r="3042" spans="1:4" ht="15" customHeight="1">
      <c r="A3042" s="58" t="str">
        <f>IF(بيانات!B3042&lt;&gt;"",بيانات!B3042,"")</f>
        <v/>
      </c>
      <c r="B3042" s="58" t="str">
        <f>IF(بيانات!B3042&lt;&gt;"",بيانات!C3042,"")</f>
        <v/>
      </c>
      <c r="C3042" s="66" t="str">
        <f>IF(بيانات!B3042&lt;&gt;"",بيانات!D3042,"")</f>
        <v/>
      </c>
      <c r="D3042" s="5"/>
    </row>
    <row r="3043" spans="1:4" ht="15" customHeight="1">
      <c r="A3043" s="57" t="str">
        <f>IF(بيانات!B3043&lt;&gt;"",بيانات!B3043,"")</f>
        <v/>
      </c>
      <c r="B3043" s="57" t="str">
        <f>IF(بيانات!B3043&lt;&gt;"",بيانات!C3043,"")</f>
        <v/>
      </c>
      <c r="C3043" s="65" t="str">
        <f>IF(بيانات!B3043&lt;&gt;"",بيانات!D3043,"")</f>
        <v/>
      </c>
      <c r="D3043" s="2"/>
    </row>
    <row r="3044" spans="1:4" ht="15" customHeight="1">
      <c r="A3044" s="58" t="str">
        <f>IF(بيانات!B3044&lt;&gt;"",بيانات!B3044,"")</f>
        <v/>
      </c>
      <c r="B3044" s="58" t="str">
        <f>IF(بيانات!B3044&lt;&gt;"",بيانات!C3044,"")</f>
        <v/>
      </c>
      <c r="C3044" s="66" t="str">
        <f>IF(بيانات!B3044&lt;&gt;"",بيانات!D3044,"")</f>
        <v/>
      </c>
      <c r="D3044" s="5"/>
    </row>
    <row r="3045" spans="1:4" ht="15" customHeight="1">
      <c r="A3045" s="57" t="str">
        <f>IF(بيانات!B3045&lt;&gt;"",بيانات!B3045,"")</f>
        <v/>
      </c>
      <c r="B3045" s="57" t="str">
        <f>IF(بيانات!B3045&lt;&gt;"",بيانات!C3045,"")</f>
        <v/>
      </c>
      <c r="C3045" s="65" t="str">
        <f>IF(بيانات!B3045&lt;&gt;"",بيانات!D3045,"")</f>
        <v/>
      </c>
      <c r="D3045" s="2"/>
    </row>
    <row r="3046" spans="1:4" ht="15" customHeight="1">
      <c r="A3046" s="58" t="str">
        <f>IF(بيانات!B3046&lt;&gt;"",بيانات!B3046,"")</f>
        <v/>
      </c>
      <c r="B3046" s="58" t="str">
        <f>IF(بيانات!B3046&lt;&gt;"",بيانات!C3046,"")</f>
        <v/>
      </c>
      <c r="C3046" s="66" t="str">
        <f>IF(بيانات!B3046&lt;&gt;"",بيانات!D3046,"")</f>
        <v/>
      </c>
      <c r="D3046" s="5"/>
    </row>
    <row r="3047" spans="1:4" ht="15" customHeight="1">
      <c r="A3047" s="57" t="str">
        <f>IF(بيانات!B3047&lt;&gt;"",بيانات!B3047,"")</f>
        <v/>
      </c>
      <c r="B3047" s="57" t="str">
        <f>IF(بيانات!B3047&lt;&gt;"",بيانات!C3047,"")</f>
        <v/>
      </c>
      <c r="C3047" s="65" t="str">
        <f>IF(بيانات!B3047&lt;&gt;"",بيانات!D3047,"")</f>
        <v/>
      </c>
      <c r="D3047" s="2"/>
    </row>
    <row r="3048" spans="1:4" ht="15" customHeight="1">
      <c r="A3048" s="58" t="str">
        <f>IF(بيانات!B3048&lt;&gt;"",بيانات!B3048,"")</f>
        <v/>
      </c>
      <c r="B3048" s="58" t="str">
        <f>IF(بيانات!B3048&lt;&gt;"",بيانات!C3048,"")</f>
        <v/>
      </c>
      <c r="C3048" s="66" t="str">
        <f>IF(بيانات!B3048&lt;&gt;"",بيانات!D3048,"")</f>
        <v/>
      </c>
      <c r="D3048" s="5"/>
    </row>
    <row r="3049" spans="1:4" ht="15" customHeight="1">
      <c r="A3049" s="57" t="str">
        <f>IF(بيانات!B3049&lt;&gt;"",بيانات!B3049,"")</f>
        <v/>
      </c>
      <c r="B3049" s="57" t="str">
        <f>IF(بيانات!B3049&lt;&gt;"",بيانات!C3049,"")</f>
        <v/>
      </c>
      <c r="C3049" s="65" t="str">
        <f>IF(بيانات!B3049&lt;&gt;"",بيانات!D3049,"")</f>
        <v/>
      </c>
      <c r="D3049" s="2"/>
    </row>
    <row r="3050" spans="1:4" ht="15" customHeight="1">
      <c r="A3050" s="58" t="str">
        <f>IF(بيانات!B3050&lt;&gt;"",بيانات!B3050,"")</f>
        <v/>
      </c>
      <c r="B3050" s="58" t="str">
        <f>IF(بيانات!B3050&lt;&gt;"",بيانات!C3050,"")</f>
        <v/>
      </c>
      <c r="C3050" s="66" t="str">
        <f>IF(بيانات!B3050&lt;&gt;"",بيانات!D3050,"")</f>
        <v/>
      </c>
      <c r="D3050" s="5"/>
    </row>
    <row r="3051" spans="1:4" ht="15" customHeight="1">
      <c r="A3051" s="57" t="str">
        <f>IF(بيانات!B3051&lt;&gt;"",بيانات!B3051,"")</f>
        <v/>
      </c>
      <c r="B3051" s="57" t="str">
        <f>IF(بيانات!B3051&lt;&gt;"",بيانات!C3051,"")</f>
        <v/>
      </c>
      <c r="C3051" s="65" t="str">
        <f>IF(بيانات!B3051&lt;&gt;"",بيانات!D3051,"")</f>
        <v/>
      </c>
      <c r="D3051" s="2"/>
    </row>
    <row r="3052" spans="1:4" ht="15" customHeight="1">
      <c r="A3052" s="58" t="str">
        <f>IF(بيانات!B3052&lt;&gt;"",بيانات!B3052,"")</f>
        <v/>
      </c>
      <c r="B3052" s="58" t="str">
        <f>IF(بيانات!B3052&lt;&gt;"",بيانات!C3052,"")</f>
        <v/>
      </c>
      <c r="C3052" s="66" t="str">
        <f>IF(بيانات!B3052&lt;&gt;"",بيانات!D3052,"")</f>
        <v/>
      </c>
      <c r="D3052" s="5"/>
    </row>
    <row r="3053" spans="1:4" ht="15" customHeight="1">
      <c r="A3053" s="57" t="str">
        <f>IF(بيانات!B3053&lt;&gt;"",بيانات!B3053,"")</f>
        <v/>
      </c>
      <c r="B3053" s="57" t="str">
        <f>IF(بيانات!B3053&lt;&gt;"",بيانات!C3053,"")</f>
        <v/>
      </c>
      <c r="C3053" s="65" t="str">
        <f>IF(بيانات!B3053&lt;&gt;"",بيانات!D3053,"")</f>
        <v/>
      </c>
      <c r="D3053" s="2"/>
    </row>
    <row r="3054" spans="1:4" ht="15" customHeight="1">
      <c r="A3054" s="58" t="str">
        <f>IF(بيانات!B3054&lt;&gt;"",بيانات!B3054,"")</f>
        <v/>
      </c>
      <c r="B3054" s="58" t="str">
        <f>IF(بيانات!B3054&lt;&gt;"",بيانات!C3054,"")</f>
        <v/>
      </c>
      <c r="C3054" s="66" t="str">
        <f>IF(بيانات!B3054&lt;&gt;"",بيانات!D3054,"")</f>
        <v/>
      </c>
      <c r="D3054" s="5"/>
    </row>
    <row r="3055" spans="1:4" ht="15" customHeight="1">
      <c r="A3055" s="57" t="str">
        <f>IF(بيانات!B3055&lt;&gt;"",بيانات!B3055,"")</f>
        <v/>
      </c>
      <c r="B3055" s="57" t="str">
        <f>IF(بيانات!B3055&lt;&gt;"",بيانات!C3055,"")</f>
        <v/>
      </c>
      <c r="C3055" s="65" t="str">
        <f>IF(بيانات!B3055&lt;&gt;"",بيانات!D3055,"")</f>
        <v/>
      </c>
      <c r="D3055" s="2"/>
    </row>
    <row r="3056" spans="1:4" ht="15" customHeight="1">
      <c r="A3056" s="58" t="str">
        <f>IF(بيانات!B3056&lt;&gt;"",بيانات!B3056,"")</f>
        <v/>
      </c>
      <c r="B3056" s="58" t="str">
        <f>IF(بيانات!B3056&lt;&gt;"",بيانات!C3056,"")</f>
        <v/>
      </c>
      <c r="C3056" s="66" t="str">
        <f>IF(بيانات!B3056&lt;&gt;"",بيانات!D3056,"")</f>
        <v/>
      </c>
      <c r="D3056" s="5"/>
    </row>
    <row r="3057" spans="1:4" ht="15" customHeight="1">
      <c r="A3057" s="57" t="str">
        <f>IF(بيانات!B3057&lt;&gt;"",بيانات!B3057,"")</f>
        <v/>
      </c>
      <c r="B3057" s="57" t="str">
        <f>IF(بيانات!B3057&lt;&gt;"",بيانات!C3057,"")</f>
        <v/>
      </c>
      <c r="C3057" s="65" t="str">
        <f>IF(بيانات!B3057&lt;&gt;"",بيانات!D3057,"")</f>
        <v/>
      </c>
      <c r="D3057" s="2"/>
    </row>
    <row r="3058" spans="1:4" ht="15" customHeight="1">
      <c r="A3058" s="58" t="str">
        <f>IF(بيانات!B3058&lt;&gt;"",بيانات!B3058,"")</f>
        <v/>
      </c>
      <c r="B3058" s="58" t="str">
        <f>IF(بيانات!B3058&lt;&gt;"",بيانات!C3058,"")</f>
        <v/>
      </c>
      <c r="C3058" s="66" t="str">
        <f>IF(بيانات!B3058&lt;&gt;"",بيانات!D3058,"")</f>
        <v/>
      </c>
      <c r="D3058" s="5"/>
    </row>
    <row r="3059" spans="1:4" ht="15" customHeight="1">
      <c r="A3059" s="57" t="str">
        <f>IF(بيانات!B3059&lt;&gt;"",بيانات!B3059,"")</f>
        <v/>
      </c>
      <c r="B3059" s="57" t="str">
        <f>IF(بيانات!B3059&lt;&gt;"",بيانات!C3059,"")</f>
        <v/>
      </c>
      <c r="C3059" s="65" t="str">
        <f>IF(بيانات!B3059&lt;&gt;"",بيانات!D3059,"")</f>
        <v/>
      </c>
      <c r="D3059" s="2"/>
    </row>
    <row r="3060" spans="1:4" ht="15" customHeight="1">
      <c r="A3060" s="58" t="str">
        <f>IF(بيانات!B3060&lt;&gt;"",بيانات!B3060,"")</f>
        <v/>
      </c>
      <c r="B3060" s="58" t="str">
        <f>IF(بيانات!B3060&lt;&gt;"",بيانات!C3060,"")</f>
        <v/>
      </c>
      <c r="C3060" s="66" t="str">
        <f>IF(بيانات!B3060&lt;&gt;"",بيانات!D3060,"")</f>
        <v/>
      </c>
      <c r="D3060" s="5"/>
    </row>
    <row r="3061" spans="1:4" ht="15" customHeight="1">
      <c r="A3061" s="57" t="str">
        <f>IF(بيانات!B3061&lt;&gt;"",بيانات!B3061,"")</f>
        <v/>
      </c>
      <c r="B3061" s="57" t="str">
        <f>IF(بيانات!B3061&lt;&gt;"",بيانات!C3061,"")</f>
        <v/>
      </c>
      <c r="C3061" s="65" t="str">
        <f>IF(بيانات!B3061&lt;&gt;"",بيانات!D3061,"")</f>
        <v/>
      </c>
      <c r="D3061" s="2"/>
    </row>
    <row r="3062" spans="1:4" ht="15" customHeight="1">
      <c r="A3062" s="58" t="str">
        <f>IF(بيانات!B3062&lt;&gt;"",بيانات!B3062,"")</f>
        <v/>
      </c>
      <c r="B3062" s="58" t="str">
        <f>IF(بيانات!B3062&lt;&gt;"",بيانات!C3062,"")</f>
        <v/>
      </c>
      <c r="C3062" s="66" t="str">
        <f>IF(بيانات!B3062&lt;&gt;"",بيانات!D3062,"")</f>
        <v/>
      </c>
      <c r="D3062" s="5"/>
    </row>
    <row r="3063" spans="1:4" ht="15" customHeight="1">
      <c r="A3063" s="57" t="str">
        <f>IF(بيانات!B3063&lt;&gt;"",بيانات!B3063,"")</f>
        <v/>
      </c>
      <c r="B3063" s="57" t="str">
        <f>IF(بيانات!B3063&lt;&gt;"",بيانات!C3063,"")</f>
        <v/>
      </c>
      <c r="C3063" s="65" t="str">
        <f>IF(بيانات!B3063&lt;&gt;"",بيانات!D3063,"")</f>
        <v/>
      </c>
      <c r="D3063" s="2"/>
    </row>
    <row r="3064" spans="1:4" ht="15" customHeight="1">
      <c r="A3064" s="58" t="str">
        <f>IF(بيانات!B3064&lt;&gt;"",بيانات!B3064,"")</f>
        <v/>
      </c>
      <c r="B3064" s="58" t="str">
        <f>IF(بيانات!B3064&lt;&gt;"",بيانات!C3064,"")</f>
        <v/>
      </c>
      <c r="C3064" s="66" t="str">
        <f>IF(بيانات!B3064&lt;&gt;"",بيانات!D3064,"")</f>
        <v/>
      </c>
      <c r="D3064" s="5"/>
    </row>
    <row r="3065" spans="1:4" ht="15" customHeight="1">
      <c r="A3065" s="57" t="str">
        <f>IF(بيانات!B3065&lt;&gt;"",بيانات!B3065,"")</f>
        <v/>
      </c>
      <c r="B3065" s="57" t="str">
        <f>IF(بيانات!B3065&lt;&gt;"",بيانات!C3065,"")</f>
        <v/>
      </c>
      <c r="C3065" s="65" t="str">
        <f>IF(بيانات!B3065&lt;&gt;"",بيانات!D3065,"")</f>
        <v/>
      </c>
      <c r="D3065" s="2"/>
    </row>
    <row r="3066" spans="1:4" ht="15" customHeight="1">
      <c r="A3066" s="58" t="str">
        <f>IF(بيانات!B3066&lt;&gt;"",بيانات!B3066,"")</f>
        <v/>
      </c>
      <c r="B3066" s="58" t="str">
        <f>IF(بيانات!B3066&lt;&gt;"",بيانات!C3066,"")</f>
        <v/>
      </c>
      <c r="C3066" s="66" t="str">
        <f>IF(بيانات!B3066&lt;&gt;"",بيانات!D3066,"")</f>
        <v/>
      </c>
      <c r="D3066" s="5"/>
    </row>
    <row r="3067" spans="1:4" ht="15" customHeight="1">
      <c r="A3067" s="57" t="str">
        <f>IF(بيانات!B3067&lt;&gt;"",بيانات!B3067,"")</f>
        <v/>
      </c>
      <c r="B3067" s="57" t="str">
        <f>IF(بيانات!B3067&lt;&gt;"",بيانات!C3067,"")</f>
        <v/>
      </c>
      <c r="C3067" s="65" t="str">
        <f>IF(بيانات!B3067&lt;&gt;"",بيانات!D3067,"")</f>
        <v/>
      </c>
      <c r="D3067" s="2"/>
    </row>
    <row r="3068" spans="1:4" ht="15" customHeight="1">
      <c r="A3068" s="58" t="str">
        <f>IF(بيانات!B3068&lt;&gt;"",بيانات!B3068,"")</f>
        <v/>
      </c>
      <c r="B3068" s="58" t="str">
        <f>IF(بيانات!B3068&lt;&gt;"",بيانات!C3068,"")</f>
        <v/>
      </c>
      <c r="C3068" s="66" t="str">
        <f>IF(بيانات!B3068&lt;&gt;"",بيانات!D3068,"")</f>
        <v/>
      </c>
      <c r="D3068" s="5"/>
    </row>
    <row r="3069" spans="1:4" ht="15" customHeight="1">
      <c r="A3069" s="57" t="str">
        <f>IF(بيانات!B3069&lt;&gt;"",بيانات!B3069,"")</f>
        <v/>
      </c>
      <c r="B3069" s="57" t="str">
        <f>IF(بيانات!B3069&lt;&gt;"",بيانات!C3069,"")</f>
        <v/>
      </c>
      <c r="C3069" s="65" t="str">
        <f>IF(بيانات!B3069&lt;&gt;"",بيانات!D3069,"")</f>
        <v/>
      </c>
      <c r="D3069" s="2"/>
    </row>
    <row r="3070" spans="1:4" ht="15" customHeight="1">
      <c r="A3070" s="58" t="str">
        <f>IF(بيانات!B3070&lt;&gt;"",بيانات!B3070,"")</f>
        <v/>
      </c>
      <c r="B3070" s="58" t="str">
        <f>IF(بيانات!B3070&lt;&gt;"",بيانات!C3070,"")</f>
        <v/>
      </c>
      <c r="C3070" s="66" t="str">
        <f>IF(بيانات!B3070&lt;&gt;"",بيانات!D3070,"")</f>
        <v/>
      </c>
      <c r="D3070" s="5"/>
    </row>
    <row r="3071" spans="1:4" ht="15" customHeight="1">
      <c r="A3071" s="57" t="str">
        <f>IF(بيانات!B3071&lt;&gt;"",بيانات!B3071,"")</f>
        <v/>
      </c>
      <c r="B3071" s="57" t="str">
        <f>IF(بيانات!B3071&lt;&gt;"",بيانات!C3071,"")</f>
        <v/>
      </c>
      <c r="C3071" s="65" t="str">
        <f>IF(بيانات!B3071&lt;&gt;"",بيانات!D3071,"")</f>
        <v/>
      </c>
      <c r="D3071" s="2"/>
    </row>
    <row r="3072" spans="1:4" ht="15" customHeight="1">
      <c r="A3072" s="58" t="str">
        <f>IF(بيانات!B3072&lt;&gt;"",بيانات!B3072,"")</f>
        <v/>
      </c>
      <c r="B3072" s="58" t="str">
        <f>IF(بيانات!B3072&lt;&gt;"",بيانات!C3072,"")</f>
        <v/>
      </c>
      <c r="C3072" s="66" t="str">
        <f>IF(بيانات!B3072&lt;&gt;"",بيانات!D3072,"")</f>
        <v/>
      </c>
      <c r="D3072" s="5"/>
    </row>
    <row r="3073" spans="1:4" ht="15" customHeight="1">
      <c r="A3073" s="57" t="str">
        <f>IF(بيانات!B3073&lt;&gt;"",بيانات!B3073,"")</f>
        <v/>
      </c>
      <c r="B3073" s="57" t="str">
        <f>IF(بيانات!B3073&lt;&gt;"",بيانات!C3073,"")</f>
        <v/>
      </c>
      <c r="C3073" s="65" t="str">
        <f>IF(بيانات!B3073&lt;&gt;"",بيانات!D3073,"")</f>
        <v/>
      </c>
      <c r="D3073" s="2"/>
    </row>
    <row r="3074" spans="1:4" ht="15" customHeight="1">
      <c r="A3074" s="58" t="str">
        <f>IF(بيانات!B3074&lt;&gt;"",بيانات!B3074,"")</f>
        <v/>
      </c>
      <c r="B3074" s="58" t="str">
        <f>IF(بيانات!B3074&lt;&gt;"",بيانات!C3074,"")</f>
        <v/>
      </c>
      <c r="C3074" s="66" t="str">
        <f>IF(بيانات!B3074&lt;&gt;"",بيانات!D3074,"")</f>
        <v/>
      </c>
      <c r="D3074" s="5"/>
    </row>
    <row r="3075" spans="1:4" ht="15" customHeight="1">
      <c r="A3075" s="57" t="str">
        <f>IF(بيانات!B3075&lt;&gt;"",بيانات!B3075,"")</f>
        <v/>
      </c>
      <c r="B3075" s="57" t="str">
        <f>IF(بيانات!B3075&lt;&gt;"",بيانات!C3075,"")</f>
        <v/>
      </c>
      <c r="C3075" s="65" t="str">
        <f>IF(بيانات!B3075&lt;&gt;"",بيانات!D3075,"")</f>
        <v/>
      </c>
      <c r="D3075" s="2"/>
    </row>
    <row r="3076" spans="1:4" ht="15" customHeight="1">
      <c r="A3076" s="58" t="str">
        <f>IF(بيانات!B3076&lt;&gt;"",بيانات!B3076,"")</f>
        <v/>
      </c>
      <c r="B3076" s="58" t="str">
        <f>IF(بيانات!B3076&lt;&gt;"",بيانات!C3076,"")</f>
        <v/>
      </c>
      <c r="C3076" s="66" t="str">
        <f>IF(بيانات!B3076&lt;&gt;"",بيانات!D3076,"")</f>
        <v/>
      </c>
      <c r="D3076" s="5"/>
    </row>
    <row r="3077" spans="1:4" ht="15" customHeight="1">
      <c r="A3077" s="57" t="str">
        <f>IF(بيانات!B3077&lt;&gt;"",بيانات!B3077,"")</f>
        <v/>
      </c>
      <c r="B3077" s="57" t="str">
        <f>IF(بيانات!B3077&lt;&gt;"",بيانات!C3077,"")</f>
        <v/>
      </c>
      <c r="C3077" s="65" t="str">
        <f>IF(بيانات!B3077&lt;&gt;"",بيانات!D3077,"")</f>
        <v/>
      </c>
      <c r="D3077" s="2"/>
    </row>
    <row r="3078" spans="1:4" ht="15" customHeight="1">
      <c r="A3078" s="58" t="str">
        <f>IF(بيانات!B3078&lt;&gt;"",بيانات!B3078,"")</f>
        <v/>
      </c>
      <c r="B3078" s="58" t="str">
        <f>IF(بيانات!B3078&lt;&gt;"",بيانات!C3078,"")</f>
        <v/>
      </c>
      <c r="C3078" s="66" t="str">
        <f>IF(بيانات!B3078&lt;&gt;"",بيانات!D3078,"")</f>
        <v/>
      </c>
      <c r="D3078" s="5"/>
    </row>
    <row r="3079" spans="1:4" ht="15" customHeight="1">
      <c r="A3079" s="57" t="str">
        <f>IF(بيانات!B3079&lt;&gt;"",بيانات!B3079,"")</f>
        <v/>
      </c>
      <c r="B3079" s="57" t="str">
        <f>IF(بيانات!B3079&lt;&gt;"",بيانات!C3079,"")</f>
        <v/>
      </c>
      <c r="C3079" s="65" t="str">
        <f>IF(بيانات!B3079&lt;&gt;"",بيانات!D3079,"")</f>
        <v/>
      </c>
      <c r="D3079" s="2"/>
    </row>
    <row r="3080" spans="1:4" ht="15" customHeight="1">
      <c r="A3080" s="58" t="str">
        <f>IF(بيانات!B3080&lt;&gt;"",بيانات!B3080,"")</f>
        <v/>
      </c>
      <c r="B3080" s="58" t="str">
        <f>IF(بيانات!B3080&lt;&gt;"",بيانات!C3080,"")</f>
        <v/>
      </c>
      <c r="C3080" s="66" t="str">
        <f>IF(بيانات!B3080&lt;&gt;"",بيانات!D3080,"")</f>
        <v/>
      </c>
      <c r="D3080" s="5"/>
    </row>
    <row r="3081" spans="1:4" ht="15" customHeight="1">
      <c r="A3081" s="57" t="str">
        <f>IF(بيانات!B3081&lt;&gt;"",بيانات!B3081,"")</f>
        <v/>
      </c>
      <c r="B3081" s="57" t="str">
        <f>IF(بيانات!B3081&lt;&gt;"",بيانات!C3081,"")</f>
        <v/>
      </c>
      <c r="C3081" s="65" t="str">
        <f>IF(بيانات!B3081&lt;&gt;"",بيانات!D3081,"")</f>
        <v/>
      </c>
      <c r="D3081" s="2"/>
    </row>
    <row r="3082" spans="1:4" ht="15" customHeight="1">
      <c r="A3082" s="58" t="str">
        <f>IF(بيانات!B3082&lt;&gt;"",بيانات!B3082,"")</f>
        <v/>
      </c>
      <c r="B3082" s="58" t="str">
        <f>IF(بيانات!B3082&lt;&gt;"",بيانات!C3082,"")</f>
        <v/>
      </c>
      <c r="C3082" s="66" t="str">
        <f>IF(بيانات!B3082&lt;&gt;"",بيانات!D3082,"")</f>
        <v/>
      </c>
      <c r="D3082" s="5"/>
    </row>
    <row r="3083" spans="1:4" ht="15" customHeight="1">
      <c r="A3083" s="57" t="str">
        <f>IF(بيانات!B3083&lt;&gt;"",بيانات!B3083,"")</f>
        <v/>
      </c>
      <c r="B3083" s="57" t="str">
        <f>IF(بيانات!B3083&lt;&gt;"",بيانات!C3083,"")</f>
        <v/>
      </c>
      <c r="C3083" s="65" t="str">
        <f>IF(بيانات!B3083&lt;&gt;"",بيانات!D3083,"")</f>
        <v/>
      </c>
      <c r="D3083" s="2"/>
    </row>
    <row r="3084" spans="1:4" ht="15" customHeight="1">
      <c r="A3084" s="58" t="str">
        <f>IF(بيانات!B3084&lt;&gt;"",بيانات!B3084,"")</f>
        <v/>
      </c>
      <c r="B3084" s="58" t="str">
        <f>IF(بيانات!B3084&lt;&gt;"",بيانات!C3084,"")</f>
        <v/>
      </c>
      <c r="C3084" s="66" t="str">
        <f>IF(بيانات!B3084&lt;&gt;"",بيانات!D3084,"")</f>
        <v/>
      </c>
      <c r="D3084" s="5"/>
    </row>
    <row r="3085" spans="1:4" ht="15" customHeight="1">
      <c r="A3085" s="57" t="str">
        <f>IF(بيانات!B3085&lt;&gt;"",بيانات!B3085,"")</f>
        <v/>
      </c>
      <c r="B3085" s="57" t="str">
        <f>IF(بيانات!B3085&lt;&gt;"",بيانات!C3085,"")</f>
        <v/>
      </c>
      <c r="C3085" s="65" t="str">
        <f>IF(بيانات!B3085&lt;&gt;"",بيانات!D3085,"")</f>
        <v/>
      </c>
      <c r="D3085" s="2"/>
    </row>
    <row r="3086" spans="1:4" ht="15" customHeight="1">
      <c r="A3086" s="58" t="str">
        <f>IF(بيانات!B3086&lt;&gt;"",بيانات!B3086,"")</f>
        <v/>
      </c>
      <c r="B3086" s="58" t="str">
        <f>IF(بيانات!B3086&lt;&gt;"",بيانات!C3086,"")</f>
        <v/>
      </c>
      <c r="C3086" s="66" t="str">
        <f>IF(بيانات!B3086&lt;&gt;"",بيانات!D3086,"")</f>
        <v/>
      </c>
      <c r="D3086" s="5"/>
    </row>
    <row r="3087" spans="1:4" ht="15" customHeight="1">
      <c r="A3087" s="57" t="str">
        <f>IF(بيانات!B3087&lt;&gt;"",بيانات!B3087,"")</f>
        <v/>
      </c>
      <c r="B3087" s="57" t="str">
        <f>IF(بيانات!B3087&lt;&gt;"",بيانات!C3087,"")</f>
        <v/>
      </c>
      <c r="C3087" s="65" t="str">
        <f>IF(بيانات!B3087&lt;&gt;"",بيانات!D3087,"")</f>
        <v/>
      </c>
      <c r="D3087" s="2"/>
    </row>
    <row r="3088" spans="1:4" ht="15" customHeight="1">
      <c r="A3088" s="58" t="str">
        <f>IF(بيانات!B3088&lt;&gt;"",بيانات!B3088,"")</f>
        <v/>
      </c>
      <c r="B3088" s="58" t="str">
        <f>IF(بيانات!B3088&lt;&gt;"",بيانات!C3088,"")</f>
        <v/>
      </c>
      <c r="C3088" s="66" t="str">
        <f>IF(بيانات!B3088&lt;&gt;"",بيانات!D3088,"")</f>
        <v/>
      </c>
      <c r="D3088" s="5"/>
    </row>
    <row r="3089" spans="1:4" ht="15" customHeight="1">
      <c r="A3089" s="57" t="str">
        <f>IF(بيانات!B3089&lt;&gt;"",بيانات!B3089,"")</f>
        <v/>
      </c>
      <c r="B3089" s="57" t="str">
        <f>IF(بيانات!B3089&lt;&gt;"",بيانات!C3089,"")</f>
        <v/>
      </c>
      <c r="C3089" s="65" t="str">
        <f>IF(بيانات!B3089&lt;&gt;"",بيانات!D3089,"")</f>
        <v/>
      </c>
      <c r="D3089" s="2"/>
    </row>
    <row r="3090" spans="1:4" ht="15" customHeight="1">
      <c r="A3090" s="58" t="str">
        <f>IF(بيانات!B3090&lt;&gt;"",بيانات!B3090,"")</f>
        <v/>
      </c>
      <c r="B3090" s="58" t="str">
        <f>IF(بيانات!B3090&lt;&gt;"",بيانات!C3090,"")</f>
        <v/>
      </c>
      <c r="C3090" s="66" t="str">
        <f>IF(بيانات!B3090&lt;&gt;"",بيانات!D3090,"")</f>
        <v/>
      </c>
      <c r="D3090" s="5"/>
    </row>
    <row r="3091" spans="1:4" ht="15" customHeight="1">
      <c r="A3091" s="57" t="str">
        <f>IF(بيانات!B3091&lt;&gt;"",بيانات!B3091,"")</f>
        <v/>
      </c>
      <c r="B3091" s="57" t="str">
        <f>IF(بيانات!B3091&lt;&gt;"",بيانات!C3091,"")</f>
        <v/>
      </c>
      <c r="C3091" s="65" t="str">
        <f>IF(بيانات!B3091&lt;&gt;"",بيانات!D3091,"")</f>
        <v/>
      </c>
      <c r="D3091" s="2"/>
    </row>
    <row r="3092" spans="1:4" ht="15" customHeight="1">
      <c r="A3092" s="58" t="str">
        <f>IF(بيانات!B3092&lt;&gt;"",بيانات!B3092,"")</f>
        <v/>
      </c>
      <c r="B3092" s="58" t="str">
        <f>IF(بيانات!B3092&lt;&gt;"",بيانات!C3092,"")</f>
        <v/>
      </c>
      <c r="C3092" s="66" t="str">
        <f>IF(بيانات!B3092&lt;&gt;"",بيانات!D3092,"")</f>
        <v/>
      </c>
      <c r="D3092" s="5"/>
    </row>
    <row r="3093" spans="1:4" ht="15" customHeight="1">
      <c r="A3093" s="57" t="str">
        <f>IF(بيانات!B3093&lt;&gt;"",بيانات!B3093,"")</f>
        <v/>
      </c>
      <c r="B3093" s="57" t="str">
        <f>IF(بيانات!B3093&lt;&gt;"",بيانات!C3093,"")</f>
        <v/>
      </c>
      <c r="C3093" s="65" t="str">
        <f>IF(بيانات!B3093&lt;&gt;"",بيانات!D3093,"")</f>
        <v/>
      </c>
      <c r="D3093" s="2"/>
    </row>
    <row r="3094" spans="1:4" ht="15" customHeight="1">
      <c r="A3094" s="58" t="str">
        <f>IF(بيانات!B3094&lt;&gt;"",بيانات!B3094,"")</f>
        <v/>
      </c>
      <c r="B3094" s="58" t="str">
        <f>IF(بيانات!B3094&lt;&gt;"",بيانات!C3094,"")</f>
        <v/>
      </c>
      <c r="C3094" s="66" t="str">
        <f>IF(بيانات!B3094&lt;&gt;"",بيانات!D3094,"")</f>
        <v/>
      </c>
      <c r="D3094" s="5"/>
    </row>
    <row r="3095" spans="1:4" ht="15" customHeight="1">
      <c r="A3095" s="57" t="str">
        <f>IF(بيانات!B3095&lt;&gt;"",بيانات!B3095,"")</f>
        <v/>
      </c>
      <c r="B3095" s="57" t="str">
        <f>IF(بيانات!B3095&lt;&gt;"",بيانات!C3095,"")</f>
        <v/>
      </c>
      <c r="C3095" s="65" t="str">
        <f>IF(بيانات!B3095&lt;&gt;"",بيانات!D3095,"")</f>
        <v/>
      </c>
      <c r="D3095" s="2"/>
    </row>
    <row r="3096" spans="1:4" ht="15" customHeight="1">
      <c r="A3096" s="58" t="str">
        <f>IF(بيانات!B3096&lt;&gt;"",بيانات!B3096,"")</f>
        <v/>
      </c>
      <c r="B3096" s="58" t="str">
        <f>IF(بيانات!B3096&lt;&gt;"",بيانات!C3096,"")</f>
        <v/>
      </c>
      <c r="C3096" s="66" t="str">
        <f>IF(بيانات!B3096&lt;&gt;"",بيانات!D3096,"")</f>
        <v/>
      </c>
      <c r="D3096" s="5"/>
    </row>
    <row r="3097" spans="1:4" ht="15" customHeight="1">
      <c r="A3097" s="57" t="str">
        <f>IF(بيانات!B3097&lt;&gt;"",بيانات!B3097,"")</f>
        <v/>
      </c>
      <c r="B3097" s="57" t="str">
        <f>IF(بيانات!B3097&lt;&gt;"",بيانات!C3097,"")</f>
        <v/>
      </c>
      <c r="C3097" s="65" t="str">
        <f>IF(بيانات!B3097&lt;&gt;"",بيانات!D3097,"")</f>
        <v/>
      </c>
      <c r="D3097" s="2"/>
    </row>
    <row r="3098" spans="1:4" ht="15" customHeight="1">
      <c r="A3098" s="58" t="str">
        <f>IF(بيانات!B3098&lt;&gt;"",بيانات!B3098,"")</f>
        <v/>
      </c>
      <c r="B3098" s="58" t="str">
        <f>IF(بيانات!B3098&lt;&gt;"",بيانات!C3098,"")</f>
        <v/>
      </c>
      <c r="C3098" s="66" t="str">
        <f>IF(بيانات!B3098&lt;&gt;"",بيانات!D3098,"")</f>
        <v/>
      </c>
      <c r="D3098" s="5"/>
    </row>
    <row r="3099" spans="1:4" ht="15" customHeight="1">
      <c r="A3099" s="57" t="str">
        <f>IF(بيانات!B3099&lt;&gt;"",بيانات!B3099,"")</f>
        <v/>
      </c>
      <c r="B3099" s="57" t="str">
        <f>IF(بيانات!B3099&lt;&gt;"",بيانات!C3099,"")</f>
        <v/>
      </c>
      <c r="C3099" s="65" t="str">
        <f>IF(بيانات!B3099&lt;&gt;"",بيانات!D3099,"")</f>
        <v/>
      </c>
      <c r="D3099" s="2"/>
    </row>
    <row r="3100" spans="1:4" ht="15" customHeight="1">
      <c r="A3100" s="58" t="str">
        <f>IF(بيانات!B3100&lt;&gt;"",بيانات!B3100,"")</f>
        <v/>
      </c>
      <c r="B3100" s="58" t="str">
        <f>IF(بيانات!B3100&lt;&gt;"",بيانات!C3100,"")</f>
        <v/>
      </c>
      <c r="C3100" s="66" t="str">
        <f>IF(بيانات!B3100&lt;&gt;"",بيانات!D3100,"")</f>
        <v/>
      </c>
      <c r="D3100" s="5"/>
    </row>
    <row r="3101" spans="1:4" ht="15" customHeight="1">
      <c r="A3101" s="57" t="str">
        <f>IF(بيانات!B3101&lt;&gt;"",بيانات!B3101,"")</f>
        <v/>
      </c>
      <c r="B3101" s="57" t="str">
        <f>IF(بيانات!B3101&lt;&gt;"",بيانات!C3101,"")</f>
        <v/>
      </c>
      <c r="C3101" s="65" t="str">
        <f>IF(بيانات!B3101&lt;&gt;"",بيانات!D3101,"")</f>
        <v/>
      </c>
      <c r="D3101" s="2"/>
    </row>
    <row r="3102" spans="1:4" ht="15" customHeight="1">
      <c r="A3102" s="58" t="str">
        <f>IF(بيانات!B3102&lt;&gt;"",بيانات!B3102,"")</f>
        <v/>
      </c>
      <c r="B3102" s="58" t="str">
        <f>IF(بيانات!B3102&lt;&gt;"",بيانات!C3102,"")</f>
        <v/>
      </c>
      <c r="C3102" s="66" t="str">
        <f>IF(بيانات!B3102&lt;&gt;"",بيانات!D3102,"")</f>
        <v/>
      </c>
      <c r="D3102" s="5"/>
    </row>
    <row r="3103" spans="1:4" ht="15" customHeight="1">
      <c r="A3103" s="57" t="str">
        <f>IF(بيانات!B3103&lt;&gt;"",بيانات!B3103,"")</f>
        <v/>
      </c>
      <c r="B3103" s="57" t="str">
        <f>IF(بيانات!B3103&lt;&gt;"",بيانات!C3103,"")</f>
        <v/>
      </c>
      <c r="C3103" s="65" t="str">
        <f>IF(بيانات!B3103&lt;&gt;"",بيانات!D3103,"")</f>
        <v/>
      </c>
      <c r="D3103" s="2"/>
    </row>
    <row r="3104" spans="1:4" ht="15" customHeight="1">
      <c r="A3104" s="58" t="str">
        <f>IF(بيانات!B3104&lt;&gt;"",بيانات!B3104,"")</f>
        <v/>
      </c>
      <c r="B3104" s="58" t="str">
        <f>IF(بيانات!B3104&lt;&gt;"",بيانات!C3104,"")</f>
        <v/>
      </c>
      <c r="C3104" s="66" t="str">
        <f>IF(بيانات!B3104&lt;&gt;"",بيانات!D3104,"")</f>
        <v/>
      </c>
      <c r="D3104" s="5"/>
    </row>
    <row r="3105" spans="1:4" ht="15" customHeight="1">
      <c r="A3105" s="57" t="str">
        <f>IF(بيانات!B3105&lt;&gt;"",بيانات!B3105,"")</f>
        <v/>
      </c>
      <c r="B3105" s="57" t="str">
        <f>IF(بيانات!B3105&lt;&gt;"",بيانات!C3105,"")</f>
        <v/>
      </c>
      <c r="C3105" s="65" t="str">
        <f>IF(بيانات!B3105&lt;&gt;"",بيانات!D3105,"")</f>
        <v/>
      </c>
      <c r="D3105" s="2"/>
    </row>
    <row r="3106" spans="1:4" ht="15" customHeight="1">
      <c r="A3106" s="58" t="str">
        <f>IF(بيانات!B3106&lt;&gt;"",بيانات!B3106,"")</f>
        <v/>
      </c>
      <c r="B3106" s="58" t="str">
        <f>IF(بيانات!B3106&lt;&gt;"",بيانات!C3106,"")</f>
        <v/>
      </c>
      <c r="C3106" s="66" t="str">
        <f>IF(بيانات!B3106&lt;&gt;"",بيانات!D3106,"")</f>
        <v/>
      </c>
      <c r="D3106" s="5"/>
    </row>
    <row r="3107" spans="1:4" ht="15" customHeight="1">
      <c r="A3107" s="57" t="str">
        <f>IF(بيانات!B3107&lt;&gt;"",بيانات!B3107,"")</f>
        <v/>
      </c>
      <c r="B3107" s="57" t="str">
        <f>IF(بيانات!B3107&lt;&gt;"",بيانات!C3107,"")</f>
        <v/>
      </c>
      <c r="C3107" s="65" t="str">
        <f>IF(بيانات!B3107&lt;&gt;"",بيانات!D3107,"")</f>
        <v/>
      </c>
      <c r="D3107" s="2"/>
    </row>
    <row r="3108" spans="1:4" ht="15" customHeight="1">
      <c r="A3108" s="58" t="str">
        <f>IF(بيانات!B3108&lt;&gt;"",بيانات!B3108,"")</f>
        <v/>
      </c>
      <c r="B3108" s="58" t="str">
        <f>IF(بيانات!B3108&lt;&gt;"",بيانات!C3108,"")</f>
        <v/>
      </c>
      <c r="C3108" s="66" t="str">
        <f>IF(بيانات!B3108&lt;&gt;"",بيانات!D3108,"")</f>
        <v/>
      </c>
      <c r="D3108" s="5"/>
    </row>
    <row r="3109" spans="1:4" ht="15" customHeight="1">
      <c r="A3109" s="57" t="str">
        <f>IF(بيانات!B3109&lt;&gt;"",بيانات!B3109,"")</f>
        <v/>
      </c>
      <c r="B3109" s="57" t="str">
        <f>IF(بيانات!B3109&lt;&gt;"",بيانات!C3109,"")</f>
        <v/>
      </c>
      <c r="C3109" s="65" t="str">
        <f>IF(بيانات!B3109&lt;&gt;"",بيانات!D3109,"")</f>
        <v/>
      </c>
      <c r="D3109" s="2"/>
    </row>
    <row r="3110" spans="1:4" ht="15" customHeight="1">
      <c r="A3110" s="58" t="str">
        <f>IF(بيانات!B3110&lt;&gt;"",بيانات!B3110,"")</f>
        <v/>
      </c>
      <c r="B3110" s="58" t="str">
        <f>IF(بيانات!B3110&lt;&gt;"",بيانات!C3110,"")</f>
        <v/>
      </c>
      <c r="C3110" s="66" t="str">
        <f>IF(بيانات!B3110&lt;&gt;"",بيانات!D3110,"")</f>
        <v/>
      </c>
      <c r="D3110" s="5"/>
    </row>
    <row r="3111" spans="1:4" ht="15" customHeight="1">
      <c r="A3111" s="57" t="str">
        <f>IF(بيانات!B3111&lt;&gt;"",بيانات!B3111,"")</f>
        <v/>
      </c>
      <c r="B3111" s="57" t="str">
        <f>IF(بيانات!B3111&lt;&gt;"",بيانات!C3111,"")</f>
        <v/>
      </c>
      <c r="C3111" s="65" t="str">
        <f>IF(بيانات!B3111&lt;&gt;"",بيانات!D3111,"")</f>
        <v/>
      </c>
      <c r="D3111" s="2"/>
    </row>
    <row r="3112" spans="1:4" ht="15" customHeight="1">
      <c r="A3112" s="58" t="str">
        <f>IF(بيانات!B3112&lt;&gt;"",بيانات!B3112,"")</f>
        <v/>
      </c>
      <c r="B3112" s="58" t="str">
        <f>IF(بيانات!B3112&lt;&gt;"",بيانات!C3112,"")</f>
        <v/>
      </c>
      <c r="C3112" s="66" t="str">
        <f>IF(بيانات!B3112&lt;&gt;"",بيانات!D3112,"")</f>
        <v/>
      </c>
      <c r="D3112" s="5"/>
    </row>
    <row r="3113" spans="1:4" ht="15" customHeight="1">
      <c r="A3113" s="57" t="str">
        <f>IF(بيانات!B3113&lt;&gt;"",بيانات!B3113,"")</f>
        <v/>
      </c>
      <c r="B3113" s="57" t="str">
        <f>IF(بيانات!B3113&lt;&gt;"",بيانات!C3113,"")</f>
        <v/>
      </c>
      <c r="C3113" s="65" t="str">
        <f>IF(بيانات!B3113&lt;&gt;"",بيانات!D3113,"")</f>
        <v/>
      </c>
      <c r="D3113" s="2"/>
    </row>
    <row r="3114" spans="1:4" ht="15" customHeight="1">
      <c r="A3114" s="58" t="str">
        <f>IF(بيانات!B3114&lt;&gt;"",بيانات!B3114,"")</f>
        <v/>
      </c>
      <c r="B3114" s="58" t="str">
        <f>IF(بيانات!B3114&lt;&gt;"",بيانات!C3114,"")</f>
        <v/>
      </c>
      <c r="C3114" s="66" t="str">
        <f>IF(بيانات!B3114&lt;&gt;"",بيانات!D3114,"")</f>
        <v/>
      </c>
      <c r="D3114" s="5"/>
    </row>
    <row r="3115" spans="1:4" ht="15" customHeight="1">
      <c r="A3115" s="57" t="str">
        <f>IF(بيانات!B3115&lt;&gt;"",بيانات!B3115,"")</f>
        <v/>
      </c>
      <c r="B3115" s="57" t="str">
        <f>IF(بيانات!B3115&lt;&gt;"",بيانات!C3115,"")</f>
        <v/>
      </c>
      <c r="C3115" s="65" t="str">
        <f>IF(بيانات!B3115&lt;&gt;"",بيانات!D3115,"")</f>
        <v/>
      </c>
      <c r="D3115" s="2"/>
    </row>
    <row r="3116" spans="1:4" ht="15" customHeight="1">
      <c r="A3116" s="58" t="str">
        <f>IF(بيانات!B3116&lt;&gt;"",بيانات!B3116,"")</f>
        <v/>
      </c>
      <c r="B3116" s="58" t="str">
        <f>IF(بيانات!B3116&lt;&gt;"",بيانات!C3116,"")</f>
        <v/>
      </c>
      <c r="C3116" s="66" t="str">
        <f>IF(بيانات!B3116&lt;&gt;"",بيانات!D3116,"")</f>
        <v/>
      </c>
      <c r="D3116" s="5"/>
    </row>
    <row r="3117" spans="1:4" ht="15" customHeight="1">
      <c r="A3117" s="57" t="str">
        <f>IF(بيانات!B3117&lt;&gt;"",بيانات!B3117,"")</f>
        <v/>
      </c>
      <c r="B3117" s="57" t="str">
        <f>IF(بيانات!B3117&lt;&gt;"",بيانات!C3117,"")</f>
        <v/>
      </c>
      <c r="C3117" s="65" t="str">
        <f>IF(بيانات!B3117&lt;&gt;"",بيانات!D3117,"")</f>
        <v/>
      </c>
      <c r="D3117" s="2"/>
    </row>
    <row r="3118" spans="1:4" ht="15" customHeight="1">
      <c r="A3118" s="58" t="str">
        <f>IF(بيانات!B3118&lt;&gt;"",بيانات!B3118,"")</f>
        <v/>
      </c>
      <c r="B3118" s="58" t="str">
        <f>IF(بيانات!B3118&lt;&gt;"",بيانات!C3118,"")</f>
        <v/>
      </c>
      <c r="C3118" s="66" t="str">
        <f>IF(بيانات!B3118&lt;&gt;"",بيانات!D3118,"")</f>
        <v/>
      </c>
      <c r="D3118" s="5"/>
    </row>
    <row r="3119" spans="1:4" ht="15" customHeight="1">
      <c r="A3119" s="57" t="str">
        <f>IF(بيانات!B3119&lt;&gt;"",بيانات!B3119,"")</f>
        <v/>
      </c>
      <c r="B3119" s="57" t="str">
        <f>IF(بيانات!B3119&lt;&gt;"",بيانات!C3119,"")</f>
        <v/>
      </c>
      <c r="C3119" s="65" t="str">
        <f>IF(بيانات!B3119&lt;&gt;"",بيانات!D3119,"")</f>
        <v/>
      </c>
      <c r="D3119" s="2"/>
    </row>
    <row r="3120" spans="1:4" ht="15" customHeight="1">
      <c r="A3120" s="58" t="str">
        <f>IF(بيانات!B3120&lt;&gt;"",بيانات!B3120,"")</f>
        <v/>
      </c>
      <c r="B3120" s="58" t="str">
        <f>IF(بيانات!B3120&lt;&gt;"",بيانات!C3120,"")</f>
        <v/>
      </c>
      <c r="C3120" s="66" t="str">
        <f>IF(بيانات!B3120&lt;&gt;"",بيانات!D3120,"")</f>
        <v/>
      </c>
      <c r="D3120" s="5"/>
    </row>
    <row r="3121" spans="1:4" ht="15" customHeight="1">
      <c r="A3121" s="57" t="str">
        <f>IF(بيانات!B3121&lt;&gt;"",بيانات!B3121,"")</f>
        <v/>
      </c>
      <c r="B3121" s="57" t="str">
        <f>IF(بيانات!B3121&lt;&gt;"",بيانات!C3121,"")</f>
        <v/>
      </c>
      <c r="C3121" s="65" t="str">
        <f>IF(بيانات!B3121&lt;&gt;"",بيانات!D3121,"")</f>
        <v/>
      </c>
      <c r="D3121" s="2"/>
    </row>
    <row r="3122" spans="1:4" ht="15" customHeight="1">
      <c r="A3122" s="58" t="str">
        <f>IF(بيانات!B3122&lt;&gt;"",بيانات!B3122,"")</f>
        <v/>
      </c>
      <c r="B3122" s="58" t="str">
        <f>IF(بيانات!B3122&lt;&gt;"",بيانات!C3122,"")</f>
        <v/>
      </c>
      <c r="C3122" s="66" t="str">
        <f>IF(بيانات!B3122&lt;&gt;"",بيانات!D3122,"")</f>
        <v/>
      </c>
      <c r="D3122" s="5"/>
    </row>
    <row r="3123" spans="1:4" ht="15" customHeight="1">
      <c r="A3123" s="57" t="str">
        <f>IF(بيانات!B3123&lt;&gt;"",بيانات!B3123,"")</f>
        <v/>
      </c>
      <c r="B3123" s="57" t="str">
        <f>IF(بيانات!B3123&lt;&gt;"",بيانات!C3123,"")</f>
        <v/>
      </c>
      <c r="C3123" s="65" t="str">
        <f>IF(بيانات!B3123&lt;&gt;"",بيانات!D3123,"")</f>
        <v/>
      </c>
      <c r="D3123" s="2"/>
    </row>
    <row r="3124" spans="1:4" ht="15" customHeight="1">
      <c r="A3124" s="58" t="str">
        <f>IF(بيانات!B3124&lt;&gt;"",بيانات!B3124,"")</f>
        <v/>
      </c>
      <c r="B3124" s="58" t="str">
        <f>IF(بيانات!B3124&lt;&gt;"",بيانات!C3124,"")</f>
        <v/>
      </c>
      <c r="C3124" s="66" t="str">
        <f>IF(بيانات!B3124&lt;&gt;"",بيانات!D3124,"")</f>
        <v/>
      </c>
      <c r="D3124" s="5"/>
    </row>
    <row r="3125" spans="1:4" ht="15" customHeight="1">
      <c r="A3125" s="57" t="str">
        <f>IF(بيانات!B3125&lt;&gt;"",بيانات!B3125,"")</f>
        <v/>
      </c>
      <c r="B3125" s="57" t="str">
        <f>IF(بيانات!B3125&lt;&gt;"",بيانات!C3125,"")</f>
        <v/>
      </c>
      <c r="C3125" s="65" t="str">
        <f>IF(بيانات!B3125&lt;&gt;"",بيانات!D3125,"")</f>
        <v/>
      </c>
      <c r="D3125" s="2"/>
    </row>
    <row r="3126" spans="1:4" ht="15" customHeight="1">
      <c r="A3126" s="58" t="str">
        <f>IF(بيانات!B3126&lt;&gt;"",بيانات!B3126,"")</f>
        <v/>
      </c>
      <c r="B3126" s="58" t="str">
        <f>IF(بيانات!B3126&lt;&gt;"",بيانات!C3126,"")</f>
        <v/>
      </c>
      <c r="C3126" s="66" t="str">
        <f>IF(بيانات!B3126&lt;&gt;"",بيانات!D3126,"")</f>
        <v/>
      </c>
      <c r="D3126" s="5"/>
    </row>
    <row r="3127" spans="1:4" ht="15" customHeight="1">
      <c r="A3127" s="57" t="str">
        <f>IF(بيانات!B3127&lt;&gt;"",بيانات!B3127,"")</f>
        <v/>
      </c>
      <c r="B3127" s="57" t="str">
        <f>IF(بيانات!B3127&lt;&gt;"",بيانات!C3127,"")</f>
        <v/>
      </c>
      <c r="C3127" s="65" t="str">
        <f>IF(بيانات!B3127&lt;&gt;"",بيانات!D3127,"")</f>
        <v/>
      </c>
      <c r="D3127" s="2"/>
    </row>
    <row r="3128" spans="1:4" ht="15" customHeight="1">
      <c r="A3128" s="58" t="str">
        <f>IF(بيانات!B3128&lt;&gt;"",بيانات!B3128,"")</f>
        <v/>
      </c>
      <c r="B3128" s="58" t="str">
        <f>IF(بيانات!B3128&lt;&gt;"",بيانات!C3128,"")</f>
        <v/>
      </c>
      <c r="C3128" s="66" t="str">
        <f>IF(بيانات!B3128&lt;&gt;"",بيانات!D3128,"")</f>
        <v/>
      </c>
      <c r="D3128" s="5"/>
    </row>
    <row r="3129" spans="1:4" ht="15" customHeight="1">
      <c r="A3129" s="57" t="str">
        <f>IF(بيانات!B3129&lt;&gt;"",بيانات!B3129,"")</f>
        <v/>
      </c>
      <c r="B3129" s="57" t="str">
        <f>IF(بيانات!B3129&lt;&gt;"",بيانات!C3129,"")</f>
        <v/>
      </c>
      <c r="C3129" s="65" t="str">
        <f>IF(بيانات!B3129&lt;&gt;"",بيانات!D3129,"")</f>
        <v/>
      </c>
      <c r="D3129" s="2"/>
    </row>
    <row r="3130" spans="1:4" ht="15" customHeight="1">
      <c r="A3130" s="58" t="str">
        <f>IF(بيانات!B3130&lt;&gt;"",بيانات!B3130,"")</f>
        <v/>
      </c>
      <c r="B3130" s="58" t="str">
        <f>IF(بيانات!B3130&lt;&gt;"",بيانات!C3130,"")</f>
        <v/>
      </c>
      <c r="C3130" s="66" t="str">
        <f>IF(بيانات!B3130&lt;&gt;"",بيانات!D3130,"")</f>
        <v/>
      </c>
      <c r="D3130" s="5"/>
    </row>
    <row r="3131" spans="1:4" ht="15" customHeight="1">
      <c r="A3131" s="57" t="str">
        <f>IF(بيانات!B3131&lt;&gt;"",بيانات!B3131,"")</f>
        <v/>
      </c>
      <c r="B3131" s="57" t="str">
        <f>IF(بيانات!B3131&lt;&gt;"",بيانات!C3131,"")</f>
        <v/>
      </c>
      <c r="C3131" s="65" t="str">
        <f>IF(بيانات!B3131&lt;&gt;"",بيانات!D3131,"")</f>
        <v/>
      </c>
      <c r="D3131" s="2"/>
    </row>
    <row r="3132" spans="1:4" ht="15" customHeight="1">
      <c r="A3132" s="58" t="str">
        <f>IF(بيانات!B3132&lt;&gt;"",بيانات!B3132,"")</f>
        <v/>
      </c>
      <c r="B3132" s="58" t="str">
        <f>IF(بيانات!B3132&lt;&gt;"",بيانات!C3132,"")</f>
        <v/>
      </c>
      <c r="C3132" s="66" t="str">
        <f>IF(بيانات!B3132&lt;&gt;"",بيانات!D3132,"")</f>
        <v/>
      </c>
      <c r="D3132" s="5"/>
    </row>
    <row r="3133" spans="1:4" ht="15" customHeight="1">
      <c r="A3133" s="57" t="str">
        <f>IF(بيانات!B3133&lt;&gt;"",بيانات!B3133,"")</f>
        <v/>
      </c>
      <c r="B3133" s="57" t="str">
        <f>IF(بيانات!B3133&lt;&gt;"",بيانات!C3133,"")</f>
        <v/>
      </c>
      <c r="C3133" s="65" t="str">
        <f>IF(بيانات!B3133&lt;&gt;"",بيانات!D3133,"")</f>
        <v/>
      </c>
      <c r="D3133" s="2"/>
    </row>
    <row r="3134" spans="1:4" ht="15" customHeight="1">
      <c r="A3134" s="58" t="str">
        <f>IF(بيانات!B3134&lt;&gt;"",بيانات!B3134,"")</f>
        <v/>
      </c>
      <c r="B3134" s="58" t="str">
        <f>IF(بيانات!B3134&lt;&gt;"",بيانات!C3134,"")</f>
        <v/>
      </c>
      <c r="C3134" s="66" t="str">
        <f>IF(بيانات!B3134&lt;&gt;"",بيانات!D3134,"")</f>
        <v/>
      </c>
      <c r="D3134" s="5"/>
    </row>
    <row r="3135" spans="1:4" ht="15" customHeight="1">
      <c r="A3135" s="57" t="str">
        <f>IF(بيانات!B3135&lt;&gt;"",بيانات!B3135,"")</f>
        <v/>
      </c>
      <c r="B3135" s="57" t="str">
        <f>IF(بيانات!B3135&lt;&gt;"",بيانات!C3135,"")</f>
        <v/>
      </c>
      <c r="C3135" s="65" t="str">
        <f>IF(بيانات!B3135&lt;&gt;"",بيانات!D3135,"")</f>
        <v/>
      </c>
      <c r="D3135" s="2"/>
    </row>
    <row r="3136" spans="1:4" ht="15" customHeight="1">
      <c r="A3136" s="58" t="str">
        <f>IF(بيانات!B3136&lt;&gt;"",بيانات!B3136,"")</f>
        <v/>
      </c>
      <c r="B3136" s="58" t="str">
        <f>IF(بيانات!B3136&lt;&gt;"",بيانات!C3136,"")</f>
        <v/>
      </c>
      <c r="C3136" s="66" t="str">
        <f>IF(بيانات!B3136&lt;&gt;"",بيانات!D3136,"")</f>
        <v/>
      </c>
      <c r="D3136" s="5"/>
    </row>
    <row r="3137" spans="1:4" ht="15" customHeight="1">
      <c r="A3137" s="57" t="str">
        <f>IF(بيانات!B3137&lt;&gt;"",بيانات!B3137,"")</f>
        <v/>
      </c>
      <c r="B3137" s="57" t="str">
        <f>IF(بيانات!B3137&lt;&gt;"",بيانات!C3137,"")</f>
        <v/>
      </c>
      <c r="C3137" s="65" t="str">
        <f>IF(بيانات!B3137&lt;&gt;"",بيانات!D3137,"")</f>
        <v/>
      </c>
      <c r="D3137" s="2"/>
    </row>
    <row r="3138" spans="1:4" ht="15" customHeight="1">
      <c r="A3138" s="58" t="str">
        <f>IF(بيانات!B3138&lt;&gt;"",بيانات!B3138,"")</f>
        <v/>
      </c>
      <c r="B3138" s="58" t="str">
        <f>IF(بيانات!B3138&lt;&gt;"",بيانات!C3138,"")</f>
        <v/>
      </c>
      <c r="C3138" s="66" t="str">
        <f>IF(بيانات!B3138&lt;&gt;"",بيانات!D3138,"")</f>
        <v/>
      </c>
      <c r="D3138" s="5"/>
    </row>
    <row r="3139" spans="1:4" ht="15" customHeight="1">
      <c r="A3139" s="57" t="str">
        <f>IF(بيانات!B3139&lt;&gt;"",بيانات!B3139,"")</f>
        <v/>
      </c>
      <c r="B3139" s="57" t="str">
        <f>IF(بيانات!B3139&lt;&gt;"",بيانات!C3139,"")</f>
        <v/>
      </c>
      <c r="C3139" s="65" t="str">
        <f>IF(بيانات!B3139&lt;&gt;"",بيانات!D3139,"")</f>
        <v/>
      </c>
      <c r="D3139" s="2"/>
    </row>
    <row r="3140" spans="1:4" ht="15" customHeight="1">
      <c r="A3140" s="58" t="str">
        <f>IF(بيانات!B3140&lt;&gt;"",بيانات!B3140,"")</f>
        <v/>
      </c>
      <c r="B3140" s="58" t="str">
        <f>IF(بيانات!B3140&lt;&gt;"",بيانات!C3140,"")</f>
        <v/>
      </c>
      <c r="C3140" s="66" t="str">
        <f>IF(بيانات!B3140&lt;&gt;"",بيانات!D3140,"")</f>
        <v/>
      </c>
      <c r="D3140" s="5"/>
    </row>
    <row r="3141" spans="1:4" ht="15" customHeight="1">
      <c r="A3141" s="57" t="str">
        <f>IF(بيانات!B3141&lt;&gt;"",بيانات!B3141,"")</f>
        <v/>
      </c>
      <c r="B3141" s="57" t="str">
        <f>IF(بيانات!B3141&lt;&gt;"",بيانات!C3141,"")</f>
        <v/>
      </c>
      <c r="C3141" s="65" t="str">
        <f>IF(بيانات!B3141&lt;&gt;"",بيانات!D3141,"")</f>
        <v/>
      </c>
      <c r="D3141" s="2"/>
    </row>
    <row r="3142" spans="1:4" ht="15" customHeight="1">
      <c r="A3142" s="58" t="str">
        <f>IF(بيانات!B3142&lt;&gt;"",بيانات!B3142,"")</f>
        <v/>
      </c>
      <c r="B3142" s="58" t="str">
        <f>IF(بيانات!B3142&lt;&gt;"",بيانات!C3142,"")</f>
        <v/>
      </c>
      <c r="C3142" s="66" t="str">
        <f>IF(بيانات!B3142&lt;&gt;"",بيانات!D3142,"")</f>
        <v/>
      </c>
      <c r="D3142" s="5"/>
    </row>
    <row r="3143" spans="1:4" ht="15" customHeight="1">
      <c r="A3143" s="57" t="str">
        <f>IF(بيانات!B3143&lt;&gt;"",بيانات!B3143,"")</f>
        <v/>
      </c>
      <c r="B3143" s="57" t="str">
        <f>IF(بيانات!B3143&lt;&gt;"",بيانات!C3143,"")</f>
        <v/>
      </c>
      <c r="C3143" s="65" t="str">
        <f>IF(بيانات!B3143&lt;&gt;"",بيانات!D3143,"")</f>
        <v/>
      </c>
      <c r="D3143" s="2"/>
    </row>
    <row r="3144" spans="1:4" ht="15" customHeight="1">
      <c r="A3144" s="58" t="str">
        <f>IF(بيانات!B3144&lt;&gt;"",بيانات!B3144,"")</f>
        <v/>
      </c>
      <c r="B3144" s="58" t="str">
        <f>IF(بيانات!B3144&lt;&gt;"",بيانات!C3144,"")</f>
        <v/>
      </c>
      <c r="C3144" s="66" t="str">
        <f>IF(بيانات!B3144&lt;&gt;"",بيانات!D3144,"")</f>
        <v/>
      </c>
      <c r="D3144" s="5"/>
    </row>
    <row r="3145" spans="1:4" ht="15" customHeight="1">
      <c r="A3145" s="57" t="str">
        <f>IF(بيانات!B3145&lt;&gt;"",بيانات!B3145,"")</f>
        <v/>
      </c>
      <c r="B3145" s="57" t="str">
        <f>IF(بيانات!B3145&lt;&gt;"",بيانات!C3145,"")</f>
        <v/>
      </c>
      <c r="C3145" s="65" t="str">
        <f>IF(بيانات!B3145&lt;&gt;"",بيانات!D3145,"")</f>
        <v/>
      </c>
      <c r="D3145" s="2"/>
    </row>
    <row r="3146" spans="1:4" ht="15" customHeight="1">
      <c r="A3146" s="58" t="str">
        <f>IF(بيانات!B3146&lt;&gt;"",بيانات!B3146,"")</f>
        <v/>
      </c>
      <c r="B3146" s="58" t="str">
        <f>IF(بيانات!B3146&lt;&gt;"",بيانات!C3146,"")</f>
        <v/>
      </c>
      <c r="C3146" s="66" t="str">
        <f>IF(بيانات!B3146&lt;&gt;"",بيانات!D3146,"")</f>
        <v/>
      </c>
      <c r="D3146" s="5"/>
    </row>
    <row r="3147" spans="1:4" ht="15" customHeight="1">
      <c r="A3147" s="57" t="str">
        <f>IF(بيانات!B3147&lt;&gt;"",بيانات!B3147,"")</f>
        <v/>
      </c>
      <c r="B3147" s="57" t="str">
        <f>IF(بيانات!B3147&lt;&gt;"",بيانات!C3147,"")</f>
        <v/>
      </c>
      <c r="C3147" s="65" t="str">
        <f>IF(بيانات!B3147&lt;&gt;"",بيانات!D3147,"")</f>
        <v/>
      </c>
      <c r="D3147" s="2"/>
    </row>
    <row r="3148" spans="1:4" ht="15" customHeight="1">
      <c r="A3148" s="58" t="str">
        <f>IF(بيانات!B3148&lt;&gt;"",بيانات!B3148,"")</f>
        <v/>
      </c>
      <c r="B3148" s="58" t="str">
        <f>IF(بيانات!B3148&lt;&gt;"",بيانات!C3148,"")</f>
        <v/>
      </c>
      <c r="C3148" s="66" t="str">
        <f>IF(بيانات!B3148&lt;&gt;"",بيانات!D3148,"")</f>
        <v/>
      </c>
      <c r="D3148" s="5"/>
    </row>
    <row r="3149" spans="1:4" ht="15" customHeight="1">
      <c r="A3149" s="57" t="str">
        <f>IF(بيانات!B3149&lt;&gt;"",بيانات!B3149,"")</f>
        <v/>
      </c>
      <c r="B3149" s="57" t="str">
        <f>IF(بيانات!B3149&lt;&gt;"",بيانات!C3149,"")</f>
        <v/>
      </c>
      <c r="C3149" s="65" t="str">
        <f>IF(بيانات!B3149&lt;&gt;"",بيانات!D3149,"")</f>
        <v/>
      </c>
      <c r="D3149" s="2"/>
    </row>
    <row r="3150" spans="1:4" ht="15" customHeight="1">
      <c r="A3150" s="58" t="str">
        <f>IF(بيانات!B3150&lt;&gt;"",بيانات!B3150,"")</f>
        <v/>
      </c>
      <c r="B3150" s="58" t="str">
        <f>IF(بيانات!B3150&lt;&gt;"",بيانات!C3150,"")</f>
        <v/>
      </c>
      <c r="C3150" s="66" t="str">
        <f>IF(بيانات!B3150&lt;&gt;"",بيانات!D3150,"")</f>
        <v/>
      </c>
      <c r="D3150" s="5"/>
    </row>
    <row r="3151" spans="1:4" ht="15" customHeight="1">
      <c r="A3151" s="57" t="str">
        <f>IF(بيانات!B3151&lt;&gt;"",بيانات!B3151,"")</f>
        <v/>
      </c>
      <c r="B3151" s="57" t="str">
        <f>IF(بيانات!B3151&lt;&gt;"",بيانات!C3151,"")</f>
        <v/>
      </c>
      <c r="C3151" s="65" t="str">
        <f>IF(بيانات!B3151&lt;&gt;"",بيانات!D3151,"")</f>
        <v/>
      </c>
      <c r="D3151" s="2"/>
    </row>
    <row r="3152" spans="1:4" ht="15" customHeight="1">
      <c r="A3152" s="58" t="str">
        <f>IF(بيانات!B3152&lt;&gt;"",بيانات!B3152,"")</f>
        <v/>
      </c>
      <c r="B3152" s="58" t="str">
        <f>IF(بيانات!B3152&lt;&gt;"",بيانات!C3152,"")</f>
        <v/>
      </c>
      <c r="C3152" s="66" t="str">
        <f>IF(بيانات!B3152&lt;&gt;"",بيانات!D3152,"")</f>
        <v/>
      </c>
      <c r="D3152" s="5"/>
    </row>
    <row r="3153" spans="1:4" ht="15" customHeight="1">
      <c r="A3153" s="57" t="str">
        <f>IF(بيانات!B3153&lt;&gt;"",بيانات!B3153,"")</f>
        <v/>
      </c>
      <c r="B3153" s="57" t="str">
        <f>IF(بيانات!B3153&lt;&gt;"",بيانات!C3153,"")</f>
        <v/>
      </c>
      <c r="C3153" s="65" t="str">
        <f>IF(بيانات!B3153&lt;&gt;"",بيانات!D3153,"")</f>
        <v/>
      </c>
      <c r="D3153" s="2"/>
    </row>
    <row r="3154" spans="1:4" ht="15" customHeight="1">
      <c r="A3154" s="58" t="str">
        <f>IF(بيانات!B3154&lt;&gt;"",بيانات!B3154,"")</f>
        <v/>
      </c>
      <c r="B3154" s="58" t="str">
        <f>IF(بيانات!B3154&lt;&gt;"",بيانات!C3154,"")</f>
        <v/>
      </c>
      <c r="C3154" s="66" t="str">
        <f>IF(بيانات!B3154&lt;&gt;"",بيانات!D3154,"")</f>
        <v/>
      </c>
      <c r="D3154" s="5"/>
    </row>
    <row r="3155" spans="1:4" ht="15" customHeight="1">
      <c r="A3155" s="57" t="str">
        <f>IF(بيانات!B3155&lt;&gt;"",بيانات!B3155,"")</f>
        <v/>
      </c>
      <c r="B3155" s="57" t="str">
        <f>IF(بيانات!B3155&lt;&gt;"",بيانات!C3155,"")</f>
        <v/>
      </c>
      <c r="C3155" s="65" t="str">
        <f>IF(بيانات!B3155&lt;&gt;"",بيانات!D3155,"")</f>
        <v/>
      </c>
      <c r="D3155" s="2"/>
    </row>
    <row r="3156" spans="1:4" ht="15" customHeight="1">
      <c r="A3156" s="58" t="str">
        <f>IF(بيانات!B3156&lt;&gt;"",بيانات!B3156,"")</f>
        <v/>
      </c>
      <c r="B3156" s="58" t="str">
        <f>IF(بيانات!B3156&lt;&gt;"",بيانات!C3156,"")</f>
        <v/>
      </c>
      <c r="C3156" s="66" t="str">
        <f>IF(بيانات!B3156&lt;&gt;"",بيانات!D3156,"")</f>
        <v/>
      </c>
      <c r="D3156" s="5"/>
    </row>
    <row r="3157" spans="1:4" ht="15" customHeight="1">
      <c r="A3157" s="57" t="str">
        <f>IF(بيانات!B3157&lt;&gt;"",بيانات!B3157,"")</f>
        <v/>
      </c>
      <c r="B3157" s="57" t="str">
        <f>IF(بيانات!B3157&lt;&gt;"",بيانات!C3157,"")</f>
        <v/>
      </c>
      <c r="C3157" s="65" t="str">
        <f>IF(بيانات!B3157&lt;&gt;"",بيانات!D3157,"")</f>
        <v/>
      </c>
      <c r="D3157" s="2"/>
    </row>
    <row r="3158" spans="1:4" ht="15" customHeight="1">
      <c r="A3158" s="58" t="str">
        <f>IF(بيانات!B3158&lt;&gt;"",بيانات!B3158,"")</f>
        <v/>
      </c>
      <c r="B3158" s="58" t="str">
        <f>IF(بيانات!B3158&lt;&gt;"",بيانات!C3158,"")</f>
        <v/>
      </c>
      <c r="C3158" s="66" t="str">
        <f>IF(بيانات!B3158&lt;&gt;"",بيانات!D3158,"")</f>
        <v/>
      </c>
      <c r="D3158" s="5"/>
    </row>
    <row r="3159" spans="1:4" ht="15" customHeight="1">
      <c r="A3159" s="57" t="str">
        <f>IF(بيانات!B3159&lt;&gt;"",بيانات!B3159,"")</f>
        <v/>
      </c>
      <c r="B3159" s="57" t="str">
        <f>IF(بيانات!B3159&lt;&gt;"",بيانات!C3159,"")</f>
        <v/>
      </c>
      <c r="C3159" s="65" t="str">
        <f>IF(بيانات!B3159&lt;&gt;"",بيانات!D3159,"")</f>
        <v/>
      </c>
      <c r="D3159" s="2"/>
    </row>
    <row r="3160" spans="1:4" ht="15" customHeight="1">
      <c r="A3160" s="58" t="str">
        <f>IF(بيانات!B3160&lt;&gt;"",بيانات!B3160,"")</f>
        <v/>
      </c>
      <c r="B3160" s="58" t="str">
        <f>IF(بيانات!B3160&lt;&gt;"",بيانات!C3160,"")</f>
        <v/>
      </c>
      <c r="C3160" s="66" t="str">
        <f>IF(بيانات!B3160&lt;&gt;"",بيانات!D3160,"")</f>
        <v/>
      </c>
      <c r="D3160" s="5"/>
    </row>
    <row r="3161" spans="1:4" ht="15" customHeight="1">
      <c r="A3161" s="57" t="str">
        <f>IF(بيانات!B3161&lt;&gt;"",بيانات!B3161,"")</f>
        <v/>
      </c>
      <c r="B3161" s="57" t="str">
        <f>IF(بيانات!B3161&lt;&gt;"",بيانات!C3161,"")</f>
        <v/>
      </c>
      <c r="C3161" s="65" t="str">
        <f>IF(بيانات!B3161&lt;&gt;"",بيانات!D3161,"")</f>
        <v/>
      </c>
      <c r="D3161" s="2"/>
    </row>
    <row r="3162" spans="1:4" ht="15" customHeight="1">
      <c r="A3162" s="58" t="str">
        <f>IF(بيانات!B3162&lt;&gt;"",بيانات!B3162,"")</f>
        <v/>
      </c>
      <c r="B3162" s="58" t="str">
        <f>IF(بيانات!B3162&lt;&gt;"",بيانات!C3162,"")</f>
        <v/>
      </c>
      <c r="C3162" s="66" t="str">
        <f>IF(بيانات!B3162&lt;&gt;"",بيانات!D3162,"")</f>
        <v/>
      </c>
      <c r="D3162" s="5"/>
    </row>
    <row r="3163" spans="1:4" ht="15" customHeight="1">
      <c r="A3163" s="57" t="str">
        <f>IF(بيانات!B3163&lt;&gt;"",بيانات!B3163,"")</f>
        <v/>
      </c>
      <c r="B3163" s="57" t="str">
        <f>IF(بيانات!B3163&lt;&gt;"",بيانات!C3163,"")</f>
        <v/>
      </c>
      <c r="C3163" s="65" t="str">
        <f>IF(بيانات!B3163&lt;&gt;"",بيانات!D3163,"")</f>
        <v/>
      </c>
      <c r="D3163" s="2"/>
    </row>
    <row r="3164" spans="1:4" ht="15" customHeight="1">
      <c r="A3164" s="58" t="str">
        <f>IF(بيانات!B3164&lt;&gt;"",بيانات!B3164,"")</f>
        <v/>
      </c>
      <c r="B3164" s="58" t="str">
        <f>IF(بيانات!B3164&lt;&gt;"",بيانات!C3164,"")</f>
        <v/>
      </c>
      <c r="C3164" s="66" t="str">
        <f>IF(بيانات!B3164&lt;&gt;"",بيانات!D3164,"")</f>
        <v/>
      </c>
      <c r="D3164" s="5"/>
    </row>
    <row r="3165" spans="1:4" ht="15" customHeight="1">
      <c r="A3165" s="57" t="str">
        <f>IF(بيانات!B3165&lt;&gt;"",بيانات!B3165,"")</f>
        <v/>
      </c>
      <c r="B3165" s="57" t="str">
        <f>IF(بيانات!B3165&lt;&gt;"",بيانات!C3165,"")</f>
        <v/>
      </c>
      <c r="C3165" s="65" t="str">
        <f>IF(بيانات!B3165&lt;&gt;"",بيانات!D3165,"")</f>
        <v/>
      </c>
      <c r="D3165" s="2"/>
    </row>
    <row r="3166" spans="1:4" ht="15" customHeight="1">
      <c r="A3166" s="58" t="str">
        <f>IF(بيانات!B3166&lt;&gt;"",بيانات!B3166,"")</f>
        <v/>
      </c>
      <c r="B3166" s="58" t="str">
        <f>IF(بيانات!B3166&lt;&gt;"",بيانات!C3166,"")</f>
        <v/>
      </c>
      <c r="C3166" s="66" t="str">
        <f>IF(بيانات!B3166&lt;&gt;"",بيانات!D3166,"")</f>
        <v/>
      </c>
      <c r="D3166" s="5"/>
    </row>
    <row r="3167" spans="1:4" ht="15" customHeight="1">
      <c r="A3167" s="57" t="str">
        <f>IF(بيانات!B3167&lt;&gt;"",بيانات!B3167,"")</f>
        <v/>
      </c>
      <c r="B3167" s="57" t="str">
        <f>IF(بيانات!B3167&lt;&gt;"",بيانات!C3167,"")</f>
        <v/>
      </c>
      <c r="C3167" s="65" t="str">
        <f>IF(بيانات!B3167&lt;&gt;"",بيانات!D3167,"")</f>
        <v/>
      </c>
      <c r="D3167" s="2"/>
    </row>
    <row r="3168" spans="1:4" ht="15" customHeight="1">
      <c r="A3168" s="58" t="str">
        <f>IF(بيانات!B3168&lt;&gt;"",بيانات!B3168,"")</f>
        <v/>
      </c>
      <c r="B3168" s="58" t="str">
        <f>IF(بيانات!B3168&lt;&gt;"",بيانات!C3168,"")</f>
        <v/>
      </c>
      <c r="C3168" s="66" t="str">
        <f>IF(بيانات!B3168&lt;&gt;"",بيانات!D3168,"")</f>
        <v/>
      </c>
      <c r="D3168" s="5"/>
    </row>
    <row r="3169" spans="1:4" ht="15" customHeight="1">
      <c r="A3169" s="57" t="str">
        <f>IF(بيانات!B3169&lt;&gt;"",بيانات!B3169,"")</f>
        <v/>
      </c>
      <c r="B3169" s="57" t="str">
        <f>IF(بيانات!B3169&lt;&gt;"",بيانات!C3169,"")</f>
        <v/>
      </c>
      <c r="C3169" s="65" t="str">
        <f>IF(بيانات!B3169&lt;&gt;"",بيانات!D3169,"")</f>
        <v/>
      </c>
      <c r="D3169" s="2"/>
    </row>
    <row r="3170" spans="1:4" ht="15" customHeight="1">
      <c r="A3170" s="58" t="str">
        <f>IF(بيانات!B3170&lt;&gt;"",بيانات!B3170,"")</f>
        <v/>
      </c>
      <c r="B3170" s="58" t="str">
        <f>IF(بيانات!B3170&lt;&gt;"",بيانات!C3170,"")</f>
        <v/>
      </c>
      <c r="C3170" s="66" t="str">
        <f>IF(بيانات!B3170&lt;&gt;"",بيانات!D3170,"")</f>
        <v/>
      </c>
      <c r="D3170" s="5"/>
    </row>
    <row r="3171" spans="1:4" ht="15" customHeight="1">
      <c r="A3171" s="57" t="str">
        <f>IF(بيانات!B3171&lt;&gt;"",بيانات!B3171,"")</f>
        <v/>
      </c>
      <c r="B3171" s="57" t="str">
        <f>IF(بيانات!B3171&lt;&gt;"",بيانات!C3171,"")</f>
        <v/>
      </c>
      <c r="C3171" s="65" t="str">
        <f>IF(بيانات!B3171&lt;&gt;"",بيانات!D3171,"")</f>
        <v/>
      </c>
      <c r="D3171" s="2"/>
    </row>
    <row r="3172" spans="1:4" ht="15" customHeight="1">
      <c r="A3172" s="58" t="str">
        <f>IF(بيانات!B3172&lt;&gt;"",بيانات!B3172,"")</f>
        <v/>
      </c>
      <c r="B3172" s="58" t="str">
        <f>IF(بيانات!B3172&lt;&gt;"",بيانات!C3172,"")</f>
        <v/>
      </c>
      <c r="C3172" s="66" t="str">
        <f>IF(بيانات!B3172&lt;&gt;"",بيانات!D3172,"")</f>
        <v/>
      </c>
      <c r="D3172" s="5"/>
    </row>
    <row r="3173" spans="1:4" ht="15" customHeight="1">
      <c r="A3173" s="57" t="str">
        <f>IF(بيانات!B3173&lt;&gt;"",بيانات!B3173,"")</f>
        <v/>
      </c>
      <c r="B3173" s="57" t="str">
        <f>IF(بيانات!B3173&lt;&gt;"",بيانات!C3173,"")</f>
        <v/>
      </c>
      <c r="C3173" s="65" t="str">
        <f>IF(بيانات!B3173&lt;&gt;"",بيانات!D3173,"")</f>
        <v/>
      </c>
      <c r="D3173" s="2"/>
    </row>
    <row r="3174" spans="1:4" ht="15" customHeight="1">
      <c r="A3174" s="58" t="str">
        <f>IF(بيانات!B3174&lt;&gt;"",بيانات!B3174,"")</f>
        <v/>
      </c>
      <c r="B3174" s="58" t="str">
        <f>IF(بيانات!B3174&lt;&gt;"",بيانات!C3174,"")</f>
        <v/>
      </c>
      <c r="C3174" s="66" t="str">
        <f>IF(بيانات!B3174&lt;&gt;"",بيانات!D3174,"")</f>
        <v/>
      </c>
      <c r="D3174" s="5"/>
    </row>
    <row r="3175" spans="1:4" ht="15" customHeight="1">
      <c r="A3175" s="57" t="str">
        <f>IF(بيانات!B3175&lt;&gt;"",بيانات!B3175,"")</f>
        <v/>
      </c>
      <c r="B3175" s="57" t="str">
        <f>IF(بيانات!B3175&lt;&gt;"",بيانات!C3175,"")</f>
        <v/>
      </c>
      <c r="C3175" s="65" t="str">
        <f>IF(بيانات!B3175&lt;&gt;"",بيانات!D3175,"")</f>
        <v/>
      </c>
      <c r="D3175" s="2"/>
    </row>
    <row r="3176" spans="1:4" ht="15" customHeight="1">
      <c r="A3176" s="58" t="str">
        <f>IF(بيانات!B3176&lt;&gt;"",بيانات!B3176,"")</f>
        <v/>
      </c>
      <c r="B3176" s="58" t="str">
        <f>IF(بيانات!B3176&lt;&gt;"",بيانات!C3176,"")</f>
        <v/>
      </c>
      <c r="C3176" s="66" t="str">
        <f>IF(بيانات!B3176&lt;&gt;"",بيانات!D3176,"")</f>
        <v/>
      </c>
      <c r="D3176" s="5"/>
    </row>
  </sheetData>
  <mergeCells count="2">
    <mergeCell ref="A1:D1"/>
    <mergeCell ref="F1:G1"/>
  </mergeCells>
  <conditionalFormatting sqref="D3:D3176">
    <cfRule type="expression" dxfId="6" priority="2">
      <formula>D3="مؤمن"</formula>
    </cfRule>
    <cfRule type="expression" dxfId="5" priority="3">
      <formula>D3="غير مؤمن"</formula>
    </cfRule>
  </conditionalFormatting>
  <dataValidations count="1">
    <dataValidation type="list" allowBlank="1" sqref="D3:D3176" xr:uid="{00000000-0002-0000-0300-000000000000}">
      <formula1>"مؤمن,غير مؤمن"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"/>
  <sheetViews>
    <sheetView showGridLines="0" rightToLeft="1" zoomScaleNormal="100" workbookViewId="0">
      <pane xSplit="1" ySplit="1" topLeftCell="B17" activePane="bottomRight" state="frozen"/>
      <selection pane="topRight" activeCell="B1" sqref="B1"/>
      <selection pane="bottomLeft" activeCell="A17" sqref="A17"/>
      <selection pane="bottomRight" sqref="A1:L1"/>
    </sheetView>
  </sheetViews>
  <sheetFormatPr baseColWidth="10" defaultColWidth="8.54296875" defaultRowHeight="14.5"/>
  <cols>
    <col min="1" max="1" width="2" customWidth="1"/>
    <col min="2" max="2" width="22" customWidth="1"/>
    <col min="3" max="3" width="18" customWidth="1"/>
    <col min="4" max="4" width="2" customWidth="1"/>
    <col min="5" max="5" width="22" customWidth="1"/>
    <col min="6" max="6" width="18" customWidth="1"/>
    <col min="7" max="7" width="2" customWidth="1"/>
    <col min="8" max="8" width="22" customWidth="1"/>
    <col min="9" max="9" width="18" customWidth="1"/>
    <col min="10" max="10" width="2" customWidth="1"/>
    <col min="11" max="11" width="22" customWidth="1"/>
    <col min="12" max="12" width="18" customWidth="1"/>
  </cols>
  <sheetData>
    <row r="1" spans="1:12" ht="43.5" customHeight="1">
      <c r="A1" s="109" t="s">
        <v>379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3" spans="1:12" ht="27.75" customHeight="1">
      <c r="B3" s="110" t="s">
        <v>380</v>
      </c>
      <c r="C3" s="110"/>
      <c r="E3" s="110" t="s">
        <v>381</v>
      </c>
      <c r="F3" s="110"/>
      <c r="H3" s="110" t="s">
        <v>382</v>
      </c>
      <c r="I3" s="110"/>
      <c r="K3" s="110" t="s">
        <v>383</v>
      </c>
      <c r="L3" s="110"/>
    </row>
    <row r="4" spans="1:12" ht="24" customHeight="1">
      <c r="B4" s="67" t="s">
        <v>384</v>
      </c>
      <c r="C4" s="68">
        <f ca="1">SUMIFS(بيانات!L3:L4922,بيانات!K3:K4922,"&lt;&gt;لم يدفع",بيانات!B3:B4922,"&lt;&gt;")</f>
        <v>240700</v>
      </c>
      <c r="E4" s="67" t="s">
        <v>385</v>
      </c>
      <c r="F4" s="69">
        <f>COUNTA(بيانات!B3:B4922)</f>
        <v>199</v>
      </c>
      <c r="H4" s="67" t="s">
        <v>386</v>
      </c>
      <c r="I4" s="70">
        <f>COUNTIF(بيانات!H3:H4922,"/")</f>
        <v>178</v>
      </c>
      <c r="K4" s="67" t="s">
        <v>387</v>
      </c>
      <c r="L4" s="70">
        <f ca="1">COUNTIF(بيانات!P3:P4922,"*ساري*")</f>
        <v>183</v>
      </c>
    </row>
    <row r="5" spans="1:12" ht="24" customHeight="1">
      <c r="B5" s="67" t="s">
        <v>388</v>
      </c>
      <c r="C5" s="71">
        <f>SUMIFS(بيانات!M3:M4922,بيانات!K3:K4922,"&lt;&gt;لم يدفع",بيانات!B3:B4922,"&lt;&gt;")</f>
        <v>91500</v>
      </c>
      <c r="E5" s="67" t="s">
        <v>389</v>
      </c>
      <c r="F5" s="70">
        <f>COUNTIF(بيانات!K3:K4922,"مدفوع")</f>
        <v>191</v>
      </c>
      <c r="H5" s="67" t="s">
        <v>13</v>
      </c>
      <c r="I5" s="72">
        <f>COUNTIF(بيانات!H3:H4922,"OPOW")</f>
        <v>0</v>
      </c>
      <c r="K5" s="67" t="s">
        <v>390</v>
      </c>
      <c r="L5" s="73">
        <f ca="1">COUNTIF(بيانات!P3:P4922,"*قريب*")</f>
        <v>8</v>
      </c>
    </row>
    <row r="6" spans="1:12" ht="24" customHeight="1">
      <c r="B6" s="67" t="s">
        <v>391</v>
      </c>
      <c r="C6" s="74">
        <f>SUMIFS(بيانات!N3:N4922,بيانات!K3:K4922,"&lt;&gt;لم يدفع",بيانات!B3:B4922,"&lt;&gt;")</f>
        <v>171000</v>
      </c>
      <c r="E6" s="67" t="s">
        <v>392</v>
      </c>
      <c r="F6" s="75">
        <f>COUNTIF(بيانات!K3:K4922,"لم يدفع")</f>
        <v>8</v>
      </c>
      <c r="H6" s="67" t="s">
        <v>14</v>
      </c>
      <c r="I6" s="72">
        <f>COUNTIF(بيانات!H3:H4922,"DJS")</f>
        <v>13</v>
      </c>
      <c r="K6" s="67" t="s">
        <v>393</v>
      </c>
      <c r="L6" s="75">
        <f ca="1">COUNTIF(بيانات!P3:P4922,"*منتهي*")</f>
        <v>0</v>
      </c>
    </row>
    <row r="7" spans="1:12" ht="24" customHeight="1">
      <c r="B7" s="67" t="s">
        <v>394</v>
      </c>
      <c r="C7" s="76">
        <f ca="1">C4+C5</f>
        <v>332200</v>
      </c>
      <c r="E7" s="67" t="s">
        <v>395</v>
      </c>
      <c r="F7" s="72">
        <f>COUNTIF(بيانات!K3:K4922,"تأمين فقط")</f>
        <v>0</v>
      </c>
      <c r="H7" s="67" t="s">
        <v>12</v>
      </c>
      <c r="I7" s="77">
        <f>COUNTIF(بيانات!H3:H4922,"FCS")</f>
        <v>0</v>
      </c>
      <c r="K7" s="67" t="s">
        <v>396</v>
      </c>
      <c r="L7" s="77">
        <f ca="1">COUNTIF(بيانات!P3:P4922,"*مجمدة*")</f>
        <v>8</v>
      </c>
    </row>
    <row r="8" spans="1:12" ht="24" customHeight="1">
      <c r="B8" s="67" t="s">
        <v>397</v>
      </c>
      <c r="C8" s="68">
        <f ca="1">SUMIFS(بيانات!O3:O4922,بيانات!L3:L4922,1300,بيانات!K3:K4922,"&lt;&gt;لم يدفع")</f>
        <v>180000</v>
      </c>
      <c r="E8" s="67" t="s">
        <v>398</v>
      </c>
      <c r="F8" s="73">
        <f>COUNTIF(بيانات!K3:K4922,"اشتراك 300")</f>
        <v>0</v>
      </c>
      <c r="H8" s="67" t="s">
        <v>10</v>
      </c>
      <c r="I8" s="77">
        <f>COUNTIF(بيانات!H3:H4922,"RCS")</f>
        <v>0</v>
      </c>
    </row>
    <row r="9" spans="1:12" ht="24" customHeight="1">
      <c r="B9" s="67" t="s">
        <v>399</v>
      </c>
      <c r="C9" s="68">
        <f ca="1">SUMIFS(بيانات!O3:O4922,بيانات!L3:L4922,1500,بيانات!K3:K4922,"&lt;&gt;لم يدفع")</f>
        <v>142000</v>
      </c>
      <c r="E9" s="67" t="s">
        <v>400</v>
      </c>
      <c r="F9" s="77">
        <f ca="1">COUNTIFS(بيانات!F3:F4922,"&gt;=14",بيانات!B3:B4922,"&lt;&gt;")</f>
        <v>80</v>
      </c>
      <c r="H9" s="67" t="s">
        <v>15</v>
      </c>
      <c r="I9" s="77">
        <f>COUNTIF(بيانات!H3:H4922,"POLICE")</f>
        <v>0</v>
      </c>
    </row>
    <row r="10" spans="1:12" ht="24" customHeight="1">
      <c r="B10" s="67" t="s">
        <v>401</v>
      </c>
      <c r="C10" s="71">
        <f ca="1">SUMIFS(بيانات!O3:O4922,بيانات!H3:H4922,"OPOW",بيانات!K3:K4922,"&lt;&gt;لم يدفع")+SUMIFS(بيانات!O3:O4922,بيانات!H3:H4922,"DJS",بيانات!K3:K4922,"&lt;&gt;لم يدفع")</f>
        <v>10200</v>
      </c>
      <c r="E10" s="67" t="s">
        <v>402</v>
      </c>
      <c r="F10" s="77">
        <f ca="1">COUNTIFS(بيانات!F3:F4922,"&lt;14",بيانات!F3:F4922,"&lt;&gt;",بيانات!B3:B4922,"&lt;&gt;")</f>
        <v>119</v>
      </c>
      <c r="H10" s="67" t="s">
        <v>403</v>
      </c>
      <c r="I10" s="78">
        <f>COUNTIF(بيانات!H3:H3176,"MJ")</f>
        <v>0</v>
      </c>
    </row>
    <row r="11" spans="1:12" ht="24" customHeight="1">
      <c r="B11" s="67" t="s">
        <v>404</v>
      </c>
      <c r="C11" s="79">
        <f ca="1">IFERROR(AVERAGEIFS(بيانات!O3:O4922,بيانات!K3:K4922,"&lt;&gt;لم يدفع",بيانات!B3:B4922,"&lt;&gt;"),0)</f>
        <v>1739.2670157068062</v>
      </c>
      <c r="E11" s="67" t="s">
        <v>405</v>
      </c>
      <c r="F11" s="72">
        <f>COUNTIF(بيانات!E3:E4922,"ذكر")</f>
        <v>163</v>
      </c>
      <c r="H11" s="67" t="s">
        <v>406</v>
      </c>
      <c r="I11" s="78">
        <f>COUNTIF(بيانات!H3:H3176,"~*~*")</f>
        <v>8</v>
      </c>
    </row>
    <row r="12" spans="1:12" ht="24" customHeight="1">
      <c r="E12" s="67" t="s">
        <v>407</v>
      </c>
      <c r="F12" s="73">
        <f>COUNTIF(بيانات!E3:E4922,"أنثى")</f>
        <v>36</v>
      </c>
    </row>
    <row r="15" spans="1:12" ht="27.75" customHeight="1">
      <c r="B15" s="110" t="s">
        <v>408</v>
      </c>
      <c r="C15" s="110"/>
      <c r="E15" s="110" t="s">
        <v>409</v>
      </c>
      <c r="F15" s="110"/>
      <c r="H15" s="110" t="s">
        <v>410</v>
      </c>
      <c r="I15" s="110"/>
      <c r="K15" s="110" t="s">
        <v>411</v>
      </c>
      <c r="L15" s="110"/>
    </row>
    <row r="16" spans="1:12" ht="24" customHeight="1">
      <c r="B16" s="67" t="s">
        <v>194</v>
      </c>
      <c r="C16" s="72">
        <f>COUNTIF(بيانات!R:R,"09:00-10:00")</f>
        <v>21</v>
      </c>
      <c r="E16" s="67" t="s">
        <v>45</v>
      </c>
      <c r="F16" s="70">
        <f>COUNTIF(بيانات!Q:Q,"الأحد والأربعاء")</f>
        <v>197</v>
      </c>
      <c r="H16" s="67" t="s">
        <v>51</v>
      </c>
      <c r="I16" s="75">
        <f>COUNTIF(بيانات!G:G,"A+")</f>
        <v>30</v>
      </c>
      <c r="K16" s="67" t="s">
        <v>412</v>
      </c>
      <c r="L16" s="80" t="str">
        <f ca="1">COUNTIF(بيانات!L3:L200,300)&amp;" منخرط"</f>
        <v>9 منخرط</v>
      </c>
    </row>
    <row r="17" spans="2:12" ht="24" customHeight="1">
      <c r="B17" s="67" t="s">
        <v>46</v>
      </c>
      <c r="C17" s="72">
        <f>COUNTIF(بيانات!R:R,"10:00-11:00")</f>
        <v>98</v>
      </c>
      <c r="E17" s="67" t="s">
        <v>413</v>
      </c>
      <c r="F17" s="70">
        <f>COUNTIF(بيانات!Q:Q,"الاثنين والخميس")</f>
        <v>0</v>
      </c>
      <c r="H17" s="67" t="s">
        <v>59</v>
      </c>
      <c r="I17" s="75">
        <f>COUNTIF(بيانات!G:G,"A-")</f>
        <v>4</v>
      </c>
      <c r="K17" s="67" t="s">
        <v>414</v>
      </c>
      <c r="L17" s="74">
        <f ca="1">SUMIF(بيانات!L3:L200,300,بيانات!L3:L200)</f>
        <v>2700</v>
      </c>
    </row>
    <row r="18" spans="2:12" ht="24" customHeight="1">
      <c r="B18" s="67" t="s">
        <v>95</v>
      </c>
      <c r="C18" s="72">
        <f>COUNTIF(بيانات!R:R,"19:00-20:00")</f>
        <v>55</v>
      </c>
      <c r="E18" s="67" t="s">
        <v>274</v>
      </c>
      <c r="F18" s="70">
        <f>COUNTIF(بيانات!Q:Q,"الثلاثاء والسبت")</f>
        <v>2</v>
      </c>
      <c r="H18" s="67" t="s">
        <v>126</v>
      </c>
      <c r="I18" s="75">
        <f>COUNTIF(بيانات!G:G,"B+")</f>
        <v>10</v>
      </c>
      <c r="K18" s="67" t="s">
        <v>415</v>
      </c>
      <c r="L18" s="80" t="str">
        <f ca="1">COUNTIF(بيانات!L3:L200,1300)&amp;" منخرط"</f>
        <v>100 منخرط</v>
      </c>
    </row>
    <row r="19" spans="2:12" ht="24" customHeight="1">
      <c r="B19" s="67" t="s">
        <v>92</v>
      </c>
      <c r="C19" s="72">
        <f>COUNTIF(بيانات!R:R,"20:00-21:00")</f>
        <v>9</v>
      </c>
      <c r="E19" s="67" t="s">
        <v>416</v>
      </c>
      <c r="F19" s="70">
        <f>COUNTIF(بيانات!Q:Q,"كل الأيام")</f>
        <v>0</v>
      </c>
      <c r="H19" s="67" t="s">
        <v>417</v>
      </c>
      <c r="I19" s="75">
        <f>COUNTIF(بيانات!G:G,"B-")</f>
        <v>0</v>
      </c>
      <c r="K19" s="67" t="s">
        <v>418</v>
      </c>
      <c r="L19" s="68">
        <f ca="1">SUMIF(بيانات!L3:L200,1300,بيانات!L3:L200)</f>
        <v>130000</v>
      </c>
    </row>
    <row r="20" spans="2:12" ht="24" customHeight="1">
      <c r="H20" s="67" t="s">
        <v>63</v>
      </c>
      <c r="I20" s="75">
        <f>COUNTIF(بيانات!G:G,"O+")</f>
        <v>38</v>
      </c>
      <c r="K20" s="67" t="s">
        <v>419</v>
      </c>
      <c r="L20" s="80" t="str">
        <f ca="1">COUNTIF(بيانات!L3:L200,1500)&amp;" منخرط"</f>
        <v>71 منخرط</v>
      </c>
    </row>
    <row r="21" spans="2:12" ht="24" customHeight="1">
      <c r="H21" s="67" t="s">
        <v>56</v>
      </c>
      <c r="I21" s="75">
        <f>COUNTIF(بيانات!G:G,"O-")</f>
        <v>3</v>
      </c>
      <c r="K21" s="67" t="s">
        <v>420</v>
      </c>
      <c r="L21" s="68">
        <f ca="1">SUMIF(بيانات!L3:L200,1500,بيانات!L3:L200)</f>
        <v>106500</v>
      </c>
    </row>
    <row r="22" spans="2:12" ht="24" customHeight="1">
      <c r="H22" s="67" t="s">
        <v>49</v>
      </c>
      <c r="I22" s="75">
        <f>COUNTIF(بيانات!G:G,"AB+")</f>
        <v>3</v>
      </c>
      <c r="K22" s="67" t="s">
        <v>421</v>
      </c>
      <c r="L22" s="71">
        <f>SUMIF(بيانات!K3:K200,"&lt;&gt;لم يدفع",بيانات!M3:M200)</f>
        <v>91500</v>
      </c>
    </row>
    <row r="23" spans="2:12" ht="24" customHeight="1">
      <c r="H23" s="67" t="s">
        <v>422</v>
      </c>
      <c r="I23" s="75">
        <f>COUNTIF(بيانات!G:G,"AB-")</f>
        <v>0</v>
      </c>
      <c r="K23" s="67" t="s">
        <v>423</v>
      </c>
      <c r="L23" s="76">
        <f>SUMIFS(بيانات!N3:N200,بيانات!K3:K200,"&lt;&gt;لم يدفع",بيانات!B3:B200,"&lt;&gt;")</f>
        <v>171000</v>
      </c>
    </row>
    <row r="35" spans="1:12" ht="21.75" customHeight="1">
      <c r="A35" s="111" t="s">
        <v>424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</row>
  </sheetData>
  <mergeCells count="10">
    <mergeCell ref="B15:C15"/>
    <mergeCell ref="E15:F15"/>
    <mergeCell ref="H15:I15"/>
    <mergeCell ref="K15:L15"/>
    <mergeCell ref="A35:L35"/>
    <mergeCell ref="A1:L1"/>
    <mergeCell ref="B3:C3"/>
    <mergeCell ref="E3:F3"/>
    <mergeCell ref="H3:I3"/>
    <mergeCell ref="K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24"/>
  <sheetViews>
    <sheetView showGridLines="0" rightToLeft="1" zoomScaleNormal="100" workbookViewId="0">
      <pane ySplit="2" topLeftCell="A83" activePane="bottomLeft" state="frozen"/>
      <selection pane="bottomLeft" activeCell="E87" sqref="E87"/>
    </sheetView>
  </sheetViews>
  <sheetFormatPr baseColWidth="10" defaultColWidth="8.54296875" defaultRowHeight="14.5"/>
  <cols>
    <col min="1" max="1" width="14" customWidth="1"/>
    <col min="2" max="3" width="18" customWidth="1"/>
    <col min="4" max="7" width="16" customWidth="1"/>
    <col min="8" max="9" width="14" customWidth="1"/>
  </cols>
  <sheetData>
    <row r="1" spans="1:9" ht="42" customHeight="1">
      <c r="A1" s="112" t="s">
        <v>425</v>
      </c>
      <c r="B1" s="112"/>
      <c r="C1" s="112"/>
      <c r="D1" s="112"/>
      <c r="E1" s="112"/>
      <c r="F1" s="112"/>
      <c r="G1" s="112"/>
      <c r="H1" s="112"/>
      <c r="I1" s="112"/>
    </row>
    <row r="2" spans="1:9" ht="33.75" customHeight="1">
      <c r="A2" s="81" t="s">
        <v>426</v>
      </c>
      <c r="B2" s="81" t="s">
        <v>22</v>
      </c>
      <c r="C2" s="81" t="s">
        <v>23</v>
      </c>
      <c r="D2" s="81" t="s">
        <v>427</v>
      </c>
      <c r="E2" s="81" t="s">
        <v>428</v>
      </c>
      <c r="F2" s="81" t="s">
        <v>429</v>
      </c>
      <c r="G2" s="81" t="s">
        <v>430</v>
      </c>
      <c r="H2" s="81" t="s">
        <v>431</v>
      </c>
      <c r="I2" s="81" t="s">
        <v>432</v>
      </c>
    </row>
    <row r="3" spans="1:9" ht="21.75" customHeight="1">
      <c r="A3" s="82" t="str">
        <f>IF(بيانات!B3&lt;&gt;"",بيانات!A3,"")</f>
        <v>RCS001</v>
      </c>
      <c r="B3" s="83" t="str">
        <f>IF(بيانات!B3&lt;&gt;"",بيانات!B3,"")</f>
        <v>بورقعة</v>
      </c>
      <c r="C3" s="83" t="str">
        <f>IF(بيانات!B3&lt;&gt;"",بيانات!C3,"")</f>
        <v>محمد الأمين</v>
      </c>
      <c r="D3" s="84">
        <f>IF(بيانات!B3&lt;&gt;"",بيانات!J3,"")</f>
        <v>46220</v>
      </c>
      <c r="E3" s="85"/>
      <c r="F3" s="86" t="str">
        <f t="shared" ref="F3:F66" si="0">IF(E3="","",E3+30)</f>
        <v/>
      </c>
      <c r="G3" s="87"/>
      <c r="H3" s="88" t="str">
        <f>IF(بيانات!B3&lt;&gt;"",بيانات!K3,"")</f>
        <v>مدفوع</v>
      </c>
      <c r="I3" s="88" t="str">
        <f ca="1">IF(بيانات!B3&lt;&gt;"",بيانات!P3,"")</f>
        <v>⚠️ قريب الانتهاء</v>
      </c>
    </row>
    <row r="4" spans="1:9" ht="21.75" customHeight="1">
      <c r="A4" s="89" t="str">
        <f>IF(بيانات!B4&lt;&gt;"",بيانات!A4,"")</f>
        <v>RCS002</v>
      </c>
      <c r="B4" s="90" t="str">
        <f>IF(بيانات!B4&lt;&gt;"",بيانات!B4,"")</f>
        <v>براهمي</v>
      </c>
      <c r="C4" s="90" t="str">
        <f>IF(بيانات!B4&lt;&gt;"",بيانات!C4,"")</f>
        <v>ياسين صلاح الدين</v>
      </c>
      <c r="D4" s="91">
        <f>IF(بيانات!B4&lt;&gt;"",بيانات!J4,"")</f>
        <v>46220</v>
      </c>
      <c r="E4" s="92"/>
      <c r="F4" s="93" t="str">
        <f t="shared" si="0"/>
        <v/>
      </c>
      <c r="G4" s="94"/>
      <c r="H4" s="95" t="str">
        <f>IF(بيانات!B4&lt;&gt;"",بيانات!K4,"")</f>
        <v>مدفوع</v>
      </c>
      <c r="I4" s="95" t="str">
        <f ca="1">IF(بيانات!B4&lt;&gt;"",بيانات!P4,"")</f>
        <v>⚠️ قريب الانتهاء</v>
      </c>
    </row>
    <row r="5" spans="1:9" ht="21.75" customHeight="1">
      <c r="A5" s="82" t="str">
        <f>IF(بيانات!B5&lt;&gt;"",بيانات!A5,"")</f>
        <v>RCS003</v>
      </c>
      <c r="B5" s="83" t="str">
        <f>IF(بيانات!B5&lt;&gt;"",بيانات!B5,"")</f>
        <v>براهمي</v>
      </c>
      <c r="C5" s="83" t="str">
        <f>IF(بيانات!B5&lt;&gt;"",بيانات!C5,"")</f>
        <v>فؤاد عبد القادر</v>
      </c>
      <c r="D5" s="84">
        <f>IF(بيانات!B5&lt;&gt;"",بيانات!J5,"")</f>
        <v>46220</v>
      </c>
      <c r="E5" s="85"/>
      <c r="F5" s="86" t="str">
        <f t="shared" si="0"/>
        <v/>
      </c>
      <c r="G5" s="87"/>
      <c r="H5" s="88" t="str">
        <f>IF(بيانات!B5&lt;&gt;"",بيانات!K5,"")</f>
        <v>مدفوع</v>
      </c>
      <c r="I5" s="88" t="str">
        <f ca="1">IF(بيانات!B5&lt;&gt;"",بيانات!P5,"")</f>
        <v>⚠️ قريب الانتهاء</v>
      </c>
    </row>
    <row r="6" spans="1:9" ht="21.75" customHeight="1">
      <c r="A6" s="89" t="str">
        <f>IF(بيانات!B6&lt;&gt;"",بيانات!A6,"")</f>
        <v>RCS004</v>
      </c>
      <c r="B6" s="90" t="str">
        <f>IF(بيانات!B6&lt;&gt;"",بيانات!B6,"")</f>
        <v>يحياوي</v>
      </c>
      <c r="C6" s="90" t="str">
        <f>IF(بيانات!B6&lt;&gt;"",بيانات!C6,"")</f>
        <v>عز الدين عبد القادر</v>
      </c>
      <c r="D6" s="91">
        <f>IF(بيانات!B6&lt;&gt;"",بيانات!J6,"")</f>
        <v>46220</v>
      </c>
      <c r="E6" s="92"/>
      <c r="F6" s="93" t="str">
        <f t="shared" si="0"/>
        <v/>
      </c>
      <c r="G6" s="94"/>
      <c r="H6" s="95" t="str">
        <f>IF(بيانات!B6&lt;&gt;"",بيانات!K6,"")</f>
        <v>مدفوع</v>
      </c>
      <c r="I6" s="95" t="str">
        <f ca="1">IF(بيانات!B6&lt;&gt;"",بيانات!P6,"")</f>
        <v>⚠️ قريب الانتهاء</v>
      </c>
    </row>
    <row r="7" spans="1:9" ht="21.75" customHeight="1">
      <c r="A7" s="82" t="str">
        <f>IF(بيانات!B7&lt;&gt;"",بيانات!A7,"")</f>
        <v>RCS005</v>
      </c>
      <c r="B7" s="83" t="str">
        <f>IF(بيانات!B7&lt;&gt;"",بيانات!B7,"")</f>
        <v>غزالي</v>
      </c>
      <c r="C7" s="83" t="str">
        <f>IF(بيانات!B7&lt;&gt;"",بيانات!C7,"")</f>
        <v>ياسر</v>
      </c>
      <c r="D7" s="84">
        <f>IF(بيانات!B7&lt;&gt;"",بيانات!J7,"")</f>
        <v>46220</v>
      </c>
      <c r="E7" s="85"/>
      <c r="F7" s="86" t="str">
        <f t="shared" si="0"/>
        <v/>
      </c>
      <c r="G7" s="87"/>
      <c r="H7" s="88" t="str">
        <f>IF(بيانات!B7&lt;&gt;"",بيانات!K7,"")</f>
        <v>مدفوع</v>
      </c>
      <c r="I7" s="88" t="str">
        <f ca="1">IF(بيانات!B7&lt;&gt;"",بيانات!P7,"")</f>
        <v>⚠️ قريب الانتهاء</v>
      </c>
    </row>
    <row r="8" spans="1:9" ht="21.75" customHeight="1">
      <c r="A8" s="89" t="str">
        <f>IF(بيانات!B8&lt;&gt;"",بيانات!A8,"")</f>
        <v>RCS006</v>
      </c>
      <c r="B8" s="90" t="str">
        <f>IF(بيانات!B8&lt;&gt;"",بيانات!B8,"")</f>
        <v>غزالي</v>
      </c>
      <c r="C8" s="90" t="str">
        <f>IF(بيانات!B8&lt;&gt;"",بيانات!C8,"")</f>
        <v>آية</v>
      </c>
      <c r="D8" s="91">
        <f>IF(بيانات!B8&lt;&gt;"",بيانات!J8,"")</f>
        <v>46220</v>
      </c>
      <c r="E8" s="92"/>
      <c r="F8" s="93" t="str">
        <f t="shared" si="0"/>
        <v/>
      </c>
      <c r="G8" s="94"/>
      <c r="H8" s="95" t="str">
        <f>IF(بيانات!B8&lt;&gt;"",بيانات!K8,"")</f>
        <v>مدفوع</v>
      </c>
      <c r="I8" s="95" t="str">
        <f ca="1">IF(بيانات!B8&lt;&gt;"",بيانات!P8,"")</f>
        <v>⚠️ قريب الانتهاء</v>
      </c>
    </row>
    <row r="9" spans="1:9" ht="21.75" customHeight="1">
      <c r="A9" s="82" t="str">
        <f>IF(بيانات!B9&lt;&gt;"",بيانات!A9,"")</f>
        <v>RCS007</v>
      </c>
      <c r="B9" s="83" t="str">
        <f>IF(بيانات!B9&lt;&gt;"",بيانات!B9,"")</f>
        <v>علو</v>
      </c>
      <c r="C9" s="83" t="str">
        <f>IF(بيانات!B9&lt;&gt;"",بيانات!C9,"")</f>
        <v>عبد الإله</v>
      </c>
      <c r="D9" s="84">
        <f>IF(بيانات!B9&lt;&gt;"",بيانات!J9,"")</f>
        <v>46220</v>
      </c>
      <c r="E9" s="85"/>
      <c r="F9" s="86" t="str">
        <f t="shared" si="0"/>
        <v/>
      </c>
      <c r="G9" s="87"/>
      <c r="H9" s="88" t="str">
        <f>IF(بيانات!B9&lt;&gt;"",بيانات!K9,"")</f>
        <v>لم يدفع</v>
      </c>
      <c r="I9" s="88" t="str">
        <f ca="1">IF(بيانات!B9&lt;&gt;"",بيانات!P9,"")</f>
        <v>🔒 مجمدة</v>
      </c>
    </row>
    <row r="10" spans="1:9" ht="21.75" customHeight="1">
      <c r="A10" s="89" t="str">
        <f>IF(بيانات!B10&lt;&gt;"",بيانات!A10,"")</f>
        <v>RCS008</v>
      </c>
      <c r="B10" s="90" t="str">
        <f>IF(بيانات!B10&lt;&gt;"",بيانات!B10,"")</f>
        <v>علو</v>
      </c>
      <c r="C10" s="90" t="str">
        <f>IF(بيانات!B10&lt;&gt;"",بيانات!C10,"")</f>
        <v>صهيب</v>
      </c>
      <c r="D10" s="91">
        <f>IF(بيانات!B10&lt;&gt;"",بيانات!J10,"")</f>
        <v>46220</v>
      </c>
      <c r="E10" s="92"/>
      <c r="F10" s="93" t="str">
        <f t="shared" si="0"/>
        <v/>
      </c>
      <c r="G10" s="94"/>
      <c r="H10" s="95" t="str">
        <f>IF(بيانات!B10&lt;&gt;"",بيانات!K10,"")</f>
        <v>لم يدفع</v>
      </c>
      <c r="I10" s="95" t="str">
        <f ca="1">IF(بيانات!B10&lt;&gt;"",بيانات!P10,"")</f>
        <v>🔒 مجمدة</v>
      </c>
    </row>
    <row r="11" spans="1:9" ht="21.75" customHeight="1">
      <c r="A11" s="82" t="str">
        <f>IF(بيانات!B11&lt;&gt;"",بيانات!A11,"")</f>
        <v>RCS009</v>
      </c>
      <c r="B11" s="83" t="str">
        <f>IF(بيانات!B11&lt;&gt;"",بيانات!B11,"")</f>
        <v>علام</v>
      </c>
      <c r="C11" s="83" t="str">
        <f>IF(بيانات!B11&lt;&gt;"",بيانات!C11,"")</f>
        <v>محمد</v>
      </c>
      <c r="D11" s="84">
        <f>IF(بيانات!B11&lt;&gt;"",بيانات!J11,"")</f>
        <v>46220</v>
      </c>
      <c r="E11" s="85"/>
      <c r="F11" s="86" t="str">
        <f t="shared" si="0"/>
        <v/>
      </c>
      <c r="G11" s="87"/>
      <c r="H11" s="88" t="str">
        <f>IF(بيانات!B11&lt;&gt;"",بيانات!K11,"")</f>
        <v>مدفوع</v>
      </c>
      <c r="I11" s="88" t="str">
        <f ca="1">IF(بيانات!B11&lt;&gt;"",بيانات!P11,"")</f>
        <v>⚠️ قريب الانتهاء</v>
      </c>
    </row>
    <row r="12" spans="1:9" ht="21.75" customHeight="1">
      <c r="A12" s="89" t="str">
        <f>IF(بيانات!B12&lt;&gt;"",بيانات!A12,"")</f>
        <v>RCS010</v>
      </c>
      <c r="B12" s="90" t="str">
        <f>IF(بيانات!B12&lt;&gt;"",بيانات!B12,"")</f>
        <v>علو</v>
      </c>
      <c r="C12" s="90" t="str">
        <f>IF(بيانات!B12&lt;&gt;"",بيانات!C12,"")</f>
        <v>ادم ضياء الدين</v>
      </c>
      <c r="D12" s="91">
        <f>IF(بيانات!B12&lt;&gt;"",بيانات!J12,"")</f>
        <v>46220</v>
      </c>
      <c r="E12" s="92"/>
      <c r="F12" s="93" t="str">
        <f t="shared" si="0"/>
        <v/>
      </c>
      <c r="G12" s="94"/>
      <c r="H12" s="95" t="str">
        <f>IF(بيانات!B12&lt;&gt;"",بيانات!K12,"")</f>
        <v>مدفوع</v>
      </c>
      <c r="I12" s="95" t="str">
        <f ca="1">IF(بيانات!B12&lt;&gt;"",بيانات!P12,"")</f>
        <v>⚠️ قريب الانتهاء</v>
      </c>
    </row>
    <row r="13" spans="1:9" ht="21.75" customHeight="1">
      <c r="A13" s="82" t="str">
        <f>IF(بيانات!B13&lt;&gt;"",بيانات!A13,"")</f>
        <v>RCS011</v>
      </c>
      <c r="B13" s="83" t="str">
        <f>IF(بيانات!B13&lt;&gt;"",بيانات!B13,"")</f>
        <v>بغاديد</v>
      </c>
      <c r="C13" s="83" t="str">
        <f>IF(بيانات!B13&lt;&gt;"",بيانات!C13,"")</f>
        <v>احمد عماد الدين</v>
      </c>
      <c r="D13" s="84">
        <f>IF(بيانات!B13&lt;&gt;"",بيانات!J13,"")</f>
        <v>46224</v>
      </c>
      <c r="E13" s="85"/>
      <c r="F13" s="86" t="str">
        <f t="shared" si="0"/>
        <v/>
      </c>
      <c r="G13" s="87"/>
      <c r="H13" s="88" t="str">
        <f>IF(بيانات!B13&lt;&gt;"",بيانات!K13,"")</f>
        <v>مدفوع</v>
      </c>
      <c r="I13" s="88" t="str">
        <f ca="1">IF(بيانات!B13&lt;&gt;"",بيانات!P13,"")</f>
        <v>✅ ساري</v>
      </c>
    </row>
    <row r="14" spans="1:9" ht="21.75" customHeight="1">
      <c r="A14" s="89" t="str">
        <f>IF(بيانات!B14&lt;&gt;"",بيانات!A14,"")</f>
        <v>RCS012</v>
      </c>
      <c r="B14" s="90" t="str">
        <f>IF(بيانات!B14&lt;&gt;"",بيانات!B14,"")</f>
        <v>هواري</v>
      </c>
      <c r="C14" s="90" t="str">
        <f>IF(بيانات!B14&lt;&gt;"",بيانات!C14,"")</f>
        <v>عماد ايمن</v>
      </c>
      <c r="D14" s="91">
        <f>IF(بيانات!B14&lt;&gt;"",بيانات!J14,"")</f>
        <v>46224</v>
      </c>
      <c r="E14" s="92"/>
      <c r="F14" s="93" t="str">
        <f t="shared" si="0"/>
        <v/>
      </c>
      <c r="G14" s="94"/>
      <c r="H14" s="95" t="str">
        <f>IF(بيانات!B14&lt;&gt;"",بيانات!K14,"")</f>
        <v>مدفوع</v>
      </c>
      <c r="I14" s="95" t="str">
        <f ca="1">IF(بيانات!B14&lt;&gt;"",بيانات!P14,"")</f>
        <v>✅ ساري</v>
      </c>
    </row>
    <row r="15" spans="1:9" ht="21.75" customHeight="1">
      <c r="A15" s="82" t="str">
        <f>IF(بيانات!B15&lt;&gt;"",بيانات!A15,"")</f>
        <v>RCS013</v>
      </c>
      <c r="B15" s="83" t="str">
        <f>IF(بيانات!B15&lt;&gt;"",بيانات!B15,"")</f>
        <v>بن</v>
      </c>
      <c r="C15" s="83" t="str">
        <f>IF(بيانات!B15&lt;&gt;"",بيانات!C15,"")</f>
        <v>حشيليف رنيم سجود</v>
      </c>
      <c r="D15" s="84">
        <f>IF(بيانات!B15&lt;&gt;"",بيانات!J15,"")</f>
        <v>46224</v>
      </c>
      <c r="E15" s="85"/>
      <c r="F15" s="86" t="str">
        <f t="shared" si="0"/>
        <v/>
      </c>
      <c r="G15" s="87"/>
      <c r="H15" s="88" t="str">
        <f>IF(بيانات!B15&lt;&gt;"",بيانات!K15,"")</f>
        <v>مدفوع</v>
      </c>
      <c r="I15" s="88" t="str">
        <f ca="1">IF(بيانات!B15&lt;&gt;"",بيانات!P15,"")</f>
        <v>✅ ساري</v>
      </c>
    </row>
    <row r="16" spans="1:9" ht="21.75" customHeight="1">
      <c r="A16" s="89" t="str">
        <f>IF(بيانات!B16&lt;&gt;"",بيانات!A16,"")</f>
        <v>RCS014</v>
      </c>
      <c r="B16" s="90" t="str">
        <f>IF(بيانات!B16&lt;&gt;"",بيانات!B16,"")</f>
        <v>قدو شريف</v>
      </c>
      <c r="C16" s="90" t="str">
        <f>IF(بيانات!B16&lt;&gt;"",بيانات!C16,"")</f>
        <v>صفاء سلسبيل</v>
      </c>
      <c r="D16" s="91">
        <f>IF(بيانات!B16&lt;&gt;"",بيانات!J16,"")</f>
        <v>46224</v>
      </c>
      <c r="E16" s="92"/>
      <c r="F16" s="93" t="str">
        <f t="shared" si="0"/>
        <v/>
      </c>
      <c r="G16" s="94"/>
      <c r="H16" s="95" t="str">
        <f>IF(بيانات!B16&lt;&gt;"",بيانات!K16,"")</f>
        <v>مدفوع</v>
      </c>
      <c r="I16" s="95" t="str">
        <f ca="1">IF(بيانات!B16&lt;&gt;"",بيانات!P16,"")</f>
        <v>✅ ساري</v>
      </c>
    </row>
    <row r="17" spans="1:9" ht="21.75" customHeight="1">
      <c r="A17" s="82" t="str">
        <f>IF(بيانات!B17&lt;&gt;"",بيانات!A17,"")</f>
        <v>RCS015</v>
      </c>
      <c r="B17" s="83" t="str">
        <f>IF(بيانات!B17&lt;&gt;"",بيانات!B17,"")</f>
        <v>قدو شريف</v>
      </c>
      <c r="C17" s="83" t="str">
        <f>IF(بيانات!B17&lt;&gt;"",بيانات!C17,"")</f>
        <v>ثراء كوثر</v>
      </c>
      <c r="D17" s="84">
        <f>IF(بيانات!B17&lt;&gt;"",بيانات!J17,"")</f>
        <v>46224</v>
      </c>
      <c r="E17" s="85"/>
      <c r="F17" s="86" t="str">
        <f t="shared" si="0"/>
        <v/>
      </c>
      <c r="G17" s="87"/>
      <c r="H17" s="88" t="str">
        <f>IF(بيانات!B17&lt;&gt;"",بيانات!K17,"")</f>
        <v>مدفوع</v>
      </c>
      <c r="I17" s="88" t="str">
        <f ca="1">IF(بيانات!B17&lt;&gt;"",بيانات!P17,"")</f>
        <v>✅ ساري</v>
      </c>
    </row>
    <row r="18" spans="1:9" ht="21.75" customHeight="1">
      <c r="A18" s="89" t="str">
        <f>IF(بيانات!B18&lt;&gt;"",بيانات!A18,"")</f>
        <v>RCS016</v>
      </c>
      <c r="B18" s="90" t="str">
        <f>IF(بيانات!B18&lt;&gt;"",بيانات!B18,"")</f>
        <v>يزيد</v>
      </c>
      <c r="C18" s="90" t="str">
        <f>IF(بيانات!B18&lt;&gt;"",بيانات!C18,"")</f>
        <v>هناء ياسمين</v>
      </c>
      <c r="D18" s="91">
        <f>IF(بيانات!B18&lt;&gt;"",بيانات!J18,"")</f>
        <v>46227</v>
      </c>
      <c r="E18" s="92"/>
      <c r="F18" s="93" t="str">
        <f t="shared" si="0"/>
        <v/>
      </c>
      <c r="G18" s="94"/>
      <c r="H18" s="95" t="str">
        <f>IF(بيانات!B18&lt;&gt;"",بيانات!K18,"")</f>
        <v>مدفوع</v>
      </c>
      <c r="I18" s="95" t="str">
        <f ca="1">IF(بيانات!B18&lt;&gt;"",بيانات!P18,"")</f>
        <v>✅ ساري</v>
      </c>
    </row>
    <row r="19" spans="1:9" ht="21.75" customHeight="1">
      <c r="A19" s="82" t="str">
        <f>IF(بيانات!B19&lt;&gt;"",بيانات!A19,"")</f>
        <v>RCS017</v>
      </c>
      <c r="B19" s="83" t="str">
        <f>IF(بيانات!B19&lt;&gt;"",بيانات!B19,"")</f>
        <v>غوت</v>
      </c>
      <c r="C19" s="83" t="str">
        <f>IF(بيانات!B19&lt;&gt;"",بيانات!C19,"")</f>
        <v>محمد الامين</v>
      </c>
      <c r="D19" s="84">
        <f>IF(بيانات!B19&lt;&gt;"",بيانات!J19,"")</f>
        <v>46224</v>
      </c>
      <c r="E19" s="85"/>
      <c r="F19" s="86" t="str">
        <f t="shared" si="0"/>
        <v/>
      </c>
      <c r="G19" s="87"/>
      <c r="H19" s="88" t="str">
        <f>IF(بيانات!B19&lt;&gt;"",بيانات!K19,"")</f>
        <v>مدفوع</v>
      </c>
      <c r="I19" s="88" t="str">
        <f ca="1">IF(بيانات!B19&lt;&gt;"",بيانات!P19,"")</f>
        <v>✅ ساري</v>
      </c>
    </row>
    <row r="20" spans="1:9" ht="21.75" customHeight="1">
      <c r="A20" s="89" t="str">
        <f>IF(بيانات!B20&lt;&gt;"",بيانات!A20,"")</f>
        <v>RCS018</v>
      </c>
      <c r="B20" s="90" t="str">
        <f>IF(بيانات!B20&lt;&gt;"",بيانات!B20,"")</f>
        <v>بوعناني</v>
      </c>
      <c r="C20" s="90" t="str">
        <f>IF(بيانات!B20&lt;&gt;"",بيانات!C20,"")</f>
        <v>وصال أنفال</v>
      </c>
      <c r="D20" s="91">
        <f>IF(بيانات!B20&lt;&gt;"",بيانات!J20,"")</f>
        <v>46227</v>
      </c>
      <c r="E20" s="92"/>
      <c r="F20" s="93" t="str">
        <f t="shared" si="0"/>
        <v/>
      </c>
      <c r="G20" s="94"/>
      <c r="H20" s="95" t="str">
        <f>IF(بيانات!B20&lt;&gt;"",بيانات!K20,"")</f>
        <v>مدفوع</v>
      </c>
      <c r="I20" s="95" t="str">
        <f ca="1">IF(بيانات!B20&lt;&gt;"",بيانات!P20,"")</f>
        <v>✅ ساري</v>
      </c>
    </row>
    <row r="21" spans="1:9" ht="21.75" customHeight="1">
      <c r="A21" s="82" t="str">
        <f>IF(بيانات!B21&lt;&gt;"",بيانات!A21,"")</f>
        <v>RCS019</v>
      </c>
      <c r="B21" s="83" t="str">
        <f>IF(بيانات!B21&lt;&gt;"",بيانات!B21,"")</f>
        <v>بن دامو</v>
      </c>
      <c r="C21" s="83" t="str">
        <f>IF(بيانات!B21&lt;&gt;"",بيانات!C21,"")</f>
        <v>حبيب الله</v>
      </c>
      <c r="D21" s="84">
        <f>IF(بيانات!B21&lt;&gt;"",بيانات!J21,"")</f>
        <v>46224</v>
      </c>
      <c r="E21" s="85"/>
      <c r="F21" s="86" t="str">
        <f t="shared" si="0"/>
        <v/>
      </c>
      <c r="G21" s="87"/>
      <c r="H21" s="88" t="str">
        <f>IF(بيانات!B21&lt;&gt;"",بيانات!K21,"")</f>
        <v>مدفوع</v>
      </c>
      <c r="I21" s="88" t="str">
        <f ca="1">IF(بيانات!B21&lt;&gt;"",بيانات!P21,"")</f>
        <v>✅ ساري</v>
      </c>
    </row>
    <row r="22" spans="1:9" ht="21.75" customHeight="1">
      <c r="A22" s="89" t="str">
        <f>IF(بيانات!B22&lt;&gt;"",بيانات!A22,"")</f>
        <v>RCS020</v>
      </c>
      <c r="B22" s="90" t="str">
        <f>IF(بيانات!B22&lt;&gt;"",بيانات!B22,"")</f>
        <v>خايف</v>
      </c>
      <c r="C22" s="90" t="str">
        <f>IF(بيانات!B22&lt;&gt;"",بيانات!C22,"")</f>
        <v>أيمن</v>
      </c>
      <c r="D22" s="91">
        <f>IF(بيانات!B22&lt;&gt;"",بيانات!J22,"")</f>
        <v>46224</v>
      </c>
      <c r="E22" s="92"/>
      <c r="F22" s="93" t="str">
        <f t="shared" si="0"/>
        <v/>
      </c>
      <c r="G22" s="94"/>
      <c r="H22" s="95" t="str">
        <f>IF(بيانات!B22&lt;&gt;"",بيانات!K22,"")</f>
        <v>مدفوع</v>
      </c>
      <c r="I22" s="95" t="str">
        <f ca="1">IF(بيانات!B22&lt;&gt;"",بيانات!P22,"")</f>
        <v>✅ ساري</v>
      </c>
    </row>
    <row r="23" spans="1:9" ht="21.75" customHeight="1">
      <c r="A23" s="82" t="str">
        <f>IF(بيانات!B23&lt;&gt;"",بيانات!A23,"")</f>
        <v>RCS021</v>
      </c>
      <c r="B23" s="83" t="str">
        <f>IF(بيانات!B23&lt;&gt;"",بيانات!B23,"")</f>
        <v>عقيدة</v>
      </c>
      <c r="C23" s="83" t="str">
        <f>IF(بيانات!B23&lt;&gt;"",بيانات!C23,"")</f>
        <v>يونس بهاء الدين</v>
      </c>
      <c r="D23" s="84">
        <f>IF(بيانات!B23&lt;&gt;"",بيانات!J23,"")</f>
        <v>46224</v>
      </c>
      <c r="E23" s="85"/>
      <c r="F23" s="86" t="str">
        <f t="shared" si="0"/>
        <v/>
      </c>
      <c r="G23" s="87"/>
      <c r="H23" s="88" t="str">
        <f>IF(بيانات!B23&lt;&gt;"",بيانات!K23,"")</f>
        <v>مدفوع</v>
      </c>
      <c r="I23" s="88" t="str">
        <f ca="1">IF(بيانات!B23&lt;&gt;"",بيانات!P23,"")</f>
        <v>✅ ساري</v>
      </c>
    </row>
    <row r="24" spans="1:9" ht="21.75" customHeight="1">
      <c r="A24" s="89" t="str">
        <f>IF(بيانات!B24&lt;&gt;"",بيانات!A24,"")</f>
        <v>RCS022</v>
      </c>
      <c r="B24" s="90" t="str">
        <f>IF(بيانات!B24&lt;&gt;"",بيانات!B24,"")</f>
        <v>عقيدة</v>
      </c>
      <c r="C24" s="90" t="str">
        <f>IF(بيانات!B24&lt;&gt;"",بيانات!C24,"")</f>
        <v>أيوب عبد الاله</v>
      </c>
      <c r="D24" s="91">
        <f>IF(بيانات!B24&lt;&gt;"",بيانات!J24,"")</f>
        <v>46224</v>
      </c>
      <c r="E24" s="92"/>
      <c r="F24" s="93" t="str">
        <f t="shared" si="0"/>
        <v/>
      </c>
      <c r="G24" s="94"/>
      <c r="H24" s="95" t="str">
        <f>IF(بيانات!B24&lt;&gt;"",بيانات!K24,"")</f>
        <v>مدفوع</v>
      </c>
      <c r="I24" s="95" t="str">
        <f ca="1">IF(بيانات!B24&lt;&gt;"",بيانات!P24,"")</f>
        <v>✅ ساري</v>
      </c>
    </row>
    <row r="25" spans="1:9" ht="21.75" customHeight="1">
      <c r="A25" s="82" t="str">
        <f>IF(بيانات!B25&lt;&gt;"",بيانات!A25,"")</f>
        <v>RCS023</v>
      </c>
      <c r="B25" s="83" t="str">
        <f>IF(بيانات!B25&lt;&gt;"",بيانات!B25,"")</f>
        <v>بوعناني</v>
      </c>
      <c r="C25" s="83" t="str">
        <f>IF(بيانات!B25&lt;&gt;"",بيانات!C25,"")</f>
        <v>فؤاد</v>
      </c>
      <c r="D25" s="84">
        <f>IF(بيانات!B25&lt;&gt;"",بيانات!J25,"")</f>
        <v>46224</v>
      </c>
      <c r="E25" s="85"/>
      <c r="F25" s="86" t="str">
        <f t="shared" si="0"/>
        <v/>
      </c>
      <c r="G25" s="87"/>
      <c r="H25" s="88" t="str">
        <f>IF(بيانات!B25&lt;&gt;"",بيانات!K25,"")</f>
        <v>مدفوع</v>
      </c>
      <c r="I25" s="88" t="str">
        <f ca="1">IF(بيانات!B25&lt;&gt;"",بيانات!P25,"")</f>
        <v>✅ ساري</v>
      </c>
    </row>
    <row r="26" spans="1:9" ht="21.75" customHeight="1">
      <c r="A26" s="89" t="str">
        <f>IF(بيانات!B26&lt;&gt;"",بيانات!A26,"")</f>
        <v>RCS024</v>
      </c>
      <c r="B26" s="90" t="str">
        <f>IF(بيانات!B26&lt;&gt;"",بيانات!B26,"")</f>
        <v>عليلي</v>
      </c>
      <c r="C26" s="90" t="str">
        <f>IF(بيانات!B26&lt;&gt;"",بيانات!C26,"")</f>
        <v>محسن عبد الإله</v>
      </c>
      <c r="D26" s="91">
        <f>IF(بيانات!B26&lt;&gt;"",بيانات!J26,"")</f>
        <v>46224</v>
      </c>
      <c r="E26" s="92"/>
      <c r="F26" s="93" t="str">
        <f t="shared" si="0"/>
        <v/>
      </c>
      <c r="G26" s="94"/>
      <c r="H26" s="95" t="str">
        <f>IF(بيانات!B26&lt;&gt;"",بيانات!K26,"")</f>
        <v>مدفوع</v>
      </c>
      <c r="I26" s="95" t="str">
        <f ca="1">IF(بيانات!B26&lt;&gt;"",بيانات!P26,"")</f>
        <v>✅ ساري</v>
      </c>
    </row>
    <row r="27" spans="1:9" ht="21.75" customHeight="1">
      <c r="A27" s="82" t="str">
        <f>IF(بيانات!B27&lt;&gt;"",بيانات!A27,"")</f>
        <v>RCS025</v>
      </c>
      <c r="B27" s="83" t="str">
        <f>IF(بيانات!B27&lt;&gt;"",بيانات!B27,"")</f>
        <v>صايم</v>
      </c>
      <c r="C27" s="83" t="str">
        <f>IF(بيانات!B27&lt;&gt;"",بيانات!C27,"")</f>
        <v>علي</v>
      </c>
      <c r="D27" s="84">
        <f>IF(بيانات!B27&lt;&gt;"",بيانات!J27,"")</f>
        <v>46224</v>
      </c>
      <c r="E27" s="85"/>
      <c r="F27" s="86" t="str">
        <f t="shared" si="0"/>
        <v/>
      </c>
      <c r="G27" s="87"/>
      <c r="H27" s="88" t="str">
        <f>IF(بيانات!B27&lt;&gt;"",بيانات!K27,"")</f>
        <v>مدفوع</v>
      </c>
      <c r="I27" s="88" t="str">
        <f ca="1">IF(بيانات!B27&lt;&gt;"",بيانات!P27,"")</f>
        <v>✅ ساري</v>
      </c>
    </row>
    <row r="28" spans="1:9" ht="21.75" customHeight="1">
      <c r="A28" s="89" t="str">
        <f>IF(بيانات!B28&lt;&gt;"",بيانات!A28,"")</f>
        <v>RCS026</v>
      </c>
      <c r="B28" s="90" t="str">
        <f>IF(بيانات!B28&lt;&gt;"",بيانات!B28,"")</f>
        <v>برياح</v>
      </c>
      <c r="C28" s="90" t="str">
        <f>IF(بيانات!B28&lt;&gt;"",بيانات!C28,"")</f>
        <v>ادم</v>
      </c>
      <c r="D28" s="91">
        <f>IF(بيانات!B28&lt;&gt;"",بيانات!J28,"")</f>
        <v>46224</v>
      </c>
      <c r="E28" s="92"/>
      <c r="F28" s="93" t="str">
        <f t="shared" si="0"/>
        <v/>
      </c>
      <c r="G28" s="94"/>
      <c r="H28" s="95" t="str">
        <f>IF(بيانات!B28&lt;&gt;"",بيانات!K28,"")</f>
        <v>مدفوع</v>
      </c>
      <c r="I28" s="95" t="str">
        <f ca="1">IF(بيانات!B28&lt;&gt;"",بيانات!P28,"")</f>
        <v>✅ ساري</v>
      </c>
    </row>
    <row r="29" spans="1:9" ht="21.75" customHeight="1">
      <c r="A29" s="82" t="str">
        <f>IF(بيانات!B29&lt;&gt;"",بيانات!A29,"")</f>
        <v>RCS027</v>
      </c>
      <c r="B29" s="83" t="str">
        <f>IF(بيانات!B29&lt;&gt;"",بيانات!B29,"")</f>
        <v>برياح</v>
      </c>
      <c r="C29" s="83" t="str">
        <f>IF(بيانات!B29&lt;&gt;"",بيانات!C29,"")</f>
        <v>يونس مصعب</v>
      </c>
      <c r="D29" s="84">
        <f>IF(بيانات!B29&lt;&gt;"",بيانات!J29,"")</f>
        <v>46224</v>
      </c>
      <c r="E29" s="85"/>
      <c r="F29" s="86" t="str">
        <f t="shared" si="0"/>
        <v/>
      </c>
      <c r="G29" s="87"/>
      <c r="H29" s="88" t="str">
        <f>IF(بيانات!B29&lt;&gt;"",بيانات!K29,"")</f>
        <v>مدفوع</v>
      </c>
      <c r="I29" s="88" t="str">
        <f ca="1">IF(بيانات!B29&lt;&gt;"",بيانات!P29,"")</f>
        <v>✅ ساري</v>
      </c>
    </row>
    <row r="30" spans="1:9" ht="21.75" customHeight="1">
      <c r="A30" s="89" t="str">
        <f>IF(بيانات!B30&lt;&gt;"",بيانات!A30,"")</f>
        <v>RCS028</v>
      </c>
      <c r="B30" s="90" t="str">
        <f>IF(بيانات!B30&lt;&gt;"",بيانات!B30,"")</f>
        <v>دادي</v>
      </c>
      <c r="C30" s="90" t="str">
        <f>IF(بيانات!B30&lt;&gt;"",بيانات!C30,"")</f>
        <v>مروان رشيد</v>
      </c>
      <c r="D30" s="91">
        <f>IF(بيانات!B30&lt;&gt;"",بيانات!J30,"")</f>
        <v>46224</v>
      </c>
      <c r="E30" s="92"/>
      <c r="F30" s="93" t="str">
        <f t="shared" si="0"/>
        <v/>
      </c>
      <c r="G30" s="94"/>
      <c r="H30" s="95" t="str">
        <f>IF(بيانات!B30&lt;&gt;"",بيانات!K30,"")</f>
        <v>مدفوع</v>
      </c>
      <c r="I30" s="95" t="str">
        <f ca="1">IF(بيانات!B30&lt;&gt;"",بيانات!P30,"")</f>
        <v>✅ ساري</v>
      </c>
    </row>
    <row r="31" spans="1:9" ht="21.75" customHeight="1">
      <c r="A31" s="82" t="str">
        <f>IF(بيانات!B31&lt;&gt;"",بيانات!A31,"")</f>
        <v>RCS029</v>
      </c>
      <c r="B31" s="83" t="str">
        <f>IF(بيانات!B31&lt;&gt;"",بيانات!B31,"")</f>
        <v>قوراري</v>
      </c>
      <c r="C31" s="83" t="str">
        <f>IF(بيانات!B31&lt;&gt;"",بيانات!C31,"")</f>
        <v>محمد السعيد</v>
      </c>
      <c r="D31" s="84">
        <f>IF(بيانات!B31&lt;&gt;"",بيانات!J31,"")</f>
        <v>46224</v>
      </c>
      <c r="E31" s="85"/>
      <c r="F31" s="86" t="str">
        <f t="shared" si="0"/>
        <v/>
      </c>
      <c r="G31" s="87"/>
      <c r="H31" s="88" t="str">
        <f>IF(بيانات!B31&lt;&gt;"",بيانات!K31,"")</f>
        <v>مدفوع</v>
      </c>
      <c r="I31" s="88" t="str">
        <f ca="1">IF(بيانات!B31&lt;&gt;"",بيانات!P31,"")</f>
        <v>✅ ساري</v>
      </c>
    </row>
    <row r="32" spans="1:9" ht="21.75" customHeight="1">
      <c r="A32" s="89" t="str">
        <f>IF(بيانات!B32&lt;&gt;"",بيانات!A32,"")</f>
        <v>RCS030</v>
      </c>
      <c r="B32" s="90" t="str">
        <f>IF(بيانات!B32&lt;&gt;"",بيانات!B32,"")</f>
        <v>حمامي</v>
      </c>
      <c r="C32" s="90" t="str">
        <f>IF(بيانات!B32&lt;&gt;"",بيانات!C32,"")</f>
        <v>عبد الكريم</v>
      </c>
      <c r="D32" s="91">
        <f>IF(بيانات!B32&lt;&gt;"",بيانات!J32,"")</f>
        <v>46224</v>
      </c>
      <c r="E32" s="92"/>
      <c r="F32" s="93" t="str">
        <f t="shared" si="0"/>
        <v/>
      </c>
      <c r="G32" s="94"/>
      <c r="H32" s="95" t="str">
        <f>IF(بيانات!B32&lt;&gt;"",بيانات!K32,"")</f>
        <v>مدفوع</v>
      </c>
      <c r="I32" s="95" t="str">
        <f ca="1">IF(بيانات!B32&lt;&gt;"",بيانات!P32,"")</f>
        <v>✅ ساري</v>
      </c>
    </row>
    <row r="33" spans="1:9" ht="21.75" customHeight="1">
      <c r="A33" s="82" t="str">
        <f>IF(بيانات!B33&lt;&gt;"",بيانات!A33,"")</f>
        <v>RCS031</v>
      </c>
      <c r="B33" s="83" t="str">
        <f>IF(بيانات!B33&lt;&gt;"",بيانات!B33,"")</f>
        <v>مرتضى</v>
      </c>
      <c r="C33" s="83" t="str">
        <f>IF(بيانات!B33&lt;&gt;"",بيانات!C33,"")</f>
        <v>عبد الرزاق شيخ</v>
      </c>
      <c r="D33" s="84">
        <f>IF(بيانات!B33&lt;&gt;"",بيانات!J33,"")</f>
        <v>46224</v>
      </c>
      <c r="E33" s="85"/>
      <c r="F33" s="86" t="str">
        <f t="shared" si="0"/>
        <v/>
      </c>
      <c r="G33" s="87"/>
      <c r="H33" s="88" t="str">
        <f>IF(بيانات!B33&lt;&gt;"",بيانات!K33,"")</f>
        <v>مدفوع</v>
      </c>
      <c r="I33" s="88" t="str">
        <f ca="1">IF(بيانات!B33&lt;&gt;"",بيانات!P33,"")</f>
        <v>✅ ساري</v>
      </c>
    </row>
    <row r="34" spans="1:9" ht="21.75" customHeight="1">
      <c r="A34" s="89" t="str">
        <f>IF(بيانات!B34&lt;&gt;"",بيانات!A34,"")</f>
        <v>RCS032</v>
      </c>
      <c r="B34" s="90" t="str">
        <f>IF(بيانات!B34&lt;&gt;"",بيانات!B34,"")</f>
        <v>بوكراع</v>
      </c>
      <c r="C34" s="90" t="str">
        <f>IF(بيانات!B34&lt;&gt;"",بيانات!C34,"")</f>
        <v>يوسف الصديق</v>
      </c>
      <c r="D34" s="91">
        <f>IF(بيانات!B34&lt;&gt;"",بيانات!J34,"")</f>
        <v>46224</v>
      </c>
      <c r="E34" s="92"/>
      <c r="F34" s="93" t="str">
        <f t="shared" si="0"/>
        <v/>
      </c>
      <c r="G34" s="94"/>
      <c r="H34" s="95" t="str">
        <f>IF(بيانات!B34&lt;&gt;"",بيانات!K34,"")</f>
        <v>مدفوع</v>
      </c>
      <c r="I34" s="95" t="str">
        <f ca="1">IF(بيانات!B34&lt;&gt;"",بيانات!P34,"")</f>
        <v>✅ ساري</v>
      </c>
    </row>
    <row r="35" spans="1:9" ht="21.75" customHeight="1">
      <c r="A35" s="82" t="str">
        <f>IF(بيانات!B35&lt;&gt;"",بيانات!A35,"")</f>
        <v>RCS033</v>
      </c>
      <c r="B35" s="83" t="str">
        <f>IF(بيانات!B35&lt;&gt;"",بيانات!B35,"")</f>
        <v>لبوخ</v>
      </c>
      <c r="C35" s="83" t="str">
        <f>IF(بيانات!B35&lt;&gt;"",بيانات!C35,"")</f>
        <v>نصر الدين</v>
      </c>
      <c r="D35" s="84">
        <f>IF(بيانات!B35&lt;&gt;"",بيانات!J35,"")</f>
        <v>46224</v>
      </c>
      <c r="E35" s="85"/>
      <c r="F35" s="86" t="str">
        <f t="shared" si="0"/>
        <v/>
      </c>
      <c r="G35" s="87"/>
      <c r="H35" s="88" t="str">
        <f>IF(بيانات!B35&lt;&gt;"",بيانات!K35,"")</f>
        <v>مدفوع</v>
      </c>
      <c r="I35" s="88" t="str">
        <f ca="1">IF(بيانات!B35&lt;&gt;"",بيانات!P35,"")</f>
        <v>✅ ساري</v>
      </c>
    </row>
    <row r="36" spans="1:9" ht="21.75" customHeight="1">
      <c r="A36" s="89" t="str">
        <f>IF(بيانات!B36&lt;&gt;"",بيانات!A36,"")</f>
        <v>RCS034</v>
      </c>
      <c r="B36" s="90" t="str">
        <f>IF(بيانات!B36&lt;&gt;"",بيانات!B36,"")</f>
        <v>جرفي</v>
      </c>
      <c r="C36" s="90" t="str">
        <f>IF(بيانات!B36&lt;&gt;"",بيانات!C36,"")</f>
        <v>حسين</v>
      </c>
      <c r="D36" s="91">
        <f>IF(بيانات!B36&lt;&gt;"",بيانات!J36,"")</f>
        <v>46224</v>
      </c>
      <c r="E36" s="92"/>
      <c r="F36" s="93" t="str">
        <f t="shared" si="0"/>
        <v/>
      </c>
      <c r="G36" s="94"/>
      <c r="H36" s="95" t="str">
        <f>IF(بيانات!B36&lt;&gt;"",بيانات!K36,"")</f>
        <v>مدفوع</v>
      </c>
      <c r="I36" s="95" t="str">
        <f ca="1">IF(بيانات!B36&lt;&gt;"",بيانات!P36,"")</f>
        <v>✅ ساري</v>
      </c>
    </row>
    <row r="37" spans="1:9" ht="21.75" customHeight="1">
      <c r="A37" s="82" t="str">
        <f>IF(بيانات!B37&lt;&gt;"",بيانات!A37,"")</f>
        <v>RCS035</v>
      </c>
      <c r="B37" s="83" t="str">
        <f>IF(بيانات!B37&lt;&gt;"",بيانات!B37,"")</f>
        <v>راي</v>
      </c>
      <c r="C37" s="83" t="str">
        <f>IF(بيانات!B37&lt;&gt;"",بيانات!C37,"")</f>
        <v>أحمد الجيلالي</v>
      </c>
      <c r="D37" s="84">
        <f>IF(بيانات!B37&lt;&gt;"",بيانات!J37,"")</f>
        <v>46224</v>
      </c>
      <c r="E37" s="85"/>
      <c r="F37" s="86" t="str">
        <f t="shared" si="0"/>
        <v/>
      </c>
      <c r="G37" s="87"/>
      <c r="H37" s="88" t="str">
        <f>IF(بيانات!B37&lt;&gt;"",بيانات!K37,"")</f>
        <v>مدفوع</v>
      </c>
      <c r="I37" s="88" t="str">
        <f ca="1">IF(بيانات!B37&lt;&gt;"",بيانات!P37,"")</f>
        <v>✅ ساري</v>
      </c>
    </row>
    <row r="38" spans="1:9" ht="21.75" customHeight="1">
      <c r="A38" s="89" t="str">
        <f>IF(بيانات!B38&lt;&gt;"",بيانات!A38,"")</f>
        <v>RCS036</v>
      </c>
      <c r="B38" s="90" t="str">
        <f>IF(بيانات!B38&lt;&gt;"",بيانات!B38,"")</f>
        <v>فلاح</v>
      </c>
      <c r="C38" s="90" t="str">
        <f>IF(بيانات!B38&lt;&gt;"",بيانات!C38,"")</f>
        <v>عبد الكريم</v>
      </c>
      <c r="D38" s="91">
        <f>IF(بيانات!B38&lt;&gt;"",بيانات!J38,"")</f>
        <v>46224</v>
      </c>
      <c r="E38" s="92"/>
      <c r="F38" s="93" t="str">
        <f t="shared" si="0"/>
        <v/>
      </c>
      <c r="G38" s="94"/>
      <c r="H38" s="95" t="str">
        <f>IF(بيانات!B38&lt;&gt;"",بيانات!K38,"")</f>
        <v>مدفوع</v>
      </c>
      <c r="I38" s="95" t="str">
        <f ca="1">IF(بيانات!B38&lt;&gt;"",بيانات!P38,"")</f>
        <v>✅ ساري</v>
      </c>
    </row>
    <row r="39" spans="1:9" ht="21.75" customHeight="1">
      <c r="A39" s="82" t="str">
        <f>IF(بيانات!B39&lt;&gt;"",بيانات!A39,"")</f>
        <v>RCS037</v>
      </c>
      <c r="B39" s="83" t="str">
        <f>IF(بيانات!B39&lt;&gt;"",بيانات!B39,"")</f>
        <v>كروم</v>
      </c>
      <c r="C39" s="83" t="str">
        <f>IF(بيانات!B39&lt;&gt;"",بيانات!C39,"")</f>
        <v>عمر الفاروق</v>
      </c>
      <c r="D39" s="84">
        <f>IF(بيانات!B39&lt;&gt;"",بيانات!J39,"")</f>
        <v>46224</v>
      </c>
      <c r="E39" s="85"/>
      <c r="F39" s="86" t="str">
        <f t="shared" si="0"/>
        <v/>
      </c>
      <c r="G39" s="87"/>
      <c r="H39" s="88" t="str">
        <f>IF(بيانات!B39&lt;&gt;"",بيانات!K39,"")</f>
        <v>مدفوع</v>
      </c>
      <c r="I39" s="88" t="str">
        <f ca="1">IF(بيانات!B39&lt;&gt;"",بيانات!P39,"")</f>
        <v>✅ ساري</v>
      </c>
    </row>
    <row r="40" spans="1:9" ht="21.75" customHeight="1">
      <c r="A40" s="89" t="str">
        <f>IF(بيانات!B40&lt;&gt;"",بيانات!A40,"")</f>
        <v>RCS038</v>
      </c>
      <c r="B40" s="90" t="str">
        <f>IF(بيانات!B40&lt;&gt;"",بيانات!B40,"")</f>
        <v>قاسمي</v>
      </c>
      <c r="C40" s="90" t="str">
        <f>IF(بيانات!B40&lt;&gt;"",بيانات!C40,"")</f>
        <v>صهيب</v>
      </c>
      <c r="D40" s="91">
        <f>IF(بيانات!B40&lt;&gt;"",بيانات!J40,"")</f>
        <v>46227</v>
      </c>
      <c r="E40" s="92"/>
      <c r="F40" s="93" t="str">
        <f t="shared" si="0"/>
        <v/>
      </c>
      <c r="G40" s="94"/>
      <c r="H40" s="95" t="str">
        <f>IF(بيانات!B40&lt;&gt;"",بيانات!K40,"")</f>
        <v>مدفوع</v>
      </c>
      <c r="I40" s="95" t="str">
        <f ca="1">IF(بيانات!B40&lt;&gt;"",بيانات!P40,"")</f>
        <v>✅ ساري</v>
      </c>
    </row>
    <row r="41" spans="1:9" ht="21.75" customHeight="1">
      <c r="A41" s="82" t="str">
        <f>IF(بيانات!B41&lt;&gt;"",بيانات!A41,"")</f>
        <v>RCS039</v>
      </c>
      <c r="B41" s="83" t="str">
        <f>IF(بيانات!B41&lt;&gt;"",بيانات!B41,"")</f>
        <v>ولد</v>
      </c>
      <c r="C41" s="83" t="str">
        <f>IF(بيانات!B41&lt;&gt;"",بيانات!C41,"")</f>
        <v>قادة يونس</v>
      </c>
      <c r="D41" s="84">
        <f>IF(بيانات!B41&lt;&gt;"",بيانات!J41,"")</f>
        <v>46224</v>
      </c>
      <c r="E41" s="85"/>
      <c r="F41" s="86" t="str">
        <f t="shared" si="0"/>
        <v/>
      </c>
      <c r="G41" s="87"/>
      <c r="H41" s="88" t="str">
        <f>IF(بيانات!B41&lt;&gt;"",بيانات!K41,"")</f>
        <v>مدفوع</v>
      </c>
      <c r="I41" s="88" t="str">
        <f ca="1">IF(بيانات!B41&lt;&gt;"",بيانات!P41,"")</f>
        <v>✅ ساري</v>
      </c>
    </row>
    <row r="42" spans="1:9" ht="21.75" customHeight="1">
      <c r="A42" s="89" t="str">
        <f>IF(بيانات!B42&lt;&gt;"",بيانات!A42,"")</f>
        <v>RCS040</v>
      </c>
      <c r="B42" s="90" t="str">
        <f>IF(بيانات!B42&lt;&gt;"",بيانات!B42,"")</f>
        <v>بلخضر</v>
      </c>
      <c r="C42" s="90" t="str">
        <f>IF(بيانات!B42&lt;&gt;"",بيانات!C42,"")</f>
        <v>عبد الوهاب</v>
      </c>
      <c r="D42" s="91">
        <f>IF(بيانات!B42&lt;&gt;"",بيانات!J42,"")</f>
        <v>46224</v>
      </c>
      <c r="E42" s="92"/>
      <c r="F42" s="93" t="str">
        <f t="shared" si="0"/>
        <v/>
      </c>
      <c r="G42" s="94"/>
      <c r="H42" s="95" t="str">
        <f>IF(بيانات!B42&lt;&gt;"",بيانات!K42,"")</f>
        <v>مدفوع</v>
      </c>
      <c r="I42" s="95" t="str">
        <f ca="1">IF(بيانات!B42&lt;&gt;"",بيانات!P42,"")</f>
        <v>✅ ساري</v>
      </c>
    </row>
    <row r="43" spans="1:9" ht="21.75" customHeight="1">
      <c r="A43" s="82" t="str">
        <f>IF(بيانات!B43&lt;&gt;"",بيانات!A43,"")</f>
        <v>RCS041</v>
      </c>
      <c r="B43" s="83" t="str">
        <f>IF(بيانات!B43&lt;&gt;"",بيانات!B43,"")</f>
        <v>يزيد</v>
      </c>
      <c r="C43" s="83" t="str">
        <f>IF(بيانات!B43&lt;&gt;"",بيانات!C43,"")</f>
        <v>اميرة ملاك</v>
      </c>
      <c r="D43" s="84">
        <f>IF(بيانات!B43&lt;&gt;"",بيانات!J43,"")</f>
        <v>46227</v>
      </c>
      <c r="E43" s="85"/>
      <c r="F43" s="86" t="str">
        <f t="shared" si="0"/>
        <v/>
      </c>
      <c r="G43" s="87"/>
      <c r="H43" s="88" t="str">
        <f>IF(بيانات!B43&lt;&gt;"",بيانات!K43,"")</f>
        <v>مدفوع</v>
      </c>
      <c r="I43" s="88" t="str">
        <f ca="1">IF(بيانات!B43&lt;&gt;"",بيانات!P43,"")</f>
        <v>✅ ساري</v>
      </c>
    </row>
    <row r="44" spans="1:9" ht="21.75" customHeight="1">
      <c r="A44" s="89" t="str">
        <f>IF(بيانات!B44&lt;&gt;"",بيانات!A44,"")</f>
        <v>RCS042</v>
      </c>
      <c r="B44" s="90" t="str">
        <f>IF(بيانات!B44&lt;&gt;"",بيانات!B44,"")</f>
        <v>بومدين</v>
      </c>
      <c r="C44" s="90" t="str">
        <f>IF(بيانات!B44&lt;&gt;"",بيانات!C44,"")</f>
        <v>اسلام مختار</v>
      </c>
      <c r="D44" s="91">
        <f>IF(بيانات!B44&lt;&gt;"",بيانات!J44,"")</f>
        <v>46227</v>
      </c>
      <c r="E44" s="92"/>
      <c r="F44" s="93" t="str">
        <f t="shared" si="0"/>
        <v/>
      </c>
      <c r="G44" s="94"/>
      <c r="H44" s="95" t="str">
        <f>IF(بيانات!B44&lt;&gt;"",بيانات!K44,"")</f>
        <v>مدفوع</v>
      </c>
      <c r="I44" s="95" t="str">
        <f ca="1">IF(بيانات!B44&lt;&gt;"",بيانات!P44,"")</f>
        <v>✅ ساري</v>
      </c>
    </row>
    <row r="45" spans="1:9" ht="21.75" customHeight="1">
      <c r="A45" s="82" t="str">
        <f>IF(بيانات!B45&lt;&gt;"",بيانات!A45,"")</f>
        <v>RCS043</v>
      </c>
      <c r="B45" s="83" t="str">
        <f>IF(بيانات!B45&lt;&gt;"",بيانات!B45,"")</f>
        <v>بن</v>
      </c>
      <c r="C45" s="83" t="str">
        <f>IF(بيانات!B45&lt;&gt;"",بيانات!C45,"")</f>
        <v>يمينة محمد عبد المجيد</v>
      </c>
      <c r="D45" s="84">
        <f>IF(بيانات!B45&lt;&gt;"",بيانات!J45,"")</f>
        <v>46227</v>
      </c>
      <c r="E45" s="85"/>
      <c r="F45" s="86" t="str">
        <f t="shared" si="0"/>
        <v/>
      </c>
      <c r="G45" s="87"/>
      <c r="H45" s="88" t="str">
        <f>IF(بيانات!B45&lt;&gt;"",بيانات!K45,"")</f>
        <v>مدفوع</v>
      </c>
      <c r="I45" s="88" t="str">
        <f ca="1">IF(بيانات!B45&lt;&gt;"",بيانات!P45,"")</f>
        <v>✅ ساري</v>
      </c>
    </row>
    <row r="46" spans="1:9" ht="21.75" customHeight="1">
      <c r="A46" s="89" t="str">
        <f>IF(بيانات!B46&lt;&gt;"",بيانات!A46,"")</f>
        <v>RCS044</v>
      </c>
      <c r="B46" s="90" t="str">
        <f>IF(بيانات!B46&lt;&gt;"",بيانات!B46,"")</f>
        <v>عبدلي</v>
      </c>
      <c r="C46" s="90" t="str">
        <f>IF(بيانات!B46&lt;&gt;"",بيانات!C46,"")</f>
        <v>خلود</v>
      </c>
      <c r="D46" s="91">
        <f>IF(بيانات!B46&lt;&gt;"",بيانات!J46,"")</f>
        <v>46227</v>
      </c>
      <c r="E46" s="92"/>
      <c r="F46" s="93" t="str">
        <f t="shared" si="0"/>
        <v/>
      </c>
      <c r="G46" s="94"/>
      <c r="H46" s="95" t="str">
        <f>IF(بيانات!B46&lt;&gt;"",بيانات!K46,"")</f>
        <v>مدفوع</v>
      </c>
      <c r="I46" s="95" t="str">
        <f ca="1">IF(بيانات!B46&lt;&gt;"",بيانات!P46,"")</f>
        <v>✅ ساري</v>
      </c>
    </row>
    <row r="47" spans="1:9" ht="21.75" customHeight="1">
      <c r="A47" s="82" t="str">
        <f>IF(بيانات!B47&lt;&gt;"",بيانات!A47,"")</f>
        <v>RCS045</v>
      </c>
      <c r="B47" s="83" t="str">
        <f>IF(بيانات!B47&lt;&gt;"",بيانات!B47,"")</f>
        <v>بومدين</v>
      </c>
      <c r="C47" s="83" t="str">
        <f>IF(بيانات!B47&lt;&gt;"",بيانات!C47,"")</f>
        <v>لجين رؤيا</v>
      </c>
      <c r="D47" s="84">
        <f>IF(بيانات!B47&lt;&gt;"",بيانات!J47,"")</f>
        <v>46227</v>
      </c>
      <c r="E47" s="85"/>
      <c r="F47" s="86" t="str">
        <f t="shared" si="0"/>
        <v/>
      </c>
      <c r="G47" s="87"/>
      <c r="H47" s="88" t="str">
        <f>IF(بيانات!B47&lt;&gt;"",بيانات!K47,"")</f>
        <v>مدفوع</v>
      </c>
      <c r="I47" s="88" t="str">
        <f ca="1">IF(بيانات!B47&lt;&gt;"",بيانات!P47,"")</f>
        <v>✅ ساري</v>
      </c>
    </row>
    <row r="48" spans="1:9" ht="21.75" customHeight="1">
      <c r="A48" s="89" t="str">
        <f>IF(بيانات!B48&lt;&gt;"",بيانات!A48,"")</f>
        <v>RCS046</v>
      </c>
      <c r="B48" s="90" t="str">
        <f>IF(بيانات!B48&lt;&gt;"",بيانات!B48,"")</f>
        <v>كراش</v>
      </c>
      <c r="C48" s="90" t="str">
        <f>IF(بيانات!B48&lt;&gt;"",بيانات!C48,"")</f>
        <v>محمد</v>
      </c>
      <c r="D48" s="91">
        <f>IF(بيانات!B48&lt;&gt;"",بيانات!J48,"")</f>
        <v>46227</v>
      </c>
      <c r="E48" s="92"/>
      <c r="F48" s="93" t="str">
        <f t="shared" si="0"/>
        <v/>
      </c>
      <c r="G48" s="94"/>
      <c r="H48" s="95" t="str">
        <f>IF(بيانات!B48&lt;&gt;"",بيانات!K48,"")</f>
        <v>مدفوع</v>
      </c>
      <c r="I48" s="95" t="str">
        <f ca="1">IF(بيانات!B48&lt;&gt;"",بيانات!P48,"")</f>
        <v>✅ ساري</v>
      </c>
    </row>
    <row r="49" spans="1:9" ht="21.75" customHeight="1">
      <c r="A49" s="82" t="str">
        <f>IF(بيانات!B49&lt;&gt;"",بيانات!A49,"")</f>
        <v>RCS047</v>
      </c>
      <c r="B49" s="83" t="str">
        <f>IF(بيانات!B49&lt;&gt;"",بيانات!B49,"")</f>
        <v>مسكين</v>
      </c>
      <c r="C49" s="83" t="str">
        <f>IF(بيانات!B49&lt;&gt;"",بيانات!C49,"")</f>
        <v>رشاد عبد الكريم</v>
      </c>
      <c r="D49" s="84">
        <f>IF(بيانات!B49&lt;&gt;"",بيانات!J49,"")</f>
        <v>46227</v>
      </c>
      <c r="E49" s="85"/>
      <c r="F49" s="86" t="str">
        <f t="shared" si="0"/>
        <v/>
      </c>
      <c r="G49" s="87"/>
      <c r="H49" s="88" t="str">
        <f>IF(بيانات!B49&lt;&gt;"",بيانات!K49,"")</f>
        <v>لم يدفع</v>
      </c>
      <c r="I49" s="88" t="str">
        <f ca="1">IF(بيانات!B49&lt;&gt;"",بيانات!P49,"")</f>
        <v>🔒 مجمدة</v>
      </c>
    </row>
    <row r="50" spans="1:9" ht="21.75" customHeight="1">
      <c r="A50" s="89" t="str">
        <f>IF(بيانات!B50&lt;&gt;"",بيانات!A50,"")</f>
        <v>RCS048</v>
      </c>
      <c r="B50" s="90" t="str">
        <f>IF(بيانات!B50&lt;&gt;"",بيانات!B50,"")</f>
        <v>سوسي</v>
      </c>
      <c r="C50" s="90" t="str">
        <f>IF(بيانات!B50&lt;&gt;"",بيانات!C50,"")</f>
        <v>شيخ</v>
      </c>
      <c r="D50" s="91">
        <f>IF(بيانات!B50&lt;&gt;"",بيانات!J50,"")</f>
        <v>46227</v>
      </c>
      <c r="E50" s="92"/>
      <c r="F50" s="93" t="str">
        <f t="shared" si="0"/>
        <v/>
      </c>
      <c r="G50" s="94"/>
      <c r="H50" s="95" t="str">
        <f>IF(بيانات!B50&lt;&gt;"",بيانات!K50,"")</f>
        <v>مدفوع</v>
      </c>
      <c r="I50" s="95" t="str">
        <f ca="1">IF(بيانات!B50&lt;&gt;"",بيانات!P50,"")</f>
        <v>✅ ساري</v>
      </c>
    </row>
    <row r="51" spans="1:9" ht="21.75" customHeight="1">
      <c r="A51" s="82" t="str">
        <f>IF(بيانات!B51&lt;&gt;"",بيانات!A51,"")</f>
        <v>RCS049</v>
      </c>
      <c r="B51" s="83" t="str">
        <f>IF(بيانات!B51&lt;&gt;"",بيانات!B51,"")</f>
        <v>درقاوي</v>
      </c>
      <c r="C51" s="83" t="str">
        <f>IF(بيانات!B51&lt;&gt;"",بيانات!C51,"")</f>
        <v>هاني سيف الاسلام</v>
      </c>
      <c r="D51" s="84">
        <f>IF(بيانات!B51&lt;&gt;"",بيانات!J51,"")</f>
        <v>46227</v>
      </c>
      <c r="E51" s="85"/>
      <c r="F51" s="86" t="str">
        <f t="shared" si="0"/>
        <v/>
      </c>
      <c r="G51" s="87"/>
      <c r="H51" s="88" t="str">
        <f>IF(بيانات!B51&lt;&gt;"",بيانات!K51,"")</f>
        <v>مدفوع</v>
      </c>
      <c r="I51" s="88" t="str">
        <f ca="1">IF(بيانات!B51&lt;&gt;"",بيانات!P51,"")</f>
        <v>✅ ساري</v>
      </c>
    </row>
    <row r="52" spans="1:9" ht="21.75" customHeight="1">
      <c r="A52" s="89" t="str">
        <f>IF(بيانات!B52&lt;&gt;"",بيانات!A52,"")</f>
        <v>RCS050</v>
      </c>
      <c r="B52" s="90" t="str">
        <f>IF(بيانات!B52&lt;&gt;"",بيانات!B52,"")</f>
        <v>فرحي</v>
      </c>
      <c r="C52" s="90" t="str">
        <f>IF(بيانات!B52&lt;&gt;"",بيانات!C52,"")</f>
        <v>لينا سهام</v>
      </c>
      <c r="D52" s="91">
        <f>IF(بيانات!B52&lt;&gt;"",بيانات!J52,"")</f>
        <v>46227</v>
      </c>
      <c r="E52" s="92"/>
      <c r="F52" s="93" t="str">
        <f t="shared" si="0"/>
        <v/>
      </c>
      <c r="G52" s="94"/>
      <c r="H52" s="95" t="str">
        <f>IF(بيانات!B52&lt;&gt;"",بيانات!K52,"")</f>
        <v>مدفوع</v>
      </c>
      <c r="I52" s="95" t="str">
        <f ca="1">IF(بيانات!B52&lt;&gt;"",بيانات!P52,"")</f>
        <v>✅ ساري</v>
      </c>
    </row>
    <row r="53" spans="1:9" ht="21.75" customHeight="1">
      <c r="A53" s="82" t="str">
        <f>IF(بيانات!B53&lt;&gt;"",بيانات!A53,"")</f>
        <v>RCS051</v>
      </c>
      <c r="B53" s="83" t="str">
        <f>IF(بيانات!B53&lt;&gt;"",بيانات!B53,"")</f>
        <v>حشمان</v>
      </c>
      <c r="C53" s="83" t="str">
        <f>IF(بيانات!B53&lt;&gt;"",بيانات!C53,"")</f>
        <v>عبد المالك</v>
      </c>
      <c r="D53" s="84">
        <f>IF(بيانات!B53&lt;&gt;"",بيانات!J53,"")</f>
        <v>46227</v>
      </c>
      <c r="E53" s="85"/>
      <c r="F53" s="86" t="str">
        <f t="shared" si="0"/>
        <v/>
      </c>
      <c r="G53" s="87"/>
      <c r="H53" s="88" t="str">
        <f>IF(بيانات!B53&lt;&gt;"",بيانات!K53,"")</f>
        <v>مدفوع</v>
      </c>
      <c r="I53" s="88" t="str">
        <f ca="1">IF(بيانات!B53&lt;&gt;"",بيانات!P53,"")</f>
        <v>✅ ساري</v>
      </c>
    </row>
    <row r="54" spans="1:9" ht="21.75" customHeight="1">
      <c r="A54" s="89" t="str">
        <f>IF(بيانات!B54&lt;&gt;"",بيانات!A54,"")</f>
        <v>RCS052</v>
      </c>
      <c r="B54" s="90" t="str">
        <f>IF(بيانات!B54&lt;&gt;"",بيانات!B54,"")</f>
        <v>حشمان</v>
      </c>
      <c r="C54" s="90" t="str">
        <f>IF(بيانات!B54&lt;&gt;"",بيانات!C54,"")</f>
        <v>اسلام</v>
      </c>
      <c r="D54" s="91">
        <f>IF(بيانات!B54&lt;&gt;"",بيانات!J54,"")</f>
        <v>46227</v>
      </c>
      <c r="E54" s="92"/>
      <c r="F54" s="93" t="str">
        <f t="shared" si="0"/>
        <v/>
      </c>
      <c r="G54" s="94"/>
      <c r="H54" s="95" t="str">
        <f>IF(بيانات!B54&lt;&gt;"",بيانات!K54,"")</f>
        <v>مدفوع</v>
      </c>
      <c r="I54" s="95" t="str">
        <f ca="1">IF(بيانات!B54&lt;&gt;"",بيانات!P54,"")</f>
        <v>✅ ساري</v>
      </c>
    </row>
    <row r="55" spans="1:9" ht="21.75" customHeight="1">
      <c r="A55" s="82" t="str">
        <f>IF(بيانات!B55&lt;&gt;"",بيانات!A55,"")</f>
        <v>RCS053</v>
      </c>
      <c r="B55" s="83" t="str">
        <f>IF(بيانات!B55&lt;&gt;"",بيانات!B55,"")</f>
        <v>حملات</v>
      </c>
      <c r="C55" s="83" t="str">
        <f>IF(بيانات!B55&lt;&gt;"",بيانات!C55,"")</f>
        <v>اكرم</v>
      </c>
      <c r="D55" s="84">
        <f>IF(بيانات!B55&lt;&gt;"",بيانات!J55,"")</f>
        <v>46227</v>
      </c>
      <c r="E55" s="85"/>
      <c r="F55" s="86" t="str">
        <f t="shared" si="0"/>
        <v/>
      </c>
      <c r="G55" s="87"/>
      <c r="H55" s="88" t="str">
        <f>IF(بيانات!B55&lt;&gt;"",بيانات!K55,"")</f>
        <v>مدفوع</v>
      </c>
      <c r="I55" s="88" t="str">
        <f ca="1">IF(بيانات!B55&lt;&gt;"",بيانات!P55,"")</f>
        <v>✅ ساري</v>
      </c>
    </row>
    <row r="56" spans="1:9" ht="21.75" customHeight="1">
      <c r="A56" s="89" t="str">
        <f>IF(بيانات!B56&lt;&gt;"",بيانات!A56,"")</f>
        <v>RCS054</v>
      </c>
      <c r="B56" s="90" t="str">
        <f>IF(بيانات!B56&lt;&gt;"",بيانات!B56,"")</f>
        <v>حملات</v>
      </c>
      <c r="C56" s="90" t="str">
        <f>IF(بيانات!B56&lt;&gt;"",بيانات!C56,"")</f>
        <v>محمد الامين</v>
      </c>
      <c r="D56" s="91">
        <f>IF(بيانات!B56&lt;&gt;"",بيانات!J56,"")</f>
        <v>46227</v>
      </c>
      <c r="E56" s="92"/>
      <c r="F56" s="93" t="str">
        <f t="shared" si="0"/>
        <v/>
      </c>
      <c r="G56" s="94"/>
      <c r="H56" s="95" t="str">
        <f>IF(بيانات!B56&lt;&gt;"",بيانات!K56,"")</f>
        <v>مدفوع</v>
      </c>
      <c r="I56" s="95" t="str">
        <f ca="1">IF(بيانات!B56&lt;&gt;"",بيانات!P56,"")</f>
        <v>✅ ساري</v>
      </c>
    </row>
    <row r="57" spans="1:9" ht="21.75" customHeight="1">
      <c r="A57" s="82" t="str">
        <f>IF(بيانات!B57&lt;&gt;"",بيانات!A57,"")</f>
        <v>RCS055</v>
      </c>
      <c r="B57" s="83" t="str">
        <f>IF(بيانات!B57&lt;&gt;"",بيانات!B57,"")</f>
        <v>عقيدة</v>
      </c>
      <c r="C57" s="83" t="str">
        <f>IF(بيانات!B57&lt;&gt;"",بيانات!C57,"")</f>
        <v>الياس</v>
      </c>
      <c r="D57" s="84">
        <f>IF(بيانات!B57&lt;&gt;"",بيانات!J57,"")</f>
        <v>46227</v>
      </c>
      <c r="E57" s="85"/>
      <c r="F57" s="86" t="str">
        <f t="shared" si="0"/>
        <v/>
      </c>
      <c r="G57" s="87"/>
      <c r="H57" s="88" t="str">
        <f>IF(بيانات!B57&lt;&gt;"",بيانات!K57,"")</f>
        <v>لم يدفع</v>
      </c>
      <c r="I57" s="88" t="str">
        <f ca="1">IF(بيانات!B57&lt;&gt;"",بيانات!P57,"")</f>
        <v>🔒 مجمدة</v>
      </c>
    </row>
    <row r="58" spans="1:9" ht="21.75" customHeight="1">
      <c r="A58" s="89" t="str">
        <f>IF(بيانات!B58&lt;&gt;"",بيانات!A58,"")</f>
        <v>RCS056</v>
      </c>
      <c r="B58" s="90" t="str">
        <f>IF(بيانات!B58&lt;&gt;"",بيانات!B58,"")</f>
        <v>بلعربي</v>
      </c>
      <c r="C58" s="90" t="str">
        <f>IF(بيانات!B58&lt;&gt;"",بيانات!C58,"")</f>
        <v>ابراهيم الخليل</v>
      </c>
      <c r="D58" s="91">
        <f>IF(بيانات!B58&lt;&gt;"",بيانات!J58,"")</f>
        <v>46227</v>
      </c>
      <c r="E58" s="92"/>
      <c r="F58" s="93" t="str">
        <f t="shared" si="0"/>
        <v/>
      </c>
      <c r="G58" s="94"/>
      <c r="H58" s="95" t="str">
        <f>IF(بيانات!B58&lt;&gt;"",بيانات!K58,"")</f>
        <v>لم يدفع</v>
      </c>
      <c r="I58" s="95" t="str">
        <f ca="1">IF(بيانات!B58&lt;&gt;"",بيانات!P58,"")</f>
        <v>🔒 مجمدة</v>
      </c>
    </row>
    <row r="59" spans="1:9" ht="21.75" customHeight="1">
      <c r="A59" s="82" t="str">
        <f>IF(بيانات!B59&lt;&gt;"",بيانات!A59,"")</f>
        <v>RCS057</v>
      </c>
      <c r="B59" s="83" t="str">
        <f>IF(بيانات!B59&lt;&gt;"",بيانات!B59,"")</f>
        <v>بلعربي</v>
      </c>
      <c r="C59" s="83" t="str">
        <f>IF(بيانات!B59&lt;&gt;"",بيانات!C59,"")</f>
        <v>محمد</v>
      </c>
      <c r="D59" s="84">
        <f>IF(بيانات!B59&lt;&gt;"",بيانات!J59,"")</f>
        <v>46227</v>
      </c>
      <c r="E59" s="85"/>
      <c r="F59" s="86" t="str">
        <f t="shared" si="0"/>
        <v/>
      </c>
      <c r="G59" s="87"/>
      <c r="H59" s="88" t="str">
        <f>IF(بيانات!B59&lt;&gt;"",بيانات!K59,"")</f>
        <v>لم يدفع</v>
      </c>
      <c r="I59" s="88" t="str">
        <f ca="1">IF(بيانات!B59&lt;&gt;"",بيانات!P59,"")</f>
        <v>🔒 مجمدة</v>
      </c>
    </row>
    <row r="60" spans="1:9" ht="21.75" customHeight="1">
      <c r="A60" s="89" t="str">
        <f>IF(بيانات!B60&lt;&gt;"",بيانات!A60,"")</f>
        <v>RCS058</v>
      </c>
      <c r="B60" s="90" t="str">
        <f>IF(بيانات!B60&lt;&gt;"",بيانات!B60,"")</f>
        <v>بوبقار</v>
      </c>
      <c r="C60" s="90" t="str">
        <f>IF(بيانات!B60&lt;&gt;"",بيانات!C60,"")</f>
        <v>زوبير</v>
      </c>
      <c r="D60" s="91">
        <f>IF(بيانات!B60&lt;&gt;"",بيانات!J60,"")</f>
        <v>46227</v>
      </c>
      <c r="E60" s="92"/>
      <c r="F60" s="93" t="str">
        <f t="shared" si="0"/>
        <v/>
      </c>
      <c r="G60" s="94"/>
      <c r="H60" s="95" t="str">
        <f>IF(بيانات!B60&lt;&gt;"",بيانات!K60,"")</f>
        <v>مدفوع</v>
      </c>
      <c r="I60" s="95" t="str">
        <f ca="1">IF(بيانات!B60&lt;&gt;"",بيانات!P60,"")</f>
        <v>✅ ساري</v>
      </c>
    </row>
    <row r="61" spans="1:9" ht="21.75" customHeight="1">
      <c r="A61" s="82" t="str">
        <f>IF(بيانات!B61&lt;&gt;"",بيانات!A61,"")</f>
        <v>RCS059</v>
      </c>
      <c r="B61" s="83" t="str">
        <f>IF(بيانات!B61&lt;&gt;"",بيانات!B61,"")</f>
        <v>دياب</v>
      </c>
      <c r="C61" s="83" t="str">
        <f>IF(بيانات!B61&lt;&gt;"",بيانات!C61,"")</f>
        <v>محمد الأمين</v>
      </c>
      <c r="D61" s="84">
        <f>IF(بيانات!B61&lt;&gt;"",بيانات!J61,"")</f>
        <v>46227</v>
      </c>
      <c r="E61" s="85"/>
      <c r="F61" s="86" t="str">
        <f t="shared" si="0"/>
        <v/>
      </c>
      <c r="G61" s="87"/>
      <c r="H61" s="88" t="str">
        <f>IF(بيانات!B61&lt;&gt;"",بيانات!K61,"")</f>
        <v>مدفوع</v>
      </c>
      <c r="I61" s="88" t="str">
        <f ca="1">IF(بيانات!B61&lt;&gt;"",بيانات!P61,"")</f>
        <v>✅ ساري</v>
      </c>
    </row>
    <row r="62" spans="1:9" ht="21.75" customHeight="1">
      <c r="A62" s="89" t="str">
        <f>IF(بيانات!B62&lt;&gt;"",بيانات!A62,"")</f>
        <v>RCS060</v>
      </c>
      <c r="B62" s="90" t="str">
        <f>IF(بيانات!B62&lt;&gt;"",بيانات!B62,"")</f>
        <v>سوسي</v>
      </c>
      <c r="C62" s="90" t="str">
        <f>IF(بيانات!B62&lt;&gt;"",بيانات!C62,"")</f>
        <v>شيخ</v>
      </c>
      <c r="D62" s="91">
        <f>IF(بيانات!B62&lt;&gt;"",بيانات!J62,"")</f>
        <v>46227</v>
      </c>
      <c r="E62" s="92"/>
      <c r="F62" s="93" t="str">
        <f t="shared" si="0"/>
        <v/>
      </c>
      <c r="G62" s="94"/>
      <c r="H62" s="95" t="str">
        <f>IF(بيانات!B62&lt;&gt;"",بيانات!K62,"")</f>
        <v>مدفوع</v>
      </c>
      <c r="I62" s="95" t="str">
        <f ca="1">IF(بيانات!B62&lt;&gt;"",بيانات!P62,"")</f>
        <v>✅ ساري</v>
      </c>
    </row>
    <row r="63" spans="1:9" ht="21.75" customHeight="1">
      <c r="A63" s="82" t="str">
        <f>IF(بيانات!B63&lt;&gt;"",بيانات!A63,"")</f>
        <v>RCS061</v>
      </c>
      <c r="B63" s="83" t="str">
        <f>IF(بيانات!B63&lt;&gt;"",بيانات!B63,"")</f>
        <v>مسكين</v>
      </c>
      <c r="C63" s="83" t="str">
        <f>IF(بيانات!B63&lt;&gt;"",بيانات!C63,"")</f>
        <v>عبد الرحيم</v>
      </c>
      <c r="D63" s="84">
        <f>IF(بيانات!B63&lt;&gt;"",بيانات!J63,"")</f>
        <v>46227</v>
      </c>
      <c r="E63" s="85"/>
      <c r="F63" s="86" t="str">
        <f t="shared" si="0"/>
        <v/>
      </c>
      <c r="G63" s="87"/>
      <c r="H63" s="88" t="str">
        <f>IF(بيانات!B63&lt;&gt;"",بيانات!K63,"")</f>
        <v>مدفوع</v>
      </c>
      <c r="I63" s="88" t="str">
        <f ca="1">IF(بيانات!B63&lt;&gt;"",بيانات!P63,"")</f>
        <v>✅ ساري</v>
      </c>
    </row>
    <row r="64" spans="1:9" ht="21.75" customHeight="1">
      <c r="A64" s="89" t="str">
        <f>IF(بيانات!B64&lt;&gt;"",بيانات!A64,"")</f>
        <v>RCS062</v>
      </c>
      <c r="B64" s="90" t="str">
        <f>IF(بيانات!B64&lt;&gt;"",بيانات!B64,"")</f>
        <v>مسكين</v>
      </c>
      <c r="C64" s="90" t="str">
        <f>IF(بيانات!B64&lt;&gt;"",بيانات!C64,"")</f>
        <v>محمد</v>
      </c>
      <c r="D64" s="91">
        <f>IF(بيانات!B64&lt;&gt;"",بيانات!J64,"")</f>
        <v>46227</v>
      </c>
      <c r="E64" s="92"/>
      <c r="F64" s="93" t="str">
        <f t="shared" si="0"/>
        <v/>
      </c>
      <c r="G64" s="94"/>
      <c r="H64" s="95" t="str">
        <f>IF(بيانات!B64&lt;&gt;"",بيانات!K64,"")</f>
        <v>مدفوع</v>
      </c>
      <c r="I64" s="95" t="str">
        <f ca="1">IF(بيانات!B64&lt;&gt;"",بيانات!P64,"")</f>
        <v>✅ ساري</v>
      </c>
    </row>
    <row r="65" spans="1:9" ht="21.75" customHeight="1">
      <c r="A65" s="82" t="str">
        <f>IF(بيانات!B65&lt;&gt;"",بيانات!A65,"")</f>
        <v>RCS063</v>
      </c>
      <c r="B65" s="83" t="str">
        <f>IF(بيانات!B65&lt;&gt;"",بيانات!B65,"")</f>
        <v>داودي</v>
      </c>
      <c r="C65" s="83" t="str">
        <f>IF(بيانات!B65&lt;&gt;"",بيانات!C65,"")</f>
        <v>عبد القادر انس مصطفى</v>
      </c>
      <c r="D65" s="84">
        <f>IF(بيانات!B65&lt;&gt;"",بيانات!J65,"")</f>
        <v>46227</v>
      </c>
      <c r="E65" s="85"/>
      <c r="F65" s="86" t="str">
        <f t="shared" si="0"/>
        <v/>
      </c>
      <c r="G65" s="87"/>
      <c r="H65" s="88" t="str">
        <f>IF(بيانات!B65&lt;&gt;"",بيانات!K65,"")</f>
        <v>مدفوع</v>
      </c>
      <c r="I65" s="88" t="str">
        <f ca="1">IF(بيانات!B65&lt;&gt;"",بيانات!P65,"")</f>
        <v>✅ ساري</v>
      </c>
    </row>
    <row r="66" spans="1:9" ht="21.75" customHeight="1">
      <c r="A66" s="89" t="str">
        <f>IF(بيانات!B66&lt;&gt;"",بيانات!A66,"")</f>
        <v>RCS064</v>
      </c>
      <c r="B66" s="90" t="str">
        <f>IF(بيانات!B66&lt;&gt;"",بيانات!B66,"")</f>
        <v>قداش</v>
      </c>
      <c r="C66" s="90" t="str">
        <f>IF(بيانات!B66&lt;&gt;"",بيانات!C66,"")</f>
        <v>مخطار الشيخ</v>
      </c>
      <c r="D66" s="91">
        <f>IF(بيانات!B66&lt;&gt;"",بيانات!J66,"")</f>
        <v>46227</v>
      </c>
      <c r="E66" s="92"/>
      <c r="F66" s="93" t="str">
        <f t="shared" si="0"/>
        <v/>
      </c>
      <c r="G66" s="94"/>
      <c r="H66" s="95" t="str">
        <f>IF(بيانات!B66&lt;&gt;"",بيانات!K66,"")</f>
        <v>مدفوع</v>
      </c>
      <c r="I66" s="95" t="str">
        <f ca="1">IF(بيانات!B66&lt;&gt;"",بيانات!P66,"")</f>
        <v>✅ ساري</v>
      </c>
    </row>
    <row r="67" spans="1:9" ht="21.75" customHeight="1">
      <c r="A67" s="82" t="str">
        <f>IF(بيانات!B67&lt;&gt;"",بيانات!A67,"")</f>
        <v>RCS065</v>
      </c>
      <c r="B67" s="83" t="str">
        <f>IF(بيانات!B67&lt;&gt;"",بيانات!B67,"")</f>
        <v>قداش</v>
      </c>
      <c r="C67" s="83" t="str">
        <f>IF(بيانات!B67&lt;&gt;"",بيانات!C67,"")</f>
        <v>اياد سيف الاسلام</v>
      </c>
      <c r="D67" s="84">
        <f>IF(بيانات!B67&lt;&gt;"",بيانات!J67,"")</f>
        <v>46227</v>
      </c>
      <c r="E67" s="85"/>
      <c r="F67" s="86" t="str">
        <f t="shared" ref="F67:F130" si="1">IF(E67="","",E67+30)</f>
        <v/>
      </c>
      <c r="G67" s="87"/>
      <c r="H67" s="88" t="str">
        <f>IF(بيانات!B67&lt;&gt;"",بيانات!K67,"")</f>
        <v>مدفوع</v>
      </c>
      <c r="I67" s="88" t="str">
        <f ca="1">IF(بيانات!B67&lt;&gt;"",بيانات!P67,"")</f>
        <v>✅ ساري</v>
      </c>
    </row>
    <row r="68" spans="1:9" ht="21.75" customHeight="1">
      <c r="A68" s="89" t="str">
        <f>IF(بيانات!B68&lt;&gt;"",بيانات!A68,"")</f>
        <v>RCS066</v>
      </c>
      <c r="B68" s="90" t="str">
        <f>IF(بيانات!B68&lt;&gt;"",بيانات!B68,"")</f>
        <v>قداش</v>
      </c>
      <c r="C68" s="90" t="str">
        <f>IF(بيانات!B68&lt;&gt;"",بيانات!C68,"")</f>
        <v>جواد الشيخ</v>
      </c>
      <c r="D68" s="91">
        <f>IF(بيانات!B68&lt;&gt;"",بيانات!J68,"")</f>
        <v>46227</v>
      </c>
      <c r="E68" s="92"/>
      <c r="F68" s="93" t="str">
        <f t="shared" si="1"/>
        <v/>
      </c>
      <c r="G68" s="94"/>
      <c r="H68" s="95" t="str">
        <f>IF(بيانات!B68&lt;&gt;"",بيانات!K68,"")</f>
        <v>مدفوع</v>
      </c>
      <c r="I68" s="95" t="str">
        <f ca="1">IF(بيانات!B68&lt;&gt;"",بيانات!P68,"")</f>
        <v>✅ ساري</v>
      </c>
    </row>
    <row r="69" spans="1:9" ht="21.75" customHeight="1">
      <c r="A69" s="82" t="str">
        <f>IF(بيانات!B69&lt;&gt;"",بيانات!A69,"")</f>
        <v>RCS067</v>
      </c>
      <c r="B69" s="83" t="str">
        <f>IF(بيانات!B69&lt;&gt;"",بيانات!B69,"")</f>
        <v>داودي</v>
      </c>
      <c r="C69" s="83" t="str">
        <f>IF(بيانات!B69&lt;&gt;"",بيانات!C69,"")</f>
        <v>منصف عبد الرحمان</v>
      </c>
      <c r="D69" s="84">
        <f>IF(بيانات!B69&lt;&gt;"",بيانات!J69,"")</f>
        <v>46227</v>
      </c>
      <c r="E69" s="85"/>
      <c r="F69" s="86" t="str">
        <f t="shared" si="1"/>
        <v/>
      </c>
      <c r="G69" s="87"/>
      <c r="H69" s="88" t="str">
        <f>IF(بيانات!B69&lt;&gt;"",بيانات!K69,"")</f>
        <v>مدفوع</v>
      </c>
      <c r="I69" s="88" t="str">
        <f ca="1">IF(بيانات!B69&lt;&gt;"",بيانات!P69,"")</f>
        <v>✅ ساري</v>
      </c>
    </row>
    <row r="70" spans="1:9" ht="21.75" customHeight="1">
      <c r="A70" s="89" t="str">
        <f>IF(بيانات!B70&lt;&gt;"",بيانات!A70,"")</f>
        <v>RCS068</v>
      </c>
      <c r="B70" s="90" t="str">
        <f>IF(بيانات!B70&lt;&gt;"",بيانات!B70,"")</f>
        <v>حاجي</v>
      </c>
      <c r="C70" s="90" t="str">
        <f>IF(بيانات!B70&lt;&gt;"",بيانات!C70,"")</f>
        <v>يوسف</v>
      </c>
      <c r="D70" s="91">
        <f>IF(بيانات!B70&lt;&gt;"",بيانات!J70,"")</f>
        <v>46227</v>
      </c>
      <c r="E70" s="92"/>
      <c r="F70" s="93" t="str">
        <f t="shared" si="1"/>
        <v/>
      </c>
      <c r="G70" s="94"/>
      <c r="H70" s="95" t="str">
        <f>IF(بيانات!B70&lt;&gt;"",بيانات!K70,"")</f>
        <v>مدفوع</v>
      </c>
      <c r="I70" s="95" t="str">
        <f ca="1">IF(بيانات!B70&lt;&gt;"",بيانات!P70,"")</f>
        <v>✅ ساري</v>
      </c>
    </row>
    <row r="71" spans="1:9" ht="21.75" customHeight="1">
      <c r="A71" s="82" t="str">
        <f>IF(بيانات!B71&lt;&gt;"",بيانات!A71,"")</f>
        <v>RCS069</v>
      </c>
      <c r="B71" s="83" t="str">
        <f>IF(بيانات!B71&lt;&gt;"",بيانات!B71,"")</f>
        <v>حاجي</v>
      </c>
      <c r="C71" s="83" t="str">
        <f>IF(بيانات!B71&lt;&gt;"",بيانات!C71,"")</f>
        <v>ابراهيم</v>
      </c>
      <c r="D71" s="84">
        <f>IF(بيانات!B71&lt;&gt;"",بيانات!J71,"")</f>
        <v>46227</v>
      </c>
      <c r="E71" s="85"/>
      <c r="F71" s="86" t="str">
        <f t="shared" si="1"/>
        <v/>
      </c>
      <c r="G71" s="87"/>
      <c r="H71" s="88" t="str">
        <f>IF(بيانات!B71&lt;&gt;"",بيانات!K71,"")</f>
        <v>مدفوع</v>
      </c>
      <c r="I71" s="88" t="str">
        <f ca="1">IF(بيانات!B71&lt;&gt;"",بيانات!P71,"")</f>
        <v>✅ ساري</v>
      </c>
    </row>
    <row r="72" spans="1:9" ht="21.75" customHeight="1">
      <c r="A72" s="89" t="str">
        <f>IF(بيانات!B72&lt;&gt;"",بيانات!A72,"")</f>
        <v>RCS070</v>
      </c>
      <c r="B72" s="90" t="str">
        <f>IF(بيانات!B72&lt;&gt;"",بيانات!B72,"")</f>
        <v>مسكين</v>
      </c>
      <c r="C72" s="90" t="str">
        <f>IF(بيانات!B72&lt;&gt;"",بيانات!C72,"")</f>
        <v>فضل الله محمد شاكر</v>
      </c>
      <c r="D72" s="91">
        <f>IF(بيانات!B72&lt;&gt;"",بيانات!J72,"")</f>
        <v>46227</v>
      </c>
      <c r="E72" s="92"/>
      <c r="F72" s="93" t="str">
        <f t="shared" si="1"/>
        <v/>
      </c>
      <c r="G72" s="94"/>
      <c r="H72" s="95" t="str">
        <f>IF(بيانات!B72&lt;&gt;"",بيانات!K72,"")</f>
        <v>لم يدفع</v>
      </c>
      <c r="I72" s="95" t="str">
        <f ca="1">IF(بيانات!B72&lt;&gt;"",بيانات!P72,"")</f>
        <v>🔒 مجمدة</v>
      </c>
    </row>
    <row r="73" spans="1:9" ht="21.75" customHeight="1">
      <c r="A73" s="82" t="str">
        <f>IF(بيانات!B73&lt;&gt;"",بيانات!A73,"")</f>
        <v>RCS071</v>
      </c>
      <c r="B73" s="83" t="str">
        <f>IF(بيانات!B73&lt;&gt;"",بيانات!B73,"")</f>
        <v>ثابتي</v>
      </c>
      <c r="C73" s="83" t="str">
        <f>IF(بيانات!B73&lt;&gt;"",بيانات!C73,"")</f>
        <v>سيد احمد</v>
      </c>
      <c r="D73" s="84">
        <f>IF(بيانات!B73&lt;&gt;"",بيانات!J73,"")</f>
        <v>46227</v>
      </c>
      <c r="E73" s="85"/>
      <c r="F73" s="86" t="str">
        <f t="shared" si="1"/>
        <v/>
      </c>
      <c r="G73" s="87"/>
      <c r="H73" s="88" t="str">
        <f>IF(بيانات!B73&lt;&gt;"",بيانات!K73,"")</f>
        <v>مدفوع</v>
      </c>
      <c r="I73" s="88" t="str">
        <f ca="1">IF(بيانات!B73&lt;&gt;"",بيانات!P73,"")</f>
        <v>✅ ساري</v>
      </c>
    </row>
    <row r="74" spans="1:9" ht="21.75" customHeight="1">
      <c r="A74" s="89" t="str">
        <f>IF(بيانات!B74&lt;&gt;"",بيانات!A74,"")</f>
        <v>RCS072</v>
      </c>
      <c r="B74" s="90" t="str">
        <f>IF(بيانات!B74&lt;&gt;"",بيانات!B74,"")</f>
        <v>رابح</v>
      </c>
      <c r="C74" s="90" t="str">
        <f>IF(بيانات!B74&lt;&gt;"",بيانات!C74,"")</f>
        <v>عائشة</v>
      </c>
      <c r="D74" s="91">
        <f>IF(بيانات!B74&lt;&gt;"",بيانات!J74,"")</f>
        <v>46231</v>
      </c>
      <c r="E74" s="92"/>
      <c r="F74" s="93" t="str">
        <f t="shared" si="1"/>
        <v/>
      </c>
      <c r="G74" s="94"/>
      <c r="H74" s="95" t="str">
        <f>IF(بيانات!B74&lt;&gt;"",بيانات!K74,"")</f>
        <v>مدفوع</v>
      </c>
      <c r="I74" s="95" t="str">
        <f ca="1">IF(بيانات!B74&lt;&gt;"",بيانات!P74,"")</f>
        <v>✅ ساري</v>
      </c>
    </row>
    <row r="75" spans="1:9" ht="21.75" customHeight="1">
      <c r="A75" s="82" t="str">
        <f>IF(بيانات!B75&lt;&gt;"",بيانات!A75,"")</f>
        <v>RCS073</v>
      </c>
      <c r="B75" s="83" t="str">
        <f>IF(بيانات!B75&lt;&gt;"",بيانات!B75,"")</f>
        <v>مغربي</v>
      </c>
      <c r="C75" s="83" t="str">
        <f>IF(بيانات!B75&lt;&gt;"",بيانات!C75,"")</f>
        <v>كريمة</v>
      </c>
      <c r="D75" s="84">
        <f>IF(بيانات!B75&lt;&gt;"",بيانات!J75,"")</f>
        <v>46231</v>
      </c>
      <c r="E75" s="85"/>
      <c r="F75" s="86" t="str">
        <f t="shared" si="1"/>
        <v/>
      </c>
      <c r="G75" s="87"/>
      <c r="H75" s="88" t="str">
        <f>IF(بيانات!B75&lt;&gt;"",بيانات!K75,"")</f>
        <v>مدفوع</v>
      </c>
      <c r="I75" s="88" t="str">
        <f ca="1">IF(بيانات!B75&lt;&gt;"",بيانات!P75,"")</f>
        <v>✅ ساري</v>
      </c>
    </row>
    <row r="76" spans="1:9" ht="21.75" customHeight="1">
      <c r="A76" s="89" t="str">
        <f>IF(بيانات!B76&lt;&gt;"",بيانات!A76,"")</f>
        <v>RCS074</v>
      </c>
      <c r="B76" s="90" t="str">
        <f>IF(بيانات!B76&lt;&gt;"",بيانات!B76,"")</f>
        <v>مغربي</v>
      </c>
      <c r="C76" s="90" t="str">
        <f>IF(بيانات!B76&lt;&gt;"",بيانات!C76,"")</f>
        <v>محمد عمر</v>
      </c>
      <c r="D76" s="91">
        <f>IF(بيانات!B76&lt;&gt;"",بيانات!J76,"")</f>
        <v>46231</v>
      </c>
      <c r="E76" s="92"/>
      <c r="F76" s="93" t="str">
        <f t="shared" si="1"/>
        <v/>
      </c>
      <c r="G76" s="94"/>
      <c r="H76" s="95" t="str">
        <f>IF(بيانات!B76&lt;&gt;"",بيانات!K76,"")</f>
        <v>مدفوع</v>
      </c>
      <c r="I76" s="95" t="str">
        <f ca="1">IF(بيانات!B76&lt;&gt;"",بيانات!P76,"")</f>
        <v>✅ ساري</v>
      </c>
    </row>
    <row r="77" spans="1:9" ht="21.75" customHeight="1">
      <c r="A77" s="82" t="str">
        <f>IF(بيانات!B77&lt;&gt;"",بيانات!A77,"")</f>
        <v>RCS075</v>
      </c>
      <c r="B77" s="83" t="str">
        <f>IF(بيانات!B77&lt;&gt;"",بيانات!B77,"")</f>
        <v>مغربي</v>
      </c>
      <c r="C77" s="83" t="str">
        <f>IF(بيانات!B77&lt;&gt;"",بيانات!C77,"")</f>
        <v>زين الدين</v>
      </c>
      <c r="D77" s="84">
        <f>IF(بيانات!B77&lt;&gt;"",بيانات!J77,"")</f>
        <v>46231</v>
      </c>
      <c r="E77" s="85"/>
      <c r="F77" s="86" t="str">
        <f t="shared" si="1"/>
        <v/>
      </c>
      <c r="G77" s="87"/>
      <c r="H77" s="88" t="str">
        <f>IF(بيانات!B77&lt;&gt;"",بيانات!K77,"")</f>
        <v>مدفوع</v>
      </c>
      <c r="I77" s="88" t="str">
        <f ca="1">IF(بيانات!B77&lt;&gt;"",بيانات!P77,"")</f>
        <v>✅ ساري</v>
      </c>
    </row>
    <row r="78" spans="1:9" ht="21.75" customHeight="1">
      <c r="A78" s="89" t="str">
        <f>IF(بيانات!B78&lt;&gt;"",بيانات!A78,"")</f>
        <v>RCS076</v>
      </c>
      <c r="B78" s="90" t="str">
        <f>IF(بيانات!B78&lt;&gt;"",بيانات!B78,"")</f>
        <v>مغربي</v>
      </c>
      <c r="C78" s="90" t="str">
        <f>IF(بيانات!B78&lt;&gt;"",بيانات!C78,"")</f>
        <v>زهية حنان</v>
      </c>
      <c r="D78" s="91">
        <f>IF(بيانات!B78&lt;&gt;"",بيانات!J78,"")</f>
        <v>46231</v>
      </c>
      <c r="E78" s="92"/>
      <c r="F78" s="93" t="str">
        <f t="shared" si="1"/>
        <v/>
      </c>
      <c r="G78" s="94"/>
      <c r="H78" s="95" t="str">
        <f>IF(بيانات!B78&lt;&gt;"",بيانات!K78,"")</f>
        <v>مدفوع</v>
      </c>
      <c r="I78" s="95" t="str">
        <f ca="1">IF(بيانات!B78&lt;&gt;"",بيانات!P78,"")</f>
        <v>✅ ساري</v>
      </c>
    </row>
    <row r="79" spans="1:9" ht="21.75" customHeight="1">
      <c r="A79" s="82" t="str">
        <f>IF(بيانات!B79&lt;&gt;"",بيانات!A79,"")</f>
        <v>RCS077</v>
      </c>
      <c r="B79" s="83" t="str">
        <f>IF(بيانات!B79&lt;&gt;"",بيانات!B79,"")</f>
        <v>مزوز</v>
      </c>
      <c r="C79" s="83" t="str">
        <f>IF(بيانات!B79&lt;&gt;"",بيانات!C79,"")</f>
        <v>محمد</v>
      </c>
      <c r="D79" s="84">
        <f>IF(بيانات!B79&lt;&gt;"",بيانات!J79,"")</f>
        <v>46231</v>
      </c>
      <c r="E79" s="85"/>
      <c r="F79" s="86" t="str">
        <f t="shared" si="1"/>
        <v/>
      </c>
      <c r="G79" s="87"/>
      <c r="H79" s="88" t="str">
        <f>IF(بيانات!B79&lt;&gt;"",بيانات!K79,"")</f>
        <v>مدفوع</v>
      </c>
      <c r="I79" s="88" t="str">
        <f ca="1">IF(بيانات!B79&lt;&gt;"",بيانات!P79,"")</f>
        <v>✅ ساري</v>
      </c>
    </row>
    <row r="80" spans="1:9" ht="21.75" customHeight="1">
      <c r="A80" s="89" t="str">
        <f>IF(بيانات!B80&lt;&gt;"",بيانات!A80,"")</f>
        <v>RCS078</v>
      </c>
      <c r="B80" s="90" t="str">
        <f>IF(بيانات!B80&lt;&gt;"",بيانات!B80,"")</f>
        <v>نقادي</v>
      </c>
      <c r="C80" s="90" t="str">
        <f>IF(بيانات!B80&lt;&gt;"",بيانات!C80,"")</f>
        <v>يونس</v>
      </c>
      <c r="D80" s="91">
        <f>IF(بيانات!B80&lt;&gt;"",بيانات!J80,"")</f>
        <v>46231</v>
      </c>
      <c r="E80" s="92"/>
      <c r="F80" s="93" t="str">
        <f t="shared" si="1"/>
        <v/>
      </c>
      <c r="G80" s="94"/>
      <c r="H80" s="95" t="str">
        <f>IF(بيانات!B80&lt;&gt;"",بيانات!K80,"")</f>
        <v>مدفوع</v>
      </c>
      <c r="I80" s="95" t="str">
        <f ca="1">IF(بيانات!B80&lt;&gt;"",بيانات!P80,"")</f>
        <v>✅ ساري</v>
      </c>
    </row>
    <row r="81" spans="1:9" ht="21.75" customHeight="1">
      <c r="A81" s="82" t="str">
        <f>IF(بيانات!B81&lt;&gt;"",بيانات!A81,"")</f>
        <v>RCS079</v>
      </c>
      <c r="B81" s="83" t="str">
        <f>IF(بيانات!B81&lt;&gt;"",بيانات!B81,"")</f>
        <v>نقادي</v>
      </c>
      <c r="C81" s="83" t="str">
        <f>IF(بيانات!B81&lt;&gt;"",بيانات!C81,"")</f>
        <v>محمد عبد الكريم</v>
      </c>
      <c r="D81" s="84">
        <f>IF(بيانات!B81&lt;&gt;"",بيانات!J81,"")</f>
        <v>46231</v>
      </c>
      <c r="E81" s="85"/>
      <c r="F81" s="86" t="str">
        <f t="shared" si="1"/>
        <v/>
      </c>
      <c r="G81" s="87"/>
      <c r="H81" s="88" t="str">
        <f>IF(بيانات!B81&lt;&gt;"",بيانات!K81,"")</f>
        <v>مدفوع</v>
      </c>
      <c r="I81" s="88" t="str">
        <f ca="1">IF(بيانات!B81&lt;&gt;"",بيانات!P81,"")</f>
        <v>✅ ساري</v>
      </c>
    </row>
    <row r="82" spans="1:9" ht="21.75" customHeight="1">
      <c r="A82" s="89" t="str">
        <f>IF(بيانات!B82&lt;&gt;"",بيانات!A82,"")</f>
        <v>RCS080</v>
      </c>
      <c r="B82" s="90" t="str">
        <f>IF(بيانات!B82&lt;&gt;"",بيانات!B82,"")</f>
        <v>كورات</v>
      </c>
      <c r="C82" s="90" t="str">
        <f>IF(بيانات!B82&lt;&gt;"",بيانات!C82,"")</f>
        <v>محمد</v>
      </c>
      <c r="D82" s="91">
        <f>IF(بيانات!B82&lt;&gt;"",بيانات!J82,"")</f>
        <v>46231</v>
      </c>
      <c r="E82" s="92"/>
      <c r="F82" s="93" t="str">
        <f t="shared" si="1"/>
        <v/>
      </c>
      <c r="G82" s="94"/>
      <c r="H82" s="95" t="str">
        <f>IF(بيانات!B82&lt;&gt;"",بيانات!K82,"")</f>
        <v>مدفوع</v>
      </c>
      <c r="I82" s="95" t="str">
        <f ca="1">IF(بيانات!B82&lt;&gt;"",بيانات!P82,"")</f>
        <v>✅ ساري</v>
      </c>
    </row>
    <row r="83" spans="1:9" ht="21.75" customHeight="1">
      <c r="A83" s="82" t="str">
        <f>IF(بيانات!B83&lt;&gt;"",بيانات!A83,"")</f>
        <v>RCS081</v>
      </c>
      <c r="B83" s="83" t="str">
        <f>IF(بيانات!B83&lt;&gt;"",بيانات!B83,"")</f>
        <v>ايت</v>
      </c>
      <c r="C83" s="83" t="str">
        <f>IF(بيانات!B83&lt;&gt;"",بيانات!C83,"")</f>
        <v>ميمون محمد</v>
      </c>
      <c r="D83" s="84">
        <f>IF(بيانات!B83&lt;&gt;"",بيانات!J83,"")</f>
        <v>46231</v>
      </c>
      <c r="E83" s="85"/>
      <c r="F83" s="86" t="str">
        <f t="shared" si="1"/>
        <v/>
      </c>
      <c r="G83" s="87"/>
      <c r="H83" s="88" t="str">
        <f>IF(بيانات!B83&lt;&gt;"",بيانات!K83,"")</f>
        <v>مدفوع</v>
      </c>
      <c r="I83" s="88" t="str">
        <f ca="1">IF(بيانات!B83&lt;&gt;"",بيانات!P83,"")</f>
        <v>✅ ساري</v>
      </c>
    </row>
    <row r="84" spans="1:9" ht="21.75" customHeight="1">
      <c r="A84" s="89" t="str">
        <f>IF(بيانات!B84&lt;&gt;"",بيانات!A84,"")</f>
        <v>RCS082</v>
      </c>
      <c r="B84" s="90" t="str">
        <f>IF(بيانات!B84&lt;&gt;"",بيانات!B84,"")</f>
        <v>عتيق</v>
      </c>
      <c r="C84" s="90" t="str">
        <f>IF(بيانات!B84&lt;&gt;"",بيانات!C84,"")</f>
        <v>حمزة إسلام</v>
      </c>
      <c r="D84" s="91">
        <f>IF(بيانات!B84&lt;&gt;"",بيانات!J84,"")</f>
        <v>46231</v>
      </c>
      <c r="E84" s="92"/>
      <c r="F84" s="93" t="str">
        <f t="shared" si="1"/>
        <v/>
      </c>
      <c r="G84" s="94"/>
      <c r="H84" s="95" t="str">
        <f>IF(بيانات!B84&lt;&gt;"",بيانات!K84,"")</f>
        <v>مدفوع</v>
      </c>
      <c r="I84" s="95" t="str">
        <f ca="1">IF(بيانات!B84&lt;&gt;"",بيانات!P84,"")</f>
        <v>✅ ساري</v>
      </c>
    </row>
    <row r="85" spans="1:9" ht="21.75" customHeight="1">
      <c r="A85" s="82" t="str">
        <f>IF(بيانات!B85&lt;&gt;"",بيانات!A85,"")</f>
        <v>RCS083</v>
      </c>
      <c r="B85" s="83" t="str">
        <f>IF(بيانات!B85&lt;&gt;"",بيانات!B85,"")</f>
        <v>عليلي</v>
      </c>
      <c r="C85" s="83" t="str">
        <f>IF(بيانات!B85&lt;&gt;"",بيانات!C85,"")</f>
        <v>عبد الرحيم</v>
      </c>
      <c r="D85" s="84">
        <f>IF(بيانات!B85&lt;&gt;"",بيانات!J85,"")</f>
        <v>46231</v>
      </c>
      <c r="E85" s="85"/>
      <c r="F85" s="86" t="str">
        <f t="shared" si="1"/>
        <v/>
      </c>
      <c r="G85" s="87"/>
      <c r="H85" s="88" t="str">
        <f>IF(بيانات!B85&lt;&gt;"",بيانات!K85,"")</f>
        <v>مدفوع</v>
      </c>
      <c r="I85" s="88" t="str">
        <f ca="1">IF(بيانات!B85&lt;&gt;"",بيانات!P85,"")</f>
        <v>✅ ساري</v>
      </c>
    </row>
    <row r="86" spans="1:9" ht="21.75" customHeight="1">
      <c r="A86" s="89" t="str">
        <f>IF(بيانات!B86&lt;&gt;"",بيانات!A86,"")</f>
        <v>RCS084</v>
      </c>
      <c r="B86" s="90" t="str">
        <f>IF(بيانات!B86&lt;&gt;"",بيانات!B86,"")</f>
        <v>يحياوي</v>
      </c>
      <c r="C86" s="90" t="str">
        <f>IF(بيانات!B86&lt;&gt;"",بيانات!C86,"")</f>
        <v>اياد عبد الله</v>
      </c>
      <c r="D86" s="91">
        <f>IF(بيانات!B86&lt;&gt;"",بيانات!J86,"")</f>
        <v>46231</v>
      </c>
      <c r="E86" s="92"/>
      <c r="F86" s="93" t="str">
        <f t="shared" si="1"/>
        <v/>
      </c>
      <c r="G86" s="94"/>
      <c r="H86" s="95" t="str">
        <f>IF(بيانات!B86&lt;&gt;"",بيانات!K86,"")</f>
        <v>مدفوع</v>
      </c>
      <c r="I86" s="95" t="str">
        <f ca="1">IF(بيانات!B86&lt;&gt;"",بيانات!P86,"")</f>
        <v>✅ ساري</v>
      </c>
    </row>
    <row r="87" spans="1:9" ht="21.75" customHeight="1">
      <c r="A87" s="82" t="str">
        <f>IF(بيانات!B87&lt;&gt;"",بيانات!A87,"")</f>
        <v>RCS085</v>
      </c>
      <c r="B87" s="83" t="str">
        <f>IF(بيانات!B87&lt;&gt;"",بيانات!B87,"")</f>
        <v>حاج</v>
      </c>
      <c r="C87" s="83" t="str">
        <f>IF(بيانات!B87&lt;&gt;"",بيانات!C87,"")</f>
        <v>محمد خليفة نذير</v>
      </c>
      <c r="D87" s="84">
        <f>IF(بيانات!B87&lt;&gt;"",بيانات!J87,"")</f>
        <v>46231</v>
      </c>
      <c r="E87" s="85"/>
      <c r="F87" s="86" t="str">
        <f t="shared" si="1"/>
        <v/>
      </c>
      <c r="G87" s="87"/>
      <c r="H87" s="88" t="str">
        <f>IF(بيانات!B87&lt;&gt;"",بيانات!K87,"")</f>
        <v>مدفوع</v>
      </c>
      <c r="I87" s="88" t="str">
        <f ca="1">IF(بيانات!B87&lt;&gt;"",بيانات!P87,"")</f>
        <v>✅ ساري</v>
      </c>
    </row>
    <row r="88" spans="1:9" ht="21.75" customHeight="1">
      <c r="A88" s="89" t="str">
        <f>IF(بيانات!B88&lt;&gt;"",بيانات!A88,"")</f>
        <v>RCS086</v>
      </c>
      <c r="B88" s="90" t="str">
        <f>IF(بيانات!B88&lt;&gt;"",بيانات!B88,"")</f>
        <v>خرار</v>
      </c>
      <c r="C88" s="90" t="str">
        <f>IF(بيانات!B88&lt;&gt;"",بيانات!C88,"")</f>
        <v>عائشة</v>
      </c>
      <c r="D88" s="91">
        <f>IF(بيانات!B88&lt;&gt;"",بيانات!J88,"")</f>
        <v>46231</v>
      </c>
      <c r="E88" s="92"/>
      <c r="F88" s="93" t="str">
        <f t="shared" si="1"/>
        <v/>
      </c>
      <c r="G88" s="94"/>
      <c r="H88" s="95" t="str">
        <f>IF(بيانات!B88&lt;&gt;"",بيانات!K88,"")</f>
        <v>مدفوع</v>
      </c>
      <c r="I88" s="95" t="str">
        <f ca="1">IF(بيانات!B88&lt;&gt;"",بيانات!P88,"")</f>
        <v>✅ ساري</v>
      </c>
    </row>
    <row r="89" spans="1:9" ht="21.75" customHeight="1">
      <c r="A89" s="82" t="str">
        <f>IF(بيانات!B89&lt;&gt;"",بيانات!A89,"")</f>
        <v>RCS087</v>
      </c>
      <c r="B89" s="83" t="str">
        <f>IF(بيانات!B89&lt;&gt;"",بيانات!B89,"")</f>
        <v>ديدي</v>
      </c>
      <c r="C89" s="83" t="str">
        <f>IF(بيانات!B89&lt;&gt;"",بيانات!C89,"")</f>
        <v>عبد الكريم</v>
      </c>
      <c r="D89" s="84">
        <f>IF(بيانات!B89&lt;&gt;"",بيانات!J89,"")</f>
        <v>46234</v>
      </c>
      <c r="E89" s="85"/>
      <c r="F89" s="86" t="str">
        <f t="shared" si="1"/>
        <v/>
      </c>
      <c r="G89" s="87"/>
      <c r="H89" s="88" t="str">
        <f>IF(بيانات!B89&lt;&gt;"",بيانات!K89,"")</f>
        <v>مدفوع</v>
      </c>
      <c r="I89" s="88" t="str">
        <f ca="1">IF(بيانات!B89&lt;&gt;"",بيانات!P89,"")</f>
        <v>✅ ساري</v>
      </c>
    </row>
    <row r="90" spans="1:9" ht="21.75" customHeight="1">
      <c r="A90" s="89" t="str">
        <f>IF(بيانات!B90&lt;&gt;"",بيانات!A90,"")</f>
        <v>RCS088</v>
      </c>
      <c r="B90" s="90" t="str">
        <f>IF(بيانات!B90&lt;&gt;"",بيانات!B90,"")</f>
        <v>خرشي</v>
      </c>
      <c r="C90" s="90" t="str">
        <f>IF(بيانات!B90&lt;&gt;"",بيانات!C90,"")</f>
        <v>رضوان</v>
      </c>
      <c r="D90" s="91">
        <f>IF(بيانات!B90&lt;&gt;"",بيانات!J90,"")</f>
        <v>46234</v>
      </c>
      <c r="E90" s="92"/>
      <c r="F90" s="93" t="str">
        <f t="shared" si="1"/>
        <v/>
      </c>
      <c r="G90" s="94"/>
      <c r="H90" s="95" t="str">
        <f>IF(بيانات!B90&lt;&gt;"",بيانات!K90,"")</f>
        <v>مدفوع</v>
      </c>
      <c r="I90" s="95" t="str">
        <f ca="1">IF(بيانات!B90&lt;&gt;"",بيانات!P90,"")</f>
        <v>✅ ساري</v>
      </c>
    </row>
    <row r="91" spans="1:9" ht="21.75" customHeight="1">
      <c r="A91" s="82" t="str">
        <f>IF(بيانات!B91&lt;&gt;"",بيانات!A91,"")</f>
        <v>RCS089</v>
      </c>
      <c r="B91" s="83" t="str">
        <f>IF(بيانات!B91&lt;&gt;"",بيانات!B91,"")</f>
        <v>راس مال</v>
      </c>
      <c r="C91" s="83" t="str">
        <f>IF(بيانات!B91&lt;&gt;"",بيانات!C91,"")</f>
        <v xml:space="preserve">عبد القادر </v>
      </c>
      <c r="D91" s="84">
        <f>IF(بيانات!B91&lt;&gt;"",بيانات!J91,"")</f>
        <v>46234</v>
      </c>
      <c r="E91" s="85"/>
      <c r="F91" s="86" t="str">
        <f t="shared" si="1"/>
        <v/>
      </c>
      <c r="G91" s="87"/>
      <c r="H91" s="88" t="str">
        <f>IF(بيانات!B91&lt;&gt;"",بيانات!K91,"")</f>
        <v>مدفوع</v>
      </c>
      <c r="I91" s="88" t="str">
        <f ca="1">IF(بيانات!B91&lt;&gt;"",بيانات!P91,"")</f>
        <v>✅ ساري</v>
      </c>
    </row>
    <row r="92" spans="1:9" ht="21.75" customHeight="1">
      <c r="A92" s="89" t="str">
        <f>IF(بيانات!B92&lt;&gt;"",بيانات!A92,"")</f>
        <v>RCS090</v>
      </c>
      <c r="B92" s="90" t="str">
        <f>IF(بيانات!B92&lt;&gt;"",بيانات!B92,"")</f>
        <v>سويح</v>
      </c>
      <c r="C92" s="90" t="str">
        <f>IF(بيانات!B92&lt;&gt;"",بيانات!C92,"")</f>
        <v>ضحى ملاك</v>
      </c>
      <c r="D92" s="91">
        <f>IF(بيانات!B92&lt;&gt;"",بيانات!J92,"")</f>
        <v>46234</v>
      </c>
      <c r="E92" s="92"/>
      <c r="F92" s="93" t="str">
        <f t="shared" si="1"/>
        <v/>
      </c>
      <c r="G92" s="94"/>
      <c r="H92" s="95" t="str">
        <f>IF(بيانات!B92&lt;&gt;"",بيانات!K92,"")</f>
        <v>مدفوع</v>
      </c>
      <c r="I92" s="95" t="str">
        <f ca="1">IF(بيانات!B92&lt;&gt;"",بيانات!P92,"")</f>
        <v>✅ ساري</v>
      </c>
    </row>
    <row r="93" spans="1:9" ht="21.75" customHeight="1">
      <c r="A93" s="82" t="str">
        <f>IF(بيانات!B93&lt;&gt;"",بيانات!A93,"")</f>
        <v>RCS091</v>
      </c>
      <c r="B93" s="83" t="str">
        <f>IF(بيانات!B93&lt;&gt;"",بيانات!B93,"")</f>
        <v>سويح</v>
      </c>
      <c r="C93" s="83" t="str">
        <f>IF(بيانات!B93&lt;&gt;"",بيانات!C93,"")</f>
        <v>ريان</v>
      </c>
      <c r="D93" s="84">
        <f>IF(بيانات!B93&lt;&gt;"",بيانات!J93,"")</f>
        <v>46234</v>
      </c>
      <c r="E93" s="85"/>
      <c r="F93" s="86" t="str">
        <f t="shared" si="1"/>
        <v/>
      </c>
      <c r="G93" s="87"/>
      <c r="H93" s="88" t="str">
        <f>IF(بيانات!B93&lt;&gt;"",بيانات!K93,"")</f>
        <v>مدفوع</v>
      </c>
      <c r="I93" s="88" t="str">
        <f ca="1">IF(بيانات!B93&lt;&gt;"",بيانات!P93,"")</f>
        <v>✅ ساري</v>
      </c>
    </row>
    <row r="94" spans="1:9" ht="21.75" customHeight="1">
      <c r="A94" s="89" t="str">
        <f>IF(بيانات!B94&lt;&gt;"",بيانات!A94,"")</f>
        <v>RCS092</v>
      </c>
      <c r="B94" s="90" t="str">
        <f>IF(بيانات!B94&lt;&gt;"",بيانات!B94,"")</f>
        <v>شهروري هبة الرحمان</v>
      </c>
      <c r="C94" s="90" t="str">
        <f>IF(بيانات!B94&lt;&gt;"",بيانات!C94,"")</f>
        <v>هبة الرحمان</v>
      </c>
      <c r="D94" s="91">
        <f>IF(بيانات!B94&lt;&gt;"",بيانات!J94,"")</f>
        <v>46238</v>
      </c>
      <c r="E94" s="92"/>
      <c r="F94" s="93" t="str">
        <f t="shared" si="1"/>
        <v/>
      </c>
      <c r="G94" s="94"/>
      <c r="H94" s="95" t="str">
        <f>IF(بيانات!B94&lt;&gt;"",بيانات!K94,"")</f>
        <v>مدفوع</v>
      </c>
      <c r="I94" s="95" t="str">
        <f ca="1">IF(بيانات!B94&lt;&gt;"",بيانات!P94,"")</f>
        <v>✅ ساري</v>
      </c>
    </row>
    <row r="95" spans="1:9" ht="21.75" customHeight="1">
      <c r="A95" s="82" t="str">
        <f>IF(بيانات!B95&lt;&gt;"",بيانات!A95,"")</f>
        <v>RCS093</v>
      </c>
      <c r="B95" s="83" t="str">
        <f>IF(بيانات!B95&lt;&gt;"",بيانات!B95,"")</f>
        <v xml:space="preserve">شهروري </v>
      </c>
      <c r="C95" s="83" t="str">
        <f>IF(بيانات!B95&lt;&gt;"",بيانات!C95,"")</f>
        <v>معاد</v>
      </c>
      <c r="D95" s="84">
        <f>IF(بيانات!B95&lt;&gt;"",بيانات!J95,"")</f>
        <v>46238</v>
      </c>
      <c r="E95" s="85"/>
      <c r="F95" s="86" t="str">
        <f t="shared" si="1"/>
        <v/>
      </c>
      <c r="G95" s="87"/>
      <c r="H95" s="88" t="str">
        <f>IF(بيانات!B95&lt;&gt;"",بيانات!K95,"")</f>
        <v>مدفوع</v>
      </c>
      <c r="I95" s="88" t="str">
        <f ca="1">IF(بيانات!B95&lt;&gt;"",بيانات!P95,"")</f>
        <v>✅ ساري</v>
      </c>
    </row>
    <row r="96" spans="1:9" ht="21.75" customHeight="1">
      <c r="A96" s="89" t="str">
        <f>IF(بيانات!B96&lt;&gt;"",بيانات!A96,"")</f>
        <v>RCS094</v>
      </c>
      <c r="B96" s="90" t="str">
        <f>IF(بيانات!B96&lt;&gt;"",بيانات!B96,"")</f>
        <v>شهرور</v>
      </c>
      <c r="C96" s="90" t="str">
        <f>IF(بيانات!B96&lt;&gt;"",بيانات!C96,"")</f>
        <v>عبد الرحمن</v>
      </c>
      <c r="D96" s="91">
        <f>IF(بيانات!B96&lt;&gt;"",بيانات!J96,"")</f>
        <v>46234</v>
      </c>
      <c r="E96" s="92"/>
      <c r="F96" s="93" t="str">
        <f t="shared" si="1"/>
        <v/>
      </c>
      <c r="G96" s="94"/>
      <c r="H96" s="95" t="str">
        <f>IF(بيانات!B96&lt;&gt;"",بيانات!K96,"")</f>
        <v>لم يدفع</v>
      </c>
      <c r="I96" s="95" t="str">
        <f ca="1">IF(بيانات!B96&lt;&gt;"",بيانات!P96,"")</f>
        <v>🔒 مجمدة</v>
      </c>
    </row>
    <row r="97" spans="1:9" ht="21.75" customHeight="1">
      <c r="A97" s="82" t="str">
        <f>IF(بيانات!B97&lt;&gt;"",بيانات!A97,"")</f>
        <v>RCS095</v>
      </c>
      <c r="B97" s="83" t="str">
        <f>IF(بيانات!B97&lt;&gt;"",بيانات!B97,"")</f>
        <v>عتبي</v>
      </c>
      <c r="C97" s="83" t="str">
        <f>IF(بيانات!B97&lt;&gt;"",بيانات!C97,"")</f>
        <v>محمد وائل ياسين</v>
      </c>
      <c r="D97" s="84">
        <f>IF(بيانات!B97&lt;&gt;"",بيانات!J97,"")</f>
        <v>46231</v>
      </c>
      <c r="E97" s="85"/>
      <c r="F97" s="86" t="str">
        <f t="shared" si="1"/>
        <v/>
      </c>
      <c r="G97" s="87"/>
      <c r="H97" s="88" t="str">
        <f>IF(بيانات!B97&lt;&gt;"",بيانات!K97,"")</f>
        <v>مدفوع</v>
      </c>
      <c r="I97" s="88" t="str">
        <f ca="1">IF(بيانات!B97&lt;&gt;"",بيانات!P97,"")</f>
        <v>✅ ساري</v>
      </c>
    </row>
    <row r="98" spans="1:9" ht="21.75" customHeight="1">
      <c r="A98" s="89" t="str">
        <f>IF(بيانات!B98&lt;&gt;"",بيانات!A98,"")</f>
        <v>RCS096</v>
      </c>
      <c r="B98" s="90" t="str">
        <f>IF(بيانات!B98&lt;&gt;"",بيانات!B98,"")</f>
        <v>خزيني</v>
      </c>
      <c r="C98" s="90" t="str">
        <f>IF(بيانات!B98&lt;&gt;"",بيانات!C98,"")</f>
        <v>محمد عماد الدين</v>
      </c>
      <c r="D98" s="91">
        <f>IF(بيانات!B98&lt;&gt;"",بيانات!J98,"")</f>
        <v>46234</v>
      </c>
      <c r="E98" s="92"/>
      <c r="F98" s="93" t="str">
        <f t="shared" si="1"/>
        <v/>
      </c>
      <c r="G98" s="94"/>
      <c r="H98" s="95" t="str">
        <f>IF(بيانات!B98&lt;&gt;"",بيانات!K98,"")</f>
        <v>مدفوع</v>
      </c>
      <c r="I98" s="95" t="str">
        <f ca="1">IF(بيانات!B98&lt;&gt;"",بيانات!P98,"")</f>
        <v>✅ ساري</v>
      </c>
    </row>
    <row r="99" spans="1:9" ht="21.75" customHeight="1">
      <c r="A99" s="82" t="str">
        <f>IF(بيانات!B99&lt;&gt;"",بيانات!A99,"")</f>
        <v>RCS097</v>
      </c>
      <c r="B99" s="83" t="str">
        <f>IF(بيانات!B99&lt;&gt;"",بيانات!B99,"")</f>
        <v>يحياوي</v>
      </c>
      <c r="C99" s="83" t="str">
        <f>IF(بيانات!B99&lt;&gt;"",بيانات!C99,"")</f>
        <v>خديجة</v>
      </c>
      <c r="D99" s="84">
        <f>IF(بيانات!B99&lt;&gt;"",بيانات!J99,"")</f>
        <v>46238</v>
      </c>
      <c r="E99" s="85"/>
      <c r="F99" s="86" t="str">
        <f t="shared" si="1"/>
        <v/>
      </c>
      <c r="G99" s="87"/>
      <c r="H99" s="88" t="str">
        <f>IF(بيانات!B99&lt;&gt;"",بيانات!K99,"")</f>
        <v>مدفوع</v>
      </c>
      <c r="I99" s="88" t="str">
        <f ca="1">IF(بيانات!B99&lt;&gt;"",بيانات!P99,"")</f>
        <v>✅ ساري</v>
      </c>
    </row>
    <row r="100" spans="1:9" ht="21.75" customHeight="1">
      <c r="A100" s="89" t="str">
        <f>IF(بيانات!B100&lt;&gt;"",بيانات!A100,"")</f>
        <v>RCS098</v>
      </c>
      <c r="B100" s="90" t="str">
        <f>IF(بيانات!B100&lt;&gt;"",بيانات!B100,"")</f>
        <v>صوان</v>
      </c>
      <c r="C100" s="90" t="str">
        <f>IF(بيانات!B100&lt;&gt;"",بيانات!C100,"")</f>
        <v>ابتهال فاطمة الزهراء</v>
      </c>
      <c r="D100" s="91">
        <f>IF(بيانات!B100&lt;&gt;"",بيانات!J100,"")</f>
        <v>46238</v>
      </c>
      <c r="E100" s="92"/>
      <c r="F100" s="93" t="str">
        <f t="shared" si="1"/>
        <v/>
      </c>
      <c r="G100" s="94"/>
      <c r="H100" s="95" t="str">
        <f>IF(بيانات!B100&lt;&gt;"",بيانات!K100,"")</f>
        <v>مدفوع</v>
      </c>
      <c r="I100" s="95" t="str">
        <f ca="1">IF(بيانات!B100&lt;&gt;"",بيانات!P100,"")</f>
        <v>✅ ساري</v>
      </c>
    </row>
    <row r="101" spans="1:9" ht="21.75" customHeight="1">
      <c r="A101" s="82" t="str">
        <f>IF(بيانات!B101&lt;&gt;"",بيانات!A101,"")</f>
        <v>RCS099</v>
      </c>
      <c r="B101" s="83" t="str">
        <f>IF(بيانات!B101&lt;&gt;"",بيانات!B101,"")</f>
        <v>خزيني</v>
      </c>
      <c r="C101" s="83" t="str">
        <f>IF(بيانات!B101&lt;&gt;"",بيانات!C101,"")</f>
        <v>معتصم عبد القادر</v>
      </c>
      <c r="D101" s="84">
        <f>IF(بيانات!B101&lt;&gt;"",بيانات!J101,"")</f>
        <v>46238</v>
      </c>
      <c r="E101" s="85"/>
      <c r="F101" s="86" t="str">
        <f t="shared" si="1"/>
        <v/>
      </c>
      <c r="G101" s="87"/>
      <c r="H101" s="88" t="str">
        <f>IF(بيانات!B101&lt;&gt;"",بيانات!K101,"")</f>
        <v>مدفوع</v>
      </c>
      <c r="I101" s="88" t="str">
        <f ca="1">IF(بيانات!B101&lt;&gt;"",بيانات!P101,"")</f>
        <v>✅ ساري</v>
      </c>
    </row>
    <row r="102" spans="1:9" ht="21.75" customHeight="1">
      <c r="A102" s="89" t="str">
        <f>IF(بيانات!B102&lt;&gt;"",بيانات!A102,"")</f>
        <v>RCS100</v>
      </c>
      <c r="B102" s="90" t="str">
        <f>IF(بيانات!B102&lt;&gt;"",بيانات!B102,"")</f>
        <v>عباد</v>
      </c>
      <c r="C102" s="90" t="str">
        <f>IF(بيانات!B102&lt;&gt;"",بيانات!C102,"")</f>
        <v>جنى نور</v>
      </c>
      <c r="D102" s="91">
        <f>IF(بيانات!B102&lt;&gt;"",بيانات!J102,"")</f>
        <v>46238</v>
      </c>
      <c r="E102" s="92"/>
      <c r="F102" s="93" t="str">
        <f t="shared" si="1"/>
        <v/>
      </c>
      <c r="G102" s="94"/>
      <c r="H102" s="95" t="str">
        <f>IF(بيانات!B102&lt;&gt;"",بيانات!K102,"")</f>
        <v>مدفوع</v>
      </c>
      <c r="I102" s="95" t="str">
        <f ca="1">IF(بيانات!B102&lt;&gt;"",بيانات!P102,"")</f>
        <v>✅ ساري</v>
      </c>
    </row>
    <row r="103" spans="1:9" ht="21.75" customHeight="1">
      <c r="A103" s="82" t="str">
        <f>IF(بيانات!B103&lt;&gt;"",بيانات!A103,"")</f>
        <v>RCS101</v>
      </c>
      <c r="B103" s="83" t="str">
        <f>IF(بيانات!B103&lt;&gt;"",بيانات!B103,"")</f>
        <v>داودي</v>
      </c>
      <c r="C103" s="83" t="str">
        <f>IF(بيانات!B103&lt;&gt;"",بيانات!C103,"")</f>
        <v>عبد الحميد</v>
      </c>
      <c r="D103" s="84">
        <f>IF(بيانات!B103&lt;&gt;"",بيانات!J103,"")</f>
        <v>46238</v>
      </c>
      <c r="E103" s="85"/>
      <c r="F103" s="86" t="str">
        <f t="shared" si="1"/>
        <v/>
      </c>
      <c r="G103" s="87"/>
      <c r="H103" s="88" t="str">
        <f>IF(بيانات!B103&lt;&gt;"",بيانات!K103,"")</f>
        <v>مدفوع</v>
      </c>
      <c r="I103" s="88" t="str">
        <f ca="1">IF(بيانات!B103&lt;&gt;"",بيانات!P103,"")</f>
        <v>✅ ساري</v>
      </c>
    </row>
    <row r="104" spans="1:9" ht="21.75" customHeight="1">
      <c r="A104" s="89" t="str">
        <f>IF(بيانات!B104&lt;&gt;"",بيانات!A104,"")</f>
        <v>RCS102</v>
      </c>
      <c r="B104" s="90" t="str">
        <f>IF(بيانات!B104&lt;&gt;"",بيانات!B104,"")</f>
        <v>مسعودي</v>
      </c>
      <c r="C104" s="90" t="str">
        <f>IF(بيانات!B104&lt;&gt;"",بيانات!C104,"")</f>
        <v>عبد الله</v>
      </c>
      <c r="D104" s="91">
        <f>IF(بيانات!B104&lt;&gt;"",بيانات!J104,"")</f>
        <v>46238</v>
      </c>
      <c r="E104" s="92"/>
      <c r="F104" s="93" t="str">
        <f t="shared" si="1"/>
        <v/>
      </c>
      <c r="G104" s="94"/>
      <c r="H104" s="95" t="str">
        <f>IF(بيانات!B104&lt;&gt;"",بيانات!K104,"")</f>
        <v>مدفوع</v>
      </c>
      <c r="I104" s="95" t="str">
        <f ca="1">IF(بيانات!B104&lt;&gt;"",بيانات!P104,"")</f>
        <v>✅ ساري</v>
      </c>
    </row>
    <row r="105" spans="1:9" ht="21.75" customHeight="1">
      <c r="A105" s="82" t="str">
        <f>IF(بيانات!B105&lt;&gt;"",بيانات!A105,"")</f>
        <v>RCS103</v>
      </c>
      <c r="B105" s="83" t="str">
        <f>IF(بيانات!B105&lt;&gt;"",بيانات!B105,"")</f>
        <v>مسعودي</v>
      </c>
      <c r="C105" s="83" t="str">
        <f>IF(بيانات!B105&lt;&gt;"",بيانات!C105,"")</f>
        <v>ابراهيم</v>
      </c>
      <c r="D105" s="84">
        <f>IF(بيانات!B105&lt;&gt;"",بيانات!J105,"")</f>
        <v>46238</v>
      </c>
      <c r="E105" s="85"/>
      <c r="F105" s="86" t="str">
        <f t="shared" si="1"/>
        <v/>
      </c>
      <c r="G105" s="87"/>
      <c r="H105" s="88" t="str">
        <f>IF(بيانات!B105&lt;&gt;"",بيانات!K105,"")</f>
        <v>مدفوع</v>
      </c>
      <c r="I105" s="88" t="str">
        <f ca="1">IF(بيانات!B105&lt;&gt;"",بيانات!P105,"")</f>
        <v>✅ ساري</v>
      </c>
    </row>
    <row r="106" spans="1:9" ht="21.75" customHeight="1">
      <c r="A106" s="89" t="str">
        <f>IF(بيانات!B106&lt;&gt;"",بيانات!A106,"")</f>
        <v>RCS104</v>
      </c>
      <c r="B106" s="90" t="str">
        <f>IF(بيانات!B106&lt;&gt;"",بيانات!B106,"")</f>
        <v xml:space="preserve">مسعودي </v>
      </c>
      <c r="C106" s="90" t="str">
        <f>IF(بيانات!B106&lt;&gt;"",بيانات!C106,"")</f>
        <v>محمد عبد الرحمان</v>
      </c>
      <c r="D106" s="91">
        <f>IF(بيانات!B106&lt;&gt;"",بيانات!J106,"")</f>
        <v>46238</v>
      </c>
      <c r="E106" s="92"/>
      <c r="F106" s="93" t="str">
        <f t="shared" si="1"/>
        <v/>
      </c>
      <c r="G106" s="94"/>
      <c r="H106" s="95" t="str">
        <f>IF(بيانات!B106&lt;&gt;"",بيانات!K106,"")</f>
        <v>مدفوع</v>
      </c>
      <c r="I106" s="95" t="str">
        <f ca="1">IF(بيانات!B106&lt;&gt;"",بيانات!P106,"")</f>
        <v>✅ ساري</v>
      </c>
    </row>
    <row r="107" spans="1:9" ht="21.75" customHeight="1">
      <c r="A107" s="82" t="str">
        <f>IF(بيانات!B107&lt;&gt;"",بيانات!A107,"")</f>
        <v>RCS105</v>
      </c>
      <c r="B107" s="83" t="str">
        <f>IF(بيانات!B107&lt;&gt;"",بيانات!B107,"")</f>
        <v>عابدي</v>
      </c>
      <c r="C107" s="83" t="str">
        <f>IF(بيانات!B107&lt;&gt;"",بيانات!C107,"")</f>
        <v>محمد عبد النور</v>
      </c>
      <c r="D107" s="84">
        <f>IF(بيانات!B107&lt;&gt;"",بيانات!J107,"")</f>
        <v>46238</v>
      </c>
      <c r="E107" s="85"/>
      <c r="F107" s="86" t="str">
        <f t="shared" si="1"/>
        <v/>
      </c>
      <c r="G107" s="87"/>
      <c r="H107" s="88" t="str">
        <f>IF(بيانات!B107&lt;&gt;"",بيانات!K107,"")</f>
        <v>مدفوع</v>
      </c>
      <c r="I107" s="88" t="str">
        <f ca="1">IF(بيانات!B107&lt;&gt;"",بيانات!P107,"")</f>
        <v>✅ ساري</v>
      </c>
    </row>
    <row r="108" spans="1:9" ht="21.75" customHeight="1">
      <c r="A108" s="89" t="str">
        <f>IF(بيانات!B108&lt;&gt;"",بيانات!A108,"")</f>
        <v>RCS106</v>
      </c>
      <c r="B108" s="90" t="str">
        <f>IF(بيانات!B108&lt;&gt;"",بيانات!B108,"")</f>
        <v>جيلالي</v>
      </c>
      <c r="C108" s="90" t="str">
        <f>IF(بيانات!B108&lt;&gt;"",بيانات!C108,"")</f>
        <v>محمد  الاكرم</v>
      </c>
      <c r="D108" s="91">
        <f>IF(بيانات!B108&lt;&gt;"",بيانات!J108,"")</f>
        <v>46238</v>
      </c>
      <c r="E108" s="92"/>
      <c r="F108" s="93" t="str">
        <f t="shared" si="1"/>
        <v/>
      </c>
      <c r="G108" s="94"/>
      <c r="H108" s="95" t="str">
        <f>IF(بيانات!B108&lt;&gt;"",بيانات!K108,"")</f>
        <v>مدفوع</v>
      </c>
      <c r="I108" s="95" t="str">
        <f ca="1">IF(بيانات!B108&lt;&gt;"",بيانات!P108,"")</f>
        <v>✅ ساري</v>
      </c>
    </row>
    <row r="109" spans="1:9" ht="21.75" customHeight="1">
      <c r="A109" s="82" t="str">
        <f>IF(بيانات!B109&lt;&gt;"",بيانات!A109,"")</f>
        <v>RCS107</v>
      </c>
      <c r="B109" s="83" t="str">
        <f>IF(بيانات!B109&lt;&gt;"",بيانات!B109,"")</f>
        <v>جرفي</v>
      </c>
      <c r="C109" s="83" t="str">
        <f>IF(بيانات!B109&lt;&gt;"",بيانات!C109,"")</f>
        <v xml:space="preserve">احمد </v>
      </c>
      <c r="D109" s="84">
        <f>IF(بيانات!B109&lt;&gt;"",بيانات!J109,"")</f>
        <v>46238</v>
      </c>
      <c r="E109" s="85"/>
      <c r="F109" s="86" t="str">
        <f t="shared" si="1"/>
        <v/>
      </c>
      <c r="G109" s="87"/>
      <c r="H109" s="88" t="str">
        <f>IF(بيانات!B109&lt;&gt;"",بيانات!K109,"")</f>
        <v>مدفوع</v>
      </c>
      <c r="I109" s="88" t="str">
        <f ca="1">IF(بيانات!B109&lt;&gt;"",بيانات!P109,"")</f>
        <v>✅ ساري</v>
      </c>
    </row>
    <row r="110" spans="1:9" ht="21.75" customHeight="1">
      <c r="A110" s="89" t="str">
        <f>IF(بيانات!B110&lt;&gt;"",بيانات!A110,"")</f>
        <v>RCS108</v>
      </c>
      <c r="B110" s="90" t="str">
        <f>IF(بيانات!B110&lt;&gt;"",بيانات!B110,"")</f>
        <v>جرفي</v>
      </c>
      <c r="C110" s="90" t="str">
        <f>IF(بيانات!B110&lt;&gt;"",بيانات!C110,"")</f>
        <v>محمد</v>
      </c>
      <c r="D110" s="91">
        <f>IF(بيانات!B110&lt;&gt;"",بيانات!J110,"")</f>
        <v>46238</v>
      </c>
      <c r="E110" s="92"/>
      <c r="F110" s="93" t="str">
        <f t="shared" si="1"/>
        <v/>
      </c>
      <c r="G110" s="94"/>
      <c r="H110" s="95" t="str">
        <f>IF(بيانات!B110&lt;&gt;"",بيانات!K110,"")</f>
        <v>مدفوع</v>
      </c>
      <c r="I110" s="95" t="str">
        <f ca="1">IF(بيانات!B110&lt;&gt;"",بيانات!P110,"")</f>
        <v>✅ ساري</v>
      </c>
    </row>
    <row r="111" spans="1:9" ht="21.75" customHeight="1">
      <c r="A111" s="82" t="str">
        <f>IF(بيانات!B111&lt;&gt;"",بيانات!A111,"")</f>
        <v>RCS109</v>
      </c>
      <c r="B111" s="83" t="str">
        <f>IF(بيانات!B111&lt;&gt;"",بيانات!B111,"")</f>
        <v>خداوي</v>
      </c>
      <c r="C111" s="83" t="str">
        <f>IF(بيانات!B111&lt;&gt;"",بيانات!C111,"")</f>
        <v>اسامة</v>
      </c>
      <c r="D111" s="84">
        <f>IF(بيانات!B111&lt;&gt;"",بيانات!J111,"")</f>
        <v>46238</v>
      </c>
      <c r="E111" s="85"/>
      <c r="F111" s="86" t="str">
        <f t="shared" si="1"/>
        <v/>
      </c>
      <c r="G111" s="87"/>
      <c r="H111" s="88" t="str">
        <f>IF(بيانات!B111&lt;&gt;"",بيانات!K111,"")</f>
        <v>مدفوع</v>
      </c>
      <c r="I111" s="88" t="str">
        <f ca="1">IF(بيانات!B111&lt;&gt;"",بيانات!P111,"")</f>
        <v>✅ ساري</v>
      </c>
    </row>
    <row r="112" spans="1:9" ht="21.75" customHeight="1">
      <c r="A112" s="89" t="str">
        <f>IF(بيانات!B112&lt;&gt;"",بيانات!A112,"")</f>
        <v>RCS110</v>
      </c>
      <c r="B112" s="90" t="str">
        <f>IF(بيانات!B112&lt;&gt;"",بيانات!B112,"")</f>
        <v>هواري</v>
      </c>
      <c r="C112" s="90" t="str">
        <f>IF(بيانات!B112&lt;&gt;"",بيانات!C112,"")</f>
        <v>رمزي</v>
      </c>
      <c r="D112" s="91">
        <f>IF(بيانات!B112&lt;&gt;"",بيانات!J112,"")</f>
        <v>46238</v>
      </c>
      <c r="E112" s="92"/>
      <c r="F112" s="93" t="str">
        <f t="shared" si="1"/>
        <v/>
      </c>
      <c r="G112" s="94"/>
      <c r="H112" s="95" t="str">
        <f>IF(بيانات!B112&lt;&gt;"",بيانات!K112,"")</f>
        <v>مدفوع</v>
      </c>
      <c r="I112" s="95" t="str">
        <f ca="1">IF(بيانات!B112&lt;&gt;"",بيانات!P112,"")</f>
        <v>✅ ساري</v>
      </c>
    </row>
    <row r="113" spans="1:9" ht="21.75" customHeight="1">
      <c r="A113" s="82" t="str">
        <f>IF(بيانات!B113&lt;&gt;"",بيانات!A113,"")</f>
        <v>RCS111</v>
      </c>
      <c r="B113" s="83" t="str">
        <f>IF(بيانات!B113&lt;&gt;"",بيانات!B113,"")</f>
        <v>هواري</v>
      </c>
      <c r="C113" s="83" t="str">
        <f>IF(بيانات!B113&lt;&gt;"",بيانات!C113,"")</f>
        <v>ريمة</v>
      </c>
      <c r="D113" s="84">
        <f>IF(بيانات!B113&lt;&gt;"",بيانات!J113,"")</f>
        <v>46238</v>
      </c>
      <c r="E113" s="85"/>
      <c r="F113" s="86" t="str">
        <f t="shared" si="1"/>
        <v/>
      </c>
      <c r="G113" s="87"/>
      <c r="H113" s="88" t="str">
        <f>IF(بيانات!B113&lt;&gt;"",بيانات!K113,"")</f>
        <v>مدفوع</v>
      </c>
      <c r="I113" s="88" t="str">
        <f ca="1">IF(بيانات!B113&lt;&gt;"",بيانات!P113,"")</f>
        <v>✅ ساري</v>
      </c>
    </row>
    <row r="114" spans="1:9" ht="21.75" customHeight="1">
      <c r="A114" s="89" t="str">
        <f>IF(بيانات!B114&lt;&gt;"",بيانات!A114,"")</f>
        <v>RCS112</v>
      </c>
      <c r="B114" s="90" t="str">
        <f>IF(بيانات!B114&lt;&gt;"",بيانات!B114,"")</f>
        <v>صوار</v>
      </c>
      <c r="C114" s="90" t="str">
        <f>IF(بيانات!B114&lt;&gt;"",بيانات!C114,"")</f>
        <v>محمد ريان</v>
      </c>
      <c r="D114" s="91">
        <f>IF(بيانات!B114&lt;&gt;"",بيانات!J114,"")</f>
        <v>46238</v>
      </c>
      <c r="E114" s="92"/>
      <c r="F114" s="93" t="str">
        <f t="shared" si="1"/>
        <v/>
      </c>
      <c r="G114" s="94"/>
      <c r="H114" s="95" t="str">
        <f>IF(بيانات!B114&lt;&gt;"",بيانات!K114,"")</f>
        <v>مدفوع</v>
      </c>
      <c r="I114" s="95" t="str">
        <f ca="1">IF(بيانات!B114&lt;&gt;"",بيانات!P114,"")</f>
        <v>✅ ساري</v>
      </c>
    </row>
    <row r="115" spans="1:9" ht="21.75" customHeight="1">
      <c r="A115" s="82" t="str">
        <f>IF(بيانات!B115&lt;&gt;"",بيانات!A115,"")</f>
        <v>RCS113</v>
      </c>
      <c r="B115" s="83" t="str">
        <f>IF(بيانات!B115&lt;&gt;"",بيانات!B115,"")</f>
        <v>صوار</v>
      </c>
      <c r="C115" s="83" t="str">
        <f>IF(بيانات!B115&lt;&gt;"",بيانات!C115,"")</f>
        <v>عبد القادر</v>
      </c>
      <c r="D115" s="84">
        <f>IF(بيانات!B115&lt;&gt;"",بيانات!J115,"")</f>
        <v>46238</v>
      </c>
      <c r="E115" s="85"/>
      <c r="F115" s="86" t="str">
        <f t="shared" si="1"/>
        <v/>
      </c>
      <c r="G115" s="87"/>
      <c r="H115" s="88" t="str">
        <f>IF(بيانات!B115&lt;&gt;"",بيانات!K115,"")</f>
        <v>مدفوع</v>
      </c>
      <c r="I115" s="88" t="str">
        <f ca="1">IF(بيانات!B115&lt;&gt;"",بيانات!P115,"")</f>
        <v>✅ ساري</v>
      </c>
    </row>
    <row r="116" spans="1:9" ht="21.75" customHeight="1">
      <c r="A116" s="89" t="str">
        <f>IF(بيانات!B116&lt;&gt;"",بيانات!A116,"")</f>
        <v>RCS114</v>
      </c>
      <c r="B116" s="90" t="str">
        <f>IF(بيانات!B116&lt;&gt;"",بيانات!B116,"")</f>
        <v>مغربي</v>
      </c>
      <c r="C116" s="90" t="str">
        <f>IF(بيانات!B116&lt;&gt;"",بيانات!C116,"")</f>
        <v>دوكالي</v>
      </c>
      <c r="D116" s="91">
        <f>IF(بيانات!B116&lt;&gt;"",بيانات!J116,"")</f>
        <v>46238</v>
      </c>
      <c r="E116" s="92"/>
      <c r="F116" s="93" t="str">
        <f t="shared" si="1"/>
        <v/>
      </c>
      <c r="G116" s="94"/>
      <c r="H116" s="95" t="str">
        <f>IF(بيانات!B116&lt;&gt;"",بيانات!K116,"")</f>
        <v>مدفوع</v>
      </c>
      <c r="I116" s="95" t="str">
        <f ca="1">IF(بيانات!B116&lt;&gt;"",بيانات!P116,"")</f>
        <v>✅ ساري</v>
      </c>
    </row>
    <row r="117" spans="1:9" ht="21.75" customHeight="1">
      <c r="A117" s="82" t="str">
        <f>IF(بيانات!B117&lt;&gt;"",بيانات!A117,"")</f>
        <v>RCS115</v>
      </c>
      <c r="B117" s="83" t="str">
        <f>IF(بيانات!B117&lt;&gt;"",بيانات!B117,"")</f>
        <v xml:space="preserve">بن حليمة </v>
      </c>
      <c r="C117" s="83" t="str">
        <f>IF(بيانات!B117&lt;&gt;"",بيانات!C117,"")</f>
        <v>محمد</v>
      </c>
      <c r="D117" s="84">
        <f>IF(بيانات!B117&lt;&gt;"",بيانات!J117,"")</f>
        <v>46238</v>
      </c>
      <c r="E117" s="85"/>
      <c r="F117" s="86" t="str">
        <f t="shared" si="1"/>
        <v/>
      </c>
      <c r="G117" s="87"/>
      <c r="H117" s="88" t="str">
        <f>IF(بيانات!B117&lt;&gt;"",بيانات!K117,"")</f>
        <v>مدفوع</v>
      </c>
      <c r="I117" s="88" t="str">
        <f ca="1">IF(بيانات!B117&lt;&gt;"",بيانات!P117,"")</f>
        <v>✅ ساري</v>
      </c>
    </row>
    <row r="118" spans="1:9" ht="21.75" customHeight="1">
      <c r="A118" s="89" t="str">
        <f>IF(بيانات!B118&lt;&gt;"",بيانات!A118,"")</f>
        <v>RCS116</v>
      </c>
      <c r="B118" s="90" t="str">
        <f>IF(بيانات!B118&lt;&gt;"",بيانات!B118,"")</f>
        <v xml:space="preserve">بن حليمة </v>
      </c>
      <c r="C118" s="90" t="str">
        <f>IF(بيانات!B118&lt;&gt;"",بيانات!C118,"")</f>
        <v>يوسف</v>
      </c>
      <c r="D118" s="91">
        <f>IF(بيانات!B118&lt;&gt;"",بيانات!J118,"")</f>
        <v>46238</v>
      </c>
      <c r="E118" s="92"/>
      <c r="F118" s="93" t="str">
        <f t="shared" si="1"/>
        <v/>
      </c>
      <c r="G118" s="94"/>
      <c r="H118" s="95" t="str">
        <f>IF(بيانات!B118&lt;&gt;"",بيانات!K118,"")</f>
        <v>مدفوع</v>
      </c>
      <c r="I118" s="95" t="str">
        <f ca="1">IF(بيانات!B118&lt;&gt;"",بيانات!P118,"")</f>
        <v>✅ ساري</v>
      </c>
    </row>
    <row r="119" spans="1:9" ht="21.75" customHeight="1">
      <c r="A119" s="82" t="str">
        <f>IF(بيانات!B119&lt;&gt;"",بيانات!A119,"")</f>
        <v>RCS117</v>
      </c>
      <c r="B119" s="83" t="str">
        <f>IF(بيانات!B119&lt;&gt;"",بيانات!B119,"")</f>
        <v>شيخي</v>
      </c>
      <c r="C119" s="83" t="str">
        <f>IF(بيانات!B119&lt;&gt;"",بيانات!C119,"")</f>
        <v>علي عبد المور</v>
      </c>
      <c r="D119" s="84">
        <f>IF(بيانات!B119&lt;&gt;"",بيانات!J119,"")</f>
        <v>46238</v>
      </c>
      <c r="E119" s="85"/>
      <c r="F119" s="86" t="str">
        <f t="shared" si="1"/>
        <v/>
      </c>
      <c r="G119" s="87"/>
      <c r="H119" s="88" t="str">
        <f>IF(بيانات!B119&lt;&gt;"",بيانات!K119,"")</f>
        <v>مدفوع</v>
      </c>
      <c r="I119" s="88" t="str">
        <f ca="1">IF(بيانات!B119&lt;&gt;"",بيانات!P119,"")</f>
        <v>✅ ساري</v>
      </c>
    </row>
    <row r="120" spans="1:9" ht="21.75" customHeight="1">
      <c r="A120" s="89" t="str">
        <f>IF(بيانات!B120&lt;&gt;"",بيانات!A120,"")</f>
        <v>RCS118</v>
      </c>
      <c r="B120" s="90" t="str">
        <f>IF(بيانات!B120&lt;&gt;"",بيانات!B120,"")</f>
        <v>عبرو</v>
      </c>
      <c r="C120" s="90" t="str">
        <f>IF(بيانات!B120&lt;&gt;"",بيانات!C120,"")</f>
        <v>وليد</v>
      </c>
      <c r="D120" s="91">
        <f>IF(بيانات!B120&lt;&gt;"",بيانات!J120,"")</f>
        <v>46238</v>
      </c>
      <c r="E120" s="92"/>
      <c r="F120" s="93" t="str">
        <f t="shared" si="1"/>
        <v/>
      </c>
      <c r="G120" s="94"/>
      <c r="H120" s="95" t="str">
        <f>IF(بيانات!B120&lt;&gt;"",بيانات!K120,"")</f>
        <v>مدفوع</v>
      </c>
      <c r="I120" s="95" t="str">
        <f ca="1">IF(بيانات!B120&lt;&gt;"",بيانات!P120,"")</f>
        <v>✅ ساري</v>
      </c>
    </row>
    <row r="121" spans="1:9" ht="21.75" customHeight="1">
      <c r="A121" s="82" t="str">
        <f>IF(بيانات!B121&lt;&gt;"",بيانات!A121,"")</f>
        <v>RCS119</v>
      </c>
      <c r="B121" s="83" t="str">
        <f>IF(بيانات!B121&lt;&gt;"",بيانات!B121,"")</f>
        <v xml:space="preserve">رزقاني </v>
      </c>
      <c r="C121" s="83" t="str">
        <f>IF(بيانات!B121&lt;&gt;"",بيانات!C121,"")</f>
        <v>اريج</v>
      </c>
      <c r="D121" s="84">
        <f>IF(بيانات!B121&lt;&gt;"",بيانات!J121,"")</f>
        <v>46238</v>
      </c>
      <c r="E121" s="85"/>
      <c r="F121" s="86" t="str">
        <f t="shared" si="1"/>
        <v/>
      </c>
      <c r="G121" s="87"/>
      <c r="H121" s="88" t="str">
        <f>IF(بيانات!B121&lt;&gt;"",بيانات!K121,"")</f>
        <v>مدفوع</v>
      </c>
      <c r="I121" s="88" t="str">
        <f ca="1">IF(بيانات!B121&lt;&gt;"",بيانات!P121,"")</f>
        <v>✅ ساري</v>
      </c>
    </row>
    <row r="122" spans="1:9" ht="21.75" customHeight="1">
      <c r="A122" s="89" t="str">
        <f>IF(بيانات!B122&lt;&gt;"",بيانات!A122,"")</f>
        <v>RCS120</v>
      </c>
      <c r="B122" s="90" t="str">
        <f>IF(بيانات!B122&lt;&gt;"",بيانات!B122,"")</f>
        <v xml:space="preserve">حاكمي  </v>
      </c>
      <c r="C122" s="90" t="str">
        <f>IF(بيانات!B122&lt;&gt;"",بيانات!C122,"")</f>
        <v>خيرة صفاء</v>
      </c>
      <c r="D122" s="91">
        <f>IF(بيانات!B122&lt;&gt;"",بيانات!J122,"")</f>
        <v>46238</v>
      </c>
      <c r="E122" s="92"/>
      <c r="F122" s="93" t="str">
        <f t="shared" si="1"/>
        <v/>
      </c>
      <c r="G122" s="94"/>
      <c r="H122" s="95" t="str">
        <f>IF(بيانات!B122&lt;&gt;"",بيانات!K122,"")</f>
        <v>مدفوع</v>
      </c>
      <c r="I122" s="95" t="str">
        <f ca="1">IF(بيانات!B122&lt;&gt;"",بيانات!P122,"")</f>
        <v>✅ ساري</v>
      </c>
    </row>
    <row r="123" spans="1:9" ht="21.75" customHeight="1">
      <c r="A123" s="82" t="str">
        <f>IF(بيانات!B123&lt;&gt;"",بيانات!A123,"")</f>
        <v>RCS121</v>
      </c>
      <c r="B123" s="83" t="str">
        <f>IF(بيانات!B123&lt;&gt;"",بيانات!B123,"")</f>
        <v>بواب</v>
      </c>
      <c r="C123" s="83" t="str">
        <f>IF(بيانات!B123&lt;&gt;"",بيانات!C123,"")</f>
        <v>انس جواد</v>
      </c>
      <c r="D123" s="84">
        <f>IF(بيانات!B123&lt;&gt;"",بيانات!J123,"")</f>
        <v>46238</v>
      </c>
      <c r="E123" s="85"/>
      <c r="F123" s="86" t="str">
        <f t="shared" si="1"/>
        <v/>
      </c>
      <c r="G123" s="87"/>
      <c r="H123" s="88" t="str">
        <f>IF(بيانات!B123&lt;&gt;"",بيانات!K123,"")</f>
        <v>مدفوع</v>
      </c>
      <c r="I123" s="88" t="str">
        <f ca="1">IF(بيانات!B123&lt;&gt;"",بيانات!P123,"")</f>
        <v>✅ ساري</v>
      </c>
    </row>
    <row r="124" spans="1:9" ht="21.75" customHeight="1">
      <c r="A124" s="89" t="str">
        <f>IF(بيانات!B124&lt;&gt;"",بيانات!A124,"")</f>
        <v>RCS122</v>
      </c>
      <c r="B124" s="90" t="str">
        <f>IF(بيانات!B124&lt;&gt;"",بيانات!B124,"")</f>
        <v>حميدي</v>
      </c>
      <c r="C124" s="90" t="str">
        <f>IF(بيانات!B124&lt;&gt;"",بيانات!C124,"")</f>
        <v>محمد الامين</v>
      </c>
      <c r="D124" s="91">
        <f>IF(بيانات!B124&lt;&gt;"",بيانات!J124,"")</f>
        <v>46238</v>
      </c>
      <c r="E124" s="92"/>
      <c r="F124" s="93" t="str">
        <f t="shared" si="1"/>
        <v/>
      </c>
      <c r="G124" s="94"/>
      <c r="H124" s="95" t="str">
        <f>IF(بيانات!B124&lt;&gt;"",بيانات!K124,"")</f>
        <v>مدفوع</v>
      </c>
      <c r="I124" s="95" t="str">
        <f ca="1">IF(بيانات!B124&lt;&gt;"",بيانات!P124,"")</f>
        <v>✅ ساري</v>
      </c>
    </row>
    <row r="125" spans="1:9" ht="21.75" customHeight="1">
      <c r="A125" s="82" t="str">
        <f>IF(بيانات!B125&lt;&gt;"",بيانات!A125,"")</f>
        <v>RCS123</v>
      </c>
      <c r="B125" s="83" t="str">
        <f>IF(بيانات!B125&lt;&gt;"",بيانات!B125,"")</f>
        <v>فاتح</v>
      </c>
      <c r="C125" s="83" t="str">
        <f>IF(بيانات!B125&lt;&gt;"",بيانات!C125,"")</f>
        <v>اياد اشرف</v>
      </c>
      <c r="D125" s="84">
        <f>IF(بيانات!B125&lt;&gt;"",بيانات!J125,"")</f>
        <v>46241</v>
      </c>
      <c r="E125" s="85"/>
      <c r="F125" s="86" t="str">
        <f t="shared" si="1"/>
        <v/>
      </c>
      <c r="G125" s="87"/>
      <c r="H125" s="88" t="str">
        <f>IF(بيانات!B125&lt;&gt;"",بيانات!K125,"")</f>
        <v>مدفوع</v>
      </c>
      <c r="I125" s="88" t="e">
        <f>IF(بيانات!B125&lt;&gt;"",بيانات!#REF!,"")</f>
        <v>#REF!</v>
      </c>
    </row>
    <row r="126" spans="1:9" ht="21.75" customHeight="1">
      <c r="A126" s="89" t="str">
        <f>IF(بيانات!B126&lt;&gt;"",بيانات!A126,"")</f>
        <v>RCS124</v>
      </c>
      <c r="B126" s="90" t="str">
        <f>IF(بيانات!B126&lt;&gt;"",بيانات!B126,"")</f>
        <v>عبد الحي</v>
      </c>
      <c r="C126" s="90" t="str">
        <f>IF(بيانات!B126&lt;&gt;"",بيانات!C126,"")</f>
        <v>يوسف</v>
      </c>
      <c r="D126" s="91">
        <f>IF(بيانات!B126&lt;&gt;"",بيانات!J126,"")</f>
        <v>46241</v>
      </c>
      <c r="E126" s="92"/>
      <c r="F126" s="93" t="str">
        <f t="shared" si="1"/>
        <v/>
      </c>
      <c r="G126" s="94"/>
      <c r="H126" s="95" t="str">
        <f>IF(بيانات!B126&lt;&gt;"",بيانات!K126,"")</f>
        <v>مدفوع</v>
      </c>
      <c r="I126" s="95" t="str">
        <f ca="1">IF(بيانات!B126&lt;&gt;"",بيانات!P126,"")</f>
        <v>✅ ساري</v>
      </c>
    </row>
    <row r="127" spans="1:9" ht="21.75" customHeight="1">
      <c r="A127" s="82" t="str">
        <f>IF(بيانات!B127&lt;&gt;"",بيانات!A127,"")</f>
        <v>RCS125</v>
      </c>
      <c r="B127" s="83" t="str">
        <f>IF(بيانات!B127&lt;&gt;"",بيانات!B127,"")</f>
        <v>كدروسي</v>
      </c>
      <c r="C127" s="83" t="str">
        <f>IF(بيانات!B127&lt;&gt;"",بيانات!C127,"")</f>
        <v>فاطيمة</v>
      </c>
      <c r="D127" s="84">
        <f>IF(بيانات!B127&lt;&gt;"",بيانات!J127,"")</f>
        <v>46241</v>
      </c>
      <c r="E127" s="85"/>
      <c r="F127" s="86" t="str">
        <f t="shared" si="1"/>
        <v/>
      </c>
      <c r="G127" s="87"/>
      <c r="H127" s="88" t="str">
        <f>IF(بيانات!B127&lt;&gt;"",بيانات!K127,"")</f>
        <v>مدفوع</v>
      </c>
      <c r="I127" s="88" t="str">
        <f ca="1">IF(بيانات!B127&lt;&gt;"",بيانات!P127,"")</f>
        <v>✅ ساري</v>
      </c>
    </row>
    <row r="128" spans="1:9" ht="21.75" customHeight="1">
      <c r="A128" s="89" t="str">
        <f>IF(بيانات!B128&lt;&gt;"",بيانات!A128,"")</f>
        <v>RCS126</v>
      </c>
      <c r="B128" s="90" t="str">
        <f>IF(بيانات!B128&lt;&gt;"",بيانات!B128,"")</f>
        <v>بوشنتوف</v>
      </c>
      <c r="C128" s="90" t="str">
        <f>IF(بيانات!B128&lt;&gt;"",بيانات!C128,"")</f>
        <v>فادي</v>
      </c>
      <c r="D128" s="91">
        <f>IF(بيانات!B128&lt;&gt;"",بيانات!J128,"")</f>
        <v>46241</v>
      </c>
      <c r="E128" s="92"/>
      <c r="F128" s="93" t="str">
        <f t="shared" si="1"/>
        <v/>
      </c>
      <c r="G128" s="94"/>
      <c r="H128" s="95" t="str">
        <f>IF(بيانات!B128&lt;&gt;"",بيانات!K128,"")</f>
        <v>مدفوع</v>
      </c>
      <c r="I128" s="95" t="str">
        <f ca="1">IF(بيانات!B128&lt;&gt;"",بيانات!P128,"")</f>
        <v>✅ ساري</v>
      </c>
    </row>
    <row r="129" spans="1:9" ht="21.75" customHeight="1">
      <c r="A129" s="82" t="str">
        <f>IF(بيانات!B129&lt;&gt;"",بيانات!A129,"")</f>
        <v>RCS127</v>
      </c>
      <c r="B129" s="83" t="str">
        <f>IF(بيانات!B129&lt;&gt;"",بيانات!B129,"")</f>
        <v>طاقين</v>
      </c>
      <c r="C129" s="83" t="str">
        <f>IF(بيانات!B129&lt;&gt;"",بيانات!C129,"")</f>
        <v>عبد الهادي</v>
      </c>
      <c r="D129" s="84">
        <f>IF(بيانات!B129&lt;&gt;"",بيانات!J129,"")</f>
        <v>46241</v>
      </c>
      <c r="E129" s="85"/>
      <c r="F129" s="86" t="str">
        <f t="shared" si="1"/>
        <v/>
      </c>
      <c r="G129" s="87"/>
      <c r="H129" s="88" t="str">
        <f>IF(بيانات!B129&lt;&gt;"",بيانات!K129,"")</f>
        <v>مدفوع</v>
      </c>
      <c r="I129" s="88" t="str">
        <f ca="1">IF(بيانات!B129&lt;&gt;"",بيانات!P129,"")</f>
        <v>✅ ساري</v>
      </c>
    </row>
    <row r="130" spans="1:9" ht="21.75" customHeight="1">
      <c r="A130" s="89" t="str">
        <f>IF(بيانات!B130&lt;&gt;"",بيانات!A130,"")</f>
        <v>RCS128</v>
      </c>
      <c r="B130" s="90" t="str">
        <f>IF(بيانات!B130&lt;&gt;"",بيانات!B130,"")</f>
        <v>جرفي</v>
      </c>
      <c r="C130" s="90" t="str">
        <f>IF(بيانات!B130&lt;&gt;"",بيانات!C130,"")</f>
        <v>محمد أمين</v>
      </c>
      <c r="D130" s="91">
        <f>IF(بيانات!B130&lt;&gt;"",بيانات!J130,"")</f>
        <v>46241</v>
      </c>
      <c r="E130" s="92"/>
      <c r="F130" s="93" t="str">
        <f t="shared" si="1"/>
        <v/>
      </c>
      <c r="G130" s="94"/>
      <c r="H130" s="95" t="str">
        <f>IF(بيانات!B130&lt;&gt;"",بيانات!K130,"")</f>
        <v>مدفوع</v>
      </c>
      <c r="I130" s="95" t="str">
        <f ca="1">IF(بيانات!B130&lt;&gt;"",بيانات!P130,"")</f>
        <v>✅ ساري</v>
      </c>
    </row>
    <row r="131" spans="1:9" ht="21.75" customHeight="1">
      <c r="A131" s="82" t="str">
        <f>IF(بيانات!B131&lt;&gt;"",بيانات!A131,"")</f>
        <v>RCS129</v>
      </c>
      <c r="B131" s="83" t="str">
        <f>IF(بيانات!B131&lt;&gt;"",بيانات!B131,"")</f>
        <v>كدروسي</v>
      </c>
      <c r="C131" s="83" t="str">
        <f>IF(بيانات!B131&lt;&gt;"",بيانات!C131,"")</f>
        <v xml:space="preserve"> خيرة</v>
      </c>
      <c r="D131" s="84">
        <f>IF(بيانات!B131&lt;&gt;"",بيانات!J131,"")</f>
        <v>46241</v>
      </c>
      <c r="E131" s="85"/>
      <c r="F131" s="86" t="str">
        <f t="shared" ref="F131:F194" si="2">IF(E131="","",E131+30)</f>
        <v/>
      </c>
      <c r="G131" s="87"/>
      <c r="H131" s="88" t="str">
        <f>IF(بيانات!B131&lt;&gt;"",بيانات!K131,"")</f>
        <v>مدفوع</v>
      </c>
      <c r="I131" s="88" t="str">
        <f ca="1">IF(بيانات!B131&lt;&gt;"",بيانات!P131,"")</f>
        <v>✅ ساري</v>
      </c>
    </row>
    <row r="132" spans="1:9" ht="21.75" customHeight="1">
      <c r="A132" s="89" t="str">
        <f>IF(بيانات!B132&lt;&gt;"",بيانات!A132,"")</f>
        <v>RCS130</v>
      </c>
      <c r="B132" s="90" t="str">
        <f>IF(بيانات!B132&lt;&gt;"",بيانات!B132,"")</f>
        <v>أنس</v>
      </c>
      <c r="C132" s="90" t="str">
        <f>IF(بيانات!B132&lt;&gt;"",بيانات!C132,"")</f>
        <v>أنس</v>
      </c>
      <c r="D132" s="91">
        <f>IF(بيانات!B132&lt;&gt;"",بيانات!J132,"")</f>
        <v>46241</v>
      </c>
      <c r="E132" s="92"/>
      <c r="F132" s="93" t="str">
        <f t="shared" si="2"/>
        <v/>
      </c>
      <c r="G132" s="94"/>
      <c r="H132" s="95" t="str">
        <f>IF(بيانات!B132&lt;&gt;"",بيانات!K132,"")</f>
        <v>مدفوع</v>
      </c>
      <c r="I132" s="95" t="str">
        <f ca="1">IF(بيانات!B132&lt;&gt;"",بيانات!P132,"")</f>
        <v>✅ ساري</v>
      </c>
    </row>
    <row r="133" spans="1:9" ht="21.75" customHeight="1">
      <c r="A133" s="82" t="e">
        <f>IF(بيانات!#REF!&lt;&gt;"",بيانات!A133,"")</f>
        <v>#REF!</v>
      </c>
      <c r="B133" s="83" t="e">
        <f>IF(بيانات!#REF!&lt;&gt;"",بيانات!#REF!,"")</f>
        <v>#REF!</v>
      </c>
      <c r="C133" s="83" t="e">
        <f>IF(بيانات!#REF!&lt;&gt;"",بيانات!#REF!,"")</f>
        <v>#REF!</v>
      </c>
      <c r="D133" s="84" t="e">
        <f>IF(بيانات!#REF!&lt;&gt;"",بيانات!#REF!,"")</f>
        <v>#REF!</v>
      </c>
      <c r="E133" s="85"/>
      <c r="F133" s="86" t="str">
        <f t="shared" si="2"/>
        <v/>
      </c>
      <c r="G133" s="87"/>
      <c r="H133" s="88" t="e">
        <f>IF(بيانات!#REF!&lt;&gt;"",بيانات!#REF!,"")</f>
        <v>#REF!</v>
      </c>
      <c r="I133" s="88" t="e">
        <f>IF(بيانات!#REF!&lt;&gt;"",بيانات!#REF!,"")</f>
        <v>#REF!</v>
      </c>
    </row>
    <row r="134" spans="1:9" ht="21.75" customHeight="1">
      <c r="A134" s="89" t="str">
        <f>IF(بيانات!B133&lt;&gt;"",بيانات!A134,"")</f>
        <v>RCS132</v>
      </c>
      <c r="B134" s="90" t="str">
        <f>IF(بيانات!B133&lt;&gt;"",بيانات!B133,"")</f>
        <v>مرجان</v>
      </c>
      <c r="C134" s="90" t="str">
        <f>IF(بيانات!B133&lt;&gt;"",بيانات!C133,"")</f>
        <v>ريان سمش الدين</v>
      </c>
      <c r="D134" s="91">
        <f>IF(بيانات!B133&lt;&gt;"",بيانات!J133,"")</f>
        <v>46241</v>
      </c>
      <c r="E134" s="92"/>
      <c r="F134" s="93" t="str">
        <f t="shared" si="2"/>
        <v/>
      </c>
      <c r="G134" s="94"/>
      <c r="H134" s="95" t="str">
        <f>IF(بيانات!B133&lt;&gt;"",بيانات!K133,"")</f>
        <v>مدفوع</v>
      </c>
      <c r="I134" s="95" t="str">
        <f ca="1">IF(بيانات!B133&lt;&gt;"",بيانات!P133,"")</f>
        <v>✅ ساري</v>
      </c>
    </row>
    <row r="135" spans="1:9" ht="21.75" customHeight="1">
      <c r="A135" s="82" t="str">
        <f>IF(بيانات!B135&lt;&gt;"",بيانات!A135,"")</f>
        <v>RCS133</v>
      </c>
      <c r="B135" s="83" t="str">
        <f>IF(بيانات!B135&lt;&gt;"",بيانات!B135,"")</f>
        <v>رميل</v>
      </c>
      <c r="C135" s="83" t="str">
        <f>IF(بيانات!B135&lt;&gt;"",بيانات!C135,"")</f>
        <v>عماد الدين</v>
      </c>
      <c r="D135" s="84">
        <f>IF(بيانات!B135&lt;&gt;"",بيانات!J135,"")</f>
        <v>46241</v>
      </c>
      <c r="E135" s="85"/>
      <c r="F135" s="86" t="str">
        <f t="shared" si="2"/>
        <v/>
      </c>
      <c r="G135" s="87"/>
      <c r="H135" s="88" t="str">
        <f>IF(بيانات!B135&lt;&gt;"",بيانات!K135,"")</f>
        <v>مدفوع</v>
      </c>
      <c r="I135" s="88" t="str">
        <f ca="1">IF(بيانات!B135&lt;&gt;"",بيانات!P135,"")</f>
        <v>✅ ساري</v>
      </c>
    </row>
    <row r="136" spans="1:9" ht="21.75" customHeight="1">
      <c r="A136" s="89" t="str">
        <f>IF(بيانات!B136&lt;&gt;"",بيانات!A136,"")</f>
        <v>RCS134</v>
      </c>
      <c r="B136" s="90" t="str">
        <f>IF(بيانات!B136&lt;&gt;"",بيانات!B136,"")</f>
        <v>رابح</v>
      </c>
      <c r="C136" s="90" t="str">
        <f>IF(بيانات!B136&lt;&gt;"",بيانات!C136,"")</f>
        <v>طارق ندير</v>
      </c>
      <c r="D136" s="91">
        <f>IF(بيانات!B136&lt;&gt;"",بيانات!J136,"")</f>
        <v>46241</v>
      </c>
      <c r="E136" s="92"/>
      <c r="F136" s="93" t="str">
        <f t="shared" si="2"/>
        <v/>
      </c>
      <c r="G136" s="94"/>
      <c r="H136" s="95" t="str">
        <f>IF(بيانات!B136&lt;&gt;"",بيانات!K136,"")</f>
        <v>مدفوع</v>
      </c>
      <c r="I136" s="95" t="str">
        <f ca="1">IF(بيانات!B136&lt;&gt;"",بيانات!P136,"")</f>
        <v>✅ ساري</v>
      </c>
    </row>
    <row r="137" spans="1:9" ht="21.75" customHeight="1">
      <c r="A137" s="82" t="str">
        <f>IF(بيانات!B137&lt;&gt;"",بيانات!A137,"")</f>
        <v>RCS135</v>
      </c>
      <c r="B137" s="83" t="str">
        <f>IF(بيانات!B137&lt;&gt;"",بيانات!B137,"")</f>
        <v xml:space="preserve">رميل </v>
      </c>
      <c r="C137" s="83" t="str">
        <f>IF(بيانات!B137&lt;&gt;"",بيانات!C137,"")</f>
        <v>بلال محمد</v>
      </c>
      <c r="D137" s="84">
        <f>IF(بيانات!B137&lt;&gt;"",بيانات!J137,"")</f>
        <v>46241</v>
      </c>
      <c r="E137" s="85"/>
      <c r="F137" s="86" t="str">
        <f t="shared" si="2"/>
        <v/>
      </c>
      <c r="G137" s="87"/>
      <c r="H137" s="88" t="str">
        <f>IF(بيانات!B137&lt;&gt;"",بيانات!K137,"")</f>
        <v>مدفوع</v>
      </c>
      <c r="I137" s="88" t="str">
        <f ca="1">IF(بيانات!B137&lt;&gt;"",بيانات!P137,"")</f>
        <v>✅ ساري</v>
      </c>
    </row>
    <row r="138" spans="1:9" ht="21.75" customHeight="1">
      <c r="A138" s="89" t="str">
        <f>IF(بيانات!B138&lt;&gt;"",بيانات!A138,"")</f>
        <v>RCS136</v>
      </c>
      <c r="B138" s="90" t="str">
        <f>IF(بيانات!B138&lt;&gt;"",بيانات!B138,"")</f>
        <v>مغربي</v>
      </c>
      <c r="C138" s="90" t="str">
        <f>IF(بيانات!B138&lt;&gt;"",بيانات!C138,"")</f>
        <v>يونس</v>
      </c>
      <c r="D138" s="91">
        <f>IF(بيانات!B138&lt;&gt;"",بيانات!J138,"")</f>
        <v>46241</v>
      </c>
      <c r="E138" s="92"/>
      <c r="F138" s="93" t="str">
        <f t="shared" si="2"/>
        <v/>
      </c>
      <c r="G138" s="94"/>
      <c r="H138" s="95" t="str">
        <f>IF(بيانات!B138&lt;&gt;"",بيانات!K138,"")</f>
        <v>مدفوع</v>
      </c>
      <c r="I138" s="95" t="str">
        <f ca="1">IF(بيانات!B138&lt;&gt;"",بيانات!P138,"")</f>
        <v>✅ ساري</v>
      </c>
    </row>
    <row r="139" spans="1:9" ht="21.75" customHeight="1">
      <c r="A139" s="82" t="str">
        <f>IF(بيانات!B139&lt;&gt;"",بيانات!A139,"")</f>
        <v>RCS137</v>
      </c>
      <c r="B139" s="83" t="str">
        <f>IF(بيانات!B139&lt;&gt;"",بيانات!B139,"")</f>
        <v>بن عمار</v>
      </c>
      <c r="C139" s="83" t="str">
        <f>IF(بيانات!B139&lt;&gt;"",بيانات!C139,"")</f>
        <v>محمد لقمان</v>
      </c>
      <c r="D139" s="84">
        <f>IF(بيانات!B139&lt;&gt;"",بيانات!J139,"")</f>
        <v>46241</v>
      </c>
      <c r="E139" s="85"/>
      <c r="F139" s="86" t="str">
        <f t="shared" si="2"/>
        <v/>
      </c>
      <c r="G139" s="87"/>
      <c r="H139" s="88" t="str">
        <f>IF(بيانات!B139&lt;&gt;"",بيانات!K139,"")</f>
        <v>مدفوع</v>
      </c>
      <c r="I139" s="88" t="str">
        <f ca="1">IF(بيانات!B139&lt;&gt;"",بيانات!P139,"")</f>
        <v>✅ ساري</v>
      </c>
    </row>
    <row r="140" spans="1:9" ht="21.75" customHeight="1">
      <c r="A140" s="89" t="str">
        <f>IF(بيانات!B140&lt;&gt;"",بيانات!A140,"")</f>
        <v>RCS138</v>
      </c>
      <c r="B140" s="90" t="str">
        <f>IF(بيانات!B140&lt;&gt;"",بيانات!B140,"")</f>
        <v>بن عمار</v>
      </c>
      <c r="C140" s="90" t="str">
        <f>IF(بيانات!B140&lt;&gt;"",بيانات!C140,"")</f>
        <v>حنين كريمة</v>
      </c>
      <c r="D140" s="91">
        <f>IF(بيانات!B140&lt;&gt;"",بيانات!J140,"")</f>
        <v>46241</v>
      </c>
      <c r="E140" s="92"/>
      <c r="F140" s="93" t="str">
        <f t="shared" si="2"/>
        <v/>
      </c>
      <c r="G140" s="94"/>
      <c r="H140" s="95" t="str">
        <f>IF(بيانات!B140&lt;&gt;"",بيانات!K140,"")</f>
        <v>مدفوع</v>
      </c>
      <c r="I140" s="95" t="str">
        <f ca="1">IF(بيانات!B140&lt;&gt;"",بيانات!P140,"")</f>
        <v>✅ ساري</v>
      </c>
    </row>
    <row r="141" spans="1:9" ht="21.75" customHeight="1">
      <c r="A141" s="82" t="str">
        <f>IF(بيانات!B141&lt;&gt;"",بيانات!A141,"")</f>
        <v>RCS139</v>
      </c>
      <c r="B141" s="83" t="str">
        <f>IF(بيانات!B141&lt;&gt;"",بيانات!B141,"")</f>
        <v>بن علي خروبي</v>
      </c>
      <c r="C141" s="83" t="str">
        <f>IF(بيانات!B141&lt;&gt;"",بيانات!C141,"")</f>
        <v>مهدي أيوب</v>
      </c>
      <c r="D141" s="84">
        <f>IF(بيانات!B141&lt;&gt;"",بيانات!J141,"")</f>
        <v>46241</v>
      </c>
      <c r="E141" s="85"/>
      <c r="F141" s="86" t="str">
        <f t="shared" si="2"/>
        <v/>
      </c>
      <c r="G141" s="87"/>
      <c r="H141" s="88" t="str">
        <f>IF(بيانات!B141&lt;&gt;"",بيانات!K141,"")</f>
        <v>مدفوع</v>
      </c>
      <c r="I141" s="88" t="str">
        <f ca="1">IF(بيانات!B141&lt;&gt;"",بيانات!P141,"")</f>
        <v>✅ ساري</v>
      </c>
    </row>
    <row r="142" spans="1:9" ht="21.75" customHeight="1">
      <c r="A142" s="89" t="str">
        <f>IF(بيانات!B142&lt;&gt;"",بيانات!A142,"")</f>
        <v>RCS140</v>
      </c>
      <c r="B142" s="90" t="str">
        <f>IF(بيانات!B142&lt;&gt;"",بيانات!B142,"")</f>
        <v>فراجي</v>
      </c>
      <c r="C142" s="90" t="str">
        <f>IF(بيانات!B142&lt;&gt;"",بيانات!C142,"")</f>
        <v>جاد عبد الإله</v>
      </c>
      <c r="D142" s="91">
        <f>IF(بيانات!B142&lt;&gt;"",بيانات!J142,"")</f>
        <v>46241</v>
      </c>
      <c r="E142" s="92"/>
      <c r="F142" s="93" t="str">
        <f t="shared" si="2"/>
        <v/>
      </c>
      <c r="G142" s="94"/>
      <c r="H142" s="95" t="str">
        <f>IF(بيانات!B142&lt;&gt;"",بيانات!K142,"")</f>
        <v>مدفوع</v>
      </c>
      <c r="I142" s="95" t="str">
        <f ca="1">IF(بيانات!B142&lt;&gt;"",بيانات!P142,"")</f>
        <v>✅ ساري</v>
      </c>
    </row>
    <row r="143" spans="1:9" ht="21.75" customHeight="1">
      <c r="A143" s="82" t="str">
        <f>IF(بيانات!B143&lt;&gt;"",بيانات!A143,"")</f>
        <v>RCS141</v>
      </c>
      <c r="B143" s="83" t="str">
        <f>IF(بيانات!B143&lt;&gt;"",بيانات!B143,"")</f>
        <v xml:space="preserve">جرفي </v>
      </c>
      <c r="C143" s="83" t="str">
        <f>IF(بيانات!B143&lt;&gt;"",بيانات!C143,"")</f>
        <v>ياسين</v>
      </c>
      <c r="D143" s="84">
        <f>IF(بيانات!B143&lt;&gt;"",بيانات!J143,"")</f>
        <v>46241</v>
      </c>
      <c r="E143" s="85"/>
      <c r="F143" s="86" t="str">
        <f t="shared" si="2"/>
        <v/>
      </c>
      <c r="G143" s="87"/>
      <c r="H143" s="88" t="str">
        <f>IF(بيانات!B143&lt;&gt;"",بيانات!K143,"")</f>
        <v>مدفوع</v>
      </c>
      <c r="I143" s="88" t="str">
        <f ca="1">IF(بيانات!B143&lt;&gt;"",بيانات!P143,"")</f>
        <v>✅ ساري</v>
      </c>
    </row>
    <row r="144" spans="1:9" ht="21.75" customHeight="1">
      <c r="A144" s="89" t="str">
        <f>IF(بيانات!B144&lt;&gt;"",بيانات!A144,"")</f>
        <v>RCS142</v>
      </c>
      <c r="B144" s="90" t="str">
        <f>IF(بيانات!B144&lt;&gt;"",بيانات!B144,"")</f>
        <v>سرباح</v>
      </c>
      <c r="C144" s="90" t="str">
        <f>IF(بيانات!B144&lt;&gt;"",بيانات!C144,"")</f>
        <v>شيماء</v>
      </c>
      <c r="D144" s="91">
        <f>IF(بيانات!B144&lt;&gt;"",بيانات!J144,"")</f>
        <v>46241</v>
      </c>
      <c r="E144" s="92"/>
      <c r="F144" s="93" t="str">
        <f t="shared" si="2"/>
        <v/>
      </c>
      <c r="G144" s="94"/>
      <c r="H144" s="95" t="str">
        <f>IF(بيانات!B144&lt;&gt;"",بيانات!K144,"")</f>
        <v>مدفوع</v>
      </c>
      <c r="I144" s="95" t="str">
        <f ca="1">IF(بيانات!B144&lt;&gt;"",بيانات!P144,"")</f>
        <v>✅ ساري</v>
      </c>
    </row>
    <row r="145" spans="1:9" ht="21.75" customHeight="1">
      <c r="A145" s="82" t="str">
        <f>IF(بيانات!B145&lt;&gt;"",بيانات!A145,"")</f>
        <v>RCS143</v>
      </c>
      <c r="B145" s="83" t="str">
        <f>IF(بيانات!B145&lt;&gt;"",بيانات!B145,"")</f>
        <v>بودربالة</v>
      </c>
      <c r="C145" s="83" t="str">
        <f>IF(بيانات!B145&lt;&gt;"",بيانات!C145,"")</f>
        <v>عبد القادر</v>
      </c>
      <c r="D145" s="84">
        <f>IF(بيانات!B145&lt;&gt;"",بيانات!J145,"")</f>
        <v>46241</v>
      </c>
      <c r="E145" s="85"/>
      <c r="F145" s="86" t="str">
        <f t="shared" si="2"/>
        <v/>
      </c>
      <c r="G145" s="87"/>
      <c r="H145" s="88" t="str">
        <f>IF(بيانات!B145&lt;&gt;"",بيانات!K145,"")</f>
        <v>مدفوع</v>
      </c>
      <c r="I145" s="88" t="str">
        <f ca="1">IF(بيانات!B145&lt;&gt;"",بيانات!P145,"")</f>
        <v>✅ ساري</v>
      </c>
    </row>
    <row r="146" spans="1:9" ht="21.75" customHeight="1">
      <c r="A146" s="89" t="str">
        <f>IF(بيانات!B146&lt;&gt;"",بيانات!A146,"")</f>
        <v>RCS144</v>
      </c>
      <c r="B146" s="90" t="str">
        <f>IF(بيانات!B146&lt;&gt;"",بيانات!B146,"")</f>
        <v xml:space="preserve">عثماني </v>
      </c>
      <c r="C146" s="90" t="str">
        <f>IF(بيانات!B146&lt;&gt;"",بيانات!C146,"")</f>
        <v>ياسين</v>
      </c>
      <c r="D146" s="91">
        <f>IF(بيانات!B146&lt;&gt;"",بيانات!J146,"")</f>
        <v>46241</v>
      </c>
      <c r="E146" s="92"/>
      <c r="F146" s="93" t="str">
        <f t="shared" si="2"/>
        <v/>
      </c>
      <c r="G146" s="94"/>
      <c r="H146" s="95" t="str">
        <f>IF(بيانات!B146&lt;&gt;"",بيانات!K146,"")</f>
        <v>مدفوع</v>
      </c>
      <c r="I146" s="95" t="str">
        <f ca="1">IF(بيانات!B146&lt;&gt;"",بيانات!P146,"")</f>
        <v>✅ ساري</v>
      </c>
    </row>
    <row r="147" spans="1:9" ht="21.75" customHeight="1">
      <c r="A147" s="82" t="str">
        <f>IF(بيانات!B147&lt;&gt;"",بيانات!A147,"")</f>
        <v>RCS145</v>
      </c>
      <c r="B147" s="83" t="str">
        <f>IF(بيانات!B147&lt;&gt;"",بيانات!B147,"")</f>
        <v>قاضي</v>
      </c>
      <c r="C147" s="83" t="str">
        <f>IF(بيانات!B147&lt;&gt;"",بيانات!C147,"")</f>
        <v>أنس</v>
      </c>
      <c r="D147" s="84">
        <f>IF(بيانات!B147&lt;&gt;"",بيانات!J147,"")</f>
        <v>46241</v>
      </c>
      <c r="E147" s="85"/>
      <c r="F147" s="86" t="str">
        <f t="shared" si="2"/>
        <v/>
      </c>
      <c r="G147" s="87"/>
      <c r="H147" s="88" t="str">
        <f>IF(بيانات!B147&lt;&gt;"",بيانات!K147,"")</f>
        <v>مدفوع</v>
      </c>
      <c r="I147" s="88" t="str">
        <f ca="1">IF(بيانات!B147&lt;&gt;"",بيانات!P147,"")</f>
        <v>✅ ساري</v>
      </c>
    </row>
    <row r="148" spans="1:9" ht="21.75" customHeight="1">
      <c r="A148" s="89" t="str">
        <f>IF(بيانات!B148&lt;&gt;"",بيانات!A148,"")</f>
        <v>RCS146</v>
      </c>
      <c r="B148" s="90" t="str">
        <f>IF(بيانات!B148&lt;&gt;"",بيانات!B148,"")</f>
        <v>جيدي</v>
      </c>
      <c r="C148" s="90" t="str">
        <f>IF(بيانات!B148&lt;&gt;"",بيانات!C148,"")</f>
        <v>سامي شهين</v>
      </c>
      <c r="D148" s="91">
        <f>IF(بيانات!B148&lt;&gt;"",بيانات!J148,"")</f>
        <v>46241</v>
      </c>
      <c r="E148" s="92"/>
      <c r="F148" s="93" t="str">
        <f t="shared" si="2"/>
        <v/>
      </c>
      <c r="G148" s="94"/>
      <c r="H148" s="95" t="str">
        <f>IF(بيانات!B148&lt;&gt;"",بيانات!K148,"")</f>
        <v>مدفوع</v>
      </c>
      <c r="I148" s="95" t="str">
        <f ca="1">IF(بيانات!B148&lt;&gt;"",بيانات!P148,"")</f>
        <v>✅ ساري</v>
      </c>
    </row>
    <row r="149" spans="1:9" ht="21.75" customHeight="1">
      <c r="A149" s="82" t="str">
        <f>IF(بيانات!B149&lt;&gt;"",بيانات!A149,"")</f>
        <v>RCS147</v>
      </c>
      <c r="B149" s="83" t="str">
        <f>IF(بيانات!B149&lt;&gt;"",بيانات!B149,"")</f>
        <v>خلف</v>
      </c>
      <c r="C149" s="83" t="str">
        <f>IF(بيانات!B149&lt;&gt;"",بيانات!C149,"")</f>
        <v>عبد الهادي</v>
      </c>
      <c r="D149" s="84">
        <f>IF(بيانات!B149&lt;&gt;"",بيانات!J149,"")</f>
        <v>46241</v>
      </c>
      <c r="E149" s="85"/>
      <c r="F149" s="86" t="str">
        <f t="shared" si="2"/>
        <v/>
      </c>
      <c r="G149" s="87"/>
      <c r="H149" s="88" t="str">
        <f>IF(بيانات!B149&lt;&gt;"",بيانات!K149,"")</f>
        <v>مدفوع</v>
      </c>
      <c r="I149" s="88" t="str">
        <f ca="1">IF(بيانات!B149&lt;&gt;"",بيانات!P149,"")</f>
        <v>✅ ساري</v>
      </c>
    </row>
    <row r="150" spans="1:9" ht="21.75" customHeight="1">
      <c r="A150" s="89" t="str">
        <f>IF(بيانات!B150&lt;&gt;"",بيانات!A150,"")</f>
        <v>RCS148</v>
      </c>
      <c r="B150" s="90" t="str">
        <f>IF(بيانات!B150&lt;&gt;"",بيانات!B150,"")</f>
        <v>تاجري</v>
      </c>
      <c r="C150" s="90" t="str">
        <f>IF(بيانات!B150&lt;&gt;"",بيانات!C150,"")</f>
        <v>عبد القادر</v>
      </c>
      <c r="D150" s="91">
        <f>IF(بيانات!B150&lt;&gt;"",بيانات!J150,"")</f>
        <v>46241</v>
      </c>
      <c r="E150" s="92"/>
      <c r="F150" s="93" t="str">
        <f t="shared" si="2"/>
        <v/>
      </c>
      <c r="G150" s="94"/>
      <c r="H150" s="95" t="str">
        <f>IF(بيانات!B150&lt;&gt;"",بيانات!K150,"")</f>
        <v>مدفوع</v>
      </c>
      <c r="I150" s="95" t="str">
        <f ca="1">IF(بيانات!B150&lt;&gt;"",بيانات!P150,"")</f>
        <v>✅ ساري</v>
      </c>
    </row>
    <row r="151" spans="1:9" ht="21.75" customHeight="1">
      <c r="A151" s="82" t="str">
        <f>IF(بيانات!B151&lt;&gt;"",بيانات!A151,"")</f>
        <v>RCS149</v>
      </c>
      <c r="B151" s="83" t="str">
        <f>IF(بيانات!B151&lt;&gt;"",بيانات!B151,"")</f>
        <v>بودربالة</v>
      </c>
      <c r="C151" s="83" t="str">
        <f>IF(بيانات!B151&lt;&gt;"",بيانات!C151,"")</f>
        <v>محمد خيري</v>
      </c>
      <c r="D151" s="84">
        <f>IF(بيانات!B151&lt;&gt;"",بيانات!J151,"")</f>
        <v>46241</v>
      </c>
      <c r="E151" s="85"/>
      <c r="F151" s="86" t="str">
        <f t="shared" si="2"/>
        <v/>
      </c>
      <c r="G151" s="87"/>
      <c r="H151" s="88" t="str">
        <f>IF(بيانات!B151&lt;&gt;"",بيانات!K151,"")</f>
        <v>مدفوع</v>
      </c>
      <c r="I151" s="88" t="str">
        <f ca="1">IF(بيانات!B151&lt;&gt;"",بيانات!P151,"")</f>
        <v>✅ ساري</v>
      </c>
    </row>
    <row r="152" spans="1:9" ht="21.75" customHeight="1">
      <c r="A152" s="89" t="str">
        <f>IF(بيانات!B152&lt;&gt;"",بيانات!A152,"")</f>
        <v>RCS150</v>
      </c>
      <c r="B152" s="90" t="str">
        <f>IF(بيانات!B152&lt;&gt;"",بيانات!B152,"")</f>
        <v>عرجة</v>
      </c>
      <c r="C152" s="90" t="str">
        <f>IF(بيانات!B152&lt;&gt;"",بيانات!C152,"")</f>
        <v>إيناس ريهان</v>
      </c>
      <c r="D152" s="91">
        <f>IF(بيانات!B152&lt;&gt;"",بيانات!J152,"")</f>
        <v>46241</v>
      </c>
      <c r="E152" s="92"/>
      <c r="F152" s="93" t="str">
        <f t="shared" si="2"/>
        <v/>
      </c>
      <c r="G152" s="94"/>
      <c r="H152" s="95" t="str">
        <f>IF(بيانات!B152&lt;&gt;"",بيانات!K152,"")</f>
        <v>مدفوع</v>
      </c>
      <c r="I152" s="95" t="str">
        <f ca="1">IF(بيانات!B152&lt;&gt;"",بيانات!P152,"")</f>
        <v>✅ ساري</v>
      </c>
    </row>
    <row r="153" spans="1:9" ht="21.75" customHeight="1">
      <c r="A153" s="82" t="str">
        <f>IF(بيانات!B153&lt;&gt;"",بيانات!A153,"")</f>
        <v>RCS151</v>
      </c>
      <c r="B153" s="83" t="str">
        <f>IF(بيانات!B153&lt;&gt;"",بيانات!B153,"")</f>
        <v>دحو</v>
      </c>
      <c r="C153" s="83" t="str">
        <f>IF(بيانات!B153&lt;&gt;"",بيانات!C153,"")</f>
        <v>إسلام هارون</v>
      </c>
      <c r="D153" s="84">
        <f>IF(بيانات!B153&lt;&gt;"",بيانات!J153,"")</f>
        <v>46241</v>
      </c>
      <c r="E153" s="85"/>
      <c r="F153" s="86" t="str">
        <f t="shared" si="2"/>
        <v/>
      </c>
      <c r="G153" s="87"/>
      <c r="H153" s="88" t="str">
        <f>IF(بيانات!B153&lt;&gt;"",بيانات!K153,"")</f>
        <v>مدفوع</v>
      </c>
      <c r="I153" s="88" t="str">
        <f ca="1">IF(بيانات!B153&lt;&gt;"",بيانات!P153,"")</f>
        <v>✅ ساري</v>
      </c>
    </row>
    <row r="154" spans="1:9" ht="21.75" customHeight="1">
      <c r="A154" s="89" t="str">
        <f>IF(بيانات!B154&lt;&gt;"",بيانات!A154,"")</f>
        <v>RCS152</v>
      </c>
      <c r="B154" s="90" t="str">
        <f>IF(بيانات!B154&lt;&gt;"",بيانات!B154,"")</f>
        <v>دحو</v>
      </c>
      <c r="C154" s="90" t="str">
        <f>IF(بيانات!B154&lt;&gt;"",بيانات!C154,"")</f>
        <v>جواد</v>
      </c>
      <c r="D154" s="91">
        <f>IF(بيانات!B154&lt;&gt;"",بيانات!J154,"")</f>
        <v>46241</v>
      </c>
      <c r="E154" s="92"/>
      <c r="F154" s="93" t="str">
        <f t="shared" si="2"/>
        <v/>
      </c>
      <c r="G154" s="94"/>
      <c r="H154" s="95" t="str">
        <f>IF(بيانات!B154&lt;&gt;"",بيانات!K154,"")</f>
        <v>مدفوع</v>
      </c>
      <c r="I154" s="95" t="str">
        <f ca="1">IF(بيانات!B154&lt;&gt;"",بيانات!P154,"")</f>
        <v>✅ ساري</v>
      </c>
    </row>
    <row r="155" spans="1:9" ht="21.75" customHeight="1">
      <c r="A155" s="82" t="str">
        <f>IF(بيانات!B155&lt;&gt;"",بيانات!A155,"")</f>
        <v>RCS153</v>
      </c>
      <c r="B155" s="83" t="str">
        <f>IF(بيانات!B155&lt;&gt;"",بيانات!B155,"")</f>
        <v>سكران</v>
      </c>
      <c r="C155" s="83" t="str">
        <f>IF(بيانات!B155&lt;&gt;"",بيانات!C155,"")</f>
        <v>وردة نسرين</v>
      </c>
      <c r="D155" s="84">
        <f>IF(بيانات!B155&lt;&gt;"",بيانات!J155,"")</f>
        <v>46241</v>
      </c>
      <c r="E155" s="85"/>
      <c r="F155" s="86" t="str">
        <f t="shared" si="2"/>
        <v/>
      </c>
      <c r="G155" s="87"/>
      <c r="H155" s="88" t="str">
        <f>IF(بيانات!B155&lt;&gt;"",بيانات!K155,"")</f>
        <v>مدفوع</v>
      </c>
      <c r="I155" s="88" t="str">
        <f ca="1">IF(بيانات!B155&lt;&gt;"",بيانات!P155,"")</f>
        <v>✅ ساري</v>
      </c>
    </row>
    <row r="156" spans="1:9" ht="21.75" customHeight="1">
      <c r="A156" s="89" t="str">
        <f>IF(بيانات!B156&lt;&gt;"",بيانات!A156,"")</f>
        <v>RCS154</v>
      </c>
      <c r="B156" s="90" t="str">
        <f>IF(بيانات!B156&lt;&gt;"",بيانات!B156,"")</f>
        <v>عبد المالك</v>
      </c>
      <c r="C156" s="90" t="str">
        <f>IF(بيانات!B156&lt;&gt;"",بيانات!C156,"")</f>
        <v>أسماء</v>
      </c>
      <c r="D156" s="91">
        <f>IF(بيانات!B156&lt;&gt;"",بيانات!J156,"")</f>
        <v>46241</v>
      </c>
      <c r="E156" s="92"/>
      <c r="F156" s="93" t="str">
        <f t="shared" si="2"/>
        <v/>
      </c>
      <c r="G156" s="94"/>
      <c r="H156" s="95" t="str">
        <f>IF(بيانات!B156&lt;&gt;"",بيانات!K156,"")</f>
        <v>مدفوع</v>
      </c>
      <c r="I156" s="95" t="str">
        <f ca="1">IF(بيانات!B156&lt;&gt;"",بيانات!P156,"")</f>
        <v>✅ ساري</v>
      </c>
    </row>
    <row r="157" spans="1:9" ht="21.75" customHeight="1">
      <c r="A157" s="82" t="str">
        <f>IF(بيانات!B157&lt;&gt;"",بيانات!A157,"")</f>
        <v>RCS155</v>
      </c>
      <c r="B157" s="83" t="str">
        <f>IF(بيانات!B157&lt;&gt;"",بيانات!B157,"")</f>
        <v>جيلالي</v>
      </c>
      <c r="C157" s="83" t="str">
        <f>IF(بيانات!B157&lt;&gt;"",بيانات!C157,"")</f>
        <v>عبد البديع</v>
      </c>
      <c r="D157" s="84">
        <f>IF(بيانات!B157&lt;&gt;"",بيانات!J157,"")</f>
        <v>46241</v>
      </c>
      <c r="E157" s="85"/>
      <c r="F157" s="86" t="str">
        <f t="shared" si="2"/>
        <v/>
      </c>
      <c r="G157" s="87"/>
      <c r="H157" s="88" t="str">
        <f>IF(بيانات!B157&lt;&gt;"",بيانات!K157,"")</f>
        <v>مدفوع</v>
      </c>
      <c r="I157" s="88" t="str">
        <f ca="1">IF(بيانات!B157&lt;&gt;"",بيانات!P157,"")</f>
        <v>✅ ساري</v>
      </c>
    </row>
    <row r="158" spans="1:9" ht="21.75" customHeight="1">
      <c r="A158" s="89" t="str">
        <f>IF(بيانات!B158&lt;&gt;"",بيانات!A158,"")</f>
        <v>RCS156</v>
      </c>
      <c r="B158" s="90" t="str">
        <f>IF(بيانات!B158&lt;&gt;"",بيانات!B158,"")</f>
        <v>قدور شريف</v>
      </c>
      <c r="C158" s="90" t="str">
        <f>IF(بيانات!B158&lt;&gt;"",بيانات!C158,"")</f>
        <v>مخلص إسلام</v>
      </c>
      <c r="D158" s="91">
        <f>IF(بيانات!B158&lt;&gt;"",بيانات!J158,"")</f>
        <v>46241</v>
      </c>
      <c r="E158" s="92"/>
      <c r="F158" s="93" t="str">
        <f t="shared" si="2"/>
        <v/>
      </c>
      <c r="G158" s="94"/>
      <c r="H158" s="95" t="str">
        <f>IF(بيانات!B158&lt;&gt;"",بيانات!K158,"")</f>
        <v>مدفوع</v>
      </c>
      <c r="I158" s="95" t="str">
        <f ca="1">IF(بيانات!B158&lt;&gt;"",بيانات!P158,"")</f>
        <v>✅ ساري</v>
      </c>
    </row>
    <row r="159" spans="1:9" ht="21.75" customHeight="1">
      <c r="A159" s="82" t="str">
        <f>IF(بيانات!B159&lt;&gt;"",بيانات!A159,"")</f>
        <v>RCS157</v>
      </c>
      <c r="B159" s="83" t="str">
        <f>IF(بيانات!B159&lt;&gt;"",بيانات!B159,"")</f>
        <v>مساوي</v>
      </c>
      <c r="C159" s="83" t="str">
        <f>IF(بيانات!B159&lt;&gt;"",بيانات!C159,"")</f>
        <v>عبد الكريم</v>
      </c>
      <c r="D159" s="84">
        <f>IF(بيانات!B159&lt;&gt;"",بيانات!J159,"")</f>
        <v>46241</v>
      </c>
      <c r="E159" s="85"/>
      <c r="F159" s="86" t="str">
        <f t="shared" si="2"/>
        <v/>
      </c>
      <c r="G159" s="87"/>
      <c r="H159" s="88" t="str">
        <f>IF(بيانات!B159&lt;&gt;"",بيانات!K159,"")</f>
        <v>مدفوع</v>
      </c>
      <c r="I159" s="88" t="str">
        <f ca="1">IF(بيانات!B159&lt;&gt;"",بيانات!P159,"")</f>
        <v>✅ ساري</v>
      </c>
    </row>
    <row r="160" spans="1:9" ht="21.75" customHeight="1">
      <c r="A160" s="89" t="str">
        <f>IF(بيانات!B160&lt;&gt;"",بيانات!A160,"")</f>
        <v>RCS158</v>
      </c>
      <c r="B160" s="90" t="str">
        <f>IF(بيانات!B160&lt;&gt;"",بيانات!B160,"")</f>
        <v>علام</v>
      </c>
      <c r="C160" s="90" t="str">
        <f>IF(بيانات!B160&lt;&gt;"",بيانات!C160,"")</f>
        <v>عبد القادر</v>
      </c>
      <c r="D160" s="91">
        <f>IF(بيانات!B160&lt;&gt;"",بيانات!J160,"")</f>
        <v>46241</v>
      </c>
      <c r="E160" s="92"/>
      <c r="F160" s="93" t="str">
        <f t="shared" si="2"/>
        <v/>
      </c>
      <c r="G160" s="94"/>
      <c r="H160" s="95" t="str">
        <f>IF(بيانات!B160&lt;&gt;"",بيانات!K160,"")</f>
        <v>مدفوع</v>
      </c>
      <c r="I160" s="95" t="str">
        <f ca="1">IF(بيانات!B160&lt;&gt;"",بيانات!P160,"")</f>
        <v>✅ ساري</v>
      </c>
    </row>
    <row r="161" spans="1:9" ht="21.75" customHeight="1">
      <c r="A161" s="82" t="str">
        <f>IF(بيانات!B161&lt;&gt;"",بيانات!A161,"")</f>
        <v>RCS159</v>
      </c>
      <c r="B161" s="83" t="str">
        <f>IF(بيانات!B161&lt;&gt;"",بيانات!B161,"")</f>
        <v>علام</v>
      </c>
      <c r="C161" s="83" t="str">
        <f>IF(بيانات!B161&lt;&gt;"",بيانات!C161,"")</f>
        <v>عبد الكريم</v>
      </c>
      <c r="D161" s="84">
        <f>IF(بيانات!B161&lt;&gt;"",بيانات!J161,"")</f>
        <v>46241</v>
      </c>
      <c r="E161" s="85"/>
      <c r="F161" s="86" t="str">
        <f t="shared" si="2"/>
        <v/>
      </c>
      <c r="G161" s="87"/>
      <c r="H161" s="88" t="str">
        <f>IF(بيانات!B161&lt;&gt;"",بيانات!K161,"")</f>
        <v>مدفوع</v>
      </c>
      <c r="I161" s="88" t="str">
        <f ca="1">IF(بيانات!B161&lt;&gt;"",بيانات!P161,"")</f>
        <v>✅ ساري</v>
      </c>
    </row>
    <row r="162" spans="1:9" ht="21.75" customHeight="1">
      <c r="A162" s="89" t="str">
        <f>IF(بيانات!B162&lt;&gt;"",بيانات!A162,"")</f>
        <v>RCS160</v>
      </c>
      <c r="B162" s="90" t="str">
        <f>IF(بيانات!B162&lt;&gt;"",بيانات!B162,"")</f>
        <v>بودريع</v>
      </c>
      <c r="C162" s="90" t="str">
        <f>IF(بيانات!B162&lt;&gt;"",بيانات!C162,"")</f>
        <v>محمد عبد النعيم</v>
      </c>
      <c r="D162" s="91">
        <f>IF(بيانات!B162&lt;&gt;"",بيانات!J162,"")</f>
        <v>46241</v>
      </c>
      <c r="E162" s="92"/>
      <c r="F162" s="93" t="str">
        <f t="shared" si="2"/>
        <v/>
      </c>
      <c r="G162" s="94"/>
      <c r="H162" s="95" t="str">
        <f>IF(بيانات!B162&lt;&gt;"",بيانات!K162,"")</f>
        <v>مدفوع</v>
      </c>
      <c r="I162" s="95" t="str">
        <f ca="1">IF(بيانات!B162&lt;&gt;"",بيانات!P162,"")</f>
        <v>✅ ساري</v>
      </c>
    </row>
    <row r="163" spans="1:9" ht="21.75" customHeight="1">
      <c r="A163" s="82" t="str">
        <f>IF(بيانات!B163&lt;&gt;"",بيانات!A163,"")</f>
        <v>RCS161</v>
      </c>
      <c r="B163" s="83" t="str">
        <f>IF(بيانات!B163&lt;&gt;"",بيانات!B163,"")</f>
        <v>العباسي</v>
      </c>
      <c r="C163" s="83" t="str">
        <f>IF(بيانات!B163&lt;&gt;"",بيانات!C163,"")</f>
        <v>ياسر عبد الهادي</v>
      </c>
      <c r="D163" s="84">
        <f>IF(بيانات!B163&lt;&gt;"",بيانات!J163,"")</f>
        <v>46241</v>
      </c>
      <c r="E163" s="85"/>
      <c r="F163" s="86" t="str">
        <f t="shared" si="2"/>
        <v/>
      </c>
      <c r="G163" s="87"/>
      <c r="H163" s="88" t="str">
        <f>IF(بيانات!B163&lt;&gt;"",بيانات!K163,"")</f>
        <v>مدفوع</v>
      </c>
      <c r="I163" s="88" t="str">
        <f ca="1">IF(بيانات!B163&lt;&gt;"",بيانات!P163,"")</f>
        <v>✅ ساري</v>
      </c>
    </row>
    <row r="164" spans="1:9" ht="21.75" customHeight="1">
      <c r="A164" s="89" t="str">
        <f>IF(بيانات!B164&lt;&gt;"",بيانات!A164,"")</f>
        <v>RCS162</v>
      </c>
      <c r="B164" s="90" t="str">
        <f>IF(بيانات!B164&lt;&gt;"",بيانات!B164,"")</f>
        <v>نصر الله</v>
      </c>
      <c r="C164" s="90" t="str">
        <f>IF(بيانات!B164&lt;&gt;"",بيانات!C164,"")</f>
        <v>أنس</v>
      </c>
      <c r="D164" s="91">
        <f>IF(بيانات!B164&lt;&gt;"",بيانات!J164,"")</f>
        <v>46241</v>
      </c>
      <c r="E164" s="92"/>
      <c r="F164" s="93" t="str">
        <f t="shared" si="2"/>
        <v/>
      </c>
      <c r="G164" s="94"/>
      <c r="H164" s="95" t="str">
        <f>IF(بيانات!B164&lt;&gt;"",بيانات!K164,"")</f>
        <v>مدفوع</v>
      </c>
      <c r="I164" s="95" t="str">
        <f ca="1">IF(بيانات!B164&lt;&gt;"",بيانات!P164,"")</f>
        <v>✅ ساري</v>
      </c>
    </row>
    <row r="165" spans="1:9" ht="21.75" customHeight="1">
      <c r="A165" s="82" t="str">
        <f>IF(بيانات!B165&lt;&gt;"",بيانات!A165,"")</f>
        <v>RCS163</v>
      </c>
      <c r="B165" s="83" t="str">
        <f>IF(بيانات!B165&lt;&gt;"",بيانات!B165,"")</f>
        <v>نصر الله</v>
      </c>
      <c r="C165" s="83" t="str">
        <f>IF(بيانات!B165&lt;&gt;"",بيانات!C165,"")</f>
        <v>عبد الجليل</v>
      </c>
      <c r="D165" s="84">
        <f>IF(بيانات!B165&lt;&gt;"",بيانات!J165,"")</f>
        <v>46241</v>
      </c>
      <c r="E165" s="85"/>
      <c r="F165" s="86" t="str">
        <f t="shared" si="2"/>
        <v/>
      </c>
      <c r="G165" s="87"/>
      <c r="H165" s="88" t="str">
        <f>IF(بيانات!B165&lt;&gt;"",بيانات!K165,"")</f>
        <v>مدفوع</v>
      </c>
      <c r="I165" s="88" t="str">
        <f ca="1">IF(بيانات!B165&lt;&gt;"",بيانات!P165,"")</f>
        <v>✅ ساري</v>
      </c>
    </row>
    <row r="166" spans="1:9" ht="21.75" customHeight="1">
      <c r="A166" s="89" t="str">
        <f>IF(بيانات!B166&lt;&gt;"",بيانات!A166,"")</f>
        <v>RCS164</v>
      </c>
      <c r="B166" s="90" t="str">
        <f>IF(بيانات!B166&lt;&gt;"",بيانات!B166,"")</f>
        <v>قاضي</v>
      </c>
      <c r="C166" s="90" t="str">
        <f>IF(بيانات!B166&lt;&gt;"",بيانات!C166,"")</f>
        <v>المعتصم بالله</v>
      </c>
      <c r="D166" s="91">
        <f>IF(بيانات!B166&lt;&gt;"",بيانات!J166,"")</f>
        <v>46241</v>
      </c>
      <c r="E166" s="92"/>
      <c r="F166" s="93" t="str">
        <f t="shared" si="2"/>
        <v/>
      </c>
      <c r="G166" s="94"/>
      <c r="H166" s="95" t="str">
        <f>IF(بيانات!B166&lt;&gt;"",بيانات!K166,"")</f>
        <v>مدفوع</v>
      </c>
      <c r="I166" s="95" t="str">
        <f ca="1">IF(بيانات!B166&lt;&gt;"",بيانات!P166,"")</f>
        <v>✅ ساري</v>
      </c>
    </row>
    <row r="167" spans="1:9" ht="21.75" customHeight="1">
      <c r="A167" s="82" t="str">
        <f>IF(بيانات!B167&lt;&gt;"",بيانات!A167,"")</f>
        <v>RCS165</v>
      </c>
      <c r="B167" s="83" t="str">
        <f>IF(بيانات!B167&lt;&gt;"",بيانات!B167,"")</f>
        <v>قاضي</v>
      </c>
      <c r="C167" s="83" t="str">
        <f>IF(بيانات!B167&lt;&gt;"",بيانات!C167,"")</f>
        <v>عبد القادر</v>
      </c>
      <c r="D167" s="84">
        <f>IF(بيانات!B167&lt;&gt;"",بيانات!J167,"")</f>
        <v>46241</v>
      </c>
      <c r="E167" s="85"/>
      <c r="F167" s="86" t="str">
        <f t="shared" si="2"/>
        <v/>
      </c>
      <c r="G167" s="87"/>
      <c r="H167" s="88" t="str">
        <f>IF(بيانات!B167&lt;&gt;"",بيانات!K167,"")</f>
        <v>مدفوع</v>
      </c>
      <c r="I167" s="88" t="str">
        <f ca="1">IF(بيانات!B167&lt;&gt;"",بيانات!P167,"")</f>
        <v>✅ ساري</v>
      </c>
    </row>
    <row r="168" spans="1:9" ht="21.75" customHeight="1">
      <c r="A168" s="89" t="str">
        <f>IF(بيانات!B168&lt;&gt;"",بيانات!A168,"")</f>
        <v>RCS166</v>
      </c>
      <c r="B168" s="90" t="str">
        <f>IF(بيانات!B168&lt;&gt;"",بيانات!B168,"")</f>
        <v>عيسات</v>
      </c>
      <c r="C168" s="90" t="str">
        <f>IF(بيانات!B168&lt;&gt;"",بيانات!C168,"")</f>
        <v>موسى</v>
      </c>
      <c r="D168" s="91">
        <f>IF(بيانات!B168&lt;&gt;"",بيانات!J168,"")</f>
        <v>46241</v>
      </c>
      <c r="E168" s="92"/>
      <c r="F168" s="93" t="str">
        <f t="shared" si="2"/>
        <v/>
      </c>
      <c r="G168" s="94"/>
      <c r="H168" s="95" t="str">
        <f>IF(بيانات!B168&lt;&gt;"",بيانات!K168,"")</f>
        <v>مدفوع</v>
      </c>
      <c r="I168" s="95" t="str">
        <f ca="1">IF(بيانات!B168&lt;&gt;"",بيانات!P168,"")</f>
        <v>✅ ساري</v>
      </c>
    </row>
    <row r="169" spans="1:9" ht="21.75" customHeight="1">
      <c r="A169" s="82" t="str">
        <f>IF(بيانات!B169&lt;&gt;"",بيانات!A169,"")</f>
        <v>RCS167</v>
      </c>
      <c r="B169" s="83" t="str">
        <f>IF(بيانات!B169&lt;&gt;"",بيانات!B169,"")</f>
        <v>عيسات</v>
      </c>
      <c r="C169" s="83" t="str">
        <f>IF(بيانات!B169&lt;&gt;"",بيانات!C169,"")</f>
        <v>عبد القادر</v>
      </c>
      <c r="D169" s="84">
        <f>IF(بيانات!B169&lt;&gt;"",بيانات!J169,"")</f>
        <v>46241</v>
      </c>
      <c r="E169" s="85"/>
      <c r="F169" s="86" t="str">
        <f t="shared" si="2"/>
        <v/>
      </c>
      <c r="G169" s="87"/>
      <c r="H169" s="88" t="str">
        <f>IF(بيانات!B169&lt;&gt;"",بيانات!K169,"")</f>
        <v>مدفوع</v>
      </c>
      <c r="I169" s="88" t="str">
        <f ca="1">IF(بيانات!B169&lt;&gt;"",بيانات!P169,"")</f>
        <v>✅ ساري</v>
      </c>
    </row>
    <row r="170" spans="1:9" ht="21.75" customHeight="1">
      <c r="A170" s="89" t="str">
        <f>IF(بيانات!B170&lt;&gt;"",بيانات!A170,"")</f>
        <v>RCS168</v>
      </c>
      <c r="B170" s="90" t="str">
        <f>IF(بيانات!B170&lt;&gt;"",بيانات!B170,"")</f>
        <v>محمدي</v>
      </c>
      <c r="C170" s="90" t="str">
        <f>IF(بيانات!B170&lt;&gt;"",بيانات!C170,"")</f>
        <v>نور الهدى</v>
      </c>
      <c r="D170" s="91">
        <f>IF(بيانات!B170&lt;&gt;"",بيانات!J170,"")</f>
        <v>46241</v>
      </c>
      <c r="E170" s="92"/>
      <c r="F170" s="93" t="str">
        <f t="shared" si="2"/>
        <v/>
      </c>
      <c r="G170" s="94"/>
      <c r="H170" s="95" t="str">
        <f>IF(بيانات!B170&lt;&gt;"",بيانات!K170,"")</f>
        <v>مدفوع</v>
      </c>
      <c r="I170" s="95" t="str">
        <f ca="1">IF(بيانات!B170&lt;&gt;"",بيانات!P170,"")</f>
        <v>✅ ساري</v>
      </c>
    </row>
    <row r="171" spans="1:9" ht="21.75" customHeight="1">
      <c r="A171" s="82" t="str">
        <f>IF(بيانات!B171&lt;&gt;"",بيانات!A171,"")</f>
        <v>RCS169</v>
      </c>
      <c r="B171" s="83" t="str">
        <f>IF(بيانات!B171&lt;&gt;"",بيانات!B171,"")</f>
        <v>لاحول</v>
      </c>
      <c r="C171" s="83" t="str">
        <f>IF(بيانات!B171&lt;&gt;"",بيانات!C171,"")</f>
        <v>زوبيدة</v>
      </c>
      <c r="D171" s="84">
        <f>IF(بيانات!B171&lt;&gt;"",بيانات!J171,"")</f>
        <v>46241</v>
      </c>
      <c r="E171" s="85"/>
      <c r="F171" s="86" t="str">
        <f t="shared" si="2"/>
        <v/>
      </c>
      <c r="G171" s="87"/>
      <c r="H171" s="88" t="str">
        <f>IF(بيانات!B171&lt;&gt;"",بيانات!K171,"")</f>
        <v>مدفوع</v>
      </c>
      <c r="I171" s="88" t="str">
        <f ca="1">IF(بيانات!B171&lt;&gt;"",بيانات!P171,"")</f>
        <v>✅ ساري</v>
      </c>
    </row>
    <row r="172" spans="1:9" ht="21.75" customHeight="1">
      <c r="A172" s="89" t="str">
        <f>IF(بيانات!B172&lt;&gt;"",بيانات!A172,"")</f>
        <v>RCS170</v>
      </c>
      <c r="B172" s="90" t="str">
        <f>IF(بيانات!B172&lt;&gt;"",بيانات!B172,"")</f>
        <v>قاسم</v>
      </c>
      <c r="C172" s="90" t="str">
        <f>IF(بيانات!B172&lt;&gt;"",بيانات!C172,"")</f>
        <v>عمر شمس الدين</v>
      </c>
      <c r="D172" s="91">
        <f>IF(بيانات!B172&lt;&gt;"",بيانات!J172,"")</f>
        <v>46241</v>
      </c>
      <c r="E172" s="92"/>
      <c r="F172" s="93" t="str">
        <f t="shared" si="2"/>
        <v/>
      </c>
      <c r="G172" s="94"/>
      <c r="H172" s="95" t="str">
        <f>IF(بيانات!B172&lt;&gt;"",بيانات!K172,"")</f>
        <v>مدفوع</v>
      </c>
      <c r="I172" s="95" t="str">
        <f ca="1">IF(بيانات!B172&lt;&gt;"",بيانات!P172,"")</f>
        <v>✅ ساري</v>
      </c>
    </row>
    <row r="173" spans="1:9" ht="21.75" customHeight="1">
      <c r="A173" s="82" t="str">
        <f>IF(بيانات!B173&lt;&gt;"",بيانات!A173,"")</f>
        <v>RCS171</v>
      </c>
      <c r="B173" s="83" t="str">
        <f>IF(بيانات!B173&lt;&gt;"",بيانات!B173,"")</f>
        <v>طاقين</v>
      </c>
      <c r="C173" s="83" t="str">
        <f>IF(بيانات!B173&lt;&gt;"",بيانات!C173,"")</f>
        <v>طيب ياسين</v>
      </c>
      <c r="D173" s="84">
        <f>IF(بيانات!B173&lt;&gt;"",بيانات!J173,"")</f>
        <v>46241</v>
      </c>
      <c r="E173" s="85"/>
      <c r="F173" s="86" t="str">
        <f t="shared" si="2"/>
        <v/>
      </c>
      <c r="G173" s="87"/>
      <c r="H173" s="88" t="str">
        <f>IF(بيانات!B173&lt;&gt;"",بيانات!K173,"")</f>
        <v>مدفوع</v>
      </c>
      <c r="I173" s="88" t="str">
        <f ca="1">IF(بيانات!B173&lt;&gt;"",بيانات!P173,"")</f>
        <v>✅ ساري</v>
      </c>
    </row>
    <row r="174" spans="1:9" ht="21.75" customHeight="1">
      <c r="A174" s="89" t="str">
        <f>IF(بيانات!B174&lt;&gt;"",بيانات!A174,"")</f>
        <v>RCS172</v>
      </c>
      <c r="B174" s="90" t="str">
        <f>IF(بيانات!B174&lt;&gt;"",بيانات!B174,"")</f>
        <v>بن فاطيمة</v>
      </c>
      <c r="C174" s="90" t="str">
        <f>IF(بيانات!B174&lt;&gt;"",بيانات!C174,"")</f>
        <v>وفاء</v>
      </c>
      <c r="D174" s="91">
        <f>IF(بيانات!B174&lt;&gt;"",بيانات!J174,"")</f>
        <v>46241</v>
      </c>
      <c r="E174" s="92"/>
      <c r="F174" s="93" t="str">
        <f t="shared" si="2"/>
        <v/>
      </c>
      <c r="G174" s="94"/>
      <c r="H174" s="95" t="str">
        <f>IF(بيانات!B174&lt;&gt;"",بيانات!K174,"")</f>
        <v>مدفوع</v>
      </c>
      <c r="I174" s="95" t="str">
        <f ca="1">IF(بيانات!B174&lt;&gt;"",بيانات!P174,"")</f>
        <v>✅ ساري</v>
      </c>
    </row>
    <row r="175" spans="1:9" ht="21.75" customHeight="1">
      <c r="A175" s="82" t="str">
        <f>IF(بيانات!B175&lt;&gt;"",بيانات!A175,"")</f>
        <v>RCS173</v>
      </c>
      <c r="B175" s="83" t="str">
        <f>IF(بيانات!B175&lt;&gt;"",بيانات!B175,"")</f>
        <v xml:space="preserve">خرشي </v>
      </c>
      <c r="C175" s="83" t="str">
        <f>IF(بيانات!B175&lt;&gt;"",بيانات!C175,"")</f>
        <v>صلاح الدين محمود</v>
      </c>
      <c r="D175" s="84">
        <f>IF(بيانات!B175&lt;&gt;"",بيانات!J175,"")</f>
        <v>46245</v>
      </c>
      <c r="E175" s="85"/>
      <c r="F175" s="86" t="str">
        <f t="shared" si="2"/>
        <v/>
      </c>
      <c r="G175" s="87"/>
      <c r="H175" s="88" t="str">
        <f>IF(بيانات!B175&lt;&gt;"",بيانات!K175,"")</f>
        <v>مدفوع</v>
      </c>
      <c r="I175" s="88" t="str">
        <f ca="1">IF(بيانات!B175&lt;&gt;"",بيانات!P175,"")</f>
        <v>✅ ساري</v>
      </c>
    </row>
    <row r="176" spans="1:9" ht="21.75" customHeight="1">
      <c r="A176" s="89" t="str">
        <f>IF(بيانات!B176&lt;&gt;"",بيانات!A176,"")</f>
        <v>RCS174</v>
      </c>
      <c r="B176" s="90" t="str">
        <f>IF(بيانات!B176&lt;&gt;"",بيانات!B176,"")</f>
        <v>عباس</v>
      </c>
      <c r="C176" s="90" t="str">
        <f>IF(بيانات!B176&lt;&gt;"",بيانات!C176,"")</f>
        <v>محمذ</v>
      </c>
      <c r="D176" s="91">
        <f>IF(بيانات!B176&lt;&gt;"",بيانات!J176,"")</f>
        <v>46245</v>
      </c>
      <c r="E176" s="92"/>
      <c r="F176" s="93" t="str">
        <f t="shared" si="2"/>
        <v/>
      </c>
      <c r="G176" s="94"/>
      <c r="H176" s="95" t="str">
        <f>IF(بيانات!B176&lt;&gt;"",بيانات!K176,"")</f>
        <v>مدفوع</v>
      </c>
      <c r="I176" s="95" t="str">
        <f ca="1">IF(بيانات!B176&lt;&gt;"",بيانات!P176,"")</f>
        <v>✅ ساري</v>
      </c>
    </row>
    <row r="177" spans="1:9" ht="21.75" customHeight="1">
      <c r="A177" s="82" t="str">
        <f>IF(بيانات!B177&lt;&gt;"",بيانات!A177,"")</f>
        <v>X001</v>
      </c>
      <c r="B177" s="83" t="str">
        <f>IF(بيانات!B177&lt;&gt;"",بيانات!B177,"")</f>
        <v xml:space="preserve">كريم </v>
      </c>
      <c r="C177" s="83" t="str">
        <f>IF(بيانات!B177&lt;&gt;"",بيانات!C177,"")</f>
        <v>طيب أنس</v>
      </c>
      <c r="D177" s="84">
        <f>IF(بيانات!B177&lt;&gt;"",بيانات!J177,"")</f>
        <v>46245</v>
      </c>
      <c r="E177" s="85"/>
      <c r="F177" s="86" t="str">
        <f t="shared" si="2"/>
        <v/>
      </c>
      <c r="G177" s="87"/>
      <c r="H177" s="88" t="str">
        <f>IF(بيانات!B177&lt;&gt;"",بيانات!K177,"")</f>
        <v>مدفوع</v>
      </c>
      <c r="I177" s="88" t="str">
        <f ca="1">IF(بيانات!B177&lt;&gt;"",بيانات!P177,"")</f>
        <v>✅ ساري</v>
      </c>
    </row>
    <row r="178" spans="1:9" ht="21.75" customHeight="1">
      <c r="A178" s="89" t="str">
        <f>IF(بيانات!B178&lt;&gt;"",بيانات!A178,"")</f>
        <v>RCS175</v>
      </c>
      <c r="B178" s="90" t="str">
        <f>IF(بيانات!B178&lt;&gt;"",بيانات!B178,"")</f>
        <v>داودي</v>
      </c>
      <c r="C178" s="90" t="str">
        <f>IF(بيانات!B178&lt;&gt;"",بيانات!C178,"")</f>
        <v>رجب</v>
      </c>
      <c r="D178" s="91">
        <f>IF(بيانات!B178&lt;&gt;"",بيانات!J178,"")</f>
        <v>46245</v>
      </c>
      <c r="E178" s="92"/>
      <c r="F178" s="93" t="str">
        <f t="shared" si="2"/>
        <v/>
      </c>
      <c r="G178" s="94"/>
      <c r="H178" s="95" t="str">
        <f>IF(بيانات!B178&lt;&gt;"",بيانات!K178,"")</f>
        <v>مدفوع</v>
      </c>
      <c r="I178" s="95" t="str">
        <f ca="1">IF(بيانات!B178&lt;&gt;"",بيانات!P178,"")</f>
        <v>✅ ساري</v>
      </c>
    </row>
    <row r="179" spans="1:9" ht="21.75" customHeight="1">
      <c r="A179" s="82" t="str">
        <f>IF(بيانات!B179&lt;&gt;"",بيانات!A179,"")</f>
        <v>RCS176</v>
      </c>
      <c r="B179" s="83" t="str">
        <f>IF(بيانات!B179&lt;&gt;"",بيانات!B179,"")</f>
        <v>ويسي</v>
      </c>
      <c r="C179" s="83" t="str">
        <f>IF(بيانات!B179&lt;&gt;"",بيانات!C179,"")</f>
        <v>الحاج محمد نذير</v>
      </c>
      <c r="D179" s="84">
        <f>IF(بيانات!B179&lt;&gt;"",بيانات!J179,"")</f>
        <v>46245</v>
      </c>
      <c r="E179" s="85"/>
      <c r="F179" s="86" t="str">
        <f t="shared" si="2"/>
        <v/>
      </c>
      <c r="G179" s="87"/>
      <c r="H179" s="88" t="str">
        <f>IF(بيانات!B179&lt;&gt;"",بيانات!K179,"")</f>
        <v>مدفوع</v>
      </c>
      <c r="I179" s="88" t="str">
        <f ca="1">IF(بيانات!B179&lt;&gt;"",بيانات!P179,"")</f>
        <v>✅ ساري</v>
      </c>
    </row>
    <row r="180" spans="1:9" ht="21.75" customHeight="1">
      <c r="A180" s="89" t="str">
        <f>IF(بيانات!B180&lt;&gt;"",بيانات!A180,"")</f>
        <v>X002</v>
      </c>
      <c r="B180" s="90" t="str">
        <f>IF(بيانات!B180&lt;&gt;"",بيانات!B180,"")</f>
        <v xml:space="preserve">زايري </v>
      </c>
      <c r="C180" s="90" t="str">
        <f>IF(بيانات!B180&lt;&gt;"",بيانات!C180,"")</f>
        <v>أسامة</v>
      </c>
      <c r="D180" s="91">
        <f>IF(بيانات!B180&lt;&gt;"",بيانات!J180,"")</f>
        <v>46245</v>
      </c>
      <c r="E180" s="92"/>
      <c r="F180" s="93" t="str">
        <f t="shared" si="2"/>
        <v/>
      </c>
      <c r="G180" s="94"/>
      <c r="H180" s="95" t="str">
        <f>IF(بيانات!B180&lt;&gt;"",بيانات!K180,"")</f>
        <v>مدفوع</v>
      </c>
      <c r="I180" s="95" t="str">
        <f ca="1">IF(بيانات!B180&lt;&gt;"",بيانات!P180,"")</f>
        <v>✅ ساري</v>
      </c>
    </row>
    <row r="181" spans="1:9" ht="21.75" customHeight="1">
      <c r="A181" s="82" t="str">
        <f>IF(بيانات!B181&lt;&gt;"",بيانات!A181,"")</f>
        <v>X003</v>
      </c>
      <c r="B181" s="83" t="str">
        <f>IF(بيانات!B181&lt;&gt;"",بيانات!B181,"")</f>
        <v xml:space="preserve">زايري </v>
      </c>
      <c r="C181" s="83" t="str">
        <f>IF(بيانات!B181&lt;&gt;"",بيانات!C181,"")</f>
        <v>مخطارمحمد</v>
      </c>
      <c r="D181" s="84">
        <f>IF(بيانات!B181&lt;&gt;"",بيانات!J181,"")</f>
        <v>46245</v>
      </c>
      <c r="E181" s="85"/>
      <c r="F181" s="86" t="str">
        <f t="shared" si="2"/>
        <v/>
      </c>
      <c r="G181" s="87"/>
      <c r="H181" s="88" t="str">
        <f>IF(بيانات!B181&lt;&gt;"",بيانات!K181,"")</f>
        <v>مدفوع</v>
      </c>
      <c r="I181" s="88" t="str">
        <f ca="1">IF(بيانات!B181&lt;&gt;"",بيانات!P181,"")</f>
        <v>✅ ساري</v>
      </c>
    </row>
    <row r="182" spans="1:9" ht="21.75" customHeight="1">
      <c r="A182" s="89" t="str">
        <f>IF(بيانات!B182&lt;&gt;"",بيانات!A182,"")</f>
        <v>RCS177</v>
      </c>
      <c r="B182" s="90" t="str">
        <f>IF(بيانات!B182&lt;&gt;"",بيانات!B182,"")</f>
        <v xml:space="preserve">ويسي </v>
      </c>
      <c r="C182" s="90" t="str">
        <f>IF(بيانات!B182&lt;&gt;"",بيانات!C182,"")</f>
        <v>أمير رضوان</v>
      </c>
      <c r="D182" s="91">
        <f>IF(بيانات!B182&lt;&gt;"",بيانات!J182,"")</f>
        <v>46245</v>
      </c>
      <c r="E182" s="92"/>
      <c r="F182" s="93" t="str">
        <f t="shared" si="2"/>
        <v/>
      </c>
      <c r="G182" s="94"/>
      <c r="H182" s="95" t="str">
        <f>IF(بيانات!B182&lt;&gt;"",بيانات!K182,"")</f>
        <v>مدفوع</v>
      </c>
      <c r="I182" s="95" t="str">
        <f ca="1">IF(بيانات!B182&lt;&gt;"",بيانات!P182,"")</f>
        <v>✅ ساري</v>
      </c>
    </row>
    <row r="183" spans="1:9" ht="21.75" customHeight="1">
      <c r="A183" s="82" t="str">
        <f>IF(بيانات!B183&lt;&gt;"",بيانات!A183,"")</f>
        <v>RCS178</v>
      </c>
      <c r="B183" s="83" t="str">
        <f>IF(بيانات!B183&lt;&gt;"",بيانات!B183,"")</f>
        <v xml:space="preserve">محمودي </v>
      </c>
      <c r="C183" s="83" t="str">
        <f>IF(بيانات!B183&lt;&gt;"",بيانات!C183,"")</f>
        <v>خالد أنس</v>
      </c>
      <c r="D183" s="84">
        <f>IF(بيانات!B183&lt;&gt;"",بيانات!J183,"")</f>
        <v>46245</v>
      </c>
      <c r="E183" s="85"/>
      <c r="F183" s="86" t="str">
        <f t="shared" si="2"/>
        <v/>
      </c>
      <c r="G183" s="87"/>
      <c r="H183" s="88" t="str">
        <f>IF(بيانات!B183&lt;&gt;"",بيانات!K183,"")</f>
        <v>مدفوع</v>
      </c>
      <c r="I183" s="88" t="str">
        <f ca="1">IF(بيانات!B183&lt;&gt;"",بيانات!P183,"")</f>
        <v>✅ ساري</v>
      </c>
    </row>
    <row r="184" spans="1:9" ht="21.75" customHeight="1">
      <c r="A184" s="89" t="str">
        <f>IF(بيانات!B184&lt;&gt;"",بيانات!A184,"")</f>
        <v>RCS179</v>
      </c>
      <c r="B184" s="90" t="str">
        <f>IF(بيانات!B184&lt;&gt;"",بيانات!B184,"")</f>
        <v xml:space="preserve">محمودي </v>
      </c>
      <c r="C184" s="90" t="str">
        <f>IF(بيانات!B184&lt;&gt;"",بيانات!C184,"")</f>
        <v>عبد الغني</v>
      </c>
      <c r="D184" s="91">
        <f>IF(بيانات!B184&lt;&gt;"",بيانات!J184,"")</f>
        <v>46245</v>
      </c>
      <c r="E184" s="92"/>
      <c r="F184" s="93" t="str">
        <f t="shared" si="2"/>
        <v/>
      </c>
      <c r="G184" s="94"/>
      <c r="H184" s="95" t="str">
        <f>IF(بيانات!B184&lt;&gt;"",بيانات!K184,"")</f>
        <v>مدفوع</v>
      </c>
      <c r="I184" s="95" t="str">
        <f ca="1">IF(بيانات!B184&lt;&gt;"",بيانات!P184,"")</f>
        <v>✅ ساري</v>
      </c>
    </row>
    <row r="185" spans="1:9" ht="21.75" customHeight="1">
      <c r="A185" s="82" t="str">
        <f>IF(بيانات!B185&lt;&gt;"",بيانات!A185,"")</f>
        <v>RCS180</v>
      </c>
      <c r="B185" s="83" t="str">
        <f>IF(بيانات!B185&lt;&gt;"",بيانات!B185,"")</f>
        <v xml:space="preserve">هبري </v>
      </c>
      <c r="C185" s="83" t="str">
        <f>IF(بيانات!B185&lt;&gt;"",بيانات!C185,"")</f>
        <v xml:space="preserve">محمد يوسف </v>
      </c>
      <c r="D185" s="84">
        <f>IF(بيانات!B185&lt;&gt;"",بيانات!J185,"")</f>
        <v>46245</v>
      </c>
      <c r="E185" s="85"/>
      <c r="F185" s="86" t="str">
        <f t="shared" si="2"/>
        <v/>
      </c>
      <c r="G185" s="87"/>
      <c r="H185" s="88" t="str">
        <f>IF(بيانات!B185&lt;&gt;"",بيانات!K185,"")</f>
        <v>مدفوع</v>
      </c>
      <c r="I185" s="88" t="str">
        <f ca="1">IF(بيانات!B185&lt;&gt;"",بيانات!P185,"")</f>
        <v>✅ ساري</v>
      </c>
    </row>
    <row r="186" spans="1:9" ht="21.75" customHeight="1">
      <c r="A186" s="89" t="str">
        <f>IF(بيانات!B186&lt;&gt;"",بيانات!A186,"")</f>
        <v>X004</v>
      </c>
      <c r="B186" s="90" t="str">
        <f>IF(بيانات!B186&lt;&gt;"",بيانات!B186,"")</f>
        <v>فارس</v>
      </c>
      <c r="C186" s="90" t="str">
        <f>IF(بيانات!B186&lt;&gt;"",بيانات!C186,"")</f>
        <v>عبد الناصر</v>
      </c>
      <c r="D186" s="91">
        <f>IF(بيانات!B186&lt;&gt;"",بيانات!J186,"")</f>
        <v>46245</v>
      </c>
      <c r="E186" s="92"/>
      <c r="F186" s="93" t="str">
        <f t="shared" si="2"/>
        <v/>
      </c>
      <c r="G186" s="94"/>
      <c r="H186" s="95" t="str">
        <f>IF(بيانات!B186&lt;&gt;"",بيانات!K186,"")</f>
        <v>مدفوع</v>
      </c>
      <c r="I186" s="95" t="str">
        <f ca="1">IF(بيانات!B186&lt;&gt;"",بيانات!P186,"")</f>
        <v>✅ ساري</v>
      </c>
    </row>
    <row r="187" spans="1:9" ht="21.75" customHeight="1">
      <c r="A187" s="82" t="str">
        <f>IF(بيانات!B187&lt;&gt;"",بيانات!A187,"")</f>
        <v>X005</v>
      </c>
      <c r="B187" s="83" t="str">
        <f>IF(بيانات!B187&lt;&gt;"",بيانات!B187,"")</f>
        <v>حبيش</v>
      </c>
      <c r="C187" s="83" t="str">
        <f>IF(بيانات!B187&lt;&gt;"",بيانات!C187,"")</f>
        <v>اسماعيل</v>
      </c>
      <c r="D187" s="84">
        <f>IF(بيانات!B187&lt;&gt;"",بيانات!J187,"")</f>
        <v>46245</v>
      </c>
      <c r="E187" s="85"/>
      <c r="F187" s="86" t="str">
        <f t="shared" si="2"/>
        <v/>
      </c>
      <c r="G187" s="87"/>
      <c r="H187" s="88" t="str">
        <f>IF(بيانات!B187&lt;&gt;"",بيانات!K187,"")</f>
        <v>مدفوع</v>
      </c>
      <c r="I187" s="88" t="str">
        <f ca="1">IF(بيانات!B187&lt;&gt;"",بيانات!P187,"")</f>
        <v>✅ ساري</v>
      </c>
    </row>
    <row r="188" spans="1:9" ht="21.75" customHeight="1">
      <c r="A188" s="89" t="str">
        <f>IF(بيانات!B188&lt;&gt;"",بيانات!A188,"")</f>
        <v>RCS181</v>
      </c>
      <c r="B188" s="90" t="str">
        <f>IF(بيانات!B188&lt;&gt;"",بيانات!B188,"")</f>
        <v>بلحول</v>
      </c>
      <c r="C188" s="90" t="str">
        <f>IF(بيانات!B188&lt;&gt;"",بيانات!C188,"")</f>
        <v>اياد ايمن</v>
      </c>
      <c r="D188" s="91">
        <f>IF(بيانات!B188&lt;&gt;"",بيانات!J188,"")</f>
        <v>46245</v>
      </c>
      <c r="E188" s="92"/>
      <c r="F188" s="93" t="str">
        <f t="shared" si="2"/>
        <v/>
      </c>
      <c r="G188" s="94"/>
      <c r="H188" s="95" t="str">
        <f>IF(بيانات!B188&lt;&gt;"",بيانات!K188,"")</f>
        <v>مدفوع</v>
      </c>
      <c r="I188" s="95" t="str">
        <f ca="1">IF(بيانات!B188&lt;&gt;"",بيانات!P188,"")</f>
        <v>✅ ساري</v>
      </c>
    </row>
    <row r="189" spans="1:9" ht="21.75" customHeight="1">
      <c r="A189" s="82" t="str">
        <f>IF(بيانات!B189&lt;&gt;"",بيانات!A189,"")</f>
        <v>RCS182</v>
      </c>
      <c r="B189" s="83" t="str">
        <f>IF(بيانات!B189&lt;&gt;"",بيانات!B189,"")</f>
        <v>حليمي</v>
      </c>
      <c r="C189" s="83" t="str">
        <f>IF(بيانات!B189&lt;&gt;"",بيانات!C189,"")</f>
        <v>فاطمة الزهراء</v>
      </c>
      <c r="D189" s="84">
        <f>IF(بيانات!B189&lt;&gt;"",بيانات!J189,"")</f>
        <v>46245</v>
      </c>
      <c r="E189" s="85"/>
      <c r="F189" s="86" t="str">
        <f t="shared" si="2"/>
        <v/>
      </c>
      <c r="G189" s="87"/>
      <c r="H189" s="88" t="str">
        <f>IF(بيانات!B189&lt;&gt;"",بيانات!K189,"")</f>
        <v>مدفوع</v>
      </c>
      <c r="I189" s="88" t="str">
        <f ca="1">IF(بيانات!B189&lt;&gt;"",بيانات!P189,"")</f>
        <v>✅ ساري</v>
      </c>
    </row>
    <row r="190" spans="1:9" ht="21.75" customHeight="1">
      <c r="A190" s="89" t="str">
        <f>IF(بيانات!B190&lt;&gt;"",بيانات!A190,"")</f>
        <v>RCS183</v>
      </c>
      <c r="B190" s="90" t="str">
        <f>IF(بيانات!B190&lt;&gt;"",بيانات!B190,"")</f>
        <v>بوبكر</v>
      </c>
      <c r="C190" s="90" t="str">
        <f>IF(بيانات!B190&lt;&gt;"",بيانات!C190,"")</f>
        <v>هديل احسان</v>
      </c>
      <c r="D190" s="91">
        <f>IF(بيانات!B190&lt;&gt;"",بيانات!J190,"")</f>
        <v>46245</v>
      </c>
      <c r="E190" s="92"/>
      <c r="F190" s="93" t="str">
        <f t="shared" si="2"/>
        <v/>
      </c>
      <c r="G190" s="94"/>
      <c r="H190" s="95" t="str">
        <f>IF(بيانات!B190&lt;&gt;"",بيانات!K190,"")</f>
        <v>مدفوع</v>
      </c>
      <c r="I190" s="95" t="str">
        <f ca="1">IF(بيانات!B190&lt;&gt;"",بيانات!P190,"")</f>
        <v>✅ ساري</v>
      </c>
    </row>
    <row r="191" spans="1:9" ht="21.75" customHeight="1">
      <c r="A191" s="82" t="str">
        <f>IF(بيانات!B191&lt;&gt;"",بيانات!A191,"")</f>
        <v>RCS184</v>
      </c>
      <c r="B191" s="83" t="str">
        <f>IF(بيانات!B191&lt;&gt;"",بيانات!B191,"")</f>
        <v>بالي</v>
      </c>
      <c r="C191" s="83" t="str">
        <f>IF(بيانات!B191&lt;&gt;"",بيانات!C191,"")</f>
        <v>فاتح</v>
      </c>
      <c r="D191" s="84">
        <f>IF(بيانات!B191&lt;&gt;"",بيانات!J191,"")</f>
        <v>46245</v>
      </c>
      <c r="E191" s="85"/>
      <c r="F191" s="86" t="str">
        <f t="shared" si="2"/>
        <v/>
      </c>
      <c r="G191" s="87"/>
      <c r="H191" s="88" t="str">
        <f>IF(بيانات!B191&lt;&gt;"",بيانات!K191,"")</f>
        <v>مدفوع</v>
      </c>
      <c r="I191" s="88" t="str">
        <f ca="1">IF(بيانات!B191&lt;&gt;"",بيانات!P191,"")</f>
        <v>✅ ساري</v>
      </c>
    </row>
    <row r="192" spans="1:9" ht="21.75" customHeight="1">
      <c r="A192" s="89" t="str">
        <f>IF(بيانات!B192&lt;&gt;"",بيانات!A192,"")</f>
        <v>RCS185</v>
      </c>
      <c r="B192" s="90" t="str">
        <f>IF(بيانات!B192&lt;&gt;"",بيانات!B192,"")</f>
        <v xml:space="preserve">شابة </v>
      </c>
      <c r="C192" s="90" t="str">
        <f>IF(بيانات!B192&lt;&gt;"",بيانات!C192,"")</f>
        <v>خليل محمد</v>
      </c>
      <c r="D192" s="91">
        <f>IF(بيانات!B192&lt;&gt;"",بيانات!J192,"")</f>
        <v>46245</v>
      </c>
      <c r="E192" s="92"/>
      <c r="F192" s="93" t="str">
        <f t="shared" si="2"/>
        <v/>
      </c>
      <c r="G192" s="94"/>
      <c r="H192" s="95" t="str">
        <f>IF(بيانات!B192&lt;&gt;"",بيانات!K192,"")</f>
        <v>مدفوع</v>
      </c>
      <c r="I192" s="95" t="str">
        <f ca="1">IF(بيانات!B192&lt;&gt;"",بيانات!P192,"")</f>
        <v>✅ ساري</v>
      </c>
    </row>
    <row r="193" spans="1:9" ht="21.75" customHeight="1">
      <c r="A193" s="82" t="str">
        <f>IF(بيانات!B193&lt;&gt;"",بيانات!A193,"")</f>
        <v>X006</v>
      </c>
      <c r="B193" s="83" t="str">
        <f>IF(بيانات!B193&lt;&gt;"",بيانات!B193,"")</f>
        <v>حمادو</v>
      </c>
      <c r="C193" s="83" t="str">
        <f>IF(بيانات!B193&lt;&gt;"",بيانات!C193,"")</f>
        <v>ندى</v>
      </c>
      <c r="D193" s="84">
        <f>IF(بيانات!B193&lt;&gt;"",بيانات!J193,"")</f>
        <v>46245</v>
      </c>
      <c r="E193" s="85"/>
      <c r="F193" s="86" t="str">
        <f t="shared" si="2"/>
        <v/>
      </c>
      <c r="G193" s="87"/>
      <c r="H193" s="88" t="str">
        <f>IF(بيانات!B193&lt;&gt;"",بيانات!K193,"")</f>
        <v>مدفوع</v>
      </c>
      <c r="I193" s="88" t="str">
        <f ca="1">IF(بيانات!B193&lt;&gt;"",بيانات!P193,"")</f>
        <v>✅ ساري</v>
      </c>
    </row>
    <row r="194" spans="1:9" ht="21.75" customHeight="1">
      <c r="A194" s="89" t="str">
        <f>IF(بيانات!B194&lt;&gt;"",بيانات!A194,"")</f>
        <v>X007</v>
      </c>
      <c r="B194" s="90" t="str">
        <f>IF(بيانات!B194&lt;&gt;"",بيانات!B194,"")</f>
        <v>حمادو</v>
      </c>
      <c r="C194" s="90" t="str">
        <f>IF(بيانات!B194&lt;&gt;"",بيانات!C194,"")</f>
        <v>رؤية</v>
      </c>
      <c r="D194" s="91">
        <f>IF(بيانات!B194&lt;&gt;"",بيانات!J194,"")</f>
        <v>46245</v>
      </c>
      <c r="E194" s="92"/>
      <c r="F194" s="93" t="str">
        <f t="shared" si="2"/>
        <v/>
      </c>
      <c r="G194" s="94"/>
      <c r="H194" s="95" t="str">
        <f>IF(بيانات!B194&lt;&gt;"",بيانات!K194,"")</f>
        <v>مدفوع</v>
      </c>
      <c r="I194" s="95" t="str">
        <f ca="1">IF(بيانات!B194&lt;&gt;"",بيانات!P194,"")</f>
        <v>✅ ساري</v>
      </c>
    </row>
    <row r="195" spans="1:9" ht="21.75" customHeight="1">
      <c r="A195" s="82" t="str">
        <f>IF(بيانات!B195&lt;&gt;"",بيانات!A195,"")</f>
        <v>RCS186</v>
      </c>
      <c r="B195" s="83" t="str">
        <f>IF(بيانات!B195&lt;&gt;"",بيانات!B195,"")</f>
        <v>خالدي</v>
      </c>
      <c r="C195" s="83" t="str">
        <f>IF(بيانات!B195&lt;&gt;"",بيانات!C195,"")</f>
        <v>معمر زكرياء</v>
      </c>
      <c r="D195" s="84">
        <f>IF(بيانات!B195&lt;&gt;"",بيانات!J195,"")</f>
        <v>46245</v>
      </c>
      <c r="E195" s="85"/>
      <c r="F195" s="86" t="str">
        <f t="shared" ref="F195:F258" si="3">IF(E195="","",E195+30)</f>
        <v/>
      </c>
      <c r="G195" s="87"/>
      <c r="H195" s="88" t="str">
        <f>IF(بيانات!B195&lt;&gt;"",بيانات!K195,"")</f>
        <v>مدفوع</v>
      </c>
      <c r="I195" s="88" t="str">
        <f ca="1">IF(بيانات!B195&lt;&gt;"",بيانات!P195,"")</f>
        <v>✅ ساري</v>
      </c>
    </row>
    <row r="196" spans="1:9" ht="21.75" customHeight="1">
      <c r="A196" s="89" t="str">
        <f>IF(بيانات!B196&lt;&gt;"",بيانات!A196,"")</f>
        <v>RCS187</v>
      </c>
      <c r="B196" s="90" t="str">
        <f>IF(بيانات!B196&lt;&gt;"",بيانات!B196,"")</f>
        <v>خرشي</v>
      </c>
      <c r="C196" s="90" t="str">
        <f>IF(بيانات!B196&lt;&gt;"",بيانات!C196,"")</f>
        <v>عمار</v>
      </c>
      <c r="D196" s="91">
        <f>IF(بيانات!B196&lt;&gt;"",بيانات!J196,"")</f>
        <v>46245</v>
      </c>
      <c r="E196" s="92"/>
      <c r="F196" s="93" t="str">
        <f t="shared" si="3"/>
        <v/>
      </c>
      <c r="G196" s="94"/>
      <c r="H196" s="95" t="str">
        <f>IF(بيانات!B196&lt;&gt;"",بيانات!K196,"")</f>
        <v>مدفوع</v>
      </c>
      <c r="I196" s="95" t="str">
        <f ca="1">IF(بيانات!B196&lt;&gt;"",بيانات!P196,"")</f>
        <v>✅ ساري</v>
      </c>
    </row>
    <row r="197" spans="1:9" ht="21.75" customHeight="1">
      <c r="A197" s="82" t="str">
        <f>IF(بيانات!B197&lt;&gt;"",بيانات!A197,"")</f>
        <v>RCS188</v>
      </c>
      <c r="B197" s="83" t="str">
        <f>IF(بيانات!B197&lt;&gt;"",بيانات!B197,"")</f>
        <v>بلال</v>
      </c>
      <c r="C197" s="83" t="str">
        <f>IF(بيانات!B197&lt;&gt;"",بيانات!C197,"")</f>
        <v>محمد</v>
      </c>
      <c r="D197" s="84">
        <f>IF(بيانات!B197&lt;&gt;"",بيانات!J197,"")</f>
        <v>46245</v>
      </c>
      <c r="E197" s="85"/>
      <c r="F197" s="86" t="str">
        <f t="shared" si="3"/>
        <v/>
      </c>
      <c r="G197" s="87"/>
      <c r="H197" s="88" t="str">
        <f>IF(بيانات!B197&lt;&gt;"",بيانات!K197,"")</f>
        <v>مدفوع</v>
      </c>
      <c r="I197" s="88" t="str">
        <f ca="1">IF(بيانات!B197&lt;&gt;"",بيانات!P197,"")</f>
        <v>✅ ساري</v>
      </c>
    </row>
    <row r="198" spans="1:9" ht="21.75" customHeight="1">
      <c r="A198" s="89" t="str">
        <f>IF(بيانات!B198&lt;&gt;"",بيانات!A198,"")</f>
        <v>RCS189</v>
      </c>
      <c r="B198" s="90" t="str">
        <f>IF(بيانات!B198&lt;&gt;"",بيانات!B198,"")</f>
        <v xml:space="preserve">هبري </v>
      </c>
      <c r="C198" s="90" t="str">
        <f>IF(بيانات!B198&lt;&gt;"",بيانات!C198,"")</f>
        <v>طه محمد</v>
      </c>
      <c r="D198" s="91">
        <f>IF(بيانات!B198&lt;&gt;"",بيانات!J198,"")</f>
        <v>46245</v>
      </c>
      <c r="E198" s="92"/>
      <c r="F198" s="93" t="str">
        <f t="shared" si="3"/>
        <v/>
      </c>
      <c r="G198" s="94"/>
      <c r="H198" s="95" t="str">
        <f>IF(بيانات!B198&lt;&gt;"",بيانات!K198,"")</f>
        <v>مدفوع</v>
      </c>
      <c r="I198" s="95" t="str">
        <f ca="1">IF(بيانات!B198&lt;&gt;"",بيانات!P198,"")</f>
        <v>✅ ساري</v>
      </c>
    </row>
    <row r="199" spans="1:9" ht="21.75" customHeight="1">
      <c r="A199" s="82" t="str">
        <f>IF(بيانات!B199&lt;&gt;"",بيانات!A199,"")</f>
        <v>RCS190</v>
      </c>
      <c r="B199" s="83" t="str">
        <f>IF(بيانات!B199&lt;&gt;"",بيانات!B199,"")</f>
        <v xml:space="preserve">بن ويس </v>
      </c>
      <c r="C199" s="83" t="str">
        <f>IF(بيانات!B199&lt;&gt;"",بيانات!C199,"")</f>
        <v>عبد الجليل</v>
      </c>
      <c r="D199" s="84">
        <f>IF(بيانات!B199&lt;&gt;"",بيانات!J199,"")</f>
        <v>46245</v>
      </c>
      <c r="E199" s="85"/>
      <c r="F199" s="86" t="str">
        <f t="shared" si="3"/>
        <v/>
      </c>
      <c r="G199" s="87"/>
      <c r="H199" s="88" t="str">
        <f>IF(بيانات!B199&lt;&gt;"",بيانات!K199,"")</f>
        <v>مدفوع</v>
      </c>
      <c r="I199" s="88" t="str">
        <f ca="1">IF(بيانات!B199&lt;&gt;"",بيانات!P199,"")</f>
        <v>✅ ساري</v>
      </c>
    </row>
    <row r="200" spans="1:9" ht="21.75" customHeight="1">
      <c r="A200" s="89" t="str">
        <f>IF(بيانات!B200&lt;&gt;"",بيانات!A200,"")</f>
        <v>RCS191</v>
      </c>
      <c r="B200" s="90" t="str">
        <f>IF(بيانات!B200&lt;&gt;"",بيانات!B200,"")</f>
        <v>شهروري</v>
      </c>
      <c r="C200" s="90" t="str">
        <f>IF(بيانات!B200&lt;&gt;"",بيانات!C200,"")</f>
        <v>محمد ايوب</v>
      </c>
      <c r="D200" s="91">
        <f>IF(بيانات!B200&lt;&gt;"",بيانات!J200,"")</f>
        <v>46245</v>
      </c>
      <c r="E200" s="92"/>
      <c r="F200" s="93" t="str">
        <f t="shared" si="3"/>
        <v/>
      </c>
      <c r="G200" s="94"/>
      <c r="H200" s="95" t="str">
        <f>IF(بيانات!B200&lt;&gt;"",بيانات!K200,"")</f>
        <v>مدفوع</v>
      </c>
      <c r="I200" s="95" t="str">
        <f ca="1">IF(بيانات!B200&lt;&gt;"",بيانات!P200,"")</f>
        <v>✅ ساري</v>
      </c>
    </row>
    <row r="201" spans="1:9" ht="21.75" customHeight="1">
      <c r="A201" s="82" t="str">
        <f>IF(بيانات!B201&lt;&gt;"",بيانات!A201,"")</f>
        <v>X008</v>
      </c>
      <c r="B201" s="83" t="str">
        <f>IF(بيانات!B201&lt;&gt;"",بيانات!B201,"")</f>
        <v>مرسلي</v>
      </c>
      <c r="C201" s="83" t="str">
        <f>IF(بيانات!B201&lt;&gt;"",بيانات!C201,"")</f>
        <v>بن يمينة</v>
      </c>
      <c r="D201" s="84">
        <f>IF(بيانات!B201&lt;&gt;"",بيانات!J201,"")</f>
        <v>46245</v>
      </c>
      <c r="E201" s="85"/>
      <c r="F201" s="86" t="str">
        <f t="shared" si="3"/>
        <v/>
      </c>
      <c r="G201" s="87"/>
      <c r="H201" s="88" t="str">
        <f>IF(بيانات!B201&lt;&gt;"",بيانات!K201,"")</f>
        <v>مدفوع</v>
      </c>
      <c r="I201" s="88" t="str">
        <f ca="1">IF(بيانات!B201&lt;&gt;"",بيانات!P201,"")</f>
        <v>✅ ساري</v>
      </c>
    </row>
    <row r="202" spans="1:9" ht="21.75" customHeight="1">
      <c r="A202" s="89" t="str">
        <f>IF(بيانات!B202&lt;&gt;"",بيانات!A202,"")</f>
        <v/>
      </c>
      <c r="B202" s="90" t="str">
        <f>IF(بيانات!B202&lt;&gt;"",بيانات!B202,"")</f>
        <v/>
      </c>
      <c r="C202" s="90" t="str">
        <f>IF(بيانات!B202&lt;&gt;"",بيانات!C202,"")</f>
        <v/>
      </c>
      <c r="D202" s="91" t="str">
        <f>IF(بيانات!B202&lt;&gt;"",بيانات!J202,"")</f>
        <v/>
      </c>
      <c r="E202" s="92"/>
      <c r="F202" s="93" t="str">
        <f t="shared" si="3"/>
        <v/>
      </c>
      <c r="G202" s="94"/>
      <c r="H202" s="95" t="str">
        <f>IF(بيانات!B202&lt;&gt;"",بيانات!K202,"")</f>
        <v/>
      </c>
      <c r="I202" s="95" t="str">
        <f>IF(بيانات!B202&lt;&gt;"",بيانات!P202,"")</f>
        <v/>
      </c>
    </row>
    <row r="203" spans="1:9" ht="21.75" customHeight="1">
      <c r="A203" s="82" t="str">
        <f>IF(بيانات!B203&lt;&gt;"",بيانات!A203,"")</f>
        <v/>
      </c>
      <c r="B203" s="83" t="str">
        <f>IF(بيانات!B203&lt;&gt;"",بيانات!B203,"")</f>
        <v/>
      </c>
      <c r="C203" s="83" t="str">
        <f>IF(بيانات!B203&lt;&gt;"",بيانات!C203,"")</f>
        <v/>
      </c>
      <c r="D203" s="84" t="str">
        <f>IF(بيانات!B203&lt;&gt;"",بيانات!J203,"")</f>
        <v/>
      </c>
      <c r="E203" s="85"/>
      <c r="F203" s="86" t="str">
        <f t="shared" si="3"/>
        <v/>
      </c>
      <c r="G203" s="87"/>
      <c r="H203" s="88" t="str">
        <f>IF(بيانات!B203&lt;&gt;"",بيانات!K203,"")</f>
        <v/>
      </c>
      <c r="I203" s="88" t="str">
        <f>IF(بيانات!B203&lt;&gt;"",بيانات!P203,"")</f>
        <v/>
      </c>
    </row>
    <row r="204" spans="1:9" ht="21.75" customHeight="1">
      <c r="A204" s="89" t="str">
        <f>IF(بيانات!B204&lt;&gt;"",بيانات!A204,"")</f>
        <v/>
      </c>
      <c r="B204" s="90" t="str">
        <f>IF(بيانات!B204&lt;&gt;"",بيانات!B204,"")</f>
        <v/>
      </c>
      <c r="C204" s="90" t="str">
        <f>IF(بيانات!B204&lt;&gt;"",بيانات!C204,"")</f>
        <v/>
      </c>
      <c r="D204" s="91" t="str">
        <f>IF(بيانات!B204&lt;&gt;"",بيانات!J204,"")</f>
        <v/>
      </c>
      <c r="E204" s="92"/>
      <c r="F204" s="93" t="str">
        <f t="shared" si="3"/>
        <v/>
      </c>
      <c r="G204" s="94"/>
      <c r="H204" s="95" t="str">
        <f>IF(بيانات!B204&lt;&gt;"",بيانات!K204,"")</f>
        <v/>
      </c>
      <c r="I204" s="95" t="str">
        <f>IF(بيانات!B204&lt;&gt;"",بيانات!P204,"")</f>
        <v/>
      </c>
    </row>
    <row r="205" spans="1:9" ht="21.75" customHeight="1">
      <c r="A205" s="82" t="str">
        <f>IF(بيانات!B205&lt;&gt;"",بيانات!A205,"")</f>
        <v/>
      </c>
      <c r="B205" s="83" t="str">
        <f>IF(بيانات!B205&lt;&gt;"",بيانات!B205,"")</f>
        <v/>
      </c>
      <c r="C205" s="83" t="str">
        <f>IF(بيانات!B205&lt;&gt;"",بيانات!C205,"")</f>
        <v/>
      </c>
      <c r="D205" s="84" t="str">
        <f>IF(بيانات!B205&lt;&gt;"",بيانات!J205,"")</f>
        <v/>
      </c>
      <c r="E205" s="85"/>
      <c r="F205" s="86" t="str">
        <f t="shared" si="3"/>
        <v/>
      </c>
      <c r="G205" s="87"/>
      <c r="H205" s="88" t="str">
        <f>IF(بيانات!B205&lt;&gt;"",بيانات!K205,"")</f>
        <v/>
      </c>
      <c r="I205" s="88" t="str">
        <f>IF(بيانات!B205&lt;&gt;"",بيانات!P205,"")</f>
        <v/>
      </c>
    </row>
    <row r="206" spans="1:9" ht="21.75" customHeight="1">
      <c r="A206" s="89" t="str">
        <f>IF(بيانات!B206&lt;&gt;"",بيانات!A206,"")</f>
        <v/>
      </c>
      <c r="B206" s="90" t="str">
        <f>IF(بيانات!B206&lt;&gt;"",بيانات!B206,"")</f>
        <v/>
      </c>
      <c r="C206" s="90" t="str">
        <f>IF(بيانات!B206&lt;&gt;"",بيانات!C206,"")</f>
        <v/>
      </c>
      <c r="D206" s="91" t="str">
        <f>IF(بيانات!B206&lt;&gt;"",بيانات!J206,"")</f>
        <v/>
      </c>
      <c r="E206" s="92"/>
      <c r="F206" s="93" t="str">
        <f t="shared" si="3"/>
        <v/>
      </c>
      <c r="G206" s="94"/>
      <c r="H206" s="95" t="str">
        <f>IF(بيانات!B206&lt;&gt;"",بيانات!K206,"")</f>
        <v/>
      </c>
      <c r="I206" s="95" t="str">
        <f>IF(بيانات!B206&lt;&gt;"",بيانات!P206,"")</f>
        <v/>
      </c>
    </row>
    <row r="207" spans="1:9" ht="21.75" customHeight="1">
      <c r="A207" s="82" t="str">
        <f>IF(بيانات!B207&lt;&gt;"",بيانات!A207,"")</f>
        <v/>
      </c>
      <c r="B207" s="83" t="str">
        <f>IF(بيانات!B207&lt;&gt;"",بيانات!B207,"")</f>
        <v/>
      </c>
      <c r="C207" s="83" t="str">
        <f>IF(بيانات!B207&lt;&gt;"",بيانات!C207,"")</f>
        <v/>
      </c>
      <c r="D207" s="84" t="str">
        <f>IF(بيانات!B207&lt;&gt;"",بيانات!J207,"")</f>
        <v/>
      </c>
      <c r="E207" s="85"/>
      <c r="F207" s="86" t="str">
        <f t="shared" si="3"/>
        <v/>
      </c>
      <c r="G207" s="87"/>
      <c r="H207" s="88" t="str">
        <f>IF(بيانات!B207&lt;&gt;"",بيانات!K207,"")</f>
        <v/>
      </c>
      <c r="I207" s="88" t="str">
        <f>IF(بيانات!B207&lt;&gt;"",بيانات!P207,"")</f>
        <v/>
      </c>
    </row>
    <row r="208" spans="1:9" ht="21.75" customHeight="1">
      <c r="A208" s="89" t="str">
        <f>IF(بيانات!B208&lt;&gt;"",بيانات!A208,"")</f>
        <v/>
      </c>
      <c r="B208" s="90" t="str">
        <f>IF(بيانات!B208&lt;&gt;"",بيانات!B208,"")</f>
        <v/>
      </c>
      <c r="C208" s="90" t="str">
        <f>IF(بيانات!B208&lt;&gt;"",بيانات!C208,"")</f>
        <v/>
      </c>
      <c r="D208" s="91" t="str">
        <f>IF(بيانات!B208&lt;&gt;"",بيانات!J208,"")</f>
        <v/>
      </c>
      <c r="E208" s="92"/>
      <c r="F208" s="93" t="str">
        <f t="shared" si="3"/>
        <v/>
      </c>
      <c r="G208" s="94"/>
      <c r="H208" s="95" t="str">
        <f>IF(بيانات!B208&lt;&gt;"",بيانات!K208,"")</f>
        <v/>
      </c>
      <c r="I208" s="95" t="str">
        <f>IF(بيانات!B208&lt;&gt;"",بيانات!P208,"")</f>
        <v/>
      </c>
    </row>
    <row r="209" spans="1:9" ht="21.75" customHeight="1">
      <c r="A209" s="82" t="str">
        <f>IF(بيانات!B209&lt;&gt;"",بيانات!A209,"")</f>
        <v/>
      </c>
      <c r="B209" s="83" t="str">
        <f>IF(بيانات!B209&lt;&gt;"",بيانات!B209,"")</f>
        <v/>
      </c>
      <c r="C209" s="83" t="str">
        <f>IF(بيانات!B209&lt;&gt;"",بيانات!C209,"")</f>
        <v/>
      </c>
      <c r="D209" s="84" t="str">
        <f>IF(بيانات!B209&lt;&gt;"",بيانات!J209,"")</f>
        <v/>
      </c>
      <c r="E209" s="85"/>
      <c r="F209" s="86" t="str">
        <f t="shared" si="3"/>
        <v/>
      </c>
      <c r="G209" s="87"/>
      <c r="H209" s="88" t="str">
        <f>IF(بيانات!B209&lt;&gt;"",بيانات!K209,"")</f>
        <v/>
      </c>
      <c r="I209" s="88" t="str">
        <f>IF(بيانات!B209&lt;&gt;"",بيانات!P209,"")</f>
        <v/>
      </c>
    </row>
    <row r="210" spans="1:9" ht="21.75" customHeight="1">
      <c r="A210" s="89" t="str">
        <f>IF(بيانات!B210&lt;&gt;"",بيانات!A210,"")</f>
        <v/>
      </c>
      <c r="B210" s="90" t="str">
        <f>IF(بيانات!B210&lt;&gt;"",بيانات!B210,"")</f>
        <v/>
      </c>
      <c r="C210" s="90" t="str">
        <f>IF(بيانات!B210&lt;&gt;"",بيانات!C210,"")</f>
        <v/>
      </c>
      <c r="D210" s="91" t="str">
        <f>IF(بيانات!B210&lt;&gt;"",بيانات!J210,"")</f>
        <v/>
      </c>
      <c r="E210" s="92"/>
      <c r="F210" s="93" t="str">
        <f t="shared" si="3"/>
        <v/>
      </c>
      <c r="G210" s="94"/>
      <c r="H210" s="95" t="str">
        <f>IF(بيانات!B210&lt;&gt;"",بيانات!K210,"")</f>
        <v/>
      </c>
      <c r="I210" s="95" t="str">
        <f>IF(بيانات!B210&lt;&gt;"",بيانات!P210,"")</f>
        <v/>
      </c>
    </row>
    <row r="211" spans="1:9" ht="21.75" customHeight="1">
      <c r="A211" s="82" t="str">
        <f>IF(بيانات!B211&lt;&gt;"",بيانات!A211,"")</f>
        <v/>
      </c>
      <c r="B211" s="83" t="str">
        <f>IF(بيانات!B211&lt;&gt;"",بيانات!B211,"")</f>
        <v/>
      </c>
      <c r="C211" s="83" t="str">
        <f>IF(بيانات!B211&lt;&gt;"",بيانات!C211,"")</f>
        <v/>
      </c>
      <c r="D211" s="84" t="str">
        <f>IF(بيانات!B211&lt;&gt;"",بيانات!J211,"")</f>
        <v/>
      </c>
      <c r="E211" s="85"/>
      <c r="F211" s="86" t="str">
        <f t="shared" si="3"/>
        <v/>
      </c>
      <c r="G211" s="87"/>
      <c r="H211" s="88" t="str">
        <f>IF(بيانات!B211&lt;&gt;"",بيانات!K211,"")</f>
        <v/>
      </c>
      <c r="I211" s="88" t="str">
        <f>IF(بيانات!B211&lt;&gt;"",بيانات!P211,"")</f>
        <v/>
      </c>
    </row>
    <row r="212" spans="1:9" ht="21.75" customHeight="1">
      <c r="A212" s="89" t="str">
        <f>IF(بيانات!B212&lt;&gt;"",بيانات!A212,"")</f>
        <v/>
      </c>
      <c r="B212" s="90" t="str">
        <f>IF(بيانات!B212&lt;&gt;"",بيانات!B212,"")</f>
        <v/>
      </c>
      <c r="C212" s="90" t="str">
        <f>IF(بيانات!B212&lt;&gt;"",بيانات!C212,"")</f>
        <v/>
      </c>
      <c r="D212" s="91" t="str">
        <f>IF(بيانات!B212&lt;&gt;"",بيانات!J212,"")</f>
        <v/>
      </c>
      <c r="E212" s="92"/>
      <c r="F212" s="93" t="str">
        <f t="shared" si="3"/>
        <v/>
      </c>
      <c r="G212" s="94"/>
      <c r="H212" s="95" t="str">
        <f>IF(بيانات!B212&lt;&gt;"",بيانات!K212,"")</f>
        <v/>
      </c>
      <c r="I212" s="95" t="str">
        <f>IF(بيانات!B212&lt;&gt;"",بيانات!P212,"")</f>
        <v/>
      </c>
    </row>
    <row r="213" spans="1:9" ht="21.75" customHeight="1">
      <c r="A213" s="82" t="str">
        <f>IF(بيانات!B213&lt;&gt;"",بيانات!A213,"")</f>
        <v/>
      </c>
      <c r="B213" s="83" t="str">
        <f>IF(بيانات!B213&lt;&gt;"",بيانات!B213,"")</f>
        <v/>
      </c>
      <c r="C213" s="83" t="str">
        <f>IF(بيانات!B213&lt;&gt;"",بيانات!C213,"")</f>
        <v/>
      </c>
      <c r="D213" s="84" t="str">
        <f>IF(بيانات!B213&lt;&gt;"",بيانات!J213,"")</f>
        <v/>
      </c>
      <c r="E213" s="85"/>
      <c r="F213" s="86" t="str">
        <f t="shared" si="3"/>
        <v/>
      </c>
      <c r="G213" s="87"/>
      <c r="H213" s="88" t="str">
        <f>IF(بيانات!B213&lt;&gt;"",بيانات!K213,"")</f>
        <v/>
      </c>
      <c r="I213" s="88" t="str">
        <f>IF(بيانات!B213&lt;&gt;"",بيانات!P213,"")</f>
        <v/>
      </c>
    </row>
    <row r="214" spans="1:9" ht="21.75" customHeight="1">
      <c r="A214" s="89" t="str">
        <f>IF(بيانات!B214&lt;&gt;"",بيانات!A214,"")</f>
        <v/>
      </c>
      <c r="B214" s="90" t="str">
        <f>IF(بيانات!B214&lt;&gt;"",بيانات!B214,"")</f>
        <v/>
      </c>
      <c r="C214" s="90" t="str">
        <f>IF(بيانات!B214&lt;&gt;"",بيانات!C214,"")</f>
        <v/>
      </c>
      <c r="D214" s="91" t="str">
        <f>IF(بيانات!B214&lt;&gt;"",بيانات!J214,"")</f>
        <v/>
      </c>
      <c r="E214" s="92"/>
      <c r="F214" s="93" t="str">
        <f t="shared" si="3"/>
        <v/>
      </c>
      <c r="G214" s="94"/>
      <c r="H214" s="95" t="str">
        <f>IF(بيانات!B214&lt;&gt;"",بيانات!K214,"")</f>
        <v/>
      </c>
      <c r="I214" s="95" t="str">
        <f>IF(بيانات!B214&lt;&gt;"",بيانات!P214,"")</f>
        <v/>
      </c>
    </row>
    <row r="215" spans="1:9" ht="21.75" customHeight="1">
      <c r="A215" s="82" t="str">
        <f>IF(بيانات!B215&lt;&gt;"",بيانات!A215,"")</f>
        <v/>
      </c>
      <c r="B215" s="83" t="str">
        <f>IF(بيانات!B215&lt;&gt;"",بيانات!B215,"")</f>
        <v/>
      </c>
      <c r="C215" s="83" t="str">
        <f>IF(بيانات!B215&lt;&gt;"",بيانات!C215,"")</f>
        <v/>
      </c>
      <c r="D215" s="84" t="str">
        <f>IF(بيانات!B215&lt;&gt;"",بيانات!J215,"")</f>
        <v/>
      </c>
      <c r="E215" s="85"/>
      <c r="F215" s="86" t="str">
        <f t="shared" si="3"/>
        <v/>
      </c>
      <c r="G215" s="87"/>
      <c r="H215" s="88" t="str">
        <f>IF(بيانات!B215&lt;&gt;"",بيانات!K215,"")</f>
        <v/>
      </c>
      <c r="I215" s="88" t="str">
        <f>IF(بيانات!B215&lt;&gt;"",بيانات!P215,"")</f>
        <v/>
      </c>
    </row>
    <row r="216" spans="1:9" ht="21.75" customHeight="1">
      <c r="A216" s="89" t="str">
        <f>IF(بيانات!B216&lt;&gt;"",بيانات!A216,"")</f>
        <v/>
      </c>
      <c r="B216" s="90" t="str">
        <f>IF(بيانات!B216&lt;&gt;"",بيانات!B216,"")</f>
        <v/>
      </c>
      <c r="C216" s="90" t="str">
        <f>IF(بيانات!B216&lt;&gt;"",بيانات!C216,"")</f>
        <v/>
      </c>
      <c r="D216" s="91" t="str">
        <f>IF(بيانات!B216&lt;&gt;"",بيانات!J216,"")</f>
        <v/>
      </c>
      <c r="E216" s="92"/>
      <c r="F216" s="93" t="str">
        <f t="shared" si="3"/>
        <v/>
      </c>
      <c r="G216" s="94"/>
      <c r="H216" s="95" t="str">
        <f>IF(بيانات!B216&lt;&gt;"",بيانات!K216,"")</f>
        <v/>
      </c>
      <c r="I216" s="95" t="str">
        <f>IF(بيانات!B216&lt;&gt;"",بيانات!P216,"")</f>
        <v/>
      </c>
    </row>
    <row r="217" spans="1:9" ht="21.75" customHeight="1">
      <c r="A217" s="82" t="str">
        <f>IF(بيانات!B217&lt;&gt;"",بيانات!A217,"")</f>
        <v/>
      </c>
      <c r="B217" s="83" t="str">
        <f>IF(بيانات!B217&lt;&gt;"",بيانات!B217,"")</f>
        <v/>
      </c>
      <c r="C217" s="83" t="str">
        <f>IF(بيانات!B217&lt;&gt;"",بيانات!C217,"")</f>
        <v/>
      </c>
      <c r="D217" s="84" t="str">
        <f>IF(بيانات!B217&lt;&gt;"",بيانات!J217,"")</f>
        <v/>
      </c>
      <c r="E217" s="85"/>
      <c r="F217" s="86" t="str">
        <f t="shared" si="3"/>
        <v/>
      </c>
      <c r="G217" s="87"/>
      <c r="H217" s="88" t="str">
        <f>IF(بيانات!B217&lt;&gt;"",بيانات!K217,"")</f>
        <v/>
      </c>
      <c r="I217" s="88" t="str">
        <f>IF(بيانات!B217&lt;&gt;"",بيانات!P217,"")</f>
        <v/>
      </c>
    </row>
    <row r="218" spans="1:9" ht="21.75" customHeight="1">
      <c r="A218" s="89" t="str">
        <f>IF(بيانات!B218&lt;&gt;"",بيانات!A218,"")</f>
        <v/>
      </c>
      <c r="B218" s="90" t="str">
        <f>IF(بيانات!B218&lt;&gt;"",بيانات!B218,"")</f>
        <v/>
      </c>
      <c r="C218" s="90" t="str">
        <f>IF(بيانات!B218&lt;&gt;"",بيانات!C218,"")</f>
        <v/>
      </c>
      <c r="D218" s="91" t="str">
        <f>IF(بيانات!B218&lt;&gt;"",بيانات!J218,"")</f>
        <v/>
      </c>
      <c r="E218" s="92"/>
      <c r="F218" s="93" t="str">
        <f t="shared" si="3"/>
        <v/>
      </c>
      <c r="G218" s="94"/>
      <c r="H218" s="95" t="str">
        <f>IF(بيانات!B218&lt;&gt;"",بيانات!K218,"")</f>
        <v/>
      </c>
      <c r="I218" s="95" t="str">
        <f>IF(بيانات!B218&lt;&gt;"",بيانات!P218,"")</f>
        <v/>
      </c>
    </row>
    <row r="219" spans="1:9" ht="21.75" customHeight="1">
      <c r="A219" s="82" t="str">
        <f>IF(بيانات!B219&lt;&gt;"",بيانات!A219,"")</f>
        <v/>
      </c>
      <c r="B219" s="83" t="str">
        <f>IF(بيانات!B219&lt;&gt;"",بيانات!B219,"")</f>
        <v/>
      </c>
      <c r="C219" s="83" t="str">
        <f>IF(بيانات!B219&lt;&gt;"",بيانات!C219,"")</f>
        <v/>
      </c>
      <c r="D219" s="84" t="str">
        <f>IF(بيانات!B219&lt;&gt;"",بيانات!J219,"")</f>
        <v/>
      </c>
      <c r="E219" s="85"/>
      <c r="F219" s="86" t="str">
        <f t="shared" si="3"/>
        <v/>
      </c>
      <c r="G219" s="87"/>
      <c r="H219" s="88" t="str">
        <f>IF(بيانات!B219&lt;&gt;"",بيانات!K219,"")</f>
        <v/>
      </c>
      <c r="I219" s="88" t="str">
        <f>IF(بيانات!B219&lt;&gt;"",بيانات!P219,"")</f>
        <v/>
      </c>
    </row>
    <row r="220" spans="1:9" ht="21.75" customHeight="1">
      <c r="A220" s="89" t="str">
        <f>IF(بيانات!B220&lt;&gt;"",بيانات!A220,"")</f>
        <v/>
      </c>
      <c r="B220" s="90" t="str">
        <f>IF(بيانات!B220&lt;&gt;"",بيانات!B220,"")</f>
        <v/>
      </c>
      <c r="C220" s="90" t="str">
        <f>IF(بيانات!B220&lt;&gt;"",بيانات!C220,"")</f>
        <v/>
      </c>
      <c r="D220" s="91" t="str">
        <f>IF(بيانات!B220&lt;&gt;"",بيانات!J220,"")</f>
        <v/>
      </c>
      <c r="E220" s="92"/>
      <c r="F220" s="93" t="str">
        <f t="shared" si="3"/>
        <v/>
      </c>
      <c r="G220" s="94"/>
      <c r="H220" s="95" t="str">
        <f>IF(بيانات!B220&lt;&gt;"",بيانات!K220,"")</f>
        <v/>
      </c>
      <c r="I220" s="95" t="str">
        <f>IF(بيانات!B220&lt;&gt;"",بيانات!P220,"")</f>
        <v/>
      </c>
    </row>
    <row r="221" spans="1:9" ht="21.75" customHeight="1">
      <c r="A221" s="82" t="str">
        <f>IF(بيانات!B221&lt;&gt;"",بيانات!A221,"")</f>
        <v/>
      </c>
      <c r="B221" s="83" t="str">
        <f>IF(بيانات!B221&lt;&gt;"",بيانات!B221,"")</f>
        <v/>
      </c>
      <c r="C221" s="83" t="str">
        <f>IF(بيانات!B221&lt;&gt;"",بيانات!C221,"")</f>
        <v/>
      </c>
      <c r="D221" s="84" t="str">
        <f>IF(بيانات!B221&lt;&gt;"",بيانات!J221,"")</f>
        <v/>
      </c>
      <c r="E221" s="85"/>
      <c r="F221" s="86" t="str">
        <f t="shared" si="3"/>
        <v/>
      </c>
      <c r="G221" s="87"/>
      <c r="H221" s="88" t="str">
        <f>IF(بيانات!B221&lt;&gt;"",بيانات!K221,"")</f>
        <v/>
      </c>
      <c r="I221" s="88" t="str">
        <f>IF(بيانات!B221&lt;&gt;"",بيانات!P221,"")</f>
        <v/>
      </c>
    </row>
    <row r="222" spans="1:9" ht="21.75" customHeight="1">
      <c r="A222" s="89" t="str">
        <f>IF(بيانات!B222&lt;&gt;"",بيانات!A222,"")</f>
        <v/>
      </c>
      <c r="B222" s="90" t="str">
        <f>IF(بيانات!B222&lt;&gt;"",بيانات!B222,"")</f>
        <v/>
      </c>
      <c r="C222" s="90" t="str">
        <f>IF(بيانات!B222&lt;&gt;"",بيانات!C222,"")</f>
        <v/>
      </c>
      <c r="D222" s="91" t="str">
        <f>IF(بيانات!B222&lt;&gt;"",بيانات!J222,"")</f>
        <v/>
      </c>
      <c r="E222" s="92"/>
      <c r="F222" s="93" t="str">
        <f t="shared" si="3"/>
        <v/>
      </c>
      <c r="G222" s="94"/>
      <c r="H222" s="95" t="str">
        <f>IF(بيانات!B222&lt;&gt;"",بيانات!K222,"")</f>
        <v/>
      </c>
      <c r="I222" s="95" t="str">
        <f>IF(بيانات!B222&lt;&gt;"",بيانات!P222,"")</f>
        <v/>
      </c>
    </row>
    <row r="223" spans="1:9" ht="21.75" customHeight="1">
      <c r="A223" s="82" t="str">
        <f>IF(بيانات!B223&lt;&gt;"",بيانات!A223,"")</f>
        <v/>
      </c>
      <c r="B223" s="83" t="str">
        <f>IF(بيانات!B223&lt;&gt;"",بيانات!B223,"")</f>
        <v/>
      </c>
      <c r="C223" s="83" t="str">
        <f>IF(بيانات!B223&lt;&gt;"",بيانات!C223,"")</f>
        <v/>
      </c>
      <c r="D223" s="84" t="str">
        <f>IF(بيانات!B223&lt;&gt;"",بيانات!J223,"")</f>
        <v/>
      </c>
      <c r="E223" s="85"/>
      <c r="F223" s="86" t="str">
        <f t="shared" si="3"/>
        <v/>
      </c>
      <c r="G223" s="87"/>
      <c r="H223" s="88" t="str">
        <f>IF(بيانات!B223&lt;&gt;"",بيانات!K223,"")</f>
        <v/>
      </c>
      <c r="I223" s="88" t="str">
        <f>IF(بيانات!B223&lt;&gt;"",بيانات!P223,"")</f>
        <v/>
      </c>
    </row>
    <row r="224" spans="1:9" ht="21.75" customHeight="1">
      <c r="A224" s="89" t="str">
        <f>IF(بيانات!B224&lt;&gt;"",بيانات!A224,"")</f>
        <v/>
      </c>
      <c r="B224" s="90" t="str">
        <f>IF(بيانات!B224&lt;&gt;"",بيانات!B224,"")</f>
        <v/>
      </c>
      <c r="C224" s="90" t="str">
        <f>IF(بيانات!B224&lt;&gt;"",بيانات!C224,"")</f>
        <v/>
      </c>
      <c r="D224" s="91" t="str">
        <f>IF(بيانات!B224&lt;&gt;"",بيانات!J224,"")</f>
        <v/>
      </c>
      <c r="E224" s="92"/>
      <c r="F224" s="93" t="str">
        <f t="shared" si="3"/>
        <v/>
      </c>
      <c r="G224" s="94"/>
      <c r="H224" s="95" t="str">
        <f>IF(بيانات!B224&lt;&gt;"",بيانات!K224,"")</f>
        <v/>
      </c>
      <c r="I224" s="95" t="str">
        <f>IF(بيانات!B224&lt;&gt;"",بيانات!P224,"")</f>
        <v/>
      </c>
    </row>
    <row r="225" spans="1:9" ht="21.75" customHeight="1">
      <c r="A225" s="82" t="str">
        <f>IF(بيانات!B225&lt;&gt;"",بيانات!A225,"")</f>
        <v/>
      </c>
      <c r="B225" s="83" t="str">
        <f>IF(بيانات!B225&lt;&gt;"",بيانات!B225,"")</f>
        <v/>
      </c>
      <c r="C225" s="83" t="str">
        <f>IF(بيانات!B225&lt;&gt;"",بيانات!C225,"")</f>
        <v/>
      </c>
      <c r="D225" s="84" t="str">
        <f>IF(بيانات!B225&lt;&gt;"",بيانات!J225,"")</f>
        <v/>
      </c>
      <c r="E225" s="85"/>
      <c r="F225" s="86" t="str">
        <f t="shared" si="3"/>
        <v/>
      </c>
      <c r="G225" s="87"/>
      <c r="H225" s="88" t="str">
        <f>IF(بيانات!B225&lt;&gt;"",بيانات!K225,"")</f>
        <v/>
      </c>
      <c r="I225" s="88" t="str">
        <f>IF(بيانات!B225&lt;&gt;"",بيانات!P225,"")</f>
        <v/>
      </c>
    </row>
    <row r="226" spans="1:9" ht="21.75" customHeight="1">
      <c r="A226" s="89" t="str">
        <f>IF(بيانات!B226&lt;&gt;"",بيانات!A226,"")</f>
        <v/>
      </c>
      <c r="B226" s="90" t="str">
        <f>IF(بيانات!B226&lt;&gt;"",بيانات!B226,"")</f>
        <v/>
      </c>
      <c r="C226" s="90" t="str">
        <f>IF(بيانات!B226&lt;&gt;"",بيانات!C226,"")</f>
        <v/>
      </c>
      <c r="D226" s="91" t="str">
        <f>IF(بيانات!B226&lt;&gt;"",بيانات!J226,"")</f>
        <v/>
      </c>
      <c r="E226" s="92"/>
      <c r="F226" s="93" t="str">
        <f t="shared" si="3"/>
        <v/>
      </c>
      <c r="G226" s="94"/>
      <c r="H226" s="95" t="str">
        <f>IF(بيانات!B226&lt;&gt;"",بيانات!K226,"")</f>
        <v/>
      </c>
      <c r="I226" s="95" t="str">
        <f>IF(بيانات!B226&lt;&gt;"",بيانات!P226,"")</f>
        <v/>
      </c>
    </row>
    <row r="227" spans="1:9" ht="21.75" customHeight="1">
      <c r="A227" s="82" t="str">
        <f>IF(بيانات!B227&lt;&gt;"",بيانات!A227,"")</f>
        <v/>
      </c>
      <c r="B227" s="83" t="str">
        <f>IF(بيانات!B227&lt;&gt;"",بيانات!B227,"")</f>
        <v/>
      </c>
      <c r="C227" s="83" t="str">
        <f>IF(بيانات!B227&lt;&gt;"",بيانات!C227,"")</f>
        <v/>
      </c>
      <c r="D227" s="84" t="str">
        <f>IF(بيانات!B227&lt;&gt;"",بيانات!J227,"")</f>
        <v/>
      </c>
      <c r="E227" s="85"/>
      <c r="F227" s="86" t="str">
        <f t="shared" si="3"/>
        <v/>
      </c>
      <c r="G227" s="87"/>
      <c r="H227" s="88" t="str">
        <f>IF(بيانات!B227&lt;&gt;"",بيانات!K227,"")</f>
        <v/>
      </c>
      <c r="I227" s="88" t="str">
        <f>IF(بيانات!B227&lt;&gt;"",بيانات!P227,"")</f>
        <v/>
      </c>
    </row>
    <row r="228" spans="1:9" ht="21.75" customHeight="1">
      <c r="A228" s="89" t="str">
        <f>IF(بيانات!B228&lt;&gt;"",بيانات!A228,"")</f>
        <v/>
      </c>
      <c r="B228" s="90" t="str">
        <f>IF(بيانات!B228&lt;&gt;"",بيانات!B228,"")</f>
        <v/>
      </c>
      <c r="C228" s="90" t="str">
        <f>IF(بيانات!B228&lt;&gt;"",بيانات!C228,"")</f>
        <v/>
      </c>
      <c r="D228" s="91" t="str">
        <f>IF(بيانات!B228&lt;&gt;"",بيانات!J228,"")</f>
        <v/>
      </c>
      <c r="E228" s="92"/>
      <c r="F228" s="93" t="str">
        <f t="shared" si="3"/>
        <v/>
      </c>
      <c r="G228" s="94"/>
      <c r="H228" s="95" t="str">
        <f>IF(بيانات!B228&lt;&gt;"",بيانات!K228,"")</f>
        <v/>
      </c>
      <c r="I228" s="95" t="str">
        <f>IF(بيانات!B228&lt;&gt;"",بيانات!P228,"")</f>
        <v/>
      </c>
    </row>
    <row r="229" spans="1:9" ht="21.75" customHeight="1">
      <c r="A229" s="82" t="str">
        <f>IF(بيانات!B229&lt;&gt;"",بيانات!A229,"")</f>
        <v/>
      </c>
      <c r="B229" s="83" t="str">
        <f>IF(بيانات!B229&lt;&gt;"",بيانات!B229,"")</f>
        <v/>
      </c>
      <c r="C229" s="83" t="str">
        <f>IF(بيانات!B229&lt;&gt;"",بيانات!C229,"")</f>
        <v/>
      </c>
      <c r="D229" s="84" t="str">
        <f>IF(بيانات!B229&lt;&gt;"",بيانات!J229,"")</f>
        <v/>
      </c>
      <c r="E229" s="85"/>
      <c r="F229" s="86" t="str">
        <f t="shared" si="3"/>
        <v/>
      </c>
      <c r="G229" s="87"/>
      <c r="H229" s="88" t="str">
        <f>IF(بيانات!B229&lt;&gt;"",بيانات!K229,"")</f>
        <v/>
      </c>
      <c r="I229" s="88" t="str">
        <f>IF(بيانات!B229&lt;&gt;"",بيانات!P229,"")</f>
        <v/>
      </c>
    </row>
    <row r="230" spans="1:9" ht="21.75" customHeight="1">
      <c r="A230" s="89" t="str">
        <f>IF(بيانات!B230&lt;&gt;"",بيانات!A230,"")</f>
        <v/>
      </c>
      <c r="B230" s="90" t="str">
        <f>IF(بيانات!B230&lt;&gt;"",بيانات!B230,"")</f>
        <v/>
      </c>
      <c r="C230" s="90" t="str">
        <f>IF(بيانات!B230&lt;&gt;"",بيانات!C230,"")</f>
        <v/>
      </c>
      <c r="D230" s="91" t="str">
        <f>IF(بيانات!B230&lt;&gt;"",بيانات!J230,"")</f>
        <v/>
      </c>
      <c r="E230" s="92"/>
      <c r="F230" s="93" t="str">
        <f t="shared" si="3"/>
        <v/>
      </c>
      <c r="G230" s="94"/>
      <c r="H230" s="95" t="str">
        <f>IF(بيانات!B230&lt;&gt;"",بيانات!K230,"")</f>
        <v/>
      </c>
      <c r="I230" s="95" t="str">
        <f>IF(بيانات!B230&lt;&gt;"",بيانات!P230,"")</f>
        <v/>
      </c>
    </row>
    <row r="231" spans="1:9" ht="21.75" customHeight="1">
      <c r="A231" s="82" t="str">
        <f>IF(بيانات!B231&lt;&gt;"",بيانات!A231,"")</f>
        <v/>
      </c>
      <c r="B231" s="83" t="str">
        <f>IF(بيانات!B231&lt;&gt;"",بيانات!B231,"")</f>
        <v/>
      </c>
      <c r="C231" s="83" t="str">
        <f>IF(بيانات!B231&lt;&gt;"",بيانات!C231,"")</f>
        <v/>
      </c>
      <c r="D231" s="84" t="str">
        <f>IF(بيانات!B231&lt;&gt;"",بيانات!J231,"")</f>
        <v/>
      </c>
      <c r="E231" s="85"/>
      <c r="F231" s="86" t="str">
        <f t="shared" si="3"/>
        <v/>
      </c>
      <c r="G231" s="87"/>
      <c r="H231" s="88" t="str">
        <f>IF(بيانات!B231&lt;&gt;"",بيانات!K231,"")</f>
        <v/>
      </c>
      <c r="I231" s="88" t="str">
        <f>IF(بيانات!B231&lt;&gt;"",بيانات!P231,"")</f>
        <v/>
      </c>
    </row>
    <row r="232" spans="1:9" ht="21.75" customHeight="1">
      <c r="A232" s="89" t="str">
        <f>IF(بيانات!B232&lt;&gt;"",بيانات!A232,"")</f>
        <v/>
      </c>
      <c r="B232" s="90" t="str">
        <f>IF(بيانات!B232&lt;&gt;"",بيانات!B232,"")</f>
        <v/>
      </c>
      <c r="C232" s="90" t="str">
        <f>IF(بيانات!B232&lt;&gt;"",بيانات!C232,"")</f>
        <v/>
      </c>
      <c r="D232" s="91" t="str">
        <f>IF(بيانات!B232&lt;&gt;"",بيانات!J232,"")</f>
        <v/>
      </c>
      <c r="E232" s="92"/>
      <c r="F232" s="93" t="str">
        <f t="shared" si="3"/>
        <v/>
      </c>
      <c r="G232" s="94"/>
      <c r="H232" s="95" t="str">
        <f>IF(بيانات!B232&lt;&gt;"",بيانات!K232,"")</f>
        <v/>
      </c>
      <c r="I232" s="95" t="str">
        <f>IF(بيانات!B232&lt;&gt;"",بيانات!P232,"")</f>
        <v/>
      </c>
    </row>
    <row r="233" spans="1:9" ht="21.75" customHeight="1">
      <c r="A233" s="82" t="str">
        <f>IF(بيانات!B233&lt;&gt;"",بيانات!A233,"")</f>
        <v/>
      </c>
      <c r="B233" s="83" t="str">
        <f>IF(بيانات!B233&lt;&gt;"",بيانات!B233,"")</f>
        <v/>
      </c>
      <c r="C233" s="83" t="str">
        <f>IF(بيانات!B233&lt;&gt;"",بيانات!C233,"")</f>
        <v/>
      </c>
      <c r="D233" s="84" t="str">
        <f>IF(بيانات!B233&lt;&gt;"",بيانات!J233,"")</f>
        <v/>
      </c>
      <c r="E233" s="85"/>
      <c r="F233" s="86" t="str">
        <f t="shared" si="3"/>
        <v/>
      </c>
      <c r="G233" s="87"/>
      <c r="H233" s="88" t="str">
        <f>IF(بيانات!B233&lt;&gt;"",بيانات!K233,"")</f>
        <v/>
      </c>
      <c r="I233" s="88" t="str">
        <f>IF(بيانات!B233&lt;&gt;"",بيانات!P233,"")</f>
        <v/>
      </c>
    </row>
    <row r="234" spans="1:9" ht="21.75" customHeight="1">
      <c r="A234" s="89" t="str">
        <f>IF(بيانات!B234&lt;&gt;"",بيانات!A234,"")</f>
        <v/>
      </c>
      <c r="B234" s="90" t="str">
        <f>IF(بيانات!B234&lt;&gt;"",بيانات!B234,"")</f>
        <v/>
      </c>
      <c r="C234" s="90" t="str">
        <f>IF(بيانات!B234&lt;&gt;"",بيانات!C234,"")</f>
        <v/>
      </c>
      <c r="D234" s="91" t="str">
        <f>IF(بيانات!B234&lt;&gt;"",بيانات!J234,"")</f>
        <v/>
      </c>
      <c r="E234" s="92"/>
      <c r="F234" s="93" t="str">
        <f t="shared" si="3"/>
        <v/>
      </c>
      <c r="G234" s="94"/>
      <c r="H234" s="95" t="str">
        <f>IF(بيانات!B234&lt;&gt;"",بيانات!K234,"")</f>
        <v/>
      </c>
      <c r="I234" s="95" t="str">
        <f>IF(بيانات!B234&lt;&gt;"",بيانات!P234,"")</f>
        <v/>
      </c>
    </row>
    <row r="235" spans="1:9" ht="21.75" customHeight="1">
      <c r="A235" s="82" t="str">
        <f>IF(بيانات!B235&lt;&gt;"",بيانات!A235,"")</f>
        <v/>
      </c>
      <c r="B235" s="83" t="str">
        <f>IF(بيانات!B235&lt;&gt;"",بيانات!B235,"")</f>
        <v/>
      </c>
      <c r="C235" s="83" t="str">
        <f>IF(بيانات!B235&lt;&gt;"",بيانات!C235,"")</f>
        <v/>
      </c>
      <c r="D235" s="84" t="str">
        <f>IF(بيانات!B235&lt;&gt;"",بيانات!J235,"")</f>
        <v/>
      </c>
      <c r="E235" s="85"/>
      <c r="F235" s="86" t="str">
        <f t="shared" si="3"/>
        <v/>
      </c>
      <c r="G235" s="87"/>
      <c r="H235" s="88" t="str">
        <f>IF(بيانات!B235&lt;&gt;"",بيانات!K235,"")</f>
        <v/>
      </c>
      <c r="I235" s="88" t="str">
        <f>IF(بيانات!B235&lt;&gt;"",بيانات!P235,"")</f>
        <v/>
      </c>
    </row>
    <row r="236" spans="1:9" ht="21.75" customHeight="1">
      <c r="A236" s="89" t="str">
        <f>IF(بيانات!B236&lt;&gt;"",بيانات!A236,"")</f>
        <v/>
      </c>
      <c r="B236" s="90" t="str">
        <f>IF(بيانات!B236&lt;&gt;"",بيانات!B236,"")</f>
        <v/>
      </c>
      <c r="C236" s="90" t="str">
        <f>IF(بيانات!B236&lt;&gt;"",بيانات!C236,"")</f>
        <v/>
      </c>
      <c r="D236" s="91" t="str">
        <f>IF(بيانات!B236&lt;&gt;"",بيانات!J236,"")</f>
        <v/>
      </c>
      <c r="E236" s="92"/>
      <c r="F236" s="93" t="str">
        <f t="shared" si="3"/>
        <v/>
      </c>
      <c r="G236" s="94"/>
      <c r="H236" s="95" t="str">
        <f>IF(بيانات!B236&lt;&gt;"",بيانات!K236,"")</f>
        <v/>
      </c>
      <c r="I236" s="95" t="str">
        <f>IF(بيانات!B236&lt;&gt;"",بيانات!P236,"")</f>
        <v/>
      </c>
    </row>
    <row r="237" spans="1:9" ht="21.75" customHeight="1">
      <c r="A237" s="82" t="str">
        <f>IF(بيانات!B237&lt;&gt;"",بيانات!A237,"")</f>
        <v/>
      </c>
      <c r="B237" s="83" t="str">
        <f>IF(بيانات!B237&lt;&gt;"",بيانات!B237,"")</f>
        <v/>
      </c>
      <c r="C237" s="83" t="str">
        <f>IF(بيانات!B237&lt;&gt;"",بيانات!C237,"")</f>
        <v/>
      </c>
      <c r="D237" s="84" t="str">
        <f>IF(بيانات!B237&lt;&gt;"",بيانات!J237,"")</f>
        <v/>
      </c>
      <c r="E237" s="85"/>
      <c r="F237" s="86" t="str">
        <f t="shared" si="3"/>
        <v/>
      </c>
      <c r="G237" s="87"/>
      <c r="H237" s="88" t="str">
        <f>IF(بيانات!B237&lt;&gt;"",بيانات!K237,"")</f>
        <v/>
      </c>
      <c r="I237" s="88" t="str">
        <f>IF(بيانات!B237&lt;&gt;"",بيانات!P237,"")</f>
        <v/>
      </c>
    </row>
    <row r="238" spans="1:9" ht="21.75" customHeight="1">
      <c r="A238" s="89" t="str">
        <f>IF(بيانات!B238&lt;&gt;"",بيانات!A238,"")</f>
        <v/>
      </c>
      <c r="B238" s="90" t="str">
        <f>IF(بيانات!B238&lt;&gt;"",بيانات!B238,"")</f>
        <v/>
      </c>
      <c r="C238" s="90" t="str">
        <f>IF(بيانات!B238&lt;&gt;"",بيانات!C238,"")</f>
        <v/>
      </c>
      <c r="D238" s="91" t="str">
        <f>IF(بيانات!B238&lt;&gt;"",بيانات!J238,"")</f>
        <v/>
      </c>
      <c r="E238" s="92"/>
      <c r="F238" s="93" t="str">
        <f t="shared" si="3"/>
        <v/>
      </c>
      <c r="G238" s="94"/>
      <c r="H238" s="95" t="str">
        <f>IF(بيانات!B238&lt;&gt;"",بيانات!K238,"")</f>
        <v/>
      </c>
      <c r="I238" s="95" t="str">
        <f>IF(بيانات!B238&lt;&gt;"",بيانات!P238,"")</f>
        <v/>
      </c>
    </row>
    <row r="239" spans="1:9" ht="21.75" customHeight="1">
      <c r="A239" s="82" t="str">
        <f>IF(بيانات!B239&lt;&gt;"",بيانات!A239,"")</f>
        <v/>
      </c>
      <c r="B239" s="83" t="str">
        <f>IF(بيانات!B239&lt;&gt;"",بيانات!B239,"")</f>
        <v/>
      </c>
      <c r="C239" s="83" t="str">
        <f>IF(بيانات!B239&lt;&gt;"",بيانات!C239,"")</f>
        <v/>
      </c>
      <c r="D239" s="84" t="str">
        <f>IF(بيانات!B239&lt;&gt;"",بيانات!J239,"")</f>
        <v/>
      </c>
      <c r="E239" s="85"/>
      <c r="F239" s="86" t="str">
        <f t="shared" si="3"/>
        <v/>
      </c>
      <c r="G239" s="87"/>
      <c r="H239" s="88" t="str">
        <f>IF(بيانات!B239&lt;&gt;"",بيانات!K239,"")</f>
        <v/>
      </c>
      <c r="I239" s="88" t="str">
        <f>IF(بيانات!B239&lt;&gt;"",بيانات!P239,"")</f>
        <v/>
      </c>
    </row>
    <row r="240" spans="1:9" ht="21.75" customHeight="1">
      <c r="A240" s="89" t="str">
        <f>IF(بيانات!B240&lt;&gt;"",بيانات!A240,"")</f>
        <v/>
      </c>
      <c r="B240" s="90" t="str">
        <f>IF(بيانات!B240&lt;&gt;"",بيانات!B240,"")</f>
        <v/>
      </c>
      <c r="C240" s="90" t="str">
        <f>IF(بيانات!B240&lt;&gt;"",بيانات!C240,"")</f>
        <v/>
      </c>
      <c r="D240" s="91" t="str">
        <f>IF(بيانات!B240&lt;&gt;"",بيانات!J240,"")</f>
        <v/>
      </c>
      <c r="E240" s="92"/>
      <c r="F240" s="93" t="str">
        <f t="shared" si="3"/>
        <v/>
      </c>
      <c r="G240" s="94"/>
      <c r="H240" s="95" t="str">
        <f>IF(بيانات!B240&lt;&gt;"",بيانات!K240,"")</f>
        <v/>
      </c>
      <c r="I240" s="95" t="str">
        <f>IF(بيانات!B240&lt;&gt;"",بيانات!P240,"")</f>
        <v/>
      </c>
    </row>
    <row r="241" spans="1:9" ht="21.75" customHeight="1">
      <c r="A241" s="82" t="str">
        <f>IF(بيانات!B241&lt;&gt;"",بيانات!A241,"")</f>
        <v/>
      </c>
      <c r="B241" s="83" t="str">
        <f>IF(بيانات!B241&lt;&gt;"",بيانات!B241,"")</f>
        <v/>
      </c>
      <c r="C241" s="83" t="str">
        <f>IF(بيانات!B241&lt;&gt;"",بيانات!C241,"")</f>
        <v/>
      </c>
      <c r="D241" s="84" t="str">
        <f>IF(بيانات!B241&lt;&gt;"",بيانات!J241,"")</f>
        <v/>
      </c>
      <c r="E241" s="85"/>
      <c r="F241" s="86" t="str">
        <f t="shared" si="3"/>
        <v/>
      </c>
      <c r="G241" s="87"/>
      <c r="H241" s="88" t="str">
        <f>IF(بيانات!B241&lt;&gt;"",بيانات!K241,"")</f>
        <v/>
      </c>
      <c r="I241" s="88" t="str">
        <f>IF(بيانات!B241&lt;&gt;"",بيانات!P241,"")</f>
        <v/>
      </c>
    </row>
    <row r="242" spans="1:9" ht="21.75" customHeight="1">
      <c r="A242" s="89" t="str">
        <f>IF(بيانات!B242&lt;&gt;"",بيانات!A242,"")</f>
        <v/>
      </c>
      <c r="B242" s="90" t="str">
        <f>IF(بيانات!B242&lt;&gt;"",بيانات!B242,"")</f>
        <v/>
      </c>
      <c r="C242" s="90" t="str">
        <f>IF(بيانات!B242&lt;&gt;"",بيانات!C242,"")</f>
        <v/>
      </c>
      <c r="D242" s="91" t="str">
        <f>IF(بيانات!B242&lt;&gt;"",بيانات!J242,"")</f>
        <v/>
      </c>
      <c r="E242" s="92"/>
      <c r="F242" s="93" t="str">
        <f t="shared" si="3"/>
        <v/>
      </c>
      <c r="G242" s="94"/>
      <c r="H242" s="95" t="str">
        <f>IF(بيانات!B242&lt;&gt;"",بيانات!K242,"")</f>
        <v/>
      </c>
      <c r="I242" s="95" t="str">
        <f>IF(بيانات!B242&lt;&gt;"",بيانات!P242,"")</f>
        <v/>
      </c>
    </row>
    <row r="243" spans="1:9" ht="21.75" customHeight="1">
      <c r="A243" s="82" t="str">
        <f>IF(بيانات!B243&lt;&gt;"",بيانات!A243,"")</f>
        <v/>
      </c>
      <c r="B243" s="83" t="str">
        <f>IF(بيانات!B243&lt;&gt;"",بيانات!B243,"")</f>
        <v/>
      </c>
      <c r="C243" s="83" t="str">
        <f>IF(بيانات!B243&lt;&gt;"",بيانات!C243,"")</f>
        <v/>
      </c>
      <c r="D243" s="84" t="str">
        <f>IF(بيانات!B243&lt;&gt;"",بيانات!J243,"")</f>
        <v/>
      </c>
      <c r="E243" s="85"/>
      <c r="F243" s="86" t="str">
        <f t="shared" si="3"/>
        <v/>
      </c>
      <c r="G243" s="87"/>
      <c r="H243" s="88" t="str">
        <f>IF(بيانات!B243&lt;&gt;"",بيانات!K243,"")</f>
        <v/>
      </c>
      <c r="I243" s="88" t="str">
        <f>IF(بيانات!B243&lt;&gt;"",بيانات!P243,"")</f>
        <v/>
      </c>
    </row>
    <row r="244" spans="1:9" ht="21.75" customHeight="1">
      <c r="A244" s="89" t="str">
        <f>IF(بيانات!B244&lt;&gt;"",بيانات!A244,"")</f>
        <v/>
      </c>
      <c r="B244" s="90" t="str">
        <f>IF(بيانات!B244&lt;&gt;"",بيانات!B244,"")</f>
        <v/>
      </c>
      <c r="C244" s="90" t="str">
        <f>IF(بيانات!B244&lt;&gt;"",بيانات!C244,"")</f>
        <v/>
      </c>
      <c r="D244" s="91" t="str">
        <f>IF(بيانات!B244&lt;&gt;"",بيانات!J244,"")</f>
        <v/>
      </c>
      <c r="E244" s="92"/>
      <c r="F244" s="93" t="str">
        <f t="shared" si="3"/>
        <v/>
      </c>
      <c r="G244" s="94"/>
      <c r="H244" s="95" t="str">
        <f>IF(بيانات!B244&lt;&gt;"",بيانات!K244,"")</f>
        <v/>
      </c>
      <c r="I244" s="95" t="str">
        <f>IF(بيانات!B244&lt;&gt;"",بيانات!P244,"")</f>
        <v/>
      </c>
    </row>
    <row r="245" spans="1:9" ht="21.75" customHeight="1">
      <c r="A245" s="82" t="str">
        <f>IF(بيانات!B245&lt;&gt;"",بيانات!A245,"")</f>
        <v/>
      </c>
      <c r="B245" s="83" t="str">
        <f>IF(بيانات!B245&lt;&gt;"",بيانات!B245,"")</f>
        <v/>
      </c>
      <c r="C245" s="83" t="str">
        <f>IF(بيانات!B245&lt;&gt;"",بيانات!C245,"")</f>
        <v/>
      </c>
      <c r="D245" s="84" t="str">
        <f>IF(بيانات!B245&lt;&gt;"",بيانات!J245,"")</f>
        <v/>
      </c>
      <c r="E245" s="85"/>
      <c r="F245" s="86" t="str">
        <f t="shared" si="3"/>
        <v/>
      </c>
      <c r="G245" s="87"/>
      <c r="H245" s="88" t="str">
        <f>IF(بيانات!B245&lt;&gt;"",بيانات!K245,"")</f>
        <v/>
      </c>
      <c r="I245" s="88" t="str">
        <f>IF(بيانات!B245&lt;&gt;"",بيانات!P245,"")</f>
        <v/>
      </c>
    </row>
    <row r="246" spans="1:9" ht="21.75" customHeight="1">
      <c r="A246" s="89" t="str">
        <f>IF(بيانات!B246&lt;&gt;"",بيانات!A246,"")</f>
        <v/>
      </c>
      <c r="B246" s="90" t="str">
        <f>IF(بيانات!B246&lt;&gt;"",بيانات!B246,"")</f>
        <v/>
      </c>
      <c r="C246" s="90" t="str">
        <f>IF(بيانات!B246&lt;&gt;"",بيانات!C246,"")</f>
        <v/>
      </c>
      <c r="D246" s="91" t="str">
        <f>IF(بيانات!B246&lt;&gt;"",بيانات!J246,"")</f>
        <v/>
      </c>
      <c r="E246" s="92"/>
      <c r="F246" s="93" t="str">
        <f t="shared" si="3"/>
        <v/>
      </c>
      <c r="G246" s="94"/>
      <c r="H246" s="95" t="str">
        <f>IF(بيانات!B246&lt;&gt;"",بيانات!K246,"")</f>
        <v/>
      </c>
      <c r="I246" s="95" t="str">
        <f>IF(بيانات!B246&lt;&gt;"",بيانات!P246,"")</f>
        <v/>
      </c>
    </row>
    <row r="247" spans="1:9" ht="21.75" customHeight="1">
      <c r="A247" s="82" t="str">
        <f>IF(بيانات!B247&lt;&gt;"",بيانات!A247,"")</f>
        <v/>
      </c>
      <c r="B247" s="83" t="str">
        <f>IF(بيانات!B247&lt;&gt;"",بيانات!B247,"")</f>
        <v/>
      </c>
      <c r="C247" s="83" t="str">
        <f>IF(بيانات!B247&lt;&gt;"",بيانات!C247,"")</f>
        <v/>
      </c>
      <c r="D247" s="84" t="str">
        <f>IF(بيانات!B247&lt;&gt;"",بيانات!J247,"")</f>
        <v/>
      </c>
      <c r="E247" s="85"/>
      <c r="F247" s="86" t="str">
        <f t="shared" si="3"/>
        <v/>
      </c>
      <c r="G247" s="87"/>
      <c r="H247" s="88" t="str">
        <f>IF(بيانات!B247&lt;&gt;"",بيانات!K247,"")</f>
        <v/>
      </c>
      <c r="I247" s="88" t="str">
        <f>IF(بيانات!B247&lt;&gt;"",بيانات!P247,"")</f>
        <v/>
      </c>
    </row>
    <row r="248" spans="1:9" ht="21.75" customHeight="1">
      <c r="A248" s="89" t="str">
        <f>IF(بيانات!B248&lt;&gt;"",بيانات!A248,"")</f>
        <v/>
      </c>
      <c r="B248" s="90" t="str">
        <f>IF(بيانات!B248&lt;&gt;"",بيانات!B248,"")</f>
        <v/>
      </c>
      <c r="C248" s="90" t="str">
        <f>IF(بيانات!B248&lt;&gt;"",بيانات!C248,"")</f>
        <v/>
      </c>
      <c r="D248" s="91" t="str">
        <f>IF(بيانات!B248&lt;&gt;"",بيانات!J248,"")</f>
        <v/>
      </c>
      <c r="E248" s="92"/>
      <c r="F248" s="93" t="str">
        <f t="shared" si="3"/>
        <v/>
      </c>
      <c r="G248" s="94"/>
      <c r="H248" s="95" t="str">
        <f>IF(بيانات!B248&lt;&gt;"",بيانات!K248,"")</f>
        <v/>
      </c>
      <c r="I248" s="95" t="str">
        <f>IF(بيانات!B248&lt;&gt;"",بيانات!P248,"")</f>
        <v/>
      </c>
    </row>
    <row r="249" spans="1:9" ht="21.75" customHeight="1">
      <c r="A249" s="82" t="str">
        <f>IF(بيانات!B249&lt;&gt;"",بيانات!A249,"")</f>
        <v/>
      </c>
      <c r="B249" s="83" t="str">
        <f>IF(بيانات!B249&lt;&gt;"",بيانات!B249,"")</f>
        <v/>
      </c>
      <c r="C249" s="83" t="str">
        <f>IF(بيانات!B249&lt;&gt;"",بيانات!C249,"")</f>
        <v/>
      </c>
      <c r="D249" s="84" t="str">
        <f>IF(بيانات!B249&lt;&gt;"",بيانات!J249,"")</f>
        <v/>
      </c>
      <c r="E249" s="85"/>
      <c r="F249" s="86" t="str">
        <f t="shared" si="3"/>
        <v/>
      </c>
      <c r="G249" s="87"/>
      <c r="H249" s="88" t="str">
        <f>IF(بيانات!B249&lt;&gt;"",بيانات!K249,"")</f>
        <v/>
      </c>
      <c r="I249" s="88" t="str">
        <f>IF(بيانات!B249&lt;&gt;"",بيانات!P249,"")</f>
        <v/>
      </c>
    </row>
    <row r="250" spans="1:9" ht="21.75" customHeight="1">
      <c r="A250" s="89" t="str">
        <f>IF(بيانات!B250&lt;&gt;"",بيانات!A250,"")</f>
        <v/>
      </c>
      <c r="B250" s="90" t="str">
        <f>IF(بيانات!B250&lt;&gt;"",بيانات!B250,"")</f>
        <v/>
      </c>
      <c r="C250" s="90" t="str">
        <f>IF(بيانات!B250&lt;&gt;"",بيانات!C250,"")</f>
        <v/>
      </c>
      <c r="D250" s="91" t="str">
        <f>IF(بيانات!B250&lt;&gt;"",بيانات!J250,"")</f>
        <v/>
      </c>
      <c r="E250" s="92"/>
      <c r="F250" s="93" t="str">
        <f t="shared" si="3"/>
        <v/>
      </c>
      <c r="G250" s="94"/>
      <c r="H250" s="95" t="str">
        <f>IF(بيانات!B250&lt;&gt;"",بيانات!K250,"")</f>
        <v/>
      </c>
      <c r="I250" s="95" t="str">
        <f>IF(بيانات!B250&lt;&gt;"",بيانات!P250,"")</f>
        <v/>
      </c>
    </row>
    <row r="251" spans="1:9" ht="21.75" customHeight="1">
      <c r="A251" s="82" t="str">
        <f>IF(بيانات!B251&lt;&gt;"",بيانات!A251,"")</f>
        <v/>
      </c>
      <c r="B251" s="83" t="str">
        <f>IF(بيانات!B251&lt;&gt;"",بيانات!B251,"")</f>
        <v/>
      </c>
      <c r="C251" s="83" t="str">
        <f>IF(بيانات!B251&lt;&gt;"",بيانات!C251,"")</f>
        <v/>
      </c>
      <c r="D251" s="84" t="str">
        <f>IF(بيانات!B251&lt;&gt;"",بيانات!J251,"")</f>
        <v/>
      </c>
      <c r="E251" s="85"/>
      <c r="F251" s="86" t="str">
        <f t="shared" si="3"/>
        <v/>
      </c>
      <c r="G251" s="87"/>
      <c r="H251" s="88" t="str">
        <f>IF(بيانات!B251&lt;&gt;"",بيانات!K251,"")</f>
        <v/>
      </c>
      <c r="I251" s="88" t="str">
        <f>IF(بيانات!B251&lt;&gt;"",بيانات!P251,"")</f>
        <v/>
      </c>
    </row>
    <row r="252" spans="1:9" ht="21.75" customHeight="1">
      <c r="A252" s="89" t="str">
        <f>IF(بيانات!B252&lt;&gt;"",بيانات!A252,"")</f>
        <v/>
      </c>
      <c r="B252" s="90" t="str">
        <f>IF(بيانات!B252&lt;&gt;"",بيانات!B252,"")</f>
        <v/>
      </c>
      <c r="C252" s="90" t="str">
        <f>IF(بيانات!B252&lt;&gt;"",بيانات!C252,"")</f>
        <v/>
      </c>
      <c r="D252" s="91" t="str">
        <f>IF(بيانات!B252&lt;&gt;"",بيانات!J252,"")</f>
        <v/>
      </c>
      <c r="E252" s="92"/>
      <c r="F252" s="93" t="str">
        <f t="shared" si="3"/>
        <v/>
      </c>
      <c r="G252" s="94"/>
      <c r="H252" s="95" t="str">
        <f>IF(بيانات!B252&lt;&gt;"",بيانات!K252,"")</f>
        <v/>
      </c>
      <c r="I252" s="95" t="str">
        <f>IF(بيانات!B252&lt;&gt;"",بيانات!P252,"")</f>
        <v/>
      </c>
    </row>
    <row r="253" spans="1:9" ht="21.75" customHeight="1">
      <c r="A253" s="82" t="str">
        <f>IF(بيانات!B253&lt;&gt;"",بيانات!A253,"")</f>
        <v/>
      </c>
      <c r="B253" s="83" t="str">
        <f>IF(بيانات!B253&lt;&gt;"",بيانات!B253,"")</f>
        <v/>
      </c>
      <c r="C253" s="83" t="str">
        <f>IF(بيانات!B253&lt;&gt;"",بيانات!C253,"")</f>
        <v/>
      </c>
      <c r="D253" s="84" t="str">
        <f>IF(بيانات!B253&lt;&gt;"",بيانات!J253,"")</f>
        <v/>
      </c>
      <c r="E253" s="85"/>
      <c r="F253" s="86" t="str">
        <f t="shared" si="3"/>
        <v/>
      </c>
      <c r="G253" s="87"/>
      <c r="H253" s="88" t="str">
        <f>IF(بيانات!B253&lt;&gt;"",بيانات!K253,"")</f>
        <v/>
      </c>
      <c r="I253" s="88" t="str">
        <f>IF(بيانات!B253&lt;&gt;"",بيانات!P253,"")</f>
        <v/>
      </c>
    </row>
    <row r="254" spans="1:9" ht="21.75" customHeight="1">
      <c r="A254" s="89" t="str">
        <f>IF(بيانات!B254&lt;&gt;"",بيانات!A254,"")</f>
        <v/>
      </c>
      <c r="B254" s="90" t="str">
        <f>IF(بيانات!B254&lt;&gt;"",بيانات!B254,"")</f>
        <v/>
      </c>
      <c r="C254" s="90" t="str">
        <f>IF(بيانات!B254&lt;&gt;"",بيانات!C254,"")</f>
        <v/>
      </c>
      <c r="D254" s="91" t="str">
        <f>IF(بيانات!B254&lt;&gt;"",بيانات!J254,"")</f>
        <v/>
      </c>
      <c r="E254" s="92"/>
      <c r="F254" s="93" t="str">
        <f t="shared" si="3"/>
        <v/>
      </c>
      <c r="G254" s="94"/>
      <c r="H254" s="95" t="str">
        <f>IF(بيانات!B254&lt;&gt;"",بيانات!K254,"")</f>
        <v/>
      </c>
      <c r="I254" s="95" t="str">
        <f>IF(بيانات!B254&lt;&gt;"",بيانات!P254,"")</f>
        <v/>
      </c>
    </row>
    <row r="255" spans="1:9" ht="21.75" customHeight="1">
      <c r="A255" s="82" t="str">
        <f>IF(بيانات!B255&lt;&gt;"",بيانات!A255,"")</f>
        <v/>
      </c>
      <c r="B255" s="83" t="str">
        <f>IF(بيانات!B255&lt;&gt;"",بيانات!B255,"")</f>
        <v/>
      </c>
      <c r="C255" s="83" t="str">
        <f>IF(بيانات!B255&lt;&gt;"",بيانات!C255,"")</f>
        <v/>
      </c>
      <c r="D255" s="84" t="str">
        <f>IF(بيانات!B255&lt;&gt;"",بيانات!J255,"")</f>
        <v/>
      </c>
      <c r="E255" s="85"/>
      <c r="F255" s="86" t="str">
        <f t="shared" si="3"/>
        <v/>
      </c>
      <c r="G255" s="87"/>
      <c r="H255" s="88" t="str">
        <f>IF(بيانات!B255&lt;&gt;"",بيانات!K255,"")</f>
        <v/>
      </c>
      <c r="I255" s="88" t="str">
        <f>IF(بيانات!B255&lt;&gt;"",بيانات!P255,"")</f>
        <v/>
      </c>
    </row>
    <row r="256" spans="1:9" ht="21.75" customHeight="1">
      <c r="A256" s="89" t="str">
        <f>IF(بيانات!B256&lt;&gt;"",بيانات!A256,"")</f>
        <v/>
      </c>
      <c r="B256" s="90" t="str">
        <f>IF(بيانات!B256&lt;&gt;"",بيانات!B256,"")</f>
        <v/>
      </c>
      <c r="C256" s="90" t="str">
        <f>IF(بيانات!B256&lt;&gt;"",بيانات!C256,"")</f>
        <v/>
      </c>
      <c r="D256" s="91" t="str">
        <f>IF(بيانات!B256&lt;&gt;"",بيانات!J256,"")</f>
        <v/>
      </c>
      <c r="E256" s="92"/>
      <c r="F256" s="93" t="str">
        <f t="shared" si="3"/>
        <v/>
      </c>
      <c r="G256" s="94"/>
      <c r="H256" s="95" t="str">
        <f>IF(بيانات!B256&lt;&gt;"",بيانات!K256,"")</f>
        <v/>
      </c>
      <c r="I256" s="95" t="str">
        <f>IF(بيانات!B256&lt;&gt;"",بيانات!P256,"")</f>
        <v/>
      </c>
    </row>
    <row r="257" spans="1:9" ht="21.75" customHeight="1">
      <c r="A257" s="82" t="str">
        <f>IF(بيانات!B257&lt;&gt;"",بيانات!A257,"")</f>
        <v/>
      </c>
      <c r="B257" s="83" t="str">
        <f>IF(بيانات!B257&lt;&gt;"",بيانات!B257,"")</f>
        <v/>
      </c>
      <c r="C257" s="83" t="str">
        <f>IF(بيانات!B257&lt;&gt;"",بيانات!C257,"")</f>
        <v/>
      </c>
      <c r="D257" s="84" t="str">
        <f>IF(بيانات!B257&lt;&gt;"",بيانات!J257,"")</f>
        <v/>
      </c>
      <c r="E257" s="85"/>
      <c r="F257" s="86" t="str">
        <f t="shared" si="3"/>
        <v/>
      </c>
      <c r="G257" s="87"/>
      <c r="H257" s="88" t="str">
        <f>IF(بيانات!B257&lt;&gt;"",بيانات!K257,"")</f>
        <v/>
      </c>
      <c r="I257" s="88" t="str">
        <f>IF(بيانات!B257&lt;&gt;"",بيانات!P257,"")</f>
        <v/>
      </c>
    </row>
    <row r="258" spans="1:9" ht="21.75" customHeight="1">
      <c r="A258" s="89" t="str">
        <f>IF(بيانات!B258&lt;&gt;"",بيانات!A258,"")</f>
        <v/>
      </c>
      <c r="B258" s="90" t="str">
        <f>IF(بيانات!B258&lt;&gt;"",بيانات!B258,"")</f>
        <v/>
      </c>
      <c r="C258" s="90" t="str">
        <f>IF(بيانات!B258&lt;&gt;"",بيانات!C258,"")</f>
        <v/>
      </c>
      <c r="D258" s="91" t="str">
        <f>IF(بيانات!B258&lt;&gt;"",بيانات!J258,"")</f>
        <v/>
      </c>
      <c r="E258" s="92"/>
      <c r="F258" s="93" t="str">
        <f t="shared" si="3"/>
        <v/>
      </c>
      <c r="G258" s="94"/>
      <c r="H258" s="95" t="str">
        <f>IF(بيانات!B258&lt;&gt;"",بيانات!K258,"")</f>
        <v/>
      </c>
      <c r="I258" s="95" t="str">
        <f>IF(بيانات!B258&lt;&gt;"",بيانات!P258,"")</f>
        <v/>
      </c>
    </row>
    <row r="259" spans="1:9" ht="21.75" customHeight="1">
      <c r="A259" s="82" t="str">
        <f>IF(بيانات!B259&lt;&gt;"",بيانات!A259,"")</f>
        <v/>
      </c>
      <c r="B259" s="83" t="str">
        <f>IF(بيانات!B259&lt;&gt;"",بيانات!B259,"")</f>
        <v/>
      </c>
      <c r="C259" s="83" t="str">
        <f>IF(بيانات!B259&lt;&gt;"",بيانات!C259,"")</f>
        <v/>
      </c>
      <c r="D259" s="84" t="str">
        <f>IF(بيانات!B259&lt;&gt;"",بيانات!J259,"")</f>
        <v/>
      </c>
      <c r="E259" s="85"/>
      <c r="F259" s="86" t="str">
        <f t="shared" ref="F259:F322" si="4">IF(E259="","",E259+30)</f>
        <v/>
      </c>
      <c r="G259" s="87"/>
      <c r="H259" s="88" t="str">
        <f>IF(بيانات!B259&lt;&gt;"",بيانات!K259,"")</f>
        <v/>
      </c>
      <c r="I259" s="88" t="str">
        <f>IF(بيانات!B259&lt;&gt;"",بيانات!P259,"")</f>
        <v/>
      </c>
    </row>
    <row r="260" spans="1:9" ht="21.75" customHeight="1">
      <c r="A260" s="89" t="str">
        <f>IF(بيانات!B260&lt;&gt;"",بيانات!A260,"")</f>
        <v/>
      </c>
      <c r="B260" s="90" t="str">
        <f>IF(بيانات!B260&lt;&gt;"",بيانات!B260,"")</f>
        <v/>
      </c>
      <c r="C260" s="90" t="str">
        <f>IF(بيانات!B260&lt;&gt;"",بيانات!C260,"")</f>
        <v/>
      </c>
      <c r="D260" s="91" t="str">
        <f>IF(بيانات!B260&lt;&gt;"",بيانات!J260,"")</f>
        <v/>
      </c>
      <c r="E260" s="92"/>
      <c r="F260" s="93" t="str">
        <f t="shared" si="4"/>
        <v/>
      </c>
      <c r="G260" s="94"/>
      <c r="H260" s="95" t="str">
        <f>IF(بيانات!B260&lt;&gt;"",بيانات!K260,"")</f>
        <v/>
      </c>
      <c r="I260" s="95" t="str">
        <f>IF(بيانات!B260&lt;&gt;"",بيانات!P260,"")</f>
        <v/>
      </c>
    </row>
    <row r="261" spans="1:9" ht="21.75" customHeight="1">
      <c r="A261" s="82" t="str">
        <f>IF(بيانات!B261&lt;&gt;"",بيانات!A261,"")</f>
        <v/>
      </c>
      <c r="B261" s="83" t="str">
        <f>IF(بيانات!B261&lt;&gt;"",بيانات!B261,"")</f>
        <v/>
      </c>
      <c r="C261" s="83" t="str">
        <f>IF(بيانات!B261&lt;&gt;"",بيانات!C261,"")</f>
        <v/>
      </c>
      <c r="D261" s="84" t="str">
        <f>IF(بيانات!B261&lt;&gt;"",بيانات!J261,"")</f>
        <v/>
      </c>
      <c r="E261" s="85"/>
      <c r="F261" s="86" t="str">
        <f t="shared" si="4"/>
        <v/>
      </c>
      <c r="G261" s="87"/>
      <c r="H261" s="88" t="str">
        <f>IF(بيانات!B261&lt;&gt;"",بيانات!K261,"")</f>
        <v/>
      </c>
      <c r="I261" s="88" t="str">
        <f>IF(بيانات!B261&lt;&gt;"",بيانات!P261,"")</f>
        <v/>
      </c>
    </row>
    <row r="262" spans="1:9" ht="21.75" customHeight="1">
      <c r="A262" s="89" t="str">
        <f>IF(بيانات!B262&lt;&gt;"",بيانات!A262,"")</f>
        <v/>
      </c>
      <c r="B262" s="90" t="str">
        <f>IF(بيانات!B262&lt;&gt;"",بيانات!B262,"")</f>
        <v/>
      </c>
      <c r="C262" s="90" t="str">
        <f>IF(بيانات!B262&lt;&gt;"",بيانات!C262,"")</f>
        <v/>
      </c>
      <c r="D262" s="91" t="str">
        <f>IF(بيانات!B262&lt;&gt;"",بيانات!J262,"")</f>
        <v/>
      </c>
      <c r="E262" s="92"/>
      <c r="F262" s="93" t="str">
        <f t="shared" si="4"/>
        <v/>
      </c>
      <c r="G262" s="94"/>
      <c r="H262" s="95" t="str">
        <f>IF(بيانات!B262&lt;&gt;"",بيانات!K262,"")</f>
        <v/>
      </c>
      <c r="I262" s="95" t="str">
        <f>IF(بيانات!B262&lt;&gt;"",بيانات!P262,"")</f>
        <v/>
      </c>
    </row>
    <row r="263" spans="1:9" ht="21.75" customHeight="1">
      <c r="A263" s="82" t="str">
        <f>IF(بيانات!B263&lt;&gt;"",بيانات!A263,"")</f>
        <v/>
      </c>
      <c r="B263" s="83" t="str">
        <f>IF(بيانات!B263&lt;&gt;"",بيانات!B263,"")</f>
        <v/>
      </c>
      <c r="C263" s="83" t="str">
        <f>IF(بيانات!B263&lt;&gt;"",بيانات!C263,"")</f>
        <v/>
      </c>
      <c r="D263" s="84" t="str">
        <f>IF(بيانات!B263&lt;&gt;"",بيانات!J263,"")</f>
        <v/>
      </c>
      <c r="E263" s="85"/>
      <c r="F263" s="86" t="str">
        <f t="shared" si="4"/>
        <v/>
      </c>
      <c r="G263" s="87"/>
      <c r="H263" s="88" t="str">
        <f>IF(بيانات!B263&lt;&gt;"",بيانات!K263,"")</f>
        <v/>
      </c>
      <c r="I263" s="88" t="str">
        <f>IF(بيانات!B263&lt;&gt;"",بيانات!P263,"")</f>
        <v/>
      </c>
    </row>
    <row r="264" spans="1:9" ht="21.75" customHeight="1">
      <c r="A264" s="89" t="str">
        <f>IF(بيانات!B264&lt;&gt;"",بيانات!A264,"")</f>
        <v/>
      </c>
      <c r="B264" s="90" t="str">
        <f>IF(بيانات!B264&lt;&gt;"",بيانات!B264,"")</f>
        <v/>
      </c>
      <c r="C264" s="90" t="str">
        <f>IF(بيانات!B264&lt;&gt;"",بيانات!C264,"")</f>
        <v/>
      </c>
      <c r="D264" s="91" t="str">
        <f>IF(بيانات!B264&lt;&gt;"",بيانات!J264,"")</f>
        <v/>
      </c>
      <c r="E264" s="92"/>
      <c r="F264" s="93" t="str">
        <f t="shared" si="4"/>
        <v/>
      </c>
      <c r="G264" s="94"/>
      <c r="H264" s="95" t="str">
        <f>IF(بيانات!B264&lt;&gt;"",بيانات!K264,"")</f>
        <v/>
      </c>
      <c r="I264" s="95" t="str">
        <f>IF(بيانات!B264&lt;&gt;"",بيانات!P264,"")</f>
        <v/>
      </c>
    </row>
    <row r="265" spans="1:9" ht="21.75" customHeight="1">
      <c r="A265" s="82" t="str">
        <f>IF(بيانات!B265&lt;&gt;"",بيانات!A265,"")</f>
        <v/>
      </c>
      <c r="B265" s="83" t="str">
        <f>IF(بيانات!B265&lt;&gt;"",بيانات!B265,"")</f>
        <v/>
      </c>
      <c r="C265" s="83" t="str">
        <f>IF(بيانات!B265&lt;&gt;"",بيانات!C265,"")</f>
        <v/>
      </c>
      <c r="D265" s="84" t="str">
        <f>IF(بيانات!B265&lt;&gt;"",بيانات!J265,"")</f>
        <v/>
      </c>
      <c r="E265" s="85"/>
      <c r="F265" s="86" t="str">
        <f t="shared" si="4"/>
        <v/>
      </c>
      <c r="G265" s="87"/>
      <c r="H265" s="88" t="str">
        <f>IF(بيانات!B265&lt;&gt;"",بيانات!K265,"")</f>
        <v/>
      </c>
      <c r="I265" s="88" t="str">
        <f>IF(بيانات!B265&lt;&gt;"",بيانات!P265,"")</f>
        <v/>
      </c>
    </row>
    <row r="266" spans="1:9" ht="21.75" customHeight="1">
      <c r="A266" s="89" t="str">
        <f>IF(بيانات!B266&lt;&gt;"",بيانات!A266,"")</f>
        <v/>
      </c>
      <c r="B266" s="90" t="str">
        <f>IF(بيانات!B266&lt;&gt;"",بيانات!B266,"")</f>
        <v/>
      </c>
      <c r="C266" s="90" t="str">
        <f>IF(بيانات!B266&lt;&gt;"",بيانات!C266,"")</f>
        <v/>
      </c>
      <c r="D266" s="91" t="str">
        <f>IF(بيانات!B266&lt;&gt;"",بيانات!J266,"")</f>
        <v/>
      </c>
      <c r="E266" s="92"/>
      <c r="F266" s="93" t="str">
        <f t="shared" si="4"/>
        <v/>
      </c>
      <c r="G266" s="94"/>
      <c r="H266" s="95" t="str">
        <f>IF(بيانات!B266&lt;&gt;"",بيانات!K266,"")</f>
        <v/>
      </c>
      <c r="I266" s="95" t="str">
        <f>IF(بيانات!B266&lt;&gt;"",بيانات!P266,"")</f>
        <v/>
      </c>
    </row>
    <row r="267" spans="1:9" ht="21.75" customHeight="1">
      <c r="A267" s="82" t="str">
        <f>IF(بيانات!B267&lt;&gt;"",بيانات!A267,"")</f>
        <v/>
      </c>
      <c r="B267" s="83" t="str">
        <f>IF(بيانات!B267&lt;&gt;"",بيانات!B267,"")</f>
        <v/>
      </c>
      <c r="C267" s="83" t="str">
        <f>IF(بيانات!B267&lt;&gt;"",بيانات!C267,"")</f>
        <v/>
      </c>
      <c r="D267" s="84" t="str">
        <f>IF(بيانات!B267&lt;&gt;"",بيانات!J267,"")</f>
        <v/>
      </c>
      <c r="E267" s="85"/>
      <c r="F267" s="86" t="str">
        <f t="shared" si="4"/>
        <v/>
      </c>
      <c r="G267" s="87"/>
      <c r="H267" s="88" t="str">
        <f>IF(بيانات!B267&lt;&gt;"",بيانات!K267,"")</f>
        <v/>
      </c>
      <c r="I267" s="88" t="str">
        <f>IF(بيانات!B267&lt;&gt;"",بيانات!P267,"")</f>
        <v/>
      </c>
    </row>
    <row r="268" spans="1:9" ht="21.75" customHeight="1">
      <c r="A268" s="89" t="str">
        <f>IF(بيانات!B268&lt;&gt;"",بيانات!A268,"")</f>
        <v/>
      </c>
      <c r="B268" s="90" t="str">
        <f>IF(بيانات!B268&lt;&gt;"",بيانات!B268,"")</f>
        <v/>
      </c>
      <c r="C268" s="90" t="str">
        <f>IF(بيانات!B268&lt;&gt;"",بيانات!C268,"")</f>
        <v/>
      </c>
      <c r="D268" s="91" t="str">
        <f>IF(بيانات!B268&lt;&gt;"",بيانات!J268,"")</f>
        <v/>
      </c>
      <c r="E268" s="92"/>
      <c r="F268" s="93" t="str">
        <f t="shared" si="4"/>
        <v/>
      </c>
      <c r="G268" s="94"/>
      <c r="H268" s="95" t="str">
        <f>IF(بيانات!B268&lt;&gt;"",بيانات!K268,"")</f>
        <v/>
      </c>
      <c r="I268" s="95" t="str">
        <f>IF(بيانات!B268&lt;&gt;"",بيانات!P268,"")</f>
        <v/>
      </c>
    </row>
    <row r="269" spans="1:9" ht="21.75" customHeight="1">
      <c r="A269" s="82" t="str">
        <f>IF(بيانات!B269&lt;&gt;"",بيانات!A269,"")</f>
        <v/>
      </c>
      <c r="B269" s="83" t="str">
        <f>IF(بيانات!B269&lt;&gt;"",بيانات!B269,"")</f>
        <v/>
      </c>
      <c r="C269" s="83" t="str">
        <f>IF(بيانات!B269&lt;&gt;"",بيانات!C269,"")</f>
        <v/>
      </c>
      <c r="D269" s="84" t="str">
        <f>IF(بيانات!B269&lt;&gt;"",بيانات!J269,"")</f>
        <v/>
      </c>
      <c r="E269" s="85"/>
      <c r="F269" s="86" t="str">
        <f t="shared" si="4"/>
        <v/>
      </c>
      <c r="G269" s="87"/>
      <c r="H269" s="88" t="str">
        <f>IF(بيانات!B269&lt;&gt;"",بيانات!K269,"")</f>
        <v/>
      </c>
      <c r="I269" s="88" t="str">
        <f>IF(بيانات!B269&lt;&gt;"",بيانات!P269,"")</f>
        <v/>
      </c>
    </row>
    <row r="270" spans="1:9" ht="21.75" customHeight="1">
      <c r="A270" s="89" t="str">
        <f>IF(بيانات!B270&lt;&gt;"",بيانات!A270,"")</f>
        <v/>
      </c>
      <c r="B270" s="90" t="str">
        <f>IF(بيانات!B270&lt;&gt;"",بيانات!B270,"")</f>
        <v/>
      </c>
      <c r="C270" s="90" t="str">
        <f>IF(بيانات!B270&lt;&gt;"",بيانات!C270,"")</f>
        <v/>
      </c>
      <c r="D270" s="91" t="str">
        <f>IF(بيانات!B270&lt;&gt;"",بيانات!J270,"")</f>
        <v/>
      </c>
      <c r="E270" s="92"/>
      <c r="F270" s="93" t="str">
        <f t="shared" si="4"/>
        <v/>
      </c>
      <c r="G270" s="94"/>
      <c r="H270" s="95" t="str">
        <f>IF(بيانات!B270&lt;&gt;"",بيانات!K270,"")</f>
        <v/>
      </c>
      <c r="I270" s="95" t="str">
        <f>IF(بيانات!B270&lt;&gt;"",بيانات!P270,"")</f>
        <v/>
      </c>
    </row>
    <row r="271" spans="1:9" ht="21.75" customHeight="1">
      <c r="A271" s="82" t="str">
        <f>IF(بيانات!B271&lt;&gt;"",بيانات!A271,"")</f>
        <v/>
      </c>
      <c r="B271" s="83" t="str">
        <f>IF(بيانات!B271&lt;&gt;"",بيانات!B271,"")</f>
        <v/>
      </c>
      <c r="C271" s="83" t="str">
        <f>IF(بيانات!B271&lt;&gt;"",بيانات!C271,"")</f>
        <v/>
      </c>
      <c r="D271" s="84" t="str">
        <f>IF(بيانات!B271&lt;&gt;"",بيانات!J271,"")</f>
        <v/>
      </c>
      <c r="E271" s="85"/>
      <c r="F271" s="86" t="str">
        <f t="shared" si="4"/>
        <v/>
      </c>
      <c r="G271" s="87"/>
      <c r="H271" s="88" t="str">
        <f>IF(بيانات!B271&lt;&gt;"",بيانات!K271,"")</f>
        <v/>
      </c>
      <c r="I271" s="88" t="str">
        <f>IF(بيانات!B271&lt;&gt;"",بيانات!P271,"")</f>
        <v/>
      </c>
    </row>
    <row r="272" spans="1:9" ht="21.75" customHeight="1">
      <c r="A272" s="89" t="str">
        <f>IF(بيانات!B272&lt;&gt;"",بيانات!A272,"")</f>
        <v/>
      </c>
      <c r="B272" s="90" t="str">
        <f>IF(بيانات!B272&lt;&gt;"",بيانات!B272,"")</f>
        <v/>
      </c>
      <c r="C272" s="90" t="str">
        <f>IF(بيانات!B272&lt;&gt;"",بيانات!C272,"")</f>
        <v/>
      </c>
      <c r="D272" s="91" t="str">
        <f>IF(بيانات!B272&lt;&gt;"",بيانات!J272,"")</f>
        <v/>
      </c>
      <c r="E272" s="92"/>
      <c r="F272" s="93" t="str">
        <f t="shared" si="4"/>
        <v/>
      </c>
      <c r="G272" s="94"/>
      <c r="H272" s="95" t="str">
        <f>IF(بيانات!B272&lt;&gt;"",بيانات!K272,"")</f>
        <v/>
      </c>
      <c r="I272" s="95" t="str">
        <f>IF(بيانات!B272&lt;&gt;"",بيانات!P272,"")</f>
        <v/>
      </c>
    </row>
    <row r="273" spans="1:9" ht="21.75" customHeight="1">
      <c r="A273" s="82" t="str">
        <f>IF(بيانات!B273&lt;&gt;"",بيانات!A273,"")</f>
        <v/>
      </c>
      <c r="B273" s="83" t="str">
        <f>IF(بيانات!B273&lt;&gt;"",بيانات!B273,"")</f>
        <v/>
      </c>
      <c r="C273" s="83" t="str">
        <f>IF(بيانات!B273&lt;&gt;"",بيانات!C273,"")</f>
        <v/>
      </c>
      <c r="D273" s="84" t="str">
        <f>IF(بيانات!B273&lt;&gt;"",بيانات!J273,"")</f>
        <v/>
      </c>
      <c r="E273" s="85"/>
      <c r="F273" s="86" t="str">
        <f t="shared" si="4"/>
        <v/>
      </c>
      <c r="G273" s="87"/>
      <c r="H273" s="88" t="str">
        <f>IF(بيانات!B273&lt;&gt;"",بيانات!K273,"")</f>
        <v/>
      </c>
      <c r="I273" s="88" t="str">
        <f>IF(بيانات!B273&lt;&gt;"",بيانات!P273,"")</f>
        <v/>
      </c>
    </row>
    <row r="274" spans="1:9" ht="21.75" customHeight="1">
      <c r="A274" s="89" t="str">
        <f>IF(بيانات!B274&lt;&gt;"",بيانات!A274,"")</f>
        <v/>
      </c>
      <c r="B274" s="90" t="str">
        <f>IF(بيانات!B274&lt;&gt;"",بيانات!B274,"")</f>
        <v/>
      </c>
      <c r="C274" s="90" t="str">
        <f>IF(بيانات!B274&lt;&gt;"",بيانات!C274,"")</f>
        <v/>
      </c>
      <c r="D274" s="91" t="str">
        <f>IF(بيانات!B274&lt;&gt;"",بيانات!J274,"")</f>
        <v/>
      </c>
      <c r="E274" s="92"/>
      <c r="F274" s="93" t="str">
        <f t="shared" si="4"/>
        <v/>
      </c>
      <c r="G274" s="94"/>
      <c r="H274" s="95" t="str">
        <f>IF(بيانات!B274&lt;&gt;"",بيانات!K274,"")</f>
        <v/>
      </c>
      <c r="I274" s="95" t="str">
        <f>IF(بيانات!B274&lt;&gt;"",بيانات!P274,"")</f>
        <v/>
      </c>
    </row>
    <row r="275" spans="1:9" ht="21.75" customHeight="1">
      <c r="A275" s="82" t="str">
        <f>IF(بيانات!B275&lt;&gt;"",بيانات!A275,"")</f>
        <v/>
      </c>
      <c r="B275" s="83" t="str">
        <f>IF(بيانات!B275&lt;&gt;"",بيانات!B275,"")</f>
        <v/>
      </c>
      <c r="C275" s="83" t="str">
        <f>IF(بيانات!B275&lt;&gt;"",بيانات!C275,"")</f>
        <v/>
      </c>
      <c r="D275" s="84" t="str">
        <f>IF(بيانات!B275&lt;&gt;"",بيانات!J275,"")</f>
        <v/>
      </c>
      <c r="E275" s="85"/>
      <c r="F275" s="86" t="str">
        <f t="shared" si="4"/>
        <v/>
      </c>
      <c r="G275" s="87"/>
      <c r="H275" s="88" t="str">
        <f>IF(بيانات!B275&lt;&gt;"",بيانات!K275,"")</f>
        <v/>
      </c>
      <c r="I275" s="88" t="str">
        <f>IF(بيانات!B275&lt;&gt;"",بيانات!P275,"")</f>
        <v/>
      </c>
    </row>
    <row r="276" spans="1:9" ht="21.75" customHeight="1">
      <c r="A276" s="89" t="str">
        <f>IF(بيانات!B276&lt;&gt;"",بيانات!A276,"")</f>
        <v/>
      </c>
      <c r="B276" s="90" t="str">
        <f>IF(بيانات!B276&lt;&gt;"",بيانات!B276,"")</f>
        <v/>
      </c>
      <c r="C276" s="90" t="str">
        <f>IF(بيانات!B276&lt;&gt;"",بيانات!C276,"")</f>
        <v/>
      </c>
      <c r="D276" s="91" t="str">
        <f>IF(بيانات!B276&lt;&gt;"",بيانات!J276,"")</f>
        <v/>
      </c>
      <c r="E276" s="92"/>
      <c r="F276" s="93" t="str">
        <f t="shared" si="4"/>
        <v/>
      </c>
      <c r="G276" s="94"/>
      <c r="H276" s="95" t="str">
        <f>IF(بيانات!B276&lt;&gt;"",بيانات!K276,"")</f>
        <v/>
      </c>
      <c r="I276" s="95" t="str">
        <f>IF(بيانات!B276&lt;&gt;"",بيانات!P276,"")</f>
        <v/>
      </c>
    </row>
    <row r="277" spans="1:9" ht="21.75" customHeight="1">
      <c r="A277" s="82" t="str">
        <f>IF(بيانات!B277&lt;&gt;"",بيانات!A277,"")</f>
        <v/>
      </c>
      <c r="B277" s="83" t="str">
        <f>IF(بيانات!B277&lt;&gt;"",بيانات!B277,"")</f>
        <v/>
      </c>
      <c r="C277" s="83" t="str">
        <f>IF(بيانات!B277&lt;&gt;"",بيانات!C277,"")</f>
        <v/>
      </c>
      <c r="D277" s="84" t="str">
        <f>IF(بيانات!B277&lt;&gt;"",بيانات!J277,"")</f>
        <v/>
      </c>
      <c r="E277" s="85"/>
      <c r="F277" s="86" t="str">
        <f t="shared" si="4"/>
        <v/>
      </c>
      <c r="G277" s="87"/>
      <c r="H277" s="88" t="str">
        <f>IF(بيانات!B277&lt;&gt;"",بيانات!K277,"")</f>
        <v/>
      </c>
      <c r="I277" s="88" t="str">
        <f>IF(بيانات!B277&lt;&gt;"",بيانات!P277,"")</f>
        <v/>
      </c>
    </row>
    <row r="278" spans="1:9" ht="21.75" customHeight="1">
      <c r="A278" s="89" t="str">
        <f>IF(بيانات!B278&lt;&gt;"",بيانات!A278,"")</f>
        <v/>
      </c>
      <c r="B278" s="90" t="str">
        <f>IF(بيانات!B278&lt;&gt;"",بيانات!B278,"")</f>
        <v/>
      </c>
      <c r="C278" s="90" t="str">
        <f>IF(بيانات!B278&lt;&gt;"",بيانات!C278,"")</f>
        <v/>
      </c>
      <c r="D278" s="91" t="str">
        <f>IF(بيانات!B278&lt;&gt;"",بيانات!J278,"")</f>
        <v/>
      </c>
      <c r="E278" s="92"/>
      <c r="F278" s="93" t="str">
        <f t="shared" si="4"/>
        <v/>
      </c>
      <c r="G278" s="94"/>
      <c r="H278" s="95" t="str">
        <f>IF(بيانات!B278&lt;&gt;"",بيانات!K278,"")</f>
        <v/>
      </c>
      <c r="I278" s="95" t="str">
        <f>IF(بيانات!B278&lt;&gt;"",بيانات!P278,"")</f>
        <v/>
      </c>
    </row>
    <row r="279" spans="1:9" ht="21.75" customHeight="1">
      <c r="A279" s="82" t="str">
        <f>IF(بيانات!B279&lt;&gt;"",بيانات!A279,"")</f>
        <v/>
      </c>
      <c r="B279" s="83" t="str">
        <f>IF(بيانات!B279&lt;&gt;"",بيانات!B279,"")</f>
        <v/>
      </c>
      <c r="C279" s="83" t="str">
        <f>IF(بيانات!B279&lt;&gt;"",بيانات!C279,"")</f>
        <v/>
      </c>
      <c r="D279" s="84" t="str">
        <f>IF(بيانات!B279&lt;&gt;"",بيانات!J279,"")</f>
        <v/>
      </c>
      <c r="E279" s="85"/>
      <c r="F279" s="86" t="str">
        <f t="shared" si="4"/>
        <v/>
      </c>
      <c r="G279" s="87"/>
      <c r="H279" s="88" t="str">
        <f>IF(بيانات!B279&lt;&gt;"",بيانات!K279,"")</f>
        <v/>
      </c>
      <c r="I279" s="88" t="str">
        <f>IF(بيانات!B279&lt;&gt;"",بيانات!P279,"")</f>
        <v/>
      </c>
    </row>
    <row r="280" spans="1:9" ht="21.75" customHeight="1">
      <c r="A280" s="89" t="str">
        <f>IF(بيانات!B280&lt;&gt;"",بيانات!A280,"")</f>
        <v/>
      </c>
      <c r="B280" s="90" t="str">
        <f>IF(بيانات!B280&lt;&gt;"",بيانات!B280,"")</f>
        <v/>
      </c>
      <c r="C280" s="90" t="str">
        <f>IF(بيانات!B280&lt;&gt;"",بيانات!C280,"")</f>
        <v/>
      </c>
      <c r="D280" s="91" t="str">
        <f>IF(بيانات!B280&lt;&gt;"",بيانات!J280,"")</f>
        <v/>
      </c>
      <c r="E280" s="92"/>
      <c r="F280" s="93" t="str">
        <f t="shared" si="4"/>
        <v/>
      </c>
      <c r="G280" s="94"/>
      <c r="H280" s="95" t="str">
        <f>IF(بيانات!B280&lt;&gt;"",بيانات!K280,"")</f>
        <v/>
      </c>
      <c r="I280" s="95" t="str">
        <f>IF(بيانات!B280&lt;&gt;"",بيانات!P280,"")</f>
        <v/>
      </c>
    </row>
    <row r="281" spans="1:9" ht="21.75" customHeight="1">
      <c r="A281" s="82" t="str">
        <f>IF(بيانات!B281&lt;&gt;"",بيانات!A281,"")</f>
        <v/>
      </c>
      <c r="B281" s="83" t="str">
        <f>IF(بيانات!B281&lt;&gt;"",بيانات!B281,"")</f>
        <v/>
      </c>
      <c r="C281" s="83" t="str">
        <f>IF(بيانات!B281&lt;&gt;"",بيانات!C281,"")</f>
        <v/>
      </c>
      <c r="D281" s="84" t="str">
        <f>IF(بيانات!B281&lt;&gt;"",بيانات!J281,"")</f>
        <v/>
      </c>
      <c r="E281" s="85"/>
      <c r="F281" s="86" t="str">
        <f t="shared" si="4"/>
        <v/>
      </c>
      <c r="G281" s="87"/>
      <c r="H281" s="88" t="str">
        <f>IF(بيانات!B281&lt;&gt;"",بيانات!K281,"")</f>
        <v/>
      </c>
      <c r="I281" s="88" t="str">
        <f>IF(بيانات!B281&lt;&gt;"",بيانات!P281,"")</f>
        <v/>
      </c>
    </row>
    <row r="282" spans="1:9" ht="21.75" customHeight="1">
      <c r="A282" s="89" t="str">
        <f>IF(بيانات!B282&lt;&gt;"",بيانات!A282,"")</f>
        <v/>
      </c>
      <c r="B282" s="90" t="str">
        <f>IF(بيانات!B282&lt;&gt;"",بيانات!B282,"")</f>
        <v/>
      </c>
      <c r="C282" s="90" t="str">
        <f>IF(بيانات!B282&lt;&gt;"",بيانات!C282,"")</f>
        <v/>
      </c>
      <c r="D282" s="91" t="str">
        <f>IF(بيانات!B282&lt;&gt;"",بيانات!J282,"")</f>
        <v/>
      </c>
      <c r="E282" s="92"/>
      <c r="F282" s="93" t="str">
        <f t="shared" si="4"/>
        <v/>
      </c>
      <c r="G282" s="94"/>
      <c r="H282" s="95" t="str">
        <f>IF(بيانات!B282&lt;&gt;"",بيانات!K282,"")</f>
        <v/>
      </c>
      <c r="I282" s="95" t="str">
        <f>IF(بيانات!B282&lt;&gt;"",بيانات!P282,"")</f>
        <v/>
      </c>
    </row>
    <row r="283" spans="1:9" ht="21.75" customHeight="1">
      <c r="A283" s="82" t="str">
        <f>IF(بيانات!B283&lt;&gt;"",بيانات!A283,"")</f>
        <v/>
      </c>
      <c r="B283" s="83" t="str">
        <f>IF(بيانات!B283&lt;&gt;"",بيانات!B283,"")</f>
        <v/>
      </c>
      <c r="C283" s="83" t="str">
        <f>IF(بيانات!B283&lt;&gt;"",بيانات!C283,"")</f>
        <v/>
      </c>
      <c r="D283" s="84" t="str">
        <f>IF(بيانات!B283&lt;&gt;"",بيانات!J283,"")</f>
        <v/>
      </c>
      <c r="E283" s="85"/>
      <c r="F283" s="86" t="str">
        <f t="shared" si="4"/>
        <v/>
      </c>
      <c r="G283" s="87"/>
      <c r="H283" s="88" t="str">
        <f>IF(بيانات!B283&lt;&gt;"",بيانات!K283,"")</f>
        <v/>
      </c>
      <c r="I283" s="88" t="str">
        <f>IF(بيانات!B283&lt;&gt;"",بيانات!P283,"")</f>
        <v/>
      </c>
    </row>
    <row r="284" spans="1:9" ht="21.75" customHeight="1">
      <c r="A284" s="89" t="str">
        <f>IF(بيانات!B284&lt;&gt;"",بيانات!A284,"")</f>
        <v/>
      </c>
      <c r="B284" s="90" t="str">
        <f>IF(بيانات!B284&lt;&gt;"",بيانات!B284,"")</f>
        <v/>
      </c>
      <c r="C284" s="90" t="str">
        <f>IF(بيانات!B284&lt;&gt;"",بيانات!C284,"")</f>
        <v/>
      </c>
      <c r="D284" s="91" t="str">
        <f>IF(بيانات!B284&lt;&gt;"",بيانات!J284,"")</f>
        <v/>
      </c>
      <c r="E284" s="92"/>
      <c r="F284" s="93" t="str">
        <f t="shared" si="4"/>
        <v/>
      </c>
      <c r="G284" s="94"/>
      <c r="H284" s="95" t="str">
        <f>IF(بيانات!B284&lt;&gt;"",بيانات!K284,"")</f>
        <v/>
      </c>
      <c r="I284" s="95" t="str">
        <f>IF(بيانات!B284&lt;&gt;"",بيانات!P284,"")</f>
        <v/>
      </c>
    </row>
    <row r="285" spans="1:9" ht="21.75" customHeight="1">
      <c r="A285" s="82" t="str">
        <f>IF(بيانات!B285&lt;&gt;"",بيانات!A285,"")</f>
        <v/>
      </c>
      <c r="B285" s="83" t="str">
        <f>IF(بيانات!B285&lt;&gt;"",بيانات!B285,"")</f>
        <v/>
      </c>
      <c r="C285" s="83" t="str">
        <f>IF(بيانات!B285&lt;&gt;"",بيانات!C285,"")</f>
        <v/>
      </c>
      <c r="D285" s="84" t="str">
        <f>IF(بيانات!B285&lt;&gt;"",بيانات!J285,"")</f>
        <v/>
      </c>
      <c r="E285" s="85"/>
      <c r="F285" s="86" t="str">
        <f t="shared" si="4"/>
        <v/>
      </c>
      <c r="G285" s="87"/>
      <c r="H285" s="88" t="str">
        <f>IF(بيانات!B285&lt;&gt;"",بيانات!K285,"")</f>
        <v/>
      </c>
      <c r="I285" s="88" t="str">
        <f>IF(بيانات!B285&lt;&gt;"",بيانات!P285,"")</f>
        <v/>
      </c>
    </row>
    <row r="286" spans="1:9" ht="21.75" customHeight="1">
      <c r="A286" s="89" t="str">
        <f>IF(بيانات!B286&lt;&gt;"",بيانات!A286,"")</f>
        <v/>
      </c>
      <c r="B286" s="90" t="str">
        <f>IF(بيانات!B286&lt;&gt;"",بيانات!B286,"")</f>
        <v/>
      </c>
      <c r="C286" s="90" t="str">
        <f>IF(بيانات!B286&lt;&gt;"",بيانات!C286,"")</f>
        <v/>
      </c>
      <c r="D286" s="91" t="str">
        <f>IF(بيانات!B286&lt;&gt;"",بيانات!J286,"")</f>
        <v/>
      </c>
      <c r="E286" s="92"/>
      <c r="F286" s="93" t="str">
        <f t="shared" si="4"/>
        <v/>
      </c>
      <c r="G286" s="94"/>
      <c r="H286" s="95" t="str">
        <f>IF(بيانات!B286&lt;&gt;"",بيانات!K286,"")</f>
        <v/>
      </c>
      <c r="I286" s="95" t="str">
        <f>IF(بيانات!B286&lt;&gt;"",بيانات!P286,"")</f>
        <v/>
      </c>
    </row>
    <row r="287" spans="1:9" ht="21.75" customHeight="1">
      <c r="A287" s="82" t="str">
        <f>IF(بيانات!B287&lt;&gt;"",بيانات!A287,"")</f>
        <v/>
      </c>
      <c r="B287" s="83" t="str">
        <f>IF(بيانات!B287&lt;&gt;"",بيانات!B287,"")</f>
        <v/>
      </c>
      <c r="C287" s="83" t="str">
        <f>IF(بيانات!B287&lt;&gt;"",بيانات!C287,"")</f>
        <v/>
      </c>
      <c r="D287" s="84" t="str">
        <f>IF(بيانات!B287&lt;&gt;"",بيانات!J287,"")</f>
        <v/>
      </c>
      <c r="E287" s="85"/>
      <c r="F287" s="86" t="str">
        <f t="shared" si="4"/>
        <v/>
      </c>
      <c r="G287" s="87"/>
      <c r="H287" s="88" t="str">
        <f>IF(بيانات!B287&lt;&gt;"",بيانات!K287,"")</f>
        <v/>
      </c>
      <c r="I287" s="88" t="str">
        <f>IF(بيانات!B287&lt;&gt;"",بيانات!P287,"")</f>
        <v/>
      </c>
    </row>
    <row r="288" spans="1:9" ht="21.75" customHeight="1">
      <c r="A288" s="89" t="str">
        <f>IF(بيانات!B288&lt;&gt;"",بيانات!A288,"")</f>
        <v/>
      </c>
      <c r="B288" s="90" t="str">
        <f>IF(بيانات!B288&lt;&gt;"",بيانات!B288,"")</f>
        <v/>
      </c>
      <c r="C288" s="90" t="str">
        <f>IF(بيانات!B288&lt;&gt;"",بيانات!C288,"")</f>
        <v/>
      </c>
      <c r="D288" s="91" t="str">
        <f>IF(بيانات!B288&lt;&gt;"",بيانات!J288,"")</f>
        <v/>
      </c>
      <c r="E288" s="92"/>
      <c r="F288" s="93" t="str">
        <f t="shared" si="4"/>
        <v/>
      </c>
      <c r="G288" s="94"/>
      <c r="H288" s="95" t="str">
        <f>IF(بيانات!B288&lt;&gt;"",بيانات!K288,"")</f>
        <v/>
      </c>
      <c r="I288" s="95" t="str">
        <f>IF(بيانات!B288&lt;&gt;"",بيانات!P288,"")</f>
        <v/>
      </c>
    </row>
    <row r="289" spans="1:9" ht="21.75" customHeight="1">
      <c r="A289" s="82" t="str">
        <f>IF(بيانات!B289&lt;&gt;"",بيانات!A289,"")</f>
        <v/>
      </c>
      <c r="B289" s="83" t="str">
        <f>IF(بيانات!B289&lt;&gt;"",بيانات!B289,"")</f>
        <v/>
      </c>
      <c r="C289" s="83" t="str">
        <f>IF(بيانات!B289&lt;&gt;"",بيانات!C289,"")</f>
        <v/>
      </c>
      <c r="D289" s="84" t="str">
        <f>IF(بيانات!B289&lt;&gt;"",بيانات!J289,"")</f>
        <v/>
      </c>
      <c r="E289" s="85"/>
      <c r="F289" s="86" t="str">
        <f t="shared" si="4"/>
        <v/>
      </c>
      <c r="G289" s="87"/>
      <c r="H289" s="88" t="str">
        <f>IF(بيانات!B289&lt;&gt;"",بيانات!K289,"")</f>
        <v/>
      </c>
      <c r="I289" s="88" t="str">
        <f>IF(بيانات!B289&lt;&gt;"",بيانات!P289,"")</f>
        <v/>
      </c>
    </row>
    <row r="290" spans="1:9" ht="21.75" customHeight="1">
      <c r="A290" s="89" t="str">
        <f>IF(بيانات!B290&lt;&gt;"",بيانات!A290,"")</f>
        <v/>
      </c>
      <c r="B290" s="90" t="str">
        <f>IF(بيانات!B290&lt;&gt;"",بيانات!B290,"")</f>
        <v/>
      </c>
      <c r="C290" s="90" t="str">
        <f>IF(بيانات!B290&lt;&gt;"",بيانات!C290,"")</f>
        <v/>
      </c>
      <c r="D290" s="91" t="str">
        <f>IF(بيانات!B290&lt;&gt;"",بيانات!J290,"")</f>
        <v/>
      </c>
      <c r="E290" s="92"/>
      <c r="F290" s="93" t="str">
        <f t="shared" si="4"/>
        <v/>
      </c>
      <c r="G290" s="94"/>
      <c r="H290" s="95" t="str">
        <f>IF(بيانات!B290&lt;&gt;"",بيانات!K290,"")</f>
        <v/>
      </c>
      <c r="I290" s="95" t="str">
        <f>IF(بيانات!B290&lt;&gt;"",بيانات!P290,"")</f>
        <v/>
      </c>
    </row>
    <row r="291" spans="1:9" ht="21.75" customHeight="1">
      <c r="A291" s="82" t="str">
        <f>IF(بيانات!B291&lt;&gt;"",بيانات!A291,"")</f>
        <v/>
      </c>
      <c r="B291" s="83" t="str">
        <f>IF(بيانات!B291&lt;&gt;"",بيانات!B291,"")</f>
        <v/>
      </c>
      <c r="C291" s="83" t="str">
        <f>IF(بيانات!B291&lt;&gt;"",بيانات!C291,"")</f>
        <v/>
      </c>
      <c r="D291" s="84" t="str">
        <f>IF(بيانات!B291&lt;&gt;"",بيانات!J291,"")</f>
        <v/>
      </c>
      <c r="E291" s="85"/>
      <c r="F291" s="86" t="str">
        <f t="shared" si="4"/>
        <v/>
      </c>
      <c r="G291" s="87"/>
      <c r="H291" s="88" t="str">
        <f>IF(بيانات!B291&lt;&gt;"",بيانات!K291,"")</f>
        <v/>
      </c>
      <c r="I291" s="88" t="str">
        <f>IF(بيانات!B291&lt;&gt;"",بيانات!P291,"")</f>
        <v/>
      </c>
    </row>
    <row r="292" spans="1:9" ht="21.75" customHeight="1">
      <c r="A292" s="89" t="str">
        <f>IF(بيانات!B292&lt;&gt;"",بيانات!A292,"")</f>
        <v/>
      </c>
      <c r="B292" s="90" t="str">
        <f>IF(بيانات!B292&lt;&gt;"",بيانات!B292,"")</f>
        <v/>
      </c>
      <c r="C292" s="90" t="str">
        <f>IF(بيانات!B292&lt;&gt;"",بيانات!C292,"")</f>
        <v/>
      </c>
      <c r="D292" s="91" t="str">
        <f>IF(بيانات!B292&lt;&gt;"",بيانات!J292,"")</f>
        <v/>
      </c>
      <c r="E292" s="92"/>
      <c r="F292" s="93" t="str">
        <f t="shared" si="4"/>
        <v/>
      </c>
      <c r="G292" s="94"/>
      <c r="H292" s="95" t="str">
        <f>IF(بيانات!B292&lt;&gt;"",بيانات!K292,"")</f>
        <v/>
      </c>
      <c r="I292" s="95" t="str">
        <f>IF(بيانات!B292&lt;&gt;"",بيانات!P292,"")</f>
        <v/>
      </c>
    </row>
    <row r="293" spans="1:9" ht="21.75" customHeight="1">
      <c r="A293" s="82" t="str">
        <f>IF(بيانات!B293&lt;&gt;"",بيانات!A293,"")</f>
        <v/>
      </c>
      <c r="B293" s="83" t="str">
        <f>IF(بيانات!B293&lt;&gt;"",بيانات!B293,"")</f>
        <v/>
      </c>
      <c r="C293" s="83" t="str">
        <f>IF(بيانات!B293&lt;&gt;"",بيانات!C293,"")</f>
        <v/>
      </c>
      <c r="D293" s="84" t="str">
        <f>IF(بيانات!B293&lt;&gt;"",بيانات!J293,"")</f>
        <v/>
      </c>
      <c r="E293" s="85"/>
      <c r="F293" s="86" t="str">
        <f t="shared" si="4"/>
        <v/>
      </c>
      <c r="G293" s="87"/>
      <c r="H293" s="88" t="str">
        <f>IF(بيانات!B293&lt;&gt;"",بيانات!K293,"")</f>
        <v/>
      </c>
      <c r="I293" s="88" t="str">
        <f>IF(بيانات!B293&lt;&gt;"",بيانات!P293,"")</f>
        <v/>
      </c>
    </row>
    <row r="294" spans="1:9" ht="21.75" customHeight="1">
      <c r="A294" s="89" t="str">
        <f>IF(بيانات!B294&lt;&gt;"",بيانات!A294,"")</f>
        <v/>
      </c>
      <c r="B294" s="90" t="str">
        <f>IF(بيانات!B294&lt;&gt;"",بيانات!B294,"")</f>
        <v/>
      </c>
      <c r="C294" s="90" t="str">
        <f>IF(بيانات!B294&lt;&gt;"",بيانات!C294,"")</f>
        <v/>
      </c>
      <c r="D294" s="91" t="str">
        <f>IF(بيانات!B294&lt;&gt;"",بيانات!J294,"")</f>
        <v/>
      </c>
      <c r="E294" s="92"/>
      <c r="F294" s="93" t="str">
        <f t="shared" si="4"/>
        <v/>
      </c>
      <c r="G294" s="94"/>
      <c r="H294" s="95" t="str">
        <f>IF(بيانات!B294&lt;&gt;"",بيانات!K294,"")</f>
        <v/>
      </c>
      <c r="I294" s="95" t="str">
        <f>IF(بيانات!B294&lt;&gt;"",بيانات!P294,"")</f>
        <v/>
      </c>
    </row>
    <row r="295" spans="1:9" ht="21.75" customHeight="1">
      <c r="A295" s="82" t="str">
        <f>IF(بيانات!B295&lt;&gt;"",بيانات!A295,"")</f>
        <v/>
      </c>
      <c r="B295" s="83" t="str">
        <f>IF(بيانات!B295&lt;&gt;"",بيانات!B295,"")</f>
        <v/>
      </c>
      <c r="C295" s="83" t="str">
        <f>IF(بيانات!B295&lt;&gt;"",بيانات!C295,"")</f>
        <v/>
      </c>
      <c r="D295" s="84" t="str">
        <f>IF(بيانات!B295&lt;&gt;"",بيانات!J295,"")</f>
        <v/>
      </c>
      <c r="E295" s="85"/>
      <c r="F295" s="86" t="str">
        <f t="shared" si="4"/>
        <v/>
      </c>
      <c r="G295" s="87"/>
      <c r="H295" s="88" t="str">
        <f>IF(بيانات!B295&lt;&gt;"",بيانات!K295,"")</f>
        <v/>
      </c>
      <c r="I295" s="88" t="str">
        <f>IF(بيانات!B295&lt;&gt;"",بيانات!P295,"")</f>
        <v/>
      </c>
    </row>
    <row r="296" spans="1:9" ht="21.75" customHeight="1">
      <c r="A296" s="89" t="str">
        <f>IF(بيانات!B296&lt;&gt;"",بيانات!A296,"")</f>
        <v/>
      </c>
      <c r="B296" s="90" t="str">
        <f>IF(بيانات!B296&lt;&gt;"",بيانات!B296,"")</f>
        <v/>
      </c>
      <c r="C296" s="90" t="str">
        <f>IF(بيانات!B296&lt;&gt;"",بيانات!C296,"")</f>
        <v/>
      </c>
      <c r="D296" s="91" t="str">
        <f>IF(بيانات!B296&lt;&gt;"",بيانات!J296,"")</f>
        <v/>
      </c>
      <c r="E296" s="92"/>
      <c r="F296" s="93" t="str">
        <f t="shared" si="4"/>
        <v/>
      </c>
      <c r="G296" s="94"/>
      <c r="H296" s="95" t="str">
        <f>IF(بيانات!B296&lt;&gt;"",بيانات!K296,"")</f>
        <v/>
      </c>
      <c r="I296" s="95" t="str">
        <f>IF(بيانات!B296&lt;&gt;"",بيانات!P296,"")</f>
        <v/>
      </c>
    </row>
    <row r="297" spans="1:9" ht="21.75" customHeight="1">
      <c r="A297" s="82" t="str">
        <f>IF(بيانات!B297&lt;&gt;"",بيانات!A297,"")</f>
        <v/>
      </c>
      <c r="B297" s="83" t="str">
        <f>IF(بيانات!B297&lt;&gt;"",بيانات!B297,"")</f>
        <v/>
      </c>
      <c r="C297" s="83" t="str">
        <f>IF(بيانات!B297&lt;&gt;"",بيانات!C297,"")</f>
        <v/>
      </c>
      <c r="D297" s="84" t="str">
        <f>IF(بيانات!B297&lt;&gt;"",بيانات!J297,"")</f>
        <v/>
      </c>
      <c r="E297" s="85"/>
      <c r="F297" s="86" t="str">
        <f t="shared" si="4"/>
        <v/>
      </c>
      <c r="G297" s="87"/>
      <c r="H297" s="88" t="str">
        <f>IF(بيانات!B297&lt;&gt;"",بيانات!K297,"")</f>
        <v/>
      </c>
      <c r="I297" s="88" t="str">
        <f>IF(بيانات!B297&lt;&gt;"",بيانات!P297,"")</f>
        <v/>
      </c>
    </row>
    <row r="298" spans="1:9" ht="21.75" customHeight="1">
      <c r="A298" s="89" t="str">
        <f>IF(بيانات!B298&lt;&gt;"",بيانات!A298,"")</f>
        <v/>
      </c>
      <c r="B298" s="90" t="str">
        <f>IF(بيانات!B298&lt;&gt;"",بيانات!B298,"")</f>
        <v/>
      </c>
      <c r="C298" s="90" t="str">
        <f>IF(بيانات!B298&lt;&gt;"",بيانات!C298,"")</f>
        <v/>
      </c>
      <c r="D298" s="91" t="str">
        <f>IF(بيانات!B298&lt;&gt;"",بيانات!J298,"")</f>
        <v/>
      </c>
      <c r="E298" s="92"/>
      <c r="F298" s="93" t="str">
        <f t="shared" si="4"/>
        <v/>
      </c>
      <c r="G298" s="94"/>
      <c r="H298" s="95" t="str">
        <f>IF(بيانات!B298&lt;&gt;"",بيانات!K298,"")</f>
        <v/>
      </c>
      <c r="I298" s="95" t="str">
        <f>IF(بيانات!B298&lt;&gt;"",بيانات!P298,"")</f>
        <v/>
      </c>
    </row>
    <row r="299" spans="1:9" ht="21.75" customHeight="1">
      <c r="A299" s="82" t="str">
        <f>IF(بيانات!B299&lt;&gt;"",بيانات!A299,"")</f>
        <v/>
      </c>
      <c r="B299" s="83" t="str">
        <f>IF(بيانات!B299&lt;&gt;"",بيانات!B299,"")</f>
        <v/>
      </c>
      <c r="C299" s="83" t="str">
        <f>IF(بيانات!B299&lt;&gt;"",بيانات!C299,"")</f>
        <v/>
      </c>
      <c r="D299" s="84" t="str">
        <f>IF(بيانات!B299&lt;&gt;"",بيانات!J299,"")</f>
        <v/>
      </c>
      <c r="E299" s="85"/>
      <c r="F299" s="86" t="str">
        <f t="shared" si="4"/>
        <v/>
      </c>
      <c r="G299" s="87"/>
      <c r="H299" s="88" t="str">
        <f>IF(بيانات!B299&lt;&gt;"",بيانات!K299,"")</f>
        <v/>
      </c>
      <c r="I299" s="88" t="str">
        <f>IF(بيانات!B299&lt;&gt;"",بيانات!P299,"")</f>
        <v/>
      </c>
    </row>
    <row r="300" spans="1:9" ht="21.75" customHeight="1">
      <c r="A300" s="89" t="str">
        <f>IF(بيانات!B300&lt;&gt;"",بيانات!A300,"")</f>
        <v/>
      </c>
      <c r="B300" s="90" t="str">
        <f>IF(بيانات!B300&lt;&gt;"",بيانات!B300,"")</f>
        <v/>
      </c>
      <c r="C300" s="90" t="str">
        <f>IF(بيانات!B300&lt;&gt;"",بيانات!C300,"")</f>
        <v/>
      </c>
      <c r="D300" s="91" t="str">
        <f>IF(بيانات!B300&lt;&gt;"",بيانات!J300,"")</f>
        <v/>
      </c>
      <c r="E300" s="92"/>
      <c r="F300" s="93" t="str">
        <f t="shared" si="4"/>
        <v/>
      </c>
      <c r="G300" s="94"/>
      <c r="H300" s="95" t="str">
        <f>IF(بيانات!B300&lt;&gt;"",بيانات!K300,"")</f>
        <v/>
      </c>
      <c r="I300" s="95" t="str">
        <f>IF(بيانات!B300&lt;&gt;"",بيانات!P300,"")</f>
        <v/>
      </c>
    </row>
    <row r="301" spans="1:9" ht="21.75" customHeight="1">
      <c r="A301" s="82" t="str">
        <f>IF(بيانات!B301&lt;&gt;"",بيانات!A301,"")</f>
        <v/>
      </c>
      <c r="B301" s="83" t="str">
        <f>IF(بيانات!B301&lt;&gt;"",بيانات!B301,"")</f>
        <v/>
      </c>
      <c r="C301" s="83" t="str">
        <f>IF(بيانات!B301&lt;&gt;"",بيانات!C301,"")</f>
        <v/>
      </c>
      <c r="D301" s="84" t="str">
        <f>IF(بيانات!B301&lt;&gt;"",بيانات!J301,"")</f>
        <v/>
      </c>
      <c r="E301" s="85"/>
      <c r="F301" s="86" t="str">
        <f t="shared" si="4"/>
        <v/>
      </c>
      <c r="G301" s="87"/>
      <c r="H301" s="88" t="str">
        <f>IF(بيانات!B301&lt;&gt;"",بيانات!K301,"")</f>
        <v/>
      </c>
      <c r="I301" s="88" t="str">
        <f>IF(بيانات!B301&lt;&gt;"",بيانات!P301,"")</f>
        <v/>
      </c>
    </row>
    <row r="302" spans="1:9" ht="21.75" customHeight="1">
      <c r="A302" s="89" t="str">
        <f>IF(بيانات!B302&lt;&gt;"",بيانات!A302,"")</f>
        <v/>
      </c>
      <c r="B302" s="90" t="str">
        <f>IF(بيانات!B302&lt;&gt;"",بيانات!B302,"")</f>
        <v/>
      </c>
      <c r="C302" s="90" t="str">
        <f>IF(بيانات!B302&lt;&gt;"",بيانات!C302,"")</f>
        <v/>
      </c>
      <c r="D302" s="91" t="str">
        <f>IF(بيانات!B302&lt;&gt;"",بيانات!J302,"")</f>
        <v/>
      </c>
      <c r="E302" s="92"/>
      <c r="F302" s="93" t="str">
        <f t="shared" si="4"/>
        <v/>
      </c>
      <c r="G302" s="94"/>
      <c r="H302" s="95" t="str">
        <f>IF(بيانات!B302&lt;&gt;"",بيانات!K302,"")</f>
        <v/>
      </c>
      <c r="I302" s="95" t="str">
        <f>IF(بيانات!B302&lt;&gt;"",بيانات!P302,"")</f>
        <v/>
      </c>
    </row>
    <row r="303" spans="1:9" ht="21.75" customHeight="1">
      <c r="A303" s="82" t="str">
        <f>IF(بيانات!B303&lt;&gt;"",بيانات!A303,"")</f>
        <v/>
      </c>
      <c r="B303" s="83" t="str">
        <f>IF(بيانات!B303&lt;&gt;"",بيانات!B303,"")</f>
        <v/>
      </c>
      <c r="C303" s="83" t="str">
        <f>IF(بيانات!B303&lt;&gt;"",بيانات!C303,"")</f>
        <v/>
      </c>
      <c r="D303" s="84" t="str">
        <f>IF(بيانات!B303&lt;&gt;"",بيانات!J303,"")</f>
        <v/>
      </c>
      <c r="E303" s="85"/>
      <c r="F303" s="86" t="str">
        <f t="shared" si="4"/>
        <v/>
      </c>
      <c r="G303" s="87"/>
      <c r="H303" s="88" t="str">
        <f>IF(بيانات!B303&lt;&gt;"",بيانات!K303,"")</f>
        <v/>
      </c>
      <c r="I303" s="88" t="str">
        <f>IF(بيانات!B303&lt;&gt;"",بيانات!P303,"")</f>
        <v/>
      </c>
    </row>
    <row r="304" spans="1:9" ht="21.75" customHeight="1">
      <c r="A304" s="89" t="str">
        <f>IF(بيانات!B304&lt;&gt;"",بيانات!A304,"")</f>
        <v/>
      </c>
      <c r="B304" s="90" t="str">
        <f>IF(بيانات!B304&lt;&gt;"",بيانات!B304,"")</f>
        <v/>
      </c>
      <c r="C304" s="90" t="str">
        <f>IF(بيانات!B304&lt;&gt;"",بيانات!C304,"")</f>
        <v/>
      </c>
      <c r="D304" s="91" t="str">
        <f>IF(بيانات!B304&lt;&gt;"",بيانات!J304,"")</f>
        <v/>
      </c>
      <c r="E304" s="92"/>
      <c r="F304" s="93" t="str">
        <f t="shared" si="4"/>
        <v/>
      </c>
      <c r="G304" s="94"/>
      <c r="H304" s="95" t="str">
        <f>IF(بيانات!B304&lt;&gt;"",بيانات!K304,"")</f>
        <v/>
      </c>
      <c r="I304" s="95" t="str">
        <f>IF(بيانات!B304&lt;&gt;"",بيانات!P304,"")</f>
        <v/>
      </c>
    </row>
    <row r="305" spans="1:9" ht="21.75" customHeight="1">
      <c r="A305" s="82" t="str">
        <f>IF(بيانات!B305&lt;&gt;"",بيانات!A305,"")</f>
        <v/>
      </c>
      <c r="B305" s="83" t="str">
        <f>IF(بيانات!B305&lt;&gt;"",بيانات!B305,"")</f>
        <v/>
      </c>
      <c r="C305" s="83" t="str">
        <f>IF(بيانات!B305&lt;&gt;"",بيانات!C305,"")</f>
        <v/>
      </c>
      <c r="D305" s="84" t="str">
        <f>IF(بيانات!B305&lt;&gt;"",بيانات!J305,"")</f>
        <v/>
      </c>
      <c r="E305" s="85"/>
      <c r="F305" s="86" t="str">
        <f t="shared" si="4"/>
        <v/>
      </c>
      <c r="G305" s="87"/>
      <c r="H305" s="88" t="str">
        <f>IF(بيانات!B305&lt;&gt;"",بيانات!K305,"")</f>
        <v/>
      </c>
      <c r="I305" s="88" t="str">
        <f>IF(بيانات!B305&lt;&gt;"",بيانات!P305,"")</f>
        <v/>
      </c>
    </row>
    <row r="306" spans="1:9" ht="21.75" customHeight="1">
      <c r="A306" s="89" t="str">
        <f>IF(بيانات!B306&lt;&gt;"",بيانات!A306,"")</f>
        <v/>
      </c>
      <c r="B306" s="90" t="str">
        <f>IF(بيانات!B306&lt;&gt;"",بيانات!B306,"")</f>
        <v/>
      </c>
      <c r="C306" s="90" t="str">
        <f>IF(بيانات!B306&lt;&gt;"",بيانات!C306,"")</f>
        <v/>
      </c>
      <c r="D306" s="91" t="str">
        <f>IF(بيانات!B306&lt;&gt;"",بيانات!J306,"")</f>
        <v/>
      </c>
      <c r="E306" s="92"/>
      <c r="F306" s="93" t="str">
        <f t="shared" si="4"/>
        <v/>
      </c>
      <c r="G306" s="94"/>
      <c r="H306" s="95" t="str">
        <f>IF(بيانات!B306&lt;&gt;"",بيانات!K306,"")</f>
        <v/>
      </c>
      <c r="I306" s="95" t="str">
        <f>IF(بيانات!B306&lt;&gt;"",بيانات!P306,"")</f>
        <v/>
      </c>
    </row>
    <row r="307" spans="1:9" ht="21.75" customHeight="1">
      <c r="A307" s="82" t="str">
        <f>IF(بيانات!B307&lt;&gt;"",بيانات!A307,"")</f>
        <v/>
      </c>
      <c r="B307" s="83" t="str">
        <f>IF(بيانات!B307&lt;&gt;"",بيانات!B307,"")</f>
        <v/>
      </c>
      <c r="C307" s="83" t="str">
        <f>IF(بيانات!B307&lt;&gt;"",بيانات!C307,"")</f>
        <v/>
      </c>
      <c r="D307" s="84" t="str">
        <f>IF(بيانات!B307&lt;&gt;"",بيانات!J307,"")</f>
        <v/>
      </c>
      <c r="E307" s="85"/>
      <c r="F307" s="86" t="str">
        <f t="shared" si="4"/>
        <v/>
      </c>
      <c r="G307" s="87"/>
      <c r="H307" s="88" t="str">
        <f>IF(بيانات!B307&lt;&gt;"",بيانات!K307,"")</f>
        <v/>
      </c>
      <c r="I307" s="88" t="str">
        <f>IF(بيانات!B307&lt;&gt;"",بيانات!P307,"")</f>
        <v/>
      </c>
    </row>
    <row r="308" spans="1:9" ht="21.75" customHeight="1">
      <c r="A308" s="89" t="str">
        <f>IF(بيانات!B308&lt;&gt;"",بيانات!A308,"")</f>
        <v/>
      </c>
      <c r="B308" s="90" t="str">
        <f>IF(بيانات!B308&lt;&gt;"",بيانات!B308,"")</f>
        <v/>
      </c>
      <c r="C308" s="90" t="str">
        <f>IF(بيانات!B308&lt;&gt;"",بيانات!C308,"")</f>
        <v/>
      </c>
      <c r="D308" s="91" t="str">
        <f>IF(بيانات!B308&lt;&gt;"",بيانات!J308,"")</f>
        <v/>
      </c>
      <c r="E308" s="92"/>
      <c r="F308" s="93" t="str">
        <f t="shared" si="4"/>
        <v/>
      </c>
      <c r="G308" s="94"/>
      <c r="H308" s="95" t="str">
        <f>IF(بيانات!B308&lt;&gt;"",بيانات!K308,"")</f>
        <v/>
      </c>
      <c r="I308" s="95" t="str">
        <f>IF(بيانات!B308&lt;&gt;"",بيانات!P308,"")</f>
        <v/>
      </c>
    </row>
    <row r="309" spans="1:9" ht="21.75" customHeight="1">
      <c r="A309" s="82" t="str">
        <f>IF(بيانات!B309&lt;&gt;"",بيانات!A309,"")</f>
        <v/>
      </c>
      <c r="B309" s="83" t="str">
        <f>IF(بيانات!B309&lt;&gt;"",بيانات!B309,"")</f>
        <v/>
      </c>
      <c r="C309" s="83" t="str">
        <f>IF(بيانات!B309&lt;&gt;"",بيانات!C309,"")</f>
        <v/>
      </c>
      <c r="D309" s="84" t="str">
        <f>IF(بيانات!B309&lt;&gt;"",بيانات!J309,"")</f>
        <v/>
      </c>
      <c r="E309" s="85"/>
      <c r="F309" s="86" t="str">
        <f t="shared" si="4"/>
        <v/>
      </c>
      <c r="G309" s="87"/>
      <c r="H309" s="88" t="str">
        <f>IF(بيانات!B309&lt;&gt;"",بيانات!K309,"")</f>
        <v/>
      </c>
      <c r="I309" s="88" t="str">
        <f>IF(بيانات!B309&lt;&gt;"",بيانات!P309,"")</f>
        <v/>
      </c>
    </row>
    <row r="310" spans="1:9" ht="21.75" customHeight="1">
      <c r="A310" s="89" t="str">
        <f>IF(بيانات!B310&lt;&gt;"",بيانات!A310,"")</f>
        <v/>
      </c>
      <c r="B310" s="90" t="str">
        <f>IF(بيانات!B310&lt;&gt;"",بيانات!B310,"")</f>
        <v/>
      </c>
      <c r="C310" s="90" t="str">
        <f>IF(بيانات!B310&lt;&gt;"",بيانات!C310,"")</f>
        <v/>
      </c>
      <c r="D310" s="91" t="str">
        <f>IF(بيانات!B310&lt;&gt;"",بيانات!J310,"")</f>
        <v/>
      </c>
      <c r="E310" s="92"/>
      <c r="F310" s="93" t="str">
        <f t="shared" si="4"/>
        <v/>
      </c>
      <c r="G310" s="94"/>
      <c r="H310" s="95" t="str">
        <f>IF(بيانات!B310&lt;&gt;"",بيانات!K310,"")</f>
        <v/>
      </c>
      <c r="I310" s="95" t="str">
        <f>IF(بيانات!B310&lt;&gt;"",بيانات!P310,"")</f>
        <v/>
      </c>
    </row>
    <row r="311" spans="1:9" ht="21.75" customHeight="1">
      <c r="A311" s="82" t="str">
        <f>IF(بيانات!B311&lt;&gt;"",بيانات!A311,"")</f>
        <v/>
      </c>
      <c r="B311" s="83" t="str">
        <f>IF(بيانات!B311&lt;&gt;"",بيانات!B311,"")</f>
        <v/>
      </c>
      <c r="C311" s="83" t="str">
        <f>IF(بيانات!B311&lt;&gt;"",بيانات!C311,"")</f>
        <v/>
      </c>
      <c r="D311" s="84" t="str">
        <f>IF(بيانات!B311&lt;&gt;"",بيانات!J311,"")</f>
        <v/>
      </c>
      <c r="E311" s="85"/>
      <c r="F311" s="86" t="str">
        <f t="shared" si="4"/>
        <v/>
      </c>
      <c r="G311" s="87"/>
      <c r="H311" s="88" t="str">
        <f>IF(بيانات!B311&lt;&gt;"",بيانات!K311,"")</f>
        <v/>
      </c>
      <c r="I311" s="88" t="str">
        <f>IF(بيانات!B311&lt;&gt;"",بيانات!P311,"")</f>
        <v/>
      </c>
    </row>
    <row r="312" spans="1:9" ht="21.75" customHeight="1">
      <c r="A312" s="89" t="str">
        <f>IF(بيانات!B312&lt;&gt;"",بيانات!A312,"")</f>
        <v/>
      </c>
      <c r="B312" s="90" t="str">
        <f>IF(بيانات!B312&lt;&gt;"",بيانات!B312,"")</f>
        <v/>
      </c>
      <c r="C312" s="90" t="str">
        <f>IF(بيانات!B312&lt;&gt;"",بيانات!C312,"")</f>
        <v/>
      </c>
      <c r="D312" s="91" t="str">
        <f>IF(بيانات!B312&lt;&gt;"",بيانات!J312,"")</f>
        <v/>
      </c>
      <c r="E312" s="92"/>
      <c r="F312" s="93" t="str">
        <f t="shared" si="4"/>
        <v/>
      </c>
      <c r="G312" s="94"/>
      <c r="H312" s="95" t="str">
        <f>IF(بيانات!B312&lt;&gt;"",بيانات!K312,"")</f>
        <v/>
      </c>
      <c r="I312" s="95" t="str">
        <f>IF(بيانات!B312&lt;&gt;"",بيانات!P312,"")</f>
        <v/>
      </c>
    </row>
    <row r="313" spans="1:9" ht="21.75" customHeight="1">
      <c r="A313" s="82" t="str">
        <f>IF(بيانات!B313&lt;&gt;"",بيانات!A313,"")</f>
        <v/>
      </c>
      <c r="B313" s="83" t="str">
        <f>IF(بيانات!B313&lt;&gt;"",بيانات!B313,"")</f>
        <v/>
      </c>
      <c r="C313" s="83" t="str">
        <f>IF(بيانات!B313&lt;&gt;"",بيانات!C313,"")</f>
        <v/>
      </c>
      <c r="D313" s="84" t="str">
        <f>IF(بيانات!B313&lt;&gt;"",بيانات!J313,"")</f>
        <v/>
      </c>
      <c r="E313" s="85"/>
      <c r="F313" s="86" t="str">
        <f t="shared" si="4"/>
        <v/>
      </c>
      <c r="G313" s="87"/>
      <c r="H313" s="88" t="str">
        <f>IF(بيانات!B313&lt;&gt;"",بيانات!K313,"")</f>
        <v/>
      </c>
      <c r="I313" s="88" t="str">
        <f>IF(بيانات!B313&lt;&gt;"",بيانات!P313,"")</f>
        <v/>
      </c>
    </row>
    <row r="314" spans="1:9" ht="21.75" customHeight="1">
      <c r="A314" s="89" t="str">
        <f>IF(بيانات!B314&lt;&gt;"",بيانات!A314,"")</f>
        <v/>
      </c>
      <c r="B314" s="90" t="str">
        <f>IF(بيانات!B314&lt;&gt;"",بيانات!B314,"")</f>
        <v/>
      </c>
      <c r="C314" s="90" t="str">
        <f>IF(بيانات!B314&lt;&gt;"",بيانات!C314,"")</f>
        <v/>
      </c>
      <c r="D314" s="91" t="str">
        <f>IF(بيانات!B314&lt;&gt;"",بيانات!J314,"")</f>
        <v/>
      </c>
      <c r="E314" s="92"/>
      <c r="F314" s="93" t="str">
        <f t="shared" si="4"/>
        <v/>
      </c>
      <c r="G314" s="94"/>
      <c r="H314" s="95" t="str">
        <f>IF(بيانات!B314&lt;&gt;"",بيانات!K314,"")</f>
        <v/>
      </c>
      <c r="I314" s="95" t="str">
        <f>IF(بيانات!B314&lt;&gt;"",بيانات!P314,"")</f>
        <v/>
      </c>
    </row>
    <row r="315" spans="1:9" ht="21.75" customHeight="1">
      <c r="A315" s="82" t="str">
        <f>IF(بيانات!B315&lt;&gt;"",بيانات!A315,"")</f>
        <v/>
      </c>
      <c r="B315" s="83" t="str">
        <f>IF(بيانات!B315&lt;&gt;"",بيانات!B315,"")</f>
        <v/>
      </c>
      <c r="C315" s="83" t="str">
        <f>IF(بيانات!B315&lt;&gt;"",بيانات!C315,"")</f>
        <v/>
      </c>
      <c r="D315" s="84" t="str">
        <f>IF(بيانات!B315&lt;&gt;"",بيانات!J315,"")</f>
        <v/>
      </c>
      <c r="E315" s="85"/>
      <c r="F315" s="86" t="str">
        <f t="shared" si="4"/>
        <v/>
      </c>
      <c r="G315" s="87"/>
      <c r="H315" s="88" t="str">
        <f>IF(بيانات!B315&lt;&gt;"",بيانات!K315,"")</f>
        <v/>
      </c>
      <c r="I315" s="88" t="str">
        <f>IF(بيانات!B315&lt;&gt;"",بيانات!P315,"")</f>
        <v/>
      </c>
    </row>
    <row r="316" spans="1:9" ht="21.75" customHeight="1">
      <c r="A316" s="89" t="str">
        <f>IF(بيانات!B316&lt;&gt;"",بيانات!A316,"")</f>
        <v/>
      </c>
      <c r="B316" s="90" t="str">
        <f>IF(بيانات!B316&lt;&gt;"",بيانات!B316,"")</f>
        <v/>
      </c>
      <c r="C316" s="90" t="str">
        <f>IF(بيانات!B316&lt;&gt;"",بيانات!C316,"")</f>
        <v/>
      </c>
      <c r="D316" s="91" t="str">
        <f>IF(بيانات!B316&lt;&gt;"",بيانات!J316,"")</f>
        <v/>
      </c>
      <c r="E316" s="92"/>
      <c r="F316" s="93" t="str">
        <f t="shared" si="4"/>
        <v/>
      </c>
      <c r="G316" s="94"/>
      <c r="H316" s="95" t="str">
        <f>IF(بيانات!B316&lt;&gt;"",بيانات!K316,"")</f>
        <v/>
      </c>
      <c r="I316" s="95" t="str">
        <f>IF(بيانات!B316&lt;&gt;"",بيانات!P316,"")</f>
        <v/>
      </c>
    </row>
    <row r="317" spans="1:9" ht="21.75" customHeight="1">
      <c r="A317" s="82" t="str">
        <f>IF(بيانات!B317&lt;&gt;"",بيانات!A317,"")</f>
        <v/>
      </c>
      <c r="B317" s="83" t="str">
        <f>IF(بيانات!B317&lt;&gt;"",بيانات!B317,"")</f>
        <v/>
      </c>
      <c r="C317" s="83" t="str">
        <f>IF(بيانات!B317&lt;&gt;"",بيانات!C317,"")</f>
        <v/>
      </c>
      <c r="D317" s="84" t="str">
        <f>IF(بيانات!B317&lt;&gt;"",بيانات!J317,"")</f>
        <v/>
      </c>
      <c r="E317" s="85"/>
      <c r="F317" s="86" t="str">
        <f t="shared" si="4"/>
        <v/>
      </c>
      <c r="G317" s="87"/>
      <c r="H317" s="88" t="str">
        <f>IF(بيانات!B317&lt;&gt;"",بيانات!K317,"")</f>
        <v/>
      </c>
      <c r="I317" s="88" t="str">
        <f>IF(بيانات!B317&lt;&gt;"",بيانات!P317,"")</f>
        <v/>
      </c>
    </row>
    <row r="318" spans="1:9" ht="21.75" customHeight="1">
      <c r="A318" s="89" t="str">
        <f>IF(بيانات!B318&lt;&gt;"",بيانات!A318,"")</f>
        <v/>
      </c>
      <c r="B318" s="90" t="str">
        <f>IF(بيانات!B318&lt;&gt;"",بيانات!B318,"")</f>
        <v/>
      </c>
      <c r="C318" s="90" t="str">
        <f>IF(بيانات!B318&lt;&gt;"",بيانات!C318,"")</f>
        <v/>
      </c>
      <c r="D318" s="91" t="str">
        <f>IF(بيانات!B318&lt;&gt;"",بيانات!J318,"")</f>
        <v/>
      </c>
      <c r="E318" s="92"/>
      <c r="F318" s="93" t="str">
        <f t="shared" si="4"/>
        <v/>
      </c>
      <c r="G318" s="94"/>
      <c r="H318" s="95" t="str">
        <f>IF(بيانات!B318&lt;&gt;"",بيانات!K318,"")</f>
        <v/>
      </c>
      <c r="I318" s="95" t="str">
        <f>IF(بيانات!B318&lt;&gt;"",بيانات!P318,"")</f>
        <v/>
      </c>
    </row>
    <row r="319" spans="1:9" ht="21.75" customHeight="1">
      <c r="A319" s="82" t="str">
        <f>IF(بيانات!B319&lt;&gt;"",بيانات!A319,"")</f>
        <v/>
      </c>
      <c r="B319" s="83" t="str">
        <f>IF(بيانات!B319&lt;&gt;"",بيانات!B319,"")</f>
        <v/>
      </c>
      <c r="C319" s="83" t="str">
        <f>IF(بيانات!B319&lt;&gt;"",بيانات!C319,"")</f>
        <v/>
      </c>
      <c r="D319" s="84" t="str">
        <f>IF(بيانات!B319&lt;&gt;"",بيانات!J319,"")</f>
        <v/>
      </c>
      <c r="E319" s="85"/>
      <c r="F319" s="86" t="str">
        <f t="shared" si="4"/>
        <v/>
      </c>
      <c r="G319" s="87"/>
      <c r="H319" s="88" t="str">
        <f>IF(بيانات!B319&lt;&gt;"",بيانات!K319,"")</f>
        <v/>
      </c>
      <c r="I319" s="88" t="str">
        <f>IF(بيانات!B319&lt;&gt;"",بيانات!P319,"")</f>
        <v/>
      </c>
    </row>
    <row r="320" spans="1:9" ht="21.75" customHeight="1">
      <c r="A320" s="89" t="str">
        <f>IF(بيانات!B320&lt;&gt;"",بيانات!A320,"")</f>
        <v/>
      </c>
      <c r="B320" s="90" t="str">
        <f>IF(بيانات!B320&lt;&gt;"",بيانات!B320,"")</f>
        <v/>
      </c>
      <c r="C320" s="90" t="str">
        <f>IF(بيانات!B320&lt;&gt;"",بيانات!C320,"")</f>
        <v/>
      </c>
      <c r="D320" s="91" t="str">
        <f>IF(بيانات!B320&lt;&gt;"",بيانات!J320,"")</f>
        <v/>
      </c>
      <c r="E320" s="92"/>
      <c r="F320" s="93" t="str">
        <f t="shared" si="4"/>
        <v/>
      </c>
      <c r="G320" s="94"/>
      <c r="H320" s="95" t="str">
        <f>IF(بيانات!B320&lt;&gt;"",بيانات!K320,"")</f>
        <v/>
      </c>
      <c r="I320" s="95" t="str">
        <f>IF(بيانات!B320&lt;&gt;"",بيانات!P320,"")</f>
        <v/>
      </c>
    </row>
    <row r="321" spans="1:9" ht="21.75" customHeight="1">
      <c r="A321" s="82" t="str">
        <f>IF(بيانات!B321&lt;&gt;"",بيانات!A321,"")</f>
        <v/>
      </c>
      <c r="B321" s="83" t="str">
        <f>IF(بيانات!B321&lt;&gt;"",بيانات!B321,"")</f>
        <v/>
      </c>
      <c r="C321" s="83" t="str">
        <f>IF(بيانات!B321&lt;&gt;"",بيانات!C321,"")</f>
        <v/>
      </c>
      <c r="D321" s="84" t="str">
        <f>IF(بيانات!B321&lt;&gt;"",بيانات!J321,"")</f>
        <v/>
      </c>
      <c r="E321" s="85"/>
      <c r="F321" s="86" t="str">
        <f t="shared" si="4"/>
        <v/>
      </c>
      <c r="G321" s="87"/>
      <c r="H321" s="88" t="str">
        <f>IF(بيانات!B321&lt;&gt;"",بيانات!K321,"")</f>
        <v/>
      </c>
      <c r="I321" s="88" t="str">
        <f>IF(بيانات!B321&lt;&gt;"",بيانات!P321,"")</f>
        <v/>
      </c>
    </row>
    <row r="322" spans="1:9" ht="21.75" customHeight="1">
      <c r="A322" s="89" t="str">
        <f>IF(بيانات!B322&lt;&gt;"",بيانات!A322,"")</f>
        <v/>
      </c>
      <c r="B322" s="90" t="str">
        <f>IF(بيانات!B322&lt;&gt;"",بيانات!B322,"")</f>
        <v/>
      </c>
      <c r="C322" s="90" t="str">
        <f>IF(بيانات!B322&lt;&gt;"",بيانات!C322,"")</f>
        <v/>
      </c>
      <c r="D322" s="91" t="str">
        <f>IF(بيانات!B322&lt;&gt;"",بيانات!J322,"")</f>
        <v/>
      </c>
      <c r="E322" s="92"/>
      <c r="F322" s="93" t="str">
        <f t="shared" si="4"/>
        <v/>
      </c>
      <c r="G322" s="94"/>
      <c r="H322" s="95" t="str">
        <f>IF(بيانات!B322&lt;&gt;"",بيانات!K322,"")</f>
        <v/>
      </c>
      <c r="I322" s="95" t="str">
        <f>IF(بيانات!B322&lt;&gt;"",بيانات!P322,"")</f>
        <v/>
      </c>
    </row>
    <row r="323" spans="1:9" ht="21.75" customHeight="1">
      <c r="A323" s="82" t="str">
        <f>IF(بيانات!B323&lt;&gt;"",بيانات!A323,"")</f>
        <v/>
      </c>
      <c r="B323" s="83" t="str">
        <f>IF(بيانات!B323&lt;&gt;"",بيانات!B323,"")</f>
        <v/>
      </c>
      <c r="C323" s="83" t="str">
        <f>IF(بيانات!B323&lt;&gt;"",بيانات!C323,"")</f>
        <v/>
      </c>
      <c r="D323" s="84" t="str">
        <f>IF(بيانات!B323&lt;&gt;"",بيانات!J323,"")</f>
        <v/>
      </c>
      <c r="E323" s="85"/>
      <c r="F323" s="86" t="str">
        <f t="shared" ref="F323:F386" si="5">IF(E323="","",E323+30)</f>
        <v/>
      </c>
      <c r="G323" s="87"/>
      <c r="H323" s="88" t="str">
        <f>IF(بيانات!B323&lt;&gt;"",بيانات!K323,"")</f>
        <v/>
      </c>
      <c r="I323" s="88" t="str">
        <f>IF(بيانات!B323&lt;&gt;"",بيانات!P323,"")</f>
        <v/>
      </c>
    </row>
    <row r="324" spans="1:9" ht="21.75" customHeight="1">
      <c r="A324" s="89" t="str">
        <f>IF(بيانات!B324&lt;&gt;"",بيانات!A324,"")</f>
        <v/>
      </c>
      <c r="B324" s="90" t="str">
        <f>IF(بيانات!B324&lt;&gt;"",بيانات!B324,"")</f>
        <v/>
      </c>
      <c r="C324" s="90" t="str">
        <f>IF(بيانات!B324&lt;&gt;"",بيانات!C324,"")</f>
        <v/>
      </c>
      <c r="D324" s="91" t="str">
        <f>IF(بيانات!B324&lt;&gt;"",بيانات!J324,"")</f>
        <v/>
      </c>
      <c r="E324" s="92"/>
      <c r="F324" s="93" t="str">
        <f t="shared" si="5"/>
        <v/>
      </c>
      <c r="G324" s="94"/>
      <c r="H324" s="95" t="str">
        <f>IF(بيانات!B324&lt;&gt;"",بيانات!K324,"")</f>
        <v/>
      </c>
      <c r="I324" s="95" t="str">
        <f>IF(بيانات!B324&lt;&gt;"",بيانات!P324,"")</f>
        <v/>
      </c>
    </row>
    <row r="325" spans="1:9" ht="21.75" customHeight="1">
      <c r="A325" s="82" t="str">
        <f>IF(بيانات!B325&lt;&gt;"",بيانات!A325,"")</f>
        <v/>
      </c>
      <c r="B325" s="83" t="str">
        <f>IF(بيانات!B325&lt;&gt;"",بيانات!B325,"")</f>
        <v/>
      </c>
      <c r="C325" s="83" t="str">
        <f>IF(بيانات!B325&lt;&gt;"",بيانات!C325,"")</f>
        <v/>
      </c>
      <c r="D325" s="84" t="str">
        <f>IF(بيانات!B325&lt;&gt;"",بيانات!J325,"")</f>
        <v/>
      </c>
      <c r="E325" s="85"/>
      <c r="F325" s="86" t="str">
        <f t="shared" si="5"/>
        <v/>
      </c>
      <c r="G325" s="87"/>
      <c r="H325" s="88" t="str">
        <f>IF(بيانات!B325&lt;&gt;"",بيانات!K325,"")</f>
        <v/>
      </c>
      <c r="I325" s="88" t="str">
        <f>IF(بيانات!B325&lt;&gt;"",بيانات!P325,"")</f>
        <v/>
      </c>
    </row>
    <row r="326" spans="1:9" ht="21.75" customHeight="1">
      <c r="A326" s="89" t="str">
        <f>IF(بيانات!B326&lt;&gt;"",بيانات!A326,"")</f>
        <v/>
      </c>
      <c r="B326" s="90" t="str">
        <f>IF(بيانات!B326&lt;&gt;"",بيانات!B326,"")</f>
        <v/>
      </c>
      <c r="C326" s="90" t="str">
        <f>IF(بيانات!B326&lt;&gt;"",بيانات!C326,"")</f>
        <v/>
      </c>
      <c r="D326" s="91" t="str">
        <f>IF(بيانات!B326&lt;&gt;"",بيانات!J326,"")</f>
        <v/>
      </c>
      <c r="E326" s="92"/>
      <c r="F326" s="93" t="str">
        <f t="shared" si="5"/>
        <v/>
      </c>
      <c r="G326" s="94"/>
      <c r="H326" s="95" t="str">
        <f>IF(بيانات!B326&lt;&gt;"",بيانات!K326,"")</f>
        <v/>
      </c>
      <c r="I326" s="95" t="str">
        <f>IF(بيانات!B326&lt;&gt;"",بيانات!P326,"")</f>
        <v/>
      </c>
    </row>
    <row r="327" spans="1:9" ht="21.75" customHeight="1">
      <c r="A327" s="82" t="str">
        <f>IF(بيانات!B327&lt;&gt;"",بيانات!A327,"")</f>
        <v/>
      </c>
      <c r="B327" s="83" t="str">
        <f>IF(بيانات!B327&lt;&gt;"",بيانات!B327,"")</f>
        <v/>
      </c>
      <c r="C327" s="83" t="str">
        <f>IF(بيانات!B327&lt;&gt;"",بيانات!C327,"")</f>
        <v/>
      </c>
      <c r="D327" s="84" t="str">
        <f>IF(بيانات!B327&lt;&gt;"",بيانات!J327,"")</f>
        <v/>
      </c>
      <c r="E327" s="85"/>
      <c r="F327" s="86" t="str">
        <f t="shared" si="5"/>
        <v/>
      </c>
      <c r="G327" s="87"/>
      <c r="H327" s="88" t="str">
        <f>IF(بيانات!B327&lt;&gt;"",بيانات!K327,"")</f>
        <v/>
      </c>
      <c r="I327" s="88" t="str">
        <f>IF(بيانات!B327&lt;&gt;"",بيانات!P327,"")</f>
        <v/>
      </c>
    </row>
    <row r="328" spans="1:9" ht="21.75" customHeight="1">
      <c r="A328" s="89" t="str">
        <f>IF(بيانات!B328&lt;&gt;"",بيانات!A328,"")</f>
        <v/>
      </c>
      <c r="B328" s="90" t="str">
        <f>IF(بيانات!B328&lt;&gt;"",بيانات!B328,"")</f>
        <v/>
      </c>
      <c r="C328" s="90" t="str">
        <f>IF(بيانات!B328&lt;&gt;"",بيانات!C328,"")</f>
        <v/>
      </c>
      <c r="D328" s="91" t="str">
        <f>IF(بيانات!B328&lt;&gt;"",بيانات!J328,"")</f>
        <v/>
      </c>
      <c r="E328" s="92"/>
      <c r="F328" s="93" t="str">
        <f t="shared" si="5"/>
        <v/>
      </c>
      <c r="G328" s="94"/>
      <c r="H328" s="95" t="str">
        <f>IF(بيانات!B328&lt;&gt;"",بيانات!K328,"")</f>
        <v/>
      </c>
      <c r="I328" s="95" t="str">
        <f>IF(بيانات!B328&lt;&gt;"",بيانات!P328,"")</f>
        <v/>
      </c>
    </row>
    <row r="329" spans="1:9" ht="21.75" customHeight="1">
      <c r="A329" s="82" t="str">
        <f>IF(بيانات!B329&lt;&gt;"",بيانات!A329,"")</f>
        <v/>
      </c>
      <c r="B329" s="83" t="str">
        <f>IF(بيانات!B329&lt;&gt;"",بيانات!B329,"")</f>
        <v/>
      </c>
      <c r="C329" s="83" t="str">
        <f>IF(بيانات!B329&lt;&gt;"",بيانات!C329,"")</f>
        <v/>
      </c>
      <c r="D329" s="84" t="str">
        <f>IF(بيانات!B329&lt;&gt;"",بيانات!J329,"")</f>
        <v/>
      </c>
      <c r="E329" s="85"/>
      <c r="F329" s="86" t="str">
        <f t="shared" si="5"/>
        <v/>
      </c>
      <c r="G329" s="87"/>
      <c r="H329" s="88" t="str">
        <f>IF(بيانات!B329&lt;&gt;"",بيانات!K329,"")</f>
        <v/>
      </c>
      <c r="I329" s="88" t="str">
        <f>IF(بيانات!B329&lt;&gt;"",بيانات!P329,"")</f>
        <v/>
      </c>
    </row>
    <row r="330" spans="1:9" ht="21.75" customHeight="1">
      <c r="A330" s="89" t="str">
        <f>IF(بيانات!B330&lt;&gt;"",بيانات!A330,"")</f>
        <v/>
      </c>
      <c r="B330" s="90" t="str">
        <f>IF(بيانات!B330&lt;&gt;"",بيانات!B330,"")</f>
        <v/>
      </c>
      <c r="C330" s="90" t="str">
        <f>IF(بيانات!B330&lt;&gt;"",بيانات!C330,"")</f>
        <v/>
      </c>
      <c r="D330" s="91" t="str">
        <f>IF(بيانات!B330&lt;&gt;"",بيانات!J330,"")</f>
        <v/>
      </c>
      <c r="E330" s="92"/>
      <c r="F330" s="93" t="str">
        <f t="shared" si="5"/>
        <v/>
      </c>
      <c r="G330" s="94"/>
      <c r="H330" s="95" t="str">
        <f>IF(بيانات!B330&lt;&gt;"",بيانات!K330,"")</f>
        <v/>
      </c>
      <c r="I330" s="95" t="str">
        <f>IF(بيانات!B330&lt;&gt;"",بيانات!P330,"")</f>
        <v/>
      </c>
    </row>
    <row r="331" spans="1:9" ht="21.75" customHeight="1">
      <c r="A331" s="82" t="str">
        <f>IF(بيانات!B331&lt;&gt;"",بيانات!A331,"")</f>
        <v/>
      </c>
      <c r="B331" s="83" t="str">
        <f>IF(بيانات!B331&lt;&gt;"",بيانات!B331,"")</f>
        <v/>
      </c>
      <c r="C331" s="83" t="str">
        <f>IF(بيانات!B331&lt;&gt;"",بيانات!C331,"")</f>
        <v/>
      </c>
      <c r="D331" s="84" t="str">
        <f>IF(بيانات!B331&lt;&gt;"",بيانات!J331,"")</f>
        <v/>
      </c>
      <c r="E331" s="85"/>
      <c r="F331" s="86" t="str">
        <f t="shared" si="5"/>
        <v/>
      </c>
      <c r="G331" s="87"/>
      <c r="H331" s="88" t="str">
        <f>IF(بيانات!B331&lt;&gt;"",بيانات!K331,"")</f>
        <v/>
      </c>
      <c r="I331" s="88" t="str">
        <f>IF(بيانات!B331&lt;&gt;"",بيانات!P331,"")</f>
        <v/>
      </c>
    </row>
    <row r="332" spans="1:9" ht="21.75" customHeight="1">
      <c r="A332" s="89" t="str">
        <f>IF(بيانات!B332&lt;&gt;"",بيانات!A332,"")</f>
        <v/>
      </c>
      <c r="B332" s="90" t="str">
        <f>IF(بيانات!B332&lt;&gt;"",بيانات!B332,"")</f>
        <v/>
      </c>
      <c r="C332" s="90" t="str">
        <f>IF(بيانات!B332&lt;&gt;"",بيانات!C332,"")</f>
        <v/>
      </c>
      <c r="D332" s="91" t="str">
        <f>IF(بيانات!B332&lt;&gt;"",بيانات!J332,"")</f>
        <v/>
      </c>
      <c r="E332" s="92"/>
      <c r="F332" s="93" t="str">
        <f t="shared" si="5"/>
        <v/>
      </c>
      <c r="G332" s="94"/>
      <c r="H332" s="95" t="str">
        <f>IF(بيانات!B332&lt;&gt;"",بيانات!K332,"")</f>
        <v/>
      </c>
      <c r="I332" s="95" t="str">
        <f>IF(بيانات!B332&lt;&gt;"",بيانات!P332,"")</f>
        <v/>
      </c>
    </row>
    <row r="333" spans="1:9" ht="21.75" customHeight="1">
      <c r="A333" s="82" t="str">
        <f>IF(بيانات!B333&lt;&gt;"",بيانات!A333,"")</f>
        <v/>
      </c>
      <c r="B333" s="83" t="str">
        <f>IF(بيانات!B333&lt;&gt;"",بيانات!B333,"")</f>
        <v/>
      </c>
      <c r="C333" s="83" t="str">
        <f>IF(بيانات!B333&lt;&gt;"",بيانات!C333,"")</f>
        <v/>
      </c>
      <c r="D333" s="84" t="str">
        <f>IF(بيانات!B333&lt;&gt;"",بيانات!J333,"")</f>
        <v/>
      </c>
      <c r="E333" s="85"/>
      <c r="F333" s="86" t="str">
        <f t="shared" si="5"/>
        <v/>
      </c>
      <c r="G333" s="87"/>
      <c r="H333" s="88" t="str">
        <f>IF(بيانات!B333&lt;&gt;"",بيانات!K333,"")</f>
        <v/>
      </c>
      <c r="I333" s="88" t="str">
        <f>IF(بيانات!B333&lt;&gt;"",بيانات!P333,"")</f>
        <v/>
      </c>
    </row>
    <row r="334" spans="1:9" ht="21.75" customHeight="1">
      <c r="A334" s="89" t="str">
        <f>IF(بيانات!B334&lt;&gt;"",بيانات!A334,"")</f>
        <v/>
      </c>
      <c r="B334" s="90" t="str">
        <f>IF(بيانات!B334&lt;&gt;"",بيانات!B334,"")</f>
        <v/>
      </c>
      <c r="C334" s="90" t="str">
        <f>IF(بيانات!B334&lt;&gt;"",بيانات!C334,"")</f>
        <v/>
      </c>
      <c r="D334" s="91" t="str">
        <f>IF(بيانات!B334&lt;&gt;"",بيانات!J334,"")</f>
        <v/>
      </c>
      <c r="E334" s="92"/>
      <c r="F334" s="93" t="str">
        <f t="shared" si="5"/>
        <v/>
      </c>
      <c r="G334" s="94"/>
      <c r="H334" s="95" t="str">
        <f>IF(بيانات!B334&lt;&gt;"",بيانات!K334,"")</f>
        <v/>
      </c>
      <c r="I334" s="95" t="str">
        <f>IF(بيانات!B334&lt;&gt;"",بيانات!P334,"")</f>
        <v/>
      </c>
    </row>
    <row r="335" spans="1:9" ht="21.75" customHeight="1">
      <c r="A335" s="82" t="str">
        <f>IF(بيانات!B335&lt;&gt;"",بيانات!A335,"")</f>
        <v/>
      </c>
      <c r="B335" s="83" t="str">
        <f>IF(بيانات!B335&lt;&gt;"",بيانات!B335,"")</f>
        <v/>
      </c>
      <c r="C335" s="83" t="str">
        <f>IF(بيانات!B335&lt;&gt;"",بيانات!C335,"")</f>
        <v/>
      </c>
      <c r="D335" s="84" t="str">
        <f>IF(بيانات!B335&lt;&gt;"",بيانات!J335,"")</f>
        <v/>
      </c>
      <c r="E335" s="85"/>
      <c r="F335" s="86" t="str">
        <f t="shared" si="5"/>
        <v/>
      </c>
      <c r="G335" s="87"/>
      <c r="H335" s="88" t="str">
        <f>IF(بيانات!B335&lt;&gt;"",بيانات!K335,"")</f>
        <v/>
      </c>
      <c r="I335" s="88" t="str">
        <f>IF(بيانات!B335&lt;&gt;"",بيانات!P335,"")</f>
        <v/>
      </c>
    </row>
    <row r="336" spans="1:9" ht="21.75" customHeight="1">
      <c r="A336" s="89" t="str">
        <f>IF(بيانات!B336&lt;&gt;"",بيانات!A336,"")</f>
        <v/>
      </c>
      <c r="B336" s="90" t="str">
        <f>IF(بيانات!B336&lt;&gt;"",بيانات!B336,"")</f>
        <v/>
      </c>
      <c r="C336" s="90" t="str">
        <f>IF(بيانات!B336&lt;&gt;"",بيانات!C336,"")</f>
        <v/>
      </c>
      <c r="D336" s="91" t="str">
        <f>IF(بيانات!B336&lt;&gt;"",بيانات!J336,"")</f>
        <v/>
      </c>
      <c r="E336" s="92"/>
      <c r="F336" s="93" t="str">
        <f t="shared" si="5"/>
        <v/>
      </c>
      <c r="G336" s="94"/>
      <c r="H336" s="95" t="str">
        <f>IF(بيانات!B336&lt;&gt;"",بيانات!K336,"")</f>
        <v/>
      </c>
      <c r="I336" s="95" t="str">
        <f>IF(بيانات!B336&lt;&gt;"",بيانات!P336,"")</f>
        <v/>
      </c>
    </row>
    <row r="337" spans="1:9" ht="21.75" customHeight="1">
      <c r="A337" s="82" t="str">
        <f>IF(بيانات!B337&lt;&gt;"",بيانات!A337,"")</f>
        <v/>
      </c>
      <c r="B337" s="83" t="str">
        <f>IF(بيانات!B337&lt;&gt;"",بيانات!B337,"")</f>
        <v/>
      </c>
      <c r="C337" s="83" t="str">
        <f>IF(بيانات!B337&lt;&gt;"",بيانات!C337,"")</f>
        <v/>
      </c>
      <c r="D337" s="84" t="str">
        <f>IF(بيانات!B337&lt;&gt;"",بيانات!J337,"")</f>
        <v/>
      </c>
      <c r="E337" s="85"/>
      <c r="F337" s="86" t="str">
        <f t="shared" si="5"/>
        <v/>
      </c>
      <c r="G337" s="87"/>
      <c r="H337" s="88" t="str">
        <f>IF(بيانات!B337&lt;&gt;"",بيانات!K337,"")</f>
        <v/>
      </c>
      <c r="I337" s="88" t="str">
        <f>IF(بيانات!B337&lt;&gt;"",بيانات!P337,"")</f>
        <v/>
      </c>
    </row>
    <row r="338" spans="1:9" ht="21.75" customHeight="1">
      <c r="A338" s="89" t="str">
        <f>IF(بيانات!B338&lt;&gt;"",بيانات!A338,"")</f>
        <v/>
      </c>
      <c r="B338" s="90" t="str">
        <f>IF(بيانات!B338&lt;&gt;"",بيانات!B338,"")</f>
        <v/>
      </c>
      <c r="C338" s="90" t="str">
        <f>IF(بيانات!B338&lt;&gt;"",بيانات!C338,"")</f>
        <v/>
      </c>
      <c r="D338" s="91" t="str">
        <f>IF(بيانات!B338&lt;&gt;"",بيانات!J338,"")</f>
        <v/>
      </c>
      <c r="E338" s="92"/>
      <c r="F338" s="93" t="str">
        <f t="shared" si="5"/>
        <v/>
      </c>
      <c r="G338" s="94"/>
      <c r="H338" s="95" t="str">
        <f>IF(بيانات!B338&lt;&gt;"",بيانات!K338,"")</f>
        <v/>
      </c>
      <c r="I338" s="95" t="str">
        <f>IF(بيانات!B338&lt;&gt;"",بيانات!P338,"")</f>
        <v/>
      </c>
    </row>
    <row r="339" spans="1:9" ht="21.75" customHeight="1">
      <c r="A339" s="82" t="str">
        <f>IF(بيانات!B339&lt;&gt;"",بيانات!A339,"")</f>
        <v/>
      </c>
      <c r="B339" s="83" t="str">
        <f>IF(بيانات!B339&lt;&gt;"",بيانات!B339,"")</f>
        <v/>
      </c>
      <c r="C339" s="83" t="str">
        <f>IF(بيانات!B339&lt;&gt;"",بيانات!C339,"")</f>
        <v/>
      </c>
      <c r="D339" s="84" t="str">
        <f>IF(بيانات!B339&lt;&gt;"",بيانات!J339,"")</f>
        <v/>
      </c>
      <c r="E339" s="85"/>
      <c r="F339" s="86" t="str">
        <f t="shared" si="5"/>
        <v/>
      </c>
      <c r="G339" s="87"/>
      <c r="H339" s="88" t="str">
        <f>IF(بيانات!B339&lt;&gt;"",بيانات!K339,"")</f>
        <v/>
      </c>
      <c r="I339" s="88" t="str">
        <f>IF(بيانات!B339&lt;&gt;"",بيانات!P339,"")</f>
        <v/>
      </c>
    </row>
    <row r="340" spans="1:9" ht="21.75" customHeight="1">
      <c r="A340" s="89" t="str">
        <f>IF(بيانات!B340&lt;&gt;"",بيانات!A340,"")</f>
        <v/>
      </c>
      <c r="B340" s="90" t="str">
        <f>IF(بيانات!B340&lt;&gt;"",بيانات!B340,"")</f>
        <v/>
      </c>
      <c r="C340" s="90" t="str">
        <f>IF(بيانات!B340&lt;&gt;"",بيانات!C340,"")</f>
        <v/>
      </c>
      <c r="D340" s="91" t="str">
        <f>IF(بيانات!B340&lt;&gt;"",بيانات!J340,"")</f>
        <v/>
      </c>
      <c r="E340" s="92"/>
      <c r="F340" s="93" t="str">
        <f t="shared" si="5"/>
        <v/>
      </c>
      <c r="G340" s="94"/>
      <c r="H340" s="95" t="str">
        <f>IF(بيانات!B340&lt;&gt;"",بيانات!K340,"")</f>
        <v/>
      </c>
      <c r="I340" s="95" t="str">
        <f>IF(بيانات!B340&lt;&gt;"",بيانات!P340,"")</f>
        <v/>
      </c>
    </row>
    <row r="341" spans="1:9" ht="21.75" customHeight="1">
      <c r="A341" s="82" t="str">
        <f>IF(بيانات!B341&lt;&gt;"",بيانات!A341,"")</f>
        <v/>
      </c>
      <c r="B341" s="83" t="str">
        <f>IF(بيانات!B341&lt;&gt;"",بيانات!B341,"")</f>
        <v/>
      </c>
      <c r="C341" s="83" t="str">
        <f>IF(بيانات!B341&lt;&gt;"",بيانات!C341,"")</f>
        <v/>
      </c>
      <c r="D341" s="84" t="str">
        <f>IF(بيانات!B341&lt;&gt;"",بيانات!J341,"")</f>
        <v/>
      </c>
      <c r="E341" s="85"/>
      <c r="F341" s="86" t="str">
        <f t="shared" si="5"/>
        <v/>
      </c>
      <c r="G341" s="87"/>
      <c r="H341" s="88" t="str">
        <f>IF(بيانات!B341&lt;&gt;"",بيانات!K341,"")</f>
        <v/>
      </c>
      <c r="I341" s="88" t="str">
        <f>IF(بيانات!B341&lt;&gt;"",بيانات!P341,"")</f>
        <v/>
      </c>
    </row>
    <row r="342" spans="1:9" ht="21.75" customHeight="1">
      <c r="A342" s="89" t="str">
        <f>IF(بيانات!B342&lt;&gt;"",بيانات!A342,"")</f>
        <v/>
      </c>
      <c r="B342" s="90" t="str">
        <f>IF(بيانات!B342&lt;&gt;"",بيانات!B342,"")</f>
        <v/>
      </c>
      <c r="C342" s="90" t="str">
        <f>IF(بيانات!B342&lt;&gt;"",بيانات!C342,"")</f>
        <v/>
      </c>
      <c r="D342" s="91" t="str">
        <f>IF(بيانات!B342&lt;&gt;"",بيانات!J342,"")</f>
        <v/>
      </c>
      <c r="E342" s="92"/>
      <c r="F342" s="93" t="str">
        <f t="shared" si="5"/>
        <v/>
      </c>
      <c r="G342" s="94"/>
      <c r="H342" s="95" t="str">
        <f>IF(بيانات!B342&lt;&gt;"",بيانات!K342,"")</f>
        <v/>
      </c>
      <c r="I342" s="95" t="str">
        <f>IF(بيانات!B342&lt;&gt;"",بيانات!P342,"")</f>
        <v/>
      </c>
    </row>
    <row r="343" spans="1:9" ht="21.75" customHeight="1">
      <c r="A343" s="82" t="str">
        <f>IF(بيانات!B343&lt;&gt;"",بيانات!A343,"")</f>
        <v/>
      </c>
      <c r="B343" s="83" t="str">
        <f>IF(بيانات!B343&lt;&gt;"",بيانات!B343,"")</f>
        <v/>
      </c>
      <c r="C343" s="83" t="str">
        <f>IF(بيانات!B343&lt;&gt;"",بيانات!C343,"")</f>
        <v/>
      </c>
      <c r="D343" s="84" t="str">
        <f>IF(بيانات!B343&lt;&gt;"",بيانات!J343,"")</f>
        <v/>
      </c>
      <c r="E343" s="85"/>
      <c r="F343" s="86" t="str">
        <f t="shared" si="5"/>
        <v/>
      </c>
      <c r="G343" s="87"/>
      <c r="H343" s="88" t="str">
        <f>IF(بيانات!B343&lt;&gt;"",بيانات!K343,"")</f>
        <v/>
      </c>
      <c r="I343" s="88" t="str">
        <f>IF(بيانات!B343&lt;&gt;"",بيانات!P343,"")</f>
        <v/>
      </c>
    </row>
    <row r="344" spans="1:9" ht="21.75" customHeight="1">
      <c r="A344" s="89" t="str">
        <f>IF(بيانات!B344&lt;&gt;"",بيانات!A344,"")</f>
        <v/>
      </c>
      <c r="B344" s="90" t="str">
        <f>IF(بيانات!B344&lt;&gt;"",بيانات!B344,"")</f>
        <v/>
      </c>
      <c r="C344" s="90" t="str">
        <f>IF(بيانات!B344&lt;&gt;"",بيانات!C344,"")</f>
        <v/>
      </c>
      <c r="D344" s="91" t="str">
        <f>IF(بيانات!B344&lt;&gt;"",بيانات!J344,"")</f>
        <v/>
      </c>
      <c r="E344" s="92"/>
      <c r="F344" s="93" t="str">
        <f t="shared" si="5"/>
        <v/>
      </c>
      <c r="G344" s="94"/>
      <c r="H344" s="95" t="str">
        <f>IF(بيانات!B344&lt;&gt;"",بيانات!K344,"")</f>
        <v/>
      </c>
      <c r="I344" s="95" t="str">
        <f>IF(بيانات!B344&lt;&gt;"",بيانات!P344,"")</f>
        <v/>
      </c>
    </row>
    <row r="345" spans="1:9" ht="21.75" customHeight="1">
      <c r="A345" s="82" t="str">
        <f>IF(بيانات!B345&lt;&gt;"",بيانات!A345,"")</f>
        <v/>
      </c>
      <c r="B345" s="83" t="str">
        <f>IF(بيانات!B345&lt;&gt;"",بيانات!B345,"")</f>
        <v/>
      </c>
      <c r="C345" s="83" t="str">
        <f>IF(بيانات!B345&lt;&gt;"",بيانات!C345,"")</f>
        <v/>
      </c>
      <c r="D345" s="84" t="str">
        <f>IF(بيانات!B345&lt;&gt;"",بيانات!J345,"")</f>
        <v/>
      </c>
      <c r="E345" s="85"/>
      <c r="F345" s="86" t="str">
        <f t="shared" si="5"/>
        <v/>
      </c>
      <c r="G345" s="87"/>
      <c r="H345" s="88" t="str">
        <f>IF(بيانات!B345&lt;&gt;"",بيانات!K345,"")</f>
        <v/>
      </c>
      <c r="I345" s="88" t="str">
        <f>IF(بيانات!B345&lt;&gt;"",بيانات!P345,"")</f>
        <v/>
      </c>
    </row>
    <row r="346" spans="1:9" ht="21.75" customHeight="1">
      <c r="A346" s="89" t="str">
        <f>IF(بيانات!B346&lt;&gt;"",بيانات!A346,"")</f>
        <v/>
      </c>
      <c r="B346" s="90" t="str">
        <f>IF(بيانات!B346&lt;&gt;"",بيانات!B346,"")</f>
        <v/>
      </c>
      <c r="C346" s="90" t="str">
        <f>IF(بيانات!B346&lt;&gt;"",بيانات!C346,"")</f>
        <v/>
      </c>
      <c r="D346" s="91" t="str">
        <f>IF(بيانات!B346&lt;&gt;"",بيانات!J346,"")</f>
        <v/>
      </c>
      <c r="E346" s="92"/>
      <c r="F346" s="93" t="str">
        <f t="shared" si="5"/>
        <v/>
      </c>
      <c r="G346" s="94"/>
      <c r="H346" s="95" t="str">
        <f>IF(بيانات!B346&lt;&gt;"",بيانات!K346,"")</f>
        <v/>
      </c>
      <c r="I346" s="95" t="str">
        <f>IF(بيانات!B346&lt;&gt;"",بيانات!P346,"")</f>
        <v/>
      </c>
    </row>
    <row r="347" spans="1:9" ht="21.75" customHeight="1">
      <c r="A347" s="82" t="str">
        <f>IF(بيانات!B347&lt;&gt;"",بيانات!A347,"")</f>
        <v/>
      </c>
      <c r="B347" s="83" t="str">
        <f>IF(بيانات!B347&lt;&gt;"",بيانات!B347,"")</f>
        <v/>
      </c>
      <c r="C347" s="83" t="str">
        <f>IF(بيانات!B347&lt;&gt;"",بيانات!C347,"")</f>
        <v/>
      </c>
      <c r="D347" s="84" t="str">
        <f>IF(بيانات!B347&lt;&gt;"",بيانات!J347,"")</f>
        <v/>
      </c>
      <c r="E347" s="85"/>
      <c r="F347" s="86" t="str">
        <f t="shared" si="5"/>
        <v/>
      </c>
      <c r="G347" s="87"/>
      <c r="H347" s="88" t="str">
        <f>IF(بيانات!B347&lt;&gt;"",بيانات!K347,"")</f>
        <v/>
      </c>
      <c r="I347" s="88" t="str">
        <f>IF(بيانات!B347&lt;&gt;"",بيانات!P347,"")</f>
        <v/>
      </c>
    </row>
    <row r="348" spans="1:9" ht="21.75" customHeight="1">
      <c r="A348" s="89" t="str">
        <f>IF(بيانات!B348&lt;&gt;"",بيانات!A348,"")</f>
        <v/>
      </c>
      <c r="B348" s="90" t="str">
        <f>IF(بيانات!B348&lt;&gt;"",بيانات!B348,"")</f>
        <v/>
      </c>
      <c r="C348" s="90" t="str">
        <f>IF(بيانات!B348&lt;&gt;"",بيانات!C348,"")</f>
        <v/>
      </c>
      <c r="D348" s="91" t="str">
        <f>IF(بيانات!B348&lt;&gt;"",بيانات!J348,"")</f>
        <v/>
      </c>
      <c r="E348" s="92"/>
      <c r="F348" s="93" t="str">
        <f t="shared" si="5"/>
        <v/>
      </c>
      <c r="G348" s="94"/>
      <c r="H348" s="95" t="str">
        <f>IF(بيانات!B348&lt;&gt;"",بيانات!K348,"")</f>
        <v/>
      </c>
      <c r="I348" s="95" t="str">
        <f>IF(بيانات!B348&lt;&gt;"",بيانات!P348,"")</f>
        <v/>
      </c>
    </row>
    <row r="349" spans="1:9" ht="21.75" customHeight="1">
      <c r="A349" s="82" t="str">
        <f>IF(بيانات!B349&lt;&gt;"",بيانات!A349,"")</f>
        <v/>
      </c>
      <c r="B349" s="83" t="str">
        <f>IF(بيانات!B349&lt;&gt;"",بيانات!B349,"")</f>
        <v/>
      </c>
      <c r="C349" s="83" t="str">
        <f>IF(بيانات!B349&lt;&gt;"",بيانات!C349,"")</f>
        <v/>
      </c>
      <c r="D349" s="84" t="str">
        <f>IF(بيانات!B349&lt;&gt;"",بيانات!J349,"")</f>
        <v/>
      </c>
      <c r="E349" s="85"/>
      <c r="F349" s="86" t="str">
        <f t="shared" si="5"/>
        <v/>
      </c>
      <c r="G349" s="87"/>
      <c r="H349" s="88" t="str">
        <f>IF(بيانات!B349&lt;&gt;"",بيانات!K349,"")</f>
        <v/>
      </c>
      <c r="I349" s="88" t="str">
        <f>IF(بيانات!B349&lt;&gt;"",بيانات!P349,"")</f>
        <v/>
      </c>
    </row>
    <row r="350" spans="1:9" ht="21.75" customHeight="1">
      <c r="A350" s="89" t="str">
        <f>IF(بيانات!B350&lt;&gt;"",بيانات!A350,"")</f>
        <v/>
      </c>
      <c r="B350" s="90" t="str">
        <f>IF(بيانات!B350&lt;&gt;"",بيانات!B350,"")</f>
        <v/>
      </c>
      <c r="C350" s="90" t="str">
        <f>IF(بيانات!B350&lt;&gt;"",بيانات!C350,"")</f>
        <v/>
      </c>
      <c r="D350" s="91" t="str">
        <f>IF(بيانات!B350&lt;&gt;"",بيانات!J350,"")</f>
        <v/>
      </c>
      <c r="E350" s="92"/>
      <c r="F350" s="93" t="str">
        <f t="shared" si="5"/>
        <v/>
      </c>
      <c r="G350" s="94"/>
      <c r="H350" s="95" t="str">
        <f>IF(بيانات!B350&lt;&gt;"",بيانات!K350,"")</f>
        <v/>
      </c>
      <c r="I350" s="95" t="str">
        <f>IF(بيانات!B350&lt;&gt;"",بيانات!P350,"")</f>
        <v/>
      </c>
    </row>
    <row r="351" spans="1:9" ht="21.75" customHeight="1">
      <c r="A351" s="82" t="str">
        <f>IF(بيانات!B351&lt;&gt;"",بيانات!A351,"")</f>
        <v/>
      </c>
      <c r="B351" s="83" t="str">
        <f>IF(بيانات!B351&lt;&gt;"",بيانات!B351,"")</f>
        <v/>
      </c>
      <c r="C351" s="83" t="str">
        <f>IF(بيانات!B351&lt;&gt;"",بيانات!C351,"")</f>
        <v/>
      </c>
      <c r="D351" s="84" t="str">
        <f>IF(بيانات!B351&lt;&gt;"",بيانات!J351,"")</f>
        <v/>
      </c>
      <c r="E351" s="85"/>
      <c r="F351" s="86" t="str">
        <f t="shared" si="5"/>
        <v/>
      </c>
      <c r="G351" s="87"/>
      <c r="H351" s="88" t="str">
        <f>IF(بيانات!B351&lt;&gt;"",بيانات!K351,"")</f>
        <v/>
      </c>
      <c r="I351" s="88" t="str">
        <f>IF(بيانات!B351&lt;&gt;"",بيانات!P351,"")</f>
        <v/>
      </c>
    </row>
    <row r="352" spans="1:9" ht="21.75" customHeight="1">
      <c r="A352" s="89" t="str">
        <f>IF(بيانات!B352&lt;&gt;"",بيانات!A352,"")</f>
        <v/>
      </c>
      <c r="B352" s="90" t="str">
        <f>IF(بيانات!B352&lt;&gt;"",بيانات!B352,"")</f>
        <v/>
      </c>
      <c r="C352" s="90" t="str">
        <f>IF(بيانات!B352&lt;&gt;"",بيانات!C352,"")</f>
        <v/>
      </c>
      <c r="D352" s="91" t="str">
        <f>IF(بيانات!B352&lt;&gt;"",بيانات!J352,"")</f>
        <v/>
      </c>
      <c r="E352" s="92"/>
      <c r="F352" s="93" t="str">
        <f t="shared" si="5"/>
        <v/>
      </c>
      <c r="G352" s="94"/>
      <c r="H352" s="95" t="str">
        <f>IF(بيانات!B352&lt;&gt;"",بيانات!K352,"")</f>
        <v/>
      </c>
      <c r="I352" s="95" t="str">
        <f>IF(بيانات!B352&lt;&gt;"",بيانات!P352,"")</f>
        <v/>
      </c>
    </row>
    <row r="353" spans="1:9" ht="21.75" customHeight="1">
      <c r="A353" s="82" t="str">
        <f>IF(بيانات!B353&lt;&gt;"",بيانات!A353,"")</f>
        <v/>
      </c>
      <c r="B353" s="83" t="str">
        <f>IF(بيانات!B353&lt;&gt;"",بيانات!B353,"")</f>
        <v/>
      </c>
      <c r="C353" s="83" t="str">
        <f>IF(بيانات!B353&lt;&gt;"",بيانات!C353,"")</f>
        <v/>
      </c>
      <c r="D353" s="84" t="str">
        <f>IF(بيانات!B353&lt;&gt;"",بيانات!J353,"")</f>
        <v/>
      </c>
      <c r="E353" s="85"/>
      <c r="F353" s="86" t="str">
        <f t="shared" si="5"/>
        <v/>
      </c>
      <c r="G353" s="87"/>
      <c r="H353" s="88" t="str">
        <f>IF(بيانات!B353&lt;&gt;"",بيانات!K353,"")</f>
        <v/>
      </c>
      <c r="I353" s="88" t="str">
        <f>IF(بيانات!B353&lt;&gt;"",بيانات!P353,"")</f>
        <v/>
      </c>
    </row>
    <row r="354" spans="1:9" ht="21.75" customHeight="1">
      <c r="A354" s="89" t="str">
        <f>IF(بيانات!B354&lt;&gt;"",بيانات!A354,"")</f>
        <v/>
      </c>
      <c r="B354" s="90" t="str">
        <f>IF(بيانات!B354&lt;&gt;"",بيانات!B354,"")</f>
        <v/>
      </c>
      <c r="C354" s="90" t="str">
        <f>IF(بيانات!B354&lt;&gt;"",بيانات!C354,"")</f>
        <v/>
      </c>
      <c r="D354" s="91" t="str">
        <f>IF(بيانات!B354&lt;&gt;"",بيانات!J354,"")</f>
        <v/>
      </c>
      <c r="E354" s="92"/>
      <c r="F354" s="93" t="str">
        <f t="shared" si="5"/>
        <v/>
      </c>
      <c r="G354" s="94"/>
      <c r="H354" s="95" t="str">
        <f>IF(بيانات!B354&lt;&gt;"",بيانات!K354,"")</f>
        <v/>
      </c>
      <c r="I354" s="95" t="str">
        <f>IF(بيانات!B354&lt;&gt;"",بيانات!P354,"")</f>
        <v/>
      </c>
    </row>
    <row r="355" spans="1:9" ht="21.75" customHeight="1">
      <c r="A355" s="82" t="str">
        <f>IF(بيانات!B355&lt;&gt;"",بيانات!A355,"")</f>
        <v/>
      </c>
      <c r="B355" s="83" t="str">
        <f>IF(بيانات!B355&lt;&gt;"",بيانات!B355,"")</f>
        <v/>
      </c>
      <c r="C355" s="83" t="str">
        <f>IF(بيانات!B355&lt;&gt;"",بيانات!C355,"")</f>
        <v/>
      </c>
      <c r="D355" s="84" t="str">
        <f>IF(بيانات!B355&lt;&gt;"",بيانات!J355,"")</f>
        <v/>
      </c>
      <c r="E355" s="85"/>
      <c r="F355" s="86" t="str">
        <f t="shared" si="5"/>
        <v/>
      </c>
      <c r="G355" s="87"/>
      <c r="H355" s="88" t="str">
        <f>IF(بيانات!B355&lt;&gt;"",بيانات!K355,"")</f>
        <v/>
      </c>
      <c r="I355" s="88" t="str">
        <f>IF(بيانات!B355&lt;&gt;"",بيانات!P355,"")</f>
        <v/>
      </c>
    </row>
    <row r="356" spans="1:9" ht="21.75" customHeight="1">
      <c r="A356" s="89" t="str">
        <f>IF(بيانات!B356&lt;&gt;"",بيانات!A356,"")</f>
        <v/>
      </c>
      <c r="B356" s="90" t="str">
        <f>IF(بيانات!B356&lt;&gt;"",بيانات!B356,"")</f>
        <v/>
      </c>
      <c r="C356" s="90" t="str">
        <f>IF(بيانات!B356&lt;&gt;"",بيانات!C356,"")</f>
        <v/>
      </c>
      <c r="D356" s="91" t="str">
        <f>IF(بيانات!B356&lt;&gt;"",بيانات!J356,"")</f>
        <v/>
      </c>
      <c r="E356" s="92"/>
      <c r="F356" s="93" t="str">
        <f t="shared" si="5"/>
        <v/>
      </c>
      <c r="G356" s="94"/>
      <c r="H356" s="95" t="str">
        <f>IF(بيانات!B356&lt;&gt;"",بيانات!K356,"")</f>
        <v/>
      </c>
      <c r="I356" s="95" t="str">
        <f>IF(بيانات!B356&lt;&gt;"",بيانات!P356,"")</f>
        <v/>
      </c>
    </row>
    <row r="357" spans="1:9" ht="21.75" customHeight="1">
      <c r="A357" s="82" t="str">
        <f>IF(بيانات!B357&lt;&gt;"",بيانات!A357,"")</f>
        <v/>
      </c>
      <c r="B357" s="83" t="str">
        <f>IF(بيانات!B357&lt;&gt;"",بيانات!B357,"")</f>
        <v/>
      </c>
      <c r="C357" s="83" t="str">
        <f>IF(بيانات!B357&lt;&gt;"",بيانات!C357,"")</f>
        <v/>
      </c>
      <c r="D357" s="84" t="str">
        <f>IF(بيانات!B357&lt;&gt;"",بيانات!J357,"")</f>
        <v/>
      </c>
      <c r="E357" s="85"/>
      <c r="F357" s="86" t="str">
        <f t="shared" si="5"/>
        <v/>
      </c>
      <c r="G357" s="87"/>
      <c r="H357" s="88" t="str">
        <f>IF(بيانات!B357&lt;&gt;"",بيانات!K357,"")</f>
        <v/>
      </c>
      <c r="I357" s="88" t="str">
        <f>IF(بيانات!B357&lt;&gt;"",بيانات!P357,"")</f>
        <v/>
      </c>
    </row>
    <row r="358" spans="1:9" ht="21.75" customHeight="1">
      <c r="A358" s="89" t="str">
        <f>IF(بيانات!B358&lt;&gt;"",بيانات!A358,"")</f>
        <v/>
      </c>
      <c r="B358" s="90" t="str">
        <f>IF(بيانات!B358&lt;&gt;"",بيانات!B358,"")</f>
        <v/>
      </c>
      <c r="C358" s="90" t="str">
        <f>IF(بيانات!B358&lt;&gt;"",بيانات!C358,"")</f>
        <v/>
      </c>
      <c r="D358" s="91" t="str">
        <f>IF(بيانات!B358&lt;&gt;"",بيانات!J358,"")</f>
        <v/>
      </c>
      <c r="E358" s="92"/>
      <c r="F358" s="93" t="str">
        <f t="shared" si="5"/>
        <v/>
      </c>
      <c r="G358" s="94"/>
      <c r="H358" s="95" t="str">
        <f>IF(بيانات!B358&lt;&gt;"",بيانات!K358,"")</f>
        <v/>
      </c>
      <c r="I358" s="95" t="str">
        <f>IF(بيانات!B358&lt;&gt;"",بيانات!P358,"")</f>
        <v/>
      </c>
    </row>
    <row r="359" spans="1:9" ht="21.75" customHeight="1">
      <c r="A359" s="82" t="str">
        <f>IF(بيانات!B359&lt;&gt;"",بيانات!A359,"")</f>
        <v/>
      </c>
      <c r="B359" s="83" t="str">
        <f>IF(بيانات!B359&lt;&gt;"",بيانات!B359,"")</f>
        <v/>
      </c>
      <c r="C359" s="83" t="str">
        <f>IF(بيانات!B359&lt;&gt;"",بيانات!C359,"")</f>
        <v/>
      </c>
      <c r="D359" s="84" t="str">
        <f>IF(بيانات!B359&lt;&gt;"",بيانات!J359,"")</f>
        <v/>
      </c>
      <c r="E359" s="85"/>
      <c r="F359" s="86" t="str">
        <f t="shared" si="5"/>
        <v/>
      </c>
      <c r="G359" s="87"/>
      <c r="H359" s="88" t="str">
        <f>IF(بيانات!B359&lt;&gt;"",بيانات!K359,"")</f>
        <v/>
      </c>
      <c r="I359" s="88" t="str">
        <f>IF(بيانات!B359&lt;&gt;"",بيانات!P359,"")</f>
        <v/>
      </c>
    </row>
    <row r="360" spans="1:9" ht="21.75" customHeight="1">
      <c r="A360" s="89" t="str">
        <f>IF(بيانات!B360&lt;&gt;"",بيانات!A360,"")</f>
        <v/>
      </c>
      <c r="B360" s="90" t="str">
        <f>IF(بيانات!B360&lt;&gt;"",بيانات!B360,"")</f>
        <v/>
      </c>
      <c r="C360" s="90" t="str">
        <f>IF(بيانات!B360&lt;&gt;"",بيانات!C360,"")</f>
        <v/>
      </c>
      <c r="D360" s="91" t="str">
        <f>IF(بيانات!B360&lt;&gt;"",بيانات!J360,"")</f>
        <v/>
      </c>
      <c r="E360" s="92"/>
      <c r="F360" s="93" t="str">
        <f t="shared" si="5"/>
        <v/>
      </c>
      <c r="G360" s="94"/>
      <c r="H360" s="95" t="str">
        <f>IF(بيانات!B360&lt;&gt;"",بيانات!K360,"")</f>
        <v/>
      </c>
      <c r="I360" s="95" t="str">
        <f>IF(بيانات!B360&lt;&gt;"",بيانات!P360,"")</f>
        <v/>
      </c>
    </row>
    <row r="361" spans="1:9" ht="21.75" customHeight="1">
      <c r="A361" s="82" t="str">
        <f>IF(بيانات!B361&lt;&gt;"",بيانات!A361,"")</f>
        <v/>
      </c>
      <c r="B361" s="83" t="str">
        <f>IF(بيانات!B361&lt;&gt;"",بيانات!B361,"")</f>
        <v/>
      </c>
      <c r="C361" s="83" t="str">
        <f>IF(بيانات!B361&lt;&gt;"",بيانات!C361,"")</f>
        <v/>
      </c>
      <c r="D361" s="84" t="str">
        <f>IF(بيانات!B361&lt;&gt;"",بيانات!J361,"")</f>
        <v/>
      </c>
      <c r="E361" s="85"/>
      <c r="F361" s="86" t="str">
        <f t="shared" si="5"/>
        <v/>
      </c>
      <c r="G361" s="87"/>
      <c r="H361" s="88" t="str">
        <f>IF(بيانات!B361&lt;&gt;"",بيانات!K361,"")</f>
        <v/>
      </c>
      <c r="I361" s="88" t="str">
        <f>IF(بيانات!B361&lt;&gt;"",بيانات!P361,"")</f>
        <v/>
      </c>
    </row>
    <row r="362" spans="1:9" ht="21.75" customHeight="1">
      <c r="A362" s="89" t="str">
        <f>IF(بيانات!B362&lt;&gt;"",بيانات!A362,"")</f>
        <v/>
      </c>
      <c r="B362" s="90" t="str">
        <f>IF(بيانات!B362&lt;&gt;"",بيانات!B362,"")</f>
        <v/>
      </c>
      <c r="C362" s="90" t="str">
        <f>IF(بيانات!B362&lt;&gt;"",بيانات!C362,"")</f>
        <v/>
      </c>
      <c r="D362" s="91" t="str">
        <f>IF(بيانات!B362&lt;&gt;"",بيانات!J362,"")</f>
        <v/>
      </c>
      <c r="E362" s="92"/>
      <c r="F362" s="93" t="str">
        <f t="shared" si="5"/>
        <v/>
      </c>
      <c r="G362" s="94"/>
      <c r="H362" s="95" t="str">
        <f>IF(بيانات!B362&lt;&gt;"",بيانات!K362,"")</f>
        <v/>
      </c>
      <c r="I362" s="95" t="str">
        <f>IF(بيانات!B362&lt;&gt;"",بيانات!P362,"")</f>
        <v/>
      </c>
    </row>
    <row r="363" spans="1:9" ht="21.75" customHeight="1">
      <c r="A363" s="82" t="str">
        <f>IF(بيانات!B363&lt;&gt;"",بيانات!A363,"")</f>
        <v/>
      </c>
      <c r="B363" s="83" t="str">
        <f>IF(بيانات!B363&lt;&gt;"",بيانات!B363,"")</f>
        <v/>
      </c>
      <c r="C363" s="83" t="str">
        <f>IF(بيانات!B363&lt;&gt;"",بيانات!C363,"")</f>
        <v/>
      </c>
      <c r="D363" s="84" t="str">
        <f>IF(بيانات!B363&lt;&gt;"",بيانات!J363,"")</f>
        <v/>
      </c>
      <c r="E363" s="85"/>
      <c r="F363" s="86" t="str">
        <f t="shared" si="5"/>
        <v/>
      </c>
      <c r="G363" s="87"/>
      <c r="H363" s="88" t="str">
        <f>IF(بيانات!B363&lt;&gt;"",بيانات!K363,"")</f>
        <v/>
      </c>
      <c r="I363" s="88" t="str">
        <f>IF(بيانات!B363&lt;&gt;"",بيانات!P363,"")</f>
        <v/>
      </c>
    </row>
    <row r="364" spans="1:9" ht="21.75" customHeight="1">
      <c r="A364" s="89" t="str">
        <f>IF(بيانات!B364&lt;&gt;"",بيانات!A364,"")</f>
        <v/>
      </c>
      <c r="B364" s="90" t="str">
        <f>IF(بيانات!B364&lt;&gt;"",بيانات!B364,"")</f>
        <v/>
      </c>
      <c r="C364" s="90" t="str">
        <f>IF(بيانات!B364&lt;&gt;"",بيانات!C364,"")</f>
        <v/>
      </c>
      <c r="D364" s="91" t="str">
        <f>IF(بيانات!B364&lt;&gt;"",بيانات!J364,"")</f>
        <v/>
      </c>
      <c r="E364" s="92"/>
      <c r="F364" s="93" t="str">
        <f t="shared" si="5"/>
        <v/>
      </c>
      <c r="G364" s="94"/>
      <c r="H364" s="95" t="str">
        <f>IF(بيانات!B364&lt;&gt;"",بيانات!K364,"")</f>
        <v/>
      </c>
      <c r="I364" s="95" t="str">
        <f>IF(بيانات!B364&lt;&gt;"",بيانات!P364,"")</f>
        <v/>
      </c>
    </row>
    <row r="365" spans="1:9" ht="21.75" customHeight="1">
      <c r="A365" s="82" t="str">
        <f>IF(بيانات!B365&lt;&gt;"",بيانات!A365,"")</f>
        <v/>
      </c>
      <c r="B365" s="83" t="str">
        <f>IF(بيانات!B365&lt;&gt;"",بيانات!B365,"")</f>
        <v/>
      </c>
      <c r="C365" s="83" t="str">
        <f>IF(بيانات!B365&lt;&gt;"",بيانات!C365,"")</f>
        <v/>
      </c>
      <c r="D365" s="84" t="str">
        <f>IF(بيانات!B365&lt;&gt;"",بيانات!J365,"")</f>
        <v/>
      </c>
      <c r="E365" s="85"/>
      <c r="F365" s="86" t="str">
        <f t="shared" si="5"/>
        <v/>
      </c>
      <c r="G365" s="87"/>
      <c r="H365" s="88" t="str">
        <f>IF(بيانات!B365&lt;&gt;"",بيانات!K365,"")</f>
        <v/>
      </c>
      <c r="I365" s="88" t="str">
        <f>IF(بيانات!B365&lt;&gt;"",بيانات!P365,"")</f>
        <v/>
      </c>
    </row>
    <row r="366" spans="1:9" ht="21.75" customHeight="1">
      <c r="A366" s="89" t="str">
        <f>IF(بيانات!B366&lt;&gt;"",بيانات!A366,"")</f>
        <v/>
      </c>
      <c r="B366" s="90" t="str">
        <f>IF(بيانات!B366&lt;&gt;"",بيانات!B366,"")</f>
        <v/>
      </c>
      <c r="C366" s="90" t="str">
        <f>IF(بيانات!B366&lt;&gt;"",بيانات!C366,"")</f>
        <v/>
      </c>
      <c r="D366" s="91" t="str">
        <f>IF(بيانات!B366&lt;&gt;"",بيانات!J366,"")</f>
        <v/>
      </c>
      <c r="E366" s="92"/>
      <c r="F366" s="93" t="str">
        <f t="shared" si="5"/>
        <v/>
      </c>
      <c r="G366" s="94"/>
      <c r="H366" s="95" t="str">
        <f>IF(بيانات!B366&lt;&gt;"",بيانات!K366,"")</f>
        <v/>
      </c>
      <c r="I366" s="95" t="str">
        <f>IF(بيانات!B366&lt;&gt;"",بيانات!P366,"")</f>
        <v/>
      </c>
    </row>
    <row r="367" spans="1:9" ht="21.75" customHeight="1">
      <c r="A367" s="82" t="str">
        <f>IF(بيانات!B367&lt;&gt;"",بيانات!A367,"")</f>
        <v/>
      </c>
      <c r="B367" s="83" t="str">
        <f>IF(بيانات!B367&lt;&gt;"",بيانات!B367,"")</f>
        <v/>
      </c>
      <c r="C367" s="83" t="str">
        <f>IF(بيانات!B367&lt;&gt;"",بيانات!C367,"")</f>
        <v/>
      </c>
      <c r="D367" s="84" t="str">
        <f>IF(بيانات!B367&lt;&gt;"",بيانات!J367,"")</f>
        <v/>
      </c>
      <c r="E367" s="85"/>
      <c r="F367" s="86" t="str">
        <f t="shared" si="5"/>
        <v/>
      </c>
      <c r="G367" s="87"/>
      <c r="H367" s="88" t="str">
        <f>IF(بيانات!B367&lt;&gt;"",بيانات!K367,"")</f>
        <v/>
      </c>
      <c r="I367" s="88" t="str">
        <f>IF(بيانات!B367&lt;&gt;"",بيانات!P367,"")</f>
        <v/>
      </c>
    </row>
    <row r="368" spans="1:9" ht="21.75" customHeight="1">
      <c r="A368" s="89" t="str">
        <f>IF(بيانات!B368&lt;&gt;"",بيانات!A368,"")</f>
        <v/>
      </c>
      <c r="B368" s="90" t="str">
        <f>IF(بيانات!B368&lt;&gt;"",بيانات!B368,"")</f>
        <v/>
      </c>
      <c r="C368" s="90" t="str">
        <f>IF(بيانات!B368&lt;&gt;"",بيانات!C368,"")</f>
        <v/>
      </c>
      <c r="D368" s="91" t="str">
        <f>IF(بيانات!B368&lt;&gt;"",بيانات!J368,"")</f>
        <v/>
      </c>
      <c r="E368" s="92"/>
      <c r="F368" s="93" t="str">
        <f t="shared" si="5"/>
        <v/>
      </c>
      <c r="G368" s="94"/>
      <c r="H368" s="95" t="str">
        <f>IF(بيانات!B368&lt;&gt;"",بيانات!K368,"")</f>
        <v/>
      </c>
      <c r="I368" s="95" t="str">
        <f>IF(بيانات!B368&lt;&gt;"",بيانات!P368,"")</f>
        <v/>
      </c>
    </row>
    <row r="369" spans="1:9" ht="21.75" customHeight="1">
      <c r="A369" s="82" t="str">
        <f>IF(بيانات!B369&lt;&gt;"",بيانات!A369,"")</f>
        <v/>
      </c>
      <c r="B369" s="83" t="str">
        <f>IF(بيانات!B369&lt;&gt;"",بيانات!B369,"")</f>
        <v/>
      </c>
      <c r="C369" s="83" t="str">
        <f>IF(بيانات!B369&lt;&gt;"",بيانات!C369,"")</f>
        <v/>
      </c>
      <c r="D369" s="84" t="str">
        <f>IF(بيانات!B369&lt;&gt;"",بيانات!J369,"")</f>
        <v/>
      </c>
      <c r="E369" s="85"/>
      <c r="F369" s="86" t="str">
        <f t="shared" si="5"/>
        <v/>
      </c>
      <c r="G369" s="87"/>
      <c r="H369" s="88" t="str">
        <f>IF(بيانات!B369&lt;&gt;"",بيانات!K369,"")</f>
        <v/>
      </c>
      <c r="I369" s="88" t="str">
        <f>IF(بيانات!B369&lt;&gt;"",بيانات!P369,"")</f>
        <v/>
      </c>
    </row>
    <row r="370" spans="1:9" ht="21.75" customHeight="1">
      <c r="A370" s="89" t="str">
        <f>IF(بيانات!B370&lt;&gt;"",بيانات!A370,"")</f>
        <v/>
      </c>
      <c r="B370" s="90" t="str">
        <f>IF(بيانات!B370&lt;&gt;"",بيانات!B370,"")</f>
        <v/>
      </c>
      <c r="C370" s="90" t="str">
        <f>IF(بيانات!B370&lt;&gt;"",بيانات!C370,"")</f>
        <v/>
      </c>
      <c r="D370" s="91" t="str">
        <f>IF(بيانات!B370&lt;&gt;"",بيانات!J370,"")</f>
        <v/>
      </c>
      <c r="E370" s="92"/>
      <c r="F370" s="93" t="str">
        <f t="shared" si="5"/>
        <v/>
      </c>
      <c r="G370" s="94"/>
      <c r="H370" s="95" t="str">
        <f>IF(بيانات!B370&lt;&gt;"",بيانات!K370,"")</f>
        <v/>
      </c>
      <c r="I370" s="95" t="str">
        <f>IF(بيانات!B370&lt;&gt;"",بيانات!P370,"")</f>
        <v/>
      </c>
    </row>
    <row r="371" spans="1:9" ht="21.75" customHeight="1">
      <c r="A371" s="82" t="str">
        <f>IF(بيانات!B371&lt;&gt;"",بيانات!A371,"")</f>
        <v/>
      </c>
      <c r="B371" s="83" t="str">
        <f>IF(بيانات!B371&lt;&gt;"",بيانات!B371,"")</f>
        <v/>
      </c>
      <c r="C371" s="83" t="str">
        <f>IF(بيانات!B371&lt;&gt;"",بيانات!C371,"")</f>
        <v/>
      </c>
      <c r="D371" s="84" t="str">
        <f>IF(بيانات!B371&lt;&gt;"",بيانات!J371,"")</f>
        <v/>
      </c>
      <c r="E371" s="85"/>
      <c r="F371" s="86" t="str">
        <f t="shared" si="5"/>
        <v/>
      </c>
      <c r="G371" s="87"/>
      <c r="H371" s="88" t="str">
        <f>IF(بيانات!B371&lt;&gt;"",بيانات!K371,"")</f>
        <v/>
      </c>
      <c r="I371" s="88" t="str">
        <f>IF(بيانات!B371&lt;&gt;"",بيانات!P371,"")</f>
        <v/>
      </c>
    </row>
    <row r="372" spans="1:9" ht="21.75" customHeight="1">
      <c r="A372" s="89" t="str">
        <f>IF(بيانات!B372&lt;&gt;"",بيانات!A372,"")</f>
        <v/>
      </c>
      <c r="B372" s="90" t="str">
        <f>IF(بيانات!B372&lt;&gt;"",بيانات!B372,"")</f>
        <v/>
      </c>
      <c r="C372" s="90" t="str">
        <f>IF(بيانات!B372&lt;&gt;"",بيانات!C372,"")</f>
        <v/>
      </c>
      <c r="D372" s="91" t="str">
        <f>IF(بيانات!B372&lt;&gt;"",بيانات!J372,"")</f>
        <v/>
      </c>
      <c r="E372" s="92"/>
      <c r="F372" s="93" t="str">
        <f t="shared" si="5"/>
        <v/>
      </c>
      <c r="G372" s="94"/>
      <c r="H372" s="95" t="str">
        <f>IF(بيانات!B372&lt;&gt;"",بيانات!K372,"")</f>
        <v/>
      </c>
      <c r="I372" s="95" t="str">
        <f>IF(بيانات!B372&lt;&gt;"",بيانات!P372,"")</f>
        <v/>
      </c>
    </row>
    <row r="373" spans="1:9" ht="21.75" customHeight="1">
      <c r="A373" s="82" t="str">
        <f>IF(بيانات!B373&lt;&gt;"",بيانات!A373,"")</f>
        <v/>
      </c>
      <c r="B373" s="83" t="str">
        <f>IF(بيانات!B373&lt;&gt;"",بيانات!B373,"")</f>
        <v/>
      </c>
      <c r="C373" s="83" t="str">
        <f>IF(بيانات!B373&lt;&gt;"",بيانات!C373,"")</f>
        <v/>
      </c>
      <c r="D373" s="84" t="str">
        <f>IF(بيانات!B373&lt;&gt;"",بيانات!J373,"")</f>
        <v/>
      </c>
      <c r="E373" s="85"/>
      <c r="F373" s="86" t="str">
        <f t="shared" si="5"/>
        <v/>
      </c>
      <c r="G373" s="87"/>
      <c r="H373" s="88" t="str">
        <f>IF(بيانات!B373&lt;&gt;"",بيانات!K373,"")</f>
        <v/>
      </c>
      <c r="I373" s="88" t="str">
        <f>IF(بيانات!B373&lt;&gt;"",بيانات!P373,"")</f>
        <v/>
      </c>
    </row>
    <row r="374" spans="1:9" ht="21.75" customHeight="1">
      <c r="A374" s="89" t="str">
        <f>IF(بيانات!B374&lt;&gt;"",بيانات!A374,"")</f>
        <v/>
      </c>
      <c r="B374" s="90" t="str">
        <f>IF(بيانات!B374&lt;&gt;"",بيانات!B374,"")</f>
        <v/>
      </c>
      <c r="C374" s="90" t="str">
        <f>IF(بيانات!B374&lt;&gt;"",بيانات!C374,"")</f>
        <v/>
      </c>
      <c r="D374" s="91" t="str">
        <f>IF(بيانات!B374&lt;&gt;"",بيانات!J374,"")</f>
        <v/>
      </c>
      <c r="E374" s="92"/>
      <c r="F374" s="93" t="str">
        <f t="shared" si="5"/>
        <v/>
      </c>
      <c r="G374" s="94"/>
      <c r="H374" s="95" t="str">
        <f>IF(بيانات!B374&lt;&gt;"",بيانات!K374,"")</f>
        <v/>
      </c>
      <c r="I374" s="95" t="str">
        <f>IF(بيانات!B374&lt;&gt;"",بيانات!P374,"")</f>
        <v/>
      </c>
    </row>
    <row r="375" spans="1:9" ht="21.75" customHeight="1">
      <c r="A375" s="82" t="str">
        <f>IF(بيانات!B375&lt;&gt;"",بيانات!A375,"")</f>
        <v/>
      </c>
      <c r="B375" s="83" t="str">
        <f>IF(بيانات!B375&lt;&gt;"",بيانات!B375,"")</f>
        <v/>
      </c>
      <c r="C375" s="83" t="str">
        <f>IF(بيانات!B375&lt;&gt;"",بيانات!C375,"")</f>
        <v/>
      </c>
      <c r="D375" s="84" t="str">
        <f>IF(بيانات!B375&lt;&gt;"",بيانات!J375,"")</f>
        <v/>
      </c>
      <c r="E375" s="85"/>
      <c r="F375" s="86" t="str">
        <f t="shared" si="5"/>
        <v/>
      </c>
      <c r="G375" s="87"/>
      <c r="H375" s="88" t="str">
        <f>IF(بيانات!B375&lt;&gt;"",بيانات!K375,"")</f>
        <v/>
      </c>
      <c r="I375" s="88" t="str">
        <f>IF(بيانات!B375&lt;&gt;"",بيانات!P375,"")</f>
        <v/>
      </c>
    </row>
    <row r="376" spans="1:9" ht="21.75" customHeight="1">
      <c r="A376" s="89" t="str">
        <f>IF(بيانات!B376&lt;&gt;"",بيانات!A376,"")</f>
        <v/>
      </c>
      <c r="B376" s="90" t="str">
        <f>IF(بيانات!B376&lt;&gt;"",بيانات!B376,"")</f>
        <v/>
      </c>
      <c r="C376" s="90" t="str">
        <f>IF(بيانات!B376&lt;&gt;"",بيانات!C376,"")</f>
        <v/>
      </c>
      <c r="D376" s="91" t="str">
        <f>IF(بيانات!B376&lt;&gt;"",بيانات!J376,"")</f>
        <v/>
      </c>
      <c r="E376" s="92"/>
      <c r="F376" s="93" t="str">
        <f t="shared" si="5"/>
        <v/>
      </c>
      <c r="G376" s="94"/>
      <c r="H376" s="95" t="str">
        <f>IF(بيانات!B376&lt;&gt;"",بيانات!K376,"")</f>
        <v/>
      </c>
      <c r="I376" s="95" t="str">
        <f>IF(بيانات!B376&lt;&gt;"",بيانات!P376,"")</f>
        <v/>
      </c>
    </row>
    <row r="377" spans="1:9" ht="21.75" customHeight="1">
      <c r="A377" s="82" t="str">
        <f>IF(بيانات!B377&lt;&gt;"",بيانات!A377,"")</f>
        <v/>
      </c>
      <c r="B377" s="83" t="str">
        <f>IF(بيانات!B377&lt;&gt;"",بيانات!B377,"")</f>
        <v/>
      </c>
      <c r="C377" s="83" t="str">
        <f>IF(بيانات!B377&lt;&gt;"",بيانات!C377,"")</f>
        <v/>
      </c>
      <c r="D377" s="84" t="str">
        <f>IF(بيانات!B377&lt;&gt;"",بيانات!J377,"")</f>
        <v/>
      </c>
      <c r="E377" s="85"/>
      <c r="F377" s="86" t="str">
        <f t="shared" si="5"/>
        <v/>
      </c>
      <c r="G377" s="87"/>
      <c r="H377" s="88" t="str">
        <f>IF(بيانات!B377&lt;&gt;"",بيانات!K377,"")</f>
        <v/>
      </c>
      <c r="I377" s="88" t="str">
        <f>IF(بيانات!B377&lt;&gt;"",بيانات!P377,"")</f>
        <v/>
      </c>
    </row>
    <row r="378" spans="1:9" ht="21.75" customHeight="1">
      <c r="A378" s="89" t="str">
        <f>IF(بيانات!B378&lt;&gt;"",بيانات!A378,"")</f>
        <v/>
      </c>
      <c r="B378" s="90" t="str">
        <f>IF(بيانات!B378&lt;&gt;"",بيانات!B378,"")</f>
        <v/>
      </c>
      <c r="C378" s="90" t="str">
        <f>IF(بيانات!B378&lt;&gt;"",بيانات!C378,"")</f>
        <v/>
      </c>
      <c r="D378" s="91" t="str">
        <f>IF(بيانات!B378&lt;&gt;"",بيانات!J378,"")</f>
        <v/>
      </c>
      <c r="E378" s="92"/>
      <c r="F378" s="93" t="str">
        <f t="shared" si="5"/>
        <v/>
      </c>
      <c r="G378" s="94"/>
      <c r="H378" s="95" t="str">
        <f>IF(بيانات!B378&lt;&gt;"",بيانات!K378,"")</f>
        <v/>
      </c>
      <c r="I378" s="95" t="str">
        <f>IF(بيانات!B378&lt;&gt;"",بيانات!P378,"")</f>
        <v/>
      </c>
    </row>
    <row r="379" spans="1:9" ht="21.75" customHeight="1">
      <c r="A379" s="82" t="str">
        <f>IF(بيانات!B379&lt;&gt;"",بيانات!A379,"")</f>
        <v/>
      </c>
      <c r="B379" s="83" t="str">
        <f>IF(بيانات!B379&lt;&gt;"",بيانات!B379,"")</f>
        <v/>
      </c>
      <c r="C379" s="83" t="str">
        <f>IF(بيانات!B379&lt;&gt;"",بيانات!C379,"")</f>
        <v/>
      </c>
      <c r="D379" s="84" t="str">
        <f>IF(بيانات!B379&lt;&gt;"",بيانات!J379,"")</f>
        <v/>
      </c>
      <c r="E379" s="85"/>
      <c r="F379" s="86" t="str">
        <f t="shared" si="5"/>
        <v/>
      </c>
      <c r="G379" s="87"/>
      <c r="H379" s="88" t="str">
        <f>IF(بيانات!B379&lt;&gt;"",بيانات!K379,"")</f>
        <v/>
      </c>
      <c r="I379" s="88" t="str">
        <f>IF(بيانات!B379&lt;&gt;"",بيانات!P379,"")</f>
        <v/>
      </c>
    </row>
    <row r="380" spans="1:9" ht="21.75" customHeight="1">
      <c r="A380" s="89" t="str">
        <f>IF(بيانات!B380&lt;&gt;"",بيانات!A380,"")</f>
        <v/>
      </c>
      <c r="B380" s="90" t="str">
        <f>IF(بيانات!B380&lt;&gt;"",بيانات!B380,"")</f>
        <v/>
      </c>
      <c r="C380" s="90" t="str">
        <f>IF(بيانات!B380&lt;&gt;"",بيانات!C380,"")</f>
        <v/>
      </c>
      <c r="D380" s="91" t="str">
        <f>IF(بيانات!B380&lt;&gt;"",بيانات!J380,"")</f>
        <v/>
      </c>
      <c r="E380" s="92"/>
      <c r="F380" s="93" t="str">
        <f t="shared" si="5"/>
        <v/>
      </c>
      <c r="G380" s="94"/>
      <c r="H380" s="95" t="str">
        <f>IF(بيانات!B380&lt;&gt;"",بيانات!K380,"")</f>
        <v/>
      </c>
      <c r="I380" s="95" t="str">
        <f>IF(بيانات!B380&lt;&gt;"",بيانات!P380,"")</f>
        <v/>
      </c>
    </row>
    <row r="381" spans="1:9" ht="21.75" customHeight="1">
      <c r="A381" s="82" t="str">
        <f>IF(بيانات!B381&lt;&gt;"",بيانات!A381,"")</f>
        <v/>
      </c>
      <c r="B381" s="83" t="str">
        <f>IF(بيانات!B381&lt;&gt;"",بيانات!B381,"")</f>
        <v/>
      </c>
      <c r="C381" s="83" t="str">
        <f>IF(بيانات!B381&lt;&gt;"",بيانات!C381,"")</f>
        <v/>
      </c>
      <c r="D381" s="84" t="str">
        <f>IF(بيانات!B381&lt;&gt;"",بيانات!J381,"")</f>
        <v/>
      </c>
      <c r="E381" s="85"/>
      <c r="F381" s="86" t="str">
        <f t="shared" si="5"/>
        <v/>
      </c>
      <c r="G381" s="87"/>
      <c r="H381" s="88" t="str">
        <f>IF(بيانات!B381&lt;&gt;"",بيانات!K381,"")</f>
        <v/>
      </c>
      <c r="I381" s="88" t="str">
        <f>IF(بيانات!B381&lt;&gt;"",بيانات!P381,"")</f>
        <v/>
      </c>
    </row>
    <row r="382" spans="1:9" ht="21.75" customHeight="1">
      <c r="A382" s="89" t="str">
        <f>IF(بيانات!B382&lt;&gt;"",بيانات!A382,"")</f>
        <v/>
      </c>
      <c r="B382" s="90" t="str">
        <f>IF(بيانات!B382&lt;&gt;"",بيانات!B382,"")</f>
        <v/>
      </c>
      <c r="C382" s="90" t="str">
        <f>IF(بيانات!B382&lt;&gt;"",بيانات!C382,"")</f>
        <v/>
      </c>
      <c r="D382" s="91" t="str">
        <f>IF(بيانات!B382&lt;&gt;"",بيانات!J382,"")</f>
        <v/>
      </c>
      <c r="E382" s="92"/>
      <c r="F382" s="93" t="str">
        <f t="shared" si="5"/>
        <v/>
      </c>
      <c r="G382" s="94"/>
      <c r="H382" s="95" t="str">
        <f>IF(بيانات!B382&lt;&gt;"",بيانات!K382,"")</f>
        <v/>
      </c>
      <c r="I382" s="95" t="str">
        <f>IF(بيانات!B382&lt;&gt;"",بيانات!P382,"")</f>
        <v/>
      </c>
    </row>
    <row r="383" spans="1:9" ht="21.75" customHeight="1">
      <c r="A383" s="82" t="str">
        <f>IF(بيانات!B383&lt;&gt;"",بيانات!A383,"")</f>
        <v/>
      </c>
      <c r="B383" s="83" t="str">
        <f>IF(بيانات!B383&lt;&gt;"",بيانات!B383,"")</f>
        <v/>
      </c>
      <c r="C383" s="83" t="str">
        <f>IF(بيانات!B383&lt;&gt;"",بيانات!C383,"")</f>
        <v/>
      </c>
      <c r="D383" s="84" t="str">
        <f>IF(بيانات!B383&lt;&gt;"",بيانات!J383,"")</f>
        <v/>
      </c>
      <c r="E383" s="85"/>
      <c r="F383" s="86" t="str">
        <f t="shared" si="5"/>
        <v/>
      </c>
      <c r="G383" s="87"/>
      <c r="H383" s="88" t="str">
        <f>IF(بيانات!B383&lt;&gt;"",بيانات!K383,"")</f>
        <v/>
      </c>
      <c r="I383" s="88" t="str">
        <f>IF(بيانات!B383&lt;&gt;"",بيانات!P383,"")</f>
        <v/>
      </c>
    </row>
    <row r="384" spans="1:9" ht="21.75" customHeight="1">
      <c r="A384" s="89" t="str">
        <f>IF(بيانات!B384&lt;&gt;"",بيانات!A384,"")</f>
        <v/>
      </c>
      <c r="B384" s="90" t="str">
        <f>IF(بيانات!B384&lt;&gt;"",بيانات!B384,"")</f>
        <v/>
      </c>
      <c r="C384" s="90" t="str">
        <f>IF(بيانات!B384&lt;&gt;"",بيانات!C384,"")</f>
        <v/>
      </c>
      <c r="D384" s="91" t="str">
        <f>IF(بيانات!B384&lt;&gt;"",بيانات!J384,"")</f>
        <v/>
      </c>
      <c r="E384" s="92"/>
      <c r="F384" s="93" t="str">
        <f t="shared" si="5"/>
        <v/>
      </c>
      <c r="G384" s="94"/>
      <c r="H384" s="95" t="str">
        <f>IF(بيانات!B384&lt;&gt;"",بيانات!K384,"")</f>
        <v/>
      </c>
      <c r="I384" s="95" t="str">
        <f>IF(بيانات!B384&lt;&gt;"",بيانات!P384,"")</f>
        <v/>
      </c>
    </row>
    <row r="385" spans="1:9" ht="21.75" customHeight="1">
      <c r="A385" s="82" t="str">
        <f>IF(بيانات!B385&lt;&gt;"",بيانات!A385,"")</f>
        <v/>
      </c>
      <c r="B385" s="83" t="str">
        <f>IF(بيانات!B385&lt;&gt;"",بيانات!B385,"")</f>
        <v/>
      </c>
      <c r="C385" s="83" t="str">
        <f>IF(بيانات!B385&lt;&gt;"",بيانات!C385,"")</f>
        <v/>
      </c>
      <c r="D385" s="84" t="str">
        <f>IF(بيانات!B385&lt;&gt;"",بيانات!J385,"")</f>
        <v/>
      </c>
      <c r="E385" s="85"/>
      <c r="F385" s="86" t="str">
        <f t="shared" si="5"/>
        <v/>
      </c>
      <c r="G385" s="87"/>
      <c r="H385" s="88" t="str">
        <f>IF(بيانات!B385&lt;&gt;"",بيانات!K385,"")</f>
        <v/>
      </c>
      <c r="I385" s="88" t="str">
        <f>IF(بيانات!B385&lt;&gt;"",بيانات!P385,"")</f>
        <v/>
      </c>
    </row>
    <row r="386" spans="1:9" ht="21.75" customHeight="1">
      <c r="A386" s="89" t="str">
        <f>IF(بيانات!B386&lt;&gt;"",بيانات!A386,"")</f>
        <v/>
      </c>
      <c r="B386" s="90" t="str">
        <f>IF(بيانات!B386&lt;&gt;"",بيانات!B386,"")</f>
        <v/>
      </c>
      <c r="C386" s="90" t="str">
        <f>IF(بيانات!B386&lt;&gt;"",بيانات!C386,"")</f>
        <v/>
      </c>
      <c r="D386" s="91" t="str">
        <f>IF(بيانات!B386&lt;&gt;"",بيانات!J386,"")</f>
        <v/>
      </c>
      <c r="E386" s="92"/>
      <c r="F386" s="93" t="str">
        <f t="shared" si="5"/>
        <v/>
      </c>
      <c r="G386" s="94"/>
      <c r="H386" s="95" t="str">
        <f>IF(بيانات!B386&lt;&gt;"",بيانات!K386,"")</f>
        <v/>
      </c>
      <c r="I386" s="95" t="str">
        <f>IF(بيانات!B386&lt;&gt;"",بيانات!P386,"")</f>
        <v/>
      </c>
    </row>
    <row r="387" spans="1:9" ht="21.75" customHeight="1">
      <c r="A387" s="82" t="str">
        <f>IF(بيانات!B387&lt;&gt;"",بيانات!A387,"")</f>
        <v/>
      </c>
      <c r="B387" s="83" t="str">
        <f>IF(بيانات!B387&lt;&gt;"",بيانات!B387,"")</f>
        <v/>
      </c>
      <c r="C387" s="83" t="str">
        <f>IF(بيانات!B387&lt;&gt;"",بيانات!C387,"")</f>
        <v/>
      </c>
      <c r="D387" s="84" t="str">
        <f>IF(بيانات!B387&lt;&gt;"",بيانات!J387,"")</f>
        <v/>
      </c>
      <c r="E387" s="85"/>
      <c r="F387" s="86" t="str">
        <f t="shared" ref="F387:F450" si="6">IF(E387="","",E387+30)</f>
        <v/>
      </c>
      <c r="G387" s="87"/>
      <c r="H387" s="88" t="str">
        <f>IF(بيانات!B387&lt;&gt;"",بيانات!K387,"")</f>
        <v/>
      </c>
      <c r="I387" s="88" t="str">
        <f>IF(بيانات!B387&lt;&gt;"",بيانات!P387,"")</f>
        <v/>
      </c>
    </row>
    <row r="388" spans="1:9" ht="21.75" customHeight="1">
      <c r="A388" s="89" t="str">
        <f>IF(بيانات!B388&lt;&gt;"",بيانات!A388,"")</f>
        <v/>
      </c>
      <c r="B388" s="90" t="str">
        <f>IF(بيانات!B388&lt;&gt;"",بيانات!B388,"")</f>
        <v/>
      </c>
      <c r="C388" s="90" t="str">
        <f>IF(بيانات!B388&lt;&gt;"",بيانات!C388,"")</f>
        <v/>
      </c>
      <c r="D388" s="91" t="str">
        <f>IF(بيانات!B388&lt;&gt;"",بيانات!J388,"")</f>
        <v/>
      </c>
      <c r="E388" s="92"/>
      <c r="F388" s="93" t="str">
        <f t="shared" si="6"/>
        <v/>
      </c>
      <c r="G388" s="94"/>
      <c r="H388" s="95" t="str">
        <f>IF(بيانات!B388&lt;&gt;"",بيانات!K388,"")</f>
        <v/>
      </c>
      <c r="I388" s="95" t="str">
        <f>IF(بيانات!B388&lt;&gt;"",بيانات!P388,"")</f>
        <v/>
      </c>
    </row>
    <row r="389" spans="1:9" ht="21.75" customHeight="1">
      <c r="A389" s="82" t="str">
        <f>IF(بيانات!B389&lt;&gt;"",بيانات!A389,"")</f>
        <v/>
      </c>
      <c r="B389" s="83" t="str">
        <f>IF(بيانات!B389&lt;&gt;"",بيانات!B389,"")</f>
        <v/>
      </c>
      <c r="C389" s="83" t="str">
        <f>IF(بيانات!B389&lt;&gt;"",بيانات!C389,"")</f>
        <v/>
      </c>
      <c r="D389" s="84" t="str">
        <f>IF(بيانات!B389&lt;&gt;"",بيانات!J389,"")</f>
        <v/>
      </c>
      <c r="E389" s="85"/>
      <c r="F389" s="86" t="str">
        <f t="shared" si="6"/>
        <v/>
      </c>
      <c r="G389" s="87"/>
      <c r="H389" s="88" t="str">
        <f>IF(بيانات!B389&lt;&gt;"",بيانات!K389,"")</f>
        <v/>
      </c>
      <c r="I389" s="88" t="str">
        <f>IF(بيانات!B389&lt;&gt;"",بيانات!P389,"")</f>
        <v/>
      </c>
    </row>
    <row r="390" spans="1:9" ht="21.75" customHeight="1">
      <c r="A390" s="89" t="str">
        <f>IF(بيانات!B390&lt;&gt;"",بيانات!A390,"")</f>
        <v/>
      </c>
      <c r="B390" s="90" t="str">
        <f>IF(بيانات!B390&lt;&gt;"",بيانات!B390,"")</f>
        <v/>
      </c>
      <c r="C390" s="90" t="str">
        <f>IF(بيانات!B390&lt;&gt;"",بيانات!C390,"")</f>
        <v/>
      </c>
      <c r="D390" s="91" t="str">
        <f>IF(بيانات!B390&lt;&gt;"",بيانات!J390,"")</f>
        <v/>
      </c>
      <c r="E390" s="92"/>
      <c r="F390" s="93" t="str">
        <f t="shared" si="6"/>
        <v/>
      </c>
      <c r="G390" s="94"/>
      <c r="H390" s="95" t="str">
        <f>IF(بيانات!B390&lt;&gt;"",بيانات!K390,"")</f>
        <v/>
      </c>
      <c r="I390" s="95" t="str">
        <f>IF(بيانات!B390&lt;&gt;"",بيانات!P390,"")</f>
        <v/>
      </c>
    </row>
    <row r="391" spans="1:9" ht="21.75" customHeight="1">
      <c r="A391" s="82" t="str">
        <f>IF(بيانات!B391&lt;&gt;"",بيانات!A391,"")</f>
        <v/>
      </c>
      <c r="B391" s="83" t="str">
        <f>IF(بيانات!B391&lt;&gt;"",بيانات!B391,"")</f>
        <v/>
      </c>
      <c r="C391" s="83" t="str">
        <f>IF(بيانات!B391&lt;&gt;"",بيانات!C391,"")</f>
        <v/>
      </c>
      <c r="D391" s="84" t="str">
        <f>IF(بيانات!B391&lt;&gt;"",بيانات!J391,"")</f>
        <v/>
      </c>
      <c r="E391" s="85"/>
      <c r="F391" s="86" t="str">
        <f t="shared" si="6"/>
        <v/>
      </c>
      <c r="G391" s="87"/>
      <c r="H391" s="88" t="str">
        <f>IF(بيانات!B391&lt;&gt;"",بيانات!K391,"")</f>
        <v/>
      </c>
      <c r="I391" s="88" t="str">
        <f>IF(بيانات!B391&lt;&gt;"",بيانات!P391,"")</f>
        <v/>
      </c>
    </row>
    <row r="392" spans="1:9" ht="21.75" customHeight="1">
      <c r="A392" s="89" t="str">
        <f>IF(بيانات!B392&lt;&gt;"",بيانات!A392,"")</f>
        <v/>
      </c>
      <c r="B392" s="90" t="str">
        <f>IF(بيانات!B392&lt;&gt;"",بيانات!B392,"")</f>
        <v/>
      </c>
      <c r="C392" s="90" t="str">
        <f>IF(بيانات!B392&lt;&gt;"",بيانات!C392,"")</f>
        <v/>
      </c>
      <c r="D392" s="91" t="str">
        <f>IF(بيانات!B392&lt;&gt;"",بيانات!J392,"")</f>
        <v/>
      </c>
      <c r="E392" s="92"/>
      <c r="F392" s="93" t="str">
        <f t="shared" si="6"/>
        <v/>
      </c>
      <c r="G392" s="94"/>
      <c r="H392" s="95" t="str">
        <f>IF(بيانات!B392&lt;&gt;"",بيانات!K392,"")</f>
        <v/>
      </c>
      <c r="I392" s="95" t="str">
        <f>IF(بيانات!B392&lt;&gt;"",بيانات!P392,"")</f>
        <v/>
      </c>
    </row>
    <row r="393" spans="1:9" ht="21.75" customHeight="1">
      <c r="A393" s="82" t="str">
        <f>IF(بيانات!B393&lt;&gt;"",بيانات!A393,"")</f>
        <v/>
      </c>
      <c r="B393" s="83" t="str">
        <f>IF(بيانات!B393&lt;&gt;"",بيانات!B393,"")</f>
        <v/>
      </c>
      <c r="C393" s="83" t="str">
        <f>IF(بيانات!B393&lt;&gt;"",بيانات!C393,"")</f>
        <v/>
      </c>
      <c r="D393" s="84" t="str">
        <f>IF(بيانات!B393&lt;&gt;"",بيانات!J393,"")</f>
        <v/>
      </c>
      <c r="E393" s="85"/>
      <c r="F393" s="86" t="str">
        <f t="shared" si="6"/>
        <v/>
      </c>
      <c r="G393" s="87"/>
      <c r="H393" s="88" t="str">
        <f>IF(بيانات!B393&lt;&gt;"",بيانات!K393,"")</f>
        <v/>
      </c>
      <c r="I393" s="88" t="str">
        <f>IF(بيانات!B393&lt;&gt;"",بيانات!P393,"")</f>
        <v/>
      </c>
    </row>
    <row r="394" spans="1:9" ht="21.75" customHeight="1">
      <c r="A394" s="89" t="str">
        <f>IF(بيانات!B394&lt;&gt;"",بيانات!A394,"")</f>
        <v/>
      </c>
      <c r="B394" s="90" t="str">
        <f>IF(بيانات!B394&lt;&gt;"",بيانات!B394,"")</f>
        <v/>
      </c>
      <c r="C394" s="90" t="str">
        <f>IF(بيانات!B394&lt;&gt;"",بيانات!C394,"")</f>
        <v/>
      </c>
      <c r="D394" s="91" t="str">
        <f>IF(بيانات!B394&lt;&gt;"",بيانات!J394,"")</f>
        <v/>
      </c>
      <c r="E394" s="92"/>
      <c r="F394" s="93" t="str">
        <f t="shared" si="6"/>
        <v/>
      </c>
      <c r="G394" s="94"/>
      <c r="H394" s="95" t="str">
        <f>IF(بيانات!B394&lt;&gt;"",بيانات!K394,"")</f>
        <v/>
      </c>
      <c r="I394" s="95" t="str">
        <f>IF(بيانات!B394&lt;&gt;"",بيانات!P394,"")</f>
        <v/>
      </c>
    </row>
    <row r="395" spans="1:9" ht="21.75" customHeight="1">
      <c r="A395" s="82" t="str">
        <f>IF(بيانات!B395&lt;&gt;"",بيانات!A395,"")</f>
        <v/>
      </c>
      <c r="B395" s="83" t="str">
        <f>IF(بيانات!B395&lt;&gt;"",بيانات!B395,"")</f>
        <v/>
      </c>
      <c r="C395" s="83" t="str">
        <f>IF(بيانات!B395&lt;&gt;"",بيانات!C395,"")</f>
        <v/>
      </c>
      <c r="D395" s="84" t="str">
        <f>IF(بيانات!B395&lt;&gt;"",بيانات!J395,"")</f>
        <v/>
      </c>
      <c r="E395" s="85"/>
      <c r="F395" s="86" t="str">
        <f t="shared" si="6"/>
        <v/>
      </c>
      <c r="G395" s="87"/>
      <c r="H395" s="88" t="str">
        <f>IF(بيانات!B395&lt;&gt;"",بيانات!K395,"")</f>
        <v/>
      </c>
      <c r="I395" s="88" t="str">
        <f>IF(بيانات!B395&lt;&gt;"",بيانات!P395,"")</f>
        <v/>
      </c>
    </row>
    <row r="396" spans="1:9" ht="21.75" customHeight="1">
      <c r="A396" s="89" t="str">
        <f>IF(بيانات!B396&lt;&gt;"",بيانات!A396,"")</f>
        <v/>
      </c>
      <c r="B396" s="90" t="str">
        <f>IF(بيانات!B396&lt;&gt;"",بيانات!B396,"")</f>
        <v/>
      </c>
      <c r="C396" s="90" t="str">
        <f>IF(بيانات!B396&lt;&gt;"",بيانات!C396,"")</f>
        <v/>
      </c>
      <c r="D396" s="91" t="str">
        <f>IF(بيانات!B396&lt;&gt;"",بيانات!J396,"")</f>
        <v/>
      </c>
      <c r="E396" s="92"/>
      <c r="F396" s="93" t="str">
        <f t="shared" si="6"/>
        <v/>
      </c>
      <c r="G396" s="94"/>
      <c r="H396" s="95" t="str">
        <f>IF(بيانات!B396&lt;&gt;"",بيانات!K396,"")</f>
        <v/>
      </c>
      <c r="I396" s="95" t="str">
        <f>IF(بيانات!B396&lt;&gt;"",بيانات!P396,"")</f>
        <v/>
      </c>
    </row>
    <row r="397" spans="1:9" ht="21.75" customHeight="1">
      <c r="A397" s="82" t="str">
        <f>IF(بيانات!B397&lt;&gt;"",بيانات!A397,"")</f>
        <v/>
      </c>
      <c r="B397" s="83" t="str">
        <f>IF(بيانات!B397&lt;&gt;"",بيانات!B397,"")</f>
        <v/>
      </c>
      <c r="C397" s="83" t="str">
        <f>IF(بيانات!B397&lt;&gt;"",بيانات!C397,"")</f>
        <v/>
      </c>
      <c r="D397" s="84" t="str">
        <f>IF(بيانات!B397&lt;&gt;"",بيانات!J397,"")</f>
        <v/>
      </c>
      <c r="E397" s="85"/>
      <c r="F397" s="86" t="str">
        <f t="shared" si="6"/>
        <v/>
      </c>
      <c r="G397" s="87"/>
      <c r="H397" s="88" t="str">
        <f>IF(بيانات!B397&lt;&gt;"",بيانات!K397,"")</f>
        <v/>
      </c>
      <c r="I397" s="88" t="str">
        <f>IF(بيانات!B397&lt;&gt;"",بيانات!P397,"")</f>
        <v/>
      </c>
    </row>
    <row r="398" spans="1:9" ht="21.75" customHeight="1">
      <c r="A398" s="89" t="str">
        <f>IF(بيانات!B398&lt;&gt;"",بيانات!A398,"")</f>
        <v/>
      </c>
      <c r="B398" s="90" t="str">
        <f>IF(بيانات!B398&lt;&gt;"",بيانات!B398,"")</f>
        <v/>
      </c>
      <c r="C398" s="90" t="str">
        <f>IF(بيانات!B398&lt;&gt;"",بيانات!C398,"")</f>
        <v/>
      </c>
      <c r="D398" s="91" t="str">
        <f>IF(بيانات!B398&lt;&gt;"",بيانات!J398,"")</f>
        <v/>
      </c>
      <c r="E398" s="92"/>
      <c r="F398" s="93" t="str">
        <f t="shared" si="6"/>
        <v/>
      </c>
      <c r="G398" s="94"/>
      <c r="H398" s="95" t="str">
        <f>IF(بيانات!B398&lt;&gt;"",بيانات!K398,"")</f>
        <v/>
      </c>
      <c r="I398" s="95" t="str">
        <f>IF(بيانات!B398&lt;&gt;"",بيانات!P398,"")</f>
        <v/>
      </c>
    </row>
    <row r="399" spans="1:9" ht="21.75" customHeight="1">
      <c r="A399" s="82" t="str">
        <f>IF(بيانات!B399&lt;&gt;"",بيانات!A399,"")</f>
        <v/>
      </c>
      <c r="B399" s="83" t="str">
        <f>IF(بيانات!B399&lt;&gt;"",بيانات!B399,"")</f>
        <v/>
      </c>
      <c r="C399" s="83" t="str">
        <f>IF(بيانات!B399&lt;&gt;"",بيانات!C399,"")</f>
        <v/>
      </c>
      <c r="D399" s="84" t="str">
        <f>IF(بيانات!B399&lt;&gt;"",بيانات!J399,"")</f>
        <v/>
      </c>
      <c r="E399" s="85"/>
      <c r="F399" s="86" t="str">
        <f t="shared" si="6"/>
        <v/>
      </c>
      <c r="G399" s="87"/>
      <c r="H399" s="88" t="str">
        <f>IF(بيانات!B399&lt;&gt;"",بيانات!K399,"")</f>
        <v/>
      </c>
      <c r="I399" s="88" t="str">
        <f>IF(بيانات!B399&lt;&gt;"",بيانات!P399,"")</f>
        <v/>
      </c>
    </row>
    <row r="400" spans="1:9" ht="21.75" customHeight="1">
      <c r="A400" s="89" t="str">
        <f>IF(بيانات!B400&lt;&gt;"",بيانات!A400,"")</f>
        <v/>
      </c>
      <c r="B400" s="90" t="str">
        <f>IF(بيانات!B400&lt;&gt;"",بيانات!B400,"")</f>
        <v/>
      </c>
      <c r="C400" s="90" t="str">
        <f>IF(بيانات!B400&lt;&gt;"",بيانات!C400,"")</f>
        <v/>
      </c>
      <c r="D400" s="91" t="str">
        <f>IF(بيانات!B400&lt;&gt;"",بيانات!J400,"")</f>
        <v/>
      </c>
      <c r="E400" s="92"/>
      <c r="F400" s="93" t="str">
        <f t="shared" si="6"/>
        <v/>
      </c>
      <c r="G400" s="94"/>
      <c r="H400" s="95" t="str">
        <f>IF(بيانات!B400&lt;&gt;"",بيانات!K400,"")</f>
        <v/>
      </c>
      <c r="I400" s="95" t="str">
        <f>IF(بيانات!B400&lt;&gt;"",بيانات!P400,"")</f>
        <v/>
      </c>
    </row>
    <row r="401" spans="1:9" ht="21.75" customHeight="1">
      <c r="A401" s="82" t="str">
        <f>IF(بيانات!B401&lt;&gt;"",بيانات!A401,"")</f>
        <v/>
      </c>
      <c r="B401" s="83" t="str">
        <f>IF(بيانات!B401&lt;&gt;"",بيانات!B401,"")</f>
        <v/>
      </c>
      <c r="C401" s="83" t="str">
        <f>IF(بيانات!B401&lt;&gt;"",بيانات!C401,"")</f>
        <v/>
      </c>
      <c r="D401" s="84" t="str">
        <f>IF(بيانات!B401&lt;&gt;"",بيانات!J401,"")</f>
        <v/>
      </c>
      <c r="E401" s="85"/>
      <c r="F401" s="86" t="str">
        <f t="shared" si="6"/>
        <v/>
      </c>
      <c r="G401" s="87"/>
      <c r="H401" s="88" t="str">
        <f>IF(بيانات!B401&lt;&gt;"",بيانات!K401,"")</f>
        <v/>
      </c>
      <c r="I401" s="88" t="str">
        <f>IF(بيانات!B401&lt;&gt;"",بيانات!P401,"")</f>
        <v/>
      </c>
    </row>
    <row r="402" spans="1:9" ht="21.75" customHeight="1">
      <c r="A402" s="89" t="str">
        <f>IF(بيانات!B402&lt;&gt;"",بيانات!A402,"")</f>
        <v/>
      </c>
      <c r="B402" s="90" t="str">
        <f>IF(بيانات!B402&lt;&gt;"",بيانات!B402,"")</f>
        <v/>
      </c>
      <c r="C402" s="90" t="str">
        <f>IF(بيانات!B402&lt;&gt;"",بيانات!C402,"")</f>
        <v/>
      </c>
      <c r="D402" s="91" t="str">
        <f>IF(بيانات!B402&lt;&gt;"",بيانات!J402,"")</f>
        <v/>
      </c>
      <c r="E402" s="92"/>
      <c r="F402" s="93" t="str">
        <f t="shared" si="6"/>
        <v/>
      </c>
      <c r="G402" s="94"/>
      <c r="H402" s="95" t="str">
        <f>IF(بيانات!B402&lt;&gt;"",بيانات!K402,"")</f>
        <v/>
      </c>
      <c r="I402" s="95" t="str">
        <f>IF(بيانات!B402&lt;&gt;"",بيانات!P402,"")</f>
        <v/>
      </c>
    </row>
    <row r="403" spans="1:9" ht="21.75" customHeight="1">
      <c r="A403" s="82" t="str">
        <f>IF(بيانات!B403&lt;&gt;"",بيانات!A403,"")</f>
        <v/>
      </c>
      <c r="B403" s="83" t="str">
        <f>IF(بيانات!B403&lt;&gt;"",بيانات!B403,"")</f>
        <v/>
      </c>
      <c r="C403" s="83" t="str">
        <f>IF(بيانات!B403&lt;&gt;"",بيانات!C403,"")</f>
        <v/>
      </c>
      <c r="D403" s="84" t="str">
        <f>IF(بيانات!B403&lt;&gt;"",بيانات!J403,"")</f>
        <v/>
      </c>
      <c r="E403" s="85"/>
      <c r="F403" s="86" t="str">
        <f t="shared" si="6"/>
        <v/>
      </c>
      <c r="G403" s="87"/>
      <c r="H403" s="88" t="str">
        <f>IF(بيانات!B403&lt;&gt;"",بيانات!K403,"")</f>
        <v/>
      </c>
      <c r="I403" s="88" t="str">
        <f>IF(بيانات!B403&lt;&gt;"",بيانات!P403,"")</f>
        <v/>
      </c>
    </row>
    <row r="404" spans="1:9" ht="21.75" customHeight="1">
      <c r="A404" s="89" t="str">
        <f>IF(بيانات!B404&lt;&gt;"",بيانات!A404,"")</f>
        <v/>
      </c>
      <c r="B404" s="90" t="str">
        <f>IF(بيانات!B404&lt;&gt;"",بيانات!B404,"")</f>
        <v/>
      </c>
      <c r="C404" s="90" t="str">
        <f>IF(بيانات!B404&lt;&gt;"",بيانات!C404,"")</f>
        <v/>
      </c>
      <c r="D404" s="91" t="str">
        <f>IF(بيانات!B404&lt;&gt;"",بيانات!J404,"")</f>
        <v/>
      </c>
      <c r="E404" s="92"/>
      <c r="F404" s="93" t="str">
        <f t="shared" si="6"/>
        <v/>
      </c>
      <c r="G404" s="94"/>
      <c r="H404" s="95" t="str">
        <f>IF(بيانات!B404&lt;&gt;"",بيانات!K404,"")</f>
        <v/>
      </c>
      <c r="I404" s="95" t="str">
        <f>IF(بيانات!B404&lt;&gt;"",بيانات!P404,"")</f>
        <v/>
      </c>
    </row>
    <row r="405" spans="1:9" ht="21.75" customHeight="1">
      <c r="A405" s="82" t="str">
        <f>IF(بيانات!B405&lt;&gt;"",بيانات!A405,"")</f>
        <v/>
      </c>
      <c r="B405" s="83" t="str">
        <f>IF(بيانات!B405&lt;&gt;"",بيانات!B405,"")</f>
        <v/>
      </c>
      <c r="C405" s="83" t="str">
        <f>IF(بيانات!B405&lt;&gt;"",بيانات!C405,"")</f>
        <v/>
      </c>
      <c r="D405" s="84" t="str">
        <f>IF(بيانات!B405&lt;&gt;"",بيانات!J405,"")</f>
        <v/>
      </c>
      <c r="E405" s="85"/>
      <c r="F405" s="86" t="str">
        <f t="shared" si="6"/>
        <v/>
      </c>
      <c r="G405" s="87"/>
      <c r="H405" s="88" t="str">
        <f>IF(بيانات!B405&lt;&gt;"",بيانات!K405,"")</f>
        <v/>
      </c>
      <c r="I405" s="88" t="str">
        <f>IF(بيانات!B405&lt;&gt;"",بيانات!P405,"")</f>
        <v/>
      </c>
    </row>
    <row r="406" spans="1:9" ht="21.75" customHeight="1">
      <c r="A406" s="89" t="str">
        <f>IF(بيانات!B406&lt;&gt;"",بيانات!A406,"")</f>
        <v/>
      </c>
      <c r="B406" s="90" t="str">
        <f>IF(بيانات!B406&lt;&gt;"",بيانات!B406,"")</f>
        <v/>
      </c>
      <c r="C406" s="90" t="str">
        <f>IF(بيانات!B406&lt;&gt;"",بيانات!C406,"")</f>
        <v/>
      </c>
      <c r="D406" s="91" t="str">
        <f>IF(بيانات!B406&lt;&gt;"",بيانات!J406,"")</f>
        <v/>
      </c>
      <c r="E406" s="92"/>
      <c r="F406" s="93" t="str">
        <f t="shared" si="6"/>
        <v/>
      </c>
      <c r="G406" s="94"/>
      <c r="H406" s="95" t="str">
        <f>IF(بيانات!B406&lt;&gt;"",بيانات!K406,"")</f>
        <v/>
      </c>
      <c r="I406" s="95" t="str">
        <f>IF(بيانات!B406&lt;&gt;"",بيانات!P406,"")</f>
        <v/>
      </c>
    </row>
    <row r="407" spans="1:9" ht="21.75" customHeight="1">
      <c r="A407" s="82" t="str">
        <f>IF(بيانات!B407&lt;&gt;"",بيانات!A407,"")</f>
        <v/>
      </c>
      <c r="B407" s="83" t="str">
        <f>IF(بيانات!B407&lt;&gt;"",بيانات!B407,"")</f>
        <v/>
      </c>
      <c r="C407" s="83" t="str">
        <f>IF(بيانات!B407&lt;&gt;"",بيانات!C407,"")</f>
        <v/>
      </c>
      <c r="D407" s="84" t="str">
        <f>IF(بيانات!B407&lt;&gt;"",بيانات!J407,"")</f>
        <v/>
      </c>
      <c r="E407" s="85"/>
      <c r="F407" s="86" t="str">
        <f t="shared" si="6"/>
        <v/>
      </c>
      <c r="G407" s="87"/>
      <c r="H407" s="88" t="str">
        <f>IF(بيانات!B407&lt;&gt;"",بيانات!K407,"")</f>
        <v/>
      </c>
      <c r="I407" s="88" t="str">
        <f>IF(بيانات!B407&lt;&gt;"",بيانات!P407,"")</f>
        <v/>
      </c>
    </row>
    <row r="408" spans="1:9" ht="21.75" customHeight="1">
      <c r="A408" s="89" t="str">
        <f>IF(بيانات!B408&lt;&gt;"",بيانات!A408,"")</f>
        <v/>
      </c>
      <c r="B408" s="90" t="str">
        <f>IF(بيانات!B408&lt;&gt;"",بيانات!B408,"")</f>
        <v/>
      </c>
      <c r="C408" s="90" t="str">
        <f>IF(بيانات!B408&lt;&gt;"",بيانات!C408,"")</f>
        <v/>
      </c>
      <c r="D408" s="91" t="str">
        <f>IF(بيانات!B408&lt;&gt;"",بيانات!J408,"")</f>
        <v/>
      </c>
      <c r="E408" s="92"/>
      <c r="F408" s="93" t="str">
        <f t="shared" si="6"/>
        <v/>
      </c>
      <c r="G408" s="94"/>
      <c r="H408" s="95" t="str">
        <f>IF(بيانات!B408&lt;&gt;"",بيانات!K408,"")</f>
        <v/>
      </c>
      <c r="I408" s="95" t="str">
        <f>IF(بيانات!B408&lt;&gt;"",بيانات!P408,"")</f>
        <v/>
      </c>
    </row>
    <row r="409" spans="1:9" ht="21.75" customHeight="1">
      <c r="A409" s="82" t="str">
        <f>IF(بيانات!B409&lt;&gt;"",بيانات!A409,"")</f>
        <v/>
      </c>
      <c r="B409" s="83" t="str">
        <f>IF(بيانات!B409&lt;&gt;"",بيانات!B409,"")</f>
        <v/>
      </c>
      <c r="C409" s="83" t="str">
        <f>IF(بيانات!B409&lt;&gt;"",بيانات!C409,"")</f>
        <v/>
      </c>
      <c r="D409" s="84" t="str">
        <f>IF(بيانات!B409&lt;&gt;"",بيانات!J409,"")</f>
        <v/>
      </c>
      <c r="E409" s="85"/>
      <c r="F409" s="86" t="str">
        <f t="shared" si="6"/>
        <v/>
      </c>
      <c r="G409" s="87"/>
      <c r="H409" s="88" t="str">
        <f>IF(بيانات!B409&lt;&gt;"",بيانات!K409,"")</f>
        <v/>
      </c>
      <c r="I409" s="88" t="str">
        <f>IF(بيانات!B409&lt;&gt;"",بيانات!P409,"")</f>
        <v/>
      </c>
    </row>
    <row r="410" spans="1:9" ht="21.75" customHeight="1">
      <c r="A410" s="89" t="str">
        <f>IF(بيانات!B410&lt;&gt;"",بيانات!A410,"")</f>
        <v/>
      </c>
      <c r="B410" s="90" t="str">
        <f>IF(بيانات!B410&lt;&gt;"",بيانات!B410,"")</f>
        <v/>
      </c>
      <c r="C410" s="90" t="str">
        <f>IF(بيانات!B410&lt;&gt;"",بيانات!C410,"")</f>
        <v/>
      </c>
      <c r="D410" s="91" t="str">
        <f>IF(بيانات!B410&lt;&gt;"",بيانات!J410,"")</f>
        <v/>
      </c>
      <c r="E410" s="92"/>
      <c r="F410" s="93" t="str">
        <f t="shared" si="6"/>
        <v/>
      </c>
      <c r="G410" s="94"/>
      <c r="H410" s="95" t="str">
        <f>IF(بيانات!B410&lt;&gt;"",بيانات!K410,"")</f>
        <v/>
      </c>
      <c r="I410" s="95" t="str">
        <f>IF(بيانات!B410&lt;&gt;"",بيانات!P410,"")</f>
        <v/>
      </c>
    </row>
    <row r="411" spans="1:9" ht="21.75" customHeight="1">
      <c r="A411" s="82" t="str">
        <f>IF(بيانات!B411&lt;&gt;"",بيانات!A411,"")</f>
        <v/>
      </c>
      <c r="B411" s="83" t="str">
        <f>IF(بيانات!B411&lt;&gt;"",بيانات!B411,"")</f>
        <v/>
      </c>
      <c r="C411" s="83" t="str">
        <f>IF(بيانات!B411&lt;&gt;"",بيانات!C411,"")</f>
        <v/>
      </c>
      <c r="D411" s="84" t="str">
        <f>IF(بيانات!B411&lt;&gt;"",بيانات!J411,"")</f>
        <v/>
      </c>
      <c r="E411" s="85"/>
      <c r="F411" s="86" t="str">
        <f t="shared" si="6"/>
        <v/>
      </c>
      <c r="G411" s="87"/>
      <c r="H411" s="88" t="str">
        <f>IF(بيانات!B411&lt;&gt;"",بيانات!K411,"")</f>
        <v/>
      </c>
      <c r="I411" s="88" t="str">
        <f>IF(بيانات!B411&lt;&gt;"",بيانات!P411,"")</f>
        <v/>
      </c>
    </row>
    <row r="412" spans="1:9" ht="21.75" customHeight="1">
      <c r="A412" s="89" t="str">
        <f>IF(بيانات!B412&lt;&gt;"",بيانات!A412,"")</f>
        <v/>
      </c>
      <c r="B412" s="90" t="str">
        <f>IF(بيانات!B412&lt;&gt;"",بيانات!B412,"")</f>
        <v/>
      </c>
      <c r="C412" s="90" t="str">
        <f>IF(بيانات!B412&lt;&gt;"",بيانات!C412,"")</f>
        <v/>
      </c>
      <c r="D412" s="91" t="str">
        <f>IF(بيانات!B412&lt;&gt;"",بيانات!J412,"")</f>
        <v/>
      </c>
      <c r="E412" s="92"/>
      <c r="F412" s="93" t="str">
        <f t="shared" si="6"/>
        <v/>
      </c>
      <c r="G412" s="94"/>
      <c r="H412" s="95" t="str">
        <f>IF(بيانات!B412&lt;&gt;"",بيانات!K412,"")</f>
        <v/>
      </c>
      <c r="I412" s="95" t="str">
        <f>IF(بيانات!B412&lt;&gt;"",بيانات!P412,"")</f>
        <v/>
      </c>
    </row>
    <row r="413" spans="1:9" ht="21.75" customHeight="1">
      <c r="A413" s="82" t="str">
        <f>IF(بيانات!B413&lt;&gt;"",بيانات!A413,"")</f>
        <v/>
      </c>
      <c r="B413" s="83" t="str">
        <f>IF(بيانات!B413&lt;&gt;"",بيانات!B413,"")</f>
        <v/>
      </c>
      <c r="C413" s="83" t="str">
        <f>IF(بيانات!B413&lt;&gt;"",بيانات!C413,"")</f>
        <v/>
      </c>
      <c r="D413" s="84" t="str">
        <f>IF(بيانات!B413&lt;&gt;"",بيانات!J413,"")</f>
        <v/>
      </c>
      <c r="E413" s="85"/>
      <c r="F413" s="86" t="str">
        <f t="shared" si="6"/>
        <v/>
      </c>
      <c r="G413" s="87"/>
      <c r="H413" s="88" t="str">
        <f>IF(بيانات!B413&lt;&gt;"",بيانات!K413,"")</f>
        <v/>
      </c>
      <c r="I413" s="88" t="str">
        <f>IF(بيانات!B413&lt;&gt;"",بيانات!P413,"")</f>
        <v/>
      </c>
    </row>
    <row r="414" spans="1:9" ht="21.75" customHeight="1">
      <c r="A414" s="89" t="str">
        <f>IF(بيانات!B414&lt;&gt;"",بيانات!A414,"")</f>
        <v/>
      </c>
      <c r="B414" s="90" t="str">
        <f>IF(بيانات!B414&lt;&gt;"",بيانات!B414,"")</f>
        <v/>
      </c>
      <c r="C414" s="90" t="str">
        <f>IF(بيانات!B414&lt;&gt;"",بيانات!C414,"")</f>
        <v/>
      </c>
      <c r="D414" s="91" t="str">
        <f>IF(بيانات!B414&lt;&gt;"",بيانات!J414,"")</f>
        <v/>
      </c>
      <c r="E414" s="92"/>
      <c r="F414" s="93" t="str">
        <f t="shared" si="6"/>
        <v/>
      </c>
      <c r="G414" s="94"/>
      <c r="H414" s="95" t="str">
        <f>IF(بيانات!B414&lt;&gt;"",بيانات!K414,"")</f>
        <v/>
      </c>
      <c r="I414" s="95" t="str">
        <f>IF(بيانات!B414&lt;&gt;"",بيانات!P414,"")</f>
        <v/>
      </c>
    </row>
    <row r="415" spans="1:9" ht="21.75" customHeight="1">
      <c r="A415" s="82" t="str">
        <f>IF(بيانات!B415&lt;&gt;"",بيانات!A415,"")</f>
        <v/>
      </c>
      <c r="B415" s="83" t="str">
        <f>IF(بيانات!B415&lt;&gt;"",بيانات!B415,"")</f>
        <v/>
      </c>
      <c r="C415" s="83" t="str">
        <f>IF(بيانات!B415&lt;&gt;"",بيانات!C415,"")</f>
        <v/>
      </c>
      <c r="D415" s="84" t="str">
        <f>IF(بيانات!B415&lt;&gt;"",بيانات!J415,"")</f>
        <v/>
      </c>
      <c r="E415" s="85"/>
      <c r="F415" s="86" t="str">
        <f t="shared" si="6"/>
        <v/>
      </c>
      <c r="G415" s="87"/>
      <c r="H415" s="88" t="str">
        <f>IF(بيانات!B415&lt;&gt;"",بيانات!K415,"")</f>
        <v/>
      </c>
      <c r="I415" s="88" t="str">
        <f>IF(بيانات!B415&lt;&gt;"",بيانات!P415,"")</f>
        <v/>
      </c>
    </row>
    <row r="416" spans="1:9" ht="21.75" customHeight="1">
      <c r="A416" s="89" t="str">
        <f>IF(بيانات!B416&lt;&gt;"",بيانات!A416,"")</f>
        <v/>
      </c>
      <c r="B416" s="90" t="str">
        <f>IF(بيانات!B416&lt;&gt;"",بيانات!B416,"")</f>
        <v/>
      </c>
      <c r="C416" s="90" t="str">
        <f>IF(بيانات!B416&lt;&gt;"",بيانات!C416,"")</f>
        <v/>
      </c>
      <c r="D416" s="91" t="str">
        <f>IF(بيانات!B416&lt;&gt;"",بيانات!J416,"")</f>
        <v/>
      </c>
      <c r="E416" s="92"/>
      <c r="F416" s="93" t="str">
        <f t="shared" si="6"/>
        <v/>
      </c>
      <c r="G416" s="94"/>
      <c r="H416" s="95" t="str">
        <f>IF(بيانات!B416&lt;&gt;"",بيانات!K416,"")</f>
        <v/>
      </c>
      <c r="I416" s="95" t="str">
        <f>IF(بيانات!B416&lt;&gt;"",بيانات!P416,"")</f>
        <v/>
      </c>
    </row>
    <row r="417" spans="1:9" ht="21.75" customHeight="1">
      <c r="A417" s="82" t="str">
        <f>IF(بيانات!B417&lt;&gt;"",بيانات!A417,"")</f>
        <v/>
      </c>
      <c r="B417" s="83" t="str">
        <f>IF(بيانات!B417&lt;&gt;"",بيانات!B417,"")</f>
        <v/>
      </c>
      <c r="C417" s="83" t="str">
        <f>IF(بيانات!B417&lt;&gt;"",بيانات!C417,"")</f>
        <v/>
      </c>
      <c r="D417" s="84" t="str">
        <f>IF(بيانات!B417&lt;&gt;"",بيانات!J417,"")</f>
        <v/>
      </c>
      <c r="E417" s="85"/>
      <c r="F417" s="86" t="str">
        <f t="shared" si="6"/>
        <v/>
      </c>
      <c r="G417" s="87"/>
      <c r="H417" s="88" t="str">
        <f>IF(بيانات!B417&lt;&gt;"",بيانات!K417,"")</f>
        <v/>
      </c>
      <c r="I417" s="88" t="str">
        <f>IF(بيانات!B417&lt;&gt;"",بيانات!P417,"")</f>
        <v/>
      </c>
    </row>
    <row r="418" spans="1:9" ht="21.75" customHeight="1">
      <c r="A418" s="89" t="str">
        <f>IF(بيانات!B418&lt;&gt;"",بيانات!A418,"")</f>
        <v/>
      </c>
      <c r="B418" s="90" t="str">
        <f>IF(بيانات!B418&lt;&gt;"",بيانات!B418,"")</f>
        <v/>
      </c>
      <c r="C418" s="90" t="str">
        <f>IF(بيانات!B418&lt;&gt;"",بيانات!C418,"")</f>
        <v/>
      </c>
      <c r="D418" s="91" t="str">
        <f>IF(بيانات!B418&lt;&gt;"",بيانات!J418,"")</f>
        <v/>
      </c>
      <c r="E418" s="92"/>
      <c r="F418" s="93" t="str">
        <f t="shared" si="6"/>
        <v/>
      </c>
      <c r="G418" s="94"/>
      <c r="H418" s="95" t="str">
        <f>IF(بيانات!B418&lt;&gt;"",بيانات!K418,"")</f>
        <v/>
      </c>
      <c r="I418" s="95" t="str">
        <f>IF(بيانات!B418&lt;&gt;"",بيانات!P418,"")</f>
        <v/>
      </c>
    </row>
    <row r="419" spans="1:9" ht="21.75" customHeight="1">
      <c r="A419" s="82" t="str">
        <f>IF(بيانات!B419&lt;&gt;"",بيانات!A419,"")</f>
        <v/>
      </c>
      <c r="B419" s="83" t="str">
        <f>IF(بيانات!B419&lt;&gt;"",بيانات!B419,"")</f>
        <v/>
      </c>
      <c r="C419" s="83" t="str">
        <f>IF(بيانات!B419&lt;&gt;"",بيانات!C419,"")</f>
        <v/>
      </c>
      <c r="D419" s="84" t="str">
        <f>IF(بيانات!B419&lt;&gt;"",بيانات!J419,"")</f>
        <v/>
      </c>
      <c r="E419" s="85"/>
      <c r="F419" s="86" t="str">
        <f t="shared" si="6"/>
        <v/>
      </c>
      <c r="G419" s="87"/>
      <c r="H419" s="88" t="str">
        <f>IF(بيانات!B419&lt;&gt;"",بيانات!K419,"")</f>
        <v/>
      </c>
      <c r="I419" s="88" t="str">
        <f>IF(بيانات!B419&lt;&gt;"",بيانات!P419,"")</f>
        <v/>
      </c>
    </row>
    <row r="420" spans="1:9" ht="21.75" customHeight="1">
      <c r="A420" s="89" t="str">
        <f>IF(بيانات!B420&lt;&gt;"",بيانات!A420,"")</f>
        <v/>
      </c>
      <c r="B420" s="90" t="str">
        <f>IF(بيانات!B420&lt;&gt;"",بيانات!B420,"")</f>
        <v/>
      </c>
      <c r="C420" s="90" t="str">
        <f>IF(بيانات!B420&lt;&gt;"",بيانات!C420,"")</f>
        <v/>
      </c>
      <c r="D420" s="91" t="str">
        <f>IF(بيانات!B420&lt;&gt;"",بيانات!J420,"")</f>
        <v/>
      </c>
      <c r="E420" s="92"/>
      <c r="F420" s="93" t="str">
        <f t="shared" si="6"/>
        <v/>
      </c>
      <c r="G420" s="94"/>
      <c r="H420" s="95" t="str">
        <f>IF(بيانات!B420&lt;&gt;"",بيانات!K420,"")</f>
        <v/>
      </c>
      <c r="I420" s="95" t="str">
        <f>IF(بيانات!B420&lt;&gt;"",بيانات!P420,"")</f>
        <v/>
      </c>
    </row>
    <row r="421" spans="1:9" ht="21.75" customHeight="1">
      <c r="A421" s="82" t="str">
        <f>IF(بيانات!B421&lt;&gt;"",بيانات!A421,"")</f>
        <v/>
      </c>
      <c r="B421" s="83" t="str">
        <f>IF(بيانات!B421&lt;&gt;"",بيانات!B421,"")</f>
        <v/>
      </c>
      <c r="C421" s="83" t="str">
        <f>IF(بيانات!B421&lt;&gt;"",بيانات!C421,"")</f>
        <v/>
      </c>
      <c r="D421" s="84" t="str">
        <f>IF(بيانات!B421&lt;&gt;"",بيانات!J421,"")</f>
        <v/>
      </c>
      <c r="E421" s="85"/>
      <c r="F421" s="86" t="str">
        <f t="shared" si="6"/>
        <v/>
      </c>
      <c r="G421" s="87"/>
      <c r="H421" s="88" t="str">
        <f>IF(بيانات!B421&lt;&gt;"",بيانات!K421,"")</f>
        <v/>
      </c>
      <c r="I421" s="88" t="str">
        <f>IF(بيانات!B421&lt;&gt;"",بيانات!P421,"")</f>
        <v/>
      </c>
    </row>
    <row r="422" spans="1:9" ht="21.75" customHeight="1">
      <c r="A422" s="89" t="str">
        <f>IF(بيانات!B422&lt;&gt;"",بيانات!A422,"")</f>
        <v/>
      </c>
      <c r="B422" s="90" t="str">
        <f>IF(بيانات!B422&lt;&gt;"",بيانات!B422,"")</f>
        <v/>
      </c>
      <c r="C422" s="90" t="str">
        <f>IF(بيانات!B422&lt;&gt;"",بيانات!C422,"")</f>
        <v/>
      </c>
      <c r="D422" s="91" t="str">
        <f>IF(بيانات!B422&lt;&gt;"",بيانات!J422,"")</f>
        <v/>
      </c>
      <c r="E422" s="92"/>
      <c r="F422" s="93" t="str">
        <f t="shared" si="6"/>
        <v/>
      </c>
      <c r="G422" s="94"/>
      <c r="H422" s="95" t="str">
        <f>IF(بيانات!B422&lt;&gt;"",بيانات!K422,"")</f>
        <v/>
      </c>
      <c r="I422" s="95" t="str">
        <f>IF(بيانات!B422&lt;&gt;"",بيانات!P422,"")</f>
        <v/>
      </c>
    </row>
    <row r="423" spans="1:9" ht="21.75" customHeight="1">
      <c r="A423" s="82" t="str">
        <f>IF(بيانات!B423&lt;&gt;"",بيانات!A423,"")</f>
        <v/>
      </c>
      <c r="B423" s="83" t="str">
        <f>IF(بيانات!B423&lt;&gt;"",بيانات!B423,"")</f>
        <v/>
      </c>
      <c r="C423" s="83" t="str">
        <f>IF(بيانات!B423&lt;&gt;"",بيانات!C423,"")</f>
        <v/>
      </c>
      <c r="D423" s="84" t="str">
        <f>IF(بيانات!B423&lt;&gt;"",بيانات!J423,"")</f>
        <v/>
      </c>
      <c r="E423" s="85"/>
      <c r="F423" s="86" t="str">
        <f t="shared" si="6"/>
        <v/>
      </c>
      <c r="G423" s="87"/>
      <c r="H423" s="88" t="str">
        <f>IF(بيانات!B423&lt;&gt;"",بيانات!K423,"")</f>
        <v/>
      </c>
      <c r="I423" s="88" t="str">
        <f>IF(بيانات!B423&lt;&gt;"",بيانات!P423,"")</f>
        <v/>
      </c>
    </row>
    <row r="424" spans="1:9" ht="21.75" customHeight="1">
      <c r="A424" s="89" t="str">
        <f>IF(بيانات!B424&lt;&gt;"",بيانات!A424,"")</f>
        <v/>
      </c>
      <c r="B424" s="90" t="str">
        <f>IF(بيانات!B424&lt;&gt;"",بيانات!B424,"")</f>
        <v/>
      </c>
      <c r="C424" s="90" t="str">
        <f>IF(بيانات!B424&lt;&gt;"",بيانات!C424,"")</f>
        <v/>
      </c>
      <c r="D424" s="91" t="str">
        <f>IF(بيانات!B424&lt;&gt;"",بيانات!J424,"")</f>
        <v/>
      </c>
      <c r="E424" s="92"/>
      <c r="F424" s="93" t="str">
        <f t="shared" si="6"/>
        <v/>
      </c>
      <c r="G424" s="94"/>
      <c r="H424" s="95" t="str">
        <f>IF(بيانات!B424&lt;&gt;"",بيانات!K424,"")</f>
        <v/>
      </c>
      <c r="I424" s="95" t="str">
        <f>IF(بيانات!B424&lt;&gt;"",بيانات!P424,"")</f>
        <v/>
      </c>
    </row>
    <row r="425" spans="1:9" ht="21.75" customHeight="1">
      <c r="A425" s="82" t="str">
        <f>IF(بيانات!B425&lt;&gt;"",بيانات!A425,"")</f>
        <v/>
      </c>
      <c r="B425" s="83" t="str">
        <f>IF(بيانات!B425&lt;&gt;"",بيانات!B425,"")</f>
        <v/>
      </c>
      <c r="C425" s="83" t="str">
        <f>IF(بيانات!B425&lt;&gt;"",بيانات!C425,"")</f>
        <v/>
      </c>
      <c r="D425" s="84" t="str">
        <f>IF(بيانات!B425&lt;&gt;"",بيانات!J425,"")</f>
        <v/>
      </c>
      <c r="E425" s="85"/>
      <c r="F425" s="86" t="str">
        <f t="shared" si="6"/>
        <v/>
      </c>
      <c r="G425" s="87"/>
      <c r="H425" s="88" t="str">
        <f>IF(بيانات!B425&lt;&gt;"",بيانات!K425,"")</f>
        <v/>
      </c>
      <c r="I425" s="88" t="str">
        <f>IF(بيانات!B425&lt;&gt;"",بيانات!P425,"")</f>
        <v/>
      </c>
    </row>
    <row r="426" spans="1:9" ht="21.75" customHeight="1">
      <c r="A426" s="89" t="str">
        <f>IF(بيانات!B426&lt;&gt;"",بيانات!A426,"")</f>
        <v/>
      </c>
      <c r="B426" s="90" t="str">
        <f>IF(بيانات!B426&lt;&gt;"",بيانات!B426,"")</f>
        <v/>
      </c>
      <c r="C426" s="90" t="str">
        <f>IF(بيانات!B426&lt;&gt;"",بيانات!C426,"")</f>
        <v/>
      </c>
      <c r="D426" s="91" t="str">
        <f>IF(بيانات!B426&lt;&gt;"",بيانات!J426,"")</f>
        <v/>
      </c>
      <c r="E426" s="92"/>
      <c r="F426" s="93" t="str">
        <f t="shared" si="6"/>
        <v/>
      </c>
      <c r="G426" s="94"/>
      <c r="H426" s="95" t="str">
        <f>IF(بيانات!B426&lt;&gt;"",بيانات!K426,"")</f>
        <v/>
      </c>
      <c r="I426" s="95" t="str">
        <f>IF(بيانات!B426&lt;&gt;"",بيانات!P426,"")</f>
        <v/>
      </c>
    </row>
    <row r="427" spans="1:9" ht="21.75" customHeight="1">
      <c r="A427" s="82" t="str">
        <f>IF(بيانات!B427&lt;&gt;"",بيانات!A427,"")</f>
        <v/>
      </c>
      <c r="B427" s="83" t="str">
        <f>IF(بيانات!B427&lt;&gt;"",بيانات!B427,"")</f>
        <v/>
      </c>
      <c r="C427" s="83" t="str">
        <f>IF(بيانات!B427&lt;&gt;"",بيانات!C427,"")</f>
        <v/>
      </c>
      <c r="D427" s="84" t="str">
        <f>IF(بيانات!B427&lt;&gt;"",بيانات!J427,"")</f>
        <v/>
      </c>
      <c r="E427" s="85"/>
      <c r="F427" s="86" t="str">
        <f t="shared" si="6"/>
        <v/>
      </c>
      <c r="G427" s="87"/>
      <c r="H427" s="88" t="str">
        <f>IF(بيانات!B427&lt;&gt;"",بيانات!K427,"")</f>
        <v/>
      </c>
      <c r="I427" s="88" t="str">
        <f>IF(بيانات!B427&lt;&gt;"",بيانات!P427,"")</f>
        <v/>
      </c>
    </row>
    <row r="428" spans="1:9" ht="21.75" customHeight="1">
      <c r="A428" s="89" t="str">
        <f>IF(بيانات!B428&lt;&gt;"",بيانات!A428,"")</f>
        <v/>
      </c>
      <c r="B428" s="90" t="str">
        <f>IF(بيانات!B428&lt;&gt;"",بيانات!B428,"")</f>
        <v/>
      </c>
      <c r="C428" s="90" t="str">
        <f>IF(بيانات!B428&lt;&gt;"",بيانات!C428,"")</f>
        <v/>
      </c>
      <c r="D428" s="91" t="str">
        <f>IF(بيانات!B428&lt;&gt;"",بيانات!J428,"")</f>
        <v/>
      </c>
      <c r="E428" s="92"/>
      <c r="F428" s="93" t="str">
        <f t="shared" si="6"/>
        <v/>
      </c>
      <c r="G428" s="94"/>
      <c r="H428" s="95" t="str">
        <f>IF(بيانات!B428&lt;&gt;"",بيانات!K428,"")</f>
        <v/>
      </c>
      <c r="I428" s="95" t="str">
        <f>IF(بيانات!B428&lt;&gt;"",بيانات!P428,"")</f>
        <v/>
      </c>
    </row>
    <row r="429" spans="1:9" ht="21.75" customHeight="1">
      <c r="A429" s="82" t="str">
        <f>IF(بيانات!B429&lt;&gt;"",بيانات!A429,"")</f>
        <v/>
      </c>
      <c r="B429" s="83" t="str">
        <f>IF(بيانات!B429&lt;&gt;"",بيانات!B429,"")</f>
        <v/>
      </c>
      <c r="C429" s="83" t="str">
        <f>IF(بيانات!B429&lt;&gt;"",بيانات!C429,"")</f>
        <v/>
      </c>
      <c r="D429" s="84" t="str">
        <f>IF(بيانات!B429&lt;&gt;"",بيانات!J429,"")</f>
        <v/>
      </c>
      <c r="E429" s="85"/>
      <c r="F429" s="86" t="str">
        <f t="shared" si="6"/>
        <v/>
      </c>
      <c r="G429" s="87"/>
      <c r="H429" s="88" t="str">
        <f>IF(بيانات!B429&lt;&gt;"",بيانات!K429,"")</f>
        <v/>
      </c>
      <c r="I429" s="88" t="str">
        <f>IF(بيانات!B429&lt;&gt;"",بيانات!P429,"")</f>
        <v/>
      </c>
    </row>
    <row r="430" spans="1:9" ht="21.75" customHeight="1">
      <c r="A430" s="89" t="str">
        <f>IF(بيانات!B430&lt;&gt;"",بيانات!A430,"")</f>
        <v/>
      </c>
      <c r="B430" s="90" t="str">
        <f>IF(بيانات!B430&lt;&gt;"",بيانات!B430,"")</f>
        <v/>
      </c>
      <c r="C430" s="90" t="str">
        <f>IF(بيانات!B430&lt;&gt;"",بيانات!C430,"")</f>
        <v/>
      </c>
      <c r="D430" s="91" t="str">
        <f>IF(بيانات!B430&lt;&gt;"",بيانات!J430,"")</f>
        <v/>
      </c>
      <c r="E430" s="92"/>
      <c r="F430" s="93" t="str">
        <f t="shared" si="6"/>
        <v/>
      </c>
      <c r="G430" s="94"/>
      <c r="H430" s="95" t="str">
        <f>IF(بيانات!B430&lt;&gt;"",بيانات!K430,"")</f>
        <v/>
      </c>
      <c r="I430" s="95" t="str">
        <f>IF(بيانات!B430&lt;&gt;"",بيانات!P430,"")</f>
        <v/>
      </c>
    </row>
    <row r="431" spans="1:9" ht="21.75" customHeight="1">
      <c r="A431" s="82" t="str">
        <f>IF(بيانات!B431&lt;&gt;"",بيانات!A431,"")</f>
        <v/>
      </c>
      <c r="B431" s="83" t="str">
        <f>IF(بيانات!B431&lt;&gt;"",بيانات!B431,"")</f>
        <v/>
      </c>
      <c r="C431" s="83" t="str">
        <f>IF(بيانات!B431&lt;&gt;"",بيانات!C431,"")</f>
        <v/>
      </c>
      <c r="D431" s="84" t="str">
        <f>IF(بيانات!B431&lt;&gt;"",بيانات!J431,"")</f>
        <v/>
      </c>
      <c r="E431" s="85"/>
      <c r="F431" s="86" t="str">
        <f t="shared" si="6"/>
        <v/>
      </c>
      <c r="G431" s="87"/>
      <c r="H431" s="88" t="str">
        <f>IF(بيانات!B431&lt;&gt;"",بيانات!K431,"")</f>
        <v/>
      </c>
      <c r="I431" s="88" t="str">
        <f>IF(بيانات!B431&lt;&gt;"",بيانات!P431,"")</f>
        <v/>
      </c>
    </row>
    <row r="432" spans="1:9" ht="21.75" customHeight="1">
      <c r="A432" s="89" t="str">
        <f>IF(بيانات!B432&lt;&gt;"",بيانات!A432,"")</f>
        <v/>
      </c>
      <c r="B432" s="90" t="str">
        <f>IF(بيانات!B432&lt;&gt;"",بيانات!B432,"")</f>
        <v/>
      </c>
      <c r="C432" s="90" t="str">
        <f>IF(بيانات!B432&lt;&gt;"",بيانات!C432,"")</f>
        <v/>
      </c>
      <c r="D432" s="91" t="str">
        <f>IF(بيانات!B432&lt;&gt;"",بيانات!J432,"")</f>
        <v/>
      </c>
      <c r="E432" s="92"/>
      <c r="F432" s="93" t="str">
        <f t="shared" si="6"/>
        <v/>
      </c>
      <c r="G432" s="94"/>
      <c r="H432" s="95" t="str">
        <f>IF(بيانات!B432&lt;&gt;"",بيانات!K432,"")</f>
        <v/>
      </c>
      <c r="I432" s="95" t="str">
        <f>IF(بيانات!B432&lt;&gt;"",بيانات!P432,"")</f>
        <v/>
      </c>
    </row>
    <row r="433" spans="1:9" ht="21.75" customHeight="1">
      <c r="A433" s="82" t="str">
        <f>IF(بيانات!B433&lt;&gt;"",بيانات!A433,"")</f>
        <v/>
      </c>
      <c r="B433" s="83" t="str">
        <f>IF(بيانات!B433&lt;&gt;"",بيانات!B433,"")</f>
        <v/>
      </c>
      <c r="C433" s="83" t="str">
        <f>IF(بيانات!B433&lt;&gt;"",بيانات!C433,"")</f>
        <v/>
      </c>
      <c r="D433" s="84" t="str">
        <f>IF(بيانات!B433&lt;&gt;"",بيانات!J433,"")</f>
        <v/>
      </c>
      <c r="E433" s="85"/>
      <c r="F433" s="86" t="str">
        <f t="shared" si="6"/>
        <v/>
      </c>
      <c r="G433" s="87"/>
      <c r="H433" s="88" t="str">
        <f>IF(بيانات!B433&lt;&gt;"",بيانات!K433,"")</f>
        <v/>
      </c>
      <c r="I433" s="88" t="str">
        <f>IF(بيانات!B433&lt;&gt;"",بيانات!P433,"")</f>
        <v/>
      </c>
    </row>
    <row r="434" spans="1:9" ht="21.75" customHeight="1">
      <c r="A434" s="89" t="str">
        <f>IF(بيانات!B434&lt;&gt;"",بيانات!A434,"")</f>
        <v/>
      </c>
      <c r="B434" s="90" t="str">
        <f>IF(بيانات!B434&lt;&gt;"",بيانات!B434,"")</f>
        <v/>
      </c>
      <c r="C434" s="90" t="str">
        <f>IF(بيانات!B434&lt;&gt;"",بيانات!C434,"")</f>
        <v/>
      </c>
      <c r="D434" s="91" t="str">
        <f>IF(بيانات!B434&lt;&gt;"",بيانات!J434,"")</f>
        <v/>
      </c>
      <c r="E434" s="92"/>
      <c r="F434" s="93" t="str">
        <f t="shared" si="6"/>
        <v/>
      </c>
      <c r="G434" s="94"/>
      <c r="H434" s="95" t="str">
        <f>IF(بيانات!B434&lt;&gt;"",بيانات!K434,"")</f>
        <v/>
      </c>
      <c r="I434" s="95" t="str">
        <f>IF(بيانات!B434&lt;&gt;"",بيانات!P434,"")</f>
        <v/>
      </c>
    </row>
    <row r="435" spans="1:9" ht="21.75" customHeight="1">
      <c r="A435" s="82" t="str">
        <f>IF(بيانات!B435&lt;&gt;"",بيانات!A435,"")</f>
        <v/>
      </c>
      <c r="B435" s="83" t="str">
        <f>IF(بيانات!B435&lt;&gt;"",بيانات!B435,"")</f>
        <v/>
      </c>
      <c r="C435" s="83" t="str">
        <f>IF(بيانات!B435&lt;&gt;"",بيانات!C435,"")</f>
        <v/>
      </c>
      <c r="D435" s="84" t="str">
        <f>IF(بيانات!B435&lt;&gt;"",بيانات!J435,"")</f>
        <v/>
      </c>
      <c r="E435" s="85"/>
      <c r="F435" s="86" t="str">
        <f t="shared" si="6"/>
        <v/>
      </c>
      <c r="G435" s="87"/>
      <c r="H435" s="88" t="str">
        <f>IF(بيانات!B435&lt;&gt;"",بيانات!K435,"")</f>
        <v/>
      </c>
      <c r="I435" s="88" t="str">
        <f>IF(بيانات!B435&lt;&gt;"",بيانات!P435,"")</f>
        <v/>
      </c>
    </row>
    <row r="436" spans="1:9" ht="21.75" customHeight="1">
      <c r="A436" s="89" t="str">
        <f>IF(بيانات!B436&lt;&gt;"",بيانات!A436,"")</f>
        <v/>
      </c>
      <c r="B436" s="90" t="str">
        <f>IF(بيانات!B436&lt;&gt;"",بيانات!B436,"")</f>
        <v/>
      </c>
      <c r="C436" s="90" t="str">
        <f>IF(بيانات!B436&lt;&gt;"",بيانات!C436,"")</f>
        <v/>
      </c>
      <c r="D436" s="91" t="str">
        <f>IF(بيانات!B436&lt;&gt;"",بيانات!J436,"")</f>
        <v/>
      </c>
      <c r="E436" s="92"/>
      <c r="F436" s="93" t="str">
        <f t="shared" si="6"/>
        <v/>
      </c>
      <c r="G436" s="94"/>
      <c r="H436" s="95" t="str">
        <f>IF(بيانات!B436&lt;&gt;"",بيانات!K436,"")</f>
        <v/>
      </c>
      <c r="I436" s="95" t="str">
        <f>IF(بيانات!B436&lt;&gt;"",بيانات!P436,"")</f>
        <v/>
      </c>
    </row>
    <row r="437" spans="1:9" ht="21.75" customHeight="1">
      <c r="A437" s="82" t="str">
        <f>IF(بيانات!B437&lt;&gt;"",بيانات!A437,"")</f>
        <v/>
      </c>
      <c r="B437" s="83" t="str">
        <f>IF(بيانات!B437&lt;&gt;"",بيانات!B437,"")</f>
        <v/>
      </c>
      <c r="C437" s="83" t="str">
        <f>IF(بيانات!B437&lt;&gt;"",بيانات!C437,"")</f>
        <v/>
      </c>
      <c r="D437" s="84" t="str">
        <f>IF(بيانات!B437&lt;&gt;"",بيانات!J437,"")</f>
        <v/>
      </c>
      <c r="E437" s="85"/>
      <c r="F437" s="86" t="str">
        <f t="shared" si="6"/>
        <v/>
      </c>
      <c r="G437" s="87"/>
      <c r="H437" s="88" t="str">
        <f>IF(بيانات!B437&lt;&gt;"",بيانات!K437,"")</f>
        <v/>
      </c>
      <c r="I437" s="88" t="str">
        <f>IF(بيانات!B437&lt;&gt;"",بيانات!P437,"")</f>
        <v/>
      </c>
    </row>
    <row r="438" spans="1:9" ht="21.75" customHeight="1">
      <c r="A438" s="89" t="str">
        <f>IF(بيانات!B438&lt;&gt;"",بيانات!A438,"")</f>
        <v/>
      </c>
      <c r="B438" s="90" t="str">
        <f>IF(بيانات!B438&lt;&gt;"",بيانات!B438,"")</f>
        <v/>
      </c>
      <c r="C438" s="90" t="str">
        <f>IF(بيانات!B438&lt;&gt;"",بيانات!C438,"")</f>
        <v/>
      </c>
      <c r="D438" s="91" t="str">
        <f>IF(بيانات!B438&lt;&gt;"",بيانات!J438,"")</f>
        <v/>
      </c>
      <c r="E438" s="92"/>
      <c r="F438" s="93" t="str">
        <f t="shared" si="6"/>
        <v/>
      </c>
      <c r="G438" s="94"/>
      <c r="H438" s="95" t="str">
        <f>IF(بيانات!B438&lt;&gt;"",بيانات!K438,"")</f>
        <v/>
      </c>
      <c r="I438" s="95" t="str">
        <f>IF(بيانات!B438&lt;&gt;"",بيانات!P438,"")</f>
        <v/>
      </c>
    </row>
    <row r="439" spans="1:9" ht="21.75" customHeight="1">
      <c r="A439" s="82" t="str">
        <f>IF(بيانات!B439&lt;&gt;"",بيانات!A439,"")</f>
        <v/>
      </c>
      <c r="B439" s="83" t="str">
        <f>IF(بيانات!B439&lt;&gt;"",بيانات!B439,"")</f>
        <v/>
      </c>
      <c r="C439" s="83" t="str">
        <f>IF(بيانات!B439&lt;&gt;"",بيانات!C439,"")</f>
        <v/>
      </c>
      <c r="D439" s="84" t="str">
        <f>IF(بيانات!B439&lt;&gt;"",بيانات!J439,"")</f>
        <v/>
      </c>
      <c r="E439" s="85"/>
      <c r="F439" s="86" t="str">
        <f t="shared" si="6"/>
        <v/>
      </c>
      <c r="G439" s="87"/>
      <c r="H439" s="88" t="str">
        <f>IF(بيانات!B439&lt;&gt;"",بيانات!K439,"")</f>
        <v/>
      </c>
      <c r="I439" s="88" t="str">
        <f>IF(بيانات!B439&lt;&gt;"",بيانات!P439,"")</f>
        <v/>
      </c>
    </row>
    <row r="440" spans="1:9" ht="21.75" customHeight="1">
      <c r="A440" s="89" t="str">
        <f>IF(بيانات!B440&lt;&gt;"",بيانات!A440,"")</f>
        <v/>
      </c>
      <c r="B440" s="90" t="str">
        <f>IF(بيانات!B440&lt;&gt;"",بيانات!B440,"")</f>
        <v/>
      </c>
      <c r="C440" s="90" t="str">
        <f>IF(بيانات!B440&lt;&gt;"",بيانات!C440,"")</f>
        <v/>
      </c>
      <c r="D440" s="91" t="str">
        <f>IF(بيانات!B440&lt;&gt;"",بيانات!J440,"")</f>
        <v/>
      </c>
      <c r="E440" s="92"/>
      <c r="F440" s="93" t="str">
        <f t="shared" si="6"/>
        <v/>
      </c>
      <c r="G440" s="94"/>
      <c r="H440" s="95" t="str">
        <f>IF(بيانات!B440&lt;&gt;"",بيانات!K440,"")</f>
        <v/>
      </c>
      <c r="I440" s="95" t="str">
        <f>IF(بيانات!B440&lt;&gt;"",بيانات!P440,"")</f>
        <v/>
      </c>
    </row>
    <row r="441" spans="1:9" ht="21.75" customHeight="1">
      <c r="A441" s="82" t="str">
        <f>IF(بيانات!B441&lt;&gt;"",بيانات!A441,"")</f>
        <v/>
      </c>
      <c r="B441" s="83" t="str">
        <f>IF(بيانات!B441&lt;&gt;"",بيانات!B441,"")</f>
        <v/>
      </c>
      <c r="C441" s="83" t="str">
        <f>IF(بيانات!B441&lt;&gt;"",بيانات!C441,"")</f>
        <v/>
      </c>
      <c r="D441" s="84" t="str">
        <f>IF(بيانات!B441&lt;&gt;"",بيانات!J441,"")</f>
        <v/>
      </c>
      <c r="E441" s="85"/>
      <c r="F441" s="86" t="str">
        <f t="shared" si="6"/>
        <v/>
      </c>
      <c r="G441" s="87"/>
      <c r="H441" s="88" t="str">
        <f>IF(بيانات!B441&lt;&gt;"",بيانات!K441,"")</f>
        <v/>
      </c>
      <c r="I441" s="88" t="str">
        <f>IF(بيانات!B441&lt;&gt;"",بيانات!P441,"")</f>
        <v/>
      </c>
    </row>
    <row r="442" spans="1:9" ht="21.75" customHeight="1">
      <c r="A442" s="89" t="str">
        <f>IF(بيانات!B442&lt;&gt;"",بيانات!A442,"")</f>
        <v/>
      </c>
      <c r="B442" s="90" t="str">
        <f>IF(بيانات!B442&lt;&gt;"",بيانات!B442,"")</f>
        <v/>
      </c>
      <c r="C442" s="90" t="str">
        <f>IF(بيانات!B442&lt;&gt;"",بيانات!C442,"")</f>
        <v/>
      </c>
      <c r="D442" s="91" t="str">
        <f>IF(بيانات!B442&lt;&gt;"",بيانات!J442,"")</f>
        <v/>
      </c>
      <c r="E442" s="92"/>
      <c r="F442" s="93" t="str">
        <f t="shared" si="6"/>
        <v/>
      </c>
      <c r="G442" s="94"/>
      <c r="H442" s="95" t="str">
        <f>IF(بيانات!B442&lt;&gt;"",بيانات!K442,"")</f>
        <v/>
      </c>
      <c r="I442" s="95" t="str">
        <f>IF(بيانات!B442&lt;&gt;"",بيانات!P442,"")</f>
        <v/>
      </c>
    </row>
    <row r="443" spans="1:9" ht="21.75" customHeight="1">
      <c r="A443" s="82" t="str">
        <f>IF(بيانات!B443&lt;&gt;"",بيانات!A443,"")</f>
        <v/>
      </c>
      <c r="B443" s="83" t="str">
        <f>IF(بيانات!B443&lt;&gt;"",بيانات!B443,"")</f>
        <v/>
      </c>
      <c r="C443" s="83" t="str">
        <f>IF(بيانات!B443&lt;&gt;"",بيانات!C443,"")</f>
        <v/>
      </c>
      <c r="D443" s="84" t="str">
        <f>IF(بيانات!B443&lt;&gt;"",بيانات!J443,"")</f>
        <v/>
      </c>
      <c r="E443" s="85"/>
      <c r="F443" s="86" t="str">
        <f t="shared" si="6"/>
        <v/>
      </c>
      <c r="G443" s="87"/>
      <c r="H443" s="88" t="str">
        <f>IF(بيانات!B443&lt;&gt;"",بيانات!K443,"")</f>
        <v/>
      </c>
      <c r="I443" s="88" t="str">
        <f>IF(بيانات!B443&lt;&gt;"",بيانات!P443,"")</f>
        <v/>
      </c>
    </row>
    <row r="444" spans="1:9" ht="21.75" customHeight="1">
      <c r="A444" s="89" t="str">
        <f>IF(بيانات!B444&lt;&gt;"",بيانات!A444,"")</f>
        <v/>
      </c>
      <c r="B444" s="90" t="str">
        <f>IF(بيانات!B444&lt;&gt;"",بيانات!B444,"")</f>
        <v/>
      </c>
      <c r="C444" s="90" t="str">
        <f>IF(بيانات!B444&lt;&gt;"",بيانات!C444,"")</f>
        <v/>
      </c>
      <c r="D444" s="91" t="str">
        <f>IF(بيانات!B444&lt;&gt;"",بيانات!J444,"")</f>
        <v/>
      </c>
      <c r="E444" s="92"/>
      <c r="F444" s="93" t="str">
        <f t="shared" si="6"/>
        <v/>
      </c>
      <c r="G444" s="94"/>
      <c r="H444" s="95" t="str">
        <f>IF(بيانات!B444&lt;&gt;"",بيانات!K444,"")</f>
        <v/>
      </c>
      <c r="I444" s="95" t="str">
        <f>IF(بيانات!B444&lt;&gt;"",بيانات!P444,"")</f>
        <v/>
      </c>
    </row>
    <row r="445" spans="1:9" ht="21.75" customHeight="1">
      <c r="A445" s="82" t="str">
        <f>IF(بيانات!B445&lt;&gt;"",بيانات!A445,"")</f>
        <v/>
      </c>
      <c r="B445" s="83" t="str">
        <f>IF(بيانات!B445&lt;&gt;"",بيانات!B445,"")</f>
        <v/>
      </c>
      <c r="C445" s="83" t="str">
        <f>IF(بيانات!B445&lt;&gt;"",بيانات!C445,"")</f>
        <v/>
      </c>
      <c r="D445" s="84" t="str">
        <f>IF(بيانات!B445&lt;&gt;"",بيانات!J445,"")</f>
        <v/>
      </c>
      <c r="E445" s="85"/>
      <c r="F445" s="86" t="str">
        <f t="shared" si="6"/>
        <v/>
      </c>
      <c r="G445" s="87"/>
      <c r="H445" s="88" t="str">
        <f>IF(بيانات!B445&lt;&gt;"",بيانات!K445,"")</f>
        <v/>
      </c>
      <c r="I445" s="88" t="str">
        <f>IF(بيانات!B445&lt;&gt;"",بيانات!P445,"")</f>
        <v/>
      </c>
    </row>
    <row r="446" spans="1:9" ht="21.75" customHeight="1">
      <c r="A446" s="89" t="str">
        <f>IF(بيانات!B446&lt;&gt;"",بيانات!A446,"")</f>
        <v/>
      </c>
      <c r="B446" s="90" t="str">
        <f>IF(بيانات!B446&lt;&gt;"",بيانات!B446,"")</f>
        <v/>
      </c>
      <c r="C446" s="90" t="str">
        <f>IF(بيانات!B446&lt;&gt;"",بيانات!C446,"")</f>
        <v/>
      </c>
      <c r="D446" s="91" t="str">
        <f>IF(بيانات!B446&lt;&gt;"",بيانات!J446,"")</f>
        <v/>
      </c>
      <c r="E446" s="92"/>
      <c r="F446" s="93" t="str">
        <f t="shared" si="6"/>
        <v/>
      </c>
      <c r="G446" s="94"/>
      <c r="H446" s="95" t="str">
        <f>IF(بيانات!B446&lt;&gt;"",بيانات!K446,"")</f>
        <v/>
      </c>
      <c r="I446" s="95" t="str">
        <f>IF(بيانات!B446&lt;&gt;"",بيانات!P446,"")</f>
        <v/>
      </c>
    </row>
    <row r="447" spans="1:9" ht="21.75" customHeight="1">
      <c r="A447" s="82" t="str">
        <f>IF(بيانات!B447&lt;&gt;"",بيانات!A447,"")</f>
        <v/>
      </c>
      <c r="B447" s="83" t="str">
        <f>IF(بيانات!B447&lt;&gt;"",بيانات!B447,"")</f>
        <v/>
      </c>
      <c r="C447" s="83" t="str">
        <f>IF(بيانات!B447&lt;&gt;"",بيانات!C447,"")</f>
        <v/>
      </c>
      <c r="D447" s="84" t="str">
        <f>IF(بيانات!B447&lt;&gt;"",بيانات!J447,"")</f>
        <v/>
      </c>
      <c r="E447" s="85"/>
      <c r="F447" s="86" t="str">
        <f t="shared" si="6"/>
        <v/>
      </c>
      <c r="G447" s="87"/>
      <c r="H447" s="88" t="str">
        <f>IF(بيانات!B447&lt;&gt;"",بيانات!K447,"")</f>
        <v/>
      </c>
      <c r="I447" s="88" t="str">
        <f>IF(بيانات!B447&lt;&gt;"",بيانات!P447,"")</f>
        <v/>
      </c>
    </row>
    <row r="448" spans="1:9" ht="21.75" customHeight="1">
      <c r="A448" s="89" t="str">
        <f>IF(بيانات!B448&lt;&gt;"",بيانات!A448,"")</f>
        <v/>
      </c>
      <c r="B448" s="90" t="str">
        <f>IF(بيانات!B448&lt;&gt;"",بيانات!B448,"")</f>
        <v/>
      </c>
      <c r="C448" s="90" t="str">
        <f>IF(بيانات!B448&lt;&gt;"",بيانات!C448,"")</f>
        <v/>
      </c>
      <c r="D448" s="91" t="str">
        <f>IF(بيانات!B448&lt;&gt;"",بيانات!J448,"")</f>
        <v/>
      </c>
      <c r="E448" s="92"/>
      <c r="F448" s="93" t="str">
        <f t="shared" si="6"/>
        <v/>
      </c>
      <c r="G448" s="94"/>
      <c r="H448" s="95" t="str">
        <f>IF(بيانات!B448&lt;&gt;"",بيانات!K448,"")</f>
        <v/>
      </c>
      <c r="I448" s="95" t="str">
        <f>IF(بيانات!B448&lt;&gt;"",بيانات!P448,"")</f>
        <v/>
      </c>
    </row>
    <row r="449" spans="1:9" ht="21.75" customHeight="1">
      <c r="A449" s="82" t="str">
        <f>IF(بيانات!B449&lt;&gt;"",بيانات!A449,"")</f>
        <v/>
      </c>
      <c r="B449" s="83" t="str">
        <f>IF(بيانات!B449&lt;&gt;"",بيانات!B449,"")</f>
        <v/>
      </c>
      <c r="C449" s="83" t="str">
        <f>IF(بيانات!B449&lt;&gt;"",بيانات!C449,"")</f>
        <v/>
      </c>
      <c r="D449" s="84" t="str">
        <f>IF(بيانات!B449&lt;&gt;"",بيانات!J449,"")</f>
        <v/>
      </c>
      <c r="E449" s="85"/>
      <c r="F449" s="86" t="str">
        <f t="shared" si="6"/>
        <v/>
      </c>
      <c r="G449" s="87"/>
      <c r="H449" s="88" t="str">
        <f>IF(بيانات!B449&lt;&gt;"",بيانات!K449,"")</f>
        <v/>
      </c>
      <c r="I449" s="88" t="str">
        <f>IF(بيانات!B449&lt;&gt;"",بيانات!P449,"")</f>
        <v/>
      </c>
    </row>
    <row r="450" spans="1:9" ht="21.75" customHeight="1">
      <c r="A450" s="89" t="str">
        <f>IF(بيانات!B450&lt;&gt;"",بيانات!A450,"")</f>
        <v/>
      </c>
      <c r="B450" s="90" t="str">
        <f>IF(بيانات!B450&lt;&gt;"",بيانات!B450,"")</f>
        <v/>
      </c>
      <c r="C450" s="90" t="str">
        <f>IF(بيانات!B450&lt;&gt;"",بيانات!C450,"")</f>
        <v/>
      </c>
      <c r="D450" s="91" t="str">
        <f>IF(بيانات!B450&lt;&gt;"",بيانات!J450,"")</f>
        <v/>
      </c>
      <c r="E450" s="92"/>
      <c r="F450" s="93" t="str">
        <f t="shared" si="6"/>
        <v/>
      </c>
      <c r="G450" s="94"/>
      <c r="H450" s="95" t="str">
        <f>IF(بيانات!B450&lt;&gt;"",بيانات!K450,"")</f>
        <v/>
      </c>
      <c r="I450" s="95" t="str">
        <f>IF(بيانات!B450&lt;&gt;"",بيانات!P450,"")</f>
        <v/>
      </c>
    </row>
    <row r="451" spans="1:9" ht="21.75" customHeight="1">
      <c r="A451" s="82" t="str">
        <f>IF(بيانات!B451&lt;&gt;"",بيانات!A451,"")</f>
        <v/>
      </c>
      <c r="B451" s="83" t="str">
        <f>IF(بيانات!B451&lt;&gt;"",بيانات!B451,"")</f>
        <v/>
      </c>
      <c r="C451" s="83" t="str">
        <f>IF(بيانات!B451&lt;&gt;"",بيانات!C451,"")</f>
        <v/>
      </c>
      <c r="D451" s="84" t="str">
        <f>IF(بيانات!B451&lt;&gt;"",بيانات!J451,"")</f>
        <v/>
      </c>
      <c r="E451" s="85"/>
      <c r="F451" s="86" t="str">
        <f t="shared" ref="F451:F514" si="7">IF(E451="","",E451+30)</f>
        <v/>
      </c>
      <c r="G451" s="87"/>
      <c r="H451" s="88" t="str">
        <f>IF(بيانات!B451&lt;&gt;"",بيانات!K451,"")</f>
        <v/>
      </c>
      <c r="I451" s="88" t="str">
        <f>IF(بيانات!B451&lt;&gt;"",بيانات!P451,"")</f>
        <v/>
      </c>
    </row>
    <row r="452" spans="1:9" ht="21.75" customHeight="1">
      <c r="A452" s="89" t="str">
        <f>IF(بيانات!B452&lt;&gt;"",بيانات!A452,"")</f>
        <v/>
      </c>
      <c r="B452" s="90" t="str">
        <f>IF(بيانات!B452&lt;&gt;"",بيانات!B452,"")</f>
        <v/>
      </c>
      <c r="C452" s="90" t="str">
        <f>IF(بيانات!B452&lt;&gt;"",بيانات!C452,"")</f>
        <v/>
      </c>
      <c r="D452" s="91" t="str">
        <f>IF(بيانات!B452&lt;&gt;"",بيانات!J452,"")</f>
        <v/>
      </c>
      <c r="E452" s="92"/>
      <c r="F452" s="93" t="str">
        <f t="shared" si="7"/>
        <v/>
      </c>
      <c r="G452" s="94"/>
      <c r="H452" s="95" t="str">
        <f>IF(بيانات!B452&lt;&gt;"",بيانات!K452,"")</f>
        <v/>
      </c>
      <c r="I452" s="95" t="str">
        <f>IF(بيانات!B452&lt;&gt;"",بيانات!P452,"")</f>
        <v/>
      </c>
    </row>
    <row r="453" spans="1:9" ht="21.75" customHeight="1">
      <c r="A453" s="82" t="str">
        <f>IF(بيانات!B453&lt;&gt;"",بيانات!A453,"")</f>
        <v/>
      </c>
      <c r="B453" s="83" t="str">
        <f>IF(بيانات!B453&lt;&gt;"",بيانات!B453,"")</f>
        <v/>
      </c>
      <c r="C453" s="83" t="str">
        <f>IF(بيانات!B453&lt;&gt;"",بيانات!C453,"")</f>
        <v/>
      </c>
      <c r="D453" s="84" t="str">
        <f>IF(بيانات!B453&lt;&gt;"",بيانات!J453,"")</f>
        <v/>
      </c>
      <c r="E453" s="85"/>
      <c r="F453" s="86" t="str">
        <f t="shared" si="7"/>
        <v/>
      </c>
      <c r="G453" s="87"/>
      <c r="H453" s="88" t="str">
        <f>IF(بيانات!B453&lt;&gt;"",بيانات!K453,"")</f>
        <v/>
      </c>
      <c r="I453" s="88" t="str">
        <f>IF(بيانات!B453&lt;&gt;"",بيانات!P453,"")</f>
        <v/>
      </c>
    </row>
    <row r="454" spans="1:9" ht="21.75" customHeight="1">
      <c r="A454" s="89" t="str">
        <f>IF(بيانات!B454&lt;&gt;"",بيانات!A454,"")</f>
        <v/>
      </c>
      <c r="B454" s="90" t="str">
        <f>IF(بيانات!B454&lt;&gt;"",بيانات!B454,"")</f>
        <v/>
      </c>
      <c r="C454" s="90" t="str">
        <f>IF(بيانات!B454&lt;&gt;"",بيانات!C454,"")</f>
        <v/>
      </c>
      <c r="D454" s="91" t="str">
        <f>IF(بيانات!B454&lt;&gt;"",بيانات!J454,"")</f>
        <v/>
      </c>
      <c r="E454" s="92"/>
      <c r="F454" s="93" t="str">
        <f t="shared" si="7"/>
        <v/>
      </c>
      <c r="G454" s="94"/>
      <c r="H454" s="95" t="str">
        <f>IF(بيانات!B454&lt;&gt;"",بيانات!K454,"")</f>
        <v/>
      </c>
      <c r="I454" s="95" t="str">
        <f>IF(بيانات!B454&lt;&gt;"",بيانات!P454,"")</f>
        <v/>
      </c>
    </row>
    <row r="455" spans="1:9" ht="21.75" customHeight="1">
      <c r="A455" s="82" t="str">
        <f>IF(بيانات!B455&lt;&gt;"",بيانات!A455,"")</f>
        <v/>
      </c>
      <c r="B455" s="83" t="str">
        <f>IF(بيانات!B455&lt;&gt;"",بيانات!B455,"")</f>
        <v/>
      </c>
      <c r="C455" s="83" t="str">
        <f>IF(بيانات!B455&lt;&gt;"",بيانات!C455,"")</f>
        <v/>
      </c>
      <c r="D455" s="84" t="str">
        <f>IF(بيانات!B455&lt;&gt;"",بيانات!J455,"")</f>
        <v/>
      </c>
      <c r="E455" s="85"/>
      <c r="F455" s="86" t="str">
        <f t="shared" si="7"/>
        <v/>
      </c>
      <c r="G455" s="87"/>
      <c r="H455" s="88" t="str">
        <f>IF(بيانات!B455&lt;&gt;"",بيانات!K455,"")</f>
        <v/>
      </c>
      <c r="I455" s="88" t="str">
        <f>IF(بيانات!B455&lt;&gt;"",بيانات!P455,"")</f>
        <v/>
      </c>
    </row>
    <row r="456" spans="1:9" ht="21.75" customHeight="1">
      <c r="A456" s="89" t="str">
        <f>IF(بيانات!B456&lt;&gt;"",بيانات!A456,"")</f>
        <v/>
      </c>
      <c r="B456" s="90" t="str">
        <f>IF(بيانات!B456&lt;&gt;"",بيانات!B456,"")</f>
        <v/>
      </c>
      <c r="C456" s="90" t="str">
        <f>IF(بيانات!B456&lt;&gt;"",بيانات!C456,"")</f>
        <v/>
      </c>
      <c r="D456" s="91" t="str">
        <f>IF(بيانات!B456&lt;&gt;"",بيانات!J456,"")</f>
        <v/>
      </c>
      <c r="E456" s="92"/>
      <c r="F456" s="93" t="str">
        <f t="shared" si="7"/>
        <v/>
      </c>
      <c r="G456" s="94"/>
      <c r="H456" s="95" t="str">
        <f>IF(بيانات!B456&lt;&gt;"",بيانات!K456,"")</f>
        <v/>
      </c>
      <c r="I456" s="95" t="str">
        <f>IF(بيانات!B456&lt;&gt;"",بيانات!P456,"")</f>
        <v/>
      </c>
    </row>
    <row r="457" spans="1:9" ht="21.75" customHeight="1">
      <c r="A457" s="82" t="str">
        <f>IF(بيانات!B457&lt;&gt;"",بيانات!A457,"")</f>
        <v/>
      </c>
      <c r="B457" s="83" t="str">
        <f>IF(بيانات!B457&lt;&gt;"",بيانات!B457,"")</f>
        <v/>
      </c>
      <c r="C457" s="83" t="str">
        <f>IF(بيانات!B457&lt;&gt;"",بيانات!C457,"")</f>
        <v/>
      </c>
      <c r="D457" s="84" t="str">
        <f>IF(بيانات!B457&lt;&gt;"",بيانات!J457,"")</f>
        <v/>
      </c>
      <c r="E457" s="85"/>
      <c r="F457" s="86" t="str">
        <f t="shared" si="7"/>
        <v/>
      </c>
      <c r="G457" s="87"/>
      <c r="H457" s="88" t="str">
        <f>IF(بيانات!B457&lt;&gt;"",بيانات!K457,"")</f>
        <v/>
      </c>
      <c r="I457" s="88" t="str">
        <f>IF(بيانات!B457&lt;&gt;"",بيانات!P457,"")</f>
        <v/>
      </c>
    </row>
    <row r="458" spans="1:9" ht="21.75" customHeight="1">
      <c r="A458" s="89" t="str">
        <f>IF(بيانات!B458&lt;&gt;"",بيانات!A458,"")</f>
        <v/>
      </c>
      <c r="B458" s="90" t="str">
        <f>IF(بيانات!B458&lt;&gt;"",بيانات!B458,"")</f>
        <v/>
      </c>
      <c r="C458" s="90" t="str">
        <f>IF(بيانات!B458&lt;&gt;"",بيانات!C458,"")</f>
        <v/>
      </c>
      <c r="D458" s="91" t="str">
        <f>IF(بيانات!B458&lt;&gt;"",بيانات!J458,"")</f>
        <v/>
      </c>
      <c r="E458" s="92"/>
      <c r="F458" s="93" t="str">
        <f t="shared" si="7"/>
        <v/>
      </c>
      <c r="G458" s="94"/>
      <c r="H458" s="95" t="str">
        <f>IF(بيانات!B458&lt;&gt;"",بيانات!K458,"")</f>
        <v/>
      </c>
      <c r="I458" s="95" t="str">
        <f>IF(بيانات!B458&lt;&gt;"",بيانات!P458,"")</f>
        <v/>
      </c>
    </row>
    <row r="459" spans="1:9" ht="21.75" customHeight="1">
      <c r="A459" s="82" t="str">
        <f>IF(بيانات!B459&lt;&gt;"",بيانات!A459,"")</f>
        <v/>
      </c>
      <c r="B459" s="83" t="str">
        <f>IF(بيانات!B459&lt;&gt;"",بيانات!B459,"")</f>
        <v/>
      </c>
      <c r="C459" s="83" t="str">
        <f>IF(بيانات!B459&lt;&gt;"",بيانات!C459,"")</f>
        <v/>
      </c>
      <c r="D459" s="84" t="str">
        <f>IF(بيانات!B459&lt;&gt;"",بيانات!J459,"")</f>
        <v/>
      </c>
      <c r="E459" s="85"/>
      <c r="F459" s="86" t="str">
        <f t="shared" si="7"/>
        <v/>
      </c>
      <c r="G459" s="87"/>
      <c r="H459" s="88" t="str">
        <f>IF(بيانات!B459&lt;&gt;"",بيانات!K459,"")</f>
        <v/>
      </c>
      <c r="I459" s="88" t="str">
        <f>IF(بيانات!B459&lt;&gt;"",بيانات!P459,"")</f>
        <v/>
      </c>
    </row>
    <row r="460" spans="1:9" ht="21.75" customHeight="1">
      <c r="A460" s="89" t="str">
        <f>IF(بيانات!B460&lt;&gt;"",بيانات!A460,"")</f>
        <v/>
      </c>
      <c r="B460" s="90" t="str">
        <f>IF(بيانات!B460&lt;&gt;"",بيانات!B460,"")</f>
        <v/>
      </c>
      <c r="C460" s="90" t="str">
        <f>IF(بيانات!B460&lt;&gt;"",بيانات!C460,"")</f>
        <v/>
      </c>
      <c r="D460" s="91" t="str">
        <f>IF(بيانات!B460&lt;&gt;"",بيانات!J460,"")</f>
        <v/>
      </c>
      <c r="E460" s="92"/>
      <c r="F460" s="93" t="str">
        <f t="shared" si="7"/>
        <v/>
      </c>
      <c r="G460" s="94"/>
      <c r="H460" s="95" t="str">
        <f>IF(بيانات!B460&lt;&gt;"",بيانات!K460,"")</f>
        <v/>
      </c>
      <c r="I460" s="95" t="str">
        <f>IF(بيانات!B460&lt;&gt;"",بيانات!P460,"")</f>
        <v/>
      </c>
    </row>
    <row r="461" spans="1:9" ht="21.75" customHeight="1">
      <c r="A461" s="82" t="str">
        <f>IF(بيانات!B461&lt;&gt;"",بيانات!A461,"")</f>
        <v/>
      </c>
      <c r="B461" s="83" t="str">
        <f>IF(بيانات!B461&lt;&gt;"",بيانات!B461,"")</f>
        <v/>
      </c>
      <c r="C461" s="83" t="str">
        <f>IF(بيانات!B461&lt;&gt;"",بيانات!C461,"")</f>
        <v/>
      </c>
      <c r="D461" s="84" t="str">
        <f>IF(بيانات!B461&lt;&gt;"",بيانات!J461,"")</f>
        <v/>
      </c>
      <c r="E461" s="85"/>
      <c r="F461" s="86" t="str">
        <f t="shared" si="7"/>
        <v/>
      </c>
      <c r="G461" s="87"/>
      <c r="H461" s="88" t="str">
        <f>IF(بيانات!B461&lt;&gt;"",بيانات!K461,"")</f>
        <v/>
      </c>
      <c r="I461" s="88" t="str">
        <f>IF(بيانات!B461&lt;&gt;"",بيانات!P461,"")</f>
        <v/>
      </c>
    </row>
    <row r="462" spans="1:9" ht="21.75" customHeight="1">
      <c r="A462" s="89" t="str">
        <f>IF(بيانات!B462&lt;&gt;"",بيانات!A462,"")</f>
        <v/>
      </c>
      <c r="B462" s="90" t="str">
        <f>IF(بيانات!B462&lt;&gt;"",بيانات!B462,"")</f>
        <v/>
      </c>
      <c r="C462" s="90" t="str">
        <f>IF(بيانات!B462&lt;&gt;"",بيانات!C462,"")</f>
        <v/>
      </c>
      <c r="D462" s="91" t="str">
        <f>IF(بيانات!B462&lt;&gt;"",بيانات!J462,"")</f>
        <v/>
      </c>
      <c r="E462" s="92"/>
      <c r="F462" s="93" t="str">
        <f t="shared" si="7"/>
        <v/>
      </c>
      <c r="G462" s="94"/>
      <c r="H462" s="95" t="str">
        <f>IF(بيانات!B462&lt;&gt;"",بيانات!K462,"")</f>
        <v/>
      </c>
      <c r="I462" s="95" t="str">
        <f>IF(بيانات!B462&lt;&gt;"",بيانات!P462,"")</f>
        <v/>
      </c>
    </row>
    <row r="463" spans="1:9" ht="21.75" customHeight="1">
      <c r="A463" s="82" t="str">
        <f>IF(بيانات!B463&lt;&gt;"",بيانات!A463,"")</f>
        <v/>
      </c>
      <c r="B463" s="83" t="str">
        <f>IF(بيانات!B463&lt;&gt;"",بيانات!B463,"")</f>
        <v/>
      </c>
      <c r="C463" s="83" t="str">
        <f>IF(بيانات!B463&lt;&gt;"",بيانات!C463,"")</f>
        <v/>
      </c>
      <c r="D463" s="84" t="str">
        <f>IF(بيانات!B463&lt;&gt;"",بيانات!J463,"")</f>
        <v/>
      </c>
      <c r="E463" s="85"/>
      <c r="F463" s="86" t="str">
        <f t="shared" si="7"/>
        <v/>
      </c>
      <c r="G463" s="87"/>
      <c r="H463" s="88" t="str">
        <f>IF(بيانات!B463&lt;&gt;"",بيانات!K463,"")</f>
        <v/>
      </c>
      <c r="I463" s="88" t="str">
        <f>IF(بيانات!B463&lt;&gt;"",بيانات!P463,"")</f>
        <v/>
      </c>
    </row>
    <row r="464" spans="1:9" ht="21.75" customHeight="1">
      <c r="A464" s="89" t="str">
        <f>IF(بيانات!B464&lt;&gt;"",بيانات!A464,"")</f>
        <v/>
      </c>
      <c r="B464" s="90" t="str">
        <f>IF(بيانات!B464&lt;&gt;"",بيانات!B464,"")</f>
        <v/>
      </c>
      <c r="C464" s="90" t="str">
        <f>IF(بيانات!B464&lt;&gt;"",بيانات!C464,"")</f>
        <v/>
      </c>
      <c r="D464" s="91" t="str">
        <f>IF(بيانات!B464&lt;&gt;"",بيانات!J464,"")</f>
        <v/>
      </c>
      <c r="E464" s="92"/>
      <c r="F464" s="93" t="str">
        <f t="shared" si="7"/>
        <v/>
      </c>
      <c r="G464" s="94"/>
      <c r="H464" s="95" t="str">
        <f>IF(بيانات!B464&lt;&gt;"",بيانات!K464,"")</f>
        <v/>
      </c>
      <c r="I464" s="95" t="str">
        <f>IF(بيانات!B464&lt;&gt;"",بيانات!P464,"")</f>
        <v/>
      </c>
    </row>
    <row r="465" spans="1:9" ht="21.75" customHeight="1">
      <c r="A465" s="82" t="str">
        <f>IF(بيانات!B465&lt;&gt;"",بيانات!A465,"")</f>
        <v/>
      </c>
      <c r="B465" s="83" t="str">
        <f>IF(بيانات!B465&lt;&gt;"",بيانات!B465,"")</f>
        <v/>
      </c>
      <c r="C465" s="83" t="str">
        <f>IF(بيانات!B465&lt;&gt;"",بيانات!C465,"")</f>
        <v/>
      </c>
      <c r="D465" s="84" t="str">
        <f>IF(بيانات!B465&lt;&gt;"",بيانات!J465,"")</f>
        <v/>
      </c>
      <c r="E465" s="85"/>
      <c r="F465" s="86" t="str">
        <f t="shared" si="7"/>
        <v/>
      </c>
      <c r="G465" s="87"/>
      <c r="H465" s="88" t="str">
        <f>IF(بيانات!B465&lt;&gt;"",بيانات!K465,"")</f>
        <v/>
      </c>
      <c r="I465" s="88" t="str">
        <f>IF(بيانات!B465&lt;&gt;"",بيانات!P465,"")</f>
        <v/>
      </c>
    </row>
    <row r="466" spans="1:9" ht="21.75" customHeight="1">
      <c r="A466" s="89" t="str">
        <f>IF(بيانات!B466&lt;&gt;"",بيانات!A466,"")</f>
        <v/>
      </c>
      <c r="B466" s="90" t="str">
        <f>IF(بيانات!B466&lt;&gt;"",بيانات!B466,"")</f>
        <v/>
      </c>
      <c r="C466" s="90" t="str">
        <f>IF(بيانات!B466&lt;&gt;"",بيانات!C466,"")</f>
        <v/>
      </c>
      <c r="D466" s="91" t="str">
        <f>IF(بيانات!B466&lt;&gt;"",بيانات!J466,"")</f>
        <v/>
      </c>
      <c r="E466" s="92"/>
      <c r="F466" s="93" t="str">
        <f t="shared" si="7"/>
        <v/>
      </c>
      <c r="G466" s="94"/>
      <c r="H466" s="95" t="str">
        <f>IF(بيانات!B466&lt;&gt;"",بيانات!K466,"")</f>
        <v/>
      </c>
      <c r="I466" s="95" t="str">
        <f>IF(بيانات!B466&lt;&gt;"",بيانات!P466,"")</f>
        <v/>
      </c>
    </row>
    <row r="467" spans="1:9" ht="21.75" customHeight="1">
      <c r="A467" s="82" t="str">
        <f>IF(بيانات!B467&lt;&gt;"",بيانات!A467,"")</f>
        <v/>
      </c>
      <c r="B467" s="83" t="str">
        <f>IF(بيانات!B467&lt;&gt;"",بيانات!B467,"")</f>
        <v/>
      </c>
      <c r="C467" s="83" t="str">
        <f>IF(بيانات!B467&lt;&gt;"",بيانات!C467,"")</f>
        <v/>
      </c>
      <c r="D467" s="84" t="str">
        <f>IF(بيانات!B467&lt;&gt;"",بيانات!J467,"")</f>
        <v/>
      </c>
      <c r="E467" s="85"/>
      <c r="F467" s="86" t="str">
        <f t="shared" si="7"/>
        <v/>
      </c>
      <c r="G467" s="87"/>
      <c r="H467" s="88" t="str">
        <f>IF(بيانات!B467&lt;&gt;"",بيانات!K467,"")</f>
        <v/>
      </c>
      <c r="I467" s="88" t="str">
        <f>IF(بيانات!B467&lt;&gt;"",بيانات!P467,"")</f>
        <v/>
      </c>
    </row>
    <row r="468" spans="1:9" ht="21.75" customHeight="1">
      <c r="A468" s="89" t="str">
        <f>IF(بيانات!B468&lt;&gt;"",بيانات!A468,"")</f>
        <v/>
      </c>
      <c r="B468" s="90" t="str">
        <f>IF(بيانات!B468&lt;&gt;"",بيانات!B468,"")</f>
        <v/>
      </c>
      <c r="C468" s="90" t="str">
        <f>IF(بيانات!B468&lt;&gt;"",بيانات!C468,"")</f>
        <v/>
      </c>
      <c r="D468" s="91" t="str">
        <f>IF(بيانات!B468&lt;&gt;"",بيانات!J468,"")</f>
        <v/>
      </c>
      <c r="E468" s="92"/>
      <c r="F468" s="93" t="str">
        <f t="shared" si="7"/>
        <v/>
      </c>
      <c r="G468" s="94"/>
      <c r="H468" s="95" t="str">
        <f>IF(بيانات!B468&lt;&gt;"",بيانات!K468,"")</f>
        <v/>
      </c>
      <c r="I468" s="95" t="str">
        <f>IF(بيانات!B468&lt;&gt;"",بيانات!P468,"")</f>
        <v/>
      </c>
    </row>
    <row r="469" spans="1:9" ht="21.75" customHeight="1">
      <c r="A469" s="82" t="str">
        <f>IF(بيانات!B469&lt;&gt;"",بيانات!A469,"")</f>
        <v/>
      </c>
      <c r="B469" s="83" t="str">
        <f>IF(بيانات!B469&lt;&gt;"",بيانات!B469,"")</f>
        <v/>
      </c>
      <c r="C469" s="83" t="str">
        <f>IF(بيانات!B469&lt;&gt;"",بيانات!C469,"")</f>
        <v/>
      </c>
      <c r="D469" s="84" t="str">
        <f>IF(بيانات!B469&lt;&gt;"",بيانات!J469,"")</f>
        <v/>
      </c>
      <c r="E469" s="85"/>
      <c r="F469" s="86" t="str">
        <f t="shared" si="7"/>
        <v/>
      </c>
      <c r="G469" s="87"/>
      <c r="H469" s="88" t="str">
        <f>IF(بيانات!B469&lt;&gt;"",بيانات!K469,"")</f>
        <v/>
      </c>
      <c r="I469" s="88" t="str">
        <f>IF(بيانات!B469&lt;&gt;"",بيانات!P469,"")</f>
        <v/>
      </c>
    </row>
    <row r="470" spans="1:9" ht="21.75" customHeight="1">
      <c r="A470" s="89" t="str">
        <f>IF(بيانات!B470&lt;&gt;"",بيانات!A470,"")</f>
        <v/>
      </c>
      <c r="B470" s="90" t="str">
        <f>IF(بيانات!B470&lt;&gt;"",بيانات!B470,"")</f>
        <v/>
      </c>
      <c r="C470" s="90" t="str">
        <f>IF(بيانات!B470&lt;&gt;"",بيانات!C470,"")</f>
        <v/>
      </c>
      <c r="D470" s="91" t="str">
        <f>IF(بيانات!B470&lt;&gt;"",بيانات!J470,"")</f>
        <v/>
      </c>
      <c r="E470" s="92"/>
      <c r="F470" s="93" t="str">
        <f t="shared" si="7"/>
        <v/>
      </c>
      <c r="G470" s="94"/>
      <c r="H470" s="95" t="str">
        <f>IF(بيانات!B470&lt;&gt;"",بيانات!K470,"")</f>
        <v/>
      </c>
      <c r="I470" s="95" t="str">
        <f>IF(بيانات!B470&lt;&gt;"",بيانات!P470,"")</f>
        <v/>
      </c>
    </row>
    <row r="471" spans="1:9" ht="21.75" customHeight="1">
      <c r="A471" s="82" t="str">
        <f>IF(بيانات!B471&lt;&gt;"",بيانات!A471,"")</f>
        <v/>
      </c>
      <c r="B471" s="83" t="str">
        <f>IF(بيانات!B471&lt;&gt;"",بيانات!B471,"")</f>
        <v/>
      </c>
      <c r="C471" s="83" t="str">
        <f>IF(بيانات!B471&lt;&gt;"",بيانات!C471,"")</f>
        <v/>
      </c>
      <c r="D471" s="84" t="str">
        <f>IF(بيانات!B471&lt;&gt;"",بيانات!J471,"")</f>
        <v/>
      </c>
      <c r="E471" s="85"/>
      <c r="F471" s="86" t="str">
        <f t="shared" si="7"/>
        <v/>
      </c>
      <c r="G471" s="87"/>
      <c r="H471" s="88" t="str">
        <f>IF(بيانات!B471&lt;&gt;"",بيانات!K471,"")</f>
        <v/>
      </c>
      <c r="I471" s="88" t="str">
        <f>IF(بيانات!B471&lt;&gt;"",بيانات!P471,"")</f>
        <v/>
      </c>
    </row>
    <row r="472" spans="1:9" ht="21.75" customHeight="1">
      <c r="A472" s="89" t="str">
        <f>IF(بيانات!B472&lt;&gt;"",بيانات!A472,"")</f>
        <v/>
      </c>
      <c r="B472" s="90" t="str">
        <f>IF(بيانات!B472&lt;&gt;"",بيانات!B472,"")</f>
        <v/>
      </c>
      <c r="C472" s="90" t="str">
        <f>IF(بيانات!B472&lt;&gt;"",بيانات!C472,"")</f>
        <v/>
      </c>
      <c r="D472" s="91" t="str">
        <f>IF(بيانات!B472&lt;&gt;"",بيانات!J472,"")</f>
        <v/>
      </c>
      <c r="E472" s="92"/>
      <c r="F472" s="93" t="str">
        <f t="shared" si="7"/>
        <v/>
      </c>
      <c r="G472" s="94"/>
      <c r="H472" s="95" t="str">
        <f>IF(بيانات!B472&lt;&gt;"",بيانات!K472,"")</f>
        <v/>
      </c>
      <c r="I472" s="95" t="str">
        <f>IF(بيانات!B472&lt;&gt;"",بيانات!P472,"")</f>
        <v/>
      </c>
    </row>
    <row r="473" spans="1:9" ht="21.75" customHeight="1">
      <c r="A473" s="82" t="str">
        <f>IF(بيانات!B473&lt;&gt;"",بيانات!A473,"")</f>
        <v/>
      </c>
      <c r="B473" s="83" t="str">
        <f>IF(بيانات!B473&lt;&gt;"",بيانات!B473,"")</f>
        <v/>
      </c>
      <c r="C473" s="83" t="str">
        <f>IF(بيانات!B473&lt;&gt;"",بيانات!C473,"")</f>
        <v/>
      </c>
      <c r="D473" s="84" t="str">
        <f>IF(بيانات!B473&lt;&gt;"",بيانات!J473,"")</f>
        <v/>
      </c>
      <c r="E473" s="85"/>
      <c r="F473" s="86" t="str">
        <f t="shared" si="7"/>
        <v/>
      </c>
      <c r="G473" s="87"/>
      <c r="H473" s="88" t="str">
        <f>IF(بيانات!B473&lt;&gt;"",بيانات!K473,"")</f>
        <v/>
      </c>
      <c r="I473" s="88" t="str">
        <f>IF(بيانات!B473&lt;&gt;"",بيانات!P473,"")</f>
        <v/>
      </c>
    </row>
    <row r="474" spans="1:9" ht="21.75" customHeight="1">
      <c r="A474" s="89" t="str">
        <f>IF(بيانات!B474&lt;&gt;"",بيانات!A474,"")</f>
        <v/>
      </c>
      <c r="B474" s="90" t="str">
        <f>IF(بيانات!B474&lt;&gt;"",بيانات!B474,"")</f>
        <v/>
      </c>
      <c r="C474" s="90" t="str">
        <f>IF(بيانات!B474&lt;&gt;"",بيانات!C474,"")</f>
        <v/>
      </c>
      <c r="D474" s="91" t="str">
        <f>IF(بيانات!B474&lt;&gt;"",بيانات!J474,"")</f>
        <v/>
      </c>
      <c r="E474" s="92"/>
      <c r="F474" s="93" t="str">
        <f t="shared" si="7"/>
        <v/>
      </c>
      <c r="G474" s="94"/>
      <c r="H474" s="95" t="str">
        <f>IF(بيانات!B474&lt;&gt;"",بيانات!K474,"")</f>
        <v/>
      </c>
      <c r="I474" s="95" t="str">
        <f>IF(بيانات!B474&lt;&gt;"",بيانات!P474,"")</f>
        <v/>
      </c>
    </row>
    <row r="475" spans="1:9" ht="21.75" customHeight="1">
      <c r="A475" s="82" t="str">
        <f>IF(بيانات!B475&lt;&gt;"",بيانات!A475,"")</f>
        <v/>
      </c>
      <c r="B475" s="83" t="str">
        <f>IF(بيانات!B475&lt;&gt;"",بيانات!B475,"")</f>
        <v/>
      </c>
      <c r="C475" s="83" t="str">
        <f>IF(بيانات!B475&lt;&gt;"",بيانات!C475,"")</f>
        <v/>
      </c>
      <c r="D475" s="84" t="str">
        <f>IF(بيانات!B475&lt;&gt;"",بيانات!J475,"")</f>
        <v/>
      </c>
      <c r="E475" s="85"/>
      <c r="F475" s="86" t="str">
        <f t="shared" si="7"/>
        <v/>
      </c>
      <c r="G475" s="87"/>
      <c r="H475" s="88" t="str">
        <f>IF(بيانات!B475&lt;&gt;"",بيانات!K475,"")</f>
        <v/>
      </c>
      <c r="I475" s="88" t="str">
        <f>IF(بيانات!B475&lt;&gt;"",بيانات!P475,"")</f>
        <v/>
      </c>
    </row>
    <row r="476" spans="1:9" ht="21.75" customHeight="1">
      <c r="A476" s="89" t="str">
        <f>IF(بيانات!B476&lt;&gt;"",بيانات!A476,"")</f>
        <v/>
      </c>
      <c r="B476" s="90" t="str">
        <f>IF(بيانات!B476&lt;&gt;"",بيانات!B476,"")</f>
        <v/>
      </c>
      <c r="C476" s="90" t="str">
        <f>IF(بيانات!B476&lt;&gt;"",بيانات!C476,"")</f>
        <v/>
      </c>
      <c r="D476" s="91" t="str">
        <f>IF(بيانات!B476&lt;&gt;"",بيانات!J476,"")</f>
        <v/>
      </c>
      <c r="E476" s="92"/>
      <c r="F476" s="93" t="str">
        <f t="shared" si="7"/>
        <v/>
      </c>
      <c r="G476" s="94"/>
      <c r="H476" s="95" t="str">
        <f>IF(بيانات!B476&lt;&gt;"",بيانات!K476,"")</f>
        <v/>
      </c>
      <c r="I476" s="95" t="str">
        <f>IF(بيانات!B476&lt;&gt;"",بيانات!P476,"")</f>
        <v/>
      </c>
    </row>
    <row r="477" spans="1:9" ht="21.75" customHeight="1">
      <c r="A477" s="82" t="str">
        <f>IF(بيانات!B477&lt;&gt;"",بيانات!A477,"")</f>
        <v/>
      </c>
      <c r="B477" s="83" t="str">
        <f>IF(بيانات!B477&lt;&gt;"",بيانات!B477,"")</f>
        <v/>
      </c>
      <c r="C477" s="83" t="str">
        <f>IF(بيانات!B477&lt;&gt;"",بيانات!C477,"")</f>
        <v/>
      </c>
      <c r="D477" s="84" t="str">
        <f>IF(بيانات!B477&lt;&gt;"",بيانات!J477,"")</f>
        <v/>
      </c>
      <c r="E477" s="85"/>
      <c r="F477" s="86" t="str">
        <f t="shared" si="7"/>
        <v/>
      </c>
      <c r="G477" s="87"/>
      <c r="H477" s="88" t="str">
        <f>IF(بيانات!B477&lt;&gt;"",بيانات!K477,"")</f>
        <v/>
      </c>
      <c r="I477" s="88" t="str">
        <f>IF(بيانات!B477&lt;&gt;"",بيانات!P477,"")</f>
        <v/>
      </c>
    </row>
    <row r="478" spans="1:9" ht="21.75" customHeight="1">
      <c r="A478" s="89" t="str">
        <f>IF(بيانات!B478&lt;&gt;"",بيانات!A478,"")</f>
        <v/>
      </c>
      <c r="B478" s="90" t="str">
        <f>IF(بيانات!B478&lt;&gt;"",بيانات!B478,"")</f>
        <v/>
      </c>
      <c r="C478" s="90" t="str">
        <f>IF(بيانات!B478&lt;&gt;"",بيانات!C478,"")</f>
        <v/>
      </c>
      <c r="D478" s="91" t="str">
        <f>IF(بيانات!B478&lt;&gt;"",بيانات!J478,"")</f>
        <v/>
      </c>
      <c r="E478" s="92"/>
      <c r="F478" s="93" t="str">
        <f t="shared" si="7"/>
        <v/>
      </c>
      <c r="G478" s="94"/>
      <c r="H478" s="95" t="str">
        <f>IF(بيانات!B478&lt;&gt;"",بيانات!K478,"")</f>
        <v/>
      </c>
      <c r="I478" s="95" t="str">
        <f>IF(بيانات!B478&lt;&gt;"",بيانات!P478,"")</f>
        <v/>
      </c>
    </row>
    <row r="479" spans="1:9" ht="21.75" customHeight="1">
      <c r="A479" s="82" t="str">
        <f>IF(بيانات!B479&lt;&gt;"",بيانات!A479,"")</f>
        <v/>
      </c>
      <c r="B479" s="83" t="str">
        <f>IF(بيانات!B479&lt;&gt;"",بيانات!B479,"")</f>
        <v/>
      </c>
      <c r="C479" s="83" t="str">
        <f>IF(بيانات!B479&lt;&gt;"",بيانات!C479,"")</f>
        <v/>
      </c>
      <c r="D479" s="84" t="str">
        <f>IF(بيانات!B479&lt;&gt;"",بيانات!J479,"")</f>
        <v/>
      </c>
      <c r="E479" s="85"/>
      <c r="F479" s="86" t="str">
        <f t="shared" si="7"/>
        <v/>
      </c>
      <c r="G479" s="87"/>
      <c r="H479" s="88" t="str">
        <f>IF(بيانات!B479&lt;&gt;"",بيانات!K479,"")</f>
        <v/>
      </c>
      <c r="I479" s="88" t="str">
        <f>IF(بيانات!B479&lt;&gt;"",بيانات!P479,"")</f>
        <v/>
      </c>
    </row>
    <row r="480" spans="1:9" ht="21.75" customHeight="1">
      <c r="A480" s="89" t="str">
        <f>IF(بيانات!B480&lt;&gt;"",بيانات!A480,"")</f>
        <v/>
      </c>
      <c r="B480" s="90" t="str">
        <f>IF(بيانات!B480&lt;&gt;"",بيانات!B480,"")</f>
        <v/>
      </c>
      <c r="C480" s="90" t="str">
        <f>IF(بيانات!B480&lt;&gt;"",بيانات!C480,"")</f>
        <v/>
      </c>
      <c r="D480" s="91" t="str">
        <f>IF(بيانات!B480&lt;&gt;"",بيانات!J480,"")</f>
        <v/>
      </c>
      <c r="E480" s="92"/>
      <c r="F480" s="93" t="str">
        <f t="shared" si="7"/>
        <v/>
      </c>
      <c r="G480" s="94"/>
      <c r="H480" s="95" t="str">
        <f>IF(بيانات!B480&lt;&gt;"",بيانات!K480,"")</f>
        <v/>
      </c>
      <c r="I480" s="95" t="str">
        <f>IF(بيانات!B480&lt;&gt;"",بيانات!P480,"")</f>
        <v/>
      </c>
    </row>
    <row r="481" spans="1:9" ht="21.75" customHeight="1">
      <c r="A481" s="82" t="str">
        <f>IF(بيانات!B481&lt;&gt;"",بيانات!A481,"")</f>
        <v/>
      </c>
      <c r="B481" s="83" t="str">
        <f>IF(بيانات!B481&lt;&gt;"",بيانات!B481,"")</f>
        <v/>
      </c>
      <c r="C481" s="83" t="str">
        <f>IF(بيانات!B481&lt;&gt;"",بيانات!C481,"")</f>
        <v/>
      </c>
      <c r="D481" s="84" t="str">
        <f>IF(بيانات!B481&lt;&gt;"",بيانات!J481,"")</f>
        <v/>
      </c>
      <c r="E481" s="85"/>
      <c r="F481" s="86" t="str">
        <f t="shared" si="7"/>
        <v/>
      </c>
      <c r="G481" s="87"/>
      <c r="H481" s="88" t="str">
        <f>IF(بيانات!B481&lt;&gt;"",بيانات!K481,"")</f>
        <v/>
      </c>
      <c r="I481" s="88" t="str">
        <f>IF(بيانات!B481&lt;&gt;"",بيانات!P481,"")</f>
        <v/>
      </c>
    </row>
    <row r="482" spans="1:9" ht="21.75" customHeight="1">
      <c r="A482" s="89" t="str">
        <f>IF(بيانات!B482&lt;&gt;"",بيانات!A482,"")</f>
        <v/>
      </c>
      <c r="B482" s="90" t="str">
        <f>IF(بيانات!B482&lt;&gt;"",بيانات!B482,"")</f>
        <v/>
      </c>
      <c r="C482" s="90" t="str">
        <f>IF(بيانات!B482&lt;&gt;"",بيانات!C482,"")</f>
        <v/>
      </c>
      <c r="D482" s="91" t="str">
        <f>IF(بيانات!B482&lt;&gt;"",بيانات!J482,"")</f>
        <v/>
      </c>
      <c r="E482" s="92"/>
      <c r="F482" s="93" t="str">
        <f t="shared" si="7"/>
        <v/>
      </c>
      <c r="G482" s="94"/>
      <c r="H482" s="95" t="str">
        <f>IF(بيانات!B482&lt;&gt;"",بيانات!K482,"")</f>
        <v/>
      </c>
      <c r="I482" s="95" t="str">
        <f>IF(بيانات!B482&lt;&gt;"",بيانات!P482,"")</f>
        <v/>
      </c>
    </row>
    <row r="483" spans="1:9" ht="21.75" customHeight="1">
      <c r="A483" s="82" t="str">
        <f>IF(بيانات!B483&lt;&gt;"",بيانات!A483,"")</f>
        <v/>
      </c>
      <c r="B483" s="83" t="str">
        <f>IF(بيانات!B483&lt;&gt;"",بيانات!B483,"")</f>
        <v/>
      </c>
      <c r="C483" s="83" t="str">
        <f>IF(بيانات!B483&lt;&gt;"",بيانات!C483,"")</f>
        <v/>
      </c>
      <c r="D483" s="84" t="str">
        <f>IF(بيانات!B483&lt;&gt;"",بيانات!J483,"")</f>
        <v/>
      </c>
      <c r="E483" s="85"/>
      <c r="F483" s="86" t="str">
        <f t="shared" si="7"/>
        <v/>
      </c>
      <c r="G483" s="87"/>
      <c r="H483" s="88" t="str">
        <f>IF(بيانات!B483&lt;&gt;"",بيانات!K483,"")</f>
        <v/>
      </c>
      <c r="I483" s="88" t="str">
        <f>IF(بيانات!B483&lt;&gt;"",بيانات!P483,"")</f>
        <v/>
      </c>
    </row>
    <row r="484" spans="1:9" ht="21.75" customHeight="1">
      <c r="A484" s="89" t="str">
        <f>IF(بيانات!B484&lt;&gt;"",بيانات!A484,"")</f>
        <v/>
      </c>
      <c r="B484" s="90" t="str">
        <f>IF(بيانات!B484&lt;&gt;"",بيانات!B484,"")</f>
        <v/>
      </c>
      <c r="C484" s="90" t="str">
        <f>IF(بيانات!B484&lt;&gt;"",بيانات!C484,"")</f>
        <v/>
      </c>
      <c r="D484" s="91" t="str">
        <f>IF(بيانات!B484&lt;&gt;"",بيانات!J484,"")</f>
        <v/>
      </c>
      <c r="E484" s="92"/>
      <c r="F484" s="93" t="str">
        <f t="shared" si="7"/>
        <v/>
      </c>
      <c r="G484" s="94"/>
      <c r="H484" s="95" t="str">
        <f>IF(بيانات!B484&lt;&gt;"",بيانات!K484,"")</f>
        <v/>
      </c>
      <c r="I484" s="95" t="str">
        <f>IF(بيانات!B484&lt;&gt;"",بيانات!P484,"")</f>
        <v/>
      </c>
    </row>
    <row r="485" spans="1:9" ht="21.75" customHeight="1">
      <c r="A485" s="82" t="str">
        <f>IF(بيانات!B485&lt;&gt;"",بيانات!A485,"")</f>
        <v/>
      </c>
      <c r="B485" s="83" t="str">
        <f>IF(بيانات!B485&lt;&gt;"",بيانات!B485,"")</f>
        <v/>
      </c>
      <c r="C485" s="83" t="str">
        <f>IF(بيانات!B485&lt;&gt;"",بيانات!C485,"")</f>
        <v/>
      </c>
      <c r="D485" s="84" t="str">
        <f>IF(بيانات!B485&lt;&gt;"",بيانات!J485,"")</f>
        <v/>
      </c>
      <c r="E485" s="85"/>
      <c r="F485" s="86" t="str">
        <f t="shared" si="7"/>
        <v/>
      </c>
      <c r="G485" s="87"/>
      <c r="H485" s="88" t="str">
        <f>IF(بيانات!B485&lt;&gt;"",بيانات!K485,"")</f>
        <v/>
      </c>
      <c r="I485" s="88" t="str">
        <f>IF(بيانات!B485&lt;&gt;"",بيانات!P485,"")</f>
        <v/>
      </c>
    </row>
    <row r="486" spans="1:9" ht="21.75" customHeight="1">
      <c r="A486" s="89" t="str">
        <f>IF(بيانات!B486&lt;&gt;"",بيانات!A486,"")</f>
        <v/>
      </c>
      <c r="B486" s="90" t="str">
        <f>IF(بيانات!B486&lt;&gt;"",بيانات!B486,"")</f>
        <v/>
      </c>
      <c r="C486" s="90" t="str">
        <f>IF(بيانات!B486&lt;&gt;"",بيانات!C486,"")</f>
        <v/>
      </c>
      <c r="D486" s="91" t="str">
        <f>IF(بيانات!B486&lt;&gt;"",بيانات!J486,"")</f>
        <v/>
      </c>
      <c r="E486" s="92"/>
      <c r="F486" s="93" t="str">
        <f t="shared" si="7"/>
        <v/>
      </c>
      <c r="G486" s="94"/>
      <c r="H486" s="95" t="str">
        <f>IF(بيانات!B486&lt;&gt;"",بيانات!K486,"")</f>
        <v/>
      </c>
      <c r="I486" s="95" t="str">
        <f>IF(بيانات!B486&lt;&gt;"",بيانات!P486,"")</f>
        <v/>
      </c>
    </row>
    <row r="487" spans="1:9" ht="21.75" customHeight="1">
      <c r="A487" s="82" t="str">
        <f>IF(بيانات!B487&lt;&gt;"",بيانات!A487,"")</f>
        <v/>
      </c>
      <c r="B487" s="83" t="str">
        <f>IF(بيانات!B487&lt;&gt;"",بيانات!B487,"")</f>
        <v/>
      </c>
      <c r="C487" s="83" t="str">
        <f>IF(بيانات!B487&lt;&gt;"",بيانات!C487,"")</f>
        <v/>
      </c>
      <c r="D487" s="84" t="str">
        <f>IF(بيانات!B487&lt;&gt;"",بيانات!J487,"")</f>
        <v/>
      </c>
      <c r="E487" s="85"/>
      <c r="F487" s="86" t="str">
        <f t="shared" si="7"/>
        <v/>
      </c>
      <c r="G487" s="87"/>
      <c r="H487" s="88" t="str">
        <f>IF(بيانات!B487&lt;&gt;"",بيانات!K487,"")</f>
        <v/>
      </c>
      <c r="I487" s="88" t="str">
        <f>IF(بيانات!B487&lt;&gt;"",بيانات!P487,"")</f>
        <v/>
      </c>
    </row>
    <row r="488" spans="1:9" ht="21.75" customHeight="1">
      <c r="A488" s="89" t="str">
        <f>IF(بيانات!B488&lt;&gt;"",بيانات!A488,"")</f>
        <v/>
      </c>
      <c r="B488" s="90" t="str">
        <f>IF(بيانات!B488&lt;&gt;"",بيانات!B488,"")</f>
        <v/>
      </c>
      <c r="C488" s="90" t="str">
        <f>IF(بيانات!B488&lt;&gt;"",بيانات!C488,"")</f>
        <v/>
      </c>
      <c r="D488" s="91" t="str">
        <f>IF(بيانات!B488&lt;&gt;"",بيانات!J488,"")</f>
        <v/>
      </c>
      <c r="E488" s="92"/>
      <c r="F488" s="93" t="str">
        <f t="shared" si="7"/>
        <v/>
      </c>
      <c r="G488" s="94"/>
      <c r="H488" s="95" t="str">
        <f>IF(بيانات!B488&lt;&gt;"",بيانات!K488,"")</f>
        <v/>
      </c>
      <c r="I488" s="95" t="str">
        <f>IF(بيانات!B488&lt;&gt;"",بيانات!P488,"")</f>
        <v/>
      </c>
    </row>
    <row r="489" spans="1:9" ht="21.75" customHeight="1">
      <c r="A489" s="82" t="str">
        <f>IF(بيانات!B489&lt;&gt;"",بيانات!A489,"")</f>
        <v/>
      </c>
      <c r="B489" s="83" t="str">
        <f>IF(بيانات!B489&lt;&gt;"",بيانات!B489,"")</f>
        <v/>
      </c>
      <c r="C489" s="83" t="str">
        <f>IF(بيانات!B489&lt;&gt;"",بيانات!C489,"")</f>
        <v/>
      </c>
      <c r="D489" s="84" t="str">
        <f>IF(بيانات!B489&lt;&gt;"",بيانات!J489,"")</f>
        <v/>
      </c>
      <c r="E489" s="85"/>
      <c r="F489" s="86" t="str">
        <f t="shared" si="7"/>
        <v/>
      </c>
      <c r="G489" s="87"/>
      <c r="H489" s="88" t="str">
        <f>IF(بيانات!B489&lt;&gt;"",بيانات!K489,"")</f>
        <v/>
      </c>
      <c r="I489" s="88" t="str">
        <f>IF(بيانات!B489&lt;&gt;"",بيانات!P489,"")</f>
        <v/>
      </c>
    </row>
    <row r="490" spans="1:9" ht="21.75" customHeight="1">
      <c r="A490" s="89" t="str">
        <f>IF(بيانات!B490&lt;&gt;"",بيانات!A490,"")</f>
        <v/>
      </c>
      <c r="B490" s="90" t="str">
        <f>IF(بيانات!B490&lt;&gt;"",بيانات!B490,"")</f>
        <v/>
      </c>
      <c r="C490" s="90" t="str">
        <f>IF(بيانات!B490&lt;&gt;"",بيانات!C490,"")</f>
        <v/>
      </c>
      <c r="D490" s="91" t="str">
        <f>IF(بيانات!B490&lt;&gt;"",بيانات!J490,"")</f>
        <v/>
      </c>
      <c r="E490" s="92"/>
      <c r="F490" s="93" t="str">
        <f t="shared" si="7"/>
        <v/>
      </c>
      <c r="G490" s="94"/>
      <c r="H490" s="95" t="str">
        <f>IF(بيانات!B490&lt;&gt;"",بيانات!K490,"")</f>
        <v/>
      </c>
      <c r="I490" s="95" t="str">
        <f>IF(بيانات!B490&lt;&gt;"",بيانات!P490,"")</f>
        <v/>
      </c>
    </row>
    <row r="491" spans="1:9" ht="21.75" customHeight="1">
      <c r="A491" s="82" t="str">
        <f>IF(بيانات!B491&lt;&gt;"",بيانات!A491,"")</f>
        <v/>
      </c>
      <c r="B491" s="83" t="str">
        <f>IF(بيانات!B491&lt;&gt;"",بيانات!B491,"")</f>
        <v/>
      </c>
      <c r="C491" s="83" t="str">
        <f>IF(بيانات!B491&lt;&gt;"",بيانات!C491,"")</f>
        <v/>
      </c>
      <c r="D491" s="84" t="str">
        <f>IF(بيانات!B491&lt;&gt;"",بيانات!J491,"")</f>
        <v/>
      </c>
      <c r="E491" s="85"/>
      <c r="F491" s="86" t="str">
        <f t="shared" si="7"/>
        <v/>
      </c>
      <c r="G491" s="87"/>
      <c r="H491" s="88" t="str">
        <f>IF(بيانات!B491&lt;&gt;"",بيانات!K491,"")</f>
        <v/>
      </c>
      <c r="I491" s="88" t="str">
        <f>IF(بيانات!B491&lt;&gt;"",بيانات!P491,"")</f>
        <v/>
      </c>
    </row>
    <row r="492" spans="1:9" ht="21.75" customHeight="1">
      <c r="A492" s="89" t="str">
        <f>IF(بيانات!B492&lt;&gt;"",بيانات!A492,"")</f>
        <v/>
      </c>
      <c r="B492" s="90" t="str">
        <f>IF(بيانات!B492&lt;&gt;"",بيانات!B492,"")</f>
        <v/>
      </c>
      <c r="C492" s="90" t="str">
        <f>IF(بيانات!B492&lt;&gt;"",بيانات!C492,"")</f>
        <v/>
      </c>
      <c r="D492" s="91" t="str">
        <f>IF(بيانات!B492&lt;&gt;"",بيانات!J492,"")</f>
        <v/>
      </c>
      <c r="E492" s="92"/>
      <c r="F492" s="93" t="str">
        <f t="shared" si="7"/>
        <v/>
      </c>
      <c r="G492" s="94"/>
      <c r="H492" s="95" t="str">
        <f>IF(بيانات!B492&lt;&gt;"",بيانات!K492,"")</f>
        <v/>
      </c>
      <c r="I492" s="95" t="str">
        <f>IF(بيانات!B492&lt;&gt;"",بيانات!P492,"")</f>
        <v/>
      </c>
    </row>
    <row r="493" spans="1:9" ht="21.75" customHeight="1">
      <c r="A493" s="82" t="str">
        <f>IF(بيانات!B493&lt;&gt;"",بيانات!A493,"")</f>
        <v/>
      </c>
      <c r="B493" s="83" t="str">
        <f>IF(بيانات!B493&lt;&gt;"",بيانات!B493,"")</f>
        <v/>
      </c>
      <c r="C493" s="83" t="str">
        <f>IF(بيانات!B493&lt;&gt;"",بيانات!C493,"")</f>
        <v/>
      </c>
      <c r="D493" s="84" t="str">
        <f>IF(بيانات!B493&lt;&gt;"",بيانات!J493,"")</f>
        <v/>
      </c>
      <c r="E493" s="85"/>
      <c r="F493" s="86" t="str">
        <f t="shared" si="7"/>
        <v/>
      </c>
      <c r="G493" s="87"/>
      <c r="H493" s="88" t="str">
        <f>IF(بيانات!B493&lt;&gt;"",بيانات!K493,"")</f>
        <v/>
      </c>
      <c r="I493" s="88" t="str">
        <f>IF(بيانات!B493&lt;&gt;"",بيانات!P493,"")</f>
        <v/>
      </c>
    </row>
    <row r="494" spans="1:9" ht="21.75" customHeight="1">
      <c r="A494" s="89" t="str">
        <f>IF(بيانات!B494&lt;&gt;"",بيانات!A494,"")</f>
        <v/>
      </c>
      <c r="B494" s="90" t="str">
        <f>IF(بيانات!B494&lt;&gt;"",بيانات!B494,"")</f>
        <v/>
      </c>
      <c r="C494" s="90" t="str">
        <f>IF(بيانات!B494&lt;&gt;"",بيانات!C494,"")</f>
        <v/>
      </c>
      <c r="D494" s="91" t="str">
        <f>IF(بيانات!B494&lt;&gt;"",بيانات!J494,"")</f>
        <v/>
      </c>
      <c r="E494" s="92"/>
      <c r="F494" s="93" t="str">
        <f t="shared" si="7"/>
        <v/>
      </c>
      <c r="G494" s="94"/>
      <c r="H494" s="95" t="str">
        <f>IF(بيانات!B494&lt;&gt;"",بيانات!K494,"")</f>
        <v/>
      </c>
      <c r="I494" s="95" t="str">
        <f>IF(بيانات!B494&lt;&gt;"",بيانات!P494,"")</f>
        <v/>
      </c>
    </row>
    <row r="495" spans="1:9" ht="21.75" customHeight="1">
      <c r="A495" s="82" t="str">
        <f>IF(بيانات!B495&lt;&gt;"",بيانات!A495,"")</f>
        <v/>
      </c>
      <c r="B495" s="83" t="str">
        <f>IF(بيانات!B495&lt;&gt;"",بيانات!B495,"")</f>
        <v/>
      </c>
      <c r="C495" s="83" t="str">
        <f>IF(بيانات!B495&lt;&gt;"",بيانات!C495,"")</f>
        <v/>
      </c>
      <c r="D495" s="84" t="str">
        <f>IF(بيانات!B495&lt;&gt;"",بيانات!J495,"")</f>
        <v/>
      </c>
      <c r="E495" s="85"/>
      <c r="F495" s="86" t="str">
        <f t="shared" si="7"/>
        <v/>
      </c>
      <c r="G495" s="87"/>
      <c r="H495" s="88" t="str">
        <f>IF(بيانات!B495&lt;&gt;"",بيانات!K495,"")</f>
        <v/>
      </c>
      <c r="I495" s="88" t="str">
        <f>IF(بيانات!B495&lt;&gt;"",بيانات!P495,"")</f>
        <v/>
      </c>
    </row>
    <row r="496" spans="1:9" ht="21.75" customHeight="1">
      <c r="A496" s="89" t="str">
        <f>IF(بيانات!B496&lt;&gt;"",بيانات!A496,"")</f>
        <v/>
      </c>
      <c r="B496" s="90" t="str">
        <f>IF(بيانات!B496&lt;&gt;"",بيانات!B496,"")</f>
        <v/>
      </c>
      <c r="C496" s="90" t="str">
        <f>IF(بيانات!B496&lt;&gt;"",بيانات!C496,"")</f>
        <v/>
      </c>
      <c r="D496" s="91" t="str">
        <f>IF(بيانات!B496&lt;&gt;"",بيانات!J496,"")</f>
        <v/>
      </c>
      <c r="E496" s="92"/>
      <c r="F496" s="93" t="str">
        <f t="shared" si="7"/>
        <v/>
      </c>
      <c r="G496" s="94"/>
      <c r="H496" s="95" t="str">
        <f>IF(بيانات!B496&lt;&gt;"",بيانات!K496,"")</f>
        <v/>
      </c>
      <c r="I496" s="95" t="str">
        <f>IF(بيانات!B496&lt;&gt;"",بيانات!P496,"")</f>
        <v/>
      </c>
    </row>
    <row r="497" spans="1:9" ht="21.75" customHeight="1">
      <c r="A497" s="82" t="str">
        <f>IF(بيانات!B497&lt;&gt;"",بيانات!A497,"")</f>
        <v/>
      </c>
      <c r="B497" s="83" t="str">
        <f>IF(بيانات!B497&lt;&gt;"",بيانات!B497,"")</f>
        <v/>
      </c>
      <c r="C497" s="83" t="str">
        <f>IF(بيانات!B497&lt;&gt;"",بيانات!C497,"")</f>
        <v/>
      </c>
      <c r="D497" s="84" t="str">
        <f>IF(بيانات!B497&lt;&gt;"",بيانات!J497,"")</f>
        <v/>
      </c>
      <c r="E497" s="85"/>
      <c r="F497" s="86" t="str">
        <f t="shared" si="7"/>
        <v/>
      </c>
      <c r="G497" s="87"/>
      <c r="H497" s="88" t="str">
        <f>IF(بيانات!B497&lt;&gt;"",بيانات!K497,"")</f>
        <v/>
      </c>
      <c r="I497" s="88" t="str">
        <f>IF(بيانات!B497&lt;&gt;"",بيانات!P497,"")</f>
        <v/>
      </c>
    </row>
    <row r="498" spans="1:9" ht="21.75" customHeight="1">
      <c r="A498" s="89" t="str">
        <f>IF(بيانات!B498&lt;&gt;"",بيانات!A498,"")</f>
        <v/>
      </c>
      <c r="B498" s="90" t="str">
        <f>IF(بيانات!B498&lt;&gt;"",بيانات!B498,"")</f>
        <v/>
      </c>
      <c r="C498" s="90" t="str">
        <f>IF(بيانات!B498&lt;&gt;"",بيانات!C498,"")</f>
        <v/>
      </c>
      <c r="D498" s="91" t="str">
        <f>IF(بيانات!B498&lt;&gt;"",بيانات!J498,"")</f>
        <v/>
      </c>
      <c r="E498" s="92"/>
      <c r="F498" s="93" t="str">
        <f t="shared" si="7"/>
        <v/>
      </c>
      <c r="G498" s="94"/>
      <c r="H498" s="95" t="str">
        <f>IF(بيانات!B498&lt;&gt;"",بيانات!K498,"")</f>
        <v/>
      </c>
      <c r="I498" s="95" t="str">
        <f>IF(بيانات!B498&lt;&gt;"",بيانات!P498,"")</f>
        <v/>
      </c>
    </row>
    <row r="499" spans="1:9" ht="21.75" customHeight="1">
      <c r="A499" s="82" t="str">
        <f>IF(بيانات!B499&lt;&gt;"",بيانات!A499,"")</f>
        <v/>
      </c>
      <c r="B499" s="83" t="str">
        <f>IF(بيانات!B499&lt;&gt;"",بيانات!B499,"")</f>
        <v/>
      </c>
      <c r="C499" s="83" t="str">
        <f>IF(بيانات!B499&lt;&gt;"",بيانات!C499,"")</f>
        <v/>
      </c>
      <c r="D499" s="84" t="str">
        <f>IF(بيانات!B499&lt;&gt;"",بيانات!J499,"")</f>
        <v/>
      </c>
      <c r="E499" s="85"/>
      <c r="F499" s="86" t="str">
        <f t="shared" si="7"/>
        <v/>
      </c>
      <c r="G499" s="87"/>
      <c r="H499" s="88" t="str">
        <f>IF(بيانات!B499&lt;&gt;"",بيانات!K499,"")</f>
        <v/>
      </c>
      <c r="I499" s="88" t="str">
        <f>IF(بيانات!B499&lt;&gt;"",بيانات!P499,"")</f>
        <v/>
      </c>
    </row>
    <row r="500" spans="1:9" ht="21.75" customHeight="1">
      <c r="A500" s="89" t="str">
        <f>IF(بيانات!B500&lt;&gt;"",بيانات!A500,"")</f>
        <v/>
      </c>
      <c r="B500" s="90" t="str">
        <f>IF(بيانات!B500&lt;&gt;"",بيانات!B500,"")</f>
        <v/>
      </c>
      <c r="C500" s="90" t="str">
        <f>IF(بيانات!B500&lt;&gt;"",بيانات!C500,"")</f>
        <v/>
      </c>
      <c r="D500" s="91" t="str">
        <f>IF(بيانات!B500&lt;&gt;"",بيانات!J500,"")</f>
        <v/>
      </c>
      <c r="E500" s="92"/>
      <c r="F500" s="93" t="str">
        <f t="shared" si="7"/>
        <v/>
      </c>
      <c r="G500" s="94"/>
      <c r="H500" s="95" t="str">
        <f>IF(بيانات!B500&lt;&gt;"",بيانات!K500,"")</f>
        <v/>
      </c>
      <c r="I500" s="95" t="str">
        <f>IF(بيانات!B500&lt;&gt;"",بيانات!P500,"")</f>
        <v/>
      </c>
    </row>
    <row r="501" spans="1:9" ht="21.75" customHeight="1">
      <c r="A501" s="82" t="str">
        <f>IF(بيانات!B501&lt;&gt;"",بيانات!A501,"")</f>
        <v/>
      </c>
      <c r="B501" s="83" t="str">
        <f>IF(بيانات!B501&lt;&gt;"",بيانات!B501,"")</f>
        <v/>
      </c>
      <c r="C501" s="83" t="str">
        <f>IF(بيانات!B501&lt;&gt;"",بيانات!C501,"")</f>
        <v/>
      </c>
      <c r="D501" s="84" t="str">
        <f>IF(بيانات!B501&lt;&gt;"",بيانات!J501,"")</f>
        <v/>
      </c>
      <c r="E501" s="85"/>
      <c r="F501" s="86" t="str">
        <f t="shared" si="7"/>
        <v/>
      </c>
      <c r="G501" s="87"/>
      <c r="H501" s="88" t="str">
        <f>IF(بيانات!B501&lt;&gt;"",بيانات!K501,"")</f>
        <v/>
      </c>
      <c r="I501" s="88" t="str">
        <f>IF(بيانات!B501&lt;&gt;"",بيانات!P501,"")</f>
        <v/>
      </c>
    </row>
    <row r="502" spans="1:9" ht="21.75" customHeight="1">
      <c r="A502" s="89" t="str">
        <f>IF(بيانات!B502&lt;&gt;"",بيانات!A502,"")</f>
        <v/>
      </c>
      <c r="B502" s="90" t="str">
        <f>IF(بيانات!B502&lt;&gt;"",بيانات!B502,"")</f>
        <v/>
      </c>
      <c r="C502" s="90" t="str">
        <f>IF(بيانات!B502&lt;&gt;"",بيانات!C502,"")</f>
        <v/>
      </c>
      <c r="D502" s="91" t="str">
        <f>IF(بيانات!B502&lt;&gt;"",بيانات!J502,"")</f>
        <v/>
      </c>
      <c r="E502" s="92"/>
      <c r="F502" s="93" t="str">
        <f t="shared" si="7"/>
        <v/>
      </c>
      <c r="G502" s="94"/>
      <c r="H502" s="95" t="str">
        <f>IF(بيانات!B502&lt;&gt;"",بيانات!K502,"")</f>
        <v/>
      </c>
      <c r="I502" s="95" t="str">
        <f>IF(بيانات!B502&lt;&gt;"",بيانات!P502,"")</f>
        <v/>
      </c>
    </row>
    <row r="503" spans="1:9" ht="21.75" customHeight="1">
      <c r="A503" s="82" t="str">
        <f>IF(بيانات!B503&lt;&gt;"",بيانات!A503,"")</f>
        <v/>
      </c>
      <c r="B503" s="83" t="str">
        <f>IF(بيانات!B503&lt;&gt;"",بيانات!B503,"")</f>
        <v/>
      </c>
      <c r="C503" s="83" t="str">
        <f>IF(بيانات!B503&lt;&gt;"",بيانات!C503,"")</f>
        <v/>
      </c>
      <c r="D503" s="84" t="str">
        <f>IF(بيانات!B503&lt;&gt;"",بيانات!J503,"")</f>
        <v/>
      </c>
      <c r="E503" s="85"/>
      <c r="F503" s="86" t="str">
        <f t="shared" si="7"/>
        <v/>
      </c>
      <c r="G503" s="87"/>
      <c r="H503" s="88" t="str">
        <f>IF(بيانات!B503&lt;&gt;"",بيانات!K503,"")</f>
        <v/>
      </c>
      <c r="I503" s="88" t="str">
        <f>IF(بيانات!B503&lt;&gt;"",بيانات!P503,"")</f>
        <v/>
      </c>
    </row>
    <row r="504" spans="1:9" ht="21.75" customHeight="1">
      <c r="A504" s="89" t="str">
        <f>IF(بيانات!B504&lt;&gt;"",بيانات!A504,"")</f>
        <v/>
      </c>
      <c r="B504" s="90" t="str">
        <f>IF(بيانات!B504&lt;&gt;"",بيانات!B504,"")</f>
        <v/>
      </c>
      <c r="C504" s="90" t="str">
        <f>IF(بيانات!B504&lt;&gt;"",بيانات!C504,"")</f>
        <v/>
      </c>
      <c r="D504" s="91" t="str">
        <f>IF(بيانات!B504&lt;&gt;"",بيانات!J504,"")</f>
        <v/>
      </c>
      <c r="E504" s="92"/>
      <c r="F504" s="93" t="str">
        <f t="shared" si="7"/>
        <v/>
      </c>
      <c r="G504" s="94"/>
      <c r="H504" s="95" t="str">
        <f>IF(بيانات!B504&lt;&gt;"",بيانات!K504,"")</f>
        <v/>
      </c>
      <c r="I504" s="95" t="str">
        <f>IF(بيانات!B504&lt;&gt;"",بيانات!P504,"")</f>
        <v/>
      </c>
    </row>
    <row r="505" spans="1:9" ht="21.75" customHeight="1">
      <c r="A505" s="82" t="str">
        <f>IF(بيانات!B505&lt;&gt;"",بيانات!A505,"")</f>
        <v/>
      </c>
      <c r="B505" s="83" t="str">
        <f>IF(بيانات!B505&lt;&gt;"",بيانات!B505,"")</f>
        <v/>
      </c>
      <c r="C505" s="83" t="str">
        <f>IF(بيانات!B505&lt;&gt;"",بيانات!C505,"")</f>
        <v/>
      </c>
      <c r="D505" s="84" t="str">
        <f>IF(بيانات!B505&lt;&gt;"",بيانات!J505,"")</f>
        <v/>
      </c>
      <c r="E505" s="85"/>
      <c r="F505" s="86" t="str">
        <f t="shared" si="7"/>
        <v/>
      </c>
      <c r="G505" s="87"/>
      <c r="H505" s="88" t="str">
        <f>IF(بيانات!B505&lt;&gt;"",بيانات!K505,"")</f>
        <v/>
      </c>
      <c r="I505" s="88" t="str">
        <f>IF(بيانات!B505&lt;&gt;"",بيانات!P505,"")</f>
        <v/>
      </c>
    </row>
    <row r="506" spans="1:9" ht="21.75" customHeight="1">
      <c r="A506" s="89" t="str">
        <f>IF(بيانات!B506&lt;&gt;"",بيانات!A506,"")</f>
        <v/>
      </c>
      <c r="B506" s="90" t="str">
        <f>IF(بيانات!B506&lt;&gt;"",بيانات!B506,"")</f>
        <v/>
      </c>
      <c r="C506" s="90" t="str">
        <f>IF(بيانات!B506&lt;&gt;"",بيانات!C506,"")</f>
        <v/>
      </c>
      <c r="D506" s="91" t="str">
        <f>IF(بيانات!B506&lt;&gt;"",بيانات!J506,"")</f>
        <v/>
      </c>
      <c r="E506" s="92"/>
      <c r="F506" s="93" t="str">
        <f t="shared" si="7"/>
        <v/>
      </c>
      <c r="G506" s="94"/>
      <c r="H506" s="95" t="str">
        <f>IF(بيانات!B506&lt;&gt;"",بيانات!K506,"")</f>
        <v/>
      </c>
      <c r="I506" s="95" t="str">
        <f>IF(بيانات!B506&lt;&gt;"",بيانات!P506,"")</f>
        <v/>
      </c>
    </row>
    <row r="507" spans="1:9" ht="21.75" customHeight="1">
      <c r="A507" s="82" t="str">
        <f>IF(بيانات!B507&lt;&gt;"",بيانات!A507,"")</f>
        <v/>
      </c>
      <c r="B507" s="83" t="str">
        <f>IF(بيانات!B507&lt;&gt;"",بيانات!B507,"")</f>
        <v/>
      </c>
      <c r="C507" s="83" t="str">
        <f>IF(بيانات!B507&lt;&gt;"",بيانات!C507,"")</f>
        <v/>
      </c>
      <c r="D507" s="84" t="str">
        <f>IF(بيانات!B507&lt;&gt;"",بيانات!J507,"")</f>
        <v/>
      </c>
      <c r="E507" s="85"/>
      <c r="F507" s="86" t="str">
        <f t="shared" si="7"/>
        <v/>
      </c>
      <c r="G507" s="87"/>
      <c r="H507" s="88" t="str">
        <f>IF(بيانات!B507&lt;&gt;"",بيانات!K507,"")</f>
        <v/>
      </c>
      <c r="I507" s="88" t="str">
        <f>IF(بيانات!B507&lt;&gt;"",بيانات!P507,"")</f>
        <v/>
      </c>
    </row>
    <row r="508" spans="1:9" ht="21.75" customHeight="1">
      <c r="A508" s="89" t="str">
        <f>IF(بيانات!B508&lt;&gt;"",بيانات!A508,"")</f>
        <v/>
      </c>
      <c r="B508" s="90" t="str">
        <f>IF(بيانات!B508&lt;&gt;"",بيانات!B508,"")</f>
        <v/>
      </c>
      <c r="C508" s="90" t="str">
        <f>IF(بيانات!B508&lt;&gt;"",بيانات!C508,"")</f>
        <v/>
      </c>
      <c r="D508" s="91" t="str">
        <f>IF(بيانات!B508&lt;&gt;"",بيانات!J508,"")</f>
        <v/>
      </c>
      <c r="E508" s="92"/>
      <c r="F508" s="93" t="str">
        <f t="shared" si="7"/>
        <v/>
      </c>
      <c r="G508" s="94"/>
      <c r="H508" s="95" t="str">
        <f>IF(بيانات!B508&lt;&gt;"",بيانات!K508,"")</f>
        <v/>
      </c>
      <c r="I508" s="95" t="str">
        <f>IF(بيانات!B508&lt;&gt;"",بيانات!P508,"")</f>
        <v/>
      </c>
    </row>
    <row r="509" spans="1:9" ht="21.75" customHeight="1">
      <c r="A509" s="82" t="str">
        <f>IF(بيانات!B509&lt;&gt;"",بيانات!A509,"")</f>
        <v/>
      </c>
      <c r="B509" s="83" t="str">
        <f>IF(بيانات!B509&lt;&gt;"",بيانات!B509,"")</f>
        <v/>
      </c>
      <c r="C509" s="83" t="str">
        <f>IF(بيانات!B509&lt;&gt;"",بيانات!C509,"")</f>
        <v/>
      </c>
      <c r="D509" s="84" t="str">
        <f>IF(بيانات!B509&lt;&gt;"",بيانات!J509,"")</f>
        <v/>
      </c>
      <c r="E509" s="85"/>
      <c r="F509" s="86" t="str">
        <f t="shared" si="7"/>
        <v/>
      </c>
      <c r="G509" s="87"/>
      <c r="H509" s="88" t="str">
        <f>IF(بيانات!B509&lt;&gt;"",بيانات!K509,"")</f>
        <v/>
      </c>
      <c r="I509" s="88" t="str">
        <f>IF(بيانات!B509&lt;&gt;"",بيانات!P509,"")</f>
        <v/>
      </c>
    </row>
    <row r="510" spans="1:9" ht="21.75" customHeight="1">
      <c r="A510" s="89" t="str">
        <f>IF(بيانات!B510&lt;&gt;"",بيانات!A510,"")</f>
        <v/>
      </c>
      <c r="B510" s="90" t="str">
        <f>IF(بيانات!B510&lt;&gt;"",بيانات!B510,"")</f>
        <v/>
      </c>
      <c r="C510" s="90" t="str">
        <f>IF(بيانات!B510&lt;&gt;"",بيانات!C510,"")</f>
        <v/>
      </c>
      <c r="D510" s="91" t="str">
        <f>IF(بيانات!B510&lt;&gt;"",بيانات!J510,"")</f>
        <v/>
      </c>
      <c r="E510" s="92"/>
      <c r="F510" s="93" t="str">
        <f t="shared" si="7"/>
        <v/>
      </c>
      <c r="G510" s="94"/>
      <c r="H510" s="95" t="str">
        <f>IF(بيانات!B510&lt;&gt;"",بيانات!K510,"")</f>
        <v/>
      </c>
      <c r="I510" s="95" t="str">
        <f>IF(بيانات!B510&lt;&gt;"",بيانات!P510,"")</f>
        <v/>
      </c>
    </row>
    <row r="511" spans="1:9" ht="21.75" customHeight="1">
      <c r="A511" s="82" t="str">
        <f>IF(بيانات!B511&lt;&gt;"",بيانات!A511,"")</f>
        <v/>
      </c>
      <c r="B511" s="83" t="str">
        <f>IF(بيانات!B511&lt;&gt;"",بيانات!B511,"")</f>
        <v/>
      </c>
      <c r="C511" s="83" t="str">
        <f>IF(بيانات!B511&lt;&gt;"",بيانات!C511,"")</f>
        <v/>
      </c>
      <c r="D511" s="84" t="str">
        <f>IF(بيانات!B511&lt;&gt;"",بيانات!J511,"")</f>
        <v/>
      </c>
      <c r="E511" s="85"/>
      <c r="F511" s="86" t="str">
        <f t="shared" si="7"/>
        <v/>
      </c>
      <c r="G511" s="87"/>
      <c r="H511" s="88" t="str">
        <f>IF(بيانات!B511&lt;&gt;"",بيانات!K511,"")</f>
        <v/>
      </c>
      <c r="I511" s="88" t="str">
        <f>IF(بيانات!B511&lt;&gt;"",بيانات!P511,"")</f>
        <v/>
      </c>
    </row>
    <row r="512" spans="1:9" ht="21.75" customHeight="1">
      <c r="A512" s="89" t="str">
        <f>IF(بيانات!B512&lt;&gt;"",بيانات!A512,"")</f>
        <v/>
      </c>
      <c r="B512" s="90" t="str">
        <f>IF(بيانات!B512&lt;&gt;"",بيانات!B512,"")</f>
        <v/>
      </c>
      <c r="C512" s="90" t="str">
        <f>IF(بيانات!B512&lt;&gt;"",بيانات!C512,"")</f>
        <v/>
      </c>
      <c r="D512" s="91" t="str">
        <f>IF(بيانات!B512&lt;&gt;"",بيانات!J512,"")</f>
        <v/>
      </c>
      <c r="E512" s="92"/>
      <c r="F512" s="93" t="str">
        <f t="shared" si="7"/>
        <v/>
      </c>
      <c r="G512" s="94"/>
      <c r="H512" s="95" t="str">
        <f>IF(بيانات!B512&lt;&gt;"",بيانات!K512,"")</f>
        <v/>
      </c>
      <c r="I512" s="95" t="str">
        <f>IF(بيانات!B512&lt;&gt;"",بيانات!P512,"")</f>
        <v/>
      </c>
    </row>
    <row r="513" spans="1:9" ht="21.75" customHeight="1">
      <c r="A513" s="82" t="str">
        <f>IF(بيانات!B513&lt;&gt;"",بيانات!A513,"")</f>
        <v/>
      </c>
      <c r="B513" s="83" t="str">
        <f>IF(بيانات!B513&lt;&gt;"",بيانات!B513,"")</f>
        <v/>
      </c>
      <c r="C513" s="83" t="str">
        <f>IF(بيانات!B513&lt;&gt;"",بيانات!C513,"")</f>
        <v/>
      </c>
      <c r="D513" s="84" t="str">
        <f>IF(بيانات!B513&lt;&gt;"",بيانات!J513,"")</f>
        <v/>
      </c>
      <c r="E513" s="85"/>
      <c r="F513" s="86" t="str">
        <f t="shared" si="7"/>
        <v/>
      </c>
      <c r="G513" s="87"/>
      <c r="H513" s="88" t="str">
        <f>IF(بيانات!B513&lt;&gt;"",بيانات!K513,"")</f>
        <v/>
      </c>
      <c r="I513" s="88" t="str">
        <f>IF(بيانات!B513&lt;&gt;"",بيانات!P513,"")</f>
        <v/>
      </c>
    </row>
    <row r="514" spans="1:9" ht="21.75" customHeight="1">
      <c r="A514" s="89" t="str">
        <f>IF(بيانات!B514&lt;&gt;"",بيانات!A514,"")</f>
        <v/>
      </c>
      <c r="B514" s="90" t="str">
        <f>IF(بيانات!B514&lt;&gt;"",بيانات!B514,"")</f>
        <v/>
      </c>
      <c r="C514" s="90" t="str">
        <f>IF(بيانات!B514&lt;&gt;"",بيانات!C514,"")</f>
        <v/>
      </c>
      <c r="D514" s="91" t="str">
        <f>IF(بيانات!B514&lt;&gt;"",بيانات!J514,"")</f>
        <v/>
      </c>
      <c r="E514" s="92"/>
      <c r="F514" s="93" t="str">
        <f t="shared" si="7"/>
        <v/>
      </c>
      <c r="G514" s="94"/>
      <c r="H514" s="95" t="str">
        <f>IF(بيانات!B514&lt;&gt;"",بيانات!K514,"")</f>
        <v/>
      </c>
      <c r="I514" s="95" t="str">
        <f>IF(بيانات!B514&lt;&gt;"",بيانات!P514,"")</f>
        <v/>
      </c>
    </row>
    <row r="515" spans="1:9" ht="21.75" customHeight="1">
      <c r="A515" s="82" t="str">
        <f>IF(بيانات!B515&lt;&gt;"",بيانات!A515,"")</f>
        <v/>
      </c>
      <c r="B515" s="83" t="str">
        <f>IF(بيانات!B515&lt;&gt;"",بيانات!B515,"")</f>
        <v/>
      </c>
      <c r="C515" s="83" t="str">
        <f>IF(بيانات!B515&lt;&gt;"",بيانات!C515,"")</f>
        <v/>
      </c>
      <c r="D515" s="84" t="str">
        <f>IF(بيانات!B515&lt;&gt;"",بيانات!J515,"")</f>
        <v/>
      </c>
      <c r="E515" s="85"/>
      <c r="F515" s="86" t="str">
        <f t="shared" ref="F515:F578" si="8">IF(E515="","",E515+30)</f>
        <v/>
      </c>
      <c r="G515" s="87"/>
      <c r="H515" s="88" t="str">
        <f>IF(بيانات!B515&lt;&gt;"",بيانات!K515,"")</f>
        <v/>
      </c>
      <c r="I515" s="88" t="str">
        <f>IF(بيانات!B515&lt;&gt;"",بيانات!P515,"")</f>
        <v/>
      </c>
    </row>
    <row r="516" spans="1:9" ht="21.75" customHeight="1">
      <c r="A516" s="89" t="str">
        <f>IF(بيانات!B516&lt;&gt;"",بيانات!A516,"")</f>
        <v/>
      </c>
      <c r="B516" s="90" t="str">
        <f>IF(بيانات!B516&lt;&gt;"",بيانات!B516,"")</f>
        <v/>
      </c>
      <c r="C516" s="90" t="str">
        <f>IF(بيانات!B516&lt;&gt;"",بيانات!C516,"")</f>
        <v/>
      </c>
      <c r="D516" s="91" t="str">
        <f>IF(بيانات!B516&lt;&gt;"",بيانات!J516,"")</f>
        <v/>
      </c>
      <c r="E516" s="92"/>
      <c r="F516" s="93" t="str">
        <f t="shared" si="8"/>
        <v/>
      </c>
      <c r="G516" s="94"/>
      <c r="H516" s="95" t="str">
        <f>IF(بيانات!B516&lt;&gt;"",بيانات!K516,"")</f>
        <v/>
      </c>
      <c r="I516" s="95" t="str">
        <f>IF(بيانات!B516&lt;&gt;"",بيانات!P516,"")</f>
        <v/>
      </c>
    </row>
    <row r="517" spans="1:9" ht="21.75" customHeight="1">
      <c r="A517" s="82" t="str">
        <f>IF(بيانات!B517&lt;&gt;"",بيانات!A517,"")</f>
        <v/>
      </c>
      <c r="B517" s="83" t="str">
        <f>IF(بيانات!B517&lt;&gt;"",بيانات!B517,"")</f>
        <v/>
      </c>
      <c r="C517" s="83" t="str">
        <f>IF(بيانات!B517&lt;&gt;"",بيانات!C517,"")</f>
        <v/>
      </c>
      <c r="D517" s="84" t="str">
        <f>IF(بيانات!B517&lt;&gt;"",بيانات!J517,"")</f>
        <v/>
      </c>
      <c r="E517" s="85"/>
      <c r="F517" s="86" t="str">
        <f t="shared" si="8"/>
        <v/>
      </c>
      <c r="G517" s="87"/>
      <c r="H517" s="88" t="str">
        <f>IF(بيانات!B517&lt;&gt;"",بيانات!K517,"")</f>
        <v/>
      </c>
      <c r="I517" s="88" t="str">
        <f>IF(بيانات!B517&lt;&gt;"",بيانات!P517,"")</f>
        <v/>
      </c>
    </row>
    <row r="518" spans="1:9" ht="21.75" customHeight="1">
      <c r="A518" s="89" t="str">
        <f>IF(بيانات!B518&lt;&gt;"",بيانات!A518,"")</f>
        <v/>
      </c>
      <c r="B518" s="90" t="str">
        <f>IF(بيانات!B518&lt;&gt;"",بيانات!B518,"")</f>
        <v/>
      </c>
      <c r="C518" s="90" t="str">
        <f>IF(بيانات!B518&lt;&gt;"",بيانات!C518,"")</f>
        <v/>
      </c>
      <c r="D518" s="91" t="str">
        <f>IF(بيانات!B518&lt;&gt;"",بيانات!J518,"")</f>
        <v/>
      </c>
      <c r="E518" s="92"/>
      <c r="F518" s="93" t="str">
        <f t="shared" si="8"/>
        <v/>
      </c>
      <c r="G518" s="94"/>
      <c r="H518" s="95" t="str">
        <f>IF(بيانات!B518&lt;&gt;"",بيانات!K518,"")</f>
        <v/>
      </c>
      <c r="I518" s="95" t="str">
        <f>IF(بيانات!B518&lt;&gt;"",بيانات!P518,"")</f>
        <v/>
      </c>
    </row>
    <row r="519" spans="1:9" ht="21.75" customHeight="1">
      <c r="A519" s="82" t="str">
        <f>IF(بيانات!B519&lt;&gt;"",بيانات!A519,"")</f>
        <v/>
      </c>
      <c r="B519" s="83" t="str">
        <f>IF(بيانات!B519&lt;&gt;"",بيانات!B519,"")</f>
        <v/>
      </c>
      <c r="C519" s="83" t="str">
        <f>IF(بيانات!B519&lt;&gt;"",بيانات!C519,"")</f>
        <v/>
      </c>
      <c r="D519" s="84" t="str">
        <f>IF(بيانات!B519&lt;&gt;"",بيانات!J519,"")</f>
        <v/>
      </c>
      <c r="E519" s="85"/>
      <c r="F519" s="86" t="str">
        <f t="shared" si="8"/>
        <v/>
      </c>
      <c r="G519" s="87"/>
      <c r="H519" s="88" t="str">
        <f>IF(بيانات!B519&lt;&gt;"",بيانات!K519,"")</f>
        <v/>
      </c>
      <c r="I519" s="88" t="str">
        <f>IF(بيانات!B519&lt;&gt;"",بيانات!P519,"")</f>
        <v/>
      </c>
    </row>
    <row r="520" spans="1:9" ht="21.75" customHeight="1">
      <c r="A520" s="89" t="str">
        <f>IF(بيانات!B520&lt;&gt;"",بيانات!A520,"")</f>
        <v/>
      </c>
      <c r="B520" s="90" t="str">
        <f>IF(بيانات!B520&lt;&gt;"",بيانات!B520,"")</f>
        <v/>
      </c>
      <c r="C520" s="90" t="str">
        <f>IF(بيانات!B520&lt;&gt;"",بيانات!C520,"")</f>
        <v/>
      </c>
      <c r="D520" s="91" t="str">
        <f>IF(بيانات!B520&lt;&gt;"",بيانات!J520,"")</f>
        <v/>
      </c>
      <c r="E520" s="92"/>
      <c r="F520" s="93" t="str">
        <f t="shared" si="8"/>
        <v/>
      </c>
      <c r="G520" s="94"/>
      <c r="H520" s="95" t="str">
        <f>IF(بيانات!B520&lt;&gt;"",بيانات!K520,"")</f>
        <v/>
      </c>
      <c r="I520" s="95" t="str">
        <f>IF(بيانات!B520&lt;&gt;"",بيانات!P520,"")</f>
        <v/>
      </c>
    </row>
    <row r="521" spans="1:9" ht="21.75" customHeight="1">
      <c r="A521" s="82" t="str">
        <f>IF(بيانات!B521&lt;&gt;"",بيانات!A521,"")</f>
        <v/>
      </c>
      <c r="B521" s="83" t="str">
        <f>IF(بيانات!B521&lt;&gt;"",بيانات!B521,"")</f>
        <v/>
      </c>
      <c r="C521" s="83" t="str">
        <f>IF(بيانات!B521&lt;&gt;"",بيانات!C521,"")</f>
        <v/>
      </c>
      <c r="D521" s="84" t="str">
        <f>IF(بيانات!B521&lt;&gt;"",بيانات!J521,"")</f>
        <v/>
      </c>
      <c r="E521" s="85"/>
      <c r="F521" s="86" t="str">
        <f t="shared" si="8"/>
        <v/>
      </c>
      <c r="G521" s="87"/>
      <c r="H521" s="88" t="str">
        <f>IF(بيانات!B521&lt;&gt;"",بيانات!K521,"")</f>
        <v/>
      </c>
      <c r="I521" s="88" t="str">
        <f>IF(بيانات!B521&lt;&gt;"",بيانات!P521,"")</f>
        <v/>
      </c>
    </row>
    <row r="522" spans="1:9" ht="21.75" customHeight="1">
      <c r="A522" s="89" t="str">
        <f>IF(بيانات!B522&lt;&gt;"",بيانات!A522,"")</f>
        <v/>
      </c>
      <c r="B522" s="90" t="str">
        <f>IF(بيانات!B522&lt;&gt;"",بيانات!B522,"")</f>
        <v/>
      </c>
      <c r="C522" s="90" t="str">
        <f>IF(بيانات!B522&lt;&gt;"",بيانات!C522,"")</f>
        <v/>
      </c>
      <c r="D522" s="91" t="str">
        <f>IF(بيانات!B522&lt;&gt;"",بيانات!J522,"")</f>
        <v/>
      </c>
      <c r="E522" s="92"/>
      <c r="F522" s="93" t="str">
        <f t="shared" si="8"/>
        <v/>
      </c>
      <c r="G522" s="94"/>
      <c r="H522" s="95" t="str">
        <f>IF(بيانات!B522&lt;&gt;"",بيانات!K522,"")</f>
        <v/>
      </c>
      <c r="I522" s="95" t="str">
        <f>IF(بيانات!B522&lt;&gt;"",بيانات!P522,"")</f>
        <v/>
      </c>
    </row>
    <row r="523" spans="1:9" ht="21.75" customHeight="1">
      <c r="A523" s="82" t="str">
        <f>IF(بيانات!B523&lt;&gt;"",بيانات!A523,"")</f>
        <v/>
      </c>
      <c r="B523" s="83" t="str">
        <f>IF(بيانات!B523&lt;&gt;"",بيانات!B523,"")</f>
        <v/>
      </c>
      <c r="C523" s="83" t="str">
        <f>IF(بيانات!B523&lt;&gt;"",بيانات!C523,"")</f>
        <v/>
      </c>
      <c r="D523" s="84" t="str">
        <f>IF(بيانات!B523&lt;&gt;"",بيانات!J523,"")</f>
        <v/>
      </c>
      <c r="E523" s="85"/>
      <c r="F523" s="86" t="str">
        <f t="shared" si="8"/>
        <v/>
      </c>
      <c r="G523" s="87"/>
      <c r="H523" s="88" t="str">
        <f>IF(بيانات!B523&lt;&gt;"",بيانات!K523,"")</f>
        <v/>
      </c>
      <c r="I523" s="88" t="str">
        <f>IF(بيانات!B523&lt;&gt;"",بيانات!P523,"")</f>
        <v/>
      </c>
    </row>
    <row r="524" spans="1:9" ht="21.75" customHeight="1">
      <c r="A524" s="89" t="str">
        <f>IF(بيانات!B524&lt;&gt;"",بيانات!A524,"")</f>
        <v/>
      </c>
      <c r="B524" s="90" t="str">
        <f>IF(بيانات!B524&lt;&gt;"",بيانات!B524,"")</f>
        <v/>
      </c>
      <c r="C524" s="90" t="str">
        <f>IF(بيانات!B524&lt;&gt;"",بيانات!C524,"")</f>
        <v/>
      </c>
      <c r="D524" s="91" t="str">
        <f>IF(بيانات!B524&lt;&gt;"",بيانات!J524,"")</f>
        <v/>
      </c>
      <c r="E524" s="92"/>
      <c r="F524" s="93" t="str">
        <f t="shared" si="8"/>
        <v/>
      </c>
      <c r="G524" s="94"/>
      <c r="H524" s="95" t="str">
        <f>IF(بيانات!B524&lt;&gt;"",بيانات!K524,"")</f>
        <v/>
      </c>
      <c r="I524" s="95" t="str">
        <f>IF(بيانات!B524&lt;&gt;"",بيانات!P524,"")</f>
        <v/>
      </c>
    </row>
    <row r="525" spans="1:9" ht="21.75" customHeight="1">
      <c r="A525" s="82" t="str">
        <f>IF(بيانات!B525&lt;&gt;"",بيانات!A525,"")</f>
        <v/>
      </c>
      <c r="B525" s="83" t="str">
        <f>IF(بيانات!B525&lt;&gt;"",بيانات!B525,"")</f>
        <v/>
      </c>
      <c r="C525" s="83" t="str">
        <f>IF(بيانات!B525&lt;&gt;"",بيانات!C525,"")</f>
        <v/>
      </c>
      <c r="D525" s="84" t="str">
        <f>IF(بيانات!B525&lt;&gt;"",بيانات!J525,"")</f>
        <v/>
      </c>
      <c r="E525" s="85"/>
      <c r="F525" s="86" t="str">
        <f t="shared" si="8"/>
        <v/>
      </c>
      <c r="G525" s="87"/>
      <c r="H525" s="88" t="str">
        <f>IF(بيانات!B525&lt;&gt;"",بيانات!K525,"")</f>
        <v/>
      </c>
      <c r="I525" s="88" t="str">
        <f>IF(بيانات!B525&lt;&gt;"",بيانات!P525,"")</f>
        <v/>
      </c>
    </row>
    <row r="526" spans="1:9" ht="21.75" customHeight="1">
      <c r="A526" s="89" t="str">
        <f>IF(بيانات!B526&lt;&gt;"",بيانات!A526,"")</f>
        <v/>
      </c>
      <c r="B526" s="90" t="str">
        <f>IF(بيانات!B526&lt;&gt;"",بيانات!B526,"")</f>
        <v/>
      </c>
      <c r="C526" s="90" t="str">
        <f>IF(بيانات!B526&lt;&gt;"",بيانات!C526,"")</f>
        <v/>
      </c>
      <c r="D526" s="91" t="str">
        <f>IF(بيانات!B526&lt;&gt;"",بيانات!J526,"")</f>
        <v/>
      </c>
      <c r="E526" s="92"/>
      <c r="F526" s="93" t="str">
        <f t="shared" si="8"/>
        <v/>
      </c>
      <c r="G526" s="94"/>
      <c r="H526" s="95" t="str">
        <f>IF(بيانات!B526&lt;&gt;"",بيانات!K526,"")</f>
        <v/>
      </c>
      <c r="I526" s="95" t="str">
        <f>IF(بيانات!B526&lt;&gt;"",بيانات!P526,"")</f>
        <v/>
      </c>
    </row>
    <row r="527" spans="1:9" ht="21.75" customHeight="1">
      <c r="A527" s="82" t="str">
        <f>IF(بيانات!B527&lt;&gt;"",بيانات!A527,"")</f>
        <v/>
      </c>
      <c r="B527" s="83" t="str">
        <f>IF(بيانات!B527&lt;&gt;"",بيانات!B527,"")</f>
        <v/>
      </c>
      <c r="C527" s="83" t="str">
        <f>IF(بيانات!B527&lt;&gt;"",بيانات!C527,"")</f>
        <v/>
      </c>
      <c r="D527" s="84" t="str">
        <f>IF(بيانات!B527&lt;&gt;"",بيانات!J527,"")</f>
        <v/>
      </c>
      <c r="E527" s="85"/>
      <c r="F527" s="86" t="str">
        <f t="shared" si="8"/>
        <v/>
      </c>
      <c r="G527" s="87"/>
      <c r="H527" s="88" t="str">
        <f>IF(بيانات!B527&lt;&gt;"",بيانات!K527,"")</f>
        <v/>
      </c>
      <c r="I527" s="88" t="str">
        <f>IF(بيانات!B527&lt;&gt;"",بيانات!P527,"")</f>
        <v/>
      </c>
    </row>
    <row r="528" spans="1:9" ht="21.75" customHeight="1">
      <c r="A528" s="89" t="str">
        <f>IF(بيانات!B528&lt;&gt;"",بيانات!A528,"")</f>
        <v/>
      </c>
      <c r="B528" s="90" t="str">
        <f>IF(بيانات!B528&lt;&gt;"",بيانات!B528,"")</f>
        <v/>
      </c>
      <c r="C528" s="90" t="str">
        <f>IF(بيانات!B528&lt;&gt;"",بيانات!C528,"")</f>
        <v/>
      </c>
      <c r="D528" s="91" t="str">
        <f>IF(بيانات!B528&lt;&gt;"",بيانات!J528,"")</f>
        <v/>
      </c>
      <c r="E528" s="92"/>
      <c r="F528" s="93" t="str">
        <f t="shared" si="8"/>
        <v/>
      </c>
      <c r="G528" s="94"/>
      <c r="H528" s="95" t="str">
        <f>IF(بيانات!B528&lt;&gt;"",بيانات!K528,"")</f>
        <v/>
      </c>
      <c r="I528" s="95" t="str">
        <f>IF(بيانات!B528&lt;&gt;"",بيانات!P528,"")</f>
        <v/>
      </c>
    </row>
    <row r="529" spans="1:9" ht="21.75" customHeight="1">
      <c r="A529" s="82" t="str">
        <f>IF(بيانات!B529&lt;&gt;"",بيانات!A529,"")</f>
        <v/>
      </c>
      <c r="B529" s="83" t="str">
        <f>IF(بيانات!B529&lt;&gt;"",بيانات!B529,"")</f>
        <v/>
      </c>
      <c r="C529" s="83" t="str">
        <f>IF(بيانات!B529&lt;&gt;"",بيانات!C529,"")</f>
        <v/>
      </c>
      <c r="D529" s="84" t="str">
        <f>IF(بيانات!B529&lt;&gt;"",بيانات!J529,"")</f>
        <v/>
      </c>
      <c r="E529" s="85"/>
      <c r="F529" s="86" t="str">
        <f t="shared" si="8"/>
        <v/>
      </c>
      <c r="G529" s="87"/>
      <c r="H529" s="88" t="str">
        <f>IF(بيانات!B529&lt;&gt;"",بيانات!K529,"")</f>
        <v/>
      </c>
      <c r="I529" s="88" t="str">
        <f>IF(بيانات!B529&lt;&gt;"",بيانات!P529,"")</f>
        <v/>
      </c>
    </row>
    <row r="530" spans="1:9" ht="21.75" customHeight="1">
      <c r="A530" s="89" t="str">
        <f>IF(بيانات!B530&lt;&gt;"",بيانات!A530,"")</f>
        <v/>
      </c>
      <c r="B530" s="90" t="str">
        <f>IF(بيانات!B530&lt;&gt;"",بيانات!B530,"")</f>
        <v/>
      </c>
      <c r="C530" s="90" t="str">
        <f>IF(بيانات!B530&lt;&gt;"",بيانات!C530,"")</f>
        <v/>
      </c>
      <c r="D530" s="91" t="str">
        <f>IF(بيانات!B530&lt;&gt;"",بيانات!J530,"")</f>
        <v/>
      </c>
      <c r="E530" s="92"/>
      <c r="F530" s="93" t="str">
        <f t="shared" si="8"/>
        <v/>
      </c>
      <c r="G530" s="94"/>
      <c r="H530" s="95" t="str">
        <f>IF(بيانات!B530&lt;&gt;"",بيانات!K530,"")</f>
        <v/>
      </c>
      <c r="I530" s="95" t="str">
        <f>IF(بيانات!B530&lt;&gt;"",بيانات!P530,"")</f>
        <v/>
      </c>
    </row>
    <row r="531" spans="1:9" ht="21.75" customHeight="1">
      <c r="A531" s="82" t="str">
        <f>IF(بيانات!B531&lt;&gt;"",بيانات!A531,"")</f>
        <v/>
      </c>
      <c r="B531" s="83" t="str">
        <f>IF(بيانات!B531&lt;&gt;"",بيانات!B531,"")</f>
        <v/>
      </c>
      <c r="C531" s="83" t="str">
        <f>IF(بيانات!B531&lt;&gt;"",بيانات!C531,"")</f>
        <v/>
      </c>
      <c r="D531" s="84" t="str">
        <f>IF(بيانات!B531&lt;&gt;"",بيانات!J531,"")</f>
        <v/>
      </c>
      <c r="E531" s="85"/>
      <c r="F531" s="86" t="str">
        <f t="shared" si="8"/>
        <v/>
      </c>
      <c r="G531" s="87"/>
      <c r="H531" s="88" t="str">
        <f>IF(بيانات!B531&lt;&gt;"",بيانات!K531,"")</f>
        <v/>
      </c>
      <c r="I531" s="88" t="str">
        <f>IF(بيانات!B531&lt;&gt;"",بيانات!P531,"")</f>
        <v/>
      </c>
    </row>
    <row r="532" spans="1:9" ht="21.75" customHeight="1">
      <c r="A532" s="89" t="str">
        <f>IF(بيانات!B532&lt;&gt;"",بيانات!A532,"")</f>
        <v/>
      </c>
      <c r="B532" s="90" t="str">
        <f>IF(بيانات!B532&lt;&gt;"",بيانات!B532,"")</f>
        <v/>
      </c>
      <c r="C532" s="90" t="str">
        <f>IF(بيانات!B532&lt;&gt;"",بيانات!C532,"")</f>
        <v/>
      </c>
      <c r="D532" s="91" t="str">
        <f>IF(بيانات!B532&lt;&gt;"",بيانات!J532,"")</f>
        <v/>
      </c>
      <c r="E532" s="92"/>
      <c r="F532" s="93" t="str">
        <f t="shared" si="8"/>
        <v/>
      </c>
      <c r="G532" s="94"/>
      <c r="H532" s="95" t="str">
        <f>IF(بيانات!B532&lt;&gt;"",بيانات!K532,"")</f>
        <v/>
      </c>
      <c r="I532" s="95" t="str">
        <f>IF(بيانات!B532&lt;&gt;"",بيانات!P532,"")</f>
        <v/>
      </c>
    </row>
    <row r="533" spans="1:9" ht="21.75" customHeight="1">
      <c r="A533" s="82" t="str">
        <f>IF(بيانات!B533&lt;&gt;"",بيانات!A533,"")</f>
        <v/>
      </c>
      <c r="B533" s="83" t="str">
        <f>IF(بيانات!B533&lt;&gt;"",بيانات!B533,"")</f>
        <v/>
      </c>
      <c r="C533" s="83" t="str">
        <f>IF(بيانات!B533&lt;&gt;"",بيانات!C533,"")</f>
        <v/>
      </c>
      <c r="D533" s="84" t="str">
        <f>IF(بيانات!B533&lt;&gt;"",بيانات!J533,"")</f>
        <v/>
      </c>
      <c r="E533" s="85"/>
      <c r="F533" s="86" t="str">
        <f t="shared" si="8"/>
        <v/>
      </c>
      <c r="G533" s="87"/>
      <c r="H533" s="88" t="str">
        <f>IF(بيانات!B533&lt;&gt;"",بيانات!K533,"")</f>
        <v/>
      </c>
      <c r="I533" s="88" t="str">
        <f>IF(بيانات!B533&lt;&gt;"",بيانات!P533,"")</f>
        <v/>
      </c>
    </row>
    <row r="534" spans="1:9" ht="21.75" customHeight="1">
      <c r="A534" s="89" t="str">
        <f>IF(بيانات!B534&lt;&gt;"",بيانات!A534,"")</f>
        <v/>
      </c>
      <c r="B534" s="90" t="str">
        <f>IF(بيانات!B534&lt;&gt;"",بيانات!B534,"")</f>
        <v/>
      </c>
      <c r="C534" s="90" t="str">
        <f>IF(بيانات!B534&lt;&gt;"",بيانات!C534,"")</f>
        <v/>
      </c>
      <c r="D534" s="91" t="str">
        <f>IF(بيانات!B534&lt;&gt;"",بيانات!J534,"")</f>
        <v/>
      </c>
      <c r="E534" s="92"/>
      <c r="F534" s="93" t="str">
        <f t="shared" si="8"/>
        <v/>
      </c>
      <c r="G534" s="94"/>
      <c r="H534" s="95" t="str">
        <f>IF(بيانات!B534&lt;&gt;"",بيانات!K534,"")</f>
        <v/>
      </c>
      <c r="I534" s="95" t="str">
        <f>IF(بيانات!B534&lt;&gt;"",بيانات!P534,"")</f>
        <v/>
      </c>
    </row>
    <row r="535" spans="1:9" ht="21.75" customHeight="1">
      <c r="A535" s="82" t="str">
        <f>IF(بيانات!B535&lt;&gt;"",بيانات!A535,"")</f>
        <v/>
      </c>
      <c r="B535" s="83" t="str">
        <f>IF(بيانات!B535&lt;&gt;"",بيانات!B535,"")</f>
        <v/>
      </c>
      <c r="C535" s="83" t="str">
        <f>IF(بيانات!B535&lt;&gt;"",بيانات!C535,"")</f>
        <v/>
      </c>
      <c r="D535" s="84" t="str">
        <f>IF(بيانات!B535&lt;&gt;"",بيانات!J535,"")</f>
        <v/>
      </c>
      <c r="E535" s="85"/>
      <c r="F535" s="86" t="str">
        <f t="shared" si="8"/>
        <v/>
      </c>
      <c r="G535" s="87"/>
      <c r="H535" s="88" t="str">
        <f>IF(بيانات!B535&lt;&gt;"",بيانات!K535,"")</f>
        <v/>
      </c>
      <c r="I535" s="88" t="str">
        <f>IF(بيانات!B535&lt;&gt;"",بيانات!P535,"")</f>
        <v/>
      </c>
    </row>
    <row r="536" spans="1:9" ht="21.75" customHeight="1">
      <c r="A536" s="89" t="str">
        <f>IF(بيانات!B536&lt;&gt;"",بيانات!A536,"")</f>
        <v/>
      </c>
      <c r="B536" s="90" t="str">
        <f>IF(بيانات!B536&lt;&gt;"",بيانات!B536,"")</f>
        <v/>
      </c>
      <c r="C536" s="90" t="str">
        <f>IF(بيانات!B536&lt;&gt;"",بيانات!C536,"")</f>
        <v/>
      </c>
      <c r="D536" s="91" t="str">
        <f>IF(بيانات!B536&lt;&gt;"",بيانات!J536,"")</f>
        <v/>
      </c>
      <c r="E536" s="92"/>
      <c r="F536" s="93" t="str">
        <f t="shared" si="8"/>
        <v/>
      </c>
      <c r="G536" s="94"/>
      <c r="H536" s="95" t="str">
        <f>IF(بيانات!B536&lt;&gt;"",بيانات!K536,"")</f>
        <v/>
      </c>
      <c r="I536" s="95" t="str">
        <f>IF(بيانات!B536&lt;&gt;"",بيانات!P536,"")</f>
        <v/>
      </c>
    </row>
    <row r="537" spans="1:9" ht="21.75" customHeight="1">
      <c r="A537" s="82" t="str">
        <f>IF(بيانات!B537&lt;&gt;"",بيانات!A537,"")</f>
        <v/>
      </c>
      <c r="B537" s="83" t="str">
        <f>IF(بيانات!B537&lt;&gt;"",بيانات!B537,"")</f>
        <v/>
      </c>
      <c r="C537" s="83" t="str">
        <f>IF(بيانات!B537&lt;&gt;"",بيانات!C537,"")</f>
        <v/>
      </c>
      <c r="D537" s="84" t="str">
        <f>IF(بيانات!B537&lt;&gt;"",بيانات!J537,"")</f>
        <v/>
      </c>
      <c r="E537" s="85"/>
      <c r="F537" s="86" t="str">
        <f t="shared" si="8"/>
        <v/>
      </c>
      <c r="G537" s="87"/>
      <c r="H537" s="88" t="str">
        <f>IF(بيانات!B537&lt;&gt;"",بيانات!K537,"")</f>
        <v/>
      </c>
      <c r="I537" s="88" t="str">
        <f>IF(بيانات!B537&lt;&gt;"",بيانات!P537,"")</f>
        <v/>
      </c>
    </row>
    <row r="538" spans="1:9" ht="21.75" customHeight="1">
      <c r="A538" s="89" t="str">
        <f>IF(بيانات!B538&lt;&gt;"",بيانات!A538,"")</f>
        <v/>
      </c>
      <c r="B538" s="90" t="str">
        <f>IF(بيانات!B538&lt;&gt;"",بيانات!B538,"")</f>
        <v/>
      </c>
      <c r="C538" s="90" t="str">
        <f>IF(بيانات!B538&lt;&gt;"",بيانات!C538,"")</f>
        <v/>
      </c>
      <c r="D538" s="91" t="str">
        <f>IF(بيانات!B538&lt;&gt;"",بيانات!J538,"")</f>
        <v/>
      </c>
      <c r="E538" s="92"/>
      <c r="F538" s="93" t="str">
        <f t="shared" si="8"/>
        <v/>
      </c>
      <c r="G538" s="94"/>
      <c r="H538" s="95" t="str">
        <f>IF(بيانات!B538&lt;&gt;"",بيانات!K538,"")</f>
        <v/>
      </c>
      <c r="I538" s="95" t="str">
        <f>IF(بيانات!B538&lt;&gt;"",بيانات!P538,"")</f>
        <v/>
      </c>
    </row>
    <row r="539" spans="1:9" ht="21.75" customHeight="1">
      <c r="A539" s="82" t="str">
        <f>IF(بيانات!B539&lt;&gt;"",بيانات!A539,"")</f>
        <v/>
      </c>
      <c r="B539" s="83" t="str">
        <f>IF(بيانات!B539&lt;&gt;"",بيانات!B539,"")</f>
        <v/>
      </c>
      <c r="C539" s="83" t="str">
        <f>IF(بيانات!B539&lt;&gt;"",بيانات!C539,"")</f>
        <v/>
      </c>
      <c r="D539" s="84" t="str">
        <f>IF(بيانات!B539&lt;&gt;"",بيانات!J539,"")</f>
        <v/>
      </c>
      <c r="E539" s="85"/>
      <c r="F539" s="86" t="str">
        <f t="shared" si="8"/>
        <v/>
      </c>
      <c r="G539" s="87"/>
      <c r="H539" s="88" t="str">
        <f>IF(بيانات!B539&lt;&gt;"",بيانات!K539,"")</f>
        <v/>
      </c>
      <c r="I539" s="88" t="str">
        <f>IF(بيانات!B539&lt;&gt;"",بيانات!P539,"")</f>
        <v/>
      </c>
    </row>
    <row r="540" spans="1:9" ht="21.75" customHeight="1">
      <c r="A540" s="89" t="str">
        <f>IF(بيانات!B540&lt;&gt;"",بيانات!A540,"")</f>
        <v/>
      </c>
      <c r="B540" s="90" t="str">
        <f>IF(بيانات!B540&lt;&gt;"",بيانات!B540,"")</f>
        <v/>
      </c>
      <c r="C540" s="90" t="str">
        <f>IF(بيانات!B540&lt;&gt;"",بيانات!C540,"")</f>
        <v/>
      </c>
      <c r="D540" s="91" t="str">
        <f>IF(بيانات!B540&lt;&gt;"",بيانات!J540,"")</f>
        <v/>
      </c>
      <c r="E540" s="92"/>
      <c r="F540" s="93" t="str">
        <f t="shared" si="8"/>
        <v/>
      </c>
      <c r="G540" s="94"/>
      <c r="H540" s="95" t="str">
        <f>IF(بيانات!B540&lt;&gt;"",بيانات!K540,"")</f>
        <v/>
      </c>
      <c r="I540" s="95" t="str">
        <f>IF(بيانات!B540&lt;&gt;"",بيانات!P540,"")</f>
        <v/>
      </c>
    </row>
    <row r="541" spans="1:9" ht="21.75" customHeight="1">
      <c r="A541" s="82" t="str">
        <f>IF(بيانات!B541&lt;&gt;"",بيانات!A541,"")</f>
        <v/>
      </c>
      <c r="B541" s="83" t="str">
        <f>IF(بيانات!B541&lt;&gt;"",بيانات!B541,"")</f>
        <v/>
      </c>
      <c r="C541" s="83" t="str">
        <f>IF(بيانات!B541&lt;&gt;"",بيانات!C541,"")</f>
        <v/>
      </c>
      <c r="D541" s="84" t="str">
        <f>IF(بيانات!B541&lt;&gt;"",بيانات!J541,"")</f>
        <v/>
      </c>
      <c r="E541" s="85"/>
      <c r="F541" s="86" t="str">
        <f t="shared" si="8"/>
        <v/>
      </c>
      <c r="G541" s="87"/>
      <c r="H541" s="88" t="str">
        <f>IF(بيانات!B541&lt;&gt;"",بيانات!K541,"")</f>
        <v/>
      </c>
      <c r="I541" s="88" t="str">
        <f>IF(بيانات!B541&lt;&gt;"",بيانات!P541,"")</f>
        <v/>
      </c>
    </row>
    <row r="542" spans="1:9" ht="21.75" customHeight="1">
      <c r="A542" s="89" t="str">
        <f>IF(بيانات!B542&lt;&gt;"",بيانات!A542,"")</f>
        <v/>
      </c>
      <c r="B542" s="90" t="str">
        <f>IF(بيانات!B542&lt;&gt;"",بيانات!B542,"")</f>
        <v/>
      </c>
      <c r="C542" s="90" t="str">
        <f>IF(بيانات!B542&lt;&gt;"",بيانات!C542,"")</f>
        <v/>
      </c>
      <c r="D542" s="91" t="str">
        <f>IF(بيانات!B542&lt;&gt;"",بيانات!J542,"")</f>
        <v/>
      </c>
      <c r="E542" s="92"/>
      <c r="F542" s="93" t="str">
        <f t="shared" si="8"/>
        <v/>
      </c>
      <c r="G542" s="94"/>
      <c r="H542" s="95" t="str">
        <f>IF(بيانات!B542&lt;&gt;"",بيانات!K542,"")</f>
        <v/>
      </c>
      <c r="I542" s="95" t="str">
        <f>IF(بيانات!B542&lt;&gt;"",بيانات!P542,"")</f>
        <v/>
      </c>
    </row>
    <row r="543" spans="1:9" ht="21.75" customHeight="1">
      <c r="A543" s="82" t="str">
        <f>IF(بيانات!B543&lt;&gt;"",بيانات!A543,"")</f>
        <v/>
      </c>
      <c r="B543" s="83" t="str">
        <f>IF(بيانات!B543&lt;&gt;"",بيانات!B543,"")</f>
        <v/>
      </c>
      <c r="C543" s="83" t="str">
        <f>IF(بيانات!B543&lt;&gt;"",بيانات!C543,"")</f>
        <v/>
      </c>
      <c r="D543" s="84" t="str">
        <f>IF(بيانات!B543&lt;&gt;"",بيانات!J543,"")</f>
        <v/>
      </c>
      <c r="E543" s="85"/>
      <c r="F543" s="86" t="str">
        <f t="shared" si="8"/>
        <v/>
      </c>
      <c r="G543" s="87"/>
      <c r="H543" s="88" t="str">
        <f>IF(بيانات!B543&lt;&gt;"",بيانات!K543,"")</f>
        <v/>
      </c>
      <c r="I543" s="88" t="str">
        <f>IF(بيانات!B543&lt;&gt;"",بيانات!P543,"")</f>
        <v/>
      </c>
    </row>
    <row r="544" spans="1:9" ht="21.75" customHeight="1">
      <c r="A544" s="89" t="str">
        <f>IF(بيانات!B544&lt;&gt;"",بيانات!A544,"")</f>
        <v/>
      </c>
      <c r="B544" s="90" t="str">
        <f>IF(بيانات!B544&lt;&gt;"",بيانات!B544,"")</f>
        <v/>
      </c>
      <c r="C544" s="90" t="str">
        <f>IF(بيانات!B544&lt;&gt;"",بيانات!C544,"")</f>
        <v/>
      </c>
      <c r="D544" s="91" t="str">
        <f>IF(بيانات!B544&lt;&gt;"",بيانات!J544,"")</f>
        <v/>
      </c>
      <c r="E544" s="92"/>
      <c r="F544" s="93" t="str">
        <f t="shared" si="8"/>
        <v/>
      </c>
      <c r="G544" s="94"/>
      <c r="H544" s="95" t="str">
        <f>IF(بيانات!B544&lt;&gt;"",بيانات!K544,"")</f>
        <v/>
      </c>
      <c r="I544" s="95" t="str">
        <f>IF(بيانات!B544&lt;&gt;"",بيانات!P544,"")</f>
        <v/>
      </c>
    </row>
    <row r="545" spans="1:9" ht="21.75" customHeight="1">
      <c r="A545" s="82" t="str">
        <f>IF(بيانات!B545&lt;&gt;"",بيانات!A545,"")</f>
        <v/>
      </c>
      <c r="B545" s="83" t="str">
        <f>IF(بيانات!B545&lt;&gt;"",بيانات!B545,"")</f>
        <v/>
      </c>
      <c r="C545" s="83" t="str">
        <f>IF(بيانات!B545&lt;&gt;"",بيانات!C545,"")</f>
        <v/>
      </c>
      <c r="D545" s="84" t="str">
        <f>IF(بيانات!B545&lt;&gt;"",بيانات!J545,"")</f>
        <v/>
      </c>
      <c r="E545" s="85"/>
      <c r="F545" s="86" t="str">
        <f t="shared" si="8"/>
        <v/>
      </c>
      <c r="G545" s="87"/>
      <c r="H545" s="88" t="str">
        <f>IF(بيانات!B545&lt;&gt;"",بيانات!K545,"")</f>
        <v/>
      </c>
      <c r="I545" s="88" t="str">
        <f>IF(بيانات!B545&lt;&gt;"",بيانات!P545,"")</f>
        <v/>
      </c>
    </row>
    <row r="546" spans="1:9" ht="21.75" customHeight="1">
      <c r="A546" s="89" t="str">
        <f>IF(بيانات!B546&lt;&gt;"",بيانات!A546,"")</f>
        <v/>
      </c>
      <c r="B546" s="90" t="str">
        <f>IF(بيانات!B546&lt;&gt;"",بيانات!B546,"")</f>
        <v/>
      </c>
      <c r="C546" s="90" t="str">
        <f>IF(بيانات!B546&lt;&gt;"",بيانات!C546,"")</f>
        <v/>
      </c>
      <c r="D546" s="91" t="str">
        <f>IF(بيانات!B546&lt;&gt;"",بيانات!J546,"")</f>
        <v/>
      </c>
      <c r="E546" s="92"/>
      <c r="F546" s="93" t="str">
        <f t="shared" si="8"/>
        <v/>
      </c>
      <c r="G546" s="94"/>
      <c r="H546" s="95" t="str">
        <f>IF(بيانات!B546&lt;&gt;"",بيانات!K546,"")</f>
        <v/>
      </c>
      <c r="I546" s="95" t="str">
        <f>IF(بيانات!B546&lt;&gt;"",بيانات!P546,"")</f>
        <v/>
      </c>
    </row>
    <row r="547" spans="1:9" ht="21.75" customHeight="1">
      <c r="A547" s="82" t="str">
        <f>IF(بيانات!B547&lt;&gt;"",بيانات!A547,"")</f>
        <v/>
      </c>
      <c r="B547" s="83" t="str">
        <f>IF(بيانات!B547&lt;&gt;"",بيانات!B547,"")</f>
        <v/>
      </c>
      <c r="C547" s="83" t="str">
        <f>IF(بيانات!B547&lt;&gt;"",بيانات!C547,"")</f>
        <v/>
      </c>
      <c r="D547" s="84" t="str">
        <f>IF(بيانات!B547&lt;&gt;"",بيانات!J547,"")</f>
        <v/>
      </c>
      <c r="E547" s="85"/>
      <c r="F547" s="86" t="str">
        <f t="shared" si="8"/>
        <v/>
      </c>
      <c r="G547" s="87"/>
      <c r="H547" s="88" t="str">
        <f>IF(بيانات!B547&lt;&gt;"",بيانات!K547,"")</f>
        <v/>
      </c>
      <c r="I547" s="88" t="str">
        <f>IF(بيانات!B547&lt;&gt;"",بيانات!P547,"")</f>
        <v/>
      </c>
    </row>
    <row r="548" spans="1:9" ht="21.75" customHeight="1">
      <c r="A548" s="89" t="str">
        <f>IF(بيانات!B548&lt;&gt;"",بيانات!A548,"")</f>
        <v/>
      </c>
      <c r="B548" s="90" t="str">
        <f>IF(بيانات!B548&lt;&gt;"",بيانات!B548,"")</f>
        <v/>
      </c>
      <c r="C548" s="90" t="str">
        <f>IF(بيانات!B548&lt;&gt;"",بيانات!C548,"")</f>
        <v/>
      </c>
      <c r="D548" s="91" t="str">
        <f>IF(بيانات!B548&lt;&gt;"",بيانات!J548,"")</f>
        <v/>
      </c>
      <c r="E548" s="92"/>
      <c r="F548" s="93" t="str">
        <f t="shared" si="8"/>
        <v/>
      </c>
      <c r="G548" s="94"/>
      <c r="H548" s="95" t="str">
        <f>IF(بيانات!B548&lt;&gt;"",بيانات!K548,"")</f>
        <v/>
      </c>
      <c r="I548" s="95" t="str">
        <f>IF(بيانات!B548&lt;&gt;"",بيانات!P548,"")</f>
        <v/>
      </c>
    </row>
    <row r="549" spans="1:9" ht="21.75" customHeight="1">
      <c r="A549" s="82" t="str">
        <f>IF(بيانات!B549&lt;&gt;"",بيانات!A549,"")</f>
        <v/>
      </c>
      <c r="B549" s="83" t="str">
        <f>IF(بيانات!B549&lt;&gt;"",بيانات!B549,"")</f>
        <v/>
      </c>
      <c r="C549" s="83" t="str">
        <f>IF(بيانات!B549&lt;&gt;"",بيانات!C549,"")</f>
        <v/>
      </c>
      <c r="D549" s="84" t="str">
        <f>IF(بيانات!B549&lt;&gt;"",بيانات!J549,"")</f>
        <v/>
      </c>
      <c r="E549" s="85"/>
      <c r="F549" s="86" t="str">
        <f t="shared" si="8"/>
        <v/>
      </c>
      <c r="G549" s="87"/>
      <c r="H549" s="88" t="str">
        <f>IF(بيانات!B549&lt;&gt;"",بيانات!K549,"")</f>
        <v/>
      </c>
      <c r="I549" s="88" t="str">
        <f>IF(بيانات!B549&lt;&gt;"",بيانات!P549,"")</f>
        <v/>
      </c>
    </row>
    <row r="550" spans="1:9" ht="21.75" customHeight="1">
      <c r="A550" s="89" t="str">
        <f>IF(بيانات!B550&lt;&gt;"",بيانات!A550,"")</f>
        <v/>
      </c>
      <c r="B550" s="90" t="str">
        <f>IF(بيانات!B550&lt;&gt;"",بيانات!B550,"")</f>
        <v/>
      </c>
      <c r="C550" s="90" t="str">
        <f>IF(بيانات!B550&lt;&gt;"",بيانات!C550,"")</f>
        <v/>
      </c>
      <c r="D550" s="91" t="str">
        <f>IF(بيانات!B550&lt;&gt;"",بيانات!J550,"")</f>
        <v/>
      </c>
      <c r="E550" s="92"/>
      <c r="F550" s="93" t="str">
        <f t="shared" si="8"/>
        <v/>
      </c>
      <c r="G550" s="94"/>
      <c r="H550" s="95" t="str">
        <f>IF(بيانات!B550&lt;&gt;"",بيانات!K550,"")</f>
        <v/>
      </c>
      <c r="I550" s="95" t="str">
        <f>IF(بيانات!B550&lt;&gt;"",بيانات!P550,"")</f>
        <v/>
      </c>
    </row>
    <row r="551" spans="1:9" ht="21.75" customHeight="1">
      <c r="A551" s="82" t="str">
        <f>IF(بيانات!B551&lt;&gt;"",بيانات!A551,"")</f>
        <v/>
      </c>
      <c r="B551" s="83" t="str">
        <f>IF(بيانات!B551&lt;&gt;"",بيانات!B551,"")</f>
        <v/>
      </c>
      <c r="C551" s="83" t="str">
        <f>IF(بيانات!B551&lt;&gt;"",بيانات!C551,"")</f>
        <v/>
      </c>
      <c r="D551" s="84" t="str">
        <f>IF(بيانات!B551&lt;&gt;"",بيانات!J551,"")</f>
        <v/>
      </c>
      <c r="E551" s="85"/>
      <c r="F551" s="86" t="str">
        <f t="shared" si="8"/>
        <v/>
      </c>
      <c r="G551" s="87"/>
      <c r="H551" s="88" t="str">
        <f>IF(بيانات!B551&lt;&gt;"",بيانات!K551,"")</f>
        <v/>
      </c>
      <c r="I551" s="88" t="str">
        <f>IF(بيانات!B551&lt;&gt;"",بيانات!P551,"")</f>
        <v/>
      </c>
    </row>
    <row r="552" spans="1:9" ht="21.75" customHeight="1">
      <c r="A552" s="89" t="str">
        <f>IF(بيانات!B552&lt;&gt;"",بيانات!A552,"")</f>
        <v/>
      </c>
      <c r="B552" s="90" t="str">
        <f>IF(بيانات!B552&lt;&gt;"",بيانات!B552,"")</f>
        <v/>
      </c>
      <c r="C552" s="90" t="str">
        <f>IF(بيانات!B552&lt;&gt;"",بيانات!C552,"")</f>
        <v/>
      </c>
      <c r="D552" s="91" t="str">
        <f>IF(بيانات!B552&lt;&gt;"",بيانات!J552,"")</f>
        <v/>
      </c>
      <c r="E552" s="92"/>
      <c r="F552" s="93" t="str">
        <f t="shared" si="8"/>
        <v/>
      </c>
      <c r="G552" s="94"/>
      <c r="H552" s="95" t="str">
        <f>IF(بيانات!B552&lt;&gt;"",بيانات!K552,"")</f>
        <v/>
      </c>
      <c r="I552" s="95" t="str">
        <f>IF(بيانات!B552&lt;&gt;"",بيانات!P552,"")</f>
        <v/>
      </c>
    </row>
    <row r="553" spans="1:9" ht="21.75" customHeight="1">
      <c r="A553" s="82" t="str">
        <f>IF(بيانات!B553&lt;&gt;"",بيانات!A553,"")</f>
        <v/>
      </c>
      <c r="B553" s="83" t="str">
        <f>IF(بيانات!B553&lt;&gt;"",بيانات!B553,"")</f>
        <v/>
      </c>
      <c r="C553" s="83" t="str">
        <f>IF(بيانات!B553&lt;&gt;"",بيانات!C553,"")</f>
        <v/>
      </c>
      <c r="D553" s="84" t="str">
        <f>IF(بيانات!B553&lt;&gt;"",بيانات!J553,"")</f>
        <v/>
      </c>
      <c r="E553" s="85"/>
      <c r="F553" s="86" t="str">
        <f t="shared" si="8"/>
        <v/>
      </c>
      <c r="G553" s="87"/>
      <c r="H553" s="88" t="str">
        <f>IF(بيانات!B553&lt;&gt;"",بيانات!K553,"")</f>
        <v/>
      </c>
      <c r="I553" s="88" t="str">
        <f>IF(بيانات!B553&lt;&gt;"",بيانات!P553,"")</f>
        <v/>
      </c>
    </row>
    <row r="554" spans="1:9" ht="21.75" customHeight="1">
      <c r="A554" s="89" t="str">
        <f>IF(بيانات!B554&lt;&gt;"",بيانات!A554,"")</f>
        <v/>
      </c>
      <c r="B554" s="90" t="str">
        <f>IF(بيانات!B554&lt;&gt;"",بيانات!B554,"")</f>
        <v/>
      </c>
      <c r="C554" s="90" t="str">
        <f>IF(بيانات!B554&lt;&gt;"",بيانات!C554,"")</f>
        <v/>
      </c>
      <c r="D554" s="91" t="str">
        <f>IF(بيانات!B554&lt;&gt;"",بيانات!J554,"")</f>
        <v/>
      </c>
      <c r="E554" s="92"/>
      <c r="F554" s="93" t="str">
        <f t="shared" si="8"/>
        <v/>
      </c>
      <c r="G554" s="94"/>
      <c r="H554" s="95" t="str">
        <f>IF(بيانات!B554&lt;&gt;"",بيانات!K554,"")</f>
        <v/>
      </c>
      <c r="I554" s="95" t="str">
        <f>IF(بيانات!B554&lt;&gt;"",بيانات!P554,"")</f>
        <v/>
      </c>
    </row>
    <row r="555" spans="1:9" ht="21.75" customHeight="1">
      <c r="A555" s="82" t="str">
        <f>IF(بيانات!B555&lt;&gt;"",بيانات!A555,"")</f>
        <v/>
      </c>
      <c r="B555" s="83" t="str">
        <f>IF(بيانات!B555&lt;&gt;"",بيانات!B555,"")</f>
        <v/>
      </c>
      <c r="C555" s="83" t="str">
        <f>IF(بيانات!B555&lt;&gt;"",بيانات!C555,"")</f>
        <v/>
      </c>
      <c r="D555" s="84" t="str">
        <f>IF(بيانات!B555&lt;&gt;"",بيانات!J555,"")</f>
        <v/>
      </c>
      <c r="E555" s="85"/>
      <c r="F555" s="86" t="str">
        <f t="shared" si="8"/>
        <v/>
      </c>
      <c r="G555" s="87"/>
      <c r="H555" s="88" t="str">
        <f>IF(بيانات!B555&lt;&gt;"",بيانات!K555,"")</f>
        <v/>
      </c>
      <c r="I555" s="88" t="str">
        <f>IF(بيانات!B555&lt;&gt;"",بيانات!P555,"")</f>
        <v/>
      </c>
    </row>
    <row r="556" spans="1:9" ht="21.75" customHeight="1">
      <c r="A556" s="89" t="str">
        <f>IF(بيانات!B556&lt;&gt;"",بيانات!A556,"")</f>
        <v/>
      </c>
      <c r="B556" s="90" t="str">
        <f>IF(بيانات!B556&lt;&gt;"",بيانات!B556,"")</f>
        <v/>
      </c>
      <c r="C556" s="90" t="str">
        <f>IF(بيانات!B556&lt;&gt;"",بيانات!C556,"")</f>
        <v/>
      </c>
      <c r="D556" s="91" t="str">
        <f>IF(بيانات!B556&lt;&gt;"",بيانات!J556,"")</f>
        <v/>
      </c>
      <c r="E556" s="92"/>
      <c r="F556" s="93" t="str">
        <f t="shared" si="8"/>
        <v/>
      </c>
      <c r="G556" s="94"/>
      <c r="H556" s="95" t="str">
        <f>IF(بيانات!B556&lt;&gt;"",بيانات!K556,"")</f>
        <v/>
      </c>
      <c r="I556" s="95" t="str">
        <f>IF(بيانات!B556&lt;&gt;"",بيانات!P556,"")</f>
        <v/>
      </c>
    </row>
    <row r="557" spans="1:9" ht="21.75" customHeight="1">
      <c r="A557" s="82" t="str">
        <f>IF(بيانات!B557&lt;&gt;"",بيانات!A557,"")</f>
        <v/>
      </c>
      <c r="B557" s="83" t="str">
        <f>IF(بيانات!B557&lt;&gt;"",بيانات!B557,"")</f>
        <v/>
      </c>
      <c r="C557" s="83" t="str">
        <f>IF(بيانات!B557&lt;&gt;"",بيانات!C557,"")</f>
        <v/>
      </c>
      <c r="D557" s="84" t="str">
        <f>IF(بيانات!B557&lt;&gt;"",بيانات!J557,"")</f>
        <v/>
      </c>
      <c r="E557" s="85"/>
      <c r="F557" s="86" t="str">
        <f t="shared" si="8"/>
        <v/>
      </c>
      <c r="G557" s="87"/>
      <c r="H557" s="88" t="str">
        <f>IF(بيانات!B557&lt;&gt;"",بيانات!K557,"")</f>
        <v/>
      </c>
      <c r="I557" s="88" t="str">
        <f>IF(بيانات!B557&lt;&gt;"",بيانات!P557,"")</f>
        <v/>
      </c>
    </row>
    <row r="558" spans="1:9" ht="21.75" customHeight="1">
      <c r="A558" s="89" t="str">
        <f>IF(بيانات!B558&lt;&gt;"",بيانات!A558,"")</f>
        <v/>
      </c>
      <c r="B558" s="90" t="str">
        <f>IF(بيانات!B558&lt;&gt;"",بيانات!B558,"")</f>
        <v/>
      </c>
      <c r="C558" s="90" t="str">
        <f>IF(بيانات!B558&lt;&gt;"",بيانات!C558,"")</f>
        <v/>
      </c>
      <c r="D558" s="91" t="str">
        <f>IF(بيانات!B558&lt;&gt;"",بيانات!J558,"")</f>
        <v/>
      </c>
      <c r="E558" s="92"/>
      <c r="F558" s="93" t="str">
        <f t="shared" si="8"/>
        <v/>
      </c>
      <c r="G558" s="94"/>
      <c r="H558" s="95" t="str">
        <f>IF(بيانات!B558&lt;&gt;"",بيانات!K558,"")</f>
        <v/>
      </c>
      <c r="I558" s="95" t="str">
        <f>IF(بيانات!B558&lt;&gt;"",بيانات!P558,"")</f>
        <v/>
      </c>
    </row>
    <row r="559" spans="1:9" ht="21.75" customHeight="1">
      <c r="A559" s="82" t="str">
        <f>IF(بيانات!B559&lt;&gt;"",بيانات!A559,"")</f>
        <v/>
      </c>
      <c r="B559" s="83" t="str">
        <f>IF(بيانات!B559&lt;&gt;"",بيانات!B559,"")</f>
        <v/>
      </c>
      <c r="C559" s="83" t="str">
        <f>IF(بيانات!B559&lt;&gt;"",بيانات!C559,"")</f>
        <v/>
      </c>
      <c r="D559" s="84" t="str">
        <f>IF(بيانات!B559&lt;&gt;"",بيانات!J559,"")</f>
        <v/>
      </c>
      <c r="E559" s="85"/>
      <c r="F559" s="86" t="str">
        <f t="shared" si="8"/>
        <v/>
      </c>
      <c r="G559" s="87"/>
      <c r="H559" s="88" t="str">
        <f>IF(بيانات!B559&lt;&gt;"",بيانات!K559,"")</f>
        <v/>
      </c>
      <c r="I559" s="88" t="str">
        <f>IF(بيانات!B559&lt;&gt;"",بيانات!P559,"")</f>
        <v/>
      </c>
    </row>
    <row r="560" spans="1:9" ht="21.75" customHeight="1">
      <c r="A560" s="89" t="str">
        <f>IF(بيانات!B560&lt;&gt;"",بيانات!A560,"")</f>
        <v/>
      </c>
      <c r="B560" s="90" t="str">
        <f>IF(بيانات!B560&lt;&gt;"",بيانات!B560,"")</f>
        <v/>
      </c>
      <c r="C560" s="90" t="str">
        <f>IF(بيانات!B560&lt;&gt;"",بيانات!C560,"")</f>
        <v/>
      </c>
      <c r="D560" s="91" t="str">
        <f>IF(بيانات!B560&lt;&gt;"",بيانات!J560,"")</f>
        <v/>
      </c>
      <c r="E560" s="92"/>
      <c r="F560" s="93" t="str">
        <f t="shared" si="8"/>
        <v/>
      </c>
      <c r="G560" s="94"/>
      <c r="H560" s="95" t="str">
        <f>IF(بيانات!B560&lt;&gt;"",بيانات!K560,"")</f>
        <v/>
      </c>
      <c r="I560" s="95" t="str">
        <f>IF(بيانات!B560&lt;&gt;"",بيانات!P560,"")</f>
        <v/>
      </c>
    </row>
    <row r="561" spans="1:9" ht="21.75" customHeight="1">
      <c r="A561" s="82" t="str">
        <f>IF(بيانات!B561&lt;&gt;"",بيانات!A561,"")</f>
        <v/>
      </c>
      <c r="B561" s="83" t="str">
        <f>IF(بيانات!B561&lt;&gt;"",بيانات!B561,"")</f>
        <v/>
      </c>
      <c r="C561" s="83" t="str">
        <f>IF(بيانات!B561&lt;&gt;"",بيانات!C561,"")</f>
        <v/>
      </c>
      <c r="D561" s="84" t="str">
        <f>IF(بيانات!B561&lt;&gt;"",بيانات!J561,"")</f>
        <v/>
      </c>
      <c r="E561" s="85"/>
      <c r="F561" s="86" t="str">
        <f t="shared" si="8"/>
        <v/>
      </c>
      <c r="G561" s="87"/>
      <c r="H561" s="88" t="str">
        <f>IF(بيانات!B561&lt;&gt;"",بيانات!K561,"")</f>
        <v/>
      </c>
      <c r="I561" s="88" t="str">
        <f>IF(بيانات!B561&lt;&gt;"",بيانات!P561,"")</f>
        <v/>
      </c>
    </row>
    <row r="562" spans="1:9" ht="21.75" customHeight="1">
      <c r="A562" s="89" t="str">
        <f>IF(بيانات!B562&lt;&gt;"",بيانات!A562,"")</f>
        <v/>
      </c>
      <c r="B562" s="90" t="str">
        <f>IF(بيانات!B562&lt;&gt;"",بيانات!B562,"")</f>
        <v/>
      </c>
      <c r="C562" s="90" t="str">
        <f>IF(بيانات!B562&lt;&gt;"",بيانات!C562,"")</f>
        <v/>
      </c>
      <c r="D562" s="91" t="str">
        <f>IF(بيانات!B562&lt;&gt;"",بيانات!J562,"")</f>
        <v/>
      </c>
      <c r="E562" s="92"/>
      <c r="F562" s="93" t="str">
        <f t="shared" si="8"/>
        <v/>
      </c>
      <c r="G562" s="94"/>
      <c r="H562" s="95" t="str">
        <f>IF(بيانات!B562&lt;&gt;"",بيانات!K562,"")</f>
        <v/>
      </c>
      <c r="I562" s="95" t="str">
        <f>IF(بيانات!B562&lt;&gt;"",بيانات!P562,"")</f>
        <v/>
      </c>
    </row>
    <row r="563" spans="1:9" ht="21.75" customHeight="1">
      <c r="A563" s="82" t="str">
        <f>IF(بيانات!B563&lt;&gt;"",بيانات!A563,"")</f>
        <v/>
      </c>
      <c r="B563" s="83" t="str">
        <f>IF(بيانات!B563&lt;&gt;"",بيانات!B563,"")</f>
        <v/>
      </c>
      <c r="C563" s="83" t="str">
        <f>IF(بيانات!B563&lt;&gt;"",بيانات!C563,"")</f>
        <v/>
      </c>
      <c r="D563" s="84" t="str">
        <f>IF(بيانات!B563&lt;&gt;"",بيانات!J563,"")</f>
        <v/>
      </c>
      <c r="E563" s="85"/>
      <c r="F563" s="86" t="str">
        <f t="shared" si="8"/>
        <v/>
      </c>
      <c r="G563" s="87"/>
      <c r="H563" s="88" t="str">
        <f>IF(بيانات!B563&lt;&gt;"",بيانات!K563,"")</f>
        <v/>
      </c>
      <c r="I563" s="88" t="str">
        <f>IF(بيانات!B563&lt;&gt;"",بيانات!P563,"")</f>
        <v/>
      </c>
    </row>
    <row r="564" spans="1:9" ht="21.75" customHeight="1">
      <c r="A564" s="89" t="str">
        <f>IF(بيانات!B564&lt;&gt;"",بيانات!A564,"")</f>
        <v/>
      </c>
      <c r="B564" s="90" t="str">
        <f>IF(بيانات!B564&lt;&gt;"",بيانات!B564,"")</f>
        <v/>
      </c>
      <c r="C564" s="90" t="str">
        <f>IF(بيانات!B564&lt;&gt;"",بيانات!C564,"")</f>
        <v/>
      </c>
      <c r="D564" s="91" t="str">
        <f>IF(بيانات!B564&lt;&gt;"",بيانات!J564,"")</f>
        <v/>
      </c>
      <c r="E564" s="92"/>
      <c r="F564" s="93" t="str">
        <f t="shared" si="8"/>
        <v/>
      </c>
      <c r="G564" s="94"/>
      <c r="H564" s="95" t="str">
        <f>IF(بيانات!B564&lt;&gt;"",بيانات!K564,"")</f>
        <v/>
      </c>
      <c r="I564" s="95" t="str">
        <f>IF(بيانات!B564&lt;&gt;"",بيانات!P564,"")</f>
        <v/>
      </c>
    </row>
    <row r="565" spans="1:9" ht="21.75" customHeight="1">
      <c r="A565" s="82" t="str">
        <f>IF(بيانات!B565&lt;&gt;"",بيانات!A565,"")</f>
        <v/>
      </c>
      <c r="B565" s="83" t="str">
        <f>IF(بيانات!B565&lt;&gt;"",بيانات!B565,"")</f>
        <v/>
      </c>
      <c r="C565" s="83" t="str">
        <f>IF(بيانات!B565&lt;&gt;"",بيانات!C565,"")</f>
        <v/>
      </c>
      <c r="D565" s="84" t="str">
        <f>IF(بيانات!B565&lt;&gt;"",بيانات!J565,"")</f>
        <v/>
      </c>
      <c r="E565" s="85"/>
      <c r="F565" s="86" t="str">
        <f t="shared" si="8"/>
        <v/>
      </c>
      <c r="G565" s="87"/>
      <c r="H565" s="88" t="str">
        <f>IF(بيانات!B565&lt;&gt;"",بيانات!K565,"")</f>
        <v/>
      </c>
      <c r="I565" s="88" t="str">
        <f>IF(بيانات!B565&lt;&gt;"",بيانات!P565,"")</f>
        <v/>
      </c>
    </row>
    <row r="566" spans="1:9" ht="21.75" customHeight="1">
      <c r="A566" s="89" t="str">
        <f>IF(بيانات!B566&lt;&gt;"",بيانات!A566,"")</f>
        <v/>
      </c>
      <c r="B566" s="90" t="str">
        <f>IF(بيانات!B566&lt;&gt;"",بيانات!B566,"")</f>
        <v/>
      </c>
      <c r="C566" s="90" t="str">
        <f>IF(بيانات!B566&lt;&gt;"",بيانات!C566,"")</f>
        <v/>
      </c>
      <c r="D566" s="91" t="str">
        <f>IF(بيانات!B566&lt;&gt;"",بيانات!J566,"")</f>
        <v/>
      </c>
      <c r="E566" s="92"/>
      <c r="F566" s="93" t="str">
        <f t="shared" si="8"/>
        <v/>
      </c>
      <c r="G566" s="94"/>
      <c r="H566" s="95" t="str">
        <f>IF(بيانات!B566&lt;&gt;"",بيانات!K566,"")</f>
        <v/>
      </c>
      <c r="I566" s="95" t="str">
        <f>IF(بيانات!B566&lt;&gt;"",بيانات!P566,"")</f>
        <v/>
      </c>
    </row>
    <row r="567" spans="1:9" ht="21.75" customHeight="1">
      <c r="A567" s="82" t="str">
        <f>IF(بيانات!B567&lt;&gt;"",بيانات!A567,"")</f>
        <v/>
      </c>
      <c r="B567" s="83" t="str">
        <f>IF(بيانات!B567&lt;&gt;"",بيانات!B567,"")</f>
        <v/>
      </c>
      <c r="C567" s="83" t="str">
        <f>IF(بيانات!B567&lt;&gt;"",بيانات!C567,"")</f>
        <v/>
      </c>
      <c r="D567" s="84" t="str">
        <f>IF(بيانات!B567&lt;&gt;"",بيانات!J567,"")</f>
        <v/>
      </c>
      <c r="E567" s="85"/>
      <c r="F567" s="86" t="str">
        <f t="shared" si="8"/>
        <v/>
      </c>
      <c r="G567" s="87"/>
      <c r="H567" s="88" t="str">
        <f>IF(بيانات!B567&lt;&gt;"",بيانات!K567,"")</f>
        <v/>
      </c>
      <c r="I567" s="88" t="str">
        <f>IF(بيانات!B567&lt;&gt;"",بيانات!P567,"")</f>
        <v/>
      </c>
    </row>
    <row r="568" spans="1:9" ht="21.75" customHeight="1">
      <c r="A568" s="89" t="str">
        <f>IF(بيانات!B568&lt;&gt;"",بيانات!A568,"")</f>
        <v/>
      </c>
      <c r="B568" s="90" t="str">
        <f>IF(بيانات!B568&lt;&gt;"",بيانات!B568,"")</f>
        <v/>
      </c>
      <c r="C568" s="90" t="str">
        <f>IF(بيانات!B568&lt;&gt;"",بيانات!C568,"")</f>
        <v/>
      </c>
      <c r="D568" s="91" t="str">
        <f>IF(بيانات!B568&lt;&gt;"",بيانات!J568,"")</f>
        <v/>
      </c>
      <c r="E568" s="92"/>
      <c r="F568" s="93" t="str">
        <f t="shared" si="8"/>
        <v/>
      </c>
      <c r="G568" s="94"/>
      <c r="H568" s="95" t="str">
        <f>IF(بيانات!B568&lt;&gt;"",بيانات!K568,"")</f>
        <v/>
      </c>
      <c r="I568" s="95" t="str">
        <f>IF(بيانات!B568&lt;&gt;"",بيانات!P568,"")</f>
        <v/>
      </c>
    </row>
    <row r="569" spans="1:9" ht="21.75" customHeight="1">
      <c r="A569" s="82" t="str">
        <f>IF(بيانات!B569&lt;&gt;"",بيانات!A569,"")</f>
        <v/>
      </c>
      <c r="B569" s="83" t="str">
        <f>IF(بيانات!B569&lt;&gt;"",بيانات!B569,"")</f>
        <v/>
      </c>
      <c r="C569" s="83" t="str">
        <f>IF(بيانات!B569&lt;&gt;"",بيانات!C569,"")</f>
        <v/>
      </c>
      <c r="D569" s="84" t="str">
        <f>IF(بيانات!B569&lt;&gt;"",بيانات!J569,"")</f>
        <v/>
      </c>
      <c r="E569" s="85"/>
      <c r="F569" s="86" t="str">
        <f t="shared" si="8"/>
        <v/>
      </c>
      <c r="G569" s="87"/>
      <c r="H569" s="88" t="str">
        <f>IF(بيانات!B569&lt;&gt;"",بيانات!K569,"")</f>
        <v/>
      </c>
      <c r="I569" s="88" t="str">
        <f>IF(بيانات!B569&lt;&gt;"",بيانات!P569,"")</f>
        <v/>
      </c>
    </row>
    <row r="570" spans="1:9" ht="21.75" customHeight="1">
      <c r="A570" s="89" t="str">
        <f>IF(بيانات!B570&lt;&gt;"",بيانات!A570,"")</f>
        <v/>
      </c>
      <c r="B570" s="90" t="str">
        <f>IF(بيانات!B570&lt;&gt;"",بيانات!B570,"")</f>
        <v/>
      </c>
      <c r="C570" s="90" t="str">
        <f>IF(بيانات!B570&lt;&gt;"",بيانات!C570,"")</f>
        <v/>
      </c>
      <c r="D570" s="91" t="str">
        <f>IF(بيانات!B570&lt;&gt;"",بيانات!J570,"")</f>
        <v/>
      </c>
      <c r="E570" s="92"/>
      <c r="F570" s="93" t="str">
        <f t="shared" si="8"/>
        <v/>
      </c>
      <c r="G570" s="94"/>
      <c r="H570" s="95" t="str">
        <f>IF(بيانات!B570&lt;&gt;"",بيانات!K570,"")</f>
        <v/>
      </c>
      <c r="I570" s="95" t="str">
        <f>IF(بيانات!B570&lt;&gt;"",بيانات!P570,"")</f>
        <v/>
      </c>
    </row>
    <row r="571" spans="1:9" ht="21.75" customHeight="1">
      <c r="A571" s="82" t="str">
        <f>IF(بيانات!B571&lt;&gt;"",بيانات!A571,"")</f>
        <v/>
      </c>
      <c r="B571" s="83" t="str">
        <f>IF(بيانات!B571&lt;&gt;"",بيانات!B571,"")</f>
        <v/>
      </c>
      <c r="C571" s="83" t="str">
        <f>IF(بيانات!B571&lt;&gt;"",بيانات!C571,"")</f>
        <v/>
      </c>
      <c r="D571" s="84" t="str">
        <f>IF(بيانات!B571&lt;&gt;"",بيانات!J571,"")</f>
        <v/>
      </c>
      <c r="E571" s="85"/>
      <c r="F571" s="86" t="str">
        <f t="shared" si="8"/>
        <v/>
      </c>
      <c r="G571" s="87"/>
      <c r="H571" s="88" t="str">
        <f>IF(بيانات!B571&lt;&gt;"",بيانات!K571,"")</f>
        <v/>
      </c>
      <c r="I571" s="88" t="str">
        <f>IF(بيانات!B571&lt;&gt;"",بيانات!P571,"")</f>
        <v/>
      </c>
    </row>
    <row r="572" spans="1:9" ht="21.75" customHeight="1">
      <c r="A572" s="89" t="str">
        <f>IF(بيانات!B572&lt;&gt;"",بيانات!A572,"")</f>
        <v/>
      </c>
      <c r="B572" s="90" t="str">
        <f>IF(بيانات!B572&lt;&gt;"",بيانات!B572,"")</f>
        <v/>
      </c>
      <c r="C572" s="90" t="str">
        <f>IF(بيانات!B572&lt;&gt;"",بيانات!C572,"")</f>
        <v/>
      </c>
      <c r="D572" s="91" t="str">
        <f>IF(بيانات!B572&lt;&gt;"",بيانات!J572,"")</f>
        <v/>
      </c>
      <c r="E572" s="92"/>
      <c r="F572" s="93" t="str">
        <f t="shared" si="8"/>
        <v/>
      </c>
      <c r="G572" s="94"/>
      <c r="H572" s="95" t="str">
        <f>IF(بيانات!B572&lt;&gt;"",بيانات!K572,"")</f>
        <v/>
      </c>
      <c r="I572" s="95" t="str">
        <f>IF(بيانات!B572&lt;&gt;"",بيانات!P572,"")</f>
        <v/>
      </c>
    </row>
    <row r="573" spans="1:9" ht="21.75" customHeight="1">
      <c r="A573" s="82" t="str">
        <f>IF(بيانات!B573&lt;&gt;"",بيانات!A573,"")</f>
        <v/>
      </c>
      <c r="B573" s="83" t="str">
        <f>IF(بيانات!B573&lt;&gt;"",بيانات!B573,"")</f>
        <v/>
      </c>
      <c r="C573" s="83" t="str">
        <f>IF(بيانات!B573&lt;&gt;"",بيانات!C573,"")</f>
        <v/>
      </c>
      <c r="D573" s="84" t="str">
        <f>IF(بيانات!B573&lt;&gt;"",بيانات!J573,"")</f>
        <v/>
      </c>
      <c r="E573" s="85"/>
      <c r="F573" s="86" t="str">
        <f t="shared" si="8"/>
        <v/>
      </c>
      <c r="G573" s="87"/>
      <c r="H573" s="88" t="str">
        <f>IF(بيانات!B573&lt;&gt;"",بيانات!K573,"")</f>
        <v/>
      </c>
      <c r="I573" s="88" t="str">
        <f>IF(بيانات!B573&lt;&gt;"",بيانات!P573,"")</f>
        <v/>
      </c>
    </row>
    <row r="574" spans="1:9" ht="21.75" customHeight="1">
      <c r="A574" s="89" t="str">
        <f>IF(بيانات!B574&lt;&gt;"",بيانات!A574,"")</f>
        <v/>
      </c>
      <c r="B574" s="90" t="str">
        <f>IF(بيانات!B574&lt;&gt;"",بيانات!B574,"")</f>
        <v/>
      </c>
      <c r="C574" s="90" t="str">
        <f>IF(بيانات!B574&lt;&gt;"",بيانات!C574,"")</f>
        <v/>
      </c>
      <c r="D574" s="91" t="str">
        <f>IF(بيانات!B574&lt;&gt;"",بيانات!J574,"")</f>
        <v/>
      </c>
      <c r="E574" s="92"/>
      <c r="F574" s="93" t="str">
        <f t="shared" si="8"/>
        <v/>
      </c>
      <c r="G574" s="94"/>
      <c r="H574" s="95" t="str">
        <f>IF(بيانات!B574&lt;&gt;"",بيانات!K574,"")</f>
        <v/>
      </c>
      <c r="I574" s="95" t="str">
        <f>IF(بيانات!B574&lt;&gt;"",بيانات!P574,"")</f>
        <v/>
      </c>
    </row>
    <row r="575" spans="1:9" ht="21.75" customHeight="1">
      <c r="A575" s="82" t="str">
        <f>IF(بيانات!B575&lt;&gt;"",بيانات!A575,"")</f>
        <v/>
      </c>
      <c r="B575" s="83" t="str">
        <f>IF(بيانات!B575&lt;&gt;"",بيانات!B575,"")</f>
        <v/>
      </c>
      <c r="C575" s="83" t="str">
        <f>IF(بيانات!B575&lt;&gt;"",بيانات!C575,"")</f>
        <v/>
      </c>
      <c r="D575" s="84" t="str">
        <f>IF(بيانات!B575&lt;&gt;"",بيانات!J575,"")</f>
        <v/>
      </c>
      <c r="E575" s="85"/>
      <c r="F575" s="86" t="str">
        <f t="shared" si="8"/>
        <v/>
      </c>
      <c r="G575" s="87"/>
      <c r="H575" s="88" t="str">
        <f>IF(بيانات!B575&lt;&gt;"",بيانات!K575,"")</f>
        <v/>
      </c>
      <c r="I575" s="88" t="str">
        <f>IF(بيانات!B575&lt;&gt;"",بيانات!P575,"")</f>
        <v/>
      </c>
    </row>
    <row r="576" spans="1:9" ht="21.75" customHeight="1">
      <c r="A576" s="89" t="str">
        <f>IF(بيانات!B576&lt;&gt;"",بيانات!A576,"")</f>
        <v/>
      </c>
      <c r="B576" s="90" t="str">
        <f>IF(بيانات!B576&lt;&gt;"",بيانات!B576,"")</f>
        <v/>
      </c>
      <c r="C576" s="90" t="str">
        <f>IF(بيانات!B576&lt;&gt;"",بيانات!C576,"")</f>
        <v/>
      </c>
      <c r="D576" s="91" t="str">
        <f>IF(بيانات!B576&lt;&gt;"",بيانات!J576,"")</f>
        <v/>
      </c>
      <c r="E576" s="92"/>
      <c r="F576" s="93" t="str">
        <f t="shared" si="8"/>
        <v/>
      </c>
      <c r="G576" s="94"/>
      <c r="H576" s="95" t="str">
        <f>IF(بيانات!B576&lt;&gt;"",بيانات!K576,"")</f>
        <v/>
      </c>
      <c r="I576" s="95" t="str">
        <f>IF(بيانات!B576&lt;&gt;"",بيانات!P576,"")</f>
        <v/>
      </c>
    </row>
    <row r="577" spans="1:9" ht="21.75" customHeight="1">
      <c r="A577" s="82" t="str">
        <f>IF(بيانات!B577&lt;&gt;"",بيانات!A577,"")</f>
        <v/>
      </c>
      <c r="B577" s="83" t="str">
        <f>IF(بيانات!B577&lt;&gt;"",بيانات!B577,"")</f>
        <v/>
      </c>
      <c r="C577" s="83" t="str">
        <f>IF(بيانات!B577&lt;&gt;"",بيانات!C577,"")</f>
        <v/>
      </c>
      <c r="D577" s="84" t="str">
        <f>IF(بيانات!B577&lt;&gt;"",بيانات!J577,"")</f>
        <v/>
      </c>
      <c r="E577" s="85"/>
      <c r="F577" s="86" t="str">
        <f t="shared" si="8"/>
        <v/>
      </c>
      <c r="G577" s="87"/>
      <c r="H577" s="88" t="str">
        <f>IF(بيانات!B577&lt;&gt;"",بيانات!K577,"")</f>
        <v/>
      </c>
      <c r="I577" s="88" t="str">
        <f>IF(بيانات!B577&lt;&gt;"",بيانات!P577,"")</f>
        <v/>
      </c>
    </row>
    <row r="578" spans="1:9" ht="21.75" customHeight="1">
      <c r="A578" s="89" t="str">
        <f>IF(بيانات!B578&lt;&gt;"",بيانات!A578,"")</f>
        <v/>
      </c>
      <c r="B578" s="90" t="str">
        <f>IF(بيانات!B578&lt;&gt;"",بيانات!B578,"")</f>
        <v/>
      </c>
      <c r="C578" s="90" t="str">
        <f>IF(بيانات!B578&lt;&gt;"",بيانات!C578,"")</f>
        <v/>
      </c>
      <c r="D578" s="91" t="str">
        <f>IF(بيانات!B578&lt;&gt;"",بيانات!J578,"")</f>
        <v/>
      </c>
      <c r="E578" s="92"/>
      <c r="F578" s="93" t="str">
        <f t="shared" si="8"/>
        <v/>
      </c>
      <c r="G578" s="94"/>
      <c r="H578" s="95" t="str">
        <f>IF(بيانات!B578&lt;&gt;"",بيانات!K578,"")</f>
        <v/>
      </c>
      <c r="I578" s="95" t="str">
        <f>IF(بيانات!B578&lt;&gt;"",بيانات!P578,"")</f>
        <v/>
      </c>
    </row>
    <row r="579" spans="1:9" ht="21.75" customHeight="1">
      <c r="A579" s="82" t="str">
        <f>IF(بيانات!B579&lt;&gt;"",بيانات!A579,"")</f>
        <v/>
      </c>
      <c r="B579" s="83" t="str">
        <f>IF(بيانات!B579&lt;&gt;"",بيانات!B579,"")</f>
        <v/>
      </c>
      <c r="C579" s="83" t="str">
        <f>IF(بيانات!B579&lt;&gt;"",بيانات!C579,"")</f>
        <v/>
      </c>
      <c r="D579" s="84" t="str">
        <f>IF(بيانات!B579&lt;&gt;"",بيانات!J579,"")</f>
        <v/>
      </c>
      <c r="E579" s="85"/>
      <c r="F579" s="86" t="str">
        <f t="shared" ref="F579:F642" si="9">IF(E579="","",E579+30)</f>
        <v/>
      </c>
      <c r="G579" s="87"/>
      <c r="H579" s="88" t="str">
        <f>IF(بيانات!B579&lt;&gt;"",بيانات!K579,"")</f>
        <v/>
      </c>
      <c r="I579" s="88" t="str">
        <f>IF(بيانات!B579&lt;&gt;"",بيانات!P579,"")</f>
        <v/>
      </c>
    </row>
    <row r="580" spans="1:9" ht="21.75" customHeight="1">
      <c r="A580" s="89" t="str">
        <f>IF(بيانات!B580&lt;&gt;"",بيانات!A580,"")</f>
        <v/>
      </c>
      <c r="B580" s="90" t="str">
        <f>IF(بيانات!B580&lt;&gt;"",بيانات!B580,"")</f>
        <v/>
      </c>
      <c r="C580" s="90" t="str">
        <f>IF(بيانات!B580&lt;&gt;"",بيانات!C580,"")</f>
        <v/>
      </c>
      <c r="D580" s="91" t="str">
        <f>IF(بيانات!B580&lt;&gt;"",بيانات!J580,"")</f>
        <v/>
      </c>
      <c r="E580" s="92"/>
      <c r="F580" s="93" t="str">
        <f t="shared" si="9"/>
        <v/>
      </c>
      <c r="G580" s="94"/>
      <c r="H580" s="95" t="str">
        <f>IF(بيانات!B580&lt;&gt;"",بيانات!K580,"")</f>
        <v/>
      </c>
      <c r="I580" s="95" t="str">
        <f>IF(بيانات!B580&lt;&gt;"",بيانات!P580,"")</f>
        <v/>
      </c>
    </row>
    <row r="581" spans="1:9" ht="21.75" customHeight="1">
      <c r="A581" s="82" t="str">
        <f>IF(بيانات!B581&lt;&gt;"",بيانات!A581,"")</f>
        <v/>
      </c>
      <c r="B581" s="83" t="str">
        <f>IF(بيانات!B581&lt;&gt;"",بيانات!B581,"")</f>
        <v/>
      </c>
      <c r="C581" s="83" t="str">
        <f>IF(بيانات!B581&lt;&gt;"",بيانات!C581,"")</f>
        <v/>
      </c>
      <c r="D581" s="84" t="str">
        <f>IF(بيانات!B581&lt;&gt;"",بيانات!J581,"")</f>
        <v/>
      </c>
      <c r="E581" s="85"/>
      <c r="F581" s="86" t="str">
        <f t="shared" si="9"/>
        <v/>
      </c>
      <c r="G581" s="87"/>
      <c r="H581" s="88" t="str">
        <f>IF(بيانات!B581&lt;&gt;"",بيانات!K581,"")</f>
        <v/>
      </c>
      <c r="I581" s="88" t="str">
        <f>IF(بيانات!B581&lt;&gt;"",بيانات!P581,"")</f>
        <v/>
      </c>
    </row>
    <row r="582" spans="1:9" ht="21.75" customHeight="1">
      <c r="A582" s="89" t="str">
        <f>IF(بيانات!B582&lt;&gt;"",بيانات!A582,"")</f>
        <v/>
      </c>
      <c r="B582" s="90" t="str">
        <f>IF(بيانات!B582&lt;&gt;"",بيانات!B582,"")</f>
        <v/>
      </c>
      <c r="C582" s="90" t="str">
        <f>IF(بيانات!B582&lt;&gt;"",بيانات!C582,"")</f>
        <v/>
      </c>
      <c r="D582" s="91" t="str">
        <f>IF(بيانات!B582&lt;&gt;"",بيانات!J582,"")</f>
        <v/>
      </c>
      <c r="E582" s="92"/>
      <c r="F582" s="93" t="str">
        <f t="shared" si="9"/>
        <v/>
      </c>
      <c r="G582" s="94"/>
      <c r="H582" s="95" t="str">
        <f>IF(بيانات!B582&lt;&gt;"",بيانات!K582,"")</f>
        <v/>
      </c>
      <c r="I582" s="95" t="str">
        <f>IF(بيانات!B582&lt;&gt;"",بيانات!P582,"")</f>
        <v/>
      </c>
    </row>
    <row r="583" spans="1:9" ht="21.75" customHeight="1">
      <c r="A583" s="82" t="str">
        <f>IF(بيانات!B583&lt;&gt;"",بيانات!A583,"")</f>
        <v/>
      </c>
      <c r="B583" s="83" t="str">
        <f>IF(بيانات!B583&lt;&gt;"",بيانات!B583,"")</f>
        <v/>
      </c>
      <c r="C583" s="83" t="str">
        <f>IF(بيانات!B583&lt;&gt;"",بيانات!C583,"")</f>
        <v/>
      </c>
      <c r="D583" s="84" t="str">
        <f>IF(بيانات!B583&lt;&gt;"",بيانات!J583,"")</f>
        <v/>
      </c>
      <c r="E583" s="85"/>
      <c r="F583" s="86" t="str">
        <f t="shared" si="9"/>
        <v/>
      </c>
      <c r="G583" s="87"/>
      <c r="H583" s="88" t="str">
        <f>IF(بيانات!B583&lt;&gt;"",بيانات!K583,"")</f>
        <v/>
      </c>
      <c r="I583" s="88" t="str">
        <f>IF(بيانات!B583&lt;&gt;"",بيانات!P583,"")</f>
        <v/>
      </c>
    </row>
    <row r="584" spans="1:9" ht="21.75" customHeight="1">
      <c r="A584" s="89" t="str">
        <f>IF(بيانات!B584&lt;&gt;"",بيانات!A584,"")</f>
        <v/>
      </c>
      <c r="B584" s="90" t="str">
        <f>IF(بيانات!B584&lt;&gt;"",بيانات!B584,"")</f>
        <v/>
      </c>
      <c r="C584" s="90" t="str">
        <f>IF(بيانات!B584&lt;&gt;"",بيانات!C584,"")</f>
        <v/>
      </c>
      <c r="D584" s="91" t="str">
        <f>IF(بيانات!B584&lt;&gt;"",بيانات!J584,"")</f>
        <v/>
      </c>
      <c r="E584" s="92"/>
      <c r="F584" s="93" t="str">
        <f t="shared" si="9"/>
        <v/>
      </c>
      <c r="G584" s="94"/>
      <c r="H584" s="95" t="str">
        <f>IF(بيانات!B584&lt;&gt;"",بيانات!K584,"")</f>
        <v/>
      </c>
      <c r="I584" s="95" t="str">
        <f>IF(بيانات!B584&lt;&gt;"",بيانات!P584,"")</f>
        <v/>
      </c>
    </row>
    <row r="585" spans="1:9" ht="21.75" customHeight="1">
      <c r="A585" s="82" t="str">
        <f>IF(بيانات!B585&lt;&gt;"",بيانات!A585,"")</f>
        <v/>
      </c>
      <c r="B585" s="83" t="str">
        <f>IF(بيانات!B585&lt;&gt;"",بيانات!B585,"")</f>
        <v/>
      </c>
      <c r="C585" s="83" t="str">
        <f>IF(بيانات!B585&lt;&gt;"",بيانات!C585,"")</f>
        <v/>
      </c>
      <c r="D585" s="84" t="str">
        <f>IF(بيانات!B585&lt;&gt;"",بيانات!J585,"")</f>
        <v/>
      </c>
      <c r="E585" s="85"/>
      <c r="F585" s="86" t="str">
        <f t="shared" si="9"/>
        <v/>
      </c>
      <c r="G585" s="87"/>
      <c r="H585" s="88" t="str">
        <f>IF(بيانات!B585&lt;&gt;"",بيانات!K585,"")</f>
        <v/>
      </c>
      <c r="I585" s="88" t="str">
        <f>IF(بيانات!B585&lt;&gt;"",بيانات!P585,"")</f>
        <v/>
      </c>
    </row>
    <row r="586" spans="1:9" ht="21.75" customHeight="1">
      <c r="A586" s="89" t="str">
        <f>IF(بيانات!B586&lt;&gt;"",بيانات!A586,"")</f>
        <v/>
      </c>
      <c r="B586" s="90" t="str">
        <f>IF(بيانات!B586&lt;&gt;"",بيانات!B586,"")</f>
        <v/>
      </c>
      <c r="C586" s="90" t="str">
        <f>IF(بيانات!B586&lt;&gt;"",بيانات!C586,"")</f>
        <v/>
      </c>
      <c r="D586" s="91" t="str">
        <f>IF(بيانات!B586&lt;&gt;"",بيانات!J586,"")</f>
        <v/>
      </c>
      <c r="E586" s="92"/>
      <c r="F586" s="93" t="str">
        <f t="shared" si="9"/>
        <v/>
      </c>
      <c r="G586" s="94"/>
      <c r="H586" s="95" t="str">
        <f>IF(بيانات!B586&lt;&gt;"",بيانات!K586,"")</f>
        <v/>
      </c>
      <c r="I586" s="95" t="str">
        <f>IF(بيانات!B586&lt;&gt;"",بيانات!P586,"")</f>
        <v/>
      </c>
    </row>
    <row r="587" spans="1:9" ht="21.75" customHeight="1">
      <c r="A587" s="82" t="str">
        <f>IF(بيانات!B587&lt;&gt;"",بيانات!A587,"")</f>
        <v/>
      </c>
      <c r="B587" s="83" t="str">
        <f>IF(بيانات!B587&lt;&gt;"",بيانات!B587,"")</f>
        <v/>
      </c>
      <c r="C587" s="83" t="str">
        <f>IF(بيانات!B587&lt;&gt;"",بيانات!C587,"")</f>
        <v/>
      </c>
      <c r="D587" s="84" t="str">
        <f>IF(بيانات!B587&lt;&gt;"",بيانات!J587,"")</f>
        <v/>
      </c>
      <c r="E587" s="85"/>
      <c r="F587" s="86" t="str">
        <f t="shared" si="9"/>
        <v/>
      </c>
      <c r="G587" s="87"/>
      <c r="H587" s="88" t="str">
        <f>IF(بيانات!B587&lt;&gt;"",بيانات!K587,"")</f>
        <v/>
      </c>
      <c r="I587" s="88" t="str">
        <f>IF(بيانات!B587&lt;&gt;"",بيانات!P587,"")</f>
        <v/>
      </c>
    </row>
    <row r="588" spans="1:9" ht="21.75" customHeight="1">
      <c r="A588" s="89" t="str">
        <f>IF(بيانات!B588&lt;&gt;"",بيانات!A588,"")</f>
        <v/>
      </c>
      <c r="B588" s="90" t="str">
        <f>IF(بيانات!B588&lt;&gt;"",بيانات!B588,"")</f>
        <v/>
      </c>
      <c r="C588" s="90" t="str">
        <f>IF(بيانات!B588&lt;&gt;"",بيانات!C588,"")</f>
        <v/>
      </c>
      <c r="D588" s="91" t="str">
        <f>IF(بيانات!B588&lt;&gt;"",بيانات!J588,"")</f>
        <v/>
      </c>
      <c r="E588" s="92"/>
      <c r="F588" s="93" t="str">
        <f t="shared" si="9"/>
        <v/>
      </c>
      <c r="G588" s="94"/>
      <c r="H588" s="95" t="str">
        <f>IF(بيانات!B588&lt;&gt;"",بيانات!K588,"")</f>
        <v/>
      </c>
      <c r="I588" s="95" t="str">
        <f>IF(بيانات!B588&lt;&gt;"",بيانات!P588,"")</f>
        <v/>
      </c>
    </row>
    <row r="589" spans="1:9" ht="21.75" customHeight="1">
      <c r="A589" s="82" t="str">
        <f>IF(بيانات!B589&lt;&gt;"",بيانات!A589,"")</f>
        <v/>
      </c>
      <c r="B589" s="83" t="str">
        <f>IF(بيانات!B589&lt;&gt;"",بيانات!B589,"")</f>
        <v/>
      </c>
      <c r="C589" s="83" t="str">
        <f>IF(بيانات!B589&lt;&gt;"",بيانات!C589,"")</f>
        <v/>
      </c>
      <c r="D589" s="84" t="str">
        <f>IF(بيانات!B589&lt;&gt;"",بيانات!J589,"")</f>
        <v/>
      </c>
      <c r="E589" s="85"/>
      <c r="F589" s="86" t="str">
        <f t="shared" si="9"/>
        <v/>
      </c>
      <c r="G589" s="87"/>
      <c r="H589" s="88" t="str">
        <f>IF(بيانات!B589&lt;&gt;"",بيانات!K589,"")</f>
        <v/>
      </c>
      <c r="I589" s="88" t="str">
        <f>IF(بيانات!B589&lt;&gt;"",بيانات!P589,"")</f>
        <v/>
      </c>
    </row>
    <row r="590" spans="1:9" ht="21.75" customHeight="1">
      <c r="A590" s="89" t="str">
        <f>IF(بيانات!B590&lt;&gt;"",بيانات!A590,"")</f>
        <v/>
      </c>
      <c r="B590" s="90" t="str">
        <f>IF(بيانات!B590&lt;&gt;"",بيانات!B590,"")</f>
        <v/>
      </c>
      <c r="C590" s="90" t="str">
        <f>IF(بيانات!B590&lt;&gt;"",بيانات!C590,"")</f>
        <v/>
      </c>
      <c r="D590" s="91" t="str">
        <f>IF(بيانات!B590&lt;&gt;"",بيانات!J590,"")</f>
        <v/>
      </c>
      <c r="E590" s="92"/>
      <c r="F590" s="93" t="str">
        <f t="shared" si="9"/>
        <v/>
      </c>
      <c r="G590" s="94"/>
      <c r="H590" s="95" t="str">
        <f>IF(بيانات!B590&lt;&gt;"",بيانات!K590,"")</f>
        <v/>
      </c>
      <c r="I590" s="95" t="str">
        <f>IF(بيانات!B590&lt;&gt;"",بيانات!P590,"")</f>
        <v/>
      </c>
    </row>
    <row r="591" spans="1:9" ht="21.75" customHeight="1">
      <c r="A591" s="82" t="str">
        <f>IF(بيانات!B591&lt;&gt;"",بيانات!A591,"")</f>
        <v/>
      </c>
      <c r="B591" s="83" t="str">
        <f>IF(بيانات!B591&lt;&gt;"",بيانات!B591,"")</f>
        <v/>
      </c>
      <c r="C591" s="83" t="str">
        <f>IF(بيانات!B591&lt;&gt;"",بيانات!C591,"")</f>
        <v/>
      </c>
      <c r="D591" s="84" t="str">
        <f>IF(بيانات!B591&lt;&gt;"",بيانات!J591,"")</f>
        <v/>
      </c>
      <c r="E591" s="85"/>
      <c r="F591" s="86" t="str">
        <f t="shared" si="9"/>
        <v/>
      </c>
      <c r="G591" s="87"/>
      <c r="H591" s="88" t="str">
        <f>IF(بيانات!B591&lt;&gt;"",بيانات!K591,"")</f>
        <v/>
      </c>
      <c r="I591" s="88" t="str">
        <f>IF(بيانات!B591&lt;&gt;"",بيانات!P591,"")</f>
        <v/>
      </c>
    </row>
    <row r="592" spans="1:9" ht="21.75" customHeight="1">
      <c r="A592" s="89" t="str">
        <f>IF(بيانات!B592&lt;&gt;"",بيانات!A592,"")</f>
        <v/>
      </c>
      <c r="B592" s="90" t="str">
        <f>IF(بيانات!B592&lt;&gt;"",بيانات!B592,"")</f>
        <v/>
      </c>
      <c r="C592" s="90" t="str">
        <f>IF(بيانات!B592&lt;&gt;"",بيانات!C592,"")</f>
        <v/>
      </c>
      <c r="D592" s="91" t="str">
        <f>IF(بيانات!B592&lt;&gt;"",بيانات!J592,"")</f>
        <v/>
      </c>
      <c r="E592" s="92"/>
      <c r="F592" s="93" t="str">
        <f t="shared" si="9"/>
        <v/>
      </c>
      <c r="G592" s="94"/>
      <c r="H592" s="95" t="str">
        <f>IF(بيانات!B592&lt;&gt;"",بيانات!K592,"")</f>
        <v/>
      </c>
      <c r="I592" s="95" t="str">
        <f>IF(بيانات!B592&lt;&gt;"",بيانات!P592,"")</f>
        <v/>
      </c>
    </row>
    <row r="593" spans="1:9" ht="21.75" customHeight="1">
      <c r="A593" s="82" t="str">
        <f>IF(بيانات!B593&lt;&gt;"",بيانات!A593,"")</f>
        <v/>
      </c>
      <c r="B593" s="83" t="str">
        <f>IF(بيانات!B593&lt;&gt;"",بيانات!B593,"")</f>
        <v/>
      </c>
      <c r="C593" s="83" t="str">
        <f>IF(بيانات!B593&lt;&gt;"",بيانات!C593,"")</f>
        <v/>
      </c>
      <c r="D593" s="84" t="str">
        <f>IF(بيانات!B593&lt;&gt;"",بيانات!J593,"")</f>
        <v/>
      </c>
      <c r="E593" s="85"/>
      <c r="F593" s="86" t="str">
        <f t="shared" si="9"/>
        <v/>
      </c>
      <c r="G593" s="87"/>
      <c r="H593" s="88" t="str">
        <f>IF(بيانات!B593&lt;&gt;"",بيانات!K593,"")</f>
        <v/>
      </c>
      <c r="I593" s="88" t="str">
        <f>IF(بيانات!B593&lt;&gt;"",بيانات!P593,"")</f>
        <v/>
      </c>
    </row>
    <row r="594" spans="1:9" ht="21.75" customHeight="1">
      <c r="A594" s="89" t="str">
        <f>IF(بيانات!B594&lt;&gt;"",بيانات!A594,"")</f>
        <v/>
      </c>
      <c r="B594" s="90" t="str">
        <f>IF(بيانات!B594&lt;&gt;"",بيانات!B594,"")</f>
        <v/>
      </c>
      <c r="C594" s="90" t="str">
        <f>IF(بيانات!B594&lt;&gt;"",بيانات!C594,"")</f>
        <v/>
      </c>
      <c r="D594" s="91" t="str">
        <f>IF(بيانات!B594&lt;&gt;"",بيانات!J594,"")</f>
        <v/>
      </c>
      <c r="E594" s="92"/>
      <c r="F594" s="93" t="str">
        <f t="shared" si="9"/>
        <v/>
      </c>
      <c r="G594" s="94"/>
      <c r="H594" s="95" t="str">
        <f>IF(بيانات!B594&lt;&gt;"",بيانات!K594,"")</f>
        <v/>
      </c>
      <c r="I594" s="95" t="str">
        <f>IF(بيانات!B594&lt;&gt;"",بيانات!P594,"")</f>
        <v/>
      </c>
    </row>
    <row r="595" spans="1:9" ht="21.75" customHeight="1">
      <c r="A595" s="82" t="str">
        <f>IF(بيانات!B595&lt;&gt;"",بيانات!A595,"")</f>
        <v/>
      </c>
      <c r="B595" s="83" t="str">
        <f>IF(بيانات!B595&lt;&gt;"",بيانات!B595,"")</f>
        <v/>
      </c>
      <c r="C595" s="83" t="str">
        <f>IF(بيانات!B595&lt;&gt;"",بيانات!C595,"")</f>
        <v/>
      </c>
      <c r="D595" s="84" t="str">
        <f>IF(بيانات!B595&lt;&gt;"",بيانات!J595,"")</f>
        <v/>
      </c>
      <c r="E595" s="85"/>
      <c r="F595" s="86" t="str">
        <f t="shared" si="9"/>
        <v/>
      </c>
      <c r="G595" s="87"/>
      <c r="H595" s="88" t="str">
        <f>IF(بيانات!B595&lt;&gt;"",بيانات!K595,"")</f>
        <v/>
      </c>
      <c r="I595" s="88" t="str">
        <f>IF(بيانات!B595&lt;&gt;"",بيانات!P595,"")</f>
        <v/>
      </c>
    </row>
    <row r="596" spans="1:9" ht="21.75" customHeight="1">
      <c r="A596" s="89" t="str">
        <f>IF(بيانات!B596&lt;&gt;"",بيانات!A596,"")</f>
        <v/>
      </c>
      <c r="B596" s="90" t="str">
        <f>IF(بيانات!B596&lt;&gt;"",بيانات!B596,"")</f>
        <v/>
      </c>
      <c r="C596" s="90" t="str">
        <f>IF(بيانات!B596&lt;&gt;"",بيانات!C596,"")</f>
        <v/>
      </c>
      <c r="D596" s="91" t="str">
        <f>IF(بيانات!B596&lt;&gt;"",بيانات!J596,"")</f>
        <v/>
      </c>
      <c r="E596" s="92"/>
      <c r="F596" s="93" t="str">
        <f t="shared" si="9"/>
        <v/>
      </c>
      <c r="G596" s="94"/>
      <c r="H596" s="95" t="str">
        <f>IF(بيانات!B596&lt;&gt;"",بيانات!K596,"")</f>
        <v/>
      </c>
      <c r="I596" s="95" t="str">
        <f>IF(بيانات!B596&lt;&gt;"",بيانات!P596,"")</f>
        <v/>
      </c>
    </row>
    <row r="597" spans="1:9" ht="21.75" customHeight="1">
      <c r="A597" s="82" t="str">
        <f>IF(بيانات!B597&lt;&gt;"",بيانات!A597,"")</f>
        <v/>
      </c>
      <c r="B597" s="83" t="str">
        <f>IF(بيانات!B597&lt;&gt;"",بيانات!B597,"")</f>
        <v/>
      </c>
      <c r="C597" s="83" t="str">
        <f>IF(بيانات!B597&lt;&gt;"",بيانات!C597,"")</f>
        <v/>
      </c>
      <c r="D597" s="84" t="str">
        <f>IF(بيانات!B597&lt;&gt;"",بيانات!J597,"")</f>
        <v/>
      </c>
      <c r="E597" s="85"/>
      <c r="F597" s="86" t="str">
        <f t="shared" si="9"/>
        <v/>
      </c>
      <c r="G597" s="87"/>
      <c r="H597" s="88" t="str">
        <f>IF(بيانات!B597&lt;&gt;"",بيانات!K597,"")</f>
        <v/>
      </c>
      <c r="I597" s="88" t="str">
        <f>IF(بيانات!B597&lt;&gt;"",بيانات!P597,"")</f>
        <v/>
      </c>
    </row>
    <row r="598" spans="1:9" ht="21.75" customHeight="1">
      <c r="A598" s="89" t="str">
        <f>IF(بيانات!B598&lt;&gt;"",بيانات!A598,"")</f>
        <v/>
      </c>
      <c r="B598" s="90" t="str">
        <f>IF(بيانات!B598&lt;&gt;"",بيانات!B598,"")</f>
        <v/>
      </c>
      <c r="C598" s="90" t="str">
        <f>IF(بيانات!B598&lt;&gt;"",بيانات!C598,"")</f>
        <v/>
      </c>
      <c r="D598" s="91" t="str">
        <f>IF(بيانات!B598&lt;&gt;"",بيانات!J598,"")</f>
        <v/>
      </c>
      <c r="E598" s="92"/>
      <c r="F598" s="93" t="str">
        <f t="shared" si="9"/>
        <v/>
      </c>
      <c r="G598" s="94"/>
      <c r="H598" s="95" t="str">
        <f>IF(بيانات!B598&lt;&gt;"",بيانات!K598,"")</f>
        <v/>
      </c>
      <c r="I598" s="95" t="str">
        <f>IF(بيانات!B598&lt;&gt;"",بيانات!P598,"")</f>
        <v/>
      </c>
    </row>
    <row r="599" spans="1:9" ht="21.75" customHeight="1">
      <c r="A599" s="82" t="str">
        <f>IF(بيانات!B599&lt;&gt;"",بيانات!A599,"")</f>
        <v/>
      </c>
      <c r="B599" s="83" t="str">
        <f>IF(بيانات!B599&lt;&gt;"",بيانات!B599,"")</f>
        <v/>
      </c>
      <c r="C599" s="83" t="str">
        <f>IF(بيانات!B599&lt;&gt;"",بيانات!C599,"")</f>
        <v/>
      </c>
      <c r="D599" s="84" t="str">
        <f>IF(بيانات!B599&lt;&gt;"",بيانات!J599,"")</f>
        <v/>
      </c>
      <c r="E599" s="85"/>
      <c r="F599" s="86" t="str">
        <f t="shared" si="9"/>
        <v/>
      </c>
      <c r="G599" s="87"/>
      <c r="H599" s="88" t="str">
        <f>IF(بيانات!B599&lt;&gt;"",بيانات!K599,"")</f>
        <v/>
      </c>
      <c r="I599" s="88" t="str">
        <f>IF(بيانات!B599&lt;&gt;"",بيانات!P599,"")</f>
        <v/>
      </c>
    </row>
    <row r="600" spans="1:9" ht="21.75" customHeight="1">
      <c r="A600" s="89" t="str">
        <f>IF(بيانات!B600&lt;&gt;"",بيانات!A600,"")</f>
        <v/>
      </c>
      <c r="B600" s="90" t="str">
        <f>IF(بيانات!B600&lt;&gt;"",بيانات!B600,"")</f>
        <v/>
      </c>
      <c r="C600" s="90" t="str">
        <f>IF(بيانات!B600&lt;&gt;"",بيانات!C600,"")</f>
        <v/>
      </c>
      <c r="D600" s="91" t="str">
        <f>IF(بيانات!B600&lt;&gt;"",بيانات!J600,"")</f>
        <v/>
      </c>
      <c r="E600" s="92"/>
      <c r="F600" s="93" t="str">
        <f t="shared" si="9"/>
        <v/>
      </c>
      <c r="G600" s="94"/>
      <c r="H600" s="95" t="str">
        <f>IF(بيانات!B600&lt;&gt;"",بيانات!K600,"")</f>
        <v/>
      </c>
      <c r="I600" s="95" t="str">
        <f>IF(بيانات!B600&lt;&gt;"",بيانات!P600,"")</f>
        <v/>
      </c>
    </row>
    <row r="601" spans="1:9" ht="21.75" customHeight="1">
      <c r="A601" s="82" t="str">
        <f>IF(بيانات!B601&lt;&gt;"",بيانات!A601,"")</f>
        <v/>
      </c>
      <c r="B601" s="83" t="str">
        <f>IF(بيانات!B601&lt;&gt;"",بيانات!B601,"")</f>
        <v/>
      </c>
      <c r="C601" s="83" t="str">
        <f>IF(بيانات!B601&lt;&gt;"",بيانات!C601,"")</f>
        <v/>
      </c>
      <c r="D601" s="84" t="str">
        <f>IF(بيانات!B601&lt;&gt;"",بيانات!J601,"")</f>
        <v/>
      </c>
      <c r="E601" s="85"/>
      <c r="F601" s="86" t="str">
        <f t="shared" si="9"/>
        <v/>
      </c>
      <c r="G601" s="87"/>
      <c r="H601" s="88" t="str">
        <f>IF(بيانات!B601&lt;&gt;"",بيانات!K601,"")</f>
        <v/>
      </c>
      <c r="I601" s="88" t="str">
        <f>IF(بيانات!B601&lt;&gt;"",بيانات!P601,"")</f>
        <v/>
      </c>
    </row>
    <row r="602" spans="1:9" ht="21.75" customHeight="1">
      <c r="A602" s="89" t="str">
        <f>IF(بيانات!B602&lt;&gt;"",بيانات!A602,"")</f>
        <v/>
      </c>
      <c r="B602" s="90" t="str">
        <f>IF(بيانات!B602&lt;&gt;"",بيانات!B602,"")</f>
        <v/>
      </c>
      <c r="C602" s="90" t="str">
        <f>IF(بيانات!B602&lt;&gt;"",بيانات!C602,"")</f>
        <v/>
      </c>
      <c r="D602" s="91" t="str">
        <f>IF(بيانات!B602&lt;&gt;"",بيانات!J602,"")</f>
        <v/>
      </c>
      <c r="E602" s="92"/>
      <c r="F602" s="93" t="str">
        <f t="shared" si="9"/>
        <v/>
      </c>
      <c r="G602" s="94"/>
      <c r="H602" s="95" t="str">
        <f>IF(بيانات!B602&lt;&gt;"",بيانات!K602,"")</f>
        <v/>
      </c>
      <c r="I602" s="95" t="str">
        <f>IF(بيانات!B602&lt;&gt;"",بيانات!P602,"")</f>
        <v/>
      </c>
    </row>
    <row r="603" spans="1:9" ht="21.75" customHeight="1">
      <c r="A603" s="82" t="str">
        <f>IF(بيانات!B603&lt;&gt;"",بيانات!A603,"")</f>
        <v/>
      </c>
      <c r="B603" s="83" t="str">
        <f>IF(بيانات!B603&lt;&gt;"",بيانات!B603,"")</f>
        <v/>
      </c>
      <c r="C603" s="83" t="str">
        <f>IF(بيانات!B603&lt;&gt;"",بيانات!C603,"")</f>
        <v/>
      </c>
      <c r="D603" s="84" t="str">
        <f>IF(بيانات!B603&lt;&gt;"",بيانات!J603,"")</f>
        <v/>
      </c>
      <c r="E603" s="85"/>
      <c r="F603" s="86" t="str">
        <f t="shared" si="9"/>
        <v/>
      </c>
      <c r="G603" s="87"/>
      <c r="H603" s="88" t="str">
        <f>IF(بيانات!B603&lt;&gt;"",بيانات!K603,"")</f>
        <v/>
      </c>
      <c r="I603" s="88" t="str">
        <f>IF(بيانات!B603&lt;&gt;"",بيانات!P603,"")</f>
        <v/>
      </c>
    </row>
    <row r="604" spans="1:9" ht="21.75" customHeight="1">
      <c r="A604" s="89" t="str">
        <f>IF(بيانات!B604&lt;&gt;"",بيانات!A604,"")</f>
        <v/>
      </c>
      <c r="B604" s="90" t="str">
        <f>IF(بيانات!B604&lt;&gt;"",بيانات!B604,"")</f>
        <v/>
      </c>
      <c r="C604" s="90" t="str">
        <f>IF(بيانات!B604&lt;&gt;"",بيانات!C604,"")</f>
        <v/>
      </c>
      <c r="D604" s="91" t="str">
        <f>IF(بيانات!B604&lt;&gt;"",بيانات!J604,"")</f>
        <v/>
      </c>
      <c r="E604" s="92"/>
      <c r="F604" s="93" t="str">
        <f t="shared" si="9"/>
        <v/>
      </c>
      <c r="G604" s="94"/>
      <c r="H604" s="95" t="str">
        <f>IF(بيانات!B604&lt;&gt;"",بيانات!K604,"")</f>
        <v/>
      </c>
      <c r="I604" s="95" t="str">
        <f>IF(بيانات!B604&lt;&gt;"",بيانات!P604,"")</f>
        <v/>
      </c>
    </row>
    <row r="605" spans="1:9" ht="21.75" customHeight="1">
      <c r="A605" s="82" t="str">
        <f>IF(بيانات!B605&lt;&gt;"",بيانات!A605,"")</f>
        <v/>
      </c>
      <c r="B605" s="83" t="str">
        <f>IF(بيانات!B605&lt;&gt;"",بيانات!B605,"")</f>
        <v/>
      </c>
      <c r="C605" s="83" t="str">
        <f>IF(بيانات!B605&lt;&gt;"",بيانات!C605,"")</f>
        <v/>
      </c>
      <c r="D605" s="84" t="str">
        <f>IF(بيانات!B605&lt;&gt;"",بيانات!J605,"")</f>
        <v/>
      </c>
      <c r="E605" s="85"/>
      <c r="F605" s="86" t="str">
        <f t="shared" si="9"/>
        <v/>
      </c>
      <c r="G605" s="87"/>
      <c r="H605" s="88" t="str">
        <f>IF(بيانات!B605&lt;&gt;"",بيانات!K605,"")</f>
        <v/>
      </c>
      <c r="I605" s="88" t="str">
        <f>IF(بيانات!B605&lt;&gt;"",بيانات!P605,"")</f>
        <v/>
      </c>
    </row>
    <row r="606" spans="1:9" ht="21.75" customHeight="1">
      <c r="A606" s="89" t="str">
        <f>IF(بيانات!B606&lt;&gt;"",بيانات!A606,"")</f>
        <v/>
      </c>
      <c r="B606" s="90" t="str">
        <f>IF(بيانات!B606&lt;&gt;"",بيانات!B606,"")</f>
        <v/>
      </c>
      <c r="C606" s="90" t="str">
        <f>IF(بيانات!B606&lt;&gt;"",بيانات!C606,"")</f>
        <v/>
      </c>
      <c r="D606" s="91" t="str">
        <f>IF(بيانات!B606&lt;&gt;"",بيانات!J606,"")</f>
        <v/>
      </c>
      <c r="E606" s="92"/>
      <c r="F606" s="93" t="str">
        <f t="shared" si="9"/>
        <v/>
      </c>
      <c r="G606" s="94"/>
      <c r="H606" s="95" t="str">
        <f>IF(بيانات!B606&lt;&gt;"",بيانات!K606,"")</f>
        <v/>
      </c>
      <c r="I606" s="95" t="str">
        <f>IF(بيانات!B606&lt;&gt;"",بيانات!P606,"")</f>
        <v/>
      </c>
    </row>
    <row r="607" spans="1:9" ht="21.75" customHeight="1">
      <c r="A607" s="82" t="str">
        <f>IF(بيانات!B607&lt;&gt;"",بيانات!A607,"")</f>
        <v/>
      </c>
      <c r="B607" s="83" t="str">
        <f>IF(بيانات!B607&lt;&gt;"",بيانات!B607,"")</f>
        <v/>
      </c>
      <c r="C607" s="83" t="str">
        <f>IF(بيانات!B607&lt;&gt;"",بيانات!C607,"")</f>
        <v/>
      </c>
      <c r="D607" s="84" t="str">
        <f>IF(بيانات!B607&lt;&gt;"",بيانات!J607,"")</f>
        <v/>
      </c>
      <c r="E607" s="85"/>
      <c r="F607" s="86" t="str">
        <f t="shared" si="9"/>
        <v/>
      </c>
      <c r="G607" s="87"/>
      <c r="H607" s="88" t="str">
        <f>IF(بيانات!B607&lt;&gt;"",بيانات!K607,"")</f>
        <v/>
      </c>
      <c r="I607" s="88" t="str">
        <f>IF(بيانات!B607&lt;&gt;"",بيانات!P607,"")</f>
        <v/>
      </c>
    </row>
    <row r="608" spans="1:9" ht="21.75" customHeight="1">
      <c r="A608" s="89" t="str">
        <f>IF(بيانات!B608&lt;&gt;"",بيانات!A608,"")</f>
        <v/>
      </c>
      <c r="B608" s="90" t="str">
        <f>IF(بيانات!B608&lt;&gt;"",بيانات!B608,"")</f>
        <v/>
      </c>
      <c r="C608" s="90" t="str">
        <f>IF(بيانات!B608&lt;&gt;"",بيانات!C608,"")</f>
        <v/>
      </c>
      <c r="D608" s="91" t="str">
        <f>IF(بيانات!B608&lt;&gt;"",بيانات!J608,"")</f>
        <v/>
      </c>
      <c r="E608" s="92"/>
      <c r="F608" s="93" t="str">
        <f t="shared" si="9"/>
        <v/>
      </c>
      <c r="G608" s="94"/>
      <c r="H608" s="95" t="str">
        <f>IF(بيانات!B608&lt;&gt;"",بيانات!K608,"")</f>
        <v/>
      </c>
      <c r="I608" s="95" t="str">
        <f>IF(بيانات!B608&lt;&gt;"",بيانات!P608,"")</f>
        <v/>
      </c>
    </row>
    <row r="609" spans="1:9" ht="21.75" customHeight="1">
      <c r="A609" s="82" t="str">
        <f>IF(بيانات!B609&lt;&gt;"",بيانات!A609,"")</f>
        <v/>
      </c>
      <c r="B609" s="83" t="str">
        <f>IF(بيانات!B609&lt;&gt;"",بيانات!B609,"")</f>
        <v/>
      </c>
      <c r="C609" s="83" t="str">
        <f>IF(بيانات!B609&lt;&gt;"",بيانات!C609,"")</f>
        <v/>
      </c>
      <c r="D609" s="84" t="str">
        <f>IF(بيانات!B609&lt;&gt;"",بيانات!J609,"")</f>
        <v/>
      </c>
      <c r="E609" s="85"/>
      <c r="F609" s="86" t="str">
        <f t="shared" si="9"/>
        <v/>
      </c>
      <c r="G609" s="87"/>
      <c r="H609" s="88" t="str">
        <f>IF(بيانات!B609&lt;&gt;"",بيانات!K609,"")</f>
        <v/>
      </c>
      <c r="I609" s="88" t="str">
        <f>IF(بيانات!B609&lt;&gt;"",بيانات!P609,"")</f>
        <v/>
      </c>
    </row>
    <row r="610" spans="1:9" ht="21.75" customHeight="1">
      <c r="A610" s="89" t="str">
        <f>IF(بيانات!B610&lt;&gt;"",بيانات!A610,"")</f>
        <v/>
      </c>
      <c r="B610" s="90" t="str">
        <f>IF(بيانات!B610&lt;&gt;"",بيانات!B610,"")</f>
        <v/>
      </c>
      <c r="C610" s="90" t="str">
        <f>IF(بيانات!B610&lt;&gt;"",بيانات!C610,"")</f>
        <v/>
      </c>
      <c r="D610" s="91" t="str">
        <f>IF(بيانات!B610&lt;&gt;"",بيانات!J610,"")</f>
        <v/>
      </c>
      <c r="E610" s="92"/>
      <c r="F610" s="93" t="str">
        <f t="shared" si="9"/>
        <v/>
      </c>
      <c r="G610" s="94"/>
      <c r="H610" s="95" t="str">
        <f>IF(بيانات!B610&lt;&gt;"",بيانات!K610,"")</f>
        <v/>
      </c>
      <c r="I610" s="95" t="str">
        <f>IF(بيانات!B610&lt;&gt;"",بيانات!P610,"")</f>
        <v/>
      </c>
    </row>
    <row r="611" spans="1:9" ht="21.75" customHeight="1">
      <c r="A611" s="82" t="str">
        <f>IF(بيانات!B611&lt;&gt;"",بيانات!A611,"")</f>
        <v/>
      </c>
      <c r="B611" s="83" t="str">
        <f>IF(بيانات!B611&lt;&gt;"",بيانات!B611,"")</f>
        <v/>
      </c>
      <c r="C611" s="83" t="str">
        <f>IF(بيانات!B611&lt;&gt;"",بيانات!C611,"")</f>
        <v/>
      </c>
      <c r="D611" s="84" t="str">
        <f>IF(بيانات!B611&lt;&gt;"",بيانات!J611,"")</f>
        <v/>
      </c>
      <c r="E611" s="85"/>
      <c r="F611" s="86" t="str">
        <f t="shared" si="9"/>
        <v/>
      </c>
      <c r="G611" s="87"/>
      <c r="H611" s="88" t="str">
        <f>IF(بيانات!B611&lt;&gt;"",بيانات!K611,"")</f>
        <v/>
      </c>
      <c r="I611" s="88" t="str">
        <f>IF(بيانات!B611&lt;&gt;"",بيانات!P611,"")</f>
        <v/>
      </c>
    </row>
    <row r="612" spans="1:9" ht="21.75" customHeight="1">
      <c r="A612" s="89" t="str">
        <f>IF(بيانات!B612&lt;&gt;"",بيانات!A612,"")</f>
        <v/>
      </c>
      <c r="B612" s="90" t="str">
        <f>IF(بيانات!B612&lt;&gt;"",بيانات!B612,"")</f>
        <v/>
      </c>
      <c r="C612" s="90" t="str">
        <f>IF(بيانات!B612&lt;&gt;"",بيانات!C612,"")</f>
        <v/>
      </c>
      <c r="D612" s="91" t="str">
        <f>IF(بيانات!B612&lt;&gt;"",بيانات!J612,"")</f>
        <v/>
      </c>
      <c r="E612" s="92"/>
      <c r="F612" s="93" t="str">
        <f t="shared" si="9"/>
        <v/>
      </c>
      <c r="G612" s="94"/>
      <c r="H612" s="95" t="str">
        <f>IF(بيانات!B612&lt;&gt;"",بيانات!K612,"")</f>
        <v/>
      </c>
      <c r="I612" s="95" t="str">
        <f>IF(بيانات!B612&lt;&gt;"",بيانات!P612,"")</f>
        <v/>
      </c>
    </row>
    <row r="613" spans="1:9" ht="21.75" customHeight="1">
      <c r="A613" s="82" t="str">
        <f>IF(بيانات!B613&lt;&gt;"",بيانات!A613,"")</f>
        <v/>
      </c>
      <c r="B613" s="83" t="str">
        <f>IF(بيانات!B613&lt;&gt;"",بيانات!B613,"")</f>
        <v/>
      </c>
      <c r="C613" s="83" t="str">
        <f>IF(بيانات!B613&lt;&gt;"",بيانات!C613,"")</f>
        <v/>
      </c>
      <c r="D613" s="84" t="str">
        <f>IF(بيانات!B613&lt;&gt;"",بيانات!J613,"")</f>
        <v/>
      </c>
      <c r="E613" s="85"/>
      <c r="F613" s="86" t="str">
        <f t="shared" si="9"/>
        <v/>
      </c>
      <c r="G613" s="87"/>
      <c r="H613" s="88" t="str">
        <f>IF(بيانات!B613&lt;&gt;"",بيانات!K613,"")</f>
        <v/>
      </c>
      <c r="I613" s="88" t="str">
        <f>IF(بيانات!B613&lt;&gt;"",بيانات!P613,"")</f>
        <v/>
      </c>
    </row>
    <row r="614" spans="1:9" ht="21.75" customHeight="1">
      <c r="A614" s="89" t="str">
        <f>IF(بيانات!B614&lt;&gt;"",بيانات!A614,"")</f>
        <v/>
      </c>
      <c r="B614" s="90" t="str">
        <f>IF(بيانات!B614&lt;&gt;"",بيانات!B614,"")</f>
        <v/>
      </c>
      <c r="C614" s="90" t="str">
        <f>IF(بيانات!B614&lt;&gt;"",بيانات!C614,"")</f>
        <v/>
      </c>
      <c r="D614" s="91" t="str">
        <f>IF(بيانات!B614&lt;&gt;"",بيانات!J614,"")</f>
        <v/>
      </c>
      <c r="E614" s="92"/>
      <c r="F614" s="93" t="str">
        <f t="shared" si="9"/>
        <v/>
      </c>
      <c r="G614" s="94"/>
      <c r="H614" s="95" t="str">
        <f>IF(بيانات!B614&lt;&gt;"",بيانات!K614,"")</f>
        <v/>
      </c>
      <c r="I614" s="95" t="str">
        <f>IF(بيانات!B614&lt;&gt;"",بيانات!P614,"")</f>
        <v/>
      </c>
    </row>
    <row r="615" spans="1:9" ht="21.75" customHeight="1">
      <c r="A615" s="82" t="str">
        <f>IF(بيانات!B615&lt;&gt;"",بيانات!A615,"")</f>
        <v/>
      </c>
      <c r="B615" s="83" t="str">
        <f>IF(بيانات!B615&lt;&gt;"",بيانات!B615,"")</f>
        <v/>
      </c>
      <c r="C615" s="83" t="str">
        <f>IF(بيانات!B615&lt;&gt;"",بيانات!C615,"")</f>
        <v/>
      </c>
      <c r="D615" s="84" t="str">
        <f>IF(بيانات!B615&lt;&gt;"",بيانات!J615,"")</f>
        <v/>
      </c>
      <c r="E615" s="85"/>
      <c r="F615" s="86" t="str">
        <f t="shared" si="9"/>
        <v/>
      </c>
      <c r="G615" s="87"/>
      <c r="H615" s="88" t="str">
        <f>IF(بيانات!B615&lt;&gt;"",بيانات!K615,"")</f>
        <v/>
      </c>
      <c r="I615" s="88" t="str">
        <f>IF(بيانات!B615&lt;&gt;"",بيانات!P615,"")</f>
        <v/>
      </c>
    </row>
    <row r="616" spans="1:9" ht="21.75" customHeight="1">
      <c r="A616" s="89" t="str">
        <f>IF(بيانات!B616&lt;&gt;"",بيانات!A616,"")</f>
        <v/>
      </c>
      <c r="B616" s="90" t="str">
        <f>IF(بيانات!B616&lt;&gt;"",بيانات!B616,"")</f>
        <v/>
      </c>
      <c r="C616" s="90" t="str">
        <f>IF(بيانات!B616&lt;&gt;"",بيانات!C616,"")</f>
        <v/>
      </c>
      <c r="D616" s="91" t="str">
        <f>IF(بيانات!B616&lt;&gt;"",بيانات!J616,"")</f>
        <v/>
      </c>
      <c r="E616" s="92"/>
      <c r="F616" s="93" t="str">
        <f t="shared" si="9"/>
        <v/>
      </c>
      <c r="G616" s="94"/>
      <c r="H616" s="95" t="str">
        <f>IF(بيانات!B616&lt;&gt;"",بيانات!K616,"")</f>
        <v/>
      </c>
      <c r="I616" s="95" t="str">
        <f>IF(بيانات!B616&lt;&gt;"",بيانات!P616,"")</f>
        <v/>
      </c>
    </row>
    <row r="617" spans="1:9" ht="21.75" customHeight="1">
      <c r="A617" s="82" t="str">
        <f>IF(بيانات!B617&lt;&gt;"",بيانات!A617,"")</f>
        <v/>
      </c>
      <c r="B617" s="83" t="str">
        <f>IF(بيانات!B617&lt;&gt;"",بيانات!B617,"")</f>
        <v/>
      </c>
      <c r="C617" s="83" t="str">
        <f>IF(بيانات!B617&lt;&gt;"",بيانات!C617,"")</f>
        <v/>
      </c>
      <c r="D617" s="84" t="str">
        <f>IF(بيانات!B617&lt;&gt;"",بيانات!J617,"")</f>
        <v/>
      </c>
      <c r="E617" s="85"/>
      <c r="F617" s="86" t="str">
        <f t="shared" si="9"/>
        <v/>
      </c>
      <c r="G617" s="87"/>
      <c r="H617" s="88" t="str">
        <f>IF(بيانات!B617&lt;&gt;"",بيانات!K617,"")</f>
        <v/>
      </c>
      <c r="I617" s="88" t="str">
        <f>IF(بيانات!B617&lt;&gt;"",بيانات!P617,"")</f>
        <v/>
      </c>
    </row>
    <row r="618" spans="1:9" ht="21.75" customHeight="1">
      <c r="A618" s="89" t="str">
        <f>IF(بيانات!B618&lt;&gt;"",بيانات!A618,"")</f>
        <v/>
      </c>
      <c r="B618" s="90" t="str">
        <f>IF(بيانات!B618&lt;&gt;"",بيانات!B618,"")</f>
        <v/>
      </c>
      <c r="C618" s="90" t="str">
        <f>IF(بيانات!B618&lt;&gt;"",بيانات!C618,"")</f>
        <v/>
      </c>
      <c r="D618" s="91" t="str">
        <f>IF(بيانات!B618&lt;&gt;"",بيانات!J618,"")</f>
        <v/>
      </c>
      <c r="E618" s="92"/>
      <c r="F618" s="93" t="str">
        <f t="shared" si="9"/>
        <v/>
      </c>
      <c r="G618" s="94"/>
      <c r="H618" s="95" t="str">
        <f>IF(بيانات!B618&lt;&gt;"",بيانات!K618,"")</f>
        <v/>
      </c>
      <c r="I618" s="95" t="str">
        <f>IF(بيانات!B618&lt;&gt;"",بيانات!P618,"")</f>
        <v/>
      </c>
    </row>
    <row r="619" spans="1:9" ht="21.75" customHeight="1">
      <c r="A619" s="82" t="str">
        <f>IF(بيانات!B619&lt;&gt;"",بيانات!A619,"")</f>
        <v/>
      </c>
      <c r="B619" s="83" t="str">
        <f>IF(بيانات!B619&lt;&gt;"",بيانات!B619,"")</f>
        <v/>
      </c>
      <c r="C619" s="83" t="str">
        <f>IF(بيانات!B619&lt;&gt;"",بيانات!C619,"")</f>
        <v/>
      </c>
      <c r="D619" s="84" t="str">
        <f>IF(بيانات!B619&lt;&gt;"",بيانات!J619,"")</f>
        <v/>
      </c>
      <c r="E619" s="85"/>
      <c r="F619" s="86" t="str">
        <f t="shared" si="9"/>
        <v/>
      </c>
      <c r="G619" s="87"/>
      <c r="H619" s="88" t="str">
        <f>IF(بيانات!B619&lt;&gt;"",بيانات!K619,"")</f>
        <v/>
      </c>
      <c r="I619" s="88" t="str">
        <f>IF(بيانات!B619&lt;&gt;"",بيانات!P619,"")</f>
        <v/>
      </c>
    </row>
    <row r="620" spans="1:9" ht="21.75" customHeight="1">
      <c r="A620" s="89" t="str">
        <f>IF(بيانات!B620&lt;&gt;"",بيانات!A620,"")</f>
        <v/>
      </c>
      <c r="B620" s="90" t="str">
        <f>IF(بيانات!B620&lt;&gt;"",بيانات!B620,"")</f>
        <v/>
      </c>
      <c r="C620" s="90" t="str">
        <f>IF(بيانات!B620&lt;&gt;"",بيانات!C620,"")</f>
        <v/>
      </c>
      <c r="D620" s="91" t="str">
        <f>IF(بيانات!B620&lt;&gt;"",بيانات!J620,"")</f>
        <v/>
      </c>
      <c r="E620" s="92"/>
      <c r="F620" s="93" t="str">
        <f t="shared" si="9"/>
        <v/>
      </c>
      <c r="G620" s="94"/>
      <c r="H620" s="95" t="str">
        <f>IF(بيانات!B620&lt;&gt;"",بيانات!K620,"")</f>
        <v/>
      </c>
      <c r="I620" s="95" t="str">
        <f>IF(بيانات!B620&lt;&gt;"",بيانات!P620,"")</f>
        <v/>
      </c>
    </row>
    <row r="621" spans="1:9" ht="21.75" customHeight="1">
      <c r="A621" s="82" t="str">
        <f>IF(بيانات!B621&lt;&gt;"",بيانات!A621,"")</f>
        <v/>
      </c>
      <c r="B621" s="83" t="str">
        <f>IF(بيانات!B621&lt;&gt;"",بيانات!B621,"")</f>
        <v/>
      </c>
      <c r="C621" s="83" t="str">
        <f>IF(بيانات!B621&lt;&gt;"",بيانات!C621,"")</f>
        <v/>
      </c>
      <c r="D621" s="84" t="str">
        <f>IF(بيانات!B621&lt;&gt;"",بيانات!J621,"")</f>
        <v/>
      </c>
      <c r="E621" s="85"/>
      <c r="F621" s="86" t="str">
        <f t="shared" si="9"/>
        <v/>
      </c>
      <c r="G621" s="87"/>
      <c r="H621" s="88" t="str">
        <f>IF(بيانات!B621&lt;&gt;"",بيانات!K621,"")</f>
        <v/>
      </c>
      <c r="I621" s="88" t="str">
        <f>IF(بيانات!B621&lt;&gt;"",بيانات!P621,"")</f>
        <v/>
      </c>
    </row>
    <row r="622" spans="1:9" ht="21.75" customHeight="1">
      <c r="A622" s="89" t="str">
        <f>IF(بيانات!B622&lt;&gt;"",بيانات!A622,"")</f>
        <v/>
      </c>
      <c r="B622" s="90" t="str">
        <f>IF(بيانات!B622&lt;&gt;"",بيانات!B622,"")</f>
        <v/>
      </c>
      <c r="C622" s="90" t="str">
        <f>IF(بيانات!B622&lt;&gt;"",بيانات!C622,"")</f>
        <v/>
      </c>
      <c r="D622" s="91" t="str">
        <f>IF(بيانات!B622&lt;&gt;"",بيانات!J622,"")</f>
        <v/>
      </c>
      <c r="E622" s="92"/>
      <c r="F622" s="93" t="str">
        <f t="shared" si="9"/>
        <v/>
      </c>
      <c r="G622" s="94"/>
      <c r="H622" s="95" t="str">
        <f>IF(بيانات!B622&lt;&gt;"",بيانات!K622,"")</f>
        <v/>
      </c>
      <c r="I622" s="95" t="str">
        <f>IF(بيانات!B622&lt;&gt;"",بيانات!P622,"")</f>
        <v/>
      </c>
    </row>
    <row r="623" spans="1:9" ht="21.75" customHeight="1">
      <c r="A623" s="82" t="str">
        <f>IF(بيانات!B623&lt;&gt;"",بيانات!A623,"")</f>
        <v/>
      </c>
      <c r="B623" s="83" t="str">
        <f>IF(بيانات!B623&lt;&gt;"",بيانات!B623,"")</f>
        <v/>
      </c>
      <c r="C623" s="83" t="str">
        <f>IF(بيانات!B623&lt;&gt;"",بيانات!C623,"")</f>
        <v/>
      </c>
      <c r="D623" s="84" t="str">
        <f>IF(بيانات!B623&lt;&gt;"",بيانات!J623,"")</f>
        <v/>
      </c>
      <c r="E623" s="85"/>
      <c r="F623" s="86" t="str">
        <f t="shared" si="9"/>
        <v/>
      </c>
      <c r="G623" s="87"/>
      <c r="H623" s="88" t="str">
        <f>IF(بيانات!B623&lt;&gt;"",بيانات!K623,"")</f>
        <v/>
      </c>
      <c r="I623" s="88" t="str">
        <f>IF(بيانات!B623&lt;&gt;"",بيانات!P623,"")</f>
        <v/>
      </c>
    </row>
    <row r="624" spans="1:9" ht="21.75" customHeight="1">
      <c r="A624" s="89" t="str">
        <f>IF(بيانات!B624&lt;&gt;"",بيانات!A624,"")</f>
        <v/>
      </c>
      <c r="B624" s="90" t="str">
        <f>IF(بيانات!B624&lt;&gt;"",بيانات!B624,"")</f>
        <v/>
      </c>
      <c r="C624" s="90" t="str">
        <f>IF(بيانات!B624&lt;&gt;"",بيانات!C624,"")</f>
        <v/>
      </c>
      <c r="D624" s="91" t="str">
        <f>IF(بيانات!B624&lt;&gt;"",بيانات!J624,"")</f>
        <v/>
      </c>
      <c r="E624" s="92"/>
      <c r="F624" s="93" t="str">
        <f t="shared" si="9"/>
        <v/>
      </c>
      <c r="G624" s="94"/>
      <c r="H624" s="95" t="str">
        <f>IF(بيانات!B624&lt;&gt;"",بيانات!K624,"")</f>
        <v/>
      </c>
      <c r="I624" s="95" t="str">
        <f>IF(بيانات!B624&lt;&gt;"",بيانات!P624,"")</f>
        <v/>
      </c>
    </row>
    <row r="625" spans="1:9" ht="21.75" customHeight="1">
      <c r="A625" s="82" t="str">
        <f>IF(بيانات!B625&lt;&gt;"",بيانات!A625,"")</f>
        <v/>
      </c>
      <c r="B625" s="83" t="str">
        <f>IF(بيانات!B625&lt;&gt;"",بيانات!B625,"")</f>
        <v/>
      </c>
      <c r="C625" s="83" t="str">
        <f>IF(بيانات!B625&lt;&gt;"",بيانات!C625,"")</f>
        <v/>
      </c>
      <c r="D625" s="84" t="str">
        <f>IF(بيانات!B625&lt;&gt;"",بيانات!J625,"")</f>
        <v/>
      </c>
      <c r="E625" s="85"/>
      <c r="F625" s="86" t="str">
        <f t="shared" si="9"/>
        <v/>
      </c>
      <c r="G625" s="87"/>
      <c r="H625" s="88" t="str">
        <f>IF(بيانات!B625&lt;&gt;"",بيانات!K625,"")</f>
        <v/>
      </c>
      <c r="I625" s="88" t="str">
        <f>IF(بيانات!B625&lt;&gt;"",بيانات!P625,"")</f>
        <v/>
      </c>
    </row>
    <row r="626" spans="1:9" ht="21.75" customHeight="1">
      <c r="A626" s="89" t="str">
        <f>IF(بيانات!B626&lt;&gt;"",بيانات!A626,"")</f>
        <v/>
      </c>
      <c r="B626" s="90" t="str">
        <f>IF(بيانات!B626&lt;&gt;"",بيانات!B626,"")</f>
        <v/>
      </c>
      <c r="C626" s="90" t="str">
        <f>IF(بيانات!B626&lt;&gt;"",بيانات!C626,"")</f>
        <v/>
      </c>
      <c r="D626" s="91" t="str">
        <f>IF(بيانات!B626&lt;&gt;"",بيانات!J626,"")</f>
        <v/>
      </c>
      <c r="E626" s="92"/>
      <c r="F626" s="93" t="str">
        <f t="shared" si="9"/>
        <v/>
      </c>
      <c r="G626" s="94"/>
      <c r="H626" s="95" t="str">
        <f>IF(بيانات!B626&lt;&gt;"",بيانات!K626,"")</f>
        <v/>
      </c>
      <c r="I626" s="95" t="str">
        <f>IF(بيانات!B626&lt;&gt;"",بيانات!P626,"")</f>
        <v/>
      </c>
    </row>
    <row r="627" spans="1:9" ht="21.75" customHeight="1">
      <c r="A627" s="82" t="str">
        <f>IF(بيانات!B627&lt;&gt;"",بيانات!A627,"")</f>
        <v/>
      </c>
      <c r="B627" s="83" t="str">
        <f>IF(بيانات!B627&lt;&gt;"",بيانات!B627,"")</f>
        <v/>
      </c>
      <c r="C627" s="83" t="str">
        <f>IF(بيانات!B627&lt;&gt;"",بيانات!C627,"")</f>
        <v/>
      </c>
      <c r="D627" s="84" t="str">
        <f>IF(بيانات!B627&lt;&gt;"",بيانات!J627,"")</f>
        <v/>
      </c>
      <c r="E627" s="85"/>
      <c r="F627" s="86" t="str">
        <f t="shared" si="9"/>
        <v/>
      </c>
      <c r="G627" s="87"/>
      <c r="H627" s="88" t="str">
        <f>IF(بيانات!B627&lt;&gt;"",بيانات!K627,"")</f>
        <v/>
      </c>
      <c r="I627" s="88" t="str">
        <f>IF(بيانات!B627&lt;&gt;"",بيانات!P627,"")</f>
        <v/>
      </c>
    </row>
    <row r="628" spans="1:9" ht="21.75" customHeight="1">
      <c r="A628" s="89" t="str">
        <f>IF(بيانات!B628&lt;&gt;"",بيانات!A628,"")</f>
        <v/>
      </c>
      <c r="B628" s="90" t="str">
        <f>IF(بيانات!B628&lt;&gt;"",بيانات!B628,"")</f>
        <v/>
      </c>
      <c r="C628" s="90" t="str">
        <f>IF(بيانات!B628&lt;&gt;"",بيانات!C628,"")</f>
        <v/>
      </c>
      <c r="D628" s="91" t="str">
        <f>IF(بيانات!B628&lt;&gt;"",بيانات!J628,"")</f>
        <v/>
      </c>
      <c r="E628" s="92"/>
      <c r="F628" s="93" t="str">
        <f t="shared" si="9"/>
        <v/>
      </c>
      <c r="G628" s="94"/>
      <c r="H628" s="95" t="str">
        <f>IF(بيانات!B628&lt;&gt;"",بيانات!K628,"")</f>
        <v/>
      </c>
      <c r="I628" s="95" t="str">
        <f>IF(بيانات!B628&lt;&gt;"",بيانات!P628,"")</f>
        <v/>
      </c>
    </row>
    <row r="629" spans="1:9" ht="21.75" customHeight="1">
      <c r="A629" s="82" t="str">
        <f>IF(بيانات!B629&lt;&gt;"",بيانات!A629,"")</f>
        <v/>
      </c>
      <c r="B629" s="83" t="str">
        <f>IF(بيانات!B629&lt;&gt;"",بيانات!B629,"")</f>
        <v/>
      </c>
      <c r="C629" s="83" t="str">
        <f>IF(بيانات!B629&lt;&gt;"",بيانات!C629,"")</f>
        <v/>
      </c>
      <c r="D629" s="84" t="str">
        <f>IF(بيانات!B629&lt;&gt;"",بيانات!J629,"")</f>
        <v/>
      </c>
      <c r="E629" s="85"/>
      <c r="F629" s="86" t="str">
        <f t="shared" si="9"/>
        <v/>
      </c>
      <c r="G629" s="87"/>
      <c r="H629" s="88" t="str">
        <f>IF(بيانات!B629&lt;&gt;"",بيانات!K629,"")</f>
        <v/>
      </c>
      <c r="I629" s="88" t="str">
        <f>IF(بيانات!B629&lt;&gt;"",بيانات!P629,"")</f>
        <v/>
      </c>
    </row>
    <row r="630" spans="1:9" ht="21.75" customHeight="1">
      <c r="A630" s="89" t="str">
        <f>IF(بيانات!B630&lt;&gt;"",بيانات!A630,"")</f>
        <v/>
      </c>
      <c r="B630" s="90" t="str">
        <f>IF(بيانات!B630&lt;&gt;"",بيانات!B630,"")</f>
        <v/>
      </c>
      <c r="C630" s="90" t="str">
        <f>IF(بيانات!B630&lt;&gt;"",بيانات!C630,"")</f>
        <v/>
      </c>
      <c r="D630" s="91" t="str">
        <f>IF(بيانات!B630&lt;&gt;"",بيانات!J630,"")</f>
        <v/>
      </c>
      <c r="E630" s="92"/>
      <c r="F630" s="93" t="str">
        <f t="shared" si="9"/>
        <v/>
      </c>
      <c r="G630" s="94"/>
      <c r="H630" s="95" t="str">
        <f>IF(بيانات!B630&lt;&gt;"",بيانات!K630,"")</f>
        <v/>
      </c>
      <c r="I630" s="95" t="str">
        <f>IF(بيانات!B630&lt;&gt;"",بيانات!P630,"")</f>
        <v/>
      </c>
    </row>
    <row r="631" spans="1:9" ht="21.75" customHeight="1">
      <c r="A631" s="82" t="str">
        <f>IF(بيانات!B631&lt;&gt;"",بيانات!A631,"")</f>
        <v/>
      </c>
      <c r="B631" s="83" t="str">
        <f>IF(بيانات!B631&lt;&gt;"",بيانات!B631,"")</f>
        <v/>
      </c>
      <c r="C631" s="83" t="str">
        <f>IF(بيانات!B631&lt;&gt;"",بيانات!C631,"")</f>
        <v/>
      </c>
      <c r="D631" s="84" t="str">
        <f>IF(بيانات!B631&lt;&gt;"",بيانات!J631,"")</f>
        <v/>
      </c>
      <c r="E631" s="85"/>
      <c r="F631" s="86" t="str">
        <f t="shared" si="9"/>
        <v/>
      </c>
      <c r="G631" s="87"/>
      <c r="H631" s="88" t="str">
        <f>IF(بيانات!B631&lt;&gt;"",بيانات!K631,"")</f>
        <v/>
      </c>
      <c r="I631" s="88" t="str">
        <f>IF(بيانات!B631&lt;&gt;"",بيانات!P631,"")</f>
        <v/>
      </c>
    </row>
    <row r="632" spans="1:9" ht="21.75" customHeight="1">
      <c r="A632" s="89" t="str">
        <f>IF(بيانات!B632&lt;&gt;"",بيانات!A632,"")</f>
        <v/>
      </c>
      <c r="B632" s="90" t="str">
        <f>IF(بيانات!B632&lt;&gt;"",بيانات!B632,"")</f>
        <v/>
      </c>
      <c r="C632" s="90" t="str">
        <f>IF(بيانات!B632&lt;&gt;"",بيانات!C632,"")</f>
        <v/>
      </c>
      <c r="D632" s="91" t="str">
        <f>IF(بيانات!B632&lt;&gt;"",بيانات!J632,"")</f>
        <v/>
      </c>
      <c r="E632" s="92"/>
      <c r="F632" s="93" t="str">
        <f t="shared" si="9"/>
        <v/>
      </c>
      <c r="G632" s="94"/>
      <c r="H632" s="95" t="str">
        <f>IF(بيانات!B632&lt;&gt;"",بيانات!K632,"")</f>
        <v/>
      </c>
      <c r="I632" s="95" t="str">
        <f>IF(بيانات!B632&lt;&gt;"",بيانات!P632,"")</f>
        <v/>
      </c>
    </row>
    <row r="633" spans="1:9" ht="21.75" customHeight="1">
      <c r="A633" s="82" t="str">
        <f>IF(بيانات!B633&lt;&gt;"",بيانات!A633,"")</f>
        <v/>
      </c>
      <c r="B633" s="83" t="str">
        <f>IF(بيانات!B633&lt;&gt;"",بيانات!B633,"")</f>
        <v/>
      </c>
      <c r="C633" s="83" t="str">
        <f>IF(بيانات!B633&lt;&gt;"",بيانات!C633,"")</f>
        <v/>
      </c>
      <c r="D633" s="84" t="str">
        <f>IF(بيانات!B633&lt;&gt;"",بيانات!J633,"")</f>
        <v/>
      </c>
      <c r="E633" s="85"/>
      <c r="F633" s="86" t="str">
        <f t="shared" si="9"/>
        <v/>
      </c>
      <c r="G633" s="87"/>
      <c r="H633" s="88" t="str">
        <f>IF(بيانات!B633&lt;&gt;"",بيانات!K633,"")</f>
        <v/>
      </c>
      <c r="I633" s="88" t="str">
        <f>IF(بيانات!B633&lt;&gt;"",بيانات!P633,"")</f>
        <v/>
      </c>
    </row>
    <row r="634" spans="1:9" ht="21.75" customHeight="1">
      <c r="A634" s="89" t="str">
        <f>IF(بيانات!B634&lt;&gt;"",بيانات!A634,"")</f>
        <v/>
      </c>
      <c r="B634" s="90" t="str">
        <f>IF(بيانات!B634&lt;&gt;"",بيانات!B634,"")</f>
        <v/>
      </c>
      <c r="C634" s="90" t="str">
        <f>IF(بيانات!B634&lt;&gt;"",بيانات!C634,"")</f>
        <v/>
      </c>
      <c r="D634" s="91" t="str">
        <f>IF(بيانات!B634&lt;&gt;"",بيانات!J634,"")</f>
        <v/>
      </c>
      <c r="E634" s="92"/>
      <c r="F634" s="93" t="str">
        <f t="shared" si="9"/>
        <v/>
      </c>
      <c r="G634" s="94"/>
      <c r="H634" s="95" t="str">
        <f>IF(بيانات!B634&lt;&gt;"",بيانات!K634,"")</f>
        <v/>
      </c>
      <c r="I634" s="95" t="str">
        <f>IF(بيانات!B634&lt;&gt;"",بيانات!P634,"")</f>
        <v/>
      </c>
    </row>
    <row r="635" spans="1:9" ht="21.75" customHeight="1">
      <c r="A635" s="82" t="str">
        <f>IF(بيانات!B635&lt;&gt;"",بيانات!A635,"")</f>
        <v/>
      </c>
      <c r="B635" s="83" t="str">
        <f>IF(بيانات!B635&lt;&gt;"",بيانات!B635,"")</f>
        <v/>
      </c>
      <c r="C635" s="83" t="str">
        <f>IF(بيانات!B635&lt;&gt;"",بيانات!C635,"")</f>
        <v/>
      </c>
      <c r="D635" s="84" t="str">
        <f>IF(بيانات!B635&lt;&gt;"",بيانات!J635,"")</f>
        <v/>
      </c>
      <c r="E635" s="85"/>
      <c r="F635" s="86" t="str">
        <f t="shared" si="9"/>
        <v/>
      </c>
      <c r="G635" s="87"/>
      <c r="H635" s="88" t="str">
        <f>IF(بيانات!B635&lt;&gt;"",بيانات!K635,"")</f>
        <v/>
      </c>
      <c r="I635" s="88" t="str">
        <f>IF(بيانات!B635&lt;&gt;"",بيانات!P635,"")</f>
        <v/>
      </c>
    </row>
    <row r="636" spans="1:9" ht="21.75" customHeight="1">
      <c r="A636" s="89" t="str">
        <f>IF(بيانات!B636&lt;&gt;"",بيانات!A636,"")</f>
        <v/>
      </c>
      <c r="B636" s="90" t="str">
        <f>IF(بيانات!B636&lt;&gt;"",بيانات!B636,"")</f>
        <v/>
      </c>
      <c r="C636" s="90" t="str">
        <f>IF(بيانات!B636&lt;&gt;"",بيانات!C636,"")</f>
        <v/>
      </c>
      <c r="D636" s="91" t="str">
        <f>IF(بيانات!B636&lt;&gt;"",بيانات!J636,"")</f>
        <v/>
      </c>
      <c r="E636" s="92"/>
      <c r="F636" s="93" t="str">
        <f t="shared" si="9"/>
        <v/>
      </c>
      <c r="G636" s="94"/>
      <c r="H636" s="95" t="str">
        <f>IF(بيانات!B636&lt;&gt;"",بيانات!K636,"")</f>
        <v/>
      </c>
      <c r="I636" s="95" t="str">
        <f>IF(بيانات!B636&lt;&gt;"",بيانات!P636,"")</f>
        <v/>
      </c>
    </row>
    <row r="637" spans="1:9" ht="21.75" customHeight="1">
      <c r="A637" s="82" t="str">
        <f>IF(بيانات!B637&lt;&gt;"",بيانات!A637,"")</f>
        <v/>
      </c>
      <c r="B637" s="83" t="str">
        <f>IF(بيانات!B637&lt;&gt;"",بيانات!B637,"")</f>
        <v/>
      </c>
      <c r="C637" s="83" t="str">
        <f>IF(بيانات!B637&lt;&gt;"",بيانات!C637,"")</f>
        <v/>
      </c>
      <c r="D637" s="84" t="str">
        <f>IF(بيانات!B637&lt;&gt;"",بيانات!J637,"")</f>
        <v/>
      </c>
      <c r="E637" s="85"/>
      <c r="F637" s="86" t="str">
        <f t="shared" si="9"/>
        <v/>
      </c>
      <c r="G637" s="87"/>
      <c r="H637" s="88" t="str">
        <f>IF(بيانات!B637&lt;&gt;"",بيانات!K637,"")</f>
        <v/>
      </c>
      <c r="I637" s="88" t="str">
        <f>IF(بيانات!B637&lt;&gt;"",بيانات!P637,"")</f>
        <v/>
      </c>
    </row>
    <row r="638" spans="1:9" ht="21.75" customHeight="1">
      <c r="A638" s="89" t="str">
        <f>IF(بيانات!B638&lt;&gt;"",بيانات!A638,"")</f>
        <v/>
      </c>
      <c r="B638" s="90" t="str">
        <f>IF(بيانات!B638&lt;&gt;"",بيانات!B638,"")</f>
        <v/>
      </c>
      <c r="C638" s="90" t="str">
        <f>IF(بيانات!B638&lt;&gt;"",بيانات!C638,"")</f>
        <v/>
      </c>
      <c r="D638" s="91" t="str">
        <f>IF(بيانات!B638&lt;&gt;"",بيانات!J638,"")</f>
        <v/>
      </c>
      <c r="E638" s="92"/>
      <c r="F638" s="93" t="str">
        <f t="shared" si="9"/>
        <v/>
      </c>
      <c r="G638" s="94"/>
      <c r="H638" s="95" t="str">
        <f>IF(بيانات!B638&lt;&gt;"",بيانات!K638,"")</f>
        <v/>
      </c>
      <c r="I638" s="95" t="str">
        <f>IF(بيانات!B638&lt;&gt;"",بيانات!P638,"")</f>
        <v/>
      </c>
    </row>
    <row r="639" spans="1:9" ht="21.75" customHeight="1">
      <c r="A639" s="82" t="str">
        <f>IF(بيانات!B639&lt;&gt;"",بيانات!A639,"")</f>
        <v/>
      </c>
      <c r="B639" s="83" t="str">
        <f>IF(بيانات!B639&lt;&gt;"",بيانات!B639,"")</f>
        <v/>
      </c>
      <c r="C639" s="83" t="str">
        <f>IF(بيانات!B639&lt;&gt;"",بيانات!C639,"")</f>
        <v/>
      </c>
      <c r="D639" s="84" t="str">
        <f>IF(بيانات!B639&lt;&gt;"",بيانات!J639,"")</f>
        <v/>
      </c>
      <c r="E639" s="85"/>
      <c r="F639" s="86" t="str">
        <f t="shared" si="9"/>
        <v/>
      </c>
      <c r="G639" s="87"/>
      <c r="H639" s="88" t="str">
        <f>IF(بيانات!B639&lt;&gt;"",بيانات!K639,"")</f>
        <v/>
      </c>
      <c r="I639" s="88" t="str">
        <f>IF(بيانات!B639&lt;&gt;"",بيانات!P639,"")</f>
        <v/>
      </c>
    </row>
    <row r="640" spans="1:9" ht="21.75" customHeight="1">
      <c r="A640" s="89" t="str">
        <f>IF(بيانات!B640&lt;&gt;"",بيانات!A640,"")</f>
        <v/>
      </c>
      <c r="B640" s="90" t="str">
        <f>IF(بيانات!B640&lt;&gt;"",بيانات!B640,"")</f>
        <v/>
      </c>
      <c r="C640" s="90" t="str">
        <f>IF(بيانات!B640&lt;&gt;"",بيانات!C640,"")</f>
        <v/>
      </c>
      <c r="D640" s="91" t="str">
        <f>IF(بيانات!B640&lt;&gt;"",بيانات!J640,"")</f>
        <v/>
      </c>
      <c r="E640" s="92"/>
      <c r="F640" s="93" t="str">
        <f t="shared" si="9"/>
        <v/>
      </c>
      <c r="G640" s="94"/>
      <c r="H640" s="95" t="str">
        <f>IF(بيانات!B640&lt;&gt;"",بيانات!K640,"")</f>
        <v/>
      </c>
      <c r="I640" s="95" t="str">
        <f>IF(بيانات!B640&lt;&gt;"",بيانات!P640,"")</f>
        <v/>
      </c>
    </row>
    <row r="641" spans="1:9" ht="21.75" customHeight="1">
      <c r="A641" s="82" t="str">
        <f>IF(بيانات!B641&lt;&gt;"",بيانات!A641,"")</f>
        <v/>
      </c>
      <c r="B641" s="83" t="str">
        <f>IF(بيانات!B641&lt;&gt;"",بيانات!B641,"")</f>
        <v/>
      </c>
      <c r="C641" s="83" t="str">
        <f>IF(بيانات!B641&lt;&gt;"",بيانات!C641,"")</f>
        <v/>
      </c>
      <c r="D641" s="84" t="str">
        <f>IF(بيانات!B641&lt;&gt;"",بيانات!J641,"")</f>
        <v/>
      </c>
      <c r="E641" s="85"/>
      <c r="F641" s="86" t="str">
        <f t="shared" si="9"/>
        <v/>
      </c>
      <c r="G641" s="87"/>
      <c r="H641" s="88" t="str">
        <f>IF(بيانات!B641&lt;&gt;"",بيانات!K641,"")</f>
        <v/>
      </c>
      <c r="I641" s="88" t="str">
        <f>IF(بيانات!B641&lt;&gt;"",بيانات!P641,"")</f>
        <v/>
      </c>
    </row>
    <row r="642" spans="1:9" ht="21.75" customHeight="1">
      <c r="A642" s="89" t="str">
        <f>IF(بيانات!B642&lt;&gt;"",بيانات!A642,"")</f>
        <v/>
      </c>
      <c r="B642" s="90" t="str">
        <f>IF(بيانات!B642&lt;&gt;"",بيانات!B642,"")</f>
        <v/>
      </c>
      <c r="C642" s="90" t="str">
        <f>IF(بيانات!B642&lt;&gt;"",بيانات!C642,"")</f>
        <v/>
      </c>
      <c r="D642" s="91" t="str">
        <f>IF(بيانات!B642&lt;&gt;"",بيانات!J642,"")</f>
        <v/>
      </c>
      <c r="E642" s="92"/>
      <c r="F642" s="93" t="str">
        <f t="shared" si="9"/>
        <v/>
      </c>
      <c r="G642" s="94"/>
      <c r="H642" s="95" t="str">
        <f>IF(بيانات!B642&lt;&gt;"",بيانات!K642,"")</f>
        <v/>
      </c>
      <c r="I642" s="95" t="str">
        <f>IF(بيانات!B642&lt;&gt;"",بيانات!P642,"")</f>
        <v/>
      </c>
    </row>
    <row r="643" spans="1:9" ht="21.75" customHeight="1">
      <c r="A643" s="82" t="str">
        <f>IF(بيانات!B643&lt;&gt;"",بيانات!A643,"")</f>
        <v/>
      </c>
      <c r="B643" s="83" t="str">
        <f>IF(بيانات!B643&lt;&gt;"",بيانات!B643,"")</f>
        <v/>
      </c>
      <c r="C643" s="83" t="str">
        <f>IF(بيانات!B643&lt;&gt;"",بيانات!C643,"")</f>
        <v/>
      </c>
      <c r="D643" s="84" t="str">
        <f>IF(بيانات!B643&lt;&gt;"",بيانات!J643,"")</f>
        <v/>
      </c>
      <c r="E643" s="85"/>
      <c r="F643" s="86" t="str">
        <f t="shared" ref="F643:F706" si="10">IF(E643="","",E643+30)</f>
        <v/>
      </c>
      <c r="G643" s="87"/>
      <c r="H643" s="88" t="str">
        <f>IF(بيانات!B643&lt;&gt;"",بيانات!K643,"")</f>
        <v/>
      </c>
      <c r="I643" s="88" t="str">
        <f>IF(بيانات!B643&lt;&gt;"",بيانات!P643,"")</f>
        <v/>
      </c>
    </row>
    <row r="644" spans="1:9" ht="21.75" customHeight="1">
      <c r="A644" s="89" t="str">
        <f>IF(بيانات!B644&lt;&gt;"",بيانات!A644,"")</f>
        <v/>
      </c>
      <c r="B644" s="90" t="str">
        <f>IF(بيانات!B644&lt;&gt;"",بيانات!B644,"")</f>
        <v/>
      </c>
      <c r="C644" s="90" t="str">
        <f>IF(بيانات!B644&lt;&gt;"",بيانات!C644,"")</f>
        <v/>
      </c>
      <c r="D644" s="91" t="str">
        <f>IF(بيانات!B644&lt;&gt;"",بيانات!J644,"")</f>
        <v/>
      </c>
      <c r="E644" s="92"/>
      <c r="F644" s="93" t="str">
        <f t="shared" si="10"/>
        <v/>
      </c>
      <c r="G644" s="94"/>
      <c r="H644" s="95" t="str">
        <f>IF(بيانات!B644&lt;&gt;"",بيانات!K644,"")</f>
        <v/>
      </c>
      <c r="I644" s="95" t="str">
        <f>IF(بيانات!B644&lt;&gt;"",بيانات!P644,"")</f>
        <v/>
      </c>
    </row>
    <row r="645" spans="1:9" ht="21.75" customHeight="1">
      <c r="A645" s="82" t="str">
        <f>IF(بيانات!B645&lt;&gt;"",بيانات!A645,"")</f>
        <v/>
      </c>
      <c r="B645" s="83" t="str">
        <f>IF(بيانات!B645&lt;&gt;"",بيانات!B645,"")</f>
        <v/>
      </c>
      <c r="C645" s="83" t="str">
        <f>IF(بيانات!B645&lt;&gt;"",بيانات!C645,"")</f>
        <v/>
      </c>
      <c r="D645" s="84" t="str">
        <f>IF(بيانات!B645&lt;&gt;"",بيانات!J645,"")</f>
        <v/>
      </c>
      <c r="E645" s="85"/>
      <c r="F645" s="86" t="str">
        <f t="shared" si="10"/>
        <v/>
      </c>
      <c r="G645" s="87"/>
      <c r="H645" s="88" t="str">
        <f>IF(بيانات!B645&lt;&gt;"",بيانات!K645,"")</f>
        <v/>
      </c>
      <c r="I645" s="88" t="str">
        <f>IF(بيانات!B645&lt;&gt;"",بيانات!P645,"")</f>
        <v/>
      </c>
    </row>
    <row r="646" spans="1:9" ht="21.75" customHeight="1">
      <c r="A646" s="89" t="str">
        <f>IF(بيانات!B646&lt;&gt;"",بيانات!A646,"")</f>
        <v/>
      </c>
      <c r="B646" s="90" t="str">
        <f>IF(بيانات!B646&lt;&gt;"",بيانات!B646,"")</f>
        <v/>
      </c>
      <c r="C646" s="90" t="str">
        <f>IF(بيانات!B646&lt;&gt;"",بيانات!C646,"")</f>
        <v/>
      </c>
      <c r="D646" s="91" t="str">
        <f>IF(بيانات!B646&lt;&gt;"",بيانات!J646,"")</f>
        <v/>
      </c>
      <c r="E646" s="92"/>
      <c r="F646" s="93" t="str">
        <f t="shared" si="10"/>
        <v/>
      </c>
      <c r="G646" s="94"/>
      <c r="H646" s="95" t="str">
        <f>IF(بيانات!B646&lt;&gt;"",بيانات!K646,"")</f>
        <v/>
      </c>
      <c r="I646" s="95" t="str">
        <f>IF(بيانات!B646&lt;&gt;"",بيانات!P646,"")</f>
        <v/>
      </c>
    </row>
    <row r="647" spans="1:9" ht="21.75" customHeight="1">
      <c r="A647" s="82" t="str">
        <f>IF(بيانات!B647&lt;&gt;"",بيانات!A647,"")</f>
        <v/>
      </c>
      <c r="B647" s="83" t="str">
        <f>IF(بيانات!B647&lt;&gt;"",بيانات!B647,"")</f>
        <v/>
      </c>
      <c r="C647" s="83" t="str">
        <f>IF(بيانات!B647&lt;&gt;"",بيانات!C647,"")</f>
        <v/>
      </c>
      <c r="D647" s="84" t="str">
        <f>IF(بيانات!B647&lt;&gt;"",بيانات!J647,"")</f>
        <v/>
      </c>
      <c r="E647" s="85"/>
      <c r="F647" s="86" t="str">
        <f t="shared" si="10"/>
        <v/>
      </c>
      <c r="G647" s="87"/>
      <c r="H647" s="88" t="str">
        <f>IF(بيانات!B647&lt;&gt;"",بيانات!K647,"")</f>
        <v/>
      </c>
      <c r="I647" s="88" t="str">
        <f>IF(بيانات!B647&lt;&gt;"",بيانات!P647,"")</f>
        <v/>
      </c>
    </row>
    <row r="648" spans="1:9" ht="21.75" customHeight="1">
      <c r="A648" s="89" t="str">
        <f>IF(بيانات!B648&lt;&gt;"",بيانات!A648,"")</f>
        <v/>
      </c>
      <c r="B648" s="90" t="str">
        <f>IF(بيانات!B648&lt;&gt;"",بيانات!B648,"")</f>
        <v/>
      </c>
      <c r="C648" s="90" t="str">
        <f>IF(بيانات!B648&lt;&gt;"",بيانات!C648,"")</f>
        <v/>
      </c>
      <c r="D648" s="91" t="str">
        <f>IF(بيانات!B648&lt;&gt;"",بيانات!J648,"")</f>
        <v/>
      </c>
      <c r="E648" s="92"/>
      <c r="F648" s="93" t="str">
        <f t="shared" si="10"/>
        <v/>
      </c>
      <c r="G648" s="94"/>
      <c r="H648" s="95" t="str">
        <f>IF(بيانات!B648&lt;&gt;"",بيانات!K648,"")</f>
        <v/>
      </c>
      <c r="I648" s="95" t="str">
        <f>IF(بيانات!B648&lt;&gt;"",بيانات!P648,"")</f>
        <v/>
      </c>
    </row>
    <row r="649" spans="1:9" ht="21.75" customHeight="1">
      <c r="A649" s="82" t="str">
        <f>IF(بيانات!B649&lt;&gt;"",بيانات!A649,"")</f>
        <v/>
      </c>
      <c r="B649" s="83" t="str">
        <f>IF(بيانات!B649&lt;&gt;"",بيانات!B649,"")</f>
        <v/>
      </c>
      <c r="C649" s="83" t="str">
        <f>IF(بيانات!B649&lt;&gt;"",بيانات!C649,"")</f>
        <v/>
      </c>
      <c r="D649" s="84" t="str">
        <f>IF(بيانات!B649&lt;&gt;"",بيانات!J649,"")</f>
        <v/>
      </c>
      <c r="E649" s="85"/>
      <c r="F649" s="86" t="str">
        <f t="shared" si="10"/>
        <v/>
      </c>
      <c r="G649" s="87"/>
      <c r="H649" s="88" t="str">
        <f>IF(بيانات!B649&lt;&gt;"",بيانات!K649,"")</f>
        <v/>
      </c>
      <c r="I649" s="88" t="str">
        <f>IF(بيانات!B649&lt;&gt;"",بيانات!P649,"")</f>
        <v/>
      </c>
    </row>
    <row r="650" spans="1:9" ht="21.75" customHeight="1">
      <c r="A650" s="89" t="str">
        <f>IF(بيانات!B650&lt;&gt;"",بيانات!A650,"")</f>
        <v/>
      </c>
      <c r="B650" s="90" t="str">
        <f>IF(بيانات!B650&lt;&gt;"",بيانات!B650,"")</f>
        <v/>
      </c>
      <c r="C650" s="90" t="str">
        <f>IF(بيانات!B650&lt;&gt;"",بيانات!C650,"")</f>
        <v/>
      </c>
      <c r="D650" s="91" t="str">
        <f>IF(بيانات!B650&lt;&gt;"",بيانات!J650,"")</f>
        <v/>
      </c>
      <c r="E650" s="92"/>
      <c r="F650" s="93" t="str">
        <f t="shared" si="10"/>
        <v/>
      </c>
      <c r="G650" s="94"/>
      <c r="H650" s="95" t="str">
        <f>IF(بيانات!B650&lt;&gt;"",بيانات!K650,"")</f>
        <v/>
      </c>
      <c r="I650" s="95" t="str">
        <f>IF(بيانات!B650&lt;&gt;"",بيانات!P650,"")</f>
        <v/>
      </c>
    </row>
    <row r="651" spans="1:9" ht="21.75" customHeight="1">
      <c r="A651" s="82" t="str">
        <f>IF(بيانات!B651&lt;&gt;"",بيانات!A651,"")</f>
        <v/>
      </c>
      <c r="B651" s="83" t="str">
        <f>IF(بيانات!B651&lt;&gt;"",بيانات!B651,"")</f>
        <v/>
      </c>
      <c r="C651" s="83" t="str">
        <f>IF(بيانات!B651&lt;&gt;"",بيانات!C651,"")</f>
        <v/>
      </c>
      <c r="D651" s="84" t="str">
        <f>IF(بيانات!B651&lt;&gt;"",بيانات!J651,"")</f>
        <v/>
      </c>
      <c r="E651" s="85"/>
      <c r="F651" s="86" t="str">
        <f t="shared" si="10"/>
        <v/>
      </c>
      <c r="G651" s="87"/>
      <c r="H651" s="88" t="str">
        <f>IF(بيانات!B651&lt;&gt;"",بيانات!K651,"")</f>
        <v/>
      </c>
      <c r="I651" s="88" t="str">
        <f>IF(بيانات!B651&lt;&gt;"",بيانات!P651,"")</f>
        <v/>
      </c>
    </row>
    <row r="652" spans="1:9" ht="21.75" customHeight="1">
      <c r="A652" s="89" t="str">
        <f>IF(بيانات!B652&lt;&gt;"",بيانات!A652,"")</f>
        <v/>
      </c>
      <c r="B652" s="90" t="str">
        <f>IF(بيانات!B652&lt;&gt;"",بيانات!B652,"")</f>
        <v/>
      </c>
      <c r="C652" s="90" t="str">
        <f>IF(بيانات!B652&lt;&gt;"",بيانات!C652,"")</f>
        <v/>
      </c>
      <c r="D652" s="91" t="str">
        <f>IF(بيانات!B652&lt;&gt;"",بيانات!J652,"")</f>
        <v/>
      </c>
      <c r="E652" s="92"/>
      <c r="F652" s="93" t="str">
        <f t="shared" si="10"/>
        <v/>
      </c>
      <c r="G652" s="94"/>
      <c r="H652" s="95" t="str">
        <f>IF(بيانات!B652&lt;&gt;"",بيانات!K652,"")</f>
        <v/>
      </c>
      <c r="I652" s="95" t="str">
        <f>IF(بيانات!B652&lt;&gt;"",بيانات!P652,"")</f>
        <v/>
      </c>
    </row>
    <row r="653" spans="1:9" ht="21.75" customHeight="1">
      <c r="A653" s="82" t="str">
        <f>IF(بيانات!B653&lt;&gt;"",بيانات!A653,"")</f>
        <v/>
      </c>
      <c r="B653" s="83" t="str">
        <f>IF(بيانات!B653&lt;&gt;"",بيانات!B653,"")</f>
        <v/>
      </c>
      <c r="C653" s="83" t="str">
        <f>IF(بيانات!B653&lt;&gt;"",بيانات!C653,"")</f>
        <v/>
      </c>
      <c r="D653" s="84" t="str">
        <f>IF(بيانات!B653&lt;&gt;"",بيانات!J653,"")</f>
        <v/>
      </c>
      <c r="E653" s="85"/>
      <c r="F653" s="86" t="str">
        <f t="shared" si="10"/>
        <v/>
      </c>
      <c r="G653" s="87"/>
      <c r="H653" s="88" t="str">
        <f>IF(بيانات!B653&lt;&gt;"",بيانات!K653,"")</f>
        <v/>
      </c>
      <c r="I653" s="88" t="str">
        <f>IF(بيانات!B653&lt;&gt;"",بيانات!P653,"")</f>
        <v/>
      </c>
    </row>
    <row r="654" spans="1:9" ht="21.75" customHeight="1">
      <c r="A654" s="89" t="str">
        <f>IF(بيانات!B654&lt;&gt;"",بيانات!A654,"")</f>
        <v/>
      </c>
      <c r="B654" s="90" t="str">
        <f>IF(بيانات!B654&lt;&gt;"",بيانات!B654,"")</f>
        <v/>
      </c>
      <c r="C654" s="90" t="str">
        <f>IF(بيانات!B654&lt;&gt;"",بيانات!C654,"")</f>
        <v/>
      </c>
      <c r="D654" s="91" t="str">
        <f>IF(بيانات!B654&lt;&gt;"",بيانات!J654,"")</f>
        <v/>
      </c>
      <c r="E654" s="92"/>
      <c r="F654" s="93" t="str">
        <f t="shared" si="10"/>
        <v/>
      </c>
      <c r="G654" s="94"/>
      <c r="H654" s="95" t="str">
        <f>IF(بيانات!B654&lt;&gt;"",بيانات!K654,"")</f>
        <v/>
      </c>
      <c r="I654" s="95" t="str">
        <f>IF(بيانات!B654&lt;&gt;"",بيانات!P654,"")</f>
        <v/>
      </c>
    </row>
    <row r="655" spans="1:9" ht="21.75" customHeight="1">
      <c r="A655" s="82" t="str">
        <f>IF(بيانات!B655&lt;&gt;"",بيانات!A655,"")</f>
        <v/>
      </c>
      <c r="B655" s="83" t="str">
        <f>IF(بيانات!B655&lt;&gt;"",بيانات!B655,"")</f>
        <v/>
      </c>
      <c r="C655" s="83" t="str">
        <f>IF(بيانات!B655&lt;&gt;"",بيانات!C655,"")</f>
        <v/>
      </c>
      <c r="D655" s="84" t="str">
        <f>IF(بيانات!B655&lt;&gt;"",بيانات!J655,"")</f>
        <v/>
      </c>
      <c r="E655" s="85"/>
      <c r="F655" s="86" t="str">
        <f t="shared" si="10"/>
        <v/>
      </c>
      <c r="G655" s="87"/>
      <c r="H655" s="88" t="str">
        <f>IF(بيانات!B655&lt;&gt;"",بيانات!K655,"")</f>
        <v/>
      </c>
      <c r="I655" s="88" t="str">
        <f>IF(بيانات!B655&lt;&gt;"",بيانات!P655,"")</f>
        <v/>
      </c>
    </row>
    <row r="656" spans="1:9" ht="21.75" customHeight="1">
      <c r="A656" s="89" t="str">
        <f>IF(بيانات!B656&lt;&gt;"",بيانات!A656,"")</f>
        <v/>
      </c>
      <c r="B656" s="90" t="str">
        <f>IF(بيانات!B656&lt;&gt;"",بيانات!B656,"")</f>
        <v/>
      </c>
      <c r="C656" s="90" t="str">
        <f>IF(بيانات!B656&lt;&gt;"",بيانات!C656,"")</f>
        <v/>
      </c>
      <c r="D656" s="91" t="str">
        <f>IF(بيانات!B656&lt;&gt;"",بيانات!J656,"")</f>
        <v/>
      </c>
      <c r="E656" s="92"/>
      <c r="F656" s="93" t="str">
        <f t="shared" si="10"/>
        <v/>
      </c>
      <c r="G656" s="94"/>
      <c r="H656" s="95" t="str">
        <f>IF(بيانات!B656&lt;&gt;"",بيانات!K656,"")</f>
        <v/>
      </c>
      <c r="I656" s="95" t="str">
        <f>IF(بيانات!B656&lt;&gt;"",بيانات!P656,"")</f>
        <v/>
      </c>
    </row>
    <row r="657" spans="1:9" ht="21.75" customHeight="1">
      <c r="A657" s="82" t="str">
        <f>IF(بيانات!B657&lt;&gt;"",بيانات!A657,"")</f>
        <v/>
      </c>
      <c r="B657" s="83" t="str">
        <f>IF(بيانات!B657&lt;&gt;"",بيانات!B657,"")</f>
        <v/>
      </c>
      <c r="C657" s="83" t="str">
        <f>IF(بيانات!B657&lt;&gt;"",بيانات!C657,"")</f>
        <v/>
      </c>
      <c r="D657" s="84" t="str">
        <f>IF(بيانات!B657&lt;&gt;"",بيانات!J657,"")</f>
        <v/>
      </c>
      <c r="E657" s="85"/>
      <c r="F657" s="86" t="str">
        <f t="shared" si="10"/>
        <v/>
      </c>
      <c r="G657" s="87"/>
      <c r="H657" s="88" t="str">
        <f>IF(بيانات!B657&lt;&gt;"",بيانات!K657,"")</f>
        <v/>
      </c>
      <c r="I657" s="88" t="str">
        <f>IF(بيانات!B657&lt;&gt;"",بيانات!P657,"")</f>
        <v/>
      </c>
    </row>
    <row r="658" spans="1:9" ht="21.75" customHeight="1">
      <c r="A658" s="89" t="str">
        <f>IF(بيانات!B658&lt;&gt;"",بيانات!A658,"")</f>
        <v/>
      </c>
      <c r="B658" s="90" t="str">
        <f>IF(بيانات!B658&lt;&gt;"",بيانات!B658,"")</f>
        <v/>
      </c>
      <c r="C658" s="90" t="str">
        <f>IF(بيانات!B658&lt;&gt;"",بيانات!C658,"")</f>
        <v/>
      </c>
      <c r="D658" s="91" t="str">
        <f>IF(بيانات!B658&lt;&gt;"",بيانات!J658,"")</f>
        <v/>
      </c>
      <c r="E658" s="92"/>
      <c r="F658" s="93" t="str">
        <f t="shared" si="10"/>
        <v/>
      </c>
      <c r="G658" s="94"/>
      <c r="H658" s="95" t="str">
        <f>IF(بيانات!B658&lt;&gt;"",بيانات!K658,"")</f>
        <v/>
      </c>
      <c r="I658" s="95" t="str">
        <f>IF(بيانات!B658&lt;&gt;"",بيانات!P658,"")</f>
        <v/>
      </c>
    </row>
    <row r="659" spans="1:9" ht="21.75" customHeight="1">
      <c r="A659" s="82" t="str">
        <f>IF(بيانات!B659&lt;&gt;"",بيانات!A659,"")</f>
        <v/>
      </c>
      <c r="B659" s="83" t="str">
        <f>IF(بيانات!B659&lt;&gt;"",بيانات!B659,"")</f>
        <v/>
      </c>
      <c r="C659" s="83" t="str">
        <f>IF(بيانات!B659&lt;&gt;"",بيانات!C659,"")</f>
        <v/>
      </c>
      <c r="D659" s="84" t="str">
        <f>IF(بيانات!B659&lt;&gt;"",بيانات!J659,"")</f>
        <v/>
      </c>
      <c r="E659" s="85"/>
      <c r="F659" s="86" t="str">
        <f t="shared" si="10"/>
        <v/>
      </c>
      <c r="G659" s="87"/>
      <c r="H659" s="88" t="str">
        <f>IF(بيانات!B659&lt;&gt;"",بيانات!K659,"")</f>
        <v/>
      </c>
      <c r="I659" s="88" t="str">
        <f>IF(بيانات!B659&lt;&gt;"",بيانات!P659,"")</f>
        <v/>
      </c>
    </row>
    <row r="660" spans="1:9" ht="21.75" customHeight="1">
      <c r="A660" s="89" t="str">
        <f>IF(بيانات!B660&lt;&gt;"",بيانات!A660,"")</f>
        <v/>
      </c>
      <c r="B660" s="90" t="str">
        <f>IF(بيانات!B660&lt;&gt;"",بيانات!B660,"")</f>
        <v/>
      </c>
      <c r="C660" s="90" t="str">
        <f>IF(بيانات!B660&lt;&gt;"",بيانات!C660,"")</f>
        <v/>
      </c>
      <c r="D660" s="91" t="str">
        <f>IF(بيانات!B660&lt;&gt;"",بيانات!J660,"")</f>
        <v/>
      </c>
      <c r="E660" s="92"/>
      <c r="F660" s="93" t="str">
        <f t="shared" si="10"/>
        <v/>
      </c>
      <c r="G660" s="94"/>
      <c r="H660" s="95" t="str">
        <f>IF(بيانات!B660&lt;&gt;"",بيانات!K660,"")</f>
        <v/>
      </c>
      <c r="I660" s="95" t="str">
        <f>IF(بيانات!B660&lt;&gt;"",بيانات!P660,"")</f>
        <v/>
      </c>
    </row>
    <row r="661" spans="1:9" ht="21.75" customHeight="1">
      <c r="A661" s="82" t="str">
        <f>IF(بيانات!B661&lt;&gt;"",بيانات!A661,"")</f>
        <v/>
      </c>
      <c r="B661" s="83" t="str">
        <f>IF(بيانات!B661&lt;&gt;"",بيانات!B661,"")</f>
        <v/>
      </c>
      <c r="C661" s="83" t="str">
        <f>IF(بيانات!B661&lt;&gt;"",بيانات!C661,"")</f>
        <v/>
      </c>
      <c r="D661" s="84" t="str">
        <f>IF(بيانات!B661&lt;&gt;"",بيانات!J661,"")</f>
        <v/>
      </c>
      <c r="E661" s="85"/>
      <c r="F661" s="86" t="str">
        <f t="shared" si="10"/>
        <v/>
      </c>
      <c r="G661" s="87"/>
      <c r="H661" s="88" t="str">
        <f>IF(بيانات!B661&lt;&gt;"",بيانات!K661,"")</f>
        <v/>
      </c>
      <c r="I661" s="88" t="str">
        <f>IF(بيانات!B661&lt;&gt;"",بيانات!P661,"")</f>
        <v/>
      </c>
    </row>
    <row r="662" spans="1:9" ht="21.75" customHeight="1">
      <c r="A662" s="89" t="str">
        <f>IF(بيانات!B662&lt;&gt;"",بيانات!A662,"")</f>
        <v/>
      </c>
      <c r="B662" s="90" t="str">
        <f>IF(بيانات!B662&lt;&gt;"",بيانات!B662,"")</f>
        <v/>
      </c>
      <c r="C662" s="90" t="str">
        <f>IF(بيانات!B662&lt;&gt;"",بيانات!C662,"")</f>
        <v/>
      </c>
      <c r="D662" s="91" t="str">
        <f>IF(بيانات!B662&lt;&gt;"",بيانات!J662,"")</f>
        <v/>
      </c>
      <c r="E662" s="92"/>
      <c r="F662" s="93" t="str">
        <f t="shared" si="10"/>
        <v/>
      </c>
      <c r="G662" s="94"/>
      <c r="H662" s="95" t="str">
        <f>IF(بيانات!B662&lt;&gt;"",بيانات!K662,"")</f>
        <v/>
      </c>
      <c r="I662" s="95" t="str">
        <f>IF(بيانات!B662&lt;&gt;"",بيانات!P662,"")</f>
        <v/>
      </c>
    </row>
    <row r="663" spans="1:9" ht="21.75" customHeight="1">
      <c r="A663" s="82" t="str">
        <f>IF(بيانات!B663&lt;&gt;"",بيانات!A663,"")</f>
        <v/>
      </c>
      <c r="B663" s="83" t="str">
        <f>IF(بيانات!B663&lt;&gt;"",بيانات!B663,"")</f>
        <v/>
      </c>
      <c r="C663" s="83" t="str">
        <f>IF(بيانات!B663&lt;&gt;"",بيانات!C663,"")</f>
        <v/>
      </c>
      <c r="D663" s="84" t="str">
        <f>IF(بيانات!B663&lt;&gt;"",بيانات!J663,"")</f>
        <v/>
      </c>
      <c r="E663" s="85"/>
      <c r="F663" s="86" t="str">
        <f t="shared" si="10"/>
        <v/>
      </c>
      <c r="G663" s="87"/>
      <c r="H663" s="88" t="str">
        <f>IF(بيانات!B663&lt;&gt;"",بيانات!K663,"")</f>
        <v/>
      </c>
      <c r="I663" s="88" t="str">
        <f>IF(بيانات!B663&lt;&gt;"",بيانات!P663,"")</f>
        <v/>
      </c>
    </row>
    <row r="664" spans="1:9" ht="21.75" customHeight="1">
      <c r="A664" s="89" t="str">
        <f>IF(بيانات!B664&lt;&gt;"",بيانات!A664,"")</f>
        <v/>
      </c>
      <c r="B664" s="90" t="str">
        <f>IF(بيانات!B664&lt;&gt;"",بيانات!B664,"")</f>
        <v/>
      </c>
      <c r="C664" s="90" t="str">
        <f>IF(بيانات!B664&lt;&gt;"",بيانات!C664,"")</f>
        <v/>
      </c>
      <c r="D664" s="91" t="str">
        <f>IF(بيانات!B664&lt;&gt;"",بيانات!J664,"")</f>
        <v/>
      </c>
      <c r="E664" s="92"/>
      <c r="F664" s="93" t="str">
        <f t="shared" si="10"/>
        <v/>
      </c>
      <c r="G664" s="94"/>
      <c r="H664" s="95" t="str">
        <f>IF(بيانات!B664&lt;&gt;"",بيانات!K664,"")</f>
        <v/>
      </c>
      <c r="I664" s="95" t="str">
        <f>IF(بيانات!B664&lt;&gt;"",بيانات!P664,"")</f>
        <v/>
      </c>
    </row>
    <row r="665" spans="1:9" ht="21.75" customHeight="1">
      <c r="A665" s="82" t="str">
        <f>IF(بيانات!B665&lt;&gt;"",بيانات!A665,"")</f>
        <v/>
      </c>
      <c r="B665" s="83" t="str">
        <f>IF(بيانات!B665&lt;&gt;"",بيانات!B665,"")</f>
        <v/>
      </c>
      <c r="C665" s="83" t="str">
        <f>IF(بيانات!B665&lt;&gt;"",بيانات!C665,"")</f>
        <v/>
      </c>
      <c r="D665" s="84" t="str">
        <f>IF(بيانات!B665&lt;&gt;"",بيانات!J665,"")</f>
        <v/>
      </c>
      <c r="E665" s="85"/>
      <c r="F665" s="86" t="str">
        <f t="shared" si="10"/>
        <v/>
      </c>
      <c r="G665" s="87"/>
      <c r="H665" s="88" t="str">
        <f>IF(بيانات!B665&lt;&gt;"",بيانات!K665,"")</f>
        <v/>
      </c>
      <c r="I665" s="88" t="str">
        <f>IF(بيانات!B665&lt;&gt;"",بيانات!P665,"")</f>
        <v/>
      </c>
    </row>
    <row r="666" spans="1:9" ht="21.75" customHeight="1">
      <c r="A666" s="89" t="str">
        <f>IF(بيانات!B666&lt;&gt;"",بيانات!A666,"")</f>
        <v/>
      </c>
      <c r="B666" s="90" t="str">
        <f>IF(بيانات!B666&lt;&gt;"",بيانات!B666,"")</f>
        <v/>
      </c>
      <c r="C666" s="90" t="str">
        <f>IF(بيانات!B666&lt;&gt;"",بيانات!C666,"")</f>
        <v/>
      </c>
      <c r="D666" s="91" t="str">
        <f>IF(بيانات!B666&lt;&gt;"",بيانات!J666,"")</f>
        <v/>
      </c>
      <c r="E666" s="92"/>
      <c r="F666" s="93" t="str">
        <f t="shared" si="10"/>
        <v/>
      </c>
      <c r="G666" s="94"/>
      <c r="H666" s="95" t="str">
        <f>IF(بيانات!B666&lt;&gt;"",بيانات!K666,"")</f>
        <v/>
      </c>
      <c r="I666" s="95" t="str">
        <f>IF(بيانات!B666&lt;&gt;"",بيانات!P666,"")</f>
        <v/>
      </c>
    </row>
    <row r="667" spans="1:9" ht="21.75" customHeight="1">
      <c r="A667" s="82" t="str">
        <f>IF(بيانات!B667&lt;&gt;"",بيانات!A667,"")</f>
        <v/>
      </c>
      <c r="B667" s="83" t="str">
        <f>IF(بيانات!B667&lt;&gt;"",بيانات!B667,"")</f>
        <v/>
      </c>
      <c r="C667" s="83" t="str">
        <f>IF(بيانات!B667&lt;&gt;"",بيانات!C667,"")</f>
        <v/>
      </c>
      <c r="D667" s="84" t="str">
        <f>IF(بيانات!B667&lt;&gt;"",بيانات!J667,"")</f>
        <v/>
      </c>
      <c r="E667" s="85"/>
      <c r="F667" s="86" t="str">
        <f t="shared" si="10"/>
        <v/>
      </c>
      <c r="G667" s="87"/>
      <c r="H667" s="88" t="str">
        <f>IF(بيانات!B667&lt;&gt;"",بيانات!K667,"")</f>
        <v/>
      </c>
      <c r="I667" s="88" t="str">
        <f>IF(بيانات!B667&lt;&gt;"",بيانات!P667,"")</f>
        <v/>
      </c>
    </row>
    <row r="668" spans="1:9" ht="21.75" customHeight="1">
      <c r="A668" s="89" t="str">
        <f>IF(بيانات!B668&lt;&gt;"",بيانات!A668,"")</f>
        <v/>
      </c>
      <c r="B668" s="90" t="str">
        <f>IF(بيانات!B668&lt;&gt;"",بيانات!B668,"")</f>
        <v/>
      </c>
      <c r="C668" s="90" t="str">
        <f>IF(بيانات!B668&lt;&gt;"",بيانات!C668,"")</f>
        <v/>
      </c>
      <c r="D668" s="91" t="str">
        <f>IF(بيانات!B668&lt;&gt;"",بيانات!J668,"")</f>
        <v/>
      </c>
      <c r="E668" s="92"/>
      <c r="F668" s="93" t="str">
        <f t="shared" si="10"/>
        <v/>
      </c>
      <c r="G668" s="94"/>
      <c r="H668" s="95" t="str">
        <f>IF(بيانات!B668&lt;&gt;"",بيانات!K668,"")</f>
        <v/>
      </c>
      <c r="I668" s="95" t="str">
        <f>IF(بيانات!B668&lt;&gt;"",بيانات!P668,"")</f>
        <v/>
      </c>
    </row>
    <row r="669" spans="1:9" ht="21.75" customHeight="1">
      <c r="A669" s="82" t="str">
        <f>IF(بيانات!B669&lt;&gt;"",بيانات!A669,"")</f>
        <v/>
      </c>
      <c r="B669" s="83" t="str">
        <f>IF(بيانات!B669&lt;&gt;"",بيانات!B669,"")</f>
        <v/>
      </c>
      <c r="C669" s="83" t="str">
        <f>IF(بيانات!B669&lt;&gt;"",بيانات!C669,"")</f>
        <v/>
      </c>
      <c r="D669" s="84" t="str">
        <f>IF(بيانات!B669&lt;&gt;"",بيانات!J669,"")</f>
        <v/>
      </c>
      <c r="E669" s="85"/>
      <c r="F669" s="86" t="str">
        <f t="shared" si="10"/>
        <v/>
      </c>
      <c r="G669" s="87"/>
      <c r="H669" s="88" t="str">
        <f>IF(بيانات!B669&lt;&gt;"",بيانات!K669,"")</f>
        <v/>
      </c>
      <c r="I669" s="88" t="str">
        <f>IF(بيانات!B669&lt;&gt;"",بيانات!P669,"")</f>
        <v/>
      </c>
    </row>
    <row r="670" spans="1:9" ht="21.75" customHeight="1">
      <c r="A670" s="89" t="str">
        <f>IF(بيانات!B670&lt;&gt;"",بيانات!A670,"")</f>
        <v/>
      </c>
      <c r="B670" s="90" t="str">
        <f>IF(بيانات!B670&lt;&gt;"",بيانات!B670,"")</f>
        <v/>
      </c>
      <c r="C670" s="90" t="str">
        <f>IF(بيانات!B670&lt;&gt;"",بيانات!C670,"")</f>
        <v/>
      </c>
      <c r="D670" s="91" t="str">
        <f>IF(بيانات!B670&lt;&gt;"",بيانات!J670,"")</f>
        <v/>
      </c>
      <c r="E670" s="92"/>
      <c r="F670" s="93" t="str">
        <f t="shared" si="10"/>
        <v/>
      </c>
      <c r="G670" s="94"/>
      <c r="H670" s="95" t="str">
        <f>IF(بيانات!B670&lt;&gt;"",بيانات!K670,"")</f>
        <v/>
      </c>
      <c r="I670" s="95" t="str">
        <f>IF(بيانات!B670&lt;&gt;"",بيانات!P670,"")</f>
        <v/>
      </c>
    </row>
    <row r="671" spans="1:9" ht="21.75" customHeight="1">
      <c r="A671" s="82" t="str">
        <f>IF(بيانات!B671&lt;&gt;"",بيانات!A671,"")</f>
        <v/>
      </c>
      <c r="B671" s="83" t="str">
        <f>IF(بيانات!B671&lt;&gt;"",بيانات!B671,"")</f>
        <v/>
      </c>
      <c r="C671" s="83" t="str">
        <f>IF(بيانات!B671&lt;&gt;"",بيانات!C671,"")</f>
        <v/>
      </c>
      <c r="D671" s="84" t="str">
        <f>IF(بيانات!B671&lt;&gt;"",بيانات!J671,"")</f>
        <v/>
      </c>
      <c r="E671" s="85"/>
      <c r="F671" s="86" t="str">
        <f t="shared" si="10"/>
        <v/>
      </c>
      <c r="G671" s="87"/>
      <c r="H671" s="88" t="str">
        <f>IF(بيانات!B671&lt;&gt;"",بيانات!K671,"")</f>
        <v/>
      </c>
      <c r="I671" s="88" t="str">
        <f>IF(بيانات!B671&lt;&gt;"",بيانات!P671,"")</f>
        <v/>
      </c>
    </row>
    <row r="672" spans="1:9" ht="21.75" customHeight="1">
      <c r="A672" s="89" t="str">
        <f>IF(بيانات!B672&lt;&gt;"",بيانات!A672,"")</f>
        <v/>
      </c>
      <c r="B672" s="90" t="str">
        <f>IF(بيانات!B672&lt;&gt;"",بيانات!B672,"")</f>
        <v/>
      </c>
      <c r="C672" s="90" t="str">
        <f>IF(بيانات!B672&lt;&gt;"",بيانات!C672,"")</f>
        <v/>
      </c>
      <c r="D672" s="91" t="str">
        <f>IF(بيانات!B672&lt;&gt;"",بيانات!J672,"")</f>
        <v/>
      </c>
      <c r="E672" s="92"/>
      <c r="F672" s="93" t="str">
        <f t="shared" si="10"/>
        <v/>
      </c>
      <c r="G672" s="94"/>
      <c r="H672" s="95" t="str">
        <f>IF(بيانات!B672&lt;&gt;"",بيانات!K672,"")</f>
        <v/>
      </c>
      <c r="I672" s="95" t="str">
        <f>IF(بيانات!B672&lt;&gt;"",بيانات!P672,"")</f>
        <v/>
      </c>
    </row>
    <row r="673" spans="1:9" ht="21.75" customHeight="1">
      <c r="A673" s="82" t="str">
        <f>IF(بيانات!B673&lt;&gt;"",بيانات!A673,"")</f>
        <v/>
      </c>
      <c r="B673" s="83" t="str">
        <f>IF(بيانات!B673&lt;&gt;"",بيانات!B673,"")</f>
        <v/>
      </c>
      <c r="C673" s="83" t="str">
        <f>IF(بيانات!B673&lt;&gt;"",بيانات!C673,"")</f>
        <v/>
      </c>
      <c r="D673" s="84" t="str">
        <f>IF(بيانات!B673&lt;&gt;"",بيانات!J673,"")</f>
        <v/>
      </c>
      <c r="E673" s="85"/>
      <c r="F673" s="86" t="str">
        <f t="shared" si="10"/>
        <v/>
      </c>
      <c r="G673" s="87"/>
      <c r="H673" s="88" t="str">
        <f>IF(بيانات!B673&lt;&gt;"",بيانات!K673,"")</f>
        <v/>
      </c>
      <c r="I673" s="88" t="str">
        <f>IF(بيانات!B673&lt;&gt;"",بيانات!P673,"")</f>
        <v/>
      </c>
    </row>
    <row r="674" spans="1:9" ht="21.75" customHeight="1">
      <c r="A674" s="89" t="str">
        <f>IF(بيانات!B674&lt;&gt;"",بيانات!A674,"")</f>
        <v/>
      </c>
      <c r="B674" s="90" t="str">
        <f>IF(بيانات!B674&lt;&gt;"",بيانات!B674,"")</f>
        <v/>
      </c>
      <c r="C674" s="90" t="str">
        <f>IF(بيانات!B674&lt;&gt;"",بيانات!C674,"")</f>
        <v/>
      </c>
      <c r="D674" s="91" t="str">
        <f>IF(بيانات!B674&lt;&gt;"",بيانات!J674,"")</f>
        <v/>
      </c>
      <c r="E674" s="92"/>
      <c r="F674" s="93" t="str">
        <f t="shared" si="10"/>
        <v/>
      </c>
      <c r="G674" s="94"/>
      <c r="H674" s="95" t="str">
        <f>IF(بيانات!B674&lt;&gt;"",بيانات!K674,"")</f>
        <v/>
      </c>
      <c r="I674" s="95" t="str">
        <f>IF(بيانات!B674&lt;&gt;"",بيانات!P674,"")</f>
        <v/>
      </c>
    </row>
    <row r="675" spans="1:9" ht="21.75" customHeight="1">
      <c r="A675" s="82" t="str">
        <f>IF(بيانات!B675&lt;&gt;"",بيانات!A675,"")</f>
        <v/>
      </c>
      <c r="B675" s="83" t="str">
        <f>IF(بيانات!B675&lt;&gt;"",بيانات!B675,"")</f>
        <v/>
      </c>
      <c r="C675" s="83" t="str">
        <f>IF(بيانات!B675&lt;&gt;"",بيانات!C675,"")</f>
        <v/>
      </c>
      <c r="D675" s="84" t="str">
        <f>IF(بيانات!B675&lt;&gt;"",بيانات!J675,"")</f>
        <v/>
      </c>
      <c r="E675" s="85"/>
      <c r="F675" s="86" t="str">
        <f t="shared" si="10"/>
        <v/>
      </c>
      <c r="G675" s="87"/>
      <c r="H675" s="88" t="str">
        <f>IF(بيانات!B675&lt;&gt;"",بيانات!K675,"")</f>
        <v/>
      </c>
      <c r="I675" s="88" t="str">
        <f>IF(بيانات!B675&lt;&gt;"",بيانات!P675,"")</f>
        <v/>
      </c>
    </row>
    <row r="676" spans="1:9" ht="21.75" customHeight="1">
      <c r="A676" s="89" t="str">
        <f>IF(بيانات!B676&lt;&gt;"",بيانات!A676,"")</f>
        <v/>
      </c>
      <c r="B676" s="90" t="str">
        <f>IF(بيانات!B676&lt;&gt;"",بيانات!B676,"")</f>
        <v/>
      </c>
      <c r="C676" s="90" t="str">
        <f>IF(بيانات!B676&lt;&gt;"",بيانات!C676,"")</f>
        <v/>
      </c>
      <c r="D676" s="91" t="str">
        <f>IF(بيانات!B676&lt;&gt;"",بيانات!J676,"")</f>
        <v/>
      </c>
      <c r="E676" s="92"/>
      <c r="F676" s="93" t="str">
        <f t="shared" si="10"/>
        <v/>
      </c>
      <c r="G676" s="94"/>
      <c r="H676" s="95" t="str">
        <f>IF(بيانات!B676&lt;&gt;"",بيانات!K676,"")</f>
        <v/>
      </c>
      <c r="I676" s="95" t="str">
        <f>IF(بيانات!B676&lt;&gt;"",بيانات!P676,"")</f>
        <v/>
      </c>
    </row>
    <row r="677" spans="1:9" ht="21.75" customHeight="1">
      <c r="A677" s="82" t="str">
        <f>IF(بيانات!B677&lt;&gt;"",بيانات!A677,"")</f>
        <v/>
      </c>
      <c r="B677" s="83" t="str">
        <f>IF(بيانات!B677&lt;&gt;"",بيانات!B677,"")</f>
        <v/>
      </c>
      <c r="C677" s="83" t="str">
        <f>IF(بيانات!B677&lt;&gt;"",بيانات!C677,"")</f>
        <v/>
      </c>
      <c r="D677" s="84" t="str">
        <f>IF(بيانات!B677&lt;&gt;"",بيانات!J677,"")</f>
        <v/>
      </c>
      <c r="E677" s="85"/>
      <c r="F677" s="86" t="str">
        <f t="shared" si="10"/>
        <v/>
      </c>
      <c r="G677" s="87"/>
      <c r="H677" s="88" t="str">
        <f>IF(بيانات!B677&lt;&gt;"",بيانات!K677,"")</f>
        <v/>
      </c>
      <c r="I677" s="88" t="str">
        <f>IF(بيانات!B677&lt;&gt;"",بيانات!P677,"")</f>
        <v/>
      </c>
    </row>
    <row r="678" spans="1:9" ht="21.75" customHeight="1">
      <c r="A678" s="89" t="str">
        <f>IF(بيانات!B678&lt;&gt;"",بيانات!A678,"")</f>
        <v/>
      </c>
      <c r="B678" s="90" t="str">
        <f>IF(بيانات!B678&lt;&gt;"",بيانات!B678,"")</f>
        <v/>
      </c>
      <c r="C678" s="90" t="str">
        <f>IF(بيانات!B678&lt;&gt;"",بيانات!C678,"")</f>
        <v/>
      </c>
      <c r="D678" s="91" t="str">
        <f>IF(بيانات!B678&lt;&gt;"",بيانات!J678,"")</f>
        <v/>
      </c>
      <c r="E678" s="92"/>
      <c r="F678" s="93" t="str">
        <f t="shared" si="10"/>
        <v/>
      </c>
      <c r="G678" s="94"/>
      <c r="H678" s="95" t="str">
        <f>IF(بيانات!B678&lt;&gt;"",بيانات!K678,"")</f>
        <v/>
      </c>
      <c r="I678" s="95" t="str">
        <f>IF(بيانات!B678&lt;&gt;"",بيانات!P678,"")</f>
        <v/>
      </c>
    </row>
    <row r="679" spans="1:9" ht="21.75" customHeight="1">
      <c r="A679" s="82" t="str">
        <f>IF(بيانات!B679&lt;&gt;"",بيانات!A679,"")</f>
        <v/>
      </c>
      <c r="B679" s="83" t="str">
        <f>IF(بيانات!B679&lt;&gt;"",بيانات!B679,"")</f>
        <v/>
      </c>
      <c r="C679" s="83" t="str">
        <f>IF(بيانات!B679&lt;&gt;"",بيانات!C679,"")</f>
        <v/>
      </c>
      <c r="D679" s="84" t="str">
        <f>IF(بيانات!B679&lt;&gt;"",بيانات!J679,"")</f>
        <v/>
      </c>
      <c r="E679" s="85"/>
      <c r="F679" s="86" t="str">
        <f t="shared" si="10"/>
        <v/>
      </c>
      <c r="G679" s="87"/>
      <c r="H679" s="88" t="str">
        <f>IF(بيانات!B679&lt;&gt;"",بيانات!K679,"")</f>
        <v/>
      </c>
      <c r="I679" s="88" t="str">
        <f>IF(بيانات!B679&lt;&gt;"",بيانات!P679,"")</f>
        <v/>
      </c>
    </row>
    <row r="680" spans="1:9" ht="21.75" customHeight="1">
      <c r="A680" s="89" t="str">
        <f>IF(بيانات!B680&lt;&gt;"",بيانات!A680,"")</f>
        <v/>
      </c>
      <c r="B680" s="90" t="str">
        <f>IF(بيانات!B680&lt;&gt;"",بيانات!B680,"")</f>
        <v/>
      </c>
      <c r="C680" s="90" t="str">
        <f>IF(بيانات!B680&lt;&gt;"",بيانات!C680,"")</f>
        <v/>
      </c>
      <c r="D680" s="91" t="str">
        <f>IF(بيانات!B680&lt;&gt;"",بيانات!J680,"")</f>
        <v/>
      </c>
      <c r="E680" s="92"/>
      <c r="F680" s="93" t="str">
        <f t="shared" si="10"/>
        <v/>
      </c>
      <c r="G680" s="94"/>
      <c r="H680" s="95" t="str">
        <f>IF(بيانات!B680&lt;&gt;"",بيانات!K680,"")</f>
        <v/>
      </c>
      <c r="I680" s="95" t="str">
        <f>IF(بيانات!B680&lt;&gt;"",بيانات!P680,"")</f>
        <v/>
      </c>
    </row>
    <row r="681" spans="1:9" ht="21.75" customHeight="1">
      <c r="A681" s="82" t="str">
        <f>IF(بيانات!B681&lt;&gt;"",بيانات!A681,"")</f>
        <v/>
      </c>
      <c r="B681" s="83" t="str">
        <f>IF(بيانات!B681&lt;&gt;"",بيانات!B681,"")</f>
        <v/>
      </c>
      <c r="C681" s="83" t="str">
        <f>IF(بيانات!B681&lt;&gt;"",بيانات!C681,"")</f>
        <v/>
      </c>
      <c r="D681" s="84" t="str">
        <f>IF(بيانات!B681&lt;&gt;"",بيانات!J681,"")</f>
        <v/>
      </c>
      <c r="E681" s="85"/>
      <c r="F681" s="86" t="str">
        <f t="shared" si="10"/>
        <v/>
      </c>
      <c r="G681" s="87"/>
      <c r="H681" s="88" t="str">
        <f>IF(بيانات!B681&lt;&gt;"",بيانات!K681,"")</f>
        <v/>
      </c>
      <c r="I681" s="88" t="str">
        <f>IF(بيانات!B681&lt;&gt;"",بيانات!P681,"")</f>
        <v/>
      </c>
    </row>
    <row r="682" spans="1:9" ht="21.75" customHeight="1">
      <c r="A682" s="89" t="str">
        <f>IF(بيانات!B682&lt;&gt;"",بيانات!A682,"")</f>
        <v/>
      </c>
      <c r="B682" s="90" t="str">
        <f>IF(بيانات!B682&lt;&gt;"",بيانات!B682,"")</f>
        <v/>
      </c>
      <c r="C682" s="90" t="str">
        <f>IF(بيانات!B682&lt;&gt;"",بيانات!C682,"")</f>
        <v/>
      </c>
      <c r="D682" s="91" t="str">
        <f>IF(بيانات!B682&lt;&gt;"",بيانات!J682,"")</f>
        <v/>
      </c>
      <c r="E682" s="92"/>
      <c r="F682" s="93" t="str">
        <f t="shared" si="10"/>
        <v/>
      </c>
      <c r="G682" s="94"/>
      <c r="H682" s="95" t="str">
        <f>IF(بيانات!B682&lt;&gt;"",بيانات!K682,"")</f>
        <v/>
      </c>
      <c r="I682" s="95" t="str">
        <f>IF(بيانات!B682&lt;&gt;"",بيانات!P682,"")</f>
        <v/>
      </c>
    </row>
    <row r="683" spans="1:9" ht="21.75" customHeight="1">
      <c r="A683" s="82" t="str">
        <f>IF(بيانات!B683&lt;&gt;"",بيانات!A683,"")</f>
        <v/>
      </c>
      <c r="B683" s="83" t="str">
        <f>IF(بيانات!B683&lt;&gt;"",بيانات!B683,"")</f>
        <v/>
      </c>
      <c r="C683" s="83" t="str">
        <f>IF(بيانات!B683&lt;&gt;"",بيانات!C683,"")</f>
        <v/>
      </c>
      <c r="D683" s="84" t="str">
        <f>IF(بيانات!B683&lt;&gt;"",بيانات!J683,"")</f>
        <v/>
      </c>
      <c r="E683" s="85"/>
      <c r="F683" s="86" t="str">
        <f t="shared" si="10"/>
        <v/>
      </c>
      <c r="G683" s="87"/>
      <c r="H683" s="88" t="str">
        <f>IF(بيانات!B683&lt;&gt;"",بيانات!K683,"")</f>
        <v/>
      </c>
      <c r="I683" s="88" t="str">
        <f>IF(بيانات!B683&lt;&gt;"",بيانات!P683,"")</f>
        <v/>
      </c>
    </row>
    <row r="684" spans="1:9" ht="21.75" customHeight="1">
      <c r="A684" s="89" t="str">
        <f>IF(بيانات!B684&lt;&gt;"",بيانات!A684,"")</f>
        <v/>
      </c>
      <c r="B684" s="90" t="str">
        <f>IF(بيانات!B684&lt;&gt;"",بيانات!B684,"")</f>
        <v/>
      </c>
      <c r="C684" s="90" t="str">
        <f>IF(بيانات!B684&lt;&gt;"",بيانات!C684,"")</f>
        <v/>
      </c>
      <c r="D684" s="91" t="str">
        <f>IF(بيانات!B684&lt;&gt;"",بيانات!J684,"")</f>
        <v/>
      </c>
      <c r="E684" s="92"/>
      <c r="F684" s="93" t="str">
        <f t="shared" si="10"/>
        <v/>
      </c>
      <c r="G684" s="94"/>
      <c r="H684" s="95" t="str">
        <f>IF(بيانات!B684&lt;&gt;"",بيانات!K684,"")</f>
        <v/>
      </c>
      <c r="I684" s="95" t="str">
        <f>IF(بيانات!B684&lt;&gt;"",بيانات!P684,"")</f>
        <v/>
      </c>
    </row>
    <row r="685" spans="1:9" ht="21.75" customHeight="1">
      <c r="A685" s="82" t="str">
        <f>IF(بيانات!B685&lt;&gt;"",بيانات!A685,"")</f>
        <v/>
      </c>
      <c r="B685" s="83" t="str">
        <f>IF(بيانات!B685&lt;&gt;"",بيانات!B685,"")</f>
        <v/>
      </c>
      <c r="C685" s="83" t="str">
        <f>IF(بيانات!B685&lt;&gt;"",بيانات!C685,"")</f>
        <v/>
      </c>
      <c r="D685" s="84" t="str">
        <f>IF(بيانات!B685&lt;&gt;"",بيانات!J685,"")</f>
        <v/>
      </c>
      <c r="E685" s="85"/>
      <c r="F685" s="86" t="str">
        <f t="shared" si="10"/>
        <v/>
      </c>
      <c r="G685" s="87"/>
      <c r="H685" s="88" t="str">
        <f>IF(بيانات!B685&lt;&gt;"",بيانات!K685,"")</f>
        <v/>
      </c>
      <c r="I685" s="88" t="str">
        <f>IF(بيانات!B685&lt;&gt;"",بيانات!P685,"")</f>
        <v/>
      </c>
    </row>
    <row r="686" spans="1:9" ht="21.75" customHeight="1">
      <c r="A686" s="89" t="str">
        <f>IF(بيانات!B686&lt;&gt;"",بيانات!A686,"")</f>
        <v/>
      </c>
      <c r="B686" s="90" t="str">
        <f>IF(بيانات!B686&lt;&gt;"",بيانات!B686,"")</f>
        <v/>
      </c>
      <c r="C686" s="90" t="str">
        <f>IF(بيانات!B686&lt;&gt;"",بيانات!C686,"")</f>
        <v/>
      </c>
      <c r="D686" s="91" t="str">
        <f>IF(بيانات!B686&lt;&gt;"",بيانات!J686,"")</f>
        <v/>
      </c>
      <c r="E686" s="92"/>
      <c r="F686" s="93" t="str">
        <f t="shared" si="10"/>
        <v/>
      </c>
      <c r="G686" s="94"/>
      <c r="H686" s="95" t="str">
        <f>IF(بيانات!B686&lt;&gt;"",بيانات!K686,"")</f>
        <v/>
      </c>
      <c r="I686" s="95" t="str">
        <f>IF(بيانات!B686&lt;&gt;"",بيانات!P686,"")</f>
        <v/>
      </c>
    </row>
    <row r="687" spans="1:9" ht="21.75" customHeight="1">
      <c r="A687" s="82" t="str">
        <f>IF(بيانات!B687&lt;&gt;"",بيانات!A687,"")</f>
        <v/>
      </c>
      <c r="B687" s="83" t="str">
        <f>IF(بيانات!B687&lt;&gt;"",بيانات!B687,"")</f>
        <v/>
      </c>
      <c r="C687" s="83" t="str">
        <f>IF(بيانات!B687&lt;&gt;"",بيانات!C687,"")</f>
        <v/>
      </c>
      <c r="D687" s="84" t="str">
        <f>IF(بيانات!B687&lt;&gt;"",بيانات!J687,"")</f>
        <v/>
      </c>
      <c r="E687" s="85"/>
      <c r="F687" s="86" t="str">
        <f t="shared" si="10"/>
        <v/>
      </c>
      <c r="G687" s="87"/>
      <c r="H687" s="88" t="str">
        <f>IF(بيانات!B687&lt;&gt;"",بيانات!K687,"")</f>
        <v/>
      </c>
      <c r="I687" s="88" t="str">
        <f>IF(بيانات!B687&lt;&gt;"",بيانات!P687,"")</f>
        <v/>
      </c>
    </row>
    <row r="688" spans="1:9" ht="21.75" customHeight="1">
      <c r="A688" s="89" t="str">
        <f>IF(بيانات!B688&lt;&gt;"",بيانات!A688,"")</f>
        <v/>
      </c>
      <c r="B688" s="90" t="str">
        <f>IF(بيانات!B688&lt;&gt;"",بيانات!B688,"")</f>
        <v/>
      </c>
      <c r="C688" s="90" t="str">
        <f>IF(بيانات!B688&lt;&gt;"",بيانات!C688,"")</f>
        <v/>
      </c>
      <c r="D688" s="91" t="str">
        <f>IF(بيانات!B688&lt;&gt;"",بيانات!J688,"")</f>
        <v/>
      </c>
      <c r="E688" s="92"/>
      <c r="F688" s="93" t="str">
        <f t="shared" si="10"/>
        <v/>
      </c>
      <c r="G688" s="94"/>
      <c r="H688" s="95" t="str">
        <f>IF(بيانات!B688&lt;&gt;"",بيانات!K688,"")</f>
        <v/>
      </c>
      <c r="I688" s="95" t="str">
        <f>IF(بيانات!B688&lt;&gt;"",بيانات!P688,"")</f>
        <v/>
      </c>
    </row>
    <row r="689" spans="1:9" ht="21.75" customHeight="1">
      <c r="A689" s="82" t="str">
        <f>IF(بيانات!B689&lt;&gt;"",بيانات!A689,"")</f>
        <v/>
      </c>
      <c r="B689" s="83" t="str">
        <f>IF(بيانات!B689&lt;&gt;"",بيانات!B689,"")</f>
        <v/>
      </c>
      <c r="C689" s="83" t="str">
        <f>IF(بيانات!B689&lt;&gt;"",بيانات!C689,"")</f>
        <v/>
      </c>
      <c r="D689" s="84" t="str">
        <f>IF(بيانات!B689&lt;&gt;"",بيانات!J689,"")</f>
        <v/>
      </c>
      <c r="E689" s="85"/>
      <c r="F689" s="86" t="str">
        <f t="shared" si="10"/>
        <v/>
      </c>
      <c r="G689" s="87"/>
      <c r="H689" s="88" t="str">
        <f>IF(بيانات!B689&lt;&gt;"",بيانات!K689,"")</f>
        <v/>
      </c>
      <c r="I689" s="88" t="str">
        <f>IF(بيانات!B689&lt;&gt;"",بيانات!P689,"")</f>
        <v/>
      </c>
    </row>
    <row r="690" spans="1:9" ht="21.75" customHeight="1">
      <c r="A690" s="89" t="str">
        <f>IF(بيانات!B690&lt;&gt;"",بيانات!A690,"")</f>
        <v/>
      </c>
      <c r="B690" s="90" t="str">
        <f>IF(بيانات!B690&lt;&gt;"",بيانات!B690,"")</f>
        <v/>
      </c>
      <c r="C690" s="90" t="str">
        <f>IF(بيانات!B690&lt;&gt;"",بيانات!C690,"")</f>
        <v/>
      </c>
      <c r="D690" s="91" t="str">
        <f>IF(بيانات!B690&lt;&gt;"",بيانات!J690,"")</f>
        <v/>
      </c>
      <c r="E690" s="92"/>
      <c r="F690" s="93" t="str">
        <f t="shared" si="10"/>
        <v/>
      </c>
      <c r="G690" s="94"/>
      <c r="H690" s="95" t="str">
        <f>IF(بيانات!B690&lt;&gt;"",بيانات!K690,"")</f>
        <v/>
      </c>
      <c r="I690" s="95" t="str">
        <f>IF(بيانات!B690&lt;&gt;"",بيانات!P690,"")</f>
        <v/>
      </c>
    </row>
    <row r="691" spans="1:9" ht="21.75" customHeight="1">
      <c r="A691" s="82" t="str">
        <f>IF(بيانات!B691&lt;&gt;"",بيانات!A691,"")</f>
        <v/>
      </c>
      <c r="B691" s="83" t="str">
        <f>IF(بيانات!B691&lt;&gt;"",بيانات!B691,"")</f>
        <v/>
      </c>
      <c r="C691" s="83" t="str">
        <f>IF(بيانات!B691&lt;&gt;"",بيانات!C691,"")</f>
        <v/>
      </c>
      <c r="D691" s="84" t="str">
        <f>IF(بيانات!B691&lt;&gt;"",بيانات!J691,"")</f>
        <v/>
      </c>
      <c r="E691" s="85"/>
      <c r="F691" s="86" t="str">
        <f t="shared" si="10"/>
        <v/>
      </c>
      <c r="G691" s="87"/>
      <c r="H691" s="88" t="str">
        <f>IF(بيانات!B691&lt;&gt;"",بيانات!K691,"")</f>
        <v/>
      </c>
      <c r="I691" s="88" t="str">
        <f>IF(بيانات!B691&lt;&gt;"",بيانات!P691,"")</f>
        <v/>
      </c>
    </row>
    <row r="692" spans="1:9" ht="21.75" customHeight="1">
      <c r="A692" s="89" t="str">
        <f>IF(بيانات!B692&lt;&gt;"",بيانات!A692,"")</f>
        <v/>
      </c>
      <c r="B692" s="90" t="str">
        <f>IF(بيانات!B692&lt;&gt;"",بيانات!B692,"")</f>
        <v/>
      </c>
      <c r="C692" s="90" t="str">
        <f>IF(بيانات!B692&lt;&gt;"",بيانات!C692,"")</f>
        <v/>
      </c>
      <c r="D692" s="91" t="str">
        <f>IF(بيانات!B692&lt;&gt;"",بيانات!J692,"")</f>
        <v/>
      </c>
      <c r="E692" s="92"/>
      <c r="F692" s="93" t="str">
        <f t="shared" si="10"/>
        <v/>
      </c>
      <c r="G692" s="94"/>
      <c r="H692" s="95" t="str">
        <f>IF(بيانات!B692&lt;&gt;"",بيانات!K692,"")</f>
        <v/>
      </c>
      <c r="I692" s="95" t="str">
        <f>IF(بيانات!B692&lt;&gt;"",بيانات!P692,"")</f>
        <v/>
      </c>
    </row>
    <row r="693" spans="1:9" ht="21.75" customHeight="1">
      <c r="A693" s="82" t="str">
        <f>IF(بيانات!B693&lt;&gt;"",بيانات!A693,"")</f>
        <v/>
      </c>
      <c r="B693" s="83" t="str">
        <f>IF(بيانات!B693&lt;&gt;"",بيانات!B693,"")</f>
        <v/>
      </c>
      <c r="C693" s="83" t="str">
        <f>IF(بيانات!B693&lt;&gt;"",بيانات!C693,"")</f>
        <v/>
      </c>
      <c r="D693" s="84" t="str">
        <f>IF(بيانات!B693&lt;&gt;"",بيانات!J693,"")</f>
        <v/>
      </c>
      <c r="E693" s="85"/>
      <c r="F693" s="86" t="str">
        <f t="shared" si="10"/>
        <v/>
      </c>
      <c r="G693" s="87"/>
      <c r="H693" s="88" t="str">
        <f>IF(بيانات!B693&lt;&gt;"",بيانات!K693,"")</f>
        <v/>
      </c>
      <c r="I693" s="88" t="str">
        <f>IF(بيانات!B693&lt;&gt;"",بيانات!P693,"")</f>
        <v/>
      </c>
    </row>
    <row r="694" spans="1:9" ht="21.75" customHeight="1">
      <c r="A694" s="89" t="str">
        <f>IF(بيانات!B694&lt;&gt;"",بيانات!A694,"")</f>
        <v/>
      </c>
      <c r="B694" s="90" t="str">
        <f>IF(بيانات!B694&lt;&gt;"",بيانات!B694,"")</f>
        <v/>
      </c>
      <c r="C694" s="90" t="str">
        <f>IF(بيانات!B694&lt;&gt;"",بيانات!C694,"")</f>
        <v/>
      </c>
      <c r="D694" s="91" t="str">
        <f>IF(بيانات!B694&lt;&gt;"",بيانات!J694,"")</f>
        <v/>
      </c>
      <c r="E694" s="92"/>
      <c r="F694" s="93" t="str">
        <f t="shared" si="10"/>
        <v/>
      </c>
      <c r="G694" s="94"/>
      <c r="H694" s="95" t="str">
        <f>IF(بيانات!B694&lt;&gt;"",بيانات!K694,"")</f>
        <v/>
      </c>
      <c r="I694" s="95" t="str">
        <f>IF(بيانات!B694&lt;&gt;"",بيانات!P694,"")</f>
        <v/>
      </c>
    </row>
    <row r="695" spans="1:9" ht="21.75" customHeight="1">
      <c r="A695" s="82" t="str">
        <f>IF(بيانات!B695&lt;&gt;"",بيانات!A695,"")</f>
        <v/>
      </c>
      <c r="B695" s="83" t="str">
        <f>IF(بيانات!B695&lt;&gt;"",بيانات!B695,"")</f>
        <v/>
      </c>
      <c r="C695" s="83" t="str">
        <f>IF(بيانات!B695&lt;&gt;"",بيانات!C695,"")</f>
        <v/>
      </c>
      <c r="D695" s="84" t="str">
        <f>IF(بيانات!B695&lt;&gt;"",بيانات!J695,"")</f>
        <v/>
      </c>
      <c r="E695" s="85"/>
      <c r="F695" s="86" t="str">
        <f t="shared" si="10"/>
        <v/>
      </c>
      <c r="G695" s="87"/>
      <c r="H695" s="88" t="str">
        <f>IF(بيانات!B695&lt;&gt;"",بيانات!K695,"")</f>
        <v/>
      </c>
      <c r="I695" s="88" t="str">
        <f>IF(بيانات!B695&lt;&gt;"",بيانات!P695,"")</f>
        <v/>
      </c>
    </row>
    <row r="696" spans="1:9" ht="21.75" customHeight="1">
      <c r="A696" s="89" t="str">
        <f>IF(بيانات!B696&lt;&gt;"",بيانات!A696,"")</f>
        <v/>
      </c>
      <c r="B696" s="90" t="str">
        <f>IF(بيانات!B696&lt;&gt;"",بيانات!B696,"")</f>
        <v/>
      </c>
      <c r="C696" s="90" t="str">
        <f>IF(بيانات!B696&lt;&gt;"",بيانات!C696,"")</f>
        <v/>
      </c>
      <c r="D696" s="91" t="str">
        <f>IF(بيانات!B696&lt;&gt;"",بيانات!J696,"")</f>
        <v/>
      </c>
      <c r="E696" s="92"/>
      <c r="F696" s="93" t="str">
        <f t="shared" si="10"/>
        <v/>
      </c>
      <c r="G696" s="94"/>
      <c r="H696" s="95" t="str">
        <f>IF(بيانات!B696&lt;&gt;"",بيانات!K696,"")</f>
        <v/>
      </c>
      <c r="I696" s="95" t="str">
        <f>IF(بيانات!B696&lt;&gt;"",بيانات!P696,"")</f>
        <v/>
      </c>
    </row>
    <row r="697" spans="1:9" ht="21.75" customHeight="1">
      <c r="A697" s="82" t="str">
        <f>IF(بيانات!B697&lt;&gt;"",بيانات!A697,"")</f>
        <v/>
      </c>
      <c r="B697" s="83" t="str">
        <f>IF(بيانات!B697&lt;&gt;"",بيانات!B697,"")</f>
        <v/>
      </c>
      <c r="C697" s="83" t="str">
        <f>IF(بيانات!B697&lt;&gt;"",بيانات!C697,"")</f>
        <v/>
      </c>
      <c r="D697" s="84" t="str">
        <f>IF(بيانات!B697&lt;&gt;"",بيانات!J697,"")</f>
        <v/>
      </c>
      <c r="E697" s="85"/>
      <c r="F697" s="86" t="str">
        <f t="shared" si="10"/>
        <v/>
      </c>
      <c r="G697" s="87"/>
      <c r="H697" s="88" t="str">
        <f>IF(بيانات!B697&lt;&gt;"",بيانات!K697,"")</f>
        <v/>
      </c>
      <c r="I697" s="88" t="str">
        <f>IF(بيانات!B697&lt;&gt;"",بيانات!P697,"")</f>
        <v/>
      </c>
    </row>
    <row r="698" spans="1:9" ht="21.75" customHeight="1">
      <c r="A698" s="89" t="str">
        <f>IF(بيانات!B698&lt;&gt;"",بيانات!A698,"")</f>
        <v/>
      </c>
      <c r="B698" s="90" t="str">
        <f>IF(بيانات!B698&lt;&gt;"",بيانات!B698,"")</f>
        <v/>
      </c>
      <c r="C698" s="90" t="str">
        <f>IF(بيانات!B698&lt;&gt;"",بيانات!C698,"")</f>
        <v/>
      </c>
      <c r="D698" s="91" t="str">
        <f>IF(بيانات!B698&lt;&gt;"",بيانات!J698,"")</f>
        <v/>
      </c>
      <c r="E698" s="92"/>
      <c r="F698" s="93" t="str">
        <f t="shared" si="10"/>
        <v/>
      </c>
      <c r="G698" s="94"/>
      <c r="H698" s="95" t="str">
        <f>IF(بيانات!B698&lt;&gt;"",بيانات!K698,"")</f>
        <v/>
      </c>
      <c r="I698" s="95" t="str">
        <f>IF(بيانات!B698&lt;&gt;"",بيانات!P698,"")</f>
        <v/>
      </c>
    </row>
    <row r="699" spans="1:9" ht="21.75" customHeight="1">
      <c r="A699" s="82" t="str">
        <f>IF(بيانات!B699&lt;&gt;"",بيانات!A699,"")</f>
        <v/>
      </c>
      <c r="B699" s="83" t="str">
        <f>IF(بيانات!B699&lt;&gt;"",بيانات!B699,"")</f>
        <v/>
      </c>
      <c r="C699" s="83" t="str">
        <f>IF(بيانات!B699&lt;&gt;"",بيانات!C699,"")</f>
        <v/>
      </c>
      <c r="D699" s="84" t="str">
        <f>IF(بيانات!B699&lt;&gt;"",بيانات!J699,"")</f>
        <v/>
      </c>
      <c r="E699" s="85"/>
      <c r="F699" s="86" t="str">
        <f t="shared" si="10"/>
        <v/>
      </c>
      <c r="G699" s="87"/>
      <c r="H699" s="88" t="str">
        <f>IF(بيانات!B699&lt;&gt;"",بيانات!K699,"")</f>
        <v/>
      </c>
      <c r="I699" s="88" t="str">
        <f>IF(بيانات!B699&lt;&gt;"",بيانات!P699,"")</f>
        <v/>
      </c>
    </row>
    <row r="700" spans="1:9" ht="21.75" customHeight="1">
      <c r="A700" s="89" t="str">
        <f>IF(بيانات!B700&lt;&gt;"",بيانات!A700,"")</f>
        <v/>
      </c>
      <c r="B700" s="90" t="str">
        <f>IF(بيانات!B700&lt;&gt;"",بيانات!B700,"")</f>
        <v/>
      </c>
      <c r="C700" s="90" t="str">
        <f>IF(بيانات!B700&lt;&gt;"",بيانات!C700,"")</f>
        <v/>
      </c>
      <c r="D700" s="91" t="str">
        <f>IF(بيانات!B700&lt;&gt;"",بيانات!J700,"")</f>
        <v/>
      </c>
      <c r="E700" s="92"/>
      <c r="F700" s="93" t="str">
        <f t="shared" si="10"/>
        <v/>
      </c>
      <c r="G700" s="94"/>
      <c r="H700" s="95" t="str">
        <f>IF(بيانات!B700&lt;&gt;"",بيانات!K700,"")</f>
        <v/>
      </c>
      <c r="I700" s="95" t="str">
        <f>IF(بيانات!B700&lt;&gt;"",بيانات!P700,"")</f>
        <v/>
      </c>
    </row>
    <row r="701" spans="1:9" ht="21.75" customHeight="1">
      <c r="A701" s="82" t="str">
        <f>IF(بيانات!B701&lt;&gt;"",بيانات!A701,"")</f>
        <v/>
      </c>
      <c r="B701" s="83" t="str">
        <f>IF(بيانات!B701&lt;&gt;"",بيانات!B701,"")</f>
        <v/>
      </c>
      <c r="C701" s="83" t="str">
        <f>IF(بيانات!B701&lt;&gt;"",بيانات!C701,"")</f>
        <v/>
      </c>
      <c r="D701" s="84" t="str">
        <f>IF(بيانات!B701&lt;&gt;"",بيانات!J701,"")</f>
        <v/>
      </c>
      <c r="E701" s="85"/>
      <c r="F701" s="86" t="str">
        <f t="shared" si="10"/>
        <v/>
      </c>
      <c r="G701" s="87"/>
      <c r="H701" s="88" t="str">
        <f>IF(بيانات!B701&lt;&gt;"",بيانات!K701,"")</f>
        <v/>
      </c>
      <c r="I701" s="88" t="str">
        <f>IF(بيانات!B701&lt;&gt;"",بيانات!P701,"")</f>
        <v/>
      </c>
    </row>
    <row r="702" spans="1:9" ht="21.75" customHeight="1">
      <c r="A702" s="89" t="str">
        <f>IF(بيانات!B702&lt;&gt;"",بيانات!A702,"")</f>
        <v/>
      </c>
      <c r="B702" s="90" t="str">
        <f>IF(بيانات!B702&lt;&gt;"",بيانات!B702,"")</f>
        <v/>
      </c>
      <c r="C702" s="90" t="str">
        <f>IF(بيانات!B702&lt;&gt;"",بيانات!C702,"")</f>
        <v/>
      </c>
      <c r="D702" s="91" t="str">
        <f>IF(بيانات!B702&lt;&gt;"",بيانات!J702,"")</f>
        <v/>
      </c>
      <c r="E702" s="92"/>
      <c r="F702" s="93" t="str">
        <f t="shared" si="10"/>
        <v/>
      </c>
      <c r="G702" s="94"/>
      <c r="H702" s="95" t="str">
        <f>IF(بيانات!B702&lt;&gt;"",بيانات!K702,"")</f>
        <v/>
      </c>
      <c r="I702" s="95" t="str">
        <f>IF(بيانات!B702&lt;&gt;"",بيانات!P702,"")</f>
        <v/>
      </c>
    </row>
    <row r="703" spans="1:9" ht="21.75" customHeight="1">
      <c r="A703" s="82" t="str">
        <f>IF(بيانات!B703&lt;&gt;"",بيانات!A703,"")</f>
        <v/>
      </c>
      <c r="B703" s="83" t="str">
        <f>IF(بيانات!B703&lt;&gt;"",بيانات!B703,"")</f>
        <v/>
      </c>
      <c r="C703" s="83" t="str">
        <f>IF(بيانات!B703&lt;&gt;"",بيانات!C703,"")</f>
        <v/>
      </c>
      <c r="D703" s="84" t="str">
        <f>IF(بيانات!B703&lt;&gt;"",بيانات!J703,"")</f>
        <v/>
      </c>
      <c r="E703" s="85"/>
      <c r="F703" s="86" t="str">
        <f t="shared" si="10"/>
        <v/>
      </c>
      <c r="G703" s="87"/>
      <c r="H703" s="88" t="str">
        <f>IF(بيانات!B703&lt;&gt;"",بيانات!K703,"")</f>
        <v/>
      </c>
      <c r="I703" s="88" t="str">
        <f>IF(بيانات!B703&lt;&gt;"",بيانات!P703,"")</f>
        <v/>
      </c>
    </row>
    <row r="704" spans="1:9" ht="21.75" customHeight="1">
      <c r="A704" s="89" t="str">
        <f>IF(بيانات!B704&lt;&gt;"",بيانات!A704,"")</f>
        <v/>
      </c>
      <c r="B704" s="90" t="str">
        <f>IF(بيانات!B704&lt;&gt;"",بيانات!B704,"")</f>
        <v/>
      </c>
      <c r="C704" s="90" t="str">
        <f>IF(بيانات!B704&lt;&gt;"",بيانات!C704,"")</f>
        <v/>
      </c>
      <c r="D704" s="91" t="str">
        <f>IF(بيانات!B704&lt;&gt;"",بيانات!J704,"")</f>
        <v/>
      </c>
      <c r="E704" s="92"/>
      <c r="F704" s="93" t="str">
        <f t="shared" si="10"/>
        <v/>
      </c>
      <c r="G704" s="94"/>
      <c r="H704" s="95" t="str">
        <f>IF(بيانات!B704&lt;&gt;"",بيانات!K704,"")</f>
        <v/>
      </c>
      <c r="I704" s="95" t="str">
        <f>IF(بيانات!B704&lt;&gt;"",بيانات!P704,"")</f>
        <v/>
      </c>
    </row>
    <row r="705" spans="1:9" ht="21.75" customHeight="1">
      <c r="A705" s="82" t="str">
        <f>IF(بيانات!B705&lt;&gt;"",بيانات!A705,"")</f>
        <v/>
      </c>
      <c r="B705" s="83" t="str">
        <f>IF(بيانات!B705&lt;&gt;"",بيانات!B705,"")</f>
        <v/>
      </c>
      <c r="C705" s="83" t="str">
        <f>IF(بيانات!B705&lt;&gt;"",بيانات!C705,"")</f>
        <v/>
      </c>
      <c r="D705" s="84" t="str">
        <f>IF(بيانات!B705&lt;&gt;"",بيانات!J705,"")</f>
        <v/>
      </c>
      <c r="E705" s="85"/>
      <c r="F705" s="86" t="str">
        <f t="shared" si="10"/>
        <v/>
      </c>
      <c r="G705" s="87"/>
      <c r="H705" s="88" t="str">
        <f>IF(بيانات!B705&lt;&gt;"",بيانات!K705,"")</f>
        <v/>
      </c>
      <c r="I705" s="88" t="str">
        <f>IF(بيانات!B705&lt;&gt;"",بيانات!P705,"")</f>
        <v/>
      </c>
    </row>
    <row r="706" spans="1:9" ht="21.75" customHeight="1">
      <c r="A706" s="89" t="str">
        <f>IF(بيانات!B706&lt;&gt;"",بيانات!A706,"")</f>
        <v/>
      </c>
      <c r="B706" s="90" t="str">
        <f>IF(بيانات!B706&lt;&gt;"",بيانات!B706,"")</f>
        <v/>
      </c>
      <c r="C706" s="90" t="str">
        <f>IF(بيانات!B706&lt;&gt;"",بيانات!C706,"")</f>
        <v/>
      </c>
      <c r="D706" s="91" t="str">
        <f>IF(بيانات!B706&lt;&gt;"",بيانات!J706,"")</f>
        <v/>
      </c>
      <c r="E706" s="92"/>
      <c r="F706" s="93" t="str">
        <f t="shared" si="10"/>
        <v/>
      </c>
      <c r="G706" s="94"/>
      <c r="H706" s="95" t="str">
        <f>IF(بيانات!B706&lt;&gt;"",بيانات!K706,"")</f>
        <v/>
      </c>
      <c r="I706" s="95" t="str">
        <f>IF(بيانات!B706&lt;&gt;"",بيانات!P706,"")</f>
        <v/>
      </c>
    </row>
    <row r="707" spans="1:9" ht="21.75" customHeight="1">
      <c r="A707" s="82" t="str">
        <f>IF(بيانات!B707&lt;&gt;"",بيانات!A707,"")</f>
        <v/>
      </c>
      <c r="B707" s="83" t="str">
        <f>IF(بيانات!B707&lt;&gt;"",بيانات!B707,"")</f>
        <v/>
      </c>
      <c r="C707" s="83" t="str">
        <f>IF(بيانات!B707&lt;&gt;"",بيانات!C707,"")</f>
        <v/>
      </c>
      <c r="D707" s="84" t="str">
        <f>IF(بيانات!B707&lt;&gt;"",بيانات!J707,"")</f>
        <v/>
      </c>
      <c r="E707" s="85"/>
      <c r="F707" s="86" t="str">
        <f t="shared" ref="F707:F770" si="11">IF(E707="","",E707+30)</f>
        <v/>
      </c>
      <c r="G707" s="87"/>
      <c r="H707" s="88" t="str">
        <f>IF(بيانات!B707&lt;&gt;"",بيانات!K707,"")</f>
        <v/>
      </c>
      <c r="I707" s="88" t="str">
        <f>IF(بيانات!B707&lt;&gt;"",بيانات!P707,"")</f>
        <v/>
      </c>
    </row>
    <row r="708" spans="1:9" ht="21.75" customHeight="1">
      <c r="A708" s="89" t="str">
        <f>IF(بيانات!B708&lt;&gt;"",بيانات!A708,"")</f>
        <v/>
      </c>
      <c r="B708" s="90" t="str">
        <f>IF(بيانات!B708&lt;&gt;"",بيانات!B708,"")</f>
        <v/>
      </c>
      <c r="C708" s="90" t="str">
        <f>IF(بيانات!B708&lt;&gt;"",بيانات!C708,"")</f>
        <v/>
      </c>
      <c r="D708" s="91" t="str">
        <f>IF(بيانات!B708&lt;&gt;"",بيانات!J708,"")</f>
        <v/>
      </c>
      <c r="E708" s="92"/>
      <c r="F708" s="93" t="str">
        <f t="shared" si="11"/>
        <v/>
      </c>
      <c r="G708" s="94"/>
      <c r="H708" s="95" t="str">
        <f>IF(بيانات!B708&lt;&gt;"",بيانات!K708,"")</f>
        <v/>
      </c>
      <c r="I708" s="95" t="str">
        <f>IF(بيانات!B708&lt;&gt;"",بيانات!P708,"")</f>
        <v/>
      </c>
    </row>
    <row r="709" spans="1:9" ht="21.75" customHeight="1">
      <c r="A709" s="82" t="str">
        <f>IF(بيانات!B709&lt;&gt;"",بيانات!A709,"")</f>
        <v/>
      </c>
      <c r="B709" s="83" t="str">
        <f>IF(بيانات!B709&lt;&gt;"",بيانات!B709,"")</f>
        <v/>
      </c>
      <c r="C709" s="83" t="str">
        <f>IF(بيانات!B709&lt;&gt;"",بيانات!C709,"")</f>
        <v/>
      </c>
      <c r="D709" s="84" t="str">
        <f>IF(بيانات!B709&lt;&gt;"",بيانات!J709,"")</f>
        <v/>
      </c>
      <c r="E709" s="85"/>
      <c r="F709" s="86" t="str">
        <f t="shared" si="11"/>
        <v/>
      </c>
      <c r="G709" s="87"/>
      <c r="H709" s="88" t="str">
        <f>IF(بيانات!B709&lt;&gt;"",بيانات!K709,"")</f>
        <v/>
      </c>
      <c r="I709" s="88" t="str">
        <f>IF(بيانات!B709&lt;&gt;"",بيانات!P709,"")</f>
        <v/>
      </c>
    </row>
    <row r="710" spans="1:9" ht="21.75" customHeight="1">
      <c r="A710" s="89" t="str">
        <f>IF(بيانات!B710&lt;&gt;"",بيانات!A710,"")</f>
        <v/>
      </c>
      <c r="B710" s="90" t="str">
        <f>IF(بيانات!B710&lt;&gt;"",بيانات!B710,"")</f>
        <v/>
      </c>
      <c r="C710" s="90" t="str">
        <f>IF(بيانات!B710&lt;&gt;"",بيانات!C710,"")</f>
        <v/>
      </c>
      <c r="D710" s="91" t="str">
        <f>IF(بيانات!B710&lt;&gt;"",بيانات!J710,"")</f>
        <v/>
      </c>
      <c r="E710" s="92"/>
      <c r="F710" s="93" t="str">
        <f t="shared" si="11"/>
        <v/>
      </c>
      <c r="G710" s="94"/>
      <c r="H710" s="95" t="str">
        <f>IF(بيانات!B710&lt;&gt;"",بيانات!K710,"")</f>
        <v/>
      </c>
      <c r="I710" s="95" t="str">
        <f>IF(بيانات!B710&lt;&gt;"",بيانات!P710,"")</f>
        <v/>
      </c>
    </row>
    <row r="711" spans="1:9" ht="21.75" customHeight="1">
      <c r="A711" s="82" t="str">
        <f>IF(بيانات!B711&lt;&gt;"",بيانات!A711,"")</f>
        <v/>
      </c>
      <c r="B711" s="83" t="str">
        <f>IF(بيانات!B711&lt;&gt;"",بيانات!B711,"")</f>
        <v/>
      </c>
      <c r="C711" s="83" t="str">
        <f>IF(بيانات!B711&lt;&gt;"",بيانات!C711,"")</f>
        <v/>
      </c>
      <c r="D711" s="84" t="str">
        <f>IF(بيانات!B711&lt;&gt;"",بيانات!J711,"")</f>
        <v/>
      </c>
      <c r="E711" s="85"/>
      <c r="F711" s="86" t="str">
        <f t="shared" si="11"/>
        <v/>
      </c>
      <c r="G711" s="87"/>
      <c r="H711" s="88" t="str">
        <f>IF(بيانات!B711&lt;&gt;"",بيانات!K711,"")</f>
        <v/>
      </c>
      <c r="I711" s="88" t="str">
        <f>IF(بيانات!B711&lt;&gt;"",بيانات!P711,"")</f>
        <v/>
      </c>
    </row>
    <row r="712" spans="1:9" ht="21.75" customHeight="1">
      <c r="A712" s="89" t="str">
        <f>IF(بيانات!B712&lt;&gt;"",بيانات!A712,"")</f>
        <v/>
      </c>
      <c r="B712" s="90" t="str">
        <f>IF(بيانات!B712&lt;&gt;"",بيانات!B712,"")</f>
        <v/>
      </c>
      <c r="C712" s="90" t="str">
        <f>IF(بيانات!B712&lt;&gt;"",بيانات!C712,"")</f>
        <v/>
      </c>
      <c r="D712" s="91" t="str">
        <f>IF(بيانات!B712&lt;&gt;"",بيانات!J712,"")</f>
        <v/>
      </c>
      <c r="E712" s="92"/>
      <c r="F712" s="93" t="str">
        <f t="shared" si="11"/>
        <v/>
      </c>
      <c r="G712" s="94"/>
      <c r="H712" s="95" t="str">
        <f>IF(بيانات!B712&lt;&gt;"",بيانات!K712,"")</f>
        <v/>
      </c>
      <c r="I712" s="95" t="str">
        <f>IF(بيانات!B712&lt;&gt;"",بيانات!P712,"")</f>
        <v/>
      </c>
    </row>
    <row r="713" spans="1:9" ht="21.75" customHeight="1">
      <c r="A713" s="82" t="str">
        <f>IF(بيانات!B713&lt;&gt;"",بيانات!A713,"")</f>
        <v/>
      </c>
      <c r="B713" s="83" t="str">
        <f>IF(بيانات!B713&lt;&gt;"",بيانات!B713,"")</f>
        <v/>
      </c>
      <c r="C713" s="83" t="str">
        <f>IF(بيانات!B713&lt;&gt;"",بيانات!C713,"")</f>
        <v/>
      </c>
      <c r="D713" s="84" t="str">
        <f>IF(بيانات!B713&lt;&gt;"",بيانات!J713,"")</f>
        <v/>
      </c>
      <c r="E713" s="85"/>
      <c r="F713" s="86" t="str">
        <f t="shared" si="11"/>
        <v/>
      </c>
      <c r="G713" s="87"/>
      <c r="H713" s="88" t="str">
        <f>IF(بيانات!B713&lt;&gt;"",بيانات!K713,"")</f>
        <v/>
      </c>
      <c r="I713" s="88" t="str">
        <f>IF(بيانات!B713&lt;&gt;"",بيانات!P713,"")</f>
        <v/>
      </c>
    </row>
    <row r="714" spans="1:9" ht="21.75" customHeight="1">
      <c r="A714" s="89" t="str">
        <f>IF(بيانات!B714&lt;&gt;"",بيانات!A714,"")</f>
        <v/>
      </c>
      <c r="B714" s="90" t="str">
        <f>IF(بيانات!B714&lt;&gt;"",بيانات!B714,"")</f>
        <v/>
      </c>
      <c r="C714" s="90" t="str">
        <f>IF(بيانات!B714&lt;&gt;"",بيانات!C714,"")</f>
        <v/>
      </c>
      <c r="D714" s="91" t="str">
        <f>IF(بيانات!B714&lt;&gt;"",بيانات!J714,"")</f>
        <v/>
      </c>
      <c r="E714" s="92"/>
      <c r="F714" s="93" t="str">
        <f t="shared" si="11"/>
        <v/>
      </c>
      <c r="G714" s="94"/>
      <c r="H714" s="95" t="str">
        <f>IF(بيانات!B714&lt;&gt;"",بيانات!K714,"")</f>
        <v/>
      </c>
      <c r="I714" s="95" t="str">
        <f>IF(بيانات!B714&lt;&gt;"",بيانات!P714,"")</f>
        <v/>
      </c>
    </row>
    <row r="715" spans="1:9" ht="21.75" customHeight="1">
      <c r="A715" s="82" t="str">
        <f>IF(بيانات!B715&lt;&gt;"",بيانات!A715,"")</f>
        <v/>
      </c>
      <c r="B715" s="83" t="str">
        <f>IF(بيانات!B715&lt;&gt;"",بيانات!B715,"")</f>
        <v/>
      </c>
      <c r="C715" s="83" t="str">
        <f>IF(بيانات!B715&lt;&gt;"",بيانات!C715,"")</f>
        <v/>
      </c>
      <c r="D715" s="84" t="str">
        <f>IF(بيانات!B715&lt;&gt;"",بيانات!J715,"")</f>
        <v/>
      </c>
      <c r="E715" s="85"/>
      <c r="F715" s="86" t="str">
        <f t="shared" si="11"/>
        <v/>
      </c>
      <c r="G715" s="87"/>
      <c r="H715" s="88" t="str">
        <f>IF(بيانات!B715&lt;&gt;"",بيانات!K715,"")</f>
        <v/>
      </c>
      <c r="I715" s="88" t="str">
        <f>IF(بيانات!B715&lt;&gt;"",بيانات!P715,"")</f>
        <v/>
      </c>
    </row>
    <row r="716" spans="1:9" ht="21.75" customHeight="1">
      <c r="A716" s="89" t="str">
        <f>IF(بيانات!B716&lt;&gt;"",بيانات!A716,"")</f>
        <v/>
      </c>
      <c r="B716" s="90" t="str">
        <f>IF(بيانات!B716&lt;&gt;"",بيانات!B716,"")</f>
        <v/>
      </c>
      <c r="C716" s="90" t="str">
        <f>IF(بيانات!B716&lt;&gt;"",بيانات!C716,"")</f>
        <v/>
      </c>
      <c r="D716" s="91" t="str">
        <f>IF(بيانات!B716&lt;&gt;"",بيانات!J716,"")</f>
        <v/>
      </c>
      <c r="E716" s="92"/>
      <c r="F716" s="93" t="str">
        <f t="shared" si="11"/>
        <v/>
      </c>
      <c r="G716" s="94"/>
      <c r="H716" s="95" t="str">
        <f>IF(بيانات!B716&lt;&gt;"",بيانات!K716,"")</f>
        <v/>
      </c>
      <c r="I716" s="95" t="str">
        <f>IF(بيانات!B716&lt;&gt;"",بيانات!P716,"")</f>
        <v/>
      </c>
    </row>
    <row r="717" spans="1:9" ht="21.75" customHeight="1">
      <c r="A717" s="82" t="str">
        <f>IF(بيانات!B717&lt;&gt;"",بيانات!A717,"")</f>
        <v/>
      </c>
      <c r="B717" s="83" t="str">
        <f>IF(بيانات!B717&lt;&gt;"",بيانات!B717,"")</f>
        <v/>
      </c>
      <c r="C717" s="83" t="str">
        <f>IF(بيانات!B717&lt;&gt;"",بيانات!C717,"")</f>
        <v/>
      </c>
      <c r="D717" s="84" t="str">
        <f>IF(بيانات!B717&lt;&gt;"",بيانات!J717,"")</f>
        <v/>
      </c>
      <c r="E717" s="85"/>
      <c r="F717" s="86" t="str">
        <f t="shared" si="11"/>
        <v/>
      </c>
      <c r="G717" s="87"/>
      <c r="H717" s="88" t="str">
        <f>IF(بيانات!B717&lt;&gt;"",بيانات!K717,"")</f>
        <v/>
      </c>
      <c r="I717" s="88" t="str">
        <f>IF(بيانات!B717&lt;&gt;"",بيانات!P717,"")</f>
        <v/>
      </c>
    </row>
    <row r="718" spans="1:9" ht="21.75" customHeight="1">
      <c r="A718" s="89" t="str">
        <f>IF(بيانات!B718&lt;&gt;"",بيانات!A718,"")</f>
        <v/>
      </c>
      <c r="B718" s="90" t="str">
        <f>IF(بيانات!B718&lt;&gt;"",بيانات!B718,"")</f>
        <v/>
      </c>
      <c r="C718" s="90" t="str">
        <f>IF(بيانات!B718&lt;&gt;"",بيانات!C718,"")</f>
        <v/>
      </c>
      <c r="D718" s="91" t="str">
        <f>IF(بيانات!B718&lt;&gt;"",بيانات!J718,"")</f>
        <v/>
      </c>
      <c r="E718" s="92"/>
      <c r="F718" s="93" t="str">
        <f t="shared" si="11"/>
        <v/>
      </c>
      <c r="G718" s="94"/>
      <c r="H718" s="95" t="str">
        <f>IF(بيانات!B718&lt;&gt;"",بيانات!K718,"")</f>
        <v/>
      </c>
      <c r="I718" s="95" t="str">
        <f>IF(بيانات!B718&lt;&gt;"",بيانات!P718,"")</f>
        <v/>
      </c>
    </row>
    <row r="719" spans="1:9" ht="21.75" customHeight="1">
      <c r="A719" s="82" t="str">
        <f>IF(بيانات!B719&lt;&gt;"",بيانات!A719,"")</f>
        <v/>
      </c>
      <c r="B719" s="83" t="str">
        <f>IF(بيانات!B719&lt;&gt;"",بيانات!B719,"")</f>
        <v/>
      </c>
      <c r="C719" s="83" t="str">
        <f>IF(بيانات!B719&lt;&gt;"",بيانات!C719,"")</f>
        <v/>
      </c>
      <c r="D719" s="84" t="str">
        <f>IF(بيانات!B719&lt;&gt;"",بيانات!J719,"")</f>
        <v/>
      </c>
      <c r="E719" s="85"/>
      <c r="F719" s="86" t="str">
        <f t="shared" si="11"/>
        <v/>
      </c>
      <c r="G719" s="87"/>
      <c r="H719" s="88" t="str">
        <f>IF(بيانات!B719&lt;&gt;"",بيانات!K719,"")</f>
        <v/>
      </c>
      <c r="I719" s="88" t="str">
        <f>IF(بيانات!B719&lt;&gt;"",بيانات!P719,"")</f>
        <v/>
      </c>
    </row>
    <row r="720" spans="1:9" ht="21.75" customHeight="1">
      <c r="A720" s="89" t="str">
        <f>IF(بيانات!B720&lt;&gt;"",بيانات!A720,"")</f>
        <v/>
      </c>
      <c r="B720" s="90" t="str">
        <f>IF(بيانات!B720&lt;&gt;"",بيانات!B720,"")</f>
        <v/>
      </c>
      <c r="C720" s="90" t="str">
        <f>IF(بيانات!B720&lt;&gt;"",بيانات!C720,"")</f>
        <v/>
      </c>
      <c r="D720" s="91" t="str">
        <f>IF(بيانات!B720&lt;&gt;"",بيانات!J720,"")</f>
        <v/>
      </c>
      <c r="E720" s="92"/>
      <c r="F720" s="93" t="str">
        <f t="shared" si="11"/>
        <v/>
      </c>
      <c r="G720" s="94"/>
      <c r="H720" s="95" t="str">
        <f>IF(بيانات!B720&lt;&gt;"",بيانات!K720,"")</f>
        <v/>
      </c>
      <c r="I720" s="95" t="str">
        <f>IF(بيانات!B720&lt;&gt;"",بيانات!P720,"")</f>
        <v/>
      </c>
    </row>
    <row r="721" spans="1:9" ht="21.75" customHeight="1">
      <c r="A721" s="82" t="str">
        <f>IF(بيانات!B721&lt;&gt;"",بيانات!A721,"")</f>
        <v/>
      </c>
      <c r="B721" s="83" t="str">
        <f>IF(بيانات!B721&lt;&gt;"",بيانات!B721,"")</f>
        <v/>
      </c>
      <c r="C721" s="83" t="str">
        <f>IF(بيانات!B721&lt;&gt;"",بيانات!C721,"")</f>
        <v/>
      </c>
      <c r="D721" s="84" t="str">
        <f>IF(بيانات!B721&lt;&gt;"",بيانات!J721,"")</f>
        <v/>
      </c>
      <c r="E721" s="85"/>
      <c r="F721" s="86" t="str">
        <f t="shared" si="11"/>
        <v/>
      </c>
      <c r="G721" s="87"/>
      <c r="H721" s="88" t="str">
        <f>IF(بيانات!B721&lt;&gt;"",بيانات!K721,"")</f>
        <v/>
      </c>
      <c r="I721" s="88" t="str">
        <f>IF(بيانات!B721&lt;&gt;"",بيانات!P721,"")</f>
        <v/>
      </c>
    </row>
    <row r="722" spans="1:9" ht="21.75" customHeight="1">
      <c r="A722" s="89" t="str">
        <f>IF(بيانات!B722&lt;&gt;"",بيانات!A722,"")</f>
        <v/>
      </c>
      <c r="B722" s="90" t="str">
        <f>IF(بيانات!B722&lt;&gt;"",بيانات!B722,"")</f>
        <v/>
      </c>
      <c r="C722" s="90" t="str">
        <f>IF(بيانات!B722&lt;&gt;"",بيانات!C722,"")</f>
        <v/>
      </c>
      <c r="D722" s="91" t="str">
        <f>IF(بيانات!B722&lt;&gt;"",بيانات!J722,"")</f>
        <v/>
      </c>
      <c r="E722" s="92"/>
      <c r="F722" s="93" t="str">
        <f t="shared" si="11"/>
        <v/>
      </c>
      <c r="G722" s="94"/>
      <c r="H722" s="95" t="str">
        <f>IF(بيانات!B722&lt;&gt;"",بيانات!K722,"")</f>
        <v/>
      </c>
      <c r="I722" s="95" t="str">
        <f>IF(بيانات!B722&lt;&gt;"",بيانات!P722,"")</f>
        <v/>
      </c>
    </row>
    <row r="723" spans="1:9" ht="21.75" customHeight="1">
      <c r="A723" s="82" t="str">
        <f>IF(بيانات!B723&lt;&gt;"",بيانات!A723,"")</f>
        <v/>
      </c>
      <c r="B723" s="83" t="str">
        <f>IF(بيانات!B723&lt;&gt;"",بيانات!B723,"")</f>
        <v/>
      </c>
      <c r="C723" s="83" t="str">
        <f>IF(بيانات!B723&lt;&gt;"",بيانات!C723,"")</f>
        <v/>
      </c>
      <c r="D723" s="84" t="str">
        <f>IF(بيانات!B723&lt;&gt;"",بيانات!J723,"")</f>
        <v/>
      </c>
      <c r="E723" s="85"/>
      <c r="F723" s="86" t="str">
        <f t="shared" si="11"/>
        <v/>
      </c>
      <c r="G723" s="87"/>
      <c r="H723" s="88" t="str">
        <f>IF(بيانات!B723&lt;&gt;"",بيانات!K723,"")</f>
        <v/>
      </c>
      <c r="I723" s="88" t="str">
        <f>IF(بيانات!B723&lt;&gt;"",بيانات!P723,"")</f>
        <v/>
      </c>
    </row>
    <row r="724" spans="1:9" ht="21.75" customHeight="1">
      <c r="A724" s="89" t="str">
        <f>IF(بيانات!B724&lt;&gt;"",بيانات!A724,"")</f>
        <v/>
      </c>
      <c r="B724" s="90" t="str">
        <f>IF(بيانات!B724&lt;&gt;"",بيانات!B724,"")</f>
        <v/>
      </c>
      <c r="C724" s="90" t="str">
        <f>IF(بيانات!B724&lt;&gt;"",بيانات!C724,"")</f>
        <v/>
      </c>
      <c r="D724" s="91" t="str">
        <f>IF(بيانات!B724&lt;&gt;"",بيانات!J724,"")</f>
        <v/>
      </c>
      <c r="E724" s="92"/>
      <c r="F724" s="93" t="str">
        <f t="shared" si="11"/>
        <v/>
      </c>
      <c r="G724" s="94"/>
      <c r="H724" s="95" t="str">
        <f>IF(بيانات!B724&lt;&gt;"",بيانات!K724,"")</f>
        <v/>
      </c>
      <c r="I724" s="95" t="str">
        <f>IF(بيانات!B724&lt;&gt;"",بيانات!P724,"")</f>
        <v/>
      </c>
    </row>
    <row r="725" spans="1:9" ht="21.75" customHeight="1">
      <c r="A725" s="82" t="str">
        <f>IF(بيانات!B725&lt;&gt;"",بيانات!A725,"")</f>
        <v/>
      </c>
      <c r="B725" s="83" t="str">
        <f>IF(بيانات!B725&lt;&gt;"",بيانات!B725,"")</f>
        <v/>
      </c>
      <c r="C725" s="83" t="str">
        <f>IF(بيانات!B725&lt;&gt;"",بيانات!C725,"")</f>
        <v/>
      </c>
      <c r="D725" s="84" t="str">
        <f>IF(بيانات!B725&lt;&gt;"",بيانات!J725,"")</f>
        <v/>
      </c>
      <c r="E725" s="85"/>
      <c r="F725" s="86" t="str">
        <f t="shared" si="11"/>
        <v/>
      </c>
      <c r="G725" s="87"/>
      <c r="H725" s="88" t="str">
        <f>IF(بيانات!B725&lt;&gt;"",بيانات!K725,"")</f>
        <v/>
      </c>
      <c r="I725" s="88" t="str">
        <f>IF(بيانات!B725&lt;&gt;"",بيانات!P725,"")</f>
        <v/>
      </c>
    </row>
    <row r="726" spans="1:9" ht="21.75" customHeight="1">
      <c r="A726" s="89" t="str">
        <f>IF(بيانات!B726&lt;&gt;"",بيانات!A726,"")</f>
        <v/>
      </c>
      <c r="B726" s="90" t="str">
        <f>IF(بيانات!B726&lt;&gt;"",بيانات!B726,"")</f>
        <v/>
      </c>
      <c r="C726" s="90" t="str">
        <f>IF(بيانات!B726&lt;&gt;"",بيانات!C726,"")</f>
        <v/>
      </c>
      <c r="D726" s="91" t="str">
        <f>IF(بيانات!B726&lt;&gt;"",بيانات!J726,"")</f>
        <v/>
      </c>
      <c r="E726" s="92"/>
      <c r="F726" s="93" t="str">
        <f t="shared" si="11"/>
        <v/>
      </c>
      <c r="G726" s="94"/>
      <c r="H726" s="95" t="str">
        <f>IF(بيانات!B726&lt;&gt;"",بيانات!K726,"")</f>
        <v/>
      </c>
      <c r="I726" s="95" t="str">
        <f>IF(بيانات!B726&lt;&gt;"",بيانات!P726,"")</f>
        <v/>
      </c>
    </row>
    <row r="727" spans="1:9" ht="21.75" customHeight="1">
      <c r="A727" s="82" t="str">
        <f>IF(بيانات!B727&lt;&gt;"",بيانات!A727,"")</f>
        <v/>
      </c>
      <c r="B727" s="83" t="str">
        <f>IF(بيانات!B727&lt;&gt;"",بيانات!B727,"")</f>
        <v/>
      </c>
      <c r="C727" s="83" t="str">
        <f>IF(بيانات!B727&lt;&gt;"",بيانات!C727,"")</f>
        <v/>
      </c>
      <c r="D727" s="84" t="str">
        <f>IF(بيانات!B727&lt;&gt;"",بيانات!J727,"")</f>
        <v/>
      </c>
      <c r="E727" s="85"/>
      <c r="F727" s="86" t="str">
        <f t="shared" si="11"/>
        <v/>
      </c>
      <c r="G727" s="87"/>
      <c r="H727" s="88" t="str">
        <f>IF(بيانات!B727&lt;&gt;"",بيانات!K727,"")</f>
        <v/>
      </c>
      <c r="I727" s="88" t="str">
        <f>IF(بيانات!B727&lt;&gt;"",بيانات!P727,"")</f>
        <v/>
      </c>
    </row>
    <row r="728" spans="1:9" ht="21.75" customHeight="1">
      <c r="A728" s="89" t="str">
        <f>IF(بيانات!B728&lt;&gt;"",بيانات!A728,"")</f>
        <v/>
      </c>
      <c r="B728" s="90" t="str">
        <f>IF(بيانات!B728&lt;&gt;"",بيانات!B728,"")</f>
        <v/>
      </c>
      <c r="C728" s="90" t="str">
        <f>IF(بيانات!B728&lt;&gt;"",بيانات!C728,"")</f>
        <v/>
      </c>
      <c r="D728" s="91" t="str">
        <f>IF(بيانات!B728&lt;&gt;"",بيانات!J728,"")</f>
        <v/>
      </c>
      <c r="E728" s="92"/>
      <c r="F728" s="93" t="str">
        <f t="shared" si="11"/>
        <v/>
      </c>
      <c r="G728" s="94"/>
      <c r="H728" s="95" t="str">
        <f>IF(بيانات!B728&lt;&gt;"",بيانات!K728,"")</f>
        <v/>
      </c>
      <c r="I728" s="95" t="str">
        <f>IF(بيانات!B728&lt;&gt;"",بيانات!P728,"")</f>
        <v/>
      </c>
    </row>
    <row r="729" spans="1:9" ht="21.75" customHeight="1">
      <c r="A729" s="82" t="str">
        <f>IF(بيانات!B729&lt;&gt;"",بيانات!A729,"")</f>
        <v/>
      </c>
      <c r="B729" s="83" t="str">
        <f>IF(بيانات!B729&lt;&gt;"",بيانات!B729,"")</f>
        <v/>
      </c>
      <c r="C729" s="83" t="str">
        <f>IF(بيانات!B729&lt;&gt;"",بيانات!C729,"")</f>
        <v/>
      </c>
      <c r="D729" s="84" t="str">
        <f>IF(بيانات!B729&lt;&gt;"",بيانات!J729,"")</f>
        <v/>
      </c>
      <c r="E729" s="85"/>
      <c r="F729" s="86" t="str">
        <f t="shared" si="11"/>
        <v/>
      </c>
      <c r="G729" s="87"/>
      <c r="H729" s="88" t="str">
        <f>IF(بيانات!B729&lt;&gt;"",بيانات!K729,"")</f>
        <v/>
      </c>
      <c r="I729" s="88" t="str">
        <f>IF(بيانات!B729&lt;&gt;"",بيانات!P729,"")</f>
        <v/>
      </c>
    </row>
    <row r="730" spans="1:9" ht="21.75" customHeight="1">
      <c r="A730" s="89" t="str">
        <f>IF(بيانات!B730&lt;&gt;"",بيانات!A730,"")</f>
        <v/>
      </c>
      <c r="B730" s="90" t="str">
        <f>IF(بيانات!B730&lt;&gt;"",بيانات!B730,"")</f>
        <v/>
      </c>
      <c r="C730" s="90" t="str">
        <f>IF(بيانات!B730&lt;&gt;"",بيانات!C730,"")</f>
        <v/>
      </c>
      <c r="D730" s="91" t="str">
        <f>IF(بيانات!B730&lt;&gt;"",بيانات!J730,"")</f>
        <v/>
      </c>
      <c r="E730" s="92"/>
      <c r="F730" s="93" t="str">
        <f t="shared" si="11"/>
        <v/>
      </c>
      <c r="G730" s="94"/>
      <c r="H730" s="95" t="str">
        <f>IF(بيانات!B730&lt;&gt;"",بيانات!K730,"")</f>
        <v/>
      </c>
      <c r="I730" s="95" t="str">
        <f>IF(بيانات!B730&lt;&gt;"",بيانات!P730,"")</f>
        <v/>
      </c>
    </row>
    <row r="731" spans="1:9" ht="21.75" customHeight="1">
      <c r="A731" s="82" t="str">
        <f>IF(بيانات!B731&lt;&gt;"",بيانات!A731,"")</f>
        <v/>
      </c>
      <c r="B731" s="83" t="str">
        <f>IF(بيانات!B731&lt;&gt;"",بيانات!B731,"")</f>
        <v/>
      </c>
      <c r="C731" s="83" t="str">
        <f>IF(بيانات!B731&lt;&gt;"",بيانات!C731,"")</f>
        <v/>
      </c>
      <c r="D731" s="84" t="str">
        <f>IF(بيانات!B731&lt;&gt;"",بيانات!J731,"")</f>
        <v/>
      </c>
      <c r="E731" s="85"/>
      <c r="F731" s="86" t="str">
        <f t="shared" si="11"/>
        <v/>
      </c>
      <c r="G731" s="87"/>
      <c r="H731" s="88" t="str">
        <f>IF(بيانات!B731&lt;&gt;"",بيانات!K731,"")</f>
        <v/>
      </c>
      <c r="I731" s="88" t="str">
        <f>IF(بيانات!B731&lt;&gt;"",بيانات!P731,"")</f>
        <v/>
      </c>
    </row>
    <row r="732" spans="1:9" ht="21.75" customHeight="1">
      <c r="A732" s="89" t="str">
        <f>IF(بيانات!B732&lt;&gt;"",بيانات!A732,"")</f>
        <v/>
      </c>
      <c r="B732" s="90" t="str">
        <f>IF(بيانات!B732&lt;&gt;"",بيانات!B732,"")</f>
        <v/>
      </c>
      <c r="C732" s="90" t="str">
        <f>IF(بيانات!B732&lt;&gt;"",بيانات!C732,"")</f>
        <v/>
      </c>
      <c r="D732" s="91" t="str">
        <f>IF(بيانات!B732&lt;&gt;"",بيانات!J732,"")</f>
        <v/>
      </c>
      <c r="E732" s="92"/>
      <c r="F732" s="93" t="str">
        <f t="shared" si="11"/>
        <v/>
      </c>
      <c r="G732" s="94"/>
      <c r="H732" s="95" t="str">
        <f>IF(بيانات!B732&lt;&gt;"",بيانات!K732,"")</f>
        <v/>
      </c>
      <c r="I732" s="95" t="str">
        <f>IF(بيانات!B732&lt;&gt;"",بيانات!P732,"")</f>
        <v/>
      </c>
    </row>
    <row r="733" spans="1:9" ht="21.75" customHeight="1">
      <c r="A733" s="82" t="str">
        <f>IF(بيانات!B733&lt;&gt;"",بيانات!A733,"")</f>
        <v/>
      </c>
      <c r="B733" s="83" t="str">
        <f>IF(بيانات!B733&lt;&gt;"",بيانات!B733,"")</f>
        <v/>
      </c>
      <c r="C733" s="83" t="str">
        <f>IF(بيانات!B733&lt;&gt;"",بيانات!C733,"")</f>
        <v/>
      </c>
      <c r="D733" s="84" t="str">
        <f>IF(بيانات!B733&lt;&gt;"",بيانات!J733,"")</f>
        <v/>
      </c>
      <c r="E733" s="85"/>
      <c r="F733" s="86" t="str">
        <f t="shared" si="11"/>
        <v/>
      </c>
      <c r="G733" s="87"/>
      <c r="H733" s="88" t="str">
        <f>IF(بيانات!B733&lt;&gt;"",بيانات!K733,"")</f>
        <v/>
      </c>
      <c r="I733" s="88" t="str">
        <f>IF(بيانات!B733&lt;&gt;"",بيانات!P733,"")</f>
        <v/>
      </c>
    </row>
    <row r="734" spans="1:9" ht="21.75" customHeight="1">
      <c r="A734" s="89" t="str">
        <f>IF(بيانات!B734&lt;&gt;"",بيانات!A734,"")</f>
        <v/>
      </c>
      <c r="B734" s="90" t="str">
        <f>IF(بيانات!B734&lt;&gt;"",بيانات!B734,"")</f>
        <v/>
      </c>
      <c r="C734" s="90" t="str">
        <f>IF(بيانات!B734&lt;&gt;"",بيانات!C734,"")</f>
        <v/>
      </c>
      <c r="D734" s="91" t="str">
        <f>IF(بيانات!B734&lt;&gt;"",بيانات!J734,"")</f>
        <v/>
      </c>
      <c r="E734" s="92"/>
      <c r="F734" s="93" t="str">
        <f t="shared" si="11"/>
        <v/>
      </c>
      <c r="G734" s="94"/>
      <c r="H734" s="95" t="str">
        <f>IF(بيانات!B734&lt;&gt;"",بيانات!K734,"")</f>
        <v/>
      </c>
      <c r="I734" s="95" t="str">
        <f>IF(بيانات!B734&lt;&gt;"",بيانات!P734,"")</f>
        <v/>
      </c>
    </row>
    <row r="735" spans="1:9" ht="21.75" customHeight="1">
      <c r="A735" s="82" t="str">
        <f>IF(بيانات!B735&lt;&gt;"",بيانات!A735,"")</f>
        <v/>
      </c>
      <c r="B735" s="83" t="str">
        <f>IF(بيانات!B735&lt;&gt;"",بيانات!B735,"")</f>
        <v/>
      </c>
      <c r="C735" s="83" t="str">
        <f>IF(بيانات!B735&lt;&gt;"",بيانات!C735,"")</f>
        <v/>
      </c>
      <c r="D735" s="84" t="str">
        <f>IF(بيانات!B735&lt;&gt;"",بيانات!J735,"")</f>
        <v/>
      </c>
      <c r="E735" s="85"/>
      <c r="F735" s="86" t="str">
        <f t="shared" si="11"/>
        <v/>
      </c>
      <c r="G735" s="87"/>
      <c r="H735" s="88" t="str">
        <f>IF(بيانات!B735&lt;&gt;"",بيانات!K735,"")</f>
        <v/>
      </c>
      <c r="I735" s="88" t="str">
        <f>IF(بيانات!B735&lt;&gt;"",بيانات!P735,"")</f>
        <v/>
      </c>
    </row>
    <row r="736" spans="1:9" ht="21.75" customHeight="1">
      <c r="A736" s="89" t="str">
        <f>IF(بيانات!B736&lt;&gt;"",بيانات!A736,"")</f>
        <v/>
      </c>
      <c r="B736" s="90" t="str">
        <f>IF(بيانات!B736&lt;&gt;"",بيانات!B736,"")</f>
        <v/>
      </c>
      <c r="C736" s="90" t="str">
        <f>IF(بيانات!B736&lt;&gt;"",بيانات!C736,"")</f>
        <v/>
      </c>
      <c r="D736" s="91" t="str">
        <f>IF(بيانات!B736&lt;&gt;"",بيانات!J736,"")</f>
        <v/>
      </c>
      <c r="E736" s="92"/>
      <c r="F736" s="93" t="str">
        <f t="shared" si="11"/>
        <v/>
      </c>
      <c r="G736" s="94"/>
      <c r="H736" s="95" t="str">
        <f>IF(بيانات!B736&lt;&gt;"",بيانات!K736,"")</f>
        <v/>
      </c>
      <c r="I736" s="95" t="str">
        <f>IF(بيانات!B736&lt;&gt;"",بيانات!P736,"")</f>
        <v/>
      </c>
    </row>
    <row r="737" spans="1:9" ht="21.75" customHeight="1">
      <c r="A737" s="82" t="str">
        <f>IF(بيانات!B737&lt;&gt;"",بيانات!A737,"")</f>
        <v/>
      </c>
      <c r="B737" s="83" t="str">
        <f>IF(بيانات!B737&lt;&gt;"",بيانات!B737,"")</f>
        <v/>
      </c>
      <c r="C737" s="83" t="str">
        <f>IF(بيانات!B737&lt;&gt;"",بيانات!C737,"")</f>
        <v/>
      </c>
      <c r="D737" s="84" t="str">
        <f>IF(بيانات!B737&lt;&gt;"",بيانات!J737,"")</f>
        <v/>
      </c>
      <c r="E737" s="85"/>
      <c r="F737" s="86" t="str">
        <f t="shared" si="11"/>
        <v/>
      </c>
      <c r="G737" s="87"/>
      <c r="H737" s="88" t="str">
        <f>IF(بيانات!B737&lt;&gt;"",بيانات!K737,"")</f>
        <v/>
      </c>
      <c r="I737" s="88" t="str">
        <f>IF(بيانات!B737&lt;&gt;"",بيانات!P737,"")</f>
        <v/>
      </c>
    </row>
    <row r="738" spans="1:9" ht="21.75" customHeight="1">
      <c r="A738" s="89" t="str">
        <f>IF(بيانات!B738&lt;&gt;"",بيانات!A738,"")</f>
        <v/>
      </c>
      <c r="B738" s="90" t="str">
        <f>IF(بيانات!B738&lt;&gt;"",بيانات!B738,"")</f>
        <v/>
      </c>
      <c r="C738" s="90" t="str">
        <f>IF(بيانات!B738&lt;&gt;"",بيانات!C738,"")</f>
        <v/>
      </c>
      <c r="D738" s="91" t="str">
        <f>IF(بيانات!B738&lt;&gt;"",بيانات!J738,"")</f>
        <v/>
      </c>
      <c r="E738" s="92"/>
      <c r="F738" s="93" t="str">
        <f t="shared" si="11"/>
        <v/>
      </c>
      <c r="G738" s="94"/>
      <c r="H738" s="95" t="str">
        <f>IF(بيانات!B738&lt;&gt;"",بيانات!K738,"")</f>
        <v/>
      </c>
      <c r="I738" s="95" t="str">
        <f>IF(بيانات!B738&lt;&gt;"",بيانات!P738,"")</f>
        <v/>
      </c>
    </row>
    <row r="739" spans="1:9" ht="21.75" customHeight="1">
      <c r="A739" s="82" t="str">
        <f>IF(بيانات!B739&lt;&gt;"",بيانات!A739,"")</f>
        <v/>
      </c>
      <c r="B739" s="83" t="str">
        <f>IF(بيانات!B739&lt;&gt;"",بيانات!B739,"")</f>
        <v/>
      </c>
      <c r="C739" s="83" t="str">
        <f>IF(بيانات!B739&lt;&gt;"",بيانات!C739,"")</f>
        <v/>
      </c>
      <c r="D739" s="84" t="str">
        <f>IF(بيانات!B739&lt;&gt;"",بيانات!J739,"")</f>
        <v/>
      </c>
      <c r="E739" s="85"/>
      <c r="F739" s="86" t="str">
        <f t="shared" si="11"/>
        <v/>
      </c>
      <c r="G739" s="87"/>
      <c r="H739" s="88" t="str">
        <f>IF(بيانات!B739&lt;&gt;"",بيانات!K739,"")</f>
        <v/>
      </c>
      <c r="I739" s="88" t="str">
        <f>IF(بيانات!B739&lt;&gt;"",بيانات!P739,"")</f>
        <v/>
      </c>
    </row>
    <row r="740" spans="1:9" ht="21.75" customHeight="1">
      <c r="A740" s="89" t="str">
        <f>IF(بيانات!B740&lt;&gt;"",بيانات!A740,"")</f>
        <v/>
      </c>
      <c r="B740" s="90" t="str">
        <f>IF(بيانات!B740&lt;&gt;"",بيانات!B740,"")</f>
        <v/>
      </c>
      <c r="C740" s="90" t="str">
        <f>IF(بيانات!B740&lt;&gt;"",بيانات!C740,"")</f>
        <v/>
      </c>
      <c r="D740" s="91" t="str">
        <f>IF(بيانات!B740&lt;&gt;"",بيانات!J740,"")</f>
        <v/>
      </c>
      <c r="E740" s="92"/>
      <c r="F740" s="93" t="str">
        <f t="shared" si="11"/>
        <v/>
      </c>
      <c r="G740" s="94"/>
      <c r="H740" s="95" t="str">
        <f>IF(بيانات!B740&lt;&gt;"",بيانات!K740,"")</f>
        <v/>
      </c>
      <c r="I740" s="95" t="str">
        <f>IF(بيانات!B740&lt;&gt;"",بيانات!P740,"")</f>
        <v/>
      </c>
    </row>
    <row r="741" spans="1:9" ht="21.75" customHeight="1">
      <c r="A741" s="82" t="str">
        <f>IF(بيانات!B741&lt;&gt;"",بيانات!A741,"")</f>
        <v/>
      </c>
      <c r="B741" s="83" t="str">
        <f>IF(بيانات!B741&lt;&gt;"",بيانات!B741,"")</f>
        <v/>
      </c>
      <c r="C741" s="83" t="str">
        <f>IF(بيانات!B741&lt;&gt;"",بيانات!C741,"")</f>
        <v/>
      </c>
      <c r="D741" s="84" t="str">
        <f>IF(بيانات!B741&lt;&gt;"",بيانات!J741,"")</f>
        <v/>
      </c>
      <c r="E741" s="85"/>
      <c r="F741" s="86" t="str">
        <f t="shared" si="11"/>
        <v/>
      </c>
      <c r="G741" s="87"/>
      <c r="H741" s="88" t="str">
        <f>IF(بيانات!B741&lt;&gt;"",بيانات!K741,"")</f>
        <v/>
      </c>
      <c r="I741" s="88" t="str">
        <f>IF(بيانات!B741&lt;&gt;"",بيانات!P741,"")</f>
        <v/>
      </c>
    </row>
    <row r="742" spans="1:9" ht="21.75" customHeight="1">
      <c r="A742" s="89" t="str">
        <f>IF(بيانات!B742&lt;&gt;"",بيانات!A742,"")</f>
        <v/>
      </c>
      <c r="B742" s="90" t="str">
        <f>IF(بيانات!B742&lt;&gt;"",بيانات!B742,"")</f>
        <v/>
      </c>
      <c r="C742" s="90" t="str">
        <f>IF(بيانات!B742&lt;&gt;"",بيانات!C742,"")</f>
        <v/>
      </c>
      <c r="D742" s="91" t="str">
        <f>IF(بيانات!B742&lt;&gt;"",بيانات!J742,"")</f>
        <v/>
      </c>
      <c r="E742" s="92"/>
      <c r="F742" s="93" t="str">
        <f t="shared" si="11"/>
        <v/>
      </c>
      <c r="G742" s="94"/>
      <c r="H742" s="95" t="str">
        <f>IF(بيانات!B742&lt;&gt;"",بيانات!K742,"")</f>
        <v/>
      </c>
      <c r="I742" s="95" t="str">
        <f>IF(بيانات!B742&lt;&gt;"",بيانات!P742,"")</f>
        <v/>
      </c>
    </row>
    <row r="743" spans="1:9" ht="21.75" customHeight="1">
      <c r="A743" s="82" t="str">
        <f>IF(بيانات!B743&lt;&gt;"",بيانات!A743,"")</f>
        <v/>
      </c>
      <c r="B743" s="83" t="str">
        <f>IF(بيانات!B743&lt;&gt;"",بيانات!B743,"")</f>
        <v/>
      </c>
      <c r="C743" s="83" t="str">
        <f>IF(بيانات!B743&lt;&gt;"",بيانات!C743,"")</f>
        <v/>
      </c>
      <c r="D743" s="84" t="str">
        <f>IF(بيانات!B743&lt;&gt;"",بيانات!J743,"")</f>
        <v/>
      </c>
      <c r="E743" s="85"/>
      <c r="F743" s="86" t="str">
        <f t="shared" si="11"/>
        <v/>
      </c>
      <c r="G743" s="87"/>
      <c r="H743" s="88" t="str">
        <f>IF(بيانات!B743&lt;&gt;"",بيانات!K743,"")</f>
        <v/>
      </c>
      <c r="I743" s="88" t="str">
        <f>IF(بيانات!B743&lt;&gt;"",بيانات!P743,"")</f>
        <v/>
      </c>
    </row>
    <row r="744" spans="1:9" ht="21.75" customHeight="1">
      <c r="A744" s="89" t="str">
        <f>IF(بيانات!B744&lt;&gt;"",بيانات!A744,"")</f>
        <v/>
      </c>
      <c r="B744" s="90" t="str">
        <f>IF(بيانات!B744&lt;&gt;"",بيانات!B744,"")</f>
        <v/>
      </c>
      <c r="C744" s="90" t="str">
        <f>IF(بيانات!B744&lt;&gt;"",بيانات!C744,"")</f>
        <v/>
      </c>
      <c r="D744" s="91" t="str">
        <f>IF(بيانات!B744&lt;&gt;"",بيانات!J744,"")</f>
        <v/>
      </c>
      <c r="E744" s="92"/>
      <c r="F744" s="93" t="str">
        <f t="shared" si="11"/>
        <v/>
      </c>
      <c r="G744" s="94"/>
      <c r="H744" s="95" t="str">
        <f>IF(بيانات!B744&lt;&gt;"",بيانات!K744,"")</f>
        <v/>
      </c>
      <c r="I744" s="95" t="str">
        <f>IF(بيانات!B744&lt;&gt;"",بيانات!P744,"")</f>
        <v/>
      </c>
    </row>
    <row r="745" spans="1:9" ht="21.75" customHeight="1">
      <c r="A745" s="82" t="str">
        <f>IF(بيانات!B745&lt;&gt;"",بيانات!A745,"")</f>
        <v/>
      </c>
      <c r="B745" s="83" t="str">
        <f>IF(بيانات!B745&lt;&gt;"",بيانات!B745,"")</f>
        <v/>
      </c>
      <c r="C745" s="83" t="str">
        <f>IF(بيانات!B745&lt;&gt;"",بيانات!C745,"")</f>
        <v/>
      </c>
      <c r="D745" s="84" t="str">
        <f>IF(بيانات!B745&lt;&gt;"",بيانات!J745,"")</f>
        <v/>
      </c>
      <c r="E745" s="85"/>
      <c r="F745" s="86" t="str">
        <f t="shared" si="11"/>
        <v/>
      </c>
      <c r="G745" s="87"/>
      <c r="H745" s="88" t="str">
        <f>IF(بيانات!B745&lt;&gt;"",بيانات!K745,"")</f>
        <v/>
      </c>
      <c r="I745" s="88" t="str">
        <f>IF(بيانات!B745&lt;&gt;"",بيانات!P745,"")</f>
        <v/>
      </c>
    </row>
    <row r="746" spans="1:9" ht="21.75" customHeight="1">
      <c r="A746" s="89" t="str">
        <f>IF(بيانات!B746&lt;&gt;"",بيانات!A746,"")</f>
        <v/>
      </c>
      <c r="B746" s="90" t="str">
        <f>IF(بيانات!B746&lt;&gt;"",بيانات!B746,"")</f>
        <v/>
      </c>
      <c r="C746" s="90" t="str">
        <f>IF(بيانات!B746&lt;&gt;"",بيانات!C746,"")</f>
        <v/>
      </c>
      <c r="D746" s="91" t="str">
        <f>IF(بيانات!B746&lt;&gt;"",بيانات!J746,"")</f>
        <v/>
      </c>
      <c r="E746" s="92"/>
      <c r="F746" s="93" t="str">
        <f t="shared" si="11"/>
        <v/>
      </c>
      <c r="G746" s="94"/>
      <c r="H746" s="95" t="str">
        <f>IF(بيانات!B746&lt;&gt;"",بيانات!K746,"")</f>
        <v/>
      </c>
      <c r="I746" s="95" t="str">
        <f>IF(بيانات!B746&lt;&gt;"",بيانات!P746,"")</f>
        <v/>
      </c>
    </row>
    <row r="747" spans="1:9" ht="21.75" customHeight="1">
      <c r="A747" s="82" t="str">
        <f>IF(بيانات!B747&lt;&gt;"",بيانات!A747,"")</f>
        <v/>
      </c>
      <c r="B747" s="83" t="str">
        <f>IF(بيانات!B747&lt;&gt;"",بيانات!B747,"")</f>
        <v/>
      </c>
      <c r="C747" s="83" t="str">
        <f>IF(بيانات!B747&lt;&gt;"",بيانات!C747,"")</f>
        <v/>
      </c>
      <c r="D747" s="84" t="str">
        <f>IF(بيانات!B747&lt;&gt;"",بيانات!J747,"")</f>
        <v/>
      </c>
      <c r="E747" s="85"/>
      <c r="F747" s="86" t="str">
        <f t="shared" si="11"/>
        <v/>
      </c>
      <c r="G747" s="87"/>
      <c r="H747" s="88" t="str">
        <f>IF(بيانات!B747&lt;&gt;"",بيانات!K747,"")</f>
        <v/>
      </c>
      <c r="I747" s="88" t="str">
        <f>IF(بيانات!B747&lt;&gt;"",بيانات!P747,"")</f>
        <v/>
      </c>
    </row>
    <row r="748" spans="1:9" ht="21.75" customHeight="1">
      <c r="A748" s="89" t="str">
        <f>IF(بيانات!B748&lt;&gt;"",بيانات!A748,"")</f>
        <v/>
      </c>
      <c r="B748" s="90" t="str">
        <f>IF(بيانات!B748&lt;&gt;"",بيانات!B748,"")</f>
        <v/>
      </c>
      <c r="C748" s="90" t="str">
        <f>IF(بيانات!B748&lt;&gt;"",بيانات!C748,"")</f>
        <v/>
      </c>
      <c r="D748" s="91" t="str">
        <f>IF(بيانات!B748&lt;&gt;"",بيانات!J748,"")</f>
        <v/>
      </c>
      <c r="E748" s="92"/>
      <c r="F748" s="93" t="str">
        <f t="shared" si="11"/>
        <v/>
      </c>
      <c r="G748" s="94"/>
      <c r="H748" s="95" t="str">
        <f>IF(بيانات!B748&lt;&gt;"",بيانات!K748,"")</f>
        <v/>
      </c>
      <c r="I748" s="95" t="str">
        <f>IF(بيانات!B748&lt;&gt;"",بيانات!P748,"")</f>
        <v/>
      </c>
    </row>
    <row r="749" spans="1:9" ht="21.75" customHeight="1">
      <c r="A749" s="82" t="str">
        <f>IF(بيانات!B749&lt;&gt;"",بيانات!A749,"")</f>
        <v/>
      </c>
      <c r="B749" s="83" t="str">
        <f>IF(بيانات!B749&lt;&gt;"",بيانات!B749,"")</f>
        <v/>
      </c>
      <c r="C749" s="83" t="str">
        <f>IF(بيانات!B749&lt;&gt;"",بيانات!C749,"")</f>
        <v/>
      </c>
      <c r="D749" s="84" t="str">
        <f>IF(بيانات!B749&lt;&gt;"",بيانات!J749,"")</f>
        <v/>
      </c>
      <c r="E749" s="85"/>
      <c r="F749" s="86" t="str">
        <f t="shared" si="11"/>
        <v/>
      </c>
      <c r="G749" s="87"/>
      <c r="H749" s="88" t="str">
        <f>IF(بيانات!B749&lt;&gt;"",بيانات!K749,"")</f>
        <v/>
      </c>
      <c r="I749" s="88" t="str">
        <f>IF(بيانات!B749&lt;&gt;"",بيانات!P749,"")</f>
        <v/>
      </c>
    </row>
    <row r="750" spans="1:9" ht="21.75" customHeight="1">
      <c r="A750" s="89" t="str">
        <f>IF(بيانات!B750&lt;&gt;"",بيانات!A750,"")</f>
        <v/>
      </c>
      <c r="B750" s="90" t="str">
        <f>IF(بيانات!B750&lt;&gt;"",بيانات!B750,"")</f>
        <v/>
      </c>
      <c r="C750" s="90" t="str">
        <f>IF(بيانات!B750&lt;&gt;"",بيانات!C750,"")</f>
        <v/>
      </c>
      <c r="D750" s="91" t="str">
        <f>IF(بيانات!B750&lt;&gt;"",بيانات!J750,"")</f>
        <v/>
      </c>
      <c r="E750" s="92"/>
      <c r="F750" s="93" t="str">
        <f t="shared" si="11"/>
        <v/>
      </c>
      <c r="G750" s="94"/>
      <c r="H750" s="95" t="str">
        <f>IF(بيانات!B750&lt;&gt;"",بيانات!K750,"")</f>
        <v/>
      </c>
      <c r="I750" s="95" t="str">
        <f>IF(بيانات!B750&lt;&gt;"",بيانات!P750,"")</f>
        <v/>
      </c>
    </row>
    <row r="751" spans="1:9" ht="21.75" customHeight="1">
      <c r="A751" s="82" t="str">
        <f>IF(بيانات!B751&lt;&gt;"",بيانات!A751,"")</f>
        <v/>
      </c>
      <c r="B751" s="83" t="str">
        <f>IF(بيانات!B751&lt;&gt;"",بيانات!B751,"")</f>
        <v/>
      </c>
      <c r="C751" s="83" t="str">
        <f>IF(بيانات!B751&lt;&gt;"",بيانات!C751,"")</f>
        <v/>
      </c>
      <c r="D751" s="84" t="str">
        <f>IF(بيانات!B751&lt;&gt;"",بيانات!J751,"")</f>
        <v/>
      </c>
      <c r="E751" s="85"/>
      <c r="F751" s="86" t="str">
        <f t="shared" si="11"/>
        <v/>
      </c>
      <c r="G751" s="87"/>
      <c r="H751" s="88" t="str">
        <f>IF(بيانات!B751&lt;&gt;"",بيانات!K751,"")</f>
        <v/>
      </c>
      <c r="I751" s="88" t="str">
        <f>IF(بيانات!B751&lt;&gt;"",بيانات!P751,"")</f>
        <v/>
      </c>
    </row>
    <row r="752" spans="1:9" ht="21.75" customHeight="1">
      <c r="A752" s="89" t="str">
        <f>IF(بيانات!B752&lt;&gt;"",بيانات!A752,"")</f>
        <v/>
      </c>
      <c r="B752" s="90" t="str">
        <f>IF(بيانات!B752&lt;&gt;"",بيانات!B752,"")</f>
        <v/>
      </c>
      <c r="C752" s="90" t="str">
        <f>IF(بيانات!B752&lt;&gt;"",بيانات!C752,"")</f>
        <v/>
      </c>
      <c r="D752" s="91" t="str">
        <f>IF(بيانات!B752&lt;&gt;"",بيانات!J752,"")</f>
        <v/>
      </c>
      <c r="E752" s="92"/>
      <c r="F752" s="93" t="str">
        <f t="shared" si="11"/>
        <v/>
      </c>
      <c r="G752" s="94"/>
      <c r="H752" s="95" t="str">
        <f>IF(بيانات!B752&lt;&gt;"",بيانات!K752,"")</f>
        <v/>
      </c>
      <c r="I752" s="95" t="str">
        <f>IF(بيانات!B752&lt;&gt;"",بيانات!P752,"")</f>
        <v/>
      </c>
    </row>
    <row r="753" spans="1:9" ht="21.75" customHeight="1">
      <c r="A753" s="82" t="str">
        <f>IF(بيانات!B753&lt;&gt;"",بيانات!A753,"")</f>
        <v/>
      </c>
      <c r="B753" s="83" t="str">
        <f>IF(بيانات!B753&lt;&gt;"",بيانات!B753,"")</f>
        <v/>
      </c>
      <c r="C753" s="83" t="str">
        <f>IF(بيانات!B753&lt;&gt;"",بيانات!C753,"")</f>
        <v/>
      </c>
      <c r="D753" s="84" t="str">
        <f>IF(بيانات!B753&lt;&gt;"",بيانات!J753,"")</f>
        <v/>
      </c>
      <c r="E753" s="85"/>
      <c r="F753" s="86" t="str">
        <f t="shared" si="11"/>
        <v/>
      </c>
      <c r="G753" s="87"/>
      <c r="H753" s="88" t="str">
        <f>IF(بيانات!B753&lt;&gt;"",بيانات!K753,"")</f>
        <v/>
      </c>
      <c r="I753" s="88" t="str">
        <f>IF(بيانات!B753&lt;&gt;"",بيانات!P753,"")</f>
        <v/>
      </c>
    </row>
    <row r="754" spans="1:9" ht="21.75" customHeight="1">
      <c r="A754" s="89" t="str">
        <f>IF(بيانات!B754&lt;&gt;"",بيانات!A754,"")</f>
        <v/>
      </c>
      <c r="B754" s="90" t="str">
        <f>IF(بيانات!B754&lt;&gt;"",بيانات!B754,"")</f>
        <v/>
      </c>
      <c r="C754" s="90" t="str">
        <f>IF(بيانات!B754&lt;&gt;"",بيانات!C754,"")</f>
        <v/>
      </c>
      <c r="D754" s="91" t="str">
        <f>IF(بيانات!B754&lt;&gt;"",بيانات!J754,"")</f>
        <v/>
      </c>
      <c r="E754" s="92"/>
      <c r="F754" s="93" t="str">
        <f t="shared" si="11"/>
        <v/>
      </c>
      <c r="G754" s="94"/>
      <c r="H754" s="95" t="str">
        <f>IF(بيانات!B754&lt;&gt;"",بيانات!K754,"")</f>
        <v/>
      </c>
      <c r="I754" s="95" t="str">
        <f>IF(بيانات!B754&lt;&gt;"",بيانات!P754,"")</f>
        <v/>
      </c>
    </row>
    <row r="755" spans="1:9" ht="21.75" customHeight="1">
      <c r="A755" s="82" t="str">
        <f>IF(بيانات!B755&lt;&gt;"",بيانات!A755,"")</f>
        <v/>
      </c>
      <c r="B755" s="83" t="str">
        <f>IF(بيانات!B755&lt;&gt;"",بيانات!B755,"")</f>
        <v/>
      </c>
      <c r="C755" s="83" t="str">
        <f>IF(بيانات!B755&lt;&gt;"",بيانات!C755,"")</f>
        <v/>
      </c>
      <c r="D755" s="84" t="str">
        <f>IF(بيانات!B755&lt;&gt;"",بيانات!J755,"")</f>
        <v/>
      </c>
      <c r="E755" s="85"/>
      <c r="F755" s="86" t="str">
        <f t="shared" si="11"/>
        <v/>
      </c>
      <c r="G755" s="87"/>
      <c r="H755" s="88" t="str">
        <f>IF(بيانات!B755&lt;&gt;"",بيانات!K755,"")</f>
        <v/>
      </c>
      <c r="I755" s="88" t="str">
        <f>IF(بيانات!B755&lt;&gt;"",بيانات!P755,"")</f>
        <v/>
      </c>
    </row>
    <row r="756" spans="1:9" ht="21.75" customHeight="1">
      <c r="A756" s="89" t="str">
        <f>IF(بيانات!B756&lt;&gt;"",بيانات!A756,"")</f>
        <v/>
      </c>
      <c r="B756" s="90" t="str">
        <f>IF(بيانات!B756&lt;&gt;"",بيانات!B756,"")</f>
        <v/>
      </c>
      <c r="C756" s="90" t="str">
        <f>IF(بيانات!B756&lt;&gt;"",بيانات!C756,"")</f>
        <v/>
      </c>
      <c r="D756" s="91" t="str">
        <f>IF(بيانات!B756&lt;&gt;"",بيانات!J756,"")</f>
        <v/>
      </c>
      <c r="E756" s="92"/>
      <c r="F756" s="93" t="str">
        <f t="shared" si="11"/>
        <v/>
      </c>
      <c r="G756" s="94"/>
      <c r="H756" s="95" t="str">
        <f>IF(بيانات!B756&lt;&gt;"",بيانات!K756,"")</f>
        <v/>
      </c>
      <c r="I756" s="95" t="str">
        <f>IF(بيانات!B756&lt;&gt;"",بيانات!P756,"")</f>
        <v/>
      </c>
    </row>
    <row r="757" spans="1:9" ht="21.75" customHeight="1">
      <c r="A757" s="82" t="str">
        <f>IF(بيانات!B757&lt;&gt;"",بيانات!A757,"")</f>
        <v/>
      </c>
      <c r="B757" s="83" t="str">
        <f>IF(بيانات!B757&lt;&gt;"",بيانات!B757,"")</f>
        <v/>
      </c>
      <c r="C757" s="83" t="str">
        <f>IF(بيانات!B757&lt;&gt;"",بيانات!C757,"")</f>
        <v/>
      </c>
      <c r="D757" s="84" t="str">
        <f>IF(بيانات!B757&lt;&gt;"",بيانات!J757,"")</f>
        <v/>
      </c>
      <c r="E757" s="85"/>
      <c r="F757" s="86" t="str">
        <f t="shared" si="11"/>
        <v/>
      </c>
      <c r="G757" s="87"/>
      <c r="H757" s="88" t="str">
        <f>IF(بيانات!B757&lt;&gt;"",بيانات!K757,"")</f>
        <v/>
      </c>
      <c r="I757" s="88" t="str">
        <f>IF(بيانات!B757&lt;&gt;"",بيانات!P757,"")</f>
        <v/>
      </c>
    </row>
    <row r="758" spans="1:9" ht="21.75" customHeight="1">
      <c r="A758" s="89" t="str">
        <f>IF(بيانات!B758&lt;&gt;"",بيانات!A758,"")</f>
        <v/>
      </c>
      <c r="B758" s="90" t="str">
        <f>IF(بيانات!B758&lt;&gt;"",بيانات!B758,"")</f>
        <v/>
      </c>
      <c r="C758" s="90" t="str">
        <f>IF(بيانات!B758&lt;&gt;"",بيانات!C758,"")</f>
        <v/>
      </c>
      <c r="D758" s="91" t="str">
        <f>IF(بيانات!B758&lt;&gt;"",بيانات!J758,"")</f>
        <v/>
      </c>
      <c r="E758" s="92"/>
      <c r="F758" s="93" t="str">
        <f t="shared" si="11"/>
        <v/>
      </c>
      <c r="G758" s="94"/>
      <c r="H758" s="95" t="str">
        <f>IF(بيانات!B758&lt;&gt;"",بيانات!K758,"")</f>
        <v/>
      </c>
      <c r="I758" s="95" t="str">
        <f>IF(بيانات!B758&lt;&gt;"",بيانات!P758,"")</f>
        <v/>
      </c>
    </row>
    <row r="759" spans="1:9" ht="21.75" customHeight="1">
      <c r="A759" s="82" t="str">
        <f>IF(بيانات!B759&lt;&gt;"",بيانات!A759,"")</f>
        <v/>
      </c>
      <c r="B759" s="83" t="str">
        <f>IF(بيانات!B759&lt;&gt;"",بيانات!B759,"")</f>
        <v/>
      </c>
      <c r="C759" s="83" t="str">
        <f>IF(بيانات!B759&lt;&gt;"",بيانات!C759,"")</f>
        <v/>
      </c>
      <c r="D759" s="84" t="str">
        <f>IF(بيانات!B759&lt;&gt;"",بيانات!J759,"")</f>
        <v/>
      </c>
      <c r="E759" s="85"/>
      <c r="F759" s="86" t="str">
        <f t="shared" si="11"/>
        <v/>
      </c>
      <c r="G759" s="87"/>
      <c r="H759" s="88" t="str">
        <f>IF(بيانات!B759&lt;&gt;"",بيانات!K759,"")</f>
        <v/>
      </c>
      <c r="I759" s="88" t="str">
        <f>IF(بيانات!B759&lt;&gt;"",بيانات!P759,"")</f>
        <v/>
      </c>
    </row>
    <row r="760" spans="1:9" ht="21.75" customHeight="1">
      <c r="A760" s="89" t="str">
        <f>IF(بيانات!B760&lt;&gt;"",بيانات!A760,"")</f>
        <v/>
      </c>
      <c r="B760" s="90" t="str">
        <f>IF(بيانات!B760&lt;&gt;"",بيانات!B760,"")</f>
        <v/>
      </c>
      <c r="C760" s="90" t="str">
        <f>IF(بيانات!B760&lt;&gt;"",بيانات!C760,"")</f>
        <v/>
      </c>
      <c r="D760" s="91" t="str">
        <f>IF(بيانات!B760&lt;&gt;"",بيانات!J760,"")</f>
        <v/>
      </c>
      <c r="E760" s="92"/>
      <c r="F760" s="93" t="str">
        <f t="shared" si="11"/>
        <v/>
      </c>
      <c r="G760" s="94"/>
      <c r="H760" s="95" t="str">
        <f>IF(بيانات!B760&lt;&gt;"",بيانات!K760,"")</f>
        <v/>
      </c>
      <c r="I760" s="95" t="str">
        <f>IF(بيانات!B760&lt;&gt;"",بيانات!P760,"")</f>
        <v/>
      </c>
    </row>
    <row r="761" spans="1:9" ht="21.75" customHeight="1">
      <c r="A761" s="82" t="str">
        <f>IF(بيانات!B761&lt;&gt;"",بيانات!A761,"")</f>
        <v/>
      </c>
      <c r="B761" s="83" t="str">
        <f>IF(بيانات!B761&lt;&gt;"",بيانات!B761,"")</f>
        <v/>
      </c>
      <c r="C761" s="83" t="str">
        <f>IF(بيانات!B761&lt;&gt;"",بيانات!C761,"")</f>
        <v/>
      </c>
      <c r="D761" s="84" t="str">
        <f>IF(بيانات!B761&lt;&gt;"",بيانات!J761,"")</f>
        <v/>
      </c>
      <c r="E761" s="85"/>
      <c r="F761" s="86" t="str">
        <f t="shared" si="11"/>
        <v/>
      </c>
      <c r="G761" s="87"/>
      <c r="H761" s="88" t="str">
        <f>IF(بيانات!B761&lt;&gt;"",بيانات!K761,"")</f>
        <v/>
      </c>
      <c r="I761" s="88" t="str">
        <f>IF(بيانات!B761&lt;&gt;"",بيانات!P761,"")</f>
        <v/>
      </c>
    </row>
    <row r="762" spans="1:9" ht="21.75" customHeight="1">
      <c r="A762" s="89" t="str">
        <f>IF(بيانات!B762&lt;&gt;"",بيانات!A762,"")</f>
        <v/>
      </c>
      <c r="B762" s="90" t="str">
        <f>IF(بيانات!B762&lt;&gt;"",بيانات!B762,"")</f>
        <v/>
      </c>
      <c r="C762" s="90" t="str">
        <f>IF(بيانات!B762&lt;&gt;"",بيانات!C762,"")</f>
        <v/>
      </c>
      <c r="D762" s="91" t="str">
        <f>IF(بيانات!B762&lt;&gt;"",بيانات!J762,"")</f>
        <v/>
      </c>
      <c r="E762" s="92"/>
      <c r="F762" s="93" t="str">
        <f t="shared" si="11"/>
        <v/>
      </c>
      <c r="G762" s="94"/>
      <c r="H762" s="95" t="str">
        <f>IF(بيانات!B762&lt;&gt;"",بيانات!K762,"")</f>
        <v/>
      </c>
      <c r="I762" s="95" t="str">
        <f>IF(بيانات!B762&lt;&gt;"",بيانات!P762,"")</f>
        <v/>
      </c>
    </row>
    <row r="763" spans="1:9" ht="21.75" customHeight="1">
      <c r="A763" s="82" t="str">
        <f>IF(بيانات!B763&lt;&gt;"",بيانات!A763,"")</f>
        <v/>
      </c>
      <c r="B763" s="83" t="str">
        <f>IF(بيانات!B763&lt;&gt;"",بيانات!B763,"")</f>
        <v/>
      </c>
      <c r="C763" s="83" t="str">
        <f>IF(بيانات!B763&lt;&gt;"",بيانات!C763,"")</f>
        <v/>
      </c>
      <c r="D763" s="84" t="str">
        <f>IF(بيانات!B763&lt;&gt;"",بيانات!J763,"")</f>
        <v/>
      </c>
      <c r="E763" s="85"/>
      <c r="F763" s="86" t="str">
        <f t="shared" si="11"/>
        <v/>
      </c>
      <c r="G763" s="87"/>
      <c r="H763" s="88" t="str">
        <f>IF(بيانات!B763&lt;&gt;"",بيانات!K763,"")</f>
        <v/>
      </c>
      <c r="I763" s="88" t="str">
        <f>IF(بيانات!B763&lt;&gt;"",بيانات!P763,"")</f>
        <v/>
      </c>
    </row>
    <row r="764" spans="1:9" ht="21.75" customHeight="1">
      <c r="A764" s="89" t="str">
        <f>IF(بيانات!B764&lt;&gt;"",بيانات!A764,"")</f>
        <v/>
      </c>
      <c r="B764" s="90" t="str">
        <f>IF(بيانات!B764&lt;&gt;"",بيانات!B764,"")</f>
        <v/>
      </c>
      <c r="C764" s="90" t="str">
        <f>IF(بيانات!B764&lt;&gt;"",بيانات!C764,"")</f>
        <v/>
      </c>
      <c r="D764" s="91" t="str">
        <f>IF(بيانات!B764&lt;&gt;"",بيانات!J764,"")</f>
        <v/>
      </c>
      <c r="E764" s="92"/>
      <c r="F764" s="93" t="str">
        <f t="shared" si="11"/>
        <v/>
      </c>
      <c r="G764" s="94"/>
      <c r="H764" s="95" t="str">
        <f>IF(بيانات!B764&lt;&gt;"",بيانات!K764,"")</f>
        <v/>
      </c>
      <c r="I764" s="95" t="str">
        <f>IF(بيانات!B764&lt;&gt;"",بيانات!P764,"")</f>
        <v/>
      </c>
    </row>
    <row r="765" spans="1:9" ht="21.75" customHeight="1">
      <c r="A765" s="82" t="str">
        <f>IF(بيانات!B765&lt;&gt;"",بيانات!A765,"")</f>
        <v/>
      </c>
      <c r="B765" s="83" t="str">
        <f>IF(بيانات!B765&lt;&gt;"",بيانات!B765,"")</f>
        <v/>
      </c>
      <c r="C765" s="83" t="str">
        <f>IF(بيانات!B765&lt;&gt;"",بيانات!C765,"")</f>
        <v/>
      </c>
      <c r="D765" s="84" t="str">
        <f>IF(بيانات!B765&lt;&gt;"",بيانات!J765,"")</f>
        <v/>
      </c>
      <c r="E765" s="85"/>
      <c r="F765" s="86" t="str">
        <f t="shared" si="11"/>
        <v/>
      </c>
      <c r="G765" s="87"/>
      <c r="H765" s="88" t="str">
        <f>IF(بيانات!B765&lt;&gt;"",بيانات!K765,"")</f>
        <v/>
      </c>
      <c r="I765" s="88" t="str">
        <f>IF(بيانات!B765&lt;&gt;"",بيانات!P765,"")</f>
        <v/>
      </c>
    </row>
    <row r="766" spans="1:9" ht="21.75" customHeight="1">
      <c r="A766" s="89" t="str">
        <f>IF(بيانات!B766&lt;&gt;"",بيانات!A766,"")</f>
        <v/>
      </c>
      <c r="B766" s="90" t="str">
        <f>IF(بيانات!B766&lt;&gt;"",بيانات!B766,"")</f>
        <v/>
      </c>
      <c r="C766" s="90" t="str">
        <f>IF(بيانات!B766&lt;&gt;"",بيانات!C766,"")</f>
        <v/>
      </c>
      <c r="D766" s="91" t="str">
        <f>IF(بيانات!B766&lt;&gt;"",بيانات!J766,"")</f>
        <v/>
      </c>
      <c r="E766" s="92"/>
      <c r="F766" s="93" t="str">
        <f t="shared" si="11"/>
        <v/>
      </c>
      <c r="G766" s="94"/>
      <c r="H766" s="95" t="str">
        <f>IF(بيانات!B766&lt;&gt;"",بيانات!K766,"")</f>
        <v/>
      </c>
      <c r="I766" s="95" t="str">
        <f>IF(بيانات!B766&lt;&gt;"",بيانات!P766,"")</f>
        <v/>
      </c>
    </row>
    <row r="767" spans="1:9" ht="21.75" customHeight="1">
      <c r="A767" s="82" t="str">
        <f>IF(بيانات!B767&lt;&gt;"",بيانات!A767,"")</f>
        <v/>
      </c>
      <c r="B767" s="83" t="str">
        <f>IF(بيانات!B767&lt;&gt;"",بيانات!B767,"")</f>
        <v/>
      </c>
      <c r="C767" s="83" t="str">
        <f>IF(بيانات!B767&lt;&gt;"",بيانات!C767,"")</f>
        <v/>
      </c>
      <c r="D767" s="84" t="str">
        <f>IF(بيانات!B767&lt;&gt;"",بيانات!J767,"")</f>
        <v/>
      </c>
      <c r="E767" s="85"/>
      <c r="F767" s="86" t="str">
        <f t="shared" si="11"/>
        <v/>
      </c>
      <c r="G767" s="87"/>
      <c r="H767" s="88" t="str">
        <f>IF(بيانات!B767&lt;&gt;"",بيانات!K767,"")</f>
        <v/>
      </c>
      <c r="I767" s="88" t="str">
        <f>IF(بيانات!B767&lt;&gt;"",بيانات!P767,"")</f>
        <v/>
      </c>
    </row>
    <row r="768" spans="1:9" ht="21.75" customHeight="1">
      <c r="A768" s="89" t="str">
        <f>IF(بيانات!B768&lt;&gt;"",بيانات!A768,"")</f>
        <v/>
      </c>
      <c r="B768" s="90" t="str">
        <f>IF(بيانات!B768&lt;&gt;"",بيانات!B768,"")</f>
        <v/>
      </c>
      <c r="C768" s="90" t="str">
        <f>IF(بيانات!B768&lt;&gt;"",بيانات!C768,"")</f>
        <v/>
      </c>
      <c r="D768" s="91" t="str">
        <f>IF(بيانات!B768&lt;&gt;"",بيانات!J768,"")</f>
        <v/>
      </c>
      <c r="E768" s="92"/>
      <c r="F768" s="93" t="str">
        <f t="shared" si="11"/>
        <v/>
      </c>
      <c r="G768" s="94"/>
      <c r="H768" s="95" t="str">
        <f>IF(بيانات!B768&lt;&gt;"",بيانات!K768,"")</f>
        <v/>
      </c>
      <c r="I768" s="95" t="str">
        <f>IF(بيانات!B768&lt;&gt;"",بيانات!P768,"")</f>
        <v/>
      </c>
    </row>
    <row r="769" spans="1:9" ht="21.75" customHeight="1">
      <c r="A769" s="82" t="str">
        <f>IF(بيانات!B769&lt;&gt;"",بيانات!A769,"")</f>
        <v/>
      </c>
      <c r="B769" s="83" t="str">
        <f>IF(بيانات!B769&lt;&gt;"",بيانات!B769,"")</f>
        <v/>
      </c>
      <c r="C769" s="83" t="str">
        <f>IF(بيانات!B769&lt;&gt;"",بيانات!C769,"")</f>
        <v/>
      </c>
      <c r="D769" s="84" t="str">
        <f>IF(بيانات!B769&lt;&gt;"",بيانات!J769,"")</f>
        <v/>
      </c>
      <c r="E769" s="85"/>
      <c r="F769" s="86" t="str">
        <f t="shared" si="11"/>
        <v/>
      </c>
      <c r="G769" s="87"/>
      <c r="H769" s="88" t="str">
        <f>IF(بيانات!B769&lt;&gt;"",بيانات!K769,"")</f>
        <v/>
      </c>
      <c r="I769" s="88" t="str">
        <f>IF(بيانات!B769&lt;&gt;"",بيانات!P769,"")</f>
        <v/>
      </c>
    </row>
    <row r="770" spans="1:9" ht="21.75" customHeight="1">
      <c r="A770" s="89" t="str">
        <f>IF(بيانات!B770&lt;&gt;"",بيانات!A770,"")</f>
        <v/>
      </c>
      <c r="B770" s="90" t="str">
        <f>IF(بيانات!B770&lt;&gt;"",بيانات!B770,"")</f>
        <v/>
      </c>
      <c r="C770" s="90" t="str">
        <f>IF(بيانات!B770&lt;&gt;"",بيانات!C770,"")</f>
        <v/>
      </c>
      <c r="D770" s="91" t="str">
        <f>IF(بيانات!B770&lt;&gt;"",بيانات!J770,"")</f>
        <v/>
      </c>
      <c r="E770" s="92"/>
      <c r="F770" s="93" t="str">
        <f t="shared" si="11"/>
        <v/>
      </c>
      <c r="G770" s="94"/>
      <c r="H770" s="95" t="str">
        <f>IF(بيانات!B770&lt;&gt;"",بيانات!K770,"")</f>
        <v/>
      </c>
      <c r="I770" s="95" t="str">
        <f>IF(بيانات!B770&lt;&gt;"",بيانات!P770,"")</f>
        <v/>
      </c>
    </row>
    <row r="771" spans="1:9" ht="21.75" customHeight="1">
      <c r="A771" s="82" t="str">
        <f>IF(بيانات!B771&lt;&gt;"",بيانات!A771,"")</f>
        <v/>
      </c>
      <c r="B771" s="83" t="str">
        <f>IF(بيانات!B771&lt;&gt;"",بيانات!B771,"")</f>
        <v/>
      </c>
      <c r="C771" s="83" t="str">
        <f>IF(بيانات!B771&lt;&gt;"",بيانات!C771,"")</f>
        <v/>
      </c>
      <c r="D771" s="84" t="str">
        <f>IF(بيانات!B771&lt;&gt;"",بيانات!J771,"")</f>
        <v/>
      </c>
      <c r="E771" s="85"/>
      <c r="F771" s="86" t="str">
        <f t="shared" ref="F771:F834" si="12">IF(E771="","",E771+30)</f>
        <v/>
      </c>
      <c r="G771" s="87"/>
      <c r="H771" s="88" t="str">
        <f>IF(بيانات!B771&lt;&gt;"",بيانات!K771,"")</f>
        <v/>
      </c>
      <c r="I771" s="88" t="str">
        <f>IF(بيانات!B771&lt;&gt;"",بيانات!P771,"")</f>
        <v/>
      </c>
    </row>
    <row r="772" spans="1:9" ht="21.75" customHeight="1">
      <c r="A772" s="89" t="str">
        <f>IF(بيانات!B772&lt;&gt;"",بيانات!A772,"")</f>
        <v/>
      </c>
      <c r="B772" s="90" t="str">
        <f>IF(بيانات!B772&lt;&gt;"",بيانات!B772,"")</f>
        <v/>
      </c>
      <c r="C772" s="90" t="str">
        <f>IF(بيانات!B772&lt;&gt;"",بيانات!C772,"")</f>
        <v/>
      </c>
      <c r="D772" s="91" t="str">
        <f>IF(بيانات!B772&lt;&gt;"",بيانات!J772,"")</f>
        <v/>
      </c>
      <c r="E772" s="92"/>
      <c r="F772" s="93" t="str">
        <f t="shared" si="12"/>
        <v/>
      </c>
      <c r="G772" s="94"/>
      <c r="H772" s="95" t="str">
        <f>IF(بيانات!B772&lt;&gt;"",بيانات!K772,"")</f>
        <v/>
      </c>
      <c r="I772" s="95" t="str">
        <f>IF(بيانات!B772&lt;&gt;"",بيانات!P772,"")</f>
        <v/>
      </c>
    </row>
    <row r="773" spans="1:9" ht="21.75" customHeight="1">
      <c r="A773" s="82" t="str">
        <f>IF(بيانات!B773&lt;&gt;"",بيانات!A773,"")</f>
        <v/>
      </c>
      <c r="B773" s="83" t="str">
        <f>IF(بيانات!B773&lt;&gt;"",بيانات!B773,"")</f>
        <v/>
      </c>
      <c r="C773" s="83" t="str">
        <f>IF(بيانات!B773&lt;&gt;"",بيانات!C773,"")</f>
        <v/>
      </c>
      <c r="D773" s="84" t="str">
        <f>IF(بيانات!B773&lt;&gt;"",بيانات!J773,"")</f>
        <v/>
      </c>
      <c r="E773" s="85"/>
      <c r="F773" s="86" t="str">
        <f t="shared" si="12"/>
        <v/>
      </c>
      <c r="G773" s="87"/>
      <c r="H773" s="88" t="str">
        <f>IF(بيانات!B773&lt;&gt;"",بيانات!K773,"")</f>
        <v/>
      </c>
      <c r="I773" s="88" t="str">
        <f>IF(بيانات!B773&lt;&gt;"",بيانات!P773,"")</f>
        <v/>
      </c>
    </row>
    <row r="774" spans="1:9" ht="21.75" customHeight="1">
      <c r="A774" s="89" t="str">
        <f>IF(بيانات!B774&lt;&gt;"",بيانات!A774,"")</f>
        <v/>
      </c>
      <c r="B774" s="90" t="str">
        <f>IF(بيانات!B774&lt;&gt;"",بيانات!B774,"")</f>
        <v/>
      </c>
      <c r="C774" s="90" t="str">
        <f>IF(بيانات!B774&lt;&gt;"",بيانات!C774,"")</f>
        <v/>
      </c>
      <c r="D774" s="91" t="str">
        <f>IF(بيانات!B774&lt;&gt;"",بيانات!J774,"")</f>
        <v/>
      </c>
      <c r="E774" s="92"/>
      <c r="F774" s="93" t="str">
        <f t="shared" si="12"/>
        <v/>
      </c>
      <c r="G774" s="94"/>
      <c r="H774" s="95" t="str">
        <f>IF(بيانات!B774&lt;&gt;"",بيانات!K774,"")</f>
        <v/>
      </c>
      <c r="I774" s="95" t="str">
        <f>IF(بيانات!B774&lt;&gt;"",بيانات!P774,"")</f>
        <v/>
      </c>
    </row>
    <row r="775" spans="1:9" ht="21.75" customHeight="1">
      <c r="A775" s="82" t="str">
        <f>IF(بيانات!B775&lt;&gt;"",بيانات!A775,"")</f>
        <v/>
      </c>
      <c r="B775" s="83" t="str">
        <f>IF(بيانات!B775&lt;&gt;"",بيانات!B775,"")</f>
        <v/>
      </c>
      <c r="C775" s="83" t="str">
        <f>IF(بيانات!B775&lt;&gt;"",بيانات!C775,"")</f>
        <v/>
      </c>
      <c r="D775" s="84" t="str">
        <f>IF(بيانات!B775&lt;&gt;"",بيانات!J775,"")</f>
        <v/>
      </c>
      <c r="E775" s="85"/>
      <c r="F775" s="86" t="str">
        <f t="shared" si="12"/>
        <v/>
      </c>
      <c r="G775" s="87"/>
      <c r="H775" s="88" t="str">
        <f>IF(بيانات!B775&lt;&gt;"",بيانات!K775,"")</f>
        <v/>
      </c>
      <c r="I775" s="88" t="str">
        <f>IF(بيانات!B775&lt;&gt;"",بيانات!P775,"")</f>
        <v/>
      </c>
    </row>
    <row r="776" spans="1:9" ht="21.75" customHeight="1">
      <c r="A776" s="89" t="str">
        <f>IF(بيانات!B776&lt;&gt;"",بيانات!A776,"")</f>
        <v/>
      </c>
      <c r="B776" s="90" t="str">
        <f>IF(بيانات!B776&lt;&gt;"",بيانات!B776,"")</f>
        <v/>
      </c>
      <c r="C776" s="90" t="str">
        <f>IF(بيانات!B776&lt;&gt;"",بيانات!C776,"")</f>
        <v/>
      </c>
      <c r="D776" s="91" t="str">
        <f>IF(بيانات!B776&lt;&gt;"",بيانات!J776,"")</f>
        <v/>
      </c>
      <c r="E776" s="92"/>
      <c r="F776" s="93" t="str">
        <f t="shared" si="12"/>
        <v/>
      </c>
      <c r="G776" s="94"/>
      <c r="H776" s="95" t="str">
        <f>IF(بيانات!B776&lt;&gt;"",بيانات!K776,"")</f>
        <v/>
      </c>
      <c r="I776" s="95" t="str">
        <f>IF(بيانات!B776&lt;&gt;"",بيانات!P776,"")</f>
        <v/>
      </c>
    </row>
    <row r="777" spans="1:9" ht="21.75" customHeight="1">
      <c r="A777" s="82" t="str">
        <f>IF(بيانات!B777&lt;&gt;"",بيانات!A777,"")</f>
        <v/>
      </c>
      <c r="B777" s="83" t="str">
        <f>IF(بيانات!B777&lt;&gt;"",بيانات!B777,"")</f>
        <v/>
      </c>
      <c r="C777" s="83" t="str">
        <f>IF(بيانات!B777&lt;&gt;"",بيانات!C777,"")</f>
        <v/>
      </c>
      <c r="D777" s="84" t="str">
        <f>IF(بيانات!B777&lt;&gt;"",بيانات!J777,"")</f>
        <v/>
      </c>
      <c r="E777" s="85"/>
      <c r="F777" s="86" t="str">
        <f t="shared" si="12"/>
        <v/>
      </c>
      <c r="G777" s="87"/>
      <c r="H777" s="88" t="str">
        <f>IF(بيانات!B777&lt;&gt;"",بيانات!K777,"")</f>
        <v/>
      </c>
      <c r="I777" s="88" t="str">
        <f>IF(بيانات!B777&lt;&gt;"",بيانات!P777,"")</f>
        <v/>
      </c>
    </row>
    <row r="778" spans="1:9" ht="21.75" customHeight="1">
      <c r="A778" s="89" t="str">
        <f>IF(بيانات!B778&lt;&gt;"",بيانات!A778,"")</f>
        <v/>
      </c>
      <c r="B778" s="90" t="str">
        <f>IF(بيانات!B778&lt;&gt;"",بيانات!B778,"")</f>
        <v/>
      </c>
      <c r="C778" s="90" t="str">
        <f>IF(بيانات!B778&lt;&gt;"",بيانات!C778,"")</f>
        <v/>
      </c>
      <c r="D778" s="91" t="str">
        <f>IF(بيانات!B778&lt;&gt;"",بيانات!J778,"")</f>
        <v/>
      </c>
      <c r="E778" s="92"/>
      <c r="F778" s="93" t="str">
        <f t="shared" si="12"/>
        <v/>
      </c>
      <c r="G778" s="94"/>
      <c r="H778" s="95" t="str">
        <f>IF(بيانات!B778&lt;&gt;"",بيانات!K778,"")</f>
        <v/>
      </c>
      <c r="I778" s="95" t="str">
        <f>IF(بيانات!B778&lt;&gt;"",بيانات!P778,"")</f>
        <v/>
      </c>
    </row>
    <row r="779" spans="1:9" ht="21.75" customHeight="1">
      <c r="A779" s="82" t="str">
        <f>IF(بيانات!B779&lt;&gt;"",بيانات!A779,"")</f>
        <v/>
      </c>
      <c r="B779" s="83" t="str">
        <f>IF(بيانات!B779&lt;&gt;"",بيانات!B779,"")</f>
        <v/>
      </c>
      <c r="C779" s="83" t="str">
        <f>IF(بيانات!B779&lt;&gt;"",بيانات!C779,"")</f>
        <v/>
      </c>
      <c r="D779" s="84" t="str">
        <f>IF(بيانات!B779&lt;&gt;"",بيانات!J779,"")</f>
        <v/>
      </c>
      <c r="E779" s="85"/>
      <c r="F779" s="86" t="str">
        <f t="shared" si="12"/>
        <v/>
      </c>
      <c r="G779" s="87"/>
      <c r="H779" s="88" t="str">
        <f>IF(بيانات!B779&lt;&gt;"",بيانات!K779,"")</f>
        <v/>
      </c>
      <c r="I779" s="88" t="str">
        <f>IF(بيانات!B779&lt;&gt;"",بيانات!P779,"")</f>
        <v/>
      </c>
    </row>
    <row r="780" spans="1:9" ht="21.75" customHeight="1">
      <c r="A780" s="89" t="str">
        <f>IF(بيانات!B780&lt;&gt;"",بيانات!A780,"")</f>
        <v/>
      </c>
      <c r="B780" s="90" t="str">
        <f>IF(بيانات!B780&lt;&gt;"",بيانات!B780,"")</f>
        <v/>
      </c>
      <c r="C780" s="90" t="str">
        <f>IF(بيانات!B780&lt;&gt;"",بيانات!C780,"")</f>
        <v/>
      </c>
      <c r="D780" s="91" t="str">
        <f>IF(بيانات!B780&lt;&gt;"",بيانات!J780,"")</f>
        <v/>
      </c>
      <c r="E780" s="92"/>
      <c r="F780" s="93" t="str">
        <f t="shared" si="12"/>
        <v/>
      </c>
      <c r="G780" s="94"/>
      <c r="H780" s="95" t="str">
        <f>IF(بيانات!B780&lt;&gt;"",بيانات!K780,"")</f>
        <v/>
      </c>
      <c r="I780" s="95" t="str">
        <f>IF(بيانات!B780&lt;&gt;"",بيانات!P780,"")</f>
        <v/>
      </c>
    </row>
    <row r="781" spans="1:9" ht="21.75" customHeight="1">
      <c r="A781" s="82" t="str">
        <f>IF(بيانات!B781&lt;&gt;"",بيانات!A781,"")</f>
        <v/>
      </c>
      <c r="B781" s="83" t="str">
        <f>IF(بيانات!B781&lt;&gt;"",بيانات!B781,"")</f>
        <v/>
      </c>
      <c r="C781" s="83" t="str">
        <f>IF(بيانات!B781&lt;&gt;"",بيانات!C781,"")</f>
        <v/>
      </c>
      <c r="D781" s="84" t="str">
        <f>IF(بيانات!B781&lt;&gt;"",بيانات!J781,"")</f>
        <v/>
      </c>
      <c r="E781" s="85"/>
      <c r="F781" s="86" t="str">
        <f t="shared" si="12"/>
        <v/>
      </c>
      <c r="G781" s="87"/>
      <c r="H781" s="88" t="str">
        <f>IF(بيانات!B781&lt;&gt;"",بيانات!K781,"")</f>
        <v/>
      </c>
      <c r="I781" s="88" t="str">
        <f>IF(بيانات!B781&lt;&gt;"",بيانات!P781,"")</f>
        <v/>
      </c>
    </row>
    <row r="782" spans="1:9" ht="21.75" customHeight="1">
      <c r="A782" s="89" t="str">
        <f>IF(بيانات!B782&lt;&gt;"",بيانات!A782,"")</f>
        <v/>
      </c>
      <c r="B782" s="90" t="str">
        <f>IF(بيانات!B782&lt;&gt;"",بيانات!B782,"")</f>
        <v/>
      </c>
      <c r="C782" s="90" t="str">
        <f>IF(بيانات!B782&lt;&gt;"",بيانات!C782,"")</f>
        <v/>
      </c>
      <c r="D782" s="91" t="str">
        <f>IF(بيانات!B782&lt;&gt;"",بيانات!J782,"")</f>
        <v/>
      </c>
      <c r="E782" s="92"/>
      <c r="F782" s="93" t="str">
        <f t="shared" si="12"/>
        <v/>
      </c>
      <c r="G782" s="94"/>
      <c r="H782" s="95" t="str">
        <f>IF(بيانات!B782&lt;&gt;"",بيانات!K782,"")</f>
        <v/>
      </c>
      <c r="I782" s="95" t="str">
        <f>IF(بيانات!B782&lt;&gt;"",بيانات!P782,"")</f>
        <v/>
      </c>
    </row>
    <row r="783" spans="1:9" ht="21.75" customHeight="1">
      <c r="A783" s="82" t="str">
        <f>IF(بيانات!B783&lt;&gt;"",بيانات!A783,"")</f>
        <v/>
      </c>
      <c r="B783" s="83" t="str">
        <f>IF(بيانات!B783&lt;&gt;"",بيانات!B783,"")</f>
        <v/>
      </c>
      <c r="C783" s="83" t="str">
        <f>IF(بيانات!B783&lt;&gt;"",بيانات!C783,"")</f>
        <v/>
      </c>
      <c r="D783" s="84" t="str">
        <f>IF(بيانات!B783&lt;&gt;"",بيانات!J783,"")</f>
        <v/>
      </c>
      <c r="E783" s="85"/>
      <c r="F783" s="86" t="str">
        <f t="shared" si="12"/>
        <v/>
      </c>
      <c r="G783" s="87"/>
      <c r="H783" s="88" t="str">
        <f>IF(بيانات!B783&lt;&gt;"",بيانات!K783,"")</f>
        <v/>
      </c>
      <c r="I783" s="88" t="str">
        <f>IF(بيانات!B783&lt;&gt;"",بيانات!P783,"")</f>
        <v/>
      </c>
    </row>
    <row r="784" spans="1:9" ht="21.75" customHeight="1">
      <c r="A784" s="89" t="str">
        <f>IF(بيانات!B784&lt;&gt;"",بيانات!A784,"")</f>
        <v/>
      </c>
      <c r="B784" s="90" t="str">
        <f>IF(بيانات!B784&lt;&gt;"",بيانات!B784,"")</f>
        <v/>
      </c>
      <c r="C784" s="90" t="str">
        <f>IF(بيانات!B784&lt;&gt;"",بيانات!C784,"")</f>
        <v/>
      </c>
      <c r="D784" s="91" t="str">
        <f>IF(بيانات!B784&lt;&gt;"",بيانات!J784,"")</f>
        <v/>
      </c>
      <c r="E784" s="92"/>
      <c r="F784" s="93" t="str">
        <f t="shared" si="12"/>
        <v/>
      </c>
      <c r="G784" s="94"/>
      <c r="H784" s="95" t="str">
        <f>IF(بيانات!B784&lt;&gt;"",بيانات!K784,"")</f>
        <v/>
      </c>
      <c r="I784" s="95" t="str">
        <f>IF(بيانات!B784&lt;&gt;"",بيانات!P784,"")</f>
        <v/>
      </c>
    </row>
    <row r="785" spans="1:9" ht="21.75" customHeight="1">
      <c r="A785" s="82" t="str">
        <f>IF(بيانات!B785&lt;&gt;"",بيانات!A785,"")</f>
        <v/>
      </c>
      <c r="B785" s="83" t="str">
        <f>IF(بيانات!B785&lt;&gt;"",بيانات!B785,"")</f>
        <v/>
      </c>
      <c r="C785" s="83" t="str">
        <f>IF(بيانات!B785&lt;&gt;"",بيانات!C785,"")</f>
        <v/>
      </c>
      <c r="D785" s="84" t="str">
        <f>IF(بيانات!B785&lt;&gt;"",بيانات!J785,"")</f>
        <v/>
      </c>
      <c r="E785" s="85"/>
      <c r="F785" s="86" t="str">
        <f t="shared" si="12"/>
        <v/>
      </c>
      <c r="G785" s="87"/>
      <c r="H785" s="88" t="str">
        <f>IF(بيانات!B785&lt;&gt;"",بيانات!K785,"")</f>
        <v/>
      </c>
      <c r="I785" s="88" t="str">
        <f>IF(بيانات!B785&lt;&gt;"",بيانات!P785,"")</f>
        <v/>
      </c>
    </row>
    <row r="786" spans="1:9" ht="21.75" customHeight="1">
      <c r="A786" s="89" t="str">
        <f>IF(بيانات!B786&lt;&gt;"",بيانات!A786,"")</f>
        <v/>
      </c>
      <c r="B786" s="90" t="str">
        <f>IF(بيانات!B786&lt;&gt;"",بيانات!B786,"")</f>
        <v/>
      </c>
      <c r="C786" s="90" t="str">
        <f>IF(بيانات!B786&lt;&gt;"",بيانات!C786,"")</f>
        <v/>
      </c>
      <c r="D786" s="91" t="str">
        <f>IF(بيانات!B786&lt;&gt;"",بيانات!J786,"")</f>
        <v/>
      </c>
      <c r="E786" s="92"/>
      <c r="F786" s="93" t="str">
        <f t="shared" si="12"/>
        <v/>
      </c>
      <c r="G786" s="94"/>
      <c r="H786" s="95" t="str">
        <f>IF(بيانات!B786&lt;&gt;"",بيانات!K786,"")</f>
        <v/>
      </c>
      <c r="I786" s="95" t="str">
        <f>IF(بيانات!B786&lt;&gt;"",بيانات!P786,"")</f>
        <v/>
      </c>
    </row>
    <row r="787" spans="1:9" ht="21.75" customHeight="1">
      <c r="A787" s="82" t="str">
        <f>IF(بيانات!B787&lt;&gt;"",بيانات!A787,"")</f>
        <v/>
      </c>
      <c r="B787" s="83" t="str">
        <f>IF(بيانات!B787&lt;&gt;"",بيانات!B787,"")</f>
        <v/>
      </c>
      <c r="C787" s="83" t="str">
        <f>IF(بيانات!B787&lt;&gt;"",بيانات!C787,"")</f>
        <v/>
      </c>
      <c r="D787" s="84" t="str">
        <f>IF(بيانات!B787&lt;&gt;"",بيانات!J787,"")</f>
        <v/>
      </c>
      <c r="E787" s="85"/>
      <c r="F787" s="86" t="str">
        <f t="shared" si="12"/>
        <v/>
      </c>
      <c r="G787" s="87"/>
      <c r="H787" s="88" t="str">
        <f>IF(بيانات!B787&lt;&gt;"",بيانات!K787,"")</f>
        <v/>
      </c>
      <c r="I787" s="88" t="str">
        <f>IF(بيانات!B787&lt;&gt;"",بيانات!P787,"")</f>
        <v/>
      </c>
    </row>
    <row r="788" spans="1:9" ht="21.75" customHeight="1">
      <c r="A788" s="89" t="str">
        <f>IF(بيانات!B788&lt;&gt;"",بيانات!A788,"")</f>
        <v/>
      </c>
      <c r="B788" s="90" t="str">
        <f>IF(بيانات!B788&lt;&gt;"",بيانات!B788,"")</f>
        <v/>
      </c>
      <c r="C788" s="90" t="str">
        <f>IF(بيانات!B788&lt;&gt;"",بيانات!C788,"")</f>
        <v/>
      </c>
      <c r="D788" s="91" t="str">
        <f>IF(بيانات!B788&lt;&gt;"",بيانات!J788,"")</f>
        <v/>
      </c>
      <c r="E788" s="92"/>
      <c r="F788" s="93" t="str">
        <f t="shared" si="12"/>
        <v/>
      </c>
      <c r="G788" s="94"/>
      <c r="H788" s="95" t="str">
        <f>IF(بيانات!B788&lt;&gt;"",بيانات!K788,"")</f>
        <v/>
      </c>
      <c r="I788" s="95" t="str">
        <f>IF(بيانات!B788&lt;&gt;"",بيانات!P788,"")</f>
        <v/>
      </c>
    </row>
    <row r="789" spans="1:9" ht="21.75" customHeight="1">
      <c r="A789" s="82" t="str">
        <f>IF(بيانات!B789&lt;&gt;"",بيانات!A789,"")</f>
        <v/>
      </c>
      <c r="B789" s="83" t="str">
        <f>IF(بيانات!B789&lt;&gt;"",بيانات!B789,"")</f>
        <v/>
      </c>
      <c r="C789" s="83" t="str">
        <f>IF(بيانات!B789&lt;&gt;"",بيانات!C789,"")</f>
        <v/>
      </c>
      <c r="D789" s="84" t="str">
        <f>IF(بيانات!B789&lt;&gt;"",بيانات!J789,"")</f>
        <v/>
      </c>
      <c r="E789" s="85"/>
      <c r="F789" s="86" t="str">
        <f t="shared" si="12"/>
        <v/>
      </c>
      <c r="G789" s="87"/>
      <c r="H789" s="88" t="str">
        <f>IF(بيانات!B789&lt;&gt;"",بيانات!K789,"")</f>
        <v/>
      </c>
      <c r="I789" s="88" t="str">
        <f>IF(بيانات!B789&lt;&gt;"",بيانات!P789,"")</f>
        <v/>
      </c>
    </row>
    <row r="790" spans="1:9" ht="21.75" customHeight="1">
      <c r="A790" s="89" t="str">
        <f>IF(بيانات!B790&lt;&gt;"",بيانات!A790,"")</f>
        <v/>
      </c>
      <c r="B790" s="90" t="str">
        <f>IF(بيانات!B790&lt;&gt;"",بيانات!B790,"")</f>
        <v/>
      </c>
      <c r="C790" s="90" t="str">
        <f>IF(بيانات!B790&lt;&gt;"",بيانات!C790,"")</f>
        <v/>
      </c>
      <c r="D790" s="91" t="str">
        <f>IF(بيانات!B790&lt;&gt;"",بيانات!J790,"")</f>
        <v/>
      </c>
      <c r="E790" s="92"/>
      <c r="F790" s="93" t="str">
        <f t="shared" si="12"/>
        <v/>
      </c>
      <c r="G790" s="94"/>
      <c r="H790" s="95" t="str">
        <f>IF(بيانات!B790&lt;&gt;"",بيانات!K790,"")</f>
        <v/>
      </c>
      <c r="I790" s="95" t="str">
        <f>IF(بيانات!B790&lt;&gt;"",بيانات!P790,"")</f>
        <v/>
      </c>
    </row>
    <row r="791" spans="1:9" ht="21.75" customHeight="1">
      <c r="A791" s="82" t="str">
        <f>IF(بيانات!B791&lt;&gt;"",بيانات!A791,"")</f>
        <v/>
      </c>
      <c r="B791" s="83" t="str">
        <f>IF(بيانات!B791&lt;&gt;"",بيانات!B791,"")</f>
        <v/>
      </c>
      <c r="C791" s="83" t="str">
        <f>IF(بيانات!B791&lt;&gt;"",بيانات!C791,"")</f>
        <v/>
      </c>
      <c r="D791" s="84" t="str">
        <f>IF(بيانات!B791&lt;&gt;"",بيانات!J791,"")</f>
        <v/>
      </c>
      <c r="E791" s="85"/>
      <c r="F791" s="86" t="str">
        <f t="shared" si="12"/>
        <v/>
      </c>
      <c r="G791" s="87"/>
      <c r="H791" s="88" t="str">
        <f>IF(بيانات!B791&lt;&gt;"",بيانات!K791,"")</f>
        <v/>
      </c>
      <c r="I791" s="88" t="str">
        <f>IF(بيانات!B791&lt;&gt;"",بيانات!P791,"")</f>
        <v/>
      </c>
    </row>
    <row r="792" spans="1:9" ht="21.75" customHeight="1">
      <c r="A792" s="89" t="str">
        <f>IF(بيانات!B792&lt;&gt;"",بيانات!A792,"")</f>
        <v/>
      </c>
      <c r="B792" s="90" t="str">
        <f>IF(بيانات!B792&lt;&gt;"",بيانات!B792,"")</f>
        <v/>
      </c>
      <c r="C792" s="90" t="str">
        <f>IF(بيانات!B792&lt;&gt;"",بيانات!C792,"")</f>
        <v/>
      </c>
      <c r="D792" s="91" t="str">
        <f>IF(بيانات!B792&lt;&gt;"",بيانات!J792,"")</f>
        <v/>
      </c>
      <c r="E792" s="92"/>
      <c r="F792" s="93" t="str">
        <f t="shared" si="12"/>
        <v/>
      </c>
      <c r="G792" s="94"/>
      <c r="H792" s="95" t="str">
        <f>IF(بيانات!B792&lt;&gt;"",بيانات!K792,"")</f>
        <v/>
      </c>
      <c r="I792" s="95" t="str">
        <f>IF(بيانات!B792&lt;&gt;"",بيانات!P792,"")</f>
        <v/>
      </c>
    </row>
    <row r="793" spans="1:9" ht="21.75" customHeight="1">
      <c r="A793" s="82" t="str">
        <f>IF(بيانات!B793&lt;&gt;"",بيانات!A793,"")</f>
        <v/>
      </c>
      <c r="B793" s="83" t="str">
        <f>IF(بيانات!B793&lt;&gt;"",بيانات!B793,"")</f>
        <v/>
      </c>
      <c r="C793" s="83" t="str">
        <f>IF(بيانات!B793&lt;&gt;"",بيانات!C793,"")</f>
        <v/>
      </c>
      <c r="D793" s="84" t="str">
        <f>IF(بيانات!B793&lt;&gt;"",بيانات!J793,"")</f>
        <v/>
      </c>
      <c r="E793" s="85"/>
      <c r="F793" s="86" t="str">
        <f t="shared" si="12"/>
        <v/>
      </c>
      <c r="G793" s="87"/>
      <c r="H793" s="88" t="str">
        <f>IF(بيانات!B793&lt;&gt;"",بيانات!K793,"")</f>
        <v/>
      </c>
      <c r="I793" s="88" t="str">
        <f>IF(بيانات!B793&lt;&gt;"",بيانات!P793,"")</f>
        <v/>
      </c>
    </row>
    <row r="794" spans="1:9" ht="21.75" customHeight="1">
      <c r="A794" s="89" t="str">
        <f>IF(بيانات!B794&lt;&gt;"",بيانات!A794,"")</f>
        <v/>
      </c>
      <c r="B794" s="90" t="str">
        <f>IF(بيانات!B794&lt;&gt;"",بيانات!B794,"")</f>
        <v/>
      </c>
      <c r="C794" s="90" t="str">
        <f>IF(بيانات!B794&lt;&gt;"",بيانات!C794,"")</f>
        <v/>
      </c>
      <c r="D794" s="91" t="str">
        <f>IF(بيانات!B794&lt;&gt;"",بيانات!J794,"")</f>
        <v/>
      </c>
      <c r="E794" s="92"/>
      <c r="F794" s="93" t="str">
        <f t="shared" si="12"/>
        <v/>
      </c>
      <c r="G794" s="94"/>
      <c r="H794" s="95" t="str">
        <f>IF(بيانات!B794&lt;&gt;"",بيانات!K794,"")</f>
        <v/>
      </c>
      <c r="I794" s="95" t="str">
        <f>IF(بيانات!B794&lt;&gt;"",بيانات!P794,"")</f>
        <v/>
      </c>
    </row>
    <row r="795" spans="1:9" ht="21.75" customHeight="1">
      <c r="A795" s="82" t="str">
        <f>IF(بيانات!B795&lt;&gt;"",بيانات!A795,"")</f>
        <v/>
      </c>
      <c r="B795" s="83" t="str">
        <f>IF(بيانات!B795&lt;&gt;"",بيانات!B795,"")</f>
        <v/>
      </c>
      <c r="C795" s="83" t="str">
        <f>IF(بيانات!B795&lt;&gt;"",بيانات!C795,"")</f>
        <v/>
      </c>
      <c r="D795" s="84" t="str">
        <f>IF(بيانات!B795&lt;&gt;"",بيانات!J795,"")</f>
        <v/>
      </c>
      <c r="E795" s="85"/>
      <c r="F795" s="86" t="str">
        <f t="shared" si="12"/>
        <v/>
      </c>
      <c r="G795" s="87"/>
      <c r="H795" s="88" t="str">
        <f>IF(بيانات!B795&lt;&gt;"",بيانات!K795,"")</f>
        <v/>
      </c>
      <c r="I795" s="88" t="str">
        <f>IF(بيانات!B795&lt;&gt;"",بيانات!P795,"")</f>
        <v/>
      </c>
    </row>
    <row r="796" spans="1:9" ht="21.75" customHeight="1">
      <c r="A796" s="89" t="str">
        <f>IF(بيانات!B796&lt;&gt;"",بيانات!A796,"")</f>
        <v/>
      </c>
      <c r="B796" s="90" t="str">
        <f>IF(بيانات!B796&lt;&gt;"",بيانات!B796,"")</f>
        <v/>
      </c>
      <c r="C796" s="90" t="str">
        <f>IF(بيانات!B796&lt;&gt;"",بيانات!C796,"")</f>
        <v/>
      </c>
      <c r="D796" s="91" t="str">
        <f>IF(بيانات!B796&lt;&gt;"",بيانات!J796,"")</f>
        <v/>
      </c>
      <c r="E796" s="92"/>
      <c r="F796" s="93" t="str">
        <f t="shared" si="12"/>
        <v/>
      </c>
      <c r="G796" s="94"/>
      <c r="H796" s="95" t="str">
        <f>IF(بيانات!B796&lt;&gt;"",بيانات!K796,"")</f>
        <v/>
      </c>
      <c r="I796" s="95" t="str">
        <f>IF(بيانات!B796&lt;&gt;"",بيانات!P796,"")</f>
        <v/>
      </c>
    </row>
    <row r="797" spans="1:9" ht="21.75" customHeight="1">
      <c r="A797" s="82" t="str">
        <f>IF(بيانات!B797&lt;&gt;"",بيانات!A797,"")</f>
        <v/>
      </c>
      <c r="B797" s="83" t="str">
        <f>IF(بيانات!B797&lt;&gt;"",بيانات!B797,"")</f>
        <v/>
      </c>
      <c r="C797" s="83" t="str">
        <f>IF(بيانات!B797&lt;&gt;"",بيانات!C797,"")</f>
        <v/>
      </c>
      <c r="D797" s="84" t="str">
        <f>IF(بيانات!B797&lt;&gt;"",بيانات!J797,"")</f>
        <v/>
      </c>
      <c r="E797" s="85"/>
      <c r="F797" s="86" t="str">
        <f t="shared" si="12"/>
        <v/>
      </c>
      <c r="G797" s="87"/>
      <c r="H797" s="88" t="str">
        <f>IF(بيانات!B797&lt;&gt;"",بيانات!K797,"")</f>
        <v/>
      </c>
      <c r="I797" s="88" t="str">
        <f>IF(بيانات!B797&lt;&gt;"",بيانات!P797,"")</f>
        <v/>
      </c>
    </row>
    <row r="798" spans="1:9" ht="21.75" customHeight="1">
      <c r="A798" s="89" t="str">
        <f>IF(بيانات!B798&lt;&gt;"",بيانات!A798,"")</f>
        <v/>
      </c>
      <c r="B798" s="90" t="str">
        <f>IF(بيانات!B798&lt;&gt;"",بيانات!B798,"")</f>
        <v/>
      </c>
      <c r="C798" s="90" t="str">
        <f>IF(بيانات!B798&lt;&gt;"",بيانات!C798,"")</f>
        <v/>
      </c>
      <c r="D798" s="91" t="str">
        <f>IF(بيانات!B798&lt;&gt;"",بيانات!J798,"")</f>
        <v/>
      </c>
      <c r="E798" s="92"/>
      <c r="F798" s="93" t="str">
        <f t="shared" si="12"/>
        <v/>
      </c>
      <c r="G798" s="94"/>
      <c r="H798" s="95" t="str">
        <f>IF(بيانات!B798&lt;&gt;"",بيانات!K798,"")</f>
        <v/>
      </c>
      <c r="I798" s="95" t="str">
        <f>IF(بيانات!B798&lt;&gt;"",بيانات!P798,"")</f>
        <v/>
      </c>
    </row>
    <row r="799" spans="1:9" ht="21.75" customHeight="1">
      <c r="A799" s="82" t="str">
        <f>IF(بيانات!B799&lt;&gt;"",بيانات!A799,"")</f>
        <v/>
      </c>
      <c r="B799" s="83" t="str">
        <f>IF(بيانات!B799&lt;&gt;"",بيانات!B799,"")</f>
        <v/>
      </c>
      <c r="C799" s="83" t="str">
        <f>IF(بيانات!B799&lt;&gt;"",بيانات!C799,"")</f>
        <v/>
      </c>
      <c r="D799" s="84" t="str">
        <f>IF(بيانات!B799&lt;&gt;"",بيانات!J799,"")</f>
        <v/>
      </c>
      <c r="E799" s="85"/>
      <c r="F799" s="86" t="str">
        <f t="shared" si="12"/>
        <v/>
      </c>
      <c r="G799" s="87"/>
      <c r="H799" s="88" t="str">
        <f>IF(بيانات!B799&lt;&gt;"",بيانات!K799,"")</f>
        <v/>
      </c>
      <c r="I799" s="88" t="str">
        <f>IF(بيانات!B799&lt;&gt;"",بيانات!P799,"")</f>
        <v/>
      </c>
    </row>
    <row r="800" spans="1:9" ht="21.75" customHeight="1">
      <c r="A800" s="89" t="str">
        <f>IF(بيانات!B800&lt;&gt;"",بيانات!A800,"")</f>
        <v/>
      </c>
      <c r="B800" s="90" t="str">
        <f>IF(بيانات!B800&lt;&gt;"",بيانات!B800,"")</f>
        <v/>
      </c>
      <c r="C800" s="90" t="str">
        <f>IF(بيانات!B800&lt;&gt;"",بيانات!C800,"")</f>
        <v/>
      </c>
      <c r="D800" s="91" t="str">
        <f>IF(بيانات!B800&lt;&gt;"",بيانات!J800,"")</f>
        <v/>
      </c>
      <c r="E800" s="92"/>
      <c r="F800" s="93" t="str">
        <f t="shared" si="12"/>
        <v/>
      </c>
      <c r="G800" s="94"/>
      <c r="H800" s="95" t="str">
        <f>IF(بيانات!B800&lt;&gt;"",بيانات!K800,"")</f>
        <v/>
      </c>
      <c r="I800" s="95" t="str">
        <f>IF(بيانات!B800&lt;&gt;"",بيانات!P800,"")</f>
        <v/>
      </c>
    </row>
    <row r="801" spans="1:9" ht="21.75" customHeight="1">
      <c r="A801" s="82" t="str">
        <f>IF(بيانات!B801&lt;&gt;"",بيانات!A801,"")</f>
        <v/>
      </c>
      <c r="B801" s="83" t="str">
        <f>IF(بيانات!B801&lt;&gt;"",بيانات!B801,"")</f>
        <v/>
      </c>
      <c r="C801" s="83" t="str">
        <f>IF(بيانات!B801&lt;&gt;"",بيانات!C801,"")</f>
        <v/>
      </c>
      <c r="D801" s="84" t="str">
        <f>IF(بيانات!B801&lt;&gt;"",بيانات!J801,"")</f>
        <v/>
      </c>
      <c r="E801" s="85"/>
      <c r="F801" s="86" t="str">
        <f t="shared" si="12"/>
        <v/>
      </c>
      <c r="G801" s="87"/>
      <c r="H801" s="88" t="str">
        <f>IF(بيانات!B801&lt;&gt;"",بيانات!K801,"")</f>
        <v/>
      </c>
      <c r="I801" s="88" t="str">
        <f>IF(بيانات!B801&lt;&gt;"",بيانات!P801,"")</f>
        <v/>
      </c>
    </row>
    <row r="802" spans="1:9" ht="21.75" customHeight="1">
      <c r="A802" s="89" t="str">
        <f>IF(بيانات!B802&lt;&gt;"",بيانات!A802,"")</f>
        <v/>
      </c>
      <c r="B802" s="90" t="str">
        <f>IF(بيانات!B802&lt;&gt;"",بيانات!B802,"")</f>
        <v/>
      </c>
      <c r="C802" s="90" t="str">
        <f>IF(بيانات!B802&lt;&gt;"",بيانات!C802,"")</f>
        <v/>
      </c>
      <c r="D802" s="91" t="str">
        <f>IF(بيانات!B802&lt;&gt;"",بيانات!J802,"")</f>
        <v/>
      </c>
      <c r="E802" s="92"/>
      <c r="F802" s="93" t="str">
        <f t="shared" si="12"/>
        <v/>
      </c>
      <c r="G802" s="94"/>
      <c r="H802" s="95" t="str">
        <f>IF(بيانات!B802&lt;&gt;"",بيانات!K802,"")</f>
        <v/>
      </c>
      <c r="I802" s="95" t="str">
        <f>IF(بيانات!B802&lt;&gt;"",بيانات!P802,"")</f>
        <v/>
      </c>
    </row>
    <row r="803" spans="1:9" ht="21.75" customHeight="1">
      <c r="A803" s="82" t="str">
        <f>IF(بيانات!B803&lt;&gt;"",بيانات!A803,"")</f>
        <v/>
      </c>
      <c r="B803" s="83" t="str">
        <f>IF(بيانات!B803&lt;&gt;"",بيانات!B803,"")</f>
        <v/>
      </c>
      <c r="C803" s="83" t="str">
        <f>IF(بيانات!B803&lt;&gt;"",بيانات!C803,"")</f>
        <v/>
      </c>
      <c r="D803" s="84" t="str">
        <f>IF(بيانات!B803&lt;&gt;"",بيانات!J803,"")</f>
        <v/>
      </c>
      <c r="E803" s="85"/>
      <c r="F803" s="86" t="str">
        <f t="shared" si="12"/>
        <v/>
      </c>
      <c r="G803" s="87"/>
      <c r="H803" s="88" t="str">
        <f>IF(بيانات!B803&lt;&gt;"",بيانات!K803,"")</f>
        <v/>
      </c>
      <c r="I803" s="88" t="str">
        <f>IF(بيانات!B803&lt;&gt;"",بيانات!P803,"")</f>
        <v/>
      </c>
    </row>
    <row r="804" spans="1:9" ht="21.75" customHeight="1">
      <c r="A804" s="89" t="str">
        <f>IF(بيانات!B804&lt;&gt;"",بيانات!A804,"")</f>
        <v/>
      </c>
      <c r="B804" s="90" t="str">
        <f>IF(بيانات!B804&lt;&gt;"",بيانات!B804,"")</f>
        <v/>
      </c>
      <c r="C804" s="90" t="str">
        <f>IF(بيانات!B804&lt;&gt;"",بيانات!C804,"")</f>
        <v/>
      </c>
      <c r="D804" s="91" t="str">
        <f>IF(بيانات!B804&lt;&gt;"",بيانات!J804,"")</f>
        <v/>
      </c>
      <c r="E804" s="92"/>
      <c r="F804" s="93" t="str">
        <f t="shared" si="12"/>
        <v/>
      </c>
      <c r="G804" s="94"/>
      <c r="H804" s="95" t="str">
        <f>IF(بيانات!B804&lt;&gt;"",بيانات!K804,"")</f>
        <v/>
      </c>
      <c r="I804" s="95" t="str">
        <f>IF(بيانات!B804&lt;&gt;"",بيانات!P804,"")</f>
        <v/>
      </c>
    </row>
    <row r="805" spans="1:9" ht="21.75" customHeight="1">
      <c r="A805" s="82" t="str">
        <f>IF(بيانات!B805&lt;&gt;"",بيانات!A805,"")</f>
        <v/>
      </c>
      <c r="B805" s="83" t="str">
        <f>IF(بيانات!B805&lt;&gt;"",بيانات!B805,"")</f>
        <v/>
      </c>
      <c r="C805" s="83" t="str">
        <f>IF(بيانات!B805&lt;&gt;"",بيانات!C805,"")</f>
        <v/>
      </c>
      <c r="D805" s="84" t="str">
        <f>IF(بيانات!B805&lt;&gt;"",بيانات!J805,"")</f>
        <v/>
      </c>
      <c r="E805" s="85"/>
      <c r="F805" s="86" t="str">
        <f t="shared" si="12"/>
        <v/>
      </c>
      <c r="G805" s="87"/>
      <c r="H805" s="88" t="str">
        <f>IF(بيانات!B805&lt;&gt;"",بيانات!K805,"")</f>
        <v/>
      </c>
      <c r="I805" s="88" t="str">
        <f>IF(بيانات!B805&lt;&gt;"",بيانات!P805,"")</f>
        <v/>
      </c>
    </row>
    <row r="806" spans="1:9" ht="21.75" customHeight="1">
      <c r="A806" s="89" t="str">
        <f>IF(بيانات!B806&lt;&gt;"",بيانات!A806,"")</f>
        <v/>
      </c>
      <c r="B806" s="90" t="str">
        <f>IF(بيانات!B806&lt;&gt;"",بيانات!B806,"")</f>
        <v/>
      </c>
      <c r="C806" s="90" t="str">
        <f>IF(بيانات!B806&lt;&gt;"",بيانات!C806,"")</f>
        <v/>
      </c>
      <c r="D806" s="91" t="str">
        <f>IF(بيانات!B806&lt;&gt;"",بيانات!J806,"")</f>
        <v/>
      </c>
      <c r="E806" s="92"/>
      <c r="F806" s="93" t="str">
        <f t="shared" si="12"/>
        <v/>
      </c>
      <c r="G806" s="94"/>
      <c r="H806" s="95" t="str">
        <f>IF(بيانات!B806&lt;&gt;"",بيانات!K806,"")</f>
        <v/>
      </c>
      <c r="I806" s="95" t="str">
        <f>IF(بيانات!B806&lt;&gt;"",بيانات!P806,"")</f>
        <v/>
      </c>
    </row>
    <row r="807" spans="1:9" ht="21.75" customHeight="1">
      <c r="A807" s="82" t="str">
        <f>IF(بيانات!B807&lt;&gt;"",بيانات!A807,"")</f>
        <v/>
      </c>
      <c r="B807" s="83" t="str">
        <f>IF(بيانات!B807&lt;&gt;"",بيانات!B807,"")</f>
        <v/>
      </c>
      <c r="C807" s="83" t="str">
        <f>IF(بيانات!B807&lt;&gt;"",بيانات!C807,"")</f>
        <v/>
      </c>
      <c r="D807" s="84" t="str">
        <f>IF(بيانات!B807&lt;&gt;"",بيانات!J807,"")</f>
        <v/>
      </c>
      <c r="E807" s="85"/>
      <c r="F807" s="86" t="str">
        <f t="shared" si="12"/>
        <v/>
      </c>
      <c r="G807" s="87"/>
      <c r="H807" s="88" t="str">
        <f>IF(بيانات!B807&lt;&gt;"",بيانات!K807,"")</f>
        <v/>
      </c>
      <c r="I807" s="88" t="str">
        <f>IF(بيانات!B807&lt;&gt;"",بيانات!P807,"")</f>
        <v/>
      </c>
    </row>
    <row r="808" spans="1:9" ht="21.75" customHeight="1">
      <c r="A808" s="89" t="str">
        <f>IF(بيانات!B808&lt;&gt;"",بيانات!A808,"")</f>
        <v/>
      </c>
      <c r="B808" s="90" t="str">
        <f>IF(بيانات!B808&lt;&gt;"",بيانات!B808,"")</f>
        <v/>
      </c>
      <c r="C808" s="90" t="str">
        <f>IF(بيانات!B808&lt;&gt;"",بيانات!C808,"")</f>
        <v/>
      </c>
      <c r="D808" s="91" t="str">
        <f>IF(بيانات!B808&lt;&gt;"",بيانات!J808,"")</f>
        <v/>
      </c>
      <c r="E808" s="92"/>
      <c r="F808" s="93" t="str">
        <f t="shared" si="12"/>
        <v/>
      </c>
      <c r="G808" s="94"/>
      <c r="H808" s="95" t="str">
        <f>IF(بيانات!B808&lt;&gt;"",بيانات!K808,"")</f>
        <v/>
      </c>
      <c r="I808" s="95" t="str">
        <f>IF(بيانات!B808&lt;&gt;"",بيانات!P808,"")</f>
        <v/>
      </c>
    </row>
    <row r="809" spans="1:9" ht="21.75" customHeight="1">
      <c r="A809" s="82" t="str">
        <f>IF(بيانات!B809&lt;&gt;"",بيانات!A809,"")</f>
        <v/>
      </c>
      <c r="B809" s="83" t="str">
        <f>IF(بيانات!B809&lt;&gt;"",بيانات!B809,"")</f>
        <v/>
      </c>
      <c r="C809" s="83" t="str">
        <f>IF(بيانات!B809&lt;&gt;"",بيانات!C809,"")</f>
        <v/>
      </c>
      <c r="D809" s="84" t="str">
        <f>IF(بيانات!B809&lt;&gt;"",بيانات!J809,"")</f>
        <v/>
      </c>
      <c r="E809" s="85"/>
      <c r="F809" s="86" t="str">
        <f t="shared" si="12"/>
        <v/>
      </c>
      <c r="G809" s="87"/>
      <c r="H809" s="88" t="str">
        <f>IF(بيانات!B809&lt;&gt;"",بيانات!K809,"")</f>
        <v/>
      </c>
      <c r="I809" s="88" t="str">
        <f>IF(بيانات!B809&lt;&gt;"",بيانات!P809,"")</f>
        <v/>
      </c>
    </row>
    <row r="810" spans="1:9" ht="21.75" customHeight="1">
      <c r="A810" s="89" t="str">
        <f>IF(بيانات!B810&lt;&gt;"",بيانات!A810,"")</f>
        <v/>
      </c>
      <c r="B810" s="90" t="str">
        <f>IF(بيانات!B810&lt;&gt;"",بيانات!B810,"")</f>
        <v/>
      </c>
      <c r="C810" s="90" t="str">
        <f>IF(بيانات!B810&lt;&gt;"",بيانات!C810,"")</f>
        <v/>
      </c>
      <c r="D810" s="91" t="str">
        <f>IF(بيانات!B810&lt;&gt;"",بيانات!J810,"")</f>
        <v/>
      </c>
      <c r="E810" s="92"/>
      <c r="F810" s="93" t="str">
        <f t="shared" si="12"/>
        <v/>
      </c>
      <c r="G810" s="94"/>
      <c r="H810" s="95" t="str">
        <f>IF(بيانات!B810&lt;&gt;"",بيانات!K810,"")</f>
        <v/>
      </c>
      <c r="I810" s="95" t="str">
        <f>IF(بيانات!B810&lt;&gt;"",بيانات!P810,"")</f>
        <v/>
      </c>
    </row>
    <row r="811" spans="1:9" ht="21.75" customHeight="1">
      <c r="A811" s="82" t="str">
        <f>IF(بيانات!B811&lt;&gt;"",بيانات!A811,"")</f>
        <v/>
      </c>
      <c r="B811" s="83" t="str">
        <f>IF(بيانات!B811&lt;&gt;"",بيانات!B811,"")</f>
        <v/>
      </c>
      <c r="C811" s="83" t="str">
        <f>IF(بيانات!B811&lt;&gt;"",بيانات!C811,"")</f>
        <v/>
      </c>
      <c r="D811" s="84" t="str">
        <f>IF(بيانات!B811&lt;&gt;"",بيانات!J811,"")</f>
        <v/>
      </c>
      <c r="E811" s="85"/>
      <c r="F811" s="86" t="str">
        <f t="shared" si="12"/>
        <v/>
      </c>
      <c r="G811" s="87"/>
      <c r="H811" s="88" t="str">
        <f>IF(بيانات!B811&lt;&gt;"",بيانات!K811,"")</f>
        <v/>
      </c>
      <c r="I811" s="88" t="str">
        <f>IF(بيانات!B811&lt;&gt;"",بيانات!P811,"")</f>
        <v/>
      </c>
    </row>
    <row r="812" spans="1:9" ht="21.75" customHeight="1">
      <c r="A812" s="89" t="str">
        <f>IF(بيانات!B812&lt;&gt;"",بيانات!A812,"")</f>
        <v/>
      </c>
      <c r="B812" s="90" t="str">
        <f>IF(بيانات!B812&lt;&gt;"",بيانات!B812,"")</f>
        <v/>
      </c>
      <c r="C812" s="90" t="str">
        <f>IF(بيانات!B812&lt;&gt;"",بيانات!C812,"")</f>
        <v/>
      </c>
      <c r="D812" s="91" t="str">
        <f>IF(بيانات!B812&lt;&gt;"",بيانات!J812,"")</f>
        <v/>
      </c>
      <c r="E812" s="92"/>
      <c r="F812" s="93" t="str">
        <f t="shared" si="12"/>
        <v/>
      </c>
      <c r="G812" s="94"/>
      <c r="H812" s="95" t="str">
        <f>IF(بيانات!B812&lt;&gt;"",بيانات!K812,"")</f>
        <v/>
      </c>
      <c r="I812" s="95" t="str">
        <f>IF(بيانات!B812&lt;&gt;"",بيانات!P812,"")</f>
        <v/>
      </c>
    </row>
    <row r="813" spans="1:9" ht="21.75" customHeight="1">
      <c r="A813" s="82" t="str">
        <f>IF(بيانات!B813&lt;&gt;"",بيانات!A813,"")</f>
        <v/>
      </c>
      <c r="B813" s="83" t="str">
        <f>IF(بيانات!B813&lt;&gt;"",بيانات!B813,"")</f>
        <v/>
      </c>
      <c r="C813" s="83" t="str">
        <f>IF(بيانات!B813&lt;&gt;"",بيانات!C813,"")</f>
        <v/>
      </c>
      <c r="D813" s="84" t="str">
        <f>IF(بيانات!B813&lt;&gt;"",بيانات!J813,"")</f>
        <v/>
      </c>
      <c r="E813" s="85"/>
      <c r="F813" s="86" t="str">
        <f t="shared" si="12"/>
        <v/>
      </c>
      <c r="G813" s="87"/>
      <c r="H813" s="88" t="str">
        <f>IF(بيانات!B813&lt;&gt;"",بيانات!K813,"")</f>
        <v/>
      </c>
      <c r="I813" s="88" t="str">
        <f>IF(بيانات!B813&lt;&gt;"",بيانات!P813,"")</f>
        <v/>
      </c>
    </row>
    <row r="814" spans="1:9" ht="21.75" customHeight="1">
      <c r="A814" s="89" t="str">
        <f>IF(بيانات!B814&lt;&gt;"",بيانات!A814,"")</f>
        <v/>
      </c>
      <c r="B814" s="90" t="str">
        <f>IF(بيانات!B814&lt;&gt;"",بيانات!B814,"")</f>
        <v/>
      </c>
      <c r="C814" s="90" t="str">
        <f>IF(بيانات!B814&lt;&gt;"",بيانات!C814,"")</f>
        <v/>
      </c>
      <c r="D814" s="91" t="str">
        <f>IF(بيانات!B814&lt;&gt;"",بيانات!J814,"")</f>
        <v/>
      </c>
      <c r="E814" s="92"/>
      <c r="F814" s="93" t="str">
        <f t="shared" si="12"/>
        <v/>
      </c>
      <c r="G814" s="94"/>
      <c r="H814" s="95" t="str">
        <f>IF(بيانات!B814&lt;&gt;"",بيانات!K814,"")</f>
        <v/>
      </c>
      <c r="I814" s="95" t="str">
        <f>IF(بيانات!B814&lt;&gt;"",بيانات!P814,"")</f>
        <v/>
      </c>
    </row>
    <row r="815" spans="1:9" ht="21.75" customHeight="1">
      <c r="A815" s="82" t="str">
        <f>IF(بيانات!B815&lt;&gt;"",بيانات!A815,"")</f>
        <v/>
      </c>
      <c r="B815" s="83" t="str">
        <f>IF(بيانات!B815&lt;&gt;"",بيانات!B815,"")</f>
        <v/>
      </c>
      <c r="C815" s="83" t="str">
        <f>IF(بيانات!B815&lt;&gt;"",بيانات!C815,"")</f>
        <v/>
      </c>
      <c r="D815" s="84" t="str">
        <f>IF(بيانات!B815&lt;&gt;"",بيانات!J815,"")</f>
        <v/>
      </c>
      <c r="E815" s="85"/>
      <c r="F815" s="86" t="str">
        <f t="shared" si="12"/>
        <v/>
      </c>
      <c r="G815" s="87"/>
      <c r="H815" s="88" t="str">
        <f>IF(بيانات!B815&lt;&gt;"",بيانات!K815,"")</f>
        <v/>
      </c>
      <c r="I815" s="88" t="str">
        <f>IF(بيانات!B815&lt;&gt;"",بيانات!P815,"")</f>
        <v/>
      </c>
    </row>
    <row r="816" spans="1:9" ht="21.75" customHeight="1">
      <c r="A816" s="89" t="str">
        <f>IF(بيانات!B816&lt;&gt;"",بيانات!A816,"")</f>
        <v/>
      </c>
      <c r="B816" s="90" t="str">
        <f>IF(بيانات!B816&lt;&gt;"",بيانات!B816,"")</f>
        <v/>
      </c>
      <c r="C816" s="90" t="str">
        <f>IF(بيانات!B816&lt;&gt;"",بيانات!C816,"")</f>
        <v/>
      </c>
      <c r="D816" s="91" t="str">
        <f>IF(بيانات!B816&lt;&gt;"",بيانات!J816,"")</f>
        <v/>
      </c>
      <c r="E816" s="92"/>
      <c r="F816" s="93" t="str">
        <f t="shared" si="12"/>
        <v/>
      </c>
      <c r="G816" s="94"/>
      <c r="H816" s="95" t="str">
        <f>IF(بيانات!B816&lt;&gt;"",بيانات!K816,"")</f>
        <v/>
      </c>
      <c r="I816" s="95" t="str">
        <f>IF(بيانات!B816&lt;&gt;"",بيانات!P816,"")</f>
        <v/>
      </c>
    </row>
    <row r="817" spans="1:9" ht="21.75" customHeight="1">
      <c r="A817" s="82" t="str">
        <f>IF(بيانات!B817&lt;&gt;"",بيانات!A817,"")</f>
        <v/>
      </c>
      <c r="B817" s="83" t="str">
        <f>IF(بيانات!B817&lt;&gt;"",بيانات!B817,"")</f>
        <v/>
      </c>
      <c r="C817" s="83" t="str">
        <f>IF(بيانات!B817&lt;&gt;"",بيانات!C817,"")</f>
        <v/>
      </c>
      <c r="D817" s="84" t="str">
        <f>IF(بيانات!B817&lt;&gt;"",بيانات!J817,"")</f>
        <v/>
      </c>
      <c r="E817" s="85"/>
      <c r="F817" s="86" t="str">
        <f t="shared" si="12"/>
        <v/>
      </c>
      <c r="G817" s="87"/>
      <c r="H817" s="88" t="str">
        <f>IF(بيانات!B817&lt;&gt;"",بيانات!K817,"")</f>
        <v/>
      </c>
      <c r="I817" s="88" t="str">
        <f>IF(بيانات!B817&lt;&gt;"",بيانات!P817,"")</f>
        <v/>
      </c>
    </row>
    <row r="818" spans="1:9" ht="21.75" customHeight="1">
      <c r="A818" s="89" t="str">
        <f>IF(بيانات!B818&lt;&gt;"",بيانات!A818,"")</f>
        <v/>
      </c>
      <c r="B818" s="90" t="str">
        <f>IF(بيانات!B818&lt;&gt;"",بيانات!B818,"")</f>
        <v/>
      </c>
      <c r="C818" s="90" t="str">
        <f>IF(بيانات!B818&lt;&gt;"",بيانات!C818,"")</f>
        <v/>
      </c>
      <c r="D818" s="91" t="str">
        <f>IF(بيانات!B818&lt;&gt;"",بيانات!J818,"")</f>
        <v/>
      </c>
      <c r="E818" s="92"/>
      <c r="F818" s="93" t="str">
        <f t="shared" si="12"/>
        <v/>
      </c>
      <c r="G818" s="94"/>
      <c r="H818" s="95" t="str">
        <f>IF(بيانات!B818&lt;&gt;"",بيانات!K818,"")</f>
        <v/>
      </c>
      <c r="I818" s="95" t="str">
        <f>IF(بيانات!B818&lt;&gt;"",بيانات!P818,"")</f>
        <v/>
      </c>
    </row>
    <row r="819" spans="1:9" ht="21.75" customHeight="1">
      <c r="A819" s="82" t="str">
        <f>IF(بيانات!B819&lt;&gt;"",بيانات!A819,"")</f>
        <v/>
      </c>
      <c r="B819" s="83" t="str">
        <f>IF(بيانات!B819&lt;&gt;"",بيانات!B819,"")</f>
        <v/>
      </c>
      <c r="C819" s="83" t="str">
        <f>IF(بيانات!B819&lt;&gt;"",بيانات!C819,"")</f>
        <v/>
      </c>
      <c r="D819" s="84" t="str">
        <f>IF(بيانات!B819&lt;&gt;"",بيانات!J819,"")</f>
        <v/>
      </c>
      <c r="E819" s="85"/>
      <c r="F819" s="86" t="str">
        <f t="shared" si="12"/>
        <v/>
      </c>
      <c r="G819" s="87"/>
      <c r="H819" s="88" t="str">
        <f>IF(بيانات!B819&lt;&gt;"",بيانات!K819,"")</f>
        <v/>
      </c>
      <c r="I819" s="88" t="str">
        <f>IF(بيانات!B819&lt;&gt;"",بيانات!P819,"")</f>
        <v/>
      </c>
    </row>
    <row r="820" spans="1:9" ht="21.75" customHeight="1">
      <c r="A820" s="89" t="str">
        <f>IF(بيانات!B820&lt;&gt;"",بيانات!A820,"")</f>
        <v/>
      </c>
      <c r="B820" s="90" t="str">
        <f>IF(بيانات!B820&lt;&gt;"",بيانات!B820,"")</f>
        <v/>
      </c>
      <c r="C820" s="90" t="str">
        <f>IF(بيانات!B820&lt;&gt;"",بيانات!C820,"")</f>
        <v/>
      </c>
      <c r="D820" s="91" t="str">
        <f>IF(بيانات!B820&lt;&gt;"",بيانات!J820,"")</f>
        <v/>
      </c>
      <c r="E820" s="92"/>
      <c r="F820" s="93" t="str">
        <f t="shared" si="12"/>
        <v/>
      </c>
      <c r="G820" s="94"/>
      <c r="H820" s="95" t="str">
        <f>IF(بيانات!B820&lt;&gt;"",بيانات!K820,"")</f>
        <v/>
      </c>
      <c r="I820" s="95" t="str">
        <f>IF(بيانات!B820&lt;&gt;"",بيانات!P820,"")</f>
        <v/>
      </c>
    </row>
    <row r="821" spans="1:9" ht="21.75" customHeight="1">
      <c r="A821" s="82" t="str">
        <f>IF(بيانات!B821&lt;&gt;"",بيانات!A821,"")</f>
        <v/>
      </c>
      <c r="B821" s="83" t="str">
        <f>IF(بيانات!B821&lt;&gt;"",بيانات!B821,"")</f>
        <v/>
      </c>
      <c r="C821" s="83" t="str">
        <f>IF(بيانات!B821&lt;&gt;"",بيانات!C821,"")</f>
        <v/>
      </c>
      <c r="D821" s="84" t="str">
        <f>IF(بيانات!B821&lt;&gt;"",بيانات!J821,"")</f>
        <v/>
      </c>
      <c r="E821" s="85"/>
      <c r="F821" s="86" t="str">
        <f t="shared" si="12"/>
        <v/>
      </c>
      <c r="G821" s="87"/>
      <c r="H821" s="88" t="str">
        <f>IF(بيانات!B821&lt;&gt;"",بيانات!K821,"")</f>
        <v/>
      </c>
      <c r="I821" s="88" t="str">
        <f>IF(بيانات!B821&lt;&gt;"",بيانات!P821,"")</f>
        <v/>
      </c>
    </row>
    <row r="822" spans="1:9" ht="21.75" customHeight="1">
      <c r="A822" s="89" t="str">
        <f>IF(بيانات!B822&lt;&gt;"",بيانات!A822,"")</f>
        <v/>
      </c>
      <c r="B822" s="90" t="str">
        <f>IF(بيانات!B822&lt;&gt;"",بيانات!B822,"")</f>
        <v/>
      </c>
      <c r="C822" s="90" t="str">
        <f>IF(بيانات!B822&lt;&gt;"",بيانات!C822,"")</f>
        <v/>
      </c>
      <c r="D822" s="91" t="str">
        <f>IF(بيانات!B822&lt;&gt;"",بيانات!J822,"")</f>
        <v/>
      </c>
      <c r="E822" s="92"/>
      <c r="F822" s="93" t="str">
        <f t="shared" si="12"/>
        <v/>
      </c>
      <c r="G822" s="94"/>
      <c r="H822" s="95" t="str">
        <f>IF(بيانات!B822&lt;&gt;"",بيانات!K822,"")</f>
        <v/>
      </c>
      <c r="I822" s="95" t="str">
        <f>IF(بيانات!B822&lt;&gt;"",بيانات!P822,"")</f>
        <v/>
      </c>
    </row>
    <row r="823" spans="1:9" ht="21.75" customHeight="1">
      <c r="A823" s="82" t="str">
        <f>IF(بيانات!B823&lt;&gt;"",بيانات!A823,"")</f>
        <v/>
      </c>
      <c r="B823" s="83" t="str">
        <f>IF(بيانات!B823&lt;&gt;"",بيانات!B823,"")</f>
        <v/>
      </c>
      <c r="C823" s="83" t="str">
        <f>IF(بيانات!B823&lt;&gt;"",بيانات!C823,"")</f>
        <v/>
      </c>
      <c r="D823" s="84" t="str">
        <f>IF(بيانات!B823&lt;&gt;"",بيانات!J823,"")</f>
        <v/>
      </c>
      <c r="E823" s="85"/>
      <c r="F823" s="86" t="str">
        <f t="shared" si="12"/>
        <v/>
      </c>
      <c r="G823" s="87"/>
      <c r="H823" s="88" t="str">
        <f>IF(بيانات!B823&lt;&gt;"",بيانات!K823,"")</f>
        <v/>
      </c>
      <c r="I823" s="88" t="str">
        <f>IF(بيانات!B823&lt;&gt;"",بيانات!P823,"")</f>
        <v/>
      </c>
    </row>
    <row r="824" spans="1:9" ht="21.75" customHeight="1">
      <c r="A824" s="89" t="str">
        <f>IF(بيانات!B824&lt;&gt;"",بيانات!A824,"")</f>
        <v/>
      </c>
      <c r="B824" s="90" t="str">
        <f>IF(بيانات!B824&lt;&gt;"",بيانات!B824,"")</f>
        <v/>
      </c>
      <c r="C824" s="90" t="str">
        <f>IF(بيانات!B824&lt;&gt;"",بيانات!C824,"")</f>
        <v/>
      </c>
      <c r="D824" s="91" t="str">
        <f>IF(بيانات!B824&lt;&gt;"",بيانات!J824,"")</f>
        <v/>
      </c>
      <c r="E824" s="92"/>
      <c r="F824" s="93" t="str">
        <f t="shared" si="12"/>
        <v/>
      </c>
      <c r="G824" s="94"/>
      <c r="H824" s="95" t="str">
        <f>IF(بيانات!B824&lt;&gt;"",بيانات!K824,"")</f>
        <v/>
      </c>
      <c r="I824" s="95" t="str">
        <f>IF(بيانات!B824&lt;&gt;"",بيانات!P824,"")</f>
        <v/>
      </c>
    </row>
    <row r="825" spans="1:9" ht="21.75" customHeight="1">
      <c r="A825" s="82" t="str">
        <f>IF(بيانات!B825&lt;&gt;"",بيانات!A825,"")</f>
        <v/>
      </c>
      <c r="B825" s="83" t="str">
        <f>IF(بيانات!B825&lt;&gt;"",بيانات!B825,"")</f>
        <v/>
      </c>
      <c r="C825" s="83" t="str">
        <f>IF(بيانات!B825&lt;&gt;"",بيانات!C825,"")</f>
        <v/>
      </c>
      <c r="D825" s="84" t="str">
        <f>IF(بيانات!B825&lt;&gt;"",بيانات!J825,"")</f>
        <v/>
      </c>
      <c r="E825" s="85"/>
      <c r="F825" s="86" t="str">
        <f t="shared" si="12"/>
        <v/>
      </c>
      <c r="G825" s="87"/>
      <c r="H825" s="88" t="str">
        <f>IF(بيانات!B825&lt;&gt;"",بيانات!K825,"")</f>
        <v/>
      </c>
      <c r="I825" s="88" t="str">
        <f>IF(بيانات!B825&lt;&gt;"",بيانات!P825,"")</f>
        <v/>
      </c>
    </row>
    <row r="826" spans="1:9" ht="21.75" customHeight="1">
      <c r="A826" s="89" t="str">
        <f>IF(بيانات!B826&lt;&gt;"",بيانات!A826,"")</f>
        <v/>
      </c>
      <c r="B826" s="90" t="str">
        <f>IF(بيانات!B826&lt;&gt;"",بيانات!B826,"")</f>
        <v/>
      </c>
      <c r="C826" s="90" t="str">
        <f>IF(بيانات!B826&lt;&gt;"",بيانات!C826,"")</f>
        <v/>
      </c>
      <c r="D826" s="91" t="str">
        <f>IF(بيانات!B826&lt;&gt;"",بيانات!J826,"")</f>
        <v/>
      </c>
      <c r="E826" s="92"/>
      <c r="F826" s="93" t="str">
        <f t="shared" si="12"/>
        <v/>
      </c>
      <c r="G826" s="94"/>
      <c r="H826" s="95" t="str">
        <f>IF(بيانات!B826&lt;&gt;"",بيانات!K826,"")</f>
        <v/>
      </c>
      <c r="I826" s="95" t="str">
        <f>IF(بيانات!B826&lt;&gt;"",بيانات!P826,"")</f>
        <v/>
      </c>
    </row>
    <row r="827" spans="1:9" ht="21.75" customHeight="1">
      <c r="A827" s="82" t="str">
        <f>IF(بيانات!B827&lt;&gt;"",بيانات!A827,"")</f>
        <v/>
      </c>
      <c r="B827" s="83" t="str">
        <f>IF(بيانات!B827&lt;&gt;"",بيانات!B827,"")</f>
        <v/>
      </c>
      <c r="C827" s="83" t="str">
        <f>IF(بيانات!B827&lt;&gt;"",بيانات!C827,"")</f>
        <v/>
      </c>
      <c r="D827" s="84" t="str">
        <f>IF(بيانات!B827&lt;&gt;"",بيانات!J827,"")</f>
        <v/>
      </c>
      <c r="E827" s="85"/>
      <c r="F827" s="86" t="str">
        <f t="shared" si="12"/>
        <v/>
      </c>
      <c r="G827" s="87"/>
      <c r="H827" s="88" t="str">
        <f>IF(بيانات!B827&lt;&gt;"",بيانات!K827,"")</f>
        <v/>
      </c>
      <c r="I827" s="88" t="str">
        <f>IF(بيانات!B827&lt;&gt;"",بيانات!P827,"")</f>
        <v/>
      </c>
    </row>
    <row r="828" spans="1:9" ht="21.75" customHeight="1">
      <c r="A828" s="89" t="str">
        <f>IF(بيانات!B828&lt;&gt;"",بيانات!A828,"")</f>
        <v/>
      </c>
      <c r="B828" s="90" t="str">
        <f>IF(بيانات!B828&lt;&gt;"",بيانات!B828,"")</f>
        <v/>
      </c>
      <c r="C828" s="90" t="str">
        <f>IF(بيانات!B828&lt;&gt;"",بيانات!C828,"")</f>
        <v/>
      </c>
      <c r="D828" s="91" t="str">
        <f>IF(بيانات!B828&lt;&gt;"",بيانات!J828,"")</f>
        <v/>
      </c>
      <c r="E828" s="92"/>
      <c r="F828" s="93" t="str">
        <f t="shared" si="12"/>
        <v/>
      </c>
      <c r="G828" s="94"/>
      <c r="H828" s="95" t="str">
        <f>IF(بيانات!B828&lt;&gt;"",بيانات!K828,"")</f>
        <v/>
      </c>
      <c r="I828" s="95" t="str">
        <f>IF(بيانات!B828&lt;&gt;"",بيانات!P828,"")</f>
        <v/>
      </c>
    </row>
    <row r="829" spans="1:9" ht="21.75" customHeight="1">
      <c r="A829" s="82" t="str">
        <f>IF(بيانات!B829&lt;&gt;"",بيانات!A829,"")</f>
        <v/>
      </c>
      <c r="B829" s="83" t="str">
        <f>IF(بيانات!B829&lt;&gt;"",بيانات!B829,"")</f>
        <v/>
      </c>
      <c r="C829" s="83" t="str">
        <f>IF(بيانات!B829&lt;&gt;"",بيانات!C829,"")</f>
        <v/>
      </c>
      <c r="D829" s="84" t="str">
        <f>IF(بيانات!B829&lt;&gt;"",بيانات!J829,"")</f>
        <v/>
      </c>
      <c r="E829" s="85"/>
      <c r="F829" s="86" t="str">
        <f t="shared" si="12"/>
        <v/>
      </c>
      <c r="G829" s="87"/>
      <c r="H829" s="88" t="str">
        <f>IF(بيانات!B829&lt;&gt;"",بيانات!K829,"")</f>
        <v/>
      </c>
      <c r="I829" s="88" t="str">
        <f>IF(بيانات!B829&lt;&gt;"",بيانات!P829,"")</f>
        <v/>
      </c>
    </row>
    <row r="830" spans="1:9" ht="21.75" customHeight="1">
      <c r="A830" s="89" t="str">
        <f>IF(بيانات!B830&lt;&gt;"",بيانات!A830,"")</f>
        <v/>
      </c>
      <c r="B830" s="90" t="str">
        <f>IF(بيانات!B830&lt;&gt;"",بيانات!B830,"")</f>
        <v/>
      </c>
      <c r="C830" s="90" t="str">
        <f>IF(بيانات!B830&lt;&gt;"",بيانات!C830,"")</f>
        <v/>
      </c>
      <c r="D830" s="91" t="str">
        <f>IF(بيانات!B830&lt;&gt;"",بيانات!J830,"")</f>
        <v/>
      </c>
      <c r="E830" s="92"/>
      <c r="F830" s="93" t="str">
        <f t="shared" si="12"/>
        <v/>
      </c>
      <c r="G830" s="94"/>
      <c r="H830" s="95" t="str">
        <f>IF(بيانات!B830&lt;&gt;"",بيانات!K830,"")</f>
        <v/>
      </c>
      <c r="I830" s="95" t="str">
        <f>IF(بيانات!B830&lt;&gt;"",بيانات!P830,"")</f>
        <v/>
      </c>
    </row>
    <row r="831" spans="1:9" ht="21.75" customHeight="1">
      <c r="A831" s="82" t="str">
        <f>IF(بيانات!B831&lt;&gt;"",بيانات!A831,"")</f>
        <v/>
      </c>
      <c r="B831" s="83" t="str">
        <f>IF(بيانات!B831&lt;&gt;"",بيانات!B831,"")</f>
        <v/>
      </c>
      <c r="C831" s="83" t="str">
        <f>IF(بيانات!B831&lt;&gt;"",بيانات!C831,"")</f>
        <v/>
      </c>
      <c r="D831" s="84" t="str">
        <f>IF(بيانات!B831&lt;&gt;"",بيانات!J831,"")</f>
        <v/>
      </c>
      <c r="E831" s="85"/>
      <c r="F831" s="86" t="str">
        <f t="shared" si="12"/>
        <v/>
      </c>
      <c r="G831" s="87"/>
      <c r="H831" s="88" t="str">
        <f>IF(بيانات!B831&lt;&gt;"",بيانات!K831,"")</f>
        <v/>
      </c>
      <c r="I831" s="88" t="str">
        <f>IF(بيانات!B831&lt;&gt;"",بيانات!P831,"")</f>
        <v/>
      </c>
    </row>
    <row r="832" spans="1:9" ht="21.75" customHeight="1">
      <c r="A832" s="89" t="str">
        <f>IF(بيانات!B832&lt;&gt;"",بيانات!A832,"")</f>
        <v/>
      </c>
      <c r="B832" s="90" t="str">
        <f>IF(بيانات!B832&lt;&gt;"",بيانات!B832,"")</f>
        <v/>
      </c>
      <c r="C832" s="90" t="str">
        <f>IF(بيانات!B832&lt;&gt;"",بيانات!C832,"")</f>
        <v/>
      </c>
      <c r="D832" s="91" t="str">
        <f>IF(بيانات!B832&lt;&gt;"",بيانات!J832,"")</f>
        <v/>
      </c>
      <c r="E832" s="92"/>
      <c r="F832" s="93" t="str">
        <f t="shared" si="12"/>
        <v/>
      </c>
      <c r="G832" s="94"/>
      <c r="H832" s="95" t="str">
        <f>IF(بيانات!B832&lt;&gt;"",بيانات!K832,"")</f>
        <v/>
      </c>
      <c r="I832" s="95" t="str">
        <f>IF(بيانات!B832&lt;&gt;"",بيانات!P832,"")</f>
        <v/>
      </c>
    </row>
    <row r="833" spans="1:9" ht="21.75" customHeight="1">
      <c r="A833" s="82" t="str">
        <f>IF(بيانات!B833&lt;&gt;"",بيانات!A833,"")</f>
        <v/>
      </c>
      <c r="B833" s="83" t="str">
        <f>IF(بيانات!B833&lt;&gt;"",بيانات!B833,"")</f>
        <v/>
      </c>
      <c r="C833" s="83" t="str">
        <f>IF(بيانات!B833&lt;&gt;"",بيانات!C833,"")</f>
        <v/>
      </c>
      <c r="D833" s="84" t="str">
        <f>IF(بيانات!B833&lt;&gt;"",بيانات!J833,"")</f>
        <v/>
      </c>
      <c r="E833" s="85"/>
      <c r="F833" s="86" t="str">
        <f t="shared" si="12"/>
        <v/>
      </c>
      <c r="G833" s="87"/>
      <c r="H833" s="88" t="str">
        <f>IF(بيانات!B833&lt;&gt;"",بيانات!K833,"")</f>
        <v/>
      </c>
      <c r="I833" s="88" t="str">
        <f>IF(بيانات!B833&lt;&gt;"",بيانات!P833,"")</f>
        <v/>
      </c>
    </row>
    <row r="834" spans="1:9" ht="21.75" customHeight="1">
      <c r="A834" s="89" t="str">
        <f>IF(بيانات!B834&lt;&gt;"",بيانات!A834,"")</f>
        <v/>
      </c>
      <c r="B834" s="90" t="str">
        <f>IF(بيانات!B834&lt;&gt;"",بيانات!B834,"")</f>
        <v/>
      </c>
      <c r="C834" s="90" t="str">
        <f>IF(بيانات!B834&lt;&gt;"",بيانات!C834,"")</f>
        <v/>
      </c>
      <c r="D834" s="91" t="str">
        <f>IF(بيانات!B834&lt;&gt;"",بيانات!J834,"")</f>
        <v/>
      </c>
      <c r="E834" s="92"/>
      <c r="F834" s="93" t="str">
        <f t="shared" si="12"/>
        <v/>
      </c>
      <c r="G834" s="94"/>
      <c r="H834" s="95" t="str">
        <f>IF(بيانات!B834&lt;&gt;"",بيانات!K834,"")</f>
        <v/>
      </c>
      <c r="I834" s="95" t="str">
        <f>IF(بيانات!B834&lt;&gt;"",بيانات!P834,"")</f>
        <v/>
      </c>
    </row>
    <row r="835" spans="1:9" ht="21.75" customHeight="1">
      <c r="A835" s="82" t="str">
        <f>IF(بيانات!B835&lt;&gt;"",بيانات!A835,"")</f>
        <v/>
      </c>
      <c r="B835" s="83" t="str">
        <f>IF(بيانات!B835&lt;&gt;"",بيانات!B835,"")</f>
        <v/>
      </c>
      <c r="C835" s="83" t="str">
        <f>IF(بيانات!B835&lt;&gt;"",بيانات!C835,"")</f>
        <v/>
      </c>
      <c r="D835" s="84" t="str">
        <f>IF(بيانات!B835&lt;&gt;"",بيانات!J835,"")</f>
        <v/>
      </c>
      <c r="E835" s="85"/>
      <c r="F835" s="86" t="str">
        <f t="shared" ref="F835:F898" si="13">IF(E835="","",E835+30)</f>
        <v/>
      </c>
      <c r="G835" s="87"/>
      <c r="H835" s="88" t="str">
        <f>IF(بيانات!B835&lt;&gt;"",بيانات!K835,"")</f>
        <v/>
      </c>
      <c r="I835" s="88" t="str">
        <f>IF(بيانات!B835&lt;&gt;"",بيانات!P835,"")</f>
        <v/>
      </c>
    </row>
    <row r="836" spans="1:9" ht="21.75" customHeight="1">
      <c r="A836" s="89" t="str">
        <f>IF(بيانات!B836&lt;&gt;"",بيانات!A836,"")</f>
        <v/>
      </c>
      <c r="B836" s="90" t="str">
        <f>IF(بيانات!B836&lt;&gt;"",بيانات!B836,"")</f>
        <v/>
      </c>
      <c r="C836" s="90" t="str">
        <f>IF(بيانات!B836&lt;&gt;"",بيانات!C836,"")</f>
        <v/>
      </c>
      <c r="D836" s="91" t="str">
        <f>IF(بيانات!B836&lt;&gt;"",بيانات!J836,"")</f>
        <v/>
      </c>
      <c r="E836" s="92"/>
      <c r="F836" s="93" t="str">
        <f t="shared" si="13"/>
        <v/>
      </c>
      <c r="G836" s="94"/>
      <c r="H836" s="95" t="str">
        <f>IF(بيانات!B836&lt;&gt;"",بيانات!K836,"")</f>
        <v/>
      </c>
      <c r="I836" s="95" t="str">
        <f>IF(بيانات!B836&lt;&gt;"",بيانات!P836,"")</f>
        <v/>
      </c>
    </row>
    <row r="837" spans="1:9" ht="21.75" customHeight="1">
      <c r="A837" s="82" t="str">
        <f>IF(بيانات!B837&lt;&gt;"",بيانات!A837,"")</f>
        <v/>
      </c>
      <c r="B837" s="83" t="str">
        <f>IF(بيانات!B837&lt;&gt;"",بيانات!B837,"")</f>
        <v/>
      </c>
      <c r="C837" s="83" t="str">
        <f>IF(بيانات!B837&lt;&gt;"",بيانات!C837,"")</f>
        <v/>
      </c>
      <c r="D837" s="84" t="str">
        <f>IF(بيانات!B837&lt;&gt;"",بيانات!J837,"")</f>
        <v/>
      </c>
      <c r="E837" s="85"/>
      <c r="F837" s="86" t="str">
        <f t="shared" si="13"/>
        <v/>
      </c>
      <c r="G837" s="87"/>
      <c r="H837" s="88" t="str">
        <f>IF(بيانات!B837&lt;&gt;"",بيانات!K837,"")</f>
        <v/>
      </c>
      <c r="I837" s="88" t="str">
        <f>IF(بيانات!B837&lt;&gt;"",بيانات!P837,"")</f>
        <v/>
      </c>
    </row>
    <row r="838" spans="1:9" ht="21.75" customHeight="1">
      <c r="A838" s="89" t="str">
        <f>IF(بيانات!B838&lt;&gt;"",بيانات!A838,"")</f>
        <v/>
      </c>
      <c r="B838" s="90" t="str">
        <f>IF(بيانات!B838&lt;&gt;"",بيانات!B838,"")</f>
        <v/>
      </c>
      <c r="C838" s="90" t="str">
        <f>IF(بيانات!B838&lt;&gt;"",بيانات!C838,"")</f>
        <v/>
      </c>
      <c r="D838" s="91" t="str">
        <f>IF(بيانات!B838&lt;&gt;"",بيانات!J838,"")</f>
        <v/>
      </c>
      <c r="E838" s="92"/>
      <c r="F838" s="93" t="str">
        <f t="shared" si="13"/>
        <v/>
      </c>
      <c r="G838" s="94"/>
      <c r="H838" s="95" t="str">
        <f>IF(بيانات!B838&lt;&gt;"",بيانات!K838,"")</f>
        <v/>
      </c>
      <c r="I838" s="95" t="str">
        <f>IF(بيانات!B838&lt;&gt;"",بيانات!P838,"")</f>
        <v/>
      </c>
    </row>
    <row r="839" spans="1:9" ht="21.75" customHeight="1">
      <c r="A839" s="82" t="str">
        <f>IF(بيانات!B839&lt;&gt;"",بيانات!A839,"")</f>
        <v/>
      </c>
      <c r="B839" s="83" t="str">
        <f>IF(بيانات!B839&lt;&gt;"",بيانات!B839,"")</f>
        <v/>
      </c>
      <c r="C839" s="83" t="str">
        <f>IF(بيانات!B839&lt;&gt;"",بيانات!C839,"")</f>
        <v/>
      </c>
      <c r="D839" s="84" t="str">
        <f>IF(بيانات!B839&lt;&gt;"",بيانات!J839,"")</f>
        <v/>
      </c>
      <c r="E839" s="85"/>
      <c r="F839" s="86" t="str">
        <f t="shared" si="13"/>
        <v/>
      </c>
      <c r="G839" s="87"/>
      <c r="H839" s="88" t="str">
        <f>IF(بيانات!B839&lt;&gt;"",بيانات!K839,"")</f>
        <v/>
      </c>
      <c r="I839" s="88" t="str">
        <f>IF(بيانات!B839&lt;&gt;"",بيانات!P839,"")</f>
        <v/>
      </c>
    </row>
    <row r="840" spans="1:9" ht="21.75" customHeight="1">
      <c r="A840" s="89" t="str">
        <f>IF(بيانات!B840&lt;&gt;"",بيانات!A840,"")</f>
        <v/>
      </c>
      <c r="B840" s="90" t="str">
        <f>IF(بيانات!B840&lt;&gt;"",بيانات!B840,"")</f>
        <v/>
      </c>
      <c r="C840" s="90" t="str">
        <f>IF(بيانات!B840&lt;&gt;"",بيانات!C840,"")</f>
        <v/>
      </c>
      <c r="D840" s="91" t="str">
        <f>IF(بيانات!B840&lt;&gt;"",بيانات!J840,"")</f>
        <v/>
      </c>
      <c r="E840" s="92"/>
      <c r="F840" s="93" t="str">
        <f t="shared" si="13"/>
        <v/>
      </c>
      <c r="G840" s="94"/>
      <c r="H840" s="95" t="str">
        <f>IF(بيانات!B840&lt;&gt;"",بيانات!K840,"")</f>
        <v/>
      </c>
      <c r="I840" s="95" t="str">
        <f>IF(بيانات!B840&lt;&gt;"",بيانات!P840,"")</f>
        <v/>
      </c>
    </row>
    <row r="841" spans="1:9" ht="21.75" customHeight="1">
      <c r="A841" s="82" t="str">
        <f>IF(بيانات!B841&lt;&gt;"",بيانات!A841,"")</f>
        <v/>
      </c>
      <c r="B841" s="83" t="str">
        <f>IF(بيانات!B841&lt;&gt;"",بيانات!B841,"")</f>
        <v/>
      </c>
      <c r="C841" s="83" t="str">
        <f>IF(بيانات!B841&lt;&gt;"",بيانات!C841,"")</f>
        <v/>
      </c>
      <c r="D841" s="84" t="str">
        <f>IF(بيانات!B841&lt;&gt;"",بيانات!J841,"")</f>
        <v/>
      </c>
      <c r="E841" s="85"/>
      <c r="F841" s="86" t="str">
        <f t="shared" si="13"/>
        <v/>
      </c>
      <c r="G841" s="87"/>
      <c r="H841" s="88" t="str">
        <f>IF(بيانات!B841&lt;&gt;"",بيانات!K841,"")</f>
        <v/>
      </c>
      <c r="I841" s="88" t="str">
        <f>IF(بيانات!B841&lt;&gt;"",بيانات!P841,"")</f>
        <v/>
      </c>
    </row>
    <row r="842" spans="1:9" ht="21.75" customHeight="1">
      <c r="A842" s="89" t="str">
        <f>IF(بيانات!B842&lt;&gt;"",بيانات!A842,"")</f>
        <v/>
      </c>
      <c r="B842" s="90" t="str">
        <f>IF(بيانات!B842&lt;&gt;"",بيانات!B842,"")</f>
        <v/>
      </c>
      <c r="C842" s="90" t="str">
        <f>IF(بيانات!B842&lt;&gt;"",بيانات!C842,"")</f>
        <v/>
      </c>
      <c r="D842" s="91" t="str">
        <f>IF(بيانات!B842&lt;&gt;"",بيانات!J842,"")</f>
        <v/>
      </c>
      <c r="E842" s="92"/>
      <c r="F842" s="93" t="str">
        <f t="shared" si="13"/>
        <v/>
      </c>
      <c r="G842" s="94"/>
      <c r="H842" s="95" t="str">
        <f>IF(بيانات!B842&lt;&gt;"",بيانات!K842,"")</f>
        <v/>
      </c>
      <c r="I842" s="95" t="str">
        <f>IF(بيانات!B842&lt;&gt;"",بيانات!P842,"")</f>
        <v/>
      </c>
    </row>
    <row r="843" spans="1:9" ht="21.75" customHeight="1">
      <c r="A843" s="82" t="str">
        <f>IF(بيانات!B843&lt;&gt;"",بيانات!A843,"")</f>
        <v/>
      </c>
      <c r="B843" s="83" t="str">
        <f>IF(بيانات!B843&lt;&gt;"",بيانات!B843,"")</f>
        <v/>
      </c>
      <c r="C843" s="83" t="str">
        <f>IF(بيانات!B843&lt;&gt;"",بيانات!C843,"")</f>
        <v/>
      </c>
      <c r="D843" s="84" t="str">
        <f>IF(بيانات!B843&lt;&gt;"",بيانات!J843,"")</f>
        <v/>
      </c>
      <c r="E843" s="85"/>
      <c r="F843" s="86" t="str">
        <f t="shared" si="13"/>
        <v/>
      </c>
      <c r="G843" s="87"/>
      <c r="H843" s="88" t="str">
        <f>IF(بيانات!B843&lt;&gt;"",بيانات!K843,"")</f>
        <v/>
      </c>
      <c r="I843" s="88" t="str">
        <f>IF(بيانات!B843&lt;&gt;"",بيانات!P843,"")</f>
        <v/>
      </c>
    </row>
    <row r="844" spans="1:9" ht="21.75" customHeight="1">
      <c r="A844" s="89" t="str">
        <f>IF(بيانات!B844&lt;&gt;"",بيانات!A844,"")</f>
        <v/>
      </c>
      <c r="B844" s="90" t="str">
        <f>IF(بيانات!B844&lt;&gt;"",بيانات!B844,"")</f>
        <v/>
      </c>
      <c r="C844" s="90" t="str">
        <f>IF(بيانات!B844&lt;&gt;"",بيانات!C844,"")</f>
        <v/>
      </c>
      <c r="D844" s="91" t="str">
        <f>IF(بيانات!B844&lt;&gt;"",بيانات!J844,"")</f>
        <v/>
      </c>
      <c r="E844" s="92"/>
      <c r="F844" s="93" t="str">
        <f t="shared" si="13"/>
        <v/>
      </c>
      <c r="G844" s="94"/>
      <c r="H844" s="95" t="str">
        <f>IF(بيانات!B844&lt;&gt;"",بيانات!K844,"")</f>
        <v/>
      </c>
      <c r="I844" s="95" t="str">
        <f>IF(بيانات!B844&lt;&gt;"",بيانات!P844,"")</f>
        <v/>
      </c>
    </row>
    <row r="845" spans="1:9" ht="21.75" customHeight="1">
      <c r="A845" s="82" t="str">
        <f>IF(بيانات!B845&lt;&gt;"",بيانات!A845,"")</f>
        <v/>
      </c>
      <c r="B845" s="83" t="str">
        <f>IF(بيانات!B845&lt;&gt;"",بيانات!B845,"")</f>
        <v/>
      </c>
      <c r="C845" s="83" t="str">
        <f>IF(بيانات!B845&lt;&gt;"",بيانات!C845,"")</f>
        <v/>
      </c>
      <c r="D845" s="84" t="str">
        <f>IF(بيانات!B845&lt;&gt;"",بيانات!J845,"")</f>
        <v/>
      </c>
      <c r="E845" s="85"/>
      <c r="F845" s="86" t="str">
        <f t="shared" si="13"/>
        <v/>
      </c>
      <c r="G845" s="87"/>
      <c r="H845" s="88" t="str">
        <f>IF(بيانات!B845&lt;&gt;"",بيانات!K845,"")</f>
        <v/>
      </c>
      <c r="I845" s="88" t="str">
        <f>IF(بيانات!B845&lt;&gt;"",بيانات!P845,"")</f>
        <v/>
      </c>
    </row>
    <row r="846" spans="1:9" ht="21.75" customHeight="1">
      <c r="A846" s="89" t="str">
        <f>IF(بيانات!B846&lt;&gt;"",بيانات!A846,"")</f>
        <v/>
      </c>
      <c r="B846" s="90" t="str">
        <f>IF(بيانات!B846&lt;&gt;"",بيانات!B846,"")</f>
        <v/>
      </c>
      <c r="C846" s="90" t="str">
        <f>IF(بيانات!B846&lt;&gt;"",بيانات!C846,"")</f>
        <v/>
      </c>
      <c r="D846" s="91" t="str">
        <f>IF(بيانات!B846&lt;&gt;"",بيانات!J846,"")</f>
        <v/>
      </c>
      <c r="E846" s="92"/>
      <c r="F846" s="93" t="str">
        <f t="shared" si="13"/>
        <v/>
      </c>
      <c r="G846" s="94"/>
      <c r="H846" s="95" t="str">
        <f>IF(بيانات!B846&lt;&gt;"",بيانات!K846,"")</f>
        <v/>
      </c>
      <c r="I846" s="95" t="str">
        <f>IF(بيانات!B846&lt;&gt;"",بيانات!P846,"")</f>
        <v/>
      </c>
    </row>
    <row r="847" spans="1:9" ht="21.75" customHeight="1">
      <c r="A847" s="82" t="str">
        <f>IF(بيانات!B847&lt;&gt;"",بيانات!A847,"")</f>
        <v/>
      </c>
      <c r="B847" s="83" t="str">
        <f>IF(بيانات!B847&lt;&gt;"",بيانات!B847,"")</f>
        <v/>
      </c>
      <c r="C847" s="83" t="str">
        <f>IF(بيانات!B847&lt;&gt;"",بيانات!C847,"")</f>
        <v/>
      </c>
      <c r="D847" s="84" t="str">
        <f>IF(بيانات!B847&lt;&gt;"",بيانات!J847,"")</f>
        <v/>
      </c>
      <c r="E847" s="85"/>
      <c r="F847" s="86" t="str">
        <f t="shared" si="13"/>
        <v/>
      </c>
      <c r="G847" s="87"/>
      <c r="H847" s="88" t="str">
        <f>IF(بيانات!B847&lt;&gt;"",بيانات!K847,"")</f>
        <v/>
      </c>
      <c r="I847" s="88" t="str">
        <f>IF(بيانات!B847&lt;&gt;"",بيانات!P847,"")</f>
        <v/>
      </c>
    </row>
    <row r="848" spans="1:9" ht="21.75" customHeight="1">
      <c r="A848" s="89" t="str">
        <f>IF(بيانات!B848&lt;&gt;"",بيانات!A848,"")</f>
        <v/>
      </c>
      <c r="B848" s="90" t="str">
        <f>IF(بيانات!B848&lt;&gt;"",بيانات!B848,"")</f>
        <v/>
      </c>
      <c r="C848" s="90" t="str">
        <f>IF(بيانات!B848&lt;&gt;"",بيانات!C848,"")</f>
        <v/>
      </c>
      <c r="D848" s="91" t="str">
        <f>IF(بيانات!B848&lt;&gt;"",بيانات!J848,"")</f>
        <v/>
      </c>
      <c r="E848" s="92"/>
      <c r="F848" s="93" t="str">
        <f t="shared" si="13"/>
        <v/>
      </c>
      <c r="G848" s="94"/>
      <c r="H848" s="95" t="str">
        <f>IF(بيانات!B848&lt;&gt;"",بيانات!K848,"")</f>
        <v/>
      </c>
      <c r="I848" s="95" t="str">
        <f>IF(بيانات!B848&lt;&gt;"",بيانات!P848,"")</f>
        <v/>
      </c>
    </row>
    <row r="849" spans="1:9" ht="21.75" customHeight="1">
      <c r="A849" s="82" t="str">
        <f>IF(بيانات!B849&lt;&gt;"",بيانات!A849,"")</f>
        <v/>
      </c>
      <c r="B849" s="83" t="str">
        <f>IF(بيانات!B849&lt;&gt;"",بيانات!B849,"")</f>
        <v/>
      </c>
      <c r="C849" s="83" t="str">
        <f>IF(بيانات!B849&lt;&gt;"",بيانات!C849,"")</f>
        <v/>
      </c>
      <c r="D849" s="84" t="str">
        <f>IF(بيانات!B849&lt;&gt;"",بيانات!J849,"")</f>
        <v/>
      </c>
      <c r="E849" s="85"/>
      <c r="F849" s="86" t="str">
        <f t="shared" si="13"/>
        <v/>
      </c>
      <c r="G849" s="87"/>
      <c r="H849" s="88" t="str">
        <f>IF(بيانات!B849&lt;&gt;"",بيانات!K849,"")</f>
        <v/>
      </c>
      <c r="I849" s="88" t="str">
        <f>IF(بيانات!B849&lt;&gt;"",بيانات!P849,"")</f>
        <v/>
      </c>
    </row>
    <row r="850" spans="1:9" ht="21.75" customHeight="1">
      <c r="A850" s="89" t="str">
        <f>IF(بيانات!B850&lt;&gt;"",بيانات!A850,"")</f>
        <v/>
      </c>
      <c r="B850" s="90" t="str">
        <f>IF(بيانات!B850&lt;&gt;"",بيانات!B850,"")</f>
        <v/>
      </c>
      <c r="C850" s="90" t="str">
        <f>IF(بيانات!B850&lt;&gt;"",بيانات!C850,"")</f>
        <v/>
      </c>
      <c r="D850" s="91" t="str">
        <f>IF(بيانات!B850&lt;&gt;"",بيانات!J850,"")</f>
        <v/>
      </c>
      <c r="E850" s="92"/>
      <c r="F850" s="93" t="str">
        <f t="shared" si="13"/>
        <v/>
      </c>
      <c r="G850" s="94"/>
      <c r="H850" s="95" t="str">
        <f>IF(بيانات!B850&lt;&gt;"",بيانات!K850,"")</f>
        <v/>
      </c>
      <c r="I850" s="95" t="str">
        <f>IF(بيانات!B850&lt;&gt;"",بيانات!P850,"")</f>
        <v/>
      </c>
    </row>
    <row r="851" spans="1:9" ht="21.75" customHeight="1">
      <c r="A851" s="82" t="str">
        <f>IF(بيانات!B851&lt;&gt;"",بيانات!A851,"")</f>
        <v/>
      </c>
      <c r="B851" s="83" t="str">
        <f>IF(بيانات!B851&lt;&gt;"",بيانات!B851,"")</f>
        <v/>
      </c>
      <c r="C851" s="83" t="str">
        <f>IF(بيانات!B851&lt;&gt;"",بيانات!C851,"")</f>
        <v/>
      </c>
      <c r="D851" s="84" t="str">
        <f>IF(بيانات!B851&lt;&gt;"",بيانات!J851,"")</f>
        <v/>
      </c>
      <c r="E851" s="85"/>
      <c r="F851" s="86" t="str">
        <f t="shared" si="13"/>
        <v/>
      </c>
      <c r="G851" s="87"/>
      <c r="H851" s="88" t="str">
        <f>IF(بيانات!B851&lt;&gt;"",بيانات!K851,"")</f>
        <v/>
      </c>
      <c r="I851" s="88" t="str">
        <f>IF(بيانات!B851&lt;&gt;"",بيانات!P851,"")</f>
        <v/>
      </c>
    </row>
    <row r="852" spans="1:9" ht="21.75" customHeight="1">
      <c r="A852" s="89" t="str">
        <f>IF(بيانات!B852&lt;&gt;"",بيانات!A852,"")</f>
        <v/>
      </c>
      <c r="B852" s="90" t="str">
        <f>IF(بيانات!B852&lt;&gt;"",بيانات!B852,"")</f>
        <v/>
      </c>
      <c r="C852" s="90" t="str">
        <f>IF(بيانات!B852&lt;&gt;"",بيانات!C852,"")</f>
        <v/>
      </c>
      <c r="D852" s="91" t="str">
        <f>IF(بيانات!B852&lt;&gt;"",بيانات!J852,"")</f>
        <v/>
      </c>
      <c r="E852" s="92"/>
      <c r="F852" s="93" t="str">
        <f t="shared" si="13"/>
        <v/>
      </c>
      <c r="G852" s="94"/>
      <c r="H852" s="95" t="str">
        <f>IF(بيانات!B852&lt;&gt;"",بيانات!K852,"")</f>
        <v/>
      </c>
      <c r="I852" s="95" t="str">
        <f>IF(بيانات!B852&lt;&gt;"",بيانات!P852,"")</f>
        <v/>
      </c>
    </row>
    <row r="853" spans="1:9" ht="21.75" customHeight="1">
      <c r="A853" s="82" t="str">
        <f>IF(بيانات!B853&lt;&gt;"",بيانات!A853,"")</f>
        <v/>
      </c>
      <c r="B853" s="83" t="str">
        <f>IF(بيانات!B853&lt;&gt;"",بيانات!B853,"")</f>
        <v/>
      </c>
      <c r="C853" s="83" t="str">
        <f>IF(بيانات!B853&lt;&gt;"",بيانات!C853,"")</f>
        <v/>
      </c>
      <c r="D853" s="84" t="str">
        <f>IF(بيانات!B853&lt;&gt;"",بيانات!J853,"")</f>
        <v/>
      </c>
      <c r="E853" s="85"/>
      <c r="F853" s="86" t="str">
        <f t="shared" si="13"/>
        <v/>
      </c>
      <c r="G853" s="87"/>
      <c r="H853" s="88" t="str">
        <f>IF(بيانات!B853&lt;&gt;"",بيانات!K853,"")</f>
        <v/>
      </c>
      <c r="I853" s="88" t="str">
        <f>IF(بيانات!B853&lt;&gt;"",بيانات!P853,"")</f>
        <v/>
      </c>
    </row>
    <row r="854" spans="1:9" ht="21.75" customHeight="1">
      <c r="A854" s="89" t="str">
        <f>IF(بيانات!B854&lt;&gt;"",بيانات!A854,"")</f>
        <v/>
      </c>
      <c r="B854" s="90" t="str">
        <f>IF(بيانات!B854&lt;&gt;"",بيانات!B854,"")</f>
        <v/>
      </c>
      <c r="C854" s="90" t="str">
        <f>IF(بيانات!B854&lt;&gt;"",بيانات!C854,"")</f>
        <v/>
      </c>
      <c r="D854" s="91" t="str">
        <f>IF(بيانات!B854&lt;&gt;"",بيانات!J854,"")</f>
        <v/>
      </c>
      <c r="E854" s="92"/>
      <c r="F854" s="93" t="str">
        <f t="shared" si="13"/>
        <v/>
      </c>
      <c r="G854" s="94"/>
      <c r="H854" s="95" t="str">
        <f>IF(بيانات!B854&lt;&gt;"",بيانات!K854,"")</f>
        <v/>
      </c>
      <c r="I854" s="95" t="str">
        <f>IF(بيانات!B854&lt;&gt;"",بيانات!P854,"")</f>
        <v/>
      </c>
    </row>
    <row r="855" spans="1:9" ht="21.75" customHeight="1">
      <c r="A855" s="82" t="str">
        <f>IF(بيانات!B855&lt;&gt;"",بيانات!A855,"")</f>
        <v/>
      </c>
      <c r="B855" s="83" t="str">
        <f>IF(بيانات!B855&lt;&gt;"",بيانات!B855,"")</f>
        <v/>
      </c>
      <c r="C855" s="83" t="str">
        <f>IF(بيانات!B855&lt;&gt;"",بيانات!C855,"")</f>
        <v/>
      </c>
      <c r="D855" s="84" t="str">
        <f>IF(بيانات!B855&lt;&gt;"",بيانات!J855,"")</f>
        <v/>
      </c>
      <c r="E855" s="85"/>
      <c r="F855" s="86" t="str">
        <f t="shared" si="13"/>
        <v/>
      </c>
      <c r="G855" s="87"/>
      <c r="H855" s="88" t="str">
        <f>IF(بيانات!B855&lt;&gt;"",بيانات!K855,"")</f>
        <v/>
      </c>
      <c r="I855" s="88" t="str">
        <f>IF(بيانات!B855&lt;&gt;"",بيانات!P855,"")</f>
        <v/>
      </c>
    </row>
    <row r="856" spans="1:9" ht="21.75" customHeight="1">
      <c r="A856" s="89" t="str">
        <f>IF(بيانات!B856&lt;&gt;"",بيانات!A856,"")</f>
        <v/>
      </c>
      <c r="B856" s="90" t="str">
        <f>IF(بيانات!B856&lt;&gt;"",بيانات!B856,"")</f>
        <v/>
      </c>
      <c r="C856" s="90" t="str">
        <f>IF(بيانات!B856&lt;&gt;"",بيانات!C856,"")</f>
        <v/>
      </c>
      <c r="D856" s="91" t="str">
        <f>IF(بيانات!B856&lt;&gt;"",بيانات!J856,"")</f>
        <v/>
      </c>
      <c r="E856" s="92"/>
      <c r="F856" s="93" t="str">
        <f t="shared" si="13"/>
        <v/>
      </c>
      <c r="G856" s="94"/>
      <c r="H856" s="95" t="str">
        <f>IF(بيانات!B856&lt;&gt;"",بيانات!K856,"")</f>
        <v/>
      </c>
      <c r="I856" s="95" t="str">
        <f>IF(بيانات!B856&lt;&gt;"",بيانات!P856,"")</f>
        <v/>
      </c>
    </row>
    <row r="857" spans="1:9" ht="21.75" customHeight="1">
      <c r="A857" s="82" t="str">
        <f>IF(بيانات!B857&lt;&gt;"",بيانات!A857,"")</f>
        <v/>
      </c>
      <c r="B857" s="83" t="str">
        <f>IF(بيانات!B857&lt;&gt;"",بيانات!B857,"")</f>
        <v/>
      </c>
      <c r="C857" s="83" t="str">
        <f>IF(بيانات!B857&lt;&gt;"",بيانات!C857,"")</f>
        <v/>
      </c>
      <c r="D857" s="84" t="str">
        <f>IF(بيانات!B857&lt;&gt;"",بيانات!J857,"")</f>
        <v/>
      </c>
      <c r="E857" s="85"/>
      <c r="F857" s="86" t="str">
        <f t="shared" si="13"/>
        <v/>
      </c>
      <c r="G857" s="87"/>
      <c r="H857" s="88" t="str">
        <f>IF(بيانات!B857&lt;&gt;"",بيانات!K857,"")</f>
        <v/>
      </c>
      <c r="I857" s="88" t="str">
        <f>IF(بيانات!B857&lt;&gt;"",بيانات!P857,"")</f>
        <v/>
      </c>
    </row>
    <row r="858" spans="1:9" ht="21.75" customHeight="1">
      <c r="A858" s="89" t="str">
        <f>IF(بيانات!B858&lt;&gt;"",بيانات!A858,"")</f>
        <v/>
      </c>
      <c r="B858" s="90" t="str">
        <f>IF(بيانات!B858&lt;&gt;"",بيانات!B858,"")</f>
        <v/>
      </c>
      <c r="C858" s="90" t="str">
        <f>IF(بيانات!B858&lt;&gt;"",بيانات!C858,"")</f>
        <v/>
      </c>
      <c r="D858" s="91" t="str">
        <f>IF(بيانات!B858&lt;&gt;"",بيانات!J858,"")</f>
        <v/>
      </c>
      <c r="E858" s="92"/>
      <c r="F858" s="93" t="str">
        <f t="shared" si="13"/>
        <v/>
      </c>
      <c r="G858" s="94"/>
      <c r="H858" s="95" t="str">
        <f>IF(بيانات!B858&lt;&gt;"",بيانات!K858,"")</f>
        <v/>
      </c>
      <c r="I858" s="95" t="str">
        <f>IF(بيانات!B858&lt;&gt;"",بيانات!P858,"")</f>
        <v/>
      </c>
    </row>
    <row r="859" spans="1:9" ht="21.75" customHeight="1">
      <c r="A859" s="82" t="str">
        <f>IF(بيانات!B859&lt;&gt;"",بيانات!A859,"")</f>
        <v/>
      </c>
      <c r="B859" s="83" t="str">
        <f>IF(بيانات!B859&lt;&gt;"",بيانات!B859,"")</f>
        <v/>
      </c>
      <c r="C859" s="83" t="str">
        <f>IF(بيانات!B859&lt;&gt;"",بيانات!C859,"")</f>
        <v/>
      </c>
      <c r="D859" s="84" t="str">
        <f>IF(بيانات!B859&lt;&gt;"",بيانات!J859,"")</f>
        <v/>
      </c>
      <c r="E859" s="85"/>
      <c r="F859" s="86" t="str">
        <f t="shared" si="13"/>
        <v/>
      </c>
      <c r="G859" s="87"/>
      <c r="H859" s="88" t="str">
        <f>IF(بيانات!B859&lt;&gt;"",بيانات!K859,"")</f>
        <v/>
      </c>
      <c r="I859" s="88" t="str">
        <f>IF(بيانات!B859&lt;&gt;"",بيانات!P859,"")</f>
        <v/>
      </c>
    </row>
    <row r="860" spans="1:9" ht="21.75" customHeight="1">
      <c r="A860" s="89" t="str">
        <f>IF(بيانات!B860&lt;&gt;"",بيانات!A860,"")</f>
        <v/>
      </c>
      <c r="B860" s="90" t="str">
        <f>IF(بيانات!B860&lt;&gt;"",بيانات!B860,"")</f>
        <v/>
      </c>
      <c r="C860" s="90" t="str">
        <f>IF(بيانات!B860&lt;&gt;"",بيانات!C860,"")</f>
        <v/>
      </c>
      <c r="D860" s="91" t="str">
        <f>IF(بيانات!B860&lt;&gt;"",بيانات!J860,"")</f>
        <v/>
      </c>
      <c r="E860" s="92"/>
      <c r="F860" s="93" t="str">
        <f t="shared" si="13"/>
        <v/>
      </c>
      <c r="G860" s="94"/>
      <c r="H860" s="95" t="str">
        <f>IF(بيانات!B860&lt;&gt;"",بيانات!K860,"")</f>
        <v/>
      </c>
      <c r="I860" s="95" t="str">
        <f>IF(بيانات!B860&lt;&gt;"",بيانات!P860,"")</f>
        <v/>
      </c>
    </row>
    <row r="861" spans="1:9" ht="21.75" customHeight="1">
      <c r="A861" s="82" t="str">
        <f>IF(بيانات!B861&lt;&gt;"",بيانات!A861,"")</f>
        <v/>
      </c>
      <c r="B861" s="83" t="str">
        <f>IF(بيانات!B861&lt;&gt;"",بيانات!B861,"")</f>
        <v/>
      </c>
      <c r="C861" s="83" t="str">
        <f>IF(بيانات!B861&lt;&gt;"",بيانات!C861,"")</f>
        <v/>
      </c>
      <c r="D861" s="84" t="str">
        <f>IF(بيانات!B861&lt;&gt;"",بيانات!J861,"")</f>
        <v/>
      </c>
      <c r="E861" s="85"/>
      <c r="F861" s="86" t="str">
        <f t="shared" si="13"/>
        <v/>
      </c>
      <c r="G861" s="87"/>
      <c r="H861" s="88" t="str">
        <f>IF(بيانات!B861&lt;&gt;"",بيانات!K861,"")</f>
        <v/>
      </c>
      <c r="I861" s="88" t="str">
        <f>IF(بيانات!B861&lt;&gt;"",بيانات!P861,"")</f>
        <v/>
      </c>
    </row>
    <row r="862" spans="1:9" ht="21.75" customHeight="1">
      <c r="A862" s="89" t="str">
        <f>IF(بيانات!B862&lt;&gt;"",بيانات!A862,"")</f>
        <v/>
      </c>
      <c r="B862" s="90" t="str">
        <f>IF(بيانات!B862&lt;&gt;"",بيانات!B862,"")</f>
        <v/>
      </c>
      <c r="C862" s="90" t="str">
        <f>IF(بيانات!B862&lt;&gt;"",بيانات!C862,"")</f>
        <v/>
      </c>
      <c r="D862" s="91" t="str">
        <f>IF(بيانات!B862&lt;&gt;"",بيانات!J862,"")</f>
        <v/>
      </c>
      <c r="E862" s="92"/>
      <c r="F862" s="93" t="str">
        <f t="shared" si="13"/>
        <v/>
      </c>
      <c r="G862" s="94"/>
      <c r="H862" s="95" t="str">
        <f>IF(بيانات!B862&lt;&gt;"",بيانات!K862,"")</f>
        <v/>
      </c>
      <c r="I862" s="95" t="str">
        <f>IF(بيانات!B862&lt;&gt;"",بيانات!P862,"")</f>
        <v/>
      </c>
    </row>
    <row r="863" spans="1:9" ht="21.75" customHeight="1">
      <c r="A863" s="82" t="str">
        <f>IF(بيانات!B863&lt;&gt;"",بيانات!A863,"")</f>
        <v/>
      </c>
      <c r="B863" s="83" t="str">
        <f>IF(بيانات!B863&lt;&gt;"",بيانات!B863,"")</f>
        <v/>
      </c>
      <c r="C863" s="83" t="str">
        <f>IF(بيانات!B863&lt;&gt;"",بيانات!C863,"")</f>
        <v/>
      </c>
      <c r="D863" s="84" t="str">
        <f>IF(بيانات!B863&lt;&gt;"",بيانات!J863,"")</f>
        <v/>
      </c>
      <c r="E863" s="85"/>
      <c r="F863" s="86" t="str">
        <f t="shared" si="13"/>
        <v/>
      </c>
      <c r="G863" s="87"/>
      <c r="H863" s="88" t="str">
        <f>IF(بيانات!B863&lt;&gt;"",بيانات!K863,"")</f>
        <v/>
      </c>
      <c r="I863" s="88" t="str">
        <f>IF(بيانات!B863&lt;&gt;"",بيانات!P863,"")</f>
        <v/>
      </c>
    </row>
    <row r="864" spans="1:9" ht="21.75" customHeight="1">
      <c r="A864" s="89" t="str">
        <f>IF(بيانات!B864&lt;&gt;"",بيانات!A864,"")</f>
        <v/>
      </c>
      <c r="B864" s="90" t="str">
        <f>IF(بيانات!B864&lt;&gt;"",بيانات!B864,"")</f>
        <v/>
      </c>
      <c r="C864" s="90" t="str">
        <f>IF(بيانات!B864&lt;&gt;"",بيانات!C864,"")</f>
        <v/>
      </c>
      <c r="D864" s="91" t="str">
        <f>IF(بيانات!B864&lt;&gt;"",بيانات!J864,"")</f>
        <v/>
      </c>
      <c r="E864" s="92"/>
      <c r="F864" s="93" t="str">
        <f t="shared" si="13"/>
        <v/>
      </c>
      <c r="G864" s="94"/>
      <c r="H864" s="95" t="str">
        <f>IF(بيانات!B864&lt;&gt;"",بيانات!K864,"")</f>
        <v/>
      </c>
      <c r="I864" s="95" t="str">
        <f>IF(بيانات!B864&lt;&gt;"",بيانات!P864,"")</f>
        <v/>
      </c>
    </row>
    <row r="865" spans="1:9" ht="21.75" customHeight="1">
      <c r="A865" s="82" t="str">
        <f>IF(بيانات!B865&lt;&gt;"",بيانات!A865,"")</f>
        <v/>
      </c>
      <c r="B865" s="83" t="str">
        <f>IF(بيانات!B865&lt;&gt;"",بيانات!B865,"")</f>
        <v/>
      </c>
      <c r="C865" s="83" t="str">
        <f>IF(بيانات!B865&lt;&gt;"",بيانات!C865,"")</f>
        <v/>
      </c>
      <c r="D865" s="84" t="str">
        <f>IF(بيانات!B865&lt;&gt;"",بيانات!J865,"")</f>
        <v/>
      </c>
      <c r="E865" s="85"/>
      <c r="F865" s="86" t="str">
        <f t="shared" si="13"/>
        <v/>
      </c>
      <c r="G865" s="87"/>
      <c r="H865" s="88" t="str">
        <f>IF(بيانات!B865&lt;&gt;"",بيانات!K865,"")</f>
        <v/>
      </c>
      <c r="I865" s="88" t="str">
        <f>IF(بيانات!B865&lt;&gt;"",بيانات!P865,"")</f>
        <v/>
      </c>
    </row>
    <row r="866" spans="1:9" ht="21.75" customHeight="1">
      <c r="A866" s="89" t="str">
        <f>IF(بيانات!B866&lt;&gt;"",بيانات!A866,"")</f>
        <v/>
      </c>
      <c r="B866" s="90" t="str">
        <f>IF(بيانات!B866&lt;&gt;"",بيانات!B866,"")</f>
        <v/>
      </c>
      <c r="C866" s="90" t="str">
        <f>IF(بيانات!B866&lt;&gt;"",بيانات!C866,"")</f>
        <v/>
      </c>
      <c r="D866" s="91" t="str">
        <f>IF(بيانات!B866&lt;&gt;"",بيانات!J866,"")</f>
        <v/>
      </c>
      <c r="E866" s="92"/>
      <c r="F866" s="93" t="str">
        <f t="shared" si="13"/>
        <v/>
      </c>
      <c r="G866" s="94"/>
      <c r="H866" s="95" t="str">
        <f>IF(بيانات!B866&lt;&gt;"",بيانات!K866,"")</f>
        <v/>
      </c>
      <c r="I866" s="95" t="str">
        <f>IF(بيانات!B866&lt;&gt;"",بيانات!P866,"")</f>
        <v/>
      </c>
    </row>
    <row r="867" spans="1:9" ht="21.75" customHeight="1">
      <c r="A867" s="82" t="str">
        <f>IF(بيانات!B867&lt;&gt;"",بيانات!A867,"")</f>
        <v/>
      </c>
      <c r="B867" s="83" t="str">
        <f>IF(بيانات!B867&lt;&gt;"",بيانات!B867,"")</f>
        <v/>
      </c>
      <c r="C867" s="83" t="str">
        <f>IF(بيانات!B867&lt;&gt;"",بيانات!C867,"")</f>
        <v/>
      </c>
      <c r="D867" s="84" t="str">
        <f>IF(بيانات!B867&lt;&gt;"",بيانات!J867,"")</f>
        <v/>
      </c>
      <c r="E867" s="85"/>
      <c r="F867" s="86" t="str">
        <f t="shared" si="13"/>
        <v/>
      </c>
      <c r="G867" s="87"/>
      <c r="H867" s="88" t="str">
        <f>IF(بيانات!B867&lt;&gt;"",بيانات!K867,"")</f>
        <v/>
      </c>
      <c r="I867" s="88" t="str">
        <f>IF(بيانات!B867&lt;&gt;"",بيانات!P867,"")</f>
        <v/>
      </c>
    </row>
    <row r="868" spans="1:9" ht="21.75" customHeight="1">
      <c r="A868" s="89" t="str">
        <f>IF(بيانات!B868&lt;&gt;"",بيانات!A868,"")</f>
        <v/>
      </c>
      <c r="B868" s="90" t="str">
        <f>IF(بيانات!B868&lt;&gt;"",بيانات!B868,"")</f>
        <v/>
      </c>
      <c r="C868" s="90" t="str">
        <f>IF(بيانات!B868&lt;&gt;"",بيانات!C868,"")</f>
        <v/>
      </c>
      <c r="D868" s="91" t="str">
        <f>IF(بيانات!B868&lt;&gt;"",بيانات!J868,"")</f>
        <v/>
      </c>
      <c r="E868" s="92"/>
      <c r="F868" s="93" t="str">
        <f t="shared" si="13"/>
        <v/>
      </c>
      <c r="G868" s="94"/>
      <c r="H868" s="95" t="str">
        <f>IF(بيانات!B868&lt;&gt;"",بيانات!K868,"")</f>
        <v/>
      </c>
      <c r="I868" s="95" t="str">
        <f>IF(بيانات!B868&lt;&gt;"",بيانات!P868,"")</f>
        <v/>
      </c>
    </row>
    <row r="869" spans="1:9" ht="21.75" customHeight="1">
      <c r="A869" s="82" t="str">
        <f>IF(بيانات!B869&lt;&gt;"",بيانات!A869,"")</f>
        <v/>
      </c>
      <c r="B869" s="83" t="str">
        <f>IF(بيانات!B869&lt;&gt;"",بيانات!B869,"")</f>
        <v/>
      </c>
      <c r="C869" s="83" t="str">
        <f>IF(بيانات!B869&lt;&gt;"",بيانات!C869,"")</f>
        <v/>
      </c>
      <c r="D869" s="84" t="str">
        <f>IF(بيانات!B869&lt;&gt;"",بيانات!J869,"")</f>
        <v/>
      </c>
      <c r="E869" s="85"/>
      <c r="F869" s="86" t="str">
        <f t="shared" si="13"/>
        <v/>
      </c>
      <c r="G869" s="87"/>
      <c r="H869" s="88" t="str">
        <f>IF(بيانات!B869&lt;&gt;"",بيانات!K869,"")</f>
        <v/>
      </c>
      <c r="I869" s="88" t="str">
        <f>IF(بيانات!B869&lt;&gt;"",بيانات!P869,"")</f>
        <v/>
      </c>
    </row>
    <row r="870" spans="1:9" ht="21.75" customHeight="1">
      <c r="A870" s="89" t="str">
        <f>IF(بيانات!B870&lt;&gt;"",بيانات!A870,"")</f>
        <v/>
      </c>
      <c r="B870" s="90" t="str">
        <f>IF(بيانات!B870&lt;&gt;"",بيانات!B870,"")</f>
        <v/>
      </c>
      <c r="C870" s="90" t="str">
        <f>IF(بيانات!B870&lt;&gt;"",بيانات!C870,"")</f>
        <v/>
      </c>
      <c r="D870" s="91" t="str">
        <f>IF(بيانات!B870&lt;&gt;"",بيانات!J870,"")</f>
        <v/>
      </c>
      <c r="E870" s="92"/>
      <c r="F870" s="93" t="str">
        <f t="shared" si="13"/>
        <v/>
      </c>
      <c r="G870" s="94"/>
      <c r="H870" s="95" t="str">
        <f>IF(بيانات!B870&lt;&gt;"",بيانات!K870,"")</f>
        <v/>
      </c>
      <c r="I870" s="95" t="str">
        <f>IF(بيانات!B870&lt;&gt;"",بيانات!P870,"")</f>
        <v/>
      </c>
    </row>
    <row r="871" spans="1:9" ht="21.75" customHeight="1">
      <c r="A871" s="82" t="str">
        <f>IF(بيانات!B871&lt;&gt;"",بيانات!A871,"")</f>
        <v/>
      </c>
      <c r="B871" s="83" t="str">
        <f>IF(بيانات!B871&lt;&gt;"",بيانات!B871,"")</f>
        <v/>
      </c>
      <c r="C871" s="83" t="str">
        <f>IF(بيانات!B871&lt;&gt;"",بيانات!C871,"")</f>
        <v/>
      </c>
      <c r="D871" s="84" t="str">
        <f>IF(بيانات!B871&lt;&gt;"",بيانات!J871,"")</f>
        <v/>
      </c>
      <c r="E871" s="85"/>
      <c r="F871" s="86" t="str">
        <f t="shared" si="13"/>
        <v/>
      </c>
      <c r="G871" s="87"/>
      <c r="H871" s="88" t="str">
        <f>IF(بيانات!B871&lt;&gt;"",بيانات!K871,"")</f>
        <v/>
      </c>
      <c r="I871" s="88" t="str">
        <f>IF(بيانات!B871&lt;&gt;"",بيانات!P871,"")</f>
        <v/>
      </c>
    </row>
    <row r="872" spans="1:9" ht="21.75" customHeight="1">
      <c r="A872" s="89" t="str">
        <f>IF(بيانات!B872&lt;&gt;"",بيانات!A872,"")</f>
        <v/>
      </c>
      <c r="B872" s="90" t="str">
        <f>IF(بيانات!B872&lt;&gt;"",بيانات!B872,"")</f>
        <v/>
      </c>
      <c r="C872" s="90" t="str">
        <f>IF(بيانات!B872&lt;&gt;"",بيانات!C872,"")</f>
        <v/>
      </c>
      <c r="D872" s="91" t="str">
        <f>IF(بيانات!B872&lt;&gt;"",بيانات!J872,"")</f>
        <v/>
      </c>
      <c r="E872" s="92"/>
      <c r="F872" s="93" t="str">
        <f t="shared" si="13"/>
        <v/>
      </c>
      <c r="G872" s="94"/>
      <c r="H872" s="95" t="str">
        <f>IF(بيانات!B872&lt;&gt;"",بيانات!K872,"")</f>
        <v/>
      </c>
      <c r="I872" s="95" t="str">
        <f>IF(بيانات!B872&lt;&gt;"",بيانات!P872,"")</f>
        <v/>
      </c>
    </row>
    <row r="873" spans="1:9" ht="21.75" customHeight="1">
      <c r="A873" s="82" t="str">
        <f>IF(بيانات!B873&lt;&gt;"",بيانات!A873,"")</f>
        <v/>
      </c>
      <c r="B873" s="83" t="str">
        <f>IF(بيانات!B873&lt;&gt;"",بيانات!B873,"")</f>
        <v/>
      </c>
      <c r="C873" s="83" t="str">
        <f>IF(بيانات!B873&lt;&gt;"",بيانات!C873,"")</f>
        <v/>
      </c>
      <c r="D873" s="84" t="str">
        <f>IF(بيانات!B873&lt;&gt;"",بيانات!J873,"")</f>
        <v/>
      </c>
      <c r="E873" s="85"/>
      <c r="F873" s="86" t="str">
        <f t="shared" si="13"/>
        <v/>
      </c>
      <c r="G873" s="87"/>
      <c r="H873" s="88" t="str">
        <f>IF(بيانات!B873&lt;&gt;"",بيانات!K873,"")</f>
        <v/>
      </c>
      <c r="I873" s="88" t="str">
        <f>IF(بيانات!B873&lt;&gt;"",بيانات!P873,"")</f>
        <v/>
      </c>
    </row>
    <row r="874" spans="1:9" ht="21.75" customHeight="1">
      <c r="A874" s="89" t="str">
        <f>IF(بيانات!B874&lt;&gt;"",بيانات!A874,"")</f>
        <v/>
      </c>
      <c r="B874" s="90" t="str">
        <f>IF(بيانات!B874&lt;&gt;"",بيانات!B874,"")</f>
        <v/>
      </c>
      <c r="C874" s="90" t="str">
        <f>IF(بيانات!B874&lt;&gt;"",بيانات!C874,"")</f>
        <v/>
      </c>
      <c r="D874" s="91" t="str">
        <f>IF(بيانات!B874&lt;&gt;"",بيانات!J874,"")</f>
        <v/>
      </c>
      <c r="E874" s="92"/>
      <c r="F874" s="93" t="str">
        <f t="shared" si="13"/>
        <v/>
      </c>
      <c r="G874" s="94"/>
      <c r="H874" s="95" t="str">
        <f>IF(بيانات!B874&lt;&gt;"",بيانات!K874,"")</f>
        <v/>
      </c>
      <c r="I874" s="95" t="str">
        <f>IF(بيانات!B874&lt;&gt;"",بيانات!P874,"")</f>
        <v/>
      </c>
    </row>
    <row r="875" spans="1:9" ht="21.75" customHeight="1">
      <c r="A875" s="82" t="str">
        <f>IF(بيانات!B875&lt;&gt;"",بيانات!A875,"")</f>
        <v/>
      </c>
      <c r="B875" s="83" t="str">
        <f>IF(بيانات!B875&lt;&gt;"",بيانات!B875,"")</f>
        <v/>
      </c>
      <c r="C875" s="83" t="str">
        <f>IF(بيانات!B875&lt;&gt;"",بيانات!C875,"")</f>
        <v/>
      </c>
      <c r="D875" s="84" t="str">
        <f>IF(بيانات!B875&lt;&gt;"",بيانات!J875,"")</f>
        <v/>
      </c>
      <c r="E875" s="85"/>
      <c r="F875" s="86" t="str">
        <f t="shared" si="13"/>
        <v/>
      </c>
      <c r="G875" s="87"/>
      <c r="H875" s="88" t="str">
        <f>IF(بيانات!B875&lt;&gt;"",بيانات!K875,"")</f>
        <v/>
      </c>
      <c r="I875" s="88" t="str">
        <f>IF(بيانات!B875&lt;&gt;"",بيانات!P875,"")</f>
        <v/>
      </c>
    </row>
    <row r="876" spans="1:9" ht="21.75" customHeight="1">
      <c r="A876" s="89" t="str">
        <f>IF(بيانات!B876&lt;&gt;"",بيانات!A876,"")</f>
        <v/>
      </c>
      <c r="B876" s="90" t="str">
        <f>IF(بيانات!B876&lt;&gt;"",بيانات!B876,"")</f>
        <v/>
      </c>
      <c r="C876" s="90" t="str">
        <f>IF(بيانات!B876&lt;&gt;"",بيانات!C876,"")</f>
        <v/>
      </c>
      <c r="D876" s="91" t="str">
        <f>IF(بيانات!B876&lt;&gt;"",بيانات!J876,"")</f>
        <v/>
      </c>
      <c r="E876" s="92"/>
      <c r="F876" s="93" t="str">
        <f t="shared" si="13"/>
        <v/>
      </c>
      <c r="G876" s="94"/>
      <c r="H876" s="95" t="str">
        <f>IF(بيانات!B876&lt;&gt;"",بيانات!K876,"")</f>
        <v/>
      </c>
      <c r="I876" s="95" t="str">
        <f>IF(بيانات!B876&lt;&gt;"",بيانات!P876,"")</f>
        <v/>
      </c>
    </row>
    <row r="877" spans="1:9" ht="21.75" customHeight="1">
      <c r="A877" s="82" t="str">
        <f>IF(بيانات!B877&lt;&gt;"",بيانات!A877,"")</f>
        <v/>
      </c>
      <c r="B877" s="83" t="str">
        <f>IF(بيانات!B877&lt;&gt;"",بيانات!B877,"")</f>
        <v/>
      </c>
      <c r="C877" s="83" t="str">
        <f>IF(بيانات!B877&lt;&gt;"",بيانات!C877,"")</f>
        <v/>
      </c>
      <c r="D877" s="84" t="str">
        <f>IF(بيانات!B877&lt;&gt;"",بيانات!J877,"")</f>
        <v/>
      </c>
      <c r="E877" s="85"/>
      <c r="F877" s="86" t="str">
        <f t="shared" si="13"/>
        <v/>
      </c>
      <c r="G877" s="87"/>
      <c r="H877" s="88" t="str">
        <f>IF(بيانات!B877&lt;&gt;"",بيانات!K877,"")</f>
        <v/>
      </c>
      <c r="I877" s="88" t="str">
        <f>IF(بيانات!B877&lt;&gt;"",بيانات!P877,"")</f>
        <v/>
      </c>
    </row>
    <row r="878" spans="1:9" ht="21.75" customHeight="1">
      <c r="A878" s="89" t="str">
        <f>IF(بيانات!B878&lt;&gt;"",بيانات!A878,"")</f>
        <v/>
      </c>
      <c r="B878" s="90" t="str">
        <f>IF(بيانات!B878&lt;&gt;"",بيانات!B878,"")</f>
        <v/>
      </c>
      <c r="C878" s="90" t="str">
        <f>IF(بيانات!B878&lt;&gt;"",بيانات!C878,"")</f>
        <v/>
      </c>
      <c r="D878" s="91" t="str">
        <f>IF(بيانات!B878&lt;&gt;"",بيانات!J878,"")</f>
        <v/>
      </c>
      <c r="E878" s="92"/>
      <c r="F878" s="93" t="str">
        <f t="shared" si="13"/>
        <v/>
      </c>
      <c r="G878" s="94"/>
      <c r="H878" s="95" t="str">
        <f>IF(بيانات!B878&lt;&gt;"",بيانات!K878,"")</f>
        <v/>
      </c>
      <c r="I878" s="95" t="str">
        <f>IF(بيانات!B878&lt;&gt;"",بيانات!P878,"")</f>
        <v/>
      </c>
    </row>
    <row r="879" spans="1:9" ht="21.75" customHeight="1">
      <c r="A879" s="82" t="str">
        <f>IF(بيانات!B879&lt;&gt;"",بيانات!A879,"")</f>
        <v/>
      </c>
      <c r="B879" s="83" t="str">
        <f>IF(بيانات!B879&lt;&gt;"",بيانات!B879,"")</f>
        <v/>
      </c>
      <c r="C879" s="83" t="str">
        <f>IF(بيانات!B879&lt;&gt;"",بيانات!C879,"")</f>
        <v/>
      </c>
      <c r="D879" s="84" t="str">
        <f>IF(بيانات!B879&lt;&gt;"",بيانات!J879,"")</f>
        <v/>
      </c>
      <c r="E879" s="85"/>
      <c r="F879" s="86" t="str">
        <f t="shared" si="13"/>
        <v/>
      </c>
      <c r="G879" s="87"/>
      <c r="H879" s="88" t="str">
        <f>IF(بيانات!B879&lt;&gt;"",بيانات!K879,"")</f>
        <v/>
      </c>
      <c r="I879" s="88" t="str">
        <f>IF(بيانات!B879&lt;&gt;"",بيانات!P879,"")</f>
        <v/>
      </c>
    </row>
    <row r="880" spans="1:9" ht="21.75" customHeight="1">
      <c r="A880" s="89" t="str">
        <f>IF(بيانات!B880&lt;&gt;"",بيانات!A880,"")</f>
        <v/>
      </c>
      <c r="B880" s="90" t="str">
        <f>IF(بيانات!B880&lt;&gt;"",بيانات!B880,"")</f>
        <v/>
      </c>
      <c r="C880" s="90" t="str">
        <f>IF(بيانات!B880&lt;&gt;"",بيانات!C880,"")</f>
        <v/>
      </c>
      <c r="D880" s="91" t="str">
        <f>IF(بيانات!B880&lt;&gt;"",بيانات!J880,"")</f>
        <v/>
      </c>
      <c r="E880" s="92"/>
      <c r="F880" s="93" t="str">
        <f t="shared" si="13"/>
        <v/>
      </c>
      <c r="G880" s="94"/>
      <c r="H880" s="95" t="str">
        <f>IF(بيانات!B880&lt;&gt;"",بيانات!K880,"")</f>
        <v/>
      </c>
      <c r="I880" s="95" t="str">
        <f>IF(بيانات!B880&lt;&gt;"",بيانات!P880,"")</f>
        <v/>
      </c>
    </row>
    <row r="881" spans="1:9" ht="21.75" customHeight="1">
      <c r="A881" s="82" t="str">
        <f>IF(بيانات!B881&lt;&gt;"",بيانات!A881,"")</f>
        <v/>
      </c>
      <c r="B881" s="83" t="str">
        <f>IF(بيانات!B881&lt;&gt;"",بيانات!B881,"")</f>
        <v/>
      </c>
      <c r="C881" s="83" t="str">
        <f>IF(بيانات!B881&lt;&gt;"",بيانات!C881,"")</f>
        <v/>
      </c>
      <c r="D881" s="84" t="str">
        <f>IF(بيانات!B881&lt;&gt;"",بيانات!J881,"")</f>
        <v/>
      </c>
      <c r="E881" s="85"/>
      <c r="F881" s="86" t="str">
        <f t="shared" si="13"/>
        <v/>
      </c>
      <c r="G881" s="87"/>
      <c r="H881" s="88" t="str">
        <f>IF(بيانات!B881&lt;&gt;"",بيانات!K881,"")</f>
        <v/>
      </c>
      <c r="I881" s="88" t="str">
        <f>IF(بيانات!B881&lt;&gt;"",بيانات!P881,"")</f>
        <v/>
      </c>
    </row>
    <row r="882" spans="1:9" ht="21.75" customHeight="1">
      <c r="A882" s="89" t="str">
        <f>IF(بيانات!B882&lt;&gt;"",بيانات!A882,"")</f>
        <v/>
      </c>
      <c r="B882" s="90" t="str">
        <f>IF(بيانات!B882&lt;&gt;"",بيانات!B882,"")</f>
        <v/>
      </c>
      <c r="C882" s="90" t="str">
        <f>IF(بيانات!B882&lt;&gt;"",بيانات!C882,"")</f>
        <v/>
      </c>
      <c r="D882" s="91" t="str">
        <f>IF(بيانات!B882&lt;&gt;"",بيانات!J882,"")</f>
        <v/>
      </c>
      <c r="E882" s="92"/>
      <c r="F882" s="93" t="str">
        <f t="shared" si="13"/>
        <v/>
      </c>
      <c r="G882" s="94"/>
      <c r="H882" s="95" t="str">
        <f>IF(بيانات!B882&lt;&gt;"",بيانات!K882,"")</f>
        <v/>
      </c>
      <c r="I882" s="95" t="str">
        <f>IF(بيانات!B882&lt;&gt;"",بيانات!P882,"")</f>
        <v/>
      </c>
    </row>
    <row r="883" spans="1:9" ht="21.75" customHeight="1">
      <c r="A883" s="82" t="str">
        <f>IF(بيانات!B883&lt;&gt;"",بيانات!A883,"")</f>
        <v/>
      </c>
      <c r="B883" s="83" t="str">
        <f>IF(بيانات!B883&lt;&gt;"",بيانات!B883,"")</f>
        <v/>
      </c>
      <c r="C883" s="83" t="str">
        <f>IF(بيانات!B883&lt;&gt;"",بيانات!C883,"")</f>
        <v/>
      </c>
      <c r="D883" s="84" t="str">
        <f>IF(بيانات!B883&lt;&gt;"",بيانات!J883,"")</f>
        <v/>
      </c>
      <c r="E883" s="85"/>
      <c r="F883" s="86" t="str">
        <f t="shared" si="13"/>
        <v/>
      </c>
      <c r="G883" s="87"/>
      <c r="H883" s="88" t="str">
        <f>IF(بيانات!B883&lt;&gt;"",بيانات!K883,"")</f>
        <v/>
      </c>
      <c r="I883" s="88" t="str">
        <f>IF(بيانات!B883&lt;&gt;"",بيانات!P883,"")</f>
        <v/>
      </c>
    </row>
    <row r="884" spans="1:9" ht="21.75" customHeight="1">
      <c r="A884" s="89" t="str">
        <f>IF(بيانات!B884&lt;&gt;"",بيانات!A884,"")</f>
        <v/>
      </c>
      <c r="B884" s="90" t="str">
        <f>IF(بيانات!B884&lt;&gt;"",بيانات!B884,"")</f>
        <v/>
      </c>
      <c r="C884" s="90" t="str">
        <f>IF(بيانات!B884&lt;&gt;"",بيانات!C884,"")</f>
        <v/>
      </c>
      <c r="D884" s="91" t="str">
        <f>IF(بيانات!B884&lt;&gt;"",بيانات!J884,"")</f>
        <v/>
      </c>
      <c r="E884" s="92"/>
      <c r="F884" s="93" t="str">
        <f t="shared" si="13"/>
        <v/>
      </c>
      <c r="G884" s="94"/>
      <c r="H884" s="95" t="str">
        <f>IF(بيانات!B884&lt;&gt;"",بيانات!K884,"")</f>
        <v/>
      </c>
      <c r="I884" s="95" t="str">
        <f>IF(بيانات!B884&lt;&gt;"",بيانات!P884,"")</f>
        <v/>
      </c>
    </row>
    <row r="885" spans="1:9" ht="21.75" customHeight="1">
      <c r="A885" s="82" t="str">
        <f>IF(بيانات!B885&lt;&gt;"",بيانات!A885,"")</f>
        <v/>
      </c>
      <c r="B885" s="83" t="str">
        <f>IF(بيانات!B885&lt;&gt;"",بيانات!B885,"")</f>
        <v/>
      </c>
      <c r="C885" s="83" t="str">
        <f>IF(بيانات!B885&lt;&gt;"",بيانات!C885,"")</f>
        <v/>
      </c>
      <c r="D885" s="84" t="str">
        <f>IF(بيانات!B885&lt;&gt;"",بيانات!J885,"")</f>
        <v/>
      </c>
      <c r="E885" s="85"/>
      <c r="F885" s="86" t="str">
        <f t="shared" si="13"/>
        <v/>
      </c>
      <c r="G885" s="87"/>
      <c r="H885" s="88" t="str">
        <f>IF(بيانات!B885&lt;&gt;"",بيانات!K885,"")</f>
        <v/>
      </c>
      <c r="I885" s="88" t="str">
        <f>IF(بيانات!B885&lt;&gt;"",بيانات!P885,"")</f>
        <v/>
      </c>
    </row>
    <row r="886" spans="1:9" ht="21.75" customHeight="1">
      <c r="A886" s="89" t="str">
        <f>IF(بيانات!B886&lt;&gt;"",بيانات!A886,"")</f>
        <v/>
      </c>
      <c r="B886" s="90" t="str">
        <f>IF(بيانات!B886&lt;&gt;"",بيانات!B886,"")</f>
        <v/>
      </c>
      <c r="C886" s="90" t="str">
        <f>IF(بيانات!B886&lt;&gt;"",بيانات!C886,"")</f>
        <v/>
      </c>
      <c r="D886" s="91" t="str">
        <f>IF(بيانات!B886&lt;&gt;"",بيانات!J886,"")</f>
        <v/>
      </c>
      <c r="E886" s="92"/>
      <c r="F886" s="93" t="str">
        <f t="shared" si="13"/>
        <v/>
      </c>
      <c r="G886" s="94"/>
      <c r="H886" s="95" t="str">
        <f>IF(بيانات!B886&lt;&gt;"",بيانات!K886,"")</f>
        <v/>
      </c>
      <c r="I886" s="95" t="str">
        <f>IF(بيانات!B886&lt;&gt;"",بيانات!P886,"")</f>
        <v/>
      </c>
    </row>
    <row r="887" spans="1:9" ht="21.75" customHeight="1">
      <c r="A887" s="82" t="str">
        <f>IF(بيانات!B887&lt;&gt;"",بيانات!A887,"")</f>
        <v/>
      </c>
      <c r="B887" s="83" t="str">
        <f>IF(بيانات!B887&lt;&gt;"",بيانات!B887,"")</f>
        <v/>
      </c>
      <c r="C887" s="83" t="str">
        <f>IF(بيانات!B887&lt;&gt;"",بيانات!C887,"")</f>
        <v/>
      </c>
      <c r="D887" s="84" t="str">
        <f>IF(بيانات!B887&lt;&gt;"",بيانات!J887,"")</f>
        <v/>
      </c>
      <c r="E887" s="85"/>
      <c r="F887" s="86" t="str">
        <f t="shared" si="13"/>
        <v/>
      </c>
      <c r="G887" s="87"/>
      <c r="H887" s="88" t="str">
        <f>IF(بيانات!B887&lt;&gt;"",بيانات!K887,"")</f>
        <v/>
      </c>
      <c r="I887" s="88" t="str">
        <f>IF(بيانات!B887&lt;&gt;"",بيانات!P887,"")</f>
        <v/>
      </c>
    </row>
    <row r="888" spans="1:9" ht="21.75" customHeight="1">
      <c r="A888" s="89" t="str">
        <f>IF(بيانات!B888&lt;&gt;"",بيانات!A888,"")</f>
        <v/>
      </c>
      <c r="B888" s="90" t="str">
        <f>IF(بيانات!B888&lt;&gt;"",بيانات!B888,"")</f>
        <v/>
      </c>
      <c r="C888" s="90" t="str">
        <f>IF(بيانات!B888&lt;&gt;"",بيانات!C888,"")</f>
        <v/>
      </c>
      <c r="D888" s="91" t="str">
        <f>IF(بيانات!B888&lt;&gt;"",بيانات!J888,"")</f>
        <v/>
      </c>
      <c r="E888" s="92"/>
      <c r="F888" s="93" t="str">
        <f t="shared" si="13"/>
        <v/>
      </c>
      <c r="G888" s="94"/>
      <c r="H888" s="95" t="str">
        <f>IF(بيانات!B888&lt;&gt;"",بيانات!K888,"")</f>
        <v/>
      </c>
      <c r="I888" s="95" t="str">
        <f>IF(بيانات!B888&lt;&gt;"",بيانات!P888,"")</f>
        <v/>
      </c>
    </row>
    <row r="889" spans="1:9" ht="21.75" customHeight="1">
      <c r="A889" s="82" t="str">
        <f>IF(بيانات!B889&lt;&gt;"",بيانات!A889,"")</f>
        <v/>
      </c>
      <c r="B889" s="83" t="str">
        <f>IF(بيانات!B889&lt;&gt;"",بيانات!B889,"")</f>
        <v/>
      </c>
      <c r="C889" s="83" t="str">
        <f>IF(بيانات!B889&lt;&gt;"",بيانات!C889,"")</f>
        <v/>
      </c>
      <c r="D889" s="84" t="str">
        <f>IF(بيانات!B889&lt;&gt;"",بيانات!J889,"")</f>
        <v/>
      </c>
      <c r="E889" s="85"/>
      <c r="F889" s="86" t="str">
        <f t="shared" si="13"/>
        <v/>
      </c>
      <c r="G889" s="87"/>
      <c r="H889" s="88" t="str">
        <f>IF(بيانات!B889&lt;&gt;"",بيانات!K889,"")</f>
        <v/>
      </c>
      <c r="I889" s="88" t="str">
        <f>IF(بيانات!B889&lt;&gt;"",بيانات!P889,"")</f>
        <v/>
      </c>
    </row>
    <row r="890" spans="1:9" ht="21.75" customHeight="1">
      <c r="A890" s="89" t="str">
        <f>IF(بيانات!B890&lt;&gt;"",بيانات!A890,"")</f>
        <v/>
      </c>
      <c r="B890" s="90" t="str">
        <f>IF(بيانات!B890&lt;&gt;"",بيانات!B890,"")</f>
        <v/>
      </c>
      <c r="C890" s="90" t="str">
        <f>IF(بيانات!B890&lt;&gt;"",بيانات!C890,"")</f>
        <v/>
      </c>
      <c r="D890" s="91" t="str">
        <f>IF(بيانات!B890&lt;&gt;"",بيانات!J890,"")</f>
        <v/>
      </c>
      <c r="E890" s="92"/>
      <c r="F890" s="93" t="str">
        <f t="shared" si="13"/>
        <v/>
      </c>
      <c r="G890" s="94"/>
      <c r="H890" s="95" t="str">
        <f>IF(بيانات!B890&lt;&gt;"",بيانات!K890,"")</f>
        <v/>
      </c>
      <c r="I890" s="95" t="str">
        <f>IF(بيانات!B890&lt;&gt;"",بيانات!P890,"")</f>
        <v/>
      </c>
    </row>
    <row r="891" spans="1:9" ht="21.75" customHeight="1">
      <c r="A891" s="82" t="str">
        <f>IF(بيانات!B891&lt;&gt;"",بيانات!A891,"")</f>
        <v/>
      </c>
      <c r="B891" s="83" t="str">
        <f>IF(بيانات!B891&lt;&gt;"",بيانات!B891,"")</f>
        <v/>
      </c>
      <c r="C891" s="83" t="str">
        <f>IF(بيانات!B891&lt;&gt;"",بيانات!C891,"")</f>
        <v/>
      </c>
      <c r="D891" s="84" t="str">
        <f>IF(بيانات!B891&lt;&gt;"",بيانات!J891,"")</f>
        <v/>
      </c>
      <c r="E891" s="85"/>
      <c r="F891" s="86" t="str">
        <f t="shared" si="13"/>
        <v/>
      </c>
      <c r="G891" s="87"/>
      <c r="H891" s="88" t="str">
        <f>IF(بيانات!B891&lt;&gt;"",بيانات!K891,"")</f>
        <v/>
      </c>
      <c r="I891" s="88" t="str">
        <f>IF(بيانات!B891&lt;&gt;"",بيانات!P891,"")</f>
        <v/>
      </c>
    </row>
    <row r="892" spans="1:9" ht="21.75" customHeight="1">
      <c r="A892" s="89" t="str">
        <f>IF(بيانات!B892&lt;&gt;"",بيانات!A892,"")</f>
        <v/>
      </c>
      <c r="B892" s="90" t="str">
        <f>IF(بيانات!B892&lt;&gt;"",بيانات!B892,"")</f>
        <v/>
      </c>
      <c r="C892" s="90" t="str">
        <f>IF(بيانات!B892&lt;&gt;"",بيانات!C892,"")</f>
        <v/>
      </c>
      <c r="D892" s="91" t="str">
        <f>IF(بيانات!B892&lt;&gt;"",بيانات!J892,"")</f>
        <v/>
      </c>
      <c r="E892" s="92"/>
      <c r="F892" s="93" t="str">
        <f t="shared" si="13"/>
        <v/>
      </c>
      <c r="G892" s="94"/>
      <c r="H892" s="95" t="str">
        <f>IF(بيانات!B892&lt;&gt;"",بيانات!K892,"")</f>
        <v/>
      </c>
      <c r="I892" s="95" t="str">
        <f>IF(بيانات!B892&lt;&gt;"",بيانات!P892,"")</f>
        <v/>
      </c>
    </row>
    <row r="893" spans="1:9" ht="21.75" customHeight="1">
      <c r="A893" s="82" t="str">
        <f>IF(بيانات!B893&lt;&gt;"",بيانات!A893,"")</f>
        <v/>
      </c>
      <c r="B893" s="83" t="str">
        <f>IF(بيانات!B893&lt;&gt;"",بيانات!B893,"")</f>
        <v/>
      </c>
      <c r="C893" s="83" t="str">
        <f>IF(بيانات!B893&lt;&gt;"",بيانات!C893,"")</f>
        <v/>
      </c>
      <c r="D893" s="84" t="str">
        <f>IF(بيانات!B893&lt;&gt;"",بيانات!J893,"")</f>
        <v/>
      </c>
      <c r="E893" s="85"/>
      <c r="F893" s="86" t="str">
        <f t="shared" si="13"/>
        <v/>
      </c>
      <c r="G893" s="87"/>
      <c r="H893" s="88" t="str">
        <f>IF(بيانات!B893&lt;&gt;"",بيانات!K893,"")</f>
        <v/>
      </c>
      <c r="I893" s="88" t="str">
        <f>IF(بيانات!B893&lt;&gt;"",بيانات!P893,"")</f>
        <v/>
      </c>
    </row>
    <row r="894" spans="1:9" ht="21.75" customHeight="1">
      <c r="A894" s="89" t="str">
        <f>IF(بيانات!B894&lt;&gt;"",بيانات!A894,"")</f>
        <v/>
      </c>
      <c r="B894" s="90" t="str">
        <f>IF(بيانات!B894&lt;&gt;"",بيانات!B894,"")</f>
        <v/>
      </c>
      <c r="C894" s="90" t="str">
        <f>IF(بيانات!B894&lt;&gt;"",بيانات!C894,"")</f>
        <v/>
      </c>
      <c r="D894" s="91" t="str">
        <f>IF(بيانات!B894&lt;&gt;"",بيانات!J894,"")</f>
        <v/>
      </c>
      <c r="E894" s="92"/>
      <c r="F894" s="93" t="str">
        <f t="shared" si="13"/>
        <v/>
      </c>
      <c r="G894" s="94"/>
      <c r="H894" s="95" t="str">
        <f>IF(بيانات!B894&lt;&gt;"",بيانات!K894,"")</f>
        <v/>
      </c>
      <c r="I894" s="95" t="str">
        <f>IF(بيانات!B894&lt;&gt;"",بيانات!P894,"")</f>
        <v/>
      </c>
    </row>
    <row r="895" spans="1:9" ht="21.75" customHeight="1">
      <c r="A895" s="82" t="str">
        <f>IF(بيانات!B895&lt;&gt;"",بيانات!A895,"")</f>
        <v/>
      </c>
      <c r="B895" s="83" t="str">
        <f>IF(بيانات!B895&lt;&gt;"",بيانات!B895,"")</f>
        <v/>
      </c>
      <c r="C895" s="83" t="str">
        <f>IF(بيانات!B895&lt;&gt;"",بيانات!C895,"")</f>
        <v/>
      </c>
      <c r="D895" s="84" t="str">
        <f>IF(بيانات!B895&lt;&gt;"",بيانات!J895,"")</f>
        <v/>
      </c>
      <c r="E895" s="85"/>
      <c r="F895" s="86" t="str">
        <f t="shared" si="13"/>
        <v/>
      </c>
      <c r="G895" s="87"/>
      <c r="H895" s="88" t="str">
        <f>IF(بيانات!B895&lt;&gt;"",بيانات!K895,"")</f>
        <v/>
      </c>
      <c r="I895" s="88" t="str">
        <f>IF(بيانات!B895&lt;&gt;"",بيانات!P895,"")</f>
        <v/>
      </c>
    </row>
    <row r="896" spans="1:9" ht="21.75" customHeight="1">
      <c r="A896" s="89" t="str">
        <f>IF(بيانات!B896&lt;&gt;"",بيانات!A896,"")</f>
        <v/>
      </c>
      <c r="B896" s="90" t="str">
        <f>IF(بيانات!B896&lt;&gt;"",بيانات!B896,"")</f>
        <v/>
      </c>
      <c r="C896" s="90" t="str">
        <f>IF(بيانات!B896&lt;&gt;"",بيانات!C896,"")</f>
        <v/>
      </c>
      <c r="D896" s="91" t="str">
        <f>IF(بيانات!B896&lt;&gt;"",بيانات!J896,"")</f>
        <v/>
      </c>
      <c r="E896" s="92"/>
      <c r="F896" s="93" t="str">
        <f t="shared" si="13"/>
        <v/>
      </c>
      <c r="G896" s="94"/>
      <c r="H896" s="95" t="str">
        <f>IF(بيانات!B896&lt;&gt;"",بيانات!K896,"")</f>
        <v/>
      </c>
      <c r="I896" s="95" t="str">
        <f>IF(بيانات!B896&lt;&gt;"",بيانات!P896,"")</f>
        <v/>
      </c>
    </row>
    <row r="897" spans="1:9" ht="21.75" customHeight="1">
      <c r="A897" s="82" t="str">
        <f>IF(بيانات!B897&lt;&gt;"",بيانات!A897,"")</f>
        <v/>
      </c>
      <c r="B897" s="83" t="str">
        <f>IF(بيانات!B897&lt;&gt;"",بيانات!B897,"")</f>
        <v/>
      </c>
      <c r="C897" s="83" t="str">
        <f>IF(بيانات!B897&lt;&gt;"",بيانات!C897,"")</f>
        <v/>
      </c>
      <c r="D897" s="84" t="str">
        <f>IF(بيانات!B897&lt;&gt;"",بيانات!J897,"")</f>
        <v/>
      </c>
      <c r="E897" s="85"/>
      <c r="F897" s="86" t="str">
        <f t="shared" si="13"/>
        <v/>
      </c>
      <c r="G897" s="87"/>
      <c r="H897" s="88" t="str">
        <f>IF(بيانات!B897&lt;&gt;"",بيانات!K897,"")</f>
        <v/>
      </c>
      <c r="I897" s="88" t="str">
        <f>IF(بيانات!B897&lt;&gt;"",بيانات!P897,"")</f>
        <v/>
      </c>
    </row>
    <row r="898" spans="1:9" ht="21.75" customHeight="1">
      <c r="A898" s="89" t="str">
        <f>IF(بيانات!B898&lt;&gt;"",بيانات!A898,"")</f>
        <v/>
      </c>
      <c r="B898" s="90" t="str">
        <f>IF(بيانات!B898&lt;&gt;"",بيانات!B898,"")</f>
        <v/>
      </c>
      <c r="C898" s="90" t="str">
        <f>IF(بيانات!B898&lt;&gt;"",بيانات!C898,"")</f>
        <v/>
      </c>
      <c r="D898" s="91" t="str">
        <f>IF(بيانات!B898&lt;&gt;"",بيانات!J898,"")</f>
        <v/>
      </c>
      <c r="E898" s="92"/>
      <c r="F898" s="93" t="str">
        <f t="shared" si="13"/>
        <v/>
      </c>
      <c r="G898" s="94"/>
      <c r="H898" s="95" t="str">
        <f>IF(بيانات!B898&lt;&gt;"",بيانات!K898,"")</f>
        <v/>
      </c>
      <c r="I898" s="95" t="str">
        <f>IF(بيانات!B898&lt;&gt;"",بيانات!P898,"")</f>
        <v/>
      </c>
    </row>
    <row r="899" spans="1:9" ht="21.75" customHeight="1">
      <c r="A899" s="82" t="str">
        <f>IF(بيانات!B899&lt;&gt;"",بيانات!A899,"")</f>
        <v/>
      </c>
      <c r="B899" s="83" t="str">
        <f>IF(بيانات!B899&lt;&gt;"",بيانات!B899,"")</f>
        <v/>
      </c>
      <c r="C899" s="83" t="str">
        <f>IF(بيانات!B899&lt;&gt;"",بيانات!C899,"")</f>
        <v/>
      </c>
      <c r="D899" s="84" t="str">
        <f>IF(بيانات!B899&lt;&gt;"",بيانات!J899,"")</f>
        <v/>
      </c>
      <c r="E899" s="85"/>
      <c r="F899" s="86" t="str">
        <f t="shared" ref="F899:F962" si="14">IF(E899="","",E899+30)</f>
        <v/>
      </c>
      <c r="G899" s="87"/>
      <c r="H899" s="88" t="str">
        <f>IF(بيانات!B899&lt;&gt;"",بيانات!K899,"")</f>
        <v/>
      </c>
      <c r="I899" s="88" t="str">
        <f>IF(بيانات!B899&lt;&gt;"",بيانات!P899,"")</f>
        <v/>
      </c>
    </row>
    <row r="900" spans="1:9" ht="21.75" customHeight="1">
      <c r="A900" s="89" t="str">
        <f>IF(بيانات!B900&lt;&gt;"",بيانات!A900,"")</f>
        <v/>
      </c>
      <c r="B900" s="90" t="str">
        <f>IF(بيانات!B900&lt;&gt;"",بيانات!B900,"")</f>
        <v/>
      </c>
      <c r="C900" s="90" t="str">
        <f>IF(بيانات!B900&lt;&gt;"",بيانات!C900,"")</f>
        <v/>
      </c>
      <c r="D900" s="91" t="str">
        <f>IF(بيانات!B900&lt;&gt;"",بيانات!J900,"")</f>
        <v/>
      </c>
      <c r="E900" s="92"/>
      <c r="F900" s="93" t="str">
        <f t="shared" si="14"/>
        <v/>
      </c>
      <c r="G900" s="94"/>
      <c r="H900" s="95" t="str">
        <f>IF(بيانات!B900&lt;&gt;"",بيانات!K900,"")</f>
        <v/>
      </c>
      <c r="I900" s="95" t="str">
        <f>IF(بيانات!B900&lt;&gt;"",بيانات!P900,"")</f>
        <v/>
      </c>
    </row>
    <row r="901" spans="1:9" ht="21.75" customHeight="1">
      <c r="A901" s="82" t="str">
        <f>IF(بيانات!B901&lt;&gt;"",بيانات!A901,"")</f>
        <v/>
      </c>
      <c r="B901" s="83" t="str">
        <f>IF(بيانات!B901&lt;&gt;"",بيانات!B901,"")</f>
        <v/>
      </c>
      <c r="C901" s="83" t="str">
        <f>IF(بيانات!B901&lt;&gt;"",بيانات!C901,"")</f>
        <v/>
      </c>
      <c r="D901" s="84" t="str">
        <f>IF(بيانات!B901&lt;&gt;"",بيانات!J901,"")</f>
        <v/>
      </c>
      <c r="E901" s="85"/>
      <c r="F901" s="86" t="str">
        <f t="shared" si="14"/>
        <v/>
      </c>
      <c r="G901" s="87"/>
      <c r="H901" s="88" t="str">
        <f>IF(بيانات!B901&lt;&gt;"",بيانات!K901,"")</f>
        <v/>
      </c>
      <c r="I901" s="88" t="str">
        <f>IF(بيانات!B901&lt;&gt;"",بيانات!P901,"")</f>
        <v/>
      </c>
    </row>
    <row r="902" spans="1:9" ht="21.75" customHeight="1">
      <c r="A902" s="89" t="str">
        <f>IF(بيانات!B902&lt;&gt;"",بيانات!A902,"")</f>
        <v/>
      </c>
      <c r="B902" s="90" t="str">
        <f>IF(بيانات!B902&lt;&gt;"",بيانات!B902,"")</f>
        <v/>
      </c>
      <c r="C902" s="90" t="str">
        <f>IF(بيانات!B902&lt;&gt;"",بيانات!C902,"")</f>
        <v/>
      </c>
      <c r="D902" s="91" t="str">
        <f>IF(بيانات!B902&lt;&gt;"",بيانات!J902,"")</f>
        <v/>
      </c>
      <c r="E902" s="92"/>
      <c r="F902" s="93" t="str">
        <f t="shared" si="14"/>
        <v/>
      </c>
      <c r="G902" s="94"/>
      <c r="H902" s="95" t="str">
        <f>IF(بيانات!B902&lt;&gt;"",بيانات!K902,"")</f>
        <v/>
      </c>
      <c r="I902" s="95" t="str">
        <f>IF(بيانات!B902&lt;&gt;"",بيانات!P902,"")</f>
        <v/>
      </c>
    </row>
    <row r="903" spans="1:9" ht="21.75" customHeight="1">
      <c r="A903" s="82" t="str">
        <f>IF(بيانات!B903&lt;&gt;"",بيانات!A903,"")</f>
        <v/>
      </c>
      <c r="B903" s="83" t="str">
        <f>IF(بيانات!B903&lt;&gt;"",بيانات!B903,"")</f>
        <v/>
      </c>
      <c r="C903" s="83" t="str">
        <f>IF(بيانات!B903&lt;&gt;"",بيانات!C903,"")</f>
        <v/>
      </c>
      <c r="D903" s="84" t="str">
        <f>IF(بيانات!B903&lt;&gt;"",بيانات!J903,"")</f>
        <v/>
      </c>
      <c r="E903" s="85"/>
      <c r="F903" s="86" t="str">
        <f t="shared" si="14"/>
        <v/>
      </c>
      <c r="G903" s="87"/>
      <c r="H903" s="88" t="str">
        <f>IF(بيانات!B903&lt;&gt;"",بيانات!K903,"")</f>
        <v/>
      </c>
      <c r="I903" s="88" t="str">
        <f>IF(بيانات!B903&lt;&gt;"",بيانات!P903,"")</f>
        <v/>
      </c>
    </row>
    <row r="904" spans="1:9" ht="21.75" customHeight="1">
      <c r="A904" s="89" t="str">
        <f>IF(بيانات!B904&lt;&gt;"",بيانات!A904,"")</f>
        <v/>
      </c>
      <c r="B904" s="90" t="str">
        <f>IF(بيانات!B904&lt;&gt;"",بيانات!B904,"")</f>
        <v/>
      </c>
      <c r="C904" s="90" t="str">
        <f>IF(بيانات!B904&lt;&gt;"",بيانات!C904,"")</f>
        <v/>
      </c>
      <c r="D904" s="91" t="str">
        <f>IF(بيانات!B904&lt;&gt;"",بيانات!J904,"")</f>
        <v/>
      </c>
      <c r="E904" s="92"/>
      <c r="F904" s="93" t="str">
        <f t="shared" si="14"/>
        <v/>
      </c>
      <c r="G904" s="94"/>
      <c r="H904" s="95" t="str">
        <f>IF(بيانات!B904&lt;&gt;"",بيانات!K904,"")</f>
        <v/>
      </c>
      <c r="I904" s="95" t="str">
        <f>IF(بيانات!B904&lt;&gt;"",بيانات!P904,"")</f>
        <v/>
      </c>
    </row>
    <row r="905" spans="1:9" ht="21.75" customHeight="1">
      <c r="A905" s="82" t="str">
        <f>IF(بيانات!B905&lt;&gt;"",بيانات!A905,"")</f>
        <v/>
      </c>
      <c r="B905" s="83" t="str">
        <f>IF(بيانات!B905&lt;&gt;"",بيانات!B905,"")</f>
        <v/>
      </c>
      <c r="C905" s="83" t="str">
        <f>IF(بيانات!B905&lt;&gt;"",بيانات!C905,"")</f>
        <v/>
      </c>
      <c r="D905" s="84" t="str">
        <f>IF(بيانات!B905&lt;&gt;"",بيانات!J905,"")</f>
        <v/>
      </c>
      <c r="E905" s="85"/>
      <c r="F905" s="86" t="str">
        <f t="shared" si="14"/>
        <v/>
      </c>
      <c r="G905" s="87"/>
      <c r="H905" s="88" t="str">
        <f>IF(بيانات!B905&lt;&gt;"",بيانات!K905,"")</f>
        <v/>
      </c>
      <c r="I905" s="88" t="str">
        <f>IF(بيانات!B905&lt;&gt;"",بيانات!P905,"")</f>
        <v/>
      </c>
    </row>
    <row r="906" spans="1:9" ht="21.75" customHeight="1">
      <c r="A906" s="89" t="str">
        <f>IF(بيانات!B906&lt;&gt;"",بيانات!A906,"")</f>
        <v/>
      </c>
      <c r="B906" s="90" t="str">
        <f>IF(بيانات!B906&lt;&gt;"",بيانات!B906,"")</f>
        <v/>
      </c>
      <c r="C906" s="90" t="str">
        <f>IF(بيانات!B906&lt;&gt;"",بيانات!C906,"")</f>
        <v/>
      </c>
      <c r="D906" s="91" t="str">
        <f>IF(بيانات!B906&lt;&gt;"",بيانات!J906,"")</f>
        <v/>
      </c>
      <c r="E906" s="92"/>
      <c r="F906" s="93" t="str">
        <f t="shared" si="14"/>
        <v/>
      </c>
      <c r="G906" s="94"/>
      <c r="H906" s="95" t="str">
        <f>IF(بيانات!B906&lt;&gt;"",بيانات!K906,"")</f>
        <v/>
      </c>
      <c r="I906" s="95" t="str">
        <f>IF(بيانات!B906&lt;&gt;"",بيانات!P906,"")</f>
        <v/>
      </c>
    </row>
    <row r="907" spans="1:9" ht="21.75" customHeight="1">
      <c r="A907" s="82" t="str">
        <f>IF(بيانات!B907&lt;&gt;"",بيانات!A907,"")</f>
        <v/>
      </c>
      <c r="B907" s="83" t="str">
        <f>IF(بيانات!B907&lt;&gt;"",بيانات!B907,"")</f>
        <v/>
      </c>
      <c r="C907" s="83" t="str">
        <f>IF(بيانات!B907&lt;&gt;"",بيانات!C907,"")</f>
        <v/>
      </c>
      <c r="D907" s="84" t="str">
        <f>IF(بيانات!B907&lt;&gt;"",بيانات!J907,"")</f>
        <v/>
      </c>
      <c r="E907" s="85"/>
      <c r="F907" s="86" t="str">
        <f t="shared" si="14"/>
        <v/>
      </c>
      <c r="G907" s="87"/>
      <c r="H907" s="88" t="str">
        <f>IF(بيانات!B907&lt;&gt;"",بيانات!K907,"")</f>
        <v/>
      </c>
      <c r="I907" s="88" t="str">
        <f>IF(بيانات!B907&lt;&gt;"",بيانات!P907,"")</f>
        <v/>
      </c>
    </row>
    <row r="908" spans="1:9" ht="21.75" customHeight="1">
      <c r="A908" s="89" t="str">
        <f>IF(بيانات!B908&lt;&gt;"",بيانات!A908,"")</f>
        <v/>
      </c>
      <c r="B908" s="90" t="str">
        <f>IF(بيانات!B908&lt;&gt;"",بيانات!B908,"")</f>
        <v/>
      </c>
      <c r="C908" s="90" t="str">
        <f>IF(بيانات!B908&lt;&gt;"",بيانات!C908,"")</f>
        <v/>
      </c>
      <c r="D908" s="91" t="str">
        <f>IF(بيانات!B908&lt;&gt;"",بيانات!J908,"")</f>
        <v/>
      </c>
      <c r="E908" s="92"/>
      <c r="F908" s="93" t="str">
        <f t="shared" si="14"/>
        <v/>
      </c>
      <c r="G908" s="94"/>
      <c r="H908" s="95" t="str">
        <f>IF(بيانات!B908&lt;&gt;"",بيانات!K908,"")</f>
        <v/>
      </c>
      <c r="I908" s="95" t="str">
        <f>IF(بيانات!B908&lt;&gt;"",بيانات!P908,"")</f>
        <v/>
      </c>
    </row>
    <row r="909" spans="1:9" ht="21.75" customHeight="1">
      <c r="A909" s="82" t="str">
        <f>IF(بيانات!B909&lt;&gt;"",بيانات!A909,"")</f>
        <v/>
      </c>
      <c r="B909" s="83" t="str">
        <f>IF(بيانات!B909&lt;&gt;"",بيانات!B909,"")</f>
        <v/>
      </c>
      <c r="C909" s="83" t="str">
        <f>IF(بيانات!B909&lt;&gt;"",بيانات!C909,"")</f>
        <v/>
      </c>
      <c r="D909" s="84" t="str">
        <f>IF(بيانات!B909&lt;&gt;"",بيانات!J909,"")</f>
        <v/>
      </c>
      <c r="E909" s="85"/>
      <c r="F909" s="86" t="str">
        <f t="shared" si="14"/>
        <v/>
      </c>
      <c r="G909" s="87"/>
      <c r="H909" s="88" t="str">
        <f>IF(بيانات!B909&lt;&gt;"",بيانات!K909,"")</f>
        <v/>
      </c>
      <c r="I909" s="88" t="str">
        <f>IF(بيانات!B909&lt;&gt;"",بيانات!P909,"")</f>
        <v/>
      </c>
    </row>
    <row r="910" spans="1:9" ht="21.75" customHeight="1">
      <c r="A910" s="89" t="str">
        <f>IF(بيانات!B910&lt;&gt;"",بيانات!A910,"")</f>
        <v/>
      </c>
      <c r="B910" s="90" t="str">
        <f>IF(بيانات!B910&lt;&gt;"",بيانات!B910,"")</f>
        <v/>
      </c>
      <c r="C910" s="90" t="str">
        <f>IF(بيانات!B910&lt;&gt;"",بيانات!C910,"")</f>
        <v/>
      </c>
      <c r="D910" s="91" t="str">
        <f>IF(بيانات!B910&lt;&gt;"",بيانات!J910,"")</f>
        <v/>
      </c>
      <c r="E910" s="92"/>
      <c r="F910" s="93" t="str">
        <f t="shared" si="14"/>
        <v/>
      </c>
      <c r="G910" s="94"/>
      <c r="H910" s="95" t="str">
        <f>IF(بيانات!B910&lt;&gt;"",بيانات!K910,"")</f>
        <v/>
      </c>
      <c r="I910" s="95" t="str">
        <f>IF(بيانات!B910&lt;&gt;"",بيانات!P910,"")</f>
        <v/>
      </c>
    </row>
    <row r="911" spans="1:9" ht="21.75" customHeight="1">
      <c r="A911" s="82" t="str">
        <f>IF(بيانات!B911&lt;&gt;"",بيانات!A911,"")</f>
        <v/>
      </c>
      <c r="B911" s="83" t="str">
        <f>IF(بيانات!B911&lt;&gt;"",بيانات!B911,"")</f>
        <v/>
      </c>
      <c r="C911" s="83" t="str">
        <f>IF(بيانات!B911&lt;&gt;"",بيانات!C911,"")</f>
        <v/>
      </c>
      <c r="D911" s="84" t="str">
        <f>IF(بيانات!B911&lt;&gt;"",بيانات!J911,"")</f>
        <v/>
      </c>
      <c r="E911" s="85"/>
      <c r="F911" s="86" t="str">
        <f t="shared" si="14"/>
        <v/>
      </c>
      <c r="G911" s="87"/>
      <c r="H911" s="88" t="str">
        <f>IF(بيانات!B911&lt;&gt;"",بيانات!K911,"")</f>
        <v/>
      </c>
      <c r="I911" s="88" t="str">
        <f>IF(بيانات!B911&lt;&gt;"",بيانات!P911,"")</f>
        <v/>
      </c>
    </row>
    <row r="912" spans="1:9" ht="21.75" customHeight="1">
      <c r="A912" s="89" t="str">
        <f>IF(بيانات!B912&lt;&gt;"",بيانات!A912,"")</f>
        <v/>
      </c>
      <c r="B912" s="90" t="str">
        <f>IF(بيانات!B912&lt;&gt;"",بيانات!B912,"")</f>
        <v/>
      </c>
      <c r="C912" s="90" t="str">
        <f>IF(بيانات!B912&lt;&gt;"",بيانات!C912,"")</f>
        <v/>
      </c>
      <c r="D912" s="91" t="str">
        <f>IF(بيانات!B912&lt;&gt;"",بيانات!J912,"")</f>
        <v/>
      </c>
      <c r="E912" s="92"/>
      <c r="F912" s="93" t="str">
        <f t="shared" si="14"/>
        <v/>
      </c>
      <c r="G912" s="94"/>
      <c r="H912" s="95" t="str">
        <f>IF(بيانات!B912&lt;&gt;"",بيانات!K912,"")</f>
        <v/>
      </c>
      <c r="I912" s="95" t="str">
        <f>IF(بيانات!B912&lt;&gt;"",بيانات!P912,"")</f>
        <v/>
      </c>
    </row>
    <row r="913" spans="1:9" ht="21.75" customHeight="1">
      <c r="A913" s="82" t="str">
        <f>IF(بيانات!B913&lt;&gt;"",بيانات!A913,"")</f>
        <v/>
      </c>
      <c r="B913" s="83" t="str">
        <f>IF(بيانات!B913&lt;&gt;"",بيانات!B913,"")</f>
        <v/>
      </c>
      <c r="C913" s="83" t="str">
        <f>IF(بيانات!B913&lt;&gt;"",بيانات!C913,"")</f>
        <v/>
      </c>
      <c r="D913" s="84" t="str">
        <f>IF(بيانات!B913&lt;&gt;"",بيانات!J913,"")</f>
        <v/>
      </c>
      <c r="E913" s="85"/>
      <c r="F913" s="86" t="str">
        <f t="shared" si="14"/>
        <v/>
      </c>
      <c r="G913" s="87"/>
      <c r="H913" s="88" t="str">
        <f>IF(بيانات!B913&lt;&gt;"",بيانات!K913,"")</f>
        <v/>
      </c>
      <c r="I913" s="88" t="str">
        <f>IF(بيانات!B913&lt;&gt;"",بيانات!P913,"")</f>
        <v/>
      </c>
    </row>
    <row r="914" spans="1:9" ht="21.75" customHeight="1">
      <c r="A914" s="89" t="str">
        <f>IF(بيانات!B914&lt;&gt;"",بيانات!A914,"")</f>
        <v/>
      </c>
      <c r="B914" s="90" t="str">
        <f>IF(بيانات!B914&lt;&gt;"",بيانات!B914,"")</f>
        <v/>
      </c>
      <c r="C914" s="90" t="str">
        <f>IF(بيانات!B914&lt;&gt;"",بيانات!C914,"")</f>
        <v/>
      </c>
      <c r="D914" s="91" t="str">
        <f>IF(بيانات!B914&lt;&gt;"",بيانات!J914,"")</f>
        <v/>
      </c>
      <c r="E914" s="92"/>
      <c r="F914" s="93" t="str">
        <f t="shared" si="14"/>
        <v/>
      </c>
      <c r="G914" s="94"/>
      <c r="H914" s="95" t="str">
        <f>IF(بيانات!B914&lt;&gt;"",بيانات!K914,"")</f>
        <v/>
      </c>
      <c r="I914" s="95" t="str">
        <f>IF(بيانات!B914&lt;&gt;"",بيانات!P914,"")</f>
        <v/>
      </c>
    </row>
    <row r="915" spans="1:9" ht="21.75" customHeight="1">
      <c r="A915" s="82" t="str">
        <f>IF(بيانات!B915&lt;&gt;"",بيانات!A915,"")</f>
        <v/>
      </c>
      <c r="B915" s="83" t="str">
        <f>IF(بيانات!B915&lt;&gt;"",بيانات!B915,"")</f>
        <v/>
      </c>
      <c r="C915" s="83" t="str">
        <f>IF(بيانات!B915&lt;&gt;"",بيانات!C915,"")</f>
        <v/>
      </c>
      <c r="D915" s="84" t="str">
        <f>IF(بيانات!B915&lt;&gt;"",بيانات!J915,"")</f>
        <v/>
      </c>
      <c r="E915" s="85"/>
      <c r="F915" s="86" t="str">
        <f t="shared" si="14"/>
        <v/>
      </c>
      <c r="G915" s="87"/>
      <c r="H915" s="88" t="str">
        <f>IF(بيانات!B915&lt;&gt;"",بيانات!K915,"")</f>
        <v/>
      </c>
      <c r="I915" s="88" t="str">
        <f>IF(بيانات!B915&lt;&gt;"",بيانات!P915,"")</f>
        <v/>
      </c>
    </row>
    <row r="916" spans="1:9" ht="21.75" customHeight="1">
      <c r="A916" s="89" t="str">
        <f>IF(بيانات!B916&lt;&gt;"",بيانات!A916,"")</f>
        <v/>
      </c>
      <c r="B916" s="90" t="str">
        <f>IF(بيانات!B916&lt;&gt;"",بيانات!B916,"")</f>
        <v/>
      </c>
      <c r="C916" s="90" t="str">
        <f>IF(بيانات!B916&lt;&gt;"",بيانات!C916,"")</f>
        <v/>
      </c>
      <c r="D916" s="91" t="str">
        <f>IF(بيانات!B916&lt;&gt;"",بيانات!J916,"")</f>
        <v/>
      </c>
      <c r="E916" s="92"/>
      <c r="F916" s="93" t="str">
        <f t="shared" si="14"/>
        <v/>
      </c>
      <c r="G916" s="94"/>
      <c r="H916" s="95" t="str">
        <f>IF(بيانات!B916&lt;&gt;"",بيانات!K916,"")</f>
        <v/>
      </c>
      <c r="I916" s="95" t="str">
        <f>IF(بيانات!B916&lt;&gt;"",بيانات!P916,"")</f>
        <v/>
      </c>
    </row>
    <row r="917" spans="1:9" ht="21.75" customHeight="1">
      <c r="A917" s="82" t="str">
        <f>IF(بيانات!B917&lt;&gt;"",بيانات!A917,"")</f>
        <v/>
      </c>
      <c r="B917" s="83" t="str">
        <f>IF(بيانات!B917&lt;&gt;"",بيانات!B917,"")</f>
        <v/>
      </c>
      <c r="C917" s="83" t="str">
        <f>IF(بيانات!B917&lt;&gt;"",بيانات!C917,"")</f>
        <v/>
      </c>
      <c r="D917" s="84" t="str">
        <f>IF(بيانات!B917&lt;&gt;"",بيانات!J917,"")</f>
        <v/>
      </c>
      <c r="E917" s="85"/>
      <c r="F917" s="86" t="str">
        <f t="shared" si="14"/>
        <v/>
      </c>
      <c r="G917" s="87"/>
      <c r="H917" s="88" t="str">
        <f>IF(بيانات!B917&lt;&gt;"",بيانات!K917,"")</f>
        <v/>
      </c>
      <c r="I917" s="88" t="str">
        <f>IF(بيانات!B917&lt;&gt;"",بيانات!P917,"")</f>
        <v/>
      </c>
    </row>
    <row r="918" spans="1:9" ht="21.75" customHeight="1">
      <c r="A918" s="89" t="str">
        <f>IF(بيانات!B918&lt;&gt;"",بيانات!A918,"")</f>
        <v/>
      </c>
      <c r="B918" s="90" t="str">
        <f>IF(بيانات!B918&lt;&gt;"",بيانات!B918,"")</f>
        <v/>
      </c>
      <c r="C918" s="90" t="str">
        <f>IF(بيانات!B918&lt;&gt;"",بيانات!C918,"")</f>
        <v/>
      </c>
      <c r="D918" s="91" t="str">
        <f>IF(بيانات!B918&lt;&gt;"",بيانات!J918,"")</f>
        <v/>
      </c>
      <c r="E918" s="92"/>
      <c r="F918" s="93" t="str">
        <f t="shared" si="14"/>
        <v/>
      </c>
      <c r="G918" s="94"/>
      <c r="H918" s="95" t="str">
        <f>IF(بيانات!B918&lt;&gt;"",بيانات!K918,"")</f>
        <v/>
      </c>
      <c r="I918" s="95" t="str">
        <f>IF(بيانات!B918&lt;&gt;"",بيانات!P918,"")</f>
        <v/>
      </c>
    </row>
    <row r="919" spans="1:9" ht="21.75" customHeight="1">
      <c r="A919" s="82" t="str">
        <f>IF(بيانات!B919&lt;&gt;"",بيانات!A919,"")</f>
        <v/>
      </c>
      <c r="B919" s="83" t="str">
        <f>IF(بيانات!B919&lt;&gt;"",بيانات!B919,"")</f>
        <v/>
      </c>
      <c r="C919" s="83" t="str">
        <f>IF(بيانات!B919&lt;&gt;"",بيانات!C919,"")</f>
        <v/>
      </c>
      <c r="D919" s="84" t="str">
        <f>IF(بيانات!B919&lt;&gt;"",بيانات!J919,"")</f>
        <v/>
      </c>
      <c r="E919" s="85"/>
      <c r="F919" s="86" t="str">
        <f t="shared" si="14"/>
        <v/>
      </c>
      <c r="G919" s="87"/>
      <c r="H919" s="88" t="str">
        <f>IF(بيانات!B919&lt;&gt;"",بيانات!K919,"")</f>
        <v/>
      </c>
      <c r="I919" s="88" t="str">
        <f>IF(بيانات!B919&lt;&gt;"",بيانات!P919,"")</f>
        <v/>
      </c>
    </row>
    <row r="920" spans="1:9" ht="21.75" customHeight="1">
      <c r="A920" s="89" t="str">
        <f>IF(بيانات!B920&lt;&gt;"",بيانات!A920,"")</f>
        <v/>
      </c>
      <c r="B920" s="90" t="str">
        <f>IF(بيانات!B920&lt;&gt;"",بيانات!B920,"")</f>
        <v/>
      </c>
      <c r="C920" s="90" t="str">
        <f>IF(بيانات!B920&lt;&gt;"",بيانات!C920,"")</f>
        <v/>
      </c>
      <c r="D920" s="91" t="str">
        <f>IF(بيانات!B920&lt;&gt;"",بيانات!J920,"")</f>
        <v/>
      </c>
      <c r="E920" s="92"/>
      <c r="F920" s="93" t="str">
        <f t="shared" si="14"/>
        <v/>
      </c>
      <c r="G920" s="94"/>
      <c r="H920" s="95" t="str">
        <f>IF(بيانات!B920&lt;&gt;"",بيانات!K920,"")</f>
        <v/>
      </c>
      <c r="I920" s="95" t="str">
        <f>IF(بيانات!B920&lt;&gt;"",بيانات!P920,"")</f>
        <v/>
      </c>
    </row>
    <row r="921" spans="1:9" ht="21.75" customHeight="1">
      <c r="A921" s="82" t="str">
        <f>IF(بيانات!B921&lt;&gt;"",بيانات!A921,"")</f>
        <v/>
      </c>
      <c r="B921" s="83" t="str">
        <f>IF(بيانات!B921&lt;&gt;"",بيانات!B921,"")</f>
        <v/>
      </c>
      <c r="C921" s="83" t="str">
        <f>IF(بيانات!B921&lt;&gt;"",بيانات!C921,"")</f>
        <v/>
      </c>
      <c r="D921" s="84" t="str">
        <f>IF(بيانات!B921&lt;&gt;"",بيانات!J921,"")</f>
        <v/>
      </c>
      <c r="E921" s="85"/>
      <c r="F921" s="86" t="str">
        <f t="shared" si="14"/>
        <v/>
      </c>
      <c r="G921" s="87"/>
      <c r="H921" s="88" t="str">
        <f>IF(بيانات!B921&lt;&gt;"",بيانات!K921,"")</f>
        <v/>
      </c>
      <c r="I921" s="88" t="str">
        <f>IF(بيانات!B921&lt;&gt;"",بيانات!P921,"")</f>
        <v/>
      </c>
    </row>
    <row r="922" spans="1:9" ht="21.75" customHeight="1">
      <c r="A922" s="89" t="str">
        <f>IF(بيانات!B922&lt;&gt;"",بيانات!A922,"")</f>
        <v/>
      </c>
      <c r="B922" s="90" t="str">
        <f>IF(بيانات!B922&lt;&gt;"",بيانات!B922,"")</f>
        <v/>
      </c>
      <c r="C922" s="90" t="str">
        <f>IF(بيانات!B922&lt;&gt;"",بيانات!C922,"")</f>
        <v/>
      </c>
      <c r="D922" s="91" t="str">
        <f>IF(بيانات!B922&lt;&gt;"",بيانات!J922,"")</f>
        <v/>
      </c>
      <c r="E922" s="92"/>
      <c r="F922" s="93" t="str">
        <f t="shared" si="14"/>
        <v/>
      </c>
      <c r="G922" s="94"/>
      <c r="H922" s="95" t="str">
        <f>IF(بيانات!B922&lt;&gt;"",بيانات!K922,"")</f>
        <v/>
      </c>
      <c r="I922" s="95" t="str">
        <f>IF(بيانات!B922&lt;&gt;"",بيانات!P922,"")</f>
        <v/>
      </c>
    </row>
    <row r="923" spans="1:9" ht="21.75" customHeight="1">
      <c r="A923" s="82" t="str">
        <f>IF(بيانات!B923&lt;&gt;"",بيانات!A923,"")</f>
        <v/>
      </c>
      <c r="B923" s="83" t="str">
        <f>IF(بيانات!B923&lt;&gt;"",بيانات!B923,"")</f>
        <v/>
      </c>
      <c r="C923" s="83" t="str">
        <f>IF(بيانات!B923&lt;&gt;"",بيانات!C923,"")</f>
        <v/>
      </c>
      <c r="D923" s="84" t="str">
        <f>IF(بيانات!B923&lt;&gt;"",بيانات!J923,"")</f>
        <v/>
      </c>
      <c r="E923" s="85"/>
      <c r="F923" s="86" t="str">
        <f t="shared" si="14"/>
        <v/>
      </c>
      <c r="G923" s="87"/>
      <c r="H923" s="88" t="str">
        <f>IF(بيانات!B923&lt;&gt;"",بيانات!K923,"")</f>
        <v/>
      </c>
      <c r="I923" s="88" t="str">
        <f>IF(بيانات!B923&lt;&gt;"",بيانات!P923,"")</f>
        <v/>
      </c>
    </row>
    <row r="924" spans="1:9" ht="21.75" customHeight="1">
      <c r="A924" s="89" t="str">
        <f>IF(بيانات!B924&lt;&gt;"",بيانات!A924,"")</f>
        <v/>
      </c>
      <c r="B924" s="90" t="str">
        <f>IF(بيانات!B924&lt;&gt;"",بيانات!B924,"")</f>
        <v/>
      </c>
      <c r="C924" s="90" t="str">
        <f>IF(بيانات!B924&lt;&gt;"",بيانات!C924,"")</f>
        <v/>
      </c>
      <c r="D924" s="91" t="str">
        <f>IF(بيانات!B924&lt;&gt;"",بيانات!J924,"")</f>
        <v/>
      </c>
      <c r="E924" s="92"/>
      <c r="F924" s="93" t="str">
        <f t="shared" si="14"/>
        <v/>
      </c>
      <c r="G924" s="94"/>
      <c r="H924" s="95" t="str">
        <f>IF(بيانات!B924&lt;&gt;"",بيانات!K924,"")</f>
        <v/>
      </c>
      <c r="I924" s="95" t="str">
        <f>IF(بيانات!B924&lt;&gt;"",بيانات!P924,"")</f>
        <v/>
      </c>
    </row>
    <row r="925" spans="1:9" ht="21.75" customHeight="1">
      <c r="A925" s="82" t="str">
        <f>IF(بيانات!B925&lt;&gt;"",بيانات!A925,"")</f>
        <v/>
      </c>
      <c r="B925" s="83" t="str">
        <f>IF(بيانات!B925&lt;&gt;"",بيانات!B925,"")</f>
        <v/>
      </c>
      <c r="C925" s="83" t="str">
        <f>IF(بيانات!B925&lt;&gt;"",بيانات!C925,"")</f>
        <v/>
      </c>
      <c r="D925" s="84" t="str">
        <f>IF(بيانات!B925&lt;&gt;"",بيانات!J925,"")</f>
        <v/>
      </c>
      <c r="E925" s="85"/>
      <c r="F925" s="86" t="str">
        <f t="shared" si="14"/>
        <v/>
      </c>
      <c r="G925" s="87"/>
      <c r="H925" s="88" t="str">
        <f>IF(بيانات!B925&lt;&gt;"",بيانات!K925,"")</f>
        <v/>
      </c>
      <c r="I925" s="88" t="str">
        <f>IF(بيانات!B925&lt;&gt;"",بيانات!P925,"")</f>
        <v/>
      </c>
    </row>
    <row r="926" spans="1:9" ht="21.75" customHeight="1">
      <c r="A926" s="89" t="str">
        <f>IF(بيانات!B926&lt;&gt;"",بيانات!A926,"")</f>
        <v/>
      </c>
      <c r="B926" s="90" t="str">
        <f>IF(بيانات!B926&lt;&gt;"",بيانات!B926,"")</f>
        <v/>
      </c>
      <c r="C926" s="90" t="str">
        <f>IF(بيانات!B926&lt;&gt;"",بيانات!C926,"")</f>
        <v/>
      </c>
      <c r="D926" s="91" t="str">
        <f>IF(بيانات!B926&lt;&gt;"",بيانات!J926,"")</f>
        <v/>
      </c>
      <c r="E926" s="92"/>
      <c r="F926" s="93" t="str">
        <f t="shared" si="14"/>
        <v/>
      </c>
      <c r="G926" s="94"/>
      <c r="H926" s="95" t="str">
        <f>IF(بيانات!B926&lt;&gt;"",بيانات!K926,"")</f>
        <v/>
      </c>
      <c r="I926" s="95" t="str">
        <f>IF(بيانات!B926&lt;&gt;"",بيانات!P926,"")</f>
        <v/>
      </c>
    </row>
    <row r="927" spans="1:9" ht="21.75" customHeight="1">
      <c r="A927" s="82" t="str">
        <f>IF(بيانات!B927&lt;&gt;"",بيانات!A927,"")</f>
        <v/>
      </c>
      <c r="B927" s="83" t="str">
        <f>IF(بيانات!B927&lt;&gt;"",بيانات!B927,"")</f>
        <v/>
      </c>
      <c r="C927" s="83" t="str">
        <f>IF(بيانات!B927&lt;&gt;"",بيانات!C927,"")</f>
        <v/>
      </c>
      <c r="D927" s="84" t="str">
        <f>IF(بيانات!B927&lt;&gt;"",بيانات!J927,"")</f>
        <v/>
      </c>
      <c r="E927" s="85"/>
      <c r="F927" s="86" t="str">
        <f t="shared" si="14"/>
        <v/>
      </c>
      <c r="G927" s="87"/>
      <c r="H927" s="88" t="str">
        <f>IF(بيانات!B927&lt;&gt;"",بيانات!K927,"")</f>
        <v/>
      </c>
      <c r="I927" s="88" t="str">
        <f>IF(بيانات!B927&lt;&gt;"",بيانات!P927,"")</f>
        <v/>
      </c>
    </row>
    <row r="928" spans="1:9" ht="21.75" customHeight="1">
      <c r="A928" s="89" t="str">
        <f>IF(بيانات!B928&lt;&gt;"",بيانات!A928,"")</f>
        <v/>
      </c>
      <c r="B928" s="90" t="str">
        <f>IF(بيانات!B928&lt;&gt;"",بيانات!B928,"")</f>
        <v/>
      </c>
      <c r="C928" s="90" t="str">
        <f>IF(بيانات!B928&lt;&gt;"",بيانات!C928,"")</f>
        <v/>
      </c>
      <c r="D928" s="91" t="str">
        <f>IF(بيانات!B928&lt;&gt;"",بيانات!J928,"")</f>
        <v/>
      </c>
      <c r="E928" s="92"/>
      <c r="F928" s="93" t="str">
        <f t="shared" si="14"/>
        <v/>
      </c>
      <c r="G928" s="94"/>
      <c r="H928" s="95" t="str">
        <f>IF(بيانات!B928&lt;&gt;"",بيانات!K928,"")</f>
        <v/>
      </c>
      <c r="I928" s="95" t="str">
        <f>IF(بيانات!B928&lt;&gt;"",بيانات!P928,"")</f>
        <v/>
      </c>
    </row>
    <row r="929" spans="1:9" ht="21.75" customHeight="1">
      <c r="A929" s="82" t="str">
        <f>IF(بيانات!B929&lt;&gt;"",بيانات!A929,"")</f>
        <v/>
      </c>
      <c r="B929" s="83" t="str">
        <f>IF(بيانات!B929&lt;&gt;"",بيانات!B929,"")</f>
        <v/>
      </c>
      <c r="C929" s="83" t="str">
        <f>IF(بيانات!B929&lt;&gt;"",بيانات!C929,"")</f>
        <v/>
      </c>
      <c r="D929" s="84" t="str">
        <f>IF(بيانات!B929&lt;&gt;"",بيانات!J929,"")</f>
        <v/>
      </c>
      <c r="E929" s="85"/>
      <c r="F929" s="86" t="str">
        <f t="shared" si="14"/>
        <v/>
      </c>
      <c r="G929" s="87"/>
      <c r="H929" s="88" t="str">
        <f>IF(بيانات!B929&lt;&gt;"",بيانات!K929,"")</f>
        <v/>
      </c>
      <c r="I929" s="88" t="str">
        <f>IF(بيانات!B929&lt;&gt;"",بيانات!P929,"")</f>
        <v/>
      </c>
    </row>
    <row r="930" spans="1:9" ht="21.75" customHeight="1">
      <c r="A930" s="89" t="str">
        <f>IF(بيانات!B930&lt;&gt;"",بيانات!A930,"")</f>
        <v/>
      </c>
      <c r="B930" s="90" t="str">
        <f>IF(بيانات!B930&lt;&gt;"",بيانات!B930,"")</f>
        <v/>
      </c>
      <c r="C930" s="90" t="str">
        <f>IF(بيانات!B930&lt;&gt;"",بيانات!C930,"")</f>
        <v/>
      </c>
      <c r="D930" s="91" t="str">
        <f>IF(بيانات!B930&lt;&gt;"",بيانات!J930,"")</f>
        <v/>
      </c>
      <c r="E930" s="92"/>
      <c r="F930" s="93" t="str">
        <f t="shared" si="14"/>
        <v/>
      </c>
      <c r="G930" s="94"/>
      <c r="H930" s="95" t="str">
        <f>IF(بيانات!B930&lt;&gt;"",بيانات!K930,"")</f>
        <v/>
      </c>
      <c r="I930" s="95" t="str">
        <f>IF(بيانات!B930&lt;&gt;"",بيانات!P930,"")</f>
        <v/>
      </c>
    </row>
    <row r="931" spans="1:9" ht="21.75" customHeight="1">
      <c r="A931" s="82" t="str">
        <f>IF(بيانات!B931&lt;&gt;"",بيانات!A931,"")</f>
        <v/>
      </c>
      <c r="B931" s="83" t="str">
        <f>IF(بيانات!B931&lt;&gt;"",بيانات!B931,"")</f>
        <v/>
      </c>
      <c r="C931" s="83" t="str">
        <f>IF(بيانات!B931&lt;&gt;"",بيانات!C931,"")</f>
        <v/>
      </c>
      <c r="D931" s="84" t="str">
        <f>IF(بيانات!B931&lt;&gt;"",بيانات!J931,"")</f>
        <v/>
      </c>
      <c r="E931" s="85"/>
      <c r="F931" s="86" t="str">
        <f t="shared" si="14"/>
        <v/>
      </c>
      <c r="G931" s="87"/>
      <c r="H931" s="88" t="str">
        <f>IF(بيانات!B931&lt;&gt;"",بيانات!K931,"")</f>
        <v/>
      </c>
      <c r="I931" s="88" t="str">
        <f>IF(بيانات!B931&lt;&gt;"",بيانات!P931,"")</f>
        <v/>
      </c>
    </row>
    <row r="932" spans="1:9" ht="21.75" customHeight="1">
      <c r="A932" s="89" t="str">
        <f>IF(بيانات!B932&lt;&gt;"",بيانات!A932,"")</f>
        <v/>
      </c>
      <c r="B932" s="90" t="str">
        <f>IF(بيانات!B932&lt;&gt;"",بيانات!B932,"")</f>
        <v/>
      </c>
      <c r="C932" s="90" t="str">
        <f>IF(بيانات!B932&lt;&gt;"",بيانات!C932,"")</f>
        <v/>
      </c>
      <c r="D932" s="91" t="str">
        <f>IF(بيانات!B932&lt;&gt;"",بيانات!J932,"")</f>
        <v/>
      </c>
      <c r="E932" s="92"/>
      <c r="F932" s="93" t="str">
        <f t="shared" si="14"/>
        <v/>
      </c>
      <c r="G932" s="94"/>
      <c r="H932" s="95" t="str">
        <f>IF(بيانات!B932&lt;&gt;"",بيانات!K932,"")</f>
        <v/>
      </c>
      <c r="I932" s="95" t="str">
        <f>IF(بيانات!B932&lt;&gt;"",بيانات!P932,"")</f>
        <v/>
      </c>
    </row>
    <row r="933" spans="1:9" ht="21.75" customHeight="1">
      <c r="A933" s="82" t="str">
        <f>IF(بيانات!B933&lt;&gt;"",بيانات!A933,"")</f>
        <v/>
      </c>
      <c r="B933" s="83" t="str">
        <f>IF(بيانات!B933&lt;&gt;"",بيانات!B933,"")</f>
        <v/>
      </c>
      <c r="C933" s="83" t="str">
        <f>IF(بيانات!B933&lt;&gt;"",بيانات!C933,"")</f>
        <v/>
      </c>
      <c r="D933" s="84" t="str">
        <f>IF(بيانات!B933&lt;&gt;"",بيانات!J933,"")</f>
        <v/>
      </c>
      <c r="E933" s="85"/>
      <c r="F933" s="86" t="str">
        <f t="shared" si="14"/>
        <v/>
      </c>
      <c r="G933" s="87"/>
      <c r="H933" s="88" t="str">
        <f>IF(بيانات!B933&lt;&gt;"",بيانات!K933,"")</f>
        <v/>
      </c>
      <c r="I933" s="88" t="str">
        <f>IF(بيانات!B933&lt;&gt;"",بيانات!P933,"")</f>
        <v/>
      </c>
    </row>
    <row r="934" spans="1:9" ht="21.75" customHeight="1">
      <c r="A934" s="89" t="str">
        <f>IF(بيانات!B934&lt;&gt;"",بيانات!A934,"")</f>
        <v/>
      </c>
      <c r="B934" s="90" t="str">
        <f>IF(بيانات!B934&lt;&gt;"",بيانات!B934,"")</f>
        <v/>
      </c>
      <c r="C934" s="90" t="str">
        <f>IF(بيانات!B934&lt;&gt;"",بيانات!C934,"")</f>
        <v/>
      </c>
      <c r="D934" s="91" t="str">
        <f>IF(بيانات!B934&lt;&gt;"",بيانات!J934,"")</f>
        <v/>
      </c>
      <c r="E934" s="92"/>
      <c r="F934" s="93" t="str">
        <f t="shared" si="14"/>
        <v/>
      </c>
      <c r="G934" s="94"/>
      <c r="H934" s="95" t="str">
        <f>IF(بيانات!B934&lt;&gt;"",بيانات!K934,"")</f>
        <v/>
      </c>
      <c r="I934" s="95" t="str">
        <f>IF(بيانات!B934&lt;&gt;"",بيانات!P934,"")</f>
        <v/>
      </c>
    </row>
    <row r="935" spans="1:9" ht="21.75" customHeight="1">
      <c r="A935" s="82" t="str">
        <f>IF(بيانات!B935&lt;&gt;"",بيانات!A935,"")</f>
        <v/>
      </c>
      <c r="B935" s="83" t="str">
        <f>IF(بيانات!B935&lt;&gt;"",بيانات!B935,"")</f>
        <v/>
      </c>
      <c r="C935" s="83" t="str">
        <f>IF(بيانات!B935&lt;&gt;"",بيانات!C935,"")</f>
        <v/>
      </c>
      <c r="D935" s="84" t="str">
        <f>IF(بيانات!B935&lt;&gt;"",بيانات!J935,"")</f>
        <v/>
      </c>
      <c r="E935" s="85"/>
      <c r="F935" s="86" t="str">
        <f t="shared" si="14"/>
        <v/>
      </c>
      <c r="G935" s="87"/>
      <c r="H935" s="88" t="str">
        <f>IF(بيانات!B935&lt;&gt;"",بيانات!K935,"")</f>
        <v/>
      </c>
      <c r="I935" s="88" t="str">
        <f>IF(بيانات!B935&lt;&gt;"",بيانات!P935,"")</f>
        <v/>
      </c>
    </row>
    <row r="936" spans="1:9" ht="21.75" customHeight="1">
      <c r="A936" s="89" t="str">
        <f>IF(بيانات!B936&lt;&gt;"",بيانات!A936,"")</f>
        <v/>
      </c>
      <c r="B936" s="90" t="str">
        <f>IF(بيانات!B936&lt;&gt;"",بيانات!B936,"")</f>
        <v/>
      </c>
      <c r="C936" s="90" t="str">
        <f>IF(بيانات!B936&lt;&gt;"",بيانات!C936,"")</f>
        <v/>
      </c>
      <c r="D936" s="91" t="str">
        <f>IF(بيانات!B936&lt;&gt;"",بيانات!J936,"")</f>
        <v/>
      </c>
      <c r="E936" s="92"/>
      <c r="F936" s="93" t="str">
        <f t="shared" si="14"/>
        <v/>
      </c>
      <c r="G936" s="94"/>
      <c r="H936" s="95" t="str">
        <f>IF(بيانات!B936&lt;&gt;"",بيانات!K936,"")</f>
        <v/>
      </c>
      <c r="I936" s="95" t="str">
        <f>IF(بيانات!B936&lt;&gt;"",بيانات!P936,"")</f>
        <v/>
      </c>
    </row>
    <row r="937" spans="1:9" ht="21.75" customHeight="1">
      <c r="A937" s="82" t="str">
        <f>IF(بيانات!B937&lt;&gt;"",بيانات!A937,"")</f>
        <v/>
      </c>
      <c r="B937" s="83" t="str">
        <f>IF(بيانات!B937&lt;&gt;"",بيانات!B937,"")</f>
        <v/>
      </c>
      <c r="C937" s="83" t="str">
        <f>IF(بيانات!B937&lt;&gt;"",بيانات!C937,"")</f>
        <v/>
      </c>
      <c r="D937" s="84" t="str">
        <f>IF(بيانات!B937&lt;&gt;"",بيانات!J937,"")</f>
        <v/>
      </c>
      <c r="E937" s="85"/>
      <c r="F937" s="86" t="str">
        <f t="shared" si="14"/>
        <v/>
      </c>
      <c r="G937" s="87"/>
      <c r="H937" s="88" t="str">
        <f>IF(بيانات!B937&lt;&gt;"",بيانات!K937,"")</f>
        <v/>
      </c>
      <c r="I937" s="88" t="str">
        <f>IF(بيانات!B937&lt;&gt;"",بيانات!P937,"")</f>
        <v/>
      </c>
    </row>
    <row r="938" spans="1:9" ht="21.75" customHeight="1">
      <c r="A938" s="89" t="str">
        <f>IF(بيانات!B938&lt;&gt;"",بيانات!A938,"")</f>
        <v/>
      </c>
      <c r="B938" s="90" t="str">
        <f>IF(بيانات!B938&lt;&gt;"",بيانات!B938,"")</f>
        <v/>
      </c>
      <c r="C938" s="90" t="str">
        <f>IF(بيانات!B938&lt;&gt;"",بيانات!C938,"")</f>
        <v/>
      </c>
      <c r="D938" s="91" t="str">
        <f>IF(بيانات!B938&lt;&gt;"",بيانات!J938,"")</f>
        <v/>
      </c>
      <c r="E938" s="92"/>
      <c r="F938" s="93" t="str">
        <f t="shared" si="14"/>
        <v/>
      </c>
      <c r="G938" s="94"/>
      <c r="H938" s="95" t="str">
        <f>IF(بيانات!B938&lt;&gt;"",بيانات!K938,"")</f>
        <v/>
      </c>
      <c r="I938" s="95" t="str">
        <f>IF(بيانات!B938&lt;&gt;"",بيانات!P938,"")</f>
        <v/>
      </c>
    </row>
    <row r="939" spans="1:9" ht="21.75" customHeight="1">
      <c r="A939" s="82" t="str">
        <f>IF(بيانات!B939&lt;&gt;"",بيانات!A939,"")</f>
        <v/>
      </c>
      <c r="B939" s="83" t="str">
        <f>IF(بيانات!B939&lt;&gt;"",بيانات!B939,"")</f>
        <v/>
      </c>
      <c r="C939" s="83" t="str">
        <f>IF(بيانات!B939&lt;&gt;"",بيانات!C939,"")</f>
        <v/>
      </c>
      <c r="D939" s="84" t="str">
        <f>IF(بيانات!B939&lt;&gt;"",بيانات!J939,"")</f>
        <v/>
      </c>
      <c r="E939" s="85"/>
      <c r="F939" s="86" t="str">
        <f t="shared" si="14"/>
        <v/>
      </c>
      <c r="G939" s="87"/>
      <c r="H939" s="88" t="str">
        <f>IF(بيانات!B939&lt;&gt;"",بيانات!K939,"")</f>
        <v/>
      </c>
      <c r="I939" s="88" t="str">
        <f>IF(بيانات!B939&lt;&gt;"",بيانات!P939,"")</f>
        <v/>
      </c>
    </row>
    <row r="940" spans="1:9" ht="21.75" customHeight="1">
      <c r="A940" s="89" t="str">
        <f>IF(بيانات!B940&lt;&gt;"",بيانات!A940,"")</f>
        <v/>
      </c>
      <c r="B940" s="90" t="str">
        <f>IF(بيانات!B940&lt;&gt;"",بيانات!B940,"")</f>
        <v/>
      </c>
      <c r="C940" s="90" t="str">
        <f>IF(بيانات!B940&lt;&gt;"",بيانات!C940,"")</f>
        <v/>
      </c>
      <c r="D940" s="91" t="str">
        <f>IF(بيانات!B940&lt;&gt;"",بيانات!J940,"")</f>
        <v/>
      </c>
      <c r="E940" s="92"/>
      <c r="F940" s="93" t="str">
        <f t="shared" si="14"/>
        <v/>
      </c>
      <c r="G940" s="94"/>
      <c r="H940" s="95" t="str">
        <f>IF(بيانات!B940&lt;&gt;"",بيانات!K940,"")</f>
        <v/>
      </c>
      <c r="I940" s="95" t="str">
        <f>IF(بيانات!B940&lt;&gt;"",بيانات!P940,"")</f>
        <v/>
      </c>
    </row>
    <row r="941" spans="1:9" ht="21.75" customHeight="1">
      <c r="A941" s="82" t="str">
        <f>IF(بيانات!B941&lt;&gt;"",بيانات!A941,"")</f>
        <v/>
      </c>
      <c r="B941" s="83" t="str">
        <f>IF(بيانات!B941&lt;&gt;"",بيانات!B941,"")</f>
        <v/>
      </c>
      <c r="C941" s="83" t="str">
        <f>IF(بيانات!B941&lt;&gt;"",بيانات!C941,"")</f>
        <v/>
      </c>
      <c r="D941" s="84" t="str">
        <f>IF(بيانات!B941&lt;&gt;"",بيانات!J941,"")</f>
        <v/>
      </c>
      <c r="E941" s="85"/>
      <c r="F941" s="86" t="str">
        <f t="shared" si="14"/>
        <v/>
      </c>
      <c r="G941" s="87"/>
      <c r="H941" s="88" t="str">
        <f>IF(بيانات!B941&lt;&gt;"",بيانات!K941,"")</f>
        <v/>
      </c>
      <c r="I941" s="88" t="str">
        <f>IF(بيانات!B941&lt;&gt;"",بيانات!P941,"")</f>
        <v/>
      </c>
    </row>
    <row r="942" spans="1:9" ht="21.75" customHeight="1">
      <c r="A942" s="89" t="str">
        <f>IF(بيانات!B942&lt;&gt;"",بيانات!A942,"")</f>
        <v/>
      </c>
      <c r="B942" s="90" t="str">
        <f>IF(بيانات!B942&lt;&gt;"",بيانات!B942,"")</f>
        <v/>
      </c>
      <c r="C942" s="90" t="str">
        <f>IF(بيانات!B942&lt;&gt;"",بيانات!C942,"")</f>
        <v/>
      </c>
      <c r="D942" s="91" t="str">
        <f>IF(بيانات!B942&lt;&gt;"",بيانات!J942,"")</f>
        <v/>
      </c>
      <c r="E942" s="92"/>
      <c r="F942" s="93" t="str">
        <f t="shared" si="14"/>
        <v/>
      </c>
      <c r="G942" s="94"/>
      <c r="H942" s="95" t="str">
        <f>IF(بيانات!B942&lt;&gt;"",بيانات!K942,"")</f>
        <v/>
      </c>
      <c r="I942" s="95" t="str">
        <f>IF(بيانات!B942&lt;&gt;"",بيانات!P942,"")</f>
        <v/>
      </c>
    </row>
    <row r="943" spans="1:9" ht="21.75" customHeight="1">
      <c r="A943" s="82" t="str">
        <f>IF(بيانات!B943&lt;&gt;"",بيانات!A943,"")</f>
        <v/>
      </c>
      <c r="B943" s="83" t="str">
        <f>IF(بيانات!B943&lt;&gt;"",بيانات!B943,"")</f>
        <v/>
      </c>
      <c r="C943" s="83" t="str">
        <f>IF(بيانات!B943&lt;&gt;"",بيانات!C943,"")</f>
        <v/>
      </c>
      <c r="D943" s="84" t="str">
        <f>IF(بيانات!B943&lt;&gt;"",بيانات!J943,"")</f>
        <v/>
      </c>
      <c r="E943" s="85"/>
      <c r="F943" s="86" t="str">
        <f t="shared" si="14"/>
        <v/>
      </c>
      <c r="G943" s="87"/>
      <c r="H943" s="88" t="str">
        <f>IF(بيانات!B943&lt;&gt;"",بيانات!K943,"")</f>
        <v/>
      </c>
      <c r="I943" s="88" t="str">
        <f>IF(بيانات!B943&lt;&gt;"",بيانات!P943,"")</f>
        <v/>
      </c>
    </row>
    <row r="944" spans="1:9" ht="21.75" customHeight="1">
      <c r="A944" s="89" t="str">
        <f>IF(بيانات!B944&lt;&gt;"",بيانات!A944,"")</f>
        <v/>
      </c>
      <c r="B944" s="90" t="str">
        <f>IF(بيانات!B944&lt;&gt;"",بيانات!B944,"")</f>
        <v/>
      </c>
      <c r="C944" s="90" t="str">
        <f>IF(بيانات!B944&lt;&gt;"",بيانات!C944,"")</f>
        <v/>
      </c>
      <c r="D944" s="91" t="str">
        <f>IF(بيانات!B944&lt;&gt;"",بيانات!J944,"")</f>
        <v/>
      </c>
      <c r="E944" s="92"/>
      <c r="F944" s="93" t="str">
        <f t="shared" si="14"/>
        <v/>
      </c>
      <c r="G944" s="94"/>
      <c r="H944" s="95" t="str">
        <f>IF(بيانات!B944&lt;&gt;"",بيانات!K944,"")</f>
        <v/>
      </c>
      <c r="I944" s="95" t="str">
        <f>IF(بيانات!B944&lt;&gt;"",بيانات!P944,"")</f>
        <v/>
      </c>
    </row>
    <row r="945" spans="1:9" ht="21.75" customHeight="1">
      <c r="A945" s="82" t="str">
        <f>IF(بيانات!B945&lt;&gt;"",بيانات!A945,"")</f>
        <v/>
      </c>
      <c r="B945" s="83" t="str">
        <f>IF(بيانات!B945&lt;&gt;"",بيانات!B945,"")</f>
        <v/>
      </c>
      <c r="C945" s="83" t="str">
        <f>IF(بيانات!B945&lt;&gt;"",بيانات!C945,"")</f>
        <v/>
      </c>
      <c r="D945" s="84" t="str">
        <f>IF(بيانات!B945&lt;&gt;"",بيانات!J945,"")</f>
        <v/>
      </c>
      <c r="E945" s="85"/>
      <c r="F945" s="86" t="str">
        <f t="shared" si="14"/>
        <v/>
      </c>
      <c r="G945" s="87"/>
      <c r="H945" s="88" t="str">
        <f>IF(بيانات!B945&lt;&gt;"",بيانات!K945,"")</f>
        <v/>
      </c>
      <c r="I945" s="88" t="str">
        <f>IF(بيانات!B945&lt;&gt;"",بيانات!P945,"")</f>
        <v/>
      </c>
    </row>
    <row r="946" spans="1:9" ht="21.75" customHeight="1">
      <c r="A946" s="89" t="str">
        <f>IF(بيانات!B946&lt;&gt;"",بيانات!A946,"")</f>
        <v/>
      </c>
      <c r="B946" s="90" t="str">
        <f>IF(بيانات!B946&lt;&gt;"",بيانات!B946,"")</f>
        <v/>
      </c>
      <c r="C946" s="90" t="str">
        <f>IF(بيانات!B946&lt;&gt;"",بيانات!C946,"")</f>
        <v/>
      </c>
      <c r="D946" s="91" t="str">
        <f>IF(بيانات!B946&lt;&gt;"",بيانات!J946,"")</f>
        <v/>
      </c>
      <c r="E946" s="92"/>
      <c r="F946" s="93" t="str">
        <f t="shared" si="14"/>
        <v/>
      </c>
      <c r="G946" s="94"/>
      <c r="H946" s="95" t="str">
        <f>IF(بيانات!B946&lt;&gt;"",بيانات!K946,"")</f>
        <v/>
      </c>
      <c r="I946" s="95" t="str">
        <f>IF(بيانات!B946&lt;&gt;"",بيانات!P946,"")</f>
        <v/>
      </c>
    </row>
    <row r="947" spans="1:9" ht="21.75" customHeight="1">
      <c r="A947" s="82" t="str">
        <f>IF(بيانات!B947&lt;&gt;"",بيانات!A947,"")</f>
        <v/>
      </c>
      <c r="B947" s="83" t="str">
        <f>IF(بيانات!B947&lt;&gt;"",بيانات!B947,"")</f>
        <v/>
      </c>
      <c r="C947" s="83" t="str">
        <f>IF(بيانات!B947&lt;&gt;"",بيانات!C947,"")</f>
        <v/>
      </c>
      <c r="D947" s="84" t="str">
        <f>IF(بيانات!B947&lt;&gt;"",بيانات!J947,"")</f>
        <v/>
      </c>
      <c r="E947" s="85"/>
      <c r="F947" s="86" t="str">
        <f t="shared" si="14"/>
        <v/>
      </c>
      <c r="G947" s="87"/>
      <c r="H947" s="88" t="str">
        <f>IF(بيانات!B947&lt;&gt;"",بيانات!K947,"")</f>
        <v/>
      </c>
      <c r="I947" s="88" t="str">
        <f>IF(بيانات!B947&lt;&gt;"",بيانات!P947,"")</f>
        <v/>
      </c>
    </row>
    <row r="948" spans="1:9" ht="21.75" customHeight="1">
      <c r="A948" s="89" t="str">
        <f>IF(بيانات!B948&lt;&gt;"",بيانات!A948,"")</f>
        <v/>
      </c>
      <c r="B948" s="90" t="str">
        <f>IF(بيانات!B948&lt;&gt;"",بيانات!B948,"")</f>
        <v/>
      </c>
      <c r="C948" s="90" t="str">
        <f>IF(بيانات!B948&lt;&gt;"",بيانات!C948,"")</f>
        <v/>
      </c>
      <c r="D948" s="91" t="str">
        <f>IF(بيانات!B948&lt;&gt;"",بيانات!J948,"")</f>
        <v/>
      </c>
      <c r="E948" s="92"/>
      <c r="F948" s="93" t="str">
        <f t="shared" si="14"/>
        <v/>
      </c>
      <c r="G948" s="94"/>
      <c r="H948" s="95" t="str">
        <f>IF(بيانات!B948&lt;&gt;"",بيانات!K948,"")</f>
        <v/>
      </c>
      <c r="I948" s="95" t="str">
        <f>IF(بيانات!B948&lt;&gt;"",بيانات!P948,"")</f>
        <v/>
      </c>
    </row>
    <row r="949" spans="1:9" ht="21.75" customHeight="1">
      <c r="A949" s="82" t="str">
        <f>IF(بيانات!B949&lt;&gt;"",بيانات!A949,"")</f>
        <v/>
      </c>
      <c r="B949" s="83" t="str">
        <f>IF(بيانات!B949&lt;&gt;"",بيانات!B949,"")</f>
        <v/>
      </c>
      <c r="C949" s="83" t="str">
        <f>IF(بيانات!B949&lt;&gt;"",بيانات!C949,"")</f>
        <v/>
      </c>
      <c r="D949" s="84" t="str">
        <f>IF(بيانات!B949&lt;&gt;"",بيانات!J949,"")</f>
        <v/>
      </c>
      <c r="E949" s="85"/>
      <c r="F949" s="86" t="str">
        <f t="shared" si="14"/>
        <v/>
      </c>
      <c r="G949" s="87"/>
      <c r="H949" s="88" t="str">
        <f>IF(بيانات!B949&lt;&gt;"",بيانات!K949,"")</f>
        <v/>
      </c>
      <c r="I949" s="88" t="str">
        <f>IF(بيانات!B949&lt;&gt;"",بيانات!P949,"")</f>
        <v/>
      </c>
    </row>
    <row r="950" spans="1:9" ht="21.75" customHeight="1">
      <c r="A950" s="89" t="str">
        <f>IF(بيانات!B950&lt;&gt;"",بيانات!A950,"")</f>
        <v/>
      </c>
      <c r="B950" s="90" t="str">
        <f>IF(بيانات!B950&lt;&gt;"",بيانات!B950,"")</f>
        <v/>
      </c>
      <c r="C950" s="90" t="str">
        <f>IF(بيانات!B950&lt;&gt;"",بيانات!C950,"")</f>
        <v/>
      </c>
      <c r="D950" s="91" t="str">
        <f>IF(بيانات!B950&lt;&gt;"",بيانات!J950,"")</f>
        <v/>
      </c>
      <c r="E950" s="92"/>
      <c r="F950" s="93" t="str">
        <f t="shared" si="14"/>
        <v/>
      </c>
      <c r="G950" s="94"/>
      <c r="H950" s="95" t="str">
        <f>IF(بيانات!B950&lt;&gt;"",بيانات!K950,"")</f>
        <v/>
      </c>
      <c r="I950" s="95" t="str">
        <f>IF(بيانات!B950&lt;&gt;"",بيانات!P950,"")</f>
        <v/>
      </c>
    </row>
    <row r="951" spans="1:9" ht="21.75" customHeight="1">
      <c r="A951" s="82" t="str">
        <f>IF(بيانات!B951&lt;&gt;"",بيانات!A951,"")</f>
        <v/>
      </c>
      <c r="B951" s="83" t="str">
        <f>IF(بيانات!B951&lt;&gt;"",بيانات!B951,"")</f>
        <v/>
      </c>
      <c r="C951" s="83" t="str">
        <f>IF(بيانات!B951&lt;&gt;"",بيانات!C951,"")</f>
        <v/>
      </c>
      <c r="D951" s="84" t="str">
        <f>IF(بيانات!B951&lt;&gt;"",بيانات!J951,"")</f>
        <v/>
      </c>
      <c r="E951" s="85"/>
      <c r="F951" s="86" t="str">
        <f t="shared" si="14"/>
        <v/>
      </c>
      <c r="G951" s="87"/>
      <c r="H951" s="88" t="str">
        <f>IF(بيانات!B951&lt;&gt;"",بيانات!K951,"")</f>
        <v/>
      </c>
      <c r="I951" s="88" t="str">
        <f>IF(بيانات!B951&lt;&gt;"",بيانات!P951,"")</f>
        <v/>
      </c>
    </row>
    <row r="952" spans="1:9" ht="21.75" customHeight="1">
      <c r="A952" s="89" t="str">
        <f>IF(بيانات!B952&lt;&gt;"",بيانات!A952,"")</f>
        <v/>
      </c>
      <c r="B952" s="90" t="str">
        <f>IF(بيانات!B952&lt;&gt;"",بيانات!B952,"")</f>
        <v/>
      </c>
      <c r="C952" s="90" t="str">
        <f>IF(بيانات!B952&lt;&gt;"",بيانات!C952,"")</f>
        <v/>
      </c>
      <c r="D952" s="91" t="str">
        <f>IF(بيانات!B952&lt;&gt;"",بيانات!J952,"")</f>
        <v/>
      </c>
      <c r="E952" s="92"/>
      <c r="F952" s="93" t="str">
        <f t="shared" si="14"/>
        <v/>
      </c>
      <c r="G952" s="94"/>
      <c r="H952" s="95" t="str">
        <f>IF(بيانات!B952&lt;&gt;"",بيانات!K952,"")</f>
        <v/>
      </c>
      <c r="I952" s="95" t="str">
        <f>IF(بيانات!B952&lt;&gt;"",بيانات!P952,"")</f>
        <v/>
      </c>
    </row>
    <row r="953" spans="1:9" ht="21.75" customHeight="1">
      <c r="A953" s="82" t="str">
        <f>IF(بيانات!B953&lt;&gt;"",بيانات!A953,"")</f>
        <v/>
      </c>
      <c r="B953" s="83" t="str">
        <f>IF(بيانات!B953&lt;&gt;"",بيانات!B953,"")</f>
        <v/>
      </c>
      <c r="C953" s="83" t="str">
        <f>IF(بيانات!B953&lt;&gt;"",بيانات!C953,"")</f>
        <v/>
      </c>
      <c r="D953" s="84" t="str">
        <f>IF(بيانات!B953&lt;&gt;"",بيانات!J953,"")</f>
        <v/>
      </c>
      <c r="E953" s="85"/>
      <c r="F953" s="86" t="str">
        <f t="shared" si="14"/>
        <v/>
      </c>
      <c r="G953" s="87"/>
      <c r="H953" s="88" t="str">
        <f>IF(بيانات!B953&lt;&gt;"",بيانات!K953,"")</f>
        <v/>
      </c>
      <c r="I953" s="88" t="str">
        <f>IF(بيانات!B953&lt;&gt;"",بيانات!P953,"")</f>
        <v/>
      </c>
    </row>
    <row r="954" spans="1:9" ht="21.75" customHeight="1">
      <c r="A954" s="89" t="str">
        <f>IF(بيانات!B954&lt;&gt;"",بيانات!A954,"")</f>
        <v/>
      </c>
      <c r="B954" s="90" t="str">
        <f>IF(بيانات!B954&lt;&gt;"",بيانات!B954,"")</f>
        <v/>
      </c>
      <c r="C954" s="90" t="str">
        <f>IF(بيانات!B954&lt;&gt;"",بيانات!C954,"")</f>
        <v/>
      </c>
      <c r="D954" s="91" t="str">
        <f>IF(بيانات!B954&lt;&gt;"",بيانات!J954,"")</f>
        <v/>
      </c>
      <c r="E954" s="92"/>
      <c r="F954" s="93" t="str">
        <f t="shared" si="14"/>
        <v/>
      </c>
      <c r="G954" s="94"/>
      <c r="H954" s="95" t="str">
        <f>IF(بيانات!B954&lt;&gt;"",بيانات!K954,"")</f>
        <v/>
      </c>
      <c r="I954" s="95" t="str">
        <f>IF(بيانات!B954&lt;&gt;"",بيانات!P954,"")</f>
        <v/>
      </c>
    </row>
    <row r="955" spans="1:9" ht="21.75" customHeight="1">
      <c r="A955" s="82" t="str">
        <f>IF(بيانات!B955&lt;&gt;"",بيانات!A955,"")</f>
        <v/>
      </c>
      <c r="B955" s="83" t="str">
        <f>IF(بيانات!B955&lt;&gt;"",بيانات!B955,"")</f>
        <v/>
      </c>
      <c r="C955" s="83" t="str">
        <f>IF(بيانات!B955&lt;&gt;"",بيانات!C955,"")</f>
        <v/>
      </c>
      <c r="D955" s="84" t="str">
        <f>IF(بيانات!B955&lt;&gt;"",بيانات!J955,"")</f>
        <v/>
      </c>
      <c r="E955" s="85"/>
      <c r="F955" s="86" t="str">
        <f t="shared" si="14"/>
        <v/>
      </c>
      <c r="G955" s="87"/>
      <c r="H955" s="88" t="str">
        <f>IF(بيانات!B955&lt;&gt;"",بيانات!K955,"")</f>
        <v/>
      </c>
      <c r="I955" s="88" t="str">
        <f>IF(بيانات!B955&lt;&gt;"",بيانات!P955,"")</f>
        <v/>
      </c>
    </row>
    <row r="956" spans="1:9" ht="21.75" customHeight="1">
      <c r="A956" s="89" t="str">
        <f>IF(بيانات!B956&lt;&gt;"",بيانات!A956,"")</f>
        <v/>
      </c>
      <c r="B956" s="90" t="str">
        <f>IF(بيانات!B956&lt;&gt;"",بيانات!B956,"")</f>
        <v/>
      </c>
      <c r="C956" s="90" t="str">
        <f>IF(بيانات!B956&lt;&gt;"",بيانات!C956,"")</f>
        <v/>
      </c>
      <c r="D956" s="91" t="str">
        <f>IF(بيانات!B956&lt;&gt;"",بيانات!J956,"")</f>
        <v/>
      </c>
      <c r="E956" s="92"/>
      <c r="F956" s="93" t="str">
        <f t="shared" si="14"/>
        <v/>
      </c>
      <c r="G956" s="94"/>
      <c r="H956" s="95" t="str">
        <f>IF(بيانات!B956&lt;&gt;"",بيانات!K956,"")</f>
        <v/>
      </c>
      <c r="I956" s="95" t="str">
        <f>IF(بيانات!B956&lt;&gt;"",بيانات!P956,"")</f>
        <v/>
      </c>
    </row>
    <row r="957" spans="1:9" ht="21.75" customHeight="1">
      <c r="A957" s="82" t="str">
        <f>IF(بيانات!B957&lt;&gt;"",بيانات!A957,"")</f>
        <v/>
      </c>
      <c r="B957" s="83" t="str">
        <f>IF(بيانات!B957&lt;&gt;"",بيانات!B957,"")</f>
        <v/>
      </c>
      <c r="C957" s="83" t="str">
        <f>IF(بيانات!B957&lt;&gt;"",بيانات!C957,"")</f>
        <v/>
      </c>
      <c r="D957" s="84" t="str">
        <f>IF(بيانات!B957&lt;&gt;"",بيانات!J957,"")</f>
        <v/>
      </c>
      <c r="E957" s="85"/>
      <c r="F957" s="86" t="str">
        <f t="shared" si="14"/>
        <v/>
      </c>
      <c r="G957" s="87"/>
      <c r="H957" s="88" t="str">
        <f>IF(بيانات!B957&lt;&gt;"",بيانات!K957,"")</f>
        <v/>
      </c>
      <c r="I957" s="88" t="str">
        <f>IF(بيانات!B957&lt;&gt;"",بيانات!P957,"")</f>
        <v/>
      </c>
    </row>
    <row r="958" spans="1:9" ht="21.75" customHeight="1">
      <c r="A958" s="89" t="str">
        <f>IF(بيانات!B958&lt;&gt;"",بيانات!A958,"")</f>
        <v/>
      </c>
      <c r="B958" s="90" t="str">
        <f>IF(بيانات!B958&lt;&gt;"",بيانات!B958,"")</f>
        <v/>
      </c>
      <c r="C958" s="90" t="str">
        <f>IF(بيانات!B958&lt;&gt;"",بيانات!C958,"")</f>
        <v/>
      </c>
      <c r="D958" s="91" t="str">
        <f>IF(بيانات!B958&lt;&gt;"",بيانات!J958,"")</f>
        <v/>
      </c>
      <c r="E958" s="92"/>
      <c r="F958" s="93" t="str">
        <f t="shared" si="14"/>
        <v/>
      </c>
      <c r="G958" s="94"/>
      <c r="H958" s="95" t="str">
        <f>IF(بيانات!B958&lt;&gt;"",بيانات!K958,"")</f>
        <v/>
      </c>
      <c r="I958" s="95" t="str">
        <f>IF(بيانات!B958&lt;&gt;"",بيانات!P958,"")</f>
        <v/>
      </c>
    </row>
    <row r="959" spans="1:9" ht="21.75" customHeight="1">
      <c r="A959" s="82" t="str">
        <f>IF(بيانات!B959&lt;&gt;"",بيانات!A959,"")</f>
        <v/>
      </c>
      <c r="B959" s="83" t="str">
        <f>IF(بيانات!B959&lt;&gt;"",بيانات!B959,"")</f>
        <v/>
      </c>
      <c r="C959" s="83" t="str">
        <f>IF(بيانات!B959&lt;&gt;"",بيانات!C959,"")</f>
        <v/>
      </c>
      <c r="D959" s="84" t="str">
        <f>IF(بيانات!B959&lt;&gt;"",بيانات!J959,"")</f>
        <v/>
      </c>
      <c r="E959" s="85"/>
      <c r="F959" s="86" t="str">
        <f t="shared" si="14"/>
        <v/>
      </c>
      <c r="G959" s="87"/>
      <c r="H959" s="88" t="str">
        <f>IF(بيانات!B959&lt;&gt;"",بيانات!K959,"")</f>
        <v/>
      </c>
      <c r="I959" s="88" t="str">
        <f>IF(بيانات!B959&lt;&gt;"",بيانات!P959,"")</f>
        <v/>
      </c>
    </row>
    <row r="960" spans="1:9" ht="21.75" customHeight="1">
      <c r="A960" s="89" t="str">
        <f>IF(بيانات!B960&lt;&gt;"",بيانات!A960,"")</f>
        <v/>
      </c>
      <c r="B960" s="90" t="str">
        <f>IF(بيانات!B960&lt;&gt;"",بيانات!B960,"")</f>
        <v/>
      </c>
      <c r="C960" s="90" t="str">
        <f>IF(بيانات!B960&lt;&gt;"",بيانات!C960,"")</f>
        <v/>
      </c>
      <c r="D960" s="91" t="str">
        <f>IF(بيانات!B960&lt;&gt;"",بيانات!J960,"")</f>
        <v/>
      </c>
      <c r="E960" s="92"/>
      <c r="F960" s="93" t="str">
        <f t="shared" si="14"/>
        <v/>
      </c>
      <c r="G960" s="94"/>
      <c r="H960" s="95" t="str">
        <f>IF(بيانات!B960&lt;&gt;"",بيانات!K960,"")</f>
        <v/>
      </c>
      <c r="I960" s="95" t="str">
        <f>IF(بيانات!B960&lt;&gt;"",بيانات!P960,"")</f>
        <v/>
      </c>
    </row>
    <row r="961" spans="1:9" ht="21.75" customHeight="1">
      <c r="A961" s="82" t="str">
        <f>IF(بيانات!B961&lt;&gt;"",بيانات!A961,"")</f>
        <v/>
      </c>
      <c r="B961" s="83" t="str">
        <f>IF(بيانات!B961&lt;&gt;"",بيانات!B961,"")</f>
        <v/>
      </c>
      <c r="C961" s="83" t="str">
        <f>IF(بيانات!B961&lt;&gt;"",بيانات!C961,"")</f>
        <v/>
      </c>
      <c r="D961" s="84" t="str">
        <f>IF(بيانات!B961&lt;&gt;"",بيانات!J961,"")</f>
        <v/>
      </c>
      <c r="E961" s="85"/>
      <c r="F961" s="86" t="str">
        <f t="shared" si="14"/>
        <v/>
      </c>
      <c r="G961" s="87"/>
      <c r="H961" s="88" t="str">
        <f>IF(بيانات!B961&lt;&gt;"",بيانات!K961,"")</f>
        <v/>
      </c>
      <c r="I961" s="88" t="str">
        <f>IF(بيانات!B961&lt;&gt;"",بيانات!P961,"")</f>
        <v/>
      </c>
    </row>
    <row r="962" spans="1:9" ht="21.75" customHeight="1">
      <c r="A962" s="89" t="str">
        <f>IF(بيانات!B962&lt;&gt;"",بيانات!A962,"")</f>
        <v/>
      </c>
      <c r="B962" s="90" t="str">
        <f>IF(بيانات!B962&lt;&gt;"",بيانات!B962,"")</f>
        <v/>
      </c>
      <c r="C962" s="90" t="str">
        <f>IF(بيانات!B962&lt;&gt;"",بيانات!C962,"")</f>
        <v/>
      </c>
      <c r="D962" s="91" t="str">
        <f>IF(بيانات!B962&lt;&gt;"",بيانات!J962,"")</f>
        <v/>
      </c>
      <c r="E962" s="92"/>
      <c r="F962" s="93" t="str">
        <f t="shared" si="14"/>
        <v/>
      </c>
      <c r="G962" s="94"/>
      <c r="H962" s="95" t="str">
        <f>IF(بيانات!B962&lt;&gt;"",بيانات!K962,"")</f>
        <v/>
      </c>
      <c r="I962" s="95" t="str">
        <f>IF(بيانات!B962&lt;&gt;"",بيانات!P962,"")</f>
        <v/>
      </c>
    </row>
    <row r="963" spans="1:9" ht="21.75" customHeight="1">
      <c r="A963" s="82" t="str">
        <f>IF(بيانات!B963&lt;&gt;"",بيانات!A963,"")</f>
        <v/>
      </c>
      <c r="B963" s="83" t="str">
        <f>IF(بيانات!B963&lt;&gt;"",بيانات!B963,"")</f>
        <v/>
      </c>
      <c r="C963" s="83" t="str">
        <f>IF(بيانات!B963&lt;&gt;"",بيانات!C963,"")</f>
        <v/>
      </c>
      <c r="D963" s="84" t="str">
        <f>IF(بيانات!B963&lt;&gt;"",بيانات!J963,"")</f>
        <v/>
      </c>
      <c r="E963" s="85"/>
      <c r="F963" s="86" t="str">
        <f t="shared" ref="F963:F1026" si="15">IF(E963="","",E963+30)</f>
        <v/>
      </c>
      <c r="G963" s="87"/>
      <c r="H963" s="88" t="str">
        <f>IF(بيانات!B963&lt;&gt;"",بيانات!K963,"")</f>
        <v/>
      </c>
      <c r="I963" s="88" t="str">
        <f>IF(بيانات!B963&lt;&gt;"",بيانات!P963,"")</f>
        <v/>
      </c>
    </row>
    <row r="964" spans="1:9" ht="21.75" customHeight="1">
      <c r="A964" s="89" t="str">
        <f>IF(بيانات!B964&lt;&gt;"",بيانات!A964,"")</f>
        <v/>
      </c>
      <c r="B964" s="90" t="str">
        <f>IF(بيانات!B964&lt;&gt;"",بيانات!B964,"")</f>
        <v/>
      </c>
      <c r="C964" s="90" t="str">
        <f>IF(بيانات!B964&lt;&gt;"",بيانات!C964,"")</f>
        <v/>
      </c>
      <c r="D964" s="91" t="str">
        <f>IF(بيانات!B964&lt;&gt;"",بيانات!J964,"")</f>
        <v/>
      </c>
      <c r="E964" s="92"/>
      <c r="F964" s="93" t="str">
        <f t="shared" si="15"/>
        <v/>
      </c>
      <c r="G964" s="94"/>
      <c r="H964" s="95" t="str">
        <f>IF(بيانات!B964&lt;&gt;"",بيانات!K964,"")</f>
        <v/>
      </c>
      <c r="I964" s="95" t="str">
        <f>IF(بيانات!B964&lt;&gt;"",بيانات!P964,"")</f>
        <v/>
      </c>
    </row>
    <row r="965" spans="1:9" ht="21.75" customHeight="1">
      <c r="A965" s="82" t="str">
        <f>IF(بيانات!B965&lt;&gt;"",بيانات!A965,"")</f>
        <v/>
      </c>
      <c r="B965" s="83" t="str">
        <f>IF(بيانات!B965&lt;&gt;"",بيانات!B965,"")</f>
        <v/>
      </c>
      <c r="C965" s="83" t="str">
        <f>IF(بيانات!B965&lt;&gt;"",بيانات!C965,"")</f>
        <v/>
      </c>
      <c r="D965" s="84" t="str">
        <f>IF(بيانات!B965&lt;&gt;"",بيانات!J965,"")</f>
        <v/>
      </c>
      <c r="E965" s="85"/>
      <c r="F965" s="86" t="str">
        <f t="shared" si="15"/>
        <v/>
      </c>
      <c r="G965" s="87"/>
      <c r="H965" s="88" t="str">
        <f>IF(بيانات!B965&lt;&gt;"",بيانات!K965,"")</f>
        <v/>
      </c>
      <c r="I965" s="88" t="str">
        <f>IF(بيانات!B965&lt;&gt;"",بيانات!P965,"")</f>
        <v/>
      </c>
    </row>
    <row r="966" spans="1:9" ht="21.75" customHeight="1">
      <c r="A966" s="89" t="str">
        <f>IF(بيانات!B966&lt;&gt;"",بيانات!A966,"")</f>
        <v/>
      </c>
      <c r="B966" s="90" t="str">
        <f>IF(بيانات!B966&lt;&gt;"",بيانات!B966,"")</f>
        <v/>
      </c>
      <c r="C966" s="90" t="str">
        <f>IF(بيانات!B966&lt;&gt;"",بيانات!C966,"")</f>
        <v/>
      </c>
      <c r="D966" s="91" t="str">
        <f>IF(بيانات!B966&lt;&gt;"",بيانات!J966,"")</f>
        <v/>
      </c>
      <c r="E966" s="92"/>
      <c r="F966" s="93" t="str">
        <f t="shared" si="15"/>
        <v/>
      </c>
      <c r="G966" s="94"/>
      <c r="H966" s="95" t="str">
        <f>IF(بيانات!B966&lt;&gt;"",بيانات!K966,"")</f>
        <v/>
      </c>
      <c r="I966" s="95" t="str">
        <f>IF(بيانات!B966&lt;&gt;"",بيانات!P966,"")</f>
        <v/>
      </c>
    </row>
    <row r="967" spans="1:9" ht="21.75" customHeight="1">
      <c r="A967" s="82" t="str">
        <f>IF(بيانات!B967&lt;&gt;"",بيانات!A967,"")</f>
        <v/>
      </c>
      <c r="B967" s="83" t="str">
        <f>IF(بيانات!B967&lt;&gt;"",بيانات!B967,"")</f>
        <v/>
      </c>
      <c r="C967" s="83" t="str">
        <f>IF(بيانات!B967&lt;&gt;"",بيانات!C967,"")</f>
        <v/>
      </c>
      <c r="D967" s="84" t="str">
        <f>IF(بيانات!B967&lt;&gt;"",بيانات!J967,"")</f>
        <v/>
      </c>
      <c r="E967" s="85"/>
      <c r="F967" s="86" t="str">
        <f t="shared" si="15"/>
        <v/>
      </c>
      <c r="G967" s="87"/>
      <c r="H967" s="88" t="str">
        <f>IF(بيانات!B967&lt;&gt;"",بيانات!K967,"")</f>
        <v/>
      </c>
      <c r="I967" s="88" t="str">
        <f>IF(بيانات!B967&lt;&gt;"",بيانات!P967,"")</f>
        <v/>
      </c>
    </row>
    <row r="968" spans="1:9" ht="21.75" customHeight="1">
      <c r="A968" s="89" t="str">
        <f>IF(بيانات!B968&lt;&gt;"",بيانات!A968,"")</f>
        <v/>
      </c>
      <c r="B968" s="90" t="str">
        <f>IF(بيانات!B968&lt;&gt;"",بيانات!B968,"")</f>
        <v/>
      </c>
      <c r="C968" s="90" t="str">
        <f>IF(بيانات!B968&lt;&gt;"",بيانات!C968,"")</f>
        <v/>
      </c>
      <c r="D968" s="91" t="str">
        <f>IF(بيانات!B968&lt;&gt;"",بيانات!J968,"")</f>
        <v/>
      </c>
      <c r="E968" s="92"/>
      <c r="F968" s="93" t="str">
        <f t="shared" si="15"/>
        <v/>
      </c>
      <c r="G968" s="94"/>
      <c r="H968" s="95" t="str">
        <f>IF(بيانات!B968&lt;&gt;"",بيانات!K968,"")</f>
        <v/>
      </c>
      <c r="I968" s="95" t="str">
        <f>IF(بيانات!B968&lt;&gt;"",بيانات!P968,"")</f>
        <v/>
      </c>
    </row>
    <row r="969" spans="1:9" ht="21.75" customHeight="1">
      <c r="A969" s="82" t="str">
        <f>IF(بيانات!B969&lt;&gt;"",بيانات!A969,"")</f>
        <v/>
      </c>
      <c r="B969" s="83" t="str">
        <f>IF(بيانات!B969&lt;&gt;"",بيانات!B969,"")</f>
        <v/>
      </c>
      <c r="C969" s="83" t="str">
        <f>IF(بيانات!B969&lt;&gt;"",بيانات!C969,"")</f>
        <v/>
      </c>
      <c r="D969" s="84" t="str">
        <f>IF(بيانات!B969&lt;&gt;"",بيانات!J969,"")</f>
        <v/>
      </c>
      <c r="E969" s="85"/>
      <c r="F969" s="86" t="str">
        <f t="shared" si="15"/>
        <v/>
      </c>
      <c r="G969" s="87"/>
      <c r="H969" s="88" t="str">
        <f>IF(بيانات!B969&lt;&gt;"",بيانات!K969,"")</f>
        <v/>
      </c>
      <c r="I969" s="88" t="str">
        <f>IF(بيانات!B969&lt;&gt;"",بيانات!P969,"")</f>
        <v/>
      </c>
    </row>
    <row r="970" spans="1:9" ht="21.75" customHeight="1">
      <c r="A970" s="89" t="str">
        <f>IF(بيانات!B970&lt;&gt;"",بيانات!A970,"")</f>
        <v/>
      </c>
      <c r="B970" s="90" t="str">
        <f>IF(بيانات!B970&lt;&gt;"",بيانات!B970,"")</f>
        <v/>
      </c>
      <c r="C970" s="90" t="str">
        <f>IF(بيانات!B970&lt;&gt;"",بيانات!C970,"")</f>
        <v/>
      </c>
      <c r="D970" s="91" t="str">
        <f>IF(بيانات!B970&lt;&gt;"",بيانات!J970,"")</f>
        <v/>
      </c>
      <c r="E970" s="92"/>
      <c r="F970" s="93" t="str">
        <f t="shared" si="15"/>
        <v/>
      </c>
      <c r="G970" s="94"/>
      <c r="H970" s="95" t="str">
        <f>IF(بيانات!B970&lt;&gt;"",بيانات!K970,"")</f>
        <v/>
      </c>
      <c r="I970" s="95" t="str">
        <f>IF(بيانات!B970&lt;&gt;"",بيانات!P970,"")</f>
        <v/>
      </c>
    </row>
    <row r="971" spans="1:9" ht="21.75" customHeight="1">
      <c r="A971" s="82" t="str">
        <f>IF(بيانات!B971&lt;&gt;"",بيانات!A971,"")</f>
        <v/>
      </c>
      <c r="B971" s="83" t="str">
        <f>IF(بيانات!B971&lt;&gt;"",بيانات!B971,"")</f>
        <v/>
      </c>
      <c r="C971" s="83" t="str">
        <f>IF(بيانات!B971&lt;&gt;"",بيانات!C971,"")</f>
        <v/>
      </c>
      <c r="D971" s="84" t="str">
        <f>IF(بيانات!B971&lt;&gt;"",بيانات!J971,"")</f>
        <v/>
      </c>
      <c r="E971" s="85"/>
      <c r="F971" s="86" t="str">
        <f t="shared" si="15"/>
        <v/>
      </c>
      <c r="G971" s="87"/>
      <c r="H971" s="88" t="str">
        <f>IF(بيانات!B971&lt;&gt;"",بيانات!K971,"")</f>
        <v/>
      </c>
      <c r="I971" s="88" t="str">
        <f>IF(بيانات!B971&lt;&gt;"",بيانات!P971,"")</f>
        <v/>
      </c>
    </row>
    <row r="972" spans="1:9" ht="21.75" customHeight="1">
      <c r="A972" s="89" t="str">
        <f>IF(بيانات!B972&lt;&gt;"",بيانات!A972,"")</f>
        <v/>
      </c>
      <c r="B972" s="90" t="str">
        <f>IF(بيانات!B972&lt;&gt;"",بيانات!B972,"")</f>
        <v/>
      </c>
      <c r="C972" s="90" t="str">
        <f>IF(بيانات!B972&lt;&gt;"",بيانات!C972,"")</f>
        <v/>
      </c>
      <c r="D972" s="91" t="str">
        <f>IF(بيانات!B972&lt;&gt;"",بيانات!J972,"")</f>
        <v/>
      </c>
      <c r="E972" s="92"/>
      <c r="F972" s="93" t="str">
        <f t="shared" si="15"/>
        <v/>
      </c>
      <c r="G972" s="94"/>
      <c r="H972" s="95" t="str">
        <f>IF(بيانات!B972&lt;&gt;"",بيانات!K972,"")</f>
        <v/>
      </c>
      <c r="I972" s="95" t="str">
        <f>IF(بيانات!B972&lt;&gt;"",بيانات!P972,"")</f>
        <v/>
      </c>
    </row>
    <row r="973" spans="1:9" ht="21.75" customHeight="1">
      <c r="A973" s="82" t="str">
        <f>IF(بيانات!B973&lt;&gt;"",بيانات!A973,"")</f>
        <v/>
      </c>
      <c r="B973" s="83" t="str">
        <f>IF(بيانات!B973&lt;&gt;"",بيانات!B973,"")</f>
        <v/>
      </c>
      <c r="C973" s="83" t="str">
        <f>IF(بيانات!B973&lt;&gt;"",بيانات!C973,"")</f>
        <v/>
      </c>
      <c r="D973" s="84" t="str">
        <f>IF(بيانات!B973&lt;&gt;"",بيانات!J973,"")</f>
        <v/>
      </c>
      <c r="E973" s="85"/>
      <c r="F973" s="86" t="str">
        <f t="shared" si="15"/>
        <v/>
      </c>
      <c r="G973" s="87"/>
      <c r="H973" s="88" t="str">
        <f>IF(بيانات!B973&lt;&gt;"",بيانات!K973,"")</f>
        <v/>
      </c>
      <c r="I973" s="88" t="str">
        <f>IF(بيانات!B973&lt;&gt;"",بيانات!P973,"")</f>
        <v/>
      </c>
    </row>
    <row r="974" spans="1:9" ht="21.75" customHeight="1">
      <c r="A974" s="89" t="str">
        <f>IF(بيانات!B974&lt;&gt;"",بيانات!A974,"")</f>
        <v/>
      </c>
      <c r="B974" s="90" t="str">
        <f>IF(بيانات!B974&lt;&gt;"",بيانات!B974,"")</f>
        <v/>
      </c>
      <c r="C974" s="90" t="str">
        <f>IF(بيانات!B974&lt;&gt;"",بيانات!C974,"")</f>
        <v/>
      </c>
      <c r="D974" s="91" t="str">
        <f>IF(بيانات!B974&lt;&gt;"",بيانات!J974,"")</f>
        <v/>
      </c>
      <c r="E974" s="92"/>
      <c r="F974" s="93" t="str">
        <f t="shared" si="15"/>
        <v/>
      </c>
      <c r="G974" s="94"/>
      <c r="H974" s="95" t="str">
        <f>IF(بيانات!B974&lt;&gt;"",بيانات!K974,"")</f>
        <v/>
      </c>
      <c r="I974" s="95" t="str">
        <f>IF(بيانات!B974&lt;&gt;"",بيانات!P974,"")</f>
        <v/>
      </c>
    </row>
    <row r="975" spans="1:9" ht="21.75" customHeight="1">
      <c r="A975" s="82" t="str">
        <f>IF(بيانات!B975&lt;&gt;"",بيانات!A975,"")</f>
        <v/>
      </c>
      <c r="B975" s="83" t="str">
        <f>IF(بيانات!B975&lt;&gt;"",بيانات!B975,"")</f>
        <v/>
      </c>
      <c r="C975" s="83" t="str">
        <f>IF(بيانات!B975&lt;&gt;"",بيانات!C975,"")</f>
        <v/>
      </c>
      <c r="D975" s="84" t="str">
        <f>IF(بيانات!B975&lt;&gt;"",بيانات!J975,"")</f>
        <v/>
      </c>
      <c r="E975" s="85"/>
      <c r="F975" s="86" t="str">
        <f t="shared" si="15"/>
        <v/>
      </c>
      <c r="G975" s="87"/>
      <c r="H975" s="88" t="str">
        <f>IF(بيانات!B975&lt;&gt;"",بيانات!K975,"")</f>
        <v/>
      </c>
      <c r="I975" s="88" t="str">
        <f>IF(بيانات!B975&lt;&gt;"",بيانات!P975,"")</f>
        <v/>
      </c>
    </row>
    <row r="976" spans="1:9" ht="21.75" customHeight="1">
      <c r="A976" s="89" t="str">
        <f>IF(بيانات!B976&lt;&gt;"",بيانات!A976,"")</f>
        <v/>
      </c>
      <c r="B976" s="90" t="str">
        <f>IF(بيانات!B976&lt;&gt;"",بيانات!B976,"")</f>
        <v/>
      </c>
      <c r="C976" s="90" t="str">
        <f>IF(بيانات!B976&lt;&gt;"",بيانات!C976,"")</f>
        <v/>
      </c>
      <c r="D976" s="91" t="str">
        <f>IF(بيانات!B976&lt;&gt;"",بيانات!J976,"")</f>
        <v/>
      </c>
      <c r="E976" s="92"/>
      <c r="F976" s="93" t="str">
        <f t="shared" si="15"/>
        <v/>
      </c>
      <c r="G976" s="94"/>
      <c r="H976" s="95" t="str">
        <f>IF(بيانات!B976&lt;&gt;"",بيانات!K976,"")</f>
        <v/>
      </c>
      <c r="I976" s="95" t="str">
        <f>IF(بيانات!B976&lt;&gt;"",بيانات!P976,"")</f>
        <v/>
      </c>
    </row>
    <row r="977" spans="1:9" ht="21.75" customHeight="1">
      <c r="A977" s="82" t="str">
        <f>IF(بيانات!B977&lt;&gt;"",بيانات!A977,"")</f>
        <v/>
      </c>
      <c r="B977" s="83" t="str">
        <f>IF(بيانات!B977&lt;&gt;"",بيانات!B977,"")</f>
        <v/>
      </c>
      <c r="C977" s="83" t="str">
        <f>IF(بيانات!B977&lt;&gt;"",بيانات!C977,"")</f>
        <v/>
      </c>
      <c r="D977" s="84" t="str">
        <f>IF(بيانات!B977&lt;&gt;"",بيانات!J977,"")</f>
        <v/>
      </c>
      <c r="E977" s="85"/>
      <c r="F977" s="86" t="str">
        <f t="shared" si="15"/>
        <v/>
      </c>
      <c r="G977" s="87"/>
      <c r="H977" s="88" t="str">
        <f>IF(بيانات!B977&lt;&gt;"",بيانات!K977,"")</f>
        <v/>
      </c>
      <c r="I977" s="88" t="str">
        <f>IF(بيانات!B977&lt;&gt;"",بيانات!P977,"")</f>
        <v/>
      </c>
    </row>
    <row r="978" spans="1:9" ht="21.75" customHeight="1">
      <c r="A978" s="89" t="str">
        <f>IF(بيانات!B978&lt;&gt;"",بيانات!A978,"")</f>
        <v/>
      </c>
      <c r="B978" s="90" t="str">
        <f>IF(بيانات!B978&lt;&gt;"",بيانات!B978,"")</f>
        <v/>
      </c>
      <c r="C978" s="90" t="str">
        <f>IF(بيانات!B978&lt;&gt;"",بيانات!C978,"")</f>
        <v/>
      </c>
      <c r="D978" s="91" t="str">
        <f>IF(بيانات!B978&lt;&gt;"",بيانات!J978,"")</f>
        <v/>
      </c>
      <c r="E978" s="92"/>
      <c r="F978" s="93" t="str">
        <f t="shared" si="15"/>
        <v/>
      </c>
      <c r="G978" s="94"/>
      <c r="H978" s="95" t="str">
        <f>IF(بيانات!B978&lt;&gt;"",بيانات!K978,"")</f>
        <v/>
      </c>
      <c r="I978" s="95" t="str">
        <f>IF(بيانات!B978&lt;&gt;"",بيانات!P978,"")</f>
        <v/>
      </c>
    </row>
    <row r="979" spans="1:9" ht="21.75" customHeight="1">
      <c r="A979" s="82" t="str">
        <f>IF(بيانات!B979&lt;&gt;"",بيانات!A979,"")</f>
        <v/>
      </c>
      <c r="B979" s="83" t="str">
        <f>IF(بيانات!B979&lt;&gt;"",بيانات!B979,"")</f>
        <v/>
      </c>
      <c r="C979" s="83" t="str">
        <f>IF(بيانات!B979&lt;&gt;"",بيانات!C979,"")</f>
        <v/>
      </c>
      <c r="D979" s="84" t="str">
        <f>IF(بيانات!B979&lt;&gt;"",بيانات!J979,"")</f>
        <v/>
      </c>
      <c r="E979" s="85"/>
      <c r="F979" s="86" t="str">
        <f t="shared" si="15"/>
        <v/>
      </c>
      <c r="G979" s="87"/>
      <c r="H979" s="88" t="str">
        <f>IF(بيانات!B979&lt;&gt;"",بيانات!K979,"")</f>
        <v/>
      </c>
      <c r="I979" s="88" t="str">
        <f>IF(بيانات!B979&lt;&gt;"",بيانات!P979,"")</f>
        <v/>
      </c>
    </row>
    <row r="980" spans="1:9" ht="21.75" customHeight="1">
      <c r="A980" s="89" t="str">
        <f>IF(بيانات!B980&lt;&gt;"",بيانات!A980,"")</f>
        <v/>
      </c>
      <c r="B980" s="90" t="str">
        <f>IF(بيانات!B980&lt;&gt;"",بيانات!B980,"")</f>
        <v/>
      </c>
      <c r="C980" s="90" t="str">
        <f>IF(بيانات!B980&lt;&gt;"",بيانات!C980,"")</f>
        <v/>
      </c>
      <c r="D980" s="91" t="str">
        <f>IF(بيانات!B980&lt;&gt;"",بيانات!J980,"")</f>
        <v/>
      </c>
      <c r="E980" s="92"/>
      <c r="F980" s="93" t="str">
        <f t="shared" si="15"/>
        <v/>
      </c>
      <c r="G980" s="94"/>
      <c r="H980" s="95" t="str">
        <f>IF(بيانات!B980&lt;&gt;"",بيانات!K980,"")</f>
        <v/>
      </c>
      <c r="I980" s="95" t="str">
        <f>IF(بيانات!B980&lt;&gt;"",بيانات!P980,"")</f>
        <v/>
      </c>
    </row>
    <row r="981" spans="1:9" ht="21.75" customHeight="1">
      <c r="A981" s="82" t="str">
        <f>IF(بيانات!B981&lt;&gt;"",بيانات!A981,"")</f>
        <v/>
      </c>
      <c r="B981" s="83" t="str">
        <f>IF(بيانات!B981&lt;&gt;"",بيانات!B981,"")</f>
        <v/>
      </c>
      <c r="C981" s="83" t="str">
        <f>IF(بيانات!B981&lt;&gt;"",بيانات!C981,"")</f>
        <v/>
      </c>
      <c r="D981" s="84" t="str">
        <f>IF(بيانات!B981&lt;&gt;"",بيانات!J981,"")</f>
        <v/>
      </c>
      <c r="E981" s="85"/>
      <c r="F981" s="86" t="str">
        <f t="shared" si="15"/>
        <v/>
      </c>
      <c r="G981" s="87"/>
      <c r="H981" s="88" t="str">
        <f>IF(بيانات!B981&lt;&gt;"",بيانات!K981,"")</f>
        <v/>
      </c>
      <c r="I981" s="88" t="str">
        <f>IF(بيانات!B981&lt;&gt;"",بيانات!P981,"")</f>
        <v/>
      </c>
    </row>
    <row r="982" spans="1:9" ht="21.75" customHeight="1">
      <c r="A982" s="89" t="str">
        <f>IF(بيانات!B982&lt;&gt;"",بيانات!A982,"")</f>
        <v/>
      </c>
      <c r="B982" s="90" t="str">
        <f>IF(بيانات!B982&lt;&gt;"",بيانات!B982,"")</f>
        <v/>
      </c>
      <c r="C982" s="90" t="str">
        <f>IF(بيانات!B982&lt;&gt;"",بيانات!C982,"")</f>
        <v/>
      </c>
      <c r="D982" s="91" t="str">
        <f>IF(بيانات!B982&lt;&gt;"",بيانات!J982,"")</f>
        <v/>
      </c>
      <c r="E982" s="92"/>
      <c r="F982" s="93" t="str">
        <f t="shared" si="15"/>
        <v/>
      </c>
      <c r="G982" s="94"/>
      <c r="H982" s="95" t="str">
        <f>IF(بيانات!B982&lt;&gt;"",بيانات!K982,"")</f>
        <v/>
      </c>
      <c r="I982" s="95" t="str">
        <f>IF(بيانات!B982&lt;&gt;"",بيانات!P982,"")</f>
        <v/>
      </c>
    </row>
    <row r="983" spans="1:9" ht="21.75" customHeight="1">
      <c r="A983" s="82" t="str">
        <f>IF(بيانات!B983&lt;&gt;"",بيانات!A983,"")</f>
        <v/>
      </c>
      <c r="B983" s="83" t="str">
        <f>IF(بيانات!B983&lt;&gt;"",بيانات!B983,"")</f>
        <v/>
      </c>
      <c r="C983" s="83" t="str">
        <f>IF(بيانات!B983&lt;&gt;"",بيانات!C983,"")</f>
        <v/>
      </c>
      <c r="D983" s="84" t="str">
        <f>IF(بيانات!B983&lt;&gt;"",بيانات!J983,"")</f>
        <v/>
      </c>
      <c r="E983" s="85"/>
      <c r="F983" s="86" t="str">
        <f t="shared" si="15"/>
        <v/>
      </c>
      <c r="G983" s="87"/>
      <c r="H983" s="88" t="str">
        <f>IF(بيانات!B983&lt;&gt;"",بيانات!K983,"")</f>
        <v/>
      </c>
      <c r="I983" s="88" t="str">
        <f>IF(بيانات!B983&lt;&gt;"",بيانات!P983,"")</f>
        <v/>
      </c>
    </row>
    <row r="984" spans="1:9" ht="21.75" customHeight="1">
      <c r="A984" s="89" t="str">
        <f>IF(بيانات!B984&lt;&gt;"",بيانات!A984,"")</f>
        <v/>
      </c>
      <c r="B984" s="90" t="str">
        <f>IF(بيانات!B984&lt;&gt;"",بيانات!B984,"")</f>
        <v/>
      </c>
      <c r="C984" s="90" t="str">
        <f>IF(بيانات!B984&lt;&gt;"",بيانات!C984,"")</f>
        <v/>
      </c>
      <c r="D984" s="91" t="str">
        <f>IF(بيانات!B984&lt;&gt;"",بيانات!J984,"")</f>
        <v/>
      </c>
      <c r="E984" s="92"/>
      <c r="F984" s="93" t="str">
        <f t="shared" si="15"/>
        <v/>
      </c>
      <c r="G984" s="94"/>
      <c r="H984" s="95" t="str">
        <f>IF(بيانات!B984&lt;&gt;"",بيانات!K984,"")</f>
        <v/>
      </c>
      <c r="I984" s="95" t="str">
        <f>IF(بيانات!B984&lt;&gt;"",بيانات!P984,"")</f>
        <v/>
      </c>
    </row>
    <row r="985" spans="1:9" ht="21.75" customHeight="1">
      <c r="A985" s="82" t="str">
        <f>IF(بيانات!B985&lt;&gt;"",بيانات!A985,"")</f>
        <v/>
      </c>
      <c r="B985" s="83" t="str">
        <f>IF(بيانات!B985&lt;&gt;"",بيانات!B985,"")</f>
        <v/>
      </c>
      <c r="C985" s="83" t="str">
        <f>IF(بيانات!B985&lt;&gt;"",بيانات!C985,"")</f>
        <v/>
      </c>
      <c r="D985" s="84" t="str">
        <f>IF(بيانات!B985&lt;&gt;"",بيانات!J985,"")</f>
        <v/>
      </c>
      <c r="E985" s="85"/>
      <c r="F985" s="86" t="str">
        <f t="shared" si="15"/>
        <v/>
      </c>
      <c r="G985" s="87"/>
      <c r="H985" s="88" t="str">
        <f>IF(بيانات!B985&lt;&gt;"",بيانات!K985,"")</f>
        <v/>
      </c>
      <c r="I985" s="88" t="str">
        <f>IF(بيانات!B985&lt;&gt;"",بيانات!P985,"")</f>
        <v/>
      </c>
    </row>
    <row r="986" spans="1:9" ht="21.75" customHeight="1">
      <c r="A986" s="89" t="str">
        <f>IF(بيانات!B986&lt;&gt;"",بيانات!A986,"")</f>
        <v/>
      </c>
      <c r="B986" s="90" t="str">
        <f>IF(بيانات!B986&lt;&gt;"",بيانات!B986,"")</f>
        <v/>
      </c>
      <c r="C986" s="90" t="str">
        <f>IF(بيانات!B986&lt;&gt;"",بيانات!C986,"")</f>
        <v/>
      </c>
      <c r="D986" s="91" t="str">
        <f>IF(بيانات!B986&lt;&gt;"",بيانات!J986,"")</f>
        <v/>
      </c>
      <c r="E986" s="92"/>
      <c r="F986" s="93" t="str">
        <f t="shared" si="15"/>
        <v/>
      </c>
      <c r="G986" s="94"/>
      <c r="H986" s="95" t="str">
        <f>IF(بيانات!B986&lt;&gt;"",بيانات!K986,"")</f>
        <v/>
      </c>
      <c r="I986" s="95" t="str">
        <f>IF(بيانات!B986&lt;&gt;"",بيانات!P986,"")</f>
        <v/>
      </c>
    </row>
    <row r="987" spans="1:9" ht="21.75" customHeight="1">
      <c r="A987" s="82" t="str">
        <f>IF(بيانات!B987&lt;&gt;"",بيانات!A987,"")</f>
        <v/>
      </c>
      <c r="B987" s="83" t="str">
        <f>IF(بيانات!B987&lt;&gt;"",بيانات!B987,"")</f>
        <v/>
      </c>
      <c r="C987" s="83" t="str">
        <f>IF(بيانات!B987&lt;&gt;"",بيانات!C987,"")</f>
        <v/>
      </c>
      <c r="D987" s="84" t="str">
        <f>IF(بيانات!B987&lt;&gt;"",بيانات!J987,"")</f>
        <v/>
      </c>
      <c r="E987" s="85"/>
      <c r="F987" s="86" t="str">
        <f t="shared" si="15"/>
        <v/>
      </c>
      <c r="G987" s="87"/>
      <c r="H987" s="88" t="str">
        <f>IF(بيانات!B987&lt;&gt;"",بيانات!K987,"")</f>
        <v/>
      </c>
      <c r="I987" s="88" t="str">
        <f>IF(بيانات!B987&lt;&gt;"",بيانات!P987,"")</f>
        <v/>
      </c>
    </row>
    <row r="988" spans="1:9" ht="21.75" customHeight="1">
      <c r="A988" s="89" t="str">
        <f>IF(بيانات!B988&lt;&gt;"",بيانات!A988,"")</f>
        <v/>
      </c>
      <c r="B988" s="90" t="str">
        <f>IF(بيانات!B988&lt;&gt;"",بيانات!B988,"")</f>
        <v/>
      </c>
      <c r="C988" s="90" t="str">
        <f>IF(بيانات!B988&lt;&gt;"",بيانات!C988,"")</f>
        <v/>
      </c>
      <c r="D988" s="91" t="str">
        <f>IF(بيانات!B988&lt;&gt;"",بيانات!J988,"")</f>
        <v/>
      </c>
      <c r="E988" s="92"/>
      <c r="F988" s="93" t="str">
        <f t="shared" si="15"/>
        <v/>
      </c>
      <c r="G988" s="94"/>
      <c r="H988" s="95" t="str">
        <f>IF(بيانات!B988&lt;&gt;"",بيانات!K988,"")</f>
        <v/>
      </c>
      <c r="I988" s="95" t="str">
        <f>IF(بيانات!B988&lt;&gt;"",بيانات!P988,"")</f>
        <v/>
      </c>
    </row>
    <row r="989" spans="1:9" ht="21.75" customHeight="1">
      <c r="A989" s="82" t="str">
        <f>IF(بيانات!B989&lt;&gt;"",بيانات!A989,"")</f>
        <v/>
      </c>
      <c r="B989" s="83" t="str">
        <f>IF(بيانات!B989&lt;&gt;"",بيانات!B989,"")</f>
        <v/>
      </c>
      <c r="C989" s="83" t="str">
        <f>IF(بيانات!B989&lt;&gt;"",بيانات!C989,"")</f>
        <v/>
      </c>
      <c r="D989" s="84" t="str">
        <f>IF(بيانات!B989&lt;&gt;"",بيانات!J989,"")</f>
        <v/>
      </c>
      <c r="E989" s="85"/>
      <c r="F989" s="86" t="str">
        <f t="shared" si="15"/>
        <v/>
      </c>
      <c r="G989" s="87"/>
      <c r="H989" s="88" t="str">
        <f>IF(بيانات!B989&lt;&gt;"",بيانات!K989,"")</f>
        <v/>
      </c>
      <c r="I989" s="88" t="str">
        <f>IF(بيانات!B989&lt;&gt;"",بيانات!P989,"")</f>
        <v/>
      </c>
    </row>
    <row r="990" spans="1:9" ht="21.75" customHeight="1">
      <c r="A990" s="89" t="str">
        <f>IF(بيانات!B990&lt;&gt;"",بيانات!A990,"")</f>
        <v/>
      </c>
      <c r="B990" s="90" t="str">
        <f>IF(بيانات!B990&lt;&gt;"",بيانات!B990,"")</f>
        <v/>
      </c>
      <c r="C990" s="90" t="str">
        <f>IF(بيانات!B990&lt;&gt;"",بيانات!C990,"")</f>
        <v/>
      </c>
      <c r="D990" s="91" t="str">
        <f>IF(بيانات!B990&lt;&gt;"",بيانات!J990,"")</f>
        <v/>
      </c>
      <c r="E990" s="92"/>
      <c r="F990" s="93" t="str">
        <f t="shared" si="15"/>
        <v/>
      </c>
      <c r="G990" s="94"/>
      <c r="H990" s="95" t="str">
        <f>IF(بيانات!B990&lt;&gt;"",بيانات!K990,"")</f>
        <v/>
      </c>
      <c r="I990" s="95" t="str">
        <f>IF(بيانات!B990&lt;&gt;"",بيانات!P990,"")</f>
        <v/>
      </c>
    </row>
    <row r="991" spans="1:9" ht="21.75" customHeight="1">
      <c r="A991" s="82" t="str">
        <f>IF(بيانات!B991&lt;&gt;"",بيانات!A991,"")</f>
        <v/>
      </c>
      <c r="B991" s="83" t="str">
        <f>IF(بيانات!B991&lt;&gt;"",بيانات!B991,"")</f>
        <v/>
      </c>
      <c r="C991" s="83" t="str">
        <f>IF(بيانات!B991&lt;&gt;"",بيانات!C991,"")</f>
        <v/>
      </c>
      <c r="D991" s="84" t="str">
        <f>IF(بيانات!B991&lt;&gt;"",بيانات!J991,"")</f>
        <v/>
      </c>
      <c r="E991" s="85"/>
      <c r="F991" s="86" t="str">
        <f t="shared" si="15"/>
        <v/>
      </c>
      <c r="G991" s="87"/>
      <c r="H991" s="88" t="str">
        <f>IF(بيانات!B991&lt;&gt;"",بيانات!K991,"")</f>
        <v/>
      </c>
      <c r="I991" s="88" t="str">
        <f>IF(بيانات!B991&lt;&gt;"",بيانات!P991,"")</f>
        <v/>
      </c>
    </row>
    <row r="992" spans="1:9" ht="21.75" customHeight="1">
      <c r="A992" s="89" t="str">
        <f>IF(بيانات!B992&lt;&gt;"",بيانات!A992,"")</f>
        <v/>
      </c>
      <c r="B992" s="90" t="str">
        <f>IF(بيانات!B992&lt;&gt;"",بيانات!B992,"")</f>
        <v/>
      </c>
      <c r="C992" s="90" t="str">
        <f>IF(بيانات!B992&lt;&gt;"",بيانات!C992,"")</f>
        <v/>
      </c>
      <c r="D992" s="91" t="str">
        <f>IF(بيانات!B992&lt;&gt;"",بيانات!J992,"")</f>
        <v/>
      </c>
      <c r="E992" s="92"/>
      <c r="F992" s="93" t="str">
        <f t="shared" si="15"/>
        <v/>
      </c>
      <c r="G992" s="94"/>
      <c r="H992" s="95" t="str">
        <f>IF(بيانات!B992&lt;&gt;"",بيانات!K992,"")</f>
        <v/>
      </c>
      <c r="I992" s="95" t="str">
        <f>IF(بيانات!B992&lt;&gt;"",بيانات!P992,"")</f>
        <v/>
      </c>
    </row>
    <row r="993" spans="1:9" ht="21.75" customHeight="1">
      <c r="A993" s="82" t="str">
        <f>IF(بيانات!B993&lt;&gt;"",بيانات!A993,"")</f>
        <v/>
      </c>
      <c r="B993" s="83" t="str">
        <f>IF(بيانات!B993&lt;&gt;"",بيانات!B993,"")</f>
        <v/>
      </c>
      <c r="C993" s="83" t="str">
        <f>IF(بيانات!B993&lt;&gt;"",بيانات!C993,"")</f>
        <v/>
      </c>
      <c r="D993" s="84" t="str">
        <f>IF(بيانات!B993&lt;&gt;"",بيانات!J993,"")</f>
        <v/>
      </c>
      <c r="E993" s="85"/>
      <c r="F993" s="86" t="str">
        <f t="shared" si="15"/>
        <v/>
      </c>
      <c r="G993" s="87"/>
      <c r="H993" s="88" t="str">
        <f>IF(بيانات!B993&lt;&gt;"",بيانات!K993,"")</f>
        <v/>
      </c>
      <c r="I993" s="88" t="str">
        <f>IF(بيانات!B993&lt;&gt;"",بيانات!P993,"")</f>
        <v/>
      </c>
    </row>
    <row r="994" spans="1:9" ht="21.75" customHeight="1">
      <c r="A994" s="89" t="str">
        <f>IF(بيانات!B994&lt;&gt;"",بيانات!A994,"")</f>
        <v/>
      </c>
      <c r="B994" s="90" t="str">
        <f>IF(بيانات!B994&lt;&gt;"",بيانات!B994,"")</f>
        <v/>
      </c>
      <c r="C994" s="90" t="str">
        <f>IF(بيانات!B994&lt;&gt;"",بيانات!C994,"")</f>
        <v/>
      </c>
      <c r="D994" s="91" t="str">
        <f>IF(بيانات!B994&lt;&gt;"",بيانات!J994,"")</f>
        <v/>
      </c>
      <c r="E994" s="92"/>
      <c r="F994" s="93" t="str">
        <f t="shared" si="15"/>
        <v/>
      </c>
      <c r="G994" s="94"/>
      <c r="H994" s="95" t="str">
        <f>IF(بيانات!B994&lt;&gt;"",بيانات!K994,"")</f>
        <v/>
      </c>
      <c r="I994" s="95" t="str">
        <f>IF(بيانات!B994&lt;&gt;"",بيانات!P994,"")</f>
        <v/>
      </c>
    </row>
    <row r="995" spans="1:9" ht="21.75" customHeight="1">
      <c r="A995" s="82" t="str">
        <f>IF(بيانات!B995&lt;&gt;"",بيانات!A995,"")</f>
        <v/>
      </c>
      <c r="B995" s="83" t="str">
        <f>IF(بيانات!B995&lt;&gt;"",بيانات!B995,"")</f>
        <v/>
      </c>
      <c r="C995" s="83" t="str">
        <f>IF(بيانات!B995&lt;&gt;"",بيانات!C995,"")</f>
        <v/>
      </c>
      <c r="D995" s="84" t="str">
        <f>IF(بيانات!B995&lt;&gt;"",بيانات!J995,"")</f>
        <v/>
      </c>
      <c r="E995" s="85"/>
      <c r="F995" s="86" t="str">
        <f t="shared" si="15"/>
        <v/>
      </c>
      <c r="G995" s="87"/>
      <c r="H995" s="88" t="str">
        <f>IF(بيانات!B995&lt;&gt;"",بيانات!K995,"")</f>
        <v/>
      </c>
      <c r="I995" s="88" t="str">
        <f>IF(بيانات!B995&lt;&gt;"",بيانات!P995,"")</f>
        <v/>
      </c>
    </row>
    <row r="996" spans="1:9" ht="21.75" customHeight="1">
      <c r="A996" s="89" t="str">
        <f>IF(بيانات!B996&lt;&gt;"",بيانات!A996,"")</f>
        <v/>
      </c>
      <c r="B996" s="90" t="str">
        <f>IF(بيانات!B996&lt;&gt;"",بيانات!B996,"")</f>
        <v/>
      </c>
      <c r="C996" s="90" t="str">
        <f>IF(بيانات!B996&lt;&gt;"",بيانات!C996,"")</f>
        <v/>
      </c>
      <c r="D996" s="91" t="str">
        <f>IF(بيانات!B996&lt;&gt;"",بيانات!J996,"")</f>
        <v/>
      </c>
      <c r="E996" s="92"/>
      <c r="F996" s="93" t="str">
        <f t="shared" si="15"/>
        <v/>
      </c>
      <c r="G996" s="94"/>
      <c r="H996" s="95" t="str">
        <f>IF(بيانات!B996&lt;&gt;"",بيانات!K996,"")</f>
        <v/>
      </c>
      <c r="I996" s="95" t="str">
        <f>IF(بيانات!B996&lt;&gt;"",بيانات!P996,"")</f>
        <v/>
      </c>
    </row>
    <row r="997" spans="1:9" ht="21.75" customHeight="1">
      <c r="A997" s="82" t="str">
        <f>IF(بيانات!B997&lt;&gt;"",بيانات!A997,"")</f>
        <v/>
      </c>
      <c r="B997" s="83" t="str">
        <f>IF(بيانات!B997&lt;&gt;"",بيانات!B997,"")</f>
        <v/>
      </c>
      <c r="C997" s="83" t="str">
        <f>IF(بيانات!B997&lt;&gt;"",بيانات!C997,"")</f>
        <v/>
      </c>
      <c r="D997" s="84" t="str">
        <f>IF(بيانات!B997&lt;&gt;"",بيانات!J997,"")</f>
        <v/>
      </c>
      <c r="E997" s="85"/>
      <c r="F997" s="86" t="str">
        <f t="shared" si="15"/>
        <v/>
      </c>
      <c r="G997" s="87"/>
      <c r="H997" s="88" t="str">
        <f>IF(بيانات!B997&lt;&gt;"",بيانات!K997,"")</f>
        <v/>
      </c>
      <c r="I997" s="88" t="str">
        <f>IF(بيانات!B997&lt;&gt;"",بيانات!P997,"")</f>
        <v/>
      </c>
    </row>
    <row r="998" spans="1:9" ht="21.75" customHeight="1">
      <c r="A998" s="89" t="str">
        <f>IF(بيانات!B998&lt;&gt;"",بيانات!A998,"")</f>
        <v/>
      </c>
      <c r="B998" s="90" t="str">
        <f>IF(بيانات!B998&lt;&gt;"",بيانات!B998,"")</f>
        <v/>
      </c>
      <c r="C998" s="90" t="str">
        <f>IF(بيانات!B998&lt;&gt;"",بيانات!C998,"")</f>
        <v/>
      </c>
      <c r="D998" s="91" t="str">
        <f>IF(بيانات!B998&lt;&gt;"",بيانات!J998,"")</f>
        <v/>
      </c>
      <c r="E998" s="92"/>
      <c r="F998" s="93" t="str">
        <f t="shared" si="15"/>
        <v/>
      </c>
      <c r="G998" s="94"/>
      <c r="H998" s="95" t="str">
        <f>IF(بيانات!B998&lt;&gt;"",بيانات!K998,"")</f>
        <v/>
      </c>
      <c r="I998" s="95" t="str">
        <f>IF(بيانات!B998&lt;&gt;"",بيانات!P998,"")</f>
        <v/>
      </c>
    </row>
    <row r="999" spans="1:9" ht="21.75" customHeight="1">
      <c r="A999" s="82" t="str">
        <f>IF(بيانات!B999&lt;&gt;"",بيانات!A999,"")</f>
        <v/>
      </c>
      <c r="B999" s="83" t="str">
        <f>IF(بيانات!B999&lt;&gt;"",بيانات!B999,"")</f>
        <v/>
      </c>
      <c r="C999" s="83" t="str">
        <f>IF(بيانات!B999&lt;&gt;"",بيانات!C999,"")</f>
        <v/>
      </c>
      <c r="D999" s="84" t="str">
        <f>IF(بيانات!B999&lt;&gt;"",بيانات!J999,"")</f>
        <v/>
      </c>
      <c r="E999" s="85"/>
      <c r="F999" s="86" t="str">
        <f t="shared" si="15"/>
        <v/>
      </c>
      <c r="G999" s="87"/>
      <c r="H999" s="88" t="str">
        <f>IF(بيانات!B999&lt;&gt;"",بيانات!K999,"")</f>
        <v/>
      </c>
      <c r="I999" s="88" t="str">
        <f>IF(بيانات!B999&lt;&gt;"",بيانات!P999,"")</f>
        <v/>
      </c>
    </row>
    <row r="1000" spans="1:9" ht="21.75" customHeight="1">
      <c r="A1000" s="89" t="str">
        <f>IF(بيانات!B1000&lt;&gt;"",بيانات!A1000,"")</f>
        <v/>
      </c>
      <c r="B1000" s="90" t="str">
        <f>IF(بيانات!B1000&lt;&gt;"",بيانات!B1000,"")</f>
        <v/>
      </c>
      <c r="C1000" s="90" t="str">
        <f>IF(بيانات!B1000&lt;&gt;"",بيانات!C1000,"")</f>
        <v/>
      </c>
      <c r="D1000" s="91" t="str">
        <f>IF(بيانات!B1000&lt;&gt;"",بيانات!J1000,"")</f>
        <v/>
      </c>
      <c r="E1000" s="92"/>
      <c r="F1000" s="93" t="str">
        <f t="shared" si="15"/>
        <v/>
      </c>
      <c r="G1000" s="94"/>
      <c r="H1000" s="95" t="str">
        <f>IF(بيانات!B1000&lt;&gt;"",بيانات!K1000,"")</f>
        <v/>
      </c>
      <c r="I1000" s="95" t="str">
        <f>IF(بيانات!B1000&lt;&gt;"",بيانات!P1000,"")</f>
        <v/>
      </c>
    </row>
    <row r="1001" spans="1:9" ht="21.75" customHeight="1">
      <c r="A1001" s="82" t="str">
        <f>IF(بيانات!B1001&lt;&gt;"",بيانات!A1001,"")</f>
        <v/>
      </c>
      <c r="B1001" s="83" t="str">
        <f>IF(بيانات!B1001&lt;&gt;"",بيانات!B1001,"")</f>
        <v/>
      </c>
      <c r="C1001" s="83" t="str">
        <f>IF(بيانات!B1001&lt;&gt;"",بيانات!C1001,"")</f>
        <v/>
      </c>
      <c r="D1001" s="84" t="str">
        <f>IF(بيانات!B1001&lt;&gt;"",بيانات!J1001,"")</f>
        <v/>
      </c>
      <c r="E1001" s="85"/>
      <c r="F1001" s="86" t="str">
        <f t="shared" si="15"/>
        <v/>
      </c>
      <c r="G1001" s="87"/>
      <c r="H1001" s="88" t="str">
        <f>IF(بيانات!B1001&lt;&gt;"",بيانات!K1001,"")</f>
        <v/>
      </c>
      <c r="I1001" s="88" t="str">
        <f>IF(بيانات!B1001&lt;&gt;"",بيانات!P1001,"")</f>
        <v/>
      </c>
    </row>
    <row r="1002" spans="1:9" ht="21.75" customHeight="1">
      <c r="A1002" s="89" t="str">
        <f>IF(بيانات!B1002&lt;&gt;"",بيانات!A1002,"")</f>
        <v/>
      </c>
      <c r="B1002" s="90" t="str">
        <f>IF(بيانات!B1002&lt;&gt;"",بيانات!B1002,"")</f>
        <v/>
      </c>
      <c r="C1002" s="90" t="str">
        <f>IF(بيانات!B1002&lt;&gt;"",بيانات!C1002,"")</f>
        <v/>
      </c>
      <c r="D1002" s="91" t="str">
        <f>IF(بيانات!B1002&lt;&gt;"",بيانات!J1002,"")</f>
        <v/>
      </c>
      <c r="E1002" s="92"/>
      <c r="F1002" s="93" t="str">
        <f t="shared" si="15"/>
        <v/>
      </c>
      <c r="G1002" s="94"/>
      <c r="H1002" s="95" t="str">
        <f>IF(بيانات!B1002&lt;&gt;"",بيانات!K1002,"")</f>
        <v/>
      </c>
      <c r="I1002" s="95" t="str">
        <f>IF(بيانات!B1002&lt;&gt;"",بيانات!P1002,"")</f>
        <v/>
      </c>
    </row>
    <row r="1003" spans="1:9" ht="21.75" customHeight="1">
      <c r="A1003" s="82" t="str">
        <f>IF(بيانات!B1003&lt;&gt;"",بيانات!A1003,"")</f>
        <v/>
      </c>
      <c r="B1003" s="83" t="str">
        <f>IF(بيانات!B1003&lt;&gt;"",بيانات!B1003,"")</f>
        <v/>
      </c>
      <c r="C1003" s="83" t="str">
        <f>IF(بيانات!B1003&lt;&gt;"",بيانات!C1003,"")</f>
        <v/>
      </c>
      <c r="D1003" s="84" t="str">
        <f>IF(بيانات!B1003&lt;&gt;"",بيانات!J1003,"")</f>
        <v/>
      </c>
      <c r="E1003" s="85"/>
      <c r="F1003" s="86" t="str">
        <f t="shared" si="15"/>
        <v/>
      </c>
      <c r="G1003" s="87"/>
      <c r="H1003" s="88" t="str">
        <f>IF(بيانات!B1003&lt;&gt;"",بيانات!K1003,"")</f>
        <v/>
      </c>
      <c r="I1003" s="88" t="str">
        <f>IF(بيانات!B1003&lt;&gt;"",بيانات!P1003,"")</f>
        <v/>
      </c>
    </row>
    <row r="1004" spans="1:9" ht="21.75" customHeight="1">
      <c r="A1004" s="89" t="str">
        <f>IF(بيانات!B1004&lt;&gt;"",بيانات!A1004,"")</f>
        <v/>
      </c>
      <c r="B1004" s="90" t="str">
        <f>IF(بيانات!B1004&lt;&gt;"",بيانات!B1004,"")</f>
        <v/>
      </c>
      <c r="C1004" s="90" t="str">
        <f>IF(بيانات!B1004&lt;&gt;"",بيانات!C1004,"")</f>
        <v/>
      </c>
      <c r="D1004" s="91" t="str">
        <f>IF(بيانات!B1004&lt;&gt;"",بيانات!J1004,"")</f>
        <v/>
      </c>
      <c r="E1004" s="92"/>
      <c r="F1004" s="93" t="str">
        <f t="shared" si="15"/>
        <v/>
      </c>
      <c r="G1004" s="94"/>
      <c r="H1004" s="95" t="str">
        <f>IF(بيانات!B1004&lt;&gt;"",بيانات!K1004,"")</f>
        <v/>
      </c>
      <c r="I1004" s="95" t="str">
        <f>IF(بيانات!B1004&lt;&gt;"",بيانات!P1004,"")</f>
        <v/>
      </c>
    </row>
    <row r="1005" spans="1:9" ht="21.75" customHeight="1">
      <c r="A1005" s="82" t="str">
        <f>IF(بيانات!B1005&lt;&gt;"",بيانات!A1005,"")</f>
        <v/>
      </c>
      <c r="B1005" s="83" t="str">
        <f>IF(بيانات!B1005&lt;&gt;"",بيانات!B1005,"")</f>
        <v/>
      </c>
      <c r="C1005" s="83" t="str">
        <f>IF(بيانات!B1005&lt;&gt;"",بيانات!C1005,"")</f>
        <v/>
      </c>
      <c r="D1005" s="84" t="str">
        <f>IF(بيانات!B1005&lt;&gt;"",بيانات!J1005,"")</f>
        <v/>
      </c>
      <c r="E1005" s="85"/>
      <c r="F1005" s="86" t="str">
        <f t="shared" si="15"/>
        <v/>
      </c>
      <c r="G1005" s="87"/>
      <c r="H1005" s="88" t="str">
        <f>IF(بيانات!B1005&lt;&gt;"",بيانات!K1005,"")</f>
        <v/>
      </c>
      <c r="I1005" s="88" t="str">
        <f>IF(بيانات!B1005&lt;&gt;"",بيانات!P1005,"")</f>
        <v/>
      </c>
    </row>
    <row r="1006" spans="1:9" ht="21.75" customHeight="1">
      <c r="A1006" s="89" t="str">
        <f>IF(بيانات!B1006&lt;&gt;"",بيانات!A1006,"")</f>
        <v/>
      </c>
      <c r="B1006" s="90" t="str">
        <f>IF(بيانات!B1006&lt;&gt;"",بيانات!B1006,"")</f>
        <v/>
      </c>
      <c r="C1006" s="90" t="str">
        <f>IF(بيانات!B1006&lt;&gt;"",بيانات!C1006,"")</f>
        <v/>
      </c>
      <c r="D1006" s="91" t="str">
        <f>IF(بيانات!B1006&lt;&gt;"",بيانات!J1006,"")</f>
        <v/>
      </c>
      <c r="E1006" s="92"/>
      <c r="F1006" s="93" t="str">
        <f t="shared" si="15"/>
        <v/>
      </c>
      <c r="G1006" s="94"/>
      <c r="H1006" s="95" t="str">
        <f>IF(بيانات!B1006&lt;&gt;"",بيانات!K1006,"")</f>
        <v/>
      </c>
      <c r="I1006" s="95" t="str">
        <f>IF(بيانات!B1006&lt;&gt;"",بيانات!P1006,"")</f>
        <v/>
      </c>
    </row>
    <row r="1007" spans="1:9" ht="21.75" customHeight="1">
      <c r="A1007" s="82" t="str">
        <f>IF(بيانات!B1007&lt;&gt;"",بيانات!A1007,"")</f>
        <v/>
      </c>
      <c r="B1007" s="83" t="str">
        <f>IF(بيانات!B1007&lt;&gt;"",بيانات!B1007,"")</f>
        <v/>
      </c>
      <c r="C1007" s="83" t="str">
        <f>IF(بيانات!B1007&lt;&gt;"",بيانات!C1007,"")</f>
        <v/>
      </c>
      <c r="D1007" s="84" t="str">
        <f>IF(بيانات!B1007&lt;&gt;"",بيانات!J1007,"")</f>
        <v/>
      </c>
      <c r="E1007" s="85"/>
      <c r="F1007" s="86" t="str">
        <f t="shared" si="15"/>
        <v/>
      </c>
      <c r="G1007" s="87"/>
      <c r="H1007" s="88" t="str">
        <f>IF(بيانات!B1007&lt;&gt;"",بيانات!K1007,"")</f>
        <v/>
      </c>
      <c r="I1007" s="88" t="str">
        <f>IF(بيانات!B1007&lt;&gt;"",بيانات!P1007,"")</f>
        <v/>
      </c>
    </row>
    <row r="1008" spans="1:9" ht="21.75" customHeight="1">
      <c r="A1008" s="89" t="str">
        <f>IF(بيانات!B1008&lt;&gt;"",بيانات!A1008,"")</f>
        <v/>
      </c>
      <c r="B1008" s="90" t="str">
        <f>IF(بيانات!B1008&lt;&gt;"",بيانات!B1008,"")</f>
        <v/>
      </c>
      <c r="C1008" s="90" t="str">
        <f>IF(بيانات!B1008&lt;&gt;"",بيانات!C1008,"")</f>
        <v/>
      </c>
      <c r="D1008" s="91" t="str">
        <f>IF(بيانات!B1008&lt;&gt;"",بيانات!J1008,"")</f>
        <v/>
      </c>
      <c r="E1008" s="92"/>
      <c r="F1008" s="93" t="str">
        <f t="shared" si="15"/>
        <v/>
      </c>
      <c r="G1008" s="94"/>
      <c r="H1008" s="95" t="str">
        <f>IF(بيانات!B1008&lt;&gt;"",بيانات!K1008,"")</f>
        <v/>
      </c>
      <c r="I1008" s="95" t="str">
        <f>IF(بيانات!B1008&lt;&gt;"",بيانات!P1008,"")</f>
        <v/>
      </c>
    </row>
    <row r="1009" spans="1:9" ht="21.75" customHeight="1">
      <c r="A1009" s="82" t="str">
        <f>IF(بيانات!B1009&lt;&gt;"",بيانات!A1009,"")</f>
        <v/>
      </c>
      <c r="B1009" s="83" t="str">
        <f>IF(بيانات!B1009&lt;&gt;"",بيانات!B1009,"")</f>
        <v/>
      </c>
      <c r="C1009" s="83" t="str">
        <f>IF(بيانات!B1009&lt;&gt;"",بيانات!C1009,"")</f>
        <v/>
      </c>
      <c r="D1009" s="84" t="str">
        <f>IF(بيانات!B1009&lt;&gt;"",بيانات!J1009,"")</f>
        <v/>
      </c>
      <c r="E1009" s="85"/>
      <c r="F1009" s="86" t="str">
        <f t="shared" si="15"/>
        <v/>
      </c>
      <c r="G1009" s="87"/>
      <c r="H1009" s="88" t="str">
        <f>IF(بيانات!B1009&lt;&gt;"",بيانات!K1009,"")</f>
        <v/>
      </c>
      <c r="I1009" s="88" t="str">
        <f>IF(بيانات!B1009&lt;&gt;"",بيانات!P1009,"")</f>
        <v/>
      </c>
    </row>
    <row r="1010" spans="1:9" ht="21.75" customHeight="1">
      <c r="A1010" s="89" t="str">
        <f>IF(بيانات!B1010&lt;&gt;"",بيانات!A1010,"")</f>
        <v/>
      </c>
      <c r="B1010" s="90" t="str">
        <f>IF(بيانات!B1010&lt;&gt;"",بيانات!B1010,"")</f>
        <v/>
      </c>
      <c r="C1010" s="90" t="str">
        <f>IF(بيانات!B1010&lt;&gt;"",بيانات!C1010,"")</f>
        <v/>
      </c>
      <c r="D1010" s="91" t="str">
        <f>IF(بيانات!B1010&lt;&gt;"",بيانات!J1010,"")</f>
        <v/>
      </c>
      <c r="E1010" s="92"/>
      <c r="F1010" s="93" t="str">
        <f t="shared" si="15"/>
        <v/>
      </c>
      <c r="G1010" s="94"/>
      <c r="H1010" s="95" t="str">
        <f>IF(بيانات!B1010&lt;&gt;"",بيانات!K1010,"")</f>
        <v/>
      </c>
      <c r="I1010" s="95" t="str">
        <f>IF(بيانات!B1010&lt;&gt;"",بيانات!P1010,"")</f>
        <v/>
      </c>
    </row>
    <row r="1011" spans="1:9" ht="21.75" customHeight="1">
      <c r="A1011" s="82" t="str">
        <f>IF(بيانات!B1011&lt;&gt;"",بيانات!A1011,"")</f>
        <v/>
      </c>
      <c r="B1011" s="83" t="str">
        <f>IF(بيانات!B1011&lt;&gt;"",بيانات!B1011,"")</f>
        <v/>
      </c>
      <c r="C1011" s="83" t="str">
        <f>IF(بيانات!B1011&lt;&gt;"",بيانات!C1011,"")</f>
        <v/>
      </c>
      <c r="D1011" s="84" t="str">
        <f>IF(بيانات!B1011&lt;&gt;"",بيانات!J1011,"")</f>
        <v/>
      </c>
      <c r="E1011" s="85"/>
      <c r="F1011" s="86" t="str">
        <f t="shared" si="15"/>
        <v/>
      </c>
      <c r="G1011" s="87"/>
      <c r="H1011" s="88" t="str">
        <f>IF(بيانات!B1011&lt;&gt;"",بيانات!K1011,"")</f>
        <v/>
      </c>
      <c r="I1011" s="88" t="str">
        <f>IF(بيانات!B1011&lt;&gt;"",بيانات!P1011,"")</f>
        <v/>
      </c>
    </row>
    <row r="1012" spans="1:9" ht="21.75" customHeight="1">
      <c r="A1012" s="89" t="str">
        <f>IF(بيانات!B1012&lt;&gt;"",بيانات!A1012,"")</f>
        <v/>
      </c>
      <c r="B1012" s="90" t="str">
        <f>IF(بيانات!B1012&lt;&gt;"",بيانات!B1012,"")</f>
        <v/>
      </c>
      <c r="C1012" s="90" t="str">
        <f>IF(بيانات!B1012&lt;&gt;"",بيانات!C1012,"")</f>
        <v/>
      </c>
      <c r="D1012" s="91" t="str">
        <f>IF(بيانات!B1012&lt;&gt;"",بيانات!J1012,"")</f>
        <v/>
      </c>
      <c r="E1012" s="92"/>
      <c r="F1012" s="93" t="str">
        <f t="shared" si="15"/>
        <v/>
      </c>
      <c r="G1012" s="94"/>
      <c r="H1012" s="95" t="str">
        <f>IF(بيانات!B1012&lt;&gt;"",بيانات!K1012,"")</f>
        <v/>
      </c>
      <c r="I1012" s="95" t="str">
        <f>IF(بيانات!B1012&lt;&gt;"",بيانات!P1012,"")</f>
        <v/>
      </c>
    </row>
    <row r="1013" spans="1:9" ht="21.75" customHeight="1">
      <c r="A1013" s="82" t="str">
        <f>IF(بيانات!B1013&lt;&gt;"",بيانات!A1013,"")</f>
        <v/>
      </c>
      <c r="B1013" s="83" t="str">
        <f>IF(بيانات!B1013&lt;&gt;"",بيانات!B1013,"")</f>
        <v/>
      </c>
      <c r="C1013" s="83" t="str">
        <f>IF(بيانات!B1013&lt;&gt;"",بيانات!C1013,"")</f>
        <v/>
      </c>
      <c r="D1013" s="84" t="str">
        <f>IF(بيانات!B1013&lt;&gt;"",بيانات!J1013,"")</f>
        <v/>
      </c>
      <c r="E1013" s="85"/>
      <c r="F1013" s="86" t="str">
        <f t="shared" si="15"/>
        <v/>
      </c>
      <c r="G1013" s="87"/>
      <c r="H1013" s="88" t="str">
        <f>IF(بيانات!B1013&lt;&gt;"",بيانات!K1013,"")</f>
        <v/>
      </c>
      <c r="I1013" s="88" t="str">
        <f>IF(بيانات!B1013&lt;&gt;"",بيانات!P1013,"")</f>
        <v/>
      </c>
    </row>
    <row r="1014" spans="1:9" ht="21.75" customHeight="1">
      <c r="A1014" s="89" t="str">
        <f>IF(بيانات!B1014&lt;&gt;"",بيانات!A1014,"")</f>
        <v/>
      </c>
      <c r="B1014" s="90" t="str">
        <f>IF(بيانات!B1014&lt;&gt;"",بيانات!B1014,"")</f>
        <v/>
      </c>
      <c r="C1014" s="90" t="str">
        <f>IF(بيانات!B1014&lt;&gt;"",بيانات!C1014,"")</f>
        <v/>
      </c>
      <c r="D1014" s="91" t="str">
        <f>IF(بيانات!B1014&lt;&gt;"",بيانات!J1014,"")</f>
        <v/>
      </c>
      <c r="E1014" s="92"/>
      <c r="F1014" s="93" t="str">
        <f t="shared" si="15"/>
        <v/>
      </c>
      <c r="G1014" s="94"/>
      <c r="H1014" s="95" t="str">
        <f>IF(بيانات!B1014&lt;&gt;"",بيانات!K1014,"")</f>
        <v/>
      </c>
      <c r="I1014" s="95" t="str">
        <f>IF(بيانات!B1014&lt;&gt;"",بيانات!P1014,"")</f>
        <v/>
      </c>
    </row>
    <row r="1015" spans="1:9" ht="21.75" customHeight="1">
      <c r="A1015" s="82" t="str">
        <f>IF(بيانات!B1015&lt;&gt;"",بيانات!A1015,"")</f>
        <v/>
      </c>
      <c r="B1015" s="83" t="str">
        <f>IF(بيانات!B1015&lt;&gt;"",بيانات!B1015,"")</f>
        <v/>
      </c>
      <c r="C1015" s="83" t="str">
        <f>IF(بيانات!B1015&lt;&gt;"",بيانات!C1015,"")</f>
        <v/>
      </c>
      <c r="D1015" s="84" t="str">
        <f>IF(بيانات!B1015&lt;&gt;"",بيانات!J1015,"")</f>
        <v/>
      </c>
      <c r="E1015" s="85"/>
      <c r="F1015" s="86" t="str">
        <f t="shared" si="15"/>
        <v/>
      </c>
      <c r="G1015" s="87"/>
      <c r="H1015" s="88" t="str">
        <f>IF(بيانات!B1015&lt;&gt;"",بيانات!K1015,"")</f>
        <v/>
      </c>
      <c r="I1015" s="88" t="str">
        <f>IF(بيانات!B1015&lt;&gt;"",بيانات!P1015,"")</f>
        <v/>
      </c>
    </row>
    <row r="1016" spans="1:9" ht="21.75" customHeight="1">
      <c r="A1016" s="89" t="str">
        <f>IF(بيانات!B1016&lt;&gt;"",بيانات!A1016,"")</f>
        <v/>
      </c>
      <c r="B1016" s="90" t="str">
        <f>IF(بيانات!B1016&lt;&gt;"",بيانات!B1016,"")</f>
        <v/>
      </c>
      <c r="C1016" s="90" t="str">
        <f>IF(بيانات!B1016&lt;&gt;"",بيانات!C1016,"")</f>
        <v/>
      </c>
      <c r="D1016" s="91" t="str">
        <f>IF(بيانات!B1016&lt;&gt;"",بيانات!J1016,"")</f>
        <v/>
      </c>
      <c r="E1016" s="92"/>
      <c r="F1016" s="93" t="str">
        <f t="shared" si="15"/>
        <v/>
      </c>
      <c r="G1016" s="94"/>
      <c r="H1016" s="95" t="str">
        <f>IF(بيانات!B1016&lt;&gt;"",بيانات!K1016,"")</f>
        <v/>
      </c>
      <c r="I1016" s="95" t="str">
        <f>IF(بيانات!B1016&lt;&gt;"",بيانات!P1016,"")</f>
        <v/>
      </c>
    </row>
    <row r="1017" spans="1:9" ht="21.75" customHeight="1">
      <c r="A1017" s="82" t="str">
        <f>IF(بيانات!B1017&lt;&gt;"",بيانات!A1017,"")</f>
        <v/>
      </c>
      <c r="B1017" s="83" t="str">
        <f>IF(بيانات!B1017&lt;&gt;"",بيانات!B1017,"")</f>
        <v/>
      </c>
      <c r="C1017" s="83" t="str">
        <f>IF(بيانات!B1017&lt;&gt;"",بيانات!C1017,"")</f>
        <v/>
      </c>
      <c r="D1017" s="84" t="str">
        <f>IF(بيانات!B1017&lt;&gt;"",بيانات!J1017,"")</f>
        <v/>
      </c>
      <c r="E1017" s="85"/>
      <c r="F1017" s="86" t="str">
        <f t="shared" si="15"/>
        <v/>
      </c>
      <c r="G1017" s="87"/>
      <c r="H1017" s="88" t="str">
        <f>IF(بيانات!B1017&lt;&gt;"",بيانات!K1017,"")</f>
        <v/>
      </c>
      <c r="I1017" s="88" t="str">
        <f>IF(بيانات!B1017&lt;&gt;"",بيانات!P1017,"")</f>
        <v/>
      </c>
    </row>
    <row r="1018" spans="1:9" ht="21.75" customHeight="1">
      <c r="A1018" s="89" t="str">
        <f>IF(بيانات!B1018&lt;&gt;"",بيانات!A1018,"")</f>
        <v/>
      </c>
      <c r="B1018" s="90" t="str">
        <f>IF(بيانات!B1018&lt;&gt;"",بيانات!B1018,"")</f>
        <v/>
      </c>
      <c r="C1018" s="90" t="str">
        <f>IF(بيانات!B1018&lt;&gt;"",بيانات!C1018,"")</f>
        <v/>
      </c>
      <c r="D1018" s="91" t="str">
        <f>IF(بيانات!B1018&lt;&gt;"",بيانات!J1018,"")</f>
        <v/>
      </c>
      <c r="E1018" s="92"/>
      <c r="F1018" s="93" t="str">
        <f t="shared" si="15"/>
        <v/>
      </c>
      <c r="G1018" s="94"/>
      <c r="H1018" s="95" t="str">
        <f>IF(بيانات!B1018&lt;&gt;"",بيانات!K1018,"")</f>
        <v/>
      </c>
      <c r="I1018" s="95" t="str">
        <f>IF(بيانات!B1018&lt;&gt;"",بيانات!P1018,"")</f>
        <v/>
      </c>
    </row>
    <row r="1019" spans="1:9" ht="21.75" customHeight="1">
      <c r="A1019" s="82" t="str">
        <f>IF(بيانات!B1019&lt;&gt;"",بيانات!A1019,"")</f>
        <v/>
      </c>
      <c r="B1019" s="83" t="str">
        <f>IF(بيانات!B1019&lt;&gt;"",بيانات!B1019,"")</f>
        <v/>
      </c>
      <c r="C1019" s="83" t="str">
        <f>IF(بيانات!B1019&lt;&gt;"",بيانات!C1019,"")</f>
        <v/>
      </c>
      <c r="D1019" s="84" t="str">
        <f>IF(بيانات!B1019&lt;&gt;"",بيانات!J1019,"")</f>
        <v/>
      </c>
      <c r="E1019" s="85"/>
      <c r="F1019" s="86" t="str">
        <f t="shared" si="15"/>
        <v/>
      </c>
      <c r="G1019" s="87"/>
      <c r="H1019" s="88" t="str">
        <f>IF(بيانات!B1019&lt;&gt;"",بيانات!K1019,"")</f>
        <v/>
      </c>
      <c r="I1019" s="88" t="str">
        <f>IF(بيانات!B1019&lt;&gt;"",بيانات!P1019,"")</f>
        <v/>
      </c>
    </row>
    <row r="1020" spans="1:9" ht="21.75" customHeight="1">
      <c r="A1020" s="89" t="str">
        <f>IF(بيانات!B1020&lt;&gt;"",بيانات!A1020,"")</f>
        <v/>
      </c>
      <c r="B1020" s="90" t="str">
        <f>IF(بيانات!B1020&lt;&gt;"",بيانات!B1020,"")</f>
        <v/>
      </c>
      <c r="C1020" s="90" t="str">
        <f>IF(بيانات!B1020&lt;&gt;"",بيانات!C1020,"")</f>
        <v/>
      </c>
      <c r="D1020" s="91" t="str">
        <f>IF(بيانات!B1020&lt;&gt;"",بيانات!J1020,"")</f>
        <v/>
      </c>
      <c r="E1020" s="92"/>
      <c r="F1020" s="93" t="str">
        <f t="shared" si="15"/>
        <v/>
      </c>
      <c r="G1020" s="94"/>
      <c r="H1020" s="95" t="str">
        <f>IF(بيانات!B1020&lt;&gt;"",بيانات!K1020,"")</f>
        <v/>
      </c>
      <c r="I1020" s="95" t="str">
        <f>IF(بيانات!B1020&lt;&gt;"",بيانات!P1020,"")</f>
        <v/>
      </c>
    </row>
    <row r="1021" spans="1:9" ht="21.75" customHeight="1">
      <c r="A1021" s="82" t="str">
        <f>IF(بيانات!B1021&lt;&gt;"",بيانات!A1021,"")</f>
        <v/>
      </c>
      <c r="B1021" s="83" t="str">
        <f>IF(بيانات!B1021&lt;&gt;"",بيانات!B1021,"")</f>
        <v/>
      </c>
      <c r="C1021" s="83" t="str">
        <f>IF(بيانات!B1021&lt;&gt;"",بيانات!C1021,"")</f>
        <v/>
      </c>
      <c r="D1021" s="84" t="str">
        <f>IF(بيانات!B1021&lt;&gt;"",بيانات!J1021,"")</f>
        <v/>
      </c>
      <c r="E1021" s="85"/>
      <c r="F1021" s="86" t="str">
        <f t="shared" si="15"/>
        <v/>
      </c>
      <c r="G1021" s="87"/>
      <c r="H1021" s="88" t="str">
        <f>IF(بيانات!B1021&lt;&gt;"",بيانات!K1021,"")</f>
        <v/>
      </c>
      <c r="I1021" s="88" t="str">
        <f>IF(بيانات!B1021&lt;&gt;"",بيانات!P1021,"")</f>
        <v/>
      </c>
    </row>
    <row r="1022" spans="1:9" ht="21.75" customHeight="1">
      <c r="A1022" s="89" t="str">
        <f>IF(بيانات!B1022&lt;&gt;"",بيانات!A1022,"")</f>
        <v/>
      </c>
      <c r="B1022" s="90" t="str">
        <f>IF(بيانات!B1022&lt;&gt;"",بيانات!B1022,"")</f>
        <v/>
      </c>
      <c r="C1022" s="90" t="str">
        <f>IF(بيانات!B1022&lt;&gt;"",بيانات!C1022,"")</f>
        <v/>
      </c>
      <c r="D1022" s="91" t="str">
        <f>IF(بيانات!B1022&lt;&gt;"",بيانات!J1022,"")</f>
        <v/>
      </c>
      <c r="E1022" s="92"/>
      <c r="F1022" s="93" t="str">
        <f t="shared" si="15"/>
        <v/>
      </c>
      <c r="G1022" s="94"/>
      <c r="H1022" s="95" t="str">
        <f>IF(بيانات!B1022&lt;&gt;"",بيانات!K1022,"")</f>
        <v/>
      </c>
      <c r="I1022" s="95" t="str">
        <f>IF(بيانات!B1022&lt;&gt;"",بيانات!P1022,"")</f>
        <v/>
      </c>
    </row>
    <row r="1023" spans="1:9" ht="21.75" customHeight="1">
      <c r="A1023" s="82" t="str">
        <f>IF(بيانات!B1023&lt;&gt;"",بيانات!A1023,"")</f>
        <v/>
      </c>
      <c r="B1023" s="83" t="str">
        <f>IF(بيانات!B1023&lt;&gt;"",بيانات!B1023,"")</f>
        <v/>
      </c>
      <c r="C1023" s="83" t="str">
        <f>IF(بيانات!B1023&lt;&gt;"",بيانات!C1023,"")</f>
        <v/>
      </c>
      <c r="D1023" s="84" t="str">
        <f>IF(بيانات!B1023&lt;&gt;"",بيانات!J1023,"")</f>
        <v/>
      </c>
      <c r="E1023" s="85"/>
      <c r="F1023" s="86" t="str">
        <f t="shared" si="15"/>
        <v/>
      </c>
      <c r="G1023" s="87"/>
      <c r="H1023" s="88" t="str">
        <f>IF(بيانات!B1023&lt;&gt;"",بيانات!K1023,"")</f>
        <v/>
      </c>
      <c r="I1023" s="88" t="str">
        <f>IF(بيانات!B1023&lt;&gt;"",بيانات!P1023,"")</f>
        <v/>
      </c>
    </row>
    <row r="1024" spans="1:9" ht="21.75" customHeight="1">
      <c r="A1024" s="89" t="str">
        <f>IF(بيانات!B1024&lt;&gt;"",بيانات!A1024,"")</f>
        <v/>
      </c>
      <c r="B1024" s="90" t="str">
        <f>IF(بيانات!B1024&lt;&gt;"",بيانات!B1024,"")</f>
        <v/>
      </c>
      <c r="C1024" s="90" t="str">
        <f>IF(بيانات!B1024&lt;&gt;"",بيانات!C1024,"")</f>
        <v/>
      </c>
      <c r="D1024" s="91" t="str">
        <f>IF(بيانات!B1024&lt;&gt;"",بيانات!J1024,"")</f>
        <v/>
      </c>
      <c r="E1024" s="92"/>
      <c r="F1024" s="93" t="str">
        <f t="shared" si="15"/>
        <v/>
      </c>
      <c r="G1024" s="94"/>
      <c r="H1024" s="95" t="str">
        <f>IF(بيانات!B1024&lt;&gt;"",بيانات!K1024,"")</f>
        <v/>
      </c>
      <c r="I1024" s="95" t="str">
        <f>IF(بيانات!B1024&lt;&gt;"",بيانات!P1024,"")</f>
        <v/>
      </c>
    </row>
    <row r="1025" spans="1:9" ht="21.75" customHeight="1">
      <c r="A1025" s="82" t="str">
        <f>IF(بيانات!B1025&lt;&gt;"",بيانات!A1025,"")</f>
        <v/>
      </c>
      <c r="B1025" s="83" t="str">
        <f>IF(بيانات!B1025&lt;&gt;"",بيانات!B1025,"")</f>
        <v/>
      </c>
      <c r="C1025" s="83" t="str">
        <f>IF(بيانات!B1025&lt;&gt;"",بيانات!C1025,"")</f>
        <v/>
      </c>
      <c r="D1025" s="84" t="str">
        <f>IF(بيانات!B1025&lt;&gt;"",بيانات!J1025,"")</f>
        <v/>
      </c>
      <c r="E1025" s="85"/>
      <c r="F1025" s="86" t="str">
        <f t="shared" si="15"/>
        <v/>
      </c>
      <c r="G1025" s="87"/>
      <c r="H1025" s="88" t="str">
        <f>IF(بيانات!B1025&lt;&gt;"",بيانات!K1025,"")</f>
        <v/>
      </c>
      <c r="I1025" s="88" t="str">
        <f>IF(بيانات!B1025&lt;&gt;"",بيانات!P1025,"")</f>
        <v/>
      </c>
    </row>
    <row r="1026" spans="1:9" ht="21.75" customHeight="1">
      <c r="A1026" s="89" t="str">
        <f>IF(بيانات!B1026&lt;&gt;"",بيانات!A1026,"")</f>
        <v/>
      </c>
      <c r="B1026" s="90" t="str">
        <f>IF(بيانات!B1026&lt;&gt;"",بيانات!B1026,"")</f>
        <v/>
      </c>
      <c r="C1026" s="90" t="str">
        <f>IF(بيانات!B1026&lt;&gt;"",بيانات!C1026,"")</f>
        <v/>
      </c>
      <c r="D1026" s="91" t="str">
        <f>IF(بيانات!B1026&lt;&gt;"",بيانات!J1026,"")</f>
        <v/>
      </c>
      <c r="E1026" s="92"/>
      <c r="F1026" s="93" t="str">
        <f t="shared" si="15"/>
        <v/>
      </c>
      <c r="G1026" s="94"/>
      <c r="H1026" s="95" t="str">
        <f>IF(بيانات!B1026&lt;&gt;"",بيانات!K1026,"")</f>
        <v/>
      </c>
      <c r="I1026" s="95" t="str">
        <f>IF(بيانات!B1026&lt;&gt;"",بيانات!P1026,"")</f>
        <v/>
      </c>
    </row>
    <row r="1027" spans="1:9" ht="21.75" customHeight="1">
      <c r="A1027" s="82" t="str">
        <f>IF(بيانات!B1027&lt;&gt;"",بيانات!A1027,"")</f>
        <v/>
      </c>
      <c r="B1027" s="83" t="str">
        <f>IF(بيانات!B1027&lt;&gt;"",بيانات!B1027,"")</f>
        <v/>
      </c>
      <c r="C1027" s="83" t="str">
        <f>IF(بيانات!B1027&lt;&gt;"",بيانات!C1027,"")</f>
        <v/>
      </c>
      <c r="D1027" s="84" t="str">
        <f>IF(بيانات!B1027&lt;&gt;"",بيانات!J1027,"")</f>
        <v/>
      </c>
      <c r="E1027" s="85"/>
      <c r="F1027" s="86" t="str">
        <f t="shared" ref="F1027:F1090" si="16">IF(E1027="","",E1027+30)</f>
        <v/>
      </c>
      <c r="G1027" s="87"/>
      <c r="H1027" s="88" t="str">
        <f>IF(بيانات!B1027&lt;&gt;"",بيانات!K1027,"")</f>
        <v/>
      </c>
      <c r="I1027" s="88" t="str">
        <f>IF(بيانات!B1027&lt;&gt;"",بيانات!P1027,"")</f>
        <v/>
      </c>
    </row>
    <row r="1028" spans="1:9" ht="21.75" customHeight="1">
      <c r="A1028" s="89" t="str">
        <f>IF(بيانات!B1028&lt;&gt;"",بيانات!A1028,"")</f>
        <v/>
      </c>
      <c r="B1028" s="90" t="str">
        <f>IF(بيانات!B1028&lt;&gt;"",بيانات!B1028,"")</f>
        <v/>
      </c>
      <c r="C1028" s="90" t="str">
        <f>IF(بيانات!B1028&lt;&gt;"",بيانات!C1028,"")</f>
        <v/>
      </c>
      <c r="D1028" s="91" t="str">
        <f>IF(بيانات!B1028&lt;&gt;"",بيانات!J1028,"")</f>
        <v/>
      </c>
      <c r="E1028" s="92"/>
      <c r="F1028" s="93" t="str">
        <f t="shared" si="16"/>
        <v/>
      </c>
      <c r="G1028" s="94"/>
      <c r="H1028" s="95" t="str">
        <f>IF(بيانات!B1028&lt;&gt;"",بيانات!K1028,"")</f>
        <v/>
      </c>
      <c r="I1028" s="95" t="str">
        <f>IF(بيانات!B1028&lt;&gt;"",بيانات!P1028,"")</f>
        <v/>
      </c>
    </row>
    <row r="1029" spans="1:9" ht="21.75" customHeight="1">
      <c r="A1029" s="82" t="str">
        <f>IF(بيانات!B1029&lt;&gt;"",بيانات!A1029,"")</f>
        <v/>
      </c>
      <c r="B1029" s="83" t="str">
        <f>IF(بيانات!B1029&lt;&gt;"",بيانات!B1029,"")</f>
        <v/>
      </c>
      <c r="C1029" s="83" t="str">
        <f>IF(بيانات!B1029&lt;&gt;"",بيانات!C1029,"")</f>
        <v/>
      </c>
      <c r="D1029" s="84" t="str">
        <f>IF(بيانات!B1029&lt;&gt;"",بيانات!J1029,"")</f>
        <v/>
      </c>
      <c r="E1029" s="85"/>
      <c r="F1029" s="86" t="str">
        <f t="shared" si="16"/>
        <v/>
      </c>
      <c r="G1029" s="87"/>
      <c r="H1029" s="88" t="str">
        <f>IF(بيانات!B1029&lt;&gt;"",بيانات!K1029,"")</f>
        <v/>
      </c>
      <c r="I1029" s="88" t="str">
        <f>IF(بيانات!B1029&lt;&gt;"",بيانات!P1029,"")</f>
        <v/>
      </c>
    </row>
    <row r="1030" spans="1:9" ht="21.75" customHeight="1">
      <c r="A1030" s="89" t="str">
        <f>IF(بيانات!B1030&lt;&gt;"",بيانات!A1030,"")</f>
        <v/>
      </c>
      <c r="B1030" s="90" t="str">
        <f>IF(بيانات!B1030&lt;&gt;"",بيانات!B1030,"")</f>
        <v/>
      </c>
      <c r="C1030" s="90" t="str">
        <f>IF(بيانات!B1030&lt;&gt;"",بيانات!C1030,"")</f>
        <v/>
      </c>
      <c r="D1030" s="91" t="str">
        <f>IF(بيانات!B1030&lt;&gt;"",بيانات!J1030,"")</f>
        <v/>
      </c>
      <c r="E1030" s="92"/>
      <c r="F1030" s="93" t="str">
        <f t="shared" si="16"/>
        <v/>
      </c>
      <c r="G1030" s="94"/>
      <c r="H1030" s="95" t="str">
        <f>IF(بيانات!B1030&lt;&gt;"",بيانات!K1030,"")</f>
        <v/>
      </c>
      <c r="I1030" s="95" t="str">
        <f>IF(بيانات!B1030&lt;&gt;"",بيانات!P1030,"")</f>
        <v/>
      </c>
    </row>
    <row r="1031" spans="1:9" ht="21.75" customHeight="1">
      <c r="A1031" s="82" t="str">
        <f>IF(بيانات!B1031&lt;&gt;"",بيانات!A1031,"")</f>
        <v/>
      </c>
      <c r="B1031" s="83" t="str">
        <f>IF(بيانات!B1031&lt;&gt;"",بيانات!B1031,"")</f>
        <v/>
      </c>
      <c r="C1031" s="83" t="str">
        <f>IF(بيانات!B1031&lt;&gt;"",بيانات!C1031,"")</f>
        <v/>
      </c>
      <c r="D1031" s="84" t="str">
        <f>IF(بيانات!B1031&lt;&gt;"",بيانات!J1031,"")</f>
        <v/>
      </c>
      <c r="E1031" s="85"/>
      <c r="F1031" s="86" t="str">
        <f t="shared" si="16"/>
        <v/>
      </c>
      <c r="G1031" s="87"/>
      <c r="H1031" s="88" t="str">
        <f>IF(بيانات!B1031&lt;&gt;"",بيانات!K1031,"")</f>
        <v/>
      </c>
      <c r="I1031" s="88" t="str">
        <f>IF(بيانات!B1031&lt;&gt;"",بيانات!P1031,"")</f>
        <v/>
      </c>
    </row>
    <row r="1032" spans="1:9" ht="21.75" customHeight="1">
      <c r="A1032" s="89" t="str">
        <f>IF(بيانات!B1032&lt;&gt;"",بيانات!A1032,"")</f>
        <v/>
      </c>
      <c r="B1032" s="90" t="str">
        <f>IF(بيانات!B1032&lt;&gt;"",بيانات!B1032,"")</f>
        <v/>
      </c>
      <c r="C1032" s="90" t="str">
        <f>IF(بيانات!B1032&lt;&gt;"",بيانات!C1032,"")</f>
        <v/>
      </c>
      <c r="D1032" s="91" t="str">
        <f>IF(بيانات!B1032&lt;&gt;"",بيانات!J1032,"")</f>
        <v/>
      </c>
      <c r="E1032" s="92"/>
      <c r="F1032" s="93" t="str">
        <f t="shared" si="16"/>
        <v/>
      </c>
      <c r="G1032" s="94"/>
      <c r="H1032" s="95" t="str">
        <f>IF(بيانات!B1032&lt;&gt;"",بيانات!K1032,"")</f>
        <v/>
      </c>
      <c r="I1032" s="95" t="str">
        <f>IF(بيانات!B1032&lt;&gt;"",بيانات!P1032,"")</f>
        <v/>
      </c>
    </row>
    <row r="1033" spans="1:9" ht="21.75" customHeight="1">
      <c r="A1033" s="82" t="str">
        <f>IF(بيانات!B1033&lt;&gt;"",بيانات!A1033,"")</f>
        <v/>
      </c>
      <c r="B1033" s="83" t="str">
        <f>IF(بيانات!B1033&lt;&gt;"",بيانات!B1033,"")</f>
        <v/>
      </c>
      <c r="C1033" s="83" t="str">
        <f>IF(بيانات!B1033&lt;&gt;"",بيانات!C1033,"")</f>
        <v/>
      </c>
      <c r="D1033" s="84" t="str">
        <f>IF(بيانات!B1033&lt;&gt;"",بيانات!J1033,"")</f>
        <v/>
      </c>
      <c r="E1033" s="85"/>
      <c r="F1033" s="86" t="str">
        <f t="shared" si="16"/>
        <v/>
      </c>
      <c r="G1033" s="87"/>
      <c r="H1033" s="88" t="str">
        <f>IF(بيانات!B1033&lt;&gt;"",بيانات!K1033,"")</f>
        <v/>
      </c>
      <c r="I1033" s="88" t="str">
        <f>IF(بيانات!B1033&lt;&gt;"",بيانات!P1033,"")</f>
        <v/>
      </c>
    </row>
    <row r="1034" spans="1:9" ht="21.75" customHeight="1">
      <c r="A1034" s="89" t="str">
        <f>IF(بيانات!B1034&lt;&gt;"",بيانات!A1034,"")</f>
        <v/>
      </c>
      <c r="B1034" s="90" t="str">
        <f>IF(بيانات!B1034&lt;&gt;"",بيانات!B1034,"")</f>
        <v/>
      </c>
      <c r="C1034" s="90" t="str">
        <f>IF(بيانات!B1034&lt;&gt;"",بيانات!C1034,"")</f>
        <v/>
      </c>
      <c r="D1034" s="91" t="str">
        <f>IF(بيانات!B1034&lt;&gt;"",بيانات!J1034,"")</f>
        <v/>
      </c>
      <c r="E1034" s="92"/>
      <c r="F1034" s="93" t="str">
        <f t="shared" si="16"/>
        <v/>
      </c>
      <c r="G1034" s="94"/>
      <c r="H1034" s="95" t="str">
        <f>IF(بيانات!B1034&lt;&gt;"",بيانات!K1034,"")</f>
        <v/>
      </c>
      <c r="I1034" s="95" t="str">
        <f>IF(بيانات!B1034&lt;&gt;"",بيانات!P1034,"")</f>
        <v/>
      </c>
    </row>
    <row r="1035" spans="1:9" ht="21.75" customHeight="1">
      <c r="A1035" s="82" t="str">
        <f>IF(بيانات!B1035&lt;&gt;"",بيانات!A1035,"")</f>
        <v/>
      </c>
      <c r="B1035" s="83" t="str">
        <f>IF(بيانات!B1035&lt;&gt;"",بيانات!B1035,"")</f>
        <v/>
      </c>
      <c r="C1035" s="83" t="str">
        <f>IF(بيانات!B1035&lt;&gt;"",بيانات!C1035,"")</f>
        <v/>
      </c>
      <c r="D1035" s="84" t="str">
        <f>IF(بيانات!B1035&lt;&gt;"",بيانات!J1035,"")</f>
        <v/>
      </c>
      <c r="E1035" s="85"/>
      <c r="F1035" s="86" t="str">
        <f t="shared" si="16"/>
        <v/>
      </c>
      <c r="G1035" s="87"/>
      <c r="H1035" s="88" t="str">
        <f>IF(بيانات!B1035&lt;&gt;"",بيانات!K1035,"")</f>
        <v/>
      </c>
      <c r="I1035" s="88" t="str">
        <f>IF(بيانات!B1035&lt;&gt;"",بيانات!P1035,"")</f>
        <v/>
      </c>
    </row>
    <row r="1036" spans="1:9" ht="21.75" customHeight="1">
      <c r="A1036" s="89" t="str">
        <f>IF(بيانات!B1036&lt;&gt;"",بيانات!A1036,"")</f>
        <v/>
      </c>
      <c r="B1036" s="90" t="str">
        <f>IF(بيانات!B1036&lt;&gt;"",بيانات!B1036,"")</f>
        <v/>
      </c>
      <c r="C1036" s="90" t="str">
        <f>IF(بيانات!B1036&lt;&gt;"",بيانات!C1036,"")</f>
        <v/>
      </c>
      <c r="D1036" s="91" t="str">
        <f>IF(بيانات!B1036&lt;&gt;"",بيانات!J1036,"")</f>
        <v/>
      </c>
      <c r="E1036" s="92"/>
      <c r="F1036" s="93" t="str">
        <f t="shared" si="16"/>
        <v/>
      </c>
      <c r="G1036" s="94"/>
      <c r="H1036" s="95" t="str">
        <f>IF(بيانات!B1036&lt;&gt;"",بيانات!K1036,"")</f>
        <v/>
      </c>
      <c r="I1036" s="95" t="str">
        <f>IF(بيانات!B1036&lt;&gt;"",بيانات!P1036,"")</f>
        <v/>
      </c>
    </row>
    <row r="1037" spans="1:9" ht="21.75" customHeight="1">
      <c r="A1037" s="82" t="str">
        <f>IF(بيانات!B1037&lt;&gt;"",بيانات!A1037,"")</f>
        <v/>
      </c>
      <c r="B1037" s="83" t="str">
        <f>IF(بيانات!B1037&lt;&gt;"",بيانات!B1037,"")</f>
        <v/>
      </c>
      <c r="C1037" s="83" t="str">
        <f>IF(بيانات!B1037&lt;&gt;"",بيانات!C1037,"")</f>
        <v/>
      </c>
      <c r="D1037" s="84" t="str">
        <f>IF(بيانات!B1037&lt;&gt;"",بيانات!J1037,"")</f>
        <v/>
      </c>
      <c r="E1037" s="85"/>
      <c r="F1037" s="86" t="str">
        <f t="shared" si="16"/>
        <v/>
      </c>
      <c r="G1037" s="87"/>
      <c r="H1037" s="88" t="str">
        <f>IF(بيانات!B1037&lt;&gt;"",بيانات!K1037,"")</f>
        <v/>
      </c>
      <c r="I1037" s="88" t="str">
        <f>IF(بيانات!B1037&lt;&gt;"",بيانات!P1037,"")</f>
        <v/>
      </c>
    </row>
    <row r="1038" spans="1:9" ht="21.75" customHeight="1">
      <c r="A1038" s="89" t="str">
        <f>IF(بيانات!B1038&lt;&gt;"",بيانات!A1038,"")</f>
        <v/>
      </c>
      <c r="B1038" s="90" t="str">
        <f>IF(بيانات!B1038&lt;&gt;"",بيانات!B1038,"")</f>
        <v/>
      </c>
      <c r="C1038" s="90" t="str">
        <f>IF(بيانات!B1038&lt;&gt;"",بيانات!C1038,"")</f>
        <v/>
      </c>
      <c r="D1038" s="91" t="str">
        <f>IF(بيانات!B1038&lt;&gt;"",بيانات!J1038,"")</f>
        <v/>
      </c>
      <c r="E1038" s="92"/>
      <c r="F1038" s="93" t="str">
        <f t="shared" si="16"/>
        <v/>
      </c>
      <c r="G1038" s="94"/>
      <c r="H1038" s="95" t="str">
        <f>IF(بيانات!B1038&lt;&gt;"",بيانات!K1038,"")</f>
        <v/>
      </c>
      <c r="I1038" s="95" t="str">
        <f>IF(بيانات!B1038&lt;&gt;"",بيانات!P1038,"")</f>
        <v/>
      </c>
    </row>
    <row r="1039" spans="1:9" ht="21.75" customHeight="1">
      <c r="A1039" s="82" t="str">
        <f>IF(بيانات!B1039&lt;&gt;"",بيانات!A1039,"")</f>
        <v/>
      </c>
      <c r="B1039" s="83" t="str">
        <f>IF(بيانات!B1039&lt;&gt;"",بيانات!B1039,"")</f>
        <v/>
      </c>
      <c r="C1039" s="83" t="str">
        <f>IF(بيانات!B1039&lt;&gt;"",بيانات!C1039,"")</f>
        <v/>
      </c>
      <c r="D1039" s="84" t="str">
        <f>IF(بيانات!B1039&lt;&gt;"",بيانات!J1039,"")</f>
        <v/>
      </c>
      <c r="E1039" s="85"/>
      <c r="F1039" s="86" t="str">
        <f t="shared" si="16"/>
        <v/>
      </c>
      <c r="G1039" s="87"/>
      <c r="H1039" s="88" t="str">
        <f>IF(بيانات!B1039&lt;&gt;"",بيانات!K1039,"")</f>
        <v/>
      </c>
      <c r="I1039" s="88" t="str">
        <f>IF(بيانات!B1039&lt;&gt;"",بيانات!P1039,"")</f>
        <v/>
      </c>
    </row>
    <row r="1040" spans="1:9" ht="21.75" customHeight="1">
      <c r="A1040" s="89" t="str">
        <f>IF(بيانات!B1040&lt;&gt;"",بيانات!A1040,"")</f>
        <v/>
      </c>
      <c r="B1040" s="90" t="str">
        <f>IF(بيانات!B1040&lt;&gt;"",بيانات!B1040,"")</f>
        <v/>
      </c>
      <c r="C1040" s="90" t="str">
        <f>IF(بيانات!B1040&lt;&gt;"",بيانات!C1040,"")</f>
        <v/>
      </c>
      <c r="D1040" s="91" t="str">
        <f>IF(بيانات!B1040&lt;&gt;"",بيانات!J1040,"")</f>
        <v/>
      </c>
      <c r="E1040" s="92"/>
      <c r="F1040" s="93" t="str">
        <f t="shared" si="16"/>
        <v/>
      </c>
      <c r="G1040" s="94"/>
      <c r="H1040" s="95" t="str">
        <f>IF(بيانات!B1040&lt;&gt;"",بيانات!K1040,"")</f>
        <v/>
      </c>
      <c r="I1040" s="95" t="str">
        <f>IF(بيانات!B1040&lt;&gt;"",بيانات!P1040,"")</f>
        <v/>
      </c>
    </row>
    <row r="1041" spans="1:9" ht="21.75" customHeight="1">
      <c r="A1041" s="82" t="str">
        <f>IF(بيانات!B1041&lt;&gt;"",بيانات!A1041,"")</f>
        <v/>
      </c>
      <c r="B1041" s="83" t="str">
        <f>IF(بيانات!B1041&lt;&gt;"",بيانات!B1041,"")</f>
        <v/>
      </c>
      <c r="C1041" s="83" t="str">
        <f>IF(بيانات!B1041&lt;&gt;"",بيانات!C1041,"")</f>
        <v/>
      </c>
      <c r="D1041" s="84" t="str">
        <f>IF(بيانات!B1041&lt;&gt;"",بيانات!J1041,"")</f>
        <v/>
      </c>
      <c r="E1041" s="85"/>
      <c r="F1041" s="86" t="str">
        <f t="shared" si="16"/>
        <v/>
      </c>
      <c r="G1041" s="87"/>
      <c r="H1041" s="88" t="str">
        <f>IF(بيانات!B1041&lt;&gt;"",بيانات!K1041,"")</f>
        <v/>
      </c>
      <c r="I1041" s="88" t="str">
        <f>IF(بيانات!B1041&lt;&gt;"",بيانات!P1041,"")</f>
        <v/>
      </c>
    </row>
    <row r="1042" spans="1:9" ht="21.75" customHeight="1">
      <c r="A1042" s="89" t="str">
        <f>IF(بيانات!B1042&lt;&gt;"",بيانات!A1042,"")</f>
        <v/>
      </c>
      <c r="B1042" s="90" t="str">
        <f>IF(بيانات!B1042&lt;&gt;"",بيانات!B1042,"")</f>
        <v/>
      </c>
      <c r="C1042" s="90" t="str">
        <f>IF(بيانات!B1042&lt;&gt;"",بيانات!C1042,"")</f>
        <v/>
      </c>
      <c r="D1042" s="91" t="str">
        <f>IF(بيانات!B1042&lt;&gt;"",بيانات!J1042,"")</f>
        <v/>
      </c>
      <c r="E1042" s="92"/>
      <c r="F1042" s="93" t="str">
        <f t="shared" si="16"/>
        <v/>
      </c>
      <c r="G1042" s="94"/>
      <c r="H1042" s="95" t="str">
        <f>IF(بيانات!B1042&lt;&gt;"",بيانات!K1042,"")</f>
        <v/>
      </c>
      <c r="I1042" s="95" t="str">
        <f>IF(بيانات!B1042&lt;&gt;"",بيانات!P1042,"")</f>
        <v/>
      </c>
    </row>
    <row r="1043" spans="1:9" ht="21.75" customHeight="1">
      <c r="A1043" s="82" t="str">
        <f>IF(بيانات!B1043&lt;&gt;"",بيانات!A1043,"")</f>
        <v/>
      </c>
      <c r="B1043" s="83" t="str">
        <f>IF(بيانات!B1043&lt;&gt;"",بيانات!B1043,"")</f>
        <v/>
      </c>
      <c r="C1043" s="83" t="str">
        <f>IF(بيانات!B1043&lt;&gt;"",بيانات!C1043,"")</f>
        <v/>
      </c>
      <c r="D1043" s="84" t="str">
        <f>IF(بيانات!B1043&lt;&gt;"",بيانات!J1043,"")</f>
        <v/>
      </c>
      <c r="E1043" s="85"/>
      <c r="F1043" s="86" t="str">
        <f t="shared" si="16"/>
        <v/>
      </c>
      <c r="G1043" s="87"/>
      <c r="H1043" s="88" t="str">
        <f>IF(بيانات!B1043&lt;&gt;"",بيانات!K1043,"")</f>
        <v/>
      </c>
      <c r="I1043" s="88" t="str">
        <f>IF(بيانات!B1043&lt;&gt;"",بيانات!P1043,"")</f>
        <v/>
      </c>
    </row>
    <row r="1044" spans="1:9" ht="21.75" customHeight="1">
      <c r="A1044" s="89" t="str">
        <f>IF(بيانات!B1044&lt;&gt;"",بيانات!A1044,"")</f>
        <v/>
      </c>
      <c r="B1044" s="90" t="str">
        <f>IF(بيانات!B1044&lt;&gt;"",بيانات!B1044,"")</f>
        <v/>
      </c>
      <c r="C1044" s="90" t="str">
        <f>IF(بيانات!B1044&lt;&gt;"",بيانات!C1044,"")</f>
        <v/>
      </c>
      <c r="D1044" s="91" t="str">
        <f>IF(بيانات!B1044&lt;&gt;"",بيانات!J1044,"")</f>
        <v/>
      </c>
      <c r="E1044" s="92"/>
      <c r="F1044" s="93" t="str">
        <f t="shared" si="16"/>
        <v/>
      </c>
      <c r="G1044" s="94"/>
      <c r="H1044" s="95" t="str">
        <f>IF(بيانات!B1044&lt;&gt;"",بيانات!K1044,"")</f>
        <v/>
      </c>
      <c r="I1044" s="95" t="str">
        <f>IF(بيانات!B1044&lt;&gt;"",بيانات!P1044,"")</f>
        <v/>
      </c>
    </row>
    <row r="1045" spans="1:9" ht="21.75" customHeight="1">
      <c r="A1045" s="82" t="str">
        <f>IF(بيانات!B1045&lt;&gt;"",بيانات!A1045,"")</f>
        <v/>
      </c>
      <c r="B1045" s="83" t="str">
        <f>IF(بيانات!B1045&lt;&gt;"",بيانات!B1045,"")</f>
        <v/>
      </c>
      <c r="C1045" s="83" t="str">
        <f>IF(بيانات!B1045&lt;&gt;"",بيانات!C1045,"")</f>
        <v/>
      </c>
      <c r="D1045" s="84" t="str">
        <f>IF(بيانات!B1045&lt;&gt;"",بيانات!J1045,"")</f>
        <v/>
      </c>
      <c r="E1045" s="85"/>
      <c r="F1045" s="86" t="str">
        <f t="shared" si="16"/>
        <v/>
      </c>
      <c r="G1045" s="87"/>
      <c r="H1045" s="88" t="str">
        <f>IF(بيانات!B1045&lt;&gt;"",بيانات!K1045,"")</f>
        <v/>
      </c>
      <c r="I1045" s="88" t="str">
        <f>IF(بيانات!B1045&lt;&gt;"",بيانات!P1045,"")</f>
        <v/>
      </c>
    </row>
    <row r="1046" spans="1:9" ht="21.75" customHeight="1">
      <c r="A1046" s="89" t="str">
        <f>IF(بيانات!B1046&lt;&gt;"",بيانات!A1046,"")</f>
        <v/>
      </c>
      <c r="B1046" s="90" t="str">
        <f>IF(بيانات!B1046&lt;&gt;"",بيانات!B1046,"")</f>
        <v/>
      </c>
      <c r="C1046" s="90" t="str">
        <f>IF(بيانات!B1046&lt;&gt;"",بيانات!C1046,"")</f>
        <v/>
      </c>
      <c r="D1046" s="91" t="str">
        <f>IF(بيانات!B1046&lt;&gt;"",بيانات!J1046,"")</f>
        <v/>
      </c>
      <c r="E1046" s="92"/>
      <c r="F1046" s="93" t="str">
        <f t="shared" si="16"/>
        <v/>
      </c>
      <c r="G1046" s="94"/>
      <c r="H1046" s="95" t="str">
        <f>IF(بيانات!B1046&lt;&gt;"",بيانات!K1046,"")</f>
        <v/>
      </c>
      <c r="I1046" s="95" t="str">
        <f>IF(بيانات!B1046&lt;&gt;"",بيانات!P1046,"")</f>
        <v/>
      </c>
    </row>
    <row r="1047" spans="1:9" ht="21.75" customHeight="1">
      <c r="A1047" s="82" t="str">
        <f>IF(بيانات!B1047&lt;&gt;"",بيانات!A1047,"")</f>
        <v/>
      </c>
      <c r="B1047" s="83" t="str">
        <f>IF(بيانات!B1047&lt;&gt;"",بيانات!B1047,"")</f>
        <v/>
      </c>
      <c r="C1047" s="83" t="str">
        <f>IF(بيانات!B1047&lt;&gt;"",بيانات!C1047,"")</f>
        <v/>
      </c>
      <c r="D1047" s="84" t="str">
        <f>IF(بيانات!B1047&lt;&gt;"",بيانات!J1047,"")</f>
        <v/>
      </c>
      <c r="E1047" s="85"/>
      <c r="F1047" s="86" t="str">
        <f t="shared" si="16"/>
        <v/>
      </c>
      <c r="G1047" s="87"/>
      <c r="H1047" s="88" t="str">
        <f>IF(بيانات!B1047&lt;&gt;"",بيانات!K1047,"")</f>
        <v/>
      </c>
      <c r="I1047" s="88" t="str">
        <f>IF(بيانات!B1047&lt;&gt;"",بيانات!P1047,"")</f>
        <v/>
      </c>
    </row>
    <row r="1048" spans="1:9" ht="21.75" customHeight="1">
      <c r="A1048" s="89" t="str">
        <f>IF(بيانات!B1048&lt;&gt;"",بيانات!A1048,"")</f>
        <v/>
      </c>
      <c r="B1048" s="90" t="str">
        <f>IF(بيانات!B1048&lt;&gt;"",بيانات!B1048,"")</f>
        <v/>
      </c>
      <c r="C1048" s="90" t="str">
        <f>IF(بيانات!B1048&lt;&gt;"",بيانات!C1048,"")</f>
        <v/>
      </c>
      <c r="D1048" s="91" t="str">
        <f>IF(بيانات!B1048&lt;&gt;"",بيانات!J1048,"")</f>
        <v/>
      </c>
      <c r="E1048" s="92"/>
      <c r="F1048" s="93" t="str">
        <f t="shared" si="16"/>
        <v/>
      </c>
      <c r="G1048" s="94"/>
      <c r="H1048" s="95" t="str">
        <f>IF(بيانات!B1048&lt;&gt;"",بيانات!K1048,"")</f>
        <v/>
      </c>
      <c r="I1048" s="95" t="str">
        <f>IF(بيانات!B1048&lt;&gt;"",بيانات!P1048,"")</f>
        <v/>
      </c>
    </row>
    <row r="1049" spans="1:9" ht="21.75" customHeight="1">
      <c r="A1049" s="82" t="str">
        <f>IF(بيانات!B1049&lt;&gt;"",بيانات!A1049,"")</f>
        <v/>
      </c>
      <c r="B1049" s="83" t="str">
        <f>IF(بيانات!B1049&lt;&gt;"",بيانات!B1049,"")</f>
        <v/>
      </c>
      <c r="C1049" s="83" t="str">
        <f>IF(بيانات!B1049&lt;&gt;"",بيانات!C1049,"")</f>
        <v/>
      </c>
      <c r="D1049" s="84" t="str">
        <f>IF(بيانات!B1049&lt;&gt;"",بيانات!J1049,"")</f>
        <v/>
      </c>
      <c r="E1049" s="85"/>
      <c r="F1049" s="86" t="str">
        <f t="shared" si="16"/>
        <v/>
      </c>
      <c r="G1049" s="87"/>
      <c r="H1049" s="88" t="str">
        <f>IF(بيانات!B1049&lt;&gt;"",بيانات!K1049,"")</f>
        <v/>
      </c>
      <c r="I1049" s="88" t="str">
        <f>IF(بيانات!B1049&lt;&gt;"",بيانات!P1049,"")</f>
        <v/>
      </c>
    </row>
    <row r="1050" spans="1:9" ht="21.75" customHeight="1">
      <c r="A1050" s="89" t="str">
        <f>IF(بيانات!B1050&lt;&gt;"",بيانات!A1050,"")</f>
        <v/>
      </c>
      <c r="B1050" s="90" t="str">
        <f>IF(بيانات!B1050&lt;&gt;"",بيانات!B1050,"")</f>
        <v/>
      </c>
      <c r="C1050" s="90" t="str">
        <f>IF(بيانات!B1050&lt;&gt;"",بيانات!C1050,"")</f>
        <v/>
      </c>
      <c r="D1050" s="91" t="str">
        <f>IF(بيانات!B1050&lt;&gt;"",بيانات!J1050,"")</f>
        <v/>
      </c>
      <c r="E1050" s="92"/>
      <c r="F1050" s="93" t="str">
        <f t="shared" si="16"/>
        <v/>
      </c>
      <c r="G1050" s="94"/>
      <c r="H1050" s="95" t="str">
        <f>IF(بيانات!B1050&lt;&gt;"",بيانات!K1050,"")</f>
        <v/>
      </c>
      <c r="I1050" s="95" t="str">
        <f>IF(بيانات!B1050&lt;&gt;"",بيانات!P1050,"")</f>
        <v/>
      </c>
    </row>
    <row r="1051" spans="1:9" ht="21.75" customHeight="1">
      <c r="A1051" s="82" t="str">
        <f>IF(بيانات!B1051&lt;&gt;"",بيانات!A1051,"")</f>
        <v/>
      </c>
      <c r="B1051" s="83" t="str">
        <f>IF(بيانات!B1051&lt;&gt;"",بيانات!B1051,"")</f>
        <v/>
      </c>
      <c r="C1051" s="83" t="str">
        <f>IF(بيانات!B1051&lt;&gt;"",بيانات!C1051,"")</f>
        <v/>
      </c>
      <c r="D1051" s="84" t="str">
        <f>IF(بيانات!B1051&lt;&gt;"",بيانات!J1051,"")</f>
        <v/>
      </c>
      <c r="E1051" s="85"/>
      <c r="F1051" s="86" t="str">
        <f t="shared" si="16"/>
        <v/>
      </c>
      <c r="G1051" s="87"/>
      <c r="H1051" s="88" t="str">
        <f>IF(بيانات!B1051&lt;&gt;"",بيانات!K1051,"")</f>
        <v/>
      </c>
      <c r="I1051" s="88" t="str">
        <f>IF(بيانات!B1051&lt;&gt;"",بيانات!P1051,"")</f>
        <v/>
      </c>
    </row>
    <row r="1052" spans="1:9" ht="21.75" customHeight="1">
      <c r="A1052" s="89" t="str">
        <f>IF(بيانات!B1052&lt;&gt;"",بيانات!A1052,"")</f>
        <v/>
      </c>
      <c r="B1052" s="90" t="str">
        <f>IF(بيانات!B1052&lt;&gt;"",بيانات!B1052,"")</f>
        <v/>
      </c>
      <c r="C1052" s="90" t="str">
        <f>IF(بيانات!B1052&lt;&gt;"",بيانات!C1052,"")</f>
        <v/>
      </c>
      <c r="D1052" s="91" t="str">
        <f>IF(بيانات!B1052&lt;&gt;"",بيانات!J1052,"")</f>
        <v/>
      </c>
      <c r="E1052" s="92"/>
      <c r="F1052" s="93" t="str">
        <f t="shared" si="16"/>
        <v/>
      </c>
      <c r="G1052" s="94"/>
      <c r="H1052" s="95" t="str">
        <f>IF(بيانات!B1052&lt;&gt;"",بيانات!K1052,"")</f>
        <v/>
      </c>
      <c r="I1052" s="95" t="str">
        <f>IF(بيانات!B1052&lt;&gt;"",بيانات!P1052,"")</f>
        <v/>
      </c>
    </row>
    <row r="1053" spans="1:9" ht="21.75" customHeight="1">
      <c r="A1053" s="82" t="str">
        <f>IF(بيانات!B1053&lt;&gt;"",بيانات!A1053,"")</f>
        <v/>
      </c>
      <c r="B1053" s="83" t="str">
        <f>IF(بيانات!B1053&lt;&gt;"",بيانات!B1053,"")</f>
        <v/>
      </c>
      <c r="C1053" s="83" t="str">
        <f>IF(بيانات!B1053&lt;&gt;"",بيانات!C1053,"")</f>
        <v/>
      </c>
      <c r="D1053" s="84" t="str">
        <f>IF(بيانات!B1053&lt;&gt;"",بيانات!J1053,"")</f>
        <v/>
      </c>
      <c r="E1053" s="85"/>
      <c r="F1053" s="86" t="str">
        <f t="shared" si="16"/>
        <v/>
      </c>
      <c r="G1053" s="87"/>
      <c r="H1053" s="88" t="str">
        <f>IF(بيانات!B1053&lt;&gt;"",بيانات!K1053,"")</f>
        <v/>
      </c>
      <c r="I1053" s="88" t="str">
        <f>IF(بيانات!B1053&lt;&gt;"",بيانات!P1053,"")</f>
        <v/>
      </c>
    </row>
    <row r="1054" spans="1:9" ht="21.75" customHeight="1">
      <c r="A1054" s="89" t="str">
        <f>IF(بيانات!B1054&lt;&gt;"",بيانات!A1054,"")</f>
        <v/>
      </c>
      <c r="B1054" s="90" t="str">
        <f>IF(بيانات!B1054&lt;&gt;"",بيانات!B1054,"")</f>
        <v/>
      </c>
      <c r="C1054" s="90" t="str">
        <f>IF(بيانات!B1054&lt;&gt;"",بيانات!C1054,"")</f>
        <v/>
      </c>
      <c r="D1054" s="91" t="str">
        <f>IF(بيانات!B1054&lt;&gt;"",بيانات!J1054,"")</f>
        <v/>
      </c>
      <c r="E1054" s="92"/>
      <c r="F1054" s="93" t="str">
        <f t="shared" si="16"/>
        <v/>
      </c>
      <c r="G1054" s="94"/>
      <c r="H1054" s="95" t="str">
        <f>IF(بيانات!B1054&lt;&gt;"",بيانات!K1054,"")</f>
        <v/>
      </c>
      <c r="I1054" s="95" t="str">
        <f>IF(بيانات!B1054&lt;&gt;"",بيانات!P1054,"")</f>
        <v/>
      </c>
    </row>
    <row r="1055" spans="1:9" ht="21.75" customHeight="1">
      <c r="A1055" s="82" t="str">
        <f>IF(بيانات!B1055&lt;&gt;"",بيانات!A1055,"")</f>
        <v/>
      </c>
      <c r="B1055" s="83" t="str">
        <f>IF(بيانات!B1055&lt;&gt;"",بيانات!B1055,"")</f>
        <v/>
      </c>
      <c r="C1055" s="83" t="str">
        <f>IF(بيانات!B1055&lt;&gt;"",بيانات!C1055,"")</f>
        <v/>
      </c>
      <c r="D1055" s="84" t="str">
        <f>IF(بيانات!B1055&lt;&gt;"",بيانات!J1055,"")</f>
        <v/>
      </c>
      <c r="E1055" s="85"/>
      <c r="F1055" s="86" t="str">
        <f t="shared" si="16"/>
        <v/>
      </c>
      <c r="G1055" s="87"/>
      <c r="H1055" s="88" t="str">
        <f>IF(بيانات!B1055&lt;&gt;"",بيانات!K1055,"")</f>
        <v/>
      </c>
      <c r="I1055" s="88" t="str">
        <f>IF(بيانات!B1055&lt;&gt;"",بيانات!P1055,"")</f>
        <v/>
      </c>
    </row>
    <row r="1056" spans="1:9" ht="21.75" customHeight="1">
      <c r="A1056" s="89" t="str">
        <f>IF(بيانات!B1056&lt;&gt;"",بيانات!A1056,"")</f>
        <v/>
      </c>
      <c r="B1056" s="90" t="str">
        <f>IF(بيانات!B1056&lt;&gt;"",بيانات!B1056,"")</f>
        <v/>
      </c>
      <c r="C1056" s="90" t="str">
        <f>IF(بيانات!B1056&lt;&gt;"",بيانات!C1056,"")</f>
        <v/>
      </c>
      <c r="D1056" s="91" t="str">
        <f>IF(بيانات!B1056&lt;&gt;"",بيانات!J1056,"")</f>
        <v/>
      </c>
      <c r="E1056" s="92"/>
      <c r="F1056" s="93" t="str">
        <f t="shared" si="16"/>
        <v/>
      </c>
      <c r="G1056" s="94"/>
      <c r="H1056" s="95" t="str">
        <f>IF(بيانات!B1056&lt;&gt;"",بيانات!K1056,"")</f>
        <v/>
      </c>
      <c r="I1056" s="95" t="str">
        <f>IF(بيانات!B1056&lt;&gt;"",بيانات!P1056,"")</f>
        <v/>
      </c>
    </row>
    <row r="1057" spans="1:9" ht="21.75" customHeight="1">
      <c r="A1057" s="82" t="str">
        <f>IF(بيانات!B1057&lt;&gt;"",بيانات!A1057,"")</f>
        <v/>
      </c>
      <c r="B1057" s="83" t="str">
        <f>IF(بيانات!B1057&lt;&gt;"",بيانات!B1057,"")</f>
        <v/>
      </c>
      <c r="C1057" s="83" t="str">
        <f>IF(بيانات!B1057&lt;&gt;"",بيانات!C1057,"")</f>
        <v/>
      </c>
      <c r="D1057" s="84" t="str">
        <f>IF(بيانات!B1057&lt;&gt;"",بيانات!J1057,"")</f>
        <v/>
      </c>
      <c r="E1057" s="85"/>
      <c r="F1057" s="86" t="str">
        <f t="shared" si="16"/>
        <v/>
      </c>
      <c r="G1057" s="87"/>
      <c r="H1057" s="88" t="str">
        <f>IF(بيانات!B1057&lt;&gt;"",بيانات!K1057,"")</f>
        <v/>
      </c>
      <c r="I1057" s="88" t="str">
        <f>IF(بيانات!B1057&lt;&gt;"",بيانات!P1057,"")</f>
        <v/>
      </c>
    </row>
    <row r="1058" spans="1:9" ht="21.75" customHeight="1">
      <c r="A1058" s="89" t="str">
        <f>IF(بيانات!B1058&lt;&gt;"",بيانات!A1058,"")</f>
        <v/>
      </c>
      <c r="B1058" s="90" t="str">
        <f>IF(بيانات!B1058&lt;&gt;"",بيانات!B1058,"")</f>
        <v/>
      </c>
      <c r="C1058" s="90" t="str">
        <f>IF(بيانات!B1058&lt;&gt;"",بيانات!C1058,"")</f>
        <v/>
      </c>
      <c r="D1058" s="91" t="str">
        <f>IF(بيانات!B1058&lt;&gt;"",بيانات!J1058,"")</f>
        <v/>
      </c>
      <c r="E1058" s="92"/>
      <c r="F1058" s="93" t="str">
        <f t="shared" si="16"/>
        <v/>
      </c>
      <c r="G1058" s="94"/>
      <c r="H1058" s="95" t="str">
        <f>IF(بيانات!B1058&lt;&gt;"",بيانات!K1058,"")</f>
        <v/>
      </c>
      <c r="I1058" s="95" t="str">
        <f>IF(بيانات!B1058&lt;&gt;"",بيانات!P1058,"")</f>
        <v/>
      </c>
    </row>
    <row r="1059" spans="1:9" ht="21.75" customHeight="1">
      <c r="A1059" s="82" t="str">
        <f>IF(بيانات!B1059&lt;&gt;"",بيانات!A1059,"")</f>
        <v/>
      </c>
      <c r="B1059" s="83" t="str">
        <f>IF(بيانات!B1059&lt;&gt;"",بيانات!B1059,"")</f>
        <v/>
      </c>
      <c r="C1059" s="83" t="str">
        <f>IF(بيانات!B1059&lt;&gt;"",بيانات!C1059,"")</f>
        <v/>
      </c>
      <c r="D1059" s="84" t="str">
        <f>IF(بيانات!B1059&lt;&gt;"",بيانات!J1059,"")</f>
        <v/>
      </c>
      <c r="E1059" s="85"/>
      <c r="F1059" s="86" t="str">
        <f t="shared" si="16"/>
        <v/>
      </c>
      <c r="G1059" s="87"/>
      <c r="H1059" s="88" t="str">
        <f>IF(بيانات!B1059&lt;&gt;"",بيانات!K1059,"")</f>
        <v/>
      </c>
      <c r="I1059" s="88" t="str">
        <f>IF(بيانات!B1059&lt;&gt;"",بيانات!P1059,"")</f>
        <v/>
      </c>
    </row>
    <row r="1060" spans="1:9" ht="21.75" customHeight="1">
      <c r="A1060" s="89" t="str">
        <f>IF(بيانات!B1060&lt;&gt;"",بيانات!A1060,"")</f>
        <v/>
      </c>
      <c r="B1060" s="90" t="str">
        <f>IF(بيانات!B1060&lt;&gt;"",بيانات!B1060,"")</f>
        <v/>
      </c>
      <c r="C1060" s="90" t="str">
        <f>IF(بيانات!B1060&lt;&gt;"",بيانات!C1060,"")</f>
        <v/>
      </c>
      <c r="D1060" s="91" t="str">
        <f>IF(بيانات!B1060&lt;&gt;"",بيانات!J1060,"")</f>
        <v/>
      </c>
      <c r="E1060" s="92"/>
      <c r="F1060" s="93" t="str">
        <f t="shared" si="16"/>
        <v/>
      </c>
      <c r="G1060" s="94"/>
      <c r="H1060" s="95" t="str">
        <f>IF(بيانات!B1060&lt;&gt;"",بيانات!K1060,"")</f>
        <v/>
      </c>
      <c r="I1060" s="95" t="str">
        <f>IF(بيانات!B1060&lt;&gt;"",بيانات!P1060,"")</f>
        <v/>
      </c>
    </row>
    <row r="1061" spans="1:9" ht="21.75" customHeight="1">
      <c r="A1061" s="82" t="str">
        <f>IF(بيانات!B1061&lt;&gt;"",بيانات!A1061,"")</f>
        <v/>
      </c>
      <c r="B1061" s="83" t="str">
        <f>IF(بيانات!B1061&lt;&gt;"",بيانات!B1061,"")</f>
        <v/>
      </c>
      <c r="C1061" s="83" t="str">
        <f>IF(بيانات!B1061&lt;&gt;"",بيانات!C1061,"")</f>
        <v/>
      </c>
      <c r="D1061" s="84" t="str">
        <f>IF(بيانات!B1061&lt;&gt;"",بيانات!J1061,"")</f>
        <v/>
      </c>
      <c r="E1061" s="85"/>
      <c r="F1061" s="86" t="str">
        <f t="shared" si="16"/>
        <v/>
      </c>
      <c r="G1061" s="87"/>
      <c r="H1061" s="88" t="str">
        <f>IF(بيانات!B1061&lt;&gt;"",بيانات!K1061,"")</f>
        <v/>
      </c>
      <c r="I1061" s="88" t="str">
        <f>IF(بيانات!B1061&lt;&gt;"",بيانات!P1061,"")</f>
        <v/>
      </c>
    </row>
    <row r="1062" spans="1:9" ht="21.75" customHeight="1">
      <c r="A1062" s="89" t="str">
        <f>IF(بيانات!B1062&lt;&gt;"",بيانات!A1062,"")</f>
        <v/>
      </c>
      <c r="B1062" s="90" t="str">
        <f>IF(بيانات!B1062&lt;&gt;"",بيانات!B1062,"")</f>
        <v/>
      </c>
      <c r="C1062" s="90" t="str">
        <f>IF(بيانات!B1062&lt;&gt;"",بيانات!C1062,"")</f>
        <v/>
      </c>
      <c r="D1062" s="91" t="str">
        <f>IF(بيانات!B1062&lt;&gt;"",بيانات!J1062,"")</f>
        <v/>
      </c>
      <c r="E1062" s="92"/>
      <c r="F1062" s="93" t="str">
        <f t="shared" si="16"/>
        <v/>
      </c>
      <c r="G1062" s="94"/>
      <c r="H1062" s="95" t="str">
        <f>IF(بيانات!B1062&lt;&gt;"",بيانات!K1062,"")</f>
        <v/>
      </c>
      <c r="I1062" s="95" t="str">
        <f>IF(بيانات!B1062&lt;&gt;"",بيانات!P1062,"")</f>
        <v/>
      </c>
    </row>
    <row r="1063" spans="1:9" ht="21.75" customHeight="1">
      <c r="A1063" s="82" t="str">
        <f>IF(بيانات!B1063&lt;&gt;"",بيانات!A1063,"")</f>
        <v/>
      </c>
      <c r="B1063" s="83" t="str">
        <f>IF(بيانات!B1063&lt;&gt;"",بيانات!B1063,"")</f>
        <v/>
      </c>
      <c r="C1063" s="83" t="str">
        <f>IF(بيانات!B1063&lt;&gt;"",بيانات!C1063,"")</f>
        <v/>
      </c>
      <c r="D1063" s="84" t="str">
        <f>IF(بيانات!B1063&lt;&gt;"",بيانات!J1063,"")</f>
        <v/>
      </c>
      <c r="E1063" s="85"/>
      <c r="F1063" s="86" t="str">
        <f t="shared" si="16"/>
        <v/>
      </c>
      <c r="G1063" s="87"/>
      <c r="H1063" s="88" t="str">
        <f>IF(بيانات!B1063&lt;&gt;"",بيانات!K1063,"")</f>
        <v/>
      </c>
      <c r="I1063" s="88" t="str">
        <f>IF(بيانات!B1063&lt;&gt;"",بيانات!P1063,"")</f>
        <v/>
      </c>
    </row>
    <row r="1064" spans="1:9" ht="21.75" customHeight="1">
      <c r="A1064" s="89" t="str">
        <f>IF(بيانات!B1064&lt;&gt;"",بيانات!A1064,"")</f>
        <v/>
      </c>
      <c r="B1064" s="90" t="str">
        <f>IF(بيانات!B1064&lt;&gt;"",بيانات!B1064,"")</f>
        <v/>
      </c>
      <c r="C1064" s="90" t="str">
        <f>IF(بيانات!B1064&lt;&gt;"",بيانات!C1064,"")</f>
        <v/>
      </c>
      <c r="D1064" s="91" t="str">
        <f>IF(بيانات!B1064&lt;&gt;"",بيانات!J1064,"")</f>
        <v/>
      </c>
      <c r="E1064" s="92"/>
      <c r="F1064" s="93" t="str">
        <f t="shared" si="16"/>
        <v/>
      </c>
      <c r="G1064" s="94"/>
      <c r="H1064" s="95" t="str">
        <f>IF(بيانات!B1064&lt;&gt;"",بيانات!K1064,"")</f>
        <v/>
      </c>
      <c r="I1064" s="95" t="str">
        <f>IF(بيانات!B1064&lt;&gt;"",بيانات!P1064,"")</f>
        <v/>
      </c>
    </row>
    <row r="1065" spans="1:9" ht="21.75" customHeight="1">
      <c r="A1065" s="82" t="str">
        <f>IF(بيانات!B1065&lt;&gt;"",بيانات!A1065,"")</f>
        <v/>
      </c>
      <c r="B1065" s="83" t="str">
        <f>IF(بيانات!B1065&lt;&gt;"",بيانات!B1065,"")</f>
        <v/>
      </c>
      <c r="C1065" s="83" t="str">
        <f>IF(بيانات!B1065&lt;&gt;"",بيانات!C1065,"")</f>
        <v/>
      </c>
      <c r="D1065" s="84" t="str">
        <f>IF(بيانات!B1065&lt;&gt;"",بيانات!J1065,"")</f>
        <v/>
      </c>
      <c r="E1065" s="85"/>
      <c r="F1065" s="86" t="str">
        <f t="shared" si="16"/>
        <v/>
      </c>
      <c r="G1065" s="87"/>
      <c r="H1065" s="88" t="str">
        <f>IF(بيانات!B1065&lt;&gt;"",بيانات!K1065,"")</f>
        <v/>
      </c>
      <c r="I1065" s="88" t="str">
        <f>IF(بيانات!B1065&lt;&gt;"",بيانات!P1065,"")</f>
        <v/>
      </c>
    </row>
    <row r="1066" spans="1:9" ht="21.75" customHeight="1">
      <c r="A1066" s="89" t="str">
        <f>IF(بيانات!B1066&lt;&gt;"",بيانات!A1066,"")</f>
        <v/>
      </c>
      <c r="B1066" s="90" t="str">
        <f>IF(بيانات!B1066&lt;&gt;"",بيانات!B1066,"")</f>
        <v/>
      </c>
      <c r="C1066" s="90" t="str">
        <f>IF(بيانات!B1066&lt;&gt;"",بيانات!C1066,"")</f>
        <v/>
      </c>
      <c r="D1066" s="91" t="str">
        <f>IF(بيانات!B1066&lt;&gt;"",بيانات!J1066,"")</f>
        <v/>
      </c>
      <c r="E1066" s="92"/>
      <c r="F1066" s="93" t="str">
        <f t="shared" si="16"/>
        <v/>
      </c>
      <c r="G1066" s="94"/>
      <c r="H1066" s="95" t="str">
        <f>IF(بيانات!B1066&lt;&gt;"",بيانات!K1066,"")</f>
        <v/>
      </c>
      <c r="I1066" s="95" t="str">
        <f>IF(بيانات!B1066&lt;&gt;"",بيانات!P1066,"")</f>
        <v/>
      </c>
    </row>
    <row r="1067" spans="1:9" ht="21.75" customHeight="1">
      <c r="A1067" s="82" t="str">
        <f>IF(بيانات!B1067&lt;&gt;"",بيانات!A1067,"")</f>
        <v/>
      </c>
      <c r="B1067" s="83" t="str">
        <f>IF(بيانات!B1067&lt;&gt;"",بيانات!B1067,"")</f>
        <v/>
      </c>
      <c r="C1067" s="83" t="str">
        <f>IF(بيانات!B1067&lt;&gt;"",بيانات!C1067,"")</f>
        <v/>
      </c>
      <c r="D1067" s="84" t="str">
        <f>IF(بيانات!B1067&lt;&gt;"",بيانات!J1067,"")</f>
        <v/>
      </c>
      <c r="E1067" s="85"/>
      <c r="F1067" s="86" t="str">
        <f t="shared" si="16"/>
        <v/>
      </c>
      <c r="G1067" s="87"/>
      <c r="H1067" s="88" t="str">
        <f>IF(بيانات!B1067&lt;&gt;"",بيانات!K1067,"")</f>
        <v/>
      </c>
      <c r="I1067" s="88" t="str">
        <f>IF(بيانات!B1067&lt;&gt;"",بيانات!P1067,"")</f>
        <v/>
      </c>
    </row>
    <row r="1068" spans="1:9" ht="21.75" customHeight="1">
      <c r="A1068" s="89" t="str">
        <f>IF(بيانات!B1068&lt;&gt;"",بيانات!A1068,"")</f>
        <v/>
      </c>
      <c r="B1068" s="90" t="str">
        <f>IF(بيانات!B1068&lt;&gt;"",بيانات!B1068,"")</f>
        <v/>
      </c>
      <c r="C1068" s="90" t="str">
        <f>IF(بيانات!B1068&lt;&gt;"",بيانات!C1068,"")</f>
        <v/>
      </c>
      <c r="D1068" s="91" t="str">
        <f>IF(بيانات!B1068&lt;&gt;"",بيانات!J1068,"")</f>
        <v/>
      </c>
      <c r="E1068" s="92"/>
      <c r="F1068" s="93" t="str">
        <f t="shared" si="16"/>
        <v/>
      </c>
      <c r="G1068" s="94"/>
      <c r="H1068" s="95" t="str">
        <f>IF(بيانات!B1068&lt;&gt;"",بيانات!K1068,"")</f>
        <v/>
      </c>
      <c r="I1068" s="95" t="str">
        <f>IF(بيانات!B1068&lt;&gt;"",بيانات!P1068,"")</f>
        <v/>
      </c>
    </row>
    <row r="1069" spans="1:9" ht="21.75" customHeight="1">
      <c r="A1069" s="82" t="str">
        <f>IF(بيانات!B1069&lt;&gt;"",بيانات!A1069,"")</f>
        <v/>
      </c>
      <c r="B1069" s="83" t="str">
        <f>IF(بيانات!B1069&lt;&gt;"",بيانات!B1069,"")</f>
        <v/>
      </c>
      <c r="C1069" s="83" t="str">
        <f>IF(بيانات!B1069&lt;&gt;"",بيانات!C1069,"")</f>
        <v/>
      </c>
      <c r="D1069" s="84" t="str">
        <f>IF(بيانات!B1069&lt;&gt;"",بيانات!J1069,"")</f>
        <v/>
      </c>
      <c r="E1069" s="85"/>
      <c r="F1069" s="86" t="str">
        <f t="shared" si="16"/>
        <v/>
      </c>
      <c r="G1069" s="87"/>
      <c r="H1069" s="88" t="str">
        <f>IF(بيانات!B1069&lt;&gt;"",بيانات!K1069,"")</f>
        <v/>
      </c>
      <c r="I1069" s="88" t="str">
        <f>IF(بيانات!B1069&lt;&gt;"",بيانات!P1069,"")</f>
        <v/>
      </c>
    </row>
    <row r="1070" spans="1:9" ht="21.75" customHeight="1">
      <c r="A1070" s="89" t="str">
        <f>IF(بيانات!B1070&lt;&gt;"",بيانات!A1070,"")</f>
        <v/>
      </c>
      <c r="B1070" s="90" t="str">
        <f>IF(بيانات!B1070&lt;&gt;"",بيانات!B1070,"")</f>
        <v/>
      </c>
      <c r="C1070" s="90" t="str">
        <f>IF(بيانات!B1070&lt;&gt;"",بيانات!C1070,"")</f>
        <v/>
      </c>
      <c r="D1070" s="91" t="str">
        <f>IF(بيانات!B1070&lt;&gt;"",بيانات!J1070,"")</f>
        <v/>
      </c>
      <c r="E1070" s="92"/>
      <c r="F1070" s="93" t="str">
        <f t="shared" si="16"/>
        <v/>
      </c>
      <c r="G1070" s="94"/>
      <c r="H1070" s="95" t="str">
        <f>IF(بيانات!B1070&lt;&gt;"",بيانات!K1070,"")</f>
        <v/>
      </c>
      <c r="I1070" s="95" t="str">
        <f>IF(بيانات!B1070&lt;&gt;"",بيانات!P1070,"")</f>
        <v/>
      </c>
    </row>
    <row r="1071" spans="1:9" ht="21.75" customHeight="1">
      <c r="A1071" s="82" t="str">
        <f>IF(بيانات!B1071&lt;&gt;"",بيانات!A1071,"")</f>
        <v/>
      </c>
      <c r="B1071" s="83" t="str">
        <f>IF(بيانات!B1071&lt;&gt;"",بيانات!B1071,"")</f>
        <v/>
      </c>
      <c r="C1071" s="83" t="str">
        <f>IF(بيانات!B1071&lt;&gt;"",بيانات!C1071,"")</f>
        <v/>
      </c>
      <c r="D1071" s="84" t="str">
        <f>IF(بيانات!B1071&lt;&gt;"",بيانات!J1071,"")</f>
        <v/>
      </c>
      <c r="E1071" s="85"/>
      <c r="F1071" s="86" t="str">
        <f t="shared" si="16"/>
        <v/>
      </c>
      <c r="G1071" s="87"/>
      <c r="H1071" s="88" t="str">
        <f>IF(بيانات!B1071&lt;&gt;"",بيانات!K1071,"")</f>
        <v/>
      </c>
      <c r="I1071" s="88" t="str">
        <f>IF(بيانات!B1071&lt;&gt;"",بيانات!P1071,"")</f>
        <v/>
      </c>
    </row>
    <row r="1072" spans="1:9" ht="21.75" customHeight="1">
      <c r="A1072" s="89" t="str">
        <f>IF(بيانات!B1072&lt;&gt;"",بيانات!A1072,"")</f>
        <v/>
      </c>
      <c r="B1072" s="90" t="str">
        <f>IF(بيانات!B1072&lt;&gt;"",بيانات!B1072,"")</f>
        <v/>
      </c>
      <c r="C1072" s="90" t="str">
        <f>IF(بيانات!B1072&lt;&gt;"",بيانات!C1072,"")</f>
        <v/>
      </c>
      <c r="D1072" s="91" t="str">
        <f>IF(بيانات!B1072&lt;&gt;"",بيانات!J1072,"")</f>
        <v/>
      </c>
      <c r="E1072" s="92"/>
      <c r="F1072" s="93" t="str">
        <f t="shared" si="16"/>
        <v/>
      </c>
      <c r="G1072" s="94"/>
      <c r="H1072" s="95" t="str">
        <f>IF(بيانات!B1072&lt;&gt;"",بيانات!K1072,"")</f>
        <v/>
      </c>
      <c r="I1072" s="95" t="str">
        <f>IF(بيانات!B1072&lt;&gt;"",بيانات!P1072,"")</f>
        <v/>
      </c>
    </row>
    <row r="1073" spans="1:9" ht="21.75" customHeight="1">
      <c r="A1073" s="82" t="str">
        <f>IF(بيانات!B1073&lt;&gt;"",بيانات!A1073,"")</f>
        <v/>
      </c>
      <c r="B1073" s="83" t="str">
        <f>IF(بيانات!B1073&lt;&gt;"",بيانات!B1073,"")</f>
        <v/>
      </c>
      <c r="C1073" s="83" t="str">
        <f>IF(بيانات!B1073&lt;&gt;"",بيانات!C1073,"")</f>
        <v/>
      </c>
      <c r="D1073" s="84" t="str">
        <f>IF(بيانات!B1073&lt;&gt;"",بيانات!J1073,"")</f>
        <v/>
      </c>
      <c r="E1073" s="85"/>
      <c r="F1073" s="86" t="str">
        <f t="shared" si="16"/>
        <v/>
      </c>
      <c r="G1073" s="87"/>
      <c r="H1073" s="88" t="str">
        <f>IF(بيانات!B1073&lt;&gt;"",بيانات!K1073,"")</f>
        <v/>
      </c>
      <c r="I1073" s="88" t="str">
        <f>IF(بيانات!B1073&lt;&gt;"",بيانات!P1073,"")</f>
        <v/>
      </c>
    </row>
    <row r="1074" spans="1:9" ht="21.75" customHeight="1">
      <c r="A1074" s="89" t="str">
        <f>IF(بيانات!B1074&lt;&gt;"",بيانات!A1074,"")</f>
        <v/>
      </c>
      <c r="B1074" s="90" t="str">
        <f>IF(بيانات!B1074&lt;&gt;"",بيانات!B1074,"")</f>
        <v/>
      </c>
      <c r="C1074" s="90" t="str">
        <f>IF(بيانات!B1074&lt;&gt;"",بيانات!C1074,"")</f>
        <v/>
      </c>
      <c r="D1074" s="91" t="str">
        <f>IF(بيانات!B1074&lt;&gt;"",بيانات!J1074,"")</f>
        <v/>
      </c>
      <c r="E1074" s="92"/>
      <c r="F1074" s="93" t="str">
        <f t="shared" si="16"/>
        <v/>
      </c>
      <c r="G1074" s="94"/>
      <c r="H1074" s="95" t="str">
        <f>IF(بيانات!B1074&lt;&gt;"",بيانات!K1074,"")</f>
        <v/>
      </c>
      <c r="I1074" s="95" t="str">
        <f>IF(بيانات!B1074&lt;&gt;"",بيانات!P1074,"")</f>
        <v/>
      </c>
    </row>
    <row r="1075" spans="1:9" ht="21.75" customHeight="1">
      <c r="A1075" s="82" t="str">
        <f>IF(بيانات!B1075&lt;&gt;"",بيانات!A1075,"")</f>
        <v/>
      </c>
      <c r="B1075" s="83" t="str">
        <f>IF(بيانات!B1075&lt;&gt;"",بيانات!B1075,"")</f>
        <v/>
      </c>
      <c r="C1075" s="83" t="str">
        <f>IF(بيانات!B1075&lt;&gt;"",بيانات!C1075,"")</f>
        <v/>
      </c>
      <c r="D1075" s="84" t="str">
        <f>IF(بيانات!B1075&lt;&gt;"",بيانات!J1075,"")</f>
        <v/>
      </c>
      <c r="E1075" s="85"/>
      <c r="F1075" s="86" t="str">
        <f t="shared" si="16"/>
        <v/>
      </c>
      <c r="G1075" s="87"/>
      <c r="H1075" s="88" t="str">
        <f>IF(بيانات!B1075&lt;&gt;"",بيانات!K1075,"")</f>
        <v/>
      </c>
      <c r="I1075" s="88" t="str">
        <f>IF(بيانات!B1075&lt;&gt;"",بيانات!P1075,"")</f>
        <v/>
      </c>
    </row>
    <row r="1076" spans="1:9" ht="21.75" customHeight="1">
      <c r="A1076" s="89" t="str">
        <f>IF(بيانات!B1076&lt;&gt;"",بيانات!A1076,"")</f>
        <v/>
      </c>
      <c r="B1076" s="90" t="str">
        <f>IF(بيانات!B1076&lt;&gt;"",بيانات!B1076,"")</f>
        <v/>
      </c>
      <c r="C1076" s="90" t="str">
        <f>IF(بيانات!B1076&lt;&gt;"",بيانات!C1076,"")</f>
        <v/>
      </c>
      <c r="D1076" s="91" t="str">
        <f>IF(بيانات!B1076&lt;&gt;"",بيانات!J1076,"")</f>
        <v/>
      </c>
      <c r="E1076" s="92"/>
      <c r="F1076" s="93" t="str">
        <f t="shared" si="16"/>
        <v/>
      </c>
      <c r="G1076" s="94"/>
      <c r="H1076" s="95" t="str">
        <f>IF(بيانات!B1076&lt;&gt;"",بيانات!K1076,"")</f>
        <v/>
      </c>
      <c r="I1076" s="95" t="str">
        <f>IF(بيانات!B1076&lt;&gt;"",بيانات!P1076,"")</f>
        <v/>
      </c>
    </row>
    <row r="1077" spans="1:9" ht="21.75" customHeight="1">
      <c r="A1077" s="82" t="str">
        <f>IF(بيانات!B1077&lt;&gt;"",بيانات!A1077,"")</f>
        <v/>
      </c>
      <c r="B1077" s="83" t="str">
        <f>IF(بيانات!B1077&lt;&gt;"",بيانات!B1077,"")</f>
        <v/>
      </c>
      <c r="C1077" s="83" t="str">
        <f>IF(بيانات!B1077&lt;&gt;"",بيانات!C1077,"")</f>
        <v/>
      </c>
      <c r="D1077" s="84" t="str">
        <f>IF(بيانات!B1077&lt;&gt;"",بيانات!J1077,"")</f>
        <v/>
      </c>
      <c r="E1077" s="85"/>
      <c r="F1077" s="86" t="str">
        <f t="shared" si="16"/>
        <v/>
      </c>
      <c r="G1077" s="87"/>
      <c r="H1077" s="88" t="str">
        <f>IF(بيانات!B1077&lt;&gt;"",بيانات!K1077,"")</f>
        <v/>
      </c>
      <c r="I1077" s="88" t="str">
        <f>IF(بيانات!B1077&lt;&gt;"",بيانات!P1077,"")</f>
        <v/>
      </c>
    </row>
    <row r="1078" spans="1:9" ht="21.75" customHeight="1">
      <c r="A1078" s="89" t="str">
        <f>IF(بيانات!B1078&lt;&gt;"",بيانات!A1078,"")</f>
        <v/>
      </c>
      <c r="B1078" s="90" t="str">
        <f>IF(بيانات!B1078&lt;&gt;"",بيانات!B1078,"")</f>
        <v/>
      </c>
      <c r="C1078" s="90" t="str">
        <f>IF(بيانات!B1078&lt;&gt;"",بيانات!C1078,"")</f>
        <v/>
      </c>
      <c r="D1078" s="91" t="str">
        <f>IF(بيانات!B1078&lt;&gt;"",بيانات!J1078,"")</f>
        <v/>
      </c>
      <c r="E1078" s="92"/>
      <c r="F1078" s="93" t="str">
        <f t="shared" si="16"/>
        <v/>
      </c>
      <c r="G1078" s="94"/>
      <c r="H1078" s="95" t="str">
        <f>IF(بيانات!B1078&lt;&gt;"",بيانات!K1078,"")</f>
        <v/>
      </c>
      <c r="I1078" s="95" t="str">
        <f>IF(بيانات!B1078&lt;&gt;"",بيانات!P1078,"")</f>
        <v/>
      </c>
    </row>
    <row r="1079" spans="1:9" ht="21.75" customHeight="1">
      <c r="A1079" s="82" t="str">
        <f>IF(بيانات!B1079&lt;&gt;"",بيانات!A1079,"")</f>
        <v/>
      </c>
      <c r="B1079" s="83" t="str">
        <f>IF(بيانات!B1079&lt;&gt;"",بيانات!B1079,"")</f>
        <v/>
      </c>
      <c r="C1079" s="83" t="str">
        <f>IF(بيانات!B1079&lt;&gt;"",بيانات!C1079,"")</f>
        <v/>
      </c>
      <c r="D1079" s="84" t="str">
        <f>IF(بيانات!B1079&lt;&gt;"",بيانات!J1079,"")</f>
        <v/>
      </c>
      <c r="E1079" s="85"/>
      <c r="F1079" s="86" t="str">
        <f t="shared" si="16"/>
        <v/>
      </c>
      <c r="G1079" s="87"/>
      <c r="H1079" s="88" t="str">
        <f>IF(بيانات!B1079&lt;&gt;"",بيانات!K1079,"")</f>
        <v/>
      </c>
      <c r="I1079" s="88" t="str">
        <f>IF(بيانات!B1079&lt;&gt;"",بيانات!P1079,"")</f>
        <v/>
      </c>
    </row>
    <row r="1080" spans="1:9" ht="21.75" customHeight="1">
      <c r="A1080" s="89" t="str">
        <f>IF(بيانات!B1080&lt;&gt;"",بيانات!A1080,"")</f>
        <v/>
      </c>
      <c r="B1080" s="90" t="str">
        <f>IF(بيانات!B1080&lt;&gt;"",بيانات!B1080,"")</f>
        <v/>
      </c>
      <c r="C1080" s="90" t="str">
        <f>IF(بيانات!B1080&lt;&gt;"",بيانات!C1080,"")</f>
        <v/>
      </c>
      <c r="D1080" s="91" t="str">
        <f>IF(بيانات!B1080&lt;&gt;"",بيانات!J1080,"")</f>
        <v/>
      </c>
      <c r="E1080" s="92"/>
      <c r="F1080" s="93" t="str">
        <f t="shared" si="16"/>
        <v/>
      </c>
      <c r="G1080" s="94"/>
      <c r="H1080" s="95" t="str">
        <f>IF(بيانات!B1080&lt;&gt;"",بيانات!K1080,"")</f>
        <v/>
      </c>
      <c r="I1080" s="95" t="str">
        <f>IF(بيانات!B1080&lt;&gt;"",بيانات!P1080,"")</f>
        <v/>
      </c>
    </row>
    <row r="1081" spans="1:9" ht="21.75" customHeight="1">
      <c r="A1081" s="82" t="str">
        <f>IF(بيانات!B1081&lt;&gt;"",بيانات!A1081,"")</f>
        <v/>
      </c>
      <c r="B1081" s="83" t="str">
        <f>IF(بيانات!B1081&lt;&gt;"",بيانات!B1081,"")</f>
        <v/>
      </c>
      <c r="C1081" s="83" t="str">
        <f>IF(بيانات!B1081&lt;&gt;"",بيانات!C1081,"")</f>
        <v/>
      </c>
      <c r="D1081" s="84" t="str">
        <f>IF(بيانات!B1081&lt;&gt;"",بيانات!J1081,"")</f>
        <v/>
      </c>
      <c r="E1081" s="85"/>
      <c r="F1081" s="86" t="str">
        <f t="shared" si="16"/>
        <v/>
      </c>
      <c r="G1081" s="87"/>
      <c r="H1081" s="88" t="str">
        <f>IF(بيانات!B1081&lt;&gt;"",بيانات!K1081,"")</f>
        <v/>
      </c>
      <c r="I1081" s="88" t="str">
        <f>IF(بيانات!B1081&lt;&gt;"",بيانات!P1081,"")</f>
        <v/>
      </c>
    </row>
    <row r="1082" spans="1:9" ht="21.75" customHeight="1">
      <c r="A1082" s="89" t="str">
        <f>IF(بيانات!B1082&lt;&gt;"",بيانات!A1082,"")</f>
        <v/>
      </c>
      <c r="B1082" s="90" t="str">
        <f>IF(بيانات!B1082&lt;&gt;"",بيانات!B1082,"")</f>
        <v/>
      </c>
      <c r="C1082" s="90" t="str">
        <f>IF(بيانات!B1082&lt;&gt;"",بيانات!C1082,"")</f>
        <v/>
      </c>
      <c r="D1082" s="91" t="str">
        <f>IF(بيانات!B1082&lt;&gt;"",بيانات!J1082,"")</f>
        <v/>
      </c>
      <c r="E1082" s="92"/>
      <c r="F1082" s="93" t="str">
        <f t="shared" si="16"/>
        <v/>
      </c>
      <c r="G1082" s="94"/>
      <c r="H1082" s="95" t="str">
        <f>IF(بيانات!B1082&lt;&gt;"",بيانات!K1082,"")</f>
        <v/>
      </c>
      <c r="I1082" s="95" t="str">
        <f>IF(بيانات!B1082&lt;&gt;"",بيانات!P1082,"")</f>
        <v/>
      </c>
    </row>
    <row r="1083" spans="1:9" ht="21.75" customHeight="1">
      <c r="A1083" s="82" t="str">
        <f>IF(بيانات!B1083&lt;&gt;"",بيانات!A1083,"")</f>
        <v/>
      </c>
      <c r="B1083" s="83" t="str">
        <f>IF(بيانات!B1083&lt;&gt;"",بيانات!B1083,"")</f>
        <v/>
      </c>
      <c r="C1083" s="83" t="str">
        <f>IF(بيانات!B1083&lt;&gt;"",بيانات!C1083,"")</f>
        <v/>
      </c>
      <c r="D1083" s="84" t="str">
        <f>IF(بيانات!B1083&lt;&gt;"",بيانات!J1083,"")</f>
        <v/>
      </c>
      <c r="E1083" s="85"/>
      <c r="F1083" s="86" t="str">
        <f t="shared" si="16"/>
        <v/>
      </c>
      <c r="G1083" s="87"/>
      <c r="H1083" s="88" t="str">
        <f>IF(بيانات!B1083&lt;&gt;"",بيانات!K1083,"")</f>
        <v/>
      </c>
      <c r="I1083" s="88" t="str">
        <f>IF(بيانات!B1083&lt;&gt;"",بيانات!P1083,"")</f>
        <v/>
      </c>
    </row>
    <row r="1084" spans="1:9" ht="21.75" customHeight="1">
      <c r="A1084" s="89" t="str">
        <f>IF(بيانات!B1084&lt;&gt;"",بيانات!A1084,"")</f>
        <v/>
      </c>
      <c r="B1084" s="90" t="str">
        <f>IF(بيانات!B1084&lt;&gt;"",بيانات!B1084,"")</f>
        <v/>
      </c>
      <c r="C1084" s="90" t="str">
        <f>IF(بيانات!B1084&lt;&gt;"",بيانات!C1084,"")</f>
        <v/>
      </c>
      <c r="D1084" s="91" t="str">
        <f>IF(بيانات!B1084&lt;&gt;"",بيانات!J1084,"")</f>
        <v/>
      </c>
      <c r="E1084" s="92"/>
      <c r="F1084" s="93" t="str">
        <f t="shared" si="16"/>
        <v/>
      </c>
      <c r="G1084" s="94"/>
      <c r="H1084" s="95" t="str">
        <f>IF(بيانات!B1084&lt;&gt;"",بيانات!K1084,"")</f>
        <v/>
      </c>
      <c r="I1084" s="95" t="str">
        <f>IF(بيانات!B1084&lt;&gt;"",بيانات!P1084,"")</f>
        <v/>
      </c>
    </row>
    <row r="1085" spans="1:9" ht="21.75" customHeight="1">
      <c r="A1085" s="82" t="str">
        <f>IF(بيانات!B1085&lt;&gt;"",بيانات!A1085,"")</f>
        <v/>
      </c>
      <c r="B1085" s="83" t="str">
        <f>IF(بيانات!B1085&lt;&gt;"",بيانات!B1085,"")</f>
        <v/>
      </c>
      <c r="C1085" s="83" t="str">
        <f>IF(بيانات!B1085&lt;&gt;"",بيانات!C1085,"")</f>
        <v/>
      </c>
      <c r="D1085" s="84" t="str">
        <f>IF(بيانات!B1085&lt;&gt;"",بيانات!J1085,"")</f>
        <v/>
      </c>
      <c r="E1085" s="85"/>
      <c r="F1085" s="86" t="str">
        <f t="shared" si="16"/>
        <v/>
      </c>
      <c r="G1085" s="87"/>
      <c r="H1085" s="88" t="str">
        <f>IF(بيانات!B1085&lt;&gt;"",بيانات!K1085,"")</f>
        <v/>
      </c>
      <c r="I1085" s="88" t="str">
        <f>IF(بيانات!B1085&lt;&gt;"",بيانات!P1085,"")</f>
        <v/>
      </c>
    </row>
    <row r="1086" spans="1:9" ht="21.75" customHeight="1">
      <c r="A1086" s="89" t="str">
        <f>IF(بيانات!B1086&lt;&gt;"",بيانات!A1086,"")</f>
        <v/>
      </c>
      <c r="B1086" s="90" t="str">
        <f>IF(بيانات!B1086&lt;&gt;"",بيانات!B1086,"")</f>
        <v/>
      </c>
      <c r="C1086" s="90" t="str">
        <f>IF(بيانات!B1086&lt;&gt;"",بيانات!C1086,"")</f>
        <v/>
      </c>
      <c r="D1086" s="91" t="str">
        <f>IF(بيانات!B1086&lt;&gt;"",بيانات!J1086,"")</f>
        <v/>
      </c>
      <c r="E1086" s="92"/>
      <c r="F1086" s="93" t="str">
        <f t="shared" si="16"/>
        <v/>
      </c>
      <c r="G1086" s="94"/>
      <c r="H1086" s="95" t="str">
        <f>IF(بيانات!B1086&lt;&gt;"",بيانات!K1086,"")</f>
        <v/>
      </c>
      <c r="I1086" s="95" t="str">
        <f>IF(بيانات!B1086&lt;&gt;"",بيانات!P1086,"")</f>
        <v/>
      </c>
    </row>
    <row r="1087" spans="1:9" ht="21.75" customHeight="1">
      <c r="A1087" s="82" t="str">
        <f>IF(بيانات!B1087&lt;&gt;"",بيانات!A1087,"")</f>
        <v/>
      </c>
      <c r="B1087" s="83" t="str">
        <f>IF(بيانات!B1087&lt;&gt;"",بيانات!B1087,"")</f>
        <v/>
      </c>
      <c r="C1087" s="83" t="str">
        <f>IF(بيانات!B1087&lt;&gt;"",بيانات!C1087,"")</f>
        <v/>
      </c>
      <c r="D1087" s="84" t="str">
        <f>IF(بيانات!B1087&lt;&gt;"",بيانات!J1087,"")</f>
        <v/>
      </c>
      <c r="E1087" s="85"/>
      <c r="F1087" s="86" t="str">
        <f t="shared" si="16"/>
        <v/>
      </c>
      <c r="G1087" s="87"/>
      <c r="H1087" s="88" t="str">
        <f>IF(بيانات!B1087&lt;&gt;"",بيانات!K1087,"")</f>
        <v/>
      </c>
      <c r="I1087" s="88" t="str">
        <f>IF(بيانات!B1087&lt;&gt;"",بيانات!P1087,"")</f>
        <v/>
      </c>
    </row>
    <row r="1088" spans="1:9" ht="21.75" customHeight="1">
      <c r="A1088" s="89" t="str">
        <f>IF(بيانات!B1088&lt;&gt;"",بيانات!A1088,"")</f>
        <v/>
      </c>
      <c r="B1088" s="90" t="str">
        <f>IF(بيانات!B1088&lt;&gt;"",بيانات!B1088,"")</f>
        <v/>
      </c>
      <c r="C1088" s="90" t="str">
        <f>IF(بيانات!B1088&lt;&gt;"",بيانات!C1088,"")</f>
        <v/>
      </c>
      <c r="D1088" s="91" t="str">
        <f>IF(بيانات!B1088&lt;&gt;"",بيانات!J1088,"")</f>
        <v/>
      </c>
      <c r="E1088" s="92"/>
      <c r="F1088" s="93" t="str">
        <f t="shared" si="16"/>
        <v/>
      </c>
      <c r="G1088" s="94"/>
      <c r="H1088" s="95" t="str">
        <f>IF(بيانات!B1088&lt;&gt;"",بيانات!K1088,"")</f>
        <v/>
      </c>
      <c r="I1088" s="95" t="str">
        <f>IF(بيانات!B1088&lt;&gt;"",بيانات!P1088,"")</f>
        <v/>
      </c>
    </row>
    <row r="1089" spans="1:9" ht="21.75" customHeight="1">
      <c r="A1089" s="82" t="str">
        <f>IF(بيانات!B1089&lt;&gt;"",بيانات!A1089,"")</f>
        <v/>
      </c>
      <c r="B1089" s="83" t="str">
        <f>IF(بيانات!B1089&lt;&gt;"",بيانات!B1089,"")</f>
        <v/>
      </c>
      <c r="C1089" s="83" t="str">
        <f>IF(بيانات!B1089&lt;&gt;"",بيانات!C1089,"")</f>
        <v/>
      </c>
      <c r="D1089" s="84" t="str">
        <f>IF(بيانات!B1089&lt;&gt;"",بيانات!J1089,"")</f>
        <v/>
      </c>
      <c r="E1089" s="85"/>
      <c r="F1089" s="86" t="str">
        <f t="shared" si="16"/>
        <v/>
      </c>
      <c r="G1089" s="87"/>
      <c r="H1089" s="88" t="str">
        <f>IF(بيانات!B1089&lt;&gt;"",بيانات!K1089,"")</f>
        <v/>
      </c>
      <c r="I1089" s="88" t="str">
        <f>IF(بيانات!B1089&lt;&gt;"",بيانات!P1089,"")</f>
        <v/>
      </c>
    </row>
    <row r="1090" spans="1:9" ht="21.75" customHeight="1">
      <c r="A1090" s="89" t="str">
        <f>IF(بيانات!B1090&lt;&gt;"",بيانات!A1090,"")</f>
        <v/>
      </c>
      <c r="B1090" s="90" t="str">
        <f>IF(بيانات!B1090&lt;&gt;"",بيانات!B1090,"")</f>
        <v/>
      </c>
      <c r="C1090" s="90" t="str">
        <f>IF(بيانات!B1090&lt;&gt;"",بيانات!C1090,"")</f>
        <v/>
      </c>
      <c r="D1090" s="91" t="str">
        <f>IF(بيانات!B1090&lt;&gt;"",بيانات!J1090,"")</f>
        <v/>
      </c>
      <c r="E1090" s="92"/>
      <c r="F1090" s="93" t="str">
        <f t="shared" si="16"/>
        <v/>
      </c>
      <c r="G1090" s="94"/>
      <c r="H1090" s="95" t="str">
        <f>IF(بيانات!B1090&lt;&gt;"",بيانات!K1090,"")</f>
        <v/>
      </c>
      <c r="I1090" s="95" t="str">
        <f>IF(بيانات!B1090&lt;&gt;"",بيانات!P1090,"")</f>
        <v/>
      </c>
    </row>
    <row r="1091" spans="1:9" ht="21.75" customHeight="1">
      <c r="A1091" s="82" t="str">
        <f>IF(بيانات!B1091&lt;&gt;"",بيانات!A1091,"")</f>
        <v/>
      </c>
      <c r="B1091" s="83" t="str">
        <f>IF(بيانات!B1091&lt;&gt;"",بيانات!B1091,"")</f>
        <v/>
      </c>
      <c r="C1091" s="83" t="str">
        <f>IF(بيانات!B1091&lt;&gt;"",بيانات!C1091,"")</f>
        <v/>
      </c>
      <c r="D1091" s="84" t="str">
        <f>IF(بيانات!B1091&lt;&gt;"",بيانات!J1091,"")</f>
        <v/>
      </c>
      <c r="E1091" s="85"/>
      <c r="F1091" s="86" t="str">
        <f t="shared" ref="F1091:F1154" si="17">IF(E1091="","",E1091+30)</f>
        <v/>
      </c>
      <c r="G1091" s="87"/>
      <c r="H1091" s="88" t="str">
        <f>IF(بيانات!B1091&lt;&gt;"",بيانات!K1091,"")</f>
        <v/>
      </c>
      <c r="I1091" s="88" t="str">
        <f>IF(بيانات!B1091&lt;&gt;"",بيانات!P1091,"")</f>
        <v/>
      </c>
    </row>
    <row r="1092" spans="1:9" ht="21.75" customHeight="1">
      <c r="A1092" s="89" t="str">
        <f>IF(بيانات!B1092&lt;&gt;"",بيانات!A1092,"")</f>
        <v/>
      </c>
      <c r="B1092" s="90" t="str">
        <f>IF(بيانات!B1092&lt;&gt;"",بيانات!B1092,"")</f>
        <v/>
      </c>
      <c r="C1092" s="90" t="str">
        <f>IF(بيانات!B1092&lt;&gt;"",بيانات!C1092,"")</f>
        <v/>
      </c>
      <c r="D1092" s="91" t="str">
        <f>IF(بيانات!B1092&lt;&gt;"",بيانات!J1092,"")</f>
        <v/>
      </c>
      <c r="E1092" s="92"/>
      <c r="F1092" s="93" t="str">
        <f t="shared" si="17"/>
        <v/>
      </c>
      <c r="G1092" s="94"/>
      <c r="H1092" s="95" t="str">
        <f>IF(بيانات!B1092&lt;&gt;"",بيانات!K1092,"")</f>
        <v/>
      </c>
      <c r="I1092" s="95" t="str">
        <f>IF(بيانات!B1092&lt;&gt;"",بيانات!P1092,"")</f>
        <v/>
      </c>
    </row>
    <row r="1093" spans="1:9" ht="21.75" customHeight="1">
      <c r="A1093" s="82" t="str">
        <f>IF(بيانات!B1093&lt;&gt;"",بيانات!A1093,"")</f>
        <v/>
      </c>
      <c r="B1093" s="83" t="str">
        <f>IF(بيانات!B1093&lt;&gt;"",بيانات!B1093,"")</f>
        <v/>
      </c>
      <c r="C1093" s="83" t="str">
        <f>IF(بيانات!B1093&lt;&gt;"",بيانات!C1093,"")</f>
        <v/>
      </c>
      <c r="D1093" s="84" t="str">
        <f>IF(بيانات!B1093&lt;&gt;"",بيانات!J1093,"")</f>
        <v/>
      </c>
      <c r="E1093" s="85"/>
      <c r="F1093" s="86" t="str">
        <f t="shared" si="17"/>
        <v/>
      </c>
      <c r="G1093" s="87"/>
      <c r="H1093" s="88" t="str">
        <f>IF(بيانات!B1093&lt;&gt;"",بيانات!K1093,"")</f>
        <v/>
      </c>
      <c r="I1093" s="88" t="str">
        <f>IF(بيانات!B1093&lt;&gt;"",بيانات!P1093,"")</f>
        <v/>
      </c>
    </row>
    <row r="1094" spans="1:9" ht="21.75" customHeight="1">
      <c r="A1094" s="89" t="str">
        <f>IF(بيانات!B1094&lt;&gt;"",بيانات!A1094,"")</f>
        <v/>
      </c>
      <c r="B1094" s="90" t="str">
        <f>IF(بيانات!B1094&lt;&gt;"",بيانات!B1094,"")</f>
        <v/>
      </c>
      <c r="C1094" s="90" t="str">
        <f>IF(بيانات!B1094&lt;&gt;"",بيانات!C1094,"")</f>
        <v/>
      </c>
      <c r="D1094" s="91" t="str">
        <f>IF(بيانات!B1094&lt;&gt;"",بيانات!J1094,"")</f>
        <v/>
      </c>
      <c r="E1094" s="92"/>
      <c r="F1094" s="93" t="str">
        <f t="shared" si="17"/>
        <v/>
      </c>
      <c r="G1094" s="94"/>
      <c r="H1094" s="95" t="str">
        <f>IF(بيانات!B1094&lt;&gt;"",بيانات!K1094,"")</f>
        <v/>
      </c>
      <c r="I1094" s="95" t="str">
        <f>IF(بيانات!B1094&lt;&gt;"",بيانات!P1094,"")</f>
        <v/>
      </c>
    </row>
    <row r="1095" spans="1:9" ht="21.75" customHeight="1">
      <c r="A1095" s="82" t="str">
        <f>IF(بيانات!B1095&lt;&gt;"",بيانات!A1095,"")</f>
        <v/>
      </c>
      <c r="B1095" s="83" t="str">
        <f>IF(بيانات!B1095&lt;&gt;"",بيانات!B1095,"")</f>
        <v/>
      </c>
      <c r="C1095" s="83" t="str">
        <f>IF(بيانات!B1095&lt;&gt;"",بيانات!C1095,"")</f>
        <v/>
      </c>
      <c r="D1095" s="84" t="str">
        <f>IF(بيانات!B1095&lt;&gt;"",بيانات!J1095,"")</f>
        <v/>
      </c>
      <c r="E1095" s="85"/>
      <c r="F1095" s="86" t="str">
        <f t="shared" si="17"/>
        <v/>
      </c>
      <c r="G1095" s="87"/>
      <c r="H1095" s="88" t="str">
        <f>IF(بيانات!B1095&lt;&gt;"",بيانات!K1095,"")</f>
        <v/>
      </c>
      <c r="I1095" s="88" t="str">
        <f>IF(بيانات!B1095&lt;&gt;"",بيانات!P1095,"")</f>
        <v/>
      </c>
    </row>
    <row r="1096" spans="1:9" ht="21.75" customHeight="1">
      <c r="A1096" s="89" t="str">
        <f>IF(بيانات!B1096&lt;&gt;"",بيانات!A1096,"")</f>
        <v/>
      </c>
      <c r="B1096" s="90" t="str">
        <f>IF(بيانات!B1096&lt;&gt;"",بيانات!B1096,"")</f>
        <v/>
      </c>
      <c r="C1096" s="90" t="str">
        <f>IF(بيانات!B1096&lt;&gt;"",بيانات!C1096,"")</f>
        <v/>
      </c>
      <c r="D1096" s="91" t="str">
        <f>IF(بيانات!B1096&lt;&gt;"",بيانات!J1096,"")</f>
        <v/>
      </c>
      <c r="E1096" s="92"/>
      <c r="F1096" s="93" t="str">
        <f t="shared" si="17"/>
        <v/>
      </c>
      <c r="G1096" s="94"/>
      <c r="H1096" s="95" t="str">
        <f>IF(بيانات!B1096&lt;&gt;"",بيانات!K1096,"")</f>
        <v/>
      </c>
      <c r="I1096" s="95" t="str">
        <f>IF(بيانات!B1096&lt;&gt;"",بيانات!P1096,"")</f>
        <v/>
      </c>
    </row>
    <row r="1097" spans="1:9" ht="21.75" customHeight="1">
      <c r="A1097" s="82" t="str">
        <f>IF(بيانات!B1097&lt;&gt;"",بيانات!A1097,"")</f>
        <v/>
      </c>
      <c r="B1097" s="83" t="str">
        <f>IF(بيانات!B1097&lt;&gt;"",بيانات!B1097,"")</f>
        <v/>
      </c>
      <c r="C1097" s="83" t="str">
        <f>IF(بيانات!B1097&lt;&gt;"",بيانات!C1097,"")</f>
        <v/>
      </c>
      <c r="D1097" s="84" t="str">
        <f>IF(بيانات!B1097&lt;&gt;"",بيانات!J1097,"")</f>
        <v/>
      </c>
      <c r="E1097" s="85"/>
      <c r="F1097" s="86" t="str">
        <f t="shared" si="17"/>
        <v/>
      </c>
      <c r="G1097" s="87"/>
      <c r="H1097" s="88" t="str">
        <f>IF(بيانات!B1097&lt;&gt;"",بيانات!K1097,"")</f>
        <v/>
      </c>
      <c r="I1097" s="88" t="str">
        <f>IF(بيانات!B1097&lt;&gt;"",بيانات!P1097,"")</f>
        <v/>
      </c>
    </row>
    <row r="1098" spans="1:9" ht="21.75" customHeight="1">
      <c r="A1098" s="89" t="str">
        <f>IF(بيانات!B1098&lt;&gt;"",بيانات!A1098,"")</f>
        <v/>
      </c>
      <c r="B1098" s="90" t="str">
        <f>IF(بيانات!B1098&lt;&gt;"",بيانات!B1098,"")</f>
        <v/>
      </c>
      <c r="C1098" s="90" t="str">
        <f>IF(بيانات!B1098&lt;&gt;"",بيانات!C1098,"")</f>
        <v/>
      </c>
      <c r="D1098" s="91" t="str">
        <f>IF(بيانات!B1098&lt;&gt;"",بيانات!J1098,"")</f>
        <v/>
      </c>
      <c r="E1098" s="92"/>
      <c r="F1098" s="93" t="str">
        <f t="shared" si="17"/>
        <v/>
      </c>
      <c r="G1098" s="94"/>
      <c r="H1098" s="95" t="str">
        <f>IF(بيانات!B1098&lt;&gt;"",بيانات!K1098,"")</f>
        <v/>
      </c>
      <c r="I1098" s="95" t="str">
        <f>IF(بيانات!B1098&lt;&gt;"",بيانات!P1098,"")</f>
        <v/>
      </c>
    </row>
    <row r="1099" spans="1:9" ht="21.75" customHeight="1">
      <c r="A1099" s="82" t="str">
        <f>IF(بيانات!B1099&lt;&gt;"",بيانات!A1099,"")</f>
        <v/>
      </c>
      <c r="B1099" s="83" t="str">
        <f>IF(بيانات!B1099&lt;&gt;"",بيانات!B1099,"")</f>
        <v/>
      </c>
      <c r="C1099" s="83" t="str">
        <f>IF(بيانات!B1099&lt;&gt;"",بيانات!C1099,"")</f>
        <v/>
      </c>
      <c r="D1099" s="84" t="str">
        <f>IF(بيانات!B1099&lt;&gt;"",بيانات!J1099,"")</f>
        <v/>
      </c>
      <c r="E1099" s="85"/>
      <c r="F1099" s="86" t="str">
        <f t="shared" si="17"/>
        <v/>
      </c>
      <c r="G1099" s="87"/>
      <c r="H1099" s="88" t="str">
        <f>IF(بيانات!B1099&lt;&gt;"",بيانات!K1099,"")</f>
        <v/>
      </c>
      <c r="I1099" s="88" t="str">
        <f>IF(بيانات!B1099&lt;&gt;"",بيانات!P1099,"")</f>
        <v/>
      </c>
    </row>
    <row r="1100" spans="1:9" ht="21.75" customHeight="1">
      <c r="A1100" s="89" t="str">
        <f>IF(بيانات!B1100&lt;&gt;"",بيانات!A1100,"")</f>
        <v/>
      </c>
      <c r="B1100" s="90" t="str">
        <f>IF(بيانات!B1100&lt;&gt;"",بيانات!B1100,"")</f>
        <v/>
      </c>
      <c r="C1100" s="90" t="str">
        <f>IF(بيانات!B1100&lt;&gt;"",بيانات!C1100,"")</f>
        <v/>
      </c>
      <c r="D1100" s="91" t="str">
        <f>IF(بيانات!B1100&lt;&gt;"",بيانات!J1100,"")</f>
        <v/>
      </c>
      <c r="E1100" s="92"/>
      <c r="F1100" s="93" t="str">
        <f t="shared" si="17"/>
        <v/>
      </c>
      <c r="G1100" s="94"/>
      <c r="H1100" s="95" t="str">
        <f>IF(بيانات!B1100&lt;&gt;"",بيانات!K1100,"")</f>
        <v/>
      </c>
      <c r="I1100" s="95" t="str">
        <f>IF(بيانات!B1100&lt;&gt;"",بيانات!P1100,"")</f>
        <v/>
      </c>
    </row>
    <row r="1101" spans="1:9" ht="21.75" customHeight="1">
      <c r="A1101" s="82" t="str">
        <f>IF(بيانات!B1101&lt;&gt;"",بيانات!A1101,"")</f>
        <v/>
      </c>
      <c r="B1101" s="83" t="str">
        <f>IF(بيانات!B1101&lt;&gt;"",بيانات!B1101,"")</f>
        <v/>
      </c>
      <c r="C1101" s="83" t="str">
        <f>IF(بيانات!B1101&lt;&gt;"",بيانات!C1101,"")</f>
        <v/>
      </c>
      <c r="D1101" s="84" t="str">
        <f>IF(بيانات!B1101&lt;&gt;"",بيانات!J1101,"")</f>
        <v/>
      </c>
      <c r="E1101" s="85"/>
      <c r="F1101" s="86" t="str">
        <f t="shared" si="17"/>
        <v/>
      </c>
      <c r="G1101" s="87"/>
      <c r="H1101" s="88" t="str">
        <f>IF(بيانات!B1101&lt;&gt;"",بيانات!K1101,"")</f>
        <v/>
      </c>
      <c r="I1101" s="88" t="str">
        <f>IF(بيانات!B1101&lt;&gt;"",بيانات!P1101,"")</f>
        <v/>
      </c>
    </row>
    <row r="1102" spans="1:9" ht="21.75" customHeight="1">
      <c r="A1102" s="89" t="str">
        <f>IF(بيانات!B1102&lt;&gt;"",بيانات!A1102,"")</f>
        <v/>
      </c>
      <c r="B1102" s="90" t="str">
        <f>IF(بيانات!B1102&lt;&gt;"",بيانات!B1102,"")</f>
        <v/>
      </c>
      <c r="C1102" s="90" t="str">
        <f>IF(بيانات!B1102&lt;&gt;"",بيانات!C1102,"")</f>
        <v/>
      </c>
      <c r="D1102" s="91" t="str">
        <f>IF(بيانات!B1102&lt;&gt;"",بيانات!J1102,"")</f>
        <v/>
      </c>
      <c r="E1102" s="92"/>
      <c r="F1102" s="93" t="str">
        <f t="shared" si="17"/>
        <v/>
      </c>
      <c r="G1102" s="94"/>
      <c r="H1102" s="95" t="str">
        <f>IF(بيانات!B1102&lt;&gt;"",بيانات!K1102,"")</f>
        <v/>
      </c>
      <c r="I1102" s="95" t="str">
        <f>IF(بيانات!B1102&lt;&gt;"",بيانات!P1102,"")</f>
        <v/>
      </c>
    </row>
    <row r="1103" spans="1:9" ht="21.75" customHeight="1">
      <c r="A1103" s="82" t="str">
        <f>IF(بيانات!B1103&lt;&gt;"",بيانات!A1103,"")</f>
        <v/>
      </c>
      <c r="B1103" s="83" t="str">
        <f>IF(بيانات!B1103&lt;&gt;"",بيانات!B1103,"")</f>
        <v/>
      </c>
      <c r="C1103" s="83" t="str">
        <f>IF(بيانات!B1103&lt;&gt;"",بيانات!C1103,"")</f>
        <v/>
      </c>
      <c r="D1103" s="84" t="str">
        <f>IF(بيانات!B1103&lt;&gt;"",بيانات!J1103,"")</f>
        <v/>
      </c>
      <c r="E1103" s="85"/>
      <c r="F1103" s="86" t="str">
        <f t="shared" si="17"/>
        <v/>
      </c>
      <c r="G1103" s="87"/>
      <c r="H1103" s="88" t="str">
        <f>IF(بيانات!B1103&lt;&gt;"",بيانات!K1103,"")</f>
        <v/>
      </c>
      <c r="I1103" s="88" t="str">
        <f>IF(بيانات!B1103&lt;&gt;"",بيانات!P1103,"")</f>
        <v/>
      </c>
    </row>
    <row r="1104" spans="1:9" ht="21.75" customHeight="1">
      <c r="A1104" s="89" t="str">
        <f>IF(بيانات!B1104&lt;&gt;"",بيانات!A1104,"")</f>
        <v/>
      </c>
      <c r="B1104" s="90" t="str">
        <f>IF(بيانات!B1104&lt;&gt;"",بيانات!B1104,"")</f>
        <v/>
      </c>
      <c r="C1104" s="90" t="str">
        <f>IF(بيانات!B1104&lt;&gt;"",بيانات!C1104,"")</f>
        <v/>
      </c>
      <c r="D1104" s="91" t="str">
        <f>IF(بيانات!B1104&lt;&gt;"",بيانات!J1104,"")</f>
        <v/>
      </c>
      <c r="E1104" s="92"/>
      <c r="F1104" s="93" t="str">
        <f t="shared" si="17"/>
        <v/>
      </c>
      <c r="G1104" s="94"/>
      <c r="H1104" s="95" t="str">
        <f>IF(بيانات!B1104&lt;&gt;"",بيانات!K1104,"")</f>
        <v/>
      </c>
      <c r="I1104" s="95" t="str">
        <f>IF(بيانات!B1104&lt;&gt;"",بيانات!P1104,"")</f>
        <v/>
      </c>
    </row>
    <row r="1105" spans="1:9" ht="21.75" customHeight="1">
      <c r="A1105" s="82" t="str">
        <f>IF(بيانات!B1105&lt;&gt;"",بيانات!A1105,"")</f>
        <v/>
      </c>
      <c r="B1105" s="83" t="str">
        <f>IF(بيانات!B1105&lt;&gt;"",بيانات!B1105,"")</f>
        <v/>
      </c>
      <c r="C1105" s="83" t="str">
        <f>IF(بيانات!B1105&lt;&gt;"",بيانات!C1105,"")</f>
        <v/>
      </c>
      <c r="D1105" s="84" t="str">
        <f>IF(بيانات!B1105&lt;&gt;"",بيانات!J1105,"")</f>
        <v/>
      </c>
      <c r="E1105" s="85"/>
      <c r="F1105" s="86" t="str">
        <f t="shared" si="17"/>
        <v/>
      </c>
      <c r="G1105" s="87"/>
      <c r="H1105" s="88" t="str">
        <f>IF(بيانات!B1105&lt;&gt;"",بيانات!K1105,"")</f>
        <v/>
      </c>
      <c r="I1105" s="88" t="str">
        <f>IF(بيانات!B1105&lt;&gt;"",بيانات!P1105,"")</f>
        <v/>
      </c>
    </row>
    <row r="1106" spans="1:9" ht="21.75" customHeight="1">
      <c r="A1106" s="89" t="str">
        <f>IF(بيانات!B1106&lt;&gt;"",بيانات!A1106,"")</f>
        <v/>
      </c>
      <c r="B1106" s="90" t="str">
        <f>IF(بيانات!B1106&lt;&gt;"",بيانات!B1106,"")</f>
        <v/>
      </c>
      <c r="C1106" s="90" t="str">
        <f>IF(بيانات!B1106&lt;&gt;"",بيانات!C1106,"")</f>
        <v/>
      </c>
      <c r="D1106" s="91" t="str">
        <f>IF(بيانات!B1106&lt;&gt;"",بيانات!J1106,"")</f>
        <v/>
      </c>
      <c r="E1106" s="92"/>
      <c r="F1106" s="93" t="str">
        <f t="shared" si="17"/>
        <v/>
      </c>
      <c r="G1106" s="94"/>
      <c r="H1106" s="95" t="str">
        <f>IF(بيانات!B1106&lt;&gt;"",بيانات!K1106,"")</f>
        <v/>
      </c>
      <c r="I1106" s="95" t="str">
        <f>IF(بيانات!B1106&lt;&gt;"",بيانات!P1106,"")</f>
        <v/>
      </c>
    </row>
    <row r="1107" spans="1:9" ht="21.75" customHeight="1">
      <c r="A1107" s="82" t="str">
        <f>IF(بيانات!B1107&lt;&gt;"",بيانات!A1107,"")</f>
        <v/>
      </c>
      <c r="B1107" s="83" t="str">
        <f>IF(بيانات!B1107&lt;&gt;"",بيانات!B1107,"")</f>
        <v/>
      </c>
      <c r="C1107" s="83" t="str">
        <f>IF(بيانات!B1107&lt;&gt;"",بيانات!C1107,"")</f>
        <v/>
      </c>
      <c r="D1107" s="84" t="str">
        <f>IF(بيانات!B1107&lt;&gt;"",بيانات!J1107,"")</f>
        <v/>
      </c>
      <c r="E1107" s="85"/>
      <c r="F1107" s="86" t="str">
        <f t="shared" si="17"/>
        <v/>
      </c>
      <c r="G1107" s="87"/>
      <c r="H1107" s="88" t="str">
        <f>IF(بيانات!B1107&lt;&gt;"",بيانات!K1107,"")</f>
        <v/>
      </c>
      <c r="I1107" s="88" t="str">
        <f>IF(بيانات!B1107&lt;&gt;"",بيانات!P1107,"")</f>
        <v/>
      </c>
    </row>
    <row r="1108" spans="1:9" ht="21.75" customHeight="1">
      <c r="A1108" s="89" t="str">
        <f>IF(بيانات!B1108&lt;&gt;"",بيانات!A1108,"")</f>
        <v/>
      </c>
      <c r="B1108" s="90" t="str">
        <f>IF(بيانات!B1108&lt;&gt;"",بيانات!B1108,"")</f>
        <v/>
      </c>
      <c r="C1108" s="90" t="str">
        <f>IF(بيانات!B1108&lt;&gt;"",بيانات!C1108,"")</f>
        <v/>
      </c>
      <c r="D1108" s="91" t="str">
        <f>IF(بيانات!B1108&lt;&gt;"",بيانات!J1108,"")</f>
        <v/>
      </c>
      <c r="E1108" s="92"/>
      <c r="F1108" s="93" t="str">
        <f t="shared" si="17"/>
        <v/>
      </c>
      <c r="G1108" s="94"/>
      <c r="H1108" s="95" t="str">
        <f>IF(بيانات!B1108&lt;&gt;"",بيانات!K1108,"")</f>
        <v/>
      </c>
      <c r="I1108" s="95" t="str">
        <f>IF(بيانات!B1108&lt;&gt;"",بيانات!P1108,"")</f>
        <v/>
      </c>
    </row>
    <row r="1109" spans="1:9" ht="21.75" customHeight="1">
      <c r="A1109" s="82" t="str">
        <f>IF(بيانات!B1109&lt;&gt;"",بيانات!A1109,"")</f>
        <v/>
      </c>
      <c r="B1109" s="83" t="str">
        <f>IF(بيانات!B1109&lt;&gt;"",بيانات!B1109,"")</f>
        <v/>
      </c>
      <c r="C1109" s="83" t="str">
        <f>IF(بيانات!B1109&lt;&gt;"",بيانات!C1109,"")</f>
        <v/>
      </c>
      <c r="D1109" s="84" t="str">
        <f>IF(بيانات!B1109&lt;&gt;"",بيانات!J1109,"")</f>
        <v/>
      </c>
      <c r="E1109" s="85"/>
      <c r="F1109" s="86" t="str">
        <f t="shared" si="17"/>
        <v/>
      </c>
      <c r="G1109" s="87"/>
      <c r="H1109" s="88" t="str">
        <f>IF(بيانات!B1109&lt;&gt;"",بيانات!K1109,"")</f>
        <v/>
      </c>
      <c r="I1109" s="88" t="str">
        <f>IF(بيانات!B1109&lt;&gt;"",بيانات!P1109,"")</f>
        <v/>
      </c>
    </row>
    <row r="1110" spans="1:9" ht="21.75" customHeight="1">
      <c r="A1110" s="89" t="str">
        <f>IF(بيانات!B1110&lt;&gt;"",بيانات!A1110,"")</f>
        <v/>
      </c>
      <c r="B1110" s="90" t="str">
        <f>IF(بيانات!B1110&lt;&gt;"",بيانات!B1110,"")</f>
        <v/>
      </c>
      <c r="C1110" s="90" t="str">
        <f>IF(بيانات!B1110&lt;&gt;"",بيانات!C1110,"")</f>
        <v/>
      </c>
      <c r="D1110" s="91" t="str">
        <f>IF(بيانات!B1110&lt;&gt;"",بيانات!J1110,"")</f>
        <v/>
      </c>
      <c r="E1110" s="92"/>
      <c r="F1110" s="93" t="str">
        <f t="shared" si="17"/>
        <v/>
      </c>
      <c r="G1110" s="94"/>
      <c r="H1110" s="95" t="str">
        <f>IF(بيانات!B1110&lt;&gt;"",بيانات!K1110,"")</f>
        <v/>
      </c>
      <c r="I1110" s="95" t="str">
        <f>IF(بيانات!B1110&lt;&gt;"",بيانات!P1110,"")</f>
        <v/>
      </c>
    </row>
    <row r="1111" spans="1:9" ht="21.75" customHeight="1">
      <c r="A1111" s="82" t="str">
        <f>IF(بيانات!B1111&lt;&gt;"",بيانات!A1111,"")</f>
        <v/>
      </c>
      <c r="B1111" s="83" t="str">
        <f>IF(بيانات!B1111&lt;&gt;"",بيانات!B1111,"")</f>
        <v/>
      </c>
      <c r="C1111" s="83" t="str">
        <f>IF(بيانات!B1111&lt;&gt;"",بيانات!C1111,"")</f>
        <v/>
      </c>
      <c r="D1111" s="84" t="str">
        <f>IF(بيانات!B1111&lt;&gt;"",بيانات!J1111,"")</f>
        <v/>
      </c>
      <c r="E1111" s="85"/>
      <c r="F1111" s="86" t="str">
        <f t="shared" si="17"/>
        <v/>
      </c>
      <c r="G1111" s="87"/>
      <c r="H1111" s="88" t="str">
        <f>IF(بيانات!B1111&lt;&gt;"",بيانات!K1111,"")</f>
        <v/>
      </c>
      <c r="I1111" s="88" t="str">
        <f>IF(بيانات!B1111&lt;&gt;"",بيانات!P1111,"")</f>
        <v/>
      </c>
    </row>
    <row r="1112" spans="1:9" ht="21.75" customHeight="1">
      <c r="A1112" s="89" t="str">
        <f>IF(بيانات!B1112&lt;&gt;"",بيانات!A1112,"")</f>
        <v/>
      </c>
      <c r="B1112" s="90" t="str">
        <f>IF(بيانات!B1112&lt;&gt;"",بيانات!B1112,"")</f>
        <v/>
      </c>
      <c r="C1112" s="90" t="str">
        <f>IF(بيانات!B1112&lt;&gt;"",بيانات!C1112,"")</f>
        <v/>
      </c>
      <c r="D1112" s="91" t="str">
        <f>IF(بيانات!B1112&lt;&gt;"",بيانات!J1112,"")</f>
        <v/>
      </c>
      <c r="E1112" s="92"/>
      <c r="F1112" s="93" t="str">
        <f t="shared" si="17"/>
        <v/>
      </c>
      <c r="G1112" s="94"/>
      <c r="H1112" s="95" t="str">
        <f>IF(بيانات!B1112&lt;&gt;"",بيانات!K1112,"")</f>
        <v/>
      </c>
      <c r="I1112" s="95" t="str">
        <f>IF(بيانات!B1112&lt;&gt;"",بيانات!P1112,"")</f>
        <v/>
      </c>
    </row>
    <row r="1113" spans="1:9" ht="21.75" customHeight="1">
      <c r="A1113" s="82" t="str">
        <f>IF(بيانات!B1113&lt;&gt;"",بيانات!A1113,"")</f>
        <v/>
      </c>
      <c r="B1113" s="83" t="str">
        <f>IF(بيانات!B1113&lt;&gt;"",بيانات!B1113,"")</f>
        <v/>
      </c>
      <c r="C1113" s="83" t="str">
        <f>IF(بيانات!B1113&lt;&gt;"",بيانات!C1113,"")</f>
        <v/>
      </c>
      <c r="D1113" s="84" t="str">
        <f>IF(بيانات!B1113&lt;&gt;"",بيانات!J1113,"")</f>
        <v/>
      </c>
      <c r="E1113" s="85"/>
      <c r="F1113" s="86" t="str">
        <f t="shared" si="17"/>
        <v/>
      </c>
      <c r="G1113" s="87"/>
      <c r="H1113" s="88" t="str">
        <f>IF(بيانات!B1113&lt;&gt;"",بيانات!K1113,"")</f>
        <v/>
      </c>
      <c r="I1113" s="88" t="str">
        <f>IF(بيانات!B1113&lt;&gt;"",بيانات!P1113,"")</f>
        <v/>
      </c>
    </row>
    <row r="1114" spans="1:9" ht="21.75" customHeight="1">
      <c r="A1114" s="89" t="str">
        <f>IF(بيانات!B1114&lt;&gt;"",بيانات!A1114,"")</f>
        <v/>
      </c>
      <c r="B1114" s="90" t="str">
        <f>IF(بيانات!B1114&lt;&gt;"",بيانات!B1114,"")</f>
        <v/>
      </c>
      <c r="C1114" s="90" t="str">
        <f>IF(بيانات!B1114&lt;&gt;"",بيانات!C1114,"")</f>
        <v/>
      </c>
      <c r="D1114" s="91" t="str">
        <f>IF(بيانات!B1114&lt;&gt;"",بيانات!J1114,"")</f>
        <v/>
      </c>
      <c r="E1114" s="92"/>
      <c r="F1114" s="93" t="str">
        <f t="shared" si="17"/>
        <v/>
      </c>
      <c r="G1114" s="94"/>
      <c r="H1114" s="95" t="str">
        <f>IF(بيانات!B1114&lt;&gt;"",بيانات!K1114,"")</f>
        <v/>
      </c>
      <c r="I1114" s="95" t="str">
        <f>IF(بيانات!B1114&lt;&gt;"",بيانات!P1114,"")</f>
        <v/>
      </c>
    </row>
    <row r="1115" spans="1:9" ht="21.75" customHeight="1">
      <c r="A1115" s="82" t="str">
        <f>IF(بيانات!B1115&lt;&gt;"",بيانات!A1115,"")</f>
        <v/>
      </c>
      <c r="B1115" s="83" t="str">
        <f>IF(بيانات!B1115&lt;&gt;"",بيانات!B1115,"")</f>
        <v/>
      </c>
      <c r="C1115" s="83" t="str">
        <f>IF(بيانات!B1115&lt;&gt;"",بيانات!C1115,"")</f>
        <v/>
      </c>
      <c r="D1115" s="84" t="str">
        <f>IF(بيانات!B1115&lt;&gt;"",بيانات!J1115,"")</f>
        <v/>
      </c>
      <c r="E1115" s="85"/>
      <c r="F1115" s="86" t="str">
        <f t="shared" si="17"/>
        <v/>
      </c>
      <c r="G1115" s="87"/>
      <c r="H1115" s="88" t="str">
        <f>IF(بيانات!B1115&lt;&gt;"",بيانات!K1115,"")</f>
        <v/>
      </c>
      <c r="I1115" s="88" t="str">
        <f>IF(بيانات!B1115&lt;&gt;"",بيانات!P1115,"")</f>
        <v/>
      </c>
    </row>
    <row r="1116" spans="1:9" ht="21.75" customHeight="1">
      <c r="A1116" s="89" t="str">
        <f>IF(بيانات!B1116&lt;&gt;"",بيانات!A1116,"")</f>
        <v/>
      </c>
      <c r="B1116" s="90" t="str">
        <f>IF(بيانات!B1116&lt;&gt;"",بيانات!B1116,"")</f>
        <v/>
      </c>
      <c r="C1116" s="90" t="str">
        <f>IF(بيانات!B1116&lt;&gt;"",بيانات!C1116,"")</f>
        <v/>
      </c>
      <c r="D1116" s="91" t="str">
        <f>IF(بيانات!B1116&lt;&gt;"",بيانات!J1116,"")</f>
        <v/>
      </c>
      <c r="E1116" s="92"/>
      <c r="F1116" s="93" t="str">
        <f t="shared" si="17"/>
        <v/>
      </c>
      <c r="G1116" s="94"/>
      <c r="H1116" s="95" t="str">
        <f>IF(بيانات!B1116&lt;&gt;"",بيانات!K1116,"")</f>
        <v/>
      </c>
      <c r="I1116" s="95" t="str">
        <f>IF(بيانات!B1116&lt;&gt;"",بيانات!P1116,"")</f>
        <v/>
      </c>
    </row>
    <row r="1117" spans="1:9" ht="21.75" customHeight="1">
      <c r="A1117" s="82" t="str">
        <f>IF(بيانات!B1117&lt;&gt;"",بيانات!A1117,"")</f>
        <v/>
      </c>
      <c r="B1117" s="83" t="str">
        <f>IF(بيانات!B1117&lt;&gt;"",بيانات!B1117,"")</f>
        <v/>
      </c>
      <c r="C1117" s="83" t="str">
        <f>IF(بيانات!B1117&lt;&gt;"",بيانات!C1117,"")</f>
        <v/>
      </c>
      <c r="D1117" s="84" t="str">
        <f>IF(بيانات!B1117&lt;&gt;"",بيانات!J1117,"")</f>
        <v/>
      </c>
      <c r="E1117" s="85"/>
      <c r="F1117" s="86" t="str">
        <f t="shared" si="17"/>
        <v/>
      </c>
      <c r="G1117" s="87"/>
      <c r="H1117" s="88" t="str">
        <f>IF(بيانات!B1117&lt;&gt;"",بيانات!K1117,"")</f>
        <v/>
      </c>
      <c r="I1117" s="88" t="str">
        <f>IF(بيانات!B1117&lt;&gt;"",بيانات!P1117,"")</f>
        <v/>
      </c>
    </row>
    <row r="1118" spans="1:9" ht="21.75" customHeight="1">
      <c r="A1118" s="89" t="str">
        <f>IF(بيانات!B1118&lt;&gt;"",بيانات!A1118,"")</f>
        <v/>
      </c>
      <c r="B1118" s="90" t="str">
        <f>IF(بيانات!B1118&lt;&gt;"",بيانات!B1118,"")</f>
        <v/>
      </c>
      <c r="C1118" s="90" t="str">
        <f>IF(بيانات!B1118&lt;&gt;"",بيانات!C1118,"")</f>
        <v/>
      </c>
      <c r="D1118" s="91" t="str">
        <f>IF(بيانات!B1118&lt;&gt;"",بيانات!J1118,"")</f>
        <v/>
      </c>
      <c r="E1118" s="92"/>
      <c r="F1118" s="93" t="str">
        <f t="shared" si="17"/>
        <v/>
      </c>
      <c r="G1118" s="94"/>
      <c r="H1118" s="95" t="str">
        <f>IF(بيانات!B1118&lt;&gt;"",بيانات!K1118,"")</f>
        <v/>
      </c>
      <c r="I1118" s="95" t="str">
        <f>IF(بيانات!B1118&lt;&gt;"",بيانات!P1118,"")</f>
        <v/>
      </c>
    </row>
    <row r="1119" spans="1:9" ht="21.75" customHeight="1">
      <c r="A1119" s="82" t="str">
        <f>IF(بيانات!B1119&lt;&gt;"",بيانات!A1119,"")</f>
        <v/>
      </c>
      <c r="B1119" s="83" t="str">
        <f>IF(بيانات!B1119&lt;&gt;"",بيانات!B1119,"")</f>
        <v/>
      </c>
      <c r="C1119" s="83" t="str">
        <f>IF(بيانات!B1119&lt;&gt;"",بيانات!C1119,"")</f>
        <v/>
      </c>
      <c r="D1119" s="84" t="str">
        <f>IF(بيانات!B1119&lt;&gt;"",بيانات!J1119,"")</f>
        <v/>
      </c>
      <c r="E1119" s="85"/>
      <c r="F1119" s="86" t="str">
        <f t="shared" si="17"/>
        <v/>
      </c>
      <c r="G1119" s="87"/>
      <c r="H1119" s="88" t="str">
        <f>IF(بيانات!B1119&lt;&gt;"",بيانات!K1119,"")</f>
        <v/>
      </c>
      <c r="I1119" s="88" t="str">
        <f>IF(بيانات!B1119&lt;&gt;"",بيانات!P1119,"")</f>
        <v/>
      </c>
    </row>
    <row r="1120" spans="1:9" ht="21.75" customHeight="1">
      <c r="A1120" s="89" t="str">
        <f>IF(بيانات!B1120&lt;&gt;"",بيانات!A1120,"")</f>
        <v/>
      </c>
      <c r="B1120" s="90" t="str">
        <f>IF(بيانات!B1120&lt;&gt;"",بيانات!B1120,"")</f>
        <v/>
      </c>
      <c r="C1120" s="90" t="str">
        <f>IF(بيانات!B1120&lt;&gt;"",بيانات!C1120,"")</f>
        <v/>
      </c>
      <c r="D1120" s="91" t="str">
        <f>IF(بيانات!B1120&lt;&gt;"",بيانات!J1120,"")</f>
        <v/>
      </c>
      <c r="E1120" s="92"/>
      <c r="F1120" s="93" t="str">
        <f t="shared" si="17"/>
        <v/>
      </c>
      <c r="G1120" s="94"/>
      <c r="H1120" s="95" t="str">
        <f>IF(بيانات!B1120&lt;&gt;"",بيانات!K1120,"")</f>
        <v/>
      </c>
      <c r="I1120" s="95" t="str">
        <f>IF(بيانات!B1120&lt;&gt;"",بيانات!P1120,"")</f>
        <v/>
      </c>
    </row>
    <row r="1121" spans="1:9" ht="21.75" customHeight="1">
      <c r="A1121" s="82" t="str">
        <f>IF(بيانات!B1121&lt;&gt;"",بيانات!A1121,"")</f>
        <v/>
      </c>
      <c r="B1121" s="83" t="str">
        <f>IF(بيانات!B1121&lt;&gt;"",بيانات!B1121,"")</f>
        <v/>
      </c>
      <c r="C1121" s="83" t="str">
        <f>IF(بيانات!B1121&lt;&gt;"",بيانات!C1121,"")</f>
        <v/>
      </c>
      <c r="D1121" s="84" t="str">
        <f>IF(بيانات!B1121&lt;&gt;"",بيانات!J1121,"")</f>
        <v/>
      </c>
      <c r="E1121" s="85"/>
      <c r="F1121" s="86" t="str">
        <f t="shared" si="17"/>
        <v/>
      </c>
      <c r="G1121" s="87"/>
      <c r="H1121" s="88" t="str">
        <f>IF(بيانات!B1121&lt;&gt;"",بيانات!K1121,"")</f>
        <v/>
      </c>
      <c r="I1121" s="88" t="str">
        <f>IF(بيانات!B1121&lt;&gt;"",بيانات!P1121,"")</f>
        <v/>
      </c>
    </row>
    <row r="1122" spans="1:9" ht="21.75" customHeight="1">
      <c r="A1122" s="89" t="str">
        <f>IF(بيانات!B1122&lt;&gt;"",بيانات!A1122,"")</f>
        <v/>
      </c>
      <c r="B1122" s="90" t="str">
        <f>IF(بيانات!B1122&lt;&gt;"",بيانات!B1122,"")</f>
        <v/>
      </c>
      <c r="C1122" s="90" t="str">
        <f>IF(بيانات!B1122&lt;&gt;"",بيانات!C1122,"")</f>
        <v/>
      </c>
      <c r="D1122" s="91" t="str">
        <f>IF(بيانات!B1122&lt;&gt;"",بيانات!J1122,"")</f>
        <v/>
      </c>
      <c r="E1122" s="92"/>
      <c r="F1122" s="93" t="str">
        <f t="shared" si="17"/>
        <v/>
      </c>
      <c r="G1122" s="94"/>
      <c r="H1122" s="95" t="str">
        <f>IF(بيانات!B1122&lt;&gt;"",بيانات!K1122,"")</f>
        <v/>
      </c>
      <c r="I1122" s="95" t="str">
        <f>IF(بيانات!B1122&lt;&gt;"",بيانات!P1122,"")</f>
        <v/>
      </c>
    </row>
    <row r="1123" spans="1:9" ht="21.75" customHeight="1">
      <c r="A1123" s="82" t="str">
        <f>IF(بيانات!B1123&lt;&gt;"",بيانات!A1123,"")</f>
        <v/>
      </c>
      <c r="B1123" s="83" t="str">
        <f>IF(بيانات!B1123&lt;&gt;"",بيانات!B1123,"")</f>
        <v/>
      </c>
      <c r="C1123" s="83" t="str">
        <f>IF(بيانات!B1123&lt;&gt;"",بيانات!C1123,"")</f>
        <v/>
      </c>
      <c r="D1123" s="84" t="str">
        <f>IF(بيانات!B1123&lt;&gt;"",بيانات!J1123,"")</f>
        <v/>
      </c>
      <c r="E1123" s="85"/>
      <c r="F1123" s="86" t="str">
        <f t="shared" si="17"/>
        <v/>
      </c>
      <c r="G1123" s="87"/>
      <c r="H1123" s="88" t="str">
        <f>IF(بيانات!B1123&lt;&gt;"",بيانات!K1123,"")</f>
        <v/>
      </c>
      <c r="I1123" s="88" t="str">
        <f>IF(بيانات!B1123&lt;&gt;"",بيانات!P1123,"")</f>
        <v/>
      </c>
    </row>
    <row r="1124" spans="1:9" ht="21.75" customHeight="1">
      <c r="A1124" s="89" t="str">
        <f>IF(بيانات!B1124&lt;&gt;"",بيانات!A1124,"")</f>
        <v/>
      </c>
      <c r="B1124" s="90" t="str">
        <f>IF(بيانات!B1124&lt;&gt;"",بيانات!B1124,"")</f>
        <v/>
      </c>
      <c r="C1124" s="90" t="str">
        <f>IF(بيانات!B1124&lt;&gt;"",بيانات!C1124,"")</f>
        <v/>
      </c>
      <c r="D1124" s="91" t="str">
        <f>IF(بيانات!B1124&lt;&gt;"",بيانات!J1124,"")</f>
        <v/>
      </c>
      <c r="E1124" s="92"/>
      <c r="F1124" s="93" t="str">
        <f t="shared" si="17"/>
        <v/>
      </c>
      <c r="G1124" s="94"/>
      <c r="H1124" s="95" t="str">
        <f>IF(بيانات!B1124&lt;&gt;"",بيانات!K1124,"")</f>
        <v/>
      </c>
      <c r="I1124" s="95" t="str">
        <f>IF(بيانات!B1124&lt;&gt;"",بيانات!P1124,"")</f>
        <v/>
      </c>
    </row>
    <row r="1125" spans="1:9" ht="21.75" customHeight="1">
      <c r="A1125" s="82" t="str">
        <f>IF(بيانات!B1125&lt;&gt;"",بيانات!A1125,"")</f>
        <v/>
      </c>
      <c r="B1125" s="83" t="str">
        <f>IF(بيانات!B1125&lt;&gt;"",بيانات!B1125,"")</f>
        <v/>
      </c>
      <c r="C1125" s="83" t="str">
        <f>IF(بيانات!B1125&lt;&gt;"",بيانات!C1125,"")</f>
        <v/>
      </c>
      <c r="D1125" s="84" t="str">
        <f>IF(بيانات!B1125&lt;&gt;"",بيانات!J1125,"")</f>
        <v/>
      </c>
      <c r="E1125" s="85"/>
      <c r="F1125" s="86" t="str">
        <f t="shared" si="17"/>
        <v/>
      </c>
      <c r="G1125" s="87"/>
      <c r="H1125" s="88" t="str">
        <f>IF(بيانات!B1125&lt;&gt;"",بيانات!K1125,"")</f>
        <v/>
      </c>
      <c r="I1125" s="88" t="str">
        <f>IF(بيانات!B1125&lt;&gt;"",بيانات!P1125,"")</f>
        <v/>
      </c>
    </row>
    <row r="1126" spans="1:9" ht="21.75" customHeight="1">
      <c r="A1126" s="89" t="str">
        <f>IF(بيانات!B1126&lt;&gt;"",بيانات!A1126,"")</f>
        <v/>
      </c>
      <c r="B1126" s="90" t="str">
        <f>IF(بيانات!B1126&lt;&gt;"",بيانات!B1126,"")</f>
        <v/>
      </c>
      <c r="C1126" s="90" t="str">
        <f>IF(بيانات!B1126&lt;&gt;"",بيانات!C1126,"")</f>
        <v/>
      </c>
      <c r="D1126" s="91" t="str">
        <f>IF(بيانات!B1126&lt;&gt;"",بيانات!J1126,"")</f>
        <v/>
      </c>
      <c r="E1126" s="92"/>
      <c r="F1126" s="93" t="str">
        <f t="shared" si="17"/>
        <v/>
      </c>
      <c r="G1126" s="94"/>
      <c r="H1126" s="95" t="str">
        <f>IF(بيانات!B1126&lt;&gt;"",بيانات!K1126,"")</f>
        <v/>
      </c>
      <c r="I1126" s="95" t="str">
        <f>IF(بيانات!B1126&lt;&gt;"",بيانات!P1126,"")</f>
        <v/>
      </c>
    </row>
    <row r="1127" spans="1:9" ht="21.75" customHeight="1">
      <c r="A1127" s="82" t="str">
        <f>IF(بيانات!B1127&lt;&gt;"",بيانات!A1127,"")</f>
        <v/>
      </c>
      <c r="B1127" s="83" t="str">
        <f>IF(بيانات!B1127&lt;&gt;"",بيانات!B1127,"")</f>
        <v/>
      </c>
      <c r="C1127" s="83" t="str">
        <f>IF(بيانات!B1127&lt;&gt;"",بيانات!C1127,"")</f>
        <v/>
      </c>
      <c r="D1127" s="84" t="str">
        <f>IF(بيانات!B1127&lt;&gt;"",بيانات!J1127,"")</f>
        <v/>
      </c>
      <c r="E1127" s="85"/>
      <c r="F1127" s="86" t="str">
        <f t="shared" si="17"/>
        <v/>
      </c>
      <c r="G1127" s="87"/>
      <c r="H1127" s="88" t="str">
        <f>IF(بيانات!B1127&lt;&gt;"",بيانات!K1127,"")</f>
        <v/>
      </c>
      <c r="I1127" s="88" t="str">
        <f>IF(بيانات!B1127&lt;&gt;"",بيانات!P1127,"")</f>
        <v/>
      </c>
    </row>
    <row r="1128" spans="1:9" ht="21.75" customHeight="1">
      <c r="A1128" s="89" t="str">
        <f>IF(بيانات!B1128&lt;&gt;"",بيانات!A1128,"")</f>
        <v/>
      </c>
      <c r="B1128" s="90" t="str">
        <f>IF(بيانات!B1128&lt;&gt;"",بيانات!B1128,"")</f>
        <v/>
      </c>
      <c r="C1128" s="90" t="str">
        <f>IF(بيانات!B1128&lt;&gt;"",بيانات!C1128,"")</f>
        <v/>
      </c>
      <c r="D1128" s="91" t="str">
        <f>IF(بيانات!B1128&lt;&gt;"",بيانات!J1128,"")</f>
        <v/>
      </c>
      <c r="E1128" s="92"/>
      <c r="F1128" s="93" t="str">
        <f t="shared" si="17"/>
        <v/>
      </c>
      <c r="G1128" s="94"/>
      <c r="H1128" s="95" t="str">
        <f>IF(بيانات!B1128&lt;&gt;"",بيانات!K1128,"")</f>
        <v/>
      </c>
      <c r="I1128" s="95" t="str">
        <f>IF(بيانات!B1128&lt;&gt;"",بيانات!P1128,"")</f>
        <v/>
      </c>
    </row>
    <row r="1129" spans="1:9" ht="21.75" customHeight="1">
      <c r="A1129" s="82" t="str">
        <f>IF(بيانات!B1129&lt;&gt;"",بيانات!A1129,"")</f>
        <v/>
      </c>
      <c r="B1129" s="83" t="str">
        <f>IF(بيانات!B1129&lt;&gt;"",بيانات!B1129,"")</f>
        <v/>
      </c>
      <c r="C1129" s="83" t="str">
        <f>IF(بيانات!B1129&lt;&gt;"",بيانات!C1129,"")</f>
        <v/>
      </c>
      <c r="D1129" s="84" t="str">
        <f>IF(بيانات!B1129&lt;&gt;"",بيانات!J1129,"")</f>
        <v/>
      </c>
      <c r="E1129" s="85"/>
      <c r="F1129" s="86" t="str">
        <f t="shared" si="17"/>
        <v/>
      </c>
      <c r="G1129" s="87"/>
      <c r="H1129" s="88" t="str">
        <f>IF(بيانات!B1129&lt;&gt;"",بيانات!K1129,"")</f>
        <v/>
      </c>
      <c r="I1129" s="88" t="str">
        <f>IF(بيانات!B1129&lt;&gt;"",بيانات!P1129,"")</f>
        <v/>
      </c>
    </row>
    <row r="1130" spans="1:9" ht="21.75" customHeight="1">
      <c r="A1130" s="89" t="str">
        <f>IF(بيانات!B1130&lt;&gt;"",بيانات!A1130,"")</f>
        <v/>
      </c>
      <c r="B1130" s="90" t="str">
        <f>IF(بيانات!B1130&lt;&gt;"",بيانات!B1130,"")</f>
        <v/>
      </c>
      <c r="C1130" s="90" t="str">
        <f>IF(بيانات!B1130&lt;&gt;"",بيانات!C1130,"")</f>
        <v/>
      </c>
      <c r="D1130" s="91" t="str">
        <f>IF(بيانات!B1130&lt;&gt;"",بيانات!J1130,"")</f>
        <v/>
      </c>
      <c r="E1130" s="92"/>
      <c r="F1130" s="93" t="str">
        <f t="shared" si="17"/>
        <v/>
      </c>
      <c r="G1130" s="94"/>
      <c r="H1130" s="95" t="str">
        <f>IF(بيانات!B1130&lt;&gt;"",بيانات!K1130,"")</f>
        <v/>
      </c>
      <c r="I1130" s="95" t="str">
        <f>IF(بيانات!B1130&lt;&gt;"",بيانات!P1130,"")</f>
        <v/>
      </c>
    </row>
    <row r="1131" spans="1:9" ht="21.75" customHeight="1">
      <c r="A1131" s="82" t="str">
        <f>IF(بيانات!B1131&lt;&gt;"",بيانات!A1131,"")</f>
        <v/>
      </c>
      <c r="B1131" s="83" t="str">
        <f>IF(بيانات!B1131&lt;&gt;"",بيانات!B1131,"")</f>
        <v/>
      </c>
      <c r="C1131" s="83" t="str">
        <f>IF(بيانات!B1131&lt;&gt;"",بيانات!C1131,"")</f>
        <v/>
      </c>
      <c r="D1131" s="84" t="str">
        <f>IF(بيانات!B1131&lt;&gt;"",بيانات!J1131,"")</f>
        <v/>
      </c>
      <c r="E1131" s="85"/>
      <c r="F1131" s="86" t="str">
        <f t="shared" si="17"/>
        <v/>
      </c>
      <c r="G1131" s="87"/>
      <c r="H1131" s="88" t="str">
        <f>IF(بيانات!B1131&lt;&gt;"",بيانات!K1131,"")</f>
        <v/>
      </c>
      <c r="I1131" s="88" t="str">
        <f>IF(بيانات!B1131&lt;&gt;"",بيانات!P1131,"")</f>
        <v/>
      </c>
    </row>
    <row r="1132" spans="1:9" ht="21.75" customHeight="1">
      <c r="A1132" s="89" t="str">
        <f>IF(بيانات!B1132&lt;&gt;"",بيانات!A1132,"")</f>
        <v/>
      </c>
      <c r="B1132" s="90" t="str">
        <f>IF(بيانات!B1132&lt;&gt;"",بيانات!B1132,"")</f>
        <v/>
      </c>
      <c r="C1132" s="90" t="str">
        <f>IF(بيانات!B1132&lt;&gt;"",بيانات!C1132,"")</f>
        <v/>
      </c>
      <c r="D1132" s="91" t="str">
        <f>IF(بيانات!B1132&lt;&gt;"",بيانات!J1132,"")</f>
        <v/>
      </c>
      <c r="E1132" s="92"/>
      <c r="F1132" s="93" t="str">
        <f t="shared" si="17"/>
        <v/>
      </c>
      <c r="G1132" s="94"/>
      <c r="H1132" s="95" t="str">
        <f>IF(بيانات!B1132&lt;&gt;"",بيانات!K1132,"")</f>
        <v/>
      </c>
      <c r="I1132" s="95" t="str">
        <f>IF(بيانات!B1132&lt;&gt;"",بيانات!P1132,"")</f>
        <v/>
      </c>
    </row>
    <row r="1133" spans="1:9" ht="21.75" customHeight="1">
      <c r="A1133" s="82" t="str">
        <f>IF(بيانات!B1133&lt;&gt;"",بيانات!A1133,"")</f>
        <v/>
      </c>
      <c r="B1133" s="83" t="str">
        <f>IF(بيانات!B1133&lt;&gt;"",بيانات!B1133,"")</f>
        <v/>
      </c>
      <c r="C1133" s="83" t="str">
        <f>IF(بيانات!B1133&lt;&gt;"",بيانات!C1133,"")</f>
        <v/>
      </c>
      <c r="D1133" s="84" t="str">
        <f>IF(بيانات!B1133&lt;&gt;"",بيانات!J1133,"")</f>
        <v/>
      </c>
      <c r="E1133" s="85"/>
      <c r="F1133" s="86" t="str">
        <f t="shared" si="17"/>
        <v/>
      </c>
      <c r="G1133" s="87"/>
      <c r="H1133" s="88" t="str">
        <f>IF(بيانات!B1133&lt;&gt;"",بيانات!K1133,"")</f>
        <v/>
      </c>
      <c r="I1133" s="88" t="str">
        <f>IF(بيانات!B1133&lt;&gt;"",بيانات!P1133,"")</f>
        <v/>
      </c>
    </row>
    <row r="1134" spans="1:9" ht="21.75" customHeight="1">
      <c r="A1134" s="89" t="str">
        <f>IF(بيانات!B1134&lt;&gt;"",بيانات!A1134,"")</f>
        <v/>
      </c>
      <c r="B1134" s="90" t="str">
        <f>IF(بيانات!B1134&lt;&gt;"",بيانات!B1134,"")</f>
        <v/>
      </c>
      <c r="C1134" s="90" t="str">
        <f>IF(بيانات!B1134&lt;&gt;"",بيانات!C1134,"")</f>
        <v/>
      </c>
      <c r="D1134" s="91" t="str">
        <f>IF(بيانات!B1134&lt;&gt;"",بيانات!J1134,"")</f>
        <v/>
      </c>
      <c r="E1134" s="92"/>
      <c r="F1134" s="93" t="str">
        <f t="shared" si="17"/>
        <v/>
      </c>
      <c r="G1134" s="94"/>
      <c r="H1134" s="95" t="str">
        <f>IF(بيانات!B1134&lt;&gt;"",بيانات!K1134,"")</f>
        <v/>
      </c>
      <c r="I1134" s="95" t="str">
        <f>IF(بيانات!B1134&lt;&gt;"",بيانات!P1134,"")</f>
        <v/>
      </c>
    </row>
    <row r="1135" spans="1:9" ht="21.75" customHeight="1">
      <c r="A1135" s="82" t="str">
        <f>IF(بيانات!B1135&lt;&gt;"",بيانات!A1135,"")</f>
        <v/>
      </c>
      <c r="B1135" s="83" t="str">
        <f>IF(بيانات!B1135&lt;&gt;"",بيانات!B1135,"")</f>
        <v/>
      </c>
      <c r="C1135" s="83" t="str">
        <f>IF(بيانات!B1135&lt;&gt;"",بيانات!C1135,"")</f>
        <v/>
      </c>
      <c r="D1135" s="84" t="str">
        <f>IF(بيانات!B1135&lt;&gt;"",بيانات!J1135,"")</f>
        <v/>
      </c>
      <c r="E1135" s="85"/>
      <c r="F1135" s="86" t="str">
        <f t="shared" si="17"/>
        <v/>
      </c>
      <c r="G1135" s="87"/>
      <c r="H1135" s="88" t="str">
        <f>IF(بيانات!B1135&lt;&gt;"",بيانات!K1135,"")</f>
        <v/>
      </c>
      <c r="I1135" s="88" t="str">
        <f>IF(بيانات!B1135&lt;&gt;"",بيانات!P1135,"")</f>
        <v/>
      </c>
    </row>
    <row r="1136" spans="1:9" ht="21.75" customHeight="1">
      <c r="A1136" s="89" t="str">
        <f>IF(بيانات!B1136&lt;&gt;"",بيانات!A1136,"")</f>
        <v/>
      </c>
      <c r="B1136" s="90" t="str">
        <f>IF(بيانات!B1136&lt;&gt;"",بيانات!B1136,"")</f>
        <v/>
      </c>
      <c r="C1136" s="90" t="str">
        <f>IF(بيانات!B1136&lt;&gt;"",بيانات!C1136,"")</f>
        <v/>
      </c>
      <c r="D1136" s="91" t="str">
        <f>IF(بيانات!B1136&lt;&gt;"",بيانات!J1136,"")</f>
        <v/>
      </c>
      <c r="E1136" s="92"/>
      <c r="F1136" s="93" t="str">
        <f t="shared" si="17"/>
        <v/>
      </c>
      <c r="G1136" s="94"/>
      <c r="H1136" s="95" t="str">
        <f>IF(بيانات!B1136&lt;&gt;"",بيانات!K1136,"")</f>
        <v/>
      </c>
      <c r="I1136" s="95" t="str">
        <f>IF(بيانات!B1136&lt;&gt;"",بيانات!P1136,"")</f>
        <v/>
      </c>
    </row>
    <row r="1137" spans="1:9" ht="21.75" customHeight="1">
      <c r="A1137" s="82" t="str">
        <f>IF(بيانات!B1137&lt;&gt;"",بيانات!A1137,"")</f>
        <v/>
      </c>
      <c r="B1137" s="83" t="str">
        <f>IF(بيانات!B1137&lt;&gt;"",بيانات!B1137,"")</f>
        <v/>
      </c>
      <c r="C1137" s="83" t="str">
        <f>IF(بيانات!B1137&lt;&gt;"",بيانات!C1137,"")</f>
        <v/>
      </c>
      <c r="D1137" s="84" t="str">
        <f>IF(بيانات!B1137&lt;&gt;"",بيانات!J1137,"")</f>
        <v/>
      </c>
      <c r="E1137" s="85"/>
      <c r="F1137" s="86" t="str">
        <f t="shared" si="17"/>
        <v/>
      </c>
      <c r="G1137" s="87"/>
      <c r="H1137" s="88" t="str">
        <f>IF(بيانات!B1137&lt;&gt;"",بيانات!K1137,"")</f>
        <v/>
      </c>
      <c r="I1137" s="88" t="str">
        <f>IF(بيانات!B1137&lt;&gt;"",بيانات!P1137,"")</f>
        <v/>
      </c>
    </row>
    <row r="1138" spans="1:9" ht="21.75" customHeight="1">
      <c r="A1138" s="89" t="str">
        <f>IF(بيانات!B1138&lt;&gt;"",بيانات!A1138,"")</f>
        <v/>
      </c>
      <c r="B1138" s="90" t="str">
        <f>IF(بيانات!B1138&lt;&gt;"",بيانات!B1138,"")</f>
        <v/>
      </c>
      <c r="C1138" s="90" t="str">
        <f>IF(بيانات!B1138&lt;&gt;"",بيانات!C1138,"")</f>
        <v/>
      </c>
      <c r="D1138" s="91" t="str">
        <f>IF(بيانات!B1138&lt;&gt;"",بيانات!J1138,"")</f>
        <v/>
      </c>
      <c r="E1138" s="92"/>
      <c r="F1138" s="93" t="str">
        <f t="shared" si="17"/>
        <v/>
      </c>
      <c r="G1138" s="94"/>
      <c r="H1138" s="95" t="str">
        <f>IF(بيانات!B1138&lt;&gt;"",بيانات!K1138,"")</f>
        <v/>
      </c>
      <c r="I1138" s="95" t="str">
        <f>IF(بيانات!B1138&lt;&gt;"",بيانات!P1138,"")</f>
        <v/>
      </c>
    </row>
    <row r="1139" spans="1:9" ht="21.75" customHeight="1">
      <c r="A1139" s="82" t="str">
        <f>IF(بيانات!B1139&lt;&gt;"",بيانات!A1139,"")</f>
        <v/>
      </c>
      <c r="B1139" s="83" t="str">
        <f>IF(بيانات!B1139&lt;&gt;"",بيانات!B1139,"")</f>
        <v/>
      </c>
      <c r="C1139" s="83" t="str">
        <f>IF(بيانات!B1139&lt;&gt;"",بيانات!C1139,"")</f>
        <v/>
      </c>
      <c r="D1139" s="84" t="str">
        <f>IF(بيانات!B1139&lt;&gt;"",بيانات!J1139,"")</f>
        <v/>
      </c>
      <c r="E1139" s="85"/>
      <c r="F1139" s="86" t="str">
        <f t="shared" si="17"/>
        <v/>
      </c>
      <c r="G1139" s="87"/>
      <c r="H1139" s="88" t="str">
        <f>IF(بيانات!B1139&lt;&gt;"",بيانات!K1139,"")</f>
        <v/>
      </c>
      <c r="I1139" s="88" t="str">
        <f>IF(بيانات!B1139&lt;&gt;"",بيانات!P1139,"")</f>
        <v/>
      </c>
    </row>
    <row r="1140" spans="1:9" ht="21.75" customHeight="1">
      <c r="A1140" s="89" t="str">
        <f>IF(بيانات!B1140&lt;&gt;"",بيانات!A1140,"")</f>
        <v/>
      </c>
      <c r="B1140" s="90" t="str">
        <f>IF(بيانات!B1140&lt;&gt;"",بيانات!B1140,"")</f>
        <v/>
      </c>
      <c r="C1140" s="90" t="str">
        <f>IF(بيانات!B1140&lt;&gt;"",بيانات!C1140,"")</f>
        <v/>
      </c>
      <c r="D1140" s="91" t="str">
        <f>IF(بيانات!B1140&lt;&gt;"",بيانات!J1140,"")</f>
        <v/>
      </c>
      <c r="E1140" s="92"/>
      <c r="F1140" s="93" t="str">
        <f t="shared" si="17"/>
        <v/>
      </c>
      <c r="G1140" s="94"/>
      <c r="H1140" s="95" t="str">
        <f>IF(بيانات!B1140&lt;&gt;"",بيانات!K1140,"")</f>
        <v/>
      </c>
      <c r="I1140" s="95" t="str">
        <f>IF(بيانات!B1140&lt;&gt;"",بيانات!P1140,"")</f>
        <v/>
      </c>
    </row>
    <row r="1141" spans="1:9" ht="21.75" customHeight="1">
      <c r="A1141" s="82" t="str">
        <f>IF(بيانات!B1141&lt;&gt;"",بيانات!A1141,"")</f>
        <v/>
      </c>
      <c r="B1141" s="83" t="str">
        <f>IF(بيانات!B1141&lt;&gt;"",بيانات!B1141,"")</f>
        <v/>
      </c>
      <c r="C1141" s="83" t="str">
        <f>IF(بيانات!B1141&lt;&gt;"",بيانات!C1141,"")</f>
        <v/>
      </c>
      <c r="D1141" s="84" t="str">
        <f>IF(بيانات!B1141&lt;&gt;"",بيانات!J1141,"")</f>
        <v/>
      </c>
      <c r="E1141" s="85"/>
      <c r="F1141" s="86" t="str">
        <f t="shared" si="17"/>
        <v/>
      </c>
      <c r="G1141" s="87"/>
      <c r="H1141" s="88" t="str">
        <f>IF(بيانات!B1141&lt;&gt;"",بيانات!K1141,"")</f>
        <v/>
      </c>
      <c r="I1141" s="88" t="str">
        <f>IF(بيانات!B1141&lt;&gt;"",بيانات!P1141,"")</f>
        <v/>
      </c>
    </row>
    <row r="1142" spans="1:9" ht="21.75" customHeight="1">
      <c r="A1142" s="89" t="str">
        <f>IF(بيانات!B1142&lt;&gt;"",بيانات!A1142,"")</f>
        <v/>
      </c>
      <c r="B1142" s="90" t="str">
        <f>IF(بيانات!B1142&lt;&gt;"",بيانات!B1142,"")</f>
        <v/>
      </c>
      <c r="C1142" s="90" t="str">
        <f>IF(بيانات!B1142&lt;&gt;"",بيانات!C1142,"")</f>
        <v/>
      </c>
      <c r="D1142" s="91" t="str">
        <f>IF(بيانات!B1142&lt;&gt;"",بيانات!J1142,"")</f>
        <v/>
      </c>
      <c r="E1142" s="92"/>
      <c r="F1142" s="93" t="str">
        <f t="shared" si="17"/>
        <v/>
      </c>
      <c r="G1142" s="94"/>
      <c r="H1142" s="95" t="str">
        <f>IF(بيانات!B1142&lt;&gt;"",بيانات!K1142,"")</f>
        <v/>
      </c>
      <c r="I1142" s="95" t="str">
        <f>IF(بيانات!B1142&lt;&gt;"",بيانات!P1142,"")</f>
        <v/>
      </c>
    </row>
    <row r="1143" spans="1:9" ht="21.75" customHeight="1">
      <c r="A1143" s="82" t="str">
        <f>IF(بيانات!B1143&lt;&gt;"",بيانات!A1143,"")</f>
        <v/>
      </c>
      <c r="B1143" s="83" t="str">
        <f>IF(بيانات!B1143&lt;&gt;"",بيانات!B1143,"")</f>
        <v/>
      </c>
      <c r="C1143" s="83" t="str">
        <f>IF(بيانات!B1143&lt;&gt;"",بيانات!C1143,"")</f>
        <v/>
      </c>
      <c r="D1143" s="84" t="str">
        <f>IF(بيانات!B1143&lt;&gt;"",بيانات!J1143,"")</f>
        <v/>
      </c>
      <c r="E1143" s="85"/>
      <c r="F1143" s="86" t="str">
        <f t="shared" si="17"/>
        <v/>
      </c>
      <c r="G1143" s="87"/>
      <c r="H1143" s="88" t="str">
        <f>IF(بيانات!B1143&lt;&gt;"",بيانات!K1143,"")</f>
        <v/>
      </c>
      <c r="I1143" s="88" t="str">
        <f>IF(بيانات!B1143&lt;&gt;"",بيانات!P1143,"")</f>
        <v/>
      </c>
    </row>
    <row r="1144" spans="1:9" ht="21.75" customHeight="1">
      <c r="A1144" s="89" t="str">
        <f>IF(بيانات!B1144&lt;&gt;"",بيانات!A1144,"")</f>
        <v/>
      </c>
      <c r="B1144" s="90" t="str">
        <f>IF(بيانات!B1144&lt;&gt;"",بيانات!B1144,"")</f>
        <v/>
      </c>
      <c r="C1144" s="90" t="str">
        <f>IF(بيانات!B1144&lt;&gt;"",بيانات!C1144,"")</f>
        <v/>
      </c>
      <c r="D1144" s="91" t="str">
        <f>IF(بيانات!B1144&lt;&gt;"",بيانات!J1144,"")</f>
        <v/>
      </c>
      <c r="E1144" s="92"/>
      <c r="F1144" s="93" t="str">
        <f t="shared" si="17"/>
        <v/>
      </c>
      <c r="G1144" s="94"/>
      <c r="H1144" s="95" t="str">
        <f>IF(بيانات!B1144&lt;&gt;"",بيانات!K1144,"")</f>
        <v/>
      </c>
      <c r="I1144" s="95" t="str">
        <f>IF(بيانات!B1144&lt;&gt;"",بيانات!P1144,"")</f>
        <v/>
      </c>
    </row>
    <row r="1145" spans="1:9" ht="21.75" customHeight="1">
      <c r="A1145" s="82" t="str">
        <f>IF(بيانات!B1145&lt;&gt;"",بيانات!A1145,"")</f>
        <v/>
      </c>
      <c r="B1145" s="83" t="str">
        <f>IF(بيانات!B1145&lt;&gt;"",بيانات!B1145,"")</f>
        <v/>
      </c>
      <c r="C1145" s="83" t="str">
        <f>IF(بيانات!B1145&lt;&gt;"",بيانات!C1145,"")</f>
        <v/>
      </c>
      <c r="D1145" s="84" t="str">
        <f>IF(بيانات!B1145&lt;&gt;"",بيانات!J1145,"")</f>
        <v/>
      </c>
      <c r="E1145" s="85"/>
      <c r="F1145" s="86" t="str">
        <f t="shared" si="17"/>
        <v/>
      </c>
      <c r="G1145" s="87"/>
      <c r="H1145" s="88" t="str">
        <f>IF(بيانات!B1145&lt;&gt;"",بيانات!K1145,"")</f>
        <v/>
      </c>
      <c r="I1145" s="88" t="str">
        <f>IF(بيانات!B1145&lt;&gt;"",بيانات!P1145,"")</f>
        <v/>
      </c>
    </row>
    <row r="1146" spans="1:9" ht="21.75" customHeight="1">
      <c r="A1146" s="89" t="str">
        <f>IF(بيانات!B1146&lt;&gt;"",بيانات!A1146,"")</f>
        <v/>
      </c>
      <c r="B1146" s="90" t="str">
        <f>IF(بيانات!B1146&lt;&gt;"",بيانات!B1146,"")</f>
        <v/>
      </c>
      <c r="C1146" s="90" t="str">
        <f>IF(بيانات!B1146&lt;&gt;"",بيانات!C1146,"")</f>
        <v/>
      </c>
      <c r="D1146" s="91" t="str">
        <f>IF(بيانات!B1146&lt;&gt;"",بيانات!J1146,"")</f>
        <v/>
      </c>
      <c r="E1146" s="92"/>
      <c r="F1146" s="93" t="str">
        <f t="shared" si="17"/>
        <v/>
      </c>
      <c r="G1146" s="94"/>
      <c r="H1146" s="95" t="str">
        <f>IF(بيانات!B1146&lt;&gt;"",بيانات!K1146,"")</f>
        <v/>
      </c>
      <c r="I1146" s="95" t="str">
        <f>IF(بيانات!B1146&lt;&gt;"",بيانات!P1146,"")</f>
        <v/>
      </c>
    </row>
    <row r="1147" spans="1:9" ht="21.75" customHeight="1">
      <c r="A1147" s="82" t="str">
        <f>IF(بيانات!B1147&lt;&gt;"",بيانات!A1147,"")</f>
        <v/>
      </c>
      <c r="B1147" s="83" t="str">
        <f>IF(بيانات!B1147&lt;&gt;"",بيانات!B1147,"")</f>
        <v/>
      </c>
      <c r="C1147" s="83" t="str">
        <f>IF(بيانات!B1147&lt;&gt;"",بيانات!C1147,"")</f>
        <v/>
      </c>
      <c r="D1147" s="84" t="str">
        <f>IF(بيانات!B1147&lt;&gt;"",بيانات!J1147,"")</f>
        <v/>
      </c>
      <c r="E1147" s="85"/>
      <c r="F1147" s="86" t="str">
        <f t="shared" si="17"/>
        <v/>
      </c>
      <c r="G1147" s="87"/>
      <c r="H1147" s="88" t="str">
        <f>IF(بيانات!B1147&lt;&gt;"",بيانات!K1147,"")</f>
        <v/>
      </c>
      <c r="I1147" s="88" t="str">
        <f>IF(بيانات!B1147&lt;&gt;"",بيانات!P1147,"")</f>
        <v/>
      </c>
    </row>
    <row r="1148" spans="1:9" ht="21.75" customHeight="1">
      <c r="A1148" s="89" t="str">
        <f>IF(بيانات!B1148&lt;&gt;"",بيانات!A1148,"")</f>
        <v/>
      </c>
      <c r="B1148" s="90" t="str">
        <f>IF(بيانات!B1148&lt;&gt;"",بيانات!B1148,"")</f>
        <v/>
      </c>
      <c r="C1148" s="90" t="str">
        <f>IF(بيانات!B1148&lt;&gt;"",بيانات!C1148,"")</f>
        <v/>
      </c>
      <c r="D1148" s="91" t="str">
        <f>IF(بيانات!B1148&lt;&gt;"",بيانات!J1148,"")</f>
        <v/>
      </c>
      <c r="E1148" s="92"/>
      <c r="F1148" s="93" t="str">
        <f t="shared" si="17"/>
        <v/>
      </c>
      <c r="G1148" s="94"/>
      <c r="H1148" s="95" t="str">
        <f>IF(بيانات!B1148&lt;&gt;"",بيانات!K1148,"")</f>
        <v/>
      </c>
      <c r="I1148" s="95" t="str">
        <f>IF(بيانات!B1148&lt;&gt;"",بيانات!P1148,"")</f>
        <v/>
      </c>
    </row>
    <row r="1149" spans="1:9" ht="21.75" customHeight="1">
      <c r="A1149" s="82" t="str">
        <f>IF(بيانات!B1149&lt;&gt;"",بيانات!A1149,"")</f>
        <v/>
      </c>
      <c r="B1149" s="83" t="str">
        <f>IF(بيانات!B1149&lt;&gt;"",بيانات!B1149,"")</f>
        <v/>
      </c>
      <c r="C1149" s="83" t="str">
        <f>IF(بيانات!B1149&lt;&gt;"",بيانات!C1149,"")</f>
        <v/>
      </c>
      <c r="D1149" s="84" t="str">
        <f>IF(بيانات!B1149&lt;&gt;"",بيانات!J1149,"")</f>
        <v/>
      </c>
      <c r="E1149" s="85"/>
      <c r="F1149" s="86" t="str">
        <f t="shared" si="17"/>
        <v/>
      </c>
      <c r="G1149" s="87"/>
      <c r="H1149" s="88" t="str">
        <f>IF(بيانات!B1149&lt;&gt;"",بيانات!K1149,"")</f>
        <v/>
      </c>
      <c r="I1149" s="88" t="str">
        <f>IF(بيانات!B1149&lt;&gt;"",بيانات!P1149,"")</f>
        <v/>
      </c>
    </row>
    <row r="1150" spans="1:9" ht="21.75" customHeight="1">
      <c r="A1150" s="89" t="str">
        <f>IF(بيانات!B1150&lt;&gt;"",بيانات!A1150,"")</f>
        <v/>
      </c>
      <c r="B1150" s="90" t="str">
        <f>IF(بيانات!B1150&lt;&gt;"",بيانات!B1150,"")</f>
        <v/>
      </c>
      <c r="C1150" s="90" t="str">
        <f>IF(بيانات!B1150&lt;&gt;"",بيانات!C1150,"")</f>
        <v/>
      </c>
      <c r="D1150" s="91" t="str">
        <f>IF(بيانات!B1150&lt;&gt;"",بيانات!J1150,"")</f>
        <v/>
      </c>
      <c r="E1150" s="92"/>
      <c r="F1150" s="93" t="str">
        <f t="shared" si="17"/>
        <v/>
      </c>
      <c r="G1150" s="94"/>
      <c r="H1150" s="95" t="str">
        <f>IF(بيانات!B1150&lt;&gt;"",بيانات!K1150,"")</f>
        <v/>
      </c>
      <c r="I1150" s="95" t="str">
        <f>IF(بيانات!B1150&lt;&gt;"",بيانات!P1150,"")</f>
        <v/>
      </c>
    </row>
    <row r="1151" spans="1:9" ht="21.75" customHeight="1">
      <c r="A1151" s="82" t="str">
        <f>IF(بيانات!B1151&lt;&gt;"",بيانات!A1151,"")</f>
        <v/>
      </c>
      <c r="B1151" s="83" t="str">
        <f>IF(بيانات!B1151&lt;&gt;"",بيانات!B1151,"")</f>
        <v/>
      </c>
      <c r="C1151" s="83" t="str">
        <f>IF(بيانات!B1151&lt;&gt;"",بيانات!C1151,"")</f>
        <v/>
      </c>
      <c r="D1151" s="84" t="str">
        <f>IF(بيانات!B1151&lt;&gt;"",بيانات!J1151,"")</f>
        <v/>
      </c>
      <c r="E1151" s="85"/>
      <c r="F1151" s="86" t="str">
        <f t="shared" si="17"/>
        <v/>
      </c>
      <c r="G1151" s="87"/>
      <c r="H1151" s="88" t="str">
        <f>IF(بيانات!B1151&lt;&gt;"",بيانات!K1151,"")</f>
        <v/>
      </c>
      <c r="I1151" s="88" t="str">
        <f>IF(بيانات!B1151&lt;&gt;"",بيانات!P1151,"")</f>
        <v/>
      </c>
    </row>
    <row r="1152" spans="1:9" ht="21.75" customHeight="1">
      <c r="A1152" s="89" t="str">
        <f>IF(بيانات!B1152&lt;&gt;"",بيانات!A1152,"")</f>
        <v/>
      </c>
      <c r="B1152" s="90" t="str">
        <f>IF(بيانات!B1152&lt;&gt;"",بيانات!B1152,"")</f>
        <v/>
      </c>
      <c r="C1152" s="90" t="str">
        <f>IF(بيانات!B1152&lt;&gt;"",بيانات!C1152,"")</f>
        <v/>
      </c>
      <c r="D1152" s="91" t="str">
        <f>IF(بيانات!B1152&lt;&gt;"",بيانات!J1152,"")</f>
        <v/>
      </c>
      <c r="E1152" s="92"/>
      <c r="F1152" s="93" t="str">
        <f t="shared" si="17"/>
        <v/>
      </c>
      <c r="G1152" s="94"/>
      <c r="H1152" s="95" t="str">
        <f>IF(بيانات!B1152&lt;&gt;"",بيانات!K1152,"")</f>
        <v/>
      </c>
      <c r="I1152" s="95" t="str">
        <f>IF(بيانات!B1152&lt;&gt;"",بيانات!P1152,"")</f>
        <v/>
      </c>
    </row>
    <row r="1153" spans="1:9" ht="21.75" customHeight="1">
      <c r="A1153" s="82" t="str">
        <f>IF(بيانات!B1153&lt;&gt;"",بيانات!A1153,"")</f>
        <v/>
      </c>
      <c r="B1153" s="83" t="str">
        <f>IF(بيانات!B1153&lt;&gt;"",بيانات!B1153,"")</f>
        <v/>
      </c>
      <c r="C1153" s="83" t="str">
        <f>IF(بيانات!B1153&lt;&gt;"",بيانات!C1153,"")</f>
        <v/>
      </c>
      <c r="D1153" s="84" t="str">
        <f>IF(بيانات!B1153&lt;&gt;"",بيانات!J1153,"")</f>
        <v/>
      </c>
      <c r="E1153" s="85"/>
      <c r="F1153" s="86" t="str">
        <f t="shared" si="17"/>
        <v/>
      </c>
      <c r="G1153" s="87"/>
      <c r="H1153" s="88" t="str">
        <f>IF(بيانات!B1153&lt;&gt;"",بيانات!K1153,"")</f>
        <v/>
      </c>
      <c r="I1153" s="88" t="str">
        <f>IF(بيانات!B1153&lt;&gt;"",بيانات!P1153,"")</f>
        <v/>
      </c>
    </row>
    <row r="1154" spans="1:9" ht="21.75" customHeight="1">
      <c r="A1154" s="89" t="str">
        <f>IF(بيانات!B1154&lt;&gt;"",بيانات!A1154,"")</f>
        <v/>
      </c>
      <c r="B1154" s="90" t="str">
        <f>IF(بيانات!B1154&lt;&gt;"",بيانات!B1154,"")</f>
        <v/>
      </c>
      <c r="C1154" s="90" t="str">
        <f>IF(بيانات!B1154&lt;&gt;"",بيانات!C1154,"")</f>
        <v/>
      </c>
      <c r="D1154" s="91" t="str">
        <f>IF(بيانات!B1154&lt;&gt;"",بيانات!J1154,"")</f>
        <v/>
      </c>
      <c r="E1154" s="92"/>
      <c r="F1154" s="93" t="str">
        <f t="shared" si="17"/>
        <v/>
      </c>
      <c r="G1154" s="94"/>
      <c r="H1154" s="95" t="str">
        <f>IF(بيانات!B1154&lt;&gt;"",بيانات!K1154,"")</f>
        <v/>
      </c>
      <c r="I1154" s="95" t="str">
        <f>IF(بيانات!B1154&lt;&gt;"",بيانات!P1154,"")</f>
        <v/>
      </c>
    </row>
    <row r="1155" spans="1:9" ht="21.75" customHeight="1">
      <c r="A1155" s="82" t="str">
        <f>IF(بيانات!B1155&lt;&gt;"",بيانات!A1155,"")</f>
        <v/>
      </c>
      <c r="B1155" s="83" t="str">
        <f>IF(بيانات!B1155&lt;&gt;"",بيانات!B1155,"")</f>
        <v/>
      </c>
      <c r="C1155" s="83" t="str">
        <f>IF(بيانات!B1155&lt;&gt;"",بيانات!C1155,"")</f>
        <v/>
      </c>
      <c r="D1155" s="84" t="str">
        <f>IF(بيانات!B1155&lt;&gt;"",بيانات!J1155,"")</f>
        <v/>
      </c>
      <c r="E1155" s="85"/>
      <c r="F1155" s="86" t="str">
        <f t="shared" ref="F1155:F1218" si="18">IF(E1155="","",E1155+30)</f>
        <v/>
      </c>
      <c r="G1155" s="87"/>
      <c r="H1155" s="88" t="str">
        <f>IF(بيانات!B1155&lt;&gt;"",بيانات!K1155,"")</f>
        <v/>
      </c>
      <c r="I1155" s="88" t="str">
        <f>IF(بيانات!B1155&lt;&gt;"",بيانات!P1155,"")</f>
        <v/>
      </c>
    </row>
    <row r="1156" spans="1:9" ht="21.75" customHeight="1">
      <c r="A1156" s="89" t="str">
        <f>IF(بيانات!B1156&lt;&gt;"",بيانات!A1156,"")</f>
        <v/>
      </c>
      <c r="B1156" s="90" t="str">
        <f>IF(بيانات!B1156&lt;&gt;"",بيانات!B1156,"")</f>
        <v/>
      </c>
      <c r="C1156" s="90" t="str">
        <f>IF(بيانات!B1156&lt;&gt;"",بيانات!C1156,"")</f>
        <v/>
      </c>
      <c r="D1156" s="91" t="str">
        <f>IF(بيانات!B1156&lt;&gt;"",بيانات!J1156,"")</f>
        <v/>
      </c>
      <c r="E1156" s="92"/>
      <c r="F1156" s="93" t="str">
        <f t="shared" si="18"/>
        <v/>
      </c>
      <c r="G1156" s="94"/>
      <c r="H1156" s="95" t="str">
        <f>IF(بيانات!B1156&lt;&gt;"",بيانات!K1156,"")</f>
        <v/>
      </c>
      <c r="I1156" s="95" t="str">
        <f>IF(بيانات!B1156&lt;&gt;"",بيانات!P1156,"")</f>
        <v/>
      </c>
    </row>
    <row r="1157" spans="1:9" ht="21.75" customHeight="1">
      <c r="A1157" s="82" t="str">
        <f>IF(بيانات!B1157&lt;&gt;"",بيانات!A1157,"")</f>
        <v/>
      </c>
      <c r="B1157" s="83" t="str">
        <f>IF(بيانات!B1157&lt;&gt;"",بيانات!B1157,"")</f>
        <v/>
      </c>
      <c r="C1157" s="83" t="str">
        <f>IF(بيانات!B1157&lt;&gt;"",بيانات!C1157,"")</f>
        <v/>
      </c>
      <c r="D1157" s="84" t="str">
        <f>IF(بيانات!B1157&lt;&gt;"",بيانات!J1157,"")</f>
        <v/>
      </c>
      <c r="E1157" s="85"/>
      <c r="F1157" s="86" t="str">
        <f t="shared" si="18"/>
        <v/>
      </c>
      <c r="G1157" s="87"/>
      <c r="H1157" s="88" t="str">
        <f>IF(بيانات!B1157&lt;&gt;"",بيانات!K1157,"")</f>
        <v/>
      </c>
      <c r="I1157" s="88" t="str">
        <f>IF(بيانات!B1157&lt;&gt;"",بيانات!P1157,"")</f>
        <v/>
      </c>
    </row>
    <row r="1158" spans="1:9" ht="21.75" customHeight="1">
      <c r="A1158" s="89" t="str">
        <f>IF(بيانات!B1158&lt;&gt;"",بيانات!A1158,"")</f>
        <v/>
      </c>
      <c r="B1158" s="90" t="str">
        <f>IF(بيانات!B1158&lt;&gt;"",بيانات!B1158,"")</f>
        <v/>
      </c>
      <c r="C1158" s="90" t="str">
        <f>IF(بيانات!B1158&lt;&gt;"",بيانات!C1158,"")</f>
        <v/>
      </c>
      <c r="D1158" s="91" t="str">
        <f>IF(بيانات!B1158&lt;&gt;"",بيانات!J1158,"")</f>
        <v/>
      </c>
      <c r="E1158" s="92"/>
      <c r="F1158" s="93" t="str">
        <f t="shared" si="18"/>
        <v/>
      </c>
      <c r="G1158" s="94"/>
      <c r="H1158" s="95" t="str">
        <f>IF(بيانات!B1158&lt;&gt;"",بيانات!K1158,"")</f>
        <v/>
      </c>
      <c r="I1158" s="95" t="str">
        <f>IF(بيانات!B1158&lt;&gt;"",بيانات!P1158,"")</f>
        <v/>
      </c>
    </row>
    <row r="1159" spans="1:9" ht="21.75" customHeight="1">
      <c r="A1159" s="82" t="str">
        <f>IF(بيانات!B1159&lt;&gt;"",بيانات!A1159,"")</f>
        <v/>
      </c>
      <c r="B1159" s="83" t="str">
        <f>IF(بيانات!B1159&lt;&gt;"",بيانات!B1159,"")</f>
        <v/>
      </c>
      <c r="C1159" s="83" t="str">
        <f>IF(بيانات!B1159&lt;&gt;"",بيانات!C1159,"")</f>
        <v/>
      </c>
      <c r="D1159" s="84" t="str">
        <f>IF(بيانات!B1159&lt;&gt;"",بيانات!J1159,"")</f>
        <v/>
      </c>
      <c r="E1159" s="85"/>
      <c r="F1159" s="86" t="str">
        <f t="shared" si="18"/>
        <v/>
      </c>
      <c r="G1159" s="87"/>
      <c r="H1159" s="88" t="str">
        <f>IF(بيانات!B1159&lt;&gt;"",بيانات!K1159,"")</f>
        <v/>
      </c>
      <c r="I1159" s="88" t="str">
        <f>IF(بيانات!B1159&lt;&gt;"",بيانات!P1159,"")</f>
        <v/>
      </c>
    </row>
    <row r="1160" spans="1:9" ht="21.75" customHeight="1">
      <c r="A1160" s="89" t="str">
        <f>IF(بيانات!B1160&lt;&gt;"",بيانات!A1160,"")</f>
        <v/>
      </c>
      <c r="B1160" s="90" t="str">
        <f>IF(بيانات!B1160&lt;&gt;"",بيانات!B1160,"")</f>
        <v/>
      </c>
      <c r="C1160" s="90" t="str">
        <f>IF(بيانات!B1160&lt;&gt;"",بيانات!C1160,"")</f>
        <v/>
      </c>
      <c r="D1160" s="91" t="str">
        <f>IF(بيانات!B1160&lt;&gt;"",بيانات!J1160,"")</f>
        <v/>
      </c>
      <c r="E1160" s="92"/>
      <c r="F1160" s="93" t="str">
        <f t="shared" si="18"/>
        <v/>
      </c>
      <c r="G1160" s="94"/>
      <c r="H1160" s="95" t="str">
        <f>IF(بيانات!B1160&lt;&gt;"",بيانات!K1160,"")</f>
        <v/>
      </c>
      <c r="I1160" s="95" t="str">
        <f>IF(بيانات!B1160&lt;&gt;"",بيانات!P1160,"")</f>
        <v/>
      </c>
    </row>
    <row r="1161" spans="1:9" ht="21.75" customHeight="1">
      <c r="A1161" s="82" t="str">
        <f>IF(بيانات!B1161&lt;&gt;"",بيانات!A1161,"")</f>
        <v/>
      </c>
      <c r="B1161" s="83" t="str">
        <f>IF(بيانات!B1161&lt;&gt;"",بيانات!B1161,"")</f>
        <v/>
      </c>
      <c r="C1161" s="83" t="str">
        <f>IF(بيانات!B1161&lt;&gt;"",بيانات!C1161,"")</f>
        <v/>
      </c>
      <c r="D1161" s="84" t="str">
        <f>IF(بيانات!B1161&lt;&gt;"",بيانات!J1161,"")</f>
        <v/>
      </c>
      <c r="E1161" s="85"/>
      <c r="F1161" s="86" t="str">
        <f t="shared" si="18"/>
        <v/>
      </c>
      <c r="G1161" s="87"/>
      <c r="H1161" s="88" t="str">
        <f>IF(بيانات!B1161&lt;&gt;"",بيانات!K1161,"")</f>
        <v/>
      </c>
      <c r="I1161" s="88" t="str">
        <f>IF(بيانات!B1161&lt;&gt;"",بيانات!P1161,"")</f>
        <v/>
      </c>
    </row>
    <row r="1162" spans="1:9" ht="21.75" customHeight="1">
      <c r="A1162" s="89" t="str">
        <f>IF(بيانات!B1162&lt;&gt;"",بيانات!A1162,"")</f>
        <v/>
      </c>
      <c r="B1162" s="90" t="str">
        <f>IF(بيانات!B1162&lt;&gt;"",بيانات!B1162,"")</f>
        <v/>
      </c>
      <c r="C1162" s="90" t="str">
        <f>IF(بيانات!B1162&lt;&gt;"",بيانات!C1162,"")</f>
        <v/>
      </c>
      <c r="D1162" s="91" t="str">
        <f>IF(بيانات!B1162&lt;&gt;"",بيانات!J1162,"")</f>
        <v/>
      </c>
      <c r="E1162" s="92"/>
      <c r="F1162" s="93" t="str">
        <f t="shared" si="18"/>
        <v/>
      </c>
      <c r="G1162" s="94"/>
      <c r="H1162" s="95" t="str">
        <f>IF(بيانات!B1162&lt;&gt;"",بيانات!K1162,"")</f>
        <v/>
      </c>
      <c r="I1162" s="95" t="str">
        <f>IF(بيانات!B1162&lt;&gt;"",بيانات!P1162,"")</f>
        <v/>
      </c>
    </row>
    <row r="1163" spans="1:9" ht="21.75" customHeight="1">
      <c r="A1163" s="82" t="str">
        <f>IF(بيانات!B1163&lt;&gt;"",بيانات!A1163,"")</f>
        <v/>
      </c>
      <c r="B1163" s="83" t="str">
        <f>IF(بيانات!B1163&lt;&gt;"",بيانات!B1163,"")</f>
        <v/>
      </c>
      <c r="C1163" s="83" t="str">
        <f>IF(بيانات!B1163&lt;&gt;"",بيانات!C1163,"")</f>
        <v/>
      </c>
      <c r="D1163" s="84" t="str">
        <f>IF(بيانات!B1163&lt;&gt;"",بيانات!J1163,"")</f>
        <v/>
      </c>
      <c r="E1163" s="85"/>
      <c r="F1163" s="86" t="str">
        <f t="shared" si="18"/>
        <v/>
      </c>
      <c r="G1163" s="87"/>
      <c r="H1163" s="88" t="str">
        <f>IF(بيانات!B1163&lt;&gt;"",بيانات!K1163,"")</f>
        <v/>
      </c>
      <c r="I1163" s="88" t="str">
        <f>IF(بيانات!B1163&lt;&gt;"",بيانات!P1163,"")</f>
        <v/>
      </c>
    </row>
    <row r="1164" spans="1:9" ht="21.75" customHeight="1">
      <c r="A1164" s="89" t="str">
        <f>IF(بيانات!B1164&lt;&gt;"",بيانات!A1164,"")</f>
        <v/>
      </c>
      <c r="B1164" s="90" t="str">
        <f>IF(بيانات!B1164&lt;&gt;"",بيانات!B1164,"")</f>
        <v/>
      </c>
      <c r="C1164" s="90" t="str">
        <f>IF(بيانات!B1164&lt;&gt;"",بيانات!C1164,"")</f>
        <v/>
      </c>
      <c r="D1164" s="91" t="str">
        <f>IF(بيانات!B1164&lt;&gt;"",بيانات!J1164,"")</f>
        <v/>
      </c>
      <c r="E1164" s="92"/>
      <c r="F1164" s="93" t="str">
        <f t="shared" si="18"/>
        <v/>
      </c>
      <c r="G1164" s="94"/>
      <c r="H1164" s="95" t="str">
        <f>IF(بيانات!B1164&lt;&gt;"",بيانات!K1164,"")</f>
        <v/>
      </c>
      <c r="I1164" s="95" t="str">
        <f>IF(بيانات!B1164&lt;&gt;"",بيانات!P1164,"")</f>
        <v/>
      </c>
    </row>
    <row r="1165" spans="1:9" ht="21.75" customHeight="1">
      <c r="A1165" s="82" t="str">
        <f>IF(بيانات!B1165&lt;&gt;"",بيانات!A1165,"")</f>
        <v/>
      </c>
      <c r="B1165" s="83" t="str">
        <f>IF(بيانات!B1165&lt;&gt;"",بيانات!B1165,"")</f>
        <v/>
      </c>
      <c r="C1165" s="83" t="str">
        <f>IF(بيانات!B1165&lt;&gt;"",بيانات!C1165,"")</f>
        <v/>
      </c>
      <c r="D1165" s="84" t="str">
        <f>IF(بيانات!B1165&lt;&gt;"",بيانات!J1165,"")</f>
        <v/>
      </c>
      <c r="E1165" s="85"/>
      <c r="F1165" s="86" t="str">
        <f t="shared" si="18"/>
        <v/>
      </c>
      <c r="G1165" s="87"/>
      <c r="H1165" s="88" t="str">
        <f>IF(بيانات!B1165&lt;&gt;"",بيانات!K1165,"")</f>
        <v/>
      </c>
      <c r="I1165" s="88" t="str">
        <f>IF(بيانات!B1165&lt;&gt;"",بيانات!P1165,"")</f>
        <v/>
      </c>
    </row>
    <row r="1166" spans="1:9" ht="21.75" customHeight="1">
      <c r="A1166" s="89" t="str">
        <f>IF(بيانات!B1166&lt;&gt;"",بيانات!A1166,"")</f>
        <v/>
      </c>
      <c r="B1166" s="90" t="str">
        <f>IF(بيانات!B1166&lt;&gt;"",بيانات!B1166,"")</f>
        <v/>
      </c>
      <c r="C1166" s="90" t="str">
        <f>IF(بيانات!B1166&lt;&gt;"",بيانات!C1166,"")</f>
        <v/>
      </c>
      <c r="D1166" s="91" t="str">
        <f>IF(بيانات!B1166&lt;&gt;"",بيانات!J1166,"")</f>
        <v/>
      </c>
      <c r="E1166" s="92"/>
      <c r="F1166" s="93" t="str">
        <f t="shared" si="18"/>
        <v/>
      </c>
      <c r="G1166" s="94"/>
      <c r="H1166" s="95" t="str">
        <f>IF(بيانات!B1166&lt;&gt;"",بيانات!K1166,"")</f>
        <v/>
      </c>
      <c r="I1166" s="95" t="str">
        <f>IF(بيانات!B1166&lt;&gt;"",بيانات!P1166,"")</f>
        <v/>
      </c>
    </row>
    <row r="1167" spans="1:9" ht="21.75" customHeight="1">
      <c r="A1167" s="82" t="str">
        <f>IF(بيانات!B1167&lt;&gt;"",بيانات!A1167,"")</f>
        <v/>
      </c>
      <c r="B1167" s="83" t="str">
        <f>IF(بيانات!B1167&lt;&gt;"",بيانات!B1167,"")</f>
        <v/>
      </c>
      <c r="C1167" s="83" t="str">
        <f>IF(بيانات!B1167&lt;&gt;"",بيانات!C1167,"")</f>
        <v/>
      </c>
      <c r="D1167" s="84" t="str">
        <f>IF(بيانات!B1167&lt;&gt;"",بيانات!J1167,"")</f>
        <v/>
      </c>
      <c r="E1167" s="85"/>
      <c r="F1167" s="86" t="str">
        <f t="shared" si="18"/>
        <v/>
      </c>
      <c r="G1167" s="87"/>
      <c r="H1167" s="88" t="str">
        <f>IF(بيانات!B1167&lt;&gt;"",بيانات!K1167,"")</f>
        <v/>
      </c>
      <c r="I1167" s="88" t="str">
        <f>IF(بيانات!B1167&lt;&gt;"",بيانات!P1167,"")</f>
        <v/>
      </c>
    </row>
    <row r="1168" spans="1:9" ht="21.75" customHeight="1">
      <c r="A1168" s="89" t="str">
        <f>IF(بيانات!B1168&lt;&gt;"",بيانات!A1168,"")</f>
        <v/>
      </c>
      <c r="B1168" s="90" t="str">
        <f>IF(بيانات!B1168&lt;&gt;"",بيانات!B1168,"")</f>
        <v/>
      </c>
      <c r="C1168" s="90" t="str">
        <f>IF(بيانات!B1168&lt;&gt;"",بيانات!C1168,"")</f>
        <v/>
      </c>
      <c r="D1168" s="91" t="str">
        <f>IF(بيانات!B1168&lt;&gt;"",بيانات!J1168,"")</f>
        <v/>
      </c>
      <c r="E1168" s="92"/>
      <c r="F1168" s="93" t="str">
        <f t="shared" si="18"/>
        <v/>
      </c>
      <c r="G1168" s="94"/>
      <c r="H1168" s="95" t="str">
        <f>IF(بيانات!B1168&lt;&gt;"",بيانات!K1168,"")</f>
        <v/>
      </c>
      <c r="I1168" s="95" t="str">
        <f>IF(بيانات!B1168&lt;&gt;"",بيانات!P1168,"")</f>
        <v/>
      </c>
    </row>
    <row r="1169" spans="1:9" ht="21.75" customHeight="1">
      <c r="A1169" s="82" t="str">
        <f>IF(بيانات!B1169&lt;&gt;"",بيانات!A1169,"")</f>
        <v/>
      </c>
      <c r="B1169" s="83" t="str">
        <f>IF(بيانات!B1169&lt;&gt;"",بيانات!B1169,"")</f>
        <v/>
      </c>
      <c r="C1169" s="83" t="str">
        <f>IF(بيانات!B1169&lt;&gt;"",بيانات!C1169,"")</f>
        <v/>
      </c>
      <c r="D1169" s="84" t="str">
        <f>IF(بيانات!B1169&lt;&gt;"",بيانات!J1169,"")</f>
        <v/>
      </c>
      <c r="E1169" s="85"/>
      <c r="F1169" s="86" t="str">
        <f t="shared" si="18"/>
        <v/>
      </c>
      <c r="G1169" s="87"/>
      <c r="H1169" s="88" t="str">
        <f>IF(بيانات!B1169&lt;&gt;"",بيانات!K1169,"")</f>
        <v/>
      </c>
      <c r="I1169" s="88" t="str">
        <f>IF(بيانات!B1169&lt;&gt;"",بيانات!P1169,"")</f>
        <v/>
      </c>
    </row>
    <row r="1170" spans="1:9" ht="21.75" customHeight="1">
      <c r="A1170" s="89" t="str">
        <f>IF(بيانات!B1170&lt;&gt;"",بيانات!A1170,"")</f>
        <v/>
      </c>
      <c r="B1170" s="90" t="str">
        <f>IF(بيانات!B1170&lt;&gt;"",بيانات!B1170,"")</f>
        <v/>
      </c>
      <c r="C1170" s="90" t="str">
        <f>IF(بيانات!B1170&lt;&gt;"",بيانات!C1170,"")</f>
        <v/>
      </c>
      <c r="D1170" s="91" t="str">
        <f>IF(بيانات!B1170&lt;&gt;"",بيانات!J1170,"")</f>
        <v/>
      </c>
      <c r="E1170" s="92"/>
      <c r="F1170" s="93" t="str">
        <f t="shared" si="18"/>
        <v/>
      </c>
      <c r="G1170" s="94"/>
      <c r="H1170" s="95" t="str">
        <f>IF(بيانات!B1170&lt;&gt;"",بيانات!K1170,"")</f>
        <v/>
      </c>
      <c r="I1170" s="95" t="str">
        <f>IF(بيانات!B1170&lt;&gt;"",بيانات!P1170,"")</f>
        <v/>
      </c>
    </row>
    <row r="1171" spans="1:9" ht="21.75" customHeight="1">
      <c r="A1171" s="82" t="str">
        <f>IF(بيانات!B1171&lt;&gt;"",بيانات!A1171,"")</f>
        <v/>
      </c>
      <c r="B1171" s="83" t="str">
        <f>IF(بيانات!B1171&lt;&gt;"",بيانات!B1171,"")</f>
        <v/>
      </c>
      <c r="C1171" s="83" t="str">
        <f>IF(بيانات!B1171&lt;&gt;"",بيانات!C1171,"")</f>
        <v/>
      </c>
      <c r="D1171" s="84" t="str">
        <f>IF(بيانات!B1171&lt;&gt;"",بيانات!J1171,"")</f>
        <v/>
      </c>
      <c r="E1171" s="85"/>
      <c r="F1171" s="86" t="str">
        <f t="shared" si="18"/>
        <v/>
      </c>
      <c r="G1171" s="87"/>
      <c r="H1171" s="88" t="str">
        <f>IF(بيانات!B1171&lt;&gt;"",بيانات!K1171,"")</f>
        <v/>
      </c>
      <c r="I1171" s="88" t="str">
        <f>IF(بيانات!B1171&lt;&gt;"",بيانات!P1171,"")</f>
        <v/>
      </c>
    </row>
    <row r="1172" spans="1:9" ht="21.75" customHeight="1">
      <c r="A1172" s="89" t="str">
        <f>IF(بيانات!B1172&lt;&gt;"",بيانات!A1172,"")</f>
        <v/>
      </c>
      <c r="B1172" s="90" t="str">
        <f>IF(بيانات!B1172&lt;&gt;"",بيانات!B1172,"")</f>
        <v/>
      </c>
      <c r="C1172" s="90" t="str">
        <f>IF(بيانات!B1172&lt;&gt;"",بيانات!C1172,"")</f>
        <v/>
      </c>
      <c r="D1172" s="91" t="str">
        <f>IF(بيانات!B1172&lt;&gt;"",بيانات!J1172,"")</f>
        <v/>
      </c>
      <c r="E1172" s="92"/>
      <c r="F1172" s="93" t="str">
        <f t="shared" si="18"/>
        <v/>
      </c>
      <c r="G1172" s="94"/>
      <c r="H1172" s="95" t="str">
        <f>IF(بيانات!B1172&lt;&gt;"",بيانات!K1172,"")</f>
        <v/>
      </c>
      <c r="I1172" s="95" t="str">
        <f>IF(بيانات!B1172&lt;&gt;"",بيانات!P1172,"")</f>
        <v/>
      </c>
    </row>
    <row r="1173" spans="1:9" ht="21.75" customHeight="1">
      <c r="A1173" s="82" t="str">
        <f>IF(بيانات!B1173&lt;&gt;"",بيانات!A1173,"")</f>
        <v/>
      </c>
      <c r="B1173" s="83" t="str">
        <f>IF(بيانات!B1173&lt;&gt;"",بيانات!B1173,"")</f>
        <v/>
      </c>
      <c r="C1173" s="83" t="str">
        <f>IF(بيانات!B1173&lt;&gt;"",بيانات!C1173,"")</f>
        <v/>
      </c>
      <c r="D1173" s="84" t="str">
        <f>IF(بيانات!B1173&lt;&gt;"",بيانات!J1173,"")</f>
        <v/>
      </c>
      <c r="E1173" s="85"/>
      <c r="F1173" s="86" t="str">
        <f t="shared" si="18"/>
        <v/>
      </c>
      <c r="G1173" s="87"/>
      <c r="H1173" s="88" t="str">
        <f>IF(بيانات!B1173&lt;&gt;"",بيانات!K1173,"")</f>
        <v/>
      </c>
      <c r="I1173" s="88" t="str">
        <f>IF(بيانات!B1173&lt;&gt;"",بيانات!P1173,"")</f>
        <v/>
      </c>
    </row>
    <row r="1174" spans="1:9" ht="21.75" customHeight="1">
      <c r="A1174" s="89" t="str">
        <f>IF(بيانات!B1174&lt;&gt;"",بيانات!A1174,"")</f>
        <v/>
      </c>
      <c r="B1174" s="90" t="str">
        <f>IF(بيانات!B1174&lt;&gt;"",بيانات!B1174,"")</f>
        <v/>
      </c>
      <c r="C1174" s="90" t="str">
        <f>IF(بيانات!B1174&lt;&gt;"",بيانات!C1174,"")</f>
        <v/>
      </c>
      <c r="D1174" s="91" t="str">
        <f>IF(بيانات!B1174&lt;&gt;"",بيانات!J1174,"")</f>
        <v/>
      </c>
      <c r="E1174" s="92"/>
      <c r="F1174" s="93" t="str">
        <f t="shared" si="18"/>
        <v/>
      </c>
      <c r="G1174" s="94"/>
      <c r="H1174" s="95" t="str">
        <f>IF(بيانات!B1174&lt;&gt;"",بيانات!K1174,"")</f>
        <v/>
      </c>
      <c r="I1174" s="95" t="str">
        <f>IF(بيانات!B1174&lt;&gt;"",بيانات!P1174,"")</f>
        <v/>
      </c>
    </row>
    <row r="1175" spans="1:9" ht="21.75" customHeight="1">
      <c r="A1175" s="82" t="str">
        <f>IF(بيانات!B1175&lt;&gt;"",بيانات!A1175,"")</f>
        <v/>
      </c>
      <c r="B1175" s="83" t="str">
        <f>IF(بيانات!B1175&lt;&gt;"",بيانات!B1175,"")</f>
        <v/>
      </c>
      <c r="C1175" s="83" t="str">
        <f>IF(بيانات!B1175&lt;&gt;"",بيانات!C1175,"")</f>
        <v/>
      </c>
      <c r="D1175" s="84" t="str">
        <f>IF(بيانات!B1175&lt;&gt;"",بيانات!J1175,"")</f>
        <v/>
      </c>
      <c r="E1175" s="85"/>
      <c r="F1175" s="86" t="str">
        <f t="shared" si="18"/>
        <v/>
      </c>
      <c r="G1175" s="87"/>
      <c r="H1175" s="88" t="str">
        <f>IF(بيانات!B1175&lt;&gt;"",بيانات!K1175,"")</f>
        <v/>
      </c>
      <c r="I1175" s="88" t="str">
        <f>IF(بيانات!B1175&lt;&gt;"",بيانات!P1175,"")</f>
        <v/>
      </c>
    </row>
    <row r="1176" spans="1:9" ht="21.75" customHeight="1">
      <c r="A1176" s="89" t="str">
        <f>IF(بيانات!B1176&lt;&gt;"",بيانات!A1176,"")</f>
        <v/>
      </c>
      <c r="B1176" s="90" t="str">
        <f>IF(بيانات!B1176&lt;&gt;"",بيانات!B1176,"")</f>
        <v/>
      </c>
      <c r="C1176" s="90" t="str">
        <f>IF(بيانات!B1176&lt;&gt;"",بيانات!C1176,"")</f>
        <v/>
      </c>
      <c r="D1176" s="91" t="str">
        <f>IF(بيانات!B1176&lt;&gt;"",بيانات!J1176,"")</f>
        <v/>
      </c>
      <c r="E1176" s="92"/>
      <c r="F1176" s="93" t="str">
        <f t="shared" si="18"/>
        <v/>
      </c>
      <c r="G1176" s="94"/>
      <c r="H1176" s="95" t="str">
        <f>IF(بيانات!B1176&lt;&gt;"",بيانات!K1176,"")</f>
        <v/>
      </c>
      <c r="I1176" s="95" t="str">
        <f>IF(بيانات!B1176&lt;&gt;"",بيانات!P1176,"")</f>
        <v/>
      </c>
    </row>
    <row r="1177" spans="1:9" ht="21.75" customHeight="1">
      <c r="A1177" s="82" t="str">
        <f>IF(بيانات!B1177&lt;&gt;"",بيانات!A1177,"")</f>
        <v/>
      </c>
      <c r="B1177" s="83" t="str">
        <f>IF(بيانات!B1177&lt;&gt;"",بيانات!B1177,"")</f>
        <v/>
      </c>
      <c r="C1177" s="83" t="str">
        <f>IF(بيانات!B1177&lt;&gt;"",بيانات!C1177,"")</f>
        <v/>
      </c>
      <c r="D1177" s="84" t="str">
        <f>IF(بيانات!B1177&lt;&gt;"",بيانات!J1177,"")</f>
        <v/>
      </c>
      <c r="E1177" s="85"/>
      <c r="F1177" s="86" t="str">
        <f t="shared" si="18"/>
        <v/>
      </c>
      <c r="G1177" s="87"/>
      <c r="H1177" s="88" t="str">
        <f>IF(بيانات!B1177&lt;&gt;"",بيانات!K1177,"")</f>
        <v/>
      </c>
      <c r="I1177" s="88" t="str">
        <f>IF(بيانات!B1177&lt;&gt;"",بيانات!P1177,"")</f>
        <v/>
      </c>
    </row>
    <row r="1178" spans="1:9" ht="21.75" customHeight="1">
      <c r="A1178" s="89" t="str">
        <f>IF(بيانات!B1178&lt;&gt;"",بيانات!A1178,"")</f>
        <v/>
      </c>
      <c r="B1178" s="90" t="str">
        <f>IF(بيانات!B1178&lt;&gt;"",بيانات!B1178,"")</f>
        <v/>
      </c>
      <c r="C1178" s="90" t="str">
        <f>IF(بيانات!B1178&lt;&gt;"",بيانات!C1178,"")</f>
        <v/>
      </c>
      <c r="D1178" s="91" t="str">
        <f>IF(بيانات!B1178&lt;&gt;"",بيانات!J1178,"")</f>
        <v/>
      </c>
      <c r="E1178" s="92"/>
      <c r="F1178" s="93" t="str">
        <f t="shared" si="18"/>
        <v/>
      </c>
      <c r="G1178" s="94"/>
      <c r="H1178" s="95" t="str">
        <f>IF(بيانات!B1178&lt;&gt;"",بيانات!K1178,"")</f>
        <v/>
      </c>
      <c r="I1178" s="95" t="str">
        <f>IF(بيانات!B1178&lt;&gt;"",بيانات!P1178,"")</f>
        <v/>
      </c>
    </row>
    <row r="1179" spans="1:9" ht="21.75" customHeight="1">
      <c r="A1179" s="82" t="str">
        <f>IF(بيانات!B1179&lt;&gt;"",بيانات!A1179,"")</f>
        <v/>
      </c>
      <c r="B1179" s="83" t="str">
        <f>IF(بيانات!B1179&lt;&gt;"",بيانات!B1179,"")</f>
        <v/>
      </c>
      <c r="C1179" s="83" t="str">
        <f>IF(بيانات!B1179&lt;&gt;"",بيانات!C1179,"")</f>
        <v/>
      </c>
      <c r="D1179" s="84" t="str">
        <f>IF(بيانات!B1179&lt;&gt;"",بيانات!J1179,"")</f>
        <v/>
      </c>
      <c r="E1179" s="85"/>
      <c r="F1179" s="86" t="str">
        <f t="shared" si="18"/>
        <v/>
      </c>
      <c r="G1179" s="87"/>
      <c r="H1179" s="88" t="str">
        <f>IF(بيانات!B1179&lt;&gt;"",بيانات!K1179,"")</f>
        <v/>
      </c>
      <c r="I1179" s="88" t="str">
        <f>IF(بيانات!B1179&lt;&gt;"",بيانات!P1179,"")</f>
        <v/>
      </c>
    </row>
    <row r="1180" spans="1:9" ht="21.75" customHeight="1">
      <c r="A1180" s="89" t="str">
        <f>IF(بيانات!B1180&lt;&gt;"",بيانات!A1180,"")</f>
        <v/>
      </c>
      <c r="B1180" s="90" t="str">
        <f>IF(بيانات!B1180&lt;&gt;"",بيانات!B1180,"")</f>
        <v/>
      </c>
      <c r="C1180" s="90" t="str">
        <f>IF(بيانات!B1180&lt;&gt;"",بيانات!C1180,"")</f>
        <v/>
      </c>
      <c r="D1180" s="91" t="str">
        <f>IF(بيانات!B1180&lt;&gt;"",بيانات!J1180,"")</f>
        <v/>
      </c>
      <c r="E1180" s="92"/>
      <c r="F1180" s="93" t="str">
        <f t="shared" si="18"/>
        <v/>
      </c>
      <c r="G1180" s="94"/>
      <c r="H1180" s="95" t="str">
        <f>IF(بيانات!B1180&lt;&gt;"",بيانات!K1180,"")</f>
        <v/>
      </c>
      <c r="I1180" s="95" t="str">
        <f>IF(بيانات!B1180&lt;&gt;"",بيانات!P1180,"")</f>
        <v/>
      </c>
    </row>
    <row r="1181" spans="1:9" ht="21.75" customHeight="1">
      <c r="A1181" s="82" t="str">
        <f>IF(بيانات!B1181&lt;&gt;"",بيانات!A1181,"")</f>
        <v/>
      </c>
      <c r="B1181" s="83" t="str">
        <f>IF(بيانات!B1181&lt;&gt;"",بيانات!B1181,"")</f>
        <v/>
      </c>
      <c r="C1181" s="83" t="str">
        <f>IF(بيانات!B1181&lt;&gt;"",بيانات!C1181,"")</f>
        <v/>
      </c>
      <c r="D1181" s="84" t="str">
        <f>IF(بيانات!B1181&lt;&gt;"",بيانات!J1181,"")</f>
        <v/>
      </c>
      <c r="E1181" s="85"/>
      <c r="F1181" s="86" t="str">
        <f t="shared" si="18"/>
        <v/>
      </c>
      <c r="G1181" s="87"/>
      <c r="H1181" s="88" t="str">
        <f>IF(بيانات!B1181&lt;&gt;"",بيانات!K1181,"")</f>
        <v/>
      </c>
      <c r="I1181" s="88" t="str">
        <f>IF(بيانات!B1181&lt;&gt;"",بيانات!P1181,"")</f>
        <v/>
      </c>
    </row>
    <row r="1182" spans="1:9" ht="21.75" customHeight="1">
      <c r="A1182" s="89" t="str">
        <f>IF(بيانات!B1182&lt;&gt;"",بيانات!A1182,"")</f>
        <v/>
      </c>
      <c r="B1182" s="90" t="str">
        <f>IF(بيانات!B1182&lt;&gt;"",بيانات!B1182,"")</f>
        <v/>
      </c>
      <c r="C1182" s="90" t="str">
        <f>IF(بيانات!B1182&lt;&gt;"",بيانات!C1182,"")</f>
        <v/>
      </c>
      <c r="D1182" s="91" t="str">
        <f>IF(بيانات!B1182&lt;&gt;"",بيانات!J1182,"")</f>
        <v/>
      </c>
      <c r="E1182" s="92"/>
      <c r="F1182" s="93" t="str">
        <f t="shared" si="18"/>
        <v/>
      </c>
      <c r="G1182" s="94"/>
      <c r="H1182" s="95" t="str">
        <f>IF(بيانات!B1182&lt;&gt;"",بيانات!K1182,"")</f>
        <v/>
      </c>
      <c r="I1182" s="95" t="str">
        <f>IF(بيانات!B1182&lt;&gt;"",بيانات!P1182,"")</f>
        <v/>
      </c>
    </row>
    <row r="1183" spans="1:9" ht="21.75" customHeight="1">
      <c r="A1183" s="82" t="str">
        <f>IF(بيانات!B1183&lt;&gt;"",بيانات!A1183,"")</f>
        <v/>
      </c>
      <c r="B1183" s="83" t="str">
        <f>IF(بيانات!B1183&lt;&gt;"",بيانات!B1183,"")</f>
        <v/>
      </c>
      <c r="C1183" s="83" t="str">
        <f>IF(بيانات!B1183&lt;&gt;"",بيانات!C1183,"")</f>
        <v/>
      </c>
      <c r="D1183" s="84" t="str">
        <f>IF(بيانات!B1183&lt;&gt;"",بيانات!J1183,"")</f>
        <v/>
      </c>
      <c r="E1183" s="85"/>
      <c r="F1183" s="86" t="str">
        <f t="shared" si="18"/>
        <v/>
      </c>
      <c r="G1183" s="87"/>
      <c r="H1183" s="88" t="str">
        <f>IF(بيانات!B1183&lt;&gt;"",بيانات!K1183,"")</f>
        <v/>
      </c>
      <c r="I1183" s="88" t="str">
        <f>IF(بيانات!B1183&lt;&gt;"",بيانات!P1183,"")</f>
        <v/>
      </c>
    </row>
    <row r="1184" spans="1:9" ht="21.75" customHeight="1">
      <c r="A1184" s="89" t="str">
        <f>IF(بيانات!B1184&lt;&gt;"",بيانات!A1184,"")</f>
        <v/>
      </c>
      <c r="B1184" s="90" t="str">
        <f>IF(بيانات!B1184&lt;&gt;"",بيانات!B1184,"")</f>
        <v/>
      </c>
      <c r="C1184" s="90" t="str">
        <f>IF(بيانات!B1184&lt;&gt;"",بيانات!C1184,"")</f>
        <v/>
      </c>
      <c r="D1184" s="91" t="str">
        <f>IF(بيانات!B1184&lt;&gt;"",بيانات!J1184,"")</f>
        <v/>
      </c>
      <c r="E1184" s="92"/>
      <c r="F1184" s="93" t="str">
        <f t="shared" si="18"/>
        <v/>
      </c>
      <c r="G1184" s="94"/>
      <c r="H1184" s="95" t="str">
        <f>IF(بيانات!B1184&lt;&gt;"",بيانات!K1184,"")</f>
        <v/>
      </c>
      <c r="I1184" s="95" t="str">
        <f>IF(بيانات!B1184&lt;&gt;"",بيانات!P1184,"")</f>
        <v/>
      </c>
    </row>
    <row r="1185" spans="1:9" ht="21.75" customHeight="1">
      <c r="A1185" s="82" t="str">
        <f>IF(بيانات!B1185&lt;&gt;"",بيانات!A1185,"")</f>
        <v/>
      </c>
      <c r="B1185" s="83" t="str">
        <f>IF(بيانات!B1185&lt;&gt;"",بيانات!B1185,"")</f>
        <v/>
      </c>
      <c r="C1185" s="83" t="str">
        <f>IF(بيانات!B1185&lt;&gt;"",بيانات!C1185,"")</f>
        <v/>
      </c>
      <c r="D1185" s="84" t="str">
        <f>IF(بيانات!B1185&lt;&gt;"",بيانات!J1185,"")</f>
        <v/>
      </c>
      <c r="E1185" s="85"/>
      <c r="F1185" s="86" t="str">
        <f t="shared" si="18"/>
        <v/>
      </c>
      <c r="G1185" s="87"/>
      <c r="H1185" s="88" t="str">
        <f>IF(بيانات!B1185&lt;&gt;"",بيانات!K1185,"")</f>
        <v/>
      </c>
      <c r="I1185" s="88" t="str">
        <f>IF(بيانات!B1185&lt;&gt;"",بيانات!P1185,"")</f>
        <v/>
      </c>
    </row>
    <row r="1186" spans="1:9" ht="21.75" customHeight="1">
      <c r="A1186" s="89" t="str">
        <f>IF(بيانات!B1186&lt;&gt;"",بيانات!A1186,"")</f>
        <v/>
      </c>
      <c r="B1186" s="90" t="str">
        <f>IF(بيانات!B1186&lt;&gt;"",بيانات!B1186,"")</f>
        <v/>
      </c>
      <c r="C1186" s="90" t="str">
        <f>IF(بيانات!B1186&lt;&gt;"",بيانات!C1186,"")</f>
        <v/>
      </c>
      <c r="D1186" s="91" t="str">
        <f>IF(بيانات!B1186&lt;&gt;"",بيانات!J1186,"")</f>
        <v/>
      </c>
      <c r="E1186" s="92"/>
      <c r="F1186" s="93" t="str">
        <f t="shared" si="18"/>
        <v/>
      </c>
      <c r="G1186" s="94"/>
      <c r="H1186" s="95" t="str">
        <f>IF(بيانات!B1186&lt;&gt;"",بيانات!K1186,"")</f>
        <v/>
      </c>
      <c r="I1186" s="95" t="str">
        <f>IF(بيانات!B1186&lt;&gt;"",بيانات!P1186,"")</f>
        <v/>
      </c>
    </row>
    <row r="1187" spans="1:9" ht="21.75" customHeight="1">
      <c r="A1187" s="82" t="str">
        <f>IF(بيانات!B1187&lt;&gt;"",بيانات!A1187,"")</f>
        <v/>
      </c>
      <c r="B1187" s="83" t="str">
        <f>IF(بيانات!B1187&lt;&gt;"",بيانات!B1187,"")</f>
        <v/>
      </c>
      <c r="C1187" s="83" t="str">
        <f>IF(بيانات!B1187&lt;&gt;"",بيانات!C1187,"")</f>
        <v/>
      </c>
      <c r="D1187" s="84" t="str">
        <f>IF(بيانات!B1187&lt;&gt;"",بيانات!J1187,"")</f>
        <v/>
      </c>
      <c r="E1187" s="85"/>
      <c r="F1187" s="86" t="str">
        <f t="shared" si="18"/>
        <v/>
      </c>
      <c r="G1187" s="87"/>
      <c r="H1187" s="88" t="str">
        <f>IF(بيانات!B1187&lt;&gt;"",بيانات!K1187,"")</f>
        <v/>
      </c>
      <c r="I1187" s="88" t="str">
        <f>IF(بيانات!B1187&lt;&gt;"",بيانات!P1187,"")</f>
        <v/>
      </c>
    </row>
    <row r="1188" spans="1:9" ht="21.75" customHeight="1">
      <c r="A1188" s="89" t="str">
        <f>IF(بيانات!B1188&lt;&gt;"",بيانات!A1188,"")</f>
        <v/>
      </c>
      <c r="B1188" s="90" t="str">
        <f>IF(بيانات!B1188&lt;&gt;"",بيانات!B1188,"")</f>
        <v/>
      </c>
      <c r="C1188" s="90" t="str">
        <f>IF(بيانات!B1188&lt;&gt;"",بيانات!C1188,"")</f>
        <v/>
      </c>
      <c r="D1188" s="91" t="str">
        <f>IF(بيانات!B1188&lt;&gt;"",بيانات!J1188,"")</f>
        <v/>
      </c>
      <c r="E1188" s="92"/>
      <c r="F1188" s="93" t="str">
        <f t="shared" si="18"/>
        <v/>
      </c>
      <c r="G1188" s="94"/>
      <c r="H1188" s="95" t="str">
        <f>IF(بيانات!B1188&lt;&gt;"",بيانات!K1188,"")</f>
        <v/>
      </c>
      <c r="I1188" s="95" t="str">
        <f>IF(بيانات!B1188&lt;&gt;"",بيانات!P1188,"")</f>
        <v/>
      </c>
    </row>
    <row r="1189" spans="1:9" ht="21.75" customHeight="1">
      <c r="A1189" s="82" t="str">
        <f>IF(بيانات!B1189&lt;&gt;"",بيانات!A1189,"")</f>
        <v/>
      </c>
      <c r="B1189" s="83" t="str">
        <f>IF(بيانات!B1189&lt;&gt;"",بيانات!B1189,"")</f>
        <v/>
      </c>
      <c r="C1189" s="83" t="str">
        <f>IF(بيانات!B1189&lt;&gt;"",بيانات!C1189,"")</f>
        <v/>
      </c>
      <c r="D1189" s="84" t="str">
        <f>IF(بيانات!B1189&lt;&gt;"",بيانات!J1189,"")</f>
        <v/>
      </c>
      <c r="E1189" s="85"/>
      <c r="F1189" s="86" t="str">
        <f t="shared" si="18"/>
        <v/>
      </c>
      <c r="G1189" s="87"/>
      <c r="H1189" s="88" t="str">
        <f>IF(بيانات!B1189&lt;&gt;"",بيانات!K1189,"")</f>
        <v/>
      </c>
      <c r="I1189" s="88" t="str">
        <f>IF(بيانات!B1189&lt;&gt;"",بيانات!P1189,"")</f>
        <v/>
      </c>
    </row>
    <row r="1190" spans="1:9" ht="21.75" customHeight="1">
      <c r="A1190" s="89" t="str">
        <f>IF(بيانات!B1190&lt;&gt;"",بيانات!A1190,"")</f>
        <v/>
      </c>
      <c r="B1190" s="90" t="str">
        <f>IF(بيانات!B1190&lt;&gt;"",بيانات!B1190,"")</f>
        <v/>
      </c>
      <c r="C1190" s="90" t="str">
        <f>IF(بيانات!B1190&lt;&gt;"",بيانات!C1190,"")</f>
        <v/>
      </c>
      <c r="D1190" s="91" t="str">
        <f>IF(بيانات!B1190&lt;&gt;"",بيانات!J1190,"")</f>
        <v/>
      </c>
      <c r="E1190" s="92"/>
      <c r="F1190" s="93" t="str">
        <f t="shared" si="18"/>
        <v/>
      </c>
      <c r="G1190" s="94"/>
      <c r="H1190" s="95" t="str">
        <f>IF(بيانات!B1190&lt;&gt;"",بيانات!K1190,"")</f>
        <v/>
      </c>
      <c r="I1190" s="95" t="str">
        <f>IF(بيانات!B1190&lt;&gt;"",بيانات!P1190,"")</f>
        <v/>
      </c>
    </row>
    <row r="1191" spans="1:9" ht="21.75" customHeight="1">
      <c r="A1191" s="82" t="str">
        <f>IF(بيانات!B1191&lt;&gt;"",بيانات!A1191,"")</f>
        <v/>
      </c>
      <c r="B1191" s="83" t="str">
        <f>IF(بيانات!B1191&lt;&gt;"",بيانات!B1191,"")</f>
        <v/>
      </c>
      <c r="C1191" s="83" t="str">
        <f>IF(بيانات!B1191&lt;&gt;"",بيانات!C1191,"")</f>
        <v/>
      </c>
      <c r="D1191" s="84" t="str">
        <f>IF(بيانات!B1191&lt;&gt;"",بيانات!J1191,"")</f>
        <v/>
      </c>
      <c r="E1191" s="85"/>
      <c r="F1191" s="86" t="str">
        <f t="shared" si="18"/>
        <v/>
      </c>
      <c r="G1191" s="87"/>
      <c r="H1191" s="88" t="str">
        <f>IF(بيانات!B1191&lt;&gt;"",بيانات!K1191,"")</f>
        <v/>
      </c>
      <c r="I1191" s="88" t="str">
        <f>IF(بيانات!B1191&lt;&gt;"",بيانات!P1191,"")</f>
        <v/>
      </c>
    </row>
    <row r="1192" spans="1:9" ht="21.75" customHeight="1">
      <c r="A1192" s="89" t="str">
        <f>IF(بيانات!B1192&lt;&gt;"",بيانات!A1192,"")</f>
        <v/>
      </c>
      <c r="B1192" s="90" t="str">
        <f>IF(بيانات!B1192&lt;&gt;"",بيانات!B1192,"")</f>
        <v/>
      </c>
      <c r="C1192" s="90" t="str">
        <f>IF(بيانات!B1192&lt;&gt;"",بيانات!C1192,"")</f>
        <v/>
      </c>
      <c r="D1192" s="91" t="str">
        <f>IF(بيانات!B1192&lt;&gt;"",بيانات!J1192,"")</f>
        <v/>
      </c>
      <c r="E1192" s="92"/>
      <c r="F1192" s="93" t="str">
        <f t="shared" si="18"/>
        <v/>
      </c>
      <c r="G1192" s="94"/>
      <c r="H1192" s="95" t="str">
        <f>IF(بيانات!B1192&lt;&gt;"",بيانات!K1192,"")</f>
        <v/>
      </c>
      <c r="I1192" s="95" t="str">
        <f>IF(بيانات!B1192&lt;&gt;"",بيانات!P1192,"")</f>
        <v/>
      </c>
    </row>
    <row r="1193" spans="1:9" ht="21.75" customHeight="1">
      <c r="A1193" s="82" t="str">
        <f>IF(بيانات!B1193&lt;&gt;"",بيانات!A1193,"")</f>
        <v/>
      </c>
      <c r="B1193" s="83" t="str">
        <f>IF(بيانات!B1193&lt;&gt;"",بيانات!B1193,"")</f>
        <v/>
      </c>
      <c r="C1193" s="83" t="str">
        <f>IF(بيانات!B1193&lt;&gt;"",بيانات!C1193,"")</f>
        <v/>
      </c>
      <c r="D1193" s="84" t="str">
        <f>IF(بيانات!B1193&lt;&gt;"",بيانات!J1193,"")</f>
        <v/>
      </c>
      <c r="E1193" s="85"/>
      <c r="F1193" s="86" t="str">
        <f t="shared" si="18"/>
        <v/>
      </c>
      <c r="G1193" s="87"/>
      <c r="H1193" s="88" t="str">
        <f>IF(بيانات!B1193&lt;&gt;"",بيانات!K1193,"")</f>
        <v/>
      </c>
      <c r="I1193" s="88" t="str">
        <f>IF(بيانات!B1193&lt;&gt;"",بيانات!P1193,"")</f>
        <v/>
      </c>
    </row>
    <row r="1194" spans="1:9" ht="21.75" customHeight="1">
      <c r="A1194" s="89" t="str">
        <f>IF(بيانات!B1194&lt;&gt;"",بيانات!A1194,"")</f>
        <v/>
      </c>
      <c r="B1194" s="90" t="str">
        <f>IF(بيانات!B1194&lt;&gt;"",بيانات!B1194,"")</f>
        <v/>
      </c>
      <c r="C1194" s="90" t="str">
        <f>IF(بيانات!B1194&lt;&gt;"",بيانات!C1194,"")</f>
        <v/>
      </c>
      <c r="D1194" s="91" t="str">
        <f>IF(بيانات!B1194&lt;&gt;"",بيانات!J1194,"")</f>
        <v/>
      </c>
      <c r="E1194" s="92"/>
      <c r="F1194" s="93" t="str">
        <f t="shared" si="18"/>
        <v/>
      </c>
      <c r="G1194" s="94"/>
      <c r="H1194" s="95" t="str">
        <f>IF(بيانات!B1194&lt;&gt;"",بيانات!K1194,"")</f>
        <v/>
      </c>
      <c r="I1194" s="95" t="str">
        <f>IF(بيانات!B1194&lt;&gt;"",بيانات!P1194,"")</f>
        <v/>
      </c>
    </row>
    <row r="1195" spans="1:9" ht="21.75" customHeight="1">
      <c r="A1195" s="82" t="str">
        <f>IF(بيانات!B1195&lt;&gt;"",بيانات!A1195,"")</f>
        <v/>
      </c>
      <c r="B1195" s="83" t="str">
        <f>IF(بيانات!B1195&lt;&gt;"",بيانات!B1195,"")</f>
        <v/>
      </c>
      <c r="C1195" s="83" t="str">
        <f>IF(بيانات!B1195&lt;&gt;"",بيانات!C1195,"")</f>
        <v/>
      </c>
      <c r="D1195" s="84" t="str">
        <f>IF(بيانات!B1195&lt;&gt;"",بيانات!J1195,"")</f>
        <v/>
      </c>
      <c r="E1195" s="85"/>
      <c r="F1195" s="86" t="str">
        <f t="shared" si="18"/>
        <v/>
      </c>
      <c r="G1195" s="87"/>
      <c r="H1195" s="88" t="str">
        <f>IF(بيانات!B1195&lt;&gt;"",بيانات!K1195,"")</f>
        <v/>
      </c>
      <c r="I1195" s="88" t="str">
        <f>IF(بيانات!B1195&lt;&gt;"",بيانات!P1195,"")</f>
        <v/>
      </c>
    </row>
    <row r="1196" spans="1:9" ht="21.75" customHeight="1">
      <c r="A1196" s="89" t="str">
        <f>IF(بيانات!B1196&lt;&gt;"",بيانات!A1196,"")</f>
        <v/>
      </c>
      <c r="B1196" s="90" t="str">
        <f>IF(بيانات!B1196&lt;&gt;"",بيانات!B1196,"")</f>
        <v/>
      </c>
      <c r="C1196" s="90" t="str">
        <f>IF(بيانات!B1196&lt;&gt;"",بيانات!C1196,"")</f>
        <v/>
      </c>
      <c r="D1196" s="91" t="str">
        <f>IF(بيانات!B1196&lt;&gt;"",بيانات!J1196,"")</f>
        <v/>
      </c>
      <c r="E1196" s="92"/>
      <c r="F1196" s="93" t="str">
        <f t="shared" si="18"/>
        <v/>
      </c>
      <c r="G1196" s="94"/>
      <c r="H1196" s="95" t="str">
        <f>IF(بيانات!B1196&lt;&gt;"",بيانات!K1196,"")</f>
        <v/>
      </c>
      <c r="I1196" s="95" t="str">
        <f>IF(بيانات!B1196&lt;&gt;"",بيانات!P1196,"")</f>
        <v/>
      </c>
    </row>
    <row r="1197" spans="1:9" ht="21.75" customHeight="1">
      <c r="A1197" s="82" t="str">
        <f>IF(بيانات!B1197&lt;&gt;"",بيانات!A1197,"")</f>
        <v/>
      </c>
      <c r="B1197" s="83" t="str">
        <f>IF(بيانات!B1197&lt;&gt;"",بيانات!B1197,"")</f>
        <v/>
      </c>
      <c r="C1197" s="83" t="str">
        <f>IF(بيانات!B1197&lt;&gt;"",بيانات!C1197,"")</f>
        <v/>
      </c>
      <c r="D1197" s="84" t="str">
        <f>IF(بيانات!B1197&lt;&gt;"",بيانات!J1197,"")</f>
        <v/>
      </c>
      <c r="E1197" s="85"/>
      <c r="F1197" s="86" t="str">
        <f t="shared" si="18"/>
        <v/>
      </c>
      <c r="G1197" s="87"/>
      <c r="H1197" s="88" t="str">
        <f>IF(بيانات!B1197&lt;&gt;"",بيانات!K1197,"")</f>
        <v/>
      </c>
      <c r="I1197" s="88" t="str">
        <f>IF(بيانات!B1197&lt;&gt;"",بيانات!P1197,"")</f>
        <v/>
      </c>
    </row>
    <row r="1198" spans="1:9" ht="21.75" customHeight="1">
      <c r="A1198" s="89" t="str">
        <f>IF(بيانات!B1198&lt;&gt;"",بيانات!A1198,"")</f>
        <v/>
      </c>
      <c r="B1198" s="90" t="str">
        <f>IF(بيانات!B1198&lt;&gt;"",بيانات!B1198,"")</f>
        <v/>
      </c>
      <c r="C1198" s="90" t="str">
        <f>IF(بيانات!B1198&lt;&gt;"",بيانات!C1198,"")</f>
        <v/>
      </c>
      <c r="D1198" s="91" t="str">
        <f>IF(بيانات!B1198&lt;&gt;"",بيانات!J1198,"")</f>
        <v/>
      </c>
      <c r="E1198" s="92"/>
      <c r="F1198" s="93" t="str">
        <f t="shared" si="18"/>
        <v/>
      </c>
      <c r="G1198" s="94"/>
      <c r="H1198" s="95" t="str">
        <f>IF(بيانات!B1198&lt;&gt;"",بيانات!K1198,"")</f>
        <v/>
      </c>
      <c r="I1198" s="95" t="str">
        <f>IF(بيانات!B1198&lt;&gt;"",بيانات!P1198,"")</f>
        <v/>
      </c>
    </row>
    <row r="1199" spans="1:9" ht="21.75" customHeight="1">
      <c r="A1199" s="82" t="str">
        <f>IF(بيانات!B1199&lt;&gt;"",بيانات!A1199,"")</f>
        <v/>
      </c>
      <c r="B1199" s="83" t="str">
        <f>IF(بيانات!B1199&lt;&gt;"",بيانات!B1199,"")</f>
        <v/>
      </c>
      <c r="C1199" s="83" t="str">
        <f>IF(بيانات!B1199&lt;&gt;"",بيانات!C1199,"")</f>
        <v/>
      </c>
      <c r="D1199" s="84" t="str">
        <f>IF(بيانات!B1199&lt;&gt;"",بيانات!J1199,"")</f>
        <v/>
      </c>
      <c r="E1199" s="85"/>
      <c r="F1199" s="86" t="str">
        <f t="shared" si="18"/>
        <v/>
      </c>
      <c r="G1199" s="87"/>
      <c r="H1199" s="88" t="str">
        <f>IF(بيانات!B1199&lt;&gt;"",بيانات!K1199,"")</f>
        <v/>
      </c>
      <c r="I1199" s="88" t="str">
        <f>IF(بيانات!B1199&lt;&gt;"",بيانات!P1199,"")</f>
        <v/>
      </c>
    </row>
    <row r="1200" spans="1:9" ht="21.75" customHeight="1">
      <c r="A1200" s="89" t="str">
        <f>IF(بيانات!B1200&lt;&gt;"",بيانات!A1200,"")</f>
        <v/>
      </c>
      <c r="B1200" s="90" t="str">
        <f>IF(بيانات!B1200&lt;&gt;"",بيانات!B1200,"")</f>
        <v/>
      </c>
      <c r="C1200" s="90" t="str">
        <f>IF(بيانات!B1200&lt;&gt;"",بيانات!C1200,"")</f>
        <v/>
      </c>
      <c r="D1200" s="91" t="str">
        <f>IF(بيانات!B1200&lt;&gt;"",بيانات!J1200,"")</f>
        <v/>
      </c>
      <c r="E1200" s="92"/>
      <c r="F1200" s="93" t="str">
        <f t="shared" si="18"/>
        <v/>
      </c>
      <c r="G1200" s="94"/>
      <c r="H1200" s="95" t="str">
        <f>IF(بيانات!B1200&lt;&gt;"",بيانات!K1200,"")</f>
        <v/>
      </c>
      <c r="I1200" s="95" t="str">
        <f>IF(بيانات!B1200&lt;&gt;"",بيانات!P1200,"")</f>
        <v/>
      </c>
    </row>
    <row r="1201" spans="1:9" ht="21.75" customHeight="1">
      <c r="A1201" s="82" t="str">
        <f>IF(بيانات!B1201&lt;&gt;"",بيانات!A1201,"")</f>
        <v/>
      </c>
      <c r="B1201" s="83" t="str">
        <f>IF(بيانات!B1201&lt;&gt;"",بيانات!B1201,"")</f>
        <v/>
      </c>
      <c r="C1201" s="83" t="str">
        <f>IF(بيانات!B1201&lt;&gt;"",بيانات!C1201,"")</f>
        <v/>
      </c>
      <c r="D1201" s="84" t="str">
        <f>IF(بيانات!B1201&lt;&gt;"",بيانات!J1201,"")</f>
        <v/>
      </c>
      <c r="E1201" s="85"/>
      <c r="F1201" s="86" t="str">
        <f t="shared" si="18"/>
        <v/>
      </c>
      <c r="G1201" s="87"/>
      <c r="H1201" s="88" t="str">
        <f>IF(بيانات!B1201&lt;&gt;"",بيانات!K1201,"")</f>
        <v/>
      </c>
      <c r="I1201" s="88" t="str">
        <f>IF(بيانات!B1201&lt;&gt;"",بيانات!P1201,"")</f>
        <v/>
      </c>
    </row>
    <row r="1202" spans="1:9" ht="21.75" customHeight="1">
      <c r="A1202" s="89" t="str">
        <f>IF(بيانات!B1202&lt;&gt;"",بيانات!A1202,"")</f>
        <v/>
      </c>
      <c r="B1202" s="90" t="str">
        <f>IF(بيانات!B1202&lt;&gt;"",بيانات!B1202,"")</f>
        <v/>
      </c>
      <c r="C1202" s="90" t="str">
        <f>IF(بيانات!B1202&lt;&gt;"",بيانات!C1202,"")</f>
        <v/>
      </c>
      <c r="D1202" s="91" t="str">
        <f>IF(بيانات!B1202&lt;&gt;"",بيانات!J1202,"")</f>
        <v/>
      </c>
      <c r="E1202" s="92"/>
      <c r="F1202" s="93" t="str">
        <f t="shared" si="18"/>
        <v/>
      </c>
      <c r="G1202" s="94"/>
      <c r="H1202" s="95" t="str">
        <f>IF(بيانات!B1202&lt;&gt;"",بيانات!K1202,"")</f>
        <v/>
      </c>
      <c r="I1202" s="95" t="str">
        <f>IF(بيانات!B1202&lt;&gt;"",بيانات!P1202,"")</f>
        <v/>
      </c>
    </row>
    <row r="1203" spans="1:9" ht="21.75" customHeight="1">
      <c r="A1203" s="82" t="str">
        <f>IF(بيانات!B1203&lt;&gt;"",بيانات!A1203,"")</f>
        <v/>
      </c>
      <c r="B1203" s="83" t="str">
        <f>IF(بيانات!B1203&lt;&gt;"",بيانات!B1203,"")</f>
        <v/>
      </c>
      <c r="C1203" s="83" t="str">
        <f>IF(بيانات!B1203&lt;&gt;"",بيانات!C1203,"")</f>
        <v/>
      </c>
      <c r="D1203" s="84" t="str">
        <f>IF(بيانات!B1203&lt;&gt;"",بيانات!J1203,"")</f>
        <v/>
      </c>
      <c r="E1203" s="85"/>
      <c r="F1203" s="86" t="str">
        <f t="shared" si="18"/>
        <v/>
      </c>
      <c r="G1203" s="87"/>
      <c r="H1203" s="88" t="str">
        <f>IF(بيانات!B1203&lt;&gt;"",بيانات!K1203,"")</f>
        <v/>
      </c>
      <c r="I1203" s="88" t="str">
        <f>IF(بيانات!B1203&lt;&gt;"",بيانات!P1203,"")</f>
        <v/>
      </c>
    </row>
    <row r="1204" spans="1:9" ht="21.75" customHeight="1">
      <c r="A1204" s="89" t="str">
        <f>IF(بيانات!B1204&lt;&gt;"",بيانات!A1204,"")</f>
        <v/>
      </c>
      <c r="B1204" s="90" t="str">
        <f>IF(بيانات!B1204&lt;&gt;"",بيانات!B1204,"")</f>
        <v/>
      </c>
      <c r="C1204" s="90" t="str">
        <f>IF(بيانات!B1204&lt;&gt;"",بيانات!C1204,"")</f>
        <v/>
      </c>
      <c r="D1204" s="91" t="str">
        <f>IF(بيانات!B1204&lt;&gt;"",بيانات!J1204,"")</f>
        <v/>
      </c>
      <c r="E1204" s="92"/>
      <c r="F1204" s="93" t="str">
        <f t="shared" si="18"/>
        <v/>
      </c>
      <c r="G1204" s="94"/>
      <c r="H1204" s="95" t="str">
        <f>IF(بيانات!B1204&lt;&gt;"",بيانات!K1204,"")</f>
        <v/>
      </c>
      <c r="I1204" s="95" t="str">
        <f>IF(بيانات!B1204&lt;&gt;"",بيانات!P1204,"")</f>
        <v/>
      </c>
    </row>
    <row r="1205" spans="1:9" ht="21.75" customHeight="1">
      <c r="A1205" s="82" t="str">
        <f>IF(بيانات!B1205&lt;&gt;"",بيانات!A1205,"")</f>
        <v/>
      </c>
      <c r="B1205" s="83" t="str">
        <f>IF(بيانات!B1205&lt;&gt;"",بيانات!B1205,"")</f>
        <v/>
      </c>
      <c r="C1205" s="83" t="str">
        <f>IF(بيانات!B1205&lt;&gt;"",بيانات!C1205,"")</f>
        <v/>
      </c>
      <c r="D1205" s="84" t="str">
        <f>IF(بيانات!B1205&lt;&gt;"",بيانات!J1205,"")</f>
        <v/>
      </c>
      <c r="E1205" s="85"/>
      <c r="F1205" s="86" t="str">
        <f t="shared" si="18"/>
        <v/>
      </c>
      <c r="G1205" s="87"/>
      <c r="H1205" s="88" t="str">
        <f>IF(بيانات!B1205&lt;&gt;"",بيانات!K1205,"")</f>
        <v/>
      </c>
      <c r="I1205" s="88" t="str">
        <f>IF(بيانات!B1205&lt;&gt;"",بيانات!P1205,"")</f>
        <v/>
      </c>
    </row>
    <row r="1206" spans="1:9" ht="21.75" customHeight="1">
      <c r="A1206" s="89" t="str">
        <f>IF(بيانات!B1206&lt;&gt;"",بيانات!A1206,"")</f>
        <v/>
      </c>
      <c r="B1206" s="90" t="str">
        <f>IF(بيانات!B1206&lt;&gt;"",بيانات!B1206,"")</f>
        <v/>
      </c>
      <c r="C1206" s="90" t="str">
        <f>IF(بيانات!B1206&lt;&gt;"",بيانات!C1206,"")</f>
        <v/>
      </c>
      <c r="D1206" s="91" t="str">
        <f>IF(بيانات!B1206&lt;&gt;"",بيانات!J1206,"")</f>
        <v/>
      </c>
      <c r="E1206" s="92"/>
      <c r="F1206" s="93" t="str">
        <f t="shared" si="18"/>
        <v/>
      </c>
      <c r="G1206" s="94"/>
      <c r="H1206" s="95" t="str">
        <f>IF(بيانات!B1206&lt;&gt;"",بيانات!K1206,"")</f>
        <v/>
      </c>
      <c r="I1206" s="95" t="str">
        <f>IF(بيانات!B1206&lt;&gt;"",بيانات!P1206,"")</f>
        <v/>
      </c>
    </row>
    <row r="1207" spans="1:9" ht="21.75" customHeight="1">
      <c r="A1207" s="82" t="str">
        <f>IF(بيانات!B1207&lt;&gt;"",بيانات!A1207,"")</f>
        <v/>
      </c>
      <c r="B1207" s="83" t="str">
        <f>IF(بيانات!B1207&lt;&gt;"",بيانات!B1207,"")</f>
        <v/>
      </c>
      <c r="C1207" s="83" t="str">
        <f>IF(بيانات!B1207&lt;&gt;"",بيانات!C1207,"")</f>
        <v/>
      </c>
      <c r="D1207" s="84" t="str">
        <f>IF(بيانات!B1207&lt;&gt;"",بيانات!J1207,"")</f>
        <v/>
      </c>
      <c r="E1207" s="85"/>
      <c r="F1207" s="86" t="str">
        <f t="shared" si="18"/>
        <v/>
      </c>
      <c r="G1207" s="87"/>
      <c r="H1207" s="88" t="str">
        <f>IF(بيانات!B1207&lt;&gt;"",بيانات!K1207,"")</f>
        <v/>
      </c>
      <c r="I1207" s="88" t="str">
        <f>IF(بيانات!B1207&lt;&gt;"",بيانات!P1207,"")</f>
        <v/>
      </c>
    </row>
    <row r="1208" spans="1:9" ht="21.75" customHeight="1">
      <c r="A1208" s="89" t="str">
        <f>IF(بيانات!B1208&lt;&gt;"",بيانات!A1208,"")</f>
        <v/>
      </c>
      <c r="B1208" s="90" t="str">
        <f>IF(بيانات!B1208&lt;&gt;"",بيانات!B1208,"")</f>
        <v/>
      </c>
      <c r="C1208" s="90" t="str">
        <f>IF(بيانات!B1208&lt;&gt;"",بيانات!C1208,"")</f>
        <v/>
      </c>
      <c r="D1208" s="91" t="str">
        <f>IF(بيانات!B1208&lt;&gt;"",بيانات!J1208,"")</f>
        <v/>
      </c>
      <c r="E1208" s="92"/>
      <c r="F1208" s="93" t="str">
        <f t="shared" si="18"/>
        <v/>
      </c>
      <c r="G1208" s="94"/>
      <c r="H1208" s="95" t="str">
        <f>IF(بيانات!B1208&lt;&gt;"",بيانات!K1208,"")</f>
        <v/>
      </c>
      <c r="I1208" s="95" t="str">
        <f>IF(بيانات!B1208&lt;&gt;"",بيانات!P1208,"")</f>
        <v/>
      </c>
    </row>
    <row r="1209" spans="1:9" ht="21.75" customHeight="1">
      <c r="A1209" s="82" t="str">
        <f>IF(بيانات!B1209&lt;&gt;"",بيانات!A1209,"")</f>
        <v/>
      </c>
      <c r="B1209" s="83" t="str">
        <f>IF(بيانات!B1209&lt;&gt;"",بيانات!B1209,"")</f>
        <v/>
      </c>
      <c r="C1209" s="83" t="str">
        <f>IF(بيانات!B1209&lt;&gt;"",بيانات!C1209,"")</f>
        <v/>
      </c>
      <c r="D1209" s="84" t="str">
        <f>IF(بيانات!B1209&lt;&gt;"",بيانات!J1209,"")</f>
        <v/>
      </c>
      <c r="E1209" s="85"/>
      <c r="F1209" s="86" t="str">
        <f t="shared" si="18"/>
        <v/>
      </c>
      <c r="G1209" s="87"/>
      <c r="H1209" s="88" t="str">
        <f>IF(بيانات!B1209&lt;&gt;"",بيانات!K1209,"")</f>
        <v/>
      </c>
      <c r="I1209" s="88" t="str">
        <f>IF(بيانات!B1209&lt;&gt;"",بيانات!P1209,"")</f>
        <v/>
      </c>
    </row>
    <row r="1210" spans="1:9" ht="21.75" customHeight="1">
      <c r="A1210" s="89" t="str">
        <f>IF(بيانات!B1210&lt;&gt;"",بيانات!A1210,"")</f>
        <v/>
      </c>
      <c r="B1210" s="90" t="str">
        <f>IF(بيانات!B1210&lt;&gt;"",بيانات!B1210,"")</f>
        <v/>
      </c>
      <c r="C1210" s="90" t="str">
        <f>IF(بيانات!B1210&lt;&gt;"",بيانات!C1210,"")</f>
        <v/>
      </c>
      <c r="D1210" s="91" t="str">
        <f>IF(بيانات!B1210&lt;&gt;"",بيانات!J1210,"")</f>
        <v/>
      </c>
      <c r="E1210" s="92"/>
      <c r="F1210" s="93" t="str">
        <f t="shared" si="18"/>
        <v/>
      </c>
      <c r="G1210" s="94"/>
      <c r="H1210" s="95" t="str">
        <f>IF(بيانات!B1210&lt;&gt;"",بيانات!K1210,"")</f>
        <v/>
      </c>
      <c r="I1210" s="95" t="str">
        <f>IF(بيانات!B1210&lt;&gt;"",بيانات!P1210,"")</f>
        <v/>
      </c>
    </row>
    <row r="1211" spans="1:9" ht="21.75" customHeight="1">
      <c r="A1211" s="82" t="str">
        <f>IF(بيانات!B1211&lt;&gt;"",بيانات!A1211,"")</f>
        <v/>
      </c>
      <c r="B1211" s="83" t="str">
        <f>IF(بيانات!B1211&lt;&gt;"",بيانات!B1211,"")</f>
        <v/>
      </c>
      <c r="C1211" s="83" t="str">
        <f>IF(بيانات!B1211&lt;&gt;"",بيانات!C1211,"")</f>
        <v/>
      </c>
      <c r="D1211" s="84" t="str">
        <f>IF(بيانات!B1211&lt;&gt;"",بيانات!J1211,"")</f>
        <v/>
      </c>
      <c r="E1211" s="85"/>
      <c r="F1211" s="86" t="str">
        <f t="shared" si="18"/>
        <v/>
      </c>
      <c r="G1211" s="87"/>
      <c r="H1211" s="88" t="str">
        <f>IF(بيانات!B1211&lt;&gt;"",بيانات!K1211,"")</f>
        <v/>
      </c>
      <c r="I1211" s="88" t="str">
        <f>IF(بيانات!B1211&lt;&gt;"",بيانات!P1211,"")</f>
        <v/>
      </c>
    </row>
    <row r="1212" spans="1:9" ht="21.75" customHeight="1">
      <c r="A1212" s="89" t="str">
        <f>IF(بيانات!B1212&lt;&gt;"",بيانات!A1212,"")</f>
        <v/>
      </c>
      <c r="B1212" s="90" t="str">
        <f>IF(بيانات!B1212&lt;&gt;"",بيانات!B1212,"")</f>
        <v/>
      </c>
      <c r="C1212" s="90" t="str">
        <f>IF(بيانات!B1212&lt;&gt;"",بيانات!C1212,"")</f>
        <v/>
      </c>
      <c r="D1212" s="91" t="str">
        <f>IF(بيانات!B1212&lt;&gt;"",بيانات!J1212,"")</f>
        <v/>
      </c>
      <c r="E1212" s="92"/>
      <c r="F1212" s="93" t="str">
        <f t="shared" si="18"/>
        <v/>
      </c>
      <c r="G1212" s="94"/>
      <c r="H1212" s="95" t="str">
        <f>IF(بيانات!B1212&lt;&gt;"",بيانات!K1212,"")</f>
        <v/>
      </c>
      <c r="I1212" s="95" t="str">
        <f>IF(بيانات!B1212&lt;&gt;"",بيانات!P1212,"")</f>
        <v/>
      </c>
    </row>
    <row r="1213" spans="1:9" ht="21.75" customHeight="1">
      <c r="A1213" s="82" t="str">
        <f>IF(بيانات!B1213&lt;&gt;"",بيانات!A1213,"")</f>
        <v/>
      </c>
      <c r="B1213" s="83" t="str">
        <f>IF(بيانات!B1213&lt;&gt;"",بيانات!B1213,"")</f>
        <v/>
      </c>
      <c r="C1213" s="83" t="str">
        <f>IF(بيانات!B1213&lt;&gt;"",بيانات!C1213,"")</f>
        <v/>
      </c>
      <c r="D1213" s="84" t="str">
        <f>IF(بيانات!B1213&lt;&gt;"",بيانات!J1213,"")</f>
        <v/>
      </c>
      <c r="E1213" s="85"/>
      <c r="F1213" s="86" t="str">
        <f t="shared" si="18"/>
        <v/>
      </c>
      <c r="G1213" s="87"/>
      <c r="H1213" s="88" t="str">
        <f>IF(بيانات!B1213&lt;&gt;"",بيانات!K1213,"")</f>
        <v/>
      </c>
      <c r="I1213" s="88" t="str">
        <f>IF(بيانات!B1213&lt;&gt;"",بيانات!P1213,"")</f>
        <v/>
      </c>
    </row>
    <row r="1214" spans="1:9" ht="21.75" customHeight="1">
      <c r="A1214" s="89" t="str">
        <f>IF(بيانات!B1214&lt;&gt;"",بيانات!A1214,"")</f>
        <v/>
      </c>
      <c r="B1214" s="90" t="str">
        <f>IF(بيانات!B1214&lt;&gt;"",بيانات!B1214,"")</f>
        <v/>
      </c>
      <c r="C1214" s="90" t="str">
        <f>IF(بيانات!B1214&lt;&gt;"",بيانات!C1214,"")</f>
        <v/>
      </c>
      <c r="D1214" s="91" t="str">
        <f>IF(بيانات!B1214&lt;&gt;"",بيانات!J1214,"")</f>
        <v/>
      </c>
      <c r="E1214" s="92"/>
      <c r="F1214" s="93" t="str">
        <f t="shared" si="18"/>
        <v/>
      </c>
      <c r="G1214" s="94"/>
      <c r="H1214" s="95" t="str">
        <f>IF(بيانات!B1214&lt;&gt;"",بيانات!K1214,"")</f>
        <v/>
      </c>
      <c r="I1214" s="95" t="str">
        <f>IF(بيانات!B1214&lt;&gt;"",بيانات!P1214,"")</f>
        <v/>
      </c>
    </row>
    <row r="1215" spans="1:9" ht="21.75" customHeight="1">
      <c r="A1215" s="82" t="str">
        <f>IF(بيانات!B1215&lt;&gt;"",بيانات!A1215,"")</f>
        <v/>
      </c>
      <c r="B1215" s="83" t="str">
        <f>IF(بيانات!B1215&lt;&gt;"",بيانات!B1215,"")</f>
        <v/>
      </c>
      <c r="C1215" s="83" t="str">
        <f>IF(بيانات!B1215&lt;&gt;"",بيانات!C1215,"")</f>
        <v/>
      </c>
      <c r="D1215" s="84" t="str">
        <f>IF(بيانات!B1215&lt;&gt;"",بيانات!J1215,"")</f>
        <v/>
      </c>
      <c r="E1215" s="85"/>
      <c r="F1215" s="86" t="str">
        <f t="shared" si="18"/>
        <v/>
      </c>
      <c r="G1215" s="87"/>
      <c r="H1215" s="88" t="str">
        <f>IF(بيانات!B1215&lt;&gt;"",بيانات!K1215,"")</f>
        <v/>
      </c>
      <c r="I1215" s="88" t="str">
        <f>IF(بيانات!B1215&lt;&gt;"",بيانات!P1215,"")</f>
        <v/>
      </c>
    </row>
    <row r="1216" spans="1:9" ht="21.75" customHeight="1">
      <c r="A1216" s="89" t="str">
        <f>IF(بيانات!B1216&lt;&gt;"",بيانات!A1216,"")</f>
        <v/>
      </c>
      <c r="B1216" s="90" t="str">
        <f>IF(بيانات!B1216&lt;&gt;"",بيانات!B1216,"")</f>
        <v/>
      </c>
      <c r="C1216" s="90" t="str">
        <f>IF(بيانات!B1216&lt;&gt;"",بيانات!C1216,"")</f>
        <v/>
      </c>
      <c r="D1216" s="91" t="str">
        <f>IF(بيانات!B1216&lt;&gt;"",بيانات!J1216,"")</f>
        <v/>
      </c>
      <c r="E1216" s="92"/>
      <c r="F1216" s="93" t="str">
        <f t="shared" si="18"/>
        <v/>
      </c>
      <c r="G1216" s="94"/>
      <c r="H1216" s="95" t="str">
        <f>IF(بيانات!B1216&lt;&gt;"",بيانات!K1216,"")</f>
        <v/>
      </c>
      <c r="I1216" s="95" t="str">
        <f>IF(بيانات!B1216&lt;&gt;"",بيانات!P1216,"")</f>
        <v/>
      </c>
    </row>
    <row r="1217" spans="1:9" ht="21.75" customHeight="1">
      <c r="A1217" s="82" t="str">
        <f>IF(بيانات!B1217&lt;&gt;"",بيانات!A1217,"")</f>
        <v/>
      </c>
      <c r="B1217" s="83" t="str">
        <f>IF(بيانات!B1217&lt;&gt;"",بيانات!B1217,"")</f>
        <v/>
      </c>
      <c r="C1217" s="83" t="str">
        <f>IF(بيانات!B1217&lt;&gt;"",بيانات!C1217,"")</f>
        <v/>
      </c>
      <c r="D1217" s="84" t="str">
        <f>IF(بيانات!B1217&lt;&gt;"",بيانات!J1217,"")</f>
        <v/>
      </c>
      <c r="E1217" s="85"/>
      <c r="F1217" s="86" t="str">
        <f t="shared" si="18"/>
        <v/>
      </c>
      <c r="G1217" s="87"/>
      <c r="H1217" s="88" t="str">
        <f>IF(بيانات!B1217&lt;&gt;"",بيانات!K1217,"")</f>
        <v/>
      </c>
      <c r="I1217" s="88" t="str">
        <f>IF(بيانات!B1217&lt;&gt;"",بيانات!P1217,"")</f>
        <v/>
      </c>
    </row>
    <row r="1218" spans="1:9" ht="21.75" customHeight="1">
      <c r="A1218" s="89" t="str">
        <f>IF(بيانات!B1218&lt;&gt;"",بيانات!A1218,"")</f>
        <v/>
      </c>
      <c r="B1218" s="90" t="str">
        <f>IF(بيانات!B1218&lt;&gt;"",بيانات!B1218,"")</f>
        <v/>
      </c>
      <c r="C1218" s="90" t="str">
        <f>IF(بيانات!B1218&lt;&gt;"",بيانات!C1218,"")</f>
        <v/>
      </c>
      <c r="D1218" s="91" t="str">
        <f>IF(بيانات!B1218&lt;&gt;"",بيانات!J1218,"")</f>
        <v/>
      </c>
      <c r="E1218" s="92"/>
      <c r="F1218" s="93" t="str">
        <f t="shared" si="18"/>
        <v/>
      </c>
      <c r="G1218" s="94"/>
      <c r="H1218" s="95" t="str">
        <f>IF(بيانات!B1218&lt;&gt;"",بيانات!K1218,"")</f>
        <v/>
      </c>
      <c r="I1218" s="95" t="str">
        <f>IF(بيانات!B1218&lt;&gt;"",بيانات!P1218,"")</f>
        <v/>
      </c>
    </row>
    <row r="1219" spans="1:9" ht="21.75" customHeight="1">
      <c r="A1219" s="82" t="str">
        <f>IF(بيانات!B1219&lt;&gt;"",بيانات!A1219,"")</f>
        <v/>
      </c>
      <c r="B1219" s="83" t="str">
        <f>IF(بيانات!B1219&lt;&gt;"",بيانات!B1219,"")</f>
        <v/>
      </c>
      <c r="C1219" s="83" t="str">
        <f>IF(بيانات!B1219&lt;&gt;"",بيانات!C1219,"")</f>
        <v/>
      </c>
      <c r="D1219" s="84" t="str">
        <f>IF(بيانات!B1219&lt;&gt;"",بيانات!J1219,"")</f>
        <v/>
      </c>
      <c r="E1219" s="85"/>
      <c r="F1219" s="86" t="str">
        <f t="shared" ref="F1219:F1282" si="19">IF(E1219="","",E1219+30)</f>
        <v/>
      </c>
      <c r="G1219" s="87"/>
      <c r="H1219" s="88" t="str">
        <f>IF(بيانات!B1219&lt;&gt;"",بيانات!K1219,"")</f>
        <v/>
      </c>
      <c r="I1219" s="88" t="str">
        <f>IF(بيانات!B1219&lt;&gt;"",بيانات!P1219,"")</f>
        <v/>
      </c>
    </row>
    <row r="1220" spans="1:9" ht="21.75" customHeight="1">
      <c r="A1220" s="89" t="str">
        <f>IF(بيانات!B1220&lt;&gt;"",بيانات!A1220,"")</f>
        <v/>
      </c>
      <c r="B1220" s="90" t="str">
        <f>IF(بيانات!B1220&lt;&gt;"",بيانات!B1220,"")</f>
        <v/>
      </c>
      <c r="C1220" s="90" t="str">
        <f>IF(بيانات!B1220&lt;&gt;"",بيانات!C1220,"")</f>
        <v/>
      </c>
      <c r="D1220" s="91" t="str">
        <f>IF(بيانات!B1220&lt;&gt;"",بيانات!J1220,"")</f>
        <v/>
      </c>
      <c r="E1220" s="92"/>
      <c r="F1220" s="93" t="str">
        <f t="shared" si="19"/>
        <v/>
      </c>
      <c r="G1220" s="94"/>
      <c r="H1220" s="95" t="str">
        <f>IF(بيانات!B1220&lt;&gt;"",بيانات!K1220,"")</f>
        <v/>
      </c>
      <c r="I1220" s="95" t="str">
        <f>IF(بيانات!B1220&lt;&gt;"",بيانات!P1220,"")</f>
        <v/>
      </c>
    </row>
    <row r="1221" spans="1:9" ht="21.75" customHeight="1">
      <c r="A1221" s="82" t="str">
        <f>IF(بيانات!B1221&lt;&gt;"",بيانات!A1221,"")</f>
        <v/>
      </c>
      <c r="B1221" s="83" t="str">
        <f>IF(بيانات!B1221&lt;&gt;"",بيانات!B1221,"")</f>
        <v/>
      </c>
      <c r="C1221" s="83" t="str">
        <f>IF(بيانات!B1221&lt;&gt;"",بيانات!C1221,"")</f>
        <v/>
      </c>
      <c r="D1221" s="84" t="str">
        <f>IF(بيانات!B1221&lt;&gt;"",بيانات!J1221,"")</f>
        <v/>
      </c>
      <c r="E1221" s="85"/>
      <c r="F1221" s="86" t="str">
        <f t="shared" si="19"/>
        <v/>
      </c>
      <c r="G1221" s="87"/>
      <c r="H1221" s="88" t="str">
        <f>IF(بيانات!B1221&lt;&gt;"",بيانات!K1221,"")</f>
        <v/>
      </c>
      <c r="I1221" s="88" t="str">
        <f>IF(بيانات!B1221&lt;&gt;"",بيانات!P1221,"")</f>
        <v/>
      </c>
    </row>
    <row r="1222" spans="1:9" ht="21.75" customHeight="1">
      <c r="A1222" s="89" t="str">
        <f>IF(بيانات!B1222&lt;&gt;"",بيانات!A1222,"")</f>
        <v/>
      </c>
      <c r="B1222" s="90" t="str">
        <f>IF(بيانات!B1222&lt;&gt;"",بيانات!B1222,"")</f>
        <v/>
      </c>
      <c r="C1222" s="90" t="str">
        <f>IF(بيانات!B1222&lt;&gt;"",بيانات!C1222,"")</f>
        <v/>
      </c>
      <c r="D1222" s="91" t="str">
        <f>IF(بيانات!B1222&lt;&gt;"",بيانات!J1222,"")</f>
        <v/>
      </c>
      <c r="E1222" s="92"/>
      <c r="F1222" s="93" t="str">
        <f t="shared" si="19"/>
        <v/>
      </c>
      <c r="G1222" s="94"/>
      <c r="H1222" s="95" t="str">
        <f>IF(بيانات!B1222&lt;&gt;"",بيانات!K1222,"")</f>
        <v/>
      </c>
      <c r="I1222" s="95" t="str">
        <f>IF(بيانات!B1222&lt;&gt;"",بيانات!P1222,"")</f>
        <v/>
      </c>
    </row>
    <row r="1223" spans="1:9" ht="21.75" customHeight="1">
      <c r="A1223" s="82" t="str">
        <f>IF(بيانات!B1223&lt;&gt;"",بيانات!A1223,"")</f>
        <v/>
      </c>
      <c r="B1223" s="83" t="str">
        <f>IF(بيانات!B1223&lt;&gt;"",بيانات!B1223,"")</f>
        <v/>
      </c>
      <c r="C1223" s="83" t="str">
        <f>IF(بيانات!B1223&lt;&gt;"",بيانات!C1223,"")</f>
        <v/>
      </c>
      <c r="D1223" s="84" t="str">
        <f>IF(بيانات!B1223&lt;&gt;"",بيانات!J1223,"")</f>
        <v/>
      </c>
      <c r="E1223" s="85"/>
      <c r="F1223" s="86" t="str">
        <f t="shared" si="19"/>
        <v/>
      </c>
      <c r="G1223" s="87"/>
      <c r="H1223" s="88" t="str">
        <f>IF(بيانات!B1223&lt;&gt;"",بيانات!K1223,"")</f>
        <v/>
      </c>
      <c r="I1223" s="88" t="str">
        <f>IF(بيانات!B1223&lt;&gt;"",بيانات!P1223,"")</f>
        <v/>
      </c>
    </row>
    <row r="1224" spans="1:9" ht="21.75" customHeight="1">
      <c r="A1224" s="89" t="str">
        <f>IF(بيانات!B1224&lt;&gt;"",بيانات!A1224,"")</f>
        <v/>
      </c>
      <c r="B1224" s="90" t="str">
        <f>IF(بيانات!B1224&lt;&gt;"",بيانات!B1224,"")</f>
        <v/>
      </c>
      <c r="C1224" s="90" t="str">
        <f>IF(بيانات!B1224&lt;&gt;"",بيانات!C1224,"")</f>
        <v/>
      </c>
      <c r="D1224" s="91" t="str">
        <f>IF(بيانات!B1224&lt;&gt;"",بيانات!J1224,"")</f>
        <v/>
      </c>
      <c r="E1224" s="92"/>
      <c r="F1224" s="93" t="str">
        <f t="shared" si="19"/>
        <v/>
      </c>
      <c r="G1224" s="94"/>
      <c r="H1224" s="95" t="str">
        <f>IF(بيانات!B1224&lt;&gt;"",بيانات!K1224,"")</f>
        <v/>
      </c>
      <c r="I1224" s="95" t="str">
        <f>IF(بيانات!B1224&lt;&gt;"",بيانات!P1224,"")</f>
        <v/>
      </c>
    </row>
    <row r="1225" spans="1:9" ht="21.75" customHeight="1">
      <c r="A1225" s="82" t="str">
        <f>IF(بيانات!B1225&lt;&gt;"",بيانات!A1225,"")</f>
        <v/>
      </c>
      <c r="B1225" s="83" t="str">
        <f>IF(بيانات!B1225&lt;&gt;"",بيانات!B1225,"")</f>
        <v/>
      </c>
      <c r="C1225" s="83" t="str">
        <f>IF(بيانات!B1225&lt;&gt;"",بيانات!C1225,"")</f>
        <v/>
      </c>
      <c r="D1225" s="84" t="str">
        <f>IF(بيانات!B1225&lt;&gt;"",بيانات!J1225,"")</f>
        <v/>
      </c>
      <c r="E1225" s="85"/>
      <c r="F1225" s="86" t="str">
        <f t="shared" si="19"/>
        <v/>
      </c>
      <c r="G1225" s="87"/>
      <c r="H1225" s="88" t="str">
        <f>IF(بيانات!B1225&lt;&gt;"",بيانات!K1225,"")</f>
        <v/>
      </c>
      <c r="I1225" s="88" t="str">
        <f>IF(بيانات!B1225&lt;&gt;"",بيانات!P1225,"")</f>
        <v/>
      </c>
    </row>
    <row r="1226" spans="1:9" ht="21.75" customHeight="1">
      <c r="A1226" s="89" t="str">
        <f>IF(بيانات!B1226&lt;&gt;"",بيانات!A1226,"")</f>
        <v/>
      </c>
      <c r="B1226" s="90" t="str">
        <f>IF(بيانات!B1226&lt;&gt;"",بيانات!B1226,"")</f>
        <v/>
      </c>
      <c r="C1226" s="90" t="str">
        <f>IF(بيانات!B1226&lt;&gt;"",بيانات!C1226,"")</f>
        <v/>
      </c>
      <c r="D1226" s="91" t="str">
        <f>IF(بيانات!B1226&lt;&gt;"",بيانات!J1226,"")</f>
        <v/>
      </c>
      <c r="E1226" s="92"/>
      <c r="F1226" s="93" t="str">
        <f t="shared" si="19"/>
        <v/>
      </c>
      <c r="G1226" s="94"/>
      <c r="H1226" s="95" t="str">
        <f>IF(بيانات!B1226&lt;&gt;"",بيانات!K1226,"")</f>
        <v/>
      </c>
      <c r="I1226" s="95" t="str">
        <f>IF(بيانات!B1226&lt;&gt;"",بيانات!P1226,"")</f>
        <v/>
      </c>
    </row>
    <row r="1227" spans="1:9" ht="21.75" customHeight="1">
      <c r="A1227" s="82" t="str">
        <f>IF(بيانات!B1227&lt;&gt;"",بيانات!A1227,"")</f>
        <v/>
      </c>
      <c r="B1227" s="83" t="str">
        <f>IF(بيانات!B1227&lt;&gt;"",بيانات!B1227,"")</f>
        <v/>
      </c>
      <c r="C1227" s="83" t="str">
        <f>IF(بيانات!B1227&lt;&gt;"",بيانات!C1227,"")</f>
        <v/>
      </c>
      <c r="D1227" s="84" t="str">
        <f>IF(بيانات!B1227&lt;&gt;"",بيانات!J1227,"")</f>
        <v/>
      </c>
      <c r="E1227" s="85"/>
      <c r="F1227" s="86" t="str">
        <f t="shared" si="19"/>
        <v/>
      </c>
      <c r="G1227" s="87"/>
      <c r="H1227" s="88" t="str">
        <f>IF(بيانات!B1227&lt;&gt;"",بيانات!K1227,"")</f>
        <v/>
      </c>
      <c r="I1227" s="88" t="str">
        <f>IF(بيانات!B1227&lt;&gt;"",بيانات!P1227,"")</f>
        <v/>
      </c>
    </row>
    <row r="1228" spans="1:9" ht="21.75" customHeight="1">
      <c r="A1228" s="89" t="str">
        <f>IF(بيانات!B1228&lt;&gt;"",بيانات!A1228,"")</f>
        <v/>
      </c>
      <c r="B1228" s="90" t="str">
        <f>IF(بيانات!B1228&lt;&gt;"",بيانات!B1228,"")</f>
        <v/>
      </c>
      <c r="C1228" s="90" t="str">
        <f>IF(بيانات!B1228&lt;&gt;"",بيانات!C1228,"")</f>
        <v/>
      </c>
      <c r="D1228" s="91" t="str">
        <f>IF(بيانات!B1228&lt;&gt;"",بيانات!J1228,"")</f>
        <v/>
      </c>
      <c r="E1228" s="92"/>
      <c r="F1228" s="93" t="str">
        <f t="shared" si="19"/>
        <v/>
      </c>
      <c r="G1228" s="94"/>
      <c r="H1228" s="95" t="str">
        <f>IF(بيانات!B1228&lt;&gt;"",بيانات!K1228,"")</f>
        <v/>
      </c>
      <c r="I1228" s="95" t="str">
        <f>IF(بيانات!B1228&lt;&gt;"",بيانات!P1228,"")</f>
        <v/>
      </c>
    </row>
    <row r="1229" spans="1:9" ht="21.75" customHeight="1">
      <c r="A1229" s="82" t="str">
        <f>IF(بيانات!B1229&lt;&gt;"",بيانات!A1229,"")</f>
        <v/>
      </c>
      <c r="B1229" s="83" t="str">
        <f>IF(بيانات!B1229&lt;&gt;"",بيانات!B1229,"")</f>
        <v/>
      </c>
      <c r="C1229" s="83" t="str">
        <f>IF(بيانات!B1229&lt;&gt;"",بيانات!C1229,"")</f>
        <v/>
      </c>
      <c r="D1229" s="84" t="str">
        <f>IF(بيانات!B1229&lt;&gt;"",بيانات!J1229,"")</f>
        <v/>
      </c>
      <c r="E1229" s="85"/>
      <c r="F1229" s="86" t="str">
        <f t="shared" si="19"/>
        <v/>
      </c>
      <c r="G1229" s="87"/>
      <c r="H1229" s="88" t="str">
        <f>IF(بيانات!B1229&lt;&gt;"",بيانات!K1229,"")</f>
        <v/>
      </c>
      <c r="I1229" s="88" t="str">
        <f>IF(بيانات!B1229&lt;&gt;"",بيانات!P1229,"")</f>
        <v/>
      </c>
    </row>
    <row r="1230" spans="1:9" ht="21.75" customHeight="1">
      <c r="A1230" s="89" t="str">
        <f>IF(بيانات!B1230&lt;&gt;"",بيانات!A1230,"")</f>
        <v/>
      </c>
      <c r="B1230" s="90" t="str">
        <f>IF(بيانات!B1230&lt;&gt;"",بيانات!B1230,"")</f>
        <v/>
      </c>
      <c r="C1230" s="90" t="str">
        <f>IF(بيانات!B1230&lt;&gt;"",بيانات!C1230,"")</f>
        <v/>
      </c>
      <c r="D1230" s="91" t="str">
        <f>IF(بيانات!B1230&lt;&gt;"",بيانات!J1230,"")</f>
        <v/>
      </c>
      <c r="E1230" s="92"/>
      <c r="F1230" s="93" t="str">
        <f t="shared" si="19"/>
        <v/>
      </c>
      <c r="G1230" s="94"/>
      <c r="H1230" s="95" t="str">
        <f>IF(بيانات!B1230&lt;&gt;"",بيانات!K1230,"")</f>
        <v/>
      </c>
      <c r="I1230" s="95" t="str">
        <f>IF(بيانات!B1230&lt;&gt;"",بيانات!P1230,"")</f>
        <v/>
      </c>
    </row>
    <row r="1231" spans="1:9" ht="21.75" customHeight="1">
      <c r="A1231" s="82" t="str">
        <f>IF(بيانات!B1231&lt;&gt;"",بيانات!A1231,"")</f>
        <v/>
      </c>
      <c r="B1231" s="83" t="str">
        <f>IF(بيانات!B1231&lt;&gt;"",بيانات!B1231,"")</f>
        <v/>
      </c>
      <c r="C1231" s="83" t="str">
        <f>IF(بيانات!B1231&lt;&gt;"",بيانات!C1231,"")</f>
        <v/>
      </c>
      <c r="D1231" s="84" t="str">
        <f>IF(بيانات!B1231&lt;&gt;"",بيانات!J1231,"")</f>
        <v/>
      </c>
      <c r="E1231" s="85"/>
      <c r="F1231" s="86" t="str">
        <f t="shared" si="19"/>
        <v/>
      </c>
      <c r="G1231" s="87"/>
      <c r="H1231" s="88" t="str">
        <f>IF(بيانات!B1231&lt;&gt;"",بيانات!K1231,"")</f>
        <v/>
      </c>
      <c r="I1231" s="88" t="str">
        <f>IF(بيانات!B1231&lt;&gt;"",بيانات!P1231,"")</f>
        <v/>
      </c>
    </row>
    <row r="1232" spans="1:9" ht="21.75" customHeight="1">
      <c r="A1232" s="89" t="str">
        <f>IF(بيانات!B1232&lt;&gt;"",بيانات!A1232,"")</f>
        <v/>
      </c>
      <c r="B1232" s="90" t="str">
        <f>IF(بيانات!B1232&lt;&gt;"",بيانات!B1232,"")</f>
        <v/>
      </c>
      <c r="C1232" s="90" t="str">
        <f>IF(بيانات!B1232&lt;&gt;"",بيانات!C1232,"")</f>
        <v/>
      </c>
      <c r="D1232" s="91" t="str">
        <f>IF(بيانات!B1232&lt;&gt;"",بيانات!J1232,"")</f>
        <v/>
      </c>
      <c r="E1232" s="92"/>
      <c r="F1232" s="93" t="str">
        <f t="shared" si="19"/>
        <v/>
      </c>
      <c r="G1232" s="94"/>
      <c r="H1232" s="95" t="str">
        <f>IF(بيانات!B1232&lt;&gt;"",بيانات!K1232,"")</f>
        <v/>
      </c>
      <c r="I1232" s="95" t="str">
        <f>IF(بيانات!B1232&lt;&gt;"",بيانات!P1232,"")</f>
        <v/>
      </c>
    </row>
    <row r="1233" spans="1:9" ht="21.75" customHeight="1">
      <c r="A1233" s="82" t="str">
        <f>IF(بيانات!B1233&lt;&gt;"",بيانات!A1233,"")</f>
        <v/>
      </c>
      <c r="B1233" s="83" t="str">
        <f>IF(بيانات!B1233&lt;&gt;"",بيانات!B1233,"")</f>
        <v/>
      </c>
      <c r="C1233" s="83" t="str">
        <f>IF(بيانات!B1233&lt;&gt;"",بيانات!C1233,"")</f>
        <v/>
      </c>
      <c r="D1233" s="84" t="str">
        <f>IF(بيانات!B1233&lt;&gt;"",بيانات!J1233,"")</f>
        <v/>
      </c>
      <c r="E1233" s="85"/>
      <c r="F1233" s="86" t="str">
        <f t="shared" si="19"/>
        <v/>
      </c>
      <c r="G1233" s="87"/>
      <c r="H1233" s="88" t="str">
        <f>IF(بيانات!B1233&lt;&gt;"",بيانات!K1233,"")</f>
        <v/>
      </c>
      <c r="I1233" s="88" t="str">
        <f>IF(بيانات!B1233&lt;&gt;"",بيانات!P1233,"")</f>
        <v/>
      </c>
    </row>
    <row r="1234" spans="1:9" ht="21.75" customHeight="1">
      <c r="A1234" s="89" t="str">
        <f>IF(بيانات!B1234&lt;&gt;"",بيانات!A1234,"")</f>
        <v/>
      </c>
      <c r="B1234" s="90" t="str">
        <f>IF(بيانات!B1234&lt;&gt;"",بيانات!B1234,"")</f>
        <v/>
      </c>
      <c r="C1234" s="90" t="str">
        <f>IF(بيانات!B1234&lt;&gt;"",بيانات!C1234,"")</f>
        <v/>
      </c>
      <c r="D1234" s="91" t="str">
        <f>IF(بيانات!B1234&lt;&gt;"",بيانات!J1234,"")</f>
        <v/>
      </c>
      <c r="E1234" s="92"/>
      <c r="F1234" s="93" t="str">
        <f t="shared" si="19"/>
        <v/>
      </c>
      <c r="G1234" s="94"/>
      <c r="H1234" s="95" t="str">
        <f>IF(بيانات!B1234&lt;&gt;"",بيانات!K1234,"")</f>
        <v/>
      </c>
      <c r="I1234" s="95" t="str">
        <f>IF(بيانات!B1234&lt;&gt;"",بيانات!P1234,"")</f>
        <v/>
      </c>
    </row>
    <row r="1235" spans="1:9" ht="21.75" customHeight="1">
      <c r="A1235" s="82" t="str">
        <f>IF(بيانات!B1235&lt;&gt;"",بيانات!A1235,"")</f>
        <v/>
      </c>
      <c r="B1235" s="83" t="str">
        <f>IF(بيانات!B1235&lt;&gt;"",بيانات!B1235,"")</f>
        <v/>
      </c>
      <c r="C1235" s="83" t="str">
        <f>IF(بيانات!B1235&lt;&gt;"",بيانات!C1235,"")</f>
        <v/>
      </c>
      <c r="D1235" s="84" t="str">
        <f>IF(بيانات!B1235&lt;&gt;"",بيانات!J1235,"")</f>
        <v/>
      </c>
      <c r="E1235" s="85"/>
      <c r="F1235" s="86" t="str">
        <f t="shared" si="19"/>
        <v/>
      </c>
      <c r="G1235" s="87"/>
      <c r="H1235" s="88" t="str">
        <f>IF(بيانات!B1235&lt;&gt;"",بيانات!K1235,"")</f>
        <v/>
      </c>
      <c r="I1235" s="88" t="str">
        <f>IF(بيانات!B1235&lt;&gt;"",بيانات!P1235,"")</f>
        <v/>
      </c>
    </row>
    <row r="1236" spans="1:9" ht="21.75" customHeight="1">
      <c r="A1236" s="89" t="str">
        <f>IF(بيانات!B1236&lt;&gt;"",بيانات!A1236,"")</f>
        <v/>
      </c>
      <c r="B1236" s="90" t="str">
        <f>IF(بيانات!B1236&lt;&gt;"",بيانات!B1236,"")</f>
        <v/>
      </c>
      <c r="C1236" s="90" t="str">
        <f>IF(بيانات!B1236&lt;&gt;"",بيانات!C1236,"")</f>
        <v/>
      </c>
      <c r="D1236" s="91" t="str">
        <f>IF(بيانات!B1236&lt;&gt;"",بيانات!J1236,"")</f>
        <v/>
      </c>
      <c r="E1236" s="92"/>
      <c r="F1236" s="93" t="str">
        <f t="shared" si="19"/>
        <v/>
      </c>
      <c r="G1236" s="94"/>
      <c r="H1236" s="95" t="str">
        <f>IF(بيانات!B1236&lt;&gt;"",بيانات!K1236,"")</f>
        <v/>
      </c>
      <c r="I1236" s="95" t="str">
        <f>IF(بيانات!B1236&lt;&gt;"",بيانات!P1236,"")</f>
        <v/>
      </c>
    </row>
    <row r="1237" spans="1:9" ht="21.75" customHeight="1">
      <c r="A1237" s="82" t="str">
        <f>IF(بيانات!B1237&lt;&gt;"",بيانات!A1237,"")</f>
        <v/>
      </c>
      <c r="B1237" s="83" t="str">
        <f>IF(بيانات!B1237&lt;&gt;"",بيانات!B1237,"")</f>
        <v/>
      </c>
      <c r="C1237" s="83" t="str">
        <f>IF(بيانات!B1237&lt;&gt;"",بيانات!C1237,"")</f>
        <v/>
      </c>
      <c r="D1237" s="84" t="str">
        <f>IF(بيانات!B1237&lt;&gt;"",بيانات!J1237,"")</f>
        <v/>
      </c>
      <c r="E1237" s="85"/>
      <c r="F1237" s="86" t="str">
        <f t="shared" si="19"/>
        <v/>
      </c>
      <c r="G1237" s="87"/>
      <c r="H1237" s="88" t="str">
        <f>IF(بيانات!B1237&lt;&gt;"",بيانات!K1237,"")</f>
        <v/>
      </c>
      <c r="I1237" s="88" t="str">
        <f>IF(بيانات!B1237&lt;&gt;"",بيانات!P1237,"")</f>
        <v/>
      </c>
    </row>
    <row r="1238" spans="1:9" ht="21.75" customHeight="1">
      <c r="A1238" s="89" t="str">
        <f>IF(بيانات!B1238&lt;&gt;"",بيانات!A1238,"")</f>
        <v/>
      </c>
      <c r="B1238" s="90" t="str">
        <f>IF(بيانات!B1238&lt;&gt;"",بيانات!B1238,"")</f>
        <v/>
      </c>
      <c r="C1238" s="90" t="str">
        <f>IF(بيانات!B1238&lt;&gt;"",بيانات!C1238,"")</f>
        <v/>
      </c>
      <c r="D1238" s="91" t="str">
        <f>IF(بيانات!B1238&lt;&gt;"",بيانات!J1238,"")</f>
        <v/>
      </c>
      <c r="E1238" s="92"/>
      <c r="F1238" s="93" t="str">
        <f t="shared" si="19"/>
        <v/>
      </c>
      <c r="G1238" s="94"/>
      <c r="H1238" s="95" t="str">
        <f>IF(بيانات!B1238&lt;&gt;"",بيانات!K1238,"")</f>
        <v/>
      </c>
      <c r="I1238" s="95" t="str">
        <f>IF(بيانات!B1238&lt;&gt;"",بيانات!P1238,"")</f>
        <v/>
      </c>
    </row>
    <row r="1239" spans="1:9" ht="21.75" customHeight="1">
      <c r="A1239" s="82" t="str">
        <f>IF(بيانات!B1239&lt;&gt;"",بيانات!A1239,"")</f>
        <v/>
      </c>
      <c r="B1239" s="83" t="str">
        <f>IF(بيانات!B1239&lt;&gt;"",بيانات!B1239,"")</f>
        <v/>
      </c>
      <c r="C1239" s="83" t="str">
        <f>IF(بيانات!B1239&lt;&gt;"",بيانات!C1239,"")</f>
        <v/>
      </c>
      <c r="D1239" s="84" t="str">
        <f>IF(بيانات!B1239&lt;&gt;"",بيانات!J1239,"")</f>
        <v/>
      </c>
      <c r="E1239" s="85"/>
      <c r="F1239" s="86" t="str">
        <f t="shared" si="19"/>
        <v/>
      </c>
      <c r="G1239" s="87"/>
      <c r="H1239" s="88" t="str">
        <f>IF(بيانات!B1239&lt;&gt;"",بيانات!K1239,"")</f>
        <v/>
      </c>
      <c r="I1239" s="88" t="str">
        <f>IF(بيانات!B1239&lt;&gt;"",بيانات!P1239,"")</f>
        <v/>
      </c>
    </row>
    <row r="1240" spans="1:9" ht="21.75" customHeight="1">
      <c r="A1240" s="89" t="str">
        <f>IF(بيانات!B1240&lt;&gt;"",بيانات!A1240,"")</f>
        <v/>
      </c>
      <c r="B1240" s="90" t="str">
        <f>IF(بيانات!B1240&lt;&gt;"",بيانات!B1240,"")</f>
        <v/>
      </c>
      <c r="C1240" s="90" t="str">
        <f>IF(بيانات!B1240&lt;&gt;"",بيانات!C1240,"")</f>
        <v/>
      </c>
      <c r="D1240" s="91" t="str">
        <f>IF(بيانات!B1240&lt;&gt;"",بيانات!J1240,"")</f>
        <v/>
      </c>
      <c r="E1240" s="92"/>
      <c r="F1240" s="93" t="str">
        <f t="shared" si="19"/>
        <v/>
      </c>
      <c r="G1240" s="94"/>
      <c r="H1240" s="95" t="str">
        <f>IF(بيانات!B1240&lt;&gt;"",بيانات!K1240,"")</f>
        <v/>
      </c>
      <c r="I1240" s="95" t="str">
        <f>IF(بيانات!B1240&lt;&gt;"",بيانات!P1240,"")</f>
        <v/>
      </c>
    </row>
    <row r="1241" spans="1:9" ht="21.75" customHeight="1">
      <c r="A1241" s="82" t="str">
        <f>IF(بيانات!B1241&lt;&gt;"",بيانات!A1241,"")</f>
        <v/>
      </c>
      <c r="B1241" s="83" t="str">
        <f>IF(بيانات!B1241&lt;&gt;"",بيانات!B1241,"")</f>
        <v/>
      </c>
      <c r="C1241" s="83" t="str">
        <f>IF(بيانات!B1241&lt;&gt;"",بيانات!C1241,"")</f>
        <v/>
      </c>
      <c r="D1241" s="84" t="str">
        <f>IF(بيانات!B1241&lt;&gt;"",بيانات!J1241,"")</f>
        <v/>
      </c>
      <c r="E1241" s="85"/>
      <c r="F1241" s="86" t="str">
        <f t="shared" si="19"/>
        <v/>
      </c>
      <c r="G1241" s="87"/>
      <c r="H1241" s="88" t="str">
        <f>IF(بيانات!B1241&lt;&gt;"",بيانات!K1241,"")</f>
        <v/>
      </c>
      <c r="I1241" s="88" t="str">
        <f>IF(بيانات!B1241&lt;&gt;"",بيانات!P1241,"")</f>
        <v/>
      </c>
    </row>
    <row r="1242" spans="1:9" ht="21.75" customHeight="1">
      <c r="A1242" s="89" t="str">
        <f>IF(بيانات!B1242&lt;&gt;"",بيانات!A1242,"")</f>
        <v/>
      </c>
      <c r="B1242" s="90" t="str">
        <f>IF(بيانات!B1242&lt;&gt;"",بيانات!B1242,"")</f>
        <v/>
      </c>
      <c r="C1242" s="90" t="str">
        <f>IF(بيانات!B1242&lt;&gt;"",بيانات!C1242,"")</f>
        <v/>
      </c>
      <c r="D1242" s="91" t="str">
        <f>IF(بيانات!B1242&lt;&gt;"",بيانات!J1242,"")</f>
        <v/>
      </c>
      <c r="E1242" s="92"/>
      <c r="F1242" s="93" t="str">
        <f t="shared" si="19"/>
        <v/>
      </c>
      <c r="G1242" s="94"/>
      <c r="H1242" s="95" t="str">
        <f>IF(بيانات!B1242&lt;&gt;"",بيانات!K1242,"")</f>
        <v/>
      </c>
      <c r="I1242" s="95" t="str">
        <f>IF(بيانات!B1242&lt;&gt;"",بيانات!P1242,"")</f>
        <v/>
      </c>
    </row>
    <row r="1243" spans="1:9" ht="21.75" customHeight="1">
      <c r="A1243" s="82" t="str">
        <f>IF(بيانات!B1243&lt;&gt;"",بيانات!A1243,"")</f>
        <v/>
      </c>
      <c r="B1243" s="83" t="str">
        <f>IF(بيانات!B1243&lt;&gt;"",بيانات!B1243,"")</f>
        <v/>
      </c>
      <c r="C1243" s="83" t="str">
        <f>IF(بيانات!B1243&lt;&gt;"",بيانات!C1243,"")</f>
        <v/>
      </c>
      <c r="D1243" s="84" t="str">
        <f>IF(بيانات!B1243&lt;&gt;"",بيانات!J1243,"")</f>
        <v/>
      </c>
      <c r="E1243" s="85"/>
      <c r="F1243" s="86" t="str">
        <f t="shared" si="19"/>
        <v/>
      </c>
      <c r="G1243" s="87"/>
      <c r="H1243" s="88" t="str">
        <f>IF(بيانات!B1243&lt;&gt;"",بيانات!K1243,"")</f>
        <v/>
      </c>
      <c r="I1243" s="88" t="str">
        <f>IF(بيانات!B1243&lt;&gt;"",بيانات!P1243,"")</f>
        <v/>
      </c>
    </row>
    <row r="1244" spans="1:9" ht="21.75" customHeight="1">
      <c r="A1244" s="89" t="str">
        <f>IF(بيانات!B1244&lt;&gt;"",بيانات!A1244,"")</f>
        <v/>
      </c>
      <c r="B1244" s="90" t="str">
        <f>IF(بيانات!B1244&lt;&gt;"",بيانات!B1244,"")</f>
        <v/>
      </c>
      <c r="C1244" s="90" t="str">
        <f>IF(بيانات!B1244&lt;&gt;"",بيانات!C1244,"")</f>
        <v/>
      </c>
      <c r="D1244" s="91" t="str">
        <f>IF(بيانات!B1244&lt;&gt;"",بيانات!J1244,"")</f>
        <v/>
      </c>
      <c r="E1244" s="92"/>
      <c r="F1244" s="93" t="str">
        <f t="shared" si="19"/>
        <v/>
      </c>
      <c r="G1244" s="94"/>
      <c r="H1244" s="95" t="str">
        <f>IF(بيانات!B1244&lt;&gt;"",بيانات!K1244,"")</f>
        <v/>
      </c>
      <c r="I1244" s="95" t="str">
        <f>IF(بيانات!B1244&lt;&gt;"",بيانات!P1244,"")</f>
        <v/>
      </c>
    </row>
    <row r="1245" spans="1:9" ht="21.75" customHeight="1">
      <c r="A1245" s="82" t="str">
        <f>IF(بيانات!B1245&lt;&gt;"",بيانات!A1245,"")</f>
        <v/>
      </c>
      <c r="B1245" s="83" t="str">
        <f>IF(بيانات!B1245&lt;&gt;"",بيانات!B1245,"")</f>
        <v/>
      </c>
      <c r="C1245" s="83" t="str">
        <f>IF(بيانات!B1245&lt;&gt;"",بيانات!C1245,"")</f>
        <v/>
      </c>
      <c r="D1245" s="84" t="str">
        <f>IF(بيانات!B1245&lt;&gt;"",بيانات!J1245,"")</f>
        <v/>
      </c>
      <c r="E1245" s="85"/>
      <c r="F1245" s="86" t="str">
        <f t="shared" si="19"/>
        <v/>
      </c>
      <c r="G1245" s="87"/>
      <c r="H1245" s="88" t="str">
        <f>IF(بيانات!B1245&lt;&gt;"",بيانات!K1245,"")</f>
        <v/>
      </c>
      <c r="I1245" s="88" t="str">
        <f>IF(بيانات!B1245&lt;&gt;"",بيانات!P1245,"")</f>
        <v/>
      </c>
    </row>
    <row r="1246" spans="1:9" ht="21.75" customHeight="1">
      <c r="A1246" s="89" t="str">
        <f>IF(بيانات!B1246&lt;&gt;"",بيانات!A1246,"")</f>
        <v/>
      </c>
      <c r="B1246" s="90" t="str">
        <f>IF(بيانات!B1246&lt;&gt;"",بيانات!B1246,"")</f>
        <v/>
      </c>
      <c r="C1246" s="90" t="str">
        <f>IF(بيانات!B1246&lt;&gt;"",بيانات!C1246,"")</f>
        <v/>
      </c>
      <c r="D1246" s="91" t="str">
        <f>IF(بيانات!B1246&lt;&gt;"",بيانات!J1246,"")</f>
        <v/>
      </c>
      <c r="E1246" s="92"/>
      <c r="F1246" s="93" t="str">
        <f t="shared" si="19"/>
        <v/>
      </c>
      <c r="G1246" s="94"/>
      <c r="H1246" s="95" t="str">
        <f>IF(بيانات!B1246&lt;&gt;"",بيانات!K1246,"")</f>
        <v/>
      </c>
      <c r="I1246" s="95" t="str">
        <f>IF(بيانات!B1246&lt;&gt;"",بيانات!P1246,"")</f>
        <v/>
      </c>
    </row>
    <row r="1247" spans="1:9" ht="21.75" customHeight="1">
      <c r="A1247" s="82" t="str">
        <f>IF(بيانات!B1247&lt;&gt;"",بيانات!A1247,"")</f>
        <v/>
      </c>
      <c r="B1247" s="83" t="str">
        <f>IF(بيانات!B1247&lt;&gt;"",بيانات!B1247,"")</f>
        <v/>
      </c>
      <c r="C1247" s="83" t="str">
        <f>IF(بيانات!B1247&lt;&gt;"",بيانات!C1247,"")</f>
        <v/>
      </c>
      <c r="D1247" s="84" t="str">
        <f>IF(بيانات!B1247&lt;&gt;"",بيانات!J1247,"")</f>
        <v/>
      </c>
      <c r="E1247" s="85"/>
      <c r="F1247" s="86" t="str">
        <f t="shared" si="19"/>
        <v/>
      </c>
      <c r="G1247" s="87"/>
      <c r="H1247" s="88" t="str">
        <f>IF(بيانات!B1247&lt;&gt;"",بيانات!K1247,"")</f>
        <v/>
      </c>
      <c r="I1247" s="88" t="str">
        <f>IF(بيانات!B1247&lt;&gt;"",بيانات!P1247,"")</f>
        <v/>
      </c>
    </row>
    <row r="1248" spans="1:9" ht="21.75" customHeight="1">
      <c r="A1248" s="89" t="str">
        <f>IF(بيانات!B1248&lt;&gt;"",بيانات!A1248,"")</f>
        <v/>
      </c>
      <c r="B1248" s="90" t="str">
        <f>IF(بيانات!B1248&lt;&gt;"",بيانات!B1248,"")</f>
        <v/>
      </c>
      <c r="C1248" s="90" t="str">
        <f>IF(بيانات!B1248&lt;&gt;"",بيانات!C1248,"")</f>
        <v/>
      </c>
      <c r="D1248" s="91" t="str">
        <f>IF(بيانات!B1248&lt;&gt;"",بيانات!J1248,"")</f>
        <v/>
      </c>
      <c r="E1248" s="92"/>
      <c r="F1248" s="93" t="str">
        <f t="shared" si="19"/>
        <v/>
      </c>
      <c r="G1248" s="94"/>
      <c r="H1248" s="95" t="str">
        <f>IF(بيانات!B1248&lt;&gt;"",بيانات!K1248,"")</f>
        <v/>
      </c>
      <c r="I1248" s="95" t="str">
        <f>IF(بيانات!B1248&lt;&gt;"",بيانات!P1248,"")</f>
        <v/>
      </c>
    </row>
    <row r="1249" spans="1:9" ht="21.75" customHeight="1">
      <c r="A1249" s="82" t="str">
        <f>IF(بيانات!B1249&lt;&gt;"",بيانات!A1249,"")</f>
        <v/>
      </c>
      <c r="B1249" s="83" t="str">
        <f>IF(بيانات!B1249&lt;&gt;"",بيانات!B1249,"")</f>
        <v/>
      </c>
      <c r="C1249" s="83" t="str">
        <f>IF(بيانات!B1249&lt;&gt;"",بيانات!C1249,"")</f>
        <v/>
      </c>
      <c r="D1249" s="84" t="str">
        <f>IF(بيانات!B1249&lt;&gt;"",بيانات!J1249,"")</f>
        <v/>
      </c>
      <c r="E1249" s="85"/>
      <c r="F1249" s="86" t="str">
        <f t="shared" si="19"/>
        <v/>
      </c>
      <c r="G1249" s="87"/>
      <c r="H1249" s="88" t="str">
        <f>IF(بيانات!B1249&lt;&gt;"",بيانات!K1249,"")</f>
        <v/>
      </c>
      <c r="I1249" s="88" t="str">
        <f>IF(بيانات!B1249&lt;&gt;"",بيانات!P1249,"")</f>
        <v/>
      </c>
    </row>
    <row r="1250" spans="1:9" ht="21.75" customHeight="1">
      <c r="A1250" s="89" t="str">
        <f>IF(بيانات!B1250&lt;&gt;"",بيانات!A1250,"")</f>
        <v/>
      </c>
      <c r="B1250" s="90" t="str">
        <f>IF(بيانات!B1250&lt;&gt;"",بيانات!B1250,"")</f>
        <v/>
      </c>
      <c r="C1250" s="90" t="str">
        <f>IF(بيانات!B1250&lt;&gt;"",بيانات!C1250,"")</f>
        <v/>
      </c>
      <c r="D1250" s="91" t="str">
        <f>IF(بيانات!B1250&lt;&gt;"",بيانات!J1250,"")</f>
        <v/>
      </c>
      <c r="E1250" s="92"/>
      <c r="F1250" s="93" t="str">
        <f t="shared" si="19"/>
        <v/>
      </c>
      <c r="G1250" s="94"/>
      <c r="H1250" s="95" t="str">
        <f>IF(بيانات!B1250&lt;&gt;"",بيانات!K1250,"")</f>
        <v/>
      </c>
      <c r="I1250" s="95" t="str">
        <f>IF(بيانات!B1250&lt;&gt;"",بيانات!P1250,"")</f>
        <v/>
      </c>
    </row>
    <row r="1251" spans="1:9" ht="21.75" customHeight="1">
      <c r="A1251" s="82" t="str">
        <f>IF(بيانات!B1251&lt;&gt;"",بيانات!A1251,"")</f>
        <v/>
      </c>
      <c r="B1251" s="83" t="str">
        <f>IF(بيانات!B1251&lt;&gt;"",بيانات!B1251,"")</f>
        <v/>
      </c>
      <c r="C1251" s="83" t="str">
        <f>IF(بيانات!B1251&lt;&gt;"",بيانات!C1251,"")</f>
        <v/>
      </c>
      <c r="D1251" s="84" t="str">
        <f>IF(بيانات!B1251&lt;&gt;"",بيانات!J1251,"")</f>
        <v/>
      </c>
      <c r="E1251" s="85"/>
      <c r="F1251" s="86" t="str">
        <f t="shared" si="19"/>
        <v/>
      </c>
      <c r="G1251" s="87"/>
      <c r="H1251" s="88" t="str">
        <f>IF(بيانات!B1251&lt;&gt;"",بيانات!K1251,"")</f>
        <v/>
      </c>
      <c r="I1251" s="88" t="str">
        <f>IF(بيانات!B1251&lt;&gt;"",بيانات!P1251,"")</f>
        <v/>
      </c>
    </row>
    <row r="1252" spans="1:9" ht="21.75" customHeight="1">
      <c r="A1252" s="89" t="str">
        <f>IF(بيانات!B1252&lt;&gt;"",بيانات!A1252,"")</f>
        <v/>
      </c>
      <c r="B1252" s="90" t="str">
        <f>IF(بيانات!B1252&lt;&gt;"",بيانات!B1252,"")</f>
        <v/>
      </c>
      <c r="C1252" s="90" t="str">
        <f>IF(بيانات!B1252&lt;&gt;"",بيانات!C1252,"")</f>
        <v/>
      </c>
      <c r="D1252" s="91" t="str">
        <f>IF(بيانات!B1252&lt;&gt;"",بيانات!J1252,"")</f>
        <v/>
      </c>
      <c r="E1252" s="92"/>
      <c r="F1252" s="93" t="str">
        <f t="shared" si="19"/>
        <v/>
      </c>
      <c r="G1252" s="94"/>
      <c r="H1252" s="95" t="str">
        <f>IF(بيانات!B1252&lt;&gt;"",بيانات!K1252,"")</f>
        <v/>
      </c>
      <c r="I1252" s="95" t="str">
        <f>IF(بيانات!B1252&lt;&gt;"",بيانات!P1252,"")</f>
        <v/>
      </c>
    </row>
    <row r="1253" spans="1:9" ht="21.75" customHeight="1">
      <c r="A1253" s="82" t="str">
        <f>IF(بيانات!B1253&lt;&gt;"",بيانات!A1253,"")</f>
        <v/>
      </c>
      <c r="B1253" s="83" t="str">
        <f>IF(بيانات!B1253&lt;&gt;"",بيانات!B1253,"")</f>
        <v/>
      </c>
      <c r="C1253" s="83" t="str">
        <f>IF(بيانات!B1253&lt;&gt;"",بيانات!C1253,"")</f>
        <v/>
      </c>
      <c r="D1253" s="84" t="str">
        <f>IF(بيانات!B1253&lt;&gt;"",بيانات!J1253,"")</f>
        <v/>
      </c>
      <c r="E1253" s="85"/>
      <c r="F1253" s="86" t="str">
        <f t="shared" si="19"/>
        <v/>
      </c>
      <c r="G1253" s="87"/>
      <c r="H1253" s="88" t="str">
        <f>IF(بيانات!B1253&lt;&gt;"",بيانات!K1253,"")</f>
        <v/>
      </c>
      <c r="I1253" s="88" t="str">
        <f>IF(بيانات!B1253&lt;&gt;"",بيانات!P1253,"")</f>
        <v/>
      </c>
    </row>
    <row r="1254" spans="1:9" ht="21.75" customHeight="1">
      <c r="A1254" s="89" t="str">
        <f>IF(بيانات!B1254&lt;&gt;"",بيانات!A1254,"")</f>
        <v/>
      </c>
      <c r="B1254" s="90" t="str">
        <f>IF(بيانات!B1254&lt;&gt;"",بيانات!B1254,"")</f>
        <v/>
      </c>
      <c r="C1254" s="90" t="str">
        <f>IF(بيانات!B1254&lt;&gt;"",بيانات!C1254,"")</f>
        <v/>
      </c>
      <c r="D1254" s="91" t="str">
        <f>IF(بيانات!B1254&lt;&gt;"",بيانات!J1254,"")</f>
        <v/>
      </c>
      <c r="E1254" s="92"/>
      <c r="F1254" s="93" t="str">
        <f t="shared" si="19"/>
        <v/>
      </c>
      <c r="G1254" s="94"/>
      <c r="H1254" s="95" t="str">
        <f>IF(بيانات!B1254&lt;&gt;"",بيانات!K1254,"")</f>
        <v/>
      </c>
      <c r="I1254" s="95" t="str">
        <f>IF(بيانات!B1254&lt;&gt;"",بيانات!P1254,"")</f>
        <v/>
      </c>
    </row>
    <row r="1255" spans="1:9" ht="21.75" customHeight="1">
      <c r="A1255" s="82" t="str">
        <f>IF(بيانات!B1255&lt;&gt;"",بيانات!A1255,"")</f>
        <v/>
      </c>
      <c r="B1255" s="83" t="str">
        <f>IF(بيانات!B1255&lt;&gt;"",بيانات!B1255,"")</f>
        <v/>
      </c>
      <c r="C1255" s="83" t="str">
        <f>IF(بيانات!B1255&lt;&gt;"",بيانات!C1255,"")</f>
        <v/>
      </c>
      <c r="D1255" s="84" t="str">
        <f>IF(بيانات!B1255&lt;&gt;"",بيانات!J1255,"")</f>
        <v/>
      </c>
      <c r="E1255" s="85"/>
      <c r="F1255" s="86" t="str">
        <f t="shared" si="19"/>
        <v/>
      </c>
      <c r="G1255" s="87"/>
      <c r="H1255" s="88" t="str">
        <f>IF(بيانات!B1255&lt;&gt;"",بيانات!K1255,"")</f>
        <v/>
      </c>
      <c r="I1255" s="88" t="str">
        <f>IF(بيانات!B1255&lt;&gt;"",بيانات!P1255,"")</f>
        <v/>
      </c>
    </row>
    <row r="1256" spans="1:9" ht="21.75" customHeight="1">
      <c r="A1256" s="89" t="str">
        <f>IF(بيانات!B1256&lt;&gt;"",بيانات!A1256,"")</f>
        <v/>
      </c>
      <c r="B1256" s="90" t="str">
        <f>IF(بيانات!B1256&lt;&gt;"",بيانات!B1256,"")</f>
        <v/>
      </c>
      <c r="C1256" s="90" t="str">
        <f>IF(بيانات!B1256&lt;&gt;"",بيانات!C1256,"")</f>
        <v/>
      </c>
      <c r="D1256" s="91" t="str">
        <f>IF(بيانات!B1256&lt;&gt;"",بيانات!J1256,"")</f>
        <v/>
      </c>
      <c r="E1256" s="92"/>
      <c r="F1256" s="93" t="str">
        <f t="shared" si="19"/>
        <v/>
      </c>
      <c r="G1256" s="94"/>
      <c r="H1256" s="95" t="str">
        <f>IF(بيانات!B1256&lt;&gt;"",بيانات!K1256,"")</f>
        <v/>
      </c>
      <c r="I1256" s="95" t="str">
        <f>IF(بيانات!B1256&lt;&gt;"",بيانات!P1256,"")</f>
        <v/>
      </c>
    </row>
    <row r="1257" spans="1:9" ht="21.75" customHeight="1">
      <c r="A1257" s="82" t="str">
        <f>IF(بيانات!B1257&lt;&gt;"",بيانات!A1257,"")</f>
        <v/>
      </c>
      <c r="B1257" s="83" t="str">
        <f>IF(بيانات!B1257&lt;&gt;"",بيانات!B1257,"")</f>
        <v/>
      </c>
      <c r="C1257" s="83" t="str">
        <f>IF(بيانات!B1257&lt;&gt;"",بيانات!C1257,"")</f>
        <v/>
      </c>
      <c r="D1257" s="84" t="str">
        <f>IF(بيانات!B1257&lt;&gt;"",بيانات!J1257,"")</f>
        <v/>
      </c>
      <c r="E1257" s="85"/>
      <c r="F1257" s="86" t="str">
        <f t="shared" si="19"/>
        <v/>
      </c>
      <c r="G1257" s="87"/>
      <c r="H1257" s="88" t="str">
        <f>IF(بيانات!B1257&lt;&gt;"",بيانات!K1257,"")</f>
        <v/>
      </c>
      <c r="I1257" s="88" t="str">
        <f>IF(بيانات!B1257&lt;&gt;"",بيانات!P1257,"")</f>
        <v/>
      </c>
    </row>
    <row r="1258" spans="1:9" ht="21.75" customHeight="1">
      <c r="A1258" s="89" t="str">
        <f>IF(بيانات!B1258&lt;&gt;"",بيانات!A1258,"")</f>
        <v/>
      </c>
      <c r="B1258" s="90" t="str">
        <f>IF(بيانات!B1258&lt;&gt;"",بيانات!B1258,"")</f>
        <v/>
      </c>
      <c r="C1258" s="90" t="str">
        <f>IF(بيانات!B1258&lt;&gt;"",بيانات!C1258,"")</f>
        <v/>
      </c>
      <c r="D1258" s="91" t="str">
        <f>IF(بيانات!B1258&lt;&gt;"",بيانات!J1258,"")</f>
        <v/>
      </c>
      <c r="E1258" s="92"/>
      <c r="F1258" s="93" t="str">
        <f t="shared" si="19"/>
        <v/>
      </c>
      <c r="G1258" s="94"/>
      <c r="H1258" s="95" t="str">
        <f>IF(بيانات!B1258&lt;&gt;"",بيانات!K1258,"")</f>
        <v/>
      </c>
      <c r="I1258" s="95" t="str">
        <f>IF(بيانات!B1258&lt;&gt;"",بيانات!P1258,"")</f>
        <v/>
      </c>
    </row>
    <row r="1259" spans="1:9" ht="21.75" customHeight="1">
      <c r="A1259" s="82" t="str">
        <f>IF(بيانات!B1259&lt;&gt;"",بيانات!A1259,"")</f>
        <v/>
      </c>
      <c r="B1259" s="83" t="str">
        <f>IF(بيانات!B1259&lt;&gt;"",بيانات!B1259,"")</f>
        <v/>
      </c>
      <c r="C1259" s="83" t="str">
        <f>IF(بيانات!B1259&lt;&gt;"",بيانات!C1259,"")</f>
        <v/>
      </c>
      <c r="D1259" s="84" t="str">
        <f>IF(بيانات!B1259&lt;&gt;"",بيانات!J1259,"")</f>
        <v/>
      </c>
      <c r="E1259" s="85"/>
      <c r="F1259" s="86" t="str">
        <f t="shared" si="19"/>
        <v/>
      </c>
      <c r="G1259" s="87"/>
      <c r="H1259" s="88" t="str">
        <f>IF(بيانات!B1259&lt;&gt;"",بيانات!K1259,"")</f>
        <v/>
      </c>
      <c r="I1259" s="88" t="str">
        <f>IF(بيانات!B1259&lt;&gt;"",بيانات!P1259,"")</f>
        <v/>
      </c>
    </row>
    <row r="1260" spans="1:9" ht="21.75" customHeight="1">
      <c r="A1260" s="89" t="str">
        <f>IF(بيانات!B1260&lt;&gt;"",بيانات!A1260,"")</f>
        <v/>
      </c>
      <c r="B1260" s="90" t="str">
        <f>IF(بيانات!B1260&lt;&gt;"",بيانات!B1260,"")</f>
        <v/>
      </c>
      <c r="C1260" s="90" t="str">
        <f>IF(بيانات!B1260&lt;&gt;"",بيانات!C1260,"")</f>
        <v/>
      </c>
      <c r="D1260" s="91" t="str">
        <f>IF(بيانات!B1260&lt;&gt;"",بيانات!J1260,"")</f>
        <v/>
      </c>
      <c r="E1260" s="92"/>
      <c r="F1260" s="93" t="str">
        <f t="shared" si="19"/>
        <v/>
      </c>
      <c r="G1260" s="94"/>
      <c r="H1260" s="95" t="str">
        <f>IF(بيانات!B1260&lt;&gt;"",بيانات!K1260,"")</f>
        <v/>
      </c>
      <c r="I1260" s="95" t="str">
        <f>IF(بيانات!B1260&lt;&gt;"",بيانات!P1260,"")</f>
        <v/>
      </c>
    </row>
    <row r="1261" spans="1:9" ht="21.75" customHeight="1">
      <c r="A1261" s="82" t="str">
        <f>IF(بيانات!B1261&lt;&gt;"",بيانات!A1261,"")</f>
        <v/>
      </c>
      <c r="B1261" s="83" t="str">
        <f>IF(بيانات!B1261&lt;&gt;"",بيانات!B1261,"")</f>
        <v/>
      </c>
      <c r="C1261" s="83" t="str">
        <f>IF(بيانات!B1261&lt;&gt;"",بيانات!C1261,"")</f>
        <v/>
      </c>
      <c r="D1261" s="84" t="str">
        <f>IF(بيانات!B1261&lt;&gt;"",بيانات!J1261,"")</f>
        <v/>
      </c>
      <c r="E1261" s="85"/>
      <c r="F1261" s="86" t="str">
        <f t="shared" si="19"/>
        <v/>
      </c>
      <c r="G1261" s="87"/>
      <c r="H1261" s="88" t="str">
        <f>IF(بيانات!B1261&lt;&gt;"",بيانات!K1261,"")</f>
        <v/>
      </c>
      <c r="I1261" s="88" t="str">
        <f>IF(بيانات!B1261&lt;&gt;"",بيانات!P1261,"")</f>
        <v/>
      </c>
    </row>
    <row r="1262" spans="1:9" ht="21.75" customHeight="1">
      <c r="A1262" s="89" t="str">
        <f>IF(بيانات!B1262&lt;&gt;"",بيانات!A1262,"")</f>
        <v/>
      </c>
      <c r="B1262" s="90" t="str">
        <f>IF(بيانات!B1262&lt;&gt;"",بيانات!B1262,"")</f>
        <v/>
      </c>
      <c r="C1262" s="90" t="str">
        <f>IF(بيانات!B1262&lt;&gt;"",بيانات!C1262,"")</f>
        <v/>
      </c>
      <c r="D1262" s="91" t="str">
        <f>IF(بيانات!B1262&lt;&gt;"",بيانات!J1262,"")</f>
        <v/>
      </c>
      <c r="E1262" s="92"/>
      <c r="F1262" s="93" t="str">
        <f t="shared" si="19"/>
        <v/>
      </c>
      <c r="G1262" s="94"/>
      <c r="H1262" s="95" t="str">
        <f>IF(بيانات!B1262&lt;&gt;"",بيانات!K1262,"")</f>
        <v/>
      </c>
      <c r="I1262" s="95" t="str">
        <f>IF(بيانات!B1262&lt;&gt;"",بيانات!P1262,"")</f>
        <v/>
      </c>
    </row>
    <row r="1263" spans="1:9" ht="21.75" customHeight="1">
      <c r="A1263" s="82" t="str">
        <f>IF(بيانات!B1263&lt;&gt;"",بيانات!A1263,"")</f>
        <v/>
      </c>
      <c r="B1263" s="83" t="str">
        <f>IF(بيانات!B1263&lt;&gt;"",بيانات!B1263,"")</f>
        <v/>
      </c>
      <c r="C1263" s="83" t="str">
        <f>IF(بيانات!B1263&lt;&gt;"",بيانات!C1263,"")</f>
        <v/>
      </c>
      <c r="D1263" s="84" t="str">
        <f>IF(بيانات!B1263&lt;&gt;"",بيانات!J1263,"")</f>
        <v/>
      </c>
      <c r="E1263" s="85"/>
      <c r="F1263" s="86" t="str">
        <f t="shared" si="19"/>
        <v/>
      </c>
      <c r="G1263" s="87"/>
      <c r="H1263" s="88" t="str">
        <f>IF(بيانات!B1263&lt;&gt;"",بيانات!K1263,"")</f>
        <v/>
      </c>
      <c r="I1263" s="88" t="str">
        <f>IF(بيانات!B1263&lt;&gt;"",بيانات!P1263,"")</f>
        <v/>
      </c>
    </row>
    <row r="1264" spans="1:9" ht="21.75" customHeight="1">
      <c r="A1264" s="89" t="str">
        <f>IF(بيانات!B1264&lt;&gt;"",بيانات!A1264,"")</f>
        <v/>
      </c>
      <c r="B1264" s="90" t="str">
        <f>IF(بيانات!B1264&lt;&gt;"",بيانات!B1264,"")</f>
        <v/>
      </c>
      <c r="C1264" s="90" t="str">
        <f>IF(بيانات!B1264&lt;&gt;"",بيانات!C1264,"")</f>
        <v/>
      </c>
      <c r="D1264" s="91" t="str">
        <f>IF(بيانات!B1264&lt;&gt;"",بيانات!J1264,"")</f>
        <v/>
      </c>
      <c r="E1264" s="92"/>
      <c r="F1264" s="93" t="str">
        <f t="shared" si="19"/>
        <v/>
      </c>
      <c r="G1264" s="94"/>
      <c r="H1264" s="95" t="str">
        <f>IF(بيانات!B1264&lt;&gt;"",بيانات!K1264,"")</f>
        <v/>
      </c>
      <c r="I1264" s="95" t="str">
        <f>IF(بيانات!B1264&lt;&gt;"",بيانات!P1264,"")</f>
        <v/>
      </c>
    </row>
    <row r="1265" spans="1:9" ht="21.75" customHeight="1">
      <c r="A1265" s="82" t="str">
        <f>IF(بيانات!B1265&lt;&gt;"",بيانات!A1265,"")</f>
        <v/>
      </c>
      <c r="B1265" s="83" t="str">
        <f>IF(بيانات!B1265&lt;&gt;"",بيانات!B1265,"")</f>
        <v/>
      </c>
      <c r="C1265" s="83" t="str">
        <f>IF(بيانات!B1265&lt;&gt;"",بيانات!C1265,"")</f>
        <v/>
      </c>
      <c r="D1265" s="84" t="str">
        <f>IF(بيانات!B1265&lt;&gt;"",بيانات!J1265,"")</f>
        <v/>
      </c>
      <c r="E1265" s="85"/>
      <c r="F1265" s="86" t="str">
        <f t="shared" si="19"/>
        <v/>
      </c>
      <c r="G1265" s="87"/>
      <c r="H1265" s="88" t="str">
        <f>IF(بيانات!B1265&lt;&gt;"",بيانات!K1265,"")</f>
        <v/>
      </c>
      <c r="I1265" s="88" t="str">
        <f>IF(بيانات!B1265&lt;&gt;"",بيانات!P1265,"")</f>
        <v/>
      </c>
    </row>
    <row r="1266" spans="1:9" ht="21.75" customHeight="1">
      <c r="A1266" s="89" t="str">
        <f>IF(بيانات!B1266&lt;&gt;"",بيانات!A1266,"")</f>
        <v/>
      </c>
      <c r="B1266" s="90" t="str">
        <f>IF(بيانات!B1266&lt;&gt;"",بيانات!B1266,"")</f>
        <v/>
      </c>
      <c r="C1266" s="90" t="str">
        <f>IF(بيانات!B1266&lt;&gt;"",بيانات!C1266,"")</f>
        <v/>
      </c>
      <c r="D1266" s="91" t="str">
        <f>IF(بيانات!B1266&lt;&gt;"",بيانات!J1266,"")</f>
        <v/>
      </c>
      <c r="E1266" s="92"/>
      <c r="F1266" s="93" t="str">
        <f t="shared" si="19"/>
        <v/>
      </c>
      <c r="G1266" s="94"/>
      <c r="H1266" s="95" t="str">
        <f>IF(بيانات!B1266&lt;&gt;"",بيانات!K1266,"")</f>
        <v/>
      </c>
      <c r="I1266" s="95" t="str">
        <f>IF(بيانات!B1266&lt;&gt;"",بيانات!P1266,"")</f>
        <v/>
      </c>
    </row>
    <row r="1267" spans="1:9" ht="21.75" customHeight="1">
      <c r="A1267" s="82" t="str">
        <f>IF(بيانات!B1267&lt;&gt;"",بيانات!A1267,"")</f>
        <v/>
      </c>
      <c r="B1267" s="83" t="str">
        <f>IF(بيانات!B1267&lt;&gt;"",بيانات!B1267,"")</f>
        <v/>
      </c>
      <c r="C1267" s="83" t="str">
        <f>IF(بيانات!B1267&lt;&gt;"",بيانات!C1267,"")</f>
        <v/>
      </c>
      <c r="D1267" s="84" t="str">
        <f>IF(بيانات!B1267&lt;&gt;"",بيانات!J1267,"")</f>
        <v/>
      </c>
      <c r="E1267" s="85"/>
      <c r="F1267" s="86" t="str">
        <f t="shared" si="19"/>
        <v/>
      </c>
      <c r="G1267" s="87"/>
      <c r="H1267" s="88" t="str">
        <f>IF(بيانات!B1267&lt;&gt;"",بيانات!K1267,"")</f>
        <v/>
      </c>
      <c r="I1267" s="88" t="str">
        <f>IF(بيانات!B1267&lt;&gt;"",بيانات!P1267,"")</f>
        <v/>
      </c>
    </row>
    <row r="1268" spans="1:9" ht="21.75" customHeight="1">
      <c r="A1268" s="89" t="str">
        <f>IF(بيانات!B1268&lt;&gt;"",بيانات!A1268,"")</f>
        <v/>
      </c>
      <c r="B1268" s="90" t="str">
        <f>IF(بيانات!B1268&lt;&gt;"",بيانات!B1268,"")</f>
        <v/>
      </c>
      <c r="C1268" s="90" t="str">
        <f>IF(بيانات!B1268&lt;&gt;"",بيانات!C1268,"")</f>
        <v/>
      </c>
      <c r="D1268" s="91" t="str">
        <f>IF(بيانات!B1268&lt;&gt;"",بيانات!J1268,"")</f>
        <v/>
      </c>
      <c r="E1268" s="92"/>
      <c r="F1268" s="93" t="str">
        <f t="shared" si="19"/>
        <v/>
      </c>
      <c r="G1268" s="94"/>
      <c r="H1268" s="95" t="str">
        <f>IF(بيانات!B1268&lt;&gt;"",بيانات!K1268,"")</f>
        <v/>
      </c>
      <c r="I1268" s="95" t="str">
        <f>IF(بيانات!B1268&lt;&gt;"",بيانات!P1268,"")</f>
        <v/>
      </c>
    </row>
    <row r="1269" spans="1:9" ht="21.75" customHeight="1">
      <c r="A1269" s="82" t="str">
        <f>IF(بيانات!B1269&lt;&gt;"",بيانات!A1269,"")</f>
        <v/>
      </c>
      <c r="B1269" s="83" t="str">
        <f>IF(بيانات!B1269&lt;&gt;"",بيانات!B1269,"")</f>
        <v/>
      </c>
      <c r="C1269" s="83" t="str">
        <f>IF(بيانات!B1269&lt;&gt;"",بيانات!C1269,"")</f>
        <v/>
      </c>
      <c r="D1269" s="84" t="str">
        <f>IF(بيانات!B1269&lt;&gt;"",بيانات!J1269,"")</f>
        <v/>
      </c>
      <c r="E1269" s="85"/>
      <c r="F1269" s="86" t="str">
        <f t="shared" si="19"/>
        <v/>
      </c>
      <c r="G1269" s="87"/>
      <c r="H1269" s="88" t="str">
        <f>IF(بيانات!B1269&lt;&gt;"",بيانات!K1269,"")</f>
        <v/>
      </c>
      <c r="I1269" s="88" t="str">
        <f>IF(بيانات!B1269&lt;&gt;"",بيانات!P1269,"")</f>
        <v/>
      </c>
    </row>
    <row r="1270" spans="1:9" ht="21.75" customHeight="1">
      <c r="A1270" s="89" t="str">
        <f>IF(بيانات!B1270&lt;&gt;"",بيانات!A1270,"")</f>
        <v/>
      </c>
      <c r="B1270" s="90" t="str">
        <f>IF(بيانات!B1270&lt;&gt;"",بيانات!B1270,"")</f>
        <v/>
      </c>
      <c r="C1270" s="90" t="str">
        <f>IF(بيانات!B1270&lt;&gt;"",بيانات!C1270,"")</f>
        <v/>
      </c>
      <c r="D1270" s="91" t="str">
        <f>IF(بيانات!B1270&lt;&gt;"",بيانات!J1270,"")</f>
        <v/>
      </c>
      <c r="E1270" s="92"/>
      <c r="F1270" s="93" t="str">
        <f t="shared" si="19"/>
        <v/>
      </c>
      <c r="G1270" s="94"/>
      <c r="H1270" s="95" t="str">
        <f>IF(بيانات!B1270&lt;&gt;"",بيانات!K1270,"")</f>
        <v/>
      </c>
      <c r="I1270" s="95" t="str">
        <f>IF(بيانات!B1270&lt;&gt;"",بيانات!P1270,"")</f>
        <v/>
      </c>
    </row>
    <row r="1271" spans="1:9" ht="21.75" customHeight="1">
      <c r="A1271" s="82" t="str">
        <f>IF(بيانات!B1271&lt;&gt;"",بيانات!A1271,"")</f>
        <v/>
      </c>
      <c r="B1271" s="83" t="str">
        <f>IF(بيانات!B1271&lt;&gt;"",بيانات!B1271,"")</f>
        <v/>
      </c>
      <c r="C1271" s="83" t="str">
        <f>IF(بيانات!B1271&lt;&gt;"",بيانات!C1271,"")</f>
        <v/>
      </c>
      <c r="D1271" s="84" t="str">
        <f>IF(بيانات!B1271&lt;&gt;"",بيانات!J1271,"")</f>
        <v/>
      </c>
      <c r="E1271" s="85"/>
      <c r="F1271" s="86" t="str">
        <f t="shared" si="19"/>
        <v/>
      </c>
      <c r="G1271" s="87"/>
      <c r="H1271" s="88" t="str">
        <f>IF(بيانات!B1271&lt;&gt;"",بيانات!K1271,"")</f>
        <v/>
      </c>
      <c r="I1271" s="88" t="str">
        <f>IF(بيانات!B1271&lt;&gt;"",بيانات!P1271,"")</f>
        <v/>
      </c>
    </row>
    <row r="1272" spans="1:9" ht="21.75" customHeight="1">
      <c r="A1272" s="89" t="str">
        <f>IF(بيانات!B1272&lt;&gt;"",بيانات!A1272,"")</f>
        <v/>
      </c>
      <c r="B1272" s="90" t="str">
        <f>IF(بيانات!B1272&lt;&gt;"",بيانات!B1272,"")</f>
        <v/>
      </c>
      <c r="C1272" s="90" t="str">
        <f>IF(بيانات!B1272&lt;&gt;"",بيانات!C1272,"")</f>
        <v/>
      </c>
      <c r="D1272" s="91" t="str">
        <f>IF(بيانات!B1272&lt;&gt;"",بيانات!J1272,"")</f>
        <v/>
      </c>
      <c r="E1272" s="92"/>
      <c r="F1272" s="93" t="str">
        <f t="shared" si="19"/>
        <v/>
      </c>
      <c r="G1272" s="94"/>
      <c r="H1272" s="95" t="str">
        <f>IF(بيانات!B1272&lt;&gt;"",بيانات!K1272,"")</f>
        <v/>
      </c>
      <c r="I1272" s="95" t="str">
        <f>IF(بيانات!B1272&lt;&gt;"",بيانات!P1272,"")</f>
        <v/>
      </c>
    </row>
    <row r="1273" spans="1:9" ht="21.75" customHeight="1">
      <c r="A1273" s="82" t="str">
        <f>IF(بيانات!B1273&lt;&gt;"",بيانات!A1273,"")</f>
        <v/>
      </c>
      <c r="B1273" s="83" t="str">
        <f>IF(بيانات!B1273&lt;&gt;"",بيانات!B1273,"")</f>
        <v/>
      </c>
      <c r="C1273" s="83" t="str">
        <f>IF(بيانات!B1273&lt;&gt;"",بيانات!C1273,"")</f>
        <v/>
      </c>
      <c r="D1273" s="84" t="str">
        <f>IF(بيانات!B1273&lt;&gt;"",بيانات!J1273,"")</f>
        <v/>
      </c>
      <c r="E1273" s="85"/>
      <c r="F1273" s="86" t="str">
        <f t="shared" si="19"/>
        <v/>
      </c>
      <c r="G1273" s="87"/>
      <c r="H1273" s="88" t="str">
        <f>IF(بيانات!B1273&lt;&gt;"",بيانات!K1273,"")</f>
        <v/>
      </c>
      <c r="I1273" s="88" t="str">
        <f>IF(بيانات!B1273&lt;&gt;"",بيانات!P1273,"")</f>
        <v/>
      </c>
    </row>
    <row r="1274" spans="1:9" ht="21.75" customHeight="1">
      <c r="A1274" s="89" t="str">
        <f>IF(بيانات!B1274&lt;&gt;"",بيانات!A1274,"")</f>
        <v/>
      </c>
      <c r="B1274" s="90" t="str">
        <f>IF(بيانات!B1274&lt;&gt;"",بيانات!B1274,"")</f>
        <v/>
      </c>
      <c r="C1274" s="90" t="str">
        <f>IF(بيانات!B1274&lt;&gt;"",بيانات!C1274,"")</f>
        <v/>
      </c>
      <c r="D1274" s="91" t="str">
        <f>IF(بيانات!B1274&lt;&gt;"",بيانات!J1274,"")</f>
        <v/>
      </c>
      <c r="E1274" s="92"/>
      <c r="F1274" s="93" t="str">
        <f t="shared" si="19"/>
        <v/>
      </c>
      <c r="G1274" s="94"/>
      <c r="H1274" s="95" t="str">
        <f>IF(بيانات!B1274&lt;&gt;"",بيانات!K1274,"")</f>
        <v/>
      </c>
      <c r="I1274" s="95" t="str">
        <f>IF(بيانات!B1274&lt;&gt;"",بيانات!P1274,"")</f>
        <v/>
      </c>
    </row>
    <row r="1275" spans="1:9" ht="21.75" customHeight="1">
      <c r="A1275" s="82" t="str">
        <f>IF(بيانات!B1275&lt;&gt;"",بيانات!A1275,"")</f>
        <v/>
      </c>
      <c r="B1275" s="83" t="str">
        <f>IF(بيانات!B1275&lt;&gt;"",بيانات!B1275,"")</f>
        <v/>
      </c>
      <c r="C1275" s="83" t="str">
        <f>IF(بيانات!B1275&lt;&gt;"",بيانات!C1275,"")</f>
        <v/>
      </c>
      <c r="D1275" s="84" t="str">
        <f>IF(بيانات!B1275&lt;&gt;"",بيانات!J1275,"")</f>
        <v/>
      </c>
      <c r="E1275" s="85"/>
      <c r="F1275" s="86" t="str">
        <f t="shared" si="19"/>
        <v/>
      </c>
      <c r="G1275" s="87"/>
      <c r="H1275" s="88" t="str">
        <f>IF(بيانات!B1275&lt;&gt;"",بيانات!K1275,"")</f>
        <v/>
      </c>
      <c r="I1275" s="88" t="str">
        <f>IF(بيانات!B1275&lt;&gt;"",بيانات!P1275,"")</f>
        <v/>
      </c>
    </row>
    <row r="1276" spans="1:9" ht="21.75" customHeight="1">
      <c r="A1276" s="89" t="str">
        <f>IF(بيانات!B1276&lt;&gt;"",بيانات!A1276,"")</f>
        <v/>
      </c>
      <c r="B1276" s="90" t="str">
        <f>IF(بيانات!B1276&lt;&gt;"",بيانات!B1276,"")</f>
        <v/>
      </c>
      <c r="C1276" s="90" t="str">
        <f>IF(بيانات!B1276&lt;&gt;"",بيانات!C1276,"")</f>
        <v/>
      </c>
      <c r="D1276" s="91" t="str">
        <f>IF(بيانات!B1276&lt;&gt;"",بيانات!J1276,"")</f>
        <v/>
      </c>
      <c r="E1276" s="92"/>
      <c r="F1276" s="93" t="str">
        <f t="shared" si="19"/>
        <v/>
      </c>
      <c r="G1276" s="94"/>
      <c r="H1276" s="95" t="str">
        <f>IF(بيانات!B1276&lt;&gt;"",بيانات!K1276,"")</f>
        <v/>
      </c>
      <c r="I1276" s="95" t="str">
        <f>IF(بيانات!B1276&lt;&gt;"",بيانات!P1276,"")</f>
        <v/>
      </c>
    </row>
    <row r="1277" spans="1:9" ht="21.75" customHeight="1">
      <c r="A1277" s="82" t="str">
        <f>IF(بيانات!B1277&lt;&gt;"",بيانات!A1277,"")</f>
        <v/>
      </c>
      <c r="B1277" s="83" t="str">
        <f>IF(بيانات!B1277&lt;&gt;"",بيانات!B1277,"")</f>
        <v/>
      </c>
      <c r="C1277" s="83" t="str">
        <f>IF(بيانات!B1277&lt;&gt;"",بيانات!C1277,"")</f>
        <v/>
      </c>
      <c r="D1277" s="84" t="str">
        <f>IF(بيانات!B1277&lt;&gt;"",بيانات!J1277,"")</f>
        <v/>
      </c>
      <c r="E1277" s="85"/>
      <c r="F1277" s="86" t="str">
        <f t="shared" si="19"/>
        <v/>
      </c>
      <c r="G1277" s="87"/>
      <c r="H1277" s="88" t="str">
        <f>IF(بيانات!B1277&lt;&gt;"",بيانات!K1277,"")</f>
        <v/>
      </c>
      <c r="I1277" s="88" t="str">
        <f>IF(بيانات!B1277&lt;&gt;"",بيانات!P1277,"")</f>
        <v/>
      </c>
    </row>
    <row r="1278" spans="1:9" ht="21.75" customHeight="1">
      <c r="A1278" s="89" t="str">
        <f>IF(بيانات!B1278&lt;&gt;"",بيانات!A1278,"")</f>
        <v/>
      </c>
      <c r="B1278" s="90" t="str">
        <f>IF(بيانات!B1278&lt;&gt;"",بيانات!B1278,"")</f>
        <v/>
      </c>
      <c r="C1278" s="90" t="str">
        <f>IF(بيانات!B1278&lt;&gt;"",بيانات!C1278,"")</f>
        <v/>
      </c>
      <c r="D1278" s="91" t="str">
        <f>IF(بيانات!B1278&lt;&gt;"",بيانات!J1278,"")</f>
        <v/>
      </c>
      <c r="E1278" s="92"/>
      <c r="F1278" s="93" t="str">
        <f t="shared" si="19"/>
        <v/>
      </c>
      <c r="G1278" s="94"/>
      <c r="H1278" s="95" t="str">
        <f>IF(بيانات!B1278&lt;&gt;"",بيانات!K1278,"")</f>
        <v/>
      </c>
      <c r="I1278" s="95" t="str">
        <f>IF(بيانات!B1278&lt;&gt;"",بيانات!P1278,"")</f>
        <v/>
      </c>
    </row>
    <row r="1279" spans="1:9" ht="21.75" customHeight="1">
      <c r="A1279" s="82" t="str">
        <f>IF(بيانات!B1279&lt;&gt;"",بيانات!A1279,"")</f>
        <v/>
      </c>
      <c r="B1279" s="83" t="str">
        <f>IF(بيانات!B1279&lt;&gt;"",بيانات!B1279,"")</f>
        <v/>
      </c>
      <c r="C1279" s="83" t="str">
        <f>IF(بيانات!B1279&lt;&gt;"",بيانات!C1279,"")</f>
        <v/>
      </c>
      <c r="D1279" s="84" t="str">
        <f>IF(بيانات!B1279&lt;&gt;"",بيانات!J1279,"")</f>
        <v/>
      </c>
      <c r="E1279" s="85"/>
      <c r="F1279" s="86" t="str">
        <f t="shared" si="19"/>
        <v/>
      </c>
      <c r="G1279" s="87"/>
      <c r="H1279" s="88" t="str">
        <f>IF(بيانات!B1279&lt;&gt;"",بيانات!K1279,"")</f>
        <v/>
      </c>
      <c r="I1279" s="88" t="str">
        <f>IF(بيانات!B1279&lt;&gt;"",بيانات!P1279,"")</f>
        <v/>
      </c>
    </row>
    <row r="1280" spans="1:9" ht="21.75" customHeight="1">
      <c r="A1280" s="89" t="str">
        <f>IF(بيانات!B1280&lt;&gt;"",بيانات!A1280,"")</f>
        <v/>
      </c>
      <c r="B1280" s="90" t="str">
        <f>IF(بيانات!B1280&lt;&gt;"",بيانات!B1280,"")</f>
        <v/>
      </c>
      <c r="C1280" s="90" t="str">
        <f>IF(بيانات!B1280&lt;&gt;"",بيانات!C1280,"")</f>
        <v/>
      </c>
      <c r="D1280" s="91" t="str">
        <f>IF(بيانات!B1280&lt;&gt;"",بيانات!J1280,"")</f>
        <v/>
      </c>
      <c r="E1280" s="92"/>
      <c r="F1280" s="93" t="str">
        <f t="shared" si="19"/>
        <v/>
      </c>
      <c r="G1280" s="94"/>
      <c r="H1280" s="95" t="str">
        <f>IF(بيانات!B1280&lt;&gt;"",بيانات!K1280,"")</f>
        <v/>
      </c>
      <c r="I1280" s="95" t="str">
        <f>IF(بيانات!B1280&lt;&gt;"",بيانات!P1280,"")</f>
        <v/>
      </c>
    </row>
    <row r="1281" spans="1:9" ht="21.75" customHeight="1">
      <c r="A1281" s="82" t="str">
        <f>IF(بيانات!B1281&lt;&gt;"",بيانات!A1281,"")</f>
        <v/>
      </c>
      <c r="B1281" s="83" t="str">
        <f>IF(بيانات!B1281&lt;&gt;"",بيانات!B1281,"")</f>
        <v/>
      </c>
      <c r="C1281" s="83" t="str">
        <f>IF(بيانات!B1281&lt;&gt;"",بيانات!C1281,"")</f>
        <v/>
      </c>
      <c r="D1281" s="84" t="str">
        <f>IF(بيانات!B1281&lt;&gt;"",بيانات!J1281,"")</f>
        <v/>
      </c>
      <c r="E1281" s="85"/>
      <c r="F1281" s="86" t="str">
        <f t="shared" si="19"/>
        <v/>
      </c>
      <c r="G1281" s="87"/>
      <c r="H1281" s="88" t="str">
        <f>IF(بيانات!B1281&lt;&gt;"",بيانات!K1281,"")</f>
        <v/>
      </c>
      <c r="I1281" s="88" t="str">
        <f>IF(بيانات!B1281&lt;&gt;"",بيانات!P1281,"")</f>
        <v/>
      </c>
    </row>
    <row r="1282" spans="1:9" ht="21.75" customHeight="1">
      <c r="A1282" s="89" t="str">
        <f>IF(بيانات!B1282&lt;&gt;"",بيانات!A1282,"")</f>
        <v/>
      </c>
      <c r="B1282" s="90" t="str">
        <f>IF(بيانات!B1282&lt;&gt;"",بيانات!B1282,"")</f>
        <v/>
      </c>
      <c r="C1282" s="90" t="str">
        <f>IF(بيانات!B1282&lt;&gt;"",بيانات!C1282,"")</f>
        <v/>
      </c>
      <c r="D1282" s="91" t="str">
        <f>IF(بيانات!B1282&lt;&gt;"",بيانات!J1282,"")</f>
        <v/>
      </c>
      <c r="E1282" s="92"/>
      <c r="F1282" s="93" t="str">
        <f t="shared" si="19"/>
        <v/>
      </c>
      <c r="G1282" s="94"/>
      <c r="H1282" s="95" t="str">
        <f>IF(بيانات!B1282&lt;&gt;"",بيانات!K1282,"")</f>
        <v/>
      </c>
      <c r="I1282" s="95" t="str">
        <f>IF(بيانات!B1282&lt;&gt;"",بيانات!P1282,"")</f>
        <v/>
      </c>
    </row>
    <row r="1283" spans="1:9" ht="21.75" customHeight="1">
      <c r="A1283" s="82" t="str">
        <f>IF(بيانات!B1283&lt;&gt;"",بيانات!A1283,"")</f>
        <v/>
      </c>
      <c r="B1283" s="83" t="str">
        <f>IF(بيانات!B1283&lt;&gt;"",بيانات!B1283,"")</f>
        <v/>
      </c>
      <c r="C1283" s="83" t="str">
        <f>IF(بيانات!B1283&lt;&gt;"",بيانات!C1283,"")</f>
        <v/>
      </c>
      <c r="D1283" s="84" t="str">
        <f>IF(بيانات!B1283&lt;&gt;"",بيانات!J1283,"")</f>
        <v/>
      </c>
      <c r="E1283" s="85"/>
      <c r="F1283" s="86" t="str">
        <f t="shared" ref="F1283:F1346" si="20">IF(E1283="","",E1283+30)</f>
        <v/>
      </c>
      <c r="G1283" s="87"/>
      <c r="H1283" s="88" t="str">
        <f>IF(بيانات!B1283&lt;&gt;"",بيانات!K1283,"")</f>
        <v/>
      </c>
      <c r="I1283" s="88" t="str">
        <f>IF(بيانات!B1283&lt;&gt;"",بيانات!P1283,"")</f>
        <v/>
      </c>
    </row>
    <row r="1284" spans="1:9" ht="21.75" customHeight="1">
      <c r="A1284" s="89" t="str">
        <f>IF(بيانات!B1284&lt;&gt;"",بيانات!A1284,"")</f>
        <v/>
      </c>
      <c r="B1284" s="90" t="str">
        <f>IF(بيانات!B1284&lt;&gt;"",بيانات!B1284,"")</f>
        <v/>
      </c>
      <c r="C1284" s="90" t="str">
        <f>IF(بيانات!B1284&lt;&gt;"",بيانات!C1284,"")</f>
        <v/>
      </c>
      <c r="D1284" s="91" t="str">
        <f>IF(بيانات!B1284&lt;&gt;"",بيانات!J1284,"")</f>
        <v/>
      </c>
      <c r="E1284" s="92"/>
      <c r="F1284" s="93" t="str">
        <f t="shared" si="20"/>
        <v/>
      </c>
      <c r="G1284" s="94"/>
      <c r="H1284" s="95" t="str">
        <f>IF(بيانات!B1284&lt;&gt;"",بيانات!K1284,"")</f>
        <v/>
      </c>
      <c r="I1284" s="95" t="str">
        <f>IF(بيانات!B1284&lt;&gt;"",بيانات!P1284,"")</f>
        <v/>
      </c>
    </row>
    <row r="1285" spans="1:9" ht="21.75" customHeight="1">
      <c r="A1285" s="82" t="str">
        <f>IF(بيانات!B1285&lt;&gt;"",بيانات!A1285,"")</f>
        <v/>
      </c>
      <c r="B1285" s="83" t="str">
        <f>IF(بيانات!B1285&lt;&gt;"",بيانات!B1285,"")</f>
        <v/>
      </c>
      <c r="C1285" s="83" t="str">
        <f>IF(بيانات!B1285&lt;&gt;"",بيانات!C1285,"")</f>
        <v/>
      </c>
      <c r="D1285" s="84" t="str">
        <f>IF(بيانات!B1285&lt;&gt;"",بيانات!J1285,"")</f>
        <v/>
      </c>
      <c r="E1285" s="85"/>
      <c r="F1285" s="86" t="str">
        <f t="shared" si="20"/>
        <v/>
      </c>
      <c r="G1285" s="87"/>
      <c r="H1285" s="88" t="str">
        <f>IF(بيانات!B1285&lt;&gt;"",بيانات!K1285,"")</f>
        <v/>
      </c>
      <c r="I1285" s="88" t="str">
        <f>IF(بيانات!B1285&lt;&gt;"",بيانات!P1285,"")</f>
        <v/>
      </c>
    </row>
    <row r="1286" spans="1:9" ht="21.75" customHeight="1">
      <c r="A1286" s="89" t="str">
        <f>IF(بيانات!B1286&lt;&gt;"",بيانات!A1286,"")</f>
        <v/>
      </c>
      <c r="B1286" s="90" t="str">
        <f>IF(بيانات!B1286&lt;&gt;"",بيانات!B1286,"")</f>
        <v/>
      </c>
      <c r="C1286" s="90" t="str">
        <f>IF(بيانات!B1286&lt;&gt;"",بيانات!C1286,"")</f>
        <v/>
      </c>
      <c r="D1286" s="91" t="str">
        <f>IF(بيانات!B1286&lt;&gt;"",بيانات!J1286,"")</f>
        <v/>
      </c>
      <c r="E1286" s="92"/>
      <c r="F1286" s="93" t="str">
        <f t="shared" si="20"/>
        <v/>
      </c>
      <c r="G1286" s="94"/>
      <c r="H1286" s="95" t="str">
        <f>IF(بيانات!B1286&lt;&gt;"",بيانات!K1286,"")</f>
        <v/>
      </c>
      <c r="I1286" s="95" t="str">
        <f>IF(بيانات!B1286&lt;&gt;"",بيانات!P1286,"")</f>
        <v/>
      </c>
    </row>
    <row r="1287" spans="1:9" ht="21.75" customHeight="1">
      <c r="A1287" s="82" t="str">
        <f>IF(بيانات!B1287&lt;&gt;"",بيانات!A1287,"")</f>
        <v/>
      </c>
      <c r="B1287" s="83" t="str">
        <f>IF(بيانات!B1287&lt;&gt;"",بيانات!B1287,"")</f>
        <v/>
      </c>
      <c r="C1287" s="83" t="str">
        <f>IF(بيانات!B1287&lt;&gt;"",بيانات!C1287,"")</f>
        <v/>
      </c>
      <c r="D1287" s="84" t="str">
        <f>IF(بيانات!B1287&lt;&gt;"",بيانات!J1287,"")</f>
        <v/>
      </c>
      <c r="E1287" s="85"/>
      <c r="F1287" s="86" t="str">
        <f t="shared" si="20"/>
        <v/>
      </c>
      <c r="G1287" s="87"/>
      <c r="H1287" s="88" t="str">
        <f>IF(بيانات!B1287&lt;&gt;"",بيانات!K1287,"")</f>
        <v/>
      </c>
      <c r="I1287" s="88" t="str">
        <f>IF(بيانات!B1287&lt;&gt;"",بيانات!P1287,"")</f>
        <v/>
      </c>
    </row>
    <row r="1288" spans="1:9" ht="21.75" customHeight="1">
      <c r="A1288" s="89" t="str">
        <f>IF(بيانات!B1288&lt;&gt;"",بيانات!A1288,"")</f>
        <v/>
      </c>
      <c r="B1288" s="90" t="str">
        <f>IF(بيانات!B1288&lt;&gt;"",بيانات!B1288,"")</f>
        <v/>
      </c>
      <c r="C1288" s="90" t="str">
        <f>IF(بيانات!B1288&lt;&gt;"",بيانات!C1288,"")</f>
        <v/>
      </c>
      <c r="D1288" s="91" t="str">
        <f>IF(بيانات!B1288&lt;&gt;"",بيانات!J1288,"")</f>
        <v/>
      </c>
      <c r="E1288" s="92"/>
      <c r="F1288" s="93" t="str">
        <f t="shared" si="20"/>
        <v/>
      </c>
      <c r="G1288" s="94"/>
      <c r="H1288" s="95" t="str">
        <f>IF(بيانات!B1288&lt;&gt;"",بيانات!K1288,"")</f>
        <v/>
      </c>
      <c r="I1288" s="95" t="str">
        <f>IF(بيانات!B1288&lt;&gt;"",بيانات!P1288,"")</f>
        <v/>
      </c>
    </row>
    <row r="1289" spans="1:9" ht="21.75" customHeight="1">
      <c r="A1289" s="82" t="str">
        <f>IF(بيانات!B1289&lt;&gt;"",بيانات!A1289,"")</f>
        <v/>
      </c>
      <c r="B1289" s="83" t="str">
        <f>IF(بيانات!B1289&lt;&gt;"",بيانات!B1289,"")</f>
        <v/>
      </c>
      <c r="C1289" s="83" t="str">
        <f>IF(بيانات!B1289&lt;&gt;"",بيانات!C1289,"")</f>
        <v/>
      </c>
      <c r="D1289" s="84" t="str">
        <f>IF(بيانات!B1289&lt;&gt;"",بيانات!J1289,"")</f>
        <v/>
      </c>
      <c r="E1289" s="85"/>
      <c r="F1289" s="86" t="str">
        <f t="shared" si="20"/>
        <v/>
      </c>
      <c r="G1289" s="87"/>
      <c r="H1289" s="88" t="str">
        <f>IF(بيانات!B1289&lt;&gt;"",بيانات!K1289,"")</f>
        <v/>
      </c>
      <c r="I1289" s="88" t="str">
        <f>IF(بيانات!B1289&lt;&gt;"",بيانات!P1289,"")</f>
        <v/>
      </c>
    </row>
    <row r="1290" spans="1:9" ht="21.75" customHeight="1">
      <c r="A1290" s="89" t="str">
        <f>IF(بيانات!B1290&lt;&gt;"",بيانات!A1290,"")</f>
        <v/>
      </c>
      <c r="B1290" s="90" t="str">
        <f>IF(بيانات!B1290&lt;&gt;"",بيانات!B1290,"")</f>
        <v/>
      </c>
      <c r="C1290" s="90" t="str">
        <f>IF(بيانات!B1290&lt;&gt;"",بيانات!C1290,"")</f>
        <v/>
      </c>
      <c r="D1290" s="91" t="str">
        <f>IF(بيانات!B1290&lt;&gt;"",بيانات!J1290,"")</f>
        <v/>
      </c>
      <c r="E1290" s="92"/>
      <c r="F1290" s="93" t="str">
        <f t="shared" si="20"/>
        <v/>
      </c>
      <c r="G1290" s="94"/>
      <c r="H1290" s="95" t="str">
        <f>IF(بيانات!B1290&lt;&gt;"",بيانات!K1290,"")</f>
        <v/>
      </c>
      <c r="I1290" s="95" t="str">
        <f>IF(بيانات!B1290&lt;&gt;"",بيانات!P1290,"")</f>
        <v/>
      </c>
    </row>
    <row r="1291" spans="1:9" ht="21.75" customHeight="1">
      <c r="A1291" s="82" t="str">
        <f>IF(بيانات!B1291&lt;&gt;"",بيانات!A1291,"")</f>
        <v/>
      </c>
      <c r="B1291" s="83" t="str">
        <f>IF(بيانات!B1291&lt;&gt;"",بيانات!B1291,"")</f>
        <v/>
      </c>
      <c r="C1291" s="83" t="str">
        <f>IF(بيانات!B1291&lt;&gt;"",بيانات!C1291,"")</f>
        <v/>
      </c>
      <c r="D1291" s="84" t="str">
        <f>IF(بيانات!B1291&lt;&gt;"",بيانات!J1291,"")</f>
        <v/>
      </c>
      <c r="E1291" s="85"/>
      <c r="F1291" s="86" t="str">
        <f t="shared" si="20"/>
        <v/>
      </c>
      <c r="G1291" s="87"/>
      <c r="H1291" s="88" t="str">
        <f>IF(بيانات!B1291&lt;&gt;"",بيانات!K1291,"")</f>
        <v/>
      </c>
      <c r="I1291" s="88" t="str">
        <f>IF(بيانات!B1291&lt;&gt;"",بيانات!P1291,"")</f>
        <v/>
      </c>
    </row>
    <row r="1292" spans="1:9" ht="21.75" customHeight="1">
      <c r="A1292" s="89" t="str">
        <f>IF(بيانات!B1292&lt;&gt;"",بيانات!A1292,"")</f>
        <v/>
      </c>
      <c r="B1292" s="90" t="str">
        <f>IF(بيانات!B1292&lt;&gt;"",بيانات!B1292,"")</f>
        <v/>
      </c>
      <c r="C1292" s="90" t="str">
        <f>IF(بيانات!B1292&lt;&gt;"",بيانات!C1292,"")</f>
        <v/>
      </c>
      <c r="D1292" s="91" t="str">
        <f>IF(بيانات!B1292&lt;&gt;"",بيانات!J1292,"")</f>
        <v/>
      </c>
      <c r="E1292" s="92"/>
      <c r="F1292" s="93" t="str">
        <f t="shared" si="20"/>
        <v/>
      </c>
      <c r="G1292" s="94"/>
      <c r="H1292" s="95" t="str">
        <f>IF(بيانات!B1292&lt;&gt;"",بيانات!K1292,"")</f>
        <v/>
      </c>
      <c r="I1292" s="95" t="str">
        <f>IF(بيانات!B1292&lt;&gt;"",بيانات!P1292,"")</f>
        <v/>
      </c>
    </row>
    <row r="1293" spans="1:9" ht="21.75" customHeight="1">
      <c r="A1293" s="82" t="str">
        <f>IF(بيانات!B1293&lt;&gt;"",بيانات!A1293,"")</f>
        <v/>
      </c>
      <c r="B1293" s="83" t="str">
        <f>IF(بيانات!B1293&lt;&gt;"",بيانات!B1293,"")</f>
        <v/>
      </c>
      <c r="C1293" s="83" t="str">
        <f>IF(بيانات!B1293&lt;&gt;"",بيانات!C1293,"")</f>
        <v/>
      </c>
      <c r="D1293" s="84" t="str">
        <f>IF(بيانات!B1293&lt;&gt;"",بيانات!J1293,"")</f>
        <v/>
      </c>
      <c r="E1293" s="85"/>
      <c r="F1293" s="86" t="str">
        <f t="shared" si="20"/>
        <v/>
      </c>
      <c r="G1293" s="87"/>
      <c r="H1293" s="88" t="str">
        <f>IF(بيانات!B1293&lt;&gt;"",بيانات!K1293,"")</f>
        <v/>
      </c>
      <c r="I1293" s="88" t="str">
        <f>IF(بيانات!B1293&lt;&gt;"",بيانات!P1293,"")</f>
        <v/>
      </c>
    </row>
    <row r="1294" spans="1:9" ht="21.75" customHeight="1">
      <c r="A1294" s="89" t="str">
        <f>IF(بيانات!B1294&lt;&gt;"",بيانات!A1294,"")</f>
        <v/>
      </c>
      <c r="B1294" s="90" t="str">
        <f>IF(بيانات!B1294&lt;&gt;"",بيانات!B1294,"")</f>
        <v/>
      </c>
      <c r="C1294" s="90" t="str">
        <f>IF(بيانات!B1294&lt;&gt;"",بيانات!C1294,"")</f>
        <v/>
      </c>
      <c r="D1294" s="91" t="str">
        <f>IF(بيانات!B1294&lt;&gt;"",بيانات!J1294,"")</f>
        <v/>
      </c>
      <c r="E1294" s="92"/>
      <c r="F1294" s="93" t="str">
        <f t="shared" si="20"/>
        <v/>
      </c>
      <c r="G1294" s="94"/>
      <c r="H1294" s="95" t="str">
        <f>IF(بيانات!B1294&lt;&gt;"",بيانات!K1294,"")</f>
        <v/>
      </c>
      <c r="I1294" s="95" t="str">
        <f>IF(بيانات!B1294&lt;&gt;"",بيانات!P1294,"")</f>
        <v/>
      </c>
    </row>
    <row r="1295" spans="1:9" ht="21.75" customHeight="1">
      <c r="A1295" s="82" t="str">
        <f>IF(بيانات!B1295&lt;&gt;"",بيانات!A1295,"")</f>
        <v/>
      </c>
      <c r="B1295" s="83" t="str">
        <f>IF(بيانات!B1295&lt;&gt;"",بيانات!B1295,"")</f>
        <v/>
      </c>
      <c r="C1295" s="83" t="str">
        <f>IF(بيانات!B1295&lt;&gt;"",بيانات!C1295,"")</f>
        <v/>
      </c>
      <c r="D1295" s="84" t="str">
        <f>IF(بيانات!B1295&lt;&gt;"",بيانات!J1295,"")</f>
        <v/>
      </c>
      <c r="E1295" s="85"/>
      <c r="F1295" s="86" t="str">
        <f t="shared" si="20"/>
        <v/>
      </c>
      <c r="G1295" s="87"/>
      <c r="H1295" s="88" t="str">
        <f>IF(بيانات!B1295&lt;&gt;"",بيانات!K1295,"")</f>
        <v/>
      </c>
      <c r="I1295" s="88" t="str">
        <f>IF(بيانات!B1295&lt;&gt;"",بيانات!P1295,"")</f>
        <v/>
      </c>
    </row>
    <row r="1296" spans="1:9" ht="21.75" customHeight="1">
      <c r="A1296" s="89" t="str">
        <f>IF(بيانات!B1296&lt;&gt;"",بيانات!A1296,"")</f>
        <v/>
      </c>
      <c r="B1296" s="90" t="str">
        <f>IF(بيانات!B1296&lt;&gt;"",بيانات!B1296,"")</f>
        <v/>
      </c>
      <c r="C1296" s="90" t="str">
        <f>IF(بيانات!B1296&lt;&gt;"",بيانات!C1296,"")</f>
        <v/>
      </c>
      <c r="D1296" s="91" t="str">
        <f>IF(بيانات!B1296&lt;&gt;"",بيانات!J1296,"")</f>
        <v/>
      </c>
      <c r="E1296" s="92"/>
      <c r="F1296" s="93" t="str">
        <f t="shared" si="20"/>
        <v/>
      </c>
      <c r="G1296" s="94"/>
      <c r="H1296" s="95" t="str">
        <f>IF(بيانات!B1296&lt;&gt;"",بيانات!K1296,"")</f>
        <v/>
      </c>
      <c r="I1296" s="95" t="str">
        <f>IF(بيانات!B1296&lt;&gt;"",بيانات!P1296,"")</f>
        <v/>
      </c>
    </row>
    <row r="1297" spans="1:9" ht="21.75" customHeight="1">
      <c r="A1297" s="82" t="str">
        <f>IF(بيانات!B1297&lt;&gt;"",بيانات!A1297,"")</f>
        <v/>
      </c>
      <c r="B1297" s="83" t="str">
        <f>IF(بيانات!B1297&lt;&gt;"",بيانات!B1297,"")</f>
        <v/>
      </c>
      <c r="C1297" s="83" t="str">
        <f>IF(بيانات!B1297&lt;&gt;"",بيانات!C1297,"")</f>
        <v/>
      </c>
      <c r="D1297" s="84" t="str">
        <f>IF(بيانات!B1297&lt;&gt;"",بيانات!J1297,"")</f>
        <v/>
      </c>
      <c r="E1297" s="85"/>
      <c r="F1297" s="86" t="str">
        <f t="shared" si="20"/>
        <v/>
      </c>
      <c r="G1297" s="87"/>
      <c r="H1297" s="88" t="str">
        <f>IF(بيانات!B1297&lt;&gt;"",بيانات!K1297,"")</f>
        <v/>
      </c>
      <c r="I1297" s="88" t="str">
        <f>IF(بيانات!B1297&lt;&gt;"",بيانات!P1297,"")</f>
        <v/>
      </c>
    </row>
    <row r="1298" spans="1:9" ht="21.75" customHeight="1">
      <c r="A1298" s="89" t="str">
        <f>IF(بيانات!B1298&lt;&gt;"",بيانات!A1298,"")</f>
        <v/>
      </c>
      <c r="B1298" s="90" t="str">
        <f>IF(بيانات!B1298&lt;&gt;"",بيانات!B1298,"")</f>
        <v/>
      </c>
      <c r="C1298" s="90" t="str">
        <f>IF(بيانات!B1298&lt;&gt;"",بيانات!C1298,"")</f>
        <v/>
      </c>
      <c r="D1298" s="91" t="str">
        <f>IF(بيانات!B1298&lt;&gt;"",بيانات!J1298,"")</f>
        <v/>
      </c>
      <c r="E1298" s="92"/>
      <c r="F1298" s="93" t="str">
        <f t="shared" si="20"/>
        <v/>
      </c>
      <c r="G1298" s="94"/>
      <c r="H1298" s="95" t="str">
        <f>IF(بيانات!B1298&lt;&gt;"",بيانات!K1298,"")</f>
        <v/>
      </c>
      <c r="I1298" s="95" t="str">
        <f>IF(بيانات!B1298&lt;&gt;"",بيانات!P1298,"")</f>
        <v/>
      </c>
    </row>
    <row r="1299" spans="1:9" ht="21.75" customHeight="1">
      <c r="A1299" s="82" t="str">
        <f>IF(بيانات!B1299&lt;&gt;"",بيانات!A1299,"")</f>
        <v/>
      </c>
      <c r="B1299" s="83" t="str">
        <f>IF(بيانات!B1299&lt;&gt;"",بيانات!B1299,"")</f>
        <v/>
      </c>
      <c r="C1299" s="83" t="str">
        <f>IF(بيانات!B1299&lt;&gt;"",بيانات!C1299,"")</f>
        <v/>
      </c>
      <c r="D1299" s="84" t="str">
        <f>IF(بيانات!B1299&lt;&gt;"",بيانات!J1299,"")</f>
        <v/>
      </c>
      <c r="E1299" s="85"/>
      <c r="F1299" s="86" t="str">
        <f t="shared" si="20"/>
        <v/>
      </c>
      <c r="G1299" s="87"/>
      <c r="H1299" s="88" t="str">
        <f>IF(بيانات!B1299&lt;&gt;"",بيانات!K1299,"")</f>
        <v/>
      </c>
      <c r="I1299" s="88" t="str">
        <f>IF(بيانات!B1299&lt;&gt;"",بيانات!P1299,"")</f>
        <v/>
      </c>
    </row>
    <row r="1300" spans="1:9" ht="21.75" customHeight="1">
      <c r="A1300" s="89" t="str">
        <f>IF(بيانات!B1300&lt;&gt;"",بيانات!A1300,"")</f>
        <v/>
      </c>
      <c r="B1300" s="90" t="str">
        <f>IF(بيانات!B1300&lt;&gt;"",بيانات!B1300,"")</f>
        <v/>
      </c>
      <c r="C1300" s="90" t="str">
        <f>IF(بيانات!B1300&lt;&gt;"",بيانات!C1300,"")</f>
        <v/>
      </c>
      <c r="D1300" s="91" t="str">
        <f>IF(بيانات!B1300&lt;&gt;"",بيانات!J1300,"")</f>
        <v/>
      </c>
      <c r="E1300" s="92"/>
      <c r="F1300" s="93" t="str">
        <f t="shared" si="20"/>
        <v/>
      </c>
      <c r="G1300" s="94"/>
      <c r="H1300" s="95" t="str">
        <f>IF(بيانات!B1300&lt;&gt;"",بيانات!K1300,"")</f>
        <v/>
      </c>
      <c r="I1300" s="95" t="str">
        <f>IF(بيانات!B1300&lt;&gt;"",بيانات!P1300,"")</f>
        <v/>
      </c>
    </row>
    <row r="1301" spans="1:9" ht="21.75" customHeight="1">
      <c r="A1301" s="82" t="str">
        <f>IF(بيانات!B1301&lt;&gt;"",بيانات!A1301,"")</f>
        <v/>
      </c>
      <c r="B1301" s="83" t="str">
        <f>IF(بيانات!B1301&lt;&gt;"",بيانات!B1301,"")</f>
        <v/>
      </c>
      <c r="C1301" s="83" t="str">
        <f>IF(بيانات!B1301&lt;&gt;"",بيانات!C1301,"")</f>
        <v/>
      </c>
      <c r="D1301" s="84" t="str">
        <f>IF(بيانات!B1301&lt;&gt;"",بيانات!J1301,"")</f>
        <v/>
      </c>
      <c r="E1301" s="85"/>
      <c r="F1301" s="86" t="str">
        <f t="shared" si="20"/>
        <v/>
      </c>
      <c r="G1301" s="87"/>
      <c r="H1301" s="88" t="str">
        <f>IF(بيانات!B1301&lt;&gt;"",بيانات!K1301,"")</f>
        <v/>
      </c>
      <c r="I1301" s="88" t="str">
        <f>IF(بيانات!B1301&lt;&gt;"",بيانات!P1301,"")</f>
        <v/>
      </c>
    </row>
    <row r="1302" spans="1:9" ht="21.75" customHeight="1">
      <c r="A1302" s="89" t="str">
        <f>IF(بيانات!B1302&lt;&gt;"",بيانات!A1302,"")</f>
        <v/>
      </c>
      <c r="B1302" s="90" t="str">
        <f>IF(بيانات!B1302&lt;&gt;"",بيانات!B1302,"")</f>
        <v/>
      </c>
      <c r="C1302" s="90" t="str">
        <f>IF(بيانات!B1302&lt;&gt;"",بيانات!C1302,"")</f>
        <v/>
      </c>
      <c r="D1302" s="91" t="str">
        <f>IF(بيانات!B1302&lt;&gt;"",بيانات!J1302,"")</f>
        <v/>
      </c>
      <c r="E1302" s="92"/>
      <c r="F1302" s="93" t="str">
        <f t="shared" si="20"/>
        <v/>
      </c>
      <c r="G1302" s="94"/>
      <c r="H1302" s="95" t="str">
        <f>IF(بيانات!B1302&lt;&gt;"",بيانات!K1302,"")</f>
        <v/>
      </c>
      <c r="I1302" s="95" t="str">
        <f>IF(بيانات!B1302&lt;&gt;"",بيانات!P1302,"")</f>
        <v/>
      </c>
    </row>
    <row r="1303" spans="1:9" ht="21.75" customHeight="1">
      <c r="A1303" s="82" t="str">
        <f>IF(بيانات!B1303&lt;&gt;"",بيانات!A1303,"")</f>
        <v/>
      </c>
      <c r="B1303" s="83" t="str">
        <f>IF(بيانات!B1303&lt;&gt;"",بيانات!B1303,"")</f>
        <v/>
      </c>
      <c r="C1303" s="83" t="str">
        <f>IF(بيانات!B1303&lt;&gt;"",بيانات!C1303,"")</f>
        <v/>
      </c>
      <c r="D1303" s="84" t="str">
        <f>IF(بيانات!B1303&lt;&gt;"",بيانات!J1303,"")</f>
        <v/>
      </c>
      <c r="E1303" s="85"/>
      <c r="F1303" s="86" t="str">
        <f t="shared" si="20"/>
        <v/>
      </c>
      <c r="G1303" s="87"/>
      <c r="H1303" s="88" t="str">
        <f>IF(بيانات!B1303&lt;&gt;"",بيانات!K1303,"")</f>
        <v/>
      </c>
      <c r="I1303" s="88" t="str">
        <f>IF(بيانات!B1303&lt;&gt;"",بيانات!P1303,"")</f>
        <v/>
      </c>
    </row>
    <row r="1304" spans="1:9" ht="21.75" customHeight="1">
      <c r="A1304" s="89" t="str">
        <f>IF(بيانات!B1304&lt;&gt;"",بيانات!A1304,"")</f>
        <v/>
      </c>
      <c r="B1304" s="90" t="str">
        <f>IF(بيانات!B1304&lt;&gt;"",بيانات!B1304,"")</f>
        <v/>
      </c>
      <c r="C1304" s="90" t="str">
        <f>IF(بيانات!B1304&lt;&gt;"",بيانات!C1304,"")</f>
        <v/>
      </c>
      <c r="D1304" s="91" t="str">
        <f>IF(بيانات!B1304&lt;&gt;"",بيانات!J1304,"")</f>
        <v/>
      </c>
      <c r="E1304" s="92"/>
      <c r="F1304" s="93" t="str">
        <f t="shared" si="20"/>
        <v/>
      </c>
      <c r="G1304" s="94"/>
      <c r="H1304" s="95" t="str">
        <f>IF(بيانات!B1304&lt;&gt;"",بيانات!K1304,"")</f>
        <v/>
      </c>
      <c r="I1304" s="95" t="str">
        <f>IF(بيانات!B1304&lt;&gt;"",بيانات!P1304,"")</f>
        <v/>
      </c>
    </row>
    <row r="1305" spans="1:9" ht="21.75" customHeight="1">
      <c r="A1305" s="82" t="str">
        <f>IF(بيانات!B1305&lt;&gt;"",بيانات!A1305,"")</f>
        <v/>
      </c>
      <c r="B1305" s="83" t="str">
        <f>IF(بيانات!B1305&lt;&gt;"",بيانات!B1305,"")</f>
        <v/>
      </c>
      <c r="C1305" s="83" t="str">
        <f>IF(بيانات!B1305&lt;&gt;"",بيانات!C1305,"")</f>
        <v/>
      </c>
      <c r="D1305" s="84" t="str">
        <f>IF(بيانات!B1305&lt;&gt;"",بيانات!J1305,"")</f>
        <v/>
      </c>
      <c r="E1305" s="85"/>
      <c r="F1305" s="86" t="str">
        <f t="shared" si="20"/>
        <v/>
      </c>
      <c r="G1305" s="87"/>
      <c r="H1305" s="88" t="str">
        <f>IF(بيانات!B1305&lt;&gt;"",بيانات!K1305,"")</f>
        <v/>
      </c>
      <c r="I1305" s="88" t="str">
        <f>IF(بيانات!B1305&lt;&gt;"",بيانات!P1305,"")</f>
        <v/>
      </c>
    </row>
    <row r="1306" spans="1:9" ht="21.75" customHeight="1">
      <c r="A1306" s="89" t="str">
        <f>IF(بيانات!B1306&lt;&gt;"",بيانات!A1306,"")</f>
        <v/>
      </c>
      <c r="B1306" s="90" t="str">
        <f>IF(بيانات!B1306&lt;&gt;"",بيانات!B1306,"")</f>
        <v/>
      </c>
      <c r="C1306" s="90" t="str">
        <f>IF(بيانات!B1306&lt;&gt;"",بيانات!C1306,"")</f>
        <v/>
      </c>
      <c r="D1306" s="91" t="str">
        <f>IF(بيانات!B1306&lt;&gt;"",بيانات!J1306,"")</f>
        <v/>
      </c>
      <c r="E1306" s="92"/>
      <c r="F1306" s="93" t="str">
        <f t="shared" si="20"/>
        <v/>
      </c>
      <c r="G1306" s="94"/>
      <c r="H1306" s="95" t="str">
        <f>IF(بيانات!B1306&lt;&gt;"",بيانات!K1306,"")</f>
        <v/>
      </c>
      <c r="I1306" s="95" t="str">
        <f>IF(بيانات!B1306&lt;&gt;"",بيانات!P1306,"")</f>
        <v/>
      </c>
    </row>
    <row r="1307" spans="1:9" ht="21.75" customHeight="1">
      <c r="A1307" s="82" t="str">
        <f>IF(بيانات!B1307&lt;&gt;"",بيانات!A1307,"")</f>
        <v/>
      </c>
      <c r="B1307" s="83" t="str">
        <f>IF(بيانات!B1307&lt;&gt;"",بيانات!B1307,"")</f>
        <v/>
      </c>
      <c r="C1307" s="83" t="str">
        <f>IF(بيانات!B1307&lt;&gt;"",بيانات!C1307,"")</f>
        <v/>
      </c>
      <c r="D1307" s="84" t="str">
        <f>IF(بيانات!B1307&lt;&gt;"",بيانات!J1307,"")</f>
        <v/>
      </c>
      <c r="E1307" s="85"/>
      <c r="F1307" s="86" t="str">
        <f t="shared" si="20"/>
        <v/>
      </c>
      <c r="G1307" s="87"/>
      <c r="H1307" s="88" t="str">
        <f>IF(بيانات!B1307&lt;&gt;"",بيانات!K1307,"")</f>
        <v/>
      </c>
      <c r="I1307" s="88" t="str">
        <f>IF(بيانات!B1307&lt;&gt;"",بيانات!P1307,"")</f>
        <v/>
      </c>
    </row>
    <row r="1308" spans="1:9" ht="21.75" customHeight="1">
      <c r="A1308" s="89" t="str">
        <f>IF(بيانات!B1308&lt;&gt;"",بيانات!A1308,"")</f>
        <v/>
      </c>
      <c r="B1308" s="90" t="str">
        <f>IF(بيانات!B1308&lt;&gt;"",بيانات!B1308,"")</f>
        <v/>
      </c>
      <c r="C1308" s="90" t="str">
        <f>IF(بيانات!B1308&lt;&gt;"",بيانات!C1308,"")</f>
        <v/>
      </c>
      <c r="D1308" s="91" t="str">
        <f>IF(بيانات!B1308&lt;&gt;"",بيانات!J1308,"")</f>
        <v/>
      </c>
      <c r="E1308" s="92"/>
      <c r="F1308" s="93" t="str">
        <f t="shared" si="20"/>
        <v/>
      </c>
      <c r="G1308" s="94"/>
      <c r="H1308" s="95" t="str">
        <f>IF(بيانات!B1308&lt;&gt;"",بيانات!K1308,"")</f>
        <v/>
      </c>
      <c r="I1308" s="95" t="str">
        <f>IF(بيانات!B1308&lt;&gt;"",بيانات!P1308,"")</f>
        <v/>
      </c>
    </row>
    <row r="1309" spans="1:9" ht="21.75" customHeight="1">
      <c r="A1309" s="82" t="str">
        <f>IF(بيانات!B1309&lt;&gt;"",بيانات!A1309,"")</f>
        <v/>
      </c>
      <c r="B1309" s="83" t="str">
        <f>IF(بيانات!B1309&lt;&gt;"",بيانات!B1309,"")</f>
        <v/>
      </c>
      <c r="C1309" s="83" t="str">
        <f>IF(بيانات!B1309&lt;&gt;"",بيانات!C1309,"")</f>
        <v/>
      </c>
      <c r="D1309" s="84" t="str">
        <f>IF(بيانات!B1309&lt;&gt;"",بيانات!J1309,"")</f>
        <v/>
      </c>
      <c r="E1309" s="85"/>
      <c r="F1309" s="86" t="str">
        <f t="shared" si="20"/>
        <v/>
      </c>
      <c r="G1309" s="87"/>
      <c r="H1309" s="88" t="str">
        <f>IF(بيانات!B1309&lt;&gt;"",بيانات!K1309,"")</f>
        <v/>
      </c>
      <c r="I1309" s="88" t="str">
        <f>IF(بيانات!B1309&lt;&gt;"",بيانات!P1309,"")</f>
        <v/>
      </c>
    </row>
    <row r="1310" spans="1:9" ht="21.75" customHeight="1">
      <c r="A1310" s="89" t="str">
        <f>IF(بيانات!B1310&lt;&gt;"",بيانات!A1310,"")</f>
        <v/>
      </c>
      <c r="B1310" s="90" t="str">
        <f>IF(بيانات!B1310&lt;&gt;"",بيانات!B1310,"")</f>
        <v/>
      </c>
      <c r="C1310" s="90" t="str">
        <f>IF(بيانات!B1310&lt;&gt;"",بيانات!C1310,"")</f>
        <v/>
      </c>
      <c r="D1310" s="91" t="str">
        <f>IF(بيانات!B1310&lt;&gt;"",بيانات!J1310,"")</f>
        <v/>
      </c>
      <c r="E1310" s="92"/>
      <c r="F1310" s="93" t="str">
        <f t="shared" si="20"/>
        <v/>
      </c>
      <c r="G1310" s="94"/>
      <c r="H1310" s="95" t="str">
        <f>IF(بيانات!B1310&lt;&gt;"",بيانات!K1310,"")</f>
        <v/>
      </c>
      <c r="I1310" s="95" t="str">
        <f>IF(بيانات!B1310&lt;&gt;"",بيانات!P1310,"")</f>
        <v/>
      </c>
    </row>
    <row r="1311" spans="1:9" ht="21.75" customHeight="1">
      <c r="A1311" s="82" t="str">
        <f>IF(بيانات!B1311&lt;&gt;"",بيانات!A1311,"")</f>
        <v/>
      </c>
      <c r="B1311" s="83" t="str">
        <f>IF(بيانات!B1311&lt;&gt;"",بيانات!B1311,"")</f>
        <v/>
      </c>
      <c r="C1311" s="83" t="str">
        <f>IF(بيانات!B1311&lt;&gt;"",بيانات!C1311,"")</f>
        <v/>
      </c>
      <c r="D1311" s="84" t="str">
        <f>IF(بيانات!B1311&lt;&gt;"",بيانات!J1311,"")</f>
        <v/>
      </c>
      <c r="E1311" s="85"/>
      <c r="F1311" s="86" t="str">
        <f t="shared" si="20"/>
        <v/>
      </c>
      <c r="G1311" s="87"/>
      <c r="H1311" s="88" t="str">
        <f>IF(بيانات!B1311&lt;&gt;"",بيانات!K1311,"")</f>
        <v/>
      </c>
      <c r="I1311" s="88" t="str">
        <f>IF(بيانات!B1311&lt;&gt;"",بيانات!P1311,"")</f>
        <v/>
      </c>
    </row>
    <row r="1312" spans="1:9" ht="21.75" customHeight="1">
      <c r="A1312" s="89" t="str">
        <f>IF(بيانات!B1312&lt;&gt;"",بيانات!A1312,"")</f>
        <v/>
      </c>
      <c r="B1312" s="90" t="str">
        <f>IF(بيانات!B1312&lt;&gt;"",بيانات!B1312,"")</f>
        <v/>
      </c>
      <c r="C1312" s="90" t="str">
        <f>IF(بيانات!B1312&lt;&gt;"",بيانات!C1312,"")</f>
        <v/>
      </c>
      <c r="D1312" s="91" t="str">
        <f>IF(بيانات!B1312&lt;&gt;"",بيانات!J1312,"")</f>
        <v/>
      </c>
      <c r="E1312" s="92"/>
      <c r="F1312" s="93" t="str">
        <f t="shared" si="20"/>
        <v/>
      </c>
      <c r="G1312" s="94"/>
      <c r="H1312" s="95" t="str">
        <f>IF(بيانات!B1312&lt;&gt;"",بيانات!K1312,"")</f>
        <v/>
      </c>
      <c r="I1312" s="95" t="str">
        <f>IF(بيانات!B1312&lt;&gt;"",بيانات!P1312,"")</f>
        <v/>
      </c>
    </row>
    <row r="1313" spans="1:9" ht="21.75" customHeight="1">
      <c r="A1313" s="82" t="str">
        <f>IF(بيانات!B1313&lt;&gt;"",بيانات!A1313,"")</f>
        <v/>
      </c>
      <c r="B1313" s="83" t="str">
        <f>IF(بيانات!B1313&lt;&gt;"",بيانات!B1313,"")</f>
        <v/>
      </c>
      <c r="C1313" s="83" t="str">
        <f>IF(بيانات!B1313&lt;&gt;"",بيانات!C1313,"")</f>
        <v/>
      </c>
      <c r="D1313" s="84" t="str">
        <f>IF(بيانات!B1313&lt;&gt;"",بيانات!J1313,"")</f>
        <v/>
      </c>
      <c r="E1313" s="85"/>
      <c r="F1313" s="86" t="str">
        <f t="shared" si="20"/>
        <v/>
      </c>
      <c r="G1313" s="87"/>
      <c r="H1313" s="88" t="str">
        <f>IF(بيانات!B1313&lt;&gt;"",بيانات!K1313,"")</f>
        <v/>
      </c>
      <c r="I1313" s="88" t="str">
        <f>IF(بيانات!B1313&lt;&gt;"",بيانات!P1313,"")</f>
        <v/>
      </c>
    </row>
    <row r="1314" spans="1:9" ht="21.75" customHeight="1">
      <c r="A1314" s="89" t="str">
        <f>IF(بيانات!B1314&lt;&gt;"",بيانات!A1314,"")</f>
        <v/>
      </c>
      <c r="B1314" s="90" t="str">
        <f>IF(بيانات!B1314&lt;&gt;"",بيانات!B1314,"")</f>
        <v/>
      </c>
      <c r="C1314" s="90" t="str">
        <f>IF(بيانات!B1314&lt;&gt;"",بيانات!C1314,"")</f>
        <v/>
      </c>
      <c r="D1314" s="91" t="str">
        <f>IF(بيانات!B1314&lt;&gt;"",بيانات!J1314,"")</f>
        <v/>
      </c>
      <c r="E1314" s="92"/>
      <c r="F1314" s="93" t="str">
        <f t="shared" si="20"/>
        <v/>
      </c>
      <c r="G1314" s="94"/>
      <c r="H1314" s="95" t="str">
        <f>IF(بيانات!B1314&lt;&gt;"",بيانات!K1314,"")</f>
        <v/>
      </c>
      <c r="I1314" s="95" t="str">
        <f>IF(بيانات!B1314&lt;&gt;"",بيانات!P1314,"")</f>
        <v/>
      </c>
    </row>
    <row r="1315" spans="1:9" ht="21.75" customHeight="1">
      <c r="A1315" s="82" t="str">
        <f>IF(بيانات!B1315&lt;&gt;"",بيانات!A1315,"")</f>
        <v/>
      </c>
      <c r="B1315" s="83" t="str">
        <f>IF(بيانات!B1315&lt;&gt;"",بيانات!B1315,"")</f>
        <v/>
      </c>
      <c r="C1315" s="83" t="str">
        <f>IF(بيانات!B1315&lt;&gt;"",بيانات!C1315,"")</f>
        <v/>
      </c>
      <c r="D1315" s="84" t="str">
        <f>IF(بيانات!B1315&lt;&gt;"",بيانات!J1315,"")</f>
        <v/>
      </c>
      <c r="E1315" s="85"/>
      <c r="F1315" s="86" t="str">
        <f t="shared" si="20"/>
        <v/>
      </c>
      <c r="G1315" s="87"/>
      <c r="H1315" s="88" t="str">
        <f>IF(بيانات!B1315&lt;&gt;"",بيانات!K1315,"")</f>
        <v/>
      </c>
      <c r="I1315" s="88" t="str">
        <f>IF(بيانات!B1315&lt;&gt;"",بيانات!P1315,"")</f>
        <v/>
      </c>
    </row>
    <row r="1316" spans="1:9" ht="21.75" customHeight="1">
      <c r="A1316" s="89" t="str">
        <f>IF(بيانات!B1316&lt;&gt;"",بيانات!A1316,"")</f>
        <v/>
      </c>
      <c r="B1316" s="90" t="str">
        <f>IF(بيانات!B1316&lt;&gt;"",بيانات!B1316,"")</f>
        <v/>
      </c>
      <c r="C1316" s="90" t="str">
        <f>IF(بيانات!B1316&lt;&gt;"",بيانات!C1316,"")</f>
        <v/>
      </c>
      <c r="D1316" s="91" t="str">
        <f>IF(بيانات!B1316&lt;&gt;"",بيانات!J1316,"")</f>
        <v/>
      </c>
      <c r="E1316" s="92"/>
      <c r="F1316" s="93" t="str">
        <f t="shared" si="20"/>
        <v/>
      </c>
      <c r="G1316" s="94"/>
      <c r="H1316" s="95" t="str">
        <f>IF(بيانات!B1316&lt;&gt;"",بيانات!K1316,"")</f>
        <v/>
      </c>
      <c r="I1316" s="95" t="str">
        <f>IF(بيانات!B1316&lt;&gt;"",بيانات!P1316,"")</f>
        <v/>
      </c>
    </row>
    <row r="1317" spans="1:9" ht="21.75" customHeight="1">
      <c r="A1317" s="82" t="str">
        <f>IF(بيانات!B1317&lt;&gt;"",بيانات!A1317,"")</f>
        <v/>
      </c>
      <c r="B1317" s="83" t="str">
        <f>IF(بيانات!B1317&lt;&gt;"",بيانات!B1317,"")</f>
        <v/>
      </c>
      <c r="C1317" s="83" t="str">
        <f>IF(بيانات!B1317&lt;&gt;"",بيانات!C1317,"")</f>
        <v/>
      </c>
      <c r="D1317" s="84" t="str">
        <f>IF(بيانات!B1317&lt;&gt;"",بيانات!J1317,"")</f>
        <v/>
      </c>
      <c r="E1317" s="85"/>
      <c r="F1317" s="86" t="str">
        <f t="shared" si="20"/>
        <v/>
      </c>
      <c r="G1317" s="87"/>
      <c r="H1317" s="88" t="str">
        <f>IF(بيانات!B1317&lt;&gt;"",بيانات!K1317,"")</f>
        <v/>
      </c>
      <c r="I1317" s="88" t="str">
        <f>IF(بيانات!B1317&lt;&gt;"",بيانات!P1317,"")</f>
        <v/>
      </c>
    </row>
    <row r="1318" spans="1:9" ht="21.75" customHeight="1">
      <c r="A1318" s="89" t="str">
        <f>IF(بيانات!B1318&lt;&gt;"",بيانات!A1318,"")</f>
        <v/>
      </c>
      <c r="B1318" s="90" t="str">
        <f>IF(بيانات!B1318&lt;&gt;"",بيانات!B1318,"")</f>
        <v/>
      </c>
      <c r="C1318" s="90" t="str">
        <f>IF(بيانات!B1318&lt;&gt;"",بيانات!C1318,"")</f>
        <v/>
      </c>
      <c r="D1318" s="91" t="str">
        <f>IF(بيانات!B1318&lt;&gt;"",بيانات!J1318,"")</f>
        <v/>
      </c>
      <c r="E1318" s="92"/>
      <c r="F1318" s="93" t="str">
        <f t="shared" si="20"/>
        <v/>
      </c>
      <c r="G1318" s="94"/>
      <c r="H1318" s="95" t="str">
        <f>IF(بيانات!B1318&lt;&gt;"",بيانات!K1318,"")</f>
        <v/>
      </c>
      <c r="I1318" s="95" t="str">
        <f>IF(بيانات!B1318&lt;&gt;"",بيانات!P1318,"")</f>
        <v/>
      </c>
    </row>
    <row r="1319" spans="1:9" ht="21.75" customHeight="1">
      <c r="A1319" s="82" t="str">
        <f>IF(بيانات!B1319&lt;&gt;"",بيانات!A1319,"")</f>
        <v/>
      </c>
      <c r="B1319" s="83" t="str">
        <f>IF(بيانات!B1319&lt;&gt;"",بيانات!B1319,"")</f>
        <v/>
      </c>
      <c r="C1319" s="83" t="str">
        <f>IF(بيانات!B1319&lt;&gt;"",بيانات!C1319,"")</f>
        <v/>
      </c>
      <c r="D1319" s="84" t="str">
        <f>IF(بيانات!B1319&lt;&gt;"",بيانات!J1319,"")</f>
        <v/>
      </c>
      <c r="E1319" s="85"/>
      <c r="F1319" s="86" t="str">
        <f t="shared" si="20"/>
        <v/>
      </c>
      <c r="G1319" s="87"/>
      <c r="H1319" s="88" t="str">
        <f>IF(بيانات!B1319&lt;&gt;"",بيانات!K1319,"")</f>
        <v/>
      </c>
      <c r="I1319" s="88" t="str">
        <f>IF(بيانات!B1319&lt;&gt;"",بيانات!P1319,"")</f>
        <v/>
      </c>
    </row>
    <row r="1320" spans="1:9" ht="21.75" customHeight="1">
      <c r="A1320" s="89" t="str">
        <f>IF(بيانات!B1320&lt;&gt;"",بيانات!A1320,"")</f>
        <v/>
      </c>
      <c r="B1320" s="90" t="str">
        <f>IF(بيانات!B1320&lt;&gt;"",بيانات!B1320,"")</f>
        <v/>
      </c>
      <c r="C1320" s="90" t="str">
        <f>IF(بيانات!B1320&lt;&gt;"",بيانات!C1320,"")</f>
        <v/>
      </c>
      <c r="D1320" s="91" t="str">
        <f>IF(بيانات!B1320&lt;&gt;"",بيانات!J1320,"")</f>
        <v/>
      </c>
      <c r="E1320" s="92"/>
      <c r="F1320" s="93" t="str">
        <f t="shared" si="20"/>
        <v/>
      </c>
      <c r="G1320" s="94"/>
      <c r="H1320" s="95" t="str">
        <f>IF(بيانات!B1320&lt;&gt;"",بيانات!K1320,"")</f>
        <v/>
      </c>
      <c r="I1320" s="95" t="str">
        <f>IF(بيانات!B1320&lt;&gt;"",بيانات!P1320,"")</f>
        <v/>
      </c>
    </row>
    <row r="1321" spans="1:9" ht="21.75" customHeight="1">
      <c r="A1321" s="82" t="str">
        <f>IF(بيانات!B1321&lt;&gt;"",بيانات!A1321,"")</f>
        <v/>
      </c>
      <c r="B1321" s="83" t="str">
        <f>IF(بيانات!B1321&lt;&gt;"",بيانات!B1321,"")</f>
        <v/>
      </c>
      <c r="C1321" s="83" t="str">
        <f>IF(بيانات!B1321&lt;&gt;"",بيانات!C1321,"")</f>
        <v/>
      </c>
      <c r="D1321" s="84" t="str">
        <f>IF(بيانات!B1321&lt;&gt;"",بيانات!J1321,"")</f>
        <v/>
      </c>
      <c r="E1321" s="85"/>
      <c r="F1321" s="86" t="str">
        <f t="shared" si="20"/>
        <v/>
      </c>
      <c r="G1321" s="87"/>
      <c r="H1321" s="88" t="str">
        <f>IF(بيانات!B1321&lt;&gt;"",بيانات!K1321,"")</f>
        <v/>
      </c>
      <c r="I1321" s="88" t="str">
        <f>IF(بيانات!B1321&lt;&gt;"",بيانات!P1321,"")</f>
        <v/>
      </c>
    </row>
    <row r="1322" spans="1:9" ht="21.75" customHeight="1">
      <c r="A1322" s="89" t="str">
        <f>IF(بيانات!B1322&lt;&gt;"",بيانات!A1322,"")</f>
        <v/>
      </c>
      <c r="B1322" s="90" t="str">
        <f>IF(بيانات!B1322&lt;&gt;"",بيانات!B1322,"")</f>
        <v/>
      </c>
      <c r="C1322" s="90" t="str">
        <f>IF(بيانات!B1322&lt;&gt;"",بيانات!C1322,"")</f>
        <v/>
      </c>
      <c r="D1322" s="91" t="str">
        <f>IF(بيانات!B1322&lt;&gt;"",بيانات!J1322,"")</f>
        <v/>
      </c>
      <c r="E1322" s="92"/>
      <c r="F1322" s="93" t="str">
        <f t="shared" si="20"/>
        <v/>
      </c>
      <c r="G1322" s="94"/>
      <c r="H1322" s="95" t="str">
        <f>IF(بيانات!B1322&lt;&gt;"",بيانات!K1322,"")</f>
        <v/>
      </c>
      <c r="I1322" s="95" t="str">
        <f>IF(بيانات!B1322&lt;&gt;"",بيانات!P1322,"")</f>
        <v/>
      </c>
    </row>
    <row r="1323" spans="1:9" ht="21.75" customHeight="1">
      <c r="A1323" s="82" t="str">
        <f>IF(بيانات!B1323&lt;&gt;"",بيانات!A1323,"")</f>
        <v/>
      </c>
      <c r="B1323" s="83" t="str">
        <f>IF(بيانات!B1323&lt;&gt;"",بيانات!B1323,"")</f>
        <v/>
      </c>
      <c r="C1323" s="83" t="str">
        <f>IF(بيانات!B1323&lt;&gt;"",بيانات!C1323,"")</f>
        <v/>
      </c>
      <c r="D1323" s="84" t="str">
        <f>IF(بيانات!B1323&lt;&gt;"",بيانات!J1323,"")</f>
        <v/>
      </c>
      <c r="E1323" s="85"/>
      <c r="F1323" s="86" t="str">
        <f t="shared" si="20"/>
        <v/>
      </c>
      <c r="G1323" s="87"/>
      <c r="H1323" s="88" t="str">
        <f>IF(بيانات!B1323&lt;&gt;"",بيانات!K1323,"")</f>
        <v/>
      </c>
      <c r="I1323" s="88" t="str">
        <f>IF(بيانات!B1323&lt;&gt;"",بيانات!P1323,"")</f>
        <v/>
      </c>
    </row>
    <row r="1324" spans="1:9" ht="21.75" customHeight="1">
      <c r="A1324" s="89" t="str">
        <f>IF(بيانات!B1324&lt;&gt;"",بيانات!A1324,"")</f>
        <v/>
      </c>
      <c r="B1324" s="90" t="str">
        <f>IF(بيانات!B1324&lt;&gt;"",بيانات!B1324,"")</f>
        <v/>
      </c>
      <c r="C1324" s="90" t="str">
        <f>IF(بيانات!B1324&lt;&gt;"",بيانات!C1324,"")</f>
        <v/>
      </c>
      <c r="D1324" s="91" t="str">
        <f>IF(بيانات!B1324&lt;&gt;"",بيانات!J1324,"")</f>
        <v/>
      </c>
      <c r="E1324" s="92"/>
      <c r="F1324" s="93" t="str">
        <f t="shared" si="20"/>
        <v/>
      </c>
      <c r="G1324" s="94"/>
      <c r="H1324" s="95" t="str">
        <f>IF(بيانات!B1324&lt;&gt;"",بيانات!K1324,"")</f>
        <v/>
      </c>
      <c r="I1324" s="95" t="str">
        <f>IF(بيانات!B1324&lt;&gt;"",بيانات!P1324,"")</f>
        <v/>
      </c>
    </row>
    <row r="1325" spans="1:9" ht="21.75" customHeight="1">
      <c r="A1325" s="82" t="str">
        <f>IF(بيانات!B1325&lt;&gt;"",بيانات!A1325,"")</f>
        <v/>
      </c>
      <c r="B1325" s="83" t="str">
        <f>IF(بيانات!B1325&lt;&gt;"",بيانات!B1325,"")</f>
        <v/>
      </c>
      <c r="C1325" s="83" t="str">
        <f>IF(بيانات!B1325&lt;&gt;"",بيانات!C1325,"")</f>
        <v/>
      </c>
      <c r="D1325" s="84" t="str">
        <f>IF(بيانات!B1325&lt;&gt;"",بيانات!J1325,"")</f>
        <v/>
      </c>
      <c r="E1325" s="85"/>
      <c r="F1325" s="86" t="str">
        <f t="shared" si="20"/>
        <v/>
      </c>
      <c r="G1325" s="87"/>
      <c r="H1325" s="88" t="str">
        <f>IF(بيانات!B1325&lt;&gt;"",بيانات!K1325,"")</f>
        <v/>
      </c>
      <c r="I1325" s="88" t="str">
        <f>IF(بيانات!B1325&lt;&gt;"",بيانات!P1325,"")</f>
        <v/>
      </c>
    </row>
    <row r="1326" spans="1:9" ht="21.75" customHeight="1">
      <c r="A1326" s="89" t="str">
        <f>IF(بيانات!B1326&lt;&gt;"",بيانات!A1326,"")</f>
        <v/>
      </c>
      <c r="B1326" s="90" t="str">
        <f>IF(بيانات!B1326&lt;&gt;"",بيانات!B1326,"")</f>
        <v/>
      </c>
      <c r="C1326" s="90" t="str">
        <f>IF(بيانات!B1326&lt;&gt;"",بيانات!C1326,"")</f>
        <v/>
      </c>
      <c r="D1326" s="91" t="str">
        <f>IF(بيانات!B1326&lt;&gt;"",بيانات!J1326,"")</f>
        <v/>
      </c>
      <c r="E1326" s="92"/>
      <c r="F1326" s="93" t="str">
        <f t="shared" si="20"/>
        <v/>
      </c>
      <c r="G1326" s="94"/>
      <c r="H1326" s="95" t="str">
        <f>IF(بيانات!B1326&lt;&gt;"",بيانات!K1326,"")</f>
        <v/>
      </c>
      <c r="I1326" s="95" t="str">
        <f>IF(بيانات!B1326&lt;&gt;"",بيانات!P1326,"")</f>
        <v/>
      </c>
    </row>
    <row r="1327" spans="1:9" ht="21.75" customHeight="1">
      <c r="A1327" s="82" t="str">
        <f>IF(بيانات!B1327&lt;&gt;"",بيانات!A1327,"")</f>
        <v/>
      </c>
      <c r="B1327" s="83" t="str">
        <f>IF(بيانات!B1327&lt;&gt;"",بيانات!B1327,"")</f>
        <v/>
      </c>
      <c r="C1327" s="83" t="str">
        <f>IF(بيانات!B1327&lt;&gt;"",بيانات!C1327,"")</f>
        <v/>
      </c>
      <c r="D1327" s="84" t="str">
        <f>IF(بيانات!B1327&lt;&gt;"",بيانات!J1327,"")</f>
        <v/>
      </c>
      <c r="E1327" s="85"/>
      <c r="F1327" s="86" t="str">
        <f t="shared" si="20"/>
        <v/>
      </c>
      <c r="G1327" s="87"/>
      <c r="H1327" s="88" t="str">
        <f>IF(بيانات!B1327&lt;&gt;"",بيانات!K1327,"")</f>
        <v/>
      </c>
      <c r="I1327" s="88" t="str">
        <f>IF(بيانات!B1327&lt;&gt;"",بيانات!P1327,"")</f>
        <v/>
      </c>
    </row>
    <row r="1328" spans="1:9" ht="21.75" customHeight="1">
      <c r="A1328" s="89" t="str">
        <f>IF(بيانات!B1328&lt;&gt;"",بيانات!A1328,"")</f>
        <v/>
      </c>
      <c r="B1328" s="90" t="str">
        <f>IF(بيانات!B1328&lt;&gt;"",بيانات!B1328,"")</f>
        <v/>
      </c>
      <c r="C1328" s="90" t="str">
        <f>IF(بيانات!B1328&lt;&gt;"",بيانات!C1328,"")</f>
        <v/>
      </c>
      <c r="D1328" s="91" t="str">
        <f>IF(بيانات!B1328&lt;&gt;"",بيانات!J1328,"")</f>
        <v/>
      </c>
      <c r="E1328" s="92"/>
      <c r="F1328" s="93" t="str">
        <f t="shared" si="20"/>
        <v/>
      </c>
      <c r="G1328" s="94"/>
      <c r="H1328" s="95" t="str">
        <f>IF(بيانات!B1328&lt;&gt;"",بيانات!K1328,"")</f>
        <v/>
      </c>
      <c r="I1328" s="95" t="str">
        <f>IF(بيانات!B1328&lt;&gt;"",بيانات!P1328,"")</f>
        <v/>
      </c>
    </row>
    <row r="1329" spans="1:9" ht="21.75" customHeight="1">
      <c r="A1329" s="82" t="str">
        <f>IF(بيانات!B1329&lt;&gt;"",بيانات!A1329,"")</f>
        <v/>
      </c>
      <c r="B1329" s="83" t="str">
        <f>IF(بيانات!B1329&lt;&gt;"",بيانات!B1329,"")</f>
        <v/>
      </c>
      <c r="C1329" s="83" t="str">
        <f>IF(بيانات!B1329&lt;&gt;"",بيانات!C1329,"")</f>
        <v/>
      </c>
      <c r="D1329" s="84" t="str">
        <f>IF(بيانات!B1329&lt;&gt;"",بيانات!J1329,"")</f>
        <v/>
      </c>
      <c r="E1329" s="85"/>
      <c r="F1329" s="86" t="str">
        <f t="shared" si="20"/>
        <v/>
      </c>
      <c r="G1329" s="87"/>
      <c r="H1329" s="88" t="str">
        <f>IF(بيانات!B1329&lt;&gt;"",بيانات!K1329,"")</f>
        <v/>
      </c>
      <c r="I1329" s="88" t="str">
        <f>IF(بيانات!B1329&lt;&gt;"",بيانات!P1329,"")</f>
        <v/>
      </c>
    </row>
    <row r="1330" spans="1:9" ht="21.75" customHeight="1">
      <c r="A1330" s="89" t="str">
        <f>IF(بيانات!B1330&lt;&gt;"",بيانات!A1330,"")</f>
        <v/>
      </c>
      <c r="B1330" s="90" t="str">
        <f>IF(بيانات!B1330&lt;&gt;"",بيانات!B1330,"")</f>
        <v/>
      </c>
      <c r="C1330" s="90" t="str">
        <f>IF(بيانات!B1330&lt;&gt;"",بيانات!C1330,"")</f>
        <v/>
      </c>
      <c r="D1330" s="91" t="str">
        <f>IF(بيانات!B1330&lt;&gt;"",بيانات!J1330,"")</f>
        <v/>
      </c>
      <c r="E1330" s="92"/>
      <c r="F1330" s="93" t="str">
        <f t="shared" si="20"/>
        <v/>
      </c>
      <c r="G1330" s="94"/>
      <c r="H1330" s="95" t="str">
        <f>IF(بيانات!B1330&lt;&gt;"",بيانات!K1330,"")</f>
        <v/>
      </c>
      <c r="I1330" s="95" t="str">
        <f>IF(بيانات!B1330&lt;&gt;"",بيانات!P1330,"")</f>
        <v/>
      </c>
    </row>
    <row r="1331" spans="1:9" ht="21.75" customHeight="1">
      <c r="A1331" s="82" t="str">
        <f>IF(بيانات!B1331&lt;&gt;"",بيانات!A1331,"")</f>
        <v/>
      </c>
      <c r="B1331" s="83" t="str">
        <f>IF(بيانات!B1331&lt;&gt;"",بيانات!B1331,"")</f>
        <v/>
      </c>
      <c r="C1331" s="83" t="str">
        <f>IF(بيانات!B1331&lt;&gt;"",بيانات!C1331,"")</f>
        <v/>
      </c>
      <c r="D1331" s="84" t="str">
        <f>IF(بيانات!B1331&lt;&gt;"",بيانات!J1331,"")</f>
        <v/>
      </c>
      <c r="E1331" s="85"/>
      <c r="F1331" s="86" t="str">
        <f t="shared" si="20"/>
        <v/>
      </c>
      <c r="G1331" s="87"/>
      <c r="H1331" s="88" t="str">
        <f>IF(بيانات!B1331&lt;&gt;"",بيانات!K1331,"")</f>
        <v/>
      </c>
      <c r="I1331" s="88" t="str">
        <f>IF(بيانات!B1331&lt;&gt;"",بيانات!P1331,"")</f>
        <v/>
      </c>
    </row>
    <row r="1332" spans="1:9" ht="21.75" customHeight="1">
      <c r="A1332" s="89" t="str">
        <f>IF(بيانات!B1332&lt;&gt;"",بيانات!A1332,"")</f>
        <v/>
      </c>
      <c r="B1332" s="90" t="str">
        <f>IF(بيانات!B1332&lt;&gt;"",بيانات!B1332,"")</f>
        <v/>
      </c>
      <c r="C1332" s="90" t="str">
        <f>IF(بيانات!B1332&lt;&gt;"",بيانات!C1332,"")</f>
        <v/>
      </c>
      <c r="D1332" s="91" t="str">
        <f>IF(بيانات!B1332&lt;&gt;"",بيانات!J1332,"")</f>
        <v/>
      </c>
      <c r="E1332" s="92"/>
      <c r="F1332" s="93" t="str">
        <f t="shared" si="20"/>
        <v/>
      </c>
      <c r="G1332" s="94"/>
      <c r="H1332" s="95" t="str">
        <f>IF(بيانات!B1332&lt;&gt;"",بيانات!K1332,"")</f>
        <v/>
      </c>
      <c r="I1332" s="95" t="str">
        <f>IF(بيانات!B1332&lt;&gt;"",بيانات!P1332,"")</f>
        <v/>
      </c>
    </row>
    <row r="1333" spans="1:9" ht="21.75" customHeight="1">
      <c r="A1333" s="82" t="str">
        <f>IF(بيانات!B1333&lt;&gt;"",بيانات!A1333,"")</f>
        <v/>
      </c>
      <c r="B1333" s="83" t="str">
        <f>IF(بيانات!B1333&lt;&gt;"",بيانات!B1333,"")</f>
        <v/>
      </c>
      <c r="C1333" s="83" t="str">
        <f>IF(بيانات!B1333&lt;&gt;"",بيانات!C1333,"")</f>
        <v/>
      </c>
      <c r="D1333" s="84" t="str">
        <f>IF(بيانات!B1333&lt;&gt;"",بيانات!J1333,"")</f>
        <v/>
      </c>
      <c r="E1333" s="85"/>
      <c r="F1333" s="86" t="str">
        <f t="shared" si="20"/>
        <v/>
      </c>
      <c r="G1333" s="87"/>
      <c r="H1333" s="88" t="str">
        <f>IF(بيانات!B1333&lt;&gt;"",بيانات!K1333,"")</f>
        <v/>
      </c>
      <c r="I1333" s="88" t="str">
        <f>IF(بيانات!B1333&lt;&gt;"",بيانات!P1333,"")</f>
        <v/>
      </c>
    </row>
    <row r="1334" spans="1:9" ht="21.75" customHeight="1">
      <c r="A1334" s="89" t="str">
        <f>IF(بيانات!B1334&lt;&gt;"",بيانات!A1334,"")</f>
        <v/>
      </c>
      <c r="B1334" s="90" t="str">
        <f>IF(بيانات!B1334&lt;&gt;"",بيانات!B1334,"")</f>
        <v/>
      </c>
      <c r="C1334" s="90" t="str">
        <f>IF(بيانات!B1334&lt;&gt;"",بيانات!C1334,"")</f>
        <v/>
      </c>
      <c r="D1334" s="91" t="str">
        <f>IF(بيانات!B1334&lt;&gt;"",بيانات!J1334,"")</f>
        <v/>
      </c>
      <c r="E1334" s="92"/>
      <c r="F1334" s="93" t="str">
        <f t="shared" si="20"/>
        <v/>
      </c>
      <c r="G1334" s="94"/>
      <c r="H1334" s="95" t="str">
        <f>IF(بيانات!B1334&lt;&gt;"",بيانات!K1334,"")</f>
        <v/>
      </c>
      <c r="I1334" s="95" t="str">
        <f>IF(بيانات!B1334&lt;&gt;"",بيانات!P1334,"")</f>
        <v/>
      </c>
    </row>
    <row r="1335" spans="1:9" ht="21.75" customHeight="1">
      <c r="A1335" s="82" t="str">
        <f>IF(بيانات!B1335&lt;&gt;"",بيانات!A1335,"")</f>
        <v/>
      </c>
      <c r="B1335" s="83" t="str">
        <f>IF(بيانات!B1335&lt;&gt;"",بيانات!B1335,"")</f>
        <v/>
      </c>
      <c r="C1335" s="83" t="str">
        <f>IF(بيانات!B1335&lt;&gt;"",بيانات!C1335,"")</f>
        <v/>
      </c>
      <c r="D1335" s="84" t="str">
        <f>IF(بيانات!B1335&lt;&gt;"",بيانات!J1335,"")</f>
        <v/>
      </c>
      <c r="E1335" s="85"/>
      <c r="F1335" s="86" t="str">
        <f t="shared" si="20"/>
        <v/>
      </c>
      <c r="G1335" s="87"/>
      <c r="H1335" s="88" t="str">
        <f>IF(بيانات!B1335&lt;&gt;"",بيانات!K1335,"")</f>
        <v/>
      </c>
      <c r="I1335" s="88" t="str">
        <f>IF(بيانات!B1335&lt;&gt;"",بيانات!P1335,"")</f>
        <v/>
      </c>
    </row>
    <row r="1336" spans="1:9" ht="21.75" customHeight="1">
      <c r="A1336" s="89" t="str">
        <f>IF(بيانات!B1336&lt;&gt;"",بيانات!A1336,"")</f>
        <v/>
      </c>
      <c r="B1336" s="90" t="str">
        <f>IF(بيانات!B1336&lt;&gt;"",بيانات!B1336,"")</f>
        <v/>
      </c>
      <c r="C1336" s="90" t="str">
        <f>IF(بيانات!B1336&lt;&gt;"",بيانات!C1336,"")</f>
        <v/>
      </c>
      <c r="D1336" s="91" t="str">
        <f>IF(بيانات!B1336&lt;&gt;"",بيانات!J1336,"")</f>
        <v/>
      </c>
      <c r="E1336" s="92"/>
      <c r="F1336" s="93" t="str">
        <f t="shared" si="20"/>
        <v/>
      </c>
      <c r="G1336" s="94"/>
      <c r="H1336" s="95" t="str">
        <f>IF(بيانات!B1336&lt;&gt;"",بيانات!K1336,"")</f>
        <v/>
      </c>
      <c r="I1336" s="95" t="str">
        <f>IF(بيانات!B1336&lt;&gt;"",بيانات!P1336,"")</f>
        <v/>
      </c>
    </row>
    <row r="1337" spans="1:9" ht="21.75" customHeight="1">
      <c r="A1337" s="82" t="str">
        <f>IF(بيانات!B1337&lt;&gt;"",بيانات!A1337,"")</f>
        <v/>
      </c>
      <c r="B1337" s="83" t="str">
        <f>IF(بيانات!B1337&lt;&gt;"",بيانات!B1337,"")</f>
        <v/>
      </c>
      <c r="C1337" s="83" t="str">
        <f>IF(بيانات!B1337&lt;&gt;"",بيانات!C1337,"")</f>
        <v/>
      </c>
      <c r="D1337" s="84" t="str">
        <f>IF(بيانات!B1337&lt;&gt;"",بيانات!J1337,"")</f>
        <v/>
      </c>
      <c r="E1337" s="85"/>
      <c r="F1337" s="86" t="str">
        <f t="shared" si="20"/>
        <v/>
      </c>
      <c r="G1337" s="87"/>
      <c r="H1337" s="88" t="str">
        <f>IF(بيانات!B1337&lt;&gt;"",بيانات!K1337,"")</f>
        <v/>
      </c>
      <c r="I1337" s="88" t="str">
        <f>IF(بيانات!B1337&lt;&gt;"",بيانات!P1337,"")</f>
        <v/>
      </c>
    </row>
    <row r="1338" spans="1:9" ht="21.75" customHeight="1">
      <c r="A1338" s="89" t="str">
        <f>IF(بيانات!B1338&lt;&gt;"",بيانات!A1338,"")</f>
        <v/>
      </c>
      <c r="B1338" s="90" t="str">
        <f>IF(بيانات!B1338&lt;&gt;"",بيانات!B1338,"")</f>
        <v/>
      </c>
      <c r="C1338" s="90" t="str">
        <f>IF(بيانات!B1338&lt;&gt;"",بيانات!C1338,"")</f>
        <v/>
      </c>
      <c r="D1338" s="91" t="str">
        <f>IF(بيانات!B1338&lt;&gt;"",بيانات!J1338,"")</f>
        <v/>
      </c>
      <c r="E1338" s="92"/>
      <c r="F1338" s="93" t="str">
        <f t="shared" si="20"/>
        <v/>
      </c>
      <c r="G1338" s="94"/>
      <c r="H1338" s="95" t="str">
        <f>IF(بيانات!B1338&lt;&gt;"",بيانات!K1338,"")</f>
        <v/>
      </c>
      <c r="I1338" s="95" t="str">
        <f>IF(بيانات!B1338&lt;&gt;"",بيانات!P1338,"")</f>
        <v/>
      </c>
    </row>
    <row r="1339" spans="1:9" ht="21.75" customHeight="1">
      <c r="A1339" s="82" t="str">
        <f>IF(بيانات!B1339&lt;&gt;"",بيانات!A1339,"")</f>
        <v/>
      </c>
      <c r="B1339" s="83" t="str">
        <f>IF(بيانات!B1339&lt;&gt;"",بيانات!B1339,"")</f>
        <v/>
      </c>
      <c r="C1339" s="83" t="str">
        <f>IF(بيانات!B1339&lt;&gt;"",بيانات!C1339,"")</f>
        <v/>
      </c>
      <c r="D1339" s="84" t="str">
        <f>IF(بيانات!B1339&lt;&gt;"",بيانات!J1339,"")</f>
        <v/>
      </c>
      <c r="E1339" s="85"/>
      <c r="F1339" s="86" t="str">
        <f t="shared" si="20"/>
        <v/>
      </c>
      <c r="G1339" s="87"/>
      <c r="H1339" s="88" t="str">
        <f>IF(بيانات!B1339&lt;&gt;"",بيانات!K1339,"")</f>
        <v/>
      </c>
      <c r="I1339" s="88" t="str">
        <f>IF(بيانات!B1339&lt;&gt;"",بيانات!P1339,"")</f>
        <v/>
      </c>
    </row>
    <row r="1340" spans="1:9" ht="21.75" customHeight="1">
      <c r="A1340" s="89" t="str">
        <f>IF(بيانات!B1340&lt;&gt;"",بيانات!A1340,"")</f>
        <v/>
      </c>
      <c r="B1340" s="90" t="str">
        <f>IF(بيانات!B1340&lt;&gt;"",بيانات!B1340,"")</f>
        <v/>
      </c>
      <c r="C1340" s="90" t="str">
        <f>IF(بيانات!B1340&lt;&gt;"",بيانات!C1340,"")</f>
        <v/>
      </c>
      <c r="D1340" s="91" t="str">
        <f>IF(بيانات!B1340&lt;&gt;"",بيانات!J1340,"")</f>
        <v/>
      </c>
      <c r="E1340" s="92"/>
      <c r="F1340" s="93" t="str">
        <f t="shared" si="20"/>
        <v/>
      </c>
      <c r="G1340" s="94"/>
      <c r="H1340" s="95" t="str">
        <f>IF(بيانات!B1340&lt;&gt;"",بيانات!K1340,"")</f>
        <v/>
      </c>
      <c r="I1340" s="95" t="str">
        <f>IF(بيانات!B1340&lt;&gt;"",بيانات!P1340,"")</f>
        <v/>
      </c>
    </row>
    <row r="1341" spans="1:9" ht="21.75" customHeight="1">
      <c r="A1341" s="82" t="str">
        <f>IF(بيانات!B1341&lt;&gt;"",بيانات!A1341,"")</f>
        <v/>
      </c>
      <c r="B1341" s="83" t="str">
        <f>IF(بيانات!B1341&lt;&gt;"",بيانات!B1341,"")</f>
        <v/>
      </c>
      <c r="C1341" s="83" t="str">
        <f>IF(بيانات!B1341&lt;&gt;"",بيانات!C1341,"")</f>
        <v/>
      </c>
      <c r="D1341" s="84" t="str">
        <f>IF(بيانات!B1341&lt;&gt;"",بيانات!J1341,"")</f>
        <v/>
      </c>
      <c r="E1341" s="85"/>
      <c r="F1341" s="86" t="str">
        <f t="shared" si="20"/>
        <v/>
      </c>
      <c r="G1341" s="87"/>
      <c r="H1341" s="88" t="str">
        <f>IF(بيانات!B1341&lt;&gt;"",بيانات!K1341,"")</f>
        <v/>
      </c>
      <c r="I1341" s="88" t="str">
        <f>IF(بيانات!B1341&lt;&gt;"",بيانات!P1341,"")</f>
        <v/>
      </c>
    </row>
    <row r="1342" spans="1:9" ht="21.75" customHeight="1">
      <c r="A1342" s="89" t="str">
        <f>IF(بيانات!B1342&lt;&gt;"",بيانات!A1342,"")</f>
        <v/>
      </c>
      <c r="B1342" s="90" t="str">
        <f>IF(بيانات!B1342&lt;&gt;"",بيانات!B1342,"")</f>
        <v/>
      </c>
      <c r="C1342" s="90" t="str">
        <f>IF(بيانات!B1342&lt;&gt;"",بيانات!C1342,"")</f>
        <v/>
      </c>
      <c r="D1342" s="91" t="str">
        <f>IF(بيانات!B1342&lt;&gt;"",بيانات!J1342,"")</f>
        <v/>
      </c>
      <c r="E1342" s="92"/>
      <c r="F1342" s="93" t="str">
        <f t="shared" si="20"/>
        <v/>
      </c>
      <c r="G1342" s="94"/>
      <c r="H1342" s="95" t="str">
        <f>IF(بيانات!B1342&lt;&gt;"",بيانات!K1342,"")</f>
        <v/>
      </c>
      <c r="I1342" s="95" t="str">
        <f>IF(بيانات!B1342&lt;&gt;"",بيانات!P1342,"")</f>
        <v/>
      </c>
    </row>
    <row r="1343" spans="1:9" ht="21.75" customHeight="1">
      <c r="A1343" s="82" t="str">
        <f>IF(بيانات!B1343&lt;&gt;"",بيانات!A1343,"")</f>
        <v/>
      </c>
      <c r="B1343" s="83" t="str">
        <f>IF(بيانات!B1343&lt;&gt;"",بيانات!B1343,"")</f>
        <v/>
      </c>
      <c r="C1343" s="83" t="str">
        <f>IF(بيانات!B1343&lt;&gt;"",بيانات!C1343,"")</f>
        <v/>
      </c>
      <c r="D1343" s="84" t="str">
        <f>IF(بيانات!B1343&lt;&gt;"",بيانات!J1343,"")</f>
        <v/>
      </c>
      <c r="E1343" s="85"/>
      <c r="F1343" s="86" t="str">
        <f t="shared" si="20"/>
        <v/>
      </c>
      <c r="G1343" s="87"/>
      <c r="H1343" s="88" t="str">
        <f>IF(بيانات!B1343&lt;&gt;"",بيانات!K1343,"")</f>
        <v/>
      </c>
      <c r="I1343" s="88" t="str">
        <f>IF(بيانات!B1343&lt;&gt;"",بيانات!P1343,"")</f>
        <v/>
      </c>
    </row>
    <row r="1344" spans="1:9" ht="21.75" customHeight="1">
      <c r="A1344" s="89" t="str">
        <f>IF(بيانات!B1344&lt;&gt;"",بيانات!A1344,"")</f>
        <v/>
      </c>
      <c r="B1344" s="90" t="str">
        <f>IF(بيانات!B1344&lt;&gt;"",بيانات!B1344,"")</f>
        <v/>
      </c>
      <c r="C1344" s="90" t="str">
        <f>IF(بيانات!B1344&lt;&gt;"",بيانات!C1344,"")</f>
        <v/>
      </c>
      <c r="D1344" s="91" t="str">
        <f>IF(بيانات!B1344&lt;&gt;"",بيانات!J1344,"")</f>
        <v/>
      </c>
      <c r="E1344" s="92"/>
      <c r="F1344" s="93" t="str">
        <f t="shared" si="20"/>
        <v/>
      </c>
      <c r="G1344" s="94"/>
      <c r="H1344" s="95" t="str">
        <f>IF(بيانات!B1344&lt;&gt;"",بيانات!K1344,"")</f>
        <v/>
      </c>
      <c r="I1344" s="95" t="str">
        <f>IF(بيانات!B1344&lt;&gt;"",بيانات!P1344,"")</f>
        <v/>
      </c>
    </row>
    <row r="1345" spans="1:9" ht="21.75" customHeight="1">
      <c r="A1345" s="82" t="str">
        <f>IF(بيانات!B1345&lt;&gt;"",بيانات!A1345,"")</f>
        <v/>
      </c>
      <c r="B1345" s="83" t="str">
        <f>IF(بيانات!B1345&lt;&gt;"",بيانات!B1345,"")</f>
        <v/>
      </c>
      <c r="C1345" s="83" t="str">
        <f>IF(بيانات!B1345&lt;&gt;"",بيانات!C1345,"")</f>
        <v/>
      </c>
      <c r="D1345" s="84" t="str">
        <f>IF(بيانات!B1345&lt;&gt;"",بيانات!J1345,"")</f>
        <v/>
      </c>
      <c r="E1345" s="85"/>
      <c r="F1345" s="86" t="str">
        <f t="shared" si="20"/>
        <v/>
      </c>
      <c r="G1345" s="87"/>
      <c r="H1345" s="88" t="str">
        <f>IF(بيانات!B1345&lt;&gt;"",بيانات!K1345,"")</f>
        <v/>
      </c>
      <c r="I1345" s="88" t="str">
        <f>IF(بيانات!B1345&lt;&gt;"",بيانات!P1345,"")</f>
        <v/>
      </c>
    </row>
    <row r="1346" spans="1:9" ht="21.75" customHeight="1">
      <c r="A1346" s="89" t="str">
        <f>IF(بيانات!B1346&lt;&gt;"",بيانات!A1346,"")</f>
        <v/>
      </c>
      <c r="B1346" s="90" t="str">
        <f>IF(بيانات!B1346&lt;&gt;"",بيانات!B1346,"")</f>
        <v/>
      </c>
      <c r="C1346" s="90" t="str">
        <f>IF(بيانات!B1346&lt;&gt;"",بيانات!C1346,"")</f>
        <v/>
      </c>
      <c r="D1346" s="91" t="str">
        <f>IF(بيانات!B1346&lt;&gt;"",بيانات!J1346,"")</f>
        <v/>
      </c>
      <c r="E1346" s="92"/>
      <c r="F1346" s="93" t="str">
        <f t="shared" si="20"/>
        <v/>
      </c>
      <c r="G1346" s="94"/>
      <c r="H1346" s="95" t="str">
        <f>IF(بيانات!B1346&lt;&gt;"",بيانات!K1346,"")</f>
        <v/>
      </c>
      <c r="I1346" s="95" t="str">
        <f>IF(بيانات!B1346&lt;&gt;"",بيانات!P1346,"")</f>
        <v/>
      </c>
    </row>
    <row r="1347" spans="1:9" ht="21.75" customHeight="1">
      <c r="A1347" s="82" t="str">
        <f>IF(بيانات!B1347&lt;&gt;"",بيانات!A1347,"")</f>
        <v/>
      </c>
      <c r="B1347" s="83" t="str">
        <f>IF(بيانات!B1347&lt;&gt;"",بيانات!B1347,"")</f>
        <v/>
      </c>
      <c r="C1347" s="83" t="str">
        <f>IF(بيانات!B1347&lt;&gt;"",بيانات!C1347,"")</f>
        <v/>
      </c>
      <c r="D1347" s="84" t="str">
        <f>IF(بيانات!B1347&lt;&gt;"",بيانات!J1347,"")</f>
        <v/>
      </c>
      <c r="E1347" s="85"/>
      <c r="F1347" s="86" t="str">
        <f t="shared" ref="F1347:F1410" si="21">IF(E1347="","",E1347+30)</f>
        <v/>
      </c>
      <c r="G1347" s="87"/>
      <c r="H1347" s="88" t="str">
        <f>IF(بيانات!B1347&lt;&gt;"",بيانات!K1347,"")</f>
        <v/>
      </c>
      <c r="I1347" s="88" t="str">
        <f>IF(بيانات!B1347&lt;&gt;"",بيانات!P1347,"")</f>
        <v/>
      </c>
    </row>
    <row r="1348" spans="1:9" ht="21.75" customHeight="1">
      <c r="A1348" s="89" t="str">
        <f>IF(بيانات!B1348&lt;&gt;"",بيانات!A1348,"")</f>
        <v/>
      </c>
      <c r="B1348" s="90" t="str">
        <f>IF(بيانات!B1348&lt;&gt;"",بيانات!B1348,"")</f>
        <v/>
      </c>
      <c r="C1348" s="90" t="str">
        <f>IF(بيانات!B1348&lt;&gt;"",بيانات!C1348,"")</f>
        <v/>
      </c>
      <c r="D1348" s="91" t="str">
        <f>IF(بيانات!B1348&lt;&gt;"",بيانات!J1348,"")</f>
        <v/>
      </c>
      <c r="E1348" s="92"/>
      <c r="F1348" s="93" t="str">
        <f t="shared" si="21"/>
        <v/>
      </c>
      <c r="G1348" s="94"/>
      <c r="H1348" s="95" t="str">
        <f>IF(بيانات!B1348&lt;&gt;"",بيانات!K1348,"")</f>
        <v/>
      </c>
      <c r="I1348" s="95" t="str">
        <f>IF(بيانات!B1348&lt;&gt;"",بيانات!P1348,"")</f>
        <v/>
      </c>
    </row>
    <row r="1349" spans="1:9" ht="21.75" customHeight="1">
      <c r="A1349" s="82" t="str">
        <f>IF(بيانات!B1349&lt;&gt;"",بيانات!A1349,"")</f>
        <v/>
      </c>
      <c r="B1349" s="83" t="str">
        <f>IF(بيانات!B1349&lt;&gt;"",بيانات!B1349,"")</f>
        <v/>
      </c>
      <c r="C1349" s="83" t="str">
        <f>IF(بيانات!B1349&lt;&gt;"",بيانات!C1349,"")</f>
        <v/>
      </c>
      <c r="D1349" s="84" t="str">
        <f>IF(بيانات!B1349&lt;&gt;"",بيانات!J1349,"")</f>
        <v/>
      </c>
      <c r="E1349" s="85"/>
      <c r="F1349" s="86" t="str">
        <f t="shared" si="21"/>
        <v/>
      </c>
      <c r="G1349" s="87"/>
      <c r="H1349" s="88" t="str">
        <f>IF(بيانات!B1349&lt;&gt;"",بيانات!K1349,"")</f>
        <v/>
      </c>
      <c r="I1349" s="88" t="str">
        <f>IF(بيانات!B1349&lt;&gt;"",بيانات!P1349,"")</f>
        <v/>
      </c>
    </row>
    <row r="1350" spans="1:9" ht="21.75" customHeight="1">
      <c r="A1350" s="89" t="str">
        <f>IF(بيانات!B1350&lt;&gt;"",بيانات!A1350,"")</f>
        <v/>
      </c>
      <c r="B1350" s="90" t="str">
        <f>IF(بيانات!B1350&lt;&gt;"",بيانات!B1350,"")</f>
        <v/>
      </c>
      <c r="C1350" s="90" t="str">
        <f>IF(بيانات!B1350&lt;&gt;"",بيانات!C1350,"")</f>
        <v/>
      </c>
      <c r="D1350" s="91" t="str">
        <f>IF(بيانات!B1350&lt;&gt;"",بيانات!J1350,"")</f>
        <v/>
      </c>
      <c r="E1350" s="92"/>
      <c r="F1350" s="93" t="str">
        <f t="shared" si="21"/>
        <v/>
      </c>
      <c r="G1350" s="94"/>
      <c r="H1350" s="95" t="str">
        <f>IF(بيانات!B1350&lt;&gt;"",بيانات!K1350,"")</f>
        <v/>
      </c>
      <c r="I1350" s="95" t="str">
        <f>IF(بيانات!B1350&lt;&gt;"",بيانات!P1350,"")</f>
        <v/>
      </c>
    </row>
    <row r="1351" spans="1:9" ht="21.75" customHeight="1">
      <c r="A1351" s="82" t="str">
        <f>IF(بيانات!B1351&lt;&gt;"",بيانات!A1351,"")</f>
        <v/>
      </c>
      <c r="B1351" s="83" t="str">
        <f>IF(بيانات!B1351&lt;&gt;"",بيانات!B1351,"")</f>
        <v/>
      </c>
      <c r="C1351" s="83" t="str">
        <f>IF(بيانات!B1351&lt;&gt;"",بيانات!C1351,"")</f>
        <v/>
      </c>
      <c r="D1351" s="84" t="str">
        <f>IF(بيانات!B1351&lt;&gt;"",بيانات!J1351,"")</f>
        <v/>
      </c>
      <c r="E1351" s="85"/>
      <c r="F1351" s="86" t="str">
        <f t="shared" si="21"/>
        <v/>
      </c>
      <c r="G1351" s="87"/>
      <c r="H1351" s="88" t="str">
        <f>IF(بيانات!B1351&lt;&gt;"",بيانات!K1351,"")</f>
        <v/>
      </c>
      <c r="I1351" s="88" t="str">
        <f>IF(بيانات!B1351&lt;&gt;"",بيانات!P1351,"")</f>
        <v/>
      </c>
    </row>
    <row r="1352" spans="1:9" ht="21.75" customHeight="1">
      <c r="A1352" s="89" t="str">
        <f>IF(بيانات!B1352&lt;&gt;"",بيانات!A1352,"")</f>
        <v/>
      </c>
      <c r="B1352" s="90" t="str">
        <f>IF(بيانات!B1352&lt;&gt;"",بيانات!B1352,"")</f>
        <v/>
      </c>
      <c r="C1352" s="90" t="str">
        <f>IF(بيانات!B1352&lt;&gt;"",بيانات!C1352,"")</f>
        <v/>
      </c>
      <c r="D1352" s="91" t="str">
        <f>IF(بيانات!B1352&lt;&gt;"",بيانات!J1352,"")</f>
        <v/>
      </c>
      <c r="E1352" s="92"/>
      <c r="F1352" s="93" t="str">
        <f t="shared" si="21"/>
        <v/>
      </c>
      <c r="G1352" s="94"/>
      <c r="H1352" s="95" t="str">
        <f>IF(بيانات!B1352&lt;&gt;"",بيانات!K1352,"")</f>
        <v/>
      </c>
      <c r="I1352" s="95" t="str">
        <f>IF(بيانات!B1352&lt;&gt;"",بيانات!P1352,"")</f>
        <v/>
      </c>
    </row>
    <row r="1353" spans="1:9" ht="21.75" customHeight="1">
      <c r="A1353" s="82" t="str">
        <f>IF(بيانات!B1353&lt;&gt;"",بيانات!A1353,"")</f>
        <v/>
      </c>
      <c r="B1353" s="83" t="str">
        <f>IF(بيانات!B1353&lt;&gt;"",بيانات!B1353,"")</f>
        <v/>
      </c>
      <c r="C1353" s="83" t="str">
        <f>IF(بيانات!B1353&lt;&gt;"",بيانات!C1353,"")</f>
        <v/>
      </c>
      <c r="D1353" s="84" t="str">
        <f>IF(بيانات!B1353&lt;&gt;"",بيانات!J1353,"")</f>
        <v/>
      </c>
      <c r="E1353" s="85"/>
      <c r="F1353" s="86" t="str">
        <f t="shared" si="21"/>
        <v/>
      </c>
      <c r="G1353" s="87"/>
      <c r="H1353" s="88" t="str">
        <f>IF(بيانات!B1353&lt;&gt;"",بيانات!K1353,"")</f>
        <v/>
      </c>
      <c r="I1353" s="88" t="str">
        <f>IF(بيانات!B1353&lt;&gt;"",بيانات!P1353,"")</f>
        <v/>
      </c>
    </row>
    <row r="1354" spans="1:9" ht="21.75" customHeight="1">
      <c r="A1354" s="89" t="str">
        <f>IF(بيانات!B1354&lt;&gt;"",بيانات!A1354,"")</f>
        <v/>
      </c>
      <c r="B1354" s="90" t="str">
        <f>IF(بيانات!B1354&lt;&gt;"",بيانات!B1354,"")</f>
        <v/>
      </c>
      <c r="C1354" s="90" t="str">
        <f>IF(بيانات!B1354&lt;&gt;"",بيانات!C1354,"")</f>
        <v/>
      </c>
      <c r="D1354" s="91" t="str">
        <f>IF(بيانات!B1354&lt;&gt;"",بيانات!J1354,"")</f>
        <v/>
      </c>
      <c r="E1354" s="92"/>
      <c r="F1354" s="93" t="str">
        <f t="shared" si="21"/>
        <v/>
      </c>
      <c r="G1354" s="94"/>
      <c r="H1354" s="95" t="str">
        <f>IF(بيانات!B1354&lt;&gt;"",بيانات!K1354,"")</f>
        <v/>
      </c>
      <c r="I1354" s="95" t="str">
        <f>IF(بيانات!B1354&lt;&gt;"",بيانات!P1354,"")</f>
        <v/>
      </c>
    </row>
    <row r="1355" spans="1:9" ht="21.75" customHeight="1">
      <c r="A1355" s="82" t="str">
        <f>IF(بيانات!B1355&lt;&gt;"",بيانات!A1355,"")</f>
        <v/>
      </c>
      <c r="B1355" s="83" t="str">
        <f>IF(بيانات!B1355&lt;&gt;"",بيانات!B1355,"")</f>
        <v/>
      </c>
      <c r="C1355" s="83" t="str">
        <f>IF(بيانات!B1355&lt;&gt;"",بيانات!C1355,"")</f>
        <v/>
      </c>
      <c r="D1355" s="84" t="str">
        <f>IF(بيانات!B1355&lt;&gt;"",بيانات!J1355,"")</f>
        <v/>
      </c>
      <c r="E1355" s="85"/>
      <c r="F1355" s="86" t="str">
        <f t="shared" si="21"/>
        <v/>
      </c>
      <c r="G1355" s="87"/>
      <c r="H1355" s="88" t="str">
        <f>IF(بيانات!B1355&lt;&gt;"",بيانات!K1355,"")</f>
        <v/>
      </c>
      <c r="I1355" s="88" t="str">
        <f>IF(بيانات!B1355&lt;&gt;"",بيانات!P1355,"")</f>
        <v/>
      </c>
    </row>
    <row r="1356" spans="1:9" ht="21.75" customHeight="1">
      <c r="A1356" s="89" t="str">
        <f>IF(بيانات!B1356&lt;&gt;"",بيانات!A1356,"")</f>
        <v/>
      </c>
      <c r="B1356" s="90" t="str">
        <f>IF(بيانات!B1356&lt;&gt;"",بيانات!B1356,"")</f>
        <v/>
      </c>
      <c r="C1356" s="90" t="str">
        <f>IF(بيانات!B1356&lt;&gt;"",بيانات!C1356,"")</f>
        <v/>
      </c>
      <c r="D1356" s="91" t="str">
        <f>IF(بيانات!B1356&lt;&gt;"",بيانات!J1356,"")</f>
        <v/>
      </c>
      <c r="E1356" s="92"/>
      <c r="F1356" s="93" t="str">
        <f t="shared" si="21"/>
        <v/>
      </c>
      <c r="G1356" s="94"/>
      <c r="H1356" s="95" t="str">
        <f>IF(بيانات!B1356&lt;&gt;"",بيانات!K1356,"")</f>
        <v/>
      </c>
      <c r="I1356" s="95" t="str">
        <f>IF(بيانات!B1356&lt;&gt;"",بيانات!P1356,"")</f>
        <v/>
      </c>
    </row>
    <row r="1357" spans="1:9" ht="21.75" customHeight="1">
      <c r="A1357" s="82" t="str">
        <f>IF(بيانات!B1357&lt;&gt;"",بيانات!A1357,"")</f>
        <v/>
      </c>
      <c r="B1357" s="83" t="str">
        <f>IF(بيانات!B1357&lt;&gt;"",بيانات!B1357,"")</f>
        <v/>
      </c>
      <c r="C1357" s="83" t="str">
        <f>IF(بيانات!B1357&lt;&gt;"",بيانات!C1357,"")</f>
        <v/>
      </c>
      <c r="D1357" s="84" t="str">
        <f>IF(بيانات!B1357&lt;&gt;"",بيانات!J1357,"")</f>
        <v/>
      </c>
      <c r="E1357" s="85"/>
      <c r="F1357" s="86" t="str">
        <f t="shared" si="21"/>
        <v/>
      </c>
      <c r="G1357" s="87"/>
      <c r="H1357" s="88" t="str">
        <f>IF(بيانات!B1357&lt;&gt;"",بيانات!K1357,"")</f>
        <v/>
      </c>
      <c r="I1357" s="88" t="str">
        <f>IF(بيانات!B1357&lt;&gt;"",بيانات!P1357,"")</f>
        <v/>
      </c>
    </row>
    <row r="1358" spans="1:9" ht="21.75" customHeight="1">
      <c r="A1358" s="89" t="str">
        <f>IF(بيانات!B1358&lt;&gt;"",بيانات!A1358,"")</f>
        <v/>
      </c>
      <c r="B1358" s="90" t="str">
        <f>IF(بيانات!B1358&lt;&gt;"",بيانات!B1358,"")</f>
        <v/>
      </c>
      <c r="C1358" s="90" t="str">
        <f>IF(بيانات!B1358&lt;&gt;"",بيانات!C1358,"")</f>
        <v/>
      </c>
      <c r="D1358" s="91" t="str">
        <f>IF(بيانات!B1358&lt;&gt;"",بيانات!J1358,"")</f>
        <v/>
      </c>
      <c r="E1358" s="92"/>
      <c r="F1358" s="93" t="str">
        <f t="shared" si="21"/>
        <v/>
      </c>
      <c r="G1358" s="94"/>
      <c r="H1358" s="95" t="str">
        <f>IF(بيانات!B1358&lt;&gt;"",بيانات!K1358,"")</f>
        <v/>
      </c>
      <c r="I1358" s="95" t="str">
        <f>IF(بيانات!B1358&lt;&gt;"",بيانات!P1358,"")</f>
        <v/>
      </c>
    </row>
    <row r="1359" spans="1:9" ht="21.75" customHeight="1">
      <c r="A1359" s="82" t="str">
        <f>IF(بيانات!B1359&lt;&gt;"",بيانات!A1359,"")</f>
        <v/>
      </c>
      <c r="B1359" s="83" t="str">
        <f>IF(بيانات!B1359&lt;&gt;"",بيانات!B1359,"")</f>
        <v/>
      </c>
      <c r="C1359" s="83" t="str">
        <f>IF(بيانات!B1359&lt;&gt;"",بيانات!C1359,"")</f>
        <v/>
      </c>
      <c r="D1359" s="84" t="str">
        <f>IF(بيانات!B1359&lt;&gt;"",بيانات!J1359,"")</f>
        <v/>
      </c>
      <c r="E1359" s="85"/>
      <c r="F1359" s="86" t="str">
        <f t="shared" si="21"/>
        <v/>
      </c>
      <c r="G1359" s="87"/>
      <c r="H1359" s="88" t="str">
        <f>IF(بيانات!B1359&lt;&gt;"",بيانات!K1359,"")</f>
        <v/>
      </c>
      <c r="I1359" s="88" t="str">
        <f>IF(بيانات!B1359&lt;&gt;"",بيانات!P1359,"")</f>
        <v/>
      </c>
    </row>
    <row r="1360" spans="1:9" ht="21.75" customHeight="1">
      <c r="A1360" s="89" t="str">
        <f>IF(بيانات!B1360&lt;&gt;"",بيانات!A1360,"")</f>
        <v/>
      </c>
      <c r="B1360" s="90" t="str">
        <f>IF(بيانات!B1360&lt;&gt;"",بيانات!B1360,"")</f>
        <v/>
      </c>
      <c r="C1360" s="90" t="str">
        <f>IF(بيانات!B1360&lt;&gt;"",بيانات!C1360,"")</f>
        <v/>
      </c>
      <c r="D1360" s="91" t="str">
        <f>IF(بيانات!B1360&lt;&gt;"",بيانات!J1360,"")</f>
        <v/>
      </c>
      <c r="E1360" s="92"/>
      <c r="F1360" s="93" t="str">
        <f t="shared" si="21"/>
        <v/>
      </c>
      <c r="G1360" s="94"/>
      <c r="H1360" s="95" t="str">
        <f>IF(بيانات!B1360&lt;&gt;"",بيانات!K1360,"")</f>
        <v/>
      </c>
      <c r="I1360" s="95" t="str">
        <f>IF(بيانات!B1360&lt;&gt;"",بيانات!P1360,"")</f>
        <v/>
      </c>
    </row>
    <row r="1361" spans="1:9" ht="21.75" customHeight="1">
      <c r="A1361" s="82" t="str">
        <f>IF(بيانات!B1361&lt;&gt;"",بيانات!A1361,"")</f>
        <v/>
      </c>
      <c r="B1361" s="83" t="str">
        <f>IF(بيانات!B1361&lt;&gt;"",بيانات!B1361,"")</f>
        <v/>
      </c>
      <c r="C1361" s="83" t="str">
        <f>IF(بيانات!B1361&lt;&gt;"",بيانات!C1361,"")</f>
        <v/>
      </c>
      <c r="D1361" s="84" t="str">
        <f>IF(بيانات!B1361&lt;&gt;"",بيانات!J1361,"")</f>
        <v/>
      </c>
      <c r="E1361" s="85"/>
      <c r="F1361" s="86" t="str">
        <f t="shared" si="21"/>
        <v/>
      </c>
      <c r="G1361" s="87"/>
      <c r="H1361" s="88" t="str">
        <f>IF(بيانات!B1361&lt;&gt;"",بيانات!K1361,"")</f>
        <v/>
      </c>
      <c r="I1361" s="88" t="str">
        <f>IF(بيانات!B1361&lt;&gt;"",بيانات!P1361,"")</f>
        <v/>
      </c>
    </row>
    <row r="1362" spans="1:9" ht="21.75" customHeight="1">
      <c r="A1362" s="89" t="str">
        <f>IF(بيانات!B1362&lt;&gt;"",بيانات!A1362,"")</f>
        <v/>
      </c>
      <c r="B1362" s="90" t="str">
        <f>IF(بيانات!B1362&lt;&gt;"",بيانات!B1362,"")</f>
        <v/>
      </c>
      <c r="C1362" s="90" t="str">
        <f>IF(بيانات!B1362&lt;&gt;"",بيانات!C1362,"")</f>
        <v/>
      </c>
      <c r="D1362" s="91" t="str">
        <f>IF(بيانات!B1362&lt;&gt;"",بيانات!J1362,"")</f>
        <v/>
      </c>
      <c r="E1362" s="92"/>
      <c r="F1362" s="93" t="str">
        <f t="shared" si="21"/>
        <v/>
      </c>
      <c r="G1362" s="94"/>
      <c r="H1362" s="95" t="str">
        <f>IF(بيانات!B1362&lt;&gt;"",بيانات!K1362,"")</f>
        <v/>
      </c>
      <c r="I1362" s="95" t="str">
        <f>IF(بيانات!B1362&lt;&gt;"",بيانات!P1362,"")</f>
        <v/>
      </c>
    </row>
    <row r="1363" spans="1:9" ht="21.75" customHeight="1">
      <c r="A1363" s="82" t="str">
        <f>IF(بيانات!B1363&lt;&gt;"",بيانات!A1363,"")</f>
        <v/>
      </c>
      <c r="B1363" s="83" t="str">
        <f>IF(بيانات!B1363&lt;&gt;"",بيانات!B1363,"")</f>
        <v/>
      </c>
      <c r="C1363" s="83" t="str">
        <f>IF(بيانات!B1363&lt;&gt;"",بيانات!C1363,"")</f>
        <v/>
      </c>
      <c r="D1363" s="84" t="str">
        <f>IF(بيانات!B1363&lt;&gt;"",بيانات!J1363,"")</f>
        <v/>
      </c>
      <c r="E1363" s="85"/>
      <c r="F1363" s="86" t="str">
        <f t="shared" si="21"/>
        <v/>
      </c>
      <c r="G1363" s="87"/>
      <c r="H1363" s="88" t="str">
        <f>IF(بيانات!B1363&lt;&gt;"",بيانات!K1363,"")</f>
        <v/>
      </c>
      <c r="I1363" s="88" t="str">
        <f>IF(بيانات!B1363&lt;&gt;"",بيانات!P1363,"")</f>
        <v/>
      </c>
    </row>
    <row r="1364" spans="1:9" ht="21.75" customHeight="1">
      <c r="A1364" s="89" t="str">
        <f>IF(بيانات!B1364&lt;&gt;"",بيانات!A1364,"")</f>
        <v/>
      </c>
      <c r="B1364" s="90" t="str">
        <f>IF(بيانات!B1364&lt;&gt;"",بيانات!B1364,"")</f>
        <v/>
      </c>
      <c r="C1364" s="90" t="str">
        <f>IF(بيانات!B1364&lt;&gt;"",بيانات!C1364,"")</f>
        <v/>
      </c>
      <c r="D1364" s="91" t="str">
        <f>IF(بيانات!B1364&lt;&gt;"",بيانات!J1364,"")</f>
        <v/>
      </c>
      <c r="E1364" s="92"/>
      <c r="F1364" s="93" t="str">
        <f t="shared" si="21"/>
        <v/>
      </c>
      <c r="G1364" s="94"/>
      <c r="H1364" s="95" t="str">
        <f>IF(بيانات!B1364&lt;&gt;"",بيانات!K1364,"")</f>
        <v/>
      </c>
      <c r="I1364" s="95" t="str">
        <f>IF(بيانات!B1364&lt;&gt;"",بيانات!P1364,"")</f>
        <v/>
      </c>
    </row>
    <row r="1365" spans="1:9" ht="21.75" customHeight="1">
      <c r="A1365" s="82" t="str">
        <f>IF(بيانات!B1365&lt;&gt;"",بيانات!A1365,"")</f>
        <v/>
      </c>
      <c r="B1365" s="83" t="str">
        <f>IF(بيانات!B1365&lt;&gt;"",بيانات!B1365,"")</f>
        <v/>
      </c>
      <c r="C1365" s="83" t="str">
        <f>IF(بيانات!B1365&lt;&gt;"",بيانات!C1365,"")</f>
        <v/>
      </c>
      <c r="D1365" s="84" t="str">
        <f>IF(بيانات!B1365&lt;&gt;"",بيانات!J1365,"")</f>
        <v/>
      </c>
      <c r="E1365" s="85"/>
      <c r="F1365" s="86" t="str">
        <f t="shared" si="21"/>
        <v/>
      </c>
      <c r="G1365" s="87"/>
      <c r="H1365" s="88" t="str">
        <f>IF(بيانات!B1365&lt;&gt;"",بيانات!K1365,"")</f>
        <v/>
      </c>
      <c r="I1365" s="88" t="str">
        <f>IF(بيانات!B1365&lt;&gt;"",بيانات!P1365,"")</f>
        <v/>
      </c>
    </row>
    <row r="1366" spans="1:9" ht="21.75" customHeight="1">
      <c r="A1366" s="89" t="str">
        <f>IF(بيانات!B1366&lt;&gt;"",بيانات!A1366,"")</f>
        <v/>
      </c>
      <c r="B1366" s="90" t="str">
        <f>IF(بيانات!B1366&lt;&gt;"",بيانات!B1366,"")</f>
        <v/>
      </c>
      <c r="C1366" s="90" t="str">
        <f>IF(بيانات!B1366&lt;&gt;"",بيانات!C1366,"")</f>
        <v/>
      </c>
      <c r="D1366" s="91" t="str">
        <f>IF(بيانات!B1366&lt;&gt;"",بيانات!J1366,"")</f>
        <v/>
      </c>
      <c r="E1366" s="92"/>
      <c r="F1366" s="93" t="str">
        <f t="shared" si="21"/>
        <v/>
      </c>
      <c r="G1366" s="94"/>
      <c r="H1366" s="95" t="str">
        <f>IF(بيانات!B1366&lt;&gt;"",بيانات!K1366,"")</f>
        <v/>
      </c>
      <c r="I1366" s="95" t="str">
        <f>IF(بيانات!B1366&lt;&gt;"",بيانات!P1366,"")</f>
        <v/>
      </c>
    </row>
    <row r="1367" spans="1:9" ht="21.75" customHeight="1">
      <c r="A1367" s="82" t="str">
        <f>IF(بيانات!B1367&lt;&gt;"",بيانات!A1367,"")</f>
        <v/>
      </c>
      <c r="B1367" s="83" t="str">
        <f>IF(بيانات!B1367&lt;&gt;"",بيانات!B1367,"")</f>
        <v/>
      </c>
      <c r="C1367" s="83" t="str">
        <f>IF(بيانات!B1367&lt;&gt;"",بيانات!C1367,"")</f>
        <v/>
      </c>
      <c r="D1367" s="84" t="str">
        <f>IF(بيانات!B1367&lt;&gt;"",بيانات!J1367,"")</f>
        <v/>
      </c>
      <c r="E1367" s="85"/>
      <c r="F1367" s="86" t="str">
        <f t="shared" si="21"/>
        <v/>
      </c>
      <c r="G1367" s="87"/>
      <c r="H1367" s="88" t="str">
        <f>IF(بيانات!B1367&lt;&gt;"",بيانات!K1367,"")</f>
        <v/>
      </c>
      <c r="I1367" s="88" t="str">
        <f>IF(بيانات!B1367&lt;&gt;"",بيانات!P1367,"")</f>
        <v/>
      </c>
    </row>
    <row r="1368" spans="1:9" ht="21.75" customHeight="1">
      <c r="A1368" s="89" t="str">
        <f>IF(بيانات!B1368&lt;&gt;"",بيانات!A1368,"")</f>
        <v/>
      </c>
      <c r="B1368" s="90" t="str">
        <f>IF(بيانات!B1368&lt;&gt;"",بيانات!B1368,"")</f>
        <v/>
      </c>
      <c r="C1368" s="90" t="str">
        <f>IF(بيانات!B1368&lt;&gt;"",بيانات!C1368,"")</f>
        <v/>
      </c>
      <c r="D1368" s="91" t="str">
        <f>IF(بيانات!B1368&lt;&gt;"",بيانات!J1368,"")</f>
        <v/>
      </c>
      <c r="E1368" s="92"/>
      <c r="F1368" s="93" t="str">
        <f t="shared" si="21"/>
        <v/>
      </c>
      <c r="G1368" s="94"/>
      <c r="H1368" s="95" t="str">
        <f>IF(بيانات!B1368&lt;&gt;"",بيانات!K1368,"")</f>
        <v/>
      </c>
      <c r="I1368" s="95" t="str">
        <f>IF(بيانات!B1368&lt;&gt;"",بيانات!P1368,"")</f>
        <v/>
      </c>
    </row>
    <row r="1369" spans="1:9" ht="21.75" customHeight="1">
      <c r="A1369" s="82" t="str">
        <f>IF(بيانات!B1369&lt;&gt;"",بيانات!A1369,"")</f>
        <v/>
      </c>
      <c r="B1369" s="83" t="str">
        <f>IF(بيانات!B1369&lt;&gt;"",بيانات!B1369,"")</f>
        <v/>
      </c>
      <c r="C1369" s="83" t="str">
        <f>IF(بيانات!B1369&lt;&gt;"",بيانات!C1369,"")</f>
        <v/>
      </c>
      <c r="D1369" s="84" t="str">
        <f>IF(بيانات!B1369&lt;&gt;"",بيانات!J1369,"")</f>
        <v/>
      </c>
      <c r="E1369" s="85"/>
      <c r="F1369" s="86" t="str">
        <f t="shared" si="21"/>
        <v/>
      </c>
      <c r="G1369" s="87"/>
      <c r="H1369" s="88" t="str">
        <f>IF(بيانات!B1369&lt;&gt;"",بيانات!K1369,"")</f>
        <v/>
      </c>
      <c r="I1369" s="88" t="str">
        <f>IF(بيانات!B1369&lt;&gt;"",بيانات!P1369,"")</f>
        <v/>
      </c>
    </row>
    <row r="1370" spans="1:9" ht="21.75" customHeight="1">
      <c r="A1370" s="89" t="str">
        <f>IF(بيانات!B1370&lt;&gt;"",بيانات!A1370,"")</f>
        <v/>
      </c>
      <c r="B1370" s="90" t="str">
        <f>IF(بيانات!B1370&lt;&gt;"",بيانات!B1370,"")</f>
        <v/>
      </c>
      <c r="C1370" s="90" t="str">
        <f>IF(بيانات!B1370&lt;&gt;"",بيانات!C1370,"")</f>
        <v/>
      </c>
      <c r="D1370" s="91" t="str">
        <f>IF(بيانات!B1370&lt;&gt;"",بيانات!J1370,"")</f>
        <v/>
      </c>
      <c r="E1370" s="92"/>
      <c r="F1370" s="93" t="str">
        <f t="shared" si="21"/>
        <v/>
      </c>
      <c r="G1370" s="94"/>
      <c r="H1370" s="95" t="str">
        <f>IF(بيانات!B1370&lt;&gt;"",بيانات!K1370,"")</f>
        <v/>
      </c>
      <c r="I1370" s="95" t="str">
        <f>IF(بيانات!B1370&lt;&gt;"",بيانات!P1370,"")</f>
        <v/>
      </c>
    </row>
    <row r="1371" spans="1:9" ht="21.75" customHeight="1">
      <c r="A1371" s="82" t="str">
        <f>IF(بيانات!B1371&lt;&gt;"",بيانات!A1371,"")</f>
        <v/>
      </c>
      <c r="B1371" s="83" t="str">
        <f>IF(بيانات!B1371&lt;&gt;"",بيانات!B1371,"")</f>
        <v/>
      </c>
      <c r="C1371" s="83" t="str">
        <f>IF(بيانات!B1371&lt;&gt;"",بيانات!C1371,"")</f>
        <v/>
      </c>
      <c r="D1371" s="84" t="str">
        <f>IF(بيانات!B1371&lt;&gt;"",بيانات!J1371,"")</f>
        <v/>
      </c>
      <c r="E1371" s="85"/>
      <c r="F1371" s="86" t="str">
        <f t="shared" si="21"/>
        <v/>
      </c>
      <c r="G1371" s="87"/>
      <c r="H1371" s="88" t="str">
        <f>IF(بيانات!B1371&lt;&gt;"",بيانات!K1371,"")</f>
        <v/>
      </c>
      <c r="I1371" s="88" t="str">
        <f>IF(بيانات!B1371&lt;&gt;"",بيانات!P1371,"")</f>
        <v/>
      </c>
    </row>
    <row r="1372" spans="1:9" ht="21.75" customHeight="1">
      <c r="A1372" s="89" t="str">
        <f>IF(بيانات!B1372&lt;&gt;"",بيانات!A1372,"")</f>
        <v/>
      </c>
      <c r="B1372" s="90" t="str">
        <f>IF(بيانات!B1372&lt;&gt;"",بيانات!B1372,"")</f>
        <v/>
      </c>
      <c r="C1372" s="90" t="str">
        <f>IF(بيانات!B1372&lt;&gt;"",بيانات!C1372,"")</f>
        <v/>
      </c>
      <c r="D1372" s="91" t="str">
        <f>IF(بيانات!B1372&lt;&gt;"",بيانات!J1372,"")</f>
        <v/>
      </c>
      <c r="E1372" s="92"/>
      <c r="F1372" s="93" t="str">
        <f t="shared" si="21"/>
        <v/>
      </c>
      <c r="G1372" s="94"/>
      <c r="H1372" s="95" t="str">
        <f>IF(بيانات!B1372&lt;&gt;"",بيانات!K1372,"")</f>
        <v/>
      </c>
      <c r="I1372" s="95" t="str">
        <f>IF(بيانات!B1372&lt;&gt;"",بيانات!P1372,"")</f>
        <v/>
      </c>
    </row>
    <row r="1373" spans="1:9" ht="21.75" customHeight="1">
      <c r="A1373" s="82" t="str">
        <f>IF(بيانات!B1373&lt;&gt;"",بيانات!A1373,"")</f>
        <v/>
      </c>
      <c r="B1373" s="83" t="str">
        <f>IF(بيانات!B1373&lt;&gt;"",بيانات!B1373,"")</f>
        <v/>
      </c>
      <c r="C1373" s="83" t="str">
        <f>IF(بيانات!B1373&lt;&gt;"",بيانات!C1373,"")</f>
        <v/>
      </c>
      <c r="D1373" s="84" t="str">
        <f>IF(بيانات!B1373&lt;&gt;"",بيانات!J1373,"")</f>
        <v/>
      </c>
      <c r="E1373" s="85"/>
      <c r="F1373" s="86" t="str">
        <f t="shared" si="21"/>
        <v/>
      </c>
      <c r="G1373" s="87"/>
      <c r="H1373" s="88" t="str">
        <f>IF(بيانات!B1373&lt;&gt;"",بيانات!K1373,"")</f>
        <v/>
      </c>
      <c r="I1373" s="88" t="str">
        <f>IF(بيانات!B1373&lt;&gt;"",بيانات!P1373,"")</f>
        <v/>
      </c>
    </row>
    <row r="1374" spans="1:9" ht="21.75" customHeight="1">
      <c r="A1374" s="89" t="str">
        <f>IF(بيانات!B1374&lt;&gt;"",بيانات!A1374,"")</f>
        <v/>
      </c>
      <c r="B1374" s="90" t="str">
        <f>IF(بيانات!B1374&lt;&gt;"",بيانات!B1374,"")</f>
        <v/>
      </c>
      <c r="C1374" s="90" t="str">
        <f>IF(بيانات!B1374&lt;&gt;"",بيانات!C1374,"")</f>
        <v/>
      </c>
      <c r="D1374" s="91" t="str">
        <f>IF(بيانات!B1374&lt;&gt;"",بيانات!J1374,"")</f>
        <v/>
      </c>
      <c r="E1374" s="92"/>
      <c r="F1374" s="93" t="str">
        <f t="shared" si="21"/>
        <v/>
      </c>
      <c r="G1374" s="94"/>
      <c r="H1374" s="95" t="str">
        <f>IF(بيانات!B1374&lt;&gt;"",بيانات!K1374,"")</f>
        <v/>
      </c>
      <c r="I1374" s="95" t="str">
        <f>IF(بيانات!B1374&lt;&gt;"",بيانات!P1374,"")</f>
        <v/>
      </c>
    </row>
    <row r="1375" spans="1:9" ht="21.75" customHeight="1">
      <c r="A1375" s="82" t="str">
        <f>IF(بيانات!B1375&lt;&gt;"",بيانات!A1375,"")</f>
        <v/>
      </c>
      <c r="B1375" s="83" t="str">
        <f>IF(بيانات!B1375&lt;&gt;"",بيانات!B1375,"")</f>
        <v/>
      </c>
      <c r="C1375" s="83" t="str">
        <f>IF(بيانات!B1375&lt;&gt;"",بيانات!C1375,"")</f>
        <v/>
      </c>
      <c r="D1375" s="84" t="str">
        <f>IF(بيانات!B1375&lt;&gt;"",بيانات!J1375,"")</f>
        <v/>
      </c>
      <c r="E1375" s="85"/>
      <c r="F1375" s="86" t="str">
        <f t="shared" si="21"/>
        <v/>
      </c>
      <c r="G1375" s="87"/>
      <c r="H1375" s="88" t="str">
        <f>IF(بيانات!B1375&lt;&gt;"",بيانات!K1375,"")</f>
        <v/>
      </c>
      <c r="I1375" s="88" t="str">
        <f>IF(بيانات!B1375&lt;&gt;"",بيانات!P1375,"")</f>
        <v/>
      </c>
    </row>
    <row r="1376" spans="1:9" ht="21.75" customHeight="1">
      <c r="A1376" s="89" t="str">
        <f>IF(بيانات!B1376&lt;&gt;"",بيانات!A1376,"")</f>
        <v/>
      </c>
      <c r="B1376" s="90" t="str">
        <f>IF(بيانات!B1376&lt;&gt;"",بيانات!B1376,"")</f>
        <v/>
      </c>
      <c r="C1376" s="90" t="str">
        <f>IF(بيانات!B1376&lt;&gt;"",بيانات!C1376,"")</f>
        <v/>
      </c>
      <c r="D1376" s="91" t="str">
        <f>IF(بيانات!B1376&lt;&gt;"",بيانات!J1376,"")</f>
        <v/>
      </c>
      <c r="E1376" s="92"/>
      <c r="F1376" s="93" t="str">
        <f t="shared" si="21"/>
        <v/>
      </c>
      <c r="G1376" s="94"/>
      <c r="H1376" s="95" t="str">
        <f>IF(بيانات!B1376&lt;&gt;"",بيانات!K1376,"")</f>
        <v/>
      </c>
      <c r="I1376" s="95" t="str">
        <f>IF(بيانات!B1376&lt;&gt;"",بيانات!P1376,"")</f>
        <v/>
      </c>
    </row>
    <row r="1377" spans="1:9" ht="21.75" customHeight="1">
      <c r="A1377" s="82" t="str">
        <f>IF(بيانات!B1377&lt;&gt;"",بيانات!A1377,"")</f>
        <v/>
      </c>
      <c r="B1377" s="83" t="str">
        <f>IF(بيانات!B1377&lt;&gt;"",بيانات!B1377,"")</f>
        <v/>
      </c>
      <c r="C1377" s="83" t="str">
        <f>IF(بيانات!B1377&lt;&gt;"",بيانات!C1377,"")</f>
        <v/>
      </c>
      <c r="D1377" s="84" t="str">
        <f>IF(بيانات!B1377&lt;&gt;"",بيانات!J1377,"")</f>
        <v/>
      </c>
      <c r="E1377" s="85"/>
      <c r="F1377" s="86" t="str">
        <f t="shared" si="21"/>
        <v/>
      </c>
      <c r="G1377" s="87"/>
      <c r="H1377" s="88" t="str">
        <f>IF(بيانات!B1377&lt;&gt;"",بيانات!K1377,"")</f>
        <v/>
      </c>
      <c r="I1377" s="88" t="str">
        <f>IF(بيانات!B1377&lt;&gt;"",بيانات!P1377,"")</f>
        <v/>
      </c>
    </row>
    <row r="1378" spans="1:9" ht="21.75" customHeight="1">
      <c r="A1378" s="89" t="str">
        <f>IF(بيانات!B1378&lt;&gt;"",بيانات!A1378,"")</f>
        <v/>
      </c>
      <c r="B1378" s="90" t="str">
        <f>IF(بيانات!B1378&lt;&gt;"",بيانات!B1378,"")</f>
        <v/>
      </c>
      <c r="C1378" s="90" t="str">
        <f>IF(بيانات!B1378&lt;&gt;"",بيانات!C1378,"")</f>
        <v/>
      </c>
      <c r="D1378" s="91" t="str">
        <f>IF(بيانات!B1378&lt;&gt;"",بيانات!J1378,"")</f>
        <v/>
      </c>
      <c r="E1378" s="92"/>
      <c r="F1378" s="93" t="str">
        <f t="shared" si="21"/>
        <v/>
      </c>
      <c r="G1378" s="94"/>
      <c r="H1378" s="95" t="str">
        <f>IF(بيانات!B1378&lt;&gt;"",بيانات!K1378,"")</f>
        <v/>
      </c>
      <c r="I1378" s="95" t="str">
        <f>IF(بيانات!B1378&lt;&gt;"",بيانات!P1378,"")</f>
        <v/>
      </c>
    </row>
    <row r="1379" spans="1:9" ht="21.75" customHeight="1">
      <c r="A1379" s="82" t="str">
        <f>IF(بيانات!B1379&lt;&gt;"",بيانات!A1379,"")</f>
        <v/>
      </c>
      <c r="B1379" s="83" t="str">
        <f>IF(بيانات!B1379&lt;&gt;"",بيانات!B1379,"")</f>
        <v/>
      </c>
      <c r="C1379" s="83" t="str">
        <f>IF(بيانات!B1379&lt;&gt;"",بيانات!C1379,"")</f>
        <v/>
      </c>
      <c r="D1379" s="84" t="str">
        <f>IF(بيانات!B1379&lt;&gt;"",بيانات!J1379,"")</f>
        <v/>
      </c>
      <c r="E1379" s="85"/>
      <c r="F1379" s="86" t="str">
        <f t="shared" si="21"/>
        <v/>
      </c>
      <c r="G1379" s="87"/>
      <c r="H1379" s="88" t="str">
        <f>IF(بيانات!B1379&lt;&gt;"",بيانات!K1379,"")</f>
        <v/>
      </c>
      <c r="I1379" s="88" t="str">
        <f>IF(بيانات!B1379&lt;&gt;"",بيانات!P1379,"")</f>
        <v/>
      </c>
    </row>
    <row r="1380" spans="1:9" ht="21.75" customHeight="1">
      <c r="A1380" s="89" t="str">
        <f>IF(بيانات!B1380&lt;&gt;"",بيانات!A1380,"")</f>
        <v/>
      </c>
      <c r="B1380" s="90" t="str">
        <f>IF(بيانات!B1380&lt;&gt;"",بيانات!B1380,"")</f>
        <v/>
      </c>
      <c r="C1380" s="90" t="str">
        <f>IF(بيانات!B1380&lt;&gt;"",بيانات!C1380,"")</f>
        <v/>
      </c>
      <c r="D1380" s="91" t="str">
        <f>IF(بيانات!B1380&lt;&gt;"",بيانات!J1380,"")</f>
        <v/>
      </c>
      <c r="E1380" s="92"/>
      <c r="F1380" s="93" t="str">
        <f t="shared" si="21"/>
        <v/>
      </c>
      <c r="G1380" s="94"/>
      <c r="H1380" s="95" t="str">
        <f>IF(بيانات!B1380&lt;&gt;"",بيانات!K1380,"")</f>
        <v/>
      </c>
      <c r="I1380" s="95" t="str">
        <f>IF(بيانات!B1380&lt;&gt;"",بيانات!P1380,"")</f>
        <v/>
      </c>
    </row>
    <row r="1381" spans="1:9" ht="21.75" customHeight="1">
      <c r="A1381" s="82" t="str">
        <f>IF(بيانات!B1381&lt;&gt;"",بيانات!A1381,"")</f>
        <v/>
      </c>
      <c r="B1381" s="83" t="str">
        <f>IF(بيانات!B1381&lt;&gt;"",بيانات!B1381,"")</f>
        <v/>
      </c>
      <c r="C1381" s="83" t="str">
        <f>IF(بيانات!B1381&lt;&gt;"",بيانات!C1381,"")</f>
        <v/>
      </c>
      <c r="D1381" s="84" t="str">
        <f>IF(بيانات!B1381&lt;&gt;"",بيانات!J1381,"")</f>
        <v/>
      </c>
      <c r="E1381" s="85"/>
      <c r="F1381" s="86" t="str">
        <f t="shared" si="21"/>
        <v/>
      </c>
      <c r="G1381" s="87"/>
      <c r="H1381" s="88" t="str">
        <f>IF(بيانات!B1381&lt;&gt;"",بيانات!K1381,"")</f>
        <v/>
      </c>
      <c r="I1381" s="88" t="str">
        <f>IF(بيانات!B1381&lt;&gt;"",بيانات!P1381,"")</f>
        <v/>
      </c>
    </row>
    <row r="1382" spans="1:9" ht="21.75" customHeight="1">
      <c r="A1382" s="89" t="str">
        <f>IF(بيانات!B1382&lt;&gt;"",بيانات!A1382,"")</f>
        <v/>
      </c>
      <c r="B1382" s="90" t="str">
        <f>IF(بيانات!B1382&lt;&gt;"",بيانات!B1382,"")</f>
        <v/>
      </c>
      <c r="C1382" s="90" t="str">
        <f>IF(بيانات!B1382&lt;&gt;"",بيانات!C1382,"")</f>
        <v/>
      </c>
      <c r="D1382" s="91" t="str">
        <f>IF(بيانات!B1382&lt;&gt;"",بيانات!J1382,"")</f>
        <v/>
      </c>
      <c r="E1382" s="92"/>
      <c r="F1382" s="93" t="str">
        <f t="shared" si="21"/>
        <v/>
      </c>
      <c r="G1382" s="94"/>
      <c r="H1382" s="95" t="str">
        <f>IF(بيانات!B1382&lt;&gt;"",بيانات!K1382,"")</f>
        <v/>
      </c>
      <c r="I1382" s="95" t="str">
        <f>IF(بيانات!B1382&lt;&gt;"",بيانات!P1382,"")</f>
        <v/>
      </c>
    </row>
    <row r="1383" spans="1:9" ht="21.75" customHeight="1">
      <c r="A1383" s="82" t="str">
        <f>IF(بيانات!B1383&lt;&gt;"",بيانات!A1383,"")</f>
        <v/>
      </c>
      <c r="B1383" s="83" t="str">
        <f>IF(بيانات!B1383&lt;&gt;"",بيانات!B1383,"")</f>
        <v/>
      </c>
      <c r="C1383" s="83" t="str">
        <f>IF(بيانات!B1383&lt;&gt;"",بيانات!C1383,"")</f>
        <v/>
      </c>
      <c r="D1383" s="84" t="str">
        <f>IF(بيانات!B1383&lt;&gt;"",بيانات!J1383,"")</f>
        <v/>
      </c>
      <c r="E1383" s="85"/>
      <c r="F1383" s="86" t="str">
        <f t="shared" si="21"/>
        <v/>
      </c>
      <c r="G1383" s="87"/>
      <c r="H1383" s="88" t="str">
        <f>IF(بيانات!B1383&lt;&gt;"",بيانات!K1383,"")</f>
        <v/>
      </c>
      <c r="I1383" s="88" t="str">
        <f>IF(بيانات!B1383&lt;&gt;"",بيانات!P1383,"")</f>
        <v/>
      </c>
    </row>
    <row r="1384" spans="1:9" ht="21.75" customHeight="1">
      <c r="A1384" s="89" t="str">
        <f>IF(بيانات!B1384&lt;&gt;"",بيانات!A1384,"")</f>
        <v/>
      </c>
      <c r="B1384" s="90" t="str">
        <f>IF(بيانات!B1384&lt;&gt;"",بيانات!B1384,"")</f>
        <v/>
      </c>
      <c r="C1384" s="90" t="str">
        <f>IF(بيانات!B1384&lt;&gt;"",بيانات!C1384,"")</f>
        <v/>
      </c>
      <c r="D1384" s="91" t="str">
        <f>IF(بيانات!B1384&lt;&gt;"",بيانات!J1384,"")</f>
        <v/>
      </c>
      <c r="E1384" s="92"/>
      <c r="F1384" s="93" t="str">
        <f t="shared" si="21"/>
        <v/>
      </c>
      <c r="G1384" s="94"/>
      <c r="H1384" s="95" t="str">
        <f>IF(بيانات!B1384&lt;&gt;"",بيانات!K1384,"")</f>
        <v/>
      </c>
      <c r="I1384" s="95" t="str">
        <f>IF(بيانات!B1384&lt;&gt;"",بيانات!P1384,"")</f>
        <v/>
      </c>
    </row>
    <row r="1385" spans="1:9" ht="21.75" customHeight="1">
      <c r="A1385" s="82" t="str">
        <f>IF(بيانات!B1385&lt;&gt;"",بيانات!A1385,"")</f>
        <v/>
      </c>
      <c r="B1385" s="83" t="str">
        <f>IF(بيانات!B1385&lt;&gt;"",بيانات!B1385,"")</f>
        <v/>
      </c>
      <c r="C1385" s="83" t="str">
        <f>IF(بيانات!B1385&lt;&gt;"",بيانات!C1385,"")</f>
        <v/>
      </c>
      <c r="D1385" s="84" t="str">
        <f>IF(بيانات!B1385&lt;&gt;"",بيانات!J1385,"")</f>
        <v/>
      </c>
      <c r="E1385" s="85"/>
      <c r="F1385" s="86" t="str">
        <f t="shared" si="21"/>
        <v/>
      </c>
      <c r="G1385" s="87"/>
      <c r="H1385" s="88" t="str">
        <f>IF(بيانات!B1385&lt;&gt;"",بيانات!K1385,"")</f>
        <v/>
      </c>
      <c r="I1385" s="88" t="str">
        <f>IF(بيانات!B1385&lt;&gt;"",بيانات!P1385,"")</f>
        <v/>
      </c>
    </row>
    <row r="1386" spans="1:9" ht="21.75" customHeight="1">
      <c r="A1386" s="89" t="str">
        <f>IF(بيانات!B1386&lt;&gt;"",بيانات!A1386,"")</f>
        <v/>
      </c>
      <c r="B1386" s="90" t="str">
        <f>IF(بيانات!B1386&lt;&gt;"",بيانات!B1386,"")</f>
        <v/>
      </c>
      <c r="C1386" s="90" t="str">
        <f>IF(بيانات!B1386&lt;&gt;"",بيانات!C1386,"")</f>
        <v/>
      </c>
      <c r="D1386" s="91" t="str">
        <f>IF(بيانات!B1386&lt;&gt;"",بيانات!J1386,"")</f>
        <v/>
      </c>
      <c r="E1386" s="92"/>
      <c r="F1386" s="93" t="str">
        <f t="shared" si="21"/>
        <v/>
      </c>
      <c r="G1386" s="94"/>
      <c r="H1386" s="95" t="str">
        <f>IF(بيانات!B1386&lt;&gt;"",بيانات!K1386,"")</f>
        <v/>
      </c>
      <c r="I1386" s="95" t="str">
        <f>IF(بيانات!B1386&lt;&gt;"",بيانات!P1386,"")</f>
        <v/>
      </c>
    </row>
    <row r="1387" spans="1:9" ht="21.75" customHeight="1">
      <c r="A1387" s="82" t="str">
        <f>IF(بيانات!B1387&lt;&gt;"",بيانات!A1387,"")</f>
        <v/>
      </c>
      <c r="B1387" s="83" t="str">
        <f>IF(بيانات!B1387&lt;&gt;"",بيانات!B1387,"")</f>
        <v/>
      </c>
      <c r="C1387" s="83" t="str">
        <f>IF(بيانات!B1387&lt;&gt;"",بيانات!C1387,"")</f>
        <v/>
      </c>
      <c r="D1387" s="84" t="str">
        <f>IF(بيانات!B1387&lt;&gt;"",بيانات!J1387,"")</f>
        <v/>
      </c>
      <c r="E1387" s="85"/>
      <c r="F1387" s="86" t="str">
        <f t="shared" si="21"/>
        <v/>
      </c>
      <c r="G1387" s="87"/>
      <c r="H1387" s="88" t="str">
        <f>IF(بيانات!B1387&lt;&gt;"",بيانات!K1387,"")</f>
        <v/>
      </c>
      <c r="I1387" s="88" t="str">
        <f>IF(بيانات!B1387&lt;&gt;"",بيانات!P1387,"")</f>
        <v/>
      </c>
    </row>
    <row r="1388" spans="1:9" ht="21.75" customHeight="1">
      <c r="A1388" s="89" t="str">
        <f>IF(بيانات!B1388&lt;&gt;"",بيانات!A1388,"")</f>
        <v/>
      </c>
      <c r="B1388" s="90" t="str">
        <f>IF(بيانات!B1388&lt;&gt;"",بيانات!B1388,"")</f>
        <v/>
      </c>
      <c r="C1388" s="90" t="str">
        <f>IF(بيانات!B1388&lt;&gt;"",بيانات!C1388,"")</f>
        <v/>
      </c>
      <c r="D1388" s="91" t="str">
        <f>IF(بيانات!B1388&lt;&gt;"",بيانات!J1388,"")</f>
        <v/>
      </c>
      <c r="E1388" s="92"/>
      <c r="F1388" s="93" t="str">
        <f t="shared" si="21"/>
        <v/>
      </c>
      <c r="G1388" s="94"/>
      <c r="H1388" s="95" t="str">
        <f>IF(بيانات!B1388&lt;&gt;"",بيانات!K1388,"")</f>
        <v/>
      </c>
      <c r="I1388" s="95" t="str">
        <f>IF(بيانات!B1388&lt;&gt;"",بيانات!P1388,"")</f>
        <v/>
      </c>
    </row>
    <row r="1389" spans="1:9" ht="21.75" customHeight="1">
      <c r="A1389" s="82" t="str">
        <f>IF(بيانات!B1389&lt;&gt;"",بيانات!A1389,"")</f>
        <v/>
      </c>
      <c r="B1389" s="83" t="str">
        <f>IF(بيانات!B1389&lt;&gt;"",بيانات!B1389,"")</f>
        <v/>
      </c>
      <c r="C1389" s="83" t="str">
        <f>IF(بيانات!B1389&lt;&gt;"",بيانات!C1389,"")</f>
        <v/>
      </c>
      <c r="D1389" s="84" t="str">
        <f>IF(بيانات!B1389&lt;&gt;"",بيانات!J1389,"")</f>
        <v/>
      </c>
      <c r="E1389" s="85"/>
      <c r="F1389" s="86" t="str">
        <f t="shared" si="21"/>
        <v/>
      </c>
      <c r="G1389" s="87"/>
      <c r="H1389" s="88" t="str">
        <f>IF(بيانات!B1389&lt;&gt;"",بيانات!K1389,"")</f>
        <v/>
      </c>
      <c r="I1389" s="88" t="str">
        <f>IF(بيانات!B1389&lt;&gt;"",بيانات!P1389,"")</f>
        <v/>
      </c>
    </row>
    <row r="1390" spans="1:9" ht="21.75" customHeight="1">
      <c r="A1390" s="89" t="str">
        <f>IF(بيانات!B1390&lt;&gt;"",بيانات!A1390,"")</f>
        <v/>
      </c>
      <c r="B1390" s="90" t="str">
        <f>IF(بيانات!B1390&lt;&gt;"",بيانات!B1390,"")</f>
        <v/>
      </c>
      <c r="C1390" s="90" t="str">
        <f>IF(بيانات!B1390&lt;&gt;"",بيانات!C1390,"")</f>
        <v/>
      </c>
      <c r="D1390" s="91" t="str">
        <f>IF(بيانات!B1390&lt;&gt;"",بيانات!J1390,"")</f>
        <v/>
      </c>
      <c r="E1390" s="92"/>
      <c r="F1390" s="93" t="str">
        <f t="shared" si="21"/>
        <v/>
      </c>
      <c r="G1390" s="94"/>
      <c r="H1390" s="95" t="str">
        <f>IF(بيانات!B1390&lt;&gt;"",بيانات!K1390,"")</f>
        <v/>
      </c>
      <c r="I1390" s="95" t="str">
        <f>IF(بيانات!B1390&lt;&gt;"",بيانات!P1390,"")</f>
        <v/>
      </c>
    </row>
    <row r="1391" spans="1:9" ht="21.75" customHeight="1">
      <c r="A1391" s="82" t="str">
        <f>IF(بيانات!B1391&lt;&gt;"",بيانات!A1391,"")</f>
        <v/>
      </c>
      <c r="B1391" s="83" t="str">
        <f>IF(بيانات!B1391&lt;&gt;"",بيانات!B1391,"")</f>
        <v/>
      </c>
      <c r="C1391" s="83" t="str">
        <f>IF(بيانات!B1391&lt;&gt;"",بيانات!C1391,"")</f>
        <v/>
      </c>
      <c r="D1391" s="84" t="str">
        <f>IF(بيانات!B1391&lt;&gt;"",بيانات!J1391,"")</f>
        <v/>
      </c>
      <c r="E1391" s="85"/>
      <c r="F1391" s="86" t="str">
        <f t="shared" si="21"/>
        <v/>
      </c>
      <c r="G1391" s="87"/>
      <c r="H1391" s="88" t="str">
        <f>IF(بيانات!B1391&lt;&gt;"",بيانات!K1391,"")</f>
        <v/>
      </c>
      <c r="I1391" s="88" t="str">
        <f>IF(بيانات!B1391&lt;&gt;"",بيانات!P1391,"")</f>
        <v/>
      </c>
    </row>
    <row r="1392" spans="1:9" ht="21.75" customHeight="1">
      <c r="A1392" s="89" t="str">
        <f>IF(بيانات!B1392&lt;&gt;"",بيانات!A1392,"")</f>
        <v/>
      </c>
      <c r="B1392" s="90" t="str">
        <f>IF(بيانات!B1392&lt;&gt;"",بيانات!B1392,"")</f>
        <v/>
      </c>
      <c r="C1392" s="90" t="str">
        <f>IF(بيانات!B1392&lt;&gt;"",بيانات!C1392,"")</f>
        <v/>
      </c>
      <c r="D1392" s="91" t="str">
        <f>IF(بيانات!B1392&lt;&gt;"",بيانات!J1392,"")</f>
        <v/>
      </c>
      <c r="E1392" s="92"/>
      <c r="F1392" s="93" t="str">
        <f t="shared" si="21"/>
        <v/>
      </c>
      <c r="G1392" s="94"/>
      <c r="H1392" s="95" t="str">
        <f>IF(بيانات!B1392&lt;&gt;"",بيانات!K1392,"")</f>
        <v/>
      </c>
      <c r="I1392" s="95" t="str">
        <f>IF(بيانات!B1392&lt;&gt;"",بيانات!P1392,"")</f>
        <v/>
      </c>
    </row>
    <row r="1393" spans="1:9" ht="21.75" customHeight="1">
      <c r="A1393" s="82" t="str">
        <f>IF(بيانات!B1393&lt;&gt;"",بيانات!A1393,"")</f>
        <v/>
      </c>
      <c r="B1393" s="83" t="str">
        <f>IF(بيانات!B1393&lt;&gt;"",بيانات!B1393,"")</f>
        <v/>
      </c>
      <c r="C1393" s="83" t="str">
        <f>IF(بيانات!B1393&lt;&gt;"",بيانات!C1393,"")</f>
        <v/>
      </c>
      <c r="D1393" s="84" t="str">
        <f>IF(بيانات!B1393&lt;&gt;"",بيانات!J1393,"")</f>
        <v/>
      </c>
      <c r="E1393" s="85"/>
      <c r="F1393" s="86" t="str">
        <f t="shared" si="21"/>
        <v/>
      </c>
      <c r="G1393" s="87"/>
      <c r="H1393" s="88" t="str">
        <f>IF(بيانات!B1393&lt;&gt;"",بيانات!K1393,"")</f>
        <v/>
      </c>
      <c r="I1393" s="88" t="str">
        <f>IF(بيانات!B1393&lt;&gt;"",بيانات!P1393,"")</f>
        <v/>
      </c>
    </row>
    <row r="1394" spans="1:9" ht="21.75" customHeight="1">
      <c r="A1394" s="89" t="str">
        <f>IF(بيانات!B1394&lt;&gt;"",بيانات!A1394,"")</f>
        <v/>
      </c>
      <c r="B1394" s="90" t="str">
        <f>IF(بيانات!B1394&lt;&gt;"",بيانات!B1394,"")</f>
        <v/>
      </c>
      <c r="C1394" s="90" t="str">
        <f>IF(بيانات!B1394&lt;&gt;"",بيانات!C1394,"")</f>
        <v/>
      </c>
      <c r="D1394" s="91" t="str">
        <f>IF(بيانات!B1394&lt;&gt;"",بيانات!J1394,"")</f>
        <v/>
      </c>
      <c r="E1394" s="92"/>
      <c r="F1394" s="93" t="str">
        <f t="shared" si="21"/>
        <v/>
      </c>
      <c r="G1394" s="94"/>
      <c r="H1394" s="95" t="str">
        <f>IF(بيانات!B1394&lt;&gt;"",بيانات!K1394,"")</f>
        <v/>
      </c>
      <c r="I1394" s="95" t="str">
        <f>IF(بيانات!B1394&lt;&gt;"",بيانات!P1394,"")</f>
        <v/>
      </c>
    </row>
    <row r="1395" spans="1:9" ht="21.75" customHeight="1">
      <c r="A1395" s="82" t="str">
        <f>IF(بيانات!B1395&lt;&gt;"",بيانات!A1395,"")</f>
        <v/>
      </c>
      <c r="B1395" s="83" t="str">
        <f>IF(بيانات!B1395&lt;&gt;"",بيانات!B1395,"")</f>
        <v/>
      </c>
      <c r="C1395" s="83" t="str">
        <f>IF(بيانات!B1395&lt;&gt;"",بيانات!C1395,"")</f>
        <v/>
      </c>
      <c r="D1395" s="84" t="str">
        <f>IF(بيانات!B1395&lt;&gt;"",بيانات!J1395,"")</f>
        <v/>
      </c>
      <c r="E1395" s="85"/>
      <c r="F1395" s="86" t="str">
        <f t="shared" si="21"/>
        <v/>
      </c>
      <c r="G1395" s="87"/>
      <c r="H1395" s="88" t="str">
        <f>IF(بيانات!B1395&lt;&gt;"",بيانات!K1395,"")</f>
        <v/>
      </c>
      <c r="I1395" s="88" t="str">
        <f>IF(بيانات!B1395&lt;&gt;"",بيانات!P1395,"")</f>
        <v/>
      </c>
    </row>
    <row r="1396" spans="1:9" ht="21.75" customHeight="1">
      <c r="A1396" s="89" t="str">
        <f>IF(بيانات!B1396&lt;&gt;"",بيانات!A1396,"")</f>
        <v/>
      </c>
      <c r="B1396" s="90" t="str">
        <f>IF(بيانات!B1396&lt;&gt;"",بيانات!B1396,"")</f>
        <v/>
      </c>
      <c r="C1396" s="90" t="str">
        <f>IF(بيانات!B1396&lt;&gt;"",بيانات!C1396,"")</f>
        <v/>
      </c>
      <c r="D1396" s="91" t="str">
        <f>IF(بيانات!B1396&lt;&gt;"",بيانات!J1396,"")</f>
        <v/>
      </c>
      <c r="E1396" s="92"/>
      <c r="F1396" s="93" t="str">
        <f t="shared" si="21"/>
        <v/>
      </c>
      <c r="G1396" s="94"/>
      <c r="H1396" s="95" t="str">
        <f>IF(بيانات!B1396&lt;&gt;"",بيانات!K1396,"")</f>
        <v/>
      </c>
      <c r="I1396" s="95" t="str">
        <f>IF(بيانات!B1396&lt;&gt;"",بيانات!P1396,"")</f>
        <v/>
      </c>
    </row>
    <row r="1397" spans="1:9" ht="21.75" customHeight="1">
      <c r="A1397" s="82" t="str">
        <f>IF(بيانات!B1397&lt;&gt;"",بيانات!A1397,"")</f>
        <v/>
      </c>
      <c r="B1397" s="83" t="str">
        <f>IF(بيانات!B1397&lt;&gt;"",بيانات!B1397,"")</f>
        <v/>
      </c>
      <c r="C1397" s="83" t="str">
        <f>IF(بيانات!B1397&lt;&gt;"",بيانات!C1397,"")</f>
        <v/>
      </c>
      <c r="D1397" s="84" t="str">
        <f>IF(بيانات!B1397&lt;&gt;"",بيانات!J1397,"")</f>
        <v/>
      </c>
      <c r="E1397" s="85"/>
      <c r="F1397" s="86" t="str">
        <f t="shared" si="21"/>
        <v/>
      </c>
      <c r="G1397" s="87"/>
      <c r="H1397" s="88" t="str">
        <f>IF(بيانات!B1397&lt;&gt;"",بيانات!K1397,"")</f>
        <v/>
      </c>
      <c r="I1397" s="88" t="str">
        <f>IF(بيانات!B1397&lt;&gt;"",بيانات!P1397,"")</f>
        <v/>
      </c>
    </row>
    <row r="1398" spans="1:9" ht="21.75" customHeight="1">
      <c r="A1398" s="89" t="str">
        <f>IF(بيانات!B1398&lt;&gt;"",بيانات!A1398,"")</f>
        <v/>
      </c>
      <c r="B1398" s="90" t="str">
        <f>IF(بيانات!B1398&lt;&gt;"",بيانات!B1398,"")</f>
        <v/>
      </c>
      <c r="C1398" s="90" t="str">
        <f>IF(بيانات!B1398&lt;&gt;"",بيانات!C1398,"")</f>
        <v/>
      </c>
      <c r="D1398" s="91" t="str">
        <f>IF(بيانات!B1398&lt;&gt;"",بيانات!J1398,"")</f>
        <v/>
      </c>
      <c r="E1398" s="92"/>
      <c r="F1398" s="93" t="str">
        <f t="shared" si="21"/>
        <v/>
      </c>
      <c r="G1398" s="94"/>
      <c r="H1398" s="95" t="str">
        <f>IF(بيانات!B1398&lt;&gt;"",بيانات!K1398,"")</f>
        <v/>
      </c>
      <c r="I1398" s="95" t="str">
        <f>IF(بيانات!B1398&lt;&gt;"",بيانات!P1398,"")</f>
        <v/>
      </c>
    </row>
    <row r="1399" spans="1:9" ht="21.75" customHeight="1">
      <c r="A1399" s="82" t="str">
        <f>IF(بيانات!B1399&lt;&gt;"",بيانات!A1399,"")</f>
        <v/>
      </c>
      <c r="B1399" s="83" t="str">
        <f>IF(بيانات!B1399&lt;&gt;"",بيانات!B1399,"")</f>
        <v/>
      </c>
      <c r="C1399" s="83" t="str">
        <f>IF(بيانات!B1399&lt;&gt;"",بيانات!C1399,"")</f>
        <v/>
      </c>
      <c r="D1399" s="84" t="str">
        <f>IF(بيانات!B1399&lt;&gt;"",بيانات!J1399,"")</f>
        <v/>
      </c>
      <c r="E1399" s="85"/>
      <c r="F1399" s="86" t="str">
        <f t="shared" si="21"/>
        <v/>
      </c>
      <c r="G1399" s="87"/>
      <c r="H1399" s="88" t="str">
        <f>IF(بيانات!B1399&lt;&gt;"",بيانات!K1399,"")</f>
        <v/>
      </c>
      <c r="I1399" s="88" t="str">
        <f>IF(بيانات!B1399&lt;&gt;"",بيانات!P1399,"")</f>
        <v/>
      </c>
    </row>
    <row r="1400" spans="1:9" ht="21.75" customHeight="1">
      <c r="A1400" s="89" t="str">
        <f>IF(بيانات!B1400&lt;&gt;"",بيانات!A1400,"")</f>
        <v/>
      </c>
      <c r="B1400" s="90" t="str">
        <f>IF(بيانات!B1400&lt;&gt;"",بيانات!B1400,"")</f>
        <v/>
      </c>
      <c r="C1400" s="90" t="str">
        <f>IF(بيانات!B1400&lt;&gt;"",بيانات!C1400,"")</f>
        <v/>
      </c>
      <c r="D1400" s="91" t="str">
        <f>IF(بيانات!B1400&lt;&gt;"",بيانات!J1400,"")</f>
        <v/>
      </c>
      <c r="E1400" s="92"/>
      <c r="F1400" s="93" t="str">
        <f t="shared" si="21"/>
        <v/>
      </c>
      <c r="G1400" s="94"/>
      <c r="H1400" s="95" t="str">
        <f>IF(بيانات!B1400&lt;&gt;"",بيانات!K1400,"")</f>
        <v/>
      </c>
      <c r="I1400" s="95" t="str">
        <f>IF(بيانات!B1400&lt;&gt;"",بيانات!P1400,"")</f>
        <v/>
      </c>
    </row>
    <row r="1401" spans="1:9" ht="21.75" customHeight="1">
      <c r="A1401" s="82" t="str">
        <f>IF(بيانات!B1401&lt;&gt;"",بيانات!A1401,"")</f>
        <v/>
      </c>
      <c r="B1401" s="83" t="str">
        <f>IF(بيانات!B1401&lt;&gt;"",بيانات!B1401,"")</f>
        <v/>
      </c>
      <c r="C1401" s="83" t="str">
        <f>IF(بيانات!B1401&lt;&gt;"",بيانات!C1401,"")</f>
        <v/>
      </c>
      <c r="D1401" s="84" t="str">
        <f>IF(بيانات!B1401&lt;&gt;"",بيانات!J1401,"")</f>
        <v/>
      </c>
      <c r="E1401" s="85"/>
      <c r="F1401" s="86" t="str">
        <f t="shared" si="21"/>
        <v/>
      </c>
      <c r="G1401" s="87"/>
      <c r="H1401" s="88" t="str">
        <f>IF(بيانات!B1401&lt;&gt;"",بيانات!K1401,"")</f>
        <v/>
      </c>
      <c r="I1401" s="88" t="str">
        <f>IF(بيانات!B1401&lt;&gt;"",بيانات!P1401,"")</f>
        <v/>
      </c>
    </row>
    <row r="1402" spans="1:9" ht="21.75" customHeight="1">
      <c r="A1402" s="89" t="str">
        <f>IF(بيانات!B1402&lt;&gt;"",بيانات!A1402,"")</f>
        <v/>
      </c>
      <c r="B1402" s="90" t="str">
        <f>IF(بيانات!B1402&lt;&gt;"",بيانات!B1402,"")</f>
        <v/>
      </c>
      <c r="C1402" s="90" t="str">
        <f>IF(بيانات!B1402&lt;&gt;"",بيانات!C1402,"")</f>
        <v/>
      </c>
      <c r="D1402" s="91" t="str">
        <f>IF(بيانات!B1402&lt;&gt;"",بيانات!J1402,"")</f>
        <v/>
      </c>
      <c r="E1402" s="92"/>
      <c r="F1402" s="93" t="str">
        <f t="shared" si="21"/>
        <v/>
      </c>
      <c r="G1402" s="94"/>
      <c r="H1402" s="95" t="str">
        <f>IF(بيانات!B1402&lt;&gt;"",بيانات!K1402,"")</f>
        <v/>
      </c>
      <c r="I1402" s="95" t="str">
        <f>IF(بيانات!B1402&lt;&gt;"",بيانات!P1402,"")</f>
        <v/>
      </c>
    </row>
    <row r="1403" spans="1:9" ht="21.75" customHeight="1">
      <c r="A1403" s="82" t="str">
        <f>IF(بيانات!B1403&lt;&gt;"",بيانات!A1403,"")</f>
        <v/>
      </c>
      <c r="B1403" s="83" t="str">
        <f>IF(بيانات!B1403&lt;&gt;"",بيانات!B1403,"")</f>
        <v/>
      </c>
      <c r="C1403" s="83" t="str">
        <f>IF(بيانات!B1403&lt;&gt;"",بيانات!C1403,"")</f>
        <v/>
      </c>
      <c r="D1403" s="84" t="str">
        <f>IF(بيانات!B1403&lt;&gt;"",بيانات!J1403,"")</f>
        <v/>
      </c>
      <c r="E1403" s="85"/>
      <c r="F1403" s="86" t="str">
        <f t="shared" si="21"/>
        <v/>
      </c>
      <c r="G1403" s="87"/>
      <c r="H1403" s="88" t="str">
        <f>IF(بيانات!B1403&lt;&gt;"",بيانات!K1403,"")</f>
        <v/>
      </c>
      <c r="I1403" s="88" t="str">
        <f>IF(بيانات!B1403&lt;&gt;"",بيانات!P1403,"")</f>
        <v/>
      </c>
    </row>
    <row r="1404" spans="1:9" ht="21.75" customHeight="1">
      <c r="A1404" s="89" t="str">
        <f>IF(بيانات!B1404&lt;&gt;"",بيانات!A1404,"")</f>
        <v/>
      </c>
      <c r="B1404" s="90" t="str">
        <f>IF(بيانات!B1404&lt;&gt;"",بيانات!B1404,"")</f>
        <v/>
      </c>
      <c r="C1404" s="90" t="str">
        <f>IF(بيانات!B1404&lt;&gt;"",بيانات!C1404,"")</f>
        <v/>
      </c>
      <c r="D1404" s="91" t="str">
        <f>IF(بيانات!B1404&lt;&gt;"",بيانات!J1404,"")</f>
        <v/>
      </c>
      <c r="E1404" s="92"/>
      <c r="F1404" s="93" t="str">
        <f t="shared" si="21"/>
        <v/>
      </c>
      <c r="G1404" s="94"/>
      <c r="H1404" s="95" t="str">
        <f>IF(بيانات!B1404&lt;&gt;"",بيانات!K1404,"")</f>
        <v/>
      </c>
      <c r="I1404" s="95" t="str">
        <f>IF(بيانات!B1404&lt;&gt;"",بيانات!P1404,"")</f>
        <v/>
      </c>
    </row>
    <row r="1405" spans="1:9" ht="21.75" customHeight="1">
      <c r="A1405" s="82" t="str">
        <f>IF(بيانات!B1405&lt;&gt;"",بيانات!A1405,"")</f>
        <v/>
      </c>
      <c r="B1405" s="83" t="str">
        <f>IF(بيانات!B1405&lt;&gt;"",بيانات!B1405,"")</f>
        <v/>
      </c>
      <c r="C1405" s="83" t="str">
        <f>IF(بيانات!B1405&lt;&gt;"",بيانات!C1405,"")</f>
        <v/>
      </c>
      <c r="D1405" s="84" t="str">
        <f>IF(بيانات!B1405&lt;&gt;"",بيانات!J1405,"")</f>
        <v/>
      </c>
      <c r="E1405" s="85"/>
      <c r="F1405" s="86" t="str">
        <f t="shared" si="21"/>
        <v/>
      </c>
      <c r="G1405" s="87"/>
      <c r="H1405" s="88" t="str">
        <f>IF(بيانات!B1405&lt;&gt;"",بيانات!K1405,"")</f>
        <v/>
      </c>
      <c r="I1405" s="88" t="str">
        <f>IF(بيانات!B1405&lt;&gt;"",بيانات!P1405,"")</f>
        <v/>
      </c>
    </row>
    <row r="1406" spans="1:9" ht="21.75" customHeight="1">
      <c r="A1406" s="89" t="str">
        <f>IF(بيانات!B1406&lt;&gt;"",بيانات!A1406,"")</f>
        <v/>
      </c>
      <c r="B1406" s="90" t="str">
        <f>IF(بيانات!B1406&lt;&gt;"",بيانات!B1406,"")</f>
        <v/>
      </c>
      <c r="C1406" s="90" t="str">
        <f>IF(بيانات!B1406&lt;&gt;"",بيانات!C1406,"")</f>
        <v/>
      </c>
      <c r="D1406" s="91" t="str">
        <f>IF(بيانات!B1406&lt;&gt;"",بيانات!J1406,"")</f>
        <v/>
      </c>
      <c r="E1406" s="92"/>
      <c r="F1406" s="93" t="str">
        <f t="shared" si="21"/>
        <v/>
      </c>
      <c r="G1406" s="94"/>
      <c r="H1406" s="95" t="str">
        <f>IF(بيانات!B1406&lt;&gt;"",بيانات!K1406,"")</f>
        <v/>
      </c>
      <c r="I1406" s="95" t="str">
        <f>IF(بيانات!B1406&lt;&gt;"",بيانات!P1406,"")</f>
        <v/>
      </c>
    </row>
    <row r="1407" spans="1:9" ht="21.75" customHeight="1">
      <c r="A1407" s="82" t="str">
        <f>IF(بيانات!B1407&lt;&gt;"",بيانات!A1407,"")</f>
        <v/>
      </c>
      <c r="B1407" s="83" t="str">
        <f>IF(بيانات!B1407&lt;&gt;"",بيانات!B1407,"")</f>
        <v/>
      </c>
      <c r="C1407" s="83" t="str">
        <f>IF(بيانات!B1407&lt;&gt;"",بيانات!C1407,"")</f>
        <v/>
      </c>
      <c r="D1407" s="84" t="str">
        <f>IF(بيانات!B1407&lt;&gt;"",بيانات!J1407,"")</f>
        <v/>
      </c>
      <c r="E1407" s="85"/>
      <c r="F1407" s="86" t="str">
        <f t="shared" si="21"/>
        <v/>
      </c>
      <c r="G1407" s="87"/>
      <c r="H1407" s="88" t="str">
        <f>IF(بيانات!B1407&lt;&gt;"",بيانات!K1407,"")</f>
        <v/>
      </c>
      <c r="I1407" s="88" t="str">
        <f>IF(بيانات!B1407&lt;&gt;"",بيانات!P1407,"")</f>
        <v/>
      </c>
    </row>
    <row r="1408" spans="1:9" ht="21.75" customHeight="1">
      <c r="A1408" s="89" t="str">
        <f>IF(بيانات!B1408&lt;&gt;"",بيانات!A1408,"")</f>
        <v/>
      </c>
      <c r="B1408" s="90" t="str">
        <f>IF(بيانات!B1408&lt;&gt;"",بيانات!B1408,"")</f>
        <v/>
      </c>
      <c r="C1408" s="90" t="str">
        <f>IF(بيانات!B1408&lt;&gt;"",بيانات!C1408,"")</f>
        <v/>
      </c>
      <c r="D1408" s="91" t="str">
        <f>IF(بيانات!B1408&lt;&gt;"",بيانات!J1408,"")</f>
        <v/>
      </c>
      <c r="E1408" s="92"/>
      <c r="F1408" s="93" t="str">
        <f t="shared" si="21"/>
        <v/>
      </c>
      <c r="G1408" s="94"/>
      <c r="H1408" s="95" t="str">
        <f>IF(بيانات!B1408&lt;&gt;"",بيانات!K1408,"")</f>
        <v/>
      </c>
      <c r="I1408" s="95" t="str">
        <f>IF(بيانات!B1408&lt;&gt;"",بيانات!P1408,"")</f>
        <v/>
      </c>
    </row>
    <row r="1409" spans="1:9" ht="21.75" customHeight="1">
      <c r="A1409" s="82" t="str">
        <f>IF(بيانات!B1409&lt;&gt;"",بيانات!A1409,"")</f>
        <v/>
      </c>
      <c r="B1409" s="83" t="str">
        <f>IF(بيانات!B1409&lt;&gt;"",بيانات!B1409,"")</f>
        <v/>
      </c>
      <c r="C1409" s="83" t="str">
        <f>IF(بيانات!B1409&lt;&gt;"",بيانات!C1409,"")</f>
        <v/>
      </c>
      <c r="D1409" s="84" t="str">
        <f>IF(بيانات!B1409&lt;&gt;"",بيانات!J1409,"")</f>
        <v/>
      </c>
      <c r="E1409" s="85"/>
      <c r="F1409" s="86" t="str">
        <f t="shared" si="21"/>
        <v/>
      </c>
      <c r="G1409" s="87"/>
      <c r="H1409" s="88" t="str">
        <f>IF(بيانات!B1409&lt;&gt;"",بيانات!K1409,"")</f>
        <v/>
      </c>
      <c r="I1409" s="88" t="str">
        <f>IF(بيانات!B1409&lt;&gt;"",بيانات!P1409,"")</f>
        <v/>
      </c>
    </row>
    <row r="1410" spans="1:9" ht="21.75" customHeight="1">
      <c r="A1410" s="89" t="str">
        <f>IF(بيانات!B1410&lt;&gt;"",بيانات!A1410,"")</f>
        <v/>
      </c>
      <c r="B1410" s="90" t="str">
        <f>IF(بيانات!B1410&lt;&gt;"",بيانات!B1410,"")</f>
        <v/>
      </c>
      <c r="C1410" s="90" t="str">
        <f>IF(بيانات!B1410&lt;&gt;"",بيانات!C1410,"")</f>
        <v/>
      </c>
      <c r="D1410" s="91" t="str">
        <f>IF(بيانات!B1410&lt;&gt;"",بيانات!J1410,"")</f>
        <v/>
      </c>
      <c r="E1410" s="92"/>
      <c r="F1410" s="93" t="str">
        <f t="shared" si="21"/>
        <v/>
      </c>
      <c r="G1410" s="94"/>
      <c r="H1410" s="95" t="str">
        <f>IF(بيانات!B1410&lt;&gt;"",بيانات!K1410,"")</f>
        <v/>
      </c>
      <c r="I1410" s="95" t="str">
        <f>IF(بيانات!B1410&lt;&gt;"",بيانات!P1410,"")</f>
        <v/>
      </c>
    </row>
    <row r="1411" spans="1:9" ht="21.75" customHeight="1">
      <c r="A1411" s="82" t="str">
        <f>IF(بيانات!B1411&lt;&gt;"",بيانات!A1411,"")</f>
        <v/>
      </c>
      <c r="B1411" s="83" t="str">
        <f>IF(بيانات!B1411&lt;&gt;"",بيانات!B1411,"")</f>
        <v/>
      </c>
      <c r="C1411" s="83" t="str">
        <f>IF(بيانات!B1411&lt;&gt;"",بيانات!C1411,"")</f>
        <v/>
      </c>
      <c r="D1411" s="84" t="str">
        <f>IF(بيانات!B1411&lt;&gt;"",بيانات!J1411,"")</f>
        <v/>
      </c>
      <c r="E1411" s="85"/>
      <c r="F1411" s="86" t="str">
        <f t="shared" ref="F1411:F1474" si="22">IF(E1411="","",E1411+30)</f>
        <v/>
      </c>
      <c r="G1411" s="87"/>
      <c r="H1411" s="88" t="str">
        <f>IF(بيانات!B1411&lt;&gt;"",بيانات!K1411,"")</f>
        <v/>
      </c>
      <c r="I1411" s="88" t="str">
        <f>IF(بيانات!B1411&lt;&gt;"",بيانات!P1411,"")</f>
        <v/>
      </c>
    </row>
    <row r="1412" spans="1:9" ht="21.75" customHeight="1">
      <c r="A1412" s="89" t="str">
        <f>IF(بيانات!B1412&lt;&gt;"",بيانات!A1412,"")</f>
        <v/>
      </c>
      <c r="B1412" s="90" t="str">
        <f>IF(بيانات!B1412&lt;&gt;"",بيانات!B1412,"")</f>
        <v/>
      </c>
      <c r="C1412" s="90" t="str">
        <f>IF(بيانات!B1412&lt;&gt;"",بيانات!C1412,"")</f>
        <v/>
      </c>
      <c r="D1412" s="91" t="str">
        <f>IF(بيانات!B1412&lt;&gt;"",بيانات!J1412,"")</f>
        <v/>
      </c>
      <c r="E1412" s="92"/>
      <c r="F1412" s="93" t="str">
        <f t="shared" si="22"/>
        <v/>
      </c>
      <c r="G1412" s="94"/>
      <c r="H1412" s="95" t="str">
        <f>IF(بيانات!B1412&lt;&gt;"",بيانات!K1412,"")</f>
        <v/>
      </c>
      <c r="I1412" s="95" t="str">
        <f>IF(بيانات!B1412&lt;&gt;"",بيانات!P1412,"")</f>
        <v/>
      </c>
    </row>
    <row r="1413" spans="1:9" ht="21.75" customHeight="1">
      <c r="A1413" s="82" t="str">
        <f>IF(بيانات!B1413&lt;&gt;"",بيانات!A1413,"")</f>
        <v/>
      </c>
      <c r="B1413" s="83" t="str">
        <f>IF(بيانات!B1413&lt;&gt;"",بيانات!B1413,"")</f>
        <v/>
      </c>
      <c r="C1413" s="83" t="str">
        <f>IF(بيانات!B1413&lt;&gt;"",بيانات!C1413,"")</f>
        <v/>
      </c>
      <c r="D1413" s="84" t="str">
        <f>IF(بيانات!B1413&lt;&gt;"",بيانات!J1413,"")</f>
        <v/>
      </c>
      <c r="E1413" s="85"/>
      <c r="F1413" s="86" t="str">
        <f t="shared" si="22"/>
        <v/>
      </c>
      <c r="G1413" s="87"/>
      <c r="H1413" s="88" t="str">
        <f>IF(بيانات!B1413&lt;&gt;"",بيانات!K1413,"")</f>
        <v/>
      </c>
      <c r="I1413" s="88" t="str">
        <f>IF(بيانات!B1413&lt;&gt;"",بيانات!P1413,"")</f>
        <v/>
      </c>
    </row>
    <row r="1414" spans="1:9" ht="21.75" customHeight="1">
      <c r="A1414" s="89" t="str">
        <f>IF(بيانات!B1414&lt;&gt;"",بيانات!A1414,"")</f>
        <v/>
      </c>
      <c r="B1414" s="90" t="str">
        <f>IF(بيانات!B1414&lt;&gt;"",بيانات!B1414,"")</f>
        <v/>
      </c>
      <c r="C1414" s="90" t="str">
        <f>IF(بيانات!B1414&lt;&gt;"",بيانات!C1414,"")</f>
        <v/>
      </c>
      <c r="D1414" s="91" t="str">
        <f>IF(بيانات!B1414&lt;&gt;"",بيانات!J1414,"")</f>
        <v/>
      </c>
      <c r="E1414" s="92"/>
      <c r="F1414" s="93" t="str">
        <f t="shared" si="22"/>
        <v/>
      </c>
      <c r="G1414" s="94"/>
      <c r="H1414" s="95" t="str">
        <f>IF(بيانات!B1414&lt;&gt;"",بيانات!K1414,"")</f>
        <v/>
      </c>
      <c r="I1414" s="95" t="str">
        <f>IF(بيانات!B1414&lt;&gt;"",بيانات!P1414,"")</f>
        <v/>
      </c>
    </row>
    <row r="1415" spans="1:9" ht="21.75" customHeight="1">
      <c r="A1415" s="82" t="str">
        <f>IF(بيانات!B1415&lt;&gt;"",بيانات!A1415,"")</f>
        <v/>
      </c>
      <c r="B1415" s="83" t="str">
        <f>IF(بيانات!B1415&lt;&gt;"",بيانات!B1415,"")</f>
        <v/>
      </c>
      <c r="C1415" s="83" t="str">
        <f>IF(بيانات!B1415&lt;&gt;"",بيانات!C1415,"")</f>
        <v/>
      </c>
      <c r="D1415" s="84" t="str">
        <f>IF(بيانات!B1415&lt;&gt;"",بيانات!J1415,"")</f>
        <v/>
      </c>
      <c r="E1415" s="85"/>
      <c r="F1415" s="86" t="str">
        <f t="shared" si="22"/>
        <v/>
      </c>
      <c r="G1415" s="87"/>
      <c r="H1415" s="88" t="str">
        <f>IF(بيانات!B1415&lt;&gt;"",بيانات!K1415,"")</f>
        <v/>
      </c>
      <c r="I1415" s="88" t="str">
        <f>IF(بيانات!B1415&lt;&gt;"",بيانات!P1415,"")</f>
        <v/>
      </c>
    </row>
    <row r="1416" spans="1:9" ht="21.75" customHeight="1">
      <c r="A1416" s="89" t="str">
        <f>IF(بيانات!B1416&lt;&gt;"",بيانات!A1416,"")</f>
        <v/>
      </c>
      <c r="B1416" s="90" t="str">
        <f>IF(بيانات!B1416&lt;&gt;"",بيانات!B1416,"")</f>
        <v/>
      </c>
      <c r="C1416" s="90" t="str">
        <f>IF(بيانات!B1416&lt;&gt;"",بيانات!C1416,"")</f>
        <v/>
      </c>
      <c r="D1416" s="91" t="str">
        <f>IF(بيانات!B1416&lt;&gt;"",بيانات!J1416,"")</f>
        <v/>
      </c>
      <c r="E1416" s="92"/>
      <c r="F1416" s="93" t="str">
        <f t="shared" si="22"/>
        <v/>
      </c>
      <c r="G1416" s="94"/>
      <c r="H1416" s="95" t="str">
        <f>IF(بيانات!B1416&lt;&gt;"",بيانات!K1416,"")</f>
        <v/>
      </c>
      <c r="I1416" s="95" t="str">
        <f>IF(بيانات!B1416&lt;&gt;"",بيانات!P1416,"")</f>
        <v/>
      </c>
    </row>
    <row r="1417" spans="1:9" ht="21.75" customHeight="1">
      <c r="A1417" s="82" t="str">
        <f>IF(بيانات!B1417&lt;&gt;"",بيانات!A1417,"")</f>
        <v/>
      </c>
      <c r="B1417" s="83" t="str">
        <f>IF(بيانات!B1417&lt;&gt;"",بيانات!B1417,"")</f>
        <v/>
      </c>
      <c r="C1417" s="83" t="str">
        <f>IF(بيانات!B1417&lt;&gt;"",بيانات!C1417,"")</f>
        <v/>
      </c>
      <c r="D1417" s="84" t="str">
        <f>IF(بيانات!B1417&lt;&gt;"",بيانات!J1417,"")</f>
        <v/>
      </c>
      <c r="E1417" s="85"/>
      <c r="F1417" s="86" t="str">
        <f t="shared" si="22"/>
        <v/>
      </c>
      <c r="G1417" s="87"/>
      <c r="H1417" s="88" t="str">
        <f>IF(بيانات!B1417&lt;&gt;"",بيانات!K1417,"")</f>
        <v/>
      </c>
      <c r="I1417" s="88" t="str">
        <f>IF(بيانات!B1417&lt;&gt;"",بيانات!P1417,"")</f>
        <v/>
      </c>
    </row>
    <row r="1418" spans="1:9" ht="21.75" customHeight="1">
      <c r="A1418" s="89" t="str">
        <f>IF(بيانات!B1418&lt;&gt;"",بيانات!A1418,"")</f>
        <v/>
      </c>
      <c r="B1418" s="90" t="str">
        <f>IF(بيانات!B1418&lt;&gt;"",بيانات!B1418,"")</f>
        <v/>
      </c>
      <c r="C1418" s="90" t="str">
        <f>IF(بيانات!B1418&lt;&gt;"",بيانات!C1418,"")</f>
        <v/>
      </c>
      <c r="D1418" s="91" t="str">
        <f>IF(بيانات!B1418&lt;&gt;"",بيانات!J1418,"")</f>
        <v/>
      </c>
      <c r="E1418" s="92"/>
      <c r="F1418" s="93" t="str">
        <f t="shared" si="22"/>
        <v/>
      </c>
      <c r="G1418" s="94"/>
      <c r="H1418" s="95" t="str">
        <f>IF(بيانات!B1418&lt;&gt;"",بيانات!K1418,"")</f>
        <v/>
      </c>
      <c r="I1418" s="95" t="str">
        <f>IF(بيانات!B1418&lt;&gt;"",بيانات!P1418,"")</f>
        <v/>
      </c>
    </row>
    <row r="1419" spans="1:9" ht="21.75" customHeight="1">
      <c r="A1419" s="82" t="str">
        <f>IF(بيانات!B1419&lt;&gt;"",بيانات!A1419,"")</f>
        <v/>
      </c>
      <c r="B1419" s="83" t="str">
        <f>IF(بيانات!B1419&lt;&gt;"",بيانات!B1419,"")</f>
        <v/>
      </c>
      <c r="C1419" s="83" t="str">
        <f>IF(بيانات!B1419&lt;&gt;"",بيانات!C1419,"")</f>
        <v/>
      </c>
      <c r="D1419" s="84" t="str">
        <f>IF(بيانات!B1419&lt;&gt;"",بيانات!J1419,"")</f>
        <v/>
      </c>
      <c r="E1419" s="85"/>
      <c r="F1419" s="86" t="str">
        <f t="shared" si="22"/>
        <v/>
      </c>
      <c r="G1419" s="87"/>
      <c r="H1419" s="88" t="str">
        <f>IF(بيانات!B1419&lt;&gt;"",بيانات!K1419,"")</f>
        <v/>
      </c>
      <c r="I1419" s="88" t="str">
        <f>IF(بيانات!B1419&lt;&gt;"",بيانات!P1419,"")</f>
        <v/>
      </c>
    </row>
    <row r="1420" spans="1:9" ht="21.75" customHeight="1">
      <c r="A1420" s="89" t="str">
        <f>IF(بيانات!B1420&lt;&gt;"",بيانات!A1420,"")</f>
        <v/>
      </c>
      <c r="B1420" s="90" t="str">
        <f>IF(بيانات!B1420&lt;&gt;"",بيانات!B1420,"")</f>
        <v/>
      </c>
      <c r="C1420" s="90" t="str">
        <f>IF(بيانات!B1420&lt;&gt;"",بيانات!C1420,"")</f>
        <v/>
      </c>
      <c r="D1420" s="91" t="str">
        <f>IF(بيانات!B1420&lt;&gt;"",بيانات!J1420,"")</f>
        <v/>
      </c>
      <c r="E1420" s="92"/>
      <c r="F1420" s="93" t="str">
        <f t="shared" si="22"/>
        <v/>
      </c>
      <c r="G1420" s="94"/>
      <c r="H1420" s="95" t="str">
        <f>IF(بيانات!B1420&lt;&gt;"",بيانات!K1420,"")</f>
        <v/>
      </c>
      <c r="I1420" s="95" t="str">
        <f>IF(بيانات!B1420&lt;&gt;"",بيانات!P1420,"")</f>
        <v/>
      </c>
    </row>
    <row r="1421" spans="1:9" ht="21.75" customHeight="1">
      <c r="A1421" s="82" t="str">
        <f>IF(بيانات!B1421&lt;&gt;"",بيانات!A1421,"")</f>
        <v/>
      </c>
      <c r="B1421" s="83" t="str">
        <f>IF(بيانات!B1421&lt;&gt;"",بيانات!B1421,"")</f>
        <v/>
      </c>
      <c r="C1421" s="83" t="str">
        <f>IF(بيانات!B1421&lt;&gt;"",بيانات!C1421,"")</f>
        <v/>
      </c>
      <c r="D1421" s="84" t="str">
        <f>IF(بيانات!B1421&lt;&gt;"",بيانات!J1421,"")</f>
        <v/>
      </c>
      <c r="E1421" s="85"/>
      <c r="F1421" s="86" t="str">
        <f t="shared" si="22"/>
        <v/>
      </c>
      <c r="G1421" s="87"/>
      <c r="H1421" s="88" t="str">
        <f>IF(بيانات!B1421&lt;&gt;"",بيانات!K1421,"")</f>
        <v/>
      </c>
      <c r="I1421" s="88" t="str">
        <f>IF(بيانات!B1421&lt;&gt;"",بيانات!P1421,"")</f>
        <v/>
      </c>
    </row>
    <row r="1422" spans="1:9" ht="21.75" customHeight="1">
      <c r="A1422" s="89" t="str">
        <f>IF(بيانات!B1422&lt;&gt;"",بيانات!A1422,"")</f>
        <v/>
      </c>
      <c r="B1422" s="90" t="str">
        <f>IF(بيانات!B1422&lt;&gt;"",بيانات!B1422,"")</f>
        <v/>
      </c>
      <c r="C1422" s="90" t="str">
        <f>IF(بيانات!B1422&lt;&gt;"",بيانات!C1422,"")</f>
        <v/>
      </c>
      <c r="D1422" s="91" t="str">
        <f>IF(بيانات!B1422&lt;&gt;"",بيانات!J1422,"")</f>
        <v/>
      </c>
      <c r="E1422" s="92"/>
      <c r="F1422" s="93" t="str">
        <f t="shared" si="22"/>
        <v/>
      </c>
      <c r="G1422" s="94"/>
      <c r="H1422" s="95" t="str">
        <f>IF(بيانات!B1422&lt;&gt;"",بيانات!K1422,"")</f>
        <v/>
      </c>
      <c r="I1422" s="95" t="str">
        <f>IF(بيانات!B1422&lt;&gt;"",بيانات!P1422,"")</f>
        <v/>
      </c>
    </row>
    <row r="1423" spans="1:9" ht="21.75" customHeight="1">
      <c r="A1423" s="82" t="str">
        <f>IF(بيانات!B1423&lt;&gt;"",بيانات!A1423,"")</f>
        <v/>
      </c>
      <c r="B1423" s="83" t="str">
        <f>IF(بيانات!B1423&lt;&gt;"",بيانات!B1423,"")</f>
        <v/>
      </c>
      <c r="C1423" s="83" t="str">
        <f>IF(بيانات!B1423&lt;&gt;"",بيانات!C1423,"")</f>
        <v/>
      </c>
      <c r="D1423" s="84" t="str">
        <f>IF(بيانات!B1423&lt;&gt;"",بيانات!J1423,"")</f>
        <v/>
      </c>
      <c r="E1423" s="85"/>
      <c r="F1423" s="86" t="str">
        <f t="shared" si="22"/>
        <v/>
      </c>
      <c r="G1423" s="87"/>
      <c r="H1423" s="88" t="str">
        <f>IF(بيانات!B1423&lt;&gt;"",بيانات!K1423,"")</f>
        <v/>
      </c>
      <c r="I1423" s="88" t="str">
        <f>IF(بيانات!B1423&lt;&gt;"",بيانات!P1423,"")</f>
        <v/>
      </c>
    </row>
    <row r="1424" spans="1:9" ht="21.75" customHeight="1">
      <c r="A1424" s="89" t="str">
        <f>IF(بيانات!B1424&lt;&gt;"",بيانات!A1424,"")</f>
        <v/>
      </c>
      <c r="B1424" s="90" t="str">
        <f>IF(بيانات!B1424&lt;&gt;"",بيانات!B1424,"")</f>
        <v/>
      </c>
      <c r="C1424" s="90" t="str">
        <f>IF(بيانات!B1424&lt;&gt;"",بيانات!C1424,"")</f>
        <v/>
      </c>
      <c r="D1424" s="91" t="str">
        <f>IF(بيانات!B1424&lt;&gt;"",بيانات!J1424,"")</f>
        <v/>
      </c>
      <c r="E1424" s="92"/>
      <c r="F1424" s="93" t="str">
        <f t="shared" si="22"/>
        <v/>
      </c>
      <c r="G1424" s="94"/>
      <c r="H1424" s="95" t="str">
        <f>IF(بيانات!B1424&lt;&gt;"",بيانات!K1424,"")</f>
        <v/>
      </c>
      <c r="I1424" s="95" t="str">
        <f>IF(بيانات!B1424&lt;&gt;"",بيانات!P1424,"")</f>
        <v/>
      </c>
    </row>
    <row r="1425" spans="1:9" ht="21.75" customHeight="1">
      <c r="A1425" s="82" t="str">
        <f>IF(بيانات!B1425&lt;&gt;"",بيانات!A1425,"")</f>
        <v/>
      </c>
      <c r="B1425" s="83" t="str">
        <f>IF(بيانات!B1425&lt;&gt;"",بيانات!B1425,"")</f>
        <v/>
      </c>
      <c r="C1425" s="83" t="str">
        <f>IF(بيانات!B1425&lt;&gt;"",بيانات!C1425,"")</f>
        <v/>
      </c>
      <c r="D1425" s="84" t="str">
        <f>IF(بيانات!B1425&lt;&gt;"",بيانات!J1425,"")</f>
        <v/>
      </c>
      <c r="E1425" s="85"/>
      <c r="F1425" s="86" t="str">
        <f t="shared" si="22"/>
        <v/>
      </c>
      <c r="G1425" s="87"/>
      <c r="H1425" s="88" t="str">
        <f>IF(بيانات!B1425&lt;&gt;"",بيانات!K1425,"")</f>
        <v/>
      </c>
      <c r="I1425" s="88" t="str">
        <f>IF(بيانات!B1425&lt;&gt;"",بيانات!P1425,"")</f>
        <v/>
      </c>
    </row>
    <row r="1426" spans="1:9" ht="21.75" customHeight="1">
      <c r="A1426" s="89" t="str">
        <f>IF(بيانات!B1426&lt;&gt;"",بيانات!A1426,"")</f>
        <v/>
      </c>
      <c r="B1426" s="90" t="str">
        <f>IF(بيانات!B1426&lt;&gt;"",بيانات!B1426,"")</f>
        <v/>
      </c>
      <c r="C1426" s="90" t="str">
        <f>IF(بيانات!B1426&lt;&gt;"",بيانات!C1426,"")</f>
        <v/>
      </c>
      <c r="D1426" s="91" t="str">
        <f>IF(بيانات!B1426&lt;&gt;"",بيانات!J1426,"")</f>
        <v/>
      </c>
      <c r="E1426" s="92"/>
      <c r="F1426" s="93" t="str">
        <f t="shared" si="22"/>
        <v/>
      </c>
      <c r="G1426" s="94"/>
      <c r="H1426" s="95" t="str">
        <f>IF(بيانات!B1426&lt;&gt;"",بيانات!K1426,"")</f>
        <v/>
      </c>
      <c r="I1426" s="95" t="str">
        <f>IF(بيانات!B1426&lt;&gt;"",بيانات!P1426,"")</f>
        <v/>
      </c>
    </row>
    <row r="1427" spans="1:9" ht="21.75" customHeight="1">
      <c r="A1427" s="82" t="str">
        <f>IF(بيانات!B1427&lt;&gt;"",بيانات!A1427,"")</f>
        <v/>
      </c>
      <c r="B1427" s="83" t="str">
        <f>IF(بيانات!B1427&lt;&gt;"",بيانات!B1427,"")</f>
        <v/>
      </c>
      <c r="C1427" s="83" t="str">
        <f>IF(بيانات!B1427&lt;&gt;"",بيانات!C1427,"")</f>
        <v/>
      </c>
      <c r="D1427" s="84" t="str">
        <f>IF(بيانات!B1427&lt;&gt;"",بيانات!J1427,"")</f>
        <v/>
      </c>
      <c r="E1427" s="85"/>
      <c r="F1427" s="86" t="str">
        <f t="shared" si="22"/>
        <v/>
      </c>
      <c r="G1427" s="87"/>
      <c r="H1427" s="88" t="str">
        <f>IF(بيانات!B1427&lt;&gt;"",بيانات!K1427,"")</f>
        <v/>
      </c>
      <c r="I1427" s="88" t="str">
        <f>IF(بيانات!B1427&lt;&gt;"",بيانات!P1427,"")</f>
        <v/>
      </c>
    </row>
    <row r="1428" spans="1:9" ht="21.75" customHeight="1">
      <c r="A1428" s="89" t="str">
        <f>IF(بيانات!B1428&lt;&gt;"",بيانات!A1428,"")</f>
        <v/>
      </c>
      <c r="B1428" s="90" t="str">
        <f>IF(بيانات!B1428&lt;&gt;"",بيانات!B1428,"")</f>
        <v/>
      </c>
      <c r="C1428" s="90" t="str">
        <f>IF(بيانات!B1428&lt;&gt;"",بيانات!C1428,"")</f>
        <v/>
      </c>
      <c r="D1428" s="91" t="str">
        <f>IF(بيانات!B1428&lt;&gt;"",بيانات!J1428,"")</f>
        <v/>
      </c>
      <c r="E1428" s="92"/>
      <c r="F1428" s="93" t="str">
        <f t="shared" si="22"/>
        <v/>
      </c>
      <c r="G1428" s="94"/>
      <c r="H1428" s="95" t="str">
        <f>IF(بيانات!B1428&lt;&gt;"",بيانات!K1428,"")</f>
        <v/>
      </c>
      <c r="I1428" s="95" t="str">
        <f>IF(بيانات!B1428&lt;&gt;"",بيانات!P1428,"")</f>
        <v/>
      </c>
    </row>
    <row r="1429" spans="1:9" ht="21.75" customHeight="1">
      <c r="A1429" s="82" t="str">
        <f>IF(بيانات!B1429&lt;&gt;"",بيانات!A1429,"")</f>
        <v/>
      </c>
      <c r="B1429" s="83" t="str">
        <f>IF(بيانات!B1429&lt;&gt;"",بيانات!B1429,"")</f>
        <v/>
      </c>
      <c r="C1429" s="83" t="str">
        <f>IF(بيانات!B1429&lt;&gt;"",بيانات!C1429,"")</f>
        <v/>
      </c>
      <c r="D1429" s="84" t="str">
        <f>IF(بيانات!B1429&lt;&gt;"",بيانات!J1429,"")</f>
        <v/>
      </c>
      <c r="E1429" s="85"/>
      <c r="F1429" s="86" t="str">
        <f t="shared" si="22"/>
        <v/>
      </c>
      <c r="G1429" s="87"/>
      <c r="H1429" s="88" t="str">
        <f>IF(بيانات!B1429&lt;&gt;"",بيانات!K1429,"")</f>
        <v/>
      </c>
      <c r="I1429" s="88" t="str">
        <f>IF(بيانات!B1429&lt;&gt;"",بيانات!P1429,"")</f>
        <v/>
      </c>
    </row>
    <row r="1430" spans="1:9" ht="21.75" customHeight="1">
      <c r="A1430" s="89" t="str">
        <f>IF(بيانات!B1430&lt;&gt;"",بيانات!A1430,"")</f>
        <v/>
      </c>
      <c r="B1430" s="90" t="str">
        <f>IF(بيانات!B1430&lt;&gt;"",بيانات!B1430,"")</f>
        <v/>
      </c>
      <c r="C1430" s="90" t="str">
        <f>IF(بيانات!B1430&lt;&gt;"",بيانات!C1430,"")</f>
        <v/>
      </c>
      <c r="D1430" s="91" t="str">
        <f>IF(بيانات!B1430&lt;&gt;"",بيانات!J1430,"")</f>
        <v/>
      </c>
      <c r="E1430" s="92"/>
      <c r="F1430" s="93" t="str">
        <f t="shared" si="22"/>
        <v/>
      </c>
      <c r="G1430" s="94"/>
      <c r="H1430" s="95" t="str">
        <f>IF(بيانات!B1430&lt;&gt;"",بيانات!K1430,"")</f>
        <v/>
      </c>
      <c r="I1430" s="95" t="str">
        <f>IF(بيانات!B1430&lt;&gt;"",بيانات!P1430,"")</f>
        <v/>
      </c>
    </row>
    <row r="1431" spans="1:9" ht="21.75" customHeight="1">
      <c r="A1431" s="82" t="str">
        <f>IF(بيانات!B1431&lt;&gt;"",بيانات!A1431,"")</f>
        <v/>
      </c>
      <c r="B1431" s="83" t="str">
        <f>IF(بيانات!B1431&lt;&gt;"",بيانات!B1431,"")</f>
        <v/>
      </c>
      <c r="C1431" s="83" t="str">
        <f>IF(بيانات!B1431&lt;&gt;"",بيانات!C1431,"")</f>
        <v/>
      </c>
      <c r="D1431" s="84" t="str">
        <f>IF(بيانات!B1431&lt;&gt;"",بيانات!J1431,"")</f>
        <v/>
      </c>
      <c r="E1431" s="85"/>
      <c r="F1431" s="86" t="str">
        <f t="shared" si="22"/>
        <v/>
      </c>
      <c r="G1431" s="87"/>
      <c r="H1431" s="88" t="str">
        <f>IF(بيانات!B1431&lt;&gt;"",بيانات!K1431,"")</f>
        <v/>
      </c>
      <c r="I1431" s="88" t="str">
        <f>IF(بيانات!B1431&lt;&gt;"",بيانات!P1431,"")</f>
        <v/>
      </c>
    </row>
    <row r="1432" spans="1:9" ht="21.75" customHeight="1">
      <c r="A1432" s="89" t="str">
        <f>IF(بيانات!B1432&lt;&gt;"",بيانات!A1432,"")</f>
        <v/>
      </c>
      <c r="B1432" s="90" t="str">
        <f>IF(بيانات!B1432&lt;&gt;"",بيانات!B1432,"")</f>
        <v/>
      </c>
      <c r="C1432" s="90" t="str">
        <f>IF(بيانات!B1432&lt;&gt;"",بيانات!C1432,"")</f>
        <v/>
      </c>
      <c r="D1432" s="91" t="str">
        <f>IF(بيانات!B1432&lt;&gt;"",بيانات!J1432,"")</f>
        <v/>
      </c>
      <c r="E1432" s="92"/>
      <c r="F1432" s="93" t="str">
        <f t="shared" si="22"/>
        <v/>
      </c>
      <c r="G1432" s="94"/>
      <c r="H1432" s="95" t="str">
        <f>IF(بيانات!B1432&lt;&gt;"",بيانات!K1432,"")</f>
        <v/>
      </c>
      <c r="I1432" s="95" t="str">
        <f>IF(بيانات!B1432&lt;&gt;"",بيانات!P1432,"")</f>
        <v/>
      </c>
    </row>
    <row r="1433" spans="1:9" ht="21.75" customHeight="1">
      <c r="A1433" s="82" t="str">
        <f>IF(بيانات!B1433&lt;&gt;"",بيانات!A1433,"")</f>
        <v/>
      </c>
      <c r="B1433" s="83" t="str">
        <f>IF(بيانات!B1433&lt;&gt;"",بيانات!B1433,"")</f>
        <v/>
      </c>
      <c r="C1433" s="83" t="str">
        <f>IF(بيانات!B1433&lt;&gt;"",بيانات!C1433,"")</f>
        <v/>
      </c>
      <c r="D1433" s="84" t="str">
        <f>IF(بيانات!B1433&lt;&gt;"",بيانات!J1433,"")</f>
        <v/>
      </c>
      <c r="E1433" s="85"/>
      <c r="F1433" s="86" t="str">
        <f t="shared" si="22"/>
        <v/>
      </c>
      <c r="G1433" s="87"/>
      <c r="H1433" s="88" t="str">
        <f>IF(بيانات!B1433&lt;&gt;"",بيانات!K1433,"")</f>
        <v/>
      </c>
      <c r="I1433" s="88" t="str">
        <f>IF(بيانات!B1433&lt;&gt;"",بيانات!P1433,"")</f>
        <v/>
      </c>
    </row>
    <row r="1434" spans="1:9" ht="21.75" customHeight="1">
      <c r="A1434" s="89" t="str">
        <f>IF(بيانات!B1434&lt;&gt;"",بيانات!A1434,"")</f>
        <v/>
      </c>
      <c r="B1434" s="90" t="str">
        <f>IF(بيانات!B1434&lt;&gt;"",بيانات!B1434,"")</f>
        <v/>
      </c>
      <c r="C1434" s="90" t="str">
        <f>IF(بيانات!B1434&lt;&gt;"",بيانات!C1434,"")</f>
        <v/>
      </c>
      <c r="D1434" s="91" t="str">
        <f>IF(بيانات!B1434&lt;&gt;"",بيانات!J1434,"")</f>
        <v/>
      </c>
      <c r="E1434" s="92"/>
      <c r="F1434" s="93" t="str">
        <f t="shared" si="22"/>
        <v/>
      </c>
      <c r="G1434" s="94"/>
      <c r="H1434" s="95" t="str">
        <f>IF(بيانات!B1434&lt;&gt;"",بيانات!K1434,"")</f>
        <v/>
      </c>
      <c r="I1434" s="95" t="str">
        <f>IF(بيانات!B1434&lt;&gt;"",بيانات!P1434,"")</f>
        <v/>
      </c>
    </row>
    <row r="1435" spans="1:9" ht="21.75" customHeight="1">
      <c r="A1435" s="82" t="str">
        <f>IF(بيانات!B1435&lt;&gt;"",بيانات!A1435,"")</f>
        <v/>
      </c>
      <c r="B1435" s="83" t="str">
        <f>IF(بيانات!B1435&lt;&gt;"",بيانات!B1435,"")</f>
        <v/>
      </c>
      <c r="C1435" s="83" t="str">
        <f>IF(بيانات!B1435&lt;&gt;"",بيانات!C1435,"")</f>
        <v/>
      </c>
      <c r="D1435" s="84" t="str">
        <f>IF(بيانات!B1435&lt;&gt;"",بيانات!J1435,"")</f>
        <v/>
      </c>
      <c r="E1435" s="85"/>
      <c r="F1435" s="86" t="str">
        <f t="shared" si="22"/>
        <v/>
      </c>
      <c r="G1435" s="87"/>
      <c r="H1435" s="88" t="str">
        <f>IF(بيانات!B1435&lt;&gt;"",بيانات!K1435,"")</f>
        <v/>
      </c>
      <c r="I1435" s="88" t="str">
        <f>IF(بيانات!B1435&lt;&gt;"",بيانات!P1435,"")</f>
        <v/>
      </c>
    </row>
    <row r="1436" spans="1:9" ht="21.75" customHeight="1">
      <c r="A1436" s="89" t="str">
        <f>IF(بيانات!B1436&lt;&gt;"",بيانات!A1436,"")</f>
        <v/>
      </c>
      <c r="B1436" s="90" t="str">
        <f>IF(بيانات!B1436&lt;&gt;"",بيانات!B1436,"")</f>
        <v/>
      </c>
      <c r="C1436" s="90" t="str">
        <f>IF(بيانات!B1436&lt;&gt;"",بيانات!C1436,"")</f>
        <v/>
      </c>
      <c r="D1436" s="91" t="str">
        <f>IF(بيانات!B1436&lt;&gt;"",بيانات!J1436,"")</f>
        <v/>
      </c>
      <c r="E1436" s="92"/>
      <c r="F1436" s="93" t="str">
        <f t="shared" si="22"/>
        <v/>
      </c>
      <c r="G1436" s="94"/>
      <c r="H1436" s="95" t="str">
        <f>IF(بيانات!B1436&lt;&gt;"",بيانات!K1436,"")</f>
        <v/>
      </c>
      <c r="I1436" s="95" t="str">
        <f>IF(بيانات!B1436&lt;&gt;"",بيانات!P1436,"")</f>
        <v/>
      </c>
    </row>
    <row r="1437" spans="1:9" ht="21.75" customHeight="1">
      <c r="A1437" s="82" t="str">
        <f>IF(بيانات!B1437&lt;&gt;"",بيانات!A1437,"")</f>
        <v/>
      </c>
      <c r="B1437" s="83" t="str">
        <f>IF(بيانات!B1437&lt;&gt;"",بيانات!B1437,"")</f>
        <v/>
      </c>
      <c r="C1437" s="83" t="str">
        <f>IF(بيانات!B1437&lt;&gt;"",بيانات!C1437,"")</f>
        <v/>
      </c>
      <c r="D1437" s="84" t="str">
        <f>IF(بيانات!B1437&lt;&gt;"",بيانات!J1437,"")</f>
        <v/>
      </c>
      <c r="E1437" s="85"/>
      <c r="F1437" s="86" t="str">
        <f t="shared" si="22"/>
        <v/>
      </c>
      <c r="G1437" s="87"/>
      <c r="H1437" s="88" t="str">
        <f>IF(بيانات!B1437&lt;&gt;"",بيانات!K1437,"")</f>
        <v/>
      </c>
      <c r="I1437" s="88" t="str">
        <f>IF(بيانات!B1437&lt;&gt;"",بيانات!P1437,"")</f>
        <v/>
      </c>
    </row>
    <row r="1438" spans="1:9" ht="21.75" customHeight="1">
      <c r="A1438" s="89" t="str">
        <f>IF(بيانات!B1438&lt;&gt;"",بيانات!A1438,"")</f>
        <v/>
      </c>
      <c r="B1438" s="90" t="str">
        <f>IF(بيانات!B1438&lt;&gt;"",بيانات!B1438,"")</f>
        <v/>
      </c>
      <c r="C1438" s="90" t="str">
        <f>IF(بيانات!B1438&lt;&gt;"",بيانات!C1438,"")</f>
        <v/>
      </c>
      <c r="D1438" s="91" t="str">
        <f>IF(بيانات!B1438&lt;&gt;"",بيانات!J1438,"")</f>
        <v/>
      </c>
      <c r="E1438" s="92"/>
      <c r="F1438" s="93" t="str">
        <f t="shared" si="22"/>
        <v/>
      </c>
      <c r="G1438" s="94"/>
      <c r="H1438" s="95" t="str">
        <f>IF(بيانات!B1438&lt;&gt;"",بيانات!K1438,"")</f>
        <v/>
      </c>
      <c r="I1438" s="95" t="str">
        <f>IF(بيانات!B1438&lt;&gt;"",بيانات!P1438,"")</f>
        <v/>
      </c>
    </row>
    <row r="1439" spans="1:9" ht="21.75" customHeight="1">
      <c r="A1439" s="82" t="str">
        <f>IF(بيانات!B1439&lt;&gt;"",بيانات!A1439,"")</f>
        <v/>
      </c>
      <c r="B1439" s="83" t="str">
        <f>IF(بيانات!B1439&lt;&gt;"",بيانات!B1439,"")</f>
        <v/>
      </c>
      <c r="C1439" s="83" t="str">
        <f>IF(بيانات!B1439&lt;&gt;"",بيانات!C1439,"")</f>
        <v/>
      </c>
      <c r="D1439" s="84" t="str">
        <f>IF(بيانات!B1439&lt;&gt;"",بيانات!J1439,"")</f>
        <v/>
      </c>
      <c r="E1439" s="85"/>
      <c r="F1439" s="86" t="str">
        <f t="shared" si="22"/>
        <v/>
      </c>
      <c r="G1439" s="87"/>
      <c r="H1439" s="88" t="str">
        <f>IF(بيانات!B1439&lt;&gt;"",بيانات!K1439,"")</f>
        <v/>
      </c>
      <c r="I1439" s="88" t="str">
        <f>IF(بيانات!B1439&lt;&gt;"",بيانات!P1439,"")</f>
        <v/>
      </c>
    </row>
    <row r="1440" spans="1:9" ht="21.75" customHeight="1">
      <c r="A1440" s="89" t="str">
        <f>IF(بيانات!B1440&lt;&gt;"",بيانات!A1440,"")</f>
        <v/>
      </c>
      <c r="B1440" s="90" t="str">
        <f>IF(بيانات!B1440&lt;&gt;"",بيانات!B1440,"")</f>
        <v/>
      </c>
      <c r="C1440" s="90" t="str">
        <f>IF(بيانات!B1440&lt;&gt;"",بيانات!C1440,"")</f>
        <v/>
      </c>
      <c r="D1440" s="91" t="str">
        <f>IF(بيانات!B1440&lt;&gt;"",بيانات!J1440,"")</f>
        <v/>
      </c>
      <c r="E1440" s="92"/>
      <c r="F1440" s="93" t="str">
        <f t="shared" si="22"/>
        <v/>
      </c>
      <c r="G1440" s="94"/>
      <c r="H1440" s="95" t="str">
        <f>IF(بيانات!B1440&lt;&gt;"",بيانات!K1440,"")</f>
        <v/>
      </c>
      <c r="I1440" s="95" t="str">
        <f>IF(بيانات!B1440&lt;&gt;"",بيانات!P1440,"")</f>
        <v/>
      </c>
    </row>
    <row r="1441" spans="1:9" ht="21.75" customHeight="1">
      <c r="A1441" s="82" t="str">
        <f>IF(بيانات!B1441&lt;&gt;"",بيانات!A1441,"")</f>
        <v/>
      </c>
      <c r="B1441" s="83" t="str">
        <f>IF(بيانات!B1441&lt;&gt;"",بيانات!B1441,"")</f>
        <v/>
      </c>
      <c r="C1441" s="83" t="str">
        <f>IF(بيانات!B1441&lt;&gt;"",بيانات!C1441,"")</f>
        <v/>
      </c>
      <c r="D1441" s="84" t="str">
        <f>IF(بيانات!B1441&lt;&gt;"",بيانات!J1441,"")</f>
        <v/>
      </c>
      <c r="E1441" s="85"/>
      <c r="F1441" s="86" t="str">
        <f t="shared" si="22"/>
        <v/>
      </c>
      <c r="G1441" s="87"/>
      <c r="H1441" s="88" t="str">
        <f>IF(بيانات!B1441&lt;&gt;"",بيانات!K1441,"")</f>
        <v/>
      </c>
      <c r="I1441" s="88" t="str">
        <f>IF(بيانات!B1441&lt;&gt;"",بيانات!P1441,"")</f>
        <v/>
      </c>
    </row>
    <row r="1442" spans="1:9" ht="21.75" customHeight="1">
      <c r="A1442" s="89" t="str">
        <f>IF(بيانات!B1442&lt;&gt;"",بيانات!A1442,"")</f>
        <v/>
      </c>
      <c r="B1442" s="90" t="str">
        <f>IF(بيانات!B1442&lt;&gt;"",بيانات!B1442,"")</f>
        <v/>
      </c>
      <c r="C1442" s="90" t="str">
        <f>IF(بيانات!B1442&lt;&gt;"",بيانات!C1442,"")</f>
        <v/>
      </c>
      <c r="D1442" s="91" t="str">
        <f>IF(بيانات!B1442&lt;&gt;"",بيانات!J1442,"")</f>
        <v/>
      </c>
      <c r="E1442" s="92"/>
      <c r="F1442" s="93" t="str">
        <f t="shared" si="22"/>
        <v/>
      </c>
      <c r="G1442" s="94"/>
      <c r="H1442" s="95" t="str">
        <f>IF(بيانات!B1442&lt;&gt;"",بيانات!K1442,"")</f>
        <v/>
      </c>
      <c r="I1442" s="95" t="str">
        <f>IF(بيانات!B1442&lt;&gt;"",بيانات!P1442,"")</f>
        <v/>
      </c>
    </row>
    <row r="1443" spans="1:9" ht="21.75" customHeight="1">
      <c r="A1443" s="82" t="str">
        <f>IF(بيانات!B1443&lt;&gt;"",بيانات!A1443,"")</f>
        <v/>
      </c>
      <c r="B1443" s="83" t="str">
        <f>IF(بيانات!B1443&lt;&gt;"",بيانات!B1443,"")</f>
        <v/>
      </c>
      <c r="C1443" s="83" t="str">
        <f>IF(بيانات!B1443&lt;&gt;"",بيانات!C1443,"")</f>
        <v/>
      </c>
      <c r="D1443" s="84" t="str">
        <f>IF(بيانات!B1443&lt;&gt;"",بيانات!J1443,"")</f>
        <v/>
      </c>
      <c r="E1443" s="85"/>
      <c r="F1443" s="86" t="str">
        <f t="shared" si="22"/>
        <v/>
      </c>
      <c r="G1443" s="87"/>
      <c r="H1443" s="88" t="str">
        <f>IF(بيانات!B1443&lt;&gt;"",بيانات!K1443,"")</f>
        <v/>
      </c>
      <c r="I1443" s="88" t="str">
        <f>IF(بيانات!B1443&lt;&gt;"",بيانات!P1443,"")</f>
        <v/>
      </c>
    </row>
    <row r="1444" spans="1:9" ht="21.75" customHeight="1">
      <c r="A1444" s="89" t="str">
        <f>IF(بيانات!B1444&lt;&gt;"",بيانات!A1444,"")</f>
        <v/>
      </c>
      <c r="B1444" s="90" t="str">
        <f>IF(بيانات!B1444&lt;&gt;"",بيانات!B1444,"")</f>
        <v/>
      </c>
      <c r="C1444" s="90" t="str">
        <f>IF(بيانات!B1444&lt;&gt;"",بيانات!C1444,"")</f>
        <v/>
      </c>
      <c r="D1444" s="91" t="str">
        <f>IF(بيانات!B1444&lt;&gt;"",بيانات!J1444,"")</f>
        <v/>
      </c>
      <c r="E1444" s="92"/>
      <c r="F1444" s="93" t="str">
        <f t="shared" si="22"/>
        <v/>
      </c>
      <c r="G1444" s="94"/>
      <c r="H1444" s="95" t="str">
        <f>IF(بيانات!B1444&lt;&gt;"",بيانات!K1444,"")</f>
        <v/>
      </c>
      <c r="I1444" s="95" t="str">
        <f>IF(بيانات!B1444&lt;&gt;"",بيانات!P1444,"")</f>
        <v/>
      </c>
    </row>
    <row r="1445" spans="1:9" ht="21.75" customHeight="1">
      <c r="A1445" s="82" t="str">
        <f>IF(بيانات!B1445&lt;&gt;"",بيانات!A1445,"")</f>
        <v/>
      </c>
      <c r="B1445" s="83" t="str">
        <f>IF(بيانات!B1445&lt;&gt;"",بيانات!B1445,"")</f>
        <v/>
      </c>
      <c r="C1445" s="83" t="str">
        <f>IF(بيانات!B1445&lt;&gt;"",بيانات!C1445,"")</f>
        <v/>
      </c>
      <c r="D1445" s="84" t="str">
        <f>IF(بيانات!B1445&lt;&gt;"",بيانات!J1445,"")</f>
        <v/>
      </c>
      <c r="E1445" s="85"/>
      <c r="F1445" s="86" t="str">
        <f t="shared" si="22"/>
        <v/>
      </c>
      <c r="G1445" s="87"/>
      <c r="H1445" s="88" t="str">
        <f>IF(بيانات!B1445&lt;&gt;"",بيانات!K1445,"")</f>
        <v/>
      </c>
      <c r="I1445" s="88" t="str">
        <f>IF(بيانات!B1445&lt;&gt;"",بيانات!P1445,"")</f>
        <v/>
      </c>
    </row>
    <row r="1446" spans="1:9" ht="21.75" customHeight="1">
      <c r="A1446" s="89" t="str">
        <f>IF(بيانات!B1446&lt;&gt;"",بيانات!A1446,"")</f>
        <v/>
      </c>
      <c r="B1446" s="90" t="str">
        <f>IF(بيانات!B1446&lt;&gt;"",بيانات!B1446,"")</f>
        <v/>
      </c>
      <c r="C1446" s="90" t="str">
        <f>IF(بيانات!B1446&lt;&gt;"",بيانات!C1446,"")</f>
        <v/>
      </c>
      <c r="D1446" s="91" t="str">
        <f>IF(بيانات!B1446&lt;&gt;"",بيانات!J1446,"")</f>
        <v/>
      </c>
      <c r="E1446" s="92"/>
      <c r="F1446" s="93" t="str">
        <f t="shared" si="22"/>
        <v/>
      </c>
      <c r="G1446" s="94"/>
      <c r="H1446" s="95" t="str">
        <f>IF(بيانات!B1446&lt;&gt;"",بيانات!K1446,"")</f>
        <v/>
      </c>
      <c r="I1446" s="95" t="str">
        <f>IF(بيانات!B1446&lt;&gt;"",بيانات!P1446,"")</f>
        <v/>
      </c>
    </row>
    <row r="1447" spans="1:9" ht="21.75" customHeight="1">
      <c r="A1447" s="82" t="str">
        <f>IF(بيانات!B1447&lt;&gt;"",بيانات!A1447,"")</f>
        <v/>
      </c>
      <c r="B1447" s="83" t="str">
        <f>IF(بيانات!B1447&lt;&gt;"",بيانات!B1447,"")</f>
        <v/>
      </c>
      <c r="C1447" s="83" t="str">
        <f>IF(بيانات!B1447&lt;&gt;"",بيانات!C1447,"")</f>
        <v/>
      </c>
      <c r="D1447" s="84" t="str">
        <f>IF(بيانات!B1447&lt;&gt;"",بيانات!J1447,"")</f>
        <v/>
      </c>
      <c r="E1447" s="85"/>
      <c r="F1447" s="86" t="str">
        <f t="shared" si="22"/>
        <v/>
      </c>
      <c r="G1447" s="87"/>
      <c r="H1447" s="88" t="str">
        <f>IF(بيانات!B1447&lt;&gt;"",بيانات!K1447,"")</f>
        <v/>
      </c>
      <c r="I1447" s="88" t="str">
        <f>IF(بيانات!B1447&lt;&gt;"",بيانات!P1447,"")</f>
        <v/>
      </c>
    </row>
    <row r="1448" spans="1:9" ht="21.75" customHeight="1">
      <c r="A1448" s="89" t="str">
        <f>IF(بيانات!B1448&lt;&gt;"",بيانات!A1448,"")</f>
        <v/>
      </c>
      <c r="B1448" s="90" t="str">
        <f>IF(بيانات!B1448&lt;&gt;"",بيانات!B1448,"")</f>
        <v/>
      </c>
      <c r="C1448" s="90" t="str">
        <f>IF(بيانات!B1448&lt;&gt;"",بيانات!C1448,"")</f>
        <v/>
      </c>
      <c r="D1448" s="91" t="str">
        <f>IF(بيانات!B1448&lt;&gt;"",بيانات!J1448,"")</f>
        <v/>
      </c>
      <c r="E1448" s="92"/>
      <c r="F1448" s="93" t="str">
        <f t="shared" si="22"/>
        <v/>
      </c>
      <c r="G1448" s="94"/>
      <c r="H1448" s="95" t="str">
        <f>IF(بيانات!B1448&lt;&gt;"",بيانات!K1448,"")</f>
        <v/>
      </c>
      <c r="I1448" s="95" t="str">
        <f>IF(بيانات!B1448&lt;&gt;"",بيانات!P1448,"")</f>
        <v/>
      </c>
    </row>
    <row r="1449" spans="1:9" ht="21.75" customHeight="1">
      <c r="A1449" s="82" t="str">
        <f>IF(بيانات!B1449&lt;&gt;"",بيانات!A1449,"")</f>
        <v/>
      </c>
      <c r="B1449" s="83" t="str">
        <f>IF(بيانات!B1449&lt;&gt;"",بيانات!B1449,"")</f>
        <v/>
      </c>
      <c r="C1449" s="83" t="str">
        <f>IF(بيانات!B1449&lt;&gt;"",بيانات!C1449,"")</f>
        <v/>
      </c>
      <c r="D1449" s="84" t="str">
        <f>IF(بيانات!B1449&lt;&gt;"",بيانات!J1449,"")</f>
        <v/>
      </c>
      <c r="E1449" s="85"/>
      <c r="F1449" s="86" t="str">
        <f t="shared" si="22"/>
        <v/>
      </c>
      <c r="G1449" s="87"/>
      <c r="H1449" s="88" t="str">
        <f>IF(بيانات!B1449&lt;&gt;"",بيانات!K1449,"")</f>
        <v/>
      </c>
      <c r="I1449" s="88" t="str">
        <f>IF(بيانات!B1449&lt;&gt;"",بيانات!P1449,"")</f>
        <v/>
      </c>
    </row>
    <row r="1450" spans="1:9" ht="21.75" customHeight="1">
      <c r="A1450" s="89" t="str">
        <f>IF(بيانات!B1450&lt;&gt;"",بيانات!A1450,"")</f>
        <v/>
      </c>
      <c r="B1450" s="90" t="str">
        <f>IF(بيانات!B1450&lt;&gt;"",بيانات!B1450,"")</f>
        <v/>
      </c>
      <c r="C1450" s="90" t="str">
        <f>IF(بيانات!B1450&lt;&gt;"",بيانات!C1450,"")</f>
        <v/>
      </c>
      <c r="D1450" s="91" t="str">
        <f>IF(بيانات!B1450&lt;&gt;"",بيانات!J1450,"")</f>
        <v/>
      </c>
      <c r="E1450" s="92"/>
      <c r="F1450" s="93" t="str">
        <f t="shared" si="22"/>
        <v/>
      </c>
      <c r="G1450" s="94"/>
      <c r="H1450" s="95" t="str">
        <f>IF(بيانات!B1450&lt;&gt;"",بيانات!K1450,"")</f>
        <v/>
      </c>
      <c r="I1450" s="95" t="str">
        <f>IF(بيانات!B1450&lt;&gt;"",بيانات!P1450,"")</f>
        <v/>
      </c>
    </row>
    <row r="1451" spans="1:9" ht="21.75" customHeight="1">
      <c r="A1451" s="82" t="str">
        <f>IF(بيانات!B1451&lt;&gt;"",بيانات!A1451,"")</f>
        <v/>
      </c>
      <c r="B1451" s="83" t="str">
        <f>IF(بيانات!B1451&lt;&gt;"",بيانات!B1451,"")</f>
        <v/>
      </c>
      <c r="C1451" s="83" t="str">
        <f>IF(بيانات!B1451&lt;&gt;"",بيانات!C1451,"")</f>
        <v/>
      </c>
      <c r="D1451" s="84" t="str">
        <f>IF(بيانات!B1451&lt;&gt;"",بيانات!J1451,"")</f>
        <v/>
      </c>
      <c r="E1451" s="85"/>
      <c r="F1451" s="86" t="str">
        <f t="shared" si="22"/>
        <v/>
      </c>
      <c r="G1451" s="87"/>
      <c r="H1451" s="88" t="str">
        <f>IF(بيانات!B1451&lt;&gt;"",بيانات!K1451,"")</f>
        <v/>
      </c>
      <c r="I1451" s="88" t="str">
        <f>IF(بيانات!B1451&lt;&gt;"",بيانات!P1451,"")</f>
        <v/>
      </c>
    </row>
    <row r="1452" spans="1:9" ht="21.75" customHeight="1">
      <c r="A1452" s="89" t="str">
        <f>IF(بيانات!B1452&lt;&gt;"",بيانات!A1452,"")</f>
        <v/>
      </c>
      <c r="B1452" s="90" t="str">
        <f>IF(بيانات!B1452&lt;&gt;"",بيانات!B1452,"")</f>
        <v/>
      </c>
      <c r="C1452" s="90" t="str">
        <f>IF(بيانات!B1452&lt;&gt;"",بيانات!C1452,"")</f>
        <v/>
      </c>
      <c r="D1452" s="91" t="str">
        <f>IF(بيانات!B1452&lt;&gt;"",بيانات!J1452,"")</f>
        <v/>
      </c>
      <c r="E1452" s="92"/>
      <c r="F1452" s="93" t="str">
        <f t="shared" si="22"/>
        <v/>
      </c>
      <c r="G1452" s="94"/>
      <c r="H1452" s="95" t="str">
        <f>IF(بيانات!B1452&lt;&gt;"",بيانات!K1452,"")</f>
        <v/>
      </c>
      <c r="I1452" s="95" t="str">
        <f>IF(بيانات!B1452&lt;&gt;"",بيانات!P1452,"")</f>
        <v/>
      </c>
    </row>
    <row r="1453" spans="1:9" ht="21.75" customHeight="1">
      <c r="A1453" s="82" t="str">
        <f>IF(بيانات!B1453&lt;&gt;"",بيانات!A1453,"")</f>
        <v/>
      </c>
      <c r="B1453" s="83" t="str">
        <f>IF(بيانات!B1453&lt;&gt;"",بيانات!B1453,"")</f>
        <v/>
      </c>
      <c r="C1453" s="83" t="str">
        <f>IF(بيانات!B1453&lt;&gt;"",بيانات!C1453,"")</f>
        <v/>
      </c>
      <c r="D1453" s="84" t="str">
        <f>IF(بيانات!B1453&lt;&gt;"",بيانات!J1453,"")</f>
        <v/>
      </c>
      <c r="E1453" s="85"/>
      <c r="F1453" s="86" t="str">
        <f t="shared" si="22"/>
        <v/>
      </c>
      <c r="G1453" s="87"/>
      <c r="H1453" s="88" t="str">
        <f>IF(بيانات!B1453&lt;&gt;"",بيانات!K1453,"")</f>
        <v/>
      </c>
      <c r="I1453" s="88" t="str">
        <f>IF(بيانات!B1453&lt;&gt;"",بيانات!P1453,"")</f>
        <v/>
      </c>
    </row>
    <row r="1454" spans="1:9" ht="21.75" customHeight="1">
      <c r="A1454" s="89" t="str">
        <f>IF(بيانات!B1454&lt;&gt;"",بيانات!A1454,"")</f>
        <v/>
      </c>
      <c r="B1454" s="90" t="str">
        <f>IF(بيانات!B1454&lt;&gt;"",بيانات!B1454,"")</f>
        <v/>
      </c>
      <c r="C1454" s="90" t="str">
        <f>IF(بيانات!B1454&lt;&gt;"",بيانات!C1454,"")</f>
        <v/>
      </c>
      <c r="D1454" s="91" t="str">
        <f>IF(بيانات!B1454&lt;&gt;"",بيانات!J1454,"")</f>
        <v/>
      </c>
      <c r="E1454" s="92"/>
      <c r="F1454" s="93" t="str">
        <f t="shared" si="22"/>
        <v/>
      </c>
      <c r="G1454" s="94"/>
      <c r="H1454" s="95" t="str">
        <f>IF(بيانات!B1454&lt;&gt;"",بيانات!K1454,"")</f>
        <v/>
      </c>
      <c r="I1454" s="95" t="str">
        <f>IF(بيانات!B1454&lt;&gt;"",بيانات!P1454,"")</f>
        <v/>
      </c>
    </row>
    <row r="1455" spans="1:9" ht="21.75" customHeight="1">
      <c r="A1455" s="82" t="str">
        <f>IF(بيانات!B1455&lt;&gt;"",بيانات!A1455,"")</f>
        <v/>
      </c>
      <c r="B1455" s="83" t="str">
        <f>IF(بيانات!B1455&lt;&gt;"",بيانات!B1455,"")</f>
        <v/>
      </c>
      <c r="C1455" s="83" t="str">
        <f>IF(بيانات!B1455&lt;&gt;"",بيانات!C1455,"")</f>
        <v/>
      </c>
      <c r="D1455" s="84" t="str">
        <f>IF(بيانات!B1455&lt;&gt;"",بيانات!J1455,"")</f>
        <v/>
      </c>
      <c r="E1455" s="85"/>
      <c r="F1455" s="86" t="str">
        <f t="shared" si="22"/>
        <v/>
      </c>
      <c r="G1455" s="87"/>
      <c r="H1455" s="88" t="str">
        <f>IF(بيانات!B1455&lt;&gt;"",بيانات!K1455,"")</f>
        <v/>
      </c>
      <c r="I1455" s="88" t="str">
        <f>IF(بيانات!B1455&lt;&gt;"",بيانات!P1455,"")</f>
        <v/>
      </c>
    </row>
    <row r="1456" spans="1:9" ht="21.75" customHeight="1">
      <c r="A1456" s="89" t="str">
        <f>IF(بيانات!B1456&lt;&gt;"",بيانات!A1456,"")</f>
        <v/>
      </c>
      <c r="B1456" s="90" t="str">
        <f>IF(بيانات!B1456&lt;&gt;"",بيانات!B1456,"")</f>
        <v/>
      </c>
      <c r="C1456" s="90" t="str">
        <f>IF(بيانات!B1456&lt;&gt;"",بيانات!C1456,"")</f>
        <v/>
      </c>
      <c r="D1456" s="91" t="str">
        <f>IF(بيانات!B1456&lt;&gt;"",بيانات!J1456,"")</f>
        <v/>
      </c>
      <c r="E1456" s="92"/>
      <c r="F1456" s="93" t="str">
        <f t="shared" si="22"/>
        <v/>
      </c>
      <c r="G1456" s="94"/>
      <c r="H1456" s="95" t="str">
        <f>IF(بيانات!B1456&lt;&gt;"",بيانات!K1456,"")</f>
        <v/>
      </c>
      <c r="I1456" s="95" t="str">
        <f>IF(بيانات!B1456&lt;&gt;"",بيانات!P1456,"")</f>
        <v/>
      </c>
    </row>
    <row r="1457" spans="1:9" ht="21.75" customHeight="1">
      <c r="A1457" s="82" t="str">
        <f>IF(بيانات!B1457&lt;&gt;"",بيانات!A1457,"")</f>
        <v/>
      </c>
      <c r="B1457" s="83" t="str">
        <f>IF(بيانات!B1457&lt;&gt;"",بيانات!B1457,"")</f>
        <v/>
      </c>
      <c r="C1457" s="83" t="str">
        <f>IF(بيانات!B1457&lt;&gt;"",بيانات!C1457,"")</f>
        <v/>
      </c>
      <c r="D1457" s="84" t="str">
        <f>IF(بيانات!B1457&lt;&gt;"",بيانات!J1457,"")</f>
        <v/>
      </c>
      <c r="E1457" s="85"/>
      <c r="F1457" s="86" t="str">
        <f t="shared" si="22"/>
        <v/>
      </c>
      <c r="G1457" s="87"/>
      <c r="H1457" s="88" t="str">
        <f>IF(بيانات!B1457&lt;&gt;"",بيانات!K1457,"")</f>
        <v/>
      </c>
      <c r="I1457" s="88" t="str">
        <f>IF(بيانات!B1457&lt;&gt;"",بيانات!P1457,"")</f>
        <v/>
      </c>
    </row>
    <row r="1458" spans="1:9" ht="21.75" customHeight="1">
      <c r="A1458" s="89" t="str">
        <f>IF(بيانات!B1458&lt;&gt;"",بيانات!A1458,"")</f>
        <v/>
      </c>
      <c r="B1458" s="90" t="str">
        <f>IF(بيانات!B1458&lt;&gt;"",بيانات!B1458,"")</f>
        <v/>
      </c>
      <c r="C1458" s="90" t="str">
        <f>IF(بيانات!B1458&lt;&gt;"",بيانات!C1458,"")</f>
        <v/>
      </c>
      <c r="D1458" s="91" t="str">
        <f>IF(بيانات!B1458&lt;&gt;"",بيانات!J1458,"")</f>
        <v/>
      </c>
      <c r="E1458" s="92"/>
      <c r="F1458" s="93" t="str">
        <f t="shared" si="22"/>
        <v/>
      </c>
      <c r="G1458" s="94"/>
      <c r="H1458" s="95" t="str">
        <f>IF(بيانات!B1458&lt;&gt;"",بيانات!K1458,"")</f>
        <v/>
      </c>
      <c r="I1458" s="95" t="str">
        <f>IF(بيانات!B1458&lt;&gt;"",بيانات!P1458,"")</f>
        <v/>
      </c>
    </row>
    <row r="1459" spans="1:9" ht="21.75" customHeight="1">
      <c r="A1459" s="82" t="str">
        <f>IF(بيانات!B1459&lt;&gt;"",بيانات!A1459,"")</f>
        <v/>
      </c>
      <c r="B1459" s="83" t="str">
        <f>IF(بيانات!B1459&lt;&gt;"",بيانات!B1459,"")</f>
        <v/>
      </c>
      <c r="C1459" s="83" t="str">
        <f>IF(بيانات!B1459&lt;&gt;"",بيانات!C1459,"")</f>
        <v/>
      </c>
      <c r="D1459" s="84" t="str">
        <f>IF(بيانات!B1459&lt;&gt;"",بيانات!J1459,"")</f>
        <v/>
      </c>
      <c r="E1459" s="85"/>
      <c r="F1459" s="86" t="str">
        <f t="shared" si="22"/>
        <v/>
      </c>
      <c r="G1459" s="87"/>
      <c r="H1459" s="88" t="str">
        <f>IF(بيانات!B1459&lt;&gt;"",بيانات!K1459,"")</f>
        <v/>
      </c>
      <c r="I1459" s="88" t="str">
        <f>IF(بيانات!B1459&lt;&gt;"",بيانات!P1459,"")</f>
        <v/>
      </c>
    </row>
    <row r="1460" spans="1:9" ht="21.75" customHeight="1">
      <c r="A1460" s="89" t="str">
        <f>IF(بيانات!B1460&lt;&gt;"",بيانات!A1460,"")</f>
        <v/>
      </c>
      <c r="B1460" s="90" t="str">
        <f>IF(بيانات!B1460&lt;&gt;"",بيانات!B1460,"")</f>
        <v/>
      </c>
      <c r="C1460" s="90" t="str">
        <f>IF(بيانات!B1460&lt;&gt;"",بيانات!C1460,"")</f>
        <v/>
      </c>
      <c r="D1460" s="91" t="str">
        <f>IF(بيانات!B1460&lt;&gt;"",بيانات!J1460,"")</f>
        <v/>
      </c>
      <c r="E1460" s="92"/>
      <c r="F1460" s="93" t="str">
        <f t="shared" si="22"/>
        <v/>
      </c>
      <c r="G1460" s="94"/>
      <c r="H1460" s="95" t="str">
        <f>IF(بيانات!B1460&lt;&gt;"",بيانات!K1460,"")</f>
        <v/>
      </c>
      <c r="I1460" s="95" t="str">
        <f>IF(بيانات!B1460&lt;&gt;"",بيانات!P1460,"")</f>
        <v/>
      </c>
    </row>
    <row r="1461" spans="1:9" ht="21.75" customHeight="1">
      <c r="A1461" s="82" t="str">
        <f>IF(بيانات!B1461&lt;&gt;"",بيانات!A1461,"")</f>
        <v/>
      </c>
      <c r="B1461" s="83" t="str">
        <f>IF(بيانات!B1461&lt;&gt;"",بيانات!B1461,"")</f>
        <v/>
      </c>
      <c r="C1461" s="83" t="str">
        <f>IF(بيانات!B1461&lt;&gt;"",بيانات!C1461,"")</f>
        <v/>
      </c>
      <c r="D1461" s="84" t="str">
        <f>IF(بيانات!B1461&lt;&gt;"",بيانات!J1461,"")</f>
        <v/>
      </c>
      <c r="E1461" s="85"/>
      <c r="F1461" s="86" t="str">
        <f t="shared" si="22"/>
        <v/>
      </c>
      <c r="G1461" s="87"/>
      <c r="H1461" s="88" t="str">
        <f>IF(بيانات!B1461&lt;&gt;"",بيانات!K1461,"")</f>
        <v/>
      </c>
      <c r="I1461" s="88" t="str">
        <f>IF(بيانات!B1461&lt;&gt;"",بيانات!P1461,"")</f>
        <v/>
      </c>
    </row>
    <row r="1462" spans="1:9" ht="21.75" customHeight="1">
      <c r="A1462" s="89" t="str">
        <f>IF(بيانات!B1462&lt;&gt;"",بيانات!A1462,"")</f>
        <v/>
      </c>
      <c r="B1462" s="90" t="str">
        <f>IF(بيانات!B1462&lt;&gt;"",بيانات!B1462,"")</f>
        <v/>
      </c>
      <c r="C1462" s="90" t="str">
        <f>IF(بيانات!B1462&lt;&gt;"",بيانات!C1462,"")</f>
        <v/>
      </c>
      <c r="D1462" s="91" t="str">
        <f>IF(بيانات!B1462&lt;&gt;"",بيانات!J1462,"")</f>
        <v/>
      </c>
      <c r="E1462" s="92"/>
      <c r="F1462" s="93" t="str">
        <f t="shared" si="22"/>
        <v/>
      </c>
      <c r="G1462" s="94"/>
      <c r="H1462" s="95" t="str">
        <f>IF(بيانات!B1462&lt;&gt;"",بيانات!K1462,"")</f>
        <v/>
      </c>
      <c r="I1462" s="95" t="str">
        <f>IF(بيانات!B1462&lt;&gt;"",بيانات!P1462,"")</f>
        <v/>
      </c>
    </row>
    <row r="1463" spans="1:9" ht="21.75" customHeight="1">
      <c r="A1463" s="82" t="str">
        <f>IF(بيانات!B1463&lt;&gt;"",بيانات!A1463,"")</f>
        <v/>
      </c>
      <c r="B1463" s="83" t="str">
        <f>IF(بيانات!B1463&lt;&gt;"",بيانات!B1463,"")</f>
        <v/>
      </c>
      <c r="C1463" s="83" t="str">
        <f>IF(بيانات!B1463&lt;&gt;"",بيانات!C1463,"")</f>
        <v/>
      </c>
      <c r="D1463" s="84" t="str">
        <f>IF(بيانات!B1463&lt;&gt;"",بيانات!J1463,"")</f>
        <v/>
      </c>
      <c r="E1463" s="85"/>
      <c r="F1463" s="86" t="str">
        <f t="shared" si="22"/>
        <v/>
      </c>
      <c r="G1463" s="87"/>
      <c r="H1463" s="88" t="str">
        <f>IF(بيانات!B1463&lt;&gt;"",بيانات!K1463,"")</f>
        <v/>
      </c>
      <c r="I1463" s="88" t="str">
        <f>IF(بيانات!B1463&lt;&gt;"",بيانات!P1463,"")</f>
        <v/>
      </c>
    </row>
    <row r="1464" spans="1:9" ht="21.75" customHeight="1">
      <c r="A1464" s="89" t="str">
        <f>IF(بيانات!B1464&lt;&gt;"",بيانات!A1464,"")</f>
        <v/>
      </c>
      <c r="B1464" s="90" t="str">
        <f>IF(بيانات!B1464&lt;&gt;"",بيانات!B1464,"")</f>
        <v/>
      </c>
      <c r="C1464" s="90" t="str">
        <f>IF(بيانات!B1464&lt;&gt;"",بيانات!C1464,"")</f>
        <v/>
      </c>
      <c r="D1464" s="91" t="str">
        <f>IF(بيانات!B1464&lt;&gt;"",بيانات!J1464,"")</f>
        <v/>
      </c>
      <c r="E1464" s="92"/>
      <c r="F1464" s="93" t="str">
        <f t="shared" si="22"/>
        <v/>
      </c>
      <c r="G1464" s="94"/>
      <c r="H1464" s="95" t="str">
        <f>IF(بيانات!B1464&lt;&gt;"",بيانات!K1464,"")</f>
        <v/>
      </c>
      <c r="I1464" s="95" t="str">
        <f>IF(بيانات!B1464&lt;&gt;"",بيانات!P1464,"")</f>
        <v/>
      </c>
    </row>
    <row r="1465" spans="1:9" ht="21.75" customHeight="1">
      <c r="A1465" s="82" t="str">
        <f>IF(بيانات!B1465&lt;&gt;"",بيانات!A1465,"")</f>
        <v/>
      </c>
      <c r="B1465" s="83" t="str">
        <f>IF(بيانات!B1465&lt;&gt;"",بيانات!B1465,"")</f>
        <v/>
      </c>
      <c r="C1465" s="83" t="str">
        <f>IF(بيانات!B1465&lt;&gt;"",بيانات!C1465,"")</f>
        <v/>
      </c>
      <c r="D1465" s="84" t="str">
        <f>IF(بيانات!B1465&lt;&gt;"",بيانات!J1465,"")</f>
        <v/>
      </c>
      <c r="E1465" s="85"/>
      <c r="F1465" s="86" t="str">
        <f t="shared" si="22"/>
        <v/>
      </c>
      <c r="G1465" s="87"/>
      <c r="H1465" s="88" t="str">
        <f>IF(بيانات!B1465&lt;&gt;"",بيانات!K1465,"")</f>
        <v/>
      </c>
      <c r="I1465" s="88" t="str">
        <f>IF(بيانات!B1465&lt;&gt;"",بيانات!P1465,"")</f>
        <v/>
      </c>
    </row>
    <row r="1466" spans="1:9" ht="21.75" customHeight="1">
      <c r="A1466" s="89" t="str">
        <f>IF(بيانات!B1466&lt;&gt;"",بيانات!A1466,"")</f>
        <v/>
      </c>
      <c r="B1466" s="90" t="str">
        <f>IF(بيانات!B1466&lt;&gt;"",بيانات!B1466,"")</f>
        <v/>
      </c>
      <c r="C1466" s="90" t="str">
        <f>IF(بيانات!B1466&lt;&gt;"",بيانات!C1466,"")</f>
        <v/>
      </c>
      <c r="D1466" s="91" t="str">
        <f>IF(بيانات!B1466&lt;&gt;"",بيانات!J1466,"")</f>
        <v/>
      </c>
      <c r="E1466" s="92"/>
      <c r="F1466" s="93" t="str">
        <f t="shared" si="22"/>
        <v/>
      </c>
      <c r="G1466" s="94"/>
      <c r="H1466" s="95" t="str">
        <f>IF(بيانات!B1466&lt;&gt;"",بيانات!K1466,"")</f>
        <v/>
      </c>
      <c r="I1466" s="95" t="str">
        <f>IF(بيانات!B1466&lt;&gt;"",بيانات!P1466,"")</f>
        <v/>
      </c>
    </row>
    <row r="1467" spans="1:9" ht="21.75" customHeight="1">
      <c r="A1467" s="82" t="str">
        <f>IF(بيانات!B1467&lt;&gt;"",بيانات!A1467,"")</f>
        <v/>
      </c>
      <c r="B1467" s="83" t="str">
        <f>IF(بيانات!B1467&lt;&gt;"",بيانات!B1467,"")</f>
        <v/>
      </c>
      <c r="C1467" s="83" t="str">
        <f>IF(بيانات!B1467&lt;&gt;"",بيانات!C1467,"")</f>
        <v/>
      </c>
      <c r="D1467" s="84" t="str">
        <f>IF(بيانات!B1467&lt;&gt;"",بيانات!J1467,"")</f>
        <v/>
      </c>
      <c r="E1467" s="85"/>
      <c r="F1467" s="86" t="str">
        <f t="shared" si="22"/>
        <v/>
      </c>
      <c r="G1467" s="87"/>
      <c r="H1467" s="88" t="str">
        <f>IF(بيانات!B1467&lt;&gt;"",بيانات!K1467,"")</f>
        <v/>
      </c>
      <c r="I1467" s="88" t="str">
        <f>IF(بيانات!B1467&lt;&gt;"",بيانات!P1467,"")</f>
        <v/>
      </c>
    </row>
    <row r="1468" spans="1:9" ht="21.75" customHeight="1">
      <c r="A1468" s="89" t="str">
        <f>IF(بيانات!B1468&lt;&gt;"",بيانات!A1468,"")</f>
        <v/>
      </c>
      <c r="B1468" s="90" t="str">
        <f>IF(بيانات!B1468&lt;&gt;"",بيانات!B1468,"")</f>
        <v/>
      </c>
      <c r="C1468" s="90" t="str">
        <f>IF(بيانات!B1468&lt;&gt;"",بيانات!C1468,"")</f>
        <v/>
      </c>
      <c r="D1468" s="91" t="str">
        <f>IF(بيانات!B1468&lt;&gt;"",بيانات!J1468,"")</f>
        <v/>
      </c>
      <c r="E1468" s="92"/>
      <c r="F1468" s="93" t="str">
        <f t="shared" si="22"/>
        <v/>
      </c>
      <c r="G1468" s="94"/>
      <c r="H1468" s="95" t="str">
        <f>IF(بيانات!B1468&lt;&gt;"",بيانات!K1468,"")</f>
        <v/>
      </c>
      <c r="I1468" s="95" t="str">
        <f>IF(بيانات!B1468&lt;&gt;"",بيانات!P1468,"")</f>
        <v/>
      </c>
    </row>
    <row r="1469" spans="1:9" ht="21.75" customHeight="1">
      <c r="A1469" s="82" t="str">
        <f>IF(بيانات!B1469&lt;&gt;"",بيانات!A1469,"")</f>
        <v/>
      </c>
      <c r="B1469" s="83" t="str">
        <f>IF(بيانات!B1469&lt;&gt;"",بيانات!B1469,"")</f>
        <v/>
      </c>
      <c r="C1469" s="83" t="str">
        <f>IF(بيانات!B1469&lt;&gt;"",بيانات!C1469,"")</f>
        <v/>
      </c>
      <c r="D1469" s="84" t="str">
        <f>IF(بيانات!B1469&lt;&gt;"",بيانات!J1469,"")</f>
        <v/>
      </c>
      <c r="E1469" s="85"/>
      <c r="F1469" s="86" t="str">
        <f t="shared" si="22"/>
        <v/>
      </c>
      <c r="G1469" s="87"/>
      <c r="H1469" s="88" t="str">
        <f>IF(بيانات!B1469&lt;&gt;"",بيانات!K1469,"")</f>
        <v/>
      </c>
      <c r="I1469" s="88" t="str">
        <f>IF(بيانات!B1469&lt;&gt;"",بيانات!P1469,"")</f>
        <v/>
      </c>
    </row>
    <row r="1470" spans="1:9" ht="21.75" customHeight="1">
      <c r="A1470" s="89" t="str">
        <f>IF(بيانات!B1470&lt;&gt;"",بيانات!A1470,"")</f>
        <v/>
      </c>
      <c r="B1470" s="90" t="str">
        <f>IF(بيانات!B1470&lt;&gt;"",بيانات!B1470,"")</f>
        <v/>
      </c>
      <c r="C1470" s="90" t="str">
        <f>IF(بيانات!B1470&lt;&gt;"",بيانات!C1470,"")</f>
        <v/>
      </c>
      <c r="D1470" s="91" t="str">
        <f>IF(بيانات!B1470&lt;&gt;"",بيانات!J1470,"")</f>
        <v/>
      </c>
      <c r="E1470" s="92"/>
      <c r="F1470" s="93" t="str">
        <f t="shared" si="22"/>
        <v/>
      </c>
      <c r="G1470" s="94"/>
      <c r="H1470" s="95" t="str">
        <f>IF(بيانات!B1470&lt;&gt;"",بيانات!K1470,"")</f>
        <v/>
      </c>
      <c r="I1470" s="95" t="str">
        <f>IF(بيانات!B1470&lt;&gt;"",بيانات!P1470,"")</f>
        <v/>
      </c>
    </row>
    <row r="1471" spans="1:9" ht="21.75" customHeight="1">
      <c r="A1471" s="82" t="str">
        <f>IF(بيانات!B1471&lt;&gt;"",بيانات!A1471,"")</f>
        <v/>
      </c>
      <c r="B1471" s="83" t="str">
        <f>IF(بيانات!B1471&lt;&gt;"",بيانات!B1471,"")</f>
        <v/>
      </c>
      <c r="C1471" s="83" t="str">
        <f>IF(بيانات!B1471&lt;&gt;"",بيانات!C1471,"")</f>
        <v/>
      </c>
      <c r="D1471" s="84" t="str">
        <f>IF(بيانات!B1471&lt;&gt;"",بيانات!J1471,"")</f>
        <v/>
      </c>
      <c r="E1471" s="85"/>
      <c r="F1471" s="86" t="str">
        <f t="shared" si="22"/>
        <v/>
      </c>
      <c r="G1471" s="87"/>
      <c r="H1471" s="88" t="str">
        <f>IF(بيانات!B1471&lt;&gt;"",بيانات!K1471,"")</f>
        <v/>
      </c>
      <c r="I1471" s="88" t="str">
        <f>IF(بيانات!B1471&lt;&gt;"",بيانات!P1471,"")</f>
        <v/>
      </c>
    </row>
    <row r="1472" spans="1:9" ht="21.75" customHeight="1">
      <c r="A1472" s="89" t="str">
        <f>IF(بيانات!B1472&lt;&gt;"",بيانات!A1472,"")</f>
        <v/>
      </c>
      <c r="B1472" s="90" t="str">
        <f>IF(بيانات!B1472&lt;&gt;"",بيانات!B1472,"")</f>
        <v/>
      </c>
      <c r="C1472" s="90" t="str">
        <f>IF(بيانات!B1472&lt;&gt;"",بيانات!C1472,"")</f>
        <v/>
      </c>
      <c r="D1472" s="91" t="str">
        <f>IF(بيانات!B1472&lt;&gt;"",بيانات!J1472,"")</f>
        <v/>
      </c>
      <c r="E1472" s="92"/>
      <c r="F1472" s="93" t="str">
        <f t="shared" si="22"/>
        <v/>
      </c>
      <c r="G1472" s="94"/>
      <c r="H1472" s="95" t="str">
        <f>IF(بيانات!B1472&lt;&gt;"",بيانات!K1472,"")</f>
        <v/>
      </c>
      <c r="I1472" s="95" t="str">
        <f>IF(بيانات!B1472&lt;&gt;"",بيانات!P1472,"")</f>
        <v/>
      </c>
    </row>
    <row r="1473" spans="1:9" ht="21.75" customHeight="1">
      <c r="A1473" s="82" t="str">
        <f>IF(بيانات!B1473&lt;&gt;"",بيانات!A1473,"")</f>
        <v/>
      </c>
      <c r="B1473" s="83" t="str">
        <f>IF(بيانات!B1473&lt;&gt;"",بيانات!B1473,"")</f>
        <v/>
      </c>
      <c r="C1473" s="83" t="str">
        <f>IF(بيانات!B1473&lt;&gt;"",بيانات!C1473,"")</f>
        <v/>
      </c>
      <c r="D1473" s="84" t="str">
        <f>IF(بيانات!B1473&lt;&gt;"",بيانات!J1473,"")</f>
        <v/>
      </c>
      <c r="E1473" s="85"/>
      <c r="F1473" s="86" t="str">
        <f t="shared" si="22"/>
        <v/>
      </c>
      <c r="G1473" s="87"/>
      <c r="H1473" s="88" t="str">
        <f>IF(بيانات!B1473&lt;&gt;"",بيانات!K1473,"")</f>
        <v/>
      </c>
      <c r="I1473" s="88" t="str">
        <f>IF(بيانات!B1473&lt;&gt;"",بيانات!P1473,"")</f>
        <v/>
      </c>
    </row>
    <row r="1474" spans="1:9" ht="21.75" customHeight="1">
      <c r="A1474" s="89" t="str">
        <f>IF(بيانات!B1474&lt;&gt;"",بيانات!A1474,"")</f>
        <v/>
      </c>
      <c r="B1474" s="90" t="str">
        <f>IF(بيانات!B1474&lt;&gt;"",بيانات!B1474,"")</f>
        <v/>
      </c>
      <c r="C1474" s="90" t="str">
        <f>IF(بيانات!B1474&lt;&gt;"",بيانات!C1474,"")</f>
        <v/>
      </c>
      <c r="D1474" s="91" t="str">
        <f>IF(بيانات!B1474&lt;&gt;"",بيانات!J1474,"")</f>
        <v/>
      </c>
      <c r="E1474" s="92"/>
      <c r="F1474" s="93" t="str">
        <f t="shared" si="22"/>
        <v/>
      </c>
      <c r="G1474" s="94"/>
      <c r="H1474" s="95" t="str">
        <f>IF(بيانات!B1474&lt;&gt;"",بيانات!K1474,"")</f>
        <v/>
      </c>
      <c r="I1474" s="95" t="str">
        <f>IF(بيانات!B1474&lt;&gt;"",بيانات!P1474,"")</f>
        <v/>
      </c>
    </row>
    <row r="1475" spans="1:9" ht="21.75" customHeight="1">
      <c r="A1475" s="82" t="str">
        <f>IF(بيانات!B1475&lt;&gt;"",بيانات!A1475,"")</f>
        <v/>
      </c>
      <c r="B1475" s="83" t="str">
        <f>IF(بيانات!B1475&lt;&gt;"",بيانات!B1475,"")</f>
        <v/>
      </c>
      <c r="C1475" s="83" t="str">
        <f>IF(بيانات!B1475&lt;&gt;"",بيانات!C1475,"")</f>
        <v/>
      </c>
      <c r="D1475" s="84" t="str">
        <f>IF(بيانات!B1475&lt;&gt;"",بيانات!J1475,"")</f>
        <v/>
      </c>
      <c r="E1475" s="85"/>
      <c r="F1475" s="86" t="str">
        <f t="shared" ref="F1475:F1538" si="23">IF(E1475="","",E1475+30)</f>
        <v/>
      </c>
      <c r="G1475" s="87"/>
      <c r="H1475" s="88" t="str">
        <f>IF(بيانات!B1475&lt;&gt;"",بيانات!K1475,"")</f>
        <v/>
      </c>
      <c r="I1475" s="88" t="str">
        <f>IF(بيانات!B1475&lt;&gt;"",بيانات!P1475,"")</f>
        <v/>
      </c>
    </row>
    <row r="1476" spans="1:9" ht="21.75" customHeight="1">
      <c r="A1476" s="89" t="str">
        <f>IF(بيانات!B1476&lt;&gt;"",بيانات!A1476,"")</f>
        <v/>
      </c>
      <c r="B1476" s="90" t="str">
        <f>IF(بيانات!B1476&lt;&gt;"",بيانات!B1476,"")</f>
        <v/>
      </c>
      <c r="C1476" s="90" t="str">
        <f>IF(بيانات!B1476&lt;&gt;"",بيانات!C1476,"")</f>
        <v/>
      </c>
      <c r="D1476" s="91" t="str">
        <f>IF(بيانات!B1476&lt;&gt;"",بيانات!J1476,"")</f>
        <v/>
      </c>
      <c r="E1476" s="92"/>
      <c r="F1476" s="93" t="str">
        <f t="shared" si="23"/>
        <v/>
      </c>
      <c r="G1476" s="94"/>
      <c r="H1476" s="95" t="str">
        <f>IF(بيانات!B1476&lt;&gt;"",بيانات!K1476,"")</f>
        <v/>
      </c>
      <c r="I1476" s="95" t="str">
        <f>IF(بيانات!B1476&lt;&gt;"",بيانات!P1476,"")</f>
        <v/>
      </c>
    </row>
    <row r="1477" spans="1:9" ht="21.75" customHeight="1">
      <c r="A1477" s="82" t="str">
        <f>IF(بيانات!B1477&lt;&gt;"",بيانات!A1477,"")</f>
        <v/>
      </c>
      <c r="B1477" s="83" t="str">
        <f>IF(بيانات!B1477&lt;&gt;"",بيانات!B1477,"")</f>
        <v/>
      </c>
      <c r="C1477" s="83" t="str">
        <f>IF(بيانات!B1477&lt;&gt;"",بيانات!C1477,"")</f>
        <v/>
      </c>
      <c r="D1477" s="84" t="str">
        <f>IF(بيانات!B1477&lt;&gt;"",بيانات!J1477,"")</f>
        <v/>
      </c>
      <c r="E1477" s="85"/>
      <c r="F1477" s="86" t="str">
        <f t="shared" si="23"/>
        <v/>
      </c>
      <c r="G1477" s="87"/>
      <c r="H1477" s="88" t="str">
        <f>IF(بيانات!B1477&lt;&gt;"",بيانات!K1477,"")</f>
        <v/>
      </c>
      <c r="I1477" s="88" t="str">
        <f>IF(بيانات!B1477&lt;&gt;"",بيانات!P1477,"")</f>
        <v/>
      </c>
    </row>
    <row r="1478" spans="1:9" ht="21.75" customHeight="1">
      <c r="A1478" s="89" t="str">
        <f>IF(بيانات!B1478&lt;&gt;"",بيانات!A1478,"")</f>
        <v/>
      </c>
      <c r="B1478" s="90" t="str">
        <f>IF(بيانات!B1478&lt;&gt;"",بيانات!B1478,"")</f>
        <v/>
      </c>
      <c r="C1478" s="90" t="str">
        <f>IF(بيانات!B1478&lt;&gt;"",بيانات!C1478,"")</f>
        <v/>
      </c>
      <c r="D1478" s="91" t="str">
        <f>IF(بيانات!B1478&lt;&gt;"",بيانات!J1478,"")</f>
        <v/>
      </c>
      <c r="E1478" s="92"/>
      <c r="F1478" s="93" t="str">
        <f t="shared" si="23"/>
        <v/>
      </c>
      <c r="G1478" s="94"/>
      <c r="H1478" s="95" t="str">
        <f>IF(بيانات!B1478&lt;&gt;"",بيانات!K1478,"")</f>
        <v/>
      </c>
      <c r="I1478" s="95" t="str">
        <f>IF(بيانات!B1478&lt;&gt;"",بيانات!P1478,"")</f>
        <v/>
      </c>
    </row>
    <row r="1479" spans="1:9" ht="21.75" customHeight="1">
      <c r="A1479" s="82" t="str">
        <f>IF(بيانات!B1479&lt;&gt;"",بيانات!A1479,"")</f>
        <v/>
      </c>
      <c r="B1479" s="83" t="str">
        <f>IF(بيانات!B1479&lt;&gt;"",بيانات!B1479,"")</f>
        <v/>
      </c>
      <c r="C1479" s="83" t="str">
        <f>IF(بيانات!B1479&lt;&gt;"",بيانات!C1479,"")</f>
        <v/>
      </c>
      <c r="D1479" s="84" t="str">
        <f>IF(بيانات!B1479&lt;&gt;"",بيانات!J1479,"")</f>
        <v/>
      </c>
      <c r="E1479" s="85"/>
      <c r="F1479" s="86" t="str">
        <f t="shared" si="23"/>
        <v/>
      </c>
      <c r="G1479" s="87"/>
      <c r="H1479" s="88" t="str">
        <f>IF(بيانات!B1479&lt;&gt;"",بيانات!K1479,"")</f>
        <v/>
      </c>
      <c r="I1479" s="88" t="str">
        <f>IF(بيانات!B1479&lt;&gt;"",بيانات!P1479,"")</f>
        <v/>
      </c>
    </row>
    <row r="1480" spans="1:9" ht="21.75" customHeight="1">
      <c r="A1480" s="89" t="str">
        <f>IF(بيانات!B1480&lt;&gt;"",بيانات!A1480,"")</f>
        <v/>
      </c>
      <c r="B1480" s="90" t="str">
        <f>IF(بيانات!B1480&lt;&gt;"",بيانات!B1480,"")</f>
        <v/>
      </c>
      <c r="C1480" s="90" t="str">
        <f>IF(بيانات!B1480&lt;&gt;"",بيانات!C1480,"")</f>
        <v/>
      </c>
      <c r="D1480" s="91" t="str">
        <f>IF(بيانات!B1480&lt;&gt;"",بيانات!J1480,"")</f>
        <v/>
      </c>
      <c r="E1480" s="92"/>
      <c r="F1480" s="93" t="str">
        <f t="shared" si="23"/>
        <v/>
      </c>
      <c r="G1480" s="94"/>
      <c r="H1480" s="95" t="str">
        <f>IF(بيانات!B1480&lt;&gt;"",بيانات!K1480,"")</f>
        <v/>
      </c>
      <c r="I1480" s="95" t="str">
        <f>IF(بيانات!B1480&lt;&gt;"",بيانات!P1480,"")</f>
        <v/>
      </c>
    </row>
    <row r="1481" spans="1:9" ht="21.75" customHeight="1">
      <c r="A1481" s="82" t="str">
        <f>IF(بيانات!B1481&lt;&gt;"",بيانات!A1481,"")</f>
        <v/>
      </c>
      <c r="B1481" s="83" t="str">
        <f>IF(بيانات!B1481&lt;&gt;"",بيانات!B1481,"")</f>
        <v/>
      </c>
      <c r="C1481" s="83" t="str">
        <f>IF(بيانات!B1481&lt;&gt;"",بيانات!C1481,"")</f>
        <v/>
      </c>
      <c r="D1481" s="84" t="str">
        <f>IF(بيانات!B1481&lt;&gt;"",بيانات!J1481,"")</f>
        <v/>
      </c>
      <c r="E1481" s="85"/>
      <c r="F1481" s="86" t="str">
        <f t="shared" si="23"/>
        <v/>
      </c>
      <c r="G1481" s="87"/>
      <c r="H1481" s="88" t="str">
        <f>IF(بيانات!B1481&lt;&gt;"",بيانات!K1481,"")</f>
        <v/>
      </c>
      <c r="I1481" s="88" t="str">
        <f>IF(بيانات!B1481&lt;&gt;"",بيانات!P1481,"")</f>
        <v/>
      </c>
    </row>
    <row r="1482" spans="1:9" ht="21.75" customHeight="1">
      <c r="A1482" s="89" t="str">
        <f>IF(بيانات!B1482&lt;&gt;"",بيانات!A1482,"")</f>
        <v/>
      </c>
      <c r="B1482" s="90" t="str">
        <f>IF(بيانات!B1482&lt;&gt;"",بيانات!B1482,"")</f>
        <v/>
      </c>
      <c r="C1482" s="90" t="str">
        <f>IF(بيانات!B1482&lt;&gt;"",بيانات!C1482,"")</f>
        <v/>
      </c>
      <c r="D1482" s="91" t="str">
        <f>IF(بيانات!B1482&lt;&gt;"",بيانات!J1482,"")</f>
        <v/>
      </c>
      <c r="E1482" s="92"/>
      <c r="F1482" s="93" t="str">
        <f t="shared" si="23"/>
        <v/>
      </c>
      <c r="G1482" s="94"/>
      <c r="H1482" s="95" t="str">
        <f>IF(بيانات!B1482&lt;&gt;"",بيانات!K1482,"")</f>
        <v/>
      </c>
      <c r="I1482" s="95" t="str">
        <f>IF(بيانات!B1482&lt;&gt;"",بيانات!P1482,"")</f>
        <v/>
      </c>
    </row>
    <row r="1483" spans="1:9" ht="21.75" customHeight="1">
      <c r="A1483" s="82" t="str">
        <f>IF(بيانات!B1483&lt;&gt;"",بيانات!A1483,"")</f>
        <v/>
      </c>
      <c r="B1483" s="83" t="str">
        <f>IF(بيانات!B1483&lt;&gt;"",بيانات!B1483,"")</f>
        <v/>
      </c>
      <c r="C1483" s="83" t="str">
        <f>IF(بيانات!B1483&lt;&gt;"",بيانات!C1483,"")</f>
        <v/>
      </c>
      <c r="D1483" s="84" t="str">
        <f>IF(بيانات!B1483&lt;&gt;"",بيانات!J1483,"")</f>
        <v/>
      </c>
      <c r="E1483" s="85"/>
      <c r="F1483" s="86" t="str">
        <f t="shared" si="23"/>
        <v/>
      </c>
      <c r="G1483" s="87"/>
      <c r="H1483" s="88" t="str">
        <f>IF(بيانات!B1483&lt;&gt;"",بيانات!K1483,"")</f>
        <v/>
      </c>
      <c r="I1483" s="88" t="str">
        <f>IF(بيانات!B1483&lt;&gt;"",بيانات!P1483,"")</f>
        <v/>
      </c>
    </row>
    <row r="1484" spans="1:9" ht="21.75" customHeight="1">
      <c r="A1484" s="89" t="str">
        <f>IF(بيانات!B1484&lt;&gt;"",بيانات!A1484,"")</f>
        <v/>
      </c>
      <c r="B1484" s="90" t="str">
        <f>IF(بيانات!B1484&lt;&gt;"",بيانات!B1484,"")</f>
        <v/>
      </c>
      <c r="C1484" s="90" t="str">
        <f>IF(بيانات!B1484&lt;&gt;"",بيانات!C1484,"")</f>
        <v/>
      </c>
      <c r="D1484" s="91" t="str">
        <f>IF(بيانات!B1484&lt;&gt;"",بيانات!J1484,"")</f>
        <v/>
      </c>
      <c r="E1484" s="92"/>
      <c r="F1484" s="93" t="str">
        <f t="shared" si="23"/>
        <v/>
      </c>
      <c r="G1484" s="94"/>
      <c r="H1484" s="95" t="str">
        <f>IF(بيانات!B1484&lt;&gt;"",بيانات!K1484,"")</f>
        <v/>
      </c>
      <c r="I1484" s="95" t="str">
        <f>IF(بيانات!B1484&lt;&gt;"",بيانات!P1484,"")</f>
        <v/>
      </c>
    </row>
    <row r="1485" spans="1:9" ht="21.75" customHeight="1">
      <c r="A1485" s="82" t="str">
        <f>IF(بيانات!B1485&lt;&gt;"",بيانات!A1485,"")</f>
        <v/>
      </c>
      <c r="B1485" s="83" t="str">
        <f>IF(بيانات!B1485&lt;&gt;"",بيانات!B1485,"")</f>
        <v/>
      </c>
      <c r="C1485" s="83" t="str">
        <f>IF(بيانات!B1485&lt;&gt;"",بيانات!C1485,"")</f>
        <v/>
      </c>
      <c r="D1485" s="84" t="str">
        <f>IF(بيانات!B1485&lt;&gt;"",بيانات!J1485,"")</f>
        <v/>
      </c>
      <c r="E1485" s="85"/>
      <c r="F1485" s="86" t="str">
        <f t="shared" si="23"/>
        <v/>
      </c>
      <c r="G1485" s="87"/>
      <c r="H1485" s="88" t="str">
        <f>IF(بيانات!B1485&lt;&gt;"",بيانات!K1485,"")</f>
        <v/>
      </c>
      <c r="I1485" s="88" t="str">
        <f>IF(بيانات!B1485&lt;&gt;"",بيانات!P1485,"")</f>
        <v/>
      </c>
    </row>
    <row r="1486" spans="1:9" ht="21.75" customHeight="1">
      <c r="A1486" s="89" t="str">
        <f>IF(بيانات!B1486&lt;&gt;"",بيانات!A1486,"")</f>
        <v/>
      </c>
      <c r="B1486" s="90" t="str">
        <f>IF(بيانات!B1486&lt;&gt;"",بيانات!B1486,"")</f>
        <v/>
      </c>
      <c r="C1486" s="90" t="str">
        <f>IF(بيانات!B1486&lt;&gt;"",بيانات!C1486,"")</f>
        <v/>
      </c>
      <c r="D1486" s="91" t="str">
        <f>IF(بيانات!B1486&lt;&gt;"",بيانات!J1486,"")</f>
        <v/>
      </c>
      <c r="E1486" s="92"/>
      <c r="F1486" s="93" t="str">
        <f t="shared" si="23"/>
        <v/>
      </c>
      <c r="G1486" s="94"/>
      <c r="H1486" s="95" t="str">
        <f>IF(بيانات!B1486&lt;&gt;"",بيانات!K1486,"")</f>
        <v/>
      </c>
      <c r="I1486" s="95" t="str">
        <f>IF(بيانات!B1486&lt;&gt;"",بيانات!P1486,"")</f>
        <v/>
      </c>
    </row>
    <row r="1487" spans="1:9" ht="21.75" customHeight="1">
      <c r="A1487" s="82" t="str">
        <f>IF(بيانات!B1487&lt;&gt;"",بيانات!A1487,"")</f>
        <v/>
      </c>
      <c r="B1487" s="83" t="str">
        <f>IF(بيانات!B1487&lt;&gt;"",بيانات!B1487,"")</f>
        <v/>
      </c>
      <c r="C1487" s="83" t="str">
        <f>IF(بيانات!B1487&lt;&gt;"",بيانات!C1487,"")</f>
        <v/>
      </c>
      <c r="D1487" s="84" t="str">
        <f>IF(بيانات!B1487&lt;&gt;"",بيانات!J1487,"")</f>
        <v/>
      </c>
      <c r="E1487" s="85"/>
      <c r="F1487" s="86" t="str">
        <f t="shared" si="23"/>
        <v/>
      </c>
      <c r="G1487" s="87"/>
      <c r="H1487" s="88" t="str">
        <f>IF(بيانات!B1487&lt;&gt;"",بيانات!K1487,"")</f>
        <v/>
      </c>
      <c r="I1487" s="88" t="str">
        <f>IF(بيانات!B1487&lt;&gt;"",بيانات!P1487,"")</f>
        <v/>
      </c>
    </row>
    <row r="1488" spans="1:9" ht="21.75" customHeight="1">
      <c r="A1488" s="89" t="str">
        <f>IF(بيانات!B1488&lt;&gt;"",بيانات!A1488,"")</f>
        <v/>
      </c>
      <c r="B1488" s="90" t="str">
        <f>IF(بيانات!B1488&lt;&gt;"",بيانات!B1488,"")</f>
        <v/>
      </c>
      <c r="C1488" s="90" t="str">
        <f>IF(بيانات!B1488&lt;&gt;"",بيانات!C1488,"")</f>
        <v/>
      </c>
      <c r="D1488" s="91" t="str">
        <f>IF(بيانات!B1488&lt;&gt;"",بيانات!J1488,"")</f>
        <v/>
      </c>
      <c r="E1488" s="92"/>
      <c r="F1488" s="93" t="str">
        <f t="shared" si="23"/>
        <v/>
      </c>
      <c r="G1488" s="94"/>
      <c r="H1488" s="95" t="str">
        <f>IF(بيانات!B1488&lt;&gt;"",بيانات!K1488,"")</f>
        <v/>
      </c>
      <c r="I1488" s="95" t="str">
        <f>IF(بيانات!B1488&lt;&gt;"",بيانات!P1488,"")</f>
        <v/>
      </c>
    </row>
    <row r="1489" spans="1:9" ht="21.75" customHeight="1">
      <c r="A1489" s="82" t="str">
        <f>IF(بيانات!B1489&lt;&gt;"",بيانات!A1489,"")</f>
        <v/>
      </c>
      <c r="B1489" s="83" t="str">
        <f>IF(بيانات!B1489&lt;&gt;"",بيانات!B1489,"")</f>
        <v/>
      </c>
      <c r="C1489" s="83" t="str">
        <f>IF(بيانات!B1489&lt;&gt;"",بيانات!C1489,"")</f>
        <v/>
      </c>
      <c r="D1489" s="84" t="str">
        <f>IF(بيانات!B1489&lt;&gt;"",بيانات!J1489,"")</f>
        <v/>
      </c>
      <c r="E1489" s="85"/>
      <c r="F1489" s="86" t="str">
        <f t="shared" si="23"/>
        <v/>
      </c>
      <c r="G1489" s="87"/>
      <c r="H1489" s="88" t="str">
        <f>IF(بيانات!B1489&lt;&gt;"",بيانات!K1489,"")</f>
        <v/>
      </c>
      <c r="I1489" s="88" t="str">
        <f>IF(بيانات!B1489&lt;&gt;"",بيانات!P1489,"")</f>
        <v/>
      </c>
    </row>
    <row r="1490" spans="1:9" ht="21.75" customHeight="1">
      <c r="A1490" s="89" t="str">
        <f>IF(بيانات!B1490&lt;&gt;"",بيانات!A1490,"")</f>
        <v/>
      </c>
      <c r="B1490" s="90" t="str">
        <f>IF(بيانات!B1490&lt;&gt;"",بيانات!B1490,"")</f>
        <v/>
      </c>
      <c r="C1490" s="90" t="str">
        <f>IF(بيانات!B1490&lt;&gt;"",بيانات!C1490,"")</f>
        <v/>
      </c>
      <c r="D1490" s="91" t="str">
        <f>IF(بيانات!B1490&lt;&gt;"",بيانات!J1490,"")</f>
        <v/>
      </c>
      <c r="E1490" s="92"/>
      <c r="F1490" s="93" t="str">
        <f t="shared" si="23"/>
        <v/>
      </c>
      <c r="G1490" s="94"/>
      <c r="H1490" s="95" t="str">
        <f>IF(بيانات!B1490&lt;&gt;"",بيانات!K1490,"")</f>
        <v/>
      </c>
      <c r="I1490" s="95" t="str">
        <f>IF(بيانات!B1490&lt;&gt;"",بيانات!P1490,"")</f>
        <v/>
      </c>
    </row>
    <row r="1491" spans="1:9" ht="21.75" customHeight="1">
      <c r="A1491" s="82" t="str">
        <f>IF(بيانات!B1491&lt;&gt;"",بيانات!A1491,"")</f>
        <v/>
      </c>
      <c r="B1491" s="83" t="str">
        <f>IF(بيانات!B1491&lt;&gt;"",بيانات!B1491,"")</f>
        <v/>
      </c>
      <c r="C1491" s="83" t="str">
        <f>IF(بيانات!B1491&lt;&gt;"",بيانات!C1491,"")</f>
        <v/>
      </c>
      <c r="D1491" s="84" t="str">
        <f>IF(بيانات!B1491&lt;&gt;"",بيانات!J1491,"")</f>
        <v/>
      </c>
      <c r="E1491" s="85"/>
      <c r="F1491" s="86" t="str">
        <f t="shared" si="23"/>
        <v/>
      </c>
      <c r="G1491" s="87"/>
      <c r="H1491" s="88" t="str">
        <f>IF(بيانات!B1491&lt;&gt;"",بيانات!K1491,"")</f>
        <v/>
      </c>
      <c r="I1491" s="88" t="str">
        <f>IF(بيانات!B1491&lt;&gt;"",بيانات!P1491,"")</f>
        <v/>
      </c>
    </row>
    <row r="1492" spans="1:9" ht="21.75" customHeight="1">
      <c r="A1492" s="89" t="str">
        <f>IF(بيانات!B1492&lt;&gt;"",بيانات!A1492,"")</f>
        <v/>
      </c>
      <c r="B1492" s="90" t="str">
        <f>IF(بيانات!B1492&lt;&gt;"",بيانات!B1492,"")</f>
        <v/>
      </c>
      <c r="C1492" s="90" t="str">
        <f>IF(بيانات!B1492&lt;&gt;"",بيانات!C1492,"")</f>
        <v/>
      </c>
      <c r="D1492" s="91" t="str">
        <f>IF(بيانات!B1492&lt;&gt;"",بيانات!J1492,"")</f>
        <v/>
      </c>
      <c r="E1492" s="92"/>
      <c r="F1492" s="93" t="str">
        <f t="shared" si="23"/>
        <v/>
      </c>
      <c r="G1492" s="94"/>
      <c r="H1492" s="95" t="str">
        <f>IF(بيانات!B1492&lt;&gt;"",بيانات!K1492,"")</f>
        <v/>
      </c>
      <c r="I1492" s="95" t="str">
        <f>IF(بيانات!B1492&lt;&gt;"",بيانات!P1492,"")</f>
        <v/>
      </c>
    </row>
    <row r="1493" spans="1:9" ht="21.75" customHeight="1">
      <c r="A1493" s="82" t="str">
        <f>IF(بيانات!B1493&lt;&gt;"",بيانات!A1493,"")</f>
        <v/>
      </c>
      <c r="B1493" s="83" t="str">
        <f>IF(بيانات!B1493&lt;&gt;"",بيانات!B1493,"")</f>
        <v/>
      </c>
      <c r="C1493" s="83" t="str">
        <f>IF(بيانات!B1493&lt;&gt;"",بيانات!C1493,"")</f>
        <v/>
      </c>
      <c r="D1493" s="84" t="str">
        <f>IF(بيانات!B1493&lt;&gt;"",بيانات!J1493,"")</f>
        <v/>
      </c>
      <c r="E1493" s="85"/>
      <c r="F1493" s="86" t="str">
        <f t="shared" si="23"/>
        <v/>
      </c>
      <c r="G1493" s="87"/>
      <c r="H1493" s="88" t="str">
        <f>IF(بيانات!B1493&lt;&gt;"",بيانات!K1493,"")</f>
        <v/>
      </c>
      <c r="I1493" s="88" t="str">
        <f>IF(بيانات!B1493&lt;&gt;"",بيانات!P1493,"")</f>
        <v/>
      </c>
    </row>
    <row r="1494" spans="1:9" ht="21.75" customHeight="1">
      <c r="A1494" s="89" t="str">
        <f>IF(بيانات!B1494&lt;&gt;"",بيانات!A1494,"")</f>
        <v/>
      </c>
      <c r="B1494" s="90" t="str">
        <f>IF(بيانات!B1494&lt;&gt;"",بيانات!B1494,"")</f>
        <v/>
      </c>
      <c r="C1494" s="90" t="str">
        <f>IF(بيانات!B1494&lt;&gt;"",بيانات!C1494,"")</f>
        <v/>
      </c>
      <c r="D1494" s="91" t="str">
        <f>IF(بيانات!B1494&lt;&gt;"",بيانات!J1494,"")</f>
        <v/>
      </c>
      <c r="E1494" s="92"/>
      <c r="F1494" s="93" t="str">
        <f t="shared" si="23"/>
        <v/>
      </c>
      <c r="G1494" s="94"/>
      <c r="H1494" s="95" t="str">
        <f>IF(بيانات!B1494&lt;&gt;"",بيانات!K1494,"")</f>
        <v/>
      </c>
      <c r="I1494" s="95" t="str">
        <f>IF(بيانات!B1494&lt;&gt;"",بيانات!P1494,"")</f>
        <v/>
      </c>
    </row>
    <row r="1495" spans="1:9" ht="21.75" customHeight="1">
      <c r="A1495" s="82" t="str">
        <f>IF(بيانات!B1495&lt;&gt;"",بيانات!A1495,"")</f>
        <v/>
      </c>
      <c r="B1495" s="83" t="str">
        <f>IF(بيانات!B1495&lt;&gt;"",بيانات!B1495,"")</f>
        <v/>
      </c>
      <c r="C1495" s="83" t="str">
        <f>IF(بيانات!B1495&lt;&gt;"",بيانات!C1495,"")</f>
        <v/>
      </c>
      <c r="D1495" s="84" t="str">
        <f>IF(بيانات!B1495&lt;&gt;"",بيانات!J1495,"")</f>
        <v/>
      </c>
      <c r="E1495" s="85"/>
      <c r="F1495" s="86" t="str">
        <f t="shared" si="23"/>
        <v/>
      </c>
      <c r="G1495" s="87"/>
      <c r="H1495" s="88" t="str">
        <f>IF(بيانات!B1495&lt;&gt;"",بيانات!K1495,"")</f>
        <v/>
      </c>
      <c r="I1495" s="88" t="str">
        <f>IF(بيانات!B1495&lt;&gt;"",بيانات!P1495,"")</f>
        <v/>
      </c>
    </row>
    <row r="1496" spans="1:9" ht="21.75" customHeight="1">
      <c r="A1496" s="89" t="str">
        <f>IF(بيانات!B1496&lt;&gt;"",بيانات!A1496,"")</f>
        <v/>
      </c>
      <c r="B1496" s="90" t="str">
        <f>IF(بيانات!B1496&lt;&gt;"",بيانات!B1496,"")</f>
        <v/>
      </c>
      <c r="C1496" s="90" t="str">
        <f>IF(بيانات!B1496&lt;&gt;"",بيانات!C1496,"")</f>
        <v/>
      </c>
      <c r="D1496" s="91" t="str">
        <f>IF(بيانات!B1496&lt;&gt;"",بيانات!J1496,"")</f>
        <v/>
      </c>
      <c r="E1496" s="92"/>
      <c r="F1496" s="93" t="str">
        <f t="shared" si="23"/>
        <v/>
      </c>
      <c r="G1496" s="94"/>
      <c r="H1496" s="95" t="str">
        <f>IF(بيانات!B1496&lt;&gt;"",بيانات!K1496,"")</f>
        <v/>
      </c>
      <c r="I1496" s="95" t="str">
        <f>IF(بيانات!B1496&lt;&gt;"",بيانات!P1496,"")</f>
        <v/>
      </c>
    </row>
    <row r="1497" spans="1:9" ht="21.75" customHeight="1">
      <c r="A1497" s="82" t="str">
        <f>IF(بيانات!B1497&lt;&gt;"",بيانات!A1497,"")</f>
        <v/>
      </c>
      <c r="B1497" s="83" t="str">
        <f>IF(بيانات!B1497&lt;&gt;"",بيانات!B1497,"")</f>
        <v/>
      </c>
      <c r="C1497" s="83" t="str">
        <f>IF(بيانات!B1497&lt;&gt;"",بيانات!C1497,"")</f>
        <v/>
      </c>
      <c r="D1497" s="84" t="str">
        <f>IF(بيانات!B1497&lt;&gt;"",بيانات!J1497,"")</f>
        <v/>
      </c>
      <c r="E1497" s="85"/>
      <c r="F1497" s="86" t="str">
        <f t="shared" si="23"/>
        <v/>
      </c>
      <c r="G1497" s="87"/>
      <c r="H1497" s="88" t="str">
        <f>IF(بيانات!B1497&lt;&gt;"",بيانات!K1497,"")</f>
        <v/>
      </c>
      <c r="I1497" s="88" t="str">
        <f>IF(بيانات!B1497&lt;&gt;"",بيانات!P1497,"")</f>
        <v/>
      </c>
    </row>
    <row r="1498" spans="1:9" ht="21.75" customHeight="1">
      <c r="A1498" s="89" t="str">
        <f>IF(بيانات!B1498&lt;&gt;"",بيانات!A1498,"")</f>
        <v/>
      </c>
      <c r="B1498" s="90" t="str">
        <f>IF(بيانات!B1498&lt;&gt;"",بيانات!B1498,"")</f>
        <v/>
      </c>
      <c r="C1498" s="90" t="str">
        <f>IF(بيانات!B1498&lt;&gt;"",بيانات!C1498,"")</f>
        <v/>
      </c>
      <c r="D1498" s="91" t="str">
        <f>IF(بيانات!B1498&lt;&gt;"",بيانات!J1498,"")</f>
        <v/>
      </c>
      <c r="E1498" s="92"/>
      <c r="F1498" s="93" t="str">
        <f t="shared" si="23"/>
        <v/>
      </c>
      <c r="G1498" s="94"/>
      <c r="H1498" s="95" t="str">
        <f>IF(بيانات!B1498&lt;&gt;"",بيانات!K1498,"")</f>
        <v/>
      </c>
      <c r="I1498" s="95" t="str">
        <f>IF(بيانات!B1498&lt;&gt;"",بيانات!P1498,"")</f>
        <v/>
      </c>
    </row>
    <row r="1499" spans="1:9" ht="21.75" customHeight="1">
      <c r="A1499" s="82" t="str">
        <f>IF(بيانات!B1499&lt;&gt;"",بيانات!A1499,"")</f>
        <v/>
      </c>
      <c r="B1499" s="83" t="str">
        <f>IF(بيانات!B1499&lt;&gt;"",بيانات!B1499,"")</f>
        <v/>
      </c>
      <c r="C1499" s="83" t="str">
        <f>IF(بيانات!B1499&lt;&gt;"",بيانات!C1499,"")</f>
        <v/>
      </c>
      <c r="D1499" s="84" t="str">
        <f>IF(بيانات!B1499&lt;&gt;"",بيانات!J1499,"")</f>
        <v/>
      </c>
      <c r="E1499" s="85"/>
      <c r="F1499" s="86" t="str">
        <f t="shared" si="23"/>
        <v/>
      </c>
      <c r="G1499" s="87"/>
      <c r="H1499" s="88" t="str">
        <f>IF(بيانات!B1499&lt;&gt;"",بيانات!K1499,"")</f>
        <v/>
      </c>
      <c r="I1499" s="88" t="str">
        <f>IF(بيانات!B1499&lt;&gt;"",بيانات!P1499,"")</f>
        <v/>
      </c>
    </row>
    <row r="1500" spans="1:9" ht="21.75" customHeight="1">
      <c r="A1500" s="89" t="str">
        <f>IF(بيانات!B1500&lt;&gt;"",بيانات!A1500,"")</f>
        <v/>
      </c>
      <c r="B1500" s="90" t="str">
        <f>IF(بيانات!B1500&lt;&gt;"",بيانات!B1500,"")</f>
        <v/>
      </c>
      <c r="C1500" s="90" t="str">
        <f>IF(بيانات!B1500&lt;&gt;"",بيانات!C1500,"")</f>
        <v/>
      </c>
      <c r="D1500" s="91" t="str">
        <f>IF(بيانات!B1500&lt;&gt;"",بيانات!J1500,"")</f>
        <v/>
      </c>
      <c r="E1500" s="92"/>
      <c r="F1500" s="93" t="str">
        <f t="shared" si="23"/>
        <v/>
      </c>
      <c r="G1500" s="94"/>
      <c r="H1500" s="95" t="str">
        <f>IF(بيانات!B1500&lt;&gt;"",بيانات!K1500,"")</f>
        <v/>
      </c>
      <c r="I1500" s="95" t="str">
        <f>IF(بيانات!B1500&lt;&gt;"",بيانات!P1500,"")</f>
        <v/>
      </c>
    </row>
    <row r="1501" spans="1:9" ht="21.75" customHeight="1">
      <c r="A1501" s="82" t="str">
        <f>IF(بيانات!B1501&lt;&gt;"",بيانات!A1501,"")</f>
        <v/>
      </c>
      <c r="B1501" s="83" t="str">
        <f>IF(بيانات!B1501&lt;&gt;"",بيانات!B1501,"")</f>
        <v/>
      </c>
      <c r="C1501" s="83" t="str">
        <f>IF(بيانات!B1501&lt;&gt;"",بيانات!C1501,"")</f>
        <v/>
      </c>
      <c r="D1501" s="84" t="str">
        <f>IF(بيانات!B1501&lt;&gt;"",بيانات!J1501,"")</f>
        <v/>
      </c>
      <c r="E1501" s="85"/>
      <c r="F1501" s="86" t="str">
        <f t="shared" si="23"/>
        <v/>
      </c>
      <c r="G1501" s="87"/>
      <c r="H1501" s="88" t="str">
        <f>IF(بيانات!B1501&lt;&gt;"",بيانات!K1501,"")</f>
        <v/>
      </c>
      <c r="I1501" s="88" t="str">
        <f>IF(بيانات!B1501&lt;&gt;"",بيانات!P1501,"")</f>
        <v/>
      </c>
    </row>
    <row r="1502" spans="1:9" ht="21.75" customHeight="1">
      <c r="A1502" s="89" t="str">
        <f>IF(بيانات!B1502&lt;&gt;"",بيانات!A1502,"")</f>
        <v/>
      </c>
      <c r="B1502" s="90" t="str">
        <f>IF(بيانات!B1502&lt;&gt;"",بيانات!B1502,"")</f>
        <v/>
      </c>
      <c r="C1502" s="90" t="str">
        <f>IF(بيانات!B1502&lt;&gt;"",بيانات!C1502,"")</f>
        <v/>
      </c>
      <c r="D1502" s="91" t="str">
        <f>IF(بيانات!B1502&lt;&gt;"",بيانات!J1502,"")</f>
        <v/>
      </c>
      <c r="E1502" s="92"/>
      <c r="F1502" s="93" t="str">
        <f t="shared" si="23"/>
        <v/>
      </c>
      <c r="G1502" s="94"/>
      <c r="H1502" s="95" t="str">
        <f>IF(بيانات!B1502&lt;&gt;"",بيانات!K1502,"")</f>
        <v/>
      </c>
      <c r="I1502" s="95" t="str">
        <f>IF(بيانات!B1502&lt;&gt;"",بيانات!P1502,"")</f>
        <v/>
      </c>
    </row>
    <row r="1503" spans="1:9" ht="21.75" customHeight="1">
      <c r="A1503" s="82" t="str">
        <f>IF(بيانات!B1503&lt;&gt;"",بيانات!A1503,"")</f>
        <v/>
      </c>
      <c r="B1503" s="83" t="str">
        <f>IF(بيانات!B1503&lt;&gt;"",بيانات!B1503,"")</f>
        <v/>
      </c>
      <c r="C1503" s="83" t="str">
        <f>IF(بيانات!B1503&lt;&gt;"",بيانات!C1503,"")</f>
        <v/>
      </c>
      <c r="D1503" s="84" t="str">
        <f>IF(بيانات!B1503&lt;&gt;"",بيانات!J1503,"")</f>
        <v/>
      </c>
      <c r="E1503" s="85"/>
      <c r="F1503" s="86" t="str">
        <f t="shared" si="23"/>
        <v/>
      </c>
      <c r="G1503" s="87"/>
      <c r="H1503" s="88" t="str">
        <f>IF(بيانات!B1503&lt;&gt;"",بيانات!K1503,"")</f>
        <v/>
      </c>
      <c r="I1503" s="88" t="str">
        <f>IF(بيانات!B1503&lt;&gt;"",بيانات!P1503,"")</f>
        <v/>
      </c>
    </row>
    <row r="1504" spans="1:9" ht="21.75" customHeight="1">
      <c r="A1504" s="89" t="str">
        <f>IF(بيانات!B1504&lt;&gt;"",بيانات!A1504,"")</f>
        <v/>
      </c>
      <c r="B1504" s="90" t="str">
        <f>IF(بيانات!B1504&lt;&gt;"",بيانات!B1504,"")</f>
        <v/>
      </c>
      <c r="C1504" s="90" t="str">
        <f>IF(بيانات!B1504&lt;&gt;"",بيانات!C1504,"")</f>
        <v/>
      </c>
      <c r="D1504" s="91" t="str">
        <f>IF(بيانات!B1504&lt;&gt;"",بيانات!J1504,"")</f>
        <v/>
      </c>
      <c r="E1504" s="92"/>
      <c r="F1504" s="93" t="str">
        <f t="shared" si="23"/>
        <v/>
      </c>
      <c r="G1504" s="94"/>
      <c r="H1504" s="95" t="str">
        <f>IF(بيانات!B1504&lt;&gt;"",بيانات!K1504,"")</f>
        <v/>
      </c>
      <c r="I1504" s="95" t="str">
        <f>IF(بيانات!B1504&lt;&gt;"",بيانات!P1504,"")</f>
        <v/>
      </c>
    </row>
    <row r="1505" spans="1:9" ht="21.75" customHeight="1">
      <c r="A1505" s="82" t="str">
        <f>IF(بيانات!B1505&lt;&gt;"",بيانات!A1505,"")</f>
        <v/>
      </c>
      <c r="B1505" s="83" t="str">
        <f>IF(بيانات!B1505&lt;&gt;"",بيانات!B1505,"")</f>
        <v/>
      </c>
      <c r="C1505" s="83" t="str">
        <f>IF(بيانات!B1505&lt;&gt;"",بيانات!C1505,"")</f>
        <v/>
      </c>
      <c r="D1505" s="84" t="str">
        <f>IF(بيانات!B1505&lt;&gt;"",بيانات!J1505,"")</f>
        <v/>
      </c>
      <c r="E1505" s="85"/>
      <c r="F1505" s="86" t="str">
        <f t="shared" si="23"/>
        <v/>
      </c>
      <c r="G1505" s="87"/>
      <c r="H1505" s="88" t="str">
        <f>IF(بيانات!B1505&lt;&gt;"",بيانات!K1505,"")</f>
        <v/>
      </c>
      <c r="I1505" s="88" t="str">
        <f>IF(بيانات!B1505&lt;&gt;"",بيانات!P1505,"")</f>
        <v/>
      </c>
    </row>
    <row r="1506" spans="1:9" ht="21.75" customHeight="1">
      <c r="A1506" s="89" t="str">
        <f>IF(بيانات!B1506&lt;&gt;"",بيانات!A1506,"")</f>
        <v/>
      </c>
      <c r="B1506" s="90" t="str">
        <f>IF(بيانات!B1506&lt;&gt;"",بيانات!B1506,"")</f>
        <v/>
      </c>
      <c r="C1506" s="90" t="str">
        <f>IF(بيانات!B1506&lt;&gt;"",بيانات!C1506,"")</f>
        <v/>
      </c>
      <c r="D1506" s="91" t="str">
        <f>IF(بيانات!B1506&lt;&gt;"",بيانات!J1506,"")</f>
        <v/>
      </c>
      <c r="E1506" s="92"/>
      <c r="F1506" s="93" t="str">
        <f t="shared" si="23"/>
        <v/>
      </c>
      <c r="G1506" s="94"/>
      <c r="H1506" s="95" t="str">
        <f>IF(بيانات!B1506&lt;&gt;"",بيانات!K1506,"")</f>
        <v/>
      </c>
      <c r="I1506" s="95" t="str">
        <f>IF(بيانات!B1506&lt;&gt;"",بيانات!P1506,"")</f>
        <v/>
      </c>
    </row>
    <row r="1507" spans="1:9" ht="21.75" customHeight="1">
      <c r="A1507" s="82" t="str">
        <f>IF(بيانات!B1507&lt;&gt;"",بيانات!A1507,"")</f>
        <v/>
      </c>
      <c r="B1507" s="83" t="str">
        <f>IF(بيانات!B1507&lt;&gt;"",بيانات!B1507,"")</f>
        <v/>
      </c>
      <c r="C1507" s="83" t="str">
        <f>IF(بيانات!B1507&lt;&gt;"",بيانات!C1507,"")</f>
        <v/>
      </c>
      <c r="D1507" s="84" t="str">
        <f>IF(بيانات!B1507&lt;&gt;"",بيانات!J1507,"")</f>
        <v/>
      </c>
      <c r="E1507" s="85"/>
      <c r="F1507" s="86" t="str">
        <f t="shared" si="23"/>
        <v/>
      </c>
      <c r="G1507" s="87"/>
      <c r="H1507" s="88" t="str">
        <f>IF(بيانات!B1507&lt;&gt;"",بيانات!K1507,"")</f>
        <v/>
      </c>
      <c r="I1507" s="88" t="str">
        <f>IF(بيانات!B1507&lt;&gt;"",بيانات!P1507,"")</f>
        <v/>
      </c>
    </row>
    <row r="1508" spans="1:9" ht="21.75" customHeight="1">
      <c r="A1508" s="89" t="str">
        <f>IF(بيانات!B1508&lt;&gt;"",بيانات!A1508,"")</f>
        <v/>
      </c>
      <c r="B1508" s="90" t="str">
        <f>IF(بيانات!B1508&lt;&gt;"",بيانات!B1508,"")</f>
        <v/>
      </c>
      <c r="C1508" s="90" t="str">
        <f>IF(بيانات!B1508&lt;&gt;"",بيانات!C1508,"")</f>
        <v/>
      </c>
      <c r="D1508" s="91" t="str">
        <f>IF(بيانات!B1508&lt;&gt;"",بيانات!J1508,"")</f>
        <v/>
      </c>
      <c r="E1508" s="92"/>
      <c r="F1508" s="93" t="str">
        <f t="shared" si="23"/>
        <v/>
      </c>
      <c r="G1508" s="94"/>
      <c r="H1508" s="95" t="str">
        <f>IF(بيانات!B1508&lt;&gt;"",بيانات!K1508,"")</f>
        <v/>
      </c>
      <c r="I1508" s="95" t="str">
        <f>IF(بيانات!B1508&lt;&gt;"",بيانات!P1508,"")</f>
        <v/>
      </c>
    </row>
    <row r="1509" spans="1:9" ht="21.75" customHeight="1">
      <c r="A1509" s="82" t="str">
        <f>IF(بيانات!B1509&lt;&gt;"",بيانات!A1509,"")</f>
        <v/>
      </c>
      <c r="B1509" s="83" t="str">
        <f>IF(بيانات!B1509&lt;&gt;"",بيانات!B1509,"")</f>
        <v/>
      </c>
      <c r="C1509" s="83" t="str">
        <f>IF(بيانات!B1509&lt;&gt;"",بيانات!C1509,"")</f>
        <v/>
      </c>
      <c r="D1509" s="84" t="str">
        <f>IF(بيانات!B1509&lt;&gt;"",بيانات!J1509,"")</f>
        <v/>
      </c>
      <c r="E1509" s="85"/>
      <c r="F1509" s="86" t="str">
        <f t="shared" si="23"/>
        <v/>
      </c>
      <c r="G1509" s="87"/>
      <c r="H1509" s="88" t="str">
        <f>IF(بيانات!B1509&lt;&gt;"",بيانات!K1509,"")</f>
        <v/>
      </c>
      <c r="I1509" s="88" t="str">
        <f>IF(بيانات!B1509&lt;&gt;"",بيانات!P1509,"")</f>
        <v/>
      </c>
    </row>
    <row r="1510" spans="1:9" ht="21.75" customHeight="1">
      <c r="A1510" s="89" t="str">
        <f>IF(بيانات!B1510&lt;&gt;"",بيانات!A1510,"")</f>
        <v/>
      </c>
      <c r="B1510" s="90" t="str">
        <f>IF(بيانات!B1510&lt;&gt;"",بيانات!B1510,"")</f>
        <v/>
      </c>
      <c r="C1510" s="90" t="str">
        <f>IF(بيانات!B1510&lt;&gt;"",بيانات!C1510,"")</f>
        <v/>
      </c>
      <c r="D1510" s="91" t="str">
        <f>IF(بيانات!B1510&lt;&gt;"",بيانات!J1510,"")</f>
        <v/>
      </c>
      <c r="E1510" s="92"/>
      <c r="F1510" s="93" t="str">
        <f t="shared" si="23"/>
        <v/>
      </c>
      <c r="G1510" s="94"/>
      <c r="H1510" s="95" t="str">
        <f>IF(بيانات!B1510&lt;&gt;"",بيانات!K1510,"")</f>
        <v/>
      </c>
      <c r="I1510" s="95" t="str">
        <f>IF(بيانات!B1510&lt;&gt;"",بيانات!P1510,"")</f>
        <v/>
      </c>
    </row>
    <row r="1511" spans="1:9" ht="21.75" customHeight="1">
      <c r="A1511" s="82" t="str">
        <f>IF(بيانات!B1511&lt;&gt;"",بيانات!A1511,"")</f>
        <v/>
      </c>
      <c r="B1511" s="83" t="str">
        <f>IF(بيانات!B1511&lt;&gt;"",بيانات!B1511,"")</f>
        <v/>
      </c>
      <c r="C1511" s="83" t="str">
        <f>IF(بيانات!B1511&lt;&gt;"",بيانات!C1511,"")</f>
        <v/>
      </c>
      <c r="D1511" s="84" t="str">
        <f>IF(بيانات!B1511&lt;&gt;"",بيانات!J1511,"")</f>
        <v/>
      </c>
      <c r="E1511" s="85"/>
      <c r="F1511" s="86" t="str">
        <f t="shared" si="23"/>
        <v/>
      </c>
      <c r="G1511" s="87"/>
      <c r="H1511" s="88" t="str">
        <f>IF(بيانات!B1511&lt;&gt;"",بيانات!K1511,"")</f>
        <v/>
      </c>
      <c r="I1511" s="88" t="str">
        <f>IF(بيانات!B1511&lt;&gt;"",بيانات!P1511,"")</f>
        <v/>
      </c>
    </row>
    <row r="1512" spans="1:9" ht="21.75" customHeight="1">
      <c r="A1512" s="89" t="str">
        <f>IF(بيانات!B1512&lt;&gt;"",بيانات!A1512,"")</f>
        <v/>
      </c>
      <c r="B1512" s="90" t="str">
        <f>IF(بيانات!B1512&lt;&gt;"",بيانات!B1512,"")</f>
        <v/>
      </c>
      <c r="C1512" s="90" t="str">
        <f>IF(بيانات!B1512&lt;&gt;"",بيانات!C1512,"")</f>
        <v/>
      </c>
      <c r="D1512" s="91" t="str">
        <f>IF(بيانات!B1512&lt;&gt;"",بيانات!J1512,"")</f>
        <v/>
      </c>
      <c r="E1512" s="92"/>
      <c r="F1512" s="93" t="str">
        <f t="shared" si="23"/>
        <v/>
      </c>
      <c r="G1512" s="94"/>
      <c r="H1512" s="95" t="str">
        <f>IF(بيانات!B1512&lt;&gt;"",بيانات!K1512,"")</f>
        <v/>
      </c>
      <c r="I1512" s="95" t="str">
        <f>IF(بيانات!B1512&lt;&gt;"",بيانات!P1512,"")</f>
        <v/>
      </c>
    </row>
    <row r="1513" spans="1:9" ht="21.75" customHeight="1">
      <c r="A1513" s="82" t="str">
        <f>IF(بيانات!B1513&lt;&gt;"",بيانات!A1513,"")</f>
        <v/>
      </c>
      <c r="B1513" s="83" t="str">
        <f>IF(بيانات!B1513&lt;&gt;"",بيانات!B1513,"")</f>
        <v/>
      </c>
      <c r="C1513" s="83" t="str">
        <f>IF(بيانات!B1513&lt;&gt;"",بيانات!C1513,"")</f>
        <v/>
      </c>
      <c r="D1513" s="84" t="str">
        <f>IF(بيانات!B1513&lt;&gt;"",بيانات!J1513,"")</f>
        <v/>
      </c>
      <c r="E1513" s="85"/>
      <c r="F1513" s="86" t="str">
        <f t="shared" si="23"/>
        <v/>
      </c>
      <c r="G1513" s="87"/>
      <c r="H1513" s="88" t="str">
        <f>IF(بيانات!B1513&lt;&gt;"",بيانات!K1513,"")</f>
        <v/>
      </c>
      <c r="I1513" s="88" t="str">
        <f>IF(بيانات!B1513&lt;&gt;"",بيانات!P1513,"")</f>
        <v/>
      </c>
    </row>
    <row r="1514" spans="1:9" ht="21.75" customHeight="1">
      <c r="A1514" s="89" t="str">
        <f>IF(بيانات!B1514&lt;&gt;"",بيانات!A1514,"")</f>
        <v/>
      </c>
      <c r="B1514" s="90" t="str">
        <f>IF(بيانات!B1514&lt;&gt;"",بيانات!B1514,"")</f>
        <v/>
      </c>
      <c r="C1514" s="90" t="str">
        <f>IF(بيانات!B1514&lt;&gt;"",بيانات!C1514,"")</f>
        <v/>
      </c>
      <c r="D1514" s="91" t="str">
        <f>IF(بيانات!B1514&lt;&gt;"",بيانات!J1514,"")</f>
        <v/>
      </c>
      <c r="E1514" s="92"/>
      <c r="F1514" s="93" t="str">
        <f t="shared" si="23"/>
        <v/>
      </c>
      <c r="G1514" s="94"/>
      <c r="H1514" s="95" t="str">
        <f>IF(بيانات!B1514&lt;&gt;"",بيانات!K1514,"")</f>
        <v/>
      </c>
      <c r="I1514" s="95" t="str">
        <f>IF(بيانات!B1514&lt;&gt;"",بيانات!P1514,"")</f>
        <v/>
      </c>
    </row>
    <row r="1515" spans="1:9" ht="21.75" customHeight="1">
      <c r="A1515" s="82" t="str">
        <f>IF(بيانات!B1515&lt;&gt;"",بيانات!A1515,"")</f>
        <v/>
      </c>
      <c r="B1515" s="83" t="str">
        <f>IF(بيانات!B1515&lt;&gt;"",بيانات!B1515,"")</f>
        <v/>
      </c>
      <c r="C1515" s="83" t="str">
        <f>IF(بيانات!B1515&lt;&gt;"",بيانات!C1515,"")</f>
        <v/>
      </c>
      <c r="D1515" s="84" t="str">
        <f>IF(بيانات!B1515&lt;&gt;"",بيانات!J1515,"")</f>
        <v/>
      </c>
      <c r="E1515" s="85"/>
      <c r="F1515" s="86" t="str">
        <f t="shared" si="23"/>
        <v/>
      </c>
      <c r="G1515" s="87"/>
      <c r="H1515" s="88" t="str">
        <f>IF(بيانات!B1515&lt;&gt;"",بيانات!K1515,"")</f>
        <v/>
      </c>
      <c r="I1515" s="88" t="str">
        <f>IF(بيانات!B1515&lt;&gt;"",بيانات!P1515,"")</f>
        <v/>
      </c>
    </row>
    <row r="1516" spans="1:9" ht="21.75" customHeight="1">
      <c r="A1516" s="89" t="str">
        <f>IF(بيانات!B1516&lt;&gt;"",بيانات!A1516,"")</f>
        <v/>
      </c>
      <c r="B1516" s="90" t="str">
        <f>IF(بيانات!B1516&lt;&gt;"",بيانات!B1516,"")</f>
        <v/>
      </c>
      <c r="C1516" s="90" t="str">
        <f>IF(بيانات!B1516&lt;&gt;"",بيانات!C1516,"")</f>
        <v/>
      </c>
      <c r="D1516" s="91" t="str">
        <f>IF(بيانات!B1516&lt;&gt;"",بيانات!J1516,"")</f>
        <v/>
      </c>
      <c r="E1516" s="92"/>
      <c r="F1516" s="93" t="str">
        <f t="shared" si="23"/>
        <v/>
      </c>
      <c r="G1516" s="94"/>
      <c r="H1516" s="95" t="str">
        <f>IF(بيانات!B1516&lt;&gt;"",بيانات!K1516,"")</f>
        <v/>
      </c>
      <c r="I1516" s="95" t="str">
        <f>IF(بيانات!B1516&lt;&gt;"",بيانات!P1516,"")</f>
        <v/>
      </c>
    </row>
    <row r="1517" spans="1:9" ht="21.75" customHeight="1">
      <c r="A1517" s="82" t="str">
        <f>IF(بيانات!B1517&lt;&gt;"",بيانات!A1517,"")</f>
        <v/>
      </c>
      <c r="B1517" s="83" t="str">
        <f>IF(بيانات!B1517&lt;&gt;"",بيانات!B1517,"")</f>
        <v/>
      </c>
      <c r="C1517" s="83" t="str">
        <f>IF(بيانات!B1517&lt;&gt;"",بيانات!C1517,"")</f>
        <v/>
      </c>
      <c r="D1517" s="84" t="str">
        <f>IF(بيانات!B1517&lt;&gt;"",بيانات!J1517,"")</f>
        <v/>
      </c>
      <c r="E1517" s="85"/>
      <c r="F1517" s="86" t="str">
        <f t="shared" si="23"/>
        <v/>
      </c>
      <c r="G1517" s="87"/>
      <c r="H1517" s="88" t="str">
        <f>IF(بيانات!B1517&lt;&gt;"",بيانات!K1517,"")</f>
        <v/>
      </c>
      <c r="I1517" s="88" t="str">
        <f>IF(بيانات!B1517&lt;&gt;"",بيانات!P1517,"")</f>
        <v/>
      </c>
    </row>
    <row r="1518" spans="1:9" ht="21.75" customHeight="1">
      <c r="A1518" s="89" t="str">
        <f>IF(بيانات!B1518&lt;&gt;"",بيانات!A1518,"")</f>
        <v/>
      </c>
      <c r="B1518" s="90" t="str">
        <f>IF(بيانات!B1518&lt;&gt;"",بيانات!B1518,"")</f>
        <v/>
      </c>
      <c r="C1518" s="90" t="str">
        <f>IF(بيانات!B1518&lt;&gt;"",بيانات!C1518,"")</f>
        <v/>
      </c>
      <c r="D1518" s="91" t="str">
        <f>IF(بيانات!B1518&lt;&gt;"",بيانات!J1518,"")</f>
        <v/>
      </c>
      <c r="E1518" s="92"/>
      <c r="F1518" s="93" t="str">
        <f t="shared" si="23"/>
        <v/>
      </c>
      <c r="G1518" s="94"/>
      <c r="H1518" s="95" t="str">
        <f>IF(بيانات!B1518&lt;&gt;"",بيانات!K1518,"")</f>
        <v/>
      </c>
      <c r="I1518" s="95" t="str">
        <f>IF(بيانات!B1518&lt;&gt;"",بيانات!P1518,"")</f>
        <v/>
      </c>
    </row>
    <row r="1519" spans="1:9" ht="21.75" customHeight="1">
      <c r="A1519" s="82" t="str">
        <f>IF(بيانات!B1519&lt;&gt;"",بيانات!A1519,"")</f>
        <v/>
      </c>
      <c r="B1519" s="83" t="str">
        <f>IF(بيانات!B1519&lt;&gt;"",بيانات!B1519,"")</f>
        <v/>
      </c>
      <c r="C1519" s="83" t="str">
        <f>IF(بيانات!B1519&lt;&gt;"",بيانات!C1519,"")</f>
        <v/>
      </c>
      <c r="D1519" s="84" t="str">
        <f>IF(بيانات!B1519&lt;&gt;"",بيانات!J1519,"")</f>
        <v/>
      </c>
      <c r="E1519" s="85"/>
      <c r="F1519" s="86" t="str">
        <f t="shared" si="23"/>
        <v/>
      </c>
      <c r="G1519" s="87"/>
      <c r="H1519" s="88" t="str">
        <f>IF(بيانات!B1519&lt;&gt;"",بيانات!K1519,"")</f>
        <v/>
      </c>
      <c r="I1519" s="88" t="str">
        <f>IF(بيانات!B1519&lt;&gt;"",بيانات!P1519,"")</f>
        <v/>
      </c>
    </row>
    <row r="1520" spans="1:9" ht="21.75" customHeight="1">
      <c r="A1520" s="89" t="str">
        <f>IF(بيانات!B1520&lt;&gt;"",بيانات!A1520,"")</f>
        <v/>
      </c>
      <c r="B1520" s="90" t="str">
        <f>IF(بيانات!B1520&lt;&gt;"",بيانات!B1520,"")</f>
        <v/>
      </c>
      <c r="C1520" s="90" t="str">
        <f>IF(بيانات!B1520&lt;&gt;"",بيانات!C1520,"")</f>
        <v/>
      </c>
      <c r="D1520" s="91" t="str">
        <f>IF(بيانات!B1520&lt;&gt;"",بيانات!J1520,"")</f>
        <v/>
      </c>
      <c r="E1520" s="92"/>
      <c r="F1520" s="93" t="str">
        <f t="shared" si="23"/>
        <v/>
      </c>
      <c r="G1520" s="94"/>
      <c r="H1520" s="95" t="str">
        <f>IF(بيانات!B1520&lt;&gt;"",بيانات!K1520,"")</f>
        <v/>
      </c>
      <c r="I1520" s="95" t="str">
        <f>IF(بيانات!B1520&lt;&gt;"",بيانات!P1520,"")</f>
        <v/>
      </c>
    </row>
    <row r="1521" spans="1:9" ht="21.75" customHeight="1">
      <c r="A1521" s="82" t="str">
        <f>IF(بيانات!B1521&lt;&gt;"",بيانات!A1521,"")</f>
        <v/>
      </c>
      <c r="B1521" s="83" t="str">
        <f>IF(بيانات!B1521&lt;&gt;"",بيانات!B1521,"")</f>
        <v/>
      </c>
      <c r="C1521" s="83" t="str">
        <f>IF(بيانات!B1521&lt;&gt;"",بيانات!C1521,"")</f>
        <v/>
      </c>
      <c r="D1521" s="84" t="str">
        <f>IF(بيانات!B1521&lt;&gt;"",بيانات!J1521,"")</f>
        <v/>
      </c>
      <c r="E1521" s="85"/>
      <c r="F1521" s="86" t="str">
        <f t="shared" si="23"/>
        <v/>
      </c>
      <c r="G1521" s="87"/>
      <c r="H1521" s="88" t="str">
        <f>IF(بيانات!B1521&lt;&gt;"",بيانات!K1521,"")</f>
        <v/>
      </c>
      <c r="I1521" s="88" t="str">
        <f>IF(بيانات!B1521&lt;&gt;"",بيانات!P1521,"")</f>
        <v/>
      </c>
    </row>
    <row r="1522" spans="1:9" ht="21.75" customHeight="1">
      <c r="A1522" s="89" t="str">
        <f>IF(بيانات!B1522&lt;&gt;"",بيانات!A1522,"")</f>
        <v/>
      </c>
      <c r="B1522" s="90" t="str">
        <f>IF(بيانات!B1522&lt;&gt;"",بيانات!B1522,"")</f>
        <v/>
      </c>
      <c r="C1522" s="90" t="str">
        <f>IF(بيانات!B1522&lt;&gt;"",بيانات!C1522,"")</f>
        <v/>
      </c>
      <c r="D1522" s="91" t="str">
        <f>IF(بيانات!B1522&lt;&gt;"",بيانات!J1522,"")</f>
        <v/>
      </c>
      <c r="E1522" s="92"/>
      <c r="F1522" s="93" t="str">
        <f t="shared" si="23"/>
        <v/>
      </c>
      <c r="G1522" s="94"/>
      <c r="H1522" s="95" t="str">
        <f>IF(بيانات!B1522&lt;&gt;"",بيانات!K1522,"")</f>
        <v/>
      </c>
      <c r="I1522" s="95" t="str">
        <f>IF(بيانات!B1522&lt;&gt;"",بيانات!P1522,"")</f>
        <v/>
      </c>
    </row>
    <row r="1523" spans="1:9" ht="21.75" customHeight="1">
      <c r="A1523" s="82" t="str">
        <f>IF(بيانات!B1523&lt;&gt;"",بيانات!A1523,"")</f>
        <v/>
      </c>
      <c r="B1523" s="83" t="str">
        <f>IF(بيانات!B1523&lt;&gt;"",بيانات!B1523,"")</f>
        <v/>
      </c>
      <c r="C1523" s="83" t="str">
        <f>IF(بيانات!B1523&lt;&gt;"",بيانات!C1523,"")</f>
        <v/>
      </c>
      <c r="D1523" s="84" t="str">
        <f>IF(بيانات!B1523&lt;&gt;"",بيانات!J1523,"")</f>
        <v/>
      </c>
      <c r="E1523" s="85"/>
      <c r="F1523" s="86" t="str">
        <f t="shared" si="23"/>
        <v/>
      </c>
      <c r="G1523" s="87"/>
      <c r="H1523" s="88" t="str">
        <f>IF(بيانات!B1523&lt;&gt;"",بيانات!K1523,"")</f>
        <v/>
      </c>
      <c r="I1523" s="88" t="str">
        <f>IF(بيانات!B1523&lt;&gt;"",بيانات!P1523,"")</f>
        <v/>
      </c>
    </row>
    <row r="1524" spans="1:9" ht="21.75" customHeight="1">
      <c r="A1524" s="89" t="str">
        <f>IF(بيانات!B1524&lt;&gt;"",بيانات!A1524,"")</f>
        <v/>
      </c>
      <c r="B1524" s="90" t="str">
        <f>IF(بيانات!B1524&lt;&gt;"",بيانات!B1524,"")</f>
        <v/>
      </c>
      <c r="C1524" s="90" t="str">
        <f>IF(بيانات!B1524&lt;&gt;"",بيانات!C1524,"")</f>
        <v/>
      </c>
      <c r="D1524" s="91" t="str">
        <f>IF(بيانات!B1524&lt;&gt;"",بيانات!J1524,"")</f>
        <v/>
      </c>
      <c r="E1524" s="92"/>
      <c r="F1524" s="93" t="str">
        <f t="shared" si="23"/>
        <v/>
      </c>
      <c r="G1524" s="94"/>
      <c r="H1524" s="95" t="str">
        <f>IF(بيانات!B1524&lt;&gt;"",بيانات!K1524,"")</f>
        <v/>
      </c>
      <c r="I1524" s="95" t="str">
        <f>IF(بيانات!B1524&lt;&gt;"",بيانات!P1524,"")</f>
        <v/>
      </c>
    </row>
    <row r="1525" spans="1:9" ht="21.75" customHeight="1">
      <c r="A1525" s="82" t="str">
        <f>IF(بيانات!B1525&lt;&gt;"",بيانات!A1525,"")</f>
        <v/>
      </c>
      <c r="B1525" s="83" t="str">
        <f>IF(بيانات!B1525&lt;&gt;"",بيانات!B1525,"")</f>
        <v/>
      </c>
      <c r="C1525" s="83" t="str">
        <f>IF(بيانات!B1525&lt;&gt;"",بيانات!C1525,"")</f>
        <v/>
      </c>
      <c r="D1525" s="84" t="str">
        <f>IF(بيانات!B1525&lt;&gt;"",بيانات!J1525,"")</f>
        <v/>
      </c>
      <c r="E1525" s="85"/>
      <c r="F1525" s="86" t="str">
        <f t="shared" si="23"/>
        <v/>
      </c>
      <c r="G1525" s="87"/>
      <c r="H1525" s="88" t="str">
        <f>IF(بيانات!B1525&lt;&gt;"",بيانات!K1525,"")</f>
        <v/>
      </c>
      <c r="I1525" s="88" t="str">
        <f>IF(بيانات!B1525&lt;&gt;"",بيانات!P1525,"")</f>
        <v/>
      </c>
    </row>
    <row r="1526" spans="1:9" ht="21.75" customHeight="1">
      <c r="A1526" s="89" t="str">
        <f>IF(بيانات!B1526&lt;&gt;"",بيانات!A1526,"")</f>
        <v/>
      </c>
      <c r="B1526" s="90" t="str">
        <f>IF(بيانات!B1526&lt;&gt;"",بيانات!B1526,"")</f>
        <v/>
      </c>
      <c r="C1526" s="90" t="str">
        <f>IF(بيانات!B1526&lt;&gt;"",بيانات!C1526,"")</f>
        <v/>
      </c>
      <c r="D1526" s="91" t="str">
        <f>IF(بيانات!B1526&lt;&gt;"",بيانات!J1526,"")</f>
        <v/>
      </c>
      <c r="E1526" s="92"/>
      <c r="F1526" s="93" t="str">
        <f t="shared" si="23"/>
        <v/>
      </c>
      <c r="G1526" s="94"/>
      <c r="H1526" s="95" t="str">
        <f>IF(بيانات!B1526&lt;&gt;"",بيانات!K1526,"")</f>
        <v/>
      </c>
      <c r="I1526" s="95" t="str">
        <f>IF(بيانات!B1526&lt;&gt;"",بيانات!P1526,"")</f>
        <v/>
      </c>
    </row>
    <row r="1527" spans="1:9" ht="21.75" customHeight="1">
      <c r="A1527" s="82" t="str">
        <f>IF(بيانات!B1527&lt;&gt;"",بيانات!A1527,"")</f>
        <v/>
      </c>
      <c r="B1527" s="83" t="str">
        <f>IF(بيانات!B1527&lt;&gt;"",بيانات!B1527,"")</f>
        <v/>
      </c>
      <c r="C1527" s="83" t="str">
        <f>IF(بيانات!B1527&lt;&gt;"",بيانات!C1527,"")</f>
        <v/>
      </c>
      <c r="D1527" s="84" t="str">
        <f>IF(بيانات!B1527&lt;&gt;"",بيانات!J1527,"")</f>
        <v/>
      </c>
      <c r="E1527" s="85"/>
      <c r="F1527" s="86" t="str">
        <f t="shared" si="23"/>
        <v/>
      </c>
      <c r="G1527" s="87"/>
      <c r="H1527" s="88" t="str">
        <f>IF(بيانات!B1527&lt;&gt;"",بيانات!K1527,"")</f>
        <v/>
      </c>
      <c r="I1527" s="88" t="str">
        <f>IF(بيانات!B1527&lt;&gt;"",بيانات!P1527,"")</f>
        <v/>
      </c>
    </row>
    <row r="1528" spans="1:9" ht="21.75" customHeight="1">
      <c r="A1528" s="89" t="str">
        <f>IF(بيانات!B1528&lt;&gt;"",بيانات!A1528,"")</f>
        <v/>
      </c>
      <c r="B1528" s="90" t="str">
        <f>IF(بيانات!B1528&lt;&gt;"",بيانات!B1528,"")</f>
        <v/>
      </c>
      <c r="C1528" s="90" t="str">
        <f>IF(بيانات!B1528&lt;&gt;"",بيانات!C1528,"")</f>
        <v/>
      </c>
      <c r="D1528" s="91" t="str">
        <f>IF(بيانات!B1528&lt;&gt;"",بيانات!J1528,"")</f>
        <v/>
      </c>
      <c r="E1528" s="92"/>
      <c r="F1528" s="93" t="str">
        <f t="shared" si="23"/>
        <v/>
      </c>
      <c r="G1528" s="94"/>
      <c r="H1528" s="95" t="str">
        <f>IF(بيانات!B1528&lt;&gt;"",بيانات!K1528,"")</f>
        <v/>
      </c>
      <c r="I1528" s="95" t="str">
        <f>IF(بيانات!B1528&lt;&gt;"",بيانات!P1528,"")</f>
        <v/>
      </c>
    </row>
    <row r="1529" spans="1:9" ht="21.75" customHeight="1">
      <c r="A1529" s="82" t="str">
        <f>IF(بيانات!B1529&lt;&gt;"",بيانات!A1529,"")</f>
        <v/>
      </c>
      <c r="B1529" s="83" t="str">
        <f>IF(بيانات!B1529&lt;&gt;"",بيانات!B1529,"")</f>
        <v/>
      </c>
      <c r="C1529" s="83" t="str">
        <f>IF(بيانات!B1529&lt;&gt;"",بيانات!C1529,"")</f>
        <v/>
      </c>
      <c r="D1529" s="84" t="str">
        <f>IF(بيانات!B1529&lt;&gt;"",بيانات!J1529,"")</f>
        <v/>
      </c>
      <c r="E1529" s="85"/>
      <c r="F1529" s="86" t="str">
        <f t="shared" si="23"/>
        <v/>
      </c>
      <c r="G1529" s="87"/>
      <c r="H1529" s="88" t="str">
        <f>IF(بيانات!B1529&lt;&gt;"",بيانات!K1529,"")</f>
        <v/>
      </c>
      <c r="I1529" s="88" t="str">
        <f>IF(بيانات!B1529&lt;&gt;"",بيانات!P1529,"")</f>
        <v/>
      </c>
    </row>
    <row r="1530" spans="1:9" ht="21.75" customHeight="1">
      <c r="A1530" s="89" t="str">
        <f>IF(بيانات!B1530&lt;&gt;"",بيانات!A1530,"")</f>
        <v/>
      </c>
      <c r="B1530" s="90" t="str">
        <f>IF(بيانات!B1530&lt;&gt;"",بيانات!B1530,"")</f>
        <v/>
      </c>
      <c r="C1530" s="90" t="str">
        <f>IF(بيانات!B1530&lt;&gt;"",بيانات!C1530,"")</f>
        <v/>
      </c>
      <c r="D1530" s="91" t="str">
        <f>IF(بيانات!B1530&lt;&gt;"",بيانات!J1530,"")</f>
        <v/>
      </c>
      <c r="E1530" s="92"/>
      <c r="F1530" s="93" t="str">
        <f t="shared" si="23"/>
        <v/>
      </c>
      <c r="G1530" s="94"/>
      <c r="H1530" s="95" t="str">
        <f>IF(بيانات!B1530&lt;&gt;"",بيانات!K1530,"")</f>
        <v/>
      </c>
      <c r="I1530" s="95" t="str">
        <f>IF(بيانات!B1530&lt;&gt;"",بيانات!P1530,"")</f>
        <v/>
      </c>
    </row>
    <row r="1531" spans="1:9" ht="21.75" customHeight="1">
      <c r="A1531" s="82" t="str">
        <f>IF(بيانات!B1531&lt;&gt;"",بيانات!A1531,"")</f>
        <v/>
      </c>
      <c r="B1531" s="83" t="str">
        <f>IF(بيانات!B1531&lt;&gt;"",بيانات!B1531,"")</f>
        <v/>
      </c>
      <c r="C1531" s="83" t="str">
        <f>IF(بيانات!B1531&lt;&gt;"",بيانات!C1531,"")</f>
        <v/>
      </c>
      <c r="D1531" s="84" t="str">
        <f>IF(بيانات!B1531&lt;&gt;"",بيانات!J1531,"")</f>
        <v/>
      </c>
      <c r="E1531" s="85"/>
      <c r="F1531" s="86" t="str">
        <f t="shared" si="23"/>
        <v/>
      </c>
      <c r="G1531" s="87"/>
      <c r="H1531" s="88" t="str">
        <f>IF(بيانات!B1531&lt;&gt;"",بيانات!K1531,"")</f>
        <v/>
      </c>
      <c r="I1531" s="88" t="str">
        <f>IF(بيانات!B1531&lt;&gt;"",بيانات!P1531,"")</f>
        <v/>
      </c>
    </row>
    <row r="1532" spans="1:9" ht="21.75" customHeight="1">
      <c r="A1532" s="89" t="str">
        <f>IF(بيانات!B1532&lt;&gt;"",بيانات!A1532,"")</f>
        <v/>
      </c>
      <c r="B1532" s="90" t="str">
        <f>IF(بيانات!B1532&lt;&gt;"",بيانات!B1532,"")</f>
        <v/>
      </c>
      <c r="C1532" s="90" t="str">
        <f>IF(بيانات!B1532&lt;&gt;"",بيانات!C1532,"")</f>
        <v/>
      </c>
      <c r="D1532" s="91" t="str">
        <f>IF(بيانات!B1532&lt;&gt;"",بيانات!J1532,"")</f>
        <v/>
      </c>
      <c r="E1532" s="92"/>
      <c r="F1532" s="93" t="str">
        <f t="shared" si="23"/>
        <v/>
      </c>
      <c r="G1532" s="94"/>
      <c r="H1532" s="95" t="str">
        <f>IF(بيانات!B1532&lt;&gt;"",بيانات!K1532,"")</f>
        <v/>
      </c>
      <c r="I1532" s="95" t="str">
        <f>IF(بيانات!B1532&lt;&gt;"",بيانات!P1532,"")</f>
        <v/>
      </c>
    </row>
    <row r="1533" spans="1:9" ht="21.75" customHeight="1">
      <c r="A1533" s="82" t="str">
        <f>IF(بيانات!B1533&lt;&gt;"",بيانات!A1533,"")</f>
        <v/>
      </c>
      <c r="B1533" s="83" t="str">
        <f>IF(بيانات!B1533&lt;&gt;"",بيانات!B1533,"")</f>
        <v/>
      </c>
      <c r="C1533" s="83" t="str">
        <f>IF(بيانات!B1533&lt;&gt;"",بيانات!C1533,"")</f>
        <v/>
      </c>
      <c r="D1533" s="84" t="str">
        <f>IF(بيانات!B1533&lt;&gt;"",بيانات!J1533,"")</f>
        <v/>
      </c>
      <c r="E1533" s="85"/>
      <c r="F1533" s="86" t="str">
        <f t="shared" si="23"/>
        <v/>
      </c>
      <c r="G1533" s="87"/>
      <c r="H1533" s="88" t="str">
        <f>IF(بيانات!B1533&lt;&gt;"",بيانات!K1533,"")</f>
        <v/>
      </c>
      <c r="I1533" s="88" t="str">
        <f>IF(بيانات!B1533&lt;&gt;"",بيانات!P1533,"")</f>
        <v/>
      </c>
    </row>
    <row r="1534" spans="1:9" ht="21.75" customHeight="1">
      <c r="A1534" s="89" t="str">
        <f>IF(بيانات!B1534&lt;&gt;"",بيانات!A1534,"")</f>
        <v/>
      </c>
      <c r="B1534" s="90" t="str">
        <f>IF(بيانات!B1534&lt;&gt;"",بيانات!B1534,"")</f>
        <v/>
      </c>
      <c r="C1534" s="90" t="str">
        <f>IF(بيانات!B1534&lt;&gt;"",بيانات!C1534,"")</f>
        <v/>
      </c>
      <c r="D1534" s="91" t="str">
        <f>IF(بيانات!B1534&lt;&gt;"",بيانات!J1534,"")</f>
        <v/>
      </c>
      <c r="E1534" s="92"/>
      <c r="F1534" s="93" t="str">
        <f t="shared" si="23"/>
        <v/>
      </c>
      <c r="G1534" s="94"/>
      <c r="H1534" s="95" t="str">
        <f>IF(بيانات!B1534&lt;&gt;"",بيانات!K1534,"")</f>
        <v/>
      </c>
      <c r="I1534" s="95" t="str">
        <f>IF(بيانات!B1534&lt;&gt;"",بيانات!P1534,"")</f>
        <v/>
      </c>
    </row>
    <row r="1535" spans="1:9" ht="21.75" customHeight="1">
      <c r="A1535" s="82" t="str">
        <f>IF(بيانات!B1535&lt;&gt;"",بيانات!A1535,"")</f>
        <v/>
      </c>
      <c r="B1535" s="83" t="str">
        <f>IF(بيانات!B1535&lt;&gt;"",بيانات!B1535,"")</f>
        <v/>
      </c>
      <c r="C1535" s="83" t="str">
        <f>IF(بيانات!B1535&lt;&gt;"",بيانات!C1535,"")</f>
        <v/>
      </c>
      <c r="D1535" s="84" t="str">
        <f>IF(بيانات!B1535&lt;&gt;"",بيانات!J1535,"")</f>
        <v/>
      </c>
      <c r="E1535" s="85"/>
      <c r="F1535" s="86" t="str">
        <f t="shared" si="23"/>
        <v/>
      </c>
      <c r="G1535" s="87"/>
      <c r="H1535" s="88" t="str">
        <f>IF(بيانات!B1535&lt;&gt;"",بيانات!K1535,"")</f>
        <v/>
      </c>
      <c r="I1535" s="88" t="str">
        <f>IF(بيانات!B1535&lt;&gt;"",بيانات!P1535,"")</f>
        <v/>
      </c>
    </row>
    <row r="1536" spans="1:9" ht="21.75" customHeight="1">
      <c r="A1536" s="89" t="str">
        <f>IF(بيانات!B1536&lt;&gt;"",بيانات!A1536,"")</f>
        <v/>
      </c>
      <c r="B1536" s="90" t="str">
        <f>IF(بيانات!B1536&lt;&gt;"",بيانات!B1536,"")</f>
        <v/>
      </c>
      <c r="C1536" s="90" t="str">
        <f>IF(بيانات!B1536&lt;&gt;"",بيانات!C1536,"")</f>
        <v/>
      </c>
      <c r="D1536" s="91" t="str">
        <f>IF(بيانات!B1536&lt;&gt;"",بيانات!J1536,"")</f>
        <v/>
      </c>
      <c r="E1536" s="92"/>
      <c r="F1536" s="93" t="str">
        <f t="shared" si="23"/>
        <v/>
      </c>
      <c r="G1536" s="94"/>
      <c r="H1536" s="95" t="str">
        <f>IF(بيانات!B1536&lt;&gt;"",بيانات!K1536,"")</f>
        <v/>
      </c>
      <c r="I1536" s="95" t="str">
        <f>IF(بيانات!B1536&lt;&gt;"",بيانات!P1536,"")</f>
        <v/>
      </c>
    </row>
    <row r="1537" spans="1:9" ht="21.75" customHeight="1">
      <c r="A1537" s="82" t="str">
        <f>IF(بيانات!B1537&lt;&gt;"",بيانات!A1537,"")</f>
        <v/>
      </c>
      <c r="B1537" s="83" t="str">
        <f>IF(بيانات!B1537&lt;&gt;"",بيانات!B1537,"")</f>
        <v/>
      </c>
      <c r="C1537" s="83" t="str">
        <f>IF(بيانات!B1537&lt;&gt;"",بيانات!C1537,"")</f>
        <v/>
      </c>
      <c r="D1537" s="84" t="str">
        <f>IF(بيانات!B1537&lt;&gt;"",بيانات!J1537,"")</f>
        <v/>
      </c>
      <c r="E1537" s="85"/>
      <c r="F1537" s="86" t="str">
        <f t="shared" si="23"/>
        <v/>
      </c>
      <c r="G1537" s="87"/>
      <c r="H1537" s="88" t="str">
        <f>IF(بيانات!B1537&lt;&gt;"",بيانات!K1537,"")</f>
        <v/>
      </c>
      <c r="I1537" s="88" t="str">
        <f>IF(بيانات!B1537&lt;&gt;"",بيانات!P1537,"")</f>
        <v/>
      </c>
    </row>
    <row r="1538" spans="1:9" ht="21.75" customHeight="1">
      <c r="A1538" s="89" t="str">
        <f>IF(بيانات!B1538&lt;&gt;"",بيانات!A1538,"")</f>
        <v/>
      </c>
      <c r="B1538" s="90" t="str">
        <f>IF(بيانات!B1538&lt;&gt;"",بيانات!B1538,"")</f>
        <v/>
      </c>
      <c r="C1538" s="90" t="str">
        <f>IF(بيانات!B1538&lt;&gt;"",بيانات!C1538,"")</f>
        <v/>
      </c>
      <c r="D1538" s="91" t="str">
        <f>IF(بيانات!B1538&lt;&gt;"",بيانات!J1538,"")</f>
        <v/>
      </c>
      <c r="E1538" s="92"/>
      <c r="F1538" s="93" t="str">
        <f t="shared" si="23"/>
        <v/>
      </c>
      <c r="G1538" s="94"/>
      <c r="H1538" s="95" t="str">
        <f>IF(بيانات!B1538&lt;&gt;"",بيانات!K1538,"")</f>
        <v/>
      </c>
      <c r="I1538" s="95" t="str">
        <f>IF(بيانات!B1538&lt;&gt;"",بيانات!P1538,"")</f>
        <v/>
      </c>
    </row>
    <row r="1539" spans="1:9" ht="21.75" customHeight="1">
      <c r="A1539" s="82" t="str">
        <f>IF(بيانات!B1539&lt;&gt;"",بيانات!A1539,"")</f>
        <v/>
      </c>
      <c r="B1539" s="83" t="str">
        <f>IF(بيانات!B1539&lt;&gt;"",بيانات!B1539,"")</f>
        <v/>
      </c>
      <c r="C1539" s="83" t="str">
        <f>IF(بيانات!B1539&lt;&gt;"",بيانات!C1539,"")</f>
        <v/>
      </c>
      <c r="D1539" s="84" t="str">
        <f>IF(بيانات!B1539&lt;&gt;"",بيانات!J1539,"")</f>
        <v/>
      </c>
      <c r="E1539" s="85"/>
      <c r="F1539" s="86" t="str">
        <f t="shared" ref="F1539:F1602" si="24">IF(E1539="","",E1539+30)</f>
        <v/>
      </c>
      <c r="G1539" s="87"/>
      <c r="H1539" s="88" t="str">
        <f>IF(بيانات!B1539&lt;&gt;"",بيانات!K1539,"")</f>
        <v/>
      </c>
      <c r="I1539" s="88" t="str">
        <f>IF(بيانات!B1539&lt;&gt;"",بيانات!P1539,"")</f>
        <v/>
      </c>
    </row>
    <row r="1540" spans="1:9" ht="21.75" customHeight="1">
      <c r="A1540" s="89" t="str">
        <f>IF(بيانات!B1540&lt;&gt;"",بيانات!A1540,"")</f>
        <v/>
      </c>
      <c r="B1540" s="90" t="str">
        <f>IF(بيانات!B1540&lt;&gt;"",بيانات!B1540,"")</f>
        <v/>
      </c>
      <c r="C1540" s="90" t="str">
        <f>IF(بيانات!B1540&lt;&gt;"",بيانات!C1540,"")</f>
        <v/>
      </c>
      <c r="D1540" s="91" t="str">
        <f>IF(بيانات!B1540&lt;&gt;"",بيانات!J1540,"")</f>
        <v/>
      </c>
      <c r="E1540" s="92"/>
      <c r="F1540" s="93" t="str">
        <f t="shared" si="24"/>
        <v/>
      </c>
      <c r="G1540" s="94"/>
      <c r="H1540" s="95" t="str">
        <f>IF(بيانات!B1540&lt;&gt;"",بيانات!K1540,"")</f>
        <v/>
      </c>
      <c r="I1540" s="95" t="str">
        <f>IF(بيانات!B1540&lt;&gt;"",بيانات!P1540,"")</f>
        <v/>
      </c>
    </row>
    <row r="1541" spans="1:9" ht="21.75" customHeight="1">
      <c r="A1541" s="82" t="str">
        <f>IF(بيانات!B1541&lt;&gt;"",بيانات!A1541,"")</f>
        <v/>
      </c>
      <c r="B1541" s="83" t="str">
        <f>IF(بيانات!B1541&lt;&gt;"",بيانات!B1541,"")</f>
        <v/>
      </c>
      <c r="C1541" s="83" t="str">
        <f>IF(بيانات!B1541&lt;&gt;"",بيانات!C1541,"")</f>
        <v/>
      </c>
      <c r="D1541" s="84" t="str">
        <f>IF(بيانات!B1541&lt;&gt;"",بيانات!J1541,"")</f>
        <v/>
      </c>
      <c r="E1541" s="85"/>
      <c r="F1541" s="86" t="str">
        <f t="shared" si="24"/>
        <v/>
      </c>
      <c r="G1541" s="87"/>
      <c r="H1541" s="88" t="str">
        <f>IF(بيانات!B1541&lt;&gt;"",بيانات!K1541,"")</f>
        <v/>
      </c>
      <c r="I1541" s="88" t="str">
        <f>IF(بيانات!B1541&lt;&gt;"",بيانات!P1541,"")</f>
        <v/>
      </c>
    </row>
    <row r="1542" spans="1:9" ht="21.75" customHeight="1">
      <c r="A1542" s="89" t="str">
        <f>IF(بيانات!B1542&lt;&gt;"",بيانات!A1542,"")</f>
        <v/>
      </c>
      <c r="B1542" s="90" t="str">
        <f>IF(بيانات!B1542&lt;&gt;"",بيانات!B1542,"")</f>
        <v/>
      </c>
      <c r="C1542" s="90" t="str">
        <f>IF(بيانات!B1542&lt;&gt;"",بيانات!C1542,"")</f>
        <v/>
      </c>
      <c r="D1542" s="91" t="str">
        <f>IF(بيانات!B1542&lt;&gt;"",بيانات!J1542,"")</f>
        <v/>
      </c>
      <c r="E1542" s="92"/>
      <c r="F1542" s="93" t="str">
        <f t="shared" si="24"/>
        <v/>
      </c>
      <c r="G1542" s="94"/>
      <c r="H1542" s="95" t="str">
        <f>IF(بيانات!B1542&lt;&gt;"",بيانات!K1542,"")</f>
        <v/>
      </c>
      <c r="I1542" s="95" t="str">
        <f>IF(بيانات!B1542&lt;&gt;"",بيانات!P1542,"")</f>
        <v/>
      </c>
    </row>
    <row r="1543" spans="1:9" ht="21.75" customHeight="1">
      <c r="A1543" s="82" t="str">
        <f>IF(بيانات!B1543&lt;&gt;"",بيانات!A1543,"")</f>
        <v/>
      </c>
      <c r="B1543" s="83" t="str">
        <f>IF(بيانات!B1543&lt;&gt;"",بيانات!B1543,"")</f>
        <v/>
      </c>
      <c r="C1543" s="83" t="str">
        <f>IF(بيانات!B1543&lt;&gt;"",بيانات!C1543,"")</f>
        <v/>
      </c>
      <c r="D1543" s="84" t="str">
        <f>IF(بيانات!B1543&lt;&gt;"",بيانات!J1543,"")</f>
        <v/>
      </c>
      <c r="E1543" s="85"/>
      <c r="F1543" s="86" t="str">
        <f t="shared" si="24"/>
        <v/>
      </c>
      <c r="G1543" s="87"/>
      <c r="H1543" s="88" t="str">
        <f>IF(بيانات!B1543&lt;&gt;"",بيانات!K1543,"")</f>
        <v/>
      </c>
      <c r="I1543" s="88" t="str">
        <f>IF(بيانات!B1543&lt;&gt;"",بيانات!P1543,"")</f>
        <v/>
      </c>
    </row>
    <row r="1544" spans="1:9" ht="21.75" customHeight="1">
      <c r="A1544" s="89" t="str">
        <f>IF(بيانات!B1544&lt;&gt;"",بيانات!A1544,"")</f>
        <v/>
      </c>
      <c r="B1544" s="90" t="str">
        <f>IF(بيانات!B1544&lt;&gt;"",بيانات!B1544,"")</f>
        <v/>
      </c>
      <c r="C1544" s="90" t="str">
        <f>IF(بيانات!B1544&lt;&gt;"",بيانات!C1544,"")</f>
        <v/>
      </c>
      <c r="D1544" s="91" t="str">
        <f>IF(بيانات!B1544&lt;&gt;"",بيانات!J1544,"")</f>
        <v/>
      </c>
      <c r="E1544" s="92"/>
      <c r="F1544" s="93" t="str">
        <f t="shared" si="24"/>
        <v/>
      </c>
      <c r="G1544" s="94"/>
      <c r="H1544" s="95" t="str">
        <f>IF(بيانات!B1544&lt;&gt;"",بيانات!K1544,"")</f>
        <v/>
      </c>
      <c r="I1544" s="95" t="str">
        <f>IF(بيانات!B1544&lt;&gt;"",بيانات!P1544,"")</f>
        <v/>
      </c>
    </row>
    <row r="1545" spans="1:9" ht="21.75" customHeight="1">
      <c r="A1545" s="82" t="str">
        <f>IF(بيانات!B1545&lt;&gt;"",بيانات!A1545,"")</f>
        <v/>
      </c>
      <c r="B1545" s="83" t="str">
        <f>IF(بيانات!B1545&lt;&gt;"",بيانات!B1545,"")</f>
        <v/>
      </c>
      <c r="C1545" s="83" t="str">
        <f>IF(بيانات!B1545&lt;&gt;"",بيانات!C1545,"")</f>
        <v/>
      </c>
      <c r="D1545" s="84" t="str">
        <f>IF(بيانات!B1545&lt;&gt;"",بيانات!J1545,"")</f>
        <v/>
      </c>
      <c r="E1545" s="85"/>
      <c r="F1545" s="86" t="str">
        <f t="shared" si="24"/>
        <v/>
      </c>
      <c r="G1545" s="87"/>
      <c r="H1545" s="88" t="str">
        <f>IF(بيانات!B1545&lt;&gt;"",بيانات!K1545,"")</f>
        <v/>
      </c>
      <c r="I1545" s="88" t="str">
        <f>IF(بيانات!B1545&lt;&gt;"",بيانات!P1545,"")</f>
        <v/>
      </c>
    </row>
    <row r="1546" spans="1:9" ht="21.75" customHeight="1">
      <c r="A1546" s="89" t="str">
        <f>IF(بيانات!B1546&lt;&gt;"",بيانات!A1546,"")</f>
        <v/>
      </c>
      <c r="B1546" s="90" t="str">
        <f>IF(بيانات!B1546&lt;&gt;"",بيانات!B1546,"")</f>
        <v/>
      </c>
      <c r="C1546" s="90" t="str">
        <f>IF(بيانات!B1546&lt;&gt;"",بيانات!C1546,"")</f>
        <v/>
      </c>
      <c r="D1546" s="91" t="str">
        <f>IF(بيانات!B1546&lt;&gt;"",بيانات!J1546,"")</f>
        <v/>
      </c>
      <c r="E1546" s="92"/>
      <c r="F1546" s="93" t="str">
        <f t="shared" si="24"/>
        <v/>
      </c>
      <c r="G1546" s="94"/>
      <c r="H1546" s="95" t="str">
        <f>IF(بيانات!B1546&lt;&gt;"",بيانات!K1546,"")</f>
        <v/>
      </c>
      <c r="I1546" s="95" t="str">
        <f>IF(بيانات!B1546&lt;&gt;"",بيانات!P1546,"")</f>
        <v/>
      </c>
    </row>
    <row r="1547" spans="1:9" ht="21.75" customHeight="1">
      <c r="A1547" s="82" t="str">
        <f>IF(بيانات!B1547&lt;&gt;"",بيانات!A1547,"")</f>
        <v/>
      </c>
      <c r="B1547" s="83" t="str">
        <f>IF(بيانات!B1547&lt;&gt;"",بيانات!B1547,"")</f>
        <v/>
      </c>
      <c r="C1547" s="83" t="str">
        <f>IF(بيانات!B1547&lt;&gt;"",بيانات!C1547,"")</f>
        <v/>
      </c>
      <c r="D1547" s="84" t="str">
        <f>IF(بيانات!B1547&lt;&gt;"",بيانات!J1547,"")</f>
        <v/>
      </c>
      <c r="E1547" s="85"/>
      <c r="F1547" s="86" t="str">
        <f t="shared" si="24"/>
        <v/>
      </c>
      <c r="G1547" s="87"/>
      <c r="H1547" s="88" t="str">
        <f>IF(بيانات!B1547&lt;&gt;"",بيانات!K1547,"")</f>
        <v/>
      </c>
      <c r="I1547" s="88" t="str">
        <f>IF(بيانات!B1547&lt;&gt;"",بيانات!P1547,"")</f>
        <v/>
      </c>
    </row>
    <row r="1548" spans="1:9" ht="21.75" customHeight="1">
      <c r="A1548" s="89" t="str">
        <f>IF(بيانات!B1548&lt;&gt;"",بيانات!A1548,"")</f>
        <v/>
      </c>
      <c r="B1548" s="90" t="str">
        <f>IF(بيانات!B1548&lt;&gt;"",بيانات!B1548,"")</f>
        <v/>
      </c>
      <c r="C1548" s="90" t="str">
        <f>IF(بيانات!B1548&lt;&gt;"",بيانات!C1548,"")</f>
        <v/>
      </c>
      <c r="D1548" s="91" t="str">
        <f>IF(بيانات!B1548&lt;&gt;"",بيانات!J1548,"")</f>
        <v/>
      </c>
      <c r="E1548" s="92"/>
      <c r="F1548" s="93" t="str">
        <f t="shared" si="24"/>
        <v/>
      </c>
      <c r="G1548" s="94"/>
      <c r="H1548" s="95" t="str">
        <f>IF(بيانات!B1548&lt;&gt;"",بيانات!K1548,"")</f>
        <v/>
      </c>
      <c r="I1548" s="95" t="str">
        <f>IF(بيانات!B1548&lt;&gt;"",بيانات!P1548,"")</f>
        <v/>
      </c>
    </row>
    <row r="1549" spans="1:9" ht="21.75" customHeight="1">
      <c r="A1549" s="82" t="str">
        <f>IF(بيانات!B1549&lt;&gt;"",بيانات!A1549,"")</f>
        <v/>
      </c>
      <c r="B1549" s="83" t="str">
        <f>IF(بيانات!B1549&lt;&gt;"",بيانات!B1549,"")</f>
        <v/>
      </c>
      <c r="C1549" s="83" t="str">
        <f>IF(بيانات!B1549&lt;&gt;"",بيانات!C1549,"")</f>
        <v/>
      </c>
      <c r="D1549" s="84" t="str">
        <f>IF(بيانات!B1549&lt;&gt;"",بيانات!J1549,"")</f>
        <v/>
      </c>
      <c r="E1549" s="85"/>
      <c r="F1549" s="86" t="str">
        <f t="shared" si="24"/>
        <v/>
      </c>
      <c r="G1549" s="87"/>
      <c r="H1549" s="88" t="str">
        <f>IF(بيانات!B1549&lt;&gt;"",بيانات!K1549,"")</f>
        <v/>
      </c>
      <c r="I1549" s="88" t="str">
        <f>IF(بيانات!B1549&lt;&gt;"",بيانات!P1549,"")</f>
        <v/>
      </c>
    </row>
    <row r="1550" spans="1:9" ht="21.75" customHeight="1">
      <c r="A1550" s="89" t="str">
        <f>IF(بيانات!B1550&lt;&gt;"",بيانات!A1550,"")</f>
        <v/>
      </c>
      <c r="B1550" s="90" t="str">
        <f>IF(بيانات!B1550&lt;&gt;"",بيانات!B1550,"")</f>
        <v/>
      </c>
      <c r="C1550" s="90" t="str">
        <f>IF(بيانات!B1550&lt;&gt;"",بيانات!C1550,"")</f>
        <v/>
      </c>
      <c r="D1550" s="91" t="str">
        <f>IF(بيانات!B1550&lt;&gt;"",بيانات!J1550,"")</f>
        <v/>
      </c>
      <c r="E1550" s="92"/>
      <c r="F1550" s="93" t="str">
        <f t="shared" si="24"/>
        <v/>
      </c>
      <c r="G1550" s="94"/>
      <c r="H1550" s="95" t="str">
        <f>IF(بيانات!B1550&lt;&gt;"",بيانات!K1550,"")</f>
        <v/>
      </c>
      <c r="I1550" s="95" t="str">
        <f>IF(بيانات!B1550&lt;&gt;"",بيانات!P1550,"")</f>
        <v/>
      </c>
    </row>
    <row r="1551" spans="1:9" ht="21.75" customHeight="1">
      <c r="A1551" s="82" t="str">
        <f>IF(بيانات!B1551&lt;&gt;"",بيانات!A1551,"")</f>
        <v/>
      </c>
      <c r="B1551" s="83" t="str">
        <f>IF(بيانات!B1551&lt;&gt;"",بيانات!B1551,"")</f>
        <v/>
      </c>
      <c r="C1551" s="83" t="str">
        <f>IF(بيانات!B1551&lt;&gt;"",بيانات!C1551,"")</f>
        <v/>
      </c>
      <c r="D1551" s="84" t="str">
        <f>IF(بيانات!B1551&lt;&gt;"",بيانات!J1551,"")</f>
        <v/>
      </c>
      <c r="E1551" s="85"/>
      <c r="F1551" s="86" t="str">
        <f t="shared" si="24"/>
        <v/>
      </c>
      <c r="G1551" s="87"/>
      <c r="H1551" s="88" t="str">
        <f>IF(بيانات!B1551&lt;&gt;"",بيانات!K1551,"")</f>
        <v/>
      </c>
      <c r="I1551" s="88" t="str">
        <f>IF(بيانات!B1551&lt;&gt;"",بيانات!P1551,"")</f>
        <v/>
      </c>
    </row>
    <row r="1552" spans="1:9" ht="21.75" customHeight="1">
      <c r="A1552" s="89" t="str">
        <f>IF(بيانات!B1552&lt;&gt;"",بيانات!A1552,"")</f>
        <v/>
      </c>
      <c r="B1552" s="90" t="str">
        <f>IF(بيانات!B1552&lt;&gt;"",بيانات!B1552,"")</f>
        <v/>
      </c>
      <c r="C1552" s="90" t="str">
        <f>IF(بيانات!B1552&lt;&gt;"",بيانات!C1552,"")</f>
        <v/>
      </c>
      <c r="D1552" s="91" t="str">
        <f>IF(بيانات!B1552&lt;&gt;"",بيانات!J1552,"")</f>
        <v/>
      </c>
      <c r="E1552" s="92"/>
      <c r="F1552" s="93" t="str">
        <f t="shared" si="24"/>
        <v/>
      </c>
      <c r="G1552" s="94"/>
      <c r="H1552" s="95" t="str">
        <f>IF(بيانات!B1552&lt;&gt;"",بيانات!K1552,"")</f>
        <v/>
      </c>
      <c r="I1552" s="95" t="str">
        <f>IF(بيانات!B1552&lt;&gt;"",بيانات!P1552,"")</f>
        <v/>
      </c>
    </row>
    <row r="1553" spans="1:9" ht="21.75" customHeight="1">
      <c r="A1553" s="82" t="str">
        <f>IF(بيانات!B1553&lt;&gt;"",بيانات!A1553,"")</f>
        <v/>
      </c>
      <c r="B1553" s="83" t="str">
        <f>IF(بيانات!B1553&lt;&gt;"",بيانات!B1553,"")</f>
        <v/>
      </c>
      <c r="C1553" s="83" t="str">
        <f>IF(بيانات!B1553&lt;&gt;"",بيانات!C1553,"")</f>
        <v/>
      </c>
      <c r="D1553" s="84" t="str">
        <f>IF(بيانات!B1553&lt;&gt;"",بيانات!J1553,"")</f>
        <v/>
      </c>
      <c r="E1553" s="85"/>
      <c r="F1553" s="86" t="str">
        <f t="shared" si="24"/>
        <v/>
      </c>
      <c r="G1553" s="87"/>
      <c r="H1553" s="88" t="str">
        <f>IF(بيانات!B1553&lt;&gt;"",بيانات!K1553,"")</f>
        <v/>
      </c>
      <c r="I1553" s="88" t="str">
        <f>IF(بيانات!B1553&lt;&gt;"",بيانات!P1553,"")</f>
        <v/>
      </c>
    </row>
    <row r="1554" spans="1:9" ht="21.75" customHeight="1">
      <c r="A1554" s="89" t="str">
        <f>IF(بيانات!B1554&lt;&gt;"",بيانات!A1554,"")</f>
        <v/>
      </c>
      <c r="B1554" s="90" t="str">
        <f>IF(بيانات!B1554&lt;&gt;"",بيانات!B1554,"")</f>
        <v/>
      </c>
      <c r="C1554" s="90" t="str">
        <f>IF(بيانات!B1554&lt;&gt;"",بيانات!C1554,"")</f>
        <v/>
      </c>
      <c r="D1554" s="91" t="str">
        <f>IF(بيانات!B1554&lt;&gt;"",بيانات!J1554,"")</f>
        <v/>
      </c>
      <c r="E1554" s="92"/>
      <c r="F1554" s="93" t="str">
        <f t="shared" si="24"/>
        <v/>
      </c>
      <c r="G1554" s="94"/>
      <c r="H1554" s="95" t="str">
        <f>IF(بيانات!B1554&lt;&gt;"",بيانات!K1554,"")</f>
        <v/>
      </c>
      <c r="I1554" s="95" t="str">
        <f>IF(بيانات!B1554&lt;&gt;"",بيانات!P1554,"")</f>
        <v/>
      </c>
    </row>
    <row r="1555" spans="1:9" ht="21.75" customHeight="1">
      <c r="A1555" s="82" t="str">
        <f>IF(بيانات!B1555&lt;&gt;"",بيانات!A1555,"")</f>
        <v/>
      </c>
      <c r="B1555" s="83" t="str">
        <f>IF(بيانات!B1555&lt;&gt;"",بيانات!B1555,"")</f>
        <v/>
      </c>
      <c r="C1555" s="83" t="str">
        <f>IF(بيانات!B1555&lt;&gt;"",بيانات!C1555,"")</f>
        <v/>
      </c>
      <c r="D1555" s="84" t="str">
        <f>IF(بيانات!B1555&lt;&gt;"",بيانات!J1555,"")</f>
        <v/>
      </c>
      <c r="E1555" s="85"/>
      <c r="F1555" s="86" t="str">
        <f t="shared" si="24"/>
        <v/>
      </c>
      <c r="G1555" s="87"/>
      <c r="H1555" s="88" t="str">
        <f>IF(بيانات!B1555&lt;&gt;"",بيانات!K1555,"")</f>
        <v/>
      </c>
      <c r="I1555" s="88" t="str">
        <f>IF(بيانات!B1555&lt;&gt;"",بيانات!P1555,"")</f>
        <v/>
      </c>
    </row>
    <row r="1556" spans="1:9" ht="21.75" customHeight="1">
      <c r="A1556" s="89" t="str">
        <f>IF(بيانات!B1556&lt;&gt;"",بيانات!A1556,"")</f>
        <v/>
      </c>
      <c r="B1556" s="90" t="str">
        <f>IF(بيانات!B1556&lt;&gt;"",بيانات!B1556,"")</f>
        <v/>
      </c>
      <c r="C1556" s="90" t="str">
        <f>IF(بيانات!B1556&lt;&gt;"",بيانات!C1556,"")</f>
        <v/>
      </c>
      <c r="D1556" s="91" t="str">
        <f>IF(بيانات!B1556&lt;&gt;"",بيانات!J1556,"")</f>
        <v/>
      </c>
      <c r="E1556" s="92"/>
      <c r="F1556" s="93" t="str">
        <f t="shared" si="24"/>
        <v/>
      </c>
      <c r="G1556" s="94"/>
      <c r="H1556" s="95" t="str">
        <f>IF(بيانات!B1556&lt;&gt;"",بيانات!K1556,"")</f>
        <v/>
      </c>
      <c r="I1556" s="95" t="str">
        <f>IF(بيانات!B1556&lt;&gt;"",بيانات!P1556,"")</f>
        <v/>
      </c>
    </row>
    <row r="1557" spans="1:9" ht="21.75" customHeight="1">
      <c r="A1557" s="82" t="str">
        <f>IF(بيانات!B1557&lt;&gt;"",بيانات!A1557,"")</f>
        <v/>
      </c>
      <c r="B1557" s="83" t="str">
        <f>IF(بيانات!B1557&lt;&gt;"",بيانات!B1557,"")</f>
        <v/>
      </c>
      <c r="C1557" s="83" t="str">
        <f>IF(بيانات!B1557&lt;&gt;"",بيانات!C1557,"")</f>
        <v/>
      </c>
      <c r="D1557" s="84" t="str">
        <f>IF(بيانات!B1557&lt;&gt;"",بيانات!J1557,"")</f>
        <v/>
      </c>
      <c r="E1557" s="85"/>
      <c r="F1557" s="86" t="str">
        <f t="shared" si="24"/>
        <v/>
      </c>
      <c r="G1557" s="87"/>
      <c r="H1557" s="88" t="str">
        <f>IF(بيانات!B1557&lt;&gt;"",بيانات!K1557,"")</f>
        <v/>
      </c>
      <c r="I1557" s="88" t="str">
        <f>IF(بيانات!B1557&lt;&gt;"",بيانات!P1557,"")</f>
        <v/>
      </c>
    </row>
    <row r="1558" spans="1:9" ht="21.75" customHeight="1">
      <c r="A1558" s="89" t="str">
        <f>IF(بيانات!B1558&lt;&gt;"",بيانات!A1558,"")</f>
        <v/>
      </c>
      <c r="B1558" s="90" t="str">
        <f>IF(بيانات!B1558&lt;&gt;"",بيانات!B1558,"")</f>
        <v/>
      </c>
      <c r="C1558" s="90" t="str">
        <f>IF(بيانات!B1558&lt;&gt;"",بيانات!C1558,"")</f>
        <v/>
      </c>
      <c r="D1558" s="91" t="str">
        <f>IF(بيانات!B1558&lt;&gt;"",بيانات!J1558,"")</f>
        <v/>
      </c>
      <c r="E1558" s="92"/>
      <c r="F1558" s="93" t="str">
        <f t="shared" si="24"/>
        <v/>
      </c>
      <c r="G1558" s="94"/>
      <c r="H1558" s="95" t="str">
        <f>IF(بيانات!B1558&lt;&gt;"",بيانات!K1558,"")</f>
        <v/>
      </c>
      <c r="I1558" s="95" t="str">
        <f>IF(بيانات!B1558&lt;&gt;"",بيانات!P1558,"")</f>
        <v/>
      </c>
    </row>
    <row r="1559" spans="1:9" ht="21.75" customHeight="1">
      <c r="A1559" s="82" t="str">
        <f>IF(بيانات!B1559&lt;&gt;"",بيانات!A1559,"")</f>
        <v/>
      </c>
      <c r="B1559" s="83" t="str">
        <f>IF(بيانات!B1559&lt;&gt;"",بيانات!B1559,"")</f>
        <v/>
      </c>
      <c r="C1559" s="83" t="str">
        <f>IF(بيانات!B1559&lt;&gt;"",بيانات!C1559,"")</f>
        <v/>
      </c>
      <c r="D1559" s="84" t="str">
        <f>IF(بيانات!B1559&lt;&gt;"",بيانات!J1559,"")</f>
        <v/>
      </c>
      <c r="E1559" s="85"/>
      <c r="F1559" s="86" t="str">
        <f t="shared" si="24"/>
        <v/>
      </c>
      <c r="G1559" s="87"/>
      <c r="H1559" s="88" t="str">
        <f>IF(بيانات!B1559&lt;&gt;"",بيانات!K1559,"")</f>
        <v/>
      </c>
      <c r="I1559" s="88" t="str">
        <f>IF(بيانات!B1559&lt;&gt;"",بيانات!P1559,"")</f>
        <v/>
      </c>
    </row>
    <row r="1560" spans="1:9" ht="21.75" customHeight="1">
      <c r="A1560" s="89" t="str">
        <f>IF(بيانات!B1560&lt;&gt;"",بيانات!A1560,"")</f>
        <v/>
      </c>
      <c r="B1560" s="90" t="str">
        <f>IF(بيانات!B1560&lt;&gt;"",بيانات!B1560,"")</f>
        <v/>
      </c>
      <c r="C1560" s="90" t="str">
        <f>IF(بيانات!B1560&lt;&gt;"",بيانات!C1560,"")</f>
        <v/>
      </c>
      <c r="D1560" s="91" t="str">
        <f>IF(بيانات!B1560&lt;&gt;"",بيانات!J1560,"")</f>
        <v/>
      </c>
      <c r="E1560" s="92"/>
      <c r="F1560" s="93" t="str">
        <f t="shared" si="24"/>
        <v/>
      </c>
      <c r="G1560" s="94"/>
      <c r="H1560" s="95" t="str">
        <f>IF(بيانات!B1560&lt;&gt;"",بيانات!K1560,"")</f>
        <v/>
      </c>
      <c r="I1560" s="95" t="str">
        <f>IF(بيانات!B1560&lt;&gt;"",بيانات!P1560,"")</f>
        <v/>
      </c>
    </row>
    <row r="1561" spans="1:9" ht="21.75" customHeight="1">
      <c r="A1561" s="82" t="str">
        <f>IF(بيانات!B1561&lt;&gt;"",بيانات!A1561,"")</f>
        <v/>
      </c>
      <c r="B1561" s="83" t="str">
        <f>IF(بيانات!B1561&lt;&gt;"",بيانات!B1561,"")</f>
        <v/>
      </c>
      <c r="C1561" s="83" t="str">
        <f>IF(بيانات!B1561&lt;&gt;"",بيانات!C1561,"")</f>
        <v/>
      </c>
      <c r="D1561" s="84" t="str">
        <f>IF(بيانات!B1561&lt;&gt;"",بيانات!J1561,"")</f>
        <v/>
      </c>
      <c r="E1561" s="85"/>
      <c r="F1561" s="86" t="str">
        <f t="shared" si="24"/>
        <v/>
      </c>
      <c r="G1561" s="87"/>
      <c r="H1561" s="88" t="str">
        <f>IF(بيانات!B1561&lt;&gt;"",بيانات!K1561,"")</f>
        <v/>
      </c>
      <c r="I1561" s="88" t="str">
        <f>IF(بيانات!B1561&lt;&gt;"",بيانات!P1561,"")</f>
        <v/>
      </c>
    </row>
    <row r="1562" spans="1:9" ht="21.75" customHeight="1">
      <c r="A1562" s="89" t="str">
        <f>IF(بيانات!B1562&lt;&gt;"",بيانات!A1562,"")</f>
        <v/>
      </c>
      <c r="B1562" s="90" t="str">
        <f>IF(بيانات!B1562&lt;&gt;"",بيانات!B1562,"")</f>
        <v/>
      </c>
      <c r="C1562" s="90" t="str">
        <f>IF(بيانات!B1562&lt;&gt;"",بيانات!C1562,"")</f>
        <v/>
      </c>
      <c r="D1562" s="91" t="str">
        <f>IF(بيانات!B1562&lt;&gt;"",بيانات!J1562,"")</f>
        <v/>
      </c>
      <c r="E1562" s="92"/>
      <c r="F1562" s="93" t="str">
        <f t="shared" si="24"/>
        <v/>
      </c>
      <c r="G1562" s="94"/>
      <c r="H1562" s="95" t="str">
        <f>IF(بيانات!B1562&lt;&gt;"",بيانات!K1562,"")</f>
        <v/>
      </c>
      <c r="I1562" s="95" t="str">
        <f>IF(بيانات!B1562&lt;&gt;"",بيانات!P1562,"")</f>
        <v/>
      </c>
    </row>
    <row r="1563" spans="1:9" ht="21.75" customHeight="1">
      <c r="A1563" s="82" t="str">
        <f>IF(بيانات!B1563&lt;&gt;"",بيانات!A1563,"")</f>
        <v/>
      </c>
      <c r="B1563" s="83" t="str">
        <f>IF(بيانات!B1563&lt;&gt;"",بيانات!B1563,"")</f>
        <v/>
      </c>
      <c r="C1563" s="83" t="str">
        <f>IF(بيانات!B1563&lt;&gt;"",بيانات!C1563,"")</f>
        <v/>
      </c>
      <c r="D1563" s="84" t="str">
        <f>IF(بيانات!B1563&lt;&gt;"",بيانات!J1563,"")</f>
        <v/>
      </c>
      <c r="E1563" s="85"/>
      <c r="F1563" s="86" t="str">
        <f t="shared" si="24"/>
        <v/>
      </c>
      <c r="G1563" s="87"/>
      <c r="H1563" s="88" t="str">
        <f>IF(بيانات!B1563&lt;&gt;"",بيانات!K1563,"")</f>
        <v/>
      </c>
      <c r="I1563" s="88" t="str">
        <f>IF(بيانات!B1563&lt;&gt;"",بيانات!P1563,"")</f>
        <v/>
      </c>
    </row>
    <row r="1564" spans="1:9" ht="21.75" customHeight="1">
      <c r="A1564" s="89" t="str">
        <f>IF(بيانات!B1564&lt;&gt;"",بيانات!A1564,"")</f>
        <v/>
      </c>
      <c r="B1564" s="90" t="str">
        <f>IF(بيانات!B1564&lt;&gt;"",بيانات!B1564,"")</f>
        <v/>
      </c>
      <c r="C1564" s="90" t="str">
        <f>IF(بيانات!B1564&lt;&gt;"",بيانات!C1564,"")</f>
        <v/>
      </c>
      <c r="D1564" s="91" t="str">
        <f>IF(بيانات!B1564&lt;&gt;"",بيانات!J1564,"")</f>
        <v/>
      </c>
      <c r="E1564" s="92"/>
      <c r="F1564" s="93" t="str">
        <f t="shared" si="24"/>
        <v/>
      </c>
      <c r="G1564" s="94"/>
      <c r="H1564" s="95" t="str">
        <f>IF(بيانات!B1564&lt;&gt;"",بيانات!K1564,"")</f>
        <v/>
      </c>
      <c r="I1564" s="95" t="str">
        <f>IF(بيانات!B1564&lt;&gt;"",بيانات!P1564,"")</f>
        <v/>
      </c>
    </row>
    <row r="1565" spans="1:9" ht="21.75" customHeight="1">
      <c r="A1565" s="82" t="str">
        <f>IF(بيانات!B1565&lt;&gt;"",بيانات!A1565,"")</f>
        <v/>
      </c>
      <c r="B1565" s="83" t="str">
        <f>IF(بيانات!B1565&lt;&gt;"",بيانات!B1565,"")</f>
        <v/>
      </c>
      <c r="C1565" s="83" t="str">
        <f>IF(بيانات!B1565&lt;&gt;"",بيانات!C1565,"")</f>
        <v/>
      </c>
      <c r="D1565" s="84" t="str">
        <f>IF(بيانات!B1565&lt;&gt;"",بيانات!J1565,"")</f>
        <v/>
      </c>
      <c r="E1565" s="85"/>
      <c r="F1565" s="86" t="str">
        <f t="shared" si="24"/>
        <v/>
      </c>
      <c r="G1565" s="87"/>
      <c r="H1565" s="88" t="str">
        <f>IF(بيانات!B1565&lt;&gt;"",بيانات!K1565,"")</f>
        <v/>
      </c>
      <c r="I1565" s="88" t="str">
        <f>IF(بيانات!B1565&lt;&gt;"",بيانات!P1565,"")</f>
        <v/>
      </c>
    </row>
    <row r="1566" spans="1:9" ht="21.75" customHeight="1">
      <c r="A1566" s="89" t="str">
        <f>IF(بيانات!B1566&lt;&gt;"",بيانات!A1566,"")</f>
        <v/>
      </c>
      <c r="B1566" s="90" t="str">
        <f>IF(بيانات!B1566&lt;&gt;"",بيانات!B1566,"")</f>
        <v/>
      </c>
      <c r="C1566" s="90" t="str">
        <f>IF(بيانات!B1566&lt;&gt;"",بيانات!C1566,"")</f>
        <v/>
      </c>
      <c r="D1566" s="91" t="str">
        <f>IF(بيانات!B1566&lt;&gt;"",بيانات!J1566,"")</f>
        <v/>
      </c>
      <c r="E1566" s="92"/>
      <c r="F1566" s="93" t="str">
        <f t="shared" si="24"/>
        <v/>
      </c>
      <c r="G1566" s="94"/>
      <c r="H1566" s="95" t="str">
        <f>IF(بيانات!B1566&lt;&gt;"",بيانات!K1566,"")</f>
        <v/>
      </c>
      <c r="I1566" s="95" t="str">
        <f>IF(بيانات!B1566&lt;&gt;"",بيانات!P1566,"")</f>
        <v/>
      </c>
    </row>
    <row r="1567" spans="1:9" ht="21.75" customHeight="1">
      <c r="A1567" s="82" t="str">
        <f>IF(بيانات!B1567&lt;&gt;"",بيانات!A1567,"")</f>
        <v/>
      </c>
      <c r="B1567" s="83" t="str">
        <f>IF(بيانات!B1567&lt;&gt;"",بيانات!B1567,"")</f>
        <v/>
      </c>
      <c r="C1567" s="83" t="str">
        <f>IF(بيانات!B1567&lt;&gt;"",بيانات!C1567,"")</f>
        <v/>
      </c>
      <c r="D1567" s="84" t="str">
        <f>IF(بيانات!B1567&lt;&gt;"",بيانات!J1567,"")</f>
        <v/>
      </c>
      <c r="E1567" s="85"/>
      <c r="F1567" s="86" t="str">
        <f t="shared" si="24"/>
        <v/>
      </c>
      <c r="G1567" s="87"/>
      <c r="H1567" s="88" t="str">
        <f>IF(بيانات!B1567&lt;&gt;"",بيانات!K1567,"")</f>
        <v/>
      </c>
      <c r="I1567" s="88" t="str">
        <f>IF(بيانات!B1567&lt;&gt;"",بيانات!P1567,"")</f>
        <v/>
      </c>
    </row>
    <row r="1568" spans="1:9" ht="21.75" customHeight="1">
      <c r="A1568" s="89" t="str">
        <f>IF(بيانات!B1568&lt;&gt;"",بيانات!A1568,"")</f>
        <v/>
      </c>
      <c r="B1568" s="90" t="str">
        <f>IF(بيانات!B1568&lt;&gt;"",بيانات!B1568,"")</f>
        <v/>
      </c>
      <c r="C1568" s="90" t="str">
        <f>IF(بيانات!B1568&lt;&gt;"",بيانات!C1568,"")</f>
        <v/>
      </c>
      <c r="D1568" s="91" t="str">
        <f>IF(بيانات!B1568&lt;&gt;"",بيانات!J1568,"")</f>
        <v/>
      </c>
      <c r="E1568" s="92"/>
      <c r="F1568" s="93" t="str">
        <f t="shared" si="24"/>
        <v/>
      </c>
      <c r="G1568" s="94"/>
      <c r="H1568" s="95" t="str">
        <f>IF(بيانات!B1568&lt;&gt;"",بيانات!K1568,"")</f>
        <v/>
      </c>
      <c r="I1568" s="95" t="str">
        <f>IF(بيانات!B1568&lt;&gt;"",بيانات!P1568,"")</f>
        <v/>
      </c>
    </row>
    <row r="1569" spans="1:9" ht="21.75" customHeight="1">
      <c r="A1569" s="82" t="str">
        <f>IF(بيانات!B1569&lt;&gt;"",بيانات!A1569,"")</f>
        <v/>
      </c>
      <c r="B1569" s="83" t="str">
        <f>IF(بيانات!B1569&lt;&gt;"",بيانات!B1569,"")</f>
        <v/>
      </c>
      <c r="C1569" s="83" t="str">
        <f>IF(بيانات!B1569&lt;&gt;"",بيانات!C1569,"")</f>
        <v/>
      </c>
      <c r="D1569" s="84" t="str">
        <f>IF(بيانات!B1569&lt;&gt;"",بيانات!J1569,"")</f>
        <v/>
      </c>
      <c r="E1569" s="85"/>
      <c r="F1569" s="86" t="str">
        <f t="shared" si="24"/>
        <v/>
      </c>
      <c r="G1569" s="87"/>
      <c r="H1569" s="88" t="str">
        <f>IF(بيانات!B1569&lt;&gt;"",بيانات!K1569,"")</f>
        <v/>
      </c>
      <c r="I1569" s="88" t="str">
        <f>IF(بيانات!B1569&lt;&gt;"",بيانات!P1569,"")</f>
        <v/>
      </c>
    </row>
    <row r="1570" spans="1:9" ht="21.75" customHeight="1">
      <c r="A1570" s="89" t="str">
        <f>IF(بيانات!B1570&lt;&gt;"",بيانات!A1570,"")</f>
        <v/>
      </c>
      <c r="B1570" s="90" t="str">
        <f>IF(بيانات!B1570&lt;&gt;"",بيانات!B1570,"")</f>
        <v/>
      </c>
      <c r="C1570" s="90" t="str">
        <f>IF(بيانات!B1570&lt;&gt;"",بيانات!C1570,"")</f>
        <v/>
      </c>
      <c r="D1570" s="91" t="str">
        <f>IF(بيانات!B1570&lt;&gt;"",بيانات!J1570,"")</f>
        <v/>
      </c>
      <c r="E1570" s="92"/>
      <c r="F1570" s="93" t="str">
        <f t="shared" si="24"/>
        <v/>
      </c>
      <c r="G1570" s="94"/>
      <c r="H1570" s="95" t="str">
        <f>IF(بيانات!B1570&lt;&gt;"",بيانات!K1570,"")</f>
        <v/>
      </c>
      <c r="I1570" s="95" t="str">
        <f>IF(بيانات!B1570&lt;&gt;"",بيانات!P1570,"")</f>
        <v/>
      </c>
    </row>
    <row r="1571" spans="1:9" ht="21.75" customHeight="1">
      <c r="A1571" s="82" t="str">
        <f>IF(بيانات!B1571&lt;&gt;"",بيانات!A1571,"")</f>
        <v/>
      </c>
      <c r="B1571" s="83" t="str">
        <f>IF(بيانات!B1571&lt;&gt;"",بيانات!B1571,"")</f>
        <v/>
      </c>
      <c r="C1571" s="83" t="str">
        <f>IF(بيانات!B1571&lt;&gt;"",بيانات!C1571,"")</f>
        <v/>
      </c>
      <c r="D1571" s="84" t="str">
        <f>IF(بيانات!B1571&lt;&gt;"",بيانات!J1571,"")</f>
        <v/>
      </c>
      <c r="E1571" s="85"/>
      <c r="F1571" s="86" t="str">
        <f t="shared" si="24"/>
        <v/>
      </c>
      <c r="G1571" s="87"/>
      <c r="H1571" s="88" t="str">
        <f>IF(بيانات!B1571&lt;&gt;"",بيانات!K1571,"")</f>
        <v/>
      </c>
      <c r="I1571" s="88" t="str">
        <f>IF(بيانات!B1571&lt;&gt;"",بيانات!P1571,"")</f>
        <v/>
      </c>
    </row>
    <row r="1572" spans="1:9" ht="21.75" customHeight="1">
      <c r="A1572" s="89" t="str">
        <f>IF(بيانات!B1572&lt;&gt;"",بيانات!A1572,"")</f>
        <v/>
      </c>
      <c r="B1572" s="90" t="str">
        <f>IF(بيانات!B1572&lt;&gt;"",بيانات!B1572,"")</f>
        <v/>
      </c>
      <c r="C1572" s="90" t="str">
        <f>IF(بيانات!B1572&lt;&gt;"",بيانات!C1572,"")</f>
        <v/>
      </c>
      <c r="D1572" s="91" t="str">
        <f>IF(بيانات!B1572&lt;&gt;"",بيانات!J1572,"")</f>
        <v/>
      </c>
      <c r="E1572" s="92"/>
      <c r="F1572" s="93" t="str">
        <f t="shared" si="24"/>
        <v/>
      </c>
      <c r="G1572" s="94"/>
      <c r="H1572" s="95" t="str">
        <f>IF(بيانات!B1572&lt;&gt;"",بيانات!K1572,"")</f>
        <v/>
      </c>
      <c r="I1572" s="95" t="str">
        <f>IF(بيانات!B1572&lt;&gt;"",بيانات!P1572,"")</f>
        <v/>
      </c>
    </row>
    <row r="1573" spans="1:9" ht="21.75" customHeight="1">
      <c r="A1573" s="82" t="str">
        <f>IF(بيانات!B1573&lt;&gt;"",بيانات!A1573,"")</f>
        <v/>
      </c>
      <c r="B1573" s="83" t="str">
        <f>IF(بيانات!B1573&lt;&gt;"",بيانات!B1573,"")</f>
        <v/>
      </c>
      <c r="C1573" s="83" t="str">
        <f>IF(بيانات!B1573&lt;&gt;"",بيانات!C1573,"")</f>
        <v/>
      </c>
      <c r="D1573" s="84" t="str">
        <f>IF(بيانات!B1573&lt;&gt;"",بيانات!J1573,"")</f>
        <v/>
      </c>
      <c r="E1573" s="85"/>
      <c r="F1573" s="86" t="str">
        <f t="shared" si="24"/>
        <v/>
      </c>
      <c r="G1573" s="87"/>
      <c r="H1573" s="88" t="str">
        <f>IF(بيانات!B1573&lt;&gt;"",بيانات!K1573,"")</f>
        <v/>
      </c>
      <c r="I1573" s="88" t="str">
        <f>IF(بيانات!B1573&lt;&gt;"",بيانات!P1573,"")</f>
        <v/>
      </c>
    </row>
    <row r="1574" spans="1:9" ht="21.75" customHeight="1">
      <c r="A1574" s="89" t="str">
        <f>IF(بيانات!B1574&lt;&gt;"",بيانات!A1574,"")</f>
        <v/>
      </c>
      <c r="B1574" s="90" t="str">
        <f>IF(بيانات!B1574&lt;&gt;"",بيانات!B1574,"")</f>
        <v/>
      </c>
      <c r="C1574" s="90" t="str">
        <f>IF(بيانات!B1574&lt;&gt;"",بيانات!C1574,"")</f>
        <v/>
      </c>
      <c r="D1574" s="91" t="str">
        <f>IF(بيانات!B1574&lt;&gt;"",بيانات!J1574,"")</f>
        <v/>
      </c>
      <c r="E1574" s="92"/>
      <c r="F1574" s="93" t="str">
        <f t="shared" si="24"/>
        <v/>
      </c>
      <c r="G1574" s="94"/>
      <c r="H1574" s="95" t="str">
        <f>IF(بيانات!B1574&lt;&gt;"",بيانات!K1574,"")</f>
        <v/>
      </c>
      <c r="I1574" s="95" t="str">
        <f>IF(بيانات!B1574&lt;&gt;"",بيانات!P1574,"")</f>
        <v/>
      </c>
    </row>
    <row r="1575" spans="1:9" ht="21.75" customHeight="1">
      <c r="A1575" s="82" t="str">
        <f>IF(بيانات!B1575&lt;&gt;"",بيانات!A1575,"")</f>
        <v/>
      </c>
      <c r="B1575" s="83" t="str">
        <f>IF(بيانات!B1575&lt;&gt;"",بيانات!B1575,"")</f>
        <v/>
      </c>
      <c r="C1575" s="83" t="str">
        <f>IF(بيانات!B1575&lt;&gt;"",بيانات!C1575,"")</f>
        <v/>
      </c>
      <c r="D1575" s="84" t="str">
        <f>IF(بيانات!B1575&lt;&gt;"",بيانات!J1575,"")</f>
        <v/>
      </c>
      <c r="E1575" s="85"/>
      <c r="F1575" s="86" t="str">
        <f t="shared" si="24"/>
        <v/>
      </c>
      <c r="G1575" s="87"/>
      <c r="H1575" s="88" t="str">
        <f>IF(بيانات!B1575&lt;&gt;"",بيانات!K1575,"")</f>
        <v/>
      </c>
      <c r="I1575" s="88" t="str">
        <f>IF(بيانات!B1575&lt;&gt;"",بيانات!P1575,"")</f>
        <v/>
      </c>
    </row>
    <row r="1576" spans="1:9" ht="21.75" customHeight="1">
      <c r="A1576" s="89" t="str">
        <f>IF(بيانات!B1576&lt;&gt;"",بيانات!A1576,"")</f>
        <v/>
      </c>
      <c r="B1576" s="90" t="str">
        <f>IF(بيانات!B1576&lt;&gt;"",بيانات!B1576,"")</f>
        <v/>
      </c>
      <c r="C1576" s="90" t="str">
        <f>IF(بيانات!B1576&lt;&gt;"",بيانات!C1576,"")</f>
        <v/>
      </c>
      <c r="D1576" s="91" t="str">
        <f>IF(بيانات!B1576&lt;&gt;"",بيانات!J1576,"")</f>
        <v/>
      </c>
      <c r="E1576" s="92"/>
      <c r="F1576" s="93" t="str">
        <f t="shared" si="24"/>
        <v/>
      </c>
      <c r="G1576" s="94"/>
      <c r="H1576" s="95" t="str">
        <f>IF(بيانات!B1576&lt;&gt;"",بيانات!K1576,"")</f>
        <v/>
      </c>
      <c r="I1576" s="95" t="str">
        <f>IF(بيانات!B1576&lt;&gt;"",بيانات!P1576,"")</f>
        <v/>
      </c>
    </row>
    <row r="1577" spans="1:9" ht="21.75" customHeight="1">
      <c r="A1577" s="82" t="str">
        <f>IF(بيانات!B1577&lt;&gt;"",بيانات!A1577,"")</f>
        <v/>
      </c>
      <c r="B1577" s="83" t="str">
        <f>IF(بيانات!B1577&lt;&gt;"",بيانات!B1577,"")</f>
        <v/>
      </c>
      <c r="C1577" s="83" t="str">
        <f>IF(بيانات!B1577&lt;&gt;"",بيانات!C1577,"")</f>
        <v/>
      </c>
      <c r="D1577" s="84" t="str">
        <f>IF(بيانات!B1577&lt;&gt;"",بيانات!J1577,"")</f>
        <v/>
      </c>
      <c r="E1577" s="85"/>
      <c r="F1577" s="86" t="str">
        <f t="shared" si="24"/>
        <v/>
      </c>
      <c r="G1577" s="87"/>
      <c r="H1577" s="88" t="str">
        <f>IF(بيانات!B1577&lt;&gt;"",بيانات!K1577,"")</f>
        <v/>
      </c>
      <c r="I1577" s="88" t="str">
        <f>IF(بيانات!B1577&lt;&gt;"",بيانات!P1577,"")</f>
        <v/>
      </c>
    </row>
    <row r="1578" spans="1:9" ht="21.75" customHeight="1">
      <c r="A1578" s="89" t="str">
        <f>IF(بيانات!B1578&lt;&gt;"",بيانات!A1578,"")</f>
        <v/>
      </c>
      <c r="B1578" s="90" t="str">
        <f>IF(بيانات!B1578&lt;&gt;"",بيانات!B1578,"")</f>
        <v/>
      </c>
      <c r="C1578" s="90" t="str">
        <f>IF(بيانات!B1578&lt;&gt;"",بيانات!C1578,"")</f>
        <v/>
      </c>
      <c r="D1578" s="91" t="str">
        <f>IF(بيانات!B1578&lt;&gt;"",بيانات!J1578,"")</f>
        <v/>
      </c>
      <c r="E1578" s="92"/>
      <c r="F1578" s="93" t="str">
        <f t="shared" si="24"/>
        <v/>
      </c>
      <c r="G1578" s="94"/>
      <c r="H1578" s="95" t="str">
        <f>IF(بيانات!B1578&lt;&gt;"",بيانات!K1578,"")</f>
        <v/>
      </c>
      <c r="I1578" s="95" t="str">
        <f>IF(بيانات!B1578&lt;&gt;"",بيانات!P1578,"")</f>
        <v/>
      </c>
    </row>
    <row r="1579" spans="1:9" ht="21.75" customHeight="1">
      <c r="A1579" s="82" t="str">
        <f>IF(بيانات!B1579&lt;&gt;"",بيانات!A1579,"")</f>
        <v/>
      </c>
      <c r="B1579" s="83" t="str">
        <f>IF(بيانات!B1579&lt;&gt;"",بيانات!B1579,"")</f>
        <v/>
      </c>
      <c r="C1579" s="83" t="str">
        <f>IF(بيانات!B1579&lt;&gt;"",بيانات!C1579,"")</f>
        <v/>
      </c>
      <c r="D1579" s="84" t="str">
        <f>IF(بيانات!B1579&lt;&gt;"",بيانات!J1579,"")</f>
        <v/>
      </c>
      <c r="E1579" s="85"/>
      <c r="F1579" s="86" t="str">
        <f t="shared" si="24"/>
        <v/>
      </c>
      <c r="G1579" s="87"/>
      <c r="H1579" s="88" t="str">
        <f>IF(بيانات!B1579&lt;&gt;"",بيانات!K1579,"")</f>
        <v/>
      </c>
      <c r="I1579" s="88" t="str">
        <f>IF(بيانات!B1579&lt;&gt;"",بيانات!P1579,"")</f>
        <v/>
      </c>
    </row>
    <row r="1580" spans="1:9" ht="21.75" customHeight="1">
      <c r="A1580" s="89" t="str">
        <f>IF(بيانات!B1580&lt;&gt;"",بيانات!A1580,"")</f>
        <v/>
      </c>
      <c r="B1580" s="90" t="str">
        <f>IF(بيانات!B1580&lt;&gt;"",بيانات!B1580,"")</f>
        <v/>
      </c>
      <c r="C1580" s="90" t="str">
        <f>IF(بيانات!B1580&lt;&gt;"",بيانات!C1580,"")</f>
        <v/>
      </c>
      <c r="D1580" s="91" t="str">
        <f>IF(بيانات!B1580&lt;&gt;"",بيانات!J1580,"")</f>
        <v/>
      </c>
      <c r="E1580" s="92"/>
      <c r="F1580" s="93" t="str">
        <f t="shared" si="24"/>
        <v/>
      </c>
      <c r="G1580" s="94"/>
      <c r="H1580" s="95" t="str">
        <f>IF(بيانات!B1580&lt;&gt;"",بيانات!K1580,"")</f>
        <v/>
      </c>
      <c r="I1580" s="95" t="str">
        <f>IF(بيانات!B1580&lt;&gt;"",بيانات!P1580,"")</f>
        <v/>
      </c>
    </row>
    <row r="1581" spans="1:9" ht="21.75" customHeight="1">
      <c r="A1581" s="82" t="str">
        <f>IF(بيانات!B1581&lt;&gt;"",بيانات!A1581,"")</f>
        <v/>
      </c>
      <c r="B1581" s="83" t="str">
        <f>IF(بيانات!B1581&lt;&gt;"",بيانات!B1581,"")</f>
        <v/>
      </c>
      <c r="C1581" s="83" t="str">
        <f>IF(بيانات!B1581&lt;&gt;"",بيانات!C1581,"")</f>
        <v/>
      </c>
      <c r="D1581" s="84" t="str">
        <f>IF(بيانات!B1581&lt;&gt;"",بيانات!J1581,"")</f>
        <v/>
      </c>
      <c r="E1581" s="85"/>
      <c r="F1581" s="86" t="str">
        <f t="shared" si="24"/>
        <v/>
      </c>
      <c r="G1581" s="87"/>
      <c r="H1581" s="88" t="str">
        <f>IF(بيانات!B1581&lt;&gt;"",بيانات!K1581,"")</f>
        <v/>
      </c>
      <c r="I1581" s="88" t="str">
        <f>IF(بيانات!B1581&lt;&gt;"",بيانات!P1581,"")</f>
        <v/>
      </c>
    </row>
    <row r="1582" spans="1:9" ht="21.75" customHeight="1">
      <c r="A1582" s="89" t="str">
        <f>IF(بيانات!B1582&lt;&gt;"",بيانات!A1582,"")</f>
        <v/>
      </c>
      <c r="B1582" s="90" t="str">
        <f>IF(بيانات!B1582&lt;&gt;"",بيانات!B1582,"")</f>
        <v/>
      </c>
      <c r="C1582" s="90" t="str">
        <f>IF(بيانات!B1582&lt;&gt;"",بيانات!C1582,"")</f>
        <v/>
      </c>
      <c r="D1582" s="91" t="str">
        <f>IF(بيانات!B1582&lt;&gt;"",بيانات!J1582,"")</f>
        <v/>
      </c>
      <c r="E1582" s="92"/>
      <c r="F1582" s="93" t="str">
        <f t="shared" si="24"/>
        <v/>
      </c>
      <c r="G1582" s="94"/>
      <c r="H1582" s="95" t="str">
        <f>IF(بيانات!B1582&lt;&gt;"",بيانات!K1582,"")</f>
        <v/>
      </c>
      <c r="I1582" s="95" t="str">
        <f>IF(بيانات!B1582&lt;&gt;"",بيانات!P1582,"")</f>
        <v/>
      </c>
    </row>
    <row r="1583" spans="1:9" ht="21.75" customHeight="1">
      <c r="A1583" s="82" t="str">
        <f>IF(بيانات!B1583&lt;&gt;"",بيانات!A1583,"")</f>
        <v/>
      </c>
      <c r="B1583" s="83" t="str">
        <f>IF(بيانات!B1583&lt;&gt;"",بيانات!B1583,"")</f>
        <v/>
      </c>
      <c r="C1583" s="83" t="str">
        <f>IF(بيانات!B1583&lt;&gt;"",بيانات!C1583,"")</f>
        <v/>
      </c>
      <c r="D1583" s="84" t="str">
        <f>IF(بيانات!B1583&lt;&gt;"",بيانات!J1583,"")</f>
        <v/>
      </c>
      <c r="E1583" s="85"/>
      <c r="F1583" s="86" t="str">
        <f t="shared" si="24"/>
        <v/>
      </c>
      <c r="G1583" s="87"/>
      <c r="H1583" s="88" t="str">
        <f>IF(بيانات!B1583&lt;&gt;"",بيانات!K1583,"")</f>
        <v/>
      </c>
      <c r="I1583" s="88" t="str">
        <f>IF(بيانات!B1583&lt;&gt;"",بيانات!P1583,"")</f>
        <v/>
      </c>
    </row>
    <row r="1584" spans="1:9" ht="21.75" customHeight="1">
      <c r="A1584" s="89" t="str">
        <f>IF(بيانات!B1584&lt;&gt;"",بيانات!A1584,"")</f>
        <v/>
      </c>
      <c r="B1584" s="90" t="str">
        <f>IF(بيانات!B1584&lt;&gt;"",بيانات!B1584,"")</f>
        <v/>
      </c>
      <c r="C1584" s="90" t="str">
        <f>IF(بيانات!B1584&lt;&gt;"",بيانات!C1584,"")</f>
        <v/>
      </c>
      <c r="D1584" s="91" t="str">
        <f>IF(بيانات!B1584&lt;&gt;"",بيانات!J1584,"")</f>
        <v/>
      </c>
      <c r="E1584" s="92"/>
      <c r="F1584" s="93" t="str">
        <f t="shared" si="24"/>
        <v/>
      </c>
      <c r="G1584" s="94"/>
      <c r="H1584" s="95" t="str">
        <f>IF(بيانات!B1584&lt;&gt;"",بيانات!K1584,"")</f>
        <v/>
      </c>
      <c r="I1584" s="95" t="str">
        <f>IF(بيانات!B1584&lt;&gt;"",بيانات!P1584,"")</f>
        <v/>
      </c>
    </row>
    <row r="1585" spans="1:9" ht="21.75" customHeight="1">
      <c r="A1585" s="82" t="str">
        <f>IF(بيانات!B1585&lt;&gt;"",بيانات!A1585,"")</f>
        <v/>
      </c>
      <c r="B1585" s="83" t="str">
        <f>IF(بيانات!B1585&lt;&gt;"",بيانات!B1585,"")</f>
        <v/>
      </c>
      <c r="C1585" s="83" t="str">
        <f>IF(بيانات!B1585&lt;&gt;"",بيانات!C1585,"")</f>
        <v/>
      </c>
      <c r="D1585" s="84" t="str">
        <f>IF(بيانات!B1585&lt;&gt;"",بيانات!J1585,"")</f>
        <v/>
      </c>
      <c r="E1585" s="85"/>
      <c r="F1585" s="86" t="str">
        <f t="shared" si="24"/>
        <v/>
      </c>
      <c r="G1585" s="87"/>
      <c r="H1585" s="88" t="str">
        <f>IF(بيانات!B1585&lt;&gt;"",بيانات!K1585,"")</f>
        <v/>
      </c>
      <c r="I1585" s="88" t="str">
        <f>IF(بيانات!B1585&lt;&gt;"",بيانات!P1585,"")</f>
        <v/>
      </c>
    </row>
    <row r="1586" spans="1:9" ht="21.75" customHeight="1">
      <c r="A1586" s="89" t="str">
        <f>IF(بيانات!B1586&lt;&gt;"",بيانات!A1586,"")</f>
        <v/>
      </c>
      <c r="B1586" s="90" t="str">
        <f>IF(بيانات!B1586&lt;&gt;"",بيانات!B1586,"")</f>
        <v/>
      </c>
      <c r="C1586" s="90" t="str">
        <f>IF(بيانات!B1586&lt;&gt;"",بيانات!C1586,"")</f>
        <v/>
      </c>
      <c r="D1586" s="91" t="str">
        <f>IF(بيانات!B1586&lt;&gt;"",بيانات!J1586,"")</f>
        <v/>
      </c>
      <c r="E1586" s="92"/>
      <c r="F1586" s="93" t="str">
        <f t="shared" si="24"/>
        <v/>
      </c>
      <c r="G1586" s="94"/>
      <c r="H1586" s="95" t="str">
        <f>IF(بيانات!B1586&lt;&gt;"",بيانات!K1586,"")</f>
        <v/>
      </c>
      <c r="I1586" s="95" t="str">
        <f>IF(بيانات!B1586&lt;&gt;"",بيانات!P1586,"")</f>
        <v/>
      </c>
    </row>
    <row r="1587" spans="1:9" ht="21.75" customHeight="1">
      <c r="A1587" s="82" t="str">
        <f>IF(بيانات!B1587&lt;&gt;"",بيانات!A1587,"")</f>
        <v/>
      </c>
      <c r="B1587" s="83" t="str">
        <f>IF(بيانات!B1587&lt;&gt;"",بيانات!B1587,"")</f>
        <v/>
      </c>
      <c r="C1587" s="83" t="str">
        <f>IF(بيانات!B1587&lt;&gt;"",بيانات!C1587,"")</f>
        <v/>
      </c>
      <c r="D1587" s="84" t="str">
        <f>IF(بيانات!B1587&lt;&gt;"",بيانات!J1587,"")</f>
        <v/>
      </c>
      <c r="E1587" s="85"/>
      <c r="F1587" s="86" t="str">
        <f t="shared" si="24"/>
        <v/>
      </c>
      <c r="G1587" s="87"/>
      <c r="H1587" s="88" t="str">
        <f>IF(بيانات!B1587&lt;&gt;"",بيانات!K1587,"")</f>
        <v/>
      </c>
      <c r="I1587" s="88" t="str">
        <f>IF(بيانات!B1587&lt;&gt;"",بيانات!P1587,"")</f>
        <v/>
      </c>
    </row>
    <row r="1588" spans="1:9" ht="21.75" customHeight="1">
      <c r="A1588" s="89" t="str">
        <f>IF(بيانات!B1588&lt;&gt;"",بيانات!A1588,"")</f>
        <v/>
      </c>
      <c r="B1588" s="90" t="str">
        <f>IF(بيانات!B1588&lt;&gt;"",بيانات!B1588,"")</f>
        <v/>
      </c>
      <c r="C1588" s="90" t="str">
        <f>IF(بيانات!B1588&lt;&gt;"",بيانات!C1588,"")</f>
        <v/>
      </c>
      <c r="D1588" s="91" t="str">
        <f>IF(بيانات!B1588&lt;&gt;"",بيانات!J1588,"")</f>
        <v/>
      </c>
      <c r="E1588" s="92"/>
      <c r="F1588" s="93" t="str">
        <f t="shared" si="24"/>
        <v/>
      </c>
      <c r="G1588" s="94"/>
      <c r="H1588" s="95" t="str">
        <f>IF(بيانات!B1588&lt;&gt;"",بيانات!K1588,"")</f>
        <v/>
      </c>
      <c r="I1588" s="95" t="str">
        <f>IF(بيانات!B1588&lt;&gt;"",بيانات!P1588,"")</f>
        <v/>
      </c>
    </row>
    <row r="1589" spans="1:9" ht="21.75" customHeight="1">
      <c r="A1589" s="82" t="str">
        <f>IF(بيانات!B1589&lt;&gt;"",بيانات!A1589,"")</f>
        <v/>
      </c>
      <c r="B1589" s="83" t="str">
        <f>IF(بيانات!B1589&lt;&gt;"",بيانات!B1589,"")</f>
        <v/>
      </c>
      <c r="C1589" s="83" t="str">
        <f>IF(بيانات!B1589&lt;&gt;"",بيانات!C1589,"")</f>
        <v/>
      </c>
      <c r="D1589" s="84" t="str">
        <f>IF(بيانات!B1589&lt;&gt;"",بيانات!J1589,"")</f>
        <v/>
      </c>
      <c r="E1589" s="85"/>
      <c r="F1589" s="86" t="str">
        <f t="shared" si="24"/>
        <v/>
      </c>
      <c r="G1589" s="87"/>
      <c r="H1589" s="88" t="str">
        <f>IF(بيانات!B1589&lt;&gt;"",بيانات!K1589,"")</f>
        <v/>
      </c>
      <c r="I1589" s="88" t="str">
        <f>IF(بيانات!B1589&lt;&gt;"",بيانات!P1589,"")</f>
        <v/>
      </c>
    </row>
    <row r="1590" spans="1:9" ht="21.75" customHeight="1">
      <c r="A1590" s="89" t="str">
        <f>IF(بيانات!B1590&lt;&gt;"",بيانات!A1590,"")</f>
        <v/>
      </c>
      <c r="B1590" s="90" t="str">
        <f>IF(بيانات!B1590&lt;&gt;"",بيانات!B1590,"")</f>
        <v/>
      </c>
      <c r="C1590" s="90" t="str">
        <f>IF(بيانات!B1590&lt;&gt;"",بيانات!C1590,"")</f>
        <v/>
      </c>
      <c r="D1590" s="91" t="str">
        <f>IF(بيانات!B1590&lt;&gt;"",بيانات!J1590,"")</f>
        <v/>
      </c>
      <c r="E1590" s="92"/>
      <c r="F1590" s="93" t="str">
        <f t="shared" si="24"/>
        <v/>
      </c>
      <c r="G1590" s="94"/>
      <c r="H1590" s="95" t="str">
        <f>IF(بيانات!B1590&lt;&gt;"",بيانات!K1590,"")</f>
        <v/>
      </c>
      <c r="I1590" s="95" t="str">
        <f>IF(بيانات!B1590&lt;&gt;"",بيانات!P1590,"")</f>
        <v/>
      </c>
    </row>
    <row r="1591" spans="1:9" ht="21.75" customHeight="1">
      <c r="A1591" s="82" t="str">
        <f>IF(بيانات!B1591&lt;&gt;"",بيانات!A1591,"")</f>
        <v/>
      </c>
      <c r="B1591" s="83" t="str">
        <f>IF(بيانات!B1591&lt;&gt;"",بيانات!B1591,"")</f>
        <v/>
      </c>
      <c r="C1591" s="83" t="str">
        <f>IF(بيانات!B1591&lt;&gt;"",بيانات!C1591,"")</f>
        <v/>
      </c>
      <c r="D1591" s="84" t="str">
        <f>IF(بيانات!B1591&lt;&gt;"",بيانات!J1591,"")</f>
        <v/>
      </c>
      <c r="E1591" s="85"/>
      <c r="F1591" s="86" t="str">
        <f t="shared" si="24"/>
        <v/>
      </c>
      <c r="G1591" s="87"/>
      <c r="H1591" s="88" t="str">
        <f>IF(بيانات!B1591&lt;&gt;"",بيانات!K1591,"")</f>
        <v/>
      </c>
      <c r="I1591" s="88" t="str">
        <f>IF(بيانات!B1591&lt;&gt;"",بيانات!P1591,"")</f>
        <v/>
      </c>
    </row>
    <row r="1592" spans="1:9" ht="21.75" customHeight="1">
      <c r="A1592" s="89" t="str">
        <f>IF(بيانات!B1592&lt;&gt;"",بيانات!A1592,"")</f>
        <v/>
      </c>
      <c r="B1592" s="90" t="str">
        <f>IF(بيانات!B1592&lt;&gt;"",بيانات!B1592,"")</f>
        <v/>
      </c>
      <c r="C1592" s="90" t="str">
        <f>IF(بيانات!B1592&lt;&gt;"",بيانات!C1592,"")</f>
        <v/>
      </c>
      <c r="D1592" s="91" t="str">
        <f>IF(بيانات!B1592&lt;&gt;"",بيانات!J1592,"")</f>
        <v/>
      </c>
      <c r="E1592" s="92"/>
      <c r="F1592" s="93" t="str">
        <f t="shared" si="24"/>
        <v/>
      </c>
      <c r="G1592" s="94"/>
      <c r="H1592" s="95" t="str">
        <f>IF(بيانات!B1592&lt;&gt;"",بيانات!K1592,"")</f>
        <v/>
      </c>
      <c r="I1592" s="95" t="str">
        <f>IF(بيانات!B1592&lt;&gt;"",بيانات!P1592,"")</f>
        <v/>
      </c>
    </row>
    <row r="1593" spans="1:9" ht="21.75" customHeight="1">
      <c r="A1593" s="82" t="str">
        <f>IF(بيانات!B1593&lt;&gt;"",بيانات!A1593,"")</f>
        <v/>
      </c>
      <c r="B1593" s="83" t="str">
        <f>IF(بيانات!B1593&lt;&gt;"",بيانات!B1593,"")</f>
        <v/>
      </c>
      <c r="C1593" s="83" t="str">
        <f>IF(بيانات!B1593&lt;&gt;"",بيانات!C1593,"")</f>
        <v/>
      </c>
      <c r="D1593" s="84" t="str">
        <f>IF(بيانات!B1593&lt;&gt;"",بيانات!J1593,"")</f>
        <v/>
      </c>
      <c r="E1593" s="85"/>
      <c r="F1593" s="86" t="str">
        <f t="shared" si="24"/>
        <v/>
      </c>
      <c r="G1593" s="87"/>
      <c r="H1593" s="88" t="str">
        <f>IF(بيانات!B1593&lt;&gt;"",بيانات!K1593,"")</f>
        <v/>
      </c>
      <c r="I1593" s="88" t="str">
        <f>IF(بيانات!B1593&lt;&gt;"",بيانات!P1593,"")</f>
        <v/>
      </c>
    </row>
    <row r="1594" spans="1:9" ht="21.75" customHeight="1">
      <c r="A1594" s="89" t="str">
        <f>IF(بيانات!B1594&lt;&gt;"",بيانات!A1594,"")</f>
        <v/>
      </c>
      <c r="B1594" s="90" t="str">
        <f>IF(بيانات!B1594&lt;&gt;"",بيانات!B1594,"")</f>
        <v/>
      </c>
      <c r="C1594" s="90" t="str">
        <f>IF(بيانات!B1594&lt;&gt;"",بيانات!C1594,"")</f>
        <v/>
      </c>
      <c r="D1594" s="91" t="str">
        <f>IF(بيانات!B1594&lt;&gt;"",بيانات!J1594,"")</f>
        <v/>
      </c>
      <c r="E1594" s="92"/>
      <c r="F1594" s="93" t="str">
        <f t="shared" si="24"/>
        <v/>
      </c>
      <c r="G1594" s="94"/>
      <c r="H1594" s="95" t="str">
        <f>IF(بيانات!B1594&lt;&gt;"",بيانات!K1594,"")</f>
        <v/>
      </c>
      <c r="I1594" s="95" t="str">
        <f>IF(بيانات!B1594&lt;&gt;"",بيانات!P1594,"")</f>
        <v/>
      </c>
    </row>
    <row r="1595" spans="1:9" ht="21.75" customHeight="1">
      <c r="A1595" s="82" t="str">
        <f>IF(بيانات!B1595&lt;&gt;"",بيانات!A1595,"")</f>
        <v/>
      </c>
      <c r="B1595" s="83" t="str">
        <f>IF(بيانات!B1595&lt;&gt;"",بيانات!B1595,"")</f>
        <v/>
      </c>
      <c r="C1595" s="83" t="str">
        <f>IF(بيانات!B1595&lt;&gt;"",بيانات!C1595,"")</f>
        <v/>
      </c>
      <c r="D1595" s="84" t="str">
        <f>IF(بيانات!B1595&lt;&gt;"",بيانات!J1595,"")</f>
        <v/>
      </c>
      <c r="E1595" s="85"/>
      <c r="F1595" s="86" t="str">
        <f t="shared" si="24"/>
        <v/>
      </c>
      <c r="G1595" s="87"/>
      <c r="H1595" s="88" t="str">
        <f>IF(بيانات!B1595&lt;&gt;"",بيانات!K1595,"")</f>
        <v/>
      </c>
      <c r="I1595" s="88" t="str">
        <f>IF(بيانات!B1595&lt;&gt;"",بيانات!P1595,"")</f>
        <v/>
      </c>
    </row>
    <row r="1596" spans="1:9" ht="21.75" customHeight="1">
      <c r="A1596" s="89" t="str">
        <f>IF(بيانات!B1596&lt;&gt;"",بيانات!A1596,"")</f>
        <v/>
      </c>
      <c r="B1596" s="90" t="str">
        <f>IF(بيانات!B1596&lt;&gt;"",بيانات!B1596,"")</f>
        <v/>
      </c>
      <c r="C1596" s="90" t="str">
        <f>IF(بيانات!B1596&lt;&gt;"",بيانات!C1596,"")</f>
        <v/>
      </c>
      <c r="D1596" s="91" t="str">
        <f>IF(بيانات!B1596&lt;&gt;"",بيانات!J1596,"")</f>
        <v/>
      </c>
      <c r="E1596" s="92"/>
      <c r="F1596" s="93" t="str">
        <f t="shared" si="24"/>
        <v/>
      </c>
      <c r="G1596" s="94"/>
      <c r="H1596" s="95" t="str">
        <f>IF(بيانات!B1596&lt;&gt;"",بيانات!K1596,"")</f>
        <v/>
      </c>
      <c r="I1596" s="95" t="str">
        <f>IF(بيانات!B1596&lt;&gt;"",بيانات!P1596,"")</f>
        <v/>
      </c>
    </row>
    <row r="1597" spans="1:9" ht="21.75" customHeight="1">
      <c r="A1597" s="82" t="str">
        <f>IF(بيانات!B1597&lt;&gt;"",بيانات!A1597,"")</f>
        <v/>
      </c>
      <c r="B1597" s="83" t="str">
        <f>IF(بيانات!B1597&lt;&gt;"",بيانات!B1597,"")</f>
        <v/>
      </c>
      <c r="C1597" s="83" t="str">
        <f>IF(بيانات!B1597&lt;&gt;"",بيانات!C1597,"")</f>
        <v/>
      </c>
      <c r="D1597" s="84" t="str">
        <f>IF(بيانات!B1597&lt;&gt;"",بيانات!J1597,"")</f>
        <v/>
      </c>
      <c r="E1597" s="85"/>
      <c r="F1597" s="86" t="str">
        <f t="shared" si="24"/>
        <v/>
      </c>
      <c r="G1597" s="87"/>
      <c r="H1597" s="88" t="str">
        <f>IF(بيانات!B1597&lt;&gt;"",بيانات!K1597,"")</f>
        <v/>
      </c>
      <c r="I1597" s="88" t="str">
        <f>IF(بيانات!B1597&lt;&gt;"",بيانات!P1597,"")</f>
        <v/>
      </c>
    </row>
    <row r="1598" spans="1:9" ht="21.75" customHeight="1">
      <c r="A1598" s="89" t="str">
        <f>IF(بيانات!B1598&lt;&gt;"",بيانات!A1598,"")</f>
        <v/>
      </c>
      <c r="B1598" s="90" t="str">
        <f>IF(بيانات!B1598&lt;&gt;"",بيانات!B1598,"")</f>
        <v/>
      </c>
      <c r="C1598" s="90" t="str">
        <f>IF(بيانات!B1598&lt;&gt;"",بيانات!C1598,"")</f>
        <v/>
      </c>
      <c r="D1598" s="91" t="str">
        <f>IF(بيانات!B1598&lt;&gt;"",بيانات!J1598,"")</f>
        <v/>
      </c>
      <c r="E1598" s="92"/>
      <c r="F1598" s="93" t="str">
        <f t="shared" si="24"/>
        <v/>
      </c>
      <c r="G1598" s="94"/>
      <c r="H1598" s="95" t="str">
        <f>IF(بيانات!B1598&lt;&gt;"",بيانات!K1598,"")</f>
        <v/>
      </c>
      <c r="I1598" s="95" t="str">
        <f>IF(بيانات!B1598&lt;&gt;"",بيانات!P1598,"")</f>
        <v/>
      </c>
    </row>
    <row r="1599" spans="1:9" ht="21.75" customHeight="1">
      <c r="A1599" s="82" t="str">
        <f>IF(بيانات!B1599&lt;&gt;"",بيانات!A1599,"")</f>
        <v/>
      </c>
      <c r="B1599" s="83" t="str">
        <f>IF(بيانات!B1599&lt;&gt;"",بيانات!B1599,"")</f>
        <v/>
      </c>
      <c r="C1599" s="83" t="str">
        <f>IF(بيانات!B1599&lt;&gt;"",بيانات!C1599,"")</f>
        <v/>
      </c>
      <c r="D1599" s="84" t="str">
        <f>IF(بيانات!B1599&lt;&gt;"",بيانات!J1599,"")</f>
        <v/>
      </c>
      <c r="E1599" s="85"/>
      <c r="F1599" s="86" t="str">
        <f t="shared" si="24"/>
        <v/>
      </c>
      <c r="G1599" s="87"/>
      <c r="H1599" s="88" t="str">
        <f>IF(بيانات!B1599&lt;&gt;"",بيانات!K1599,"")</f>
        <v/>
      </c>
      <c r="I1599" s="88" t="str">
        <f>IF(بيانات!B1599&lt;&gt;"",بيانات!P1599,"")</f>
        <v/>
      </c>
    </row>
    <row r="1600" spans="1:9" ht="21.75" customHeight="1">
      <c r="A1600" s="89" t="str">
        <f>IF(بيانات!B1600&lt;&gt;"",بيانات!A1600,"")</f>
        <v/>
      </c>
      <c r="B1600" s="90" t="str">
        <f>IF(بيانات!B1600&lt;&gt;"",بيانات!B1600,"")</f>
        <v/>
      </c>
      <c r="C1600" s="90" t="str">
        <f>IF(بيانات!B1600&lt;&gt;"",بيانات!C1600,"")</f>
        <v/>
      </c>
      <c r="D1600" s="91" t="str">
        <f>IF(بيانات!B1600&lt;&gt;"",بيانات!J1600,"")</f>
        <v/>
      </c>
      <c r="E1600" s="92"/>
      <c r="F1600" s="93" t="str">
        <f t="shared" si="24"/>
        <v/>
      </c>
      <c r="G1600" s="94"/>
      <c r="H1600" s="95" t="str">
        <f>IF(بيانات!B1600&lt;&gt;"",بيانات!K1600,"")</f>
        <v/>
      </c>
      <c r="I1600" s="95" t="str">
        <f>IF(بيانات!B1600&lt;&gt;"",بيانات!P1600,"")</f>
        <v/>
      </c>
    </row>
    <row r="1601" spans="1:9" ht="21.75" customHeight="1">
      <c r="A1601" s="82" t="str">
        <f>IF(بيانات!B1601&lt;&gt;"",بيانات!A1601,"")</f>
        <v/>
      </c>
      <c r="B1601" s="83" t="str">
        <f>IF(بيانات!B1601&lt;&gt;"",بيانات!B1601,"")</f>
        <v/>
      </c>
      <c r="C1601" s="83" t="str">
        <f>IF(بيانات!B1601&lt;&gt;"",بيانات!C1601,"")</f>
        <v/>
      </c>
      <c r="D1601" s="84" t="str">
        <f>IF(بيانات!B1601&lt;&gt;"",بيانات!J1601,"")</f>
        <v/>
      </c>
      <c r="E1601" s="85"/>
      <c r="F1601" s="86" t="str">
        <f t="shared" si="24"/>
        <v/>
      </c>
      <c r="G1601" s="87"/>
      <c r="H1601" s="88" t="str">
        <f>IF(بيانات!B1601&lt;&gt;"",بيانات!K1601,"")</f>
        <v/>
      </c>
      <c r="I1601" s="88" t="str">
        <f>IF(بيانات!B1601&lt;&gt;"",بيانات!P1601,"")</f>
        <v/>
      </c>
    </row>
    <row r="1602" spans="1:9" ht="21.75" customHeight="1">
      <c r="A1602" s="89" t="str">
        <f>IF(بيانات!B1602&lt;&gt;"",بيانات!A1602,"")</f>
        <v/>
      </c>
      <c r="B1602" s="90" t="str">
        <f>IF(بيانات!B1602&lt;&gt;"",بيانات!B1602,"")</f>
        <v/>
      </c>
      <c r="C1602" s="90" t="str">
        <f>IF(بيانات!B1602&lt;&gt;"",بيانات!C1602,"")</f>
        <v/>
      </c>
      <c r="D1602" s="91" t="str">
        <f>IF(بيانات!B1602&lt;&gt;"",بيانات!J1602,"")</f>
        <v/>
      </c>
      <c r="E1602" s="92"/>
      <c r="F1602" s="93" t="str">
        <f t="shared" si="24"/>
        <v/>
      </c>
      <c r="G1602" s="94"/>
      <c r="H1602" s="95" t="str">
        <f>IF(بيانات!B1602&lt;&gt;"",بيانات!K1602,"")</f>
        <v/>
      </c>
      <c r="I1602" s="95" t="str">
        <f>IF(بيانات!B1602&lt;&gt;"",بيانات!P1602,"")</f>
        <v/>
      </c>
    </row>
    <row r="1603" spans="1:9" ht="21.75" customHeight="1">
      <c r="A1603" s="82" t="str">
        <f>IF(بيانات!B1603&lt;&gt;"",بيانات!A1603,"")</f>
        <v/>
      </c>
      <c r="B1603" s="83" t="str">
        <f>IF(بيانات!B1603&lt;&gt;"",بيانات!B1603,"")</f>
        <v/>
      </c>
      <c r="C1603" s="83" t="str">
        <f>IF(بيانات!B1603&lt;&gt;"",بيانات!C1603,"")</f>
        <v/>
      </c>
      <c r="D1603" s="84" t="str">
        <f>IF(بيانات!B1603&lt;&gt;"",بيانات!J1603,"")</f>
        <v/>
      </c>
      <c r="E1603" s="85"/>
      <c r="F1603" s="86" t="str">
        <f t="shared" ref="F1603:F1666" si="25">IF(E1603="","",E1603+30)</f>
        <v/>
      </c>
      <c r="G1603" s="87"/>
      <c r="H1603" s="88" t="str">
        <f>IF(بيانات!B1603&lt;&gt;"",بيانات!K1603,"")</f>
        <v/>
      </c>
      <c r="I1603" s="88" t="str">
        <f>IF(بيانات!B1603&lt;&gt;"",بيانات!P1603,"")</f>
        <v/>
      </c>
    </row>
    <row r="1604" spans="1:9" ht="21.75" customHeight="1">
      <c r="A1604" s="89" t="str">
        <f>IF(بيانات!B1604&lt;&gt;"",بيانات!A1604,"")</f>
        <v/>
      </c>
      <c r="B1604" s="90" t="str">
        <f>IF(بيانات!B1604&lt;&gt;"",بيانات!B1604,"")</f>
        <v/>
      </c>
      <c r="C1604" s="90" t="str">
        <f>IF(بيانات!B1604&lt;&gt;"",بيانات!C1604,"")</f>
        <v/>
      </c>
      <c r="D1604" s="91" t="str">
        <f>IF(بيانات!B1604&lt;&gt;"",بيانات!J1604,"")</f>
        <v/>
      </c>
      <c r="E1604" s="92"/>
      <c r="F1604" s="93" t="str">
        <f t="shared" si="25"/>
        <v/>
      </c>
      <c r="G1604" s="94"/>
      <c r="H1604" s="95" t="str">
        <f>IF(بيانات!B1604&lt;&gt;"",بيانات!K1604,"")</f>
        <v/>
      </c>
      <c r="I1604" s="95" t="str">
        <f>IF(بيانات!B1604&lt;&gt;"",بيانات!P1604,"")</f>
        <v/>
      </c>
    </row>
    <row r="1605" spans="1:9" ht="21.75" customHeight="1">
      <c r="A1605" s="82" t="str">
        <f>IF(بيانات!B1605&lt;&gt;"",بيانات!A1605,"")</f>
        <v/>
      </c>
      <c r="B1605" s="83" t="str">
        <f>IF(بيانات!B1605&lt;&gt;"",بيانات!B1605,"")</f>
        <v/>
      </c>
      <c r="C1605" s="83" t="str">
        <f>IF(بيانات!B1605&lt;&gt;"",بيانات!C1605,"")</f>
        <v/>
      </c>
      <c r="D1605" s="84" t="str">
        <f>IF(بيانات!B1605&lt;&gt;"",بيانات!J1605,"")</f>
        <v/>
      </c>
      <c r="E1605" s="85"/>
      <c r="F1605" s="86" t="str">
        <f t="shared" si="25"/>
        <v/>
      </c>
      <c r="G1605" s="87"/>
      <c r="H1605" s="88" t="str">
        <f>IF(بيانات!B1605&lt;&gt;"",بيانات!K1605,"")</f>
        <v/>
      </c>
      <c r="I1605" s="88" t="str">
        <f>IF(بيانات!B1605&lt;&gt;"",بيانات!P1605,"")</f>
        <v/>
      </c>
    </row>
    <row r="1606" spans="1:9" ht="21.75" customHeight="1">
      <c r="A1606" s="89" t="str">
        <f>IF(بيانات!B1606&lt;&gt;"",بيانات!A1606,"")</f>
        <v/>
      </c>
      <c r="B1606" s="90" t="str">
        <f>IF(بيانات!B1606&lt;&gt;"",بيانات!B1606,"")</f>
        <v/>
      </c>
      <c r="C1606" s="90" t="str">
        <f>IF(بيانات!B1606&lt;&gt;"",بيانات!C1606,"")</f>
        <v/>
      </c>
      <c r="D1606" s="91" t="str">
        <f>IF(بيانات!B1606&lt;&gt;"",بيانات!J1606,"")</f>
        <v/>
      </c>
      <c r="E1606" s="92"/>
      <c r="F1606" s="93" t="str">
        <f t="shared" si="25"/>
        <v/>
      </c>
      <c r="G1606" s="94"/>
      <c r="H1606" s="95" t="str">
        <f>IF(بيانات!B1606&lt;&gt;"",بيانات!K1606,"")</f>
        <v/>
      </c>
      <c r="I1606" s="95" t="str">
        <f>IF(بيانات!B1606&lt;&gt;"",بيانات!P1606,"")</f>
        <v/>
      </c>
    </row>
    <row r="1607" spans="1:9" ht="21.75" customHeight="1">
      <c r="A1607" s="82" t="str">
        <f>IF(بيانات!B1607&lt;&gt;"",بيانات!A1607,"")</f>
        <v/>
      </c>
      <c r="B1607" s="83" t="str">
        <f>IF(بيانات!B1607&lt;&gt;"",بيانات!B1607,"")</f>
        <v/>
      </c>
      <c r="C1607" s="83" t="str">
        <f>IF(بيانات!B1607&lt;&gt;"",بيانات!C1607,"")</f>
        <v/>
      </c>
      <c r="D1607" s="84" t="str">
        <f>IF(بيانات!B1607&lt;&gt;"",بيانات!J1607,"")</f>
        <v/>
      </c>
      <c r="E1607" s="85"/>
      <c r="F1607" s="86" t="str">
        <f t="shared" si="25"/>
        <v/>
      </c>
      <c r="G1607" s="87"/>
      <c r="H1607" s="88" t="str">
        <f>IF(بيانات!B1607&lt;&gt;"",بيانات!K1607,"")</f>
        <v/>
      </c>
      <c r="I1607" s="88" t="str">
        <f>IF(بيانات!B1607&lt;&gt;"",بيانات!P1607,"")</f>
        <v/>
      </c>
    </row>
    <row r="1608" spans="1:9" ht="21.75" customHeight="1">
      <c r="A1608" s="89" t="str">
        <f>IF(بيانات!B1608&lt;&gt;"",بيانات!A1608,"")</f>
        <v/>
      </c>
      <c r="B1608" s="90" t="str">
        <f>IF(بيانات!B1608&lt;&gt;"",بيانات!B1608,"")</f>
        <v/>
      </c>
      <c r="C1608" s="90" t="str">
        <f>IF(بيانات!B1608&lt;&gt;"",بيانات!C1608,"")</f>
        <v/>
      </c>
      <c r="D1608" s="91" t="str">
        <f>IF(بيانات!B1608&lt;&gt;"",بيانات!J1608,"")</f>
        <v/>
      </c>
      <c r="E1608" s="92"/>
      <c r="F1608" s="93" t="str">
        <f t="shared" si="25"/>
        <v/>
      </c>
      <c r="G1608" s="94"/>
      <c r="H1608" s="95" t="str">
        <f>IF(بيانات!B1608&lt;&gt;"",بيانات!K1608,"")</f>
        <v/>
      </c>
      <c r="I1608" s="95" t="str">
        <f>IF(بيانات!B1608&lt;&gt;"",بيانات!P1608,"")</f>
        <v/>
      </c>
    </row>
    <row r="1609" spans="1:9" ht="21.75" customHeight="1">
      <c r="A1609" s="82" t="str">
        <f>IF(بيانات!B1609&lt;&gt;"",بيانات!A1609,"")</f>
        <v/>
      </c>
      <c r="B1609" s="83" t="str">
        <f>IF(بيانات!B1609&lt;&gt;"",بيانات!B1609,"")</f>
        <v/>
      </c>
      <c r="C1609" s="83" t="str">
        <f>IF(بيانات!B1609&lt;&gt;"",بيانات!C1609,"")</f>
        <v/>
      </c>
      <c r="D1609" s="84" t="str">
        <f>IF(بيانات!B1609&lt;&gt;"",بيانات!J1609,"")</f>
        <v/>
      </c>
      <c r="E1609" s="85"/>
      <c r="F1609" s="86" t="str">
        <f t="shared" si="25"/>
        <v/>
      </c>
      <c r="G1609" s="87"/>
      <c r="H1609" s="88" t="str">
        <f>IF(بيانات!B1609&lt;&gt;"",بيانات!K1609,"")</f>
        <v/>
      </c>
      <c r="I1609" s="88" t="str">
        <f>IF(بيانات!B1609&lt;&gt;"",بيانات!P1609,"")</f>
        <v/>
      </c>
    </row>
    <row r="1610" spans="1:9" ht="21.75" customHeight="1">
      <c r="A1610" s="89" t="str">
        <f>IF(بيانات!B1610&lt;&gt;"",بيانات!A1610,"")</f>
        <v/>
      </c>
      <c r="B1610" s="90" t="str">
        <f>IF(بيانات!B1610&lt;&gt;"",بيانات!B1610,"")</f>
        <v/>
      </c>
      <c r="C1610" s="90" t="str">
        <f>IF(بيانات!B1610&lt;&gt;"",بيانات!C1610,"")</f>
        <v/>
      </c>
      <c r="D1610" s="91" t="str">
        <f>IF(بيانات!B1610&lt;&gt;"",بيانات!J1610,"")</f>
        <v/>
      </c>
      <c r="E1610" s="92"/>
      <c r="F1610" s="93" t="str">
        <f t="shared" si="25"/>
        <v/>
      </c>
      <c r="G1610" s="94"/>
      <c r="H1610" s="95" t="str">
        <f>IF(بيانات!B1610&lt;&gt;"",بيانات!K1610,"")</f>
        <v/>
      </c>
      <c r="I1610" s="95" t="str">
        <f>IF(بيانات!B1610&lt;&gt;"",بيانات!P1610,"")</f>
        <v/>
      </c>
    </row>
    <row r="1611" spans="1:9" ht="21.75" customHeight="1">
      <c r="A1611" s="82" t="str">
        <f>IF(بيانات!B1611&lt;&gt;"",بيانات!A1611,"")</f>
        <v/>
      </c>
      <c r="B1611" s="83" t="str">
        <f>IF(بيانات!B1611&lt;&gt;"",بيانات!B1611,"")</f>
        <v/>
      </c>
      <c r="C1611" s="83" t="str">
        <f>IF(بيانات!B1611&lt;&gt;"",بيانات!C1611,"")</f>
        <v/>
      </c>
      <c r="D1611" s="84" t="str">
        <f>IF(بيانات!B1611&lt;&gt;"",بيانات!J1611,"")</f>
        <v/>
      </c>
      <c r="E1611" s="85"/>
      <c r="F1611" s="86" t="str">
        <f t="shared" si="25"/>
        <v/>
      </c>
      <c r="G1611" s="87"/>
      <c r="H1611" s="88" t="str">
        <f>IF(بيانات!B1611&lt;&gt;"",بيانات!K1611,"")</f>
        <v/>
      </c>
      <c r="I1611" s="88" t="str">
        <f>IF(بيانات!B1611&lt;&gt;"",بيانات!P1611,"")</f>
        <v/>
      </c>
    </row>
    <row r="1612" spans="1:9" ht="21.75" customHeight="1">
      <c r="A1612" s="89" t="str">
        <f>IF(بيانات!B1612&lt;&gt;"",بيانات!A1612,"")</f>
        <v/>
      </c>
      <c r="B1612" s="90" t="str">
        <f>IF(بيانات!B1612&lt;&gt;"",بيانات!B1612,"")</f>
        <v/>
      </c>
      <c r="C1612" s="90" t="str">
        <f>IF(بيانات!B1612&lt;&gt;"",بيانات!C1612,"")</f>
        <v/>
      </c>
      <c r="D1612" s="91" t="str">
        <f>IF(بيانات!B1612&lt;&gt;"",بيانات!J1612,"")</f>
        <v/>
      </c>
      <c r="E1612" s="92"/>
      <c r="F1612" s="93" t="str">
        <f t="shared" si="25"/>
        <v/>
      </c>
      <c r="G1612" s="94"/>
      <c r="H1612" s="95" t="str">
        <f>IF(بيانات!B1612&lt;&gt;"",بيانات!K1612,"")</f>
        <v/>
      </c>
      <c r="I1612" s="95" t="str">
        <f>IF(بيانات!B1612&lt;&gt;"",بيانات!P1612,"")</f>
        <v/>
      </c>
    </row>
    <row r="1613" spans="1:9" ht="21.75" customHeight="1">
      <c r="A1613" s="82" t="str">
        <f>IF(بيانات!B1613&lt;&gt;"",بيانات!A1613,"")</f>
        <v/>
      </c>
      <c r="B1613" s="83" t="str">
        <f>IF(بيانات!B1613&lt;&gt;"",بيانات!B1613,"")</f>
        <v/>
      </c>
      <c r="C1613" s="83" t="str">
        <f>IF(بيانات!B1613&lt;&gt;"",بيانات!C1613,"")</f>
        <v/>
      </c>
      <c r="D1613" s="84" t="str">
        <f>IF(بيانات!B1613&lt;&gt;"",بيانات!J1613,"")</f>
        <v/>
      </c>
      <c r="E1613" s="85"/>
      <c r="F1613" s="86" t="str">
        <f t="shared" si="25"/>
        <v/>
      </c>
      <c r="G1613" s="87"/>
      <c r="H1613" s="88" t="str">
        <f>IF(بيانات!B1613&lt;&gt;"",بيانات!K1613,"")</f>
        <v/>
      </c>
      <c r="I1613" s="88" t="str">
        <f>IF(بيانات!B1613&lt;&gt;"",بيانات!P1613,"")</f>
        <v/>
      </c>
    </row>
    <row r="1614" spans="1:9" ht="21.75" customHeight="1">
      <c r="A1614" s="89" t="str">
        <f>IF(بيانات!B1614&lt;&gt;"",بيانات!A1614,"")</f>
        <v/>
      </c>
      <c r="B1614" s="90" t="str">
        <f>IF(بيانات!B1614&lt;&gt;"",بيانات!B1614,"")</f>
        <v/>
      </c>
      <c r="C1614" s="90" t="str">
        <f>IF(بيانات!B1614&lt;&gt;"",بيانات!C1614,"")</f>
        <v/>
      </c>
      <c r="D1614" s="91" t="str">
        <f>IF(بيانات!B1614&lt;&gt;"",بيانات!J1614,"")</f>
        <v/>
      </c>
      <c r="E1614" s="92"/>
      <c r="F1614" s="93" t="str">
        <f t="shared" si="25"/>
        <v/>
      </c>
      <c r="G1614" s="94"/>
      <c r="H1614" s="95" t="str">
        <f>IF(بيانات!B1614&lt;&gt;"",بيانات!K1614,"")</f>
        <v/>
      </c>
      <c r="I1614" s="95" t="str">
        <f>IF(بيانات!B1614&lt;&gt;"",بيانات!P1614,"")</f>
        <v/>
      </c>
    </row>
    <row r="1615" spans="1:9" ht="21.75" customHeight="1">
      <c r="A1615" s="82" t="str">
        <f>IF(بيانات!B1615&lt;&gt;"",بيانات!A1615,"")</f>
        <v/>
      </c>
      <c r="B1615" s="83" t="str">
        <f>IF(بيانات!B1615&lt;&gt;"",بيانات!B1615,"")</f>
        <v/>
      </c>
      <c r="C1615" s="83" t="str">
        <f>IF(بيانات!B1615&lt;&gt;"",بيانات!C1615,"")</f>
        <v/>
      </c>
      <c r="D1615" s="84" t="str">
        <f>IF(بيانات!B1615&lt;&gt;"",بيانات!J1615,"")</f>
        <v/>
      </c>
      <c r="E1615" s="85"/>
      <c r="F1615" s="86" t="str">
        <f t="shared" si="25"/>
        <v/>
      </c>
      <c r="G1615" s="87"/>
      <c r="H1615" s="88" t="str">
        <f>IF(بيانات!B1615&lt;&gt;"",بيانات!K1615,"")</f>
        <v/>
      </c>
      <c r="I1615" s="88" t="str">
        <f>IF(بيانات!B1615&lt;&gt;"",بيانات!P1615,"")</f>
        <v/>
      </c>
    </row>
    <row r="1616" spans="1:9" ht="21.75" customHeight="1">
      <c r="A1616" s="89" t="str">
        <f>IF(بيانات!B1616&lt;&gt;"",بيانات!A1616,"")</f>
        <v/>
      </c>
      <c r="B1616" s="90" t="str">
        <f>IF(بيانات!B1616&lt;&gt;"",بيانات!B1616,"")</f>
        <v/>
      </c>
      <c r="C1616" s="90" t="str">
        <f>IF(بيانات!B1616&lt;&gt;"",بيانات!C1616,"")</f>
        <v/>
      </c>
      <c r="D1616" s="91" t="str">
        <f>IF(بيانات!B1616&lt;&gt;"",بيانات!J1616,"")</f>
        <v/>
      </c>
      <c r="E1616" s="92"/>
      <c r="F1616" s="93" t="str">
        <f t="shared" si="25"/>
        <v/>
      </c>
      <c r="G1616" s="94"/>
      <c r="H1616" s="95" t="str">
        <f>IF(بيانات!B1616&lt;&gt;"",بيانات!K1616,"")</f>
        <v/>
      </c>
      <c r="I1616" s="95" t="str">
        <f>IF(بيانات!B1616&lt;&gt;"",بيانات!P1616,"")</f>
        <v/>
      </c>
    </row>
    <row r="1617" spans="1:9" ht="21.75" customHeight="1">
      <c r="A1617" s="82" t="str">
        <f>IF(بيانات!B1617&lt;&gt;"",بيانات!A1617,"")</f>
        <v/>
      </c>
      <c r="B1617" s="83" t="str">
        <f>IF(بيانات!B1617&lt;&gt;"",بيانات!B1617,"")</f>
        <v/>
      </c>
      <c r="C1617" s="83" t="str">
        <f>IF(بيانات!B1617&lt;&gt;"",بيانات!C1617,"")</f>
        <v/>
      </c>
      <c r="D1617" s="84" t="str">
        <f>IF(بيانات!B1617&lt;&gt;"",بيانات!J1617,"")</f>
        <v/>
      </c>
      <c r="E1617" s="85"/>
      <c r="F1617" s="86" t="str">
        <f t="shared" si="25"/>
        <v/>
      </c>
      <c r="G1617" s="87"/>
      <c r="H1617" s="88" t="str">
        <f>IF(بيانات!B1617&lt;&gt;"",بيانات!K1617,"")</f>
        <v/>
      </c>
      <c r="I1617" s="88" t="str">
        <f>IF(بيانات!B1617&lt;&gt;"",بيانات!P1617,"")</f>
        <v/>
      </c>
    </row>
    <row r="1618" spans="1:9" ht="21.75" customHeight="1">
      <c r="A1618" s="89" t="str">
        <f>IF(بيانات!B1618&lt;&gt;"",بيانات!A1618,"")</f>
        <v/>
      </c>
      <c r="B1618" s="90" t="str">
        <f>IF(بيانات!B1618&lt;&gt;"",بيانات!B1618,"")</f>
        <v/>
      </c>
      <c r="C1618" s="90" t="str">
        <f>IF(بيانات!B1618&lt;&gt;"",بيانات!C1618,"")</f>
        <v/>
      </c>
      <c r="D1618" s="91" t="str">
        <f>IF(بيانات!B1618&lt;&gt;"",بيانات!J1618,"")</f>
        <v/>
      </c>
      <c r="E1618" s="92"/>
      <c r="F1618" s="93" t="str">
        <f t="shared" si="25"/>
        <v/>
      </c>
      <c r="G1618" s="94"/>
      <c r="H1618" s="95" t="str">
        <f>IF(بيانات!B1618&lt;&gt;"",بيانات!K1618,"")</f>
        <v/>
      </c>
      <c r="I1618" s="95" t="str">
        <f>IF(بيانات!B1618&lt;&gt;"",بيانات!P1618,"")</f>
        <v/>
      </c>
    </row>
    <row r="1619" spans="1:9" ht="21.75" customHeight="1">
      <c r="A1619" s="82" t="str">
        <f>IF(بيانات!B1619&lt;&gt;"",بيانات!A1619,"")</f>
        <v/>
      </c>
      <c r="B1619" s="83" t="str">
        <f>IF(بيانات!B1619&lt;&gt;"",بيانات!B1619,"")</f>
        <v/>
      </c>
      <c r="C1619" s="83" t="str">
        <f>IF(بيانات!B1619&lt;&gt;"",بيانات!C1619,"")</f>
        <v/>
      </c>
      <c r="D1619" s="84" t="str">
        <f>IF(بيانات!B1619&lt;&gt;"",بيانات!J1619,"")</f>
        <v/>
      </c>
      <c r="E1619" s="85"/>
      <c r="F1619" s="86" t="str">
        <f t="shared" si="25"/>
        <v/>
      </c>
      <c r="G1619" s="87"/>
      <c r="H1619" s="88" t="str">
        <f>IF(بيانات!B1619&lt;&gt;"",بيانات!K1619,"")</f>
        <v/>
      </c>
      <c r="I1619" s="88" t="str">
        <f>IF(بيانات!B1619&lt;&gt;"",بيانات!P1619,"")</f>
        <v/>
      </c>
    </row>
    <row r="1620" spans="1:9" ht="21.75" customHeight="1">
      <c r="A1620" s="89" t="str">
        <f>IF(بيانات!B1620&lt;&gt;"",بيانات!A1620,"")</f>
        <v/>
      </c>
      <c r="B1620" s="90" t="str">
        <f>IF(بيانات!B1620&lt;&gt;"",بيانات!B1620,"")</f>
        <v/>
      </c>
      <c r="C1620" s="90" t="str">
        <f>IF(بيانات!B1620&lt;&gt;"",بيانات!C1620,"")</f>
        <v/>
      </c>
      <c r="D1620" s="91" t="str">
        <f>IF(بيانات!B1620&lt;&gt;"",بيانات!J1620,"")</f>
        <v/>
      </c>
      <c r="E1620" s="92"/>
      <c r="F1620" s="93" t="str">
        <f t="shared" si="25"/>
        <v/>
      </c>
      <c r="G1620" s="94"/>
      <c r="H1620" s="95" t="str">
        <f>IF(بيانات!B1620&lt;&gt;"",بيانات!K1620,"")</f>
        <v/>
      </c>
      <c r="I1620" s="95" t="str">
        <f>IF(بيانات!B1620&lt;&gt;"",بيانات!P1620,"")</f>
        <v/>
      </c>
    </row>
    <row r="1621" spans="1:9" ht="21.75" customHeight="1">
      <c r="A1621" s="82" t="str">
        <f>IF(بيانات!B1621&lt;&gt;"",بيانات!A1621,"")</f>
        <v/>
      </c>
      <c r="B1621" s="83" t="str">
        <f>IF(بيانات!B1621&lt;&gt;"",بيانات!B1621,"")</f>
        <v/>
      </c>
      <c r="C1621" s="83" t="str">
        <f>IF(بيانات!B1621&lt;&gt;"",بيانات!C1621,"")</f>
        <v/>
      </c>
      <c r="D1621" s="84" t="str">
        <f>IF(بيانات!B1621&lt;&gt;"",بيانات!J1621,"")</f>
        <v/>
      </c>
      <c r="E1621" s="85"/>
      <c r="F1621" s="86" t="str">
        <f t="shared" si="25"/>
        <v/>
      </c>
      <c r="G1621" s="87"/>
      <c r="H1621" s="88" t="str">
        <f>IF(بيانات!B1621&lt;&gt;"",بيانات!K1621,"")</f>
        <v/>
      </c>
      <c r="I1621" s="88" t="str">
        <f>IF(بيانات!B1621&lt;&gt;"",بيانات!P1621,"")</f>
        <v/>
      </c>
    </row>
    <row r="1622" spans="1:9" ht="21.75" customHeight="1">
      <c r="A1622" s="89" t="str">
        <f>IF(بيانات!B1622&lt;&gt;"",بيانات!A1622,"")</f>
        <v/>
      </c>
      <c r="B1622" s="90" t="str">
        <f>IF(بيانات!B1622&lt;&gt;"",بيانات!B1622,"")</f>
        <v/>
      </c>
      <c r="C1622" s="90" t="str">
        <f>IF(بيانات!B1622&lt;&gt;"",بيانات!C1622,"")</f>
        <v/>
      </c>
      <c r="D1622" s="91" t="str">
        <f>IF(بيانات!B1622&lt;&gt;"",بيانات!J1622,"")</f>
        <v/>
      </c>
      <c r="E1622" s="92"/>
      <c r="F1622" s="93" t="str">
        <f t="shared" si="25"/>
        <v/>
      </c>
      <c r="G1622" s="94"/>
      <c r="H1622" s="95" t="str">
        <f>IF(بيانات!B1622&lt;&gt;"",بيانات!K1622,"")</f>
        <v/>
      </c>
      <c r="I1622" s="95" t="str">
        <f>IF(بيانات!B1622&lt;&gt;"",بيانات!P1622,"")</f>
        <v/>
      </c>
    </row>
    <row r="1623" spans="1:9" ht="21.75" customHeight="1">
      <c r="A1623" s="82" t="str">
        <f>IF(بيانات!B1623&lt;&gt;"",بيانات!A1623,"")</f>
        <v/>
      </c>
      <c r="B1623" s="83" t="str">
        <f>IF(بيانات!B1623&lt;&gt;"",بيانات!B1623,"")</f>
        <v/>
      </c>
      <c r="C1623" s="83" t="str">
        <f>IF(بيانات!B1623&lt;&gt;"",بيانات!C1623,"")</f>
        <v/>
      </c>
      <c r="D1623" s="84" t="str">
        <f>IF(بيانات!B1623&lt;&gt;"",بيانات!J1623,"")</f>
        <v/>
      </c>
      <c r="E1623" s="85"/>
      <c r="F1623" s="86" t="str">
        <f t="shared" si="25"/>
        <v/>
      </c>
      <c r="G1623" s="87"/>
      <c r="H1623" s="88" t="str">
        <f>IF(بيانات!B1623&lt;&gt;"",بيانات!K1623,"")</f>
        <v/>
      </c>
      <c r="I1623" s="88" t="str">
        <f>IF(بيانات!B1623&lt;&gt;"",بيانات!P1623,"")</f>
        <v/>
      </c>
    </row>
    <row r="1624" spans="1:9" ht="21.75" customHeight="1">
      <c r="A1624" s="89" t="str">
        <f>IF(بيانات!B1624&lt;&gt;"",بيانات!A1624,"")</f>
        <v/>
      </c>
      <c r="B1624" s="90" t="str">
        <f>IF(بيانات!B1624&lt;&gt;"",بيانات!B1624,"")</f>
        <v/>
      </c>
      <c r="C1624" s="90" t="str">
        <f>IF(بيانات!B1624&lt;&gt;"",بيانات!C1624,"")</f>
        <v/>
      </c>
      <c r="D1624" s="91" t="str">
        <f>IF(بيانات!B1624&lt;&gt;"",بيانات!J1624,"")</f>
        <v/>
      </c>
      <c r="E1624" s="92"/>
      <c r="F1624" s="93" t="str">
        <f t="shared" si="25"/>
        <v/>
      </c>
      <c r="G1624" s="94"/>
      <c r="H1624" s="95" t="str">
        <f>IF(بيانات!B1624&lt;&gt;"",بيانات!K1624,"")</f>
        <v/>
      </c>
      <c r="I1624" s="95" t="str">
        <f>IF(بيانات!B1624&lt;&gt;"",بيانات!P1624,"")</f>
        <v/>
      </c>
    </row>
    <row r="1625" spans="1:9" ht="21.75" customHeight="1">
      <c r="A1625" s="82" t="str">
        <f>IF(بيانات!B1625&lt;&gt;"",بيانات!A1625,"")</f>
        <v/>
      </c>
      <c r="B1625" s="83" t="str">
        <f>IF(بيانات!B1625&lt;&gt;"",بيانات!B1625,"")</f>
        <v/>
      </c>
      <c r="C1625" s="83" t="str">
        <f>IF(بيانات!B1625&lt;&gt;"",بيانات!C1625,"")</f>
        <v/>
      </c>
      <c r="D1625" s="84" t="str">
        <f>IF(بيانات!B1625&lt;&gt;"",بيانات!J1625,"")</f>
        <v/>
      </c>
      <c r="E1625" s="85"/>
      <c r="F1625" s="86" t="str">
        <f t="shared" si="25"/>
        <v/>
      </c>
      <c r="G1625" s="87"/>
      <c r="H1625" s="88" t="str">
        <f>IF(بيانات!B1625&lt;&gt;"",بيانات!K1625,"")</f>
        <v/>
      </c>
      <c r="I1625" s="88" t="str">
        <f>IF(بيانات!B1625&lt;&gt;"",بيانات!P1625,"")</f>
        <v/>
      </c>
    </row>
    <row r="1626" spans="1:9" ht="21.75" customHeight="1">
      <c r="A1626" s="89" t="str">
        <f>IF(بيانات!B1626&lt;&gt;"",بيانات!A1626,"")</f>
        <v/>
      </c>
      <c r="B1626" s="90" t="str">
        <f>IF(بيانات!B1626&lt;&gt;"",بيانات!B1626,"")</f>
        <v/>
      </c>
      <c r="C1626" s="90" t="str">
        <f>IF(بيانات!B1626&lt;&gt;"",بيانات!C1626,"")</f>
        <v/>
      </c>
      <c r="D1626" s="91" t="str">
        <f>IF(بيانات!B1626&lt;&gt;"",بيانات!J1626,"")</f>
        <v/>
      </c>
      <c r="E1626" s="92"/>
      <c r="F1626" s="93" t="str">
        <f t="shared" si="25"/>
        <v/>
      </c>
      <c r="G1626" s="94"/>
      <c r="H1626" s="95" t="str">
        <f>IF(بيانات!B1626&lt;&gt;"",بيانات!K1626,"")</f>
        <v/>
      </c>
      <c r="I1626" s="95" t="str">
        <f>IF(بيانات!B1626&lt;&gt;"",بيانات!P1626,"")</f>
        <v/>
      </c>
    </row>
    <row r="1627" spans="1:9" ht="21.75" customHeight="1">
      <c r="A1627" s="82" t="str">
        <f>IF(بيانات!B1627&lt;&gt;"",بيانات!A1627,"")</f>
        <v/>
      </c>
      <c r="B1627" s="83" t="str">
        <f>IF(بيانات!B1627&lt;&gt;"",بيانات!B1627,"")</f>
        <v/>
      </c>
      <c r="C1627" s="83" t="str">
        <f>IF(بيانات!B1627&lt;&gt;"",بيانات!C1627,"")</f>
        <v/>
      </c>
      <c r="D1627" s="84" t="str">
        <f>IF(بيانات!B1627&lt;&gt;"",بيانات!J1627,"")</f>
        <v/>
      </c>
      <c r="E1627" s="85"/>
      <c r="F1627" s="86" t="str">
        <f t="shared" si="25"/>
        <v/>
      </c>
      <c r="G1627" s="87"/>
      <c r="H1627" s="88" t="str">
        <f>IF(بيانات!B1627&lt;&gt;"",بيانات!K1627,"")</f>
        <v/>
      </c>
      <c r="I1627" s="88" t="str">
        <f>IF(بيانات!B1627&lt;&gt;"",بيانات!P1627,"")</f>
        <v/>
      </c>
    </row>
    <row r="1628" spans="1:9" ht="21.75" customHeight="1">
      <c r="A1628" s="89" t="str">
        <f>IF(بيانات!B1628&lt;&gt;"",بيانات!A1628,"")</f>
        <v/>
      </c>
      <c r="B1628" s="90" t="str">
        <f>IF(بيانات!B1628&lt;&gt;"",بيانات!B1628,"")</f>
        <v/>
      </c>
      <c r="C1628" s="90" t="str">
        <f>IF(بيانات!B1628&lt;&gt;"",بيانات!C1628,"")</f>
        <v/>
      </c>
      <c r="D1628" s="91" t="str">
        <f>IF(بيانات!B1628&lt;&gt;"",بيانات!J1628,"")</f>
        <v/>
      </c>
      <c r="E1628" s="92"/>
      <c r="F1628" s="93" t="str">
        <f t="shared" si="25"/>
        <v/>
      </c>
      <c r="G1628" s="94"/>
      <c r="H1628" s="95" t="str">
        <f>IF(بيانات!B1628&lt;&gt;"",بيانات!K1628,"")</f>
        <v/>
      </c>
      <c r="I1628" s="95" t="str">
        <f>IF(بيانات!B1628&lt;&gt;"",بيانات!P1628,"")</f>
        <v/>
      </c>
    </row>
    <row r="1629" spans="1:9" ht="21.75" customHeight="1">
      <c r="A1629" s="82" t="str">
        <f>IF(بيانات!B1629&lt;&gt;"",بيانات!A1629,"")</f>
        <v/>
      </c>
      <c r="B1629" s="83" t="str">
        <f>IF(بيانات!B1629&lt;&gt;"",بيانات!B1629,"")</f>
        <v/>
      </c>
      <c r="C1629" s="83" t="str">
        <f>IF(بيانات!B1629&lt;&gt;"",بيانات!C1629,"")</f>
        <v/>
      </c>
      <c r="D1629" s="84" t="str">
        <f>IF(بيانات!B1629&lt;&gt;"",بيانات!J1629,"")</f>
        <v/>
      </c>
      <c r="E1629" s="85"/>
      <c r="F1629" s="86" t="str">
        <f t="shared" si="25"/>
        <v/>
      </c>
      <c r="G1629" s="87"/>
      <c r="H1629" s="88" t="str">
        <f>IF(بيانات!B1629&lt;&gt;"",بيانات!K1629,"")</f>
        <v/>
      </c>
      <c r="I1629" s="88" t="str">
        <f>IF(بيانات!B1629&lt;&gt;"",بيانات!P1629,"")</f>
        <v/>
      </c>
    </row>
    <row r="1630" spans="1:9" ht="21.75" customHeight="1">
      <c r="A1630" s="89" t="str">
        <f>IF(بيانات!B1630&lt;&gt;"",بيانات!A1630,"")</f>
        <v/>
      </c>
      <c r="B1630" s="90" t="str">
        <f>IF(بيانات!B1630&lt;&gt;"",بيانات!B1630,"")</f>
        <v/>
      </c>
      <c r="C1630" s="90" t="str">
        <f>IF(بيانات!B1630&lt;&gt;"",بيانات!C1630,"")</f>
        <v/>
      </c>
      <c r="D1630" s="91" t="str">
        <f>IF(بيانات!B1630&lt;&gt;"",بيانات!J1630,"")</f>
        <v/>
      </c>
      <c r="E1630" s="92"/>
      <c r="F1630" s="93" t="str">
        <f t="shared" si="25"/>
        <v/>
      </c>
      <c r="G1630" s="94"/>
      <c r="H1630" s="95" t="str">
        <f>IF(بيانات!B1630&lt;&gt;"",بيانات!K1630,"")</f>
        <v/>
      </c>
      <c r="I1630" s="95" t="str">
        <f>IF(بيانات!B1630&lt;&gt;"",بيانات!P1630,"")</f>
        <v/>
      </c>
    </row>
    <row r="1631" spans="1:9" ht="21.75" customHeight="1">
      <c r="A1631" s="82" t="str">
        <f>IF(بيانات!B1631&lt;&gt;"",بيانات!A1631,"")</f>
        <v/>
      </c>
      <c r="B1631" s="83" t="str">
        <f>IF(بيانات!B1631&lt;&gt;"",بيانات!B1631,"")</f>
        <v/>
      </c>
      <c r="C1631" s="83" t="str">
        <f>IF(بيانات!B1631&lt;&gt;"",بيانات!C1631,"")</f>
        <v/>
      </c>
      <c r="D1631" s="84" t="str">
        <f>IF(بيانات!B1631&lt;&gt;"",بيانات!J1631,"")</f>
        <v/>
      </c>
      <c r="E1631" s="85"/>
      <c r="F1631" s="86" t="str">
        <f t="shared" si="25"/>
        <v/>
      </c>
      <c r="G1631" s="87"/>
      <c r="H1631" s="88" t="str">
        <f>IF(بيانات!B1631&lt;&gt;"",بيانات!K1631,"")</f>
        <v/>
      </c>
      <c r="I1631" s="88" t="str">
        <f>IF(بيانات!B1631&lt;&gt;"",بيانات!P1631,"")</f>
        <v/>
      </c>
    </row>
    <row r="1632" spans="1:9" ht="21.75" customHeight="1">
      <c r="A1632" s="89" t="str">
        <f>IF(بيانات!B1632&lt;&gt;"",بيانات!A1632,"")</f>
        <v/>
      </c>
      <c r="B1632" s="90" t="str">
        <f>IF(بيانات!B1632&lt;&gt;"",بيانات!B1632,"")</f>
        <v/>
      </c>
      <c r="C1632" s="90" t="str">
        <f>IF(بيانات!B1632&lt;&gt;"",بيانات!C1632,"")</f>
        <v/>
      </c>
      <c r="D1632" s="91" t="str">
        <f>IF(بيانات!B1632&lt;&gt;"",بيانات!J1632,"")</f>
        <v/>
      </c>
      <c r="E1632" s="92"/>
      <c r="F1632" s="93" t="str">
        <f t="shared" si="25"/>
        <v/>
      </c>
      <c r="G1632" s="94"/>
      <c r="H1632" s="95" t="str">
        <f>IF(بيانات!B1632&lt;&gt;"",بيانات!K1632,"")</f>
        <v/>
      </c>
      <c r="I1632" s="95" t="str">
        <f>IF(بيانات!B1632&lt;&gt;"",بيانات!P1632,"")</f>
        <v/>
      </c>
    </row>
    <row r="1633" spans="1:9" ht="21.75" customHeight="1">
      <c r="A1633" s="82" t="str">
        <f>IF(بيانات!B1633&lt;&gt;"",بيانات!A1633,"")</f>
        <v/>
      </c>
      <c r="B1633" s="83" t="str">
        <f>IF(بيانات!B1633&lt;&gt;"",بيانات!B1633,"")</f>
        <v/>
      </c>
      <c r="C1633" s="83" t="str">
        <f>IF(بيانات!B1633&lt;&gt;"",بيانات!C1633,"")</f>
        <v/>
      </c>
      <c r="D1633" s="84" t="str">
        <f>IF(بيانات!B1633&lt;&gt;"",بيانات!J1633,"")</f>
        <v/>
      </c>
      <c r="E1633" s="85"/>
      <c r="F1633" s="86" t="str">
        <f t="shared" si="25"/>
        <v/>
      </c>
      <c r="G1633" s="87"/>
      <c r="H1633" s="88" t="str">
        <f>IF(بيانات!B1633&lt;&gt;"",بيانات!K1633,"")</f>
        <v/>
      </c>
      <c r="I1633" s="88" t="str">
        <f>IF(بيانات!B1633&lt;&gt;"",بيانات!P1633,"")</f>
        <v/>
      </c>
    </row>
    <row r="1634" spans="1:9" ht="21.75" customHeight="1">
      <c r="A1634" s="89" t="str">
        <f>IF(بيانات!B1634&lt;&gt;"",بيانات!A1634,"")</f>
        <v/>
      </c>
      <c r="B1634" s="90" t="str">
        <f>IF(بيانات!B1634&lt;&gt;"",بيانات!B1634,"")</f>
        <v/>
      </c>
      <c r="C1634" s="90" t="str">
        <f>IF(بيانات!B1634&lt;&gt;"",بيانات!C1634,"")</f>
        <v/>
      </c>
      <c r="D1634" s="91" t="str">
        <f>IF(بيانات!B1634&lt;&gt;"",بيانات!J1634,"")</f>
        <v/>
      </c>
      <c r="E1634" s="92"/>
      <c r="F1634" s="93" t="str">
        <f t="shared" si="25"/>
        <v/>
      </c>
      <c r="G1634" s="94"/>
      <c r="H1634" s="95" t="str">
        <f>IF(بيانات!B1634&lt;&gt;"",بيانات!K1634,"")</f>
        <v/>
      </c>
      <c r="I1634" s="95" t="str">
        <f>IF(بيانات!B1634&lt;&gt;"",بيانات!P1634,"")</f>
        <v/>
      </c>
    </row>
    <row r="1635" spans="1:9" ht="21.75" customHeight="1">
      <c r="A1635" s="82" t="str">
        <f>IF(بيانات!B1635&lt;&gt;"",بيانات!A1635,"")</f>
        <v/>
      </c>
      <c r="B1635" s="83" t="str">
        <f>IF(بيانات!B1635&lt;&gt;"",بيانات!B1635,"")</f>
        <v/>
      </c>
      <c r="C1635" s="83" t="str">
        <f>IF(بيانات!B1635&lt;&gt;"",بيانات!C1635,"")</f>
        <v/>
      </c>
      <c r="D1635" s="84" t="str">
        <f>IF(بيانات!B1635&lt;&gt;"",بيانات!J1635,"")</f>
        <v/>
      </c>
      <c r="E1635" s="85"/>
      <c r="F1635" s="86" t="str">
        <f t="shared" si="25"/>
        <v/>
      </c>
      <c r="G1635" s="87"/>
      <c r="H1635" s="88" t="str">
        <f>IF(بيانات!B1635&lt;&gt;"",بيانات!K1635,"")</f>
        <v/>
      </c>
      <c r="I1635" s="88" t="str">
        <f>IF(بيانات!B1635&lt;&gt;"",بيانات!P1635,"")</f>
        <v/>
      </c>
    </row>
    <row r="1636" spans="1:9" ht="21.75" customHeight="1">
      <c r="A1636" s="89" t="str">
        <f>IF(بيانات!B1636&lt;&gt;"",بيانات!A1636,"")</f>
        <v/>
      </c>
      <c r="B1636" s="90" t="str">
        <f>IF(بيانات!B1636&lt;&gt;"",بيانات!B1636,"")</f>
        <v/>
      </c>
      <c r="C1636" s="90" t="str">
        <f>IF(بيانات!B1636&lt;&gt;"",بيانات!C1636,"")</f>
        <v/>
      </c>
      <c r="D1636" s="91" t="str">
        <f>IF(بيانات!B1636&lt;&gt;"",بيانات!J1636,"")</f>
        <v/>
      </c>
      <c r="E1636" s="92"/>
      <c r="F1636" s="93" t="str">
        <f t="shared" si="25"/>
        <v/>
      </c>
      <c r="G1636" s="94"/>
      <c r="H1636" s="95" t="str">
        <f>IF(بيانات!B1636&lt;&gt;"",بيانات!K1636,"")</f>
        <v/>
      </c>
      <c r="I1636" s="95" t="str">
        <f>IF(بيانات!B1636&lt;&gt;"",بيانات!P1636,"")</f>
        <v/>
      </c>
    </row>
    <row r="1637" spans="1:9" ht="21.75" customHeight="1">
      <c r="A1637" s="82" t="str">
        <f>IF(بيانات!B1637&lt;&gt;"",بيانات!A1637,"")</f>
        <v/>
      </c>
      <c r="B1637" s="83" t="str">
        <f>IF(بيانات!B1637&lt;&gt;"",بيانات!B1637,"")</f>
        <v/>
      </c>
      <c r="C1637" s="83" t="str">
        <f>IF(بيانات!B1637&lt;&gt;"",بيانات!C1637,"")</f>
        <v/>
      </c>
      <c r="D1637" s="84" t="str">
        <f>IF(بيانات!B1637&lt;&gt;"",بيانات!J1637,"")</f>
        <v/>
      </c>
      <c r="E1637" s="85"/>
      <c r="F1637" s="86" t="str">
        <f t="shared" si="25"/>
        <v/>
      </c>
      <c r="G1637" s="87"/>
      <c r="H1637" s="88" t="str">
        <f>IF(بيانات!B1637&lt;&gt;"",بيانات!K1637,"")</f>
        <v/>
      </c>
      <c r="I1637" s="88" t="str">
        <f>IF(بيانات!B1637&lt;&gt;"",بيانات!P1637,"")</f>
        <v/>
      </c>
    </row>
    <row r="1638" spans="1:9" ht="21.75" customHeight="1">
      <c r="A1638" s="89" t="str">
        <f>IF(بيانات!B1638&lt;&gt;"",بيانات!A1638,"")</f>
        <v/>
      </c>
      <c r="B1638" s="90" t="str">
        <f>IF(بيانات!B1638&lt;&gt;"",بيانات!B1638,"")</f>
        <v/>
      </c>
      <c r="C1638" s="90" t="str">
        <f>IF(بيانات!B1638&lt;&gt;"",بيانات!C1638,"")</f>
        <v/>
      </c>
      <c r="D1638" s="91" t="str">
        <f>IF(بيانات!B1638&lt;&gt;"",بيانات!J1638,"")</f>
        <v/>
      </c>
      <c r="E1638" s="92"/>
      <c r="F1638" s="93" t="str">
        <f t="shared" si="25"/>
        <v/>
      </c>
      <c r="G1638" s="94"/>
      <c r="H1638" s="95" t="str">
        <f>IF(بيانات!B1638&lt;&gt;"",بيانات!K1638,"")</f>
        <v/>
      </c>
      <c r="I1638" s="95" t="str">
        <f>IF(بيانات!B1638&lt;&gt;"",بيانات!P1638,"")</f>
        <v/>
      </c>
    </row>
    <row r="1639" spans="1:9" ht="21.75" customHeight="1">
      <c r="A1639" s="82" t="str">
        <f>IF(بيانات!B1639&lt;&gt;"",بيانات!A1639,"")</f>
        <v/>
      </c>
      <c r="B1639" s="83" t="str">
        <f>IF(بيانات!B1639&lt;&gt;"",بيانات!B1639,"")</f>
        <v/>
      </c>
      <c r="C1639" s="83" t="str">
        <f>IF(بيانات!B1639&lt;&gt;"",بيانات!C1639,"")</f>
        <v/>
      </c>
      <c r="D1639" s="84" t="str">
        <f>IF(بيانات!B1639&lt;&gt;"",بيانات!J1639,"")</f>
        <v/>
      </c>
      <c r="E1639" s="85"/>
      <c r="F1639" s="86" t="str">
        <f t="shared" si="25"/>
        <v/>
      </c>
      <c r="G1639" s="87"/>
      <c r="H1639" s="88" t="str">
        <f>IF(بيانات!B1639&lt;&gt;"",بيانات!K1639,"")</f>
        <v/>
      </c>
      <c r="I1639" s="88" t="str">
        <f>IF(بيانات!B1639&lt;&gt;"",بيانات!P1639,"")</f>
        <v/>
      </c>
    </row>
    <row r="1640" spans="1:9" ht="21.75" customHeight="1">
      <c r="A1640" s="89" t="str">
        <f>IF(بيانات!B1640&lt;&gt;"",بيانات!A1640,"")</f>
        <v/>
      </c>
      <c r="B1640" s="90" t="str">
        <f>IF(بيانات!B1640&lt;&gt;"",بيانات!B1640,"")</f>
        <v/>
      </c>
      <c r="C1640" s="90" t="str">
        <f>IF(بيانات!B1640&lt;&gt;"",بيانات!C1640,"")</f>
        <v/>
      </c>
      <c r="D1640" s="91" t="str">
        <f>IF(بيانات!B1640&lt;&gt;"",بيانات!J1640,"")</f>
        <v/>
      </c>
      <c r="E1640" s="92"/>
      <c r="F1640" s="93" t="str">
        <f t="shared" si="25"/>
        <v/>
      </c>
      <c r="G1640" s="94"/>
      <c r="H1640" s="95" t="str">
        <f>IF(بيانات!B1640&lt;&gt;"",بيانات!K1640,"")</f>
        <v/>
      </c>
      <c r="I1640" s="95" t="str">
        <f>IF(بيانات!B1640&lt;&gt;"",بيانات!P1640,"")</f>
        <v/>
      </c>
    </row>
    <row r="1641" spans="1:9" ht="21.75" customHeight="1">
      <c r="A1641" s="82" t="str">
        <f>IF(بيانات!B1641&lt;&gt;"",بيانات!A1641,"")</f>
        <v/>
      </c>
      <c r="B1641" s="83" t="str">
        <f>IF(بيانات!B1641&lt;&gt;"",بيانات!B1641,"")</f>
        <v/>
      </c>
      <c r="C1641" s="83" t="str">
        <f>IF(بيانات!B1641&lt;&gt;"",بيانات!C1641,"")</f>
        <v/>
      </c>
      <c r="D1641" s="84" t="str">
        <f>IF(بيانات!B1641&lt;&gt;"",بيانات!J1641,"")</f>
        <v/>
      </c>
      <c r="E1641" s="85"/>
      <c r="F1641" s="86" t="str">
        <f t="shared" si="25"/>
        <v/>
      </c>
      <c r="G1641" s="87"/>
      <c r="H1641" s="88" t="str">
        <f>IF(بيانات!B1641&lt;&gt;"",بيانات!K1641,"")</f>
        <v/>
      </c>
      <c r="I1641" s="88" t="str">
        <f>IF(بيانات!B1641&lt;&gt;"",بيانات!P1641,"")</f>
        <v/>
      </c>
    </row>
    <row r="1642" spans="1:9" ht="21.75" customHeight="1">
      <c r="A1642" s="89" t="str">
        <f>IF(بيانات!B1642&lt;&gt;"",بيانات!A1642,"")</f>
        <v/>
      </c>
      <c r="B1642" s="90" t="str">
        <f>IF(بيانات!B1642&lt;&gt;"",بيانات!B1642,"")</f>
        <v/>
      </c>
      <c r="C1642" s="90" t="str">
        <f>IF(بيانات!B1642&lt;&gt;"",بيانات!C1642,"")</f>
        <v/>
      </c>
      <c r="D1642" s="91" t="str">
        <f>IF(بيانات!B1642&lt;&gt;"",بيانات!J1642,"")</f>
        <v/>
      </c>
      <c r="E1642" s="92"/>
      <c r="F1642" s="93" t="str">
        <f t="shared" si="25"/>
        <v/>
      </c>
      <c r="G1642" s="94"/>
      <c r="H1642" s="95" t="str">
        <f>IF(بيانات!B1642&lt;&gt;"",بيانات!K1642,"")</f>
        <v/>
      </c>
      <c r="I1642" s="95" t="str">
        <f>IF(بيانات!B1642&lt;&gt;"",بيانات!P1642,"")</f>
        <v/>
      </c>
    </row>
    <row r="1643" spans="1:9" ht="21.75" customHeight="1">
      <c r="A1643" s="82" t="str">
        <f>IF(بيانات!B1643&lt;&gt;"",بيانات!A1643,"")</f>
        <v/>
      </c>
      <c r="B1643" s="83" t="str">
        <f>IF(بيانات!B1643&lt;&gt;"",بيانات!B1643,"")</f>
        <v/>
      </c>
      <c r="C1643" s="83" t="str">
        <f>IF(بيانات!B1643&lt;&gt;"",بيانات!C1643,"")</f>
        <v/>
      </c>
      <c r="D1643" s="84" t="str">
        <f>IF(بيانات!B1643&lt;&gt;"",بيانات!J1643,"")</f>
        <v/>
      </c>
      <c r="E1643" s="85"/>
      <c r="F1643" s="86" t="str">
        <f t="shared" si="25"/>
        <v/>
      </c>
      <c r="G1643" s="87"/>
      <c r="H1643" s="88" t="str">
        <f>IF(بيانات!B1643&lt;&gt;"",بيانات!K1643,"")</f>
        <v/>
      </c>
      <c r="I1643" s="88" t="str">
        <f>IF(بيانات!B1643&lt;&gt;"",بيانات!P1643,"")</f>
        <v/>
      </c>
    </row>
    <row r="1644" spans="1:9" ht="21.75" customHeight="1">
      <c r="A1644" s="89" t="str">
        <f>IF(بيانات!B1644&lt;&gt;"",بيانات!A1644,"")</f>
        <v/>
      </c>
      <c r="B1644" s="90" t="str">
        <f>IF(بيانات!B1644&lt;&gt;"",بيانات!B1644,"")</f>
        <v/>
      </c>
      <c r="C1644" s="90" t="str">
        <f>IF(بيانات!B1644&lt;&gt;"",بيانات!C1644,"")</f>
        <v/>
      </c>
      <c r="D1644" s="91" t="str">
        <f>IF(بيانات!B1644&lt;&gt;"",بيانات!J1644,"")</f>
        <v/>
      </c>
      <c r="E1644" s="92"/>
      <c r="F1644" s="93" t="str">
        <f t="shared" si="25"/>
        <v/>
      </c>
      <c r="G1644" s="94"/>
      <c r="H1644" s="95" t="str">
        <f>IF(بيانات!B1644&lt;&gt;"",بيانات!K1644,"")</f>
        <v/>
      </c>
      <c r="I1644" s="95" t="str">
        <f>IF(بيانات!B1644&lt;&gt;"",بيانات!P1644,"")</f>
        <v/>
      </c>
    </row>
    <row r="1645" spans="1:9" ht="21.75" customHeight="1">
      <c r="A1645" s="82" t="str">
        <f>IF(بيانات!B1645&lt;&gt;"",بيانات!A1645,"")</f>
        <v/>
      </c>
      <c r="B1645" s="83" t="str">
        <f>IF(بيانات!B1645&lt;&gt;"",بيانات!B1645,"")</f>
        <v/>
      </c>
      <c r="C1645" s="83" t="str">
        <f>IF(بيانات!B1645&lt;&gt;"",بيانات!C1645,"")</f>
        <v/>
      </c>
      <c r="D1645" s="84" t="str">
        <f>IF(بيانات!B1645&lt;&gt;"",بيانات!J1645,"")</f>
        <v/>
      </c>
      <c r="E1645" s="85"/>
      <c r="F1645" s="86" t="str">
        <f t="shared" si="25"/>
        <v/>
      </c>
      <c r="G1645" s="87"/>
      <c r="H1645" s="88" t="str">
        <f>IF(بيانات!B1645&lt;&gt;"",بيانات!K1645,"")</f>
        <v/>
      </c>
      <c r="I1645" s="88" t="str">
        <f>IF(بيانات!B1645&lt;&gt;"",بيانات!P1645,"")</f>
        <v/>
      </c>
    </row>
    <row r="1646" spans="1:9" ht="21.75" customHeight="1">
      <c r="A1646" s="89" t="str">
        <f>IF(بيانات!B1646&lt;&gt;"",بيانات!A1646,"")</f>
        <v/>
      </c>
      <c r="B1646" s="90" t="str">
        <f>IF(بيانات!B1646&lt;&gt;"",بيانات!B1646,"")</f>
        <v/>
      </c>
      <c r="C1646" s="90" t="str">
        <f>IF(بيانات!B1646&lt;&gt;"",بيانات!C1646,"")</f>
        <v/>
      </c>
      <c r="D1646" s="91" t="str">
        <f>IF(بيانات!B1646&lt;&gt;"",بيانات!J1646,"")</f>
        <v/>
      </c>
      <c r="E1646" s="92"/>
      <c r="F1646" s="93" t="str">
        <f t="shared" si="25"/>
        <v/>
      </c>
      <c r="G1646" s="94"/>
      <c r="H1646" s="95" t="str">
        <f>IF(بيانات!B1646&lt;&gt;"",بيانات!K1646,"")</f>
        <v/>
      </c>
      <c r="I1646" s="95" t="str">
        <f>IF(بيانات!B1646&lt;&gt;"",بيانات!P1646,"")</f>
        <v/>
      </c>
    </row>
    <row r="1647" spans="1:9" ht="21.75" customHeight="1">
      <c r="A1647" s="82" t="str">
        <f>IF(بيانات!B1647&lt;&gt;"",بيانات!A1647,"")</f>
        <v/>
      </c>
      <c r="B1647" s="83" t="str">
        <f>IF(بيانات!B1647&lt;&gt;"",بيانات!B1647,"")</f>
        <v/>
      </c>
      <c r="C1647" s="83" t="str">
        <f>IF(بيانات!B1647&lt;&gt;"",بيانات!C1647,"")</f>
        <v/>
      </c>
      <c r="D1647" s="84" t="str">
        <f>IF(بيانات!B1647&lt;&gt;"",بيانات!J1647,"")</f>
        <v/>
      </c>
      <c r="E1647" s="85"/>
      <c r="F1647" s="86" t="str">
        <f t="shared" si="25"/>
        <v/>
      </c>
      <c r="G1647" s="87"/>
      <c r="H1647" s="88" t="str">
        <f>IF(بيانات!B1647&lt;&gt;"",بيانات!K1647,"")</f>
        <v/>
      </c>
      <c r="I1647" s="88" t="str">
        <f>IF(بيانات!B1647&lt;&gt;"",بيانات!P1647,"")</f>
        <v/>
      </c>
    </row>
    <row r="1648" spans="1:9" ht="21.75" customHeight="1">
      <c r="A1648" s="89" t="str">
        <f>IF(بيانات!B1648&lt;&gt;"",بيانات!A1648,"")</f>
        <v/>
      </c>
      <c r="B1648" s="90" t="str">
        <f>IF(بيانات!B1648&lt;&gt;"",بيانات!B1648,"")</f>
        <v/>
      </c>
      <c r="C1648" s="90" t="str">
        <f>IF(بيانات!B1648&lt;&gt;"",بيانات!C1648,"")</f>
        <v/>
      </c>
      <c r="D1648" s="91" t="str">
        <f>IF(بيانات!B1648&lt;&gt;"",بيانات!J1648,"")</f>
        <v/>
      </c>
      <c r="E1648" s="92"/>
      <c r="F1648" s="93" t="str">
        <f t="shared" si="25"/>
        <v/>
      </c>
      <c r="G1648" s="94"/>
      <c r="H1648" s="95" t="str">
        <f>IF(بيانات!B1648&lt;&gt;"",بيانات!K1648,"")</f>
        <v/>
      </c>
      <c r="I1648" s="95" t="str">
        <f>IF(بيانات!B1648&lt;&gt;"",بيانات!P1648,"")</f>
        <v/>
      </c>
    </row>
    <row r="1649" spans="1:9" ht="21.75" customHeight="1">
      <c r="A1649" s="82" t="str">
        <f>IF(بيانات!B1649&lt;&gt;"",بيانات!A1649,"")</f>
        <v/>
      </c>
      <c r="B1649" s="83" t="str">
        <f>IF(بيانات!B1649&lt;&gt;"",بيانات!B1649,"")</f>
        <v/>
      </c>
      <c r="C1649" s="83" t="str">
        <f>IF(بيانات!B1649&lt;&gt;"",بيانات!C1649,"")</f>
        <v/>
      </c>
      <c r="D1649" s="84" t="str">
        <f>IF(بيانات!B1649&lt;&gt;"",بيانات!J1649,"")</f>
        <v/>
      </c>
      <c r="E1649" s="85"/>
      <c r="F1649" s="86" t="str">
        <f t="shared" si="25"/>
        <v/>
      </c>
      <c r="G1649" s="87"/>
      <c r="H1649" s="88" t="str">
        <f>IF(بيانات!B1649&lt;&gt;"",بيانات!K1649,"")</f>
        <v/>
      </c>
      <c r="I1649" s="88" t="str">
        <f>IF(بيانات!B1649&lt;&gt;"",بيانات!P1649,"")</f>
        <v/>
      </c>
    </row>
    <row r="1650" spans="1:9" ht="21.75" customHeight="1">
      <c r="A1650" s="89" t="str">
        <f>IF(بيانات!B1650&lt;&gt;"",بيانات!A1650,"")</f>
        <v/>
      </c>
      <c r="B1650" s="90" t="str">
        <f>IF(بيانات!B1650&lt;&gt;"",بيانات!B1650,"")</f>
        <v/>
      </c>
      <c r="C1650" s="90" t="str">
        <f>IF(بيانات!B1650&lt;&gt;"",بيانات!C1650,"")</f>
        <v/>
      </c>
      <c r="D1650" s="91" t="str">
        <f>IF(بيانات!B1650&lt;&gt;"",بيانات!J1650,"")</f>
        <v/>
      </c>
      <c r="E1650" s="92"/>
      <c r="F1650" s="93" t="str">
        <f t="shared" si="25"/>
        <v/>
      </c>
      <c r="G1650" s="94"/>
      <c r="H1650" s="95" t="str">
        <f>IF(بيانات!B1650&lt;&gt;"",بيانات!K1650,"")</f>
        <v/>
      </c>
      <c r="I1650" s="95" t="str">
        <f>IF(بيانات!B1650&lt;&gt;"",بيانات!P1650,"")</f>
        <v/>
      </c>
    </row>
    <row r="1651" spans="1:9" ht="21.75" customHeight="1">
      <c r="A1651" s="82" t="str">
        <f>IF(بيانات!B1651&lt;&gt;"",بيانات!A1651,"")</f>
        <v/>
      </c>
      <c r="B1651" s="83" t="str">
        <f>IF(بيانات!B1651&lt;&gt;"",بيانات!B1651,"")</f>
        <v/>
      </c>
      <c r="C1651" s="83" t="str">
        <f>IF(بيانات!B1651&lt;&gt;"",بيانات!C1651,"")</f>
        <v/>
      </c>
      <c r="D1651" s="84" t="str">
        <f>IF(بيانات!B1651&lt;&gt;"",بيانات!J1651,"")</f>
        <v/>
      </c>
      <c r="E1651" s="85"/>
      <c r="F1651" s="86" t="str">
        <f t="shared" si="25"/>
        <v/>
      </c>
      <c r="G1651" s="87"/>
      <c r="H1651" s="88" t="str">
        <f>IF(بيانات!B1651&lt;&gt;"",بيانات!K1651,"")</f>
        <v/>
      </c>
      <c r="I1651" s="88" t="str">
        <f>IF(بيانات!B1651&lt;&gt;"",بيانات!P1651,"")</f>
        <v/>
      </c>
    </row>
    <row r="1652" spans="1:9" ht="21.75" customHeight="1">
      <c r="A1652" s="89" t="str">
        <f>IF(بيانات!B1652&lt;&gt;"",بيانات!A1652,"")</f>
        <v/>
      </c>
      <c r="B1652" s="90" t="str">
        <f>IF(بيانات!B1652&lt;&gt;"",بيانات!B1652,"")</f>
        <v/>
      </c>
      <c r="C1652" s="90" t="str">
        <f>IF(بيانات!B1652&lt;&gt;"",بيانات!C1652,"")</f>
        <v/>
      </c>
      <c r="D1652" s="91" t="str">
        <f>IF(بيانات!B1652&lt;&gt;"",بيانات!J1652,"")</f>
        <v/>
      </c>
      <c r="E1652" s="92"/>
      <c r="F1652" s="93" t="str">
        <f t="shared" si="25"/>
        <v/>
      </c>
      <c r="G1652" s="94"/>
      <c r="H1652" s="95" t="str">
        <f>IF(بيانات!B1652&lt;&gt;"",بيانات!K1652,"")</f>
        <v/>
      </c>
      <c r="I1652" s="95" t="str">
        <f>IF(بيانات!B1652&lt;&gt;"",بيانات!P1652,"")</f>
        <v/>
      </c>
    </row>
    <row r="1653" spans="1:9" ht="21.75" customHeight="1">
      <c r="A1653" s="82" t="str">
        <f>IF(بيانات!B1653&lt;&gt;"",بيانات!A1653,"")</f>
        <v/>
      </c>
      <c r="B1653" s="83" t="str">
        <f>IF(بيانات!B1653&lt;&gt;"",بيانات!B1653,"")</f>
        <v/>
      </c>
      <c r="C1653" s="83" t="str">
        <f>IF(بيانات!B1653&lt;&gt;"",بيانات!C1653,"")</f>
        <v/>
      </c>
      <c r="D1653" s="84" t="str">
        <f>IF(بيانات!B1653&lt;&gt;"",بيانات!J1653,"")</f>
        <v/>
      </c>
      <c r="E1653" s="85"/>
      <c r="F1653" s="86" t="str">
        <f t="shared" si="25"/>
        <v/>
      </c>
      <c r="G1653" s="87"/>
      <c r="H1653" s="88" t="str">
        <f>IF(بيانات!B1653&lt;&gt;"",بيانات!K1653,"")</f>
        <v/>
      </c>
      <c r="I1653" s="88" t="str">
        <f>IF(بيانات!B1653&lt;&gt;"",بيانات!P1653,"")</f>
        <v/>
      </c>
    </row>
    <row r="1654" spans="1:9" ht="21.75" customHeight="1">
      <c r="A1654" s="89" t="str">
        <f>IF(بيانات!B1654&lt;&gt;"",بيانات!A1654,"")</f>
        <v/>
      </c>
      <c r="B1654" s="90" t="str">
        <f>IF(بيانات!B1654&lt;&gt;"",بيانات!B1654,"")</f>
        <v/>
      </c>
      <c r="C1654" s="90" t="str">
        <f>IF(بيانات!B1654&lt;&gt;"",بيانات!C1654,"")</f>
        <v/>
      </c>
      <c r="D1654" s="91" t="str">
        <f>IF(بيانات!B1654&lt;&gt;"",بيانات!J1654,"")</f>
        <v/>
      </c>
      <c r="E1654" s="92"/>
      <c r="F1654" s="93" t="str">
        <f t="shared" si="25"/>
        <v/>
      </c>
      <c r="G1654" s="94"/>
      <c r="H1654" s="95" t="str">
        <f>IF(بيانات!B1654&lt;&gt;"",بيانات!K1654,"")</f>
        <v/>
      </c>
      <c r="I1654" s="95" t="str">
        <f>IF(بيانات!B1654&lt;&gt;"",بيانات!P1654,"")</f>
        <v/>
      </c>
    </row>
    <row r="1655" spans="1:9" ht="21.75" customHeight="1">
      <c r="A1655" s="82" t="str">
        <f>IF(بيانات!B1655&lt;&gt;"",بيانات!A1655,"")</f>
        <v/>
      </c>
      <c r="B1655" s="83" t="str">
        <f>IF(بيانات!B1655&lt;&gt;"",بيانات!B1655,"")</f>
        <v/>
      </c>
      <c r="C1655" s="83" t="str">
        <f>IF(بيانات!B1655&lt;&gt;"",بيانات!C1655,"")</f>
        <v/>
      </c>
      <c r="D1655" s="84" t="str">
        <f>IF(بيانات!B1655&lt;&gt;"",بيانات!J1655,"")</f>
        <v/>
      </c>
      <c r="E1655" s="85"/>
      <c r="F1655" s="86" t="str">
        <f t="shared" si="25"/>
        <v/>
      </c>
      <c r="G1655" s="87"/>
      <c r="H1655" s="88" t="str">
        <f>IF(بيانات!B1655&lt;&gt;"",بيانات!K1655,"")</f>
        <v/>
      </c>
      <c r="I1655" s="88" t="str">
        <f>IF(بيانات!B1655&lt;&gt;"",بيانات!P1655,"")</f>
        <v/>
      </c>
    </row>
    <row r="1656" spans="1:9" ht="21.75" customHeight="1">
      <c r="A1656" s="89" t="str">
        <f>IF(بيانات!B1656&lt;&gt;"",بيانات!A1656,"")</f>
        <v/>
      </c>
      <c r="B1656" s="90" t="str">
        <f>IF(بيانات!B1656&lt;&gt;"",بيانات!B1656,"")</f>
        <v/>
      </c>
      <c r="C1656" s="90" t="str">
        <f>IF(بيانات!B1656&lt;&gt;"",بيانات!C1656,"")</f>
        <v/>
      </c>
      <c r="D1656" s="91" t="str">
        <f>IF(بيانات!B1656&lt;&gt;"",بيانات!J1656,"")</f>
        <v/>
      </c>
      <c r="E1656" s="92"/>
      <c r="F1656" s="93" t="str">
        <f t="shared" si="25"/>
        <v/>
      </c>
      <c r="G1656" s="94"/>
      <c r="H1656" s="95" t="str">
        <f>IF(بيانات!B1656&lt;&gt;"",بيانات!K1656,"")</f>
        <v/>
      </c>
      <c r="I1656" s="95" t="str">
        <f>IF(بيانات!B1656&lt;&gt;"",بيانات!P1656,"")</f>
        <v/>
      </c>
    </row>
    <row r="1657" spans="1:9" ht="21.75" customHeight="1">
      <c r="A1657" s="82" t="str">
        <f>IF(بيانات!B1657&lt;&gt;"",بيانات!A1657,"")</f>
        <v/>
      </c>
      <c r="B1657" s="83" t="str">
        <f>IF(بيانات!B1657&lt;&gt;"",بيانات!B1657,"")</f>
        <v/>
      </c>
      <c r="C1657" s="83" t="str">
        <f>IF(بيانات!B1657&lt;&gt;"",بيانات!C1657,"")</f>
        <v/>
      </c>
      <c r="D1657" s="84" t="str">
        <f>IF(بيانات!B1657&lt;&gt;"",بيانات!J1657,"")</f>
        <v/>
      </c>
      <c r="E1657" s="85"/>
      <c r="F1657" s="86" t="str">
        <f t="shared" si="25"/>
        <v/>
      </c>
      <c r="G1657" s="87"/>
      <c r="H1657" s="88" t="str">
        <f>IF(بيانات!B1657&lt;&gt;"",بيانات!K1657,"")</f>
        <v/>
      </c>
      <c r="I1657" s="88" t="str">
        <f>IF(بيانات!B1657&lt;&gt;"",بيانات!P1657,"")</f>
        <v/>
      </c>
    </row>
    <row r="1658" spans="1:9" ht="21.75" customHeight="1">
      <c r="A1658" s="89" t="str">
        <f>IF(بيانات!B1658&lt;&gt;"",بيانات!A1658,"")</f>
        <v/>
      </c>
      <c r="B1658" s="90" t="str">
        <f>IF(بيانات!B1658&lt;&gt;"",بيانات!B1658,"")</f>
        <v/>
      </c>
      <c r="C1658" s="90" t="str">
        <f>IF(بيانات!B1658&lt;&gt;"",بيانات!C1658,"")</f>
        <v/>
      </c>
      <c r="D1658" s="91" t="str">
        <f>IF(بيانات!B1658&lt;&gt;"",بيانات!J1658,"")</f>
        <v/>
      </c>
      <c r="E1658" s="92"/>
      <c r="F1658" s="93" t="str">
        <f t="shared" si="25"/>
        <v/>
      </c>
      <c r="G1658" s="94"/>
      <c r="H1658" s="95" t="str">
        <f>IF(بيانات!B1658&lt;&gt;"",بيانات!K1658,"")</f>
        <v/>
      </c>
      <c r="I1658" s="95" t="str">
        <f>IF(بيانات!B1658&lt;&gt;"",بيانات!P1658,"")</f>
        <v/>
      </c>
    </row>
    <row r="1659" spans="1:9" ht="21.75" customHeight="1">
      <c r="A1659" s="82" t="str">
        <f>IF(بيانات!B1659&lt;&gt;"",بيانات!A1659,"")</f>
        <v/>
      </c>
      <c r="B1659" s="83" t="str">
        <f>IF(بيانات!B1659&lt;&gt;"",بيانات!B1659,"")</f>
        <v/>
      </c>
      <c r="C1659" s="83" t="str">
        <f>IF(بيانات!B1659&lt;&gt;"",بيانات!C1659,"")</f>
        <v/>
      </c>
      <c r="D1659" s="84" t="str">
        <f>IF(بيانات!B1659&lt;&gt;"",بيانات!J1659,"")</f>
        <v/>
      </c>
      <c r="E1659" s="85"/>
      <c r="F1659" s="86" t="str">
        <f t="shared" si="25"/>
        <v/>
      </c>
      <c r="G1659" s="87"/>
      <c r="H1659" s="88" t="str">
        <f>IF(بيانات!B1659&lt;&gt;"",بيانات!K1659,"")</f>
        <v/>
      </c>
      <c r="I1659" s="88" t="str">
        <f>IF(بيانات!B1659&lt;&gt;"",بيانات!P1659,"")</f>
        <v/>
      </c>
    </row>
    <row r="1660" spans="1:9" ht="21.75" customHeight="1">
      <c r="A1660" s="89" t="str">
        <f>IF(بيانات!B1660&lt;&gt;"",بيانات!A1660,"")</f>
        <v/>
      </c>
      <c r="B1660" s="90" t="str">
        <f>IF(بيانات!B1660&lt;&gt;"",بيانات!B1660,"")</f>
        <v/>
      </c>
      <c r="C1660" s="90" t="str">
        <f>IF(بيانات!B1660&lt;&gt;"",بيانات!C1660,"")</f>
        <v/>
      </c>
      <c r="D1660" s="91" t="str">
        <f>IF(بيانات!B1660&lt;&gt;"",بيانات!J1660,"")</f>
        <v/>
      </c>
      <c r="E1660" s="92"/>
      <c r="F1660" s="93" t="str">
        <f t="shared" si="25"/>
        <v/>
      </c>
      <c r="G1660" s="94"/>
      <c r="H1660" s="95" t="str">
        <f>IF(بيانات!B1660&lt;&gt;"",بيانات!K1660,"")</f>
        <v/>
      </c>
      <c r="I1660" s="95" t="str">
        <f>IF(بيانات!B1660&lt;&gt;"",بيانات!P1660,"")</f>
        <v/>
      </c>
    </row>
    <row r="1661" spans="1:9" ht="21.75" customHeight="1">
      <c r="A1661" s="82" t="str">
        <f>IF(بيانات!B1661&lt;&gt;"",بيانات!A1661,"")</f>
        <v/>
      </c>
      <c r="B1661" s="83" t="str">
        <f>IF(بيانات!B1661&lt;&gt;"",بيانات!B1661,"")</f>
        <v/>
      </c>
      <c r="C1661" s="83" t="str">
        <f>IF(بيانات!B1661&lt;&gt;"",بيانات!C1661,"")</f>
        <v/>
      </c>
      <c r="D1661" s="84" t="str">
        <f>IF(بيانات!B1661&lt;&gt;"",بيانات!J1661,"")</f>
        <v/>
      </c>
      <c r="E1661" s="85"/>
      <c r="F1661" s="86" t="str">
        <f t="shared" si="25"/>
        <v/>
      </c>
      <c r="G1661" s="87"/>
      <c r="H1661" s="88" t="str">
        <f>IF(بيانات!B1661&lt;&gt;"",بيانات!K1661,"")</f>
        <v/>
      </c>
      <c r="I1661" s="88" t="str">
        <f>IF(بيانات!B1661&lt;&gt;"",بيانات!P1661,"")</f>
        <v/>
      </c>
    </row>
    <row r="1662" spans="1:9" ht="21.75" customHeight="1">
      <c r="A1662" s="89" t="str">
        <f>IF(بيانات!B1662&lt;&gt;"",بيانات!A1662,"")</f>
        <v/>
      </c>
      <c r="B1662" s="90" t="str">
        <f>IF(بيانات!B1662&lt;&gt;"",بيانات!B1662,"")</f>
        <v/>
      </c>
      <c r="C1662" s="90" t="str">
        <f>IF(بيانات!B1662&lt;&gt;"",بيانات!C1662,"")</f>
        <v/>
      </c>
      <c r="D1662" s="91" t="str">
        <f>IF(بيانات!B1662&lt;&gt;"",بيانات!J1662,"")</f>
        <v/>
      </c>
      <c r="E1662" s="92"/>
      <c r="F1662" s="93" t="str">
        <f t="shared" si="25"/>
        <v/>
      </c>
      <c r="G1662" s="94"/>
      <c r="H1662" s="95" t="str">
        <f>IF(بيانات!B1662&lt;&gt;"",بيانات!K1662,"")</f>
        <v/>
      </c>
      <c r="I1662" s="95" t="str">
        <f>IF(بيانات!B1662&lt;&gt;"",بيانات!P1662,"")</f>
        <v/>
      </c>
    </row>
    <row r="1663" spans="1:9" ht="21.75" customHeight="1">
      <c r="A1663" s="82" t="str">
        <f>IF(بيانات!B1663&lt;&gt;"",بيانات!A1663,"")</f>
        <v/>
      </c>
      <c r="B1663" s="83" t="str">
        <f>IF(بيانات!B1663&lt;&gt;"",بيانات!B1663,"")</f>
        <v/>
      </c>
      <c r="C1663" s="83" t="str">
        <f>IF(بيانات!B1663&lt;&gt;"",بيانات!C1663,"")</f>
        <v/>
      </c>
      <c r="D1663" s="84" t="str">
        <f>IF(بيانات!B1663&lt;&gt;"",بيانات!J1663,"")</f>
        <v/>
      </c>
      <c r="E1663" s="85"/>
      <c r="F1663" s="86" t="str">
        <f t="shared" si="25"/>
        <v/>
      </c>
      <c r="G1663" s="87"/>
      <c r="H1663" s="88" t="str">
        <f>IF(بيانات!B1663&lt;&gt;"",بيانات!K1663,"")</f>
        <v/>
      </c>
      <c r="I1663" s="88" t="str">
        <f>IF(بيانات!B1663&lt;&gt;"",بيانات!P1663,"")</f>
        <v/>
      </c>
    </row>
    <row r="1664" spans="1:9" ht="21.75" customHeight="1">
      <c r="A1664" s="89" t="str">
        <f>IF(بيانات!B1664&lt;&gt;"",بيانات!A1664,"")</f>
        <v/>
      </c>
      <c r="B1664" s="90" t="str">
        <f>IF(بيانات!B1664&lt;&gt;"",بيانات!B1664,"")</f>
        <v/>
      </c>
      <c r="C1664" s="90" t="str">
        <f>IF(بيانات!B1664&lt;&gt;"",بيانات!C1664,"")</f>
        <v/>
      </c>
      <c r="D1664" s="91" t="str">
        <f>IF(بيانات!B1664&lt;&gt;"",بيانات!J1664,"")</f>
        <v/>
      </c>
      <c r="E1664" s="92"/>
      <c r="F1664" s="93" t="str">
        <f t="shared" si="25"/>
        <v/>
      </c>
      <c r="G1664" s="94"/>
      <c r="H1664" s="95" t="str">
        <f>IF(بيانات!B1664&lt;&gt;"",بيانات!K1664,"")</f>
        <v/>
      </c>
      <c r="I1664" s="95" t="str">
        <f>IF(بيانات!B1664&lt;&gt;"",بيانات!P1664,"")</f>
        <v/>
      </c>
    </row>
    <row r="1665" spans="1:9" ht="21.75" customHeight="1">
      <c r="A1665" s="82" t="str">
        <f>IF(بيانات!B1665&lt;&gt;"",بيانات!A1665,"")</f>
        <v/>
      </c>
      <c r="B1665" s="83" t="str">
        <f>IF(بيانات!B1665&lt;&gt;"",بيانات!B1665,"")</f>
        <v/>
      </c>
      <c r="C1665" s="83" t="str">
        <f>IF(بيانات!B1665&lt;&gt;"",بيانات!C1665,"")</f>
        <v/>
      </c>
      <c r="D1665" s="84" t="str">
        <f>IF(بيانات!B1665&lt;&gt;"",بيانات!J1665,"")</f>
        <v/>
      </c>
      <c r="E1665" s="85"/>
      <c r="F1665" s="86" t="str">
        <f t="shared" si="25"/>
        <v/>
      </c>
      <c r="G1665" s="87"/>
      <c r="H1665" s="88" t="str">
        <f>IF(بيانات!B1665&lt;&gt;"",بيانات!K1665,"")</f>
        <v/>
      </c>
      <c r="I1665" s="88" t="str">
        <f>IF(بيانات!B1665&lt;&gt;"",بيانات!P1665,"")</f>
        <v/>
      </c>
    </row>
    <row r="1666" spans="1:9" ht="21.75" customHeight="1">
      <c r="A1666" s="89" t="str">
        <f>IF(بيانات!B1666&lt;&gt;"",بيانات!A1666,"")</f>
        <v/>
      </c>
      <c r="B1666" s="90" t="str">
        <f>IF(بيانات!B1666&lt;&gt;"",بيانات!B1666,"")</f>
        <v/>
      </c>
      <c r="C1666" s="90" t="str">
        <f>IF(بيانات!B1666&lt;&gt;"",بيانات!C1666,"")</f>
        <v/>
      </c>
      <c r="D1666" s="91" t="str">
        <f>IF(بيانات!B1666&lt;&gt;"",بيانات!J1666,"")</f>
        <v/>
      </c>
      <c r="E1666" s="92"/>
      <c r="F1666" s="93" t="str">
        <f t="shared" si="25"/>
        <v/>
      </c>
      <c r="G1666" s="94"/>
      <c r="H1666" s="95" t="str">
        <f>IF(بيانات!B1666&lt;&gt;"",بيانات!K1666,"")</f>
        <v/>
      </c>
      <c r="I1666" s="95" t="str">
        <f>IF(بيانات!B1666&lt;&gt;"",بيانات!P1666,"")</f>
        <v/>
      </c>
    </row>
    <row r="1667" spans="1:9" ht="21.75" customHeight="1">
      <c r="A1667" s="82" t="str">
        <f>IF(بيانات!B1667&lt;&gt;"",بيانات!A1667,"")</f>
        <v/>
      </c>
      <c r="B1667" s="83" t="str">
        <f>IF(بيانات!B1667&lt;&gt;"",بيانات!B1667,"")</f>
        <v/>
      </c>
      <c r="C1667" s="83" t="str">
        <f>IF(بيانات!B1667&lt;&gt;"",بيانات!C1667,"")</f>
        <v/>
      </c>
      <c r="D1667" s="84" t="str">
        <f>IF(بيانات!B1667&lt;&gt;"",بيانات!J1667,"")</f>
        <v/>
      </c>
      <c r="E1667" s="85"/>
      <c r="F1667" s="86" t="str">
        <f t="shared" ref="F1667:F1730" si="26">IF(E1667="","",E1667+30)</f>
        <v/>
      </c>
      <c r="G1667" s="87"/>
      <c r="H1667" s="88" t="str">
        <f>IF(بيانات!B1667&lt;&gt;"",بيانات!K1667,"")</f>
        <v/>
      </c>
      <c r="I1667" s="88" t="str">
        <f>IF(بيانات!B1667&lt;&gt;"",بيانات!P1667,"")</f>
        <v/>
      </c>
    </row>
    <row r="1668" spans="1:9" ht="21.75" customHeight="1">
      <c r="A1668" s="89" t="str">
        <f>IF(بيانات!B1668&lt;&gt;"",بيانات!A1668,"")</f>
        <v/>
      </c>
      <c r="B1668" s="90" t="str">
        <f>IF(بيانات!B1668&lt;&gt;"",بيانات!B1668,"")</f>
        <v/>
      </c>
      <c r="C1668" s="90" t="str">
        <f>IF(بيانات!B1668&lt;&gt;"",بيانات!C1668,"")</f>
        <v/>
      </c>
      <c r="D1668" s="91" t="str">
        <f>IF(بيانات!B1668&lt;&gt;"",بيانات!J1668,"")</f>
        <v/>
      </c>
      <c r="E1668" s="92"/>
      <c r="F1668" s="93" t="str">
        <f t="shared" si="26"/>
        <v/>
      </c>
      <c r="G1668" s="94"/>
      <c r="H1668" s="95" t="str">
        <f>IF(بيانات!B1668&lt;&gt;"",بيانات!K1668,"")</f>
        <v/>
      </c>
      <c r="I1668" s="95" t="str">
        <f>IF(بيانات!B1668&lt;&gt;"",بيانات!P1668,"")</f>
        <v/>
      </c>
    </row>
    <row r="1669" spans="1:9" ht="21.75" customHeight="1">
      <c r="A1669" s="82" t="str">
        <f>IF(بيانات!B1669&lt;&gt;"",بيانات!A1669,"")</f>
        <v/>
      </c>
      <c r="B1669" s="83" t="str">
        <f>IF(بيانات!B1669&lt;&gt;"",بيانات!B1669,"")</f>
        <v/>
      </c>
      <c r="C1669" s="83" t="str">
        <f>IF(بيانات!B1669&lt;&gt;"",بيانات!C1669,"")</f>
        <v/>
      </c>
      <c r="D1669" s="84" t="str">
        <f>IF(بيانات!B1669&lt;&gt;"",بيانات!J1669,"")</f>
        <v/>
      </c>
      <c r="E1669" s="85"/>
      <c r="F1669" s="86" t="str">
        <f t="shared" si="26"/>
        <v/>
      </c>
      <c r="G1669" s="87"/>
      <c r="H1669" s="88" t="str">
        <f>IF(بيانات!B1669&lt;&gt;"",بيانات!K1669,"")</f>
        <v/>
      </c>
      <c r="I1669" s="88" t="str">
        <f>IF(بيانات!B1669&lt;&gt;"",بيانات!P1669,"")</f>
        <v/>
      </c>
    </row>
    <row r="1670" spans="1:9" ht="21.75" customHeight="1">
      <c r="A1670" s="89" t="str">
        <f>IF(بيانات!B1670&lt;&gt;"",بيانات!A1670,"")</f>
        <v/>
      </c>
      <c r="B1670" s="90" t="str">
        <f>IF(بيانات!B1670&lt;&gt;"",بيانات!B1670,"")</f>
        <v/>
      </c>
      <c r="C1670" s="90" t="str">
        <f>IF(بيانات!B1670&lt;&gt;"",بيانات!C1670,"")</f>
        <v/>
      </c>
      <c r="D1670" s="91" t="str">
        <f>IF(بيانات!B1670&lt;&gt;"",بيانات!J1670,"")</f>
        <v/>
      </c>
      <c r="E1670" s="92"/>
      <c r="F1670" s="93" t="str">
        <f t="shared" si="26"/>
        <v/>
      </c>
      <c r="G1670" s="94"/>
      <c r="H1670" s="95" t="str">
        <f>IF(بيانات!B1670&lt;&gt;"",بيانات!K1670,"")</f>
        <v/>
      </c>
      <c r="I1670" s="95" t="str">
        <f>IF(بيانات!B1670&lt;&gt;"",بيانات!P1670,"")</f>
        <v/>
      </c>
    </row>
    <row r="1671" spans="1:9" ht="21.75" customHeight="1">
      <c r="A1671" s="82" t="str">
        <f>IF(بيانات!B1671&lt;&gt;"",بيانات!A1671,"")</f>
        <v/>
      </c>
      <c r="B1671" s="83" t="str">
        <f>IF(بيانات!B1671&lt;&gt;"",بيانات!B1671,"")</f>
        <v/>
      </c>
      <c r="C1671" s="83" t="str">
        <f>IF(بيانات!B1671&lt;&gt;"",بيانات!C1671,"")</f>
        <v/>
      </c>
      <c r="D1671" s="84" t="str">
        <f>IF(بيانات!B1671&lt;&gt;"",بيانات!J1671,"")</f>
        <v/>
      </c>
      <c r="E1671" s="85"/>
      <c r="F1671" s="86" t="str">
        <f t="shared" si="26"/>
        <v/>
      </c>
      <c r="G1671" s="87"/>
      <c r="H1671" s="88" t="str">
        <f>IF(بيانات!B1671&lt;&gt;"",بيانات!K1671,"")</f>
        <v/>
      </c>
      <c r="I1671" s="88" t="str">
        <f>IF(بيانات!B1671&lt;&gt;"",بيانات!P1671,"")</f>
        <v/>
      </c>
    </row>
    <row r="1672" spans="1:9" ht="21.75" customHeight="1">
      <c r="A1672" s="89" t="str">
        <f>IF(بيانات!B1672&lt;&gt;"",بيانات!A1672,"")</f>
        <v/>
      </c>
      <c r="B1672" s="90" t="str">
        <f>IF(بيانات!B1672&lt;&gt;"",بيانات!B1672,"")</f>
        <v/>
      </c>
      <c r="C1672" s="90" t="str">
        <f>IF(بيانات!B1672&lt;&gt;"",بيانات!C1672,"")</f>
        <v/>
      </c>
      <c r="D1672" s="91" t="str">
        <f>IF(بيانات!B1672&lt;&gt;"",بيانات!J1672,"")</f>
        <v/>
      </c>
      <c r="E1672" s="92"/>
      <c r="F1672" s="93" t="str">
        <f t="shared" si="26"/>
        <v/>
      </c>
      <c r="G1672" s="94"/>
      <c r="H1672" s="95" t="str">
        <f>IF(بيانات!B1672&lt;&gt;"",بيانات!K1672,"")</f>
        <v/>
      </c>
      <c r="I1672" s="95" t="str">
        <f>IF(بيانات!B1672&lt;&gt;"",بيانات!P1672,"")</f>
        <v/>
      </c>
    </row>
    <row r="1673" spans="1:9" ht="21.75" customHeight="1">
      <c r="A1673" s="82" t="str">
        <f>IF(بيانات!B1673&lt;&gt;"",بيانات!A1673,"")</f>
        <v/>
      </c>
      <c r="B1673" s="83" t="str">
        <f>IF(بيانات!B1673&lt;&gt;"",بيانات!B1673,"")</f>
        <v/>
      </c>
      <c r="C1673" s="83" t="str">
        <f>IF(بيانات!B1673&lt;&gt;"",بيانات!C1673,"")</f>
        <v/>
      </c>
      <c r="D1673" s="84" t="str">
        <f>IF(بيانات!B1673&lt;&gt;"",بيانات!J1673,"")</f>
        <v/>
      </c>
      <c r="E1673" s="85"/>
      <c r="F1673" s="86" t="str">
        <f t="shared" si="26"/>
        <v/>
      </c>
      <c r="G1673" s="87"/>
      <c r="H1673" s="88" t="str">
        <f>IF(بيانات!B1673&lt;&gt;"",بيانات!K1673,"")</f>
        <v/>
      </c>
      <c r="I1673" s="88" t="str">
        <f>IF(بيانات!B1673&lt;&gt;"",بيانات!P1673,"")</f>
        <v/>
      </c>
    </row>
    <row r="1674" spans="1:9" ht="21.75" customHeight="1">
      <c r="A1674" s="89" t="str">
        <f>IF(بيانات!B1674&lt;&gt;"",بيانات!A1674,"")</f>
        <v/>
      </c>
      <c r="B1674" s="90" t="str">
        <f>IF(بيانات!B1674&lt;&gt;"",بيانات!B1674,"")</f>
        <v/>
      </c>
      <c r="C1674" s="90" t="str">
        <f>IF(بيانات!B1674&lt;&gt;"",بيانات!C1674,"")</f>
        <v/>
      </c>
      <c r="D1674" s="91" t="str">
        <f>IF(بيانات!B1674&lt;&gt;"",بيانات!J1674,"")</f>
        <v/>
      </c>
      <c r="E1674" s="92"/>
      <c r="F1674" s="93" t="str">
        <f t="shared" si="26"/>
        <v/>
      </c>
      <c r="G1674" s="94"/>
      <c r="H1674" s="95" t="str">
        <f>IF(بيانات!B1674&lt;&gt;"",بيانات!K1674,"")</f>
        <v/>
      </c>
      <c r="I1674" s="95" t="str">
        <f>IF(بيانات!B1674&lt;&gt;"",بيانات!P1674,"")</f>
        <v/>
      </c>
    </row>
    <row r="1675" spans="1:9" ht="21.75" customHeight="1">
      <c r="A1675" s="82" t="str">
        <f>IF(بيانات!B1675&lt;&gt;"",بيانات!A1675,"")</f>
        <v/>
      </c>
      <c r="B1675" s="83" t="str">
        <f>IF(بيانات!B1675&lt;&gt;"",بيانات!B1675,"")</f>
        <v/>
      </c>
      <c r="C1675" s="83" t="str">
        <f>IF(بيانات!B1675&lt;&gt;"",بيانات!C1675,"")</f>
        <v/>
      </c>
      <c r="D1675" s="84" t="str">
        <f>IF(بيانات!B1675&lt;&gt;"",بيانات!J1675,"")</f>
        <v/>
      </c>
      <c r="E1675" s="85"/>
      <c r="F1675" s="86" t="str">
        <f t="shared" si="26"/>
        <v/>
      </c>
      <c r="G1675" s="87"/>
      <c r="H1675" s="88" t="str">
        <f>IF(بيانات!B1675&lt;&gt;"",بيانات!K1675,"")</f>
        <v/>
      </c>
      <c r="I1675" s="88" t="str">
        <f>IF(بيانات!B1675&lt;&gt;"",بيانات!P1675,"")</f>
        <v/>
      </c>
    </row>
    <row r="1676" spans="1:9" ht="21.75" customHeight="1">
      <c r="A1676" s="89" t="str">
        <f>IF(بيانات!B1676&lt;&gt;"",بيانات!A1676,"")</f>
        <v/>
      </c>
      <c r="B1676" s="90" t="str">
        <f>IF(بيانات!B1676&lt;&gt;"",بيانات!B1676,"")</f>
        <v/>
      </c>
      <c r="C1676" s="90" t="str">
        <f>IF(بيانات!B1676&lt;&gt;"",بيانات!C1676,"")</f>
        <v/>
      </c>
      <c r="D1676" s="91" t="str">
        <f>IF(بيانات!B1676&lt;&gt;"",بيانات!J1676,"")</f>
        <v/>
      </c>
      <c r="E1676" s="92"/>
      <c r="F1676" s="93" t="str">
        <f t="shared" si="26"/>
        <v/>
      </c>
      <c r="G1676" s="94"/>
      <c r="H1676" s="95" t="str">
        <f>IF(بيانات!B1676&lt;&gt;"",بيانات!K1676,"")</f>
        <v/>
      </c>
      <c r="I1676" s="95" t="str">
        <f>IF(بيانات!B1676&lt;&gt;"",بيانات!P1676,"")</f>
        <v/>
      </c>
    </row>
    <row r="1677" spans="1:9" ht="21.75" customHeight="1">
      <c r="A1677" s="82" t="str">
        <f>IF(بيانات!B1677&lt;&gt;"",بيانات!A1677,"")</f>
        <v/>
      </c>
      <c r="B1677" s="83" t="str">
        <f>IF(بيانات!B1677&lt;&gt;"",بيانات!B1677,"")</f>
        <v/>
      </c>
      <c r="C1677" s="83" t="str">
        <f>IF(بيانات!B1677&lt;&gt;"",بيانات!C1677,"")</f>
        <v/>
      </c>
      <c r="D1677" s="84" t="str">
        <f>IF(بيانات!B1677&lt;&gt;"",بيانات!J1677,"")</f>
        <v/>
      </c>
      <c r="E1677" s="85"/>
      <c r="F1677" s="86" t="str">
        <f t="shared" si="26"/>
        <v/>
      </c>
      <c r="G1677" s="87"/>
      <c r="H1677" s="88" t="str">
        <f>IF(بيانات!B1677&lt;&gt;"",بيانات!K1677,"")</f>
        <v/>
      </c>
      <c r="I1677" s="88" t="str">
        <f>IF(بيانات!B1677&lt;&gt;"",بيانات!P1677,"")</f>
        <v/>
      </c>
    </row>
    <row r="1678" spans="1:9" ht="21.75" customHeight="1">
      <c r="A1678" s="89" t="str">
        <f>IF(بيانات!B1678&lt;&gt;"",بيانات!A1678,"")</f>
        <v/>
      </c>
      <c r="B1678" s="90" t="str">
        <f>IF(بيانات!B1678&lt;&gt;"",بيانات!B1678,"")</f>
        <v/>
      </c>
      <c r="C1678" s="90" t="str">
        <f>IF(بيانات!B1678&lt;&gt;"",بيانات!C1678,"")</f>
        <v/>
      </c>
      <c r="D1678" s="91" t="str">
        <f>IF(بيانات!B1678&lt;&gt;"",بيانات!J1678,"")</f>
        <v/>
      </c>
      <c r="E1678" s="92"/>
      <c r="F1678" s="93" t="str">
        <f t="shared" si="26"/>
        <v/>
      </c>
      <c r="G1678" s="94"/>
      <c r="H1678" s="95" t="str">
        <f>IF(بيانات!B1678&lt;&gt;"",بيانات!K1678,"")</f>
        <v/>
      </c>
      <c r="I1678" s="95" t="str">
        <f>IF(بيانات!B1678&lt;&gt;"",بيانات!P1678,"")</f>
        <v/>
      </c>
    </row>
    <row r="1679" spans="1:9" ht="21.75" customHeight="1">
      <c r="A1679" s="82" t="str">
        <f>IF(بيانات!B1679&lt;&gt;"",بيانات!A1679,"")</f>
        <v/>
      </c>
      <c r="B1679" s="83" t="str">
        <f>IF(بيانات!B1679&lt;&gt;"",بيانات!B1679,"")</f>
        <v/>
      </c>
      <c r="C1679" s="83" t="str">
        <f>IF(بيانات!B1679&lt;&gt;"",بيانات!C1679,"")</f>
        <v/>
      </c>
      <c r="D1679" s="84" t="str">
        <f>IF(بيانات!B1679&lt;&gt;"",بيانات!J1679,"")</f>
        <v/>
      </c>
      <c r="E1679" s="85"/>
      <c r="F1679" s="86" t="str">
        <f t="shared" si="26"/>
        <v/>
      </c>
      <c r="G1679" s="87"/>
      <c r="H1679" s="88" t="str">
        <f>IF(بيانات!B1679&lt;&gt;"",بيانات!K1679,"")</f>
        <v/>
      </c>
      <c r="I1679" s="88" t="str">
        <f>IF(بيانات!B1679&lt;&gt;"",بيانات!P1679,"")</f>
        <v/>
      </c>
    </row>
    <row r="1680" spans="1:9" ht="21.75" customHeight="1">
      <c r="A1680" s="89" t="str">
        <f>IF(بيانات!B1680&lt;&gt;"",بيانات!A1680,"")</f>
        <v/>
      </c>
      <c r="B1680" s="90" t="str">
        <f>IF(بيانات!B1680&lt;&gt;"",بيانات!B1680,"")</f>
        <v/>
      </c>
      <c r="C1680" s="90" t="str">
        <f>IF(بيانات!B1680&lt;&gt;"",بيانات!C1680,"")</f>
        <v/>
      </c>
      <c r="D1680" s="91" t="str">
        <f>IF(بيانات!B1680&lt;&gt;"",بيانات!J1680,"")</f>
        <v/>
      </c>
      <c r="E1680" s="92"/>
      <c r="F1680" s="93" t="str">
        <f t="shared" si="26"/>
        <v/>
      </c>
      <c r="G1680" s="94"/>
      <c r="H1680" s="95" t="str">
        <f>IF(بيانات!B1680&lt;&gt;"",بيانات!K1680,"")</f>
        <v/>
      </c>
      <c r="I1680" s="95" t="str">
        <f>IF(بيانات!B1680&lt;&gt;"",بيانات!P1680,"")</f>
        <v/>
      </c>
    </row>
    <row r="1681" spans="1:9" ht="21.75" customHeight="1">
      <c r="A1681" s="82" t="str">
        <f>IF(بيانات!B1681&lt;&gt;"",بيانات!A1681,"")</f>
        <v/>
      </c>
      <c r="B1681" s="83" t="str">
        <f>IF(بيانات!B1681&lt;&gt;"",بيانات!B1681,"")</f>
        <v/>
      </c>
      <c r="C1681" s="83" t="str">
        <f>IF(بيانات!B1681&lt;&gt;"",بيانات!C1681,"")</f>
        <v/>
      </c>
      <c r="D1681" s="84" t="str">
        <f>IF(بيانات!B1681&lt;&gt;"",بيانات!J1681,"")</f>
        <v/>
      </c>
      <c r="E1681" s="85"/>
      <c r="F1681" s="86" t="str">
        <f t="shared" si="26"/>
        <v/>
      </c>
      <c r="G1681" s="87"/>
      <c r="H1681" s="88" t="str">
        <f>IF(بيانات!B1681&lt;&gt;"",بيانات!K1681,"")</f>
        <v/>
      </c>
      <c r="I1681" s="88" t="str">
        <f>IF(بيانات!B1681&lt;&gt;"",بيانات!P1681,"")</f>
        <v/>
      </c>
    </row>
    <row r="1682" spans="1:9" ht="21.75" customHeight="1">
      <c r="A1682" s="89" t="str">
        <f>IF(بيانات!B1682&lt;&gt;"",بيانات!A1682,"")</f>
        <v/>
      </c>
      <c r="B1682" s="90" t="str">
        <f>IF(بيانات!B1682&lt;&gt;"",بيانات!B1682,"")</f>
        <v/>
      </c>
      <c r="C1682" s="90" t="str">
        <f>IF(بيانات!B1682&lt;&gt;"",بيانات!C1682,"")</f>
        <v/>
      </c>
      <c r="D1682" s="91" t="str">
        <f>IF(بيانات!B1682&lt;&gt;"",بيانات!J1682,"")</f>
        <v/>
      </c>
      <c r="E1682" s="92"/>
      <c r="F1682" s="93" t="str">
        <f t="shared" si="26"/>
        <v/>
      </c>
      <c r="G1682" s="94"/>
      <c r="H1682" s="95" t="str">
        <f>IF(بيانات!B1682&lt;&gt;"",بيانات!K1682,"")</f>
        <v/>
      </c>
      <c r="I1682" s="95" t="str">
        <f>IF(بيانات!B1682&lt;&gt;"",بيانات!P1682,"")</f>
        <v/>
      </c>
    </row>
    <row r="1683" spans="1:9" ht="21.75" customHeight="1">
      <c r="A1683" s="82" t="str">
        <f>IF(بيانات!B1683&lt;&gt;"",بيانات!A1683,"")</f>
        <v/>
      </c>
      <c r="B1683" s="83" t="str">
        <f>IF(بيانات!B1683&lt;&gt;"",بيانات!B1683,"")</f>
        <v/>
      </c>
      <c r="C1683" s="83" t="str">
        <f>IF(بيانات!B1683&lt;&gt;"",بيانات!C1683,"")</f>
        <v/>
      </c>
      <c r="D1683" s="84" t="str">
        <f>IF(بيانات!B1683&lt;&gt;"",بيانات!J1683,"")</f>
        <v/>
      </c>
      <c r="E1683" s="85"/>
      <c r="F1683" s="86" t="str">
        <f t="shared" si="26"/>
        <v/>
      </c>
      <c r="G1683" s="87"/>
      <c r="H1683" s="88" t="str">
        <f>IF(بيانات!B1683&lt;&gt;"",بيانات!K1683,"")</f>
        <v/>
      </c>
      <c r="I1683" s="88" t="str">
        <f>IF(بيانات!B1683&lt;&gt;"",بيانات!P1683,"")</f>
        <v/>
      </c>
    </row>
    <row r="1684" spans="1:9" ht="21.75" customHeight="1">
      <c r="A1684" s="89" t="str">
        <f>IF(بيانات!B1684&lt;&gt;"",بيانات!A1684,"")</f>
        <v/>
      </c>
      <c r="B1684" s="90" t="str">
        <f>IF(بيانات!B1684&lt;&gt;"",بيانات!B1684,"")</f>
        <v/>
      </c>
      <c r="C1684" s="90" t="str">
        <f>IF(بيانات!B1684&lt;&gt;"",بيانات!C1684,"")</f>
        <v/>
      </c>
      <c r="D1684" s="91" t="str">
        <f>IF(بيانات!B1684&lt;&gt;"",بيانات!J1684,"")</f>
        <v/>
      </c>
      <c r="E1684" s="92"/>
      <c r="F1684" s="93" t="str">
        <f t="shared" si="26"/>
        <v/>
      </c>
      <c r="G1684" s="94"/>
      <c r="H1684" s="95" t="str">
        <f>IF(بيانات!B1684&lt;&gt;"",بيانات!K1684,"")</f>
        <v/>
      </c>
      <c r="I1684" s="95" t="str">
        <f>IF(بيانات!B1684&lt;&gt;"",بيانات!P1684,"")</f>
        <v/>
      </c>
    </row>
    <row r="1685" spans="1:9" ht="21.75" customHeight="1">
      <c r="A1685" s="82" t="str">
        <f>IF(بيانات!B1685&lt;&gt;"",بيانات!A1685,"")</f>
        <v/>
      </c>
      <c r="B1685" s="83" t="str">
        <f>IF(بيانات!B1685&lt;&gt;"",بيانات!B1685,"")</f>
        <v/>
      </c>
      <c r="C1685" s="83" t="str">
        <f>IF(بيانات!B1685&lt;&gt;"",بيانات!C1685,"")</f>
        <v/>
      </c>
      <c r="D1685" s="84" t="str">
        <f>IF(بيانات!B1685&lt;&gt;"",بيانات!J1685,"")</f>
        <v/>
      </c>
      <c r="E1685" s="85"/>
      <c r="F1685" s="86" t="str">
        <f t="shared" si="26"/>
        <v/>
      </c>
      <c r="G1685" s="87"/>
      <c r="H1685" s="88" t="str">
        <f>IF(بيانات!B1685&lt;&gt;"",بيانات!K1685,"")</f>
        <v/>
      </c>
      <c r="I1685" s="88" t="str">
        <f>IF(بيانات!B1685&lt;&gt;"",بيانات!P1685,"")</f>
        <v/>
      </c>
    </row>
    <row r="1686" spans="1:9" ht="21.75" customHeight="1">
      <c r="A1686" s="89" t="str">
        <f>IF(بيانات!B1686&lt;&gt;"",بيانات!A1686,"")</f>
        <v/>
      </c>
      <c r="B1686" s="90" t="str">
        <f>IF(بيانات!B1686&lt;&gt;"",بيانات!B1686,"")</f>
        <v/>
      </c>
      <c r="C1686" s="90" t="str">
        <f>IF(بيانات!B1686&lt;&gt;"",بيانات!C1686,"")</f>
        <v/>
      </c>
      <c r="D1686" s="91" t="str">
        <f>IF(بيانات!B1686&lt;&gt;"",بيانات!J1686,"")</f>
        <v/>
      </c>
      <c r="E1686" s="92"/>
      <c r="F1686" s="93" t="str">
        <f t="shared" si="26"/>
        <v/>
      </c>
      <c r="G1686" s="94"/>
      <c r="H1686" s="95" t="str">
        <f>IF(بيانات!B1686&lt;&gt;"",بيانات!K1686,"")</f>
        <v/>
      </c>
      <c r="I1686" s="95" t="str">
        <f>IF(بيانات!B1686&lt;&gt;"",بيانات!P1686,"")</f>
        <v/>
      </c>
    </row>
    <row r="1687" spans="1:9" ht="21.75" customHeight="1">
      <c r="A1687" s="82" t="str">
        <f>IF(بيانات!B1687&lt;&gt;"",بيانات!A1687,"")</f>
        <v/>
      </c>
      <c r="B1687" s="83" t="str">
        <f>IF(بيانات!B1687&lt;&gt;"",بيانات!B1687,"")</f>
        <v/>
      </c>
      <c r="C1687" s="83" t="str">
        <f>IF(بيانات!B1687&lt;&gt;"",بيانات!C1687,"")</f>
        <v/>
      </c>
      <c r="D1687" s="84" t="str">
        <f>IF(بيانات!B1687&lt;&gt;"",بيانات!J1687,"")</f>
        <v/>
      </c>
      <c r="E1687" s="85"/>
      <c r="F1687" s="86" t="str">
        <f t="shared" si="26"/>
        <v/>
      </c>
      <c r="G1687" s="87"/>
      <c r="H1687" s="88" t="str">
        <f>IF(بيانات!B1687&lt;&gt;"",بيانات!K1687,"")</f>
        <v/>
      </c>
      <c r="I1687" s="88" t="str">
        <f>IF(بيانات!B1687&lt;&gt;"",بيانات!P1687,"")</f>
        <v/>
      </c>
    </row>
    <row r="1688" spans="1:9" ht="21.75" customHeight="1">
      <c r="A1688" s="89" t="str">
        <f>IF(بيانات!B1688&lt;&gt;"",بيانات!A1688,"")</f>
        <v/>
      </c>
      <c r="B1688" s="90" t="str">
        <f>IF(بيانات!B1688&lt;&gt;"",بيانات!B1688,"")</f>
        <v/>
      </c>
      <c r="C1688" s="90" t="str">
        <f>IF(بيانات!B1688&lt;&gt;"",بيانات!C1688,"")</f>
        <v/>
      </c>
      <c r="D1688" s="91" t="str">
        <f>IF(بيانات!B1688&lt;&gt;"",بيانات!J1688,"")</f>
        <v/>
      </c>
      <c r="E1688" s="92"/>
      <c r="F1688" s="93" t="str">
        <f t="shared" si="26"/>
        <v/>
      </c>
      <c r="G1688" s="94"/>
      <c r="H1688" s="95" t="str">
        <f>IF(بيانات!B1688&lt;&gt;"",بيانات!K1688,"")</f>
        <v/>
      </c>
      <c r="I1688" s="95" t="str">
        <f>IF(بيانات!B1688&lt;&gt;"",بيانات!P1688,"")</f>
        <v/>
      </c>
    </row>
    <row r="1689" spans="1:9" ht="21.75" customHeight="1">
      <c r="A1689" s="82" t="str">
        <f>IF(بيانات!B1689&lt;&gt;"",بيانات!A1689,"")</f>
        <v/>
      </c>
      <c r="B1689" s="83" t="str">
        <f>IF(بيانات!B1689&lt;&gt;"",بيانات!B1689,"")</f>
        <v/>
      </c>
      <c r="C1689" s="83" t="str">
        <f>IF(بيانات!B1689&lt;&gt;"",بيانات!C1689,"")</f>
        <v/>
      </c>
      <c r="D1689" s="84" t="str">
        <f>IF(بيانات!B1689&lt;&gt;"",بيانات!J1689,"")</f>
        <v/>
      </c>
      <c r="E1689" s="85"/>
      <c r="F1689" s="86" t="str">
        <f t="shared" si="26"/>
        <v/>
      </c>
      <c r="G1689" s="87"/>
      <c r="H1689" s="88" t="str">
        <f>IF(بيانات!B1689&lt;&gt;"",بيانات!K1689,"")</f>
        <v/>
      </c>
      <c r="I1689" s="88" t="str">
        <f>IF(بيانات!B1689&lt;&gt;"",بيانات!P1689,"")</f>
        <v/>
      </c>
    </row>
    <row r="1690" spans="1:9" ht="21.75" customHeight="1">
      <c r="A1690" s="89" t="str">
        <f>IF(بيانات!B1690&lt;&gt;"",بيانات!A1690,"")</f>
        <v/>
      </c>
      <c r="B1690" s="90" t="str">
        <f>IF(بيانات!B1690&lt;&gt;"",بيانات!B1690,"")</f>
        <v/>
      </c>
      <c r="C1690" s="90" t="str">
        <f>IF(بيانات!B1690&lt;&gt;"",بيانات!C1690,"")</f>
        <v/>
      </c>
      <c r="D1690" s="91" t="str">
        <f>IF(بيانات!B1690&lt;&gt;"",بيانات!J1690,"")</f>
        <v/>
      </c>
      <c r="E1690" s="92"/>
      <c r="F1690" s="93" t="str">
        <f t="shared" si="26"/>
        <v/>
      </c>
      <c r="G1690" s="94"/>
      <c r="H1690" s="95" t="str">
        <f>IF(بيانات!B1690&lt;&gt;"",بيانات!K1690,"")</f>
        <v/>
      </c>
      <c r="I1690" s="95" t="str">
        <f>IF(بيانات!B1690&lt;&gt;"",بيانات!P1690,"")</f>
        <v/>
      </c>
    </row>
    <row r="1691" spans="1:9" ht="21.75" customHeight="1">
      <c r="A1691" s="82" t="str">
        <f>IF(بيانات!B1691&lt;&gt;"",بيانات!A1691,"")</f>
        <v/>
      </c>
      <c r="B1691" s="83" t="str">
        <f>IF(بيانات!B1691&lt;&gt;"",بيانات!B1691,"")</f>
        <v/>
      </c>
      <c r="C1691" s="83" t="str">
        <f>IF(بيانات!B1691&lt;&gt;"",بيانات!C1691,"")</f>
        <v/>
      </c>
      <c r="D1691" s="84" t="str">
        <f>IF(بيانات!B1691&lt;&gt;"",بيانات!J1691,"")</f>
        <v/>
      </c>
      <c r="E1691" s="85"/>
      <c r="F1691" s="86" t="str">
        <f t="shared" si="26"/>
        <v/>
      </c>
      <c r="G1691" s="87"/>
      <c r="H1691" s="88" t="str">
        <f>IF(بيانات!B1691&lt;&gt;"",بيانات!K1691,"")</f>
        <v/>
      </c>
      <c r="I1691" s="88" t="str">
        <f>IF(بيانات!B1691&lt;&gt;"",بيانات!P1691,"")</f>
        <v/>
      </c>
    </row>
    <row r="1692" spans="1:9" ht="21.75" customHeight="1">
      <c r="A1692" s="89" t="str">
        <f>IF(بيانات!B1692&lt;&gt;"",بيانات!A1692,"")</f>
        <v/>
      </c>
      <c r="B1692" s="90" t="str">
        <f>IF(بيانات!B1692&lt;&gt;"",بيانات!B1692,"")</f>
        <v/>
      </c>
      <c r="C1692" s="90" t="str">
        <f>IF(بيانات!B1692&lt;&gt;"",بيانات!C1692,"")</f>
        <v/>
      </c>
      <c r="D1692" s="91" t="str">
        <f>IF(بيانات!B1692&lt;&gt;"",بيانات!J1692,"")</f>
        <v/>
      </c>
      <c r="E1692" s="92"/>
      <c r="F1692" s="93" t="str">
        <f t="shared" si="26"/>
        <v/>
      </c>
      <c r="G1692" s="94"/>
      <c r="H1692" s="95" t="str">
        <f>IF(بيانات!B1692&lt;&gt;"",بيانات!K1692,"")</f>
        <v/>
      </c>
      <c r="I1692" s="95" t="str">
        <f>IF(بيانات!B1692&lt;&gt;"",بيانات!P1692,"")</f>
        <v/>
      </c>
    </row>
    <row r="1693" spans="1:9" ht="21.75" customHeight="1">
      <c r="A1693" s="82" t="str">
        <f>IF(بيانات!B1693&lt;&gt;"",بيانات!A1693,"")</f>
        <v/>
      </c>
      <c r="B1693" s="83" t="str">
        <f>IF(بيانات!B1693&lt;&gt;"",بيانات!B1693,"")</f>
        <v/>
      </c>
      <c r="C1693" s="83" t="str">
        <f>IF(بيانات!B1693&lt;&gt;"",بيانات!C1693,"")</f>
        <v/>
      </c>
      <c r="D1693" s="84" t="str">
        <f>IF(بيانات!B1693&lt;&gt;"",بيانات!J1693,"")</f>
        <v/>
      </c>
      <c r="E1693" s="85"/>
      <c r="F1693" s="86" t="str">
        <f t="shared" si="26"/>
        <v/>
      </c>
      <c r="G1693" s="87"/>
      <c r="H1693" s="88" t="str">
        <f>IF(بيانات!B1693&lt;&gt;"",بيانات!K1693,"")</f>
        <v/>
      </c>
      <c r="I1693" s="88" t="str">
        <f>IF(بيانات!B1693&lt;&gt;"",بيانات!P1693,"")</f>
        <v/>
      </c>
    </row>
    <row r="1694" spans="1:9" ht="21.75" customHeight="1">
      <c r="A1694" s="89" t="str">
        <f>IF(بيانات!B1694&lt;&gt;"",بيانات!A1694,"")</f>
        <v/>
      </c>
      <c r="B1694" s="90" t="str">
        <f>IF(بيانات!B1694&lt;&gt;"",بيانات!B1694,"")</f>
        <v/>
      </c>
      <c r="C1694" s="90" t="str">
        <f>IF(بيانات!B1694&lt;&gt;"",بيانات!C1694,"")</f>
        <v/>
      </c>
      <c r="D1694" s="91" t="str">
        <f>IF(بيانات!B1694&lt;&gt;"",بيانات!J1694,"")</f>
        <v/>
      </c>
      <c r="E1694" s="92"/>
      <c r="F1694" s="93" t="str">
        <f t="shared" si="26"/>
        <v/>
      </c>
      <c r="G1694" s="94"/>
      <c r="H1694" s="95" t="str">
        <f>IF(بيانات!B1694&lt;&gt;"",بيانات!K1694,"")</f>
        <v/>
      </c>
      <c r="I1694" s="95" t="str">
        <f>IF(بيانات!B1694&lt;&gt;"",بيانات!P1694,"")</f>
        <v/>
      </c>
    </row>
    <row r="1695" spans="1:9" ht="21.75" customHeight="1">
      <c r="A1695" s="82" t="str">
        <f>IF(بيانات!B1695&lt;&gt;"",بيانات!A1695,"")</f>
        <v/>
      </c>
      <c r="B1695" s="83" t="str">
        <f>IF(بيانات!B1695&lt;&gt;"",بيانات!B1695,"")</f>
        <v/>
      </c>
      <c r="C1695" s="83" t="str">
        <f>IF(بيانات!B1695&lt;&gt;"",بيانات!C1695,"")</f>
        <v/>
      </c>
      <c r="D1695" s="84" t="str">
        <f>IF(بيانات!B1695&lt;&gt;"",بيانات!J1695,"")</f>
        <v/>
      </c>
      <c r="E1695" s="85"/>
      <c r="F1695" s="86" t="str">
        <f t="shared" si="26"/>
        <v/>
      </c>
      <c r="G1695" s="87"/>
      <c r="H1695" s="88" t="str">
        <f>IF(بيانات!B1695&lt;&gt;"",بيانات!K1695,"")</f>
        <v/>
      </c>
      <c r="I1695" s="88" t="str">
        <f>IF(بيانات!B1695&lt;&gt;"",بيانات!P1695,"")</f>
        <v/>
      </c>
    </row>
    <row r="1696" spans="1:9" ht="21.75" customHeight="1">
      <c r="A1696" s="89" t="str">
        <f>IF(بيانات!B1696&lt;&gt;"",بيانات!A1696,"")</f>
        <v/>
      </c>
      <c r="B1696" s="90" t="str">
        <f>IF(بيانات!B1696&lt;&gt;"",بيانات!B1696,"")</f>
        <v/>
      </c>
      <c r="C1696" s="90" t="str">
        <f>IF(بيانات!B1696&lt;&gt;"",بيانات!C1696,"")</f>
        <v/>
      </c>
      <c r="D1696" s="91" t="str">
        <f>IF(بيانات!B1696&lt;&gt;"",بيانات!J1696,"")</f>
        <v/>
      </c>
      <c r="E1696" s="92"/>
      <c r="F1696" s="93" t="str">
        <f t="shared" si="26"/>
        <v/>
      </c>
      <c r="G1696" s="94"/>
      <c r="H1696" s="95" t="str">
        <f>IF(بيانات!B1696&lt;&gt;"",بيانات!K1696,"")</f>
        <v/>
      </c>
      <c r="I1696" s="95" t="str">
        <f>IF(بيانات!B1696&lt;&gt;"",بيانات!P1696,"")</f>
        <v/>
      </c>
    </row>
    <row r="1697" spans="1:9" ht="21.75" customHeight="1">
      <c r="A1697" s="82" t="str">
        <f>IF(بيانات!B1697&lt;&gt;"",بيانات!A1697,"")</f>
        <v/>
      </c>
      <c r="B1697" s="83" t="str">
        <f>IF(بيانات!B1697&lt;&gt;"",بيانات!B1697,"")</f>
        <v/>
      </c>
      <c r="C1697" s="83" t="str">
        <f>IF(بيانات!B1697&lt;&gt;"",بيانات!C1697,"")</f>
        <v/>
      </c>
      <c r="D1697" s="84" t="str">
        <f>IF(بيانات!B1697&lt;&gt;"",بيانات!J1697,"")</f>
        <v/>
      </c>
      <c r="E1697" s="85"/>
      <c r="F1697" s="86" t="str">
        <f t="shared" si="26"/>
        <v/>
      </c>
      <c r="G1697" s="87"/>
      <c r="H1697" s="88" t="str">
        <f>IF(بيانات!B1697&lt;&gt;"",بيانات!K1697,"")</f>
        <v/>
      </c>
      <c r="I1697" s="88" t="str">
        <f>IF(بيانات!B1697&lt;&gt;"",بيانات!P1697,"")</f>
        <v/>
      </c>
    </row>
    <row r="1698" spans="1:9" ht="21.75" customHeight="1">
      <c r="A1698" s="89" t="str">
        <f>IF(بيانات!B1698&lt;&gt;"",بيانات!A1698,"")</f>
        <v/>
      </c>
      <c r="B1698" s="90" t="str">
        <f>IF(بيانات!B1698&lt;&gt;"",بيانات!B1698,"")</f>
        <v/>
      </c>
      <c r="C1698" s="90" t="str">
        <f>IF(بيانات!B1698&lt;&gt;"",بيانات!C1698,"")</f>
        <v/>
      </c>
      <c r="D1698" s="91" t="str">
        <f>IF(بيانات!B1698&lt;&gt;"",بيانات!J1698,"")</f>
        <v/>
      </c>
      <c r="E1698" s="92"/>
      <c r="F1698" s="93" t="str">
        <f t="shared" si="26"/>
        <v/>
      </c>
      <c r="G1698" s="94"/>
      <c r="H1698" s="95" t="str">
        <f>IF(بيانات!B1698&lt;&gt;"",بيانات!K1698,"")</f>
        <v/>
      </c>
      <c r="I1698" s="95" t="str">
        <f>IF(بيانات!B1698&lt;&gt;"",بيانات!P1698,"")</f>
        <v/>
      </c>
    </row>
    <row r="1699" spans="1:9" ht="21.75" customHeight="1">
      <c r="A1699" s="82" t="str">
        <f>IF(بيانات!B1699&lt;&gt;"",بيانات!A1699,"")</f>
        <v/>
      </c>
      <c r="B1699" s="83" t="str">
        <f>IF(بيانات!B1699&lt;&gt;"",بيانات!B1699,"")</f>
        <v/>
      </c>
      <c r="C1699" s="83" t="str">
        <f>IF(بيانات!B1699&lt;&gt;"",بيانات!C1699,"")</f>
        <v/>
      </c>
      <c r="D1699" s="84" t="str">
        <f>IF(بيانات!B1699&lt;&gt;"",بيانات!J1699,"")</f>
        <v/>
      </c>
      <c r="E1699" s="85"/>
      <c r="F1699" s="86" t="str">
        <f t="shared" si="26"/>
        <v/>
      </c>
      <c r="G1699" s="87"/>
      <c r="H1699" s="88" t="str">
        <f>IF(بيانات!B1699&lt;&gt;"",بيانات!K1699,"")</f>
        <v/>
      </c>
      <c r="I1699" s="88" t="str">
        <f>IF(بيانات!B1699&lt;&gt;"",بيانات!P1699,"")</f>
        <v/>
      </c>
    </row>
    <row r="1700" spans="1:9" ht="21.75" customHeight="1">
      <c r="A1700" s="89" t="str">
        <f>IF(بيانات!B1700&lt;&gt;"",بيانات!A1700,"")</f>
        <v/>
      </c>
      <c r="B1700" s="90" t="str">
        <f>IF(بيانات!B1700&lt;&gt;"",بيانات!B1700,"")</f>
        <v/>
      </c>
      <c r="C1700" s="90" t="str">
        <f>IF(بيانات!B1700&lt;&gt;"",بيانات!C1700,"")</f>
        <v/>
      </c>
      <c r="D1700" s="91" t="str">
        <f>IF(بيانات!B1700&lt;&gt;"",بيانات!J1700,"")</f>
        <v/>
      </c>
      <c r="E1700" s="92"/>
      <c r="F1700" s="93" t="str">
        <f t="shared" si="26"/>
        <v/>
      </c>
      <c r="G1700" s="94"/>
      <c r="H1700" s="95" t="str">
        <f>IF(بيانات!B1700&lt;&gt;"",بيانات!K1700,"")</f>
        <v/>
      </c>
      <c r="I1700" s="95" t="str">
        <f>IF(بيانات!B1700&lt;&gt;"",بيانات!P1700,"")</f>
        <v/>
      </c>
    </row>
    <row r="1701" spans="1:9" ht="21.75" customHeight="1">
      <c r="A1701" s="82" t="str">
        <f>IF(بيانات!B1701&lt;&gt;"",بيانات!A1701,"")</f>
        <v/>
      </c>
      <c r="B1701" s="83" t="str">
        <f>IF(بيانات!B1701&lt;&gt;"",بيانات!B1701,"")</f>
        <v/>
      </c>
      <c r="C1701" s="83" t="str">
        <f>IF(بيانات!B1701&lt;&gt;"",بيانات!C1701,"")</f>
        <v/>
      </c>
      <c r="D1701" s="84" t="str">
        <f>IF(بيانات!B1701&lt;&gt;"",بيانات!J1701,"")</f>
        <v/>
      </c>
      <c r="E1701" s="85"/>
      <c r="F1701" s="86" t="str">
        <f t="shared" si="26"/>
        <v/>
      </c>
      <c r="G1701" s="87"/>
      <c r="H1701" s="88" t="str">
        <f>IF(بيانات!B1701&lt;&gt;"",بيانات!K1701,"")</f>
        <v/>
      </c>
      <c r="I1701" s="88" t="str">
        <f>IF(بيانات!B1701&lt;&gt;"",بيانات!P1701,"")</f>
        <v/>
      </c>
    </row>
    <row r="1702" spans="1:9" ht="21.75" customHeight="1">
      <c r="A1702" s="89" t="str">
        <f>IF(بيانات!B1702&lt;&gt;"",بيانات!A1702,"")</f>
        <v/>
      </c>
      <c r="B1702" s="90" t="str">
        <f>IF(بيانات!B1702&lt;&gt;"",بيانات!B1702,"")</f>
        <v/>
      </c>
      <c r="C1702" s="90" t="str">
        <f>IF(بيانات!B1702&lt;&gt;"",بيانات!C1702,"")</f>
        <v/>
      </c>
      <c r="D1702" s="91" t="str">
        <f>IF(بيانات!B1702&lt;&gt;"",بيانات!J1702,"")</f>
        <v/>
      </c>
      <c r="E1702" s="92"/>
      <c r="F1702" s="93" t="str">
        <f t="shared" si="26"/>
        <v/>
      </c>
      <c r="G1702" s="94"/>
      <c r="H1702" s="95" t="str">
        <f>IF(بيانات!B1702&lt;&gt;"",بيانات!K1702,"")</f>
        <v/>
      </c>
      <c r="I1702" s="95" t="str">
        <f>IF(بيانات!B1702&lt;&gt;"",بيانات!P1702,"")</f>
        <v/>
      </c>
    </row>
    <row r="1703" spans="1:9" ht="21.75" customHeight="1">
      <c r="A1703" s="82" t="str">
        <f>IF(بيانات!B1703&lt;&gt;"",بيانات!A1703,"")</f>
        <v/>
      </c>
      <c r="B1703" s="83" t="str">
        <f>IF(بيانات!B1703&lt;&gt;"",بيانات!B1703,"")</f>
        <v/>
      </c>
      <c r="C1703" s="83" t="str">
        <f>IF(بيانات!B1703&lt;&gt;"",بيانات!C1703,"")</f>
        <v/>
      </c>
      <c r="D1703" s="84" t="str">
        <f>IF(بيانات!B1703&lt;&gt;"",بيانات!J1703,"")</f>
        <v/>
      </c>
      <c r="E1703" s="85"/>
      <c r="F1703" s="86" t="str">
        <f t="shared" si="26"/>
        <v/>
      </c>
      <c r="G1703" s="87"/>
      <c r="H1703" s="88" t="str">
        <f>IF(بيانات!B1703&lt;&gt;"",بيانات!K1703,"")</f>
        <v/>
      </c>
      <c r="I1703" s="88" t="str">
        <f>IF(بيانات!B1703&lt;&gt;"",بيانات!P1703,"")</f>
        <v/>
      </c>
    </row>
    <row r="1704" spans="1:9" ht="21.75" customHeight="1">
      <c r="A1704" s="89" t="str">
        <f>IF(بيانات!B1704&lt;&gt;"",بيانات!A1704,"")</f>
        <v/>
      </c>
      <c r="B1704" s="90" t="str">
        <f>IF(بيانات!B1704&lt;&gt;"",بيانات!B1704,"")</f>
        <v/>
      </c>
      <c r="C1704" s="90" t="str">
        <f>IF(بيانات!B1704&lt;&gt;"",بيانات!C1704,"")</f>
        <v/>
      </c>
      <c r="D1704" s="91" t="str">
        <f>IF(بيانات!B1704&lt;&gt;"",بيانات!J1704,"")</f>
        <v/>
      </c>
      <c r="E1704" s="92"/>
      <c r="F1704" s="93" t="str">
        <f t="shared" si="26"/>
        <v/>
      </c>
      <c r="G1704" s="94"/>
      <c r="H1704" s="95" t="str">
        <f>IF(بيانات!B1704&lt;&gt;"",بيانات!K1704,"")</f>
        <v/>
      </c>
      <c r="I1704" s="95" t="str">
        <f>IF(بيانات!B1704&lt;&gt;"",بيانات!P1704,"")</f>
        <v/>
      </c>
    </row>
    <row r="1705" spans="1:9" ht="21.75" customHeight="1">
      <c r="A1705" s="82" t="str">
        <f>IF(بيانات!B1705&lt;&gt;"",بيانات!A1705,"")</f>
        <v/>
      </c>
      <c r="B1705" s="83" t="str">
        <f>IF(بيانات!B1705&lt;&gt;"",بيانات!B1705,"")</f>
        <v/>
      </c>
      <c r="C1705" s="83" t="str">
        <f>IF(بيانات!B1705&lt;&gt;"",بيانات!C1705,"")</f>
        <v/>
      </c>
      <c r="D1705" s="84" t="str">
        <f>IF(بيانات!B1705&lt;&gt;"",بيانات!J1705,"")</f>
        <v/>
      </c>
      <c r="E1705" s="85"/>
      <c r="F1705" s="86" t="str">
        <f t="shared" si="26"/>
        <v/>
      </c>
      <c r="G1705" s="87"/>
      <c r="H1705" s="88" t="str">
        <f>IF(بيانات!B1705&lt;&gt;"",بيانات!K1705,"")</f>
        <v/>
      </c>
      <c r="I1705" s="88" t="str">
        <f>IF(بيانات!B1705&lt;&gt;"",بيانات!P1705,"")</f>
        <v/>
      </c>
    </row>
    <row r="1706" spans="1:9" ht="21.75" customHeight="1">
      <c r="A1706" s="89" t="str">
        <f>IF(بيانات!B1706&lt;&gt;"",بيانات!A1706,"")</f>
        <v/>
      </c>
      <c r="B1706" s="90" t="str">
        <f>IF(بيانات!B1706&lt;&gt;"",بيانات!B1706,"")</f>
        <v/>
      </c>
      <c r="C1706" s="90" t="str">
        <f>IF(بيانات!B1706&lt;&gt;"",بيانات!C1706,"")</f>
        <v/>
      </c>
      <c r="D1706" s="91" t="str">
        <f>IF(بيانات!B1706&lt;&gt;"",بيانات!J1706,"")</f>
        <v/>
      </c>
      <c r="E1706" s="92"/>
      <c r="F1706" s="93" t="str">
        <f t="shared" si="26"/>
        <v/>
      </c>
      <c r="G1706" s="94"/>
      <c r="H1706" s="95" t="str">
        <f>IF(بيانات!B1706&lt;&gt;"",بيانات!K1706,"")</f>
        <v/>
      </c>
      <c r="I1706" s="95" t="str">
        <f>IF(بيانات!B1706&lt;&gt;"",بيانات!P1706,"")</f>
        <v/>
      </c>
    </row>
    <row r="1707" spans="1:9" ht="21.75" customHeight="1">
      <c r="A1707" s="82" t="str">
        <f>IF(بيانات!B1707&lt;&gt;"",بيانات!A1707,"")</f>
        <v/>
      </c>
      <c r="B1707" s="83" t="str">
        <f>IF(بيانات!B1707&lt;&gt;"",بيانات!B1707,"")</f>
        <v/>
      </c>
      <c r="C1707" s="83" t="str">
        <f>IF(بيانات!B1707&lt;&gt;"",بيانات!C1707,"")</f>
        <v/>
      </c>
      <c r="D1707" s="84" t="str">
        <f>IF(بيانات!B1707&lt;&gt;"",بيانات!J1707,"")</f>
        <v/>
      </c>
      <c r="E1707" s="85"/>
      <c r="F1707" s="86" t="str">
        <f t="shared" si="26"/>
        <v/>
      </c>
      <c r="G1707" s="87"/>
      <c r="H1707" s="88" t="str">
        <f>IF(بيانات!B1707&lt;&gt;"",بيانات!K1707,"")</f>
        <v/>
      </c>
      <c r="I1707" s="88" t="str">
        <f>IF(بيانات!B1707&lt;&gt;"",بيانات!P1707,"")</f>
        <v/>
      </c>
    </row>
    <row r="1708" spans="1:9" ht="21.75" customHeight="1">
      <c r="A1708" s="89" t="str">
        <f>IF(بيانات!B1708&lt;&gt;"",بيانات!A1708,"")</f>
        <v/>
      </c>
      <c r="B1708" s="90" t="str">
        <f>IF(بيانات!B1708&lt;&gt;"",بيانات!B1708,"")</f>
        <v/>
      </c>
      <c r="C1708" s="90" t="str">
        <f>IF(بيانات!B1708&lt;&gt;"",بيانات!C1708,"")</f>
        <v/>
      </c>
      <c r="D1708" s="91" t="str">
        <f>IF(بيانات!B1708&lt;&gt;"",بيانات!J1708,"")</f>
        <v/>
      </c>
      <c r="E1708" s="92"/>
      <c r="F1708" s="93" t="str">
        <f t="shared" si="26"/>
        <v/>
      </c>
      <c r="G1708" s="94"/>
      <c r="H1708" s="95" t="str">
        <f>IF(بيانات!B1708&lt;&gt;"",بيانات!K1708,"")</f>
        <v/>
      </c>
      <c r="I1708" s="95" t="str">
        <f>IF(بيانات!B1708&lt;&gt;"",بيانات!P1708,"")</f>
        <v/>
      </c>
    </row>
    <row r="1709" spans="1:9" ht="21.75" customHeight="1">
      <c r="A1709" s="82" t="str">
        <f>IF(بيانات!B1709&lt;&gt;"",بيانات!A1709,"")</f>
        <v/>
      </c>
      <c r="B1709" s="83" t="str">
        <f>IF(بيانات!B1709&lt;&gt;"",بيانات!B1709,"")</f>
        <v/>
      </c>
      <c r="C1709" s="83" t="str">
        <f>IF(بيانات!B1709&lt;&gt;"",بيانات!C1709,"")</f>
        <v/>
      </c>
      <c r="D1709" s="84" t="str">
        <f>IF(بيانات!B1709&lt;&gt;"",بيانات!J1709,"")</f>
        <v/>
      </c>
      <c r="E1709" s="85"/>
      <c r="F1709" s="86" t="str">
        <f t="shared" si="26"/>
        <v/>
      </c>
      <c r="G1709" s="87"/>
      <c r="H1709" s="88" t="str">
        <f>IF(بيانات!B1709&lt;&gt;"",بيانات!K1709,"")</f>
        <v/>
      </c>
      <c r="I1709" s="88" t="str">
        <f>IF(بيانات!B1709&lt;&gt;"",بيانات!P1709,"")</f>
        <v/>
      </c>
    </row>
    <row r="1710" spans="1:9" ht="21.75" customHeight="1">
      <c r="A1710" s="89" t="str">
        <f>IF(بيانات!B1710&lt;&gt;"",بيانات!A1710,"")</f>
        <v/>
      </c>
      <c r="B1710" s="90" t="str">
        <f>IF(بيانات!B1710&lt;&gt;"",بيانات!B1710,"")</f>
        <v/>
      </c>
      <c r="C1710" s="90" t="str">
        <f>IF(بيانات!B1710&lt;&gt;"",بيانات!C1710,"")</f>
        <v/>
      </c>
      <c r="D1710" s="91" t="str">
        <f>IF(بيانات!B1710&lt;&gt;"",بيانات!J1710,"")</f>
        <v/>
      </c>
      <c r="E1710" s="92"/>
      <c r="F1710" s="93" t="str">
        <f t="shared" si="26"/>
        <v/>
      </c>
      <c r="G1710" s="94"/>
      <c r="H1710" s="95" t="str">
        <f>IF(بيانات!B1710&lt;&gt;"",بيانات!K1710,"")</f>
        <v/>
      </c>
      <c r="I1710" s="95" t="str">
        <f>IF(بيانات!B1710&lt;&gt;"",بيانات!P1710,"")</f>
        <v/>
      </c>
    </row>
    <row r="1711" spans="1:9" ht="21.75" customHeight="1">
      <c r="A1711" s="82" t="str">
        <f>IF(بيانات!B1711&lt;&gt;"",بيانات!A1711,"")</f>
        <v/>
      </c>
      <c r="B1711" s="83" t="str">
        <f>IF(بيانات!B1711&lt;&gt;"",بيانات!B1711,"")</f>
        <v/>
      </c>
      <c r="C1711" s="83" t="str">
        <f>IF(بيانات!B1711&lt;&gt;"",بيانات!C1711,"")</f>
        <v/>
      </c>
      <c r="D1711" s="84" t="str">
        <f>IF(بيانات!B1711&lt;&gt;"",بيانات!J1711,"")</f>
        <v/>
      </c>
      <c r="E1711" s="85"/>
      <c r="F1711" s="86" t="str">
        <f t="shared" si="26"/>
        <v/>
      </c>
      <c r="G1711" s="87"/>
      <c r="H1711" s="88" t="str">
        <f>IF(بيانات!B1711&lt;&gt;"",بيانات!K1711,"")</f>
        <v/>
      </c>
      <c r="I1711" s="88" t="str">
        <f>IF(بيانات!B1711&lt;&gt;"",بيانات!P1711,"")</f>
        <v/>
      </c>
    </row>
    <row r="1712" spans="1:9" ht="21.75" customHeight="1">
      <c r="A1712" s="89" t="str">
        <f>IF(بيانات!B1712&lt;&gt;"",بيانات!A1712,"")</f>
        <v/>
      </c>
      <c r="B1712" s="90" t="str">
        <f>IF(بيانات!B1712&lt;&gt;"",بيانات!B1712,"")</f>
        <v/>
      </c>
      <c r="C1712" s="90" t="str">
        <f>IF(بيانات!B1712&lt;&gt;"",بيانات!C1712,"")</f>
        <v/>
      </c>
      <c r="D1712" s="91" t="str">
        <f>IF(بيانات!B1712&lt;&gt;"",بيانات!J1712,"")</f>
        <v/>
      </c>
      <c r="E1712" s="92"/>
      <c r="F1712" s="93" t="str">
        <f t="shared" si="26"/>
        <v/>
      </c>
      <c r="G1712" s="94"/>
      <c r="H1712" s="95" t="str">
        <f>IF(بيانات!B1712&lt;&gt;"",بيانات!K1712,"")</f>
        <v/>
      </c>
      <c r="I1712" s="95" t="str">
        <f>IF(بيانات!B1712&lt;&gt;"",بيانات!P1712,"")</f>
        <v/>
      </c>
    </row>
    <row r="1713" spans="1:9" ht="21.75" customHeight="1">
      <c r="A1713" s="82" t="str">
        <f>IF(بيانات!B1713&lt;&gt;"",بيانات!A1713,"")</f>
        <v/>
      </c>
      <c r="B1713" s="83" t="str">
        <f>IF(بيانات!B1713&lt;&gt;"",بيانات!B1713,"")</f>
        <v/>
      </c>
      <c r="C1713" s="83" t="str">
        <f>IF(بيانات!B1713&lt;&gt;"",بيانات!C1713,"")</f>
        <v/>
      </c>
      <c r="D1713" s="84" t="str">
        <f>IF(بيانات!B1713&lt;&gt;"",بيانات!J1713,"")</f>
        <v/>
      </c>
      <c r="E1713" s="85"/>
      <c r="F1713" s="86" t="str">
        <f t="shared" si="26"/>
        <v/>
      </c>
      <c r="G1713" s="87"/>
      <c r="H1713" s="88" t="str">
        <f>IF(بيانات!B1713&lt;&gt;"",بيانات!K1713,"")</f>
        <v/>
      </c>
      <c r="I1713" s="88" t="str">
        <f>IF(بيانات!B1713&lt;&gt;"",بيانات!P1713,"")</f>
        <v/>
      </c>
    </row>
    <row r="1714" spans="1:9" ht="21.75" customHeight="1">
      <c r="A1714" s="89" t="str">
        <f>IF(بيانات!B1714&lt;&gt;"",بيانات!A1714,"")</f>
        <v/>
      </c>
      <c r="B1714" s="90" t="str">
        <f>IF(بيانات!B1714&lt;&gt;"",بيانات!B1714,"")</f>
        <v/>
      </c>
      <c r="C1714" s="90" t="str">
        <f>IF(بيانات!B1714&lt;&gt;"",بيانات!C1714,"")</f>
        <v/>
      </c>
      <c r="D1714" s="91" t="str">
        <f>IF(بيانات!B1714&lt;&gt;"",بيانات!J1714,"")</f>
        <v/>
      </c>
      <c r="E1714" s="92"/>
      <c r="F1714" s="93" t="str">
        <f t="shared" si="26"/>
        <v/>
      </c>
      <c r="G1714" s="94"/>
      <c r="H1714" s="95" t="str">
        <f>IF(بيانات!B1714&lt;&gt;"",بيانات!K1714,"")</f>
        <v/>
      </c>
      <c r="I1714" s="95" t="str">
        <f>IF(بيانات!B1714&lt;&gt;"",بيانات!P1714,"")</f>
        <v/>
      </c>
    </row>
    <row r="1715" spans="1:9" ht="21.75" customHeight="1">
      <c r="A1715" s="82" t="str">
        <f>IF(بيانات!B1715&lt;&gt;"",بيانات!A1715,"")</f>
        <v/>
      </c>
      <c r="B1715" s="83" t="str">
        <f>IF(بيانات!B1715&lt;&gt;"",بيانات!B1715,"")</f>
        <v/>
      </c>
      <c r="C1715" s="83" t="str">
        <f>IF(بيانات!B1715&lt;&gt;"",بيانات!C1715,"")</f>
        <v/>
      </c>
      <c r="D1715" s="84" t="str">
        <f>IF(بيانات!B1715&lt;&gt;"",بيانات!J1715,"")</f>
        <v/>
      </c>
      <c r="E1715" s="85"/>
      <c r="F1715" s="86" t="str">
        <f t="shared" si="26"/>
        <v/>
      </c>
      <c r="G1715" s="87"/>
      <c r="H1715" s="88" t="str">
        <f>IF(بيانات!B1715&lt;&gt;"",بيانات!K1715,"")</f>
        <v/>
      </c>
      <c r="I1715" s="88" t="str">
        <f>IF(بيانات!B1715&lt;&gt;"",بيانات!P1715,"")</f>
        <v/>
      </c>
    </row>
    <row r="1716" spans="1:9" ht="21.75" customHeight="1">
      <c r="A1716" s="89" t="str">
        <f>IF(بيانات!B1716&lt;&gt;"",بيانات!A1716,"")</f>
        <v/>
      </c>
      <c r="B1716" s="90" t="str">
        <f>IF(بيانات!B1716&lt;&gt;"",بيانات!B1716,"")</f>
        <v/>
      </c>
      <c r="C1716" s="90" t="str">
        <f>IF(بيانات!B1716&lt;&gt;"",بيانات!C1716,"")</f>
        <v/>
      </c>
      <c r="D1716" s="91" t="str">
        <f>IF(بيانات!B1716&lt;&gt;"",بيانات!J1716,"")</f>
        <v/>
      </c>
      <c r="E1716" s="92"/>
      <c r="F1716" s="93" t="str">
        <f t="shared" si="26"/>
        <v/>
      </c>
      <c r="G1716" s="94"/>
      <c r="H1716" s="95" t="str">
        <f>IF(بيانات!B1716&lt;&gt;"",بيانات!K1716,"")</f>
        <v/>
      </c>
      <c r="I1716" s="95" t="str">
        <f>IF(بيانات!B1716&lt;&gt;"",بيانات!P1716,"")</f>
        <v/>
      </c>
    </row>
    <row r="1717" spans="1:9" ht="21.75" customHeight="1">
      <c r="A1717" s="82" t="str">
        <f>IF(بيانات!B1717&lt;&gt;"",بيانات!A1717,"")</f>
        <v/>
      </c>
      <c r="B1717" s="83" t="str">
        <f>IF(بيانات!B1717&lt;&gt;"",بيانات!B1717,"")</f>
        <v/>
      </c>
      <c r="C1717" s="83" t="str">
        <f>IF(بيانات!B1717&lt;&gt;"",بيانات!C1717,"")</f>
        <v/>
      </c>
      <c r="D1717" s="84" t="str">
        <f>IF(بيانات!B1717&lt;&gt;"",بيانات!J1717,"")</f>
        <v/>
      </c>
      <c r="E1717" s="85"/>
      <c r="F1717" s="86" t="str">
        <f t="shared" si="26"/>
        <v/>
      </c>
      <c r="G1717" s="87"/>
      <c r="H1717" s="88" t="str">
        <f>IF(بيانات!B1717&lt;&gt;"",بيانات!K1717,"")</f>
        <v/>
      </c>
      <c r="I1717" s="88" t="str">
        <f>IF(بيانات!B1717&lt;&gt;"",بيانات!P1717,"")</f>
        <v/>
      </c>
    </row>
    <row r="1718" spans="1:9" ht="21.75" customHeight="1">
      <c r="A1718" s="89" t="str">
        <f>IF(بيانات!B1718&lt;&gt;"",بيانات!A1718,"")</f>
        <v/>
      </c>
      <c r="B1718" s="90" t="str">
        <f>IF(بيانات!B1718&lt;&gt;"",بيانات!B1718,"")</f>
        <v/>
      </c>
      <c r="C1718" s="90" t="str">
        <f>IF(بيانات!B1718&lt;&gt;"",بيانات!C1718,"")</f>
        <v/>
      </c>
      <c r="D1718" s="91" t="str">
        <f>IF(بيانات!B1718&lt;&gt;"",بيانات!J1718,"")</f>
        <v/>
      </c>
      <c r="E1718" s="92"/>
      <c r="F1718" s="93" t="str">
        <f t="shared" si="26"/>
        <v/>
      </c>
      <c r="G1718" s="94"/>
      <c r="H1718" s="95" t="str">
        <f>IF(بيانات!B1718&lt;&gt;"",بيانات!K1718,"")</f>
        <v/>
      </c>
      <c r="I1718" s="95" t="str">
        <f>IF(بيانات!B1718&lt;&gt;"",بيانات!P1718,"")</f>
        <v/>
      </c>
    </row>
    <row r="1719" spans="1:9" ht="21.75" customHeight="1">
      <c r="A1719" s="82" t="str">
        <f>IF(بيانات!B1719&lt;&gt;"",بيانات!A1719,"")</f>
        <v/>
      </c>
      <c r="B1719" s="83" t="str">
        <f>IF(بيانات!B1719&lt;&gt;"",بيانات!B1719,"")</f>
        <v/>
      </c>
      <c r="C1719" s="83" t="str">
        <f>IF(بيانات!B1719&lt;&gt;"",بيانات!C1719,"")</f>
        <v/>
      </c>
      <c r="D1719" s="84" t="str">
        <f>IF(بيانات!B1719&lt;&gt;"",بيانات!J1719,"")</f>
        <v/>
      </c>
      <c r="E1719" s="85"/>
      <c r="F1719" s="86" t="str">
        <f t="shared" si="26"/>
        <v/>
      </c>
      <c r="G1719" s="87"/>
      <c r="H1719" s="88" t="str">
        <f>IF(بيانات!B1719&lt;&gt;"",بيانات!K1719,"")</f>
        <v/>
      </c>
      <c r="I1719" s="88" t="str">
        <f>IF(بيانات!B1719&lt;&gt;"",بيانات!P1719,"")</f>
        <v/>
      </c>
    </row>
    <row r="1720" spans="1:9" ht="21.75" customHeight="1">
      <c r="A1720" s="89" t="str">
        <f>IF(بيانات!B1720&lt;&gt;"",بيانات!A1720,"")</f>
        <v/>
      </c>
      <c r="B1720" s="90" t="str">
        <f>IF(بيانات!B1720&lt;&gt;"",بيانات!B1720,"")</f>
        <v/>
      </c>
      <c r="C1720" s="90" t="str">
        <f>IF(بيانات!B1720&lt;&gt;"",بيانات!C1720,"")</f>
        <v/>
      </c>
      <c r="D1720" s="91" t="str">
        <f>IF(بيانات!B1720&lt;&gt;"",بيانات!J1720,"")</f>
        <v/>
      </c>
      <c r="E1720" s="92"/>
      <c r="F1720" s="93" t="str">
        <f t="shared" si="26"/>
        <v/>
      </c>
      <c r="G1720" s="94"/>
      <c r="H1720" s="95" t="str">
        <f>IF(بيانات!B1720&lt;&gt;"",بيانات!K1720,"")</f>
        <v/>
      </c>
      <c r="I1720" s="95" t="str">
        <f>IF(بيانات!B1720&lt;&gt;"",بيانات!P1720,"")</f>
        <v/>
      </c>
    </row>
    <row r="1721" spans="1:9" ht="21.75" customHeight="1">
      <c r="A1721" s="82" t="str">
        <f>IF(بيانات!B1721&lt;&gt;"",بيانات!A1721,"")</f>
        <v/>
      </c>
      <c r="B1721" s="83" t="str">
        <f>IF(بيانات!B1721&lt;&gt;"",بيانات!B1721,"")</f>
        <v/>
      </c>
      <c r="C1721" s="83" t="str">
        <f>IF(بيانات!B1721&lt;&gt;"",بيانات!C1721,"")</f>
        <v/>
      </c>
      <c r="D1721" s="84" t="str">
        <f>IF(بيانات!B1721&lt;&gt;"",بيانات!J1721,"")</f>
        <v/>
      </c>
      <c r="E1721" s="85"/>
      <c r="F1721" s="86" t="str">
        <f t="shared" si="26"/>
        <v/>
      </c>
      <c r="G1721" s="87"/>
      <c r="H1721" s="88" t="str">
        <f>IF(بيانات!B1721&lt;&gt;"",بيانات!K1721,"")</f>
        <v/>
      </c>
      <c r="I1721" s="88" t="str">
        <f>IF(بيانات!B1721&lt;&gt;"",بيانات!P1721,"")</f>
        <v/>
      </c>
    </row>
    <row r="1722" spans="1:9" ht="21.75" customHeight="1">
      <c r="A1722" s="89" t="str">
        <f>IF(بيانات!B1722&lt;&gt;"",بيانات!A1722,"")</f>
        <v/>
      </c>
      <c r="B1722" s="90" t="str">
        <f>IF(بيانات!B1722&lt;&gt;"",بيانات!B1722,"")</f>
        <v/>
      </c>
      <c r="C1722" s="90" t="str">
        <f>IF(بيانات!B1722&lt;&gt;"",بيانات!C1722,"")</f>
        <v/>
      </c>
      <c r="D1722" s="91" t="str">
        <f>IF(بيانات!B1722&lt;&gt;"",بيانات!J1722,"")</f>
        <v/>
      </c>
      <c r="E1722" s="92"/>
      <c r="F1722" s="93" t="str">
        <f t="shared" si="26"/>
        <v/>
      </c>
      <c r="G1722" s="94"/>
      <c r="H1722" s="95" t="str">
        <f>IF(بيانات!B1722&lt;&gt;"",بيانات!K1722,"")</f>
        <v/>
      </c>
      <c r="I1722" s="95" t="str">
        <f>IF(بيانات!B1722&lt;&gt;"",بيانات!P1722,"")</f>
        <v/>
      </c>
    </row>
    <row r="1723" spans="1:9" ht="21.75" customHeight="1">
      <c r="A1723" s="82" t="str">
        <f>IF(بيانات!B1723&lt;&gt;"",بيانات!A1723,"")</f>
        <v/>
      </c>
      <c r="B1723" s="83" t="str">
        <f>IF(بيانات!B1723&lt;&gt;"",بيانات!B1723,"")</f>
        <v/>
      </c>
      <c r="C1723" s="83" t="str">
        <f>IF(بيانات!B1723&lt;&gt;"",بيانات!C1723,"")</f>
        <v/>
      </c>
      <c r="D1723" s="84" t="str">
        <f>IF(بيانات!B1723&lt;&gt;"",بيانات!J1723,"")</f>
        <v/>
      </c>
      <c r="E1723" s="85"/>
      <c r="F1723" s="86" t="str">
        <f t="shared" si="26"/>
        <v/>
      </c>
      <c r="G1723" s="87"/>
      <c r="H1723" s="88" t="str">
        <f>IF(بيانات!B1723&lt;&gt;"",بيانات!K1723,"")</f>
        <v/>
      </c>
      <c r="I1723" s="88" t="str">
        <f>IF(بيانات!B1723&lt;&gt;"",بيانات!P1723,"")</f>
        <v/>
      </c>
    </row>
    <row r="1724" spans="1:9" ht="21.75" customHeight="1">
      <c r="A1724" s="89" t="str">
        <f>IF(بيانات!B1724&lt;&gt;"",بيانات!A1724,"")</f>
        <v/>
      </c>
      <c r="B1724" s="90" t="str">
        <f>IF(بيانات!B1724&lt;&gt;"",بيانات!B1724,"")</f>
        <v/>
      </c>
      <c r="C1724" s="90" t="str">
        <f>IF(بيانات!B1724&lt;&gt;"",بيانات!C1724,"")</f>
        <v/>
      </c>
      <c r="D1724" s="91" t="str">
        <f>IF(بيانات!B1724&lt;&gt;"",بيانات!J1724,"")</f>
        <v/>
      </c>
      <c r="E1724" s="92"/>
      <c r="F1724" s="93" t="str">
        <f t="shared" si="26"/>
        <v/>
      </c>
      <c r="G1724" s="94"/>
      <c r="H1724" s="95" t="str">
        <f>IF(بيانات!B1724&lt;&gt;"",بيانات!K1724,"")</f>
        <v/>
      </c>
      <c r="I1724" s="95" t="str">
        <f>IF(بيانات!B1724&lt;&gt;"",بيانات!P1724,"")</f>
        <v/>
      </c>
    </row>
    <row r="1725" spans="1:9" ht="21.75" customHeight="1">
      <c r="A1725" s="82" t="str">
        <f>IF(بيانات!B1725&lt;&gt;"",بيانات!A1725,"")</f>
        <v/>
      </c>
      <c r="B1725" s="83" t="str">
        <f>IF(بيانات!B1725&lt;&gt;"",بيانات!B1725,"")</f>
        <v/>
      </c>
      <c r="C1725" s="83" t="str">
        <f>IF(بيانات!B1725&lt;&gt;"",بيانات!C1725,"")</f>
        <v/>
      </c>
      <c r="D1725" s="84" t="str">
        <f>IF(بيانات!B1725&lt;&gt;"",بيانات!J1725,"")</f>
        <v/>
      </c>
      <c r="E1725" s="85"/>
      <c r="F1725" s="86" t="str">
        <f t="shared" si="26"/>
        <v/>
      </c>
      <c r="G1725" s="87"/>
      <c r="H1725" s="88" t="str">
        <f>IF(بيانات!B1725&lt;&gt;"",بيانات!K1725,"")</f>
        <v/>
      </c>
      <c r="I1725" s="88" t="str">
        <f>IF(بيانات!B1725&lt;&gt;"",بيانات!P1725,"")</f>
        <v/>
      </c>
    </row>
    <row r="1726" spans="1:9" ht="21.75" customHeight="1">
      <c r="A1726" s="89" t="str">
        <f>IF(بيانات!B1726&lt;&gt;"",بيانات!A1726,"")</f>
        <v/>
      </c>
      <c r="B1726" s="90" t="str">
        <f>IF(بيانات!B1726&lt;&gt;"",بيانات!B1726,"")</f>
        <v/>
      </c>
      <c r="C1726" s="90" t="str">
        <f>IF(بيانات!B1726&lt;&gt;"",بيانات!C1726,"")</f>
        <v/>
      </c>
      <c r="D1726" s="91" t="str">
        <f>IF(بيانات!B1726&lt;&gt;"",بيانات!J1726,"")</f>
        <v/>
      </c>
      <c r="E1726" s="92"/>
      <c r="F1726" s="93" t="str">
        <f t="shared" si="26"/>
        <v/>
      </c>
      <c r="G1726" s="94"/>
      <c r="H1726" s="95" t="str">
        <f>IF(بيانات!B1726&lt;&gt;"",بيانات!K1726,"")</f>
        <v/>
      </c>
      <c r="I1726" s="95" t="str">
        <f>IF(بيانات!B1726&lt;&gt;"",بيانات!P1726,"")</f>
        <v/>
      </c>
    </row>
    <row r="1727" spans="1:9" ht="21.75" customHeight="1">
      <c r="A1727" s="82" t="str">
        <f>IF(بيانات!B1727&lt;&gt;"",بيانات!A1727,"")</f>
        <v/>
      </c>
      <c r="B1727" s="83" t="str">
        <f>IF(بيانات!B1727&lt;&gt;"",بيانات!B1727,"")</f>
        <v/>
      </c>
      <c r="C1727" s="83" t="str">
        <f>IF(بيانات!B1727&lt;&gt;"",بيانات!C1727,"")</f>
        <v/>
      </c>
      <c r="D1727" s="84" t="str">
        <f>IF(بيانات!B1727&lt;&gt;"",بيانات!J1727,"")</f>
        <v/>
      </c>
      <c r="E1727" s="85"/>
      <c r="F1727" s="86" t="str">
        <f t="shared" si="26"/>
        <v/>
      </c>
      <c r="G1727" s="87"/>
      <c r="H1727" s="88" t="str">
        <f>IF(بيانات!B1727&lt;&gt;"",بيانات!K1727,"")</f>
        <v/>
      </c>
      <c r="I1727" s="88" t="str">
        <f>IF(بيانات!B1727&lt;&gt;"",بيانات!P1727,"")</f>
        <v/>
      </c>
    </row>
    <row r="1728" spans="1:9" ht="21.75" customHeight="1">
      <c r="A1728" s="89" t="str">
        <f>IF(بيانات!B1728&lt;&gt;"",بيانات!A1728,"")</f>
        <v/>
      </c>
      <c r="B1728" s="90" t="str">
        <f>IF(بيانات!B1728&lt;&gt;"",بيانات!B1728,"")</f>
        <v/>
      </c>
      <c r="C1728" s="90" t="str">
        <f>IF(بيانات!B1728&lt;&gt;"",بيانات!C1728,"")</f>
        <v/>
      </c>
      <c r="D1728" s="91" t="str">
        <f>IF(بيانات!B1728&lt;&gt;"",بيانات!J1728,"")</f>
        <v/>
      </c>
      <c r="E1728" s="92"/>
      <c r="F1728" s="93" t="str">
        <f t="shared" si="26"/>
        <v/>
      </c>
      <c r="G1728" s="94"/>
      <c r="H1728" s="95" t="str">
        <f>IF(بيانات!B1728&lt;&gt;"",بيانات!K1728,"")</f>
        <v/>
      </c>
      <c r="I1728" s="95" t="str">
        <f>IF(بيانات!B1728&lt;&gt;"",بيانات!P1728,"")</f>
        <v/>
      </c>
    </row>
    <row r="1729" spans="1:9" ht="21.75" customHeight="1">
      <c r="A1729" s="82" t="str">
        <f>IF(بيانات!B1729&lt;&gt;"",بيانات!A1729,"")</f>
        <v/>
      </c>
      <c r="B1729" s="83" t="str">
        <f>IF(بيانات!B1729&lt;&gt;"",بيانات!B1729,"")</f>
        <v/>
      </c>
      <c r="C1729" s="83" t="str">
        <f>IF(بيانات!B1729&lt;&gt;"",بيانات!C1729,"")</f>
        <v/>
      </c>
      <c r="D1729" s="84" t="str">
        <f>IF(بيانات!B1729&lt;&gt;"",بيانات!J1729,"")</f>
        <v/>
      </c>
      <c r="E1729" s="85"/>
      <c r="F1729" s="86" t="str">
        <f t="shared" si="26"/>
        <v/>
      </c>
      <c r="G1729" s="87"/>
      <c r="H1729" s="88" t="str">
        <f>IF(بيانات!B1729&lt;&gt;"",بيانات!K1729,"")</f>
        <v/>
      </c>
      <c r="I1729" s="88" t="str">
        <f>IF(بيانات!B1729&lt;&gt;"",بيانات!P1729,"")</f>
        <v/>
      </c>
    </row>
    <row r="1730" spans="1:9" ht="21.75" customHeight="1">
      <c r="A1730" s="89" t="str">
        <f>IF(بيانات!B1730&lt;&gt;"",بيانات!A1730,"")</f>
        <v/>
      </c>
      <c r="B1730" s="90" t="str">
        <f>IF(بيانات!B1730&lt;&gt;"",بيانات!B1730,"")</f>
        <v/>
      </c>
      <c r="C1730" s="90" t="str">
        <f>IF(بيانات!B1730&lt;&gt;"",بيانات!C1730,"")</f>
        <v/>
      </c>
      <c r="D1730" s="91" t="str">
        <f>IF(بيانات!B1730&lt;&gt;"",بيانات!J1730,"")</f>
        <v/>
      </c>
      <c r="E1730" s="92"/>
      <c r="F1730" s="93" t="str">
        <f t="shared" si="26"/>
        <v/>
      </c>
      <c r="G1730" s="94"/>
      <c r="H1730" s="95" t="str">
        <f>IF(بيانات!B1730&lt;&gt;"",بيانات!K1730,"")</f>
        <v/>
      </c>
      <c r="I1730" s="95" t="str">
        <f>IF(بيانات!B1730&lt;&gt;"",بيانات!P1730,"")</f>
        <v/>
      </c>
    </row>
    <row r="1731" spans="1:9" ht="21.75" customHeight="1">
      <c r="A1731" s="82" t="str">
        <f>IF(بيانات!B1731&lt;&gt;"",بيانات!A1731,"")</f>
        <v/>
      </c>
      <c r="B1731" s="83" t="str">
        <f>IF(بيانات!B1731&lt;&gt;"",بيانات!B1731,"")</f>
        <v/>
      </c>
      <c r="C1731" s="83" t="str">
        <f>IF(بيانات!B1731&lt;&gt;"",بيانات!C1731,"")</f>
        <v/>
      </c>
      <c r="D1731" s="84" t="str">
        <f>IF(بيانات!B1731&lt;&gt;"",بيانات!J1731,"")</f>
        <v/>
      </c>
      <c r="E1731" s="85"/>
      <c r="F1731" s="86" t="str">
        <f t="shared" ref="F1731:F1794" si="27">IF(E1731="","",E1731+30)</f>
        <v/>
      </c>
      <c r="G1731" s="87"/>
      <c r="H1731" s="88" t="str">
        <f>IF(بيانات!B1731&lt;&gt;"",بيانات!K1731,"")</f>
        <v/>
      </c>
      <c r="I1731" s="88" t="str">
        <f>IF(بيانات!B1731&lt;&gt;"",بيانات!P1731,"")</f>
        <v/>
      </c>
    </row>
    <row r="1732" spans="1:9" ht="21.75" customHeight="1">
      <c r="A1732" s="89" t="str">
        <f>IF(بيانات!B1732&lt;&gt;"",بيانات!A1732,"")</f>
        <v/>
      </c>
      <c r="B1732" s="90" t="str">
        <f>IF(بيانات!B1732&lt;&gt;"",بيانات!B1732,"")</f>
        <v/>
      </c>
      <c r="C1732" s="90" t="str">
        <f>IF(بيانات!B1732&lt;&gt;"",بيانات!C1732,"")</f>
        <v/>
      </c>
      <c r="D1732" s="91" t="str">
        <f>IF(بيانات!B1732&lt;&gt;"",بيانات!J1732,"")</f>
        <v/>
      </c>
      <c r="E1732" s="92"/>
      <c r="F1732" s="93" t="str">
        <f t="shared" si="27"/>
        <v/>
      </c>
      <c r="G1732" s="94"/>
      <c r="H1732" s="95" t="str">
        <f>IF(بيانات!B1732&lt;&gt;"",بيانات!K1732,"")</f>
        <v/>
      </c>
      <c r="I1732" s="95" t="str">
        <f>IF(بيانات!B1732&lt;&gt;"",بيانات!P1732,"")</f>
        <v/>
      </c>
    </row>
    <row r="1733" spans="1:9" ht="21.75" customHeight="1">
      <c r="A1733" s="82" t="str">
        <f>IF(بيانات!B1733&lt;&gt;"",بيانات!A1733,"")</f>
        <v/>
      </c>
      <c r="B1733" s="83" t="str">
        <f>IF(بيانات!B1733&lt;&gt;"",بيانات!B1733,"")</f>
        <v/>
      </c>
      <c r="C1733" s="83" t="str">
        <f>IF(بيانات!B1733&lt;&gt;"",بيانات!C1733,"")</f>
        <v/>
      </c>
      <c r="D1733" s="84" t="str">
        <f>IF(بيانات!B1733&lt;&gt;"",بيانات!J1733,"")</f>
        <v/>
      </c>
      <c r="E1733" s="85"/>
      <c r="F1733" s="86" t="str">
        <f t="shared" si="27"/>
        <v/>
      </c>
      <c r="G1733" s="87"/>
      <c r="H1733" s="88" t="str">
        <f>IF(بيانات!B1733&lt;&gt;"",بيانات!K1733,"")</f>
        <v/>
      </c>
      <c r="I1733" s="88" t="str">
        <f>IF(بيانات!B1733&lt;&gt;"",بيانات!P1733,"")</f>
        <v/>
      </c>
    </row>
    <row r="1734" spans="1:9" ht="21.75" customHeight="1">
      <c r="A1734" s="89" t="str">
        <f>IF(بيانات!B1734&lt;&gt;"",بيانات!A1734,"")</f>
        <v/>
      </c>
      <c r="B1734" s="90" t="str">
        <f>IF(بيانات!B1734&lt;&gt;"",بيانات!B1734,"")</f>
        <v/>
      </c>
      <c r="C1734" s="90" t="str">
        <f>IF(بيانات!B1734&lt;&gt;"",بيانات!C1734,"")</f>
        <v/>
      </c>
      <c r="D1734" s="91" t="str">
        <f>IF(بيانات!B1734&lt;&gt;"",بيانات!J1734,"")</f>
        <v/>
      </c>
      <c r="E1734" s="92"/>
      <c r="F1734" s="93" t="str">
        <f t="shared" si="27"/>
        <v/>
      </c>
      <c r="G1734" s="94"/>
      <c r="H1734" s="95" t="str">
        <f>IF(بيانات!B1734&lt;&gt;"",بيانات!K1734,"")</f>
        <v/>
      </c>
      <c r="I1734" s="95" t="str">
        <f>IF(بيانات!B1734&lt;&gt;"",بيانات!P1734,"")</f>
        <v/>
      </c>
    </row>
    <row r="1735" spans="1:9" ht="21.75" customHeight="1">
      <c r="A1735" s="82" t="str">
        <f>IF(بيانات!B1735&lt;&gt;"",بيانات!A1735,"")</f>
        <v/>
      </c>
      <c r="B1735" s="83" t="str">
        <f>IF(بيانات!B1735&lt;&gt;"",بيانات!B1735,"")</f>
        <v/>
      </c>
      <c r="C1735" s="83" t="str">
        <f>IF(بيانات!B1735&lt;&gt;"",بيانات!C1735,"")</f>
        <v/>
      </c>
      <c r="D1735" s="84" t="str">
        <f>IF(بيانات!B1735&lt;&gt;"",بيانات!J1735,"")</f>
        <v/>
      </c>
      <c r="E1735" s="85"/>
      <c r="F1735" s="86" t="str">
        <f t="shared" si="27"/>
        <v/>
      </c>
      <c r="G1735" s="87"/>
      <c r="H1735" s="88" t="str">
        <f>IF(بيانات!B1735&lt;&gt;"",بيانات!K1735,"")</f>
        <v/>
      </c>
      <c r="I1735" s="88" t="str">
        <f>IF(بيانات!B1735&lt;&gt;"",بيانات!P1735,"")</f>
        <v/>
      </c>
    </row>
    <row r="1736" spans="1:9" ht="21.75" customHeight="1">
      <c r="A1736" s="89" t="str">
        <f>IF(بيانات!B1736&lt;&gt;"",بيانات!A1736,"")</f>
        <v/>
      </c>
      <c r="B1736" s="90" t="str">
        <f>IF(بيانات!B1736&lt;&gt;"",بيانات!B1736,"")</f>
        <v/>
      </c>
      <c r="C1736" s="90" t="str">
        <f>IF(بيانات!B1736&lt;&gt;"",بيانات!C1736,"")</f>
        <v/>
      </c>
      <c r="D1736" s="91" t="str">
        <f>IF(بيانات!B1736&lt;&gt;"",بيانات!J1736,"")</f>
        <v/>
      </c>
      <c r="E1736" s="92"/>
      <c r="F1736" s="93" t="str">
        <f t="shared" si="27"/>
        <v/>
      </c>
      <c r="G1736" s="94"/>
      <c r="H1736" s="95" t="str">
        <f>IF(بيانات!B1736&lt;&gt;"",بيانات!K1736,"")</f>
        <v/>
      </c>
      <c r="I1736" s="95" t="str">
        <f>IF(بيانات!B1736&lt;&gt;"",بيانات!P1736,"")</f>
        <v/>
      </c>
    </row>
    <row r="1737" spans="1:9" ht="21.75" customHeight="1">
      <c r="A1737" s="82" t="str">
        <f>IF(بيانات!B1737&lt;&gt;"",بيانات!A1737,"")</f>
        <v/>
      </c>
      <c r="B1737" s="83" t="str">
        <f>IF(بيانات!B1737&lt;&gt;"",بيانات!B1737,"")</f>
        <v/>
      </c>
      <c r="C1737" s="83" t="str">
        <f>IF(بيانات!B1737&lt;&gt;"",بيانات!C1737,"")</f>
        <v/>
      </c>
      <c r="D1737" s="84" t="str">
        <f>IF(بيانات!B1737&lt;&gt;"",بيانات!J1737,"")</f>
        <v/>
      </c>
      <c r="E1737" s="85"/>
      <c r="F1737" s="86" t="str">
        <f t="shared" si="27"/>
        <v/>
      </c>
      <c r="G1737" s="87"/>
      <c r="H1737" s="88" t="str">
        <f>IF(بيانات!B1737&lt;&gt;"",بيانات!K1737,"")</f>
        <v/>
      </c>
      <c r="I1737" s="88" t="str">
        <f>IF(بيانات!B1737&lt;&gt;"",بيانات!P1737,"")</f>
        <v/>
      </c>
    </row>
    <row r="1738" spans="1:9" ht="21.75" customHeight="1">
      <c r="A1738" s="89" t="str">
        <f>IF(بيانات!B1738&lt;&gt;"",بيانات!A1738,"")</f>
        <v/>
      </c>
      <c r="B1738" s="90" t="str">
        <f>IF(بيانات!B1738&lt;&gt;"",بيانات!B1738,"")</f>
        <v/>
      </c>
      <c r="C1738" s="90" t="str">
        <f>IF(بيانات!B1738&lt;&gt;"",بيانات!C1738,"")</f>
        <v/>
      </c>
      <c r="D1738" s="91" t="str">
        <f>IF(بيانات!B1738&lt;&gt;"",بيانات!J1738,"")</f>
        <v/>
      </c>
      <c r="E1738" s="92"/>
      <c r="F1738" s="93" t="str">
        <f t="shared" si="27"/>
        <v/>
      </c>
      <c r="G1738" s="94"/>
      <c r="H1738" s="95" t="str">
        <f>IF(بيانات!B1738&lt;&gt;"",بيانات!K1738,"")</f>
        <v/>
      </c>
      <c r="I1738" s="95" t="str">
        <f>IF(بيانات!B1738&lt;&gt;"",بيانات!P1738,"")</f>
        <v/>
      </c>
    </row>
    <row r="1739" spans="1:9" ht="21.75" customHeight="1">
      <c r="A1739" s="82" t="str">
        <f>IF(بيانات!B1739&lt;&gt;"",بيانات!A1739,"")</f>
        <v/>
      </c>
      <c r="B1739" s="83" t="str">
        <f>IF(بيانات!B1739&lt;&gt;"",بيانات!B1739,"")</f>
        <v/>
      </c>
      <c r="C1739" s="83" t="str">
        <f>IF(بيانات!B1739&lt;&gt;"",بيانات!C1739,"")</f>
        <v/>
      </c>
      <c r="D1739" s="84" t="str">
        <f>IF(بيانات!B1739&lt;&gt;"",بيانات!J1739,"")</f>
        <v/>
      </c>
      <c r="E1739" s="85"/>
      <c r="F1739" s="86" t="str">
        <f t="shared" si="27"/>
        <v/>
      </c>
      <c r="G1739" s="87"/>
      <c r="H1739" s="88" t="str">
        <f>IF(بيانات!B1739&lt;&gt;"",بيانات!K1739,"")</f>
        <v/>
      </c>
      <c r="I1739" s="88" t="str">
        <f>IF(بيانات!B1739&lt;&gt;"",بيانات!P1739,"")</f>
        <v/>
      </c>
    </row>
    <row r="1740" spans="1:9" ht="21.75" customHeight="1">
      <c r="A1740" s="89" t="str">
        <f>IF(بيانات!B1740&lt;&gt;"",بيانات!A1740,"")</f>
        <v/>
      </c>
      <c r="B1740" s="90" t="str">
        <f>IF(بيانات!B1740&lt;&gt;"",بيانات!B1740,"")</f>
        <v/>
      </c>
      <c r="C1740" s="90" t="str">
        <f>IF(بيانات!B1740&lt;&gt;"",بيانات!C1740,"")</f>
        <v/>
      </c>
      <c r="D1740" s="91" t="str">
        <f>IF(بيانات!B1740&lt;&gt;"",بيانات!J1740,"")</f>
        <v/>
      </c>
      <c r="E1740" s="92"/>
      <c r="F1740" s="93" t="str">
        <f t="shared" si="27"/>
        <v/>
      </c>
      <c r="G1740" s="94"/>
      <c r="H1740" s="95" t="str">
        <f>IF(بيانات!B1740&lt;&gt;"",بيانات!K1740,"")</f>
        <v/>
      </c>
      <c r="I1740" s="95" t="str">
        <f>IF(بيانات!B1740&lt;&gt;"",بيانات!P1740,"")</f>
        <v/>
      </c>
    </row>
    <row r="1741" spans="1:9" ht="21.75" customHeight="1">
      <c r="A1741" s="82" t="str">
        <f>IF(بيانات!B1741&lt;&gt;"",بيانات!A1741,"")</f>
        <v/>
      </c>
      <c r="B1741" s="83" t="str">
        <f>IF(بيانات!B1741&lt;&gt;"",بيانات!B1741,"")</f>
        <v/>
      </c>
      <c r="C1741" s="83" t="str">
        <f>IF(بيانات!B1741&lt;&gt;"",بيانات!C1741,"")</f>
        <v/>
      </c>
      <c r="D1741" s="84" t="str">
        <f>IF(بيانات!B1741&lt;&gt;"",بيانات!J1741,"")</f>
        <v/>
      </c>
      <c r="E1741" s="85"/>
      <c r="F1741" s="86" t="str">
        <f t="shared" si="27"/>
        <v/>
      </c>
      <c r="G1741" s="87"/>
      <c r="H1741" s="88" t="str">
        <f>IF(بيانات!B1741&lt;&gt;"",بيانات!K1741,"")</f>
        <v/>
      </c>
      <c r="I1741" s="88" t="str">
        <f>IF(بيانات!B1741&lt;&gt;"",بيانات!P1741,"")</f>
        <v/>
      </c>
    </row>
    <row r="1742" spans="1:9" ht="21.75" customHeight="1">
      <c r="A1742" s="89" t="str">
        <f>IF(بيانات!B1742&lt;&gt;"",بيانات!A1742,"")</f>
        <v/>
      </c>
      <c r="B1742" s="90" t="str">
        <f>IF(بيانات!B1742&lt;&gt;"",بيانات!B1742,"")</f>
        <v/>
      </c>
      <c r="C1742" s="90" t="str">
        <f>IF(بيانات!B1742&lt;&gt;"",بيانات!C1742,"")</f>
        <v/>
      </c>
      <c r="D1742" s="91" t="str">
        <f>IF(بيانات!B1742&lt;&gt;"",بيانات!J1742,"")</f>
        <v/>
      </c>
      <c r="E1742" s="92"/>
      <c r="F1742" s="93" t="str">
        <f t="shared" si="27"/>
        <v/>
      </c>
      <c r="G1742" s="94"/>
      <c r="H1742" s="95" t="str">
        <f>IF(بيانات!B1742&lt;&gt;"",بيانات!K1742,"")</f>
        <v/>
      </c>
      <c r="I1742" s="95" t="str">
        <f>IF(بيانات!B1742&lt;&gt;"",بيانات!P1742,"")</f>
        <v/>
      </c>
    </row>
    <row r="1743" spans="1:9" ht="21.75" customHeight="1">
      <c r="A1743" s="82" t="str">
        <f>IF(بيانات!B1743&lt;&gt;"",بيانات!A1743,"")</f>
        <v/>
      </c>
      <c r="B1743" s="83" t="str">
        <f>IF(بيانات!B1743&lt;&gt;"",بيانات!B1743,"")</f>
        <v/>
      </c>
      <c r="C1743" s="83" t="str">
        <f>IF(بيانات!B1743&lt;&gt;"",بيانات!C1743,"")</f>
        <v/>
      </c>
      <c r="D1743" s="84" t="str">
        <f>IF(بيانات!B1743&lt;&gt;"",بيانات!J1743,"")</f>
        <v/>
      </c>
      <c r="E1743" s="85"/>
      <c r="F1743" s="86" t="str">
        <f t="shared" si="27"/>
        <v/>
      </c>
      <c r="G1743" s="87"/>
      <c r="H1743" s="88" t="str">
        <f>IF(بيانات!B1743&lt;&gt;"",بيانات!K1743,"")</f>
        <v/>
      </c>
      <c r="I1743" s="88" t="str">
        <f>IF(بيانات!B1743&lt;&gt;"",بيانات!P1743,"")</f>
        <v/>
      </c>
    </row>
    <row r="1744" spans="1:9" ht="21.75" customHeight="1">
      <c r="A1744" s="89" t="str">
        <f>IF(بيانات!B1744&lt;&gt;"",بيانات!A1744,"")</f>
        <v/>
      </c>
      <c r="B1744" s="90" t="str">
        <f>IF(بيانات!B1744&lt;&gt;"",بيانات!B1744,"")</f>
        <v/>
      </c>
      <c r="C1744" s="90" t="str">
        <f>IF(بيانات!B1744&lt;&gt;"",بيانات!C1744,"")</f>
        <v/>
      </c>
      <c r="D1744" s="91" t="str">
        <f>IF(بيانات!B1744&lt;&gt;"",بيانات!J1744,"")</f>
        <v/>
      </c>
      <c r="E1744" s="92"/>
      <c r="F1744" s="93" t="str">
        <f t="shared" si="27"/>
        <v/>
      </c>
      <c r="G1744" s="94"/>
      <c r="H1744" s="95" t="str">
        <f>IF(بيانات!B1744&lt;&gt;"",بيانات!K1744,"")</f>
        <v/>
      </c>
      <c r="I1744" s="95" t="str">
        <f>IF(بيانات!B1744&lt;&gt;"",بيانات!P1744,"")</f>
        <v/>
      </c>
    </row>
    <row r="1745" spans="1:9" ht="21.75" customHeight="1">
      <c r="A1745" s="82" t="str">
        <f>IF(بيانات!B1745&lt;&gt;"",بيانات!A1745,"")</f>
        <v/>
      </c>
      <c r="B1745" s="83" t="str">
        <f>IF(بيانات!B1745&lt;&gt;"",بيانات!B1745,"")</f>
        <v/>
      </c>
      <c r="C1745" s="83" t="str">
        <f>IF(بيانات!B1745&lt;&gt;"",بيانات!C1745,"")</f>
        <v/>
      </c>
      <c r="D1745" s="84" t="str">
        <f>IF(بيانات!B1745&lt;&gt;"",بيانات!J1745,"")</f>
        <v/>
      </c>
      <c r="E1745" s="85"/>
      <c r="F1745" s="86" t="str">
        <f t="shared" si="27"/>
        <v/>
      </c>
      <c r="G1745" s="87"/>
      <c r="H1745" s="88" t="str">
        <f>IF(بيانات!B1745&lt;&gt;"",بيانات!K1745,"")</f>
        <v/>
      </c>
      <c r="I1745" s="88" t="str">
        <f>IF(بيانات!B1745&lt;&gt;"",بيانات!P1745,"")</f>
        <v/>
      </c>
    </row>
    <row r="1746" spans="1:9" ht="21.75" customHeight="1">
      <c r="A1746" s="89" t="str">
        <f>IF(بيانات!B1746&lt;&gt;"",بيانات!A1746,"")</f>
        <v/>
      </c>
      <c r="B1746" s="90" t="str">
        <f>IF(بيانات!B1746&lt;&gt;"",بيانات!B1746,"")</f>
        <v/>
      </c>
      <c r="C1746" s="90" t="str">
        <f>IF(بيانات!B1746&lt;&gt;"",بيانات!C1746,"")</f>
        <v/>
      </c>
      <c r="D1746" s="91" t="str">
        <f>IF(بيانات!B1746&lt;&gt;"",بيانات!J1746,"")</f>
        <v/>
      </c>
      <c r="E1746" s="92"/>
      <c r="F1746" s="93" t="str">
        <f t="shared" si="27"/>
        <v/>
      </c>
      <c r="G1746" s="94"/>
      <c r="H1746" s="95" t="str">
        <f>IF(بيانات!B1746&lt;&gt;"",بيانات!K1746,"")</f>
        <v/>
      </c>
      <c r="I1746" s="95" t="str">
        <f>IF(بيانات!B1746&lt;&gt;"",بيانات!P1746,"")</f>
        <v/>
      </c>
    </row>
    <row r="1747" spans="1:9" ht="21.75" customHeight="1">
      <c r="A1747" s="82" t="str">
        <f>IF(بيانات!B1747&lt;&gt;"",بيانات!A1747,"")</f>
        <v/>
      </c>
      <c r="B1747" s="83" t="str">
        <f>IF(بيانات!B1747&lt;&gt;"",بيانات!B1747,"")</f>
        <v/>
      </c>
      <c r="C1747" s="83" t="str">
        <f>IF(بيانات!B1747&lt;&gt;"",بيانات!C1747,"")</f>
        <v/>
      </c>
      <c r="D1747" s="84" t="str">
        <f>IF(بيانات!B1747&lt;&gt;"",بيانات!J1747,"")</f>
        <v/>
      </c>
      <c r="E1747" s="85"/>
      <c r="F1747" s="86" t="str">
        <f t="shared" si="27"/>
        <v/>
      </c>
      <c r="G1747" s="87"/>
      <c r="H1747" s="88" t="str">
        <f>IF(بيانات!B1747&lt;&gt;"",بيانات!K1747,"")</f>
        <v/>
      </c>
      <c r="I1747" s="88" t="str">
        <f>IF(بيانات!B1747&lt;&gt;"",بيانات!P1747,"")</f>
        <v/>
      </c>
    </row>
    <row r="1748" spans="1:9" ht="21.75" customHeight="1">
      <c r="A1748" s="89" t="str">
        <f>IF(بيانات!B1748&lt;&gt;"",بيانات!A1748,"")</f>
        <v/>
      </c>
      <c r="B1748" s="90" t="str">
        <f>IF(بيانات!B1748&lt;&gt;"",بيانات!B1748,"")</f>
        <v/>
      </c>
      <c r="C1748" s="90" t="str">
        <f>IF(بيانات!B1748&lt;&gt;"",بيانات!C1748,"")</f>
        <v/>
      </c>
      <c r="D1748" s="91" t="str">
        <f>IF(بيانات!B1748&lt;&gt;"",بيانات!J1748,"")</f>
        <v/>
      </c>
      <c r="E1748" s="92"/>
      <c r="F1748" s="93" t="str">
        <f t="shared" si="27"/>
        <v/>
      </c>
      <c r="G1748" s="94"/>
      <c r="H1748" s="95" t="str">
        <f>IF(بيانات!B1748&lt;&gt;"",بيانات!K1748,"")</f>
        <v/>
      </c>
      <c r="I1748" s="95" t="str">
        <f>IF(بيانات!B1748&lt;&gt;"",بيانات!P1748,"")</f>
        <v/>
      </c>
    </row>
    <row r="1749" spans="1:9" ht="21.75" customHeight="1">
      <c r="A1749" s="82" t="str">
        <f>IF(بيانات!B1749&lt;&gt;"",بيانات!A1749,"")</f>
        <v/>
      </c>
      <c r="B1749" s="83" t="str">
        <f>IF(بيانات!B1749&lt;&gt;"",بيانات!B1749,"")</f>
        <v/>
      </c>
      <c r="C1749" s="83" t="str">
        <f>IF(بيانات!B1749&lt;&gt;"",بيانات!C1749,"")</f>
        <v/>
      </c>
      <c r="D1749" s="84" t="str">
        <f>IF(بيانات!B1749&lt;&gt;"",بيانات!J1749,"")</f>
        <v/>
      </c>
      <c r="E1749" s="85"/>
      <c r="F1749" s="86" t="str">
        <f t="shared" si="27"/>
        <v/>
      </c>
      <c r="G1749" s="87"/>
      <c r="H1749" s="88" t="str">
        <f>IF(بيانات!B1749&lt;&gt;"",بيانات!K1749,"")</f>
        <v/>
      </c>
      <c r="I1749" s="88" t="str">
        <f>IF(بيانات!B1749&lt;&gt;"",بيانات!P1749,"")</f>
        <v/>
      </c>
    </row>
    <row r="1750" spans="1:9" ht="21.75" customHeight="1">
      <c r="A1750" s="89" t="str">
        <f>IF(بيانات!B1750&lt;&gt;"",بيانات!A1750,"")</f>
        <v/>
      </c>
      <c r="B1750" s="90" t="str">
        <f>IF(بيانات!B1750&lt;&gt;"",بيانات!B1750,"")</f>
        <v/>
      </c>
      <c r="C1750" s="90" t="str">
        <f>IF(بيانات!B1750&lt;&gt;"",بيانات!C1750,"")</f>
        <v/>
      </c>
      <c r="D1750" s="91" t="str">
        <f>IF(بيانات!B1750&lt;&gt;"",بيانات!J1750,"")</f>
        <v/>
      </c>
      <c r="E1750" s="92"/>
      <c r="F1750" s="93" t="str">
        <f t="shared" si="27"/>
        <v/>
      </c>
      <c r="G1750" s="94"/>
      <c r="H1750" s="95" t="str">
        <f>IF(بيانات!B1750&lt;&gt;"",بيانات!K1750,"")</f>
        <v/>
      </c>
      <c r="I1750" s="95" t="str">
        <f>IF(بيانات!B1750&lt;&gt;"",بيانات!P1750,"")</f>
        <v/>
      </c>
    </row>
    <row r="1751" spans="1:9" ht="21.75" customHeight="1">
      <c r="A1751" s="82" t="str">
        <f>IF(بيانات!B1751&lt;&gt;"",بيانات!A1751,"")</f>
        <v/>
      </c>
      <c r="B1751" s="83" t="str">
        <f>IF(بيانات!B1751&lt;&gt;"",بيانات!B1751,"")</f>
        <v/>
      </c>
      <c r="C1751" s="83" t="str">
        <f>IF(بيانات!B1751&lt;&gt;"",بيانات!C1751,"")</f>
        <v/>
      </c>
      <c r="D1751" s="84" t="str">
        <f>IF(بيانات!B1751&lt;&gt;"",بيانات!J1751,"")</f>
        <v/>
      </c>
      <c r="E1751" s="85"/>
      <c r="F1751" s="86" t="str">
        <f t="shared" si="27"/>
        <v/>
      </c>
      <c r="G1751" s="87"/>
      <c r="H1751" s="88" t="str">
        <f>IF(بيانات!B1751&lt;&gt;"",بيانات!K1751,"")</f>
        <v/>
      </c>
      <c r="I1751" s="88" t="str">
        <f>IF(بيانات!B1751&lt;&gt;"",بيانات!P1751,"")</f>
        <v/>
      </c>
    </row>
    <row r="1752" spans="1:9" ht="21.75" customHeight="1">
      <c r="A1752" s="89" t="str">
        <f>IF(بيانات!B1752&lt;&gt;"",بيانات!A1752,"")</f>
        <v/>
      </c>
      <c r="B1752" s="90" t="str">
        <f>IF(بيانات!B1752&lt;&gt;"",بيانات!B1752,"")</f>
        <v/>
      </c>
      <c r="C1752" s="90" t="str">
        <f>IF(بيانات!B1752&lt;&gt;"",بيانات!C1752,"")</f>
        <v/>
      </c>
      <c r="D1752" s="91" t="str">
        <f>IF(بيانات!B1752&lt;&gt;"",بيانات!J1752,"")</f>
        <v/>
      </c>
      <c r="E1752" s="92"/>
      <c r="F1752" s="93" t="str">
        <f t="shared" si="27"/>
        <v/>
      </c>
      <c r="G1752" s="94"/>
      <c r="H1752" s="95" t="str">
        <f>IF(بيانات!B1752&lt;&gt;"",بيانات!K1752,"")</f>
        <v/>
      </c>
      <c r="I1752" s="95" t="str">
        <f>IF(بيانات!B1752&lt;&gt;"",بيانات!P1752,"")</f>
        <v/>
      </c>
    </row>
    <row r="1753" spans="1:9" ht="21.75" customHeight="1">
      <c r="A1753" s="82" t="str">
        <f>IF(بيانات!B1753&lt;&gt;"",بيانات!A1753,"")</f>
        <v/>
      </c>
      <c r="B1753" s="83" t="str">
        <f>IF(بيانات!B1753&lt;&gt;"",بيانات!B1753,"")</f>
        <v/>
      </c>
      <c r="C1753" s="83" t="str">
        <f>IF(بيانات!B1753&lt;&gt;"",بيانات!C1753,"")</f>
        <v/>
      </c>
      <c r="D1753" s="84" t="str">
        <f>IF(بيانات!B1753&lt;&gt;"",بيانات!J1753,"")</f>
        <v/>
      </c>
      <c r="E1753" s="85"/>
      <c r="F1753" s="86" t="str">
        <f t="shared" si="27"/>
        <v/>
      </c>
      <c r="G1753" s="87"/>
      <c r="H1753" s="88" t="str">
        <f>IF(بيانات!B1753&lt;&gt;"",بيانات!K1753,"")</f>
        <v/>
      </c>
      <c r="I1753" s="88" t="str">
        <f>IF(بيانات!B1753&lt;&gt;"",بيانات!P1753,"")</f>
        <v/>
      </c>
    </row>
    <row r="1754" spans="1:9" ht="21.75" customHeight="1">
      <c r="A1754" s="89" t="str">
        <f>IF(بيانات!B1754&lt;&gt;"",بيانات!A1754,"")</f>
        <v/>
      </c>
      <c r="B1754" s="90" t="str">
        <f>IF(بيانات!B1754&lt;&gt;"",بيانات!B1754,"")</f>
        <v/>
      </c>
      <c r="C1754" s="90" t="str">
        <f>IF(بيانات!B1754&lt;&gt;"",بيانات!C1754,"")</f>
        <v/>
      </c>
      <c r="D1754" s="91" t="str">
        <f>IF(بيانات!B1754&lt;&gt;"",بيانات!J1754,"")</f>
        <v/>
      </c>
      <c r="E1754" s="92"/>
      <c r="F1754" s="93" t="str">
        <f t="shared" si="27"/>
        <v/>
      </c>
      <c r="G1754" s="94"/>
      <c r="H1754" s="95" t="str">
        <f>IF(بيانات!B1754&lt;&gt;"",بيانات!K1754,"")</f>
        <v/>
      </c>
      <c r="I1754" s="95" t="str">
        <f>IF(بيانات!B1754&lt;&gt;"",بيانات!P1754,"")</f>
        <v/>
      </c>
    </row>
    <row r="1755" spans="1:9" ht="21.75" customHeight="1">
      <c r="A1755" s="82" t="str">
        <f>IF(بيانات!B1755&lt;&gt;"",بيانات!A1755,"")</f>
        <v/>
      </c>
      <c r="B1755" s="83" t="str">
        <f>IF(بيانات!B1755&lt;&gt;"",بيانات!B1755,"")</f>
        <v/>
      </c>
      <c r="C1755" s="83" t="str">
        <f>IF(بيانات!B1755&lt;&gt;"",بيانات!C1755,"")</f>
        <v/>
      </c>
      <c r="D1755" s="84" t="str">
        <f>IF(بيانات!B1755&lt;&gt;"",بيانات!J1755,"")</f>
        <v/>
      </c>
      <c r="E1755" s="85"/>
      <c r="F1755" s="86" t="str">
        <f t="shared" si="27"/>
        <v/>
      </c>
      <c r="G1755" s="87"/>
      <c r="H1755" s="88" t="str">
        <f>IF(بيانات!B1755&lt;&gt;"",بيانات!K1755,"")</f>
        <v/>
      </c>
      <c r="I1755" s="88" t="str">
        <f>IF(بيانات!B1755&lt;&gt;"",بيانات!P1755,"")</f>
        <v/>
      </c>
    </row>
    <row r="1756" spans="1:9" ht="21.75" customHeight="1">
      <c r="A1756" s="89" t="str">
        <f>IF(بيانات!B1756&lt;&gt;"",بيانات!A1756,"")</f>
        <v/>
      </c>
      <c r="B1756" s="90" t="str">
        <f>IF(بيانات!B1756&lt;&gt;"",بيانات!B1756,"")</f>
        <v/>
      </c>
      <c r="C1756" s="90" t="str">
        <f>IF(بيانات!B1756&lt;&gt;"",بيانات!C1756,"")</f>
        <v/>
      </c>
      <c r="D1756" s="91" t="str">
        <f>IF(بيانات!B1756&lt;&gt;"",بيانات!J1756,"")</f>
        <v/>
      </c>
      <c r="E1756" s="92"/>
      <c r="F1756" s="93" t="str">
        <f t="shared" si="27"/>
        <v/>
      </c>
      <c r="G1756" s="94"/>
      <c r="H1756" s="95" t="str">
        <f>IF(بيانات!B1756&lt;&gt;"",بيانات!K1756,"")</f>
        <v/>
      </c>
      <c r="I1756" s="95" t="str">
        <f>IF(بيانات!B1756&lt;&gt;"",بيانات!P1756,"")</f>
        <v/>
      </c>
    </row>
    <row r="1757" spans="1:9" ht="21.75" customHeight="1">
      <c r="A1757" s="82" t="str">
        <f>IF(بيانات!B1757&lt;&gt;"",بيانات!A1757,"")</f>
        <v/>
      </c>
      <c r="B1757" s="83" t="str">
        <f>IF(بيانات!B1757&lt;&gt;"",بيانات!B1757,"")</f>
        <v/>
      </c>
      <c r="C1757" s="83" t="str">
        <f>IF(بيانات!B1757&lt;&gt;"",بيانات!C1757,"")</f>
        <v/>
      </c>
      <c r="D1757" s="84" t="str">
        <f>IF(بيانات!B1757&lt;&gt;"",بيانات!J1757,"")</f>
        <v/>
      </c>
      <c r="E1757" s="85"/>
      <c r="F1757" s="86" t="str">
        <f t="shared" si="27"/>
        <v/>
      </c>
      <c r="G1757" s="87"/>
      <c r="H1757" s="88" t="str">
        <f>IF(بيانات!B1757&lt;&gt;"",بيانات!K1757,"")</f>
        <v/>
      </c>
      <c r="I1757" s="88" t="str">
        <f>IF(بيانات!B1757&lt;&gt;"",بيانات!P1757,"")</f>
        <v/>
      </c>
    </row>
    <row r="1758" spans="1:9" ht="21.75" customHeight="1">
      <c r="A1758" s="89" t="str">
        <f>IF(بيانات!B1758&lt;&gt;"",بيانات!A1758,"")</f>
        <v/>
      </c>
      <c r="B1758" s="90" t="str">
        <f>IF(بيانات!B1758&lt;&gt;"",بيانات!B1758,"")</f>
        <v/>
      </c>
      <c r="C1758" s="90" t="str">
        <f>IF(بيانات!B1758&lt;&gt;"",بيانات!C1758,"")</f>
        <v/>
      </c>
      <c r="D1758" s="91" t="str">
        <f>IF(بيانات!B1758&lt;&gt;"",بيانات!J1758,"")</f>
        <v/>
      </c>
      <c r="E1758" s="92"/>
      <c r="F1758" s="93" t="str">
        <f t="shared" si="27"/>
        <v/>
      </c>
      <c r="G1758" s="94"/>
      <c r="H1758" s="95" t="str">
        <f>IF(بيانات!B1758&lt;&gt;"",بيانات!K1758,"")</f>
        <v/>
      </c>
      <c r="I1758" s="95" t="str">
        <f>IF(بيانات!B1758&lt;&gt;"",بيانات!P1758,"")</f>
        <v/>
      </c>
    </row>
    <row r="1759" spans="1:9" ht="21.75" customHeight="1">
      <c r="A1759" s="82" t="str">
        <f>IF(بيانات!B1759&lt;&gt;"",بيانات!A1759,"")</f>
        <v/>
      </c>
      <c r="B1759" s="83" t="str">
        <f>IF(بيانات!B1759&lt;&gt;"",بيانات!B1759,"")</f>
        <v/>
      </c>
      <c r="C1759" s="83" t="str">
        <f>IF(بيانات!B1759&lt;&gt;"",بيانات!C1759,"")</f>
        <v/>
      </c>
      <c r="D1759" s="84" t="str">
        <f>IF(بيانات!B1759&lt;&gt;"",بيانات!J1759,"")</f>
        <v/>
      </c>
      <c r="E1759" s="85"/>
      <c r="F1759" s="86" t="str">
        <f t="shared" si="27"/>
        <v/>
      </c>
      <c r="G1759" s="87"/>
      <c r="H1759" s="88" t="str">
        <f>IF(بيانات!B1759&lt;&gt;"",بيانات!K1759,"")</f>
        <v/>
      </c>
      <c r="I1759" s="88" t="str">
        <f>IF(بيانات!B1759&lt;&gt;"",بيانات!P1759,"")</f>
        <v/>
      </c>
    </row>
    <row r="1760" spans="1:9" ht="21.75" customHeight="1">
      <c r="A1760" s="89" t="str">
        <f>IF(بيانات!B1760&lt;&gt;"",بيانات!A1760,"")</f>
        <v/>
      </c>
      <c r="B1760" s="90" t="str">
        <f>IF(بيانات!B1760&lt;&gt;"",بيانات!B1760,"")</f>
        <v/>
      </c>
      <c r="C1760" s="90" t="str">
        <f>IF(بيانات!B1760&lt;&gt;"",بيانات!C1760,"")</f>
        <v/>
      </c>
      <c r="D1760" s="91" t="str">
        <f>IF(بيانات!B1760&lt;&gt;"",بيانات!J1760,"")</f>
        <v/>
      </c>
      <c r="E1760" s="92"/>
      <c r="F1760" s="93" t="str">
        <f t="shared" si="27"/>
        <v/>
      </c>
      <c r="G1760" s="94"/>
      <c r="H1760" s="95" t="str">
        <f>IF(بيانات!B1760&lt;&gt;"",بيانات!K1760,"")</f>
        <v/>
      </c>
      <c r="I1760" s="95" t="str">
        <f>IF(بيانات!B1760&lt;&gt;"",بيانات!P1760,"")</f>
        <v/>
      </c>
    </row>
    <row r="1761" spans="1:9" ht="21.75" customHeight="1">
      <c r="A1761" s="82" t="str">
        <f>IF(بيانات!B1761&lt;&gt;"",بيانات!A1761,"")</f>
        <v/>
      </c>
      <c r="B1761" s="83" t="str">
        <f>IF(بيانات!B1761&lt;&gt;"",بيانات!B1761,"")</f>
        <v/>
      </c>
      <c r="C1761" s="83" t="str">
        <f>IF(بيانات!B1761&lt;&gt;"",بيانات!C1761,"")</f>
        <v/>
      </c>
      <c r="D1761" s="84" t="str">
        <f>IF(بيانات!B1761&lt;&gt;"",بيانات!J1761,"")</f>
        <v/>
      </c>
      <c r="E1761" s="85"/>
      <c r="F1761" s="86" t="str">
        <f t="shared" si="27"/>
        <v/>
      </c>
      <c r="G1761" s="87"/>
      <c r="H1761" s="88" t="str">
        <f>IF(بيانات!B1761&lt;&gt;"",بيانات!K1761,"")</f>
        <v/>
      </c>
      <c r="I1761" s="88" t="str">
        <f>IF(بيانات!B1761&lt;&gt;"",بيانات!P1761,"")</f>
        <v/>
      </c>
    </row>
    <row r="1762" spans="1:9" ht="21.75" customHeight="1">
      <c r="A1762" s="89" t="str">
        <f>IF(بيانات!B1762&lt;&gt;"",بيانات!A1762,"")</f>
        <v/>
      </c>
      <c r="B1762" s="90" t="str">
        <f>IF(بيانات!B1762&lt;&gt;"",بيانات!B1762,"")</f>
        <v/>
      </c>
      <c r="C1762" s="90" t="str">
        <f>IF(بيانات!B1762&lt;&gt;"",بيانات!C1762,"")</f>
        <v/>
      </c>
      <c r="D1762" s="91" t="str">
        <f>IF(بيانات!B1762&lt;&gt;"",بيانات!J1762,"")</f>
        <v/>
      </c>
      <c r="E1762" s="92"/>
      <c r="F1762" s="93" t="str">
        <f t="shared" si="27"/>
        <v/>
      </c>
      <c r="G1762" s="94"/>
      <c r="H1762" s="95" t="str">
        <f>IF(بيانات!B1762&lt;&gt;"",بيانات!K1762,"")</f>
        <v/>
      </c>
      <c r="I1762" s="95" t="str">
        <f>IF(بيانات!B1762&lt;&gt;"",بيانات!P1762,"")</f>
        <v/>
      </c>
    </row>
    <row r="1763" spans="1:9" ht="21.75" customHeight="1">
      <c r="A1763" s="82" t="str">
        <f>IF(بيانات!B1763&lt;&gt;"",بيانات!A1763,"")</f>
        <v/>
      </c>
      <c r="B1763" s="83" t="str">
        <f>IF(بيانات!B1763&lt;&gt;"",بيانات!B1763,"")</f>
        <v/>
      </c>
      <c r="C1763" s="83" t="str">
        <f>IF(بيانات!B1763&lt;&gt;"",بيانات!C1763,"")</f>
        <v/>
      </c>
      <c r="D1763" s="84" t="str">
        <f>IF(بيانات!B1763&lt;&gt;"",بيانات!J1763,"")</f>
        <v/>
      </c>
      <c r="E1763" s="85"/>
      <c r="F1763" s="86" t="str">
        <f t="shared" si="27"/>
        <v/>
      </c>
      <c r="G1763" s="87"/>
      <c r="H1763" s="88" t="str">
        <f>IF(بيانات!B1763&lt;&gt;"",بيانات!K1763,"")</f>
        <v/>
      </c>
      <c r="I1763" s="88" t="str">
        <f>IF(بيانات!B1763&lt;&gt;"",بيانات!P1763,"")</f>
        <v/>
      </c>
    </row>
    <row r="1764" spans="1:9" ht="21.75" customHeight="1">
      <c r="A1764" s="89" t="str">
        <f>IF(بيانات!B1764&lt;&gt;"",بيانات!A1764,"")</f>
        <v/>
      </c>
      <c r="B1764" s="90" t="str">
        <f>IF(بيانات!B1764&lt;&gt;"",بيانات!B1764,"")</f>
        <v/>
      </c>
      <c r="C1764" s="90" t="str">
        <f>IF(بيانات!B1764&lt;&gt;"",بيانات!C1764,"")</f>
        <v/>
      </c>
      <c r="D1764" s="91" t="str">
        <f>IF(بيانات!B1764&lt;&gt;"",بيانات!J1764,"")</f>
        <v/>
      </c>
      <c r="E1764" s="92"/>
      <c r="F1764" s="93" t="str">
        <f t="shared" si="27"/>
        <v/>
      </c>
      <c r="G1764" s="94"/>
      <c r="H1764" s="95" t="str">
        <f>IF(بيانات!B1764&lt;&gt;"",بيانات!K1764,"")</f>
        <v/>
      </c>
      <c r="I1764" s="95" t="str">
        <f>IF(بيانات!B1764&lt;&gt;"",بيانات!P1764,"")</f>
        <v/>
      </c>
    </row>
    <row r="1765" spans="1:9" ht="21.75" customHeight="1">
      <c r="A1765" s="82" t="str">
        <f>IF(بيانات!B1765&lt;&gt;"",بيانات!A1765,"")</f>
        <v/>
      </c>
      <c r="B1765" s="83" t="str">
        <f>IF(بيانات!B1765&lt;&gt;"",بيانات!B1765,"")</f>
        <v/>
      </c>
      <c r="C1765" s="83" t="str">
        <f>IF(بيانات!B1765&lt;&gt;"",بيانات!C1765,"")</f>
        <v/>
      </c>
      <c r="D1765" s="84" t="str">
        <f>IF(بيانات!B1765&lt;&gt;"",بيانات!J1765,"")</f>
        <v/>
      </c>
      <c r="E1765" s="85"/>
      <c r="F1765" s="86" t="str">
        <f t="shared" si="27"/>
        <v/>
      </c>
      <c r="G1765" s="87"/>
      <c r="H1765" s="88" t="str">
        <f>IF(بيانات!B1765&lt;&gt;"",بيانات!K1765,"")</f>
        <v/>
      </c>
      <c r="I1765" s="88" t="str">
        <f>IF(بيانات!B1765&lt;&gt;"",بيانات!P1765,"")</f>
        <v/>
      </c>
    </row>
    <row r="1766" spans="1:9" ht="21.75" customHeight="1">
      <c r="A1766" s="89" t="str">
        <f>IF(بيانات!B1766&lt;&gt;"",بيانات!A1766,"")</f>
        <v/>
      </c>
      <c r="B1766" s="90" t="str">
        <f>IF(بيانات!B1766&lt;&gt;"",بيانات!B1766,"")</f>
        <v/>
      </c>
      <c r="C1766" s="90" t="str">
        <f>IF(بيانات!B1766&lt;&gt;"",بيانات!C1766,"")</f>
        <v/>
      </c>
      <c r="D1766" s="91" t="str">
        <f>IF(بيانات!B1766&lt;&gt;"",بيانات!J1766,"")</f>
        <v/>
      </c>
      <c r="E1766" s="92"/>
      <c r="F1766" s="93" t="str">
        <f t="shared" si="27"/>
        <v/>
      </c>
      <c r="G1766" s="94"/>
      <c r="H1766" s="95" t="str">
        <f>IF(بيانات!B1766&lt;&gt;"",بيانات!K1766,"")</f>
        <v/>
      </c>
      <c r="I1766" s="95" t="str">
        <f>IF(بيانات!B1766&lt;&gt;"",بيانات!P1766,"")</f>
        <v/>
      </c>
    </row>
    <row r="1767" spans="1:9" ht="21.75" customHeight="1">
      <c r="A1767" s="82" t="str">
        <f>IF(بيانات!B1767&lt;&gt;"",بيانات!A1767,"")</f>
        <v/>
      </c>
      <c r="B1767" s="83" t="str">
        <f>IF(بيانات!B1767&lt;&gt;"",بيانات!B1767,"")</f>
        <v/>
      </c>
      <c r="C1767" s="83" t="str">
        <f>IF(بيانات!B1767&lt;&gt;"",بيانات!C1767,"")</f>
        <v/>
      </c>
      <c r="D1767" s="84" t="str">
        <f>IF(بيانات!B1767&lt;&gt;"",بيانات!J1767,"")</f>
        <v/>
      </c>
      <c r="E1767" s="85"/>
      <c r="F1767" s="86" t="str">
        <f t="shared" si="27"/>
        <v/>
      </c>
      <c r="G1767" s="87"/>
      <c r="H1767" s="88" t="str">
        <f>IF(بيانات!B1767&lt;&gt;"",بيانات!K1767,"")</f>
        <v/>
      </c>
      <c r="I1767" s="88" t="str">
        <f>IF(بيانات!B1767&lt;&gt;"",بيانات!P1767,"")</f>
        <v/>
      </c>
    </row>
    <row r="1768" spans="1:9" ht="21.75" customHeight="1">
      <c r="A1768" s="89" t="str">
        <f>IF(بيانات!B1768&lt;&gt;"",بيانات!A1768,"")</f>
        <v/>
      </c>
      <c r="B1768" s="90" t="str">
        <f>IF(بيانات!B1768&lt;&gt;"",بيانات!B1768,"")</f>
        <v/>
      </c>
      <c r="C1768" s="90" t="str">
        <f>IF(بيانات!B1768&lt;&gt;"",بيانات!C1768,"")</f>
        <v/>
      </c>
      <c r="D1768" s="91" t="str">
        <f>IF(بيانات!B1768&lt;&gt;"",بيانات!J1768,"")</f>
        <v/>
      </c>
      <c r="E1768" s="92"/>
      <c r="F1768" s="93" t="str">
        <f t="shared" si="27"/>
        <v/>
      </c>
      <c r="G1768" s="94"/>
      <c r="H1768" s="95" t="str">
        <f>IF(بيانات!B1768&lt;&gt;"",بيانات!K1768,"")</f>
        <v/>
      </c>
      <c r="I1768" s="95" t="str">
        <f>IF(بيانات!B1768&lt;&gt;"",بيانات!P1768,"")</f>
        <v/>
      </c>
    </row>
    <row r="1769" spans="1:9" ht="21.75" customHeight="1">
      <c r="A1769" s="82" t="str">
        <f>IF(بيانات!B1769&lt;&gt;"",بيانات!A1769,"")</f>
        <v/>
      </c>
      <c r="B1769" s="83" t="str">
        <f>IF(بيانات!B1769&lt;&gt;"",بيانات!B1769,"")</f>
        <v/>
      </c>
      <c r="C1769" s="83" t="str">
        <f>IF(بيانات!B1769&lt;&gt;"",بيانات!C1769,"")</f>
        <v/>
      </c>
      <c r="D1769" s="84" t="str">
        <f>IF(بيانات!B1769&lt;&gt;"",بيانات!J1769,"")</f>
        <v/>
      </c>
      <c r="E1769" s="85"/>
      <c r="F1769" s="86" t="str">
        <f t="shared" si="27"/>
        <v/>
      </c>
      <c r="G1769" s="87"/>
      <c r="H1769" s="88" t="str">
        <f>IF(بيانات!B1769&lt;&gt;"",بيانات!K1769,"")</f>
        <v/>
      </c>
      <c r="I1769" s="88" t="str">
        <f>IF(بيانات!B1769&lt;&gt;"",بيانات!P1769,"")</f>
        <v/>
      </c>
    </row>
    <row r="1770" spans="1:9" ht="21.75" customHeight="1">
      <c r="A1770" s="89" t="str">
        <f>IF(بيانات!B1770&lt;&gt;"",بيانات!A1770,"")</f>
        <v/>
      </c>
      <c r="B1770" s="90" t="str">
        <f>IF(بيانات!B1770&lt;&gt;"",بيانات!B1770,"")</f>
        <v/>
      </c>
      <c r="C1770" s="90" t="str">
        <f>IF(بيانات!B1770&lt;&gt;"",بيانات!C1770,"")</f>
        <v/>
      </c>
      <c r="D1770" s="91" t="str">
        <f>IF(بيانات!B1770&lt;&gt;"",بيانات!J1770,"")</f>
        <v/>
      </c>
      <c r="E1770" s="92"/>
      <c r="F1770" s="93" t="str">
        <f t="shared" si="27"/>
        <v/>
      </c>
      <c r="G1770" s="94"/>
      <c r="H1770" s="95" t="str">
        <f>IF(بيانات!B1770&lt;&gt;"",بيانات!K1770,"")</f>
        <v/>
      </c>
      <c r="I1770" s="95" t="str">
        <f>IF(بيانات!B1770&lt;&gt;"",بيانات!P1770,"")</f>
        <v/>
      </c>
    </row>
    <row r="1771" spans="1:9" ht="21.75" customHeight="1">
      <c r="A1771" s="82" t="str">
        <f>IF(بيانات!B1771&lt;&gt;"",بيانات!A1771,"")</f>
        <v/>
      </c>
      <c r="B1771" s="83" t="str">
        <f>IF(بيانات!B1771&lt;&gt;"",بيانات!B1771,"")</f>
        <v/>
      </c>
      <c r="C1771" s="83" t="str">
        <f>IF(بيانات!B1771&lt;&gt;"",بيانات!C1771,"")</f>
        <v/>
      </c>
      <c r="D1771" s="84" t="str">
        <f>IF(بيانات!B1771&lt;&gt;"",بيانات!J1771,"")</f>
        <v/>
      </c>
      <c r="E1771" s="85"/>
      <c r="F1771" s="86" t="str">
        <f t="shared" si="27"/>
        <v/>
      </c>
      <c r="G1771" s="87"/>
      <c r="H1771" s="88" t="str">
        <f>IF(بيانات!B1771&lt;&gt;"",بيانات!K1771,"")</f>
        <v/>
      </c>
      <c r="I1771" s="88" t="str">
        <f>IF(بيانات!B1771&lt;&gt;"",بيانات!P1771,"")</f>
        <v/>
      </c>
    </row>
    <row r="1772" spans="1:9" ht="21.75" customHeight="1">
      <c r="A1772" s="89" t="str">
        <f>IF(بيانات!B1772&lt;&gt;"",بيانات!A1772,"")</f>
        <v/>
      </c>
      <c r="B1772" s="90" t="str">
        <f>IF(بيانات!B1772&lt;&gt;"",بيانات!B1772,"")</f>
        <v/>
      </c>
      <c r="C1772" s="90" t="str">
        <f>IF(بيانات!B1772&lt;&gt;"",بيانات!C1772,"")</f>
        <v/>
      </c>
      <c r="D1772" s="91" t="str">
        <f>IF(بيانات!B1772&lt;&gt;"",بيانات!J1772,"")</f>
        <v/>
      </c>
      <c r="E1772" s="92"/>
      <c r="F1772" s="93" t="str">
        <f t="shared" si="27"/>
        <v/>
      </c>
      <c r="G1772" s="94"/>
      <c r="H1772" s="95" t="str">
        <f>IF(بيانات!B1772&lt;&gt;"",بيانات!K1772,"")</f>
        <v/>
      </c>
      <c r="I1772" s="95" t="str">
        <f>IF(بيانات!B1772&lt;&gt;"",بيانات!P1772,"")</f>
        <v/>
      </c>
    </row>
    <row r="1773" spans="1:9" ht="21.75" customHeight="1">
      <c r="A1773" s="82" t="str">
        <f>IF(بيانات!B1773&lt;&gt;"",بيانات!A1773,"")</f>
        <v/>
      </c>
      <c r="B1773" s="83" t="str">
        <f>IF(بيانات!B1773&lt;&gt;"",بيانات!B1773,"")</f>
        <v/>
      </c>
      <c r="C1773" s="83" t="str">
        <f>IF(بيانات!B1773&lt;&gt;"",بيانات!C1773,"")</f>
        <v/>
      </c>
      <c r="D1773" s="84" t="str">
        <f>IF(بيانات!B1773&lt;&gt;"",بيانات!J1773,"")</f>
        <v/>
      </c>
      <c r="E1773" s="85"/>
      <c r="F1773" s="86" t="str">
        <f t="shared" si="27"/>
        <v/>
      </c>
      <c r="G1773" s="87"/>
      <c r="H1773" s="88" t="str">
        <f>IF(بيانات!B1773&lt;&gt;"",بيانات!K1773,"")</f>
        <v/>
      </c>
      <c r="I1773" s="88" t="str">
        <f>IF(بيانات!B1773&lt;&gt;"",بيانات!P1773,"")</f>
        <v/>
      </c>
    </row>
    <row r="1774" spans="1:9" ht="21.75" customHeight="1">
      <c r="A1774" s="89" t="str">
        <f>IF(بيانات!B1774&lt;&gt;"",بيانات!A1774,"")</f>
        <v/>
      </c>
      <c r="B1774" s="90" t="str">
        <f>IF(بيانات!B1774&lt;&gt;"",بيانات!B1774,"")</f>
        <v/>
      </c>
      <c r="C1774" s="90" t="str">
        <f>IF(بيانات!B1774&lt;&gt;"",بيانات!C1774,"")</f>
        <v/>
      </c>
      <c r="D1774" s="91" t="str">
        <f>IF(بيانات!B1774&lt;&gt;"",بيانات!J1774,"")</f>
        <v/>
      </c>
      <c r="E1774" s="92"/>
      <c r="F1774" s="93" t="str">
        <f t="shared" si="27"/>
        <v/>
      </c>
      <c r="G1774" s="94"/>
      <c r="H1774" s="95" t="str">
        <f>IF(بيانات!B1774&lt;&gt;"",بيانات!K1774,"")</f>
        <v/>
      </c>
      <c r="I1774" s="95" t="str">
        <f>IF(بيانات!B1774&lt;&gt;"",بيانات!P1774,"")</f>
        <v/>
      </c>
    </row>
    <row r="1775" spans="1:9" ht="21.75" customHeight="1">
      <c r="A1775" s="82" t="str">
        <f>IF(بيانات!B1775&lt;&gt;"",بيانات!A1775,"")</f>
        <v/>
      </c>
      <c r="B1775" s="83" t="str">
        <f>IF(بيانات!B1775&lt;&gt;"",بيانات!B1775,"")</f>
        <v/>
      </c>
      <c r="C1775" s="83" t="str">
        <f>IF(بيانات!B1775&lt;&gt;"",بيانات!C1775,"")</f>
        <v/>
      </c>
      <c r="D1775" s="84" t="str">
        <f>IF(بيانات!B1775&lt;&gt;"",بيانات!J1775,"")</f>
        <v/>
      </c>
      <c r="E1775" s="85"/>
      <c r="F1775" s="86" t="str">
        <f t="shared" si="27"/>
        <v/>
      </c>
      <c r="G1775" s="87"/>
      <c r="H1775" s="88" t="str">
        <f>IF(بيانات!B1775&lt;&gt;"",بيانات!K1775,"")</f>
        <v/>
      </c>
      <c r="I1775" s="88" t="str">
        <f>IF(بيانات!B1775&lt;&gt;"",بيانات!P1775,"")</f>
        <v/>
      </c>
    </row>
    <row r="1776" spans="1:9" ht="21.75" customHeight="1">
      <c r="A1776" s="89" t="str">
        <f>IF(بيانات!B1776&lt;&gt;"",بيانات!A1776,"")</f>
        <v/>
      </c>
      <c r="B1776" s="90" t="str">
        <f>IF(بيانات!B1776&lt;&gt;"",بيانات!B1776,"")</f>
        <v/>
      </c>
      <c r="C1776" s="90" t="str">
        <f>IF(بيانات!B1776&lt;&gt;"",بيانات!C1776,"")</f>
        <v/>
      </c>
      <c r="D1776" s="91" t="str">
        <f>IF(بيانات!B1776&lt;&gt;"",بيانات!J1776,"")</f>
        <v/>
      </c>
      <c r="E1776" s="92"/>
      <c r="F1776" s="93" t="str">
        <f t="shared" si="27"/>
        <v/>
      </c>
      <c r="G1776" s="94"/>
      <c r="H1776" s="95" t="str">
        <f>IF(بيانات!B1776&lt;&gt;"",بيانات!K1776,"")</f>
        <v/>
      </c>
      <c r="I1776" s="95" t="str">
        <f>IF(بيانات!B1776&lt;&gt;"",بيانات!P1776,"")</f>
        <v/>
      </c>
    </row>
    <row r="1777" spans="1:9" ht="21.75" customHeight="1">
      <c r="A1777" s="82" t="str">
        <f>IF(بيانات!B1777&lt;&gt;"",بيانات!A1777,"")</f>
        <v/>
      </c>
      <c r="B1777" s="83" t="str">
        <f>IF(بيانات!B1777&lt;&gt;"",بيانات!B1777,"")</f>
        <v/>
      </c>
      <c r="C1777" s="83" t="str">
        <f>IF(بيانات!B1777&lt;&gt;"",بيانات!C1777,"")</f>
        <v/>
      </c>
      <c r="D1777" s="84" t="str">
        <f>IF(بيانات!B1777&lt;&gt;"",بيانات!J1777,"")</f>
        <v/>
      </c>
      <c r="E1777" s="85"/>
      <c r="F1777" s="86" t="str">
        <f t="shared" si="27"/>
        <v/>
      </c>
      <c r="G1777" s="87"/>
      <c r="H1777" s="88" t="str">
        <f>IF(بيانات!B1777&lt;&gt;"",بيانات!K1777,"")</f>
        <v/>
      </c>
      <c r="I1777" s="88" t="str">
        <f>IF(بيانات!B1777&lt;&gt;"",بيانات!P1777,"")</f>
        <v/>
      </c>
    </row>
    <row r="1778" spans="1:9" ht="21.75" customHeight="1">
      <c r="A1778" s="89" t="str">
        <f>IF(بيانات!B1778&lt;&gt;"",بيانات!A1778,"")</f>
        <v/>
      </c>
      <c r="B1778" s="90" t="str">
        <f>IF(بيانات!B1778&lt;&gt;"",بيانات!B1778,"")</f>
        <v/>
      </c>
      <c r="C1778" s="90" t="str">
        <f>IF(بيانات!B1778&lt;&gt;"",بيانات!C1778,"")</f>
        <v/>
      </c>
      <c r="D1778" s="91" t="str">
        <f>IF(بيانات!B1778&lt;&gt;"",بيانات!J1778,"")</f>
        <v/>
      </c>
      <c r="E1778" s="92"/>
      <c r="F1778" s="93" t="str">
        <f t="shared" si="27"/>
        <v/>
      </c>
      <c r="G1778" s="94"/>
      <c r="H1778" s="95" t="str">
        <f>IF(بيانات!B1778&lt;&gt;"",بيانات!K1778,"")</f>
        <v/>
      </c>
      <c r="I1778" s="95" t="str">
        <f>IF(بيانات!B1778&lt;&gt;"",بيانات!P1778,"")</f>
        <v/>
      </c>
    </row>
    <row r="1779" spans="1:9" ht="21.75" customHeight="1">
      <c r="A1779" s="82" t="str">
        <f>IF(بيانات!B1779&lt;&gt;"",بيانات!A1779,"")</f>
        <v/>
      </c>
      <c r="B1779" s="83" t="str">
        <f>IF(بيانات!B1779&lt;&gt;"",بيانات!B1779,"")</f>
        <v/>
      </c>
      <c r="C1779" s="83" t="str">
        <f>IF(بيانات!B1779&lt;&gt;"",بيانات!C1779,"")</f>
        <v/>
      </c>
      <c r="D1779" s="84" t="str">
        <f>IF(بيانات!B1779&lt;&gt;"",بيانات!J1779,"")</f>
        <v/>
      </c>
      <c r="E1779" s="85"/>
      <c r="F1779" s="86" t="str">
        <f t="shared" si="27"/>
        <v/>
      </c>
      <c r="G1779" s="87"/>
      <c r="H1779" s="88" t="str">
        <f>IF(بيانات!B1779&lt;&gt;"",بيانات!K1779,"")</f>
        <v/>
      </c>
      <c r="I1779" s="88" t="str">
        <f>IF(بيانات!B1779&lt;&gt;"",بيانات!P1779,"")</f>
        <v/>
      </c>
    </row>
    <row r="1780" spans="1:9" ht="21.75" customHeight="1">
      <c r="A1780" s="89" t="str">
        <f>IF(بيانات!B1780&lt;&gt;"",بيانات!A1780,"")</f>
        <v/>
      </c>
      <c r="B1780" s="90" t="str">
        <f>IF(بيانات!B1780&lt;&gt;"",بيانات!B1780,"")</f>
        <v/>
      </c>
      <c r="C1780" s="90" t="str">
        <f>IF(بيانات!B1780&lt;&gt;"",بيانات!C1780,"")</f>
        <v/>
      </c>
      <c r="D1780" s="91" t="str">
        <f>IF(بيانات!B1780&lt;&gt;"",بيانات!J1780,"")</f>
        <v/>
      </c>
      <c r="E1780" s="92"/>
      <c r="F1780" s="93" t="str">
        <f t="shared" si="27"/>
        <v/>
      </c>
      <c r="G1780" s="94"/>
      <c r="H1780" s="95" t="str">
        <f>IF(بيانات!B1780&lt;&gt;"",بيانات!K1780,"")</f>
        <v/>
      </c>
      <c r="I1780" s="95" t="str">
        <f>IF(بيانات!B1780&lt;&gt;"",بيانات!P1780,"")</f>
        <v/>
      </c>
    </row>
    <row r="1781" spans="1:9" ht="21.75" customHeight="1">
      <c r="A1781" s="82" t="str">
        <f>IF(بيانات!B1781&lt;&gt;"",بيانات!A1781,"")</f>
        <v/>
      </c>
      <c r="B1781" s="83" t="str">
        <f>IF(بيانات!B1781&lt;&gt;"",بيانات!B1781,"")</f>
        <v/>
      </c>
      <c r="C1781" s="83" t="str">
        <f>IF(بيانات!B1781&lt;&gt;"",بيانات!C1781,"")</f>
        <v/>
      </c>
      <c r="D1781" s="84" t="str">
        <f>IF(بيانات!B1781&lt;&gt;"",بيانات!J1781,"")</f>
        <v/>
      </c>
      <c r="E1781" s="85"/>
      <c r="F1781" s="86" t="str">
        <f t="shared" si="27"/>
        <v/>
      </c>
      <c r="G1781" s="87"/>
      <c r="H1781" s="88" t="str">
        <f>IF(بيانات!B1781&lt;&gt;"",بيانات!K1781,"")</f>
        <v/>
      </c>
      <c r="I1781" s="88" t="str">
        <f>IF(بيانات!B1781&lt;&gt;"",بيانات!P1781,"")</f>
        <v/>
      </c>
    </row>
    <row r="1782" spans="1:9" ht="21.75" customHeight="1">
      <c r="A1782" s="89" t="str">
        <f>IF(بيانات!B1782&lt;&gt;"",بيانات!A1782,"")</f>
        <v/>
      </c>
      <c r="B1782" s="90" t="str">
        <f>IF(بيانات!B1782&lt;&gt;"",بيانات!B1782,"")</f>
        <v/>
      </c>
      <c r="C1782" s="90" t="str">
        <f>IF(بيانات!B1782&lt;&gt;"",بيانات!C1782,"")</f>
        <v/>
      </c>
      <c r="D1782" s="91" t="str">
        <f>IF(بيانات!B1782&lt;&gt;"",بيانات!J1782,"")</f>
        <v/>
      </c>
      <c r="E1782" s="92"/>
      <c r="F1782" s="93" t="str">
        <f t="shared" si="27"/>
        <v/>
      </c>
      <c r="G1782" s="94"/>
      <c r="H1782" s="95" t="str">
        <f>IF(بيانات!B1782&lt;&gt;"",بيانات!K1782,"")</f>
        <v/>
      </c>
      <c r="I1782" s="95" t="str">
        <f>IF(بيانات!B1782&lt;&gt;"",بيانات!P1782,"")</f>
        <v/>
      </c>
    </row>
    <row r="1783" spans="1:9" ht="21.75" customHeight="1">
      <c r="A1783" s="82" t="str">
        <f>IF(بيانات!B1783&lt;&gt;"",بيانات!A1783,"")</f>
        <v/>
      </c>
      <c r="B1783" s="83" t="str">
        <f>IF(بيانات!B1783&lt;&gt;"",بيانات!B1783,"")</f>
        <v/>
      </c>
      <c r="C1783" s="83" t="str">
        <f>IF(بيانات!B1783&lt;&gt;"",بيانات!C1783,"")</f>
        <v/>
      </c>
      <c r="D1783" s="84" t="str">
        <f>IF(بيانات!B1783&lt;&gt;"",بيانات!J1783,"")</f>
        <v/>
      </c>
      <c r="E1783" s="85"/>
      <c r="F1783" s="86" t="str">
        <f t="shared" si="27"/>
        <v/>
      </c>
      <c r="G1783" s="87"/>
      <c r="H1783" s="88" t="str">
        <f>IF(بيانات!B1783&lt;&gt;"",بيانات!K1783,"")</f>
        <v/>
      </c>
      <c r="I1783" s="88" t="str">
        <f>IF(بيانات!B1783&lt;&gt;"",بيانات!P1783,"")</f>
        <v/>
      </c>
    </row>
    <row r="1784" spans="1:9" ht="21.75" customHeight="1">
      <c r="A1784" s="89" t="str">
        <f>IF(بيانات!B1784&lt;&gt;"",بيانات!A1784,"")</f>
        <v/>
      </c>
      <c r="B1784" s="90" t="str">
        <f>IF(بيانات!B1784&lt;&gt;"",بيانات!B1784,"")</f>
        <v/>
      </c>
      <c r="C1784" s="90" t="str">
        <f>IF(بيانات!B1784&lt;&gt;"",بيانات!C1784,"")</f>
        <v/>
      </c>
      <c r="D1784" s="91" t="str">
        <f>IF(بيانات!B1784&lt;&gt;"",بيانات!J1784,"")</f>
        <v/>
      </c>
      <c r="E1784" s="92"/>
      <c r="F1784" s="93" t="str">
        <f t="shared" si="27"/>
        <v/>
      </c>
      <c r="G1784" s="94"/>
      <c r="H1784" s="95" t="str">
        <f>IF(بيانات!B1784&lt;&gt;"",بيانات!K1784,"")</f>
        <v/>
      </c>
      <c r="I1784" s="95" t="str">
        <f>IF(بيانات!B1784&lt;&gt;"",بيانات!P1784,"")</f>
        <v/>
      </c>
    </row>
    <row r="1785" spans="1:9" ht="21.75" customHeight="1">
      <c r="A1785" s="82" t="str">
        <f>IF(بيانات!B1785&lt;&gt;"",بيانات!A1785,"")</f>
        <v/>
      </c>
      <c r="B1785" s="83" t="str">
        <f>IF(بيانات!B1785&lt;&gt;"",بيانات!B1785,"")</f>
        <v/>
      </c>
      <c r="C1785" s="83" t="str">
        <f>IF(بيانات!B1785&lt;&gt;"",بيانات!C1785,"")</f>
        <v/>
      </c>
      <c r="D1785" s="84" t="str">
        <f>IF(بيانات!B1785&lt;&gt;"",بيانات!J1785,"")</f>
        <v/>
      </c>
      <c r="E1785" s="85"/>
      <c r="F1785" s="86" t="str">
        <f t="shared" si="27"/>
        <v/>
      </c>
      <c r="G1785" s="87"/>
      <c r="H1785" s="88" t="str">
        <f>IF(بيانات!B1785&lt;&gt;"",بيانات!K1785,"")</f>
        <v/>
      </c>
      <c r="I1785" s="88" t="str">
        <f>IF(بيانات!B1785&lt;&gt;"",بيانات!P1785,"")</f>
        <v/>
      </c>
    </row>
    <row r="1786" spans="1:9" ht="21.75" customHeight="1">
      <c r="A1786" s="89" t="str">
        <f>IF(بيانات!B1786&lt;&gt;"",بيانات!A1786,"")</f>
        <v/>
      </c>
      <c r="B1786" s="90" t="str">
        <f>IF(بيانات!B1786&lt;&gt;"",بيانات!B1786,"")</f>
        <v/>
      </c>
      <c r="C1786" s="90" t="str">
        <f>IF(بيانات!B1786&lt;&gt;"",بيانات!C1786,"")</f>
        <v/>
      </c>
      <c r="D1786" s="91" t="str">
        <f>IF(بيانات!B1786&lt;&gt;"",بيانات!J1786,"")</f>
        <v/>
      </c>
      <c r="E1786" s="92"/>
      <c r="F1786" s="93" t="str">
        <f t="shared" si="27"/>
        <v/>
      </c>
      <c r="G1786" s="94"/>
      <c r="H1786" s="95" t="str">
        <f>IF(بيانات!B1786&lt;&gt;"",بيانات!K1786,"")</f>
        <v/>
      </c>
      <c r="I1786" s="95" t="str">
        <f>IF(بيانات!B1786&lt;&gt;"",بيانات!P1786,"")</f>
        <v/>
      </c>
    </row>
    <row r="1787" spans="1:9" ht="21.75" customHeight="1">
      <c r="A1787" s="82" t="str">
        <f>IF(بيانات!B1787&lt;&gt;"",بيانات!A1787,"")</f>
        <v/>
      </c>
      <c r="B1787" s="83" t="str">
        <f>IF(بيانات!B1787&lt;&gt;"",بيانات!B1787,"")</f>
        <v/>
      </c>
      <c r="C1787" s="83" t="str">
        <f>IF(بيانات!B1787&lt;&gt;"",بيانات!C1787,"")</f>
        <v/>
      </c>
      <c r="D1787" s="84" t="str">
        <f>IF(بيانات!B1787&lt;&gt;"",بيانات!J1787,"")</f>
        <v/>
      </c>
      <c r="E1787" s="85"/>
      <c r="F1787" s="86" t="str">
        <f t="shared" si="27"/>
        <v/>
      </c>
      <c r="G1787" s="87"/>
      <c r="H1787" s="88" t="str">
        <f>IF(بيانات!B1787&lt;&gt;"",بيانات!K1787,"")</f>
        <v/>
      </c>
      <c r="I1787" s="88" t="str">
        <f>IF(بيانات!B1787&lt;&gt;"",بيانات!P1787,"")</f>
        <v/>
      </c>
    </row>
    <row r="1788" spans="1:9" ht="21.75" customHeight="1">
      <c r="A1788" s="89" t="str">
        <f>IF(بيانات!B1788&lt;&gt;"",بيانات!A1788,"")</f>
        <v/>
      </c>
      <c r="B1788" s="90" t="str">
        <f>IF(بيانات!B1788&lt;&gt;"",بيانات!B1788,"")</f>
        <v/>
      </c>
      <c r="C1788" s="90" t="str">
        <f>IF(بيانات!B1788&lt;&gt;"",بيانات!C1788,"")</f>
        <v/>
      </c>
      <c r="D1788" s="91" t="str">
        <f>IF(بيانات!B1788&lt;&gt;"",بيانات!J1788,"")</f>
        <v/>
      </c>
      <c r="E1788" s="92"/>
      <c r="F1788" s="93" t="str">
        <f t="shared" si="27"/>
        <v/>
      </c>
      <c r="G1788" s="94"/>
      <c r="H1788" s="95" t="str">
        <f>IF(بيانات!B1788&lt;&gt;"",بيانات!K1788,"")</f>
        <v/>
      </c>
      <c r="I1788" s="95" t="str">
        <f>IF(بيانات!B1788&lt;&gt;"",بيانات!P1788,"")</f>
        <v/>
      </c>
    </row>
    <row r="1789" spans="1:9" ht="21.75" customHeight="1">
      <c r="A1789" s="82" t="str">
        <f>IF(بيانات!B1789&lt;&gt;"",بيانات!A1789,"")</f>
        <v/>
      </c>
      <c r="B1789" s="83" t="str">
        <f>IF(بيانات!B1789&lt;&gt;"",بيانات!B1789,"")</f>
        <v/>
      </c>
      <c r="C1789" s="83" t="str">
        <f>IF(بيانات!B1789&lt;&gt;"",بيانات!C1789,"")</f>
        <v/>
      </c>
      <c r="D1789" s="84" t="str">
        <f>IF(بيانات!B1789&lt;&gt;"",بيانات!J1789,"")</f>
        <v/>
      </c>
      <c r="E1789" s="85"/>
      <c r="F1789" s="86" t="str">
        <f t="shared" si="27"/>
        <v/>
      </c>
      <c r="G1789" s="87"/>
      <c r="H1789" s="88" t="str">
        <f>IF(بيانات!B1789&lt;&gt;"",بيانات!K1789,"")</f>
        <v/>
      </c>
      <c r="I1789" s="88" t="str">
        <f>IF(بيانات!B1789&lt;&gt;"",بيانات!P1789,"")</f>
        <v/>
      </c>
    </row>
    <row r="1790" spans="1:9" ht="21.75" customHeight="1">
      <c r="A1790" s="89" t="str">
        <f>IF(بيانات!B1790&lt;&gt;"",بيانات!A1790,"")</f>
        <v/>
      </c>
      <c r="B1790" s="90" t="str">
        <f>IF(بيانات!B1790&lt;&gt;"",بيانات!B1790,"")</f>
        <v/>
      </c>
      <c r="C1790" s="90" t="str">
        <f>IF(بيانات!B1790&lt;&gt;"",بيانات!C1790,"")</f>
        <v/>
      </c>
      <c r="D1790" s="91" t="str">
        <f>IF(بيانات!B1790&lt;&gt;"",بيانات!J1790,"")</f>
        <v/>
      </c>
      <c r="E1790" s="92"/>
      <c r="F1790" s="93" t="str">
        <f t="shared" si="27"/>
        <v/>
      </c>
      <c r="G1790" s="94"/>
      <c r="H1790" s="95" t="str">
        <f>IF(بيانات!B1790&lt;&gt;"",بيانات!K1790,"")</f>
        <v/>
      </c>
      <c r="I1790" s="95" t="str">
        <f>IF(بيانات!B1790&lt;&gt;"",بيانات!P1790,"")</f>
        <v/>
      </c>
    </row>
    <row r="1791" spans="1:9" ht="21.75" customHeight="1">
      <c r="A1791" s="82" t="str">
        <f>IF(بيانات!B1791&lt;&gt;"",بيانات!A1791,"")</f>
        <v/>
      </c>
      <c r="B1791" s="83" t="str">
        <f>IF(بيانات!B1791&lt;&gt;"",بيانات!B1791,"")</f>
        <v/>
      </c>
      <c r="C1791" s="83" t="str">
        <f>IF(بيانات!B1791&lt;&gt;"",بيانات!C1791,"")</f>
        <v/>
      </c>
      <c r="D1791" s="84" t="str">
        <f>IF(بيانات!B1791&lt;&gt;"",بيانات!J1791,"")</f>
        <v/>
      </c>
      <c r="E1791" s="85"/>
      <c r="F1791" s="86" t="str">
        <f t="shared" si="27"/>
        <v/>
      </c>
      <c r="G1791" s="87"/>
      <c r="H1791" s="88" t="str">
        <f>IF(بيانات!B1791&lt;&gt;"",بيانات!K1791,"")</f>
        <v/>
      </c>
      <c r="I1791" s="88" t="str">
        <f>IF(بيانات!B1791&lt;&gt;"",بيانات!P1791,"")</f>
        <v/>
      </c>
    </row>
    <row r="1792" spans="1:9" ht="21.75" customHeight="1">
      <c r="A1792" s="89" t="str">
        <f>IF(بيانات!B1792&lt;&gt;"",بيانات!A1792,"")</f>
        <v/>
      </c>
      <c r="B1792" s="90" t="str">
        <f>IF(بيانات!B1792&lt;&gt;"",بيانات!B1792,"")</f>
        <v/>
      </c>
      <c r="C1792" s="90" t="str">
        <f>IF(بيانات!B1792&lt;&gt;"",بيانات!C1792,"")</f>
        <v/>
      </c>
      <c r="D1792" s="91" t="str">
        <f>IF(بيانات!B1792&lt;&gt;"",بيانات!J1792,"")</f>
        <v/>
      </c>
      <c r="E1792" s="92"/>
      <c r="F1792" s="93" t="str">
        <f t="shared" si="27"/>
        <v/>
      </c>
      <c r="G1792" s="94"/>
      <c r="H1792" s="95" t="str">
        <f>IF(بيانات!B1792&lt;&gt;"",بيانات!K1792,"")</f>
        <v/>
      </c>
      <c r="I1792" s="95" t="str">
        <f>IF(بيانات!B1792&lt;&gt;"",بيانات!P1792,"")</f>
        <v/>
      </c>
    </row>
    <row r="1793" spans="1:9" ht="21.75" customHeight="1">
      <c r="A1793" s="82" t="str">
        <f>IF(بيانات!B1793&lt;&gt;"",بيانات!A1793,"")</f>
        <v/>
      </c>
      <c r="B1793" s="83" t="str">
        <f>IF(بيانات!B1793&lt;&gt;"",بيانات!B1793,"")</f>
        <v/>
      </c>
      <c r="C1793" s="83" t="str">
        <f>IF(بيانات!B1793&lt;&gt;"",بيانات!C1793,"")</f>
        <v/>
      </c>
      <c r="D1793" s="84" t="str">
        <f>IF(بيانات!B1793&lt;&gt;"",بيانات!J1793,"")</f>
        <v/>
      </c>
      <c r="E1793" s="85"/>
      <c r="F1793" s="86" t="str">
        <f t="shared" si="27"/>
        <v/>
      </c>
      <c r="G1793" s="87"/>
      <c r="H1793" s="88" t="str">
        <f>IF(بيانات!B1793&lt;&gt;"",بيانات!K1793,"")</f>
        <v/>
      </c>
      <c r="I1793" s="88" t="str">
        <f>IF(بيانات!B1793&lt;&gt;"",بيانات!P1793,"")</f>
        <v/>
      </c>
    </row>
    <row r="1794" spans="1:9" ht="21.75" customHeight="1">
      <c r="A1794" s="89" t="str">
        <f>IF(بيانات!B1794&lt;&gt;"",بيانات!A1794,"")</f>
        <v/>
      </c>
      <c r="B1794" s="90" t="str">
        <f>IF(بيانات!B1794&lt;&gt;"",بيانات!B1794,"")</f>
        <v/>
      </c>
      <c r="C1794" s="90" t="str">
        <f>IF(بيانات!B1794&lt;&gt;"",بيانات!C1794,"")</f>
        <v/>
      </c>
      <c r="D1794" s="91" t="str">
        <f>IF(بيانات!B1794&lt;&gt;"",بيانات!J1794,"")</f>
        <v/>
      </c>
      <c r="E1794" s="92"/>
      <c r="F1794" s="93" t="str">
        <f t="shared" si="27"/>
        <v/>
      </c>
      <c r="G1794" s="94"/>
      <c r="H1794" s="95" t="str">
        <f>IF(بيانات!B1794&lt;&gt;"",بيانات!K1794,"")</f>
        <v/>
      </c>
      <c r="I1794" s="95" t="str">
        <f>IF(بيانات!B1794&lt;&gt;"",بيانات!P1794,"")</f>
        <v/>
      </c>
    </row>
    <row r="1795" spans="1:9" ht="21.75" customHeight="1">
      <c r="A1795" s="82" t="str">
        <f>IF(بيانات!B1795&lt;&gt;"",بيانات!A1795,"")</f>
        <v/>
      </c>
      <c r="B1795" s="83" t="str">
        <f>IF(بيانات!B1795&lt;&gt;"",بيانات!B1795,"")</f>
        <v/>
      </c>
      <c r="C1795" s="83" t="str">
        <f>IF(بيانات!B1795&lt;&gt;"",بيانات!C1795,"")</f>
        <v/>
      </c>
      <c r="D1795" s="84" t="str">
        <f>IF(بيانات!B1795&lt;&gt;"",بيانات!J1795,"")</f>
        <v/>
      </c>
      <c r="E1795" s="85"/>
      <c r="F1795" s="86" t="str">
        <f t="shared" ref="F1795:F1858" si="28">IF(E1795="","",E1795+30)</f>
        <v/>
      </c>
      <c r="G1795" s="87"/>
      <c r="H1795" s="88" t="str">
        <f>IF(بيانات!B1795&lt;&gt;"",بيانات!K1795,"")</f>
        <v/>
      </c>
      <c r="I1795" s="88" t="str">
        <f>IF(بيانات!B1795&lt;&gt;"",بيانات!P1795,"")</f>
        <v/>
      </c>
    </row>
    <row r="1796" spans="1:9" ht="21.75" customHeight="1">
      <c r="A1796" s="89" t="str">
        <f>IF(بيانات!B1796&lt;&gt;"",بيانات!A1796,"")</f>
        <v/>
      </c>
      <c r="B1796" s="90" t="str">
        <f>IF(بيانات!B1796&lt;&gt;"",بيانات!B1796,"")</f>
        <v/>
      </c>
      <c r="C1796" s="90" t="str">
        <f>IF(بيانات!B1796&lt;&gt;"",بيانات!C1796,"")</f>
        <v/>
      </c>
      <c r="D1796" s="91" t="str">
        <f>IF(بيانات!B1796&lt;&gt;"",بيانات!J1796,"")</f>
        <v/>
      </c>
      <c r="E1796" s="92"/>
      <c r="F1796" s="93" t="str">
        <f t="shared" si="28"/>
        <v/>
      </c>
      <c r="G1796" s="94"/>
      <c r="H1796" s="95" t="str">
        <f>IF(بيانات!B1796&lt;&gt;"",بيانات!K1796,"")</f>
        <v/>
      </c>
      <c r="I1796" s="95" t="str">
        <f>IF(بيانات!B1796&lt;&gt;"",بيانات!P1796,"")</f>
        <v/>
      </c>
    </row>
    <row r="1797" spans="1:9" ht="21.75" customHeight="1">
      <c r="A1797" s="82" t="str">
        <f>IF(بيانات!B1797&lt;&gt;"",بيانات!A1797,"")</f>
        <v/>
      </c>
      <c r="B1797" s="83" t="str">
        <f>IF(بيانات!B1797&lt;&gt;"",بيانات!B1797,"")</f>
        <v/>
      </c>
      <c r="C1797" s="83" t="str">
        <f>IF(بيانات!B1797&lt;&gt;"",بيانات!C1797,"")</f>
        <v/>
      </c>
      <c r="D1797" s="84" t="str">
        <f>IF(بيانات!B1797&lt;&gt;"",بيانات!J1797,"")</f>
        <v/>
      </c>
      <c r="E1797" s="85"/>
      <c r="F1797" s="86" t="str">
        <f t="shared" si="28"/>
        <v/>
      </c>
      <c r="G1797" s="87"/>
      <c r="H1797" s="88" t="str">
        <f>IF(بيانات!B1797&lt;&gt;"",بيانات!K1797,"")</f>
        <v/>
      </c>
      <c r="I1797" s="88" t="str">
        <f>IF(بيانات!B1797&lt;&gt;"",بيانات!P1797,"")</f>
        <v/>
      </c>
    </row>
    <row r="1798" spans="1:9" ht="21.75" customHeight="1">
      <c r="A1798" s="89" t="str">
        <f>IF(بيانات!B1798&lt;&gt;"",بيانات!A1798,"")</f>
        <v/>
      </c>
      <c r="B1798" s="90" t="str">
        <f>IF(بيانات!B1798&lt;&gt;"",بيانات!B1798,"")</f>
        <v/>
      </c>
      <c r="C1798" s="90" t="str">
        <f>IF(بيانات!B1798&lt;&gt;"",بيانات!C1798,"")</f>
        <v/>
      </c>
      <c r="D1798" s="91" t="str">
        <f>IF(بيانات!B1798&lt;&gt;"",بيانات!J1798,"")</f>
        <v/>
      </c>
      <c r="E1798" s="92"/>
      <c r="F1798" s="93" t="str">
        <f t="shared" si="28"/>
        <v/>
      </c>
      <c r="G1798" s="94"/>
      <c r="H1798" s="95" t="str">
        <f>IF(بيانات!B1798&lt;&gt;"",بيانات!K1798,"")</f>
        <v/>
      </c>
      <c r="I1798" s="95" t="str">
        <f>IF(بيانات!B1798&lt;&gt;"",بيانات!P1798,"")</f>
        <v/>
      </c>
    </row>
    <row r="1799" spans="1:9" ht="21.75" customHeight="1">
      <c r="A1799" s="82" t="str">
        <f>IF(بيانات!B1799&lt;&gt;"",بيانات!A1799,"")</f>
        <v/>
      </c>
      <c r="B1799" s="83" t="str">
        <f>IF(بيانات!B1799&lt;&gt;"",بيانات!B1799,"")</f>
        <v/>
      </c>
      <c r="C1799" s="83" t="str">
        <f>IF(بيانات!B1799&lt;&gt;"",بيانات!C1799,"")</f>
        <v/>
      </c>
      <c r="D1799" s="84" t="str">
        <f>IF(بيانات!B1799&lt;&gt;"",بيانات!J1799,"")</f>
        <v/>
      </c>
      <c r="E1799" s="85"/>
      <c r="F1799" s="86" t="str">
        <f t="shared" si="28"/>
        <v/>
      </c>
      <c r="G1799" s="87"/>
      <c r="H1799" s="88" t="str">
        <f>IF(بيانات!B1799&lt;&gt;"",بيانات!K1799,"")</f>
        <v/>
      </c>
      <c r="I1799" s="88" t="str">
        <f>IF(بيانات!B1799&lt;&gt;"",بيانات!P1799,"")</f>
        <v/>
      </c>
    </row>
    <row r="1800" spans="1:9" ht="21.75" customHeight="1">
      <c r="A1800" s="89" t="str">
        <f>IF(بيانات!B1800&lt;&gt;"",بيانات!A1800,"")</f>
        <v/>
      </c>
      <c r="B1800" s="90" t="str">
        <f>IF(بيانات!B1800&lt;&gt;"",بيانات!B1800,"")</f>
        <v/>
      </c>
      <c r="C1800" s="90" t="str">
        <f>IF(بيانات!B1800&lt;&gt;"",بيانات!C1800,"")</f>
        <v/>
      </c>
      <c r="D1800" s="91" t="str">
        <f>IF(بيانات!B1800&lt;&gt;"",بيانات!J1800,"")</f>
        <v/>
      </c>
      <c r="E1800" s="92"/>
      <c r="F1800" s="93" t="str">
        <f t="shared" si="28"/>
        <v/>
      </c>
      <c r="G1800" s="94"/>
      <c r="H1800" s="95" t="str">
        <f>IF(بيانات!B1800&lt;&gt;"",بيانات!K1800,"")</f>
        <v/>
      </c>
      <c r="I1800" s="95" t="str">
        <f>IF(بيانات!B1800&lt;&gt;"",بيانات!P1800,"")</f>
        <v/>
      </c>
    </row>
    <row r="1801" spans="1:9" ht="21.75" customHeight="1">
      <c r="A1801" s="82" t="str">
        <f>IF(بيانات!B1801&lt;&gt;"",بيانات!A1801,"")</f>
        <v/>
      </c>
      <c r="B1801" s="83" t="str">
        <f>IF(بيانات!B1801&lt;&gt;"",بيانات!B1801,"")</f>
        <v/>
      </c>
      <c r="C1801" s="83" t="str">
        <f>IF(بيانات!B1801&lt;&gt;"",بيانات!C1801,"")</f>
        <v/>
      </c>
      <c r="D1801" s="84" t="str">
        <f>IF(بيانات!B1801&lt;&gt;"",بيانات!J1801,"")</f>
        <v/>
      </c>
      <c r="E1801" s="85"/>
      <c r="F1801" s="86" t="str">
        <f t="shared" si="28"/>
        <v/>
      </c>
      <c r="G1801" s="87"/>
      <c r="H1801" s="88" t="str">
        <f>IF(بيانات!B1801&lt;&gt;"",بيانات!K1801,"")</f>
        <v/>
      </c>
      <c r="I1801" s="88" t="str">
        <f>IF(بيانات!B1801&lt;&gt;"",بيانات!P1801,"")</f>
        <v/>
      </c>
    </row>
    <row r="1802" spans="1:9" ht="21.75" customHeight="1">
      <c r="A1802" s="89" t="str">
        <f>IF(بيانات!B1802&lt;&gt;"",بيانات!A1802,"")</f>
        <v/>
      </c>
      <c r="B1802" s="90" t="str">
        <f>IF(بيانات!B1802&lt;&gt;"",بيانات!B1802,"")</f>
        <v/>
      </c>
      <c r="C1802" s="90" t="str">
        <f>IF(بيانات!B1802&lt;&gt;"",بيانات!C1802,"")</f>
        <v/>
      </c>
      <c r="D1802" s="91" t="str">
        <f>IF(بيانات!B1802&lt;&gt;"",بيانات!J1802,"")</f>
        <v/>
      </c>
      <c r="E1802" s="92"/>
      <c r="F1802" s="93" t="str">
        <f t="shared" si="28"/>
        <v/>
      </c>
      <c r="G1802" s="94"/>
      <c r="H1802" s="95" t="str">
        <f>IF(بيانات!B1802&lt;&gt;"",بيانات!K1802,"")</f>
        <v/>
      </c>
      <c r="I1802" s="95" t="str">
        <f>IF(بيانات!B1802&lt;&gt;"",بيانات!P1802,"")</f>
        <v/>
      </c>
    </row>
    <row r="1803" spans="1:9" ht="21.75" customHeight="1">
      <c r="A1803" s="82" t="str">
        <f>IF(بيانات!B1803&lt;&gt;"",بيانات!A1803,"")</f>
        <v/>
      </c>
      <c r="B1803" s="83" t="str">
        <f>IF(بيانات!B1803&lt;&gt;"",بيانات!B1803,"")</f>
        <v/>
      </c>
      <c r="C1803" s="83" t="str">
        <f>IF(بيانات!B1803&lt;&gt;"",بيانات!C1803,"")</f>
        <v/>
      </c>
      <c r="D1803" s="84" t="str">
        <f>IF(بيانات!B1803&lt;&gt;"",بيانات!J1803,"")</f>
        <v/>
      </c>
      <c r="E1803" s="85"/>
      <c r="F1803" s="86" t="str">
        <f t="shared" si="28"/>
        <v/>
      </c>
      <c r="G1803" s="87"/>
      <c r="H1803" s="88" t="str">
        <f>IF(بيانات!B1803&lt;&gt;"",بيانات!K1803,"")</f>
        <v/>
      </c>
      <c r="I1803" s="88" t="str">
        <f>IF(بيانات!B1803&lt;&gt;"",بيانات!P1803,"")</f>
        <v/>
      </c>
    </row>
    <row r="1804" spans="1:9" ht="21.75" customHeight="1">
      <c r="A1804" s="89" t="str">
        <f>IF(بيانات!B1804&lt;&gt;"",بيانات!A1804,"")</f>
        <v/>
      </c>
      <c r="B1804" s="90" t="str">
        <f>IF(بيانات!B1804&lt;&gt;"",بيانات!B1804,"")</f>
        <v/>
      </c>
      <c r="C1804" s="90" t="str">
        <f>IF(بيانات!B1804&lt;&gt;"",بيانات!C1804,"")</f>
        <v/>
      </c>
      <c r="D1804" s="91" t="str">
        <f>IF(بيانات!B1804&lt;&gt;"",بيانات!J1804,"")</f>
        <v/>
      </c>
      <c r="E1804" s="92"/>
      <c r="F1804" s="93" t="str">
        <f t="shared" si="28"/>
        <v/>
      </c>
      <c r="G1804" s="94"/>
      <c r="H1804" s="95" t="str">
        <f>IF(بيانات!B1804&lt;&gt;"",بيانات!K1804,"")</f>
        <v/>
      </c>
      <c r="I1804" s="95" t="str">
        <f>IF(بيانات!B1804&lt;&gt;"",بيانات!P1804,"")</f>
        <v/>
      </c>
    </row>
    <row r="1805" spans="1:9" ht="21.75" customHeight="1">
      <c r="A1805" s="82" t="str">
        <f>IF(بيانات!B1805&lt;&gt;"",بيانات!A1805,"")</f>
        <v/>
      </c>
      <c r="B1805" s="83" t="str">
        <f>IF(بيانات!B1805&lt;&gt;"",بيانات!B1805,"")</f>
        <v/>
      </c>
      <c r="C1805" s="83" t="str">
        <f>IF(بيانات!B1805&lt;&gt;"",بيانات!C1805,"")</f>
        <v/>
      </c>
      <c r="D1805" s="84" t="str">
        <f>IF(بيانات!B1805&lt;&gt;"",بيانات!J1805,"")</f>
        <v/>
      </c>
      <c r="E1805" s="85"/>
      <c r="F1805" s="86" t="str">
        <f t="shared" si="28"/>
        <v/>
      </c>
      <c r="G1805" s="87"/>
      <c r="H1805" s="88" t="str">
        <f>IF(بيانات!B1805&lt;&gt;"",بيانات!K1805,"")</f>
        <v/>
      </c>
      <c r="I1805" s="88" t="str">
        <f>IF(بيانات!B1805&lt;&gt;"",بيانات!P1805,"")</f>
        <v/>
      </c>
    </row>
    <row r="1806" spans="1:9" ht="21.75" customHeight="1">
      <c r="A1806" s="89" t="str">
        <f>IF(بيانات!B1806&lt;&gt;"",بيانات!A1806,"")</f>
        <v/>
      </c>
      <c r="B1806" s="90" t="str">
        <f>IF(بيانات!B1806&lt;&gt;"",بيانات!B1806,"")</f>
        <v/>
      </c>
      <c r="C1806" s="90" t="str">
        <f>IF(بيانات!B1806&lt;&gt;"",بيانات!C1806,"")</f>
        <v/>
      </c>
      <c r="D1806" s="91" t="str">
        <f>IF(بيانات!B1806&lt;&gt;"",بيانات!J1806,"")</f>
        <v/>
      </c>
      <c r="E1806" s="92"/>
      <c r="F1806" s="93" t="str">
        <f t="shared" si="28"/>
        <v/>
      </c>
      <c r="G1806" s="94"/>
      <c r="H1806" s="95" t="str">
        <f>IF(بيانات!B1806&lt;&gt;"",بيانات!K1806,"")</f>
        <v/>
      </c>
      <c r="I1806" s="95" t="str">
        <f>IF(بيانات!B1806&lt;&gt;"",بيانات!P1806,"")</f>
        <v/>
      </c>
    </row>
    <row r="1807" spans="1:9" ht="21.75" customHeight="1">
      <c r="A1807" s="82" t="str">
        <f>IF(بيانات!B1807&lt;&gt;"",بيانات!A1807,"")</f>
        <v/>
      </c>
      <c r="B1807" s="83" t="str">
        <f>IF(بيانات!B1807&lt;&gt;"",بيانات!B1807,"")</f>
        <v/>
      </c>
      <c r="C1807" s="83" t="str">
        <f>IF(بيانات!B1807&lt;&gt;"",بيانات!C1807,"")</f>
        <v/>
      </c>
      <c r="D1807" s="84" t="str">
        <f>IF(بيانات!B1807&lt;&gt;"",بيانات!J1807,"")</f>
        <v/>
      </c>
      <c r="E1807" s="85"/>
      <c r="F1807" s="86" t="str">
        <f t="shared" si="28"/>
        <v/>
      </c>
      <c r="G1807" s="87"/>
      <c r="H1807" s="88" t="str">
        <f>IF(بيانات!B1807&lt;&gt;"",بيانات!K1807,"")</f>
        <v/>
      </c>
      <c r="I1807" s="88" t="str">
        <f>IF(بيانات!B1807&lt;&gt;"",بيانات!P1807,"")</f>
        <v/>
      </c>
    </row>
    <row r="1808" spans="1:9" ht="21.75" customHeight="1">
      <c r="A1808" s="89" t="str">
        <f>IF(بيانات!B1808&lt;&gt;"",بيانات!A1808,"")</f>
        <v/>
      </c>
      <c r="B1808" s="90" t="str">
        <f>IF(بيانات!B1808&lt;&gt;"",بيانات!B1808,"")</f>
        <v/>
      </c>
      <c r="C1808" s="90" t="str">
        <f>IF(بيانات!B1808&lt;&gt;"",بيانات!C1808,"")</f>
        <v/>
      </c>
      <c r="D1808" s="91" t="str">
        <f>IF(بيانات!B1808&lt;&gt;"",بيانات!J1808,"")</f>
        <v/>
      </c>
      <c r="E1808" s="92"/>
      <c r="F1808" s="93" t="str">
        <f t="shared" si="28"/>
        <v/>
      </c>
      <c r="G1808" s="94"/>
      <c r="H1808" s="95" t="str">
        <f>IF(بيانات!B1808&lt;&gt;"",بيانات!K1808,"")</f>
        <v/>
      </c>
      <c r="I1808" s="95" t="str">
        <f>IF(بيانات!B1808&lt;&gt;"",بيانات!P1808,"")</f>
        <v/>
      </c>
    </row>
    <row r="1809" spans="1:9" ht="21.75" customHeight="1">
      <c r="A1809" s="82" t="str">
        <f>IF(بيانات!B1809&lt;&gt;"",بيانات!A1809,"")</f>
        <v/>
      </c>
      <c r="B1809" s="83" t="str">
        <f>IF(بيانات!B1809&lt;&gt;"",بيانات!B1809,"")</f>
        <v/>
      </c>
      <c r="C1809" s="83" t="str">
        <f>IF(بيانات!B1809&lt;&gt;"",بيانات!C1809,"")</f>
        <v/>
      </c>
      <c r="D1809" s="84" t="str">
        <f>IF(بيانات!B1809&lt;&gt;"",بيانات!J1809,"")</f>
        <v/>
      </c>
      <c r="E1809" s="85"/>
      <c r="F1809" s="86" t="str">
        <f t="shared" si="28"/>
        <v/>
      </c>
      <c r="G1809" s="87"/>
      <c r="H1809" s="88" t="str">
        <f>IF(بيانات!B1809&lt;&gt;"",بيانات!K1809,"")</f>
        <v/>
      </c>
      <c r="I1809" s="88" t="str">
        <f>IF(بيانات!B1809&lt;&gt;"",بيانات!P1809,"")</f>
        <v/>
      </c>
    </row>
    <row r="1810" spans="1:9" ht="21.75" customHeight="1">
      <c r="A1810" s="89" t="str">
        <f>IF(بيانات!B1810&lt;&gt;"",بيانات!A1810,"")</f>
        <v/>
      </c>
      <c r="B1810" s="90" t="str">
        <f>IF(بيانات!B1810&lt;&gt;"",بيانات!B1810,"")</f>
        <v/>
      </c>
      <c r="C1810" s="90" t="str">
        <f>IF(بيانات!B1810&lt;&gt;"",بيانات!C1810,"")</f>
        <v/>
      </c>
      <c r="D1810" s="91" t="str">
        <f>IF(بيانات!B1810&lt;&gt;"",بيانات!J1810,"")</f>
        <v/>
      </c>
      <c r="E1810" s="92"/>
      <c r="F1810" s="93" t="str">
        <f t="shared" si="28"/>
        <v/>
      </c>
      <c r="G1810" s="94"/>
      <c r="H1810" s="95" t="str">
        <f>IF(بيانات!B1810&lt;&gt;"",بيانات!K1810,"")</f>
        <v/>
      </c>
      <c r="I1810" s="95" t="str">
        <f>IF(بيانات!B1810&lt;&gt;"",بيانات!P1810,"")</f>
        <v/>
      </c>
    </row>
    <row r="1811" spans="1:9" ht="21.75" customHeight="1">
      <c r="A1811" s="82" t="str">
        <f>IF(بيانات!B1811&lt;&gt;"",بيانات!A1811,"")</f>
        <v/>
      </c>
      <c r="B1811" s="83" t="str">
        <f>IF(بيانات!B1811&lt;&gt;"",بيانات!B1811,"")</f>
        <v/>
      </c>
      <c r="C1811" s="83" t="str">
        <f>IF(بيانات!B1811&lt;&gt;"",بيانات!C1811,"")</f>
        <v/>
      </c>
      <c r="D1811" s="84" t="str">
        <f>IF(بيانات!B1811&lt;&gt;"",بيانات!J1811,"")</f>
        <v/>
      </c>
      <c r="E1811" s="85"/>
      <c r="F1811" s="86" t="str">
        <f t="shared" si="28"/>
        <v/>
      </c>
      <c r="G1811" s="87"/>
      <c r="H1811" s="88" t="str">
        <f>IF(بيانات!B1811&lt;&gt;"",بيانات!K1811,"")</f>
        <v/>
      </c>
      <c r="I1811" s="88" t="str">
        <f>IF(بيانات!B1811&lt;&gt;"",بيانات!P1811,"")</f>
        <v/>
      </c>
    </row>
    <row r="1812" spans="1:9" ht="21.75" customHeight="1">
      <c r="A1812" s="89" t="str">
        <f>IF(بيانات!B1812&lt;&gt;"",بيانات!A1812,"")</f>
        <v/>
      </c>
      <c r="B1812" s="90" t="str">
        <f>IF(بيانات!B1812&lt;&gt;"",بيانات!B1812,"")</f>
        <v/>
      </c>
      <c r="C1812" s="90" t="str">
        <f>IF(بيانات!B1812&lt;&gt;"",بيانات!C1812,"")</f>
        <v/>
      </c>
      <c r="D1812" s="91" t="str">
        <f>IF(بيانات!B1812&lt;&gt;"",بيانات!J1812,"")</f>
        <v/>
      </c>
      <c r="E1812" s="92"/>
      <c r="F1812" s="93" t="str">
        <f t="shared" si="28"/>
        <v/>
      </c>
      <c r="G1812" s="94"/>
      <c r="H1812" s="95" t="str">
        <f>IF(بيانات!B1812&lt;&gt;"",بيانات!K1812,"")</f>
        <v/>
      </c>
      <c r="I1812" s="95" t="str">
        <f>IF(بيانات!B1812&lt;&gt;"",بيانات!P1812,"")</f>
        <v/>
      </c>
    </row>
    <row r="1813" spans="1:9" ht="21.75" customHeight="1">
      <c r="A1813" s="82" t="str">
        <f>IF(بيانات!B1813&lt;&gt;"",بيانات!A1813,"")</f>
        <v/>
      </c>
      <c r="B1813" s="83" t="str">
        <f>IF(بيانات!B1813&lt;&gt;"",بيانات!B1813,"")</f>
        <v/>
      </c>
      <c r="C1813" s="83" t="str">
        <f>IF(بيانات!B1813&lt;&gt;"",بيانات!C1813,"")</f>
        <v/>
      </c>
      <c r="D1813" s="84" t="str">
        <f>IF(بيانات!B1813&lt;&gt;"",بيانات!J1813,"")</f>
        <v/>
      </c>
      <c r="E1813" s="85"/>
      <c r="F1813" s="86" t="str">
        <f t="shared" si="28"/>
        <v/>
      </c>
      <c r="G1813" s="87"/>
      <c r="H1813" s="88" t="str">
        <f>IF(بيانات!B1813&lt;&gt;"",بيانات!K1813,"")</f>
        <v/>
      </c>
      <c r="I1813" s="88" t="str">
        <f>IF(بيانات!B1813&lt;&gt;"",بيانات!P1813,"")</f>
        <v/>
      </c>
    </row>
    <row r="1814" spans="1:9" ht="21.75" customHeight="1">
      <c r="A1814" s="89" t="str">
        <f>IF(بيانات!B1814&lt;&gt;"",بيانات!A1814,"")</f>
        <v/>
      </c>
      <c r="B1814" s="90" t="str">
        <f>IF(بيانات!B1814&lt;&gt;"",بيانات!B1814,"")</f>
        <v/>
      </c>
      <c r="C1814" s="90" t="str">
        <f>IF(بيانات!B1814&lt;&gt;"",بيانات!C1814,"")</f>
        <v/>
      </c>
      <c r="D1814" s="91" t="str">
        <f>IF(بيانات!B1814&lt;&gt;"",بيانات!J1814,"")</f>
        <v/>
      </c>
      <c r="E1814" s="92"/>
      <c r="F1814" s="93" t="str">
        <f t="shared" si="28"/>
        <v/>
      </c>
      <c r="G1814" s="94"/>
      <c r="H1814" s="95" t="str">
        <f>IF(بيانات!B1814&lt;&gt;"",بيانات!K1814,"")</f>
        <v/>
      </c>
      <c r="I1814" s="95" t="str">
        <f>IF(بيانات!B1814&lt;&gt;"",بيانات!P1814,"")</f>
        <v/>
      </c>
    </row>
    <row r="1815" spans="1:9" ht="21.75" customHeight="1">
      <c r="A1815" s="82" t="str">
        <f>IF(بيانات!B1815&lt;&gt;"",بيانات!A1815,"")</f>
        <v/>
      </c>
      <c r="B1815" s="83" t="str">
        <f>IF(بيانات!B1815&lt;&gt;"",بيانات!B1815,"")</f>
        <v/>
      </c>
      <c r="C1815" s="83" t="str">
        <f>IF(بيانات!B1815&lt;&gt;"",بيانات!C1815,"")</f>
        <v/>
      </c>
      <c r="D1815" s="84" t="str">
        <f>IF(بيانات!B1815&lt;&gt;"",بيانات!J1815,"")</f>
        <v/>
      </c>
      <c r="E1815" s="85"/>
      <c r="F1815" s="86" t="str">
        <f t="shared" si="28"/>
        <v/>
      </c>
      <c r="G1815" s="87"/>
      <c r="H1815" s="88" t="str">
        <f>IF(بيانات!B1815&lt;&gt;"",بيانات!K1815,"")</f>
        <v/>
      </c>
      <c r="I1815" s="88" t="str">
        <f>IF(بيانات!B1815&lt;&gt;"",بيانات!P1815,"")</f>
        <v/>
      </c>
    </row>
    <row r="1816" spans="1:9" ht="21.75" customHeight="1">
      <c r="A1816" s="89" t="str">
        <f>IF(بيانات!B1816&lt;&gt;"",بيانات!A1816,"")</f>
        <v/>
      </c>
      <c r="B1816" s="90" t="str">
        <f>IF(بيانات!B1816&lt;&gt;"",بيانات!B1816,"")</f>
        <v/>
      </c>
      <c r="C1816" s="90" t="str">
        <f>IF(بيانات!B1816&lt;&gt;"",بيانات!C1816,"")</f>
        <v/>
      </c>
      <c r="D1816" s="91" t="str">
        <f>IF(بيانات!B1816&lt;&gt;"",بيانات!J1816,"")</f>
        <v/>
      </c>
      <c r="E1816" s="92"/>
      <c r="F1816" s="93" t="str">
        <f t="shared" si="28"/>
        <v/>
      </c>
      <c r="G1816" s="94"/>
      <c r="H1816" s="95" t="str">
        <f>IF(بيانات!B1816&lt;&gt;"",بيانات!K1816,"")</f>
        <v/>
      </c>
      <c r="I1816" s="95" t="str">
        <f>IF(بيانات!B1816&lt;&gt;"",بيانات!P1816,"")</f>
        <v/>
      </c>
    </row>
    <row r="1817" spans="1:9" ht="21.75" customHeight="1">
      <c r="A1817" s="82" t="str">
        <f>IF(بيانات!B1817&lt;&gt;"",بيانات!A1817,"")</f>
        <v/>
      </c>
      <c r="B1817" s="83" t="str">
        <f>IF(بيانات!B1817&lt;&gt;"",بيانات!B1817,"")</f>
        <v/>
      </c>
      <c r="C1817" s="83" t="str">
        <f>IF(بيانات!B1817&lt;&gt;"",بيانات!C1817,"")</f>
        <v/>
      </c>
      <c r="D1817" s="84" t="str">
        <f>IF(بيانات!B1817&lt;&gt;"",بيانات!J1817,"")</f>
        <v/>
      </c>
      <c r="E1817" s="85"/>
      <c r="F1817" s="86" t="str">
        <f t="shared" si="28"/>
        <v/>
      </c>
      <c r="G1817" s="87"/>
      <c r="H1817" s="88" t="str">
        <f>IF(بيانات!B1817&lt;&gt;"",بيانات!K1817,"")</f>
        <v/>
      </c>
      <c r="I1817" s="88" t="str">
        <f>IF(بيانات!B1817&lt;&gt;"",بيانات!P1817,"")</f>
        <v/>
      </c>
    </row>
    <row r="1818" spans="1:9" ht="21.75" customHeight="1">
      <c r="A1818" s="89" t="str">
        <f>IF(بيانات!B1818&lt;&gt;"",بيانات!A1818,"")</f>
        <v/>
      </c>
      <c r="B1818" s="90" t="str">
        <f>IF(بيانات!B1818&lt;&gt;"",بيانات!B1818,"")</f>
        <v/>
      </c>
      <c r="C1818" s="90" t="str">
        <f>IF(بيانات!B1818&lt;&gt;"",بيانات!C1818,"")</f>
        <v/>
      </c>
      <c r="D1818" s="91" t="str">
        <f>IF(بيانات!B1818&lt;&gt;"",بيانات!J1818,"")</f>
        <v/>
      </c>
      <c r="E1818" s="92"/>
      <c r="F1818" s="93" t="str">
        <f t="shared" si="28"/>
        <v/>
      </c>
      <c r="G1818" s="94"/>
      <c r="H1818" s="95" t="str">
        <f>IF(بيانات!B1818&lt;&gt;"",بيانات!K1818,"")</f>
        <v/>
      </c>
      <c r="I1818" s="95" t="str">
        <f>IF(بيانات!B1818&lt;&gt;"",بيانات!P1818,"")</f>
        <v/>
      </c>
    </row>
    <row r="1819" spans="1:9" ht="21.75" customHeight="1">
      <c r="A1819" s="82" t="str">
        <f>IF(بيانات!B1819&lt;&gt;"",بيانات!A1819,"")</f>
        <v/>
      </c>
      <c r="B1819" s="83" t="str">
        <f>IF(بيانات!B1819&lt;&gt;"",بيانات!B1819,"")</f>
        <v/>
      </c>
      <c r="C1819" s="83" t="str">
        <f>IF(بيانات!B1819&lt;&gt;"",بيانات!C1819,"")</f>
        <v/>
      </c>
      <c r="D1819" s="84" t="str">
        <f>IF(بيانات!B1819&lt;&gt;"",بيانات!J1819,"")</f>
        <v/>
      </c>
      <c r="E1819" s="85"/>
      <c r="F1819" s="86" t="str">
        <f t="shared" si="28"/>
        <v/>
      </c>
      <c r="G1819" s="87"/>
      <c r="H1819" s="88" t="str">
        <f>IF(بيانات!B1819&lt;&gt;"",بيانات!K1819,"")</f>
        <v/>
      </c>
      <c r="I1819" s="88" t="str">
        <f>IF(بيانات!B1819&lt;&gt;"",بيانات!P1819,"")</f>
        <v/>
      </c>
    </row>
    <row r="1820" spans="1:9" ht="21.75" customHeight="1">
      <c r="A1820" s="89" t="str">
        <f>IF(بيانات!B1820&lt;&gt;"",بيانات!A1820,"")</f>
        <v/>
      </c>
      <c r="B1820" s="90" t="str">
        <f>IF(بيانات!B1820&lt;&gt;"",بيانات!B1820,"")</f>
        <v/>
      </c>
      <c r="C1820" s="90" t="str">
        <f>IF(بيانات!B1820&lt;&gt;"",بيانات!C1820,"")</f>
        <v/>
      </c>
      <c r="D1820" s="91" t="str">
        <f>IF(بيانات!B1820&lt;&gt;"",بيانات!J1820,"")</f>
        <v/>
      </c>
      <c r="E1820" s="92"/>
      <c r="F1820" s="93" t="str">
        <f t="shared" si="28"/>
        <v/>
      </c>
      <c r="G1820" s="94"/>
      <c r="H1820" s="95" t="str">
        <f>IF(بيانات!B1820&lt;&gt;"",بيانات!K1820,"")</f>
        <v/>
      </c>
      <c r="I1820" s="95" t="str">
        <f>IF(بيانات!B1820&lt;&gt;"",بيانات!P1820,"")</f>
        <v/>
      </c>
    </row>
    <row r="1821" spans="1:9" ht="21.75" customHeight="1">
      <c r="A1821" s="82" t="str">
        <f>IF(بيانات!B1821&lt;&gt;"",بيانات!A1821,"")</f>
        <v/>
      </c>
      <c r="B1821" s="83" t="str">
        <f>IF(بيانات!B1821&lt;&gt;"",بيانات!B1821,"")</f>
        <v/>
      </c>
      <c r="C1821" s="83" t="str">
        <f>IF(بيانات!B1821&lt;&gt;"",بيانات!C1821,"")</f>
        <v/>
      </c>
      <c r="D1821" s="84" t="str">
        <f>IF(بيانات!B1821&lt;&gt;"",بيانات!J1821,"")</f>
        <v/>
      </c>
      <c r="E1821" s="85"/>
      <c r="F1821" s="86" t="str">
        <f t="shared" si="28"/>
        <v/>
      </c>
      <c r="G1821" s="87"/>
      <c r="H1821" s="88" t="str">
        <f>IF(بيانات!B1821&lt;&gt;"",بيانات!K1821,"")</f>
        <v/>
      </c>
      <c r="I1821" s="88" t="str">
        <f>IF(بيانات!B1821&lt;&gt;"",بيانات!P1821,"")</f>
        <v/>
      </c>
    </row>
    <row r="1822" spans="1:9" ht="21.75" customHeight="1">
      <c r="A1822" s="89" t="str">
        <f>IF(بيانات!B1822&lt;&gt;"",بيانات!A1822,"")</f>
        <v/>
      </c>
      <c r="B1822" s="90" t="str">
        <f>IF(بيانات!B1822&lt;&gt;"",بيانات!B1822,"")</f>
        <v/>
      </c>
      <c r="C1822" s="90" t="str">
        <f>IF(بيانات!B1822&lt;&gt;"",بيانات!C1822,"")</f>
        <v/>
      </c>
      <c r="D1822" s="91" t="str">
        <f>IF(بيانات!B1822&lt;&gt;"",بيانات!J1822,"")</f>
        <v/>
      </c>
      <c r="E1822" s="92"/>
      <c r="F1822" s="93" t="str">
        <f t="shared" si="28"/>
        <v/>
      </c>
      <c r="G1822" s="94"/>
      <c r="H1822" s="95" t="str">
        <f>IF(بيانات!B1822&lt;&gt;"",بيانات!K1822,"")</f>
        <v/>
      </c>
      <c r="I1822" s="95" t="str">
        <f>IF(بيانات!B1822&lt;&gt;"",بيانات!P1822,"")</f>
        <v/>
      </c>
    </row>
    <row r="1823" spans="1:9" ht="21.75" customHeight="1">
      <c r="A1823" s="82" t="str">
        <f>IF(بيانات!B1823&lt;&gt;"",بيانات!A1823,"")</f>
        <v/>
      </c>
      <c r="B1823" s="83" t="str">
        <f>IF(بيانات!B1823&lt;&gt;"",بيانات!B1823,"")</f>
        <v/>
      </c>
      <c r="C1823" s="83" t="str">
        <f>IF(بيانات!B1823&lt;&gt;"",بيانات!C1823,"")</f>
        <v/>
      </c>
      <c r="D1823" s="84" t="str">
        <f>IF(بيانات!B1823&lt;&gt;"",بيانات!J1823,"")</f>
        <v/>
      </c>
      <c r="E1823" s="85"/>
      <c r="F1823" s="86" t="str">
        <f t="shared" si="28"/>
        <v/>
      </c>
      <c r="G1823" s="87"/>
      <c r="H1823" s="88" t="str">
        <f>IF(بيانات!B1823&lt;&gt;"",بيانات!K1823,"")</f>
        <v/>
      </c>
      <c r="I1823" s="88" t="str">
        <f>IF(بيانات!B1823&lt;&gt;"",بيانات!P1823,"")</f>
        <v/>
      </c>
    </row>
    <row r="1824" spans="1:9" ht="21.75" customHeight="1">
      <c r="A1824" s="89" t="str">
        <f>IF(بيانات!B1824&lt;&gt;"",بيانات!A1824,"")</f>
        <v/>
      </c>
      <c r="B1824" s="90" t="str">
        <f>IF(بيانات!B1824&lt;&gt;"",بيانات!B1824,"")</f>
        <v/>
      </c>
      <c r="C1824" s="90" t="str">
        <f>IF(بيانات!B1824&lt;&gt;"",بيانات!C1824,"")</f>
        <v/>
      </c>
      <c r="D1824" s="91" t="str">
        <f>IF(بيانات!B1824&lt;&gt;"",بيانات!J1824,"")</f>
        <v/>
      </c>
      <c r="E1824" s="92"/>
      <c r="F1824" s="93" t="str">
        <f t="shared" si="28"/>
        <v/>
      </c>
      <c r="G1824" s="94"/>
      <c r="H1824" s="95" t="str">
        <f>IF(بيانات!B1824&lt;&gt;"",بيانات!K1824,"")</f>
        <v/>
      </c>
      <c r="I1824" s="95" t="str">
        <f>IF(بيانات!B1824&lt;&gt;"",بيانات!P1824,"")</f>
        <v/>
      </c>
    </row>
    <row r="1825" spans="1:9" ht="21.75" customHeight="1">
      <c r="A1825" s="82" t="str">
        <f>IF(بيانات!B1825&lt;&gt;"",بيانات!A1825,"")</f>
        <v/>
      </c>
      <c r="B1825" s="83" t="str">
        <f>IF(بيانات!B1825&lt;&gt;"",بيانات!B1825,"")</f>
        <v/>
      </c>
      <c r="C1825" s="83" t="str">
        <f>IF(بيانات!B1825&lt;&gt;"",بيانات!C1825,"")</f>
        <v/>
      </c>
      <c r="D1825" s="84" t="str">
        <f>IF(بيانات!B1825&lt;&gt;"",بيانات!J1825,"")</f>
        <v/>
      </c>
      <c r="E1825" s="85"/>
      <c r="F1825" s="86" t="str">
        <f t="shared" si="28"/>
        <v/>
      </c>
      <c r="G1825" s="87"/>
      <c r="H1825" s="88" t="str">
        <f>IF(بيانات!B1825&lt;&gt;"",بيانات!K1825,"")</f>
        <v/>
      </c>
      <c r="I1825" s="88" t="str">
        <f>IF(بيانات!B1825&lt;&gt;"",بيانات!P1825,"")</f>
        <v/>
      </c>
    </row>
    <row r="1826" spans="1:9" ht="21.75" customHeight="1">
      <c r="A1826" s="89" t="str">
        <f>IF(بيانات!B1826&lt;&gt;"",بيانات!A1826,"")</f>
        <v/>
      </c>
      <c r="B1826" s="90" t="str">
        <f>IF(بيانات!B1826&lt;&gt;"",بيانات!B1826,"")</f>
        <v/>
      </c>
      <c r="C1826" s="90" t="str">
        <f>IF(بيانات!B1826&lt;&gt;"",بيانات!C1826,"")</f>
        <v/>
      </c>
      <c r="D1826" s="91" t="str">
        <f>IF(بيانات!B1826&lt;&gt;"",بيانات!J1826,"")</f>
        <v/>
      </c>
      <c r="E1826" s="92"/>
      <c r="F1826" s="93" t="str">
        <f t="shared" si="28"/>
        <v/>
      </c>
      <c r="G1826" s="94"/>
      <c r="H1826" s="95" t="str">
        <f>IF(بيانات!B1826&lt;&gt;"",بيانات!K1826,"")</f>
        <v/>
      </c>
      <c r="I1826" s="95" t="str">
        <f>IF(بيانات!B1826&lt;&gt;"",بيانات!P1826,"")</f>
        <v/>
      </c>
    </row>
    <row r="1827" spans="1:9" ht="21.75" customHeight="1">
      <c r="A1827" s="82" t="str">
        <f>IF(بيانات!B1827&lt;&gt;"",بيانات!A1827,"")</f>
        <v/>
      </c>
      <c r="B1827" s="83" t="str">
        <f>IF(بيانات!B1827&lt;&gt;"",بيانات!B1827,"")</f>
        <v/>
      </c>
      <c r="C1827" s="83" t="str">
        <f>IF(بيانات!B1827&lt;&gt;"",بيانات!C1827,"")</f>
        <v/>
      </c>
      <c r="D1827" s="84" t="str">
        <f>IF(بيانات!B1827&lt;&gt;"",بيانات!J1827,"")</f>
        <v/>
      </c>
      <c r="E1827" s="85"/>
      <c r="F1827" s="86" t="str">
        <f t="shared" si="28"/>
        <v/>
      </c>
      <c r="G1827" s="87"/>
      <c r="H1827" s="88" t="str">
        <f>IF(بيانات!B1827&lt;&gt;"",بيانات!K1827,"")</f>
        <v/>
      </c>
      <c r="I1827" s="88" t="str">
        <f>IF(بيانات!B1827&lt;&gt;"",بيانات!P1827,"")</f>
        <v/>
      </c>
    </row>
    <row r="1828" spans="1:9" ht="21.75" customHeight="1">
      <c r="A1828" s="89" t="str">
        <f>IF(بيانات!B1828&lt;&gt;"",بيانات!A1828,"")</f>
        <v/>
      </c>
      <c r="B1828" s="90" t="str">
        <f>IF(بيانات!B1828&lt;&gt;"",بيانات!B1828,"")</f>
        <v/>
      </c>
      <c r="C1828" s="90" t="str">
        <f>IF(بيانات!B1828&lt;&gt;"",بيانات!C1828,"")</f>
        <v/>
      </c>
      <c r="D1828" s="91" t="str">
        <f>IF(بيانات!B1828&lt;&gt;"",بيانات!J1828,"")</f>
        <v/>
      </c>
      <c r="E1828" s="92"/>
      <c r="F1828" s="93" t="str">
        <f t="shared" si="28"/>
        <v/>
      </c>
      <c r="G1828" s="94"/>
      <c r="H1828" s="95" t="str">
        <f>IF(بيانات!B1828&lt;&gt;"",بيانات!K1828,"")</f>
        <v/>
      </c>
      <c r="I1828" s="95" t="str">
        <f>IF(بيانات!B1828&lt;&gt;"",بيانات!P1828,"")</f>
        <v/>
      </c>
    </row>
    <row r="1829" spans="1:9" ht="21.75" customHeight="1">
      <c r="A1829" s="82" t="str">
        <f>IF(بيانات!B1829&lt;&gt;"",بيانات!A1829,"")</f>
        <v/>
      </c>
      <c r="B1829" s="83" t="str">
        <f>IF(بيانات!B1829&lt;&gt;"",بيانات!B1829,"")</f>
        <v/>
      </c>
      <c r="C1829" s="83" t="str">
        <f>IF(بيانات!B1829&lt;&gt;"",بيانات!C1829,"")</f>
        <v/>
      </c>
      <c r="D1829" s="84" t="str">
        <f>IF(بيانات!B1829&lt;&gt;"",بيانات!J1829,"")</f>
        <v/>
      </c>
      <c r="E1829" s="85"/>
      <c r="F1829" s="86" t="str">
        <f t="shared" si="28"/>
        <v/>
      </c>
      <c r="G1829" s="87"/>
      <c r="H1829" s="88" t="str">
        <f>IF(بيانات!B1829&lt;&gt;"",بيانات!K1829,"")</f>
        <v/>
      </c>
      <c r="I1829" s="88" t="str">
        <f>IF(بيانات!B1829&lt;&gt;"",بيانات!P1829,"")</f>
        <v/>
      </c>
    </row>
    <row r="1830" spans="1:9" ht="21.75" customHeight="1">
      <c r="A1830" s="89" t="str">
        <f>IF(بيانات!B1830&lt;&gt;"",بيانات!A1830,"")</f>
        <v/>
      </c>
      <c r="B1830" s="90" t="str">
        <f>IF(بيانات!B1830&lt;&gt;"",بيانات!B1830,"")</f>
        <v/>
      </c>
      <c r="C1830" s="90" t="str">
        <f>IF(بيانات!B1830&lt;&gt;"",بيانات!C1830,"")</f>
        <v/>
      </c>
      <c r="D1830" s="91" t="str">
        <f>IF(بيانات!B1830&lt;&gt;"",بيانات!J1830,"")</f>
        <v/>
      </c>
      <c r="E1830" s="92"/>
      <c r="F1830" s="93" t="str">
        <f t="shared" si="28"/>
        <v/>
      </c>
      <c r="G1830" s="94"/>
      <c r="H1830" s="95" t="str">
        <f>IF(بيانات!B1830&lt;&gt;"",بيانات!K1830,"")</f>
        <v/>
      </c>
      <c r="I1830" s="95" t="str">
        <f>IF(بيانات!B1830&lt;&gt;"",بيانات!P1830,"")</f>
        <v/>
      </c>
    </row>
    <row r="1831" spans="1:9" ht="21.75" customHeight="1">
      <c r="A1831" s="82" t="str">
        <f>IF(بيانات!B1831&lt;&gt;"",بيانات!A1831,"")</f>
        <v/>
      </c>
      <c r="B1831" s="83" t="str">
        <f>IF(بيانات!B1831&lt;&gt;"",بيانات!B1831,"")</f>
        <v/>
      </c>
      <c r="C1831" s="83" t="str">
        <f>IF(بيانات!B1831&lt;&gt;"",بيانات!C1831,"")</f>
        <v/>
      </c>
      <c r="D1831" s="84" t="str">
        <f>IF(بيانات!B1831&lt;&gt;"",بيانات!J1831,"")</f>
        <v/>
      </c>
      <c r="E1831" s="85"/>
      <c r="F1831" s="86" t="str">
        <f t="shared" si="28"/>
        <v/>
      </c>
      <c r="G1831" s="87"/>
      <c r="H1831" s="88" t="str">
        <f>IF(بيانات!B1831&lt;&gt;"",بيانات!K1831,"")</f>
        <v/>
      </c>
      <c r="I1831" s="88" t="str">
        <f>IF(بيانات!B1831&lt;&gt;"",بيانات!P1831,"")</f>
        <v/>
      </c>
    </row>
    <row r="1832" spans="1:9" ht="21.75" customHeight="1">
      <c r="A1832" s="89" t="str">
        <f>IF(بيانات!B1832&lt;&gt;"",بيانات!A1832,"")</f>
        <v/>
      </c>
      <c r="B1832" s="90" t="str">
        <f>IF(بيانات!B1832&lt;&gt;"",بيانات!B1832,"")</f>
        <v/>
      </c>
      <c r="C1832" s="90" t="str">
        <f>IF(بيانات!B1832&lt;&gt;"",بيانات!C1832,"")</f>
        <v/>
      </c>
      <c r="D1832" s="91" t="str">
        <f>IF(بيانات!B1832&lt;&gt;"",بيانات!J1832,"")</f>
        <v/>
      </c>
      <c r="E1832" s="92"/>
      <c r="F1832" s="93" t="str">
        <f t="shared" si="28"/>
        <v/>
      </c>
      <c r="G1832" s="94"/>
      <c r="H1832" s="95" t="str">
        <f>IF(بيانات!B1832&lt;&gt;"",بيانات!K1832,"")</f>
        <v/>
      </c>
      <c r="I1832" s="95" t="str">
        <f>IF(بيانات!B1832&lt;&gt;"",بيانات!P1832,"")</f>
        <v/>
      </c>
    </row>
    <row r="1833" spans="1:9" ht="21.75" customHeight="1">
      <c r="A1833" s="82" t="str">
        <f>IF(بيانات!B1833&lt;&gt;"",بيانات!A1833,"")</f>
        <v/>
      </c>
      <c r="B1833" s="83" t="str">
        <f>IF(بيانات!B1833&lt;&gt;"",بيانات!B1833,"")</f>
        <v/>
      </c>
      <c r="C1833" s="83" t="str">
        <f>IF(بيانات!B1833&lt;&gt;"",بيانات!C1833,"")</f>
        <v/>
      </c>
      <c r="D1833" s="84" t="str">
        <f>IF(بيانات!B1833&lt;&gt;"",بيانات!J1833,"")</f>
        <v/>
      </c>
      <c r="E1833" s="85"/>
      <c r="F1833" s="86" t="str">
        <f t="shared" si="28"/>
        <v/>
      </c>
      <c r="G1833" s="87"/>
      <c r="H1833" s="88" t="str">
        <f>IF(بيانات!B1833&lt;&gt;"",بيانات!K1833,"")</f>
        <v/>
      </c>
      <c r="I1833" s="88" t="str">
        <f>IF(بيانات!B1833&lt;&gt;"",بيانات!P1833,"")</f>
        <v/>
      </c>
    </row>
    <row r="1834" spans="1:9" ht="21.75" customHeight="1">
      <c r="A1834" s="89" t="str">
        <f>IF(بيانات!B1834&lt;&gt;"",بيانات!A1834,"")</f>
        <v/>
      </c>
      <c r="B1834" s="90" t="str">
        <f>IF(بيانات!B1834&lt;&gt;"",بيانات!B1834,"")</f>
        <v/>
      </c>
      <c r="C1834" s="90" t="str">
        <f>IF(بيانات!B1834&lt;&gt;"",بيانات!C1834,"")</f>
        <v/>
      </c>
      <c r="D1834" s="91" t="str">
        <f>IF(بيانات!B1834&lt;&gt;"",بيانات!J1834,"")</f>
        <v/>
      </c>
      <c r="E1834" s="92"/>
      <c r="F1834" s="93" t="str">
        <f t="shared" si="28"/>
        <v/>
      </c>
      <c r="G1834" s="94"/>
      <c r="H1834" s="95" t="str">
        <f>IF(بيانات!B1834&lt;&gt;"",بيانات!K1834,"")</f>
        <v/>
      </c>
      <c r="I1834" s="95" t="str">
        <f>IF(بيانات!B1834&lt;&gt;"",بيانات!P1834,"")</f>
        <v/>
      </c>
    </row>
    <row r="1835" spans="1:9" ht="21.75" customHeight="1">
      <c r="A1835" s="82" t="str">
        <f>IF(بيانات!B1835&lt;&gt;"",بيانات!A1835,"")</f>
        <v/>
      </c>
      <c r="B1835" s="83" t="str">
        <f>IF(بيانات!B1835&lt;&gt;"",بيانات!B1835,"")</f>
        <v/>
      </c>
      <c r="C1835" s="83" t="str">
        <f>IF(بيانات!B1835&lt;&gt;"",بيانات!C1835,"")</f>
        <v/>
      </c>
      <c r="D1835" s="84" t="str">
        <f>IF(بيانات!B1835&lt;&gt;"",بيانات!J1835,"")</f>
        <v/>
      </c>
      <c r="E1835" s="85"/>
      <c r="F1835" s="86" t="str">
        <f t="shared" si="28"/>
        <v/>
      </c>
      <c r="G1835" s="87"/>
      <c r="H1835" s="88" t="str">
        <f>IF(بيانات!B1835&lt;&gt;"",بيانات!K1835,"")</f>
        <v/>
      </c>
      <c r="I1835" s="88" t="str">
        <f>IF(بيانات!B1835&lt;&gt;"",بيانات!P1835,"")</f>
        <v/>
      </c>
    </row>
    <row r="1836" spans="1:9" ht="21.75" customHeight="1">
      <c r="A1836" s="89" t="str">
        <f>IF(بيانات!B1836&lt;&gt;"",بيانات!A1836,"")</f>
        <v/>
      </c>
      <c r="B1836" s="90" t="str">
        <f>IF(بيانات!B1836&lt;&gt;"",بيانات!B1836,"")</f>
        <v/>
      </c>
      <c r="C1836" s="90" t="str">
        <f>IF(بيانات!B1836&lt;&gt;"",بيانات!C1836,"")</f>
        <v/>
      </c>
      <c r="D1836" s="91" t="str">
        <f>IF(بيانات!B1836&lt;&gt;"",بيانات!J1836,"")</f>
        <v/>
      </c>
      <c r="E1836" s="92"/>
      <c r="F1836" s="93" t="str">
        <f t="shared" si="28"/>
        <v/>
      </c>
      <c r="G1836" s="94"/>
      <c r="H1836" s="95" t="str">
        <f>IF(بيانات!B1836&lt;&gt;"",بيانات!K1836,"")</f>
        <v/>
      </c>
      <c r="I1836" s="95" t="str">
        <f>IF(بيانات!B1836&lt;&gt;"",بيانات!P1836,"")</f>
        <v/>
      </c>
    </row>
    <row r="1837" spans="1:9" ht="21.75" customHeight="1">
      <c r="A1837" s="82" t="str">
        <f>IF(بيانات!B1837&lt;&gt;"",بيانات!A1837,"")</f>
        <v/>
      </c>
      <c r="B1837" s="83" t="str">
        <f>IF(بيانات!B1837&lt;&gt;"",بيانات!B1837,"")</f>
        <v/>
      </c>
      <c r="C1837" s="83" t="str">
        <f>IF(بيانات!B1837&lt;&gt;"",بيانات!C1837,"")</f>
        <v/>
      </c>
      <c r="D1837" s="84" t="str">
        <f>IF(بيانات!B1837&lt;&gt;"",بيانات!J1837,"")</f>
        <v/>
      </c>
      <c r="E1837" s="85"/>
      <c r="F1837" s="86" t="str">
        <f t="shared" si="28"/>
        <v/>
      </c>
      <c r="G1837" s="87"/>
      <c r="H1837" s="88" t="str">
        <f>IF(بيانات!B1837&lt;&gt;"",بيانات!K1837,"")</f>
        <v/>
      </c>
      <c r="I1837" s="88" t="str">
        <f>IF(بيانات!B1837&lt;&gt;"",بيانات!P1837,"")</f>
        <v/>
      </c>
    </row>
    <row r="1838" spans="1:9" ht="21.75" customHeight="1">
      <c r="A1838" s="89" t="str">
        <f>IF(بيانات!B1838&lt;&gt;"",بيانات!A1838,"")</f>
        <v/>
      </c>
      <c r="B1838" s="90" t="str">
        <f>IF(بيانات!B1838&lt;&gt;"",بيانات!B1838,"")</f>
        <v/>
      </c>
      <c r="C1838" s="90" t="str">
        <f>IF(بيانات!B1838&lt;&gt;"",بيانات!C1838,"")</f>
        <v/>
      </c>
      <c r="D1838" s="91" t="str">
        <f>IF(بيانات!B1838&lt;&gt;"",بيانات!J1838,"")</f>
        <v/>
      </c>
      <c r="E1838" s="92"/>
      <c r="F1838" s="93" t="str">
        <f t="shared" si="28"/>
        <v/>
      </c>
      <c r="G1838" s="94"/>
      <c r="H1838" s="95" t="str">
        <f>IF(بيانات!B1838&lt;&gt;"",بيانات!K1838,"")</f>
        <v/>
      </c>
      <c r="I1838" s="95" t="str">
        <f>IF(بيانات!B1838&lt;&gt;"",بيانات!P1838,"")</f>
        <v/>
      </c>
    </row>
    <row r="1839" spans="1:9" ht="21.75" customHeight="1">
      <c r="A1839" s="82" t="str">
        <f>IF(بيانات!B1839&lt;&gt;"",بيانات!A1839,"")</f>
        <v/>
      </c>
      <c r="B1839" s="83" t="str">
        <f>IF(بيانات!B1839&lt;&gt;"",بيانات!B1839,"")</f>
        <v/>
      </c>
      <c r="C1839" s="83" t="str">
        <f>IF(بيانات!B1839&lt;&gt;"",بيانات!C1839,"")</f>
        <v/>
      </c>
      <c r="D1839" s="84" t="str">
        <f>IF(بيانات!B1839&lt;&gt;"",بيانات!J1839,"")</f>
        <v/>
      </c>
      <c r="E1839" s="85"/>
      <c r="F1839" s="86" t="str">
        <f t="shared" si="28"/>
        <v/>
      </c>
      <c r="G1839" s="87"/>
      <c r="H1839" s="88" t="str">
        <f>IF(بيانات!B1839&lt;&gt;"",بيانات!K1839,"")</f>
        <v/>
      </c>
      <c r="I1839" s="88" t="str">
        <f>IF(بيانات!B1839&lt;&gt;"",بيانات!P1839,"")</f>
        <v/>
      </c>
    </row>
    <row r="1840" spans="1:9" ht="21.75" customHeight="1">
      <c r="A1840" s="89" t="str">
        <f>IF(بيانات!B1840&lt;&gt;"",بيانات!A1840,"")</f>
        <v/>
      </c>
      <c r="B1840" s="90" t="str">
        <f>IF(بيانات!B1840&lt;&gt;"",بيانات!B1840,"")</f>
        <v/>
      </c>
      <c r="C1840" s="90" t="str">
        <f>IF(بيانات!B1840&lt;&gt;"",بيانات!C1840,"")</f>
        <v/>
      </c>
      <c r="D1840" s="91" t="str">
        <f>IF(بيانات!B1840&lt;&gt;"",بيانات!J1840,"")</f>
        <v/>
      </c>
      <c r="E1840" s="92"/>
      <c r="F1840" s="93" t="str">
        <f t="shared" si="28"/>
        <v/>
      </c>
      <c r="G1840" s="94"/>
      <c r="H1840" s="95" t="str">
        <f>IF(بيانات!B1840&lt;&gt;"",بيانات!K1840,"")</f>
        <v/>
      </c>
      <c r="I1840" s="95" t="str">
        <f>IF(بيانات!B1840&lt;&gt;"",بيانات!P1840,"")</f>
        <v/>
      </c>
    </row>
    <row r="1841" spans="1:9" ht="21.75" customHeight="1">
      <c r="A1841" s="82" t="str">
        <f>IF(بيانات!B1841&lt;&gt;"",بيانات!A1841,"")</f>
        <v/>
      </c>
      <c r="B1841" s="83" t="str">
        <f>IF(بيانات!B1841&lt;&gt;"",بيانات!B1841,"")</f>
        <v/>
      </c>
      <c r="C1841" s="83" t="str">
        <f>IF(بيانات!B1841&lt;&gt;"",بيانات!C1841,"")</f>
        <v/>
      </c>
      <c r="D1841" s="84" t="str">
        <f>IF(بيانات!B1841&lt;&gt;"",بيانات!J1841,"")</f>
        <v/>
      </c>
      <c r="E1841" s="85"/>
      <c r="F1841" s="86" t="str">
        <f t="shared" si="28"/>
        <v/>
      </c>
      <c r="G1841" s="87"/>
      <c r="H1841" s="88" t="str">
        <f>IF(بيانات!B1841&lt;&gt;"",بيانات!K1841,"")</f>
        <v/>
      </c>
      <c r="I1841" s="88" t="str">
        <f>IF(بيانات!B1841&lt;&gt;"",بيانات!P1841,"")</f>
        <v/>
      </c>
    </row>
    <row r="1842" spans="1:9" ht="21.75" customHeight="1">
      <c r="A1842" s="89" t="str">
        <f>IF(بيانات!B1842&lt;&gt;"",بيانات!A1842,"")</f>
        <v/>
      </c>
      <c r="B1842" s="90" t="str">
        <f>IF(بيانات!B1842&lt;&gt;"",بيانات!B1842,"")</f>
        <v/>
      </c>
      <c r="C1842" s="90" t="str">
        <f>IF(بيانات!B1842&lt;&gt;"",بيانات!C1842,"")</f>
        <v/>
      </c>
      <c r="D1842" s="91" t="str">
        <f>IF(بيانات!B1842&lt;&gt;"",بيانات!J1842,"")</f>
        <v/>
      </c>
      <c r="E1842" s="92"/>
      <c r="F1842" s="93" t="str">
        <f t="shared" si="28"/>
        <v/>
      </c>
      <c r="G1842" s="94"/>
      <c r="H1842" s="95" t="str">
        <f>IF(بيانات!B1842&lt;&gt;"",بيانات!K1842,"")</f>
        <v/>
      </c>
      <c r="I1842" s="95" t="str">
        <f>IF(بيانات!B1842&lt;&gt;"",بيانات!P1842,"")</f>
        <v/>
      </c>
    </row>
    <row r="1843" spans="1:9" ht="21.75" customHeight="1">
      <c r="A1843" s="82" t="str">
        <f>IF(بيانات!B1843&lt;&gt;"",بيانات!A1843,"")</f>
        <v/>
      </c>
      <c r="B1843" s="83" t="str">
        <f>IF(بيانات!B1843&lt;&gt;"",بيانات!B1843,"")</f>
        <v/>
      </c>
      <c r="C1843" s="83" t="str">
        <f>IF(بيانات!B1843&lt;&gt;"",بيانات!C1843,"")</f>
        <v/>
      </c>
      <c r="D1843" s="84" t="str">
        <f>IF(بيانات!B1843&lt;&gt;"",بيانات!J1843,"")</f>
        <v/>
      </c>
      <c r="E1843" s="85"/>
      <c r="F1843" s="86" t="str">
        <f t="shared" si="28"/>
        <v/>
      </c>
      <c r="G1843" s="87"/>
      <c r="H1843" s="88" t="str">
        <f>IF(بيانات!B1843&lt;&gt;"",بيانات!K1843,"")</f>
        <v/>
      </c>
      <c r="I1843" s="88" t="str">
        <f>IF(بيانات!B1843&lt;&gt;"",بيانات!P1843,"")</f>
        <v/>
      </c>
    </row>
    <row r="1844" spans="1:9" ht="21.75" customHeight="1">
      <c r="A1844" s="89" t="str">
        <f>IF(بيانات!B1844&lt;&gt;"",بيانات!A1844,"")</f>
        <v/>
      </c>
      <c r="B1844" s="90" t="str">
        <f>IF(بيانات!B1844&lt;&gt;"",بيانات!B1844,"")</f>
        <v/>
      </c>
      <c r="C1844" s="90" t="str">
        <f>IF(بيانات!B1844&lt;&gt;"",بيانات!C1844,"")</f>
        <v/>
      </c>
      <c r="D1844" s="91" t="str">
        <f>IF(بيانات!B1844&lt;&gt;"",بيانات!J1844,"")</f>
        <v/>
      </c>
      <c r="E1844" s="92"/>
      <c r="F1844" s="93" t="str">
        <f t="shared" si="28"/>
        <v/>
      </c>
      <c r="G1844" s="94"/>
      <c r="H1844" s="95" t="str">
        <f>IF(بيانات!B1844&lt;&gt;"",بيانات!K1844,"")</f>
        <v/>
      </c>
      <c r="I1844" s="95" t="str">
        <f>IF(بيانات!B1844&lt;&gt;"",بيانات!P1844,"")</f>
        <v/>
      </c>
    </row>
    <row r="1845" spans="1:9" ht="21.75" customHeight="1">
      <c r="A1845" s="82" t="str">
        <f>IF(بيانات!B1845&lt;&gt;"",بيانات!A1845,"")</f>
        <v/>
      </c>
      <c r="B1845" s="83" t="str">
        <f>IF(بيانات!B1845&lt;&gt;"",بيانات!B1845,"")</f>
        <v/>
      </c>
      <c r="C1845" s="83" t="str">
        <f>IF(بيانات!B1845&lt;&gt;"",بيانات!C1845,"")</f>
        <v/>
      </c>
      <c r="D1845" s="84" t="str">
        <f>IF(بيانات!B1845&lt;&gt;"",بيانات!J1845,"")</f>
        <v/>
      </c>
      <c r="E1845" s="85"/>
      <c r="F1845" s="86" t="str">
        <f t="shared" si="28"/>
        <v/>
      </c>
      <c r="G1845" s="87"/>
      <c r="H1845" s="88" t="str">
        <f>IF(بيانات!B1845&lt;&gt;"",بيانات!K1845,"")</f>
        <v/>
      </c>
      <c r="I1845" s="88" t="str">
        <f>IF(بيانات!B1845&lt;&gt;"",بيانات!P1845,"")</f>
        <v/>
      </c>
    </row>
    <row r="1846" spans="1:9" ht="21.75" customHeight="1">
      <c r="A1846" s="89" t="str">
        <f>IF(بيانات!B1846&lt;&gt;"",بيانات!A1846,"")</f>
        <v/>
      </c>
      <c r="B1846" s="90" t="str">
        <f>IF(بيانات!B1846&lt;&gt;"",بيانات!B1846,"")</f>
        <v/>
      </c>
      <c r="C1846" s="90" t="str">
        <f>IF(بيانات!B1846&lt;&gt;"",بيانات!C1846,"")</f>
        <v/>
      </c>
      <c r="D1846" s="91" t="str">
        <f>IF(بيانات!B1846&lt;&gt;"",بيانات!J1846,"")</f>
        <v/>
      </c>
      <c r="E1846" s="92"/>
      <c r="F1846" s="93" t="str">
        <f t="shared" si="28"/>
        <v/>
      </c>
      <c r="G1846" s="94"/>
      <c r="H1846" s="95" t="str">
        <f>IF(بيانات!B1846&lt;&gt;"",بيانات!K1846,"")</f>
        <v/>
      </c>
      <c r="I1846" s="95" t="str">
        <f>IF(بيانات!B1846&lt;&gt;"",بيانات!P1846,"")</f>
        <v/>
      </c>
    </row>
    <row r="1847" spans="1:9" ht="21.75" customHeight="1">
      <c r="A1847" s="82" t="str">
        <f>IF(بيانات!B1847&lt;&gt;"",بيانات!A1847,"")</f>
        <v/>
      </c>
      <c r="B1847" s="83" t="str">
        <f>IF(بيانات!B1847&lt;&gt;"",بيانات!B1847,"")</f>
        <v/>
      </c>
      <c r="C1847" s="83" t="str">
        <f>IF(بيانات!B1847&lt;&gt;"",بيانات!C1847,"")</f>
        <v/>
      </c>
      <c r="D1847" s="84" t="str">
        <f>IF(بيانات!B1847&lt;&gt;"",بيانات!J1847,"")</f>
        <v/>
      </c>
      <c r="E1847" s="85"/>
      <c r="F1847" s="86" t="str">
        <f t="shared" si="28"/>
        <v/>
      </c>
      <c r="G1847" s="87"/>
      <c r="H1847" s="88" t="str">
        <f>IF(بيانات!B1847&lt;&gt;"",بيانات!K1847,"")</f>
        <v/>
      </c>
      <c r="I1847" s="88" t="str">
        <f>IF(بيانات!B1847&lt;&gt;"",بيانات!P1847,"")</f>
        <v/>
      </c>
    </row>
    <row r="1848" spans="1:9" ht="21.75" customHeight="1">
      <c r="A1848" s="89" t="str">
        <f>IF(بيانات!B1848&lt;&gt;"",بيانات!A1848,"")</f>
        <v/>
      </c>
      <c r="B1848" s="90" t="str">
        <f>IF(بيانات!B1848&lt;&gt;"",بيانات!B1848,"")</f>
        <v/>
      </c>
      <c r="C1848" s="90" t="str">
        <f>IF(بيانات!B1848&lt;&gt;"",بيانات!C1848,"")</f>
        <v/>
      </c>
      <c r="D1848" s="91" t="str">
        <f>IF(بيانات!B1848&lt;&gt;"",بيانات!J1848,"")</f>
        <v/>
      </c>
      <c r="E1848" s="92"/>
      <c r="F1848" s="93" t="str">
        <f t="shared" si="28"/>
        <v/>
      </c>
      <c r="G1848" s="94"/>
      <c r="H1848" s="95" t="str">
        <f>IF(بيانات!B1848&lt;&gt;"",بيانات!K1848,"")</f>
        <v/>
      </c>
      <c r="I1848" s="95" t="str">
        <f>IF(بيانات!B1848&lt;&gt;"",بيانات!P1848,"")</f>
        <v/>
      </c>
    </row>
    <row r="1849" spans="1:9" ht="21.75" customHeight="1">
      <c r="A1849" s="82" t="str">
        <f>IF(بيانات!B1849&lt;&gt;"",بيانات!A1849,"")</f>
        <v/>
      </c>
      <c r="B1849" s="83" t="str">
        <f>IF(بيانات!B1849&lt;&gt;"",بيانات!B1849,"")</f>
        <v/>
      </c>
      <c r="C1849" s="83" t="str">
        <f>IF(بيانات!B1849&lt;&gt;"",بيانات!C1849,"")</f>
        <v/>
      </c>
      <c r="D1849" s="84" t="str">
        <f>IF(بيانات!B1849&lt;&gt;"",بيانات!J1849,"")</f>
        <v/>
      </c>
      <c r="E1849" s="85"/>
      <c r="F1849" s="86" t="str">
        <f t="shared" si="28"/>
        <v/>
      </c>
      <c r="G1849" s="87"/>
      <c r="H1849" s="88" t="str">
        <f>IF(بيانات!B1849&lt;&gt;"",بيانات!K1849,"")</f>
        <v/>
      </c>
      <c r="I1849" s="88" t="str">
        <f>IF(بيانات!B1849&lt;&gt;"",بيانات!P1849,"")</f>
        <v/>
      </c>
    </row>
    <row r="1850" spans="1:9" ht="21.75" customHeight="1">
      <c r="A1850" s="89" t="str">
        <f>IF(بيانات!B1850&lt;&gt;"",بيانات!A1850,"")</f>
        <v/>
      </c>
      <c r="B1850" s="90" t="str">
        <f>IF(بيانات!B1850&lt;&gt;"",بيانات!B1850,"")</f>
        <v/>
      </c>
      <c r="C1850" s="90" t="str">
        <f>IF(بيانات!B1850&lt;&gt;"",بيانات!C1850,"")</f>
        <v/>
      </c>
      <c r="D1850" s="91" t="str">
        <f>IF(بيانات!B1850&lt;&gt;"",بيانات!J1850,"")</f>
        <v/>
      </c>
      <c r="E1850" s="92"/>
      <c r="F1850" s="93" t="str">
        <f t="shared" si="28"/>
        <v/>
      </c>
      <c r="G1850" s="94"/>
      <c r="H1850" s="95" t="str">
        <f>IF(بيانات!B1850&lt;&gt;"",بيانات!K1850,"")</f>
        <v/>
      </c>
      <c r="I1850" s="95" t="str">
        <f>IF(بيانات!B1850&lt;&gt;"",بيانات!P1850,"")</f>
        <v/>
      </c>
    </row>
    <row r="1851" spans="1:9" ht="21.75" customHeight="1">
      <c r="A1851" s="82" t="str">
        <f>IF(بيانات!B1851&lt;&gt;"",بيانات!A1851,"")</f>
        <v/>
      </c>
      <c r="B1851" s="83" t="str">
        <f>IF(بيانات!B1851&lt;&gt;"",بيانات!B1851,"")</f>
        <v/>
      </c>
      <c r="C1851" s="83" t="str">
        <f>IF(بيانات!B1851&lt;&gt;"",بيانات!C1851,"")</f>
        <v/>
      </c>
      <c r="D1851" s="84" t="str">
        <f>IF(بيانات!B1851&lt;&gt;"",بيانات!J1851,"")</f>
        <v/>
      </c>
      <c r="E1851" s="85"/>
      <c r="F1851" s="86" t="str">
        <f t="shared" si="28"/>
        <v/>
      </c>
      <c r="G1851" s="87"/>
      <c r="H1851" s="88" t="str">
        <f>IF(بيانات!B1851&lt;&gt;"",بيانات!K1851,"")</f>
        <v/>
      </c>
      <c r="I1851" s="88" t="str">
        <f>IF(بيانات!B1851&lt;&gt;"",بيانات!P1851,"")</f>
        <v/>
      </c>
    </row>
    <row r="1852" spans="1:9" ht="21.75" customHeight="1">
      <c r="A1852" s="89" t="str">
        <f>IF(بيانات!B1852&lt;&gt;"",بيانات!A1852,"")</f>
        <v/>
      </c>
      <c r="B1852" s="90" t="str">
        <f>IF(بيانات!B1852&lt;&gt;"",بيانات!B1852,"")</f>
        <v/>
      </c>
      <c r="C1852" s="90" t="str">
        <f>IF(بيانات!B1852&lt;&gt;"",بيانات!C1852,"")</f>
        <v/>
      </c>
      <c r="D1852" s="91" t="str">
        <f>IF(بيانات!B1852&lt;&gt;"",بيانات!J1852,"")</f>
        <v/>
      </c>
      <c r="E1852" s="92"/>
      <c r="F1852" s="93" t="str">
        <f t="shared" si="28"/>
        <v/>
      </c>
      <c r="G1852" s="94"/>
      <c r="H1852" s="95" t="str">
        <f>IF(بيانات!B1852&lt;&gt;"",بيانات!K1852,"")</f>
        <v/>
      </c>
      <c r="I1852" s="95" t="str">
        <f>IF(بيانات!B1852&lt;&gt;"",بيانات!P1852,"")</f>
        <v/>
      </c>
    </row>
    <row r="1853" spans="1:9" ht="21.75" customHeight="1">
      <c r="A1853" s="82" t="str">
        <f>IF(بيانات!B1853&lt;&gt;"",بيانات!A1853,"")</f>
        <v/>
      </c>
      <c r="B1853" s="83" t="str">
        <f>IF(بيانات!B1853&lt;&gt;"",بيانات!B1853,"")</f>
        <v/>
      </c>
      <c r="C1853" s="83" t="str">
        <f>IF(بيانات!B1853&lt;&gt;"",بيانات!C1853,"")</f>
        <v/>
      </c>
      <c r="D1853" s="84" t="str">
        <f>IF(بيانات!B1853&lt;&gt;"",بيانات!J1853,"")</f>
        <v/>
      </c>
      <c r="E1853" s="85"/>
      <c r="F1853" s="86" t="str">
        <f t="shared" si="28"/>
        <v/>
      </c>
      <c r="G1853" s="87"/>
      <c r="H1853" s="88" t="str">
        <f>IF(بيانات!B1853&lt;&gt;"",بيانات!K1853,"")</f>
        <v/>
      </c>
      <c r="I1853" s="88" t="str">
        <f>IF(بيانات!B1853&lt;&gt;"",بيانات!P1853,"")</f>
        <v/>
      </c>
    </row>
    <row r="1854" spans="1:9" ht="21.75" customHeight="1">
      <c r="A1854" s="89" t="str">
        <f>IF(بيانات!B1854&lt;&gt;"",بيانات!A1854,"")</f>
        <v/>
      </c>
      <c r="B1854" s="90" t="str">
        <f>IF(بيانات!B1854&lt;&gt;"",بيانات!B1854,"")</f>
        <v/>
      </c>
      <c r="C1854" s="90" t="str">
        <f>IF(بيانات!B1854&lt;&gt;"",بيانات!C1854,"")</f>
        <v/>
      </c>
      <c r="D1854" s="91" t="str">
        <f>IF(بيانات!B1854&lt;&gt;"",بيانات!J1854,"")</f>
        <v/>
      </c>
      <c r="E1854" s="92"/>
      <c r="F1854" s="93" t="str">
        <f t="shared" si="28"/>
        <v/>
      </c>
      <c r="G1854" s="94"/>
      <c r="H1854" s="95" t="str">
        <f>IF(بيانات!B1854&lt;&gt;"",بيانات!K1854,"")</f>
        <v/>
      </c>
      <c r="I1854" s="95" t="str">
        <f>IF(بيانات!B1854&lt;&gt;"",بيانات!P1854,"")</f>
        <v/>
      </c>
    </row>
    <row r="1855" spans="1:9" ht="21.75" customHeight="1">
      <c r="A1855" s="82" t="str">
        <f>IF(بيانات!B1855&lt;&gt;"",بيانات!A1855,"")</f>
        <v/>
      </c>
      <c r="B1855" s="83" t="str">
        <f>IF(بيانات!B1855&lt;&gt;"",بيانات!B1855,"")</f>
        <v/>
      </c>
      <c r="C1855" s="83" t="str">
        <f>IF(بيانات!B1855&lt;&gt;"",بيانات!C1855,"")</f>
        <v/>
      </c>
      <c r="D1855" s="84" t="str">
        <f>IF(بيانات!B1855&lt;&gt;"",بيانات!J1855,"")</f>
        <v/>
      </c>
      <c r="E1855" s="85"/>
      <c r="F1855" s="86" t="str">
        <f t="shared" si="28"/>
        <v/>
      </c>
      <c r="G1855" s="87"/>
      <c r="H1855" s="88" t="str">
        <f>IF(بيانات!B1855&lt;&gt;"",بيانات!K1855,"")</f>
        <v/>
      </c>
      <c r="I1855" s="88" t="str">
        <f>IF(بيانات!B1855&lt;&gt;"",بيانات!P1855,"")</f>
        <v/>
      </c>
    </row>
    <row r="1856" spans="1:9" ht="21.75" customHeight="1">
      <c r="A1856" s="89" t="str">
        <f>IF(بيانات!B1856&lt;&gt;"",بيانات!A1856,"")</f>
        <v/>
      </c>
      <c r="B1856" s="90" t="str">
        <f>IF(بيانات!B1856&lt;&gt;"",بيانات!B1856,"")</f>
        <v/>
      </c>
      <c r="C1856" s="90" t="str">
        <f>IF(بيانات!B1856&lt;&gt;"",بيانات!C1856,"")</f>
        <v/>
      </c>
      <c r="D1856" s="91" t="str">
        <f>IF(بيانات!B1856&lt;&gt;"",بيانات!J1856,"")</f>
        <v/>
      </c>
      <c r="E1856" s="92"/>
      <c r="F1856" s="93" t="str">
        <f t="shared" si="28"/>
        <v/>
      </c>
      <c r="G1856" s="94"/>
      <c r="H1856" s="95" t="str">
        <f>IF(بيانات!B1856&lt;&gt;"",بيانات!K1856,"")</f>
        <v/>
      </c>
      <c r="I1856" s="95" t="str">
        <f>IF(بيانات!B1856&lt;&gt;"",بيانات!P1856,"")</f>
        <v/>
      </c>
    </row>
    <row r="1857" spans="1:9" ht="21.75" customHeight="1">
      <c r="A1857" s="82" t="str">
        <f>IF(بيانات!B1857&lt;&gt;"",بيانات!A1857,"")</f>
        <v/>
      </c>
      <c r="B1857" s="83" t="str">
        <f>IF(بيانات!B1857&lt;&gt;"",بيانات!B1857,"")</f>
        <v/>
      </c>
      <c r="C1857" s="83" t="str">
        <f>IF(بيانات!B1857&lt;&gt;"",بيانات!C1857,"")</f>
        <v/>
      </c>
      <c r="D1857" s="84" t="str">
        <f>IF(بيانات!B1857&lt;&gt;"",بيانات!J1857,"")</f>
        <v/>
      </c>
      <c r="E1857" s="85"/>
      <c r="F1857" s="86" t="str">
        <f t="shared" si="28"/>
        <v/>
      </c>
      <c r="G1857" s="87"/>
      <c r="H1857" s="88" t="str">
        <f>IF(بيانات!B1857&lt;&gt;"",بيانات!K1857,"")</f>
        <v/>
      </c>
      <c r="I1857" s="88" t="str">
        <f>IF(بيانات!B1857&lt;&gt;"",بيانات!P1857,"")</f>
        <v/>
      </c>
    </row>
    <row r="1858" spans="1:9" ht="21.75" customHeight="1">
      <c r="A1858" s="89" t="str">
        <f>IF(بيانات!B1858&lt;&gt;"",بيانات!A1858,"")</f>
        <v/>
      </c>
      <c r="B1858" s="90" t="str">
        <f>IF(بيانات!B1858&lt;&gt;"",بيانات!B1858,"")</f>
        <v/>
      </c>
      <c r="C1858" s="90" t="str">
        <f>IF(بيانات!B1858&lt;&gt;"",بيانات!C1858,"")</f>
        <v/>
      </c>
      <c r="D1858" s="91" t="str">
        <f>IF(بيانات!B1858&lt;&gt;"",بيانات!J1858,"")</f>
        <v/>
      </c>
      <c r="E1858" s="92"/>
      <c r="F1858" s="93" t="str">
        <f t="shared" si="28"/>
        <v/>
      </c>
      <c r="G1858" s="94"/>
      <c r="H1858" s="95" t="str">
        <f>IF(بيانات!B1858&lt;&gt;"",بيانات!K1858,"")</f>
        <v/>
      </c>
      <c r="I1858" s="95" t="str">
        <f>IF(بيانات!B1858&lt;&gt;"",بيانات!P1858,"")</f>
        <v/>
      </c>
    </row>
    <row r="1859" spans="1:9" ht="21.75" customHeight="1">
      <c r="A1859" s="82" t="str">
        <f>IF(بيانات!B1859&lt;&gt;"",بيانات!A1859,"")</f>
        <v/>
      </c>
      <c r="B1859" s="83" t="str">
        <f>IF(بيانات!B1859&lt;&gt;"",بيانات!B1859,"")</f>
        <v/>
      </c>
      <c r="C1859" s="83" t="str">
        <f>IF(بيانات!B1859&lt;&gt;"",بيانات!C1859,"")</f>
        <v/>
      </c>
      <c r="D1859" s="84" t="str">
        <f>IF(بيانات!B1859&lt;&gt;"",بيانات!J1859,"")</f>
        <v/>
      </c>
      <c r="E1859" s="85"/>
      <c r="F1859" s="86" t="str">
        <f t="shared" ref="F1859:F1922" si="29">IF(E1859="","",E1859+30)</f>
        <v/>
      </c>
      <c r="G1859" s="87"/>
      <c r="H1859" s="88" t="str">
        <f>IF(بيانات!B1859&lt;&gt;"",بيانات!K1859,"")</f>
        <v/>
      </c>
      <c r="I1859" s="88" t="str">
        <f>IF(بيانات!B1859&lt;&gt;"",بيانات!P1859,"")</f>
        <v/>
      </c>
    </row>
    <row r="1860" spans="1:9" ht="21.75" customHeight="1">
      <c r="A1860" s="89" t="str">
        <f>IF(بيانات!B1860&lt;&gt;"",بيانات!A1860,"")</f>
        <v/>
      </c>
      <c r="B1860" s="90" t="str">
        <f>IF(بيانات!B1860&lt;&gt;"",بيانات!B1860,"")</f>
        <v/>
      </c>
      <c r="C1860" s="90" t="str">
        <f>IF(بيانات!B1860&lt;&gt;"",بيانات!C1860,"")</f>
        <v/>
      </c>
      <c r="D1860" s="91" t="str">
        <f>IF(بيانات!B1860&lt;&gt;"",بيانات!J1860,"")</f>
        <v/>
      </c>
      <c r="E1860" s="92"/>
      <c r="F1860" s="93" t="str">
        <f t="shared" si="29"/>
        <v/>
      </c>
      <c r="G1860" s="94"/>
      <c r="H1860" s="95" t="str">
        <f>IF(بيانات!B1860&lt;&gt;"",بيانات!K1860,"")</f>
        <v/>
      </c>
      <c r="I1860" s="95" t="str">
        <f>IF(بيانات!B1860&lt;&gt;"",بيانات!P1860,"")</f>
        <v/>
      </c>
    </row>
    <row r="1861" spans="1:9" ht="21.75" customHeight="1">
      <c r="A1861" s="82" t="str">
        <f>IF(بيانات!B1861&lt;&gt;"",بيانات!A1861,"")</f>
        <v/>
      </c>
      <c r="B1861" s="83" t="str">
        <f>IF(بيانات!B1861&lt;&gt;"",بيانات!B1861,"")</f>
        <v/>
      </c>
      <c r="C1861" s="83" t="str">
        <f>IF(بيانات!B1861&lt;&gt;"",بيانات!C1861,"")</f>
        <v/>
      </c>
      <c r="D1861" s="84" t="str">
        <f>IF(بيانات!B1861&lt;&gt;"",بيانات!J1861,"")</f>
        <v/>
      </c>
      <c r="E1861" s="85"/>
      <c r="F1861" s="86" t="str">
        <f t="shared" si="29"/>
        <v/>
      </c>
      <c r="G1861" s="87"/>
      <c r="H1861" s="88" t="str">
        <f>IF(بيانات!B1861&lt;&gt;"",بيانات!K1861,"")</f>
        <v/>
      </c>
      <c r="I1861" s="88" t="str">
        <f>IF(بيانات!B1861&lt;&gt;"",بيانات!P1861,"")</f>
        <v/>
      </c>
    </row>
    <row r="1862" spans="1:9" ht="21.75" customHeight="1">
      <c r="A1862" s="89" t="str">
        <f>IF(بيانات!B1862&lt;&gt;"",بيانات!A1862,"")</f>
        <v/>
      </c>
      <c r="B1862" s="90" t="str">
        <f>IF(بيانات!B1862&lt;&gt;"",بيانات!B1862,"")</f>
        <v/>
      </c>
      <c r="C1862" s="90" t="str">
        <f>IF(بيانات!B1862&lt;&gt;"",بيانات!C1862,"")</f>
        <v/>
      </c>
      <c r="D1862" s="91" t="str">
        <f>IF(بيانات!B1862&lt;&gt;"",بيانات!J1862,"")</f>
        <v/>
      </c>
      <c r="E1862" s="92"/>
      <c r="F1862" s="93" t="str">
        <f t="shared" si="29"/>
        <v/>
      </c>
      <c r="G1862" s="94"/>
      <c r="H1862" s="95" t="str">
        <f>IF(بيانات!B1862&lt;&gt;"",بيانات!K1862,"")</f>
        <v/>
      </c>
      <c r="I1862" s="95" t="str">
        <f>IF(بيانات!B1862&lt;&gt;"",بيانات!P1862,"")</f>
        <v/>
      </c>
    </row>
    <row r="1863" spans="1:9" ht="21.75" customHeight="1">
      <c r="A1863" s="82" t="str">
        <f>IF(بيانات!B1863&lt;&gt;"",بيانات!A1863,"")</f>
        <v/>
      </c>
      <c r="B1863" s="83" t="str">
        <f>IF(بيانات!B1863&lt;&gt;"",بيانات!B1863,"")</f>
        <v/>
      </c>
      <c r="C1863" s="83" t="str">
        <f>IF(بيانات!B1863&lt;&gt;"",بيانات!C1863,"")</f>
        <v/>
      </c>
      <c r="D1863" s="84" t="str">
        <f>IF(بيانات!B1863&lt;&gt;"",بيانات!J1863,"")</f>
        <v/>
      </c>
      <c r="E1863" s="85"/>
      <c r="F1863" s="86" t="str">
        <f t="shared" si="29"/>
        <v/>
      </c>
      <c r="G1863" s="87"/>
      <c r="H1863" s="88" t="str">
        <f>IF(بيانات!B1863&lt;&gt;"",بيانات!K1863,"")</f>
        <v/>
      </c>
      <c r="I1863" s="88" t="str">
        <f>IF(بيانات!B1863&lt;&gt;"",بيانات!P1863,"")</f>
        <v/>
      </c>
    </row>
    <row r="1864" spans="1:9" ht="21.75" customHeight="1">
      <c r="A1864" s="89" t="str">
        <f>IF(بيانات!B1864&lt;&gt;"",بيانات!A1864,"")</f>
        <v/>
      </c>
      <c r="B1864" s="90" t="str">
        <f>IF(بيانات!B1864&lt;&gt;"",بيانات!B1864,"")</f>
        <v/>
      </c>
      <c r="C1864" s="90" t="str">
        <f>IF(بيانات!B1864&lt;&gt;"",بيانات!C1864,"")</f>
        <v/>
      </c>
      <c r="D1864" s="91" t="str">
        <f>IF(بيانات!B1864&lt;&gt;"",بيانات!J1864,"")</f>
        <v/>
      </c>
      <c r="E1864" s="92"/>
      <c r="F1864" s="93" t="str">
        <f t="shared" si="29"/>
        <v/>
      </c>
      <c r="G1864" s="94"/>
      <c r="H1864" s="95" t="str">
        <f>IF(بيانات!B1864&lt;&gt;"",بيانات!K1864,"")</f>
        <v/>
      </c>
      <c r="I1864" s="95" t="str">
        <f>IF(بيانات!B1864&lt;&gt;"",بيانات!P1864,"")</f>
        <v/>
      </c>
    </row>
    <row r="1865" spans="1:9" ht="21.75" customHeight="1">
      <c r="A1865" s="82" t="str">
        <f>IF(بيانات!B1865&lt;&gt;"",بيانات!A1865,"")</f>
        <v/>
      </c>
      <c r="B1865" s="83" t="str">
        <f>IF(بيانات!B1865&lt;&gt;"",بيانات!B1865,"")</f>
        <v/>
      </c>
      <c r="C1865" s="83" t="str">
        <f>IF(بيانات!B1865&lt;&gt;"",بيانات!C1865,"")</f>
        <v/>
      </c>
      <c r="D1865" s="84" t="str">
        <f>IF(بيانات!B1865&lt;&gt;"",بيانات!J1865,"")</f>
        <v/>
      </c>
      <c r="E1865" s="85"/>
      <c r="F1865" s="86" t="str">
        <f t="shared" si="29"/>
        <v/>
      </c>
      <c r="G1865" s="87"/>
      <c r="H1865" s="88" t="str">
        <f>IF(بيانات!B1865&lt;&gt;"",بيانات!K1865,"")</f>
        <v/>
      </c>
      <c r="I1865" s="88" t="str">
        <f>IF(بيانات!B1865&lt;&gt;"",بيانات!P1865,"")</f>
        <v/>
      </c>
    </row>
    <row r="1866" spans="1:9" ht="21.75" customHeight="1">
      <c r="A1866" s="89" t="str">
        <f>IF(بيانات!B1866&lt;&gt;"",بيانات!A1866,"")</f>
        <v/>
      </c>
      <c r="B1866" s="90" t="str">
        <f>IF(بيانات!B1866&lt;&gt;"",بيانات!B1866,"")</f>
        <v/>
      </c>
      <c r="C1866" s="90" t="str">
        <f>IF(بيانات!B1866&lt;&gt;"",بيانات!C1866,"")</f>
        <v/>
      </c>
      <c r="D1866" s="91" t="str">
        <f>IF(بيانات!B1866&lt;&gt;"",بيانات!J1866,"")</f>
        <v/>
      </c>
      <c r="E1866" s="92"/>
      <c r="F1866" s="93" t="str">
        <f t="shared" si="29"/>
        <v/>
      </c>
      <c r="G1866" s="94"/>
      <c r="H1866" s="95" t="str">
        <f>IF(بيانات!B1866&lt;&gt;"",بيانات!K1866,"")</f>
        <v/>
      </c>
      <c r="I1866" s="95" t="str">
        <f>IF(بيانات!B1866&lt;&gt;"",بيانات!P1866,"")</f>
        <v/>
      </c>
    </row>
    <row r="1867" spans="1:9" ht="21.75" customHeight="1">
      <c r="A1867" s="82" t="str">
        <f>IF(بيانات!B1867&lt;&gt;"",بيانات!A1867,"")</f>
        <v/>
      </c>
      <c r="B1867" s="83" t="str">
        <f>IF(بيانات!B1867&lt;&gt;"",بيانات!B1867,"")</f>
        <v/>
      </c>
      <c r="C1867" s="83" t="str">
        <f>IF(بيانات!B1867&lt;&gt;"",بيانات!C1867,"")</f>
        <v/>
      </c>
      <c r="D1867" s="84" t="str">
        <f>IF(بيانات!B1867&lt;&gt;"",بيانات!J1867,"")</f>
        <v/>
      </c>
      <c r="E1867" s="85"/>
      <c r="F1867" s="86" t="str">
        <f t="shared" si="29"/>
        <v/>
      </c>
      <c r="G1867" s="87"/>
      <c r="H1867" s="88" t="str">
        <f>IF(بيانات!B1867&lt;&gt;"",بيانات!K1867,"")</f>
        <v/>
      </c>
      <c r="I1867" s="88" t="str">
        <f>IF(بيانات!B1867&lt;&gt;"",بيانات!P1867,"")</f>
        <v/>
      </c>
    </row>
    <row r="1868" spans="1:9" ht="21.75" customHeight="1">
      <c r="A1868" s="89" t="str">
        <f>IF(بيانات!B1868&lt;&gt;"",بيانات!A1868,"")</f>
        <v/>
      </c>
      <c r="B1868" s="90" t="str">
        <f>IF(بيانات!B1868&lt;&gt;"",بيانات!B1868,"")</f>
        <v/>
      </c>
      <c r="C1868" s="90" t="str">
        <f>IF(بيانات!B1868&lt;&gt;"",بيانات!C1868,"")</f>
        <v/>
      </c>
      <c r="D1868" s="91" t="str">
        <f>IF(بيانات!B1868&lt;&gt;"",بيانات!J1868,"")</f>
        <v/>
      </c>
      <c r="E1868" s="92"/>
      <c r="F1868" s="93" t="str">
        <f t="shared" si="29"/>
        <v/>
      </c>
      <c r="G1868" s="94"/>
      <c r="H1868" s="95" t="str">
        <f>IF(بيانات!B1868&lt;&gt;"",بيانات!K1868,"")</f>
        <v/>
      </c>
      <c r="I1868" s="95" t="str">
        <f>IF(بيانات!B1868&lt;&gt;"",بيانات!P1868,"")</f>
        <v/>
      </c>
    </row>
    <row r="1869" spans="1:9" ht="21.75" customHeight="1">
      <c r="A1869" s="82" t="str">
        <f>IF(بيانات!B1869&lt;&gt;"",بيانات!A1869,"")</f>
        <v/>
      </c>
      <c r="B1869" s="83" t="str">
        <f>IF(بيانات!B1869&lt;&gt;"",بيانات!B1869,"")</f>
        <v/>
      </c>
      <c r="C1869" s="83" t="str">
        <f>IF(بيانات!B1869&lt;&gt;"",بيانات!C1869,"")</f>
        <v/>
      </c>
      <c r="D1869" s="84" t="str">
        <f>IF(بيانات!B1869&lt;&gt;"",بيانات!J1869,"")</f>
        <v/>
      </c>
      <c r="E1869" s="85"/>
      <c r="F1869" s="86" t="str">
        <f t="shared" si="29"/>
        <v/>
      </c>
      <c r="G1869" s="87"/>
      <c r="H1869" s="88" t="str">
        <f>IF(بيانات!B1869&lt;&gt;"",بيانات!K1869,"")</f>
        <v/>
      </c>
      <c r="I1869" s="88" t="str">
        <f>IF(بيانات!B1869&lt;&gt;"",بيانات!P1869,"")</f>
        <v/>
      </c>
    </row>
    <row r="1870" spans="1:9" ht="21.75" customHeight="1">
      <c r="A1870" s="89" t="str">
        <f>IF(بيانات!B1870&lt;&gt;"",بيانات!A1870,"")</f>
        <v/>
      </c>
      <c r="B1870" s="90" t="str">
        <f>IF(بيانات!B1870&lt;&gt;"",بيانات!B1870,"")</f>
        <v/>
      </c>
      <c r="C1870" s="90" t="str">
        <f>IF(بيانات!B1870&lt;&gt;"",بيانات!C1870,"")</f>
        <v/>
      </c>
      <c r="D1870" s="91" t="str">
        <f>IF(بيانات!B1870&lt;&gt;"",بيانات!J1870,"")</f>
        <v/>
      </c>
      <c r="E1870" s="92"/>
      <c r="F1870" s="93" t="str">
        <f t="shared" si="29"/>
        <v/>
      </c>
      <c r="G1870" s="94"/>
      <c r="H1870" s="95" t="str">
        <f>IF(بيانات!B1870&lt;&gt;"",بيانات!K1870,"")</f>
        <v/>
      </c>
      <c r="I1870" s="95" t="str">
        <f>IF(بيانات!B1870&lt;&gt;"",بيانات!P1870,"")</f>
        <v/>
      </c>
    </row>
    <row r="1871" spans="1:9" ht="21.75" customHeight="1">
      <c r="A1871" s="82" t="str">
        <f>IF(بيانات!B1871&lt;&gt;"",بيانات!A1871,"")</f>
        <v/>
      </c>
      <c r="B1871" s="83" t="str">
        <f>IF(بيانات!B1871&lt;&gt;"",بيانات!B1871,"")</f>
        <v/>
      </c>
      <c r="C1871" s="83" t="str">
        <f>IF(بيانات!B1871&lt;&gt;"",بيانات!C1871,"")</f>
        <v/>
      </c>
      <c r="D1871" s="84" t="str">
        <f>IF(بيانات!B1871&lt;&gt;"",بيانات!J1871,"")</f>
        <v/>
      </c>
      <c r="E1871" s="85"/>
      <c r="F1871" s="86" t="str">
        <f t="shared" si="29"/>
        <v/>
      </c>
      <c r="G1871" s="87"/>
      <c r="H1871" s="88" t="str">
        <f>IF(بيانات!B1871&lt;&gt;"",بيانات!K1871,"")</f>
        <v/>
      </c>
      <c r="I1871" s="88" t="str">
        <f>IF(بيانات!B1871&lt;&gt;"",بيانات!P1871,"")</f>
        <v/>
      </c>
    </row>
    <row r="1872" spans="1:9" ht="21.75" customHeight="1">
      <c r="A1872" s="89" t="str">
        <f>IF(بيانات!B1872&lt;&gt;"",بيانات!A1872,"")</f>
        <v/>
      </c>
      <c r="B1872" s="90" t="str">
        <f>IF(بيانات!B1872&lt;&gt;"",بيانات!B1872,"")</f>
        <v/>
      </c>
      <c r="C1872" s="90" t="str">
        <f>IF(بيانات!B1872&lt;&gt;"",بيانات!C1872,"")</f>
        <v/>
      </c>
      <c r="D1872" s="91" t="str">
        <f>IF(بيانات!B1872&lt;&gt;"",بيانات!J1872,"")</f>
        <v/>
      </c>
      <c r="E1872" s="92"/>
      <c r="F1872" s="93" t="str">
        <f t="shared" si="29"/>
        <v/>
      </c>
      <c r="G1872" s="94"/>
      <c r="H1872" s="95" t="str">
        <f>IF(بيانات!B1872&lt;&gt;"",بيانات!K1872,"")</f>
        <v/>
      </c>
      <c r="I1872" s="95" t="str">
        <f>IF(بيانات!B1872&lt;&gt;"",بيانات!P1872,"")</f>
        <v/>
      </c>
    </row>
    <row r="1873" spans="1:9" ht="21.75" customHeight="1">
      <c r="A1873" s="82" t="str">
        <f>IF(بيانات!B1873&lt;&gt;"",بيانات!A1873,"")</f>
        <v/>
      </c>
      <c r="B1873" s="83" t="str">
        <f>IF(بيانات!B1873&lt;&gt;"",بيانات!B1873,"")</f>
        <v/>
      </c>
      <c r="C1873" s="83" t="str">
        <f>IF(بيانات!B1873&lt;&gt;"",بيانات!C1873,"")</f>
        <v/>
      </c>
      <c r="D1873" s="84" t="str">
        <f>IF(بيانات!B1873&lt;&gt;"",بيانات!J1873,"")</f>
        <v/>
      </c>
      <c r="E1873" s="85"/>
      <c r="F1873" s="86" t="str">
        <f t="shared" si="29"/>
        <v/>
      </c>
      <c r="G1873" s="87"/>
      <c r="H1873" s="88" t="str">
        <f>IF(بيانات!B1873&lt;&gt;"",بيانات!K1873,"")</f>
        <v/>
      </c>
      <c r="I1873" s="88" t="str">
        <f>IF(بيانات!B1873&lt;&gt;"",بيانات!P1873,"")</f>
        <v/>
      </c>
    </row>
    <row r="1874" spans="1:9" ht="21.75" customHeight="1">
      <c r="A1874" s="89" t="str">
        <f>IF(بيانات!B1874&lt;&gt;"",بيانات!A1874,"")</f>
        <v/>
      </c>
      <c r="B1874" s="90" t="str">
        <f>IF(بيانات!B1874&lt;&gt;"",بيانات!B1874,"")</f>
        <v/>
      </c>
      <c r="C1874" s="90" t="str">
        <f>IF(بيانات!B1874&lt;&gt;"",بيانات!C1874,"")</f>
        <v/>
      </c>
      <c r="D1874" s="91" t="str">
        <f>IF(بيانات!B1874&lt;&gt;"",بيانات!J1874,"")</f>
        <v/>
      </c>
      <c r="E1874" s="92"/>
      <c r="F1874" s="93" t="str">
        <f t="shared" si="29"/>
        <v/>
      </c>
      <c r="G1874" s="94"/>
      <c r="H1874" s="95" t="str">
        <f>IF(بيانات!B1874&lt;&gt;"",بيانات!K1874,"")</f>
        <v/>
      </c>
      <c r="I1874" s="95" t="str">
        <f>IF(بيانات!B1874&lt;&gt;"",بيانات!P1874,"")</f>
        <v/>
      </c>
    </row>
    <row r="1875" spans="1:9" ht="21.75" customHeight="1">
      <c r="A1875" s="82" t="str">
        <f>IF(بيانات!B1875&lt;&gt;"",بيانات!A1875,"")</f>
        <v/>
      </c>
      <c r="B1875" s="83" t="str">
        <f>IF(بيانات!B1875&lt;&gt;"",بيانات!B1875,"")</f>
        <v/>
      </c>
      <c r="C1875" s="83" t="str">
        <f>IF(بيانات!B1875&lt;&gt;"",بيانات!C1875,"")</f>
        <v/>
      </c>
      <c r="D1875" s="84" t="str">
        <f>IF(بيانات!B1875&lt;&gt;"",بيانات!J1875,"")</f>
        <v/>
      </c>
      <c r="E1875" s="85"/>
      <c r="F1875" s="86" t="str">
        <f t="shared" si="29"/>
        <v/>
      </c>
      <c r="G1875" s="87"/>
      <c r="H1875" s="88" t="str">
        <f>IF(بيانات!B1875&lt;&gt;"",بيانات!K1875,"")</f>
        <v/>
      </c>
      <c r="I1875" s="88" t="str">
        <f>IF(بيانات!B1875&lt;&gt;"",بيانات!P1875,"")</f>
        <v/>
      </c>
    </row>
    <row r="1876" spans="1:9" ht="21.75" customHeight="1">
      <c r="A1876" s="89" t="str">
        <f>IF(بيانات!B1876&lt;&gt;"",بيانات!A1876,"")</f>
        <v/>
      </c>
      <c r="B1876" s="90" t="str">
        <f>IF(بيانات!B1876&lt;&gt;"",بيانات!B1876,"")</f>
        <v/>
      </c>
      <c r="C1876" s="90" t="str">
        <f>IF(بيانات!B1876&lt;&gt;"",بيانات!C1876,"")</f>
        <v/>
      </c>
      <c r="D1876" s="91" t="str">
        <f>IF(بيانات!B1876&lt;&gt;"",بيانات!J1876,"")</f>
        <v/>
      </c>
      <c r="E1876" s="92"/>
      <c r="F1876" s="93" t="str">
        <f t="shared" si="29"/>
        <v/>
      </c>
      <c r="G1876" s="94"/>
      <c r="H1876" s="95" t="str">
        <f>IF(بيانات!B1876&lt;&gt;"",بيانات!K1876,"")</f>
        <v/>
      </c>
      <c r="I1876" s="95" t="str">
        <f>IF(بيانات!B1876&lt;&gt;"",بيانات!P1876,"")</f>
        <v/>
      </c>
    </row>
    <row r="1877" spans="1:9" ht="21.75" customHeight="1">
      <c r="A1877" s="82" t="str">
        <f>IF(بيانات!B1877&lt;&gt;"",بيانات!A1877,"")</f>
        <v/>
      </c>
      <c r="B1877" s="83" t="str">
        <f>IF(بيانات!B1877&lt;&gt;"",بيانات!B1877,"")</f>
        <v/>
      </c>
      <c r="C1877" s="83" t="str">
        <f>IF(بيانات!B1877&lt;&gt;"",بيانات!C1877,"")</f>
        <v/>
      </c>
      <c r="D1877" s="84" t="str">
        <f>IF(بيانات!B1877&lt;&gt;"",بيانات!J1877,"")</f>
        <v/>
      </c>
      <c r="E1877" s="85"/>
      <c r="F1877" s="86" t="str">
        <f t="shared" si="29"/>
        <v/>
      </c>
      <c r="G1877" s="87"/>
      <c r="H1877" s="88" t="str">
        <f>IF(بيانات!B1877&lt;&gt;"",بيانات!K1877,"")</f>
        <v/>
      </c>
      <c r="I1877" s="88" t="str">
        <f>IF(بيانات!B1877&lt;&gt;"",بيانات!P1877,"")</f>
        <v/>
      </c>
    </row>
    <row r="1878" spans="1:9" ht="21.75" customHeight="1">
      <c r="A1878" s="89" t="str">
        <f>IF(بيانات!B1878&lt;&gt;"",بيانات!A1878,"")</f>
        <v/>
      </c>
      <c r="B1878" s="90" t="str">
        <f>IF(بيانات!B1878&lt;&gt;"",بيانات!B1878,"")</f>
        <v/>
      </c>
      <c r="C1878" s="90" t="str">
        <f>IF(بيانات!B1878&lt;&gt;"",بيانات!C1878,"")</f>
        <v/>
      </c>
      <c r="D1878" s="91" t="str">
        <f>IF(بيانات!B1878&lt;&gt;"",بيانات!J1878,"")</f>
        <v/>
      </c>
      <c r="E1878" s="92"/>
      <c r="F1878" s="93" t="str">
        <f t="shared" si="29"/>
        <v/>
      </c>
      <c r="G1878" s="94"/>
      <c r="H1878" s="95" t="str">
        <f>IF(بيانات!B1878&lt;&gt;"",بيانات!K1878,"")</f>
        <v/>
      </c>
      <c r="I1878" s="95" t="str">
        <f>IF(بيانات!B1878&lt;&gt;"",بيانات!P1878,"")</f>
        <v/>
      </c>
    </row>
    <row r="1879" spans="1:9" ht="21.75" customHeight="1">
      <c r="A1879" s="82" t="str">
        <f>IF(بيانات!B1879&lt;&gt;"",بيانات!A1879,"")</f>
        <v/>
      </c>
      <c r="B1879" s="83" t="str">
        <f>IF(بيانات!B1879&lt;&gt;"",بيانات!B1879,"")</f>
        <v/>
      </c>
      <c r="C1879" s="83" t="str">
        <f>IF(بيانات!B1879&lt;&gt;"",بيانات!C1879,"")</f>
        <v/>
      </c>
      <c r="D1879" s="84" t="str">
        <f>IF(بيانات!B1879&lt;&gt;"",بيانات!J1879,"")</f>
        <v/>
      </c>
      <c r="E1879" s="85"/>
      <c r="F1879" s="86" t="str">
        <f t="shared" si="29"/>
        <v/>
      </c>
      <c r="G1879" s="87"/>
      <c r="H1879" s="88" t="str">
        <f>IF(بيانات!B1879&lt;&gt;"",بيانات!K1879,"")</f>
        <v/>
      </c>
      <c r="I1879" s="88" t="str">
        <f>IF(بيانات!B1879&lt;&gt;"",بيانات!P1879,"")</f>
        <v/>
      </c>
    </row>
    <row r="1880" spans="1:9" ht="21.75" customHeight="1">
      <c r="A1880" s="89" t="str">
        <f>IF(بيانات!B1880&lt;&gt;"",بيانات!A1880,"")</f>
        <v/>
      </c>
      <c r="B1880" s="90" t="str">
        <f>IF(بيانات!B1880&lt;&gt;"",بيانات!B1880,"")</f>
        <v/>
      </c>
      <c r="C1880" s="90" t="str">
        <f>IF(بيانات!B1880&lt;&gt;"",بيانات!C1880,"")</f>
        <v/>
      </c>
      <c r="D1880" s="91" t="str">
        <f>IF(بيانات!B1880&lt;&gt;"",بيانات!J1880,"")</f>
        <v/>
      </c>
      <c r="E1880" s="92"/>
      <c r="F1880" s="93" t="str">
        <f t="shared" si="29"/>
        <v/>
      </c>
      <c r="G1880" s="94"/>
      <c r="H1880" s="95" t="str">
        <f>IF(بيانات!B1880&lt;&gt;"",بيانات!K1880,"")</f>
        <v/>
      </c>
      <c r="I1880" s="95" t="str">
        <f>IF(بيانات!B1880&lt;&gt;"",بيانات!P1880,"")</f>
        <v/>
      </c>
    </row>
    <row r="1881" spans="1:9" ht="21.75" customHeight="1">
      <c r="A1881" s="82" t="str">
        <f>IF(بيانات!B1881&lt;&gt;"",بيانات!A1881,"")</f>
        <v/>
      </c>
      <c r="B1881" s="83" t="str">
        <f>IF(بيانات!B1881&lt;&gt;"",بيانات!B1881,"")</f>
        <v/>
      </c>
      <c r="C1881" s="83" t="str">
        <f>IF(بيانات!B1881&lt;&gt;"",بيانات!C1881,"")</f>
        <v/>
      </c>
      <c r="D1881" s="84" t="str">
        <f>IF(بيانات!B1881&lt;&gt;"",بيانات!J1881,"")</f>
        <v/>
      </c>
      <c r="E1881" s="85"/>
      <c r="F1881" s="86" t="str">
        <f t="shared" si="29"/>
        <v/>
      </c>
      <c r="G1881" s="87"/>
      <c r="H1881" s="88" t="str">
        <f>IF(بيانات!B1881&lt;&gt;"",بيانات!K1881,"")</f>
        <v/>
      </c>
      <c r="I1881" s="88" t="str">
        <f>IF(بيانات!B1881&lt;&gt;"",بيانات!P1881,"")</f>
        <v/>
      </c>
    </row>
    <row r="1882" spans="1:9" ht="21.75" customHeight="1">
      <c r="A1882" s="89" t="str">
        <f>IF(بيانات!B1882&lt;&gt;"",بيانات!A1882,"")</f>
        <v/>
      </c>
      <c r="B1882" s="90" t="str">
        <f>IF(بيانات!B1882&lt;&gt;"",بيانات!B1882,"")</f>
        <v/>
      </c>
      <c r="C1882" s="90" t="str">
        <f>IF(بيانات!B1882&lt;&gt;"",بيانات!C1882,"")</f>
        <v/>
      </c>
      <c r="D1882" s="91" t="str">
        <f>IF(بيانات!B1882&lt;&gt;"",بيانات!J1882,"")</f>
        <v/>
      </c>
      <c r="E1882" s="92"/>
      <c r="F1882" s="93" t="str">
        <f t="shared" si="29"/>
        <v/>
      </c>
      <c r="G1882" s="94"/>
      <c r="H1882" s="95" t="str">
        <f>IF(بيانات!B1882&lt;&gt;"",بيانات!K1882,"")</f>
        <v/>
      </c>
      <c r="I1882" s="95" t="str">
        <f>IF(بيانات!B1882&lt;&gt;"",بيانات!P1882,"")</f>
        <v/>
      </c>
    </row>
    <row r="1883" spans="1:9" ht="21.75" customHeight="1">
      <c r="A1883" s="82" t="str">
        <f>IF(بيانات!B1883&lt;&gt;"",بيانات!A1883,"")</f>
        <v/>
      </c>
      <c r="B1883" s="83" t="str">
        <f>IF(بيانات!B1883&lt;&gt;"",بيانات!B1883,"")</f>
        <v/>
      </c>
      <c r="C1883" s="83" t="str">
        <f>IF(بيانات!B1883&lt;&gt;"",بيانات!C1883,"")</f>
        <v/>
      </c>
      <c r="D1883" s="84" t="str">
        <f>IF(بيانات!B1883&lt;&gt;"",بيانات!J1883,"")</f>
        <v/>
      </c>
      <c r="E1883" s="85"/>
      <c r="F1883" s="86" t="str">
        <f t="shared" si="29"/>
        <v/>
      </c>
      <c r="G1883" s="87"/>
      <c r="H1883" s="88" t="str">
        <f>IF(بيانات!B1883&lt;&gt;"",بيانات!K1883,"")</f>
        <v/>
      </c>
      <c r="I1883" s="88" t="str">
        <f>IF(بيانات!B1883&lt;&gt;"",بيانات!P1883,"")</f>
        <v/>
      </c>
    </row>
    <row r="1884" spans="1:9" ht="21.75" customHeight="1">
      <c r="A1884" s="89" t="str">
        <f>IF(بيانات!B1884&lt;&gt;"",بيانات!A1884,"")</f>
        <v/>
      </c>
      <c r="B1884" s="90" t="str">
        <f>IF(بيانات!B1884&lt;&gt;"",بيانات!B1884,"")</f>
        <v/>
      </c>
      <c r="C1884" s="90" t="str">
        <f>IF(بيانات!B1884&lt;&gt;"",بيانات!C1884,"")</f>
        <v/>
      </c>
      <c r="D1884" s="91" t="str">
        <f>IF(بيانات!B1884&lt;&gt;"",بيانات!J1884,"")</f>
        <v/>
      </c>
      <c r="E1884" s="92"/>
      <c r="F1884" s="93" t="str">
        <f t="shared" si="29"/>
        <v/>
      </c>
      <c r="G1884" s="94"/>
      <c r="H1884" s="95" t="str">
        <f>IF(بيانات!B1884&lt;&gt;"",بيانات!K1884,"")</f>
        <v/>
      </c>
      <c r="I1884" s="95" t="str">
        <f>IF(بيانات!B1884&lt;&gt;"",بيانات!P1884,"")</f>
        <v/>
      </c>
    </row>
    <row r="1885" spans="1:9" ht="21.75" customHeight="1">
      <c r="A1885" s="82" t="str">
        <f>IF(بيانات!B1885&lt;&gt;"",بيانات!A1885,"")</f>
        <v/>
      </c>
      <c r="B1885" s="83" t="str">
        <f>IF(بيانات!B1885&lt;&gt;"",بيانات!B1885,"")</f>
        <v/>
      </c>
      <c r="C1885" s="83" t="str">
        <f>IF(بيانات!B1885&lt;&gt;"",بيانات!C1885,"")</f>
        <v/>
      </c>
      <c r="D1885" s="84" t="str">
        <f>IF(بيانات!B1885&lt;&gt;"",بيانات!J1885,"")</f>
        <v/>
      </c>
      <c r="E1885" s="85"/>
      <c r="F1885" s="86" t="str">
        <f t="shared" si="29"/>
        <v/>
      </c>
      <c r="G1885" s="87"/>
      <c r="H1885" s="88" t="str">
        <f>IF(بيانات!B1885&lt;&gt;"",بيانات!K1885,"")</f>
        <v/>
      </c>
      <c r="I1885" s="88" t="str">
        <f>IF(بيانات!B1885&lt;&gt;"",بيانات!P1885,"")</f>
        <v/>
      </c>
    </row>
    <row r="1886" spans="1:9" ht="21.75" customHeight="1">
      <c r="A1886" s="89" t="str">
        <f>IF(بيانات!B1886&lt;&gt;"",بيانات!A1886,"")</f>
        <v/>
      </c>
      <c r="B1886" s="90" t="str">
        <f>IF(بيانات!B1886&lt;&gt;"",بيانات!B1886,"")</f>
        <v/>
      </c>
      <c r="C1886" s="90" t="str">
        <f>IF(بيانات!B1886&lt;&gt;"",بيانات!C1886,"")</f>
        <v/>
      </c>
      <c r="D1886" s="91" t="str">
        <f>IF(بيانات!B1886&lt;&gt;"",بيانات!J1886,"")</f>
        <v/>
      </c>
      <c r="E1886" s="92"/>
      <c r="F1886" s="93" t="str">
        <f t="shared" si="29"/>
        <v/>
      </c>
      <c r="G1886" s="94"/>
      <c r="H1886" s="95" t="str">
        <f>IF(بيانات!B1886&lt;&gt;"",بيانات!K1886,"")</f>
        <v/>
      </c>
      <c r="I1886" s="95" t="str">
        <f>IF(بيانات!B1886&lt;&gt;"",بيانات!P1886,"")</f>
        <v/>
      </c>
    </row>
    <row r="1887" spans="1:9" ht="21.75" customHeight="1">
      <c r="A1887" s="82" t="str">
        <f>IF(بيانات!B1887&lt;&gt;"",بيانات!A1887,"")</f>
        <v/>
      </c>
      <c r="B1887" s="83" t="str">
        <f>IF(بيانات!B1887&lt;&gt;"",بيانات!B1887,"")</f>
        <v/>
      </c>
      <c r="C1887" s="83" t="str">
        <f>IF(بيانات!B1887&lt;&gt;"",بيانات!C1887,"")</f>
        <v/>
      </c>
      <c r="D1887" s="84" t="str">
        <f>IF(بيانات!B1887&lt;&gt;"",بيانات!J1887,"")</f>
        <v/>
      </c>
      <c r="E1887" s="85"/>
      <c r="F1887" s="86" t="str">
        <f t="shared" si="29"/>
        <v/>
      </c>
      <c r="G1887" s="87"/>
      <c r="H1887" s="88" t="str">
        <f>IF(بيانات!B1887&lt;&gt;"",بيانات!K1887,"")</f>
        <v/>
      </c>
      <c r="I1887" s="88" t="str">
        <f>IF(بيانات!B1887&lt;&gt;"",بيانات!P1887,"")</f>
        <v/>
      </c>
    </row>
    <row r="1888" spans="1:9" ht="21.75" customHeight="1">
      <c r="A1888" s="89" t="str">
        <f>IF(بيانات!B1888&lt;&gt;"",بيانات!A1888,"")</f>
        <v/>
      </c>
      <c r="B1888" s="90" t="str">
        <f>IF(بيانات!B1888&lt;&gt;"",بيانات!B1888,"")</f>
        <v/>
      </c>
      <c r="C1888" s="90" t="str">
        <f>IF(بيانات!B1888&lt;&gt;"",بيانات!C1888,"")</f>
        <v/>
      </c>
      <c r="D1888" s="91" t="str">
        <f>IF(بيانات!B1888&lt;&gt;"",بيانات!J1888,"")</f>
        <v/>
      </c>
      <c r="E1888" s="92"/>
      <c r="F1888" s="93" t="str">
        <f t="shared" si="29"/>
        <v/>
      </c>
      <c r="G1888" s="94"/>
      <c r="H1888" s="95" t="str">
        <f>IF(بيانات!B1888&lt;&gt;"",بيانات!K1888,"")</f>
        <v/>
      </c>
      <c r="I1888" s="95" t="str">
        <f>IF(بيانات!B1888&lt;&gt;"",بيانات!P1888,"")</f>
        <v/>
      </c>
    </row>
    <row r="1889" spans="1:9" ht="21.75" customHeight="1">
      <c r="A1889" s="82" t="str">
        <f>IF(بيانات!B1889&lt;&gt;"",بيانات!A1889,"")</f>
        <v/>
      </c>
      <c r="B1889" s="83" t="str">
        <f>IF(بيانات!B1889&lt;&gt;"",بيانات!B1889,"")</f>
        <v/>
      </c>
      <c r="C1889" s="83" t="str">
        <f>IF(بيانات!B1889&lt;&gt;"",بيانات!C1889,"")</f>
        <v/>
      </c>
      <c r="D1889" s="84" t="str">
        <f>IF(بيانات!B1889&lt;&gt;"",بيانات!J1889,"")</f>
        <v/>
      </c>
      <c r="E1889" s="85"/>
      <c r="F1889" s="86" t="str">
        <f t="shared" si="29"/>
        <v/>
      </c>
      <c r="G1889" s="87"/>
      <c r="H1889" s="88" t="str">
        <f>IF(بيانات!B1889&lt;&gt;"",بيانات!K1889,"")</f>
        <v/>
      </c>
      <c r="I1889" s="88" t="str">
        <f>IF(بيانات!B1889&lt;&gt;"",بيانات!P1889,"")</f>
        <v/>
      </c>
    </row>
    <row r="1890" spans="1:9" ht="21.75" customHeight="1">
      <c r="A1890" s="89" t="str">
        <f>IF(بيانات!B1890&lt;&gt;"",بيانات!A1890,"")</f>
        <v/>
      </c>
      <c r="B1890" s="90" t="str">
        <f>IF(بيانات!B1890&lt;&gt;"",بيانات!B1890,"")</f>
        <v/>
      </c>
      <c r="C1890" s="90" t="str">
        <f>IF(بيانات!B1890&lt;&gt;"",بيانات!C1890,"")</f>
        <v/>
      </c>
      <c r="D1890" s="91" t="str">
        <f>IF(بيانات!B1890&lt;&gt;"",بيانات!J1890,"")</f>
        <v/>
      </c>
      <c r="E1890" s="92"/>
      <c r="F1890" s="93" t="str">
        <f t="shared" si="29"/>
        <v/>
      </c>
      <c r="G1890" s="94"/>
      <c r="H1890" s="95" t="str">
        <f>IF(بيانات!B1890&lt;&gt;"",بيانات!K1890,"")</f>
        <v/>
      </c>
      <c r="I1890" s="95" t="str">
        <f>IF(بيانات!B1890&lt;&gt;"",بيانات!P1890,"")</f>
        <v/>
      </c>
    </row>
    <row r="1891" spans="1:9" ht="21.75" customHeight="1">
      <c r="A1891" s="82" t="str">
        <f>IF(بيانات!B1891&lt;&gt;"",بيانات!A1891,"")</f>
        <v/>
      </c>
      <c r="B1891" s="83" t="str">
        <f>IF(بيانات!B1891&lt;&gt;"",بيانات!B1891,"")</f>
        <v/>
      </c>
      <c r="C1891" s="83" t="str">
        <f>IF(بيانات!B1891&lt;&gt;"",بيانات!C1891,"")</f>
        <v/>
      </c>
      <c r="D1891" s="84" t="str">
        <f>IF(بيانات!B1891&lt;&gt;"",بيانات!J1891,"")</f>
        <v/>
      </c>
      <c r="E1891" s="85"/>
      <c r="F1891" s="86" t="str">
        <f t="shared" si="29"/>
        <v/>
      </c>
      <c r="G1891" s="87"/>
      <c r="H1891" s="88" t="str">
        <f>IF(بيانات!B1891&lt;&gt;"",بيانات!K1891,"")</f>
        <v/>
      </c>
      <c r="I1891" s="88" t="str">
        <f>IF(بيانات!B1891&lt;&gt;"",بيانات!P1891,"")</f>
        <v/>
      </c>
    </row>
    <row r="1892" spans="1:9" ht="21.75" customHeight="1">
      <c r="A1892" s="89" t="str">
        <f>IF(بيانات!B1892&lt;&gt;"",بيانات!A1892,"")</f>
        <v/>
      </c>
      <c r="B1892" s="90" t="str">
        <f>IF(بيانات!B1892&lt;&gt;"",بيانات!B1892,"")</f>
        <v/>
      </c>
      <c r="C1892" s="90" t="str">
        <f>IF(بيانات!B1892&lt;&gt;"",بيانات!C1892,"")</f>
        <v/>
      </c>
      <c r="D1892" s="91" t="str">
        <f>IF(بيانات!B1892&lt;&gt;"",بيانات!J1892,"")</f>
        <v/>
      </c>
      <c r="E1892" s="92"/>
      <c r="F1892" s="93" t="str">
        <f t="shared" si="29"/>
        <v/>
      </c>
      <c r="G1892" s="94"/>
      <c r="H1892" s="95" t="str">
        <f>IF(بيانات!B1892&lt;&gt;"",بيانات!K1892,"")</f>
        <v/>
      </c>
      <c r="I1892" s="95" t="str">
        <f>IF(بيانات!B1892&lt;&gt;"",بيانات!P1892,"")</f>
        <v/>
      </c>
    </row>
    <row r="1893" spans="1:9" ht="21.75" customHeight="1">
      <c r="A1893" s="82" t="str">
        <f>IF(بيانات!B1893&lt;&gt;"",بيانات!A1893,"")</f>
        <v/>
      </c>
      <c r="B1893" s="83" t="str">
        <f>IF(بيانات!B1893&lt;&gt;"",بيانات!B1893,"")</f>
        <v/>
      </c>
      <c r="C1893" s="83" t="str">
        <f>IF(بيانات!B1893&lt;&gt;"",بيانات!C1893,"")</f>
        <v/>
      </c>
      <c r="D1893" s="84" t="str">
        <f>IF(بيانات!B1893&lt;&gt;"",بيانات!J1893,"")</f>
        <v/>
      </c>
      <c r="E1893" s="85"/>
      <c r="F1893" s="86" t="str">
        <f t="shared" si="29"/>
        <v/>
      </c>
      <c r="G1893" s="87"/>
      <c r="H1893" s="88" t="str">
        <f>IF(بيانات!B1893&lt;&gt;"",بيانات!K1893,"")</f>
        <v/>
      </c>
      <c r="I1893" s="88" t="str">
        <f>IF(بيانات!B1893&lt;&gt;"",بيانات!P1893,"")</f>
        <v/>
      </c>
    </row>
    <row r="1894" spans="1:9" ht="21.75" customHeight="1">
      <c r="A1894" s="89" t="str">
        <f>IF(بيانات!B1894&lt;&gt;"",بيانات!A1894,"")</f>
        <v/>
      </c>
      <c r="B1894" s="90" t="str">
        <f>IF(بيانات!B1894&lt;&gt;"",بيانات!B1894,"")</f>
        <v/>
      </c>
      <c r="C1894" s="90" t="str">
        <f>IF(بيانات!B1894&lt;&gt;"",بيانات!C1894,"")</f>
        <v/>
      </c>
      <c r="D1894" s="91" t="str">
        <f>IF(بيانات!B1894&lt;&gt;"",بيانات!J1894,"")</f>
        <v/>
      </c>
      <c r="E1894" s="92"/>
      <c r="F1894" s="93" t="str">
        <f t="shared" si="29"/>
        <v/>
      </c>
      <c r="G1894" s="94"/>
      <c r="H1894" s="95" t="str">
        <f>IF(بيانات!B1894&lt;&gt;"",بيانات!K1894,"")</f>
        <v/>
      </c>
      <c r="I1894" s="95" t="str">
        <f>IF(بيانات!B1894&lt;&gt;"",بيانات!P1894,"")</f>
        <v/>
      </c>
    </row>
    <row r="1895" spans="1:9" ht="21.75" customHeight="1">
      <c r="A1895" s="82" t="str">
        <f>IF(بيانات!B1895&lt;&gt;"",بيانات!A1895,"")</f>
        <v/>
      </c>
      <c r="B1895" s="83" t="str">
        <f>IF(بيانات!B1895&lt;&gt;"",بيانات!B1895,"")</f>
        <v/>
      </c>
      <c r="C1895" s="83" t="str">
        <f>IF(بيانات!B1895&lt;&gt;"",بيانات!C1895,"")</f>
        <v/>
      </c>
      <c r="D1895" s="84" t="str">
        <f>IF(بيانات!B1895&lt;&gt;"",بيانات!J1895,"")</f>
        <v/>
      </c>
      <c r="E1895" s="85"/>
      <c r="F1895" s="86" t="str">
        <f t="shared" si="29"/>
        <v/>
      </c>
      <c r="G1895" s="87"/>
      <c r="H1895" s="88" t="str">
        <f>IF(بيانات!B1895&lt;&gt;"",بيانات!K1895,"")</f>
        <v/>
      </c>
      <c r="I1895" s="88" t="str">
        <f>IF(بيانات!B1895&lt;&gt;"",بيانات!P1895,"")</f>
        <v/>
      </c>
    </row>
    <row r="1896" spans="1:9" ht="21.75" customHeight="1">
      <c r="A1896" s="89" t="str">
        <f>IF(بيانات!B1896&lt;&gt;"",بيانات!A1896,"")</f>
        <v/>
      </c>
      <c r="B1896" s="90" t="str">
        <f>IF(بيانات!B1896&lt;&gt;"",بيانات!B1896,"")</f>
        <v/>
      </c>
      <c r="C1896" s="90" t="str">
        <f>IF(بيانات!B1896&lt;&gt;"",بيانات!C1896,"")</f>
        <v/>
      </c>
      <c r="D1896" s="91" t="str">
        <f>IF(بيانات!B1896&lt;&gt;"",بيانات!J1896,"")</f>
        <v/>
      </c>
      <c r="E1896" s="92"/>
      <c r="F1896" s="93" t="str">
        <f t="shared" si="29"/>
        <v/>
      </c>
      <c r="G1896" s="94"/>
      <c r="H1896" s="95" t="str">
        <f>IF(بيانات!B1896&lt;&gt;"",بيانات!K1896,"")</f>
        <v/>
      </c>
      <c r="I1896" s="95" t="str">
        <f>IF(بيانات!B1896&lt;&gt;"",بيانات!P1896,"")</f>
        <v/>
      </c>
    </row>
    <row r="1897" spans="1:9" ht="21.75" customHeight="1">
      <c r="A1897" s="82" t="str">
        <f>IF(بيانات!B1897&lt;&gt;"",بيانات!A1897,"")</f>
        <v/>
      </c>
      <c r="B1897" s="83" t="str">
        <f>IF(بيانات!B1897&lt;&gt;"",بيانات!B1897,"")</f>
        <v/>
      </c>
      <c r="C1897" s="83" t="str">
        <f>IF(بيانات!B1897&lt;&gt;"",بيانات!C1897,"")</f>
        <v/>
      </c>
      <c r="D1897" s="84" t="str">
        <f>IF(بيانات!B1897&lt;&gt;"",بيانات!J1897,"")</f>
        <v/>
      </c>
      <c r="E1897" s="85"/>
      <c r="F1897" s="86" t="str">
        <f t="shared" si="29"/>
        <v/>
      </c>
      <c r="G1897" s="87"/>
      <c r="H1897" s="88" t="str">
        <f>IF(بيانات!B1897&lt;&gt;"",بيانات!K1897,"")</f>
        <v/>
      </c>
      <c r="I1897" s="88" t="str">
        <f>IF(بيانات!B1897&lt;&gt;"",بيانات!P1897,"")</f>
        <v/>
      </c>
    </row>
    <row r="1898" spans="1:9" ht="21.75" customHeight="1">
      <c r="A1898" s="89" t="str">
        <f>IF(بيانات!B1898&lt;&gt;"",بيانات!A1898,"")</f>
        <v/>
      </c>
      <c r="B1898" s="90" t="str">
        <f>IF(بيانات!B1898&lt;&gt;"",بيانات!B1898,"")</f>
        <v/>
      </c>
      <c r="C1898" s="90" t="str">
        <f>IF(بيانات!B1898&lt;&gt;"",بيانات!C1898,"")</f>
        <v/>
      </c>
      <c r="D1898" s="91" t="str">
        <f>IF(بيانات!B1898&lt;&gt;"",بيانات!J1898,"")</f>
        <v/>
      </c>
      <c r="E1898" s="92"/>
      <c r="F1898" s="93" t="str">
        <f t="shared" si="29"/>
        <v/>
      </c>
      <c r="G1898" s="94"/>
      <c r="H1898" s="95" t="str">
        <f>IF(بيانات!B1898&lt;&gt;"",بيانات!K1898,"")</f>
        <v/>
      </c>
      <c r="I1898" s="95" t="str">
        <f>IF(بيانات!B1898&lt;&gt;"",بيانات!P1898,"")</f>
        <v/>
      </c>
    </row>
    <row r="1899" spans="1:9" ht="21.75" customHeight="1">
      <c r="A1899" s="82" t="str">
        <f>IF(بيانات!B1899&lt;&gt;"",بيانات!A1899,"")</f>
        <v/>
      </c>
      <c r="B1899" s="83" t="str">
        <f>IF(بيانات!B1899&lt;&gt;"",بيانات!B1899,"")</f>
        <v/>
      </c>
      <c r="C1899" s="83" t="str">
        <f>IF(بيانات!B1899&lt;&gt;"",بيانات!C1899,"")</f>
        <v/>
      </c>
      <c r="D1899" s="84" t="str">
        <f>IF(بيانات!B1899&lt;&gt;"",بيانات!J1899,"")</f>
        <v/>
      </c>
      <c r="E1899" s="85"/>
      <c r="F1899" s="86" t="str">
        <f t="shared" si="29"/>
        <v/>
      </c>
      <c r="G1899" s="87"/>
      <c r="H1899" s="88" t="str">
        <f>IF(بيانات!B1899&lt;&gt;"",بيانات!K1899,"")</f>
        <v/>
      </c>
      <c r="I1899" s="88" t="str">
        <f>IF(بيانات!B1899&lt;&gt;"",بيانات!P1899,"")</f>
        <v/>
      </c>
    </row>
    <row r="1900" spans="1:9" ht="21.75" customHeight="1">
      <c r="A1900" s="89" t="str">
        <f>IF(بيانات!B1900&lt;&gt;"",بيانات!A1900,"")</f>
        <v/>
      </c>
      <c r="B1900" s="90" t="str">
        <f>IF(بيانات!B1900&lt;&gt;"",بيانات!B1900,"")</f>
        <v/>
      </c>
      <c r="C1900" s="90" t="str">
        <f>IF(بيانات!B1900&lt;&gt;"",بيانات!C1900,"")</f>
        <v/>
      </c>
      <c r="D1900" s="91" t="str">
        <f>IF(بيانات!B1900&lt;&gt;"",بيانات!J1900,"")</f>
        <v/>
      </c>
      <c r="E1900" s="92"/>
      <c r="F1900" s="93" t="str">
        <f t="shared" si="29"/>
        <v/>
      </c>
      <c r="G1900" s="94"/>
      <c r="H1900" s="95" t="str">
        <f>IF(بيانات!B1900&lt;&gt;"",بيانات!K1900,"")</f>
        <v/>
      </c>
      <c r="I1900" s="95" t="str">
        <f>IF(بيانات!B1900&lt;&gt;"",بيانات!P1900,"")</f>
        <v/>
      </c>
    </row>
    <row r="1901" spans="1:9" ht="21.75" customHeight="1">
      <c r="A1901" s="82" t="str">
        <f>IF(بيانات!B1901&lt;&gt;"",بيانات!A1901,"")</f>
        <v/>
      </c>
      <c r="B1901" s="83" t="str">
        <f>IF(بيانات!B1901&lt;&gt;"",بيانات!B1901,"")</f>
        <v/>
      </c>
      <c r="C1901" s="83" t="str">
        <f>IF(بيانات!B1901&lt;&gt;"",بيانات!C1901,"")</f>
        <v/>
      </c>
      <c r="D1901" s="84" t="str">
        <f>IF(بيانات!B1901&lt;&gt;"",بيانات!J1901,"")</f>
        <v/>
      </c>
      <c r="E1901" s="85"/>
      <c r="F1901" s="86" t="str">
        <f t="shared" si="29"/>
        <v/>
      </c>
      <c r="G1901" s="87"/>
      <c r="H1901" s="88" t="str">
        <f>IF(بيانات!B1901&lt;&gt;"",بيانات!K1901,"")</f>
        <v/>
      </c>
      <c r="I1901" s="88" t="str">
        <f>IF(بيانات!B1901&lt;&gt;"",بيانات!P1901,"")</f>
        <v/>
      </c>
    </row>
    <row r="1902" spans="1:9" ht="21.75" customHeight="1">
      <c r="A1902" s="89" t="str">
        <f>IF(بيانات!B1902&lt;&gt;"",بيانات!A1902,"")</f>
        <v/>
      </c>
      <c r="B1902" s="90" t="str">
        <f>IF(بيانات!B1902&lt;&gt;"",بيانات!B1902,"")</f>
        <v/>
      </c>
      <c r="C1902" s="90" t="str">
        <f>IF(بيانات!B1902&lt;&gt;"",بيانات!C1902,"")</f>
        <v/>
      </c>
      <c r="D1902" s="91" t="str">
        <f>IF(بيانات!B1902&lt;&gt;"",بيانات!J1902,"")</f>
        <v/>
      </c>
      <c r="E1902" s="92"/>
      <c r="F1902" s="93" t="str">
        <f t="shared" si="29"/>
        <v/>
      </c>
      <c r="G1902" s="94"/>
      <c r="H1902" s="95" t="str">
        <f>IF(بيانات!B1902&lt;&gt;"",بيانات!K1902,"")</f>
        <v/>
      </c>
      <c r="I1902" s="95" t="str">
        <f>IF(بيانات!B1902&lt;&gt;"",بيانات!P1902,"")</f>
        <v/>
      </c>
    </row>
    <row r="1903" spans="1:9" ht="21.75" customHeight="1">
      <c r="A1903" s="82" t="str">
        <f>IF(بيانات!B1903&lt;&gt;"",بيانات!A1903,"")</f>
        <v/>
      </c>
      <c r="B1903" s="83" t="str">
        <f>IF(بيانات!B1903&lt;&gt;"",بيانات!B1903,"")</f>
        <v/>
      </c>
      <c r="C1903" s="83" t="str">
        <f>IF(بيانات!B1903&lt;&gt;"",بيانات!C1903,"")</f>
        <v/>
      </c>
      <c r="D1903" s="84" t="str">
        <f>IF(بيانات!B1903&lt;&gt;"",بيانات!J1903,"")</f>
        <v/>
      </c>
      <c r="E1903" s="85"/>
      <c r="F1903" s="86" t="str">
        <f t="shared" si="29"/>
        <v/>
      </c>
      <c r="G1903" s="87"/>
      <c r="H1903" s="88" t="str">
        <f>IF(بيانات!B1903&lt;&gt;"",بيانات!K1903,"")</f>
        <v/>
      </c>
      <c r="I1903" s="88" t="str">
        <f>IF(بيانات!B1903&lt;&gt;"",بيانات!P1903,"")</f>
        <v/>
      </c>
    </row>
    <row r="1904" spans="1:9" ht="21.75" customHeight="1">
      <c r="A1904" s="89" t="str">
        <f>IF(بيانات!B1904&lt;&gt;"",بيانات!A1904,"")</f>
        <v/>
      </c>
      <c r="B1904" s="90" t="str">
        <f>IF(بيانات!B1904&lt;&gt;"",بيانات!B1904,"")</f>
        <v/>
      </c>
      <c r="C1904" s="90" t="str">
        <f>IF(بيانات!B1904&lt;&gt;"",بيانات!C1904,"")</f>
        <v/>
      </c>
      <c r="D1904" s="91" t="str">
        <f>IF(بيانات!B1904&lt;&gt;"",بيانات!J1904,"")</f>
        <v/>
      </c>
      <c r="E1904" s="92"/>
      <c r="F1904" s="93" t="str">
        <f t="shared" si="29"/>
        <v/>
      </c>
      <c r="G1904" s="94"/>
      <c r="H1904" s="95" t="str">
        <f>IF(بيانات!B1904&lt;&gt;"",بيانات!K1904,"")</f>
        <v/>
      </c>
      <c r="I1904" s="95" t="str">
        <f>IF(بيانات!B1904&lt;&gt;"",بيانات!P1904,"")</f>
        <v/>
      </c>
    </row>
    <row r="1905" spans="1:9" ht="21.75" customHeight="1">
      <c r="A1905" s="82" t="str">
        <f>IF(بيانات!B1905&lt;&gt;"",بيانات!A1905,"")</f>
        <v/>
      </c>
      <c r="B1905" s="83" t="str">
        <f>IF(بيانات!B1905&lt;&gt;"",بيانات!B1905,"")</f>
        <v/>
      </c>
      <c r="C1905" s="83" t="str">
        <f>IF(بيانات!B1905&lt;&gt;"",بيانات!C1905,"")</f>
        <v/>
      </c>
      <c r="D1905" s="84" t="str">
        <f>IF(بيانات!B1905&lt;&gt;"",بيانات!J1905,"")</f>
        <v/>
      </c>
      <c r="E1905" s="85"/>
      <c r="F1905" s="86" t="str">
        <f t="shared" si="29"/>
        <v/>
      </c>
      <c r="G1905" s="87"/>
      <c r="H1905" s="88" t="str">
        <f>IF(بيانات!B1905&lt;&gt;"",بيانات!K1905,"")</f>
        <v/>
      </c>
      <c r="I1905" s="88" t="str">
        <f>IF(بيانات!B1905&lt;&gt;"",بيانات!P1905,"")</f>
        <v/>
      </c>
    </row>
    <row r="1906" spans="1:9" ht="21.75" customHeight="1">
      <c r="A1906" s="89" t="str">
        <f>IF(بيانات!B1906&lt;&gt;"",بيانات!A1906,"")</f>
        <v/>
      </c>
      <c r="B1906" s="90" t="str">
        <f>IF(بيانات!B1906&lt;&gt;"",بيانات!B1906,"")</f>
        <v/>
      </c>
      <c r="C1906" s="90" t="str">
        <f>IF(بيانات!B1906&lt;&gt;"",بيانات!C1906,"")</f>
        <v/>
      </c>
      <c r="D1906" s="91" t="str">
        <f>IF(بيانات!B1906&lt;&gt;"",بيانات!J1906,"")</f>
        <v/>
      </c>
      <c r="E1906" s="92"/>
      <c r="F1906" s="93" t="str">
        <f t="shared" si="29"/>
        <v/>
      </c>
      <c r="G1906" s="94"/>
      <c r="H1906" s="95" t="str">
        <f>IF(بيانات!B1906&lt;&gt;"",بيانات!K1906,"")</f>
        <v/>
      </c>
      <c r="I1906" s="95" t="str">
        <f>IF(بيانات!B1906&lt;&gt;"",بيانات!P1906,"")</f>
        <v/>
      </c>
    </row>
    <row r="1907" spans="1:9" ht="21.75" customHeight="1">
      <c r="A1907" s="82" t="str">
        <f>IF(بيانات!B1907&lt;&gt;"",بيانات!A1907,"")</f>
        <v/>
      </c>
      <c r="B1907" s="83" t="str">
        <f>IF(بيانات!B1907&lt;&gt;"",بيانات!B1907,"")</f>
        <v/>
      </c>
      <c r="C1907" s="83" t="str">
        <f>IF(بيانات!B1907&lt;&gt;"",بيانات!C1907,"")</f>
        <v/>
      </c>
      <c r="D1907" s="84" t="str">
        <f>IF(بيانات!B1907&lt;&gt;"",بيانات!J1907,"")</f>
        <v/>
      </c>
      <c r="E1907" s="85"/>
      <c r="F1907" s="86" t="str">
        <f t="shared" si="29"/>
        <v/>
      </c>
      <c r="G1907" s="87"/>
      <c r="H1907" s="88" t="str">
        <f>IF(بيانات!B1907&lt;&gt;"",بيانات!K1907,"")</f>
        <v/>
      </c>
      <c r="I1907" s="88" t="str">
        <f>IF(بيانات!B1907&lt;&gt;"",بيانات!P1907,"")</f>
        <v/>
      </c>
    </row>
    <row r="1908" spans="1:9" ht="21.75" customHeight="1">
      <c r="A1908" s="89" t="str">
        <f>IF(بيانات!B1908&lt;&gt;"",بيانات!A1908,"")</f>
        <v/>
      </c>
      <c r="B1908" s="90" t="str">
        <f>IF(بيانات!B1908&lt;&gt;"",بيانات!B1908,"")</f>
        <v/>
      </c>
      <c r="C1908" s="90" t="str">
        <f>IF(بيانات!B1908&lt;&gt;"",بيانات!C1908,"")</f>
        <v/>
      </c>
      <c r="D1908" s="91" t="str">
        <f>IF(بيانات!B1908&lt;&gt;"",بيانات!J1908,"")</f>
        <v/>
      </c>
      <c r="E1908" s="92"/>
      <c r="F1908" s="93" t="str">
        <f t="shared" si="29"/>
        <v/>
      </c>
      <c r="G1908" s="94"/>
      <c r="H1908" s="95" t="str">
        <f>IF(بيانات!B1908&lt;&gt;"",بيانات!K1908,"")</f>
        <v/>
      </c>
      <c r="I1908" s="95" t="str">
        <f>IF(بيانات!B1908&lt;&gt;"",بيانات!P1908,"")</f>
        <v/>
      </c>
    </row>
    <row r="1909" spans="1:9" ht="21.75" customHeight="1">
      <c r="A1909" s="82" t="str">
        <f>IF(بيانات!B1909&lt;&gt;"",بيانات!A1909,"")</f>
        <v/>
      </c>
      <c r="B1909" s="83" t="str">
        <f>IF(بيانات!B1909&lt;&gt;"",بيانات!B1909,"")</f>
        <v/>
      </c>
      <c r="C1909" s="83" t="str">
        <f>IF(بيانات!B1909&lt;&gt;"",بيانات!C1909,"")</f>
        <v/>
      </c>
      <c r="D1909" s="84" t="str">
        <f>IF(بيانات!B1909&lt;&gt;"",بيانات!J1909,"")</f>
        <v/>
      </c>
      <c r="E1909" s="85"/>
      <c r="F1909" s="86" t="str">
        <f t="shared" si="29"/>
        <v/>
      </c>
      <c r="G1909" s="87"/>
      <c r="H1909" s="88" t="str">
        <f>IF(بيانات!B1909&lt;&gt;"",بيانات!K1909,"")</f>
        <v/>
      </c>
      <c r="I1909" s="88" t="str">
        <f>IF(بيانات!B1909&lt;&gt;"",بيانات!P1909,"")</f>
        <v/>
      </c>
    </row>
    <row r="1910" spans="1:9" ht="21.75" customHeight="1">
      <c r="A1910" s="89" t="str">
        <f>IF(بيانات!B1910&lt;&gt;"",بيانات!A1910,"")</f>
        <v/>
      </c>
      <c r="B1910" s="90" t="str">
        <f>IF(بيانات!B1910&lt;&gt;"",بيانات!B1910,"")</f>
        <v/>
      </c>
      <c r="C1910" s="90" t="str">
        <f>IF(بيانات!B1910&lt;&gt;"",بيانات!C1910,"")</f>
        <v/>
      </c>
      <c r="D1910" s="91" t="str">
        <f>IF(بيانات!B1910&lt;&gt;"",بيانات!J1910,"")</f>
        <v/>
      </c>
      <c r="E1910" s="92"/>
      <c r="F1910" s="93" t="str">
        <f t="shared" si="29"/>
        <v/>
      </c>
      <c r="G1910" s="94"/>
      <c r="H1910" s="95" t="str">
        <f>IF(بيانات!B1910&lt;&gt;"",بيانات!K1910,"")</f>
        <v/>
      </c>
      <c r="I1910" s="95" t="str">
        <f>IF(بيانات!B1910&lt;&gt;"",بيانات!P1910,"")</f>
        <v/>
      </c>
    </row>
    <row r="1911" spans="1:9" ht="21.75" customHeight="1">
      <c r="A1911" s="82" t="str">
        <f>IF(بيانات!B1911&lt;&gt;"",بيانات!A1911,"")</f>
        <v/>
      </c>
      <c r="B1911" s="83" t="str">
        <f>IF(بيانات!B1911&lt;&gt;"",بيانات!B1911,"")</f>
        <v/>
      </c>
      <c r="C1911" s="83" t="str">
        <f>IF(بيانات!B1911&lt;&gt;"",بيانات!C1911,"")</f>
        <v/>
      </c>
      <c r="D1911" s="84" t="str">
        <f>IF(بيانات!B1911&lt;&gt;"",بيانات!J1911,"")</f>
        <v/>
      </c>
      <c r="E1911" s="85"/>
      <c r="F1911" s="86" t="str">
        <f t="shared" si="29"/>
        <v/>
      </c>
      <c r="G1911" s="87"/>
      <c r="H1911" s="88" t="str">
        <f>IF(بيانات!B1911&lt;&gt;"",بيانات!K1911,"")</f>
        <v/>
      </c>
      <c r="I1911" s="88" t="str">
        <f>IF(بيانات!B1911&lt;&gt;"",بيانات!P1911,"")</f>
        <v/>
      </c>
    </row>
    <row r="1912" spans="1:9" ht="21.75" customHeight="1">
      <c r="A1912" s="89" t="str">
        <f>IF(بيانات!B1912&lt;&gt;"",بيانات!A1912,"")</f>
        <v/>
      </c>
      <c r="B1912" s="90" t="str">
        <f>IF(بيانات!B1912&lt;&gt;"",بيانات!B1912,"")</f>
        <v/>
      </c>
      <c r="C1912" s="90" t="str">
        <f>IF(بيانات!B1912&lt;&gt;"",بيانات!C1912,"")</f>
        <v/>
      </c>
      <c r="D1912" s="91" t="str">
        <f>IF(بيانات!B1912&lt;&gt;"",بيانات!J1912,"")</f>
        <v/>
      </c>
      <c r="E1912" s="92"/>
      <c r="F1912" s="93" t="str">
        <f t="shared" si="29"/>
        <v/>
      </c>
      <c r="G1912" s="94"/>
      <c r="H1912" s="95" t="str">
        <f>IF(بيانات!B1912&lt;&gt;"",بيانات!K1912,"")</f>
        <v/>
      </c>
      <c r="I1912" s="95" t="str">
        <f>IF(بيانات!B1912&lt;&gt;"",بيانات!P1912,"")</f>
        <v/>
      </c>
    </row>
    <row r="1913" spans="1:9" ht="21.75" customHeight="1">
      <c r="A1913" s="82" t="str">
        <f>IF(بيانات!B1913&lt;&gt;"",بيانات!A1913,"")</f>
        <v/>
      </c>
      <c r="B1913" s="83" t="str">
        <f>IF(بيانات!B1913&lt;&gt;"",بيانات!B1913,"")</f>
        <v/>
      </c>
      <c r="C1913" s="83" t="str">
        <f>IF(بيانات!B1913&lt;&gt;"",بيانات!C1913,"")</f>
        <v/>
      </c>
      <c r="D1913" s="84" t="str">
        <f>IF(بيانات!B1913&lt;&gt;"",بيانات!J1913,"")</f>
        <v/>
      </c>
      <c r="E1913" s="85"/>
      <c r="F1913" s="86" t="str">
        <f t="shared" si="29"/>
        <v/>
      </c>
      <c r="G1913" s="87"/>
      <c r="H1913" s="88" t="str">
        <f>IF(بيانات!B1913&lt;&gt;"",بيانات!K1913,"")</f>
        <v/>
      </c>
      <c r="I1913" s="88" t="str">
        <f>IF(بيانات!B1913&lt;&gt;"",بيانات!P1913,"")</f>
        <v/>
      </c>
    </row>
    <row r="1914" spans="1:9" ht="21.75" customHeight="1">
      <c r="A1914" s="89" t="str">
        <f>IF(بيانات!B1914&lt;&gt;"",بيانات!A1914,"")</f>
        <v/>
      </c>
      <c r="B1914" s="90" t="str">
        <f>IF(بيانات!B1914&lt;&gt;"",بيانات!B1914,"")</f>
        <v/>
      </c>
      <c r="C1914" s="90" t="str">
        <f>IF(بيانات!B1914&lt;&gt;"",بيانات!C1914,"")</f>
        <v/>
      </c>
      <c r="D1914" s="91" t="str">
        <f>IF(بيانات!B1914&lt;&gt;"",بيانات!J1914,"")</f>
        <v/>
      </c>
      <c r="E1914" s="92"/>
      <c r="F1914" s="93" t="str">
        <f t="shared" si="29"/>
        <v/>
      </c>
      <c r="G1914" s="94"/>
      <c r="H1914" s="95" t="str">
        <f>IF(بيانات!B1914&lt;&gt;"",بيانات!K1914,"")</f>
        <v/>
      </c>
      <c r="I1914" s="95" t="str">
        <f>IF(بيانات!B1914&lt;&gt;"",بيانات!P1914,"")</f>
        <v/>
      </c>
    </row>
    <row r="1915" spans="1:9" ht="21.75" customHeight="1">
      <c r="A1915" s="82" t="str">
        <f>IF(بيانات!B1915&lt;&gt;"",بيانات!A1915,"")</f>
        <v/>
      </c>
      <c r="B1915" s="83" t="str">
        <f>IF(بيانات!B1915&lt;&gt;"",بيانات!B1915,"")</f>
        <v/>
      </c>
      <c r="C1915" s="83" t="str">
        <f>IF(بيانات!B1915&lt;&gt;"",بيانات!C1915,"")</f>
        <v/>
      </c>
      <c r="D1915" s="84" t="str">
        <f>IF(بيانات!B1915&lt;&gt;"",بيانات!J1915,"")</f>
        <v/>
      </c>
      <c r="E1915" s="85"/>
      <c r="F1915" s="86" t="str">
        <f t="shared" si="29"/>
        <v/>
      </c>
      <c r="G1915" s="87"/>
      <c r="H1915" s="88" t="str">
        <f>IF(بيانات!B1915&lt;&gt;"",بيانات!K1915,"")</f>
        <v/>
      </c>
      <c r="I1915" s="88" t="str">
        <f>IF(بيانات!B1915&lt;&gt;"",بيانات!P1915,"")</f>
        <v/>
      </c>
    </row>
    <row r="1916" spans="1:9" ht="21.75" customHeight="1">
      <c r="A1916" s="89" t="str">
        <f>IF(بيانات!B1916&lt;&gt;"",بيانات!A1916,"")</f>
        <v/>
      </c>
      <c r="B1916" s="90" t="str">
        <f>IF(بيانات!B1916&lt;&gt;"",بيانات!B1916,"")</f>
        <v/>
      </c>
      <c r="C1916" s="90" t="str">
        <f>IF(بيانات!B1916&lt;&gt;"",بيانات!C1916,"")</f>
        <v/>
      </c>
      <c r="D1916" s="91" t="str">
        <f>IF(بيانات!B1916&lt;&gt;"",بيانات!J1916,"")</f>
        <v/>
      </c>
      <c r="E1916" s="92"/>
      <c r="F1916" s="93" t="str">
        <f t="shared" si="29"/>
        <v/>
      </c>
      <c r="G1916" s="94"/>
      <c r="H1916" s="95" t="str">
        <f>IF(بيانات!B1916&lt;&gt;"",بيانات!K1916,"")</f>
        <v/>
      </c>
      <c r="I1916" s="95" t="str">
        <f>IF(بيانات!B1916&lt;&gt;"",بيانات!P1916,"")</f>
        <v/>
      </c>
    </row>
    <row r="1917" spans="1:9" ht="21.75" customHeight="1">
      <c r="A1917" s="82" t="str">
        <f>IF(بيانات!B1917&lt;&gt;"",بيانات!A1917,"")</f>
        <v/>
      </c>
      <c r="B1917" s="83" t="str">
        <f>IF(بيانات!B1917&lt;&gt;"",بيانات!B1917,"")</f>
        <v/>
      </c>
      <c r="C1917" s="83" t="str">
        <f>IF(بيانات!B1917&lt;&gt;"",بيانات!C1917,"")</f>
        <v/>
      </c>
      <c r="D1917" s="84" t="str">
        <f>IF(بيانات!B1917&lt;&gt;"",بيانات!J1917,"")</f>
        <v/>
      </c>
      <c r="E1917" s="85"/>
      <c r="F1917" s="86" t="str">
        <f t="shared" si="29"/>
        <v/>
      </c>
      <c r="G1917" s="87"/>
      <c r="H1917" s="88" t="str">
        <f>IF(بيانات!B1917&lt;&gt;"",بيانات!K1917,"")</f>
        <v/>
      </c>
      <c r="I1917" s="88" t="str">
        <f>IF(بيانات!B1917&lt;&gt;"",بيانات!P1917,"")</f>
        <v/>
      </c>
    </row>
    <row r="1918" spans="1:9" ht="21.75" customHeight="1">
      <c r="A1918" s="89" t="str">
        <f>IF(بيانات!B1918&lt;&gt;"",بيانات!A1918,"")</f>
        <v/>
      </c>
      <c r="B1918" s="90" t="str">
        <f>IF(بيانات!B1918&lt;&gt;"",بيانات!B1918,"")</f>
        <v/>
      </c>
      <c r="C1918" s="90" t="str">
        <f>IF(بيانات!B1918&lt;&gt;"",بيانات!C1918,"")</f>
        <v/>
      </c>
      <c r="D1918" s="91" t="str">
        <f>IF(بيانات!B1918&lt;&gt;"",بيانات!J1918,"")</f>
        <v/>
      </c>
      <c r="E1918" s="92"/>
      <c r="F1918" s="93" t="str">
        <f t="shared" si="29"/>
        <v/>
      </c>
      <c r="G1918" s="94"/>
      <c r="H1918" s="95" t="str">
        <f>IF(بيانات!B1918&lt;&gt;"",بيانات!K1918,"")</f>
        <v/>
      </c>
      <c r="I1918" s="95" t="str">
        <f>IF(بيانات!B1918&lt;&gt;"",بيانات!P1918,"")</f>
        <v/>
      </c>
    </row>
    <row r="1919" spans="1:9" ht="21.75" customHeight="1">
      <c r="A1919" s="82" t="str">
        <f>IF(بيانات!B1919&lt;&gt;"",بيانات!A1919,"")</f>
        <v/>
      </c>
      <c r="B1919" s="83" t="str">
        <f>IF(بيانات!B1919&lt;&gt;"",بيانات!B1919,"")</f>
        <v/>
      </c>
      <c r="C1919" s="83" t="str">
        <f>IF(بيانات!B1919&lt;&gt;"",بيانات!C1919,"")</f>
        <v/>
      </c>
      <c r="D1919" s="84" t="str">
        <f>IF(بيانات!B1919&lt;&gt;"",بيانات!J1919,"")</f>
        <v/>
      </c>
      <c r="E1919" s="85"/>
      <c r="F1919" s="86" t="str">
        <f t="shared" si="29"/>
        <v/>
      </c>
      <c r="G1919" s="87"/>
      <c r="H1919" s="88" t="str">
        <f>IF(بيانات!B1919&lt;&gt;"",بيانات!K1919,"")</f>
        <v/>
      </c>
      <c r="I1919" s="88" t="str">
        <f>IF(بيانات!B1919&lt;&gt;"",بيانات!P1919,"")</f>
        <v/>
      </c>
    </row>
    <row r="1920" spans="1:9" ht="21.75" customHeight="1">
      <c r="A1920" s="89" t="str">
        <f>IF(بيانات!B1920&lt;&gt;"",بيانات!A1920,"")</f>
        <v/>
      </c>
      <c r="B1920" s="90" t="str">
        <f>IF(بيانات!B1920&lt;&gt;"",بيانات!B1920,"")</f>
        <v/>
      </c>
      <c r="C1920" s="90" t="str">
        <f>IF(بيانات!B1920&lt;&gt;"",بيانات!C1920,"")</f>
        <v/>
      </c>
      <c r="D1920" s="91" t="str">
        <f>IF(بيانات!B1920&lt;&gt;"",بيانات!J1920,"")</f>
        <v/>
      </c>
      <c r="E1920" s="92"/>
      <c r="F1920" s="93" t="str">
        <f t="shared" si="29"/>
        <v/>
      </c>
      <c r="G1920" s="94"/>
      <c r="H1920" s="95" t="str">
        <f>IF(بيانات!B1920&lt;&gt;"",بيانات!K1920,"")</f>
        <v/>
      </c>
      <c r="I1920" s="95" t="str">
        <f>IF(بيانات!B1920&lt;&gt;"",بيانات!P1920,"")</f>
        <v/>
      </c>
    </row>
    <row r="1921" spans="1:9" ht="21.75" customHeight="1">
      <c r="A1921" s="82" t="str">
        <f>IF(بيانات!B1921&lt;&gt;"",بيانات!A1921,"")</f>
        <v/>
      </c>
      <c r="B1921" s="83" t="str">
        <f>IF(بيانات!B1921&lt;&gt;"",بيانات!B1921,"")</f>
        <v/>
      </c>
      <c r="C1921" s="83" t="str">
        <f>IF(بيانات!B1921&lt;&gt;"",بيانات!C1921,"")</f>
        <v/>
      </c>
      <c r="D1921" s="84" t="str">
        <f>IF(بيانات!B1921&lt;&gt;"",بيانات!J1921,"")</f>
        <v/>
      </c>
      <c r="E1921" s="85"/>
      <c r="F1921" s="86" t="str">
        <f t="shared" si="29"/>
        <v/>
      </c>
      <c r="G1921" s="87"/>
      <c r="H1921" s="88" t="str">
        <f>IF(بيانات!B1921&lt;&gt;"",بيانات!K1921,"")</f>
        <v/>
      </c>
      <c r="I1921" s="88" t="str">
        <f>IF(بيانات!B1921&lt;&gt;"",بيانات!P1921,"")</f>
        <v/>
      </c>
    </row>
    <row r="1922" spans="1:9" ht="21.75" customHeight="1">
      <c r="A1922" s="89" t="str">
        <f>IF(بيانات!B1922&lt;&gt;"",بيانات!A1922,"")</f>
        <v/>
      </c>
      <c r="B1922" s="90" t="str">
        <f>IF(بيانات!B1922&lt;&gt;"",بيانات!B1922,"")</f>
        <v/>
      </c>
      <c r="C1922" s="90" t="str">
        <f>IF(بيانات!B1922&lt;&gt;"",بيانات!C1922,"")</f>
        <v/>
      </c>
      <c r="D1922" s="91" t="str">
        <f>IF(بيانات!B1922&lt;&gt;"",بيانات!J1922,"")</f>
        <v/>
      </c>
      <c r="E1922" s="92"/>
      <c r="F1922" s="93" t="str">
        <f t="shared" si="29"/>
        <v/>
      </c>
      <c r="G1922" s="94"/>
      <c r="H1922" s="95" t="str">
        <f>IF(بيانات!B1922&lt;&gt;"",بيانات!K1922,"")</f>
        <v/>
      </c>
      <c r="I1922" s="95" t="str">
        <f>IF(بيانات!B1922&lt;&gt;"",بيانات!P1922,"")</f>
        <v/>
      </c>
    </row>
    <row r="1923" spans="1:9" ht="21.75" customHeight="1">
      <c r="A1923" s="82" t="str">
        <f>IF(بيانات!B1923&lt;&gt;"",بيانات!A1923,"")</f>
        <v/>
      </c>
      <c r="B1923" s="83" t="str">
        <f>IF(بيانات!B1923&lt;&gt;"",بيانات!B1923,"")</f>
        <v/>
      </c>
      <c r="C1923" s="83" t="str">
        <f>IF(بيانات!B1923&lt;&gt;"",بيانات!C1923,"")</f>
        <v/>
      </c>
      <c r="D1923" s="84" t="str">
        <f>IF(بيانات!B1923&lt;&gt;"",بيانات!J1923,"")</f>
        <v/>
      </c>
      <c r="E1923" s="85"/>
      <c r="F1923" s="86" t="str">
        <f t="shared" ref="F1923:F1986" si="30">IF(E1923="","",E1923+30)</f>
        <v/>
      </c>
      <c r="G1923" s="87"/>
      <c r="H1923" s="88" t="str">
        <f>IF(بيانات!B1923&lt;&gt;"",بيانات!K1923,"")</f>
        <v/>
      </c>
      <c r="I1923" s="88" t="str">
        <f>IF(بيانات!B1923&lt;&gt;"",بيانات!P1923,"")</f>
        <v/>
      </c>
    </row>
    <row r="1924" spans="1:9" ht="21.75" customHeight="1">
      <c r="A1924" s="89" t="str">
        <f>IF(بيانات!B1924&lt;&gt;"",بيانات!A1924,"")</f>
        <v/>
      </c>
      <c r="B1924" s="90" t="str">
        <f>IF(بيانات!B1924&lt;&gt;"",بيانات!B1924,"")</f>
        <v/>
      </c>
      <c r="C1924" s="90" t="str">
        <f>IF(بيانات!B1924&lt;&gt;"",بيانات!C1924,"")</f>
        <v/>
      </c>
      <c r="D1924" s="91" t="str">
        <f>IF(بيانات!B1924&lt;&gt;"",بيانات!J1924,"")</f>
        <v/>
      </c>
      <c r="E1924" s="92"/>
      <c r="F1924" s="93" t="str">
        <f t="shared" si="30"/>
        <v/>
      </c>
      <c r="G1924" s="94"/>
      <c r="H1924" s="95" t="str">
        <f>IF(بيانات!B1924&lt;&gt;"",بيانات!K1924,"")</f>
        <v/>
      </c>
      <c r="I1924" s="95" t="str">
        <f>IF(بيانات!B1924&lt;&gt;"",بيانات!P1924,"")</f>
        <v/>
      </c>
    </row>
    <row r="1925" spans="1:9" ht="21.75" customHeight="1">
      <c r="A1925" s="82" t="str">
        <f>IF(بيانات!B1925&lt;&gt;"",بيانات!A1925,"")</f>
        <v/>
      </c>
      <c r="B1925" s="83" t="str">
        <f>IF(بيانات!B1925&lt;&gt;"",بيانات!B1925,"")</f>
        <v/>
      </c>
      <c r="C1925" s="83" t="str">
        <f>IF(بيانات!B1925&lt;&gt;"",بيانات!C1925,"")</f>
        <v/>
      </c>
      <c r="D1925" s="84" t="str">
        <f>IF(بيانات!B1925&lt;&gt;"",بيانات!J1925,"")</f>
        <v/>
      </c>
      <c r="E1925" s="85"/>
      <c r="F1925" s="86" t="str">
        <f t="shared" si="30"/>
        <v/>
      </c>
      <c r="G1925" s="87"/>
      <c r="H1925" s="88" t="str">
        <f>IF(بيانات!B1925&lt;&gt;"",بيانات!K1925,"")</f>
        <v/>
      </c>
      <c r="I1925" s="88" t="str">
        <f>IF(بيانات!B1925&lt;&gt;"",بيانات!P1925,"")</f>
        <v/>
      </c>
    </row>
    <row r="1926" spans="1:9" ht="21.75" customHeight="1">
      <c r="A1926" s="89" t="str">
        <f>IF(بيانات!B1926&lt;&gt;"",بيانات!A1926,"")</f>
        <v/>
      </c>
      <c r="B1926" s="90" t="str">
        <f>IF(بيانات!B1926&lt;&gt;"",بيانات!B1926,"")</f>
        <v/>
      </c>
      <c r="C1926" s="90" t="str">
        <f>IF(بيانات!B1926&lt;&gt;"",بيانات!C1926,"")</f>
        <v/>
      </c>
      <c r="D1926" s="91" t="str">
        <f>IF(بيانات!B1926&lt;&gt;"",بيانات!J1926,"")</f>
        <v/>
      </c>
      <c r="E1926" s="92"/>
      <c r="F1926" s="93" t="str">
        <f t="shared" si="30"/>
        <v/>
      </c>
      <c r="G1926" s="94"/>
      <c r="H1926" s="95" t="str">
        <f>IF(بيانات!B1926&lt;&gt;"",بيانات!K1926,"")</f>
        <v/>
      </c>
      <c r="I1926" s="95" t="str">
        <f>IF(بيانات!B1926&lt;&gt;"",بيانات!P1926,"")</f>
        <v/>
      </c>
    </row>
    <row r="1927" spans="1:9" ht="21.75" customHeight="1">
      <c r="A1927" s="82" t="str">
        <f>IF(بيانات!B1927&lt;&gt;"",بيانات!A1927,"")</f>
        <v/>
      </c>
      <c r="B1927" s="83" t="str">
        <f>IF(بيانات!B1927&lt;&gt;"",بيانات!B1927,"")</f>
        <v/>
      </c>
      <c r="C1927" s="83" t="str">
        <f>IF(بيانات!B1927&lt;&gt;"",بيانات!C1927,"")</f>
        <v/>
      </c>
      <c r="D1927" s="84" t="str">
        <f>IF(بيانات!B1927&lt;&gt;"",بيانات!J1927,"")</f>
        <v/>
      </c>
      <c r="E1927" s="85"/>
      <c r="F1927" s="86" t="str">
        <f t="shared" si="30"/>
        <v/>
      </c>
      <c r="G1927" s="87"/>
      <c r="H1927" s="88" t="str">
        <f>IF(بيانات!B1927&lt;&gt;"",بيانات!K1927,"")</f>
        <v/>
      </c>
      <c r="I1927" s="88" t="str">
        <f>IF(بيانات!B1927&lt;&gt;"",بيانات!P1927,"")</f>
        <v/>
      </c>
    </row>
    <row r="1928" spans="1:9" ht="21.75" customHeight="1">
      <c r="A1928" s="89" t="str">
        <f>IF(بيانات!B1928&lt;&gt;"",بيانات!A1928,"")</f>
        <v/>
      </c>
      <c r="B1928" s="90" t="str">
        <f>IF(بيانات!B1928&lt;&gt;"",بيانات!B1928,"")</f>
        <v/>
      </c>
      <c r="C1928" s="90" t="str">
        <f>IF(بيانات!B1928&lt;&gt;"",بيانات!C1928,"")</f>
        <v/>
      </c>
      <c r="D1928" s="91" t="str">
        <f>IF(بيانات!B1928&lt;&gt;"",بيانات!J1928,"")</f>
        <v/>
      </c>
      <c r="E1928" s="92"/>
      <c r="F1928" s="93" t="str">
        <f t="shared" si="30"/>
        <v/>
      </c>
      <c r="G1928" s="94"/>
      <c r="H1928" s="95" t="str">
        <f>IF(بيانات!B1928&lt;&gt;"",بيانات!K1928,"")</f>
        <v/>
      </c>
      <c r="I1928" s="95" t="str">
        <f>IF(بيانات!B1928&lt;&gt;"",بيانات!P1928,"")</f>
        <v/>
      </c>
    </row>
    <row r="1929" spans="1:9" ht="21.75" customHeight="1">
      <c r="A1929" s="82" t="str">
        <f>IF(بيانات!B1929&lt;&gt;"",بيانات!A1929,"")</f>
        <v/>
      </c>
      <c r="B1929" s="83" t="str">
        <f>IF(بيانات!B1929&lt;&gt;"",بيانات!B1929,"")</f>
        <v/>
      </c>
      <c r="C1929" s="83" t="str">
        <f>IF(بيانات!B1929&lt;&gt;"",بيانات!C1929,"")</f>
        <v/>
      </c>
      <c r="D1929" s="84" t="str">
        <f>IF(بيانات!B1929&lt;&gt;"",بيانات!J1929,"")</f>
        <v/>
      </c>
      <c r="E1929" s="85"/>
      <c r="F1929" s="86" t="str">
        <f t="shared" si="30"/>
        <v/>
      </c>
      <c r="G1929" s="87"/>
      <c r="H1929" s="88" t="str">
        <f>IF(بيانات!B1929&lt;&gt;"",بيانات!K1929,"")</f>
        <v/>
      </c>
      <c r="I1929" s="88" t="str">
        <f>IF(بيانات!B1929&lt;&gt;"",بيانات!P1929,"")</f>
        <v/>
      </c>
    </row>
    <row r="1930" spans="1:9" ht="21.75" customHeight="1">
      <c r="A1930" s="89" t="str">
        <f>IF(بيانات!B1930&lt;&gt;"",بيانات!A1930,"")</f>
        <v/>
      </c>
      <c r="B1930" s="90" t="str">
        <f>IF(بيانات!B1930&lt;&gt;"",بيانات!B1930,"")</f>
        <v/>
      </c>
      <c r="C1930" s="90" t="str">
        <f>IF(بيانات!B1930&lt;&gt;"",بيانات!C1930,"")</f>
        <v/>
      </c>
      <c r="D1930" s="91" t="str">
        <f>IF(بيانات!B1930&lt;&gt;"",بيانات!J1930,"")</f>
        <v/>
      </c>
      <c r="E1930" s="92"/>
      <c r="F1930" s="93" t="str">
        <f t="shared" si="30"/>
        <v/>
      </c>
      <c r="G1930" s="94"/>
      <c r="H1930" s="95" t="str">
        <f>IF(بيانات!B1930&lt;&gt;"",بيانات!K1930,"")</f>
        <v/>
      </c>
      <c r="I1930" s="95" t="str">
        <f>IF(بيانات!B1930&lt;&gt;"",بيانات!P1930,"")</f>
        <v/>
      </c>
    </row>
    <row r="1931" spans="1:9" ht="21.75" customHeight="1">
      <c r="A1931" s="82" t="str">
        <f>IF(بيانات!B1931&lt;&gt;"",بيانات!A1931,"")</f>
        <v/>
      </c>
      <c r="B1931" s="83" t="str">
        <f>IF(بيانات!B1931&lt;&gt;"",بيانات!B1931,"")</f>
        <v/>
      </c>
      <c r="C1931" s="83" t="str">
        <f>IF(بيانات!B1931&lt;&gt;"",بيانات!C1931,"")</f>
        <v/>
      </c>
      <c r="D1931" s="84" t="str">
        <f>IF(بيانات!B1931&lt;&gt;"",بيانات!J1931,"")</f>
        <v/>
      </c>
      <c r="E1931" s="85"/>
      <c r="F1931" s="86" t="str">
        <f t="shared" si="30"/>
        <v/>
      </c>
      <c r="G1931" s="87"/>
      <c r="H1931" s="88" t="str">
        <f>IF(بيانات!B1931&lt;&gt;"",بيانات!K1931,"")</f>
        <v/>
      </c>
      <c r="I1931" s="88" t="str">
        <f>IF(بيانات!B1931&lt;&gt;"",بيانات!P1931,"")</f>
        <v/>
      </c>
    </row>
    <row r="1932" spans="1:9" ht="21.75" customHeight="1">
      <c r="A1932" s="89" t="str">
        <f>IF(بيانات!B1932&lt;&gt;"",بيانات!A1932,"")</f>
        <v/>
      </c>
      <c r="B1932" s="90" t="str">
        <f>IF(بيانات!B1932&lt;&gt;"",بيانات!B1932,"")</f>
        <v/>
      </c>
      <c r="C1932" s="90" t="str">
        <f>IF(بيانات!B1932&lt;&gt;"",بيانات!C1932,"")</f>
        <v/>
      </c>
      <c r="D1932" s="91" t="str">
        <f>IF(بيانات!B1932&lt;&gt;"",بيانات!J1932,"")</f>
        <v/>
      </c>
      <c r="E1932" s="92"/>
      <c r="F1932" s="93" t="str">
        <f t="shared" si="30"/>
        <v/>
      </c>
      <c r="G1932" s="94"/>
      <c r="H1932" s="95" t="str">
        <f>IF(بيانات!B1932&lt;&gt;"",بيانات!K1932,"")</f>
        <v/>
      </c>
      <c r="I1932" s="95" t="str">
        <f>IF(بيانات!B1932&lt;&gt;"",بيانات!P1932,"")</f>
        <v/>
      </c>
    </row>
    <row r="1933" spans="1:9" ht="21.75" customHeight="1">
      <c r="A1933" s="82" t="str">
        <f>IF(بيانات!B1933&lt;&gt;"",بيانات!A1933,"")</f>
        <v/>
      </c>
      <c r="B1933" s="83" t="str">
        <f>IF(بيانات!B1933&lt;&gt;"",بيانات!B1933,"")</f>
        <v/>
      </c>
      <c r="C1933" s="83" t="str">
        <f>IF(بيانات!B1933&lt;&gt;"",بيانات!C1933,"")</f>
        <v/>
      </c>
      <c r="D1933" s="84" t="str">
        <f>IF(بيانات!B1933&lt;&gt;"",بيانات!J1933,"")</f>
        <v/>
      </c>
      <c r="E1933" s="85"/>
      <c r="F1933" s="86" t="str">
        <f t="shared" si="30"/>
        <v/>
      </c>
      <c r="G1933" s="87"/>
      <c r="H1933" s="88" t="str">
        <f>IF(بيانات!B1933&lt;&gt;"",بيانات!K1933,"")</f>
        <v/>
      </c>
      <c r="I1933" s="88" t="str">
        <f>IF(بيانات!B1933&lt;&gt;"",بيانات!P1933,"")</f>
        <v/>
      </c>
    </row>
    <row r="1934" spans="1:9" ht="21.75" customHeight="1">
      <c r="A1934" s="89" t="str">
        <f>IF(بيانات!B1934&lt;&gt;"",بيانات!A1934,"")</f>
        <v/>
      </c>
      <c r="B1934" s="90" t="str">
        <f>IF(بيانات!B1934&lt;&gt;"",بيانات!B1934,"")</f>
        <v/>
      </c>
      <c r="C1934" s="90" t="str">
        <f>IF(بيانات!B1934&lt;&gt;"",بيانات!C1934,"")</f>
        <v/>
      </c>
      <c r="D1934" s="91" t="str">
        <f>IF(بيانات!B1934&lt;&gt;"",بيانات!J1934,"")</f>
        <v/>
      </c>
      <c r="E1934" s="92"/>
      <c r="F1934" s="93" t="str">
        <f t="shared" si="30"/>
        <v/>
      </c>
      <c r="G1934" s="94"/>
      <c r="H1934" s="95" t="str">
        <f>IF(بيانات!B1934&lt;&gt;"",بيانات!K1934,"")</f>
        <v/>
      </c>
      <c r="I1934" s="95" t="str">
        <f>IF(بيانات!B1934&lt;&gt;"",بيانات!P1934,"")</f>
        <v/>
      </c>
    </row>
    <row r="1935" spans="1:9" ht="21.75" customHeight="1">
      <c r="A1935" s="82" t="str">
        <f>IF(بيانات!B1935&lt;&gt;"",بيانات!A1935,"")</f>
        <v/>
      </c>
      <c r="B1935" s="83" t="str">
        <f>IF(بيانات!B1935&lt;&gt;"",بيانات!B1935,"")</f>
        <v/>
      </c>
      <c r="C1935" s="83" t="str">
        <f>IF(بيانات!B1935&lt;&gt;"",بيانات!C1935,"")</f>
        <v/>
      </c>
      <c r="D1935" s="84" t="str">
        <f>IF(بيانات!B1935&lt;&gt;"",بيانات!J1935,"")</f>
        <v/>
      </c>
      <c r="E1935" s="85"/>
      <c r="F1935" s="86" t="str">
        <f t="shared" si="30"/>
        <v/>
      </c>
      <c r="G1935" s="87"/>
      <c r="H1935" s="88" t="str">
        <f>IF(بيانات!B1935&lt;&gt;"",بيانات!K1935,"")</f>
        <v/>
      </c>
      <c r="I1935" s="88" t="str">
        <f>IF(بيانات!B1935&lt;&gt;"",بيانات!P1935,"")</f>
        <v/>
      </c>
    </row>
    <row r="1936" spans="1:9" ht="21.75" customHeight="1">
      <c r="A1936" s="89" t="str">
        <f>IF(بيانات!B1936&lt;&gt;"",بيانات!A1936,"")</f>
        <v/>
      </c>
      <c r="B1936" s="90" t="str">
        <f>IF(بيانات!B1936&lt;&gt;"",بيانات!B1936,"")</f>
        <v/>
      </c>
      <c r="C1936" s="90" t="str">
        <f>IF(بيانات!B1936&lt;&gt;"",بيانات!C1936,"")</f>
        <v/>
      </c>
      <c r="D1936" s="91" t="str">
        <f>IF(بيانات!B1936&lt;&gt;"",بيانات!J1936,"")</f>
        <v/>
      </c>
      <c r="E1936" s="92"/>
      <c r="F1936" s="93" t="str">
        <f t="shared" si="30"/>
        <v/>
      </c>
      <c r="G1936" s="94"/>
      <c r="H1936" s="95" t="str">
        <f>IF(بيانات!B1936&lt;&gt;"",بيانات!K1936,"")</f>
        <v/>
      </c>
      <c r="I1936" s="95" t="str">
        <f>IF(بيانات!B1936&lt;&gt;"",بيانات!P1936,"")</f>
        <v/>
      </c>
    </row>
    <row r="1937" spans="1:9" ht="21.75" customHeight="1">
      <c r="A1937" s="82" t="str">
        <f>IF(بيانات!B1937&lt;&gt;"",بيانات!A1937,"")</f>
        <v/>
      </c>
      <c r="B1937" s="83" t="str">
        <f>IF(بيانات!B1937&lt;&gt;"",بيانات!B1937,"")</f>
        <v/>
      </c>
      <c r="C1937" s="83" t="str">
        <f>IF(بيانات!B1937&lt;&gt;"",بيانات!C1937,"")</f>
        <v/>
      </c>
      <c r="D1937" s="84" t="str">
        <f>IF(بيانات!B1937&lt;&gt;"",بيانات!J1937,"")</f>
        <v/>
      </c>
      <c r="E1937" s="85"/>
      <c r="F1937" s="86" t="str">
        <f t="shared" si="30"/>
        <v/>
      </c>
      <c r="G1937" s="87"/>
      <c r="H1937" s="88" t="str">
        <f>IF(بيانات!B1937&lt;&gt;"",بيانات!K1937,"")</f>
        <v/>
      </c>
      <c r="I1937" s="88" t="str">
        <f>IF(بيانات!B1937&lt;&gt;"",بيانات!P1937,"")</f>
        <v/>
      </c>
    </row>
    <row r="1938" spans="1:9" ht="21.75" customHeight="1">
      <c r="A1938" s="89" t="str">
        <f>IF(بيانات!B1938&lt;&gt;"",بيانات!A1938,"")</f>
        <v/>
      </c>
      <c r="B1938" s="90" t="str">
        <f>IF(بيانات!B1938&lt;&gt;"",بيانات!B1938,"")</f>
        <v/>
      </c>
      <c r="C1938" s="90" t="str">
        <f>IF(بيانات!B1938&lt;&gt;"",بيانات!C1938,"")</f>
        <v/>
      </c>
      <c r="D1938" s="91" t="str">
        <f>IF(بيانات!B1938&lt;&gt;"",بيانات!J1938,"")</f>
        <v/>
      </c>
      <c r="E1938" s="92"/>
      <c r="F1938" s="93" t="str">
        <f t="shared" si="30"/>
        <v/>
      </c>
      <c r="G1938" s="94"/>
      <c r="H1938" s="95" t="str">
        <f>IF(بيانات!B1938&lt;&gt;"",بيانات!K1938,"")</f>
        <v/>
      </c>
      <c r="I1938" s="95" t="str">
        <f>IF(بيانات!B1938&lt;&gt;"",بيانات!P1938,"")</f>
        <v/>
      </c>
    </row>
    <row r="1939" spans="1:9" ht="21.75" customHeight="1">
      <c r="A1939" s="82" t="str">
        <f>IF(بيانات!B1939&lt;&gt;"",بيانات!A1939,"")</f>
        <v/>
      </c>
      <c r="B1939" s="83" t="str">
        <f>IF(بيانات!B1939&lt;&gt;"",بيانات!B1939,"")</f>
        <v/>
      </c>
      <c r="C1939" s="83" t="str">
        <f>IF(بيانات!B1939&lt;&gt;"",بيانات!C1939,"")</f>
        <v/>
      </c>
      <c r="D1939" s="84" t="str">
        <f>IF(بيانات!B1939&lt;&gt;"",بيانات!J1939,"")</f>
        <v/>
      </c>
      <c r="E1939" s="85"/>
      <c r="F1939" s="86" t="str">
        <f t="shared" si="30"/>
        <v/>
      </c>
      <c r="G1939" s="87"/>
      <c r="H1939" s="88" t="str">
        <f>IF(بيانات!B1939&lt;&gt;"",بيانات!K1939,"")</f>
        <v/>
      </c>
      <c r="I1939" s="88" t="str">
        <f>IF(بيانات!B1939&lt;&gt;"",بيانات!P1939,"")</f>
        <v/>
      </c>
    </row>
    <row r="1940" spans="1:9" ht="21.75" customHeight="1">
      <c r="A1940" s="89" t="str">
        <f>IF(بيانات!B1940&lt;&gt;"",بيانات!A1940,"")</f>
        <v/>
      </c>
      <c r="B1940" s="90" t="str">
        <f>IF(بيانات!B1940&lt;&gt;"",بيانات!B1940,"")</f>
        <v/>
      </c>
      <c r="C1940" s="90" t="str">
        <f>IF(بيانات!B1940&lt;&gt;"",بيانات!C1940,"")</f>
        <v/>
      </c>
      <c r="D1940" s="91" t="str">
        <f>IF(بيانات!B1940&lt;&gt;"",بيانات!J1940,"")</f>
        <v/>
      </c>
      <c r="E1940" s="92"/>
      <c r="F1940" s="93" t="str">
        <f t="shared" si="30"/>
        <v/>
      </c>
      <c r="G1940" s="94"/>
      <c r="H1940" s="95" t="str">
        <f>IF(بيانات!B1940&lt;&gt;"",بيانات!K1940,"")</f>
        <v/>
      </c>
      <c r="I1940" s="95" t="str">
        <f>IF(بيانات!B1940&lt;&gt;"",بيانات!P1940,"")</f>
        <v/>
      </c>
    </row>
    <row r="1941" spans="1:9" ht="21.75" customHeight="1">
      <c r="A1941" s="82" t="str">
        <f>IF(بيانات!B1941&lt;&gt;"",بيانات!A1941,"")</f>
        <v/>
      </c>
      <c r="B1941" s="83" t="str">
        <f>IF(بيانات!B1941&lt;&gt;"",بيانات!B1941,"")</f>
        <v/>
      </c>
      <c r="C1941" s="83" t="str">
        <f>IF(بيانات!B1941&lt;&gt;"",بيانات!C1941,"")</f>
        <v/>
      </c>
      <c r="D1941" s="84" t="str">
        <f>IF(بيانات!B1941&lt;&gt;"",بيانات!J1941,"")</f>
        <v/>
      </c>
      <c r="E1941" s="85"/>
      <c r="F1941" s="86" t="str">
        <f t="shared" si="30"/>
        <v/>
      </c>
      <c r="G1941" s="87"/>
      <c r="H1941" s="88" t="str">
        <f>IF(بيانات!B1941&lt;&gt;"",بيانات!K1941,"")</f>
        <v/>
      </c>
      <c r="I1941" s="88" t="str">
        <f>IF(بيانات!B1941&lt;&gt;"",بيانات!P1941,"")</f>
        <v/>
      </c>
    </row>
    <row r="1942" spans="1:9" ht="21.75" customHeight="1">
      <c r="A1942" s="89" t="str">
        <f>IF(بيانات!B1942&lt;&gt;"",بيانات!A1942,"")</f>
        <v/>
      </c>
      <c r="B1942" s="90" t="str">
        <f>IF(بيانات!B1942&lt;&gt;"",بيانات!B1942,"")</f>
        <v/>
      </c>
      <c r="C1942" s="90" t="str">
        <f>IF(بيانات!B1942&lt;&gt;"",بيانات!C1942,"")</f>
        <v/>
      </c>
      <c r="D1942" s="91" t="str">
        <f>IF(بيانات!B1942&lt;&gt;"",بيانات!J1942,"")</f>
        <v/>
      </c>
      <c r="E1942" s="92"/>
      <c r="F1942" s="93" t="str">
        <f t="shared" si="30"/>
        <v/>
      </c>
      <c r="G1942" s="94"/>
      <c r="H1942" s="95" t="str">
        <f>IF(بيانات!B1942&lt;&gt;"",بيانات!K1942,"")</f>
        <v/>
      </c>
      <c r="I1942" s="95" t="str">
        <f>IF(بيانات!B1942&lt;&gt;"",بيانات!P1942,"")</f>
        <v/>
      </c>
    </row>
    <row r="1943" spans="1:9" ht="21.75" customHeight="1">
      <c r="A1943" s="82" t="str">
        <f>IF(بيانات!B1943&lt;&gt;"",بيانات!A1943,"")</f>
        <v/>
      </c>
      <c r="B1943" s="83" t="str">
        <f>IF(بيانات!B1943&lt;&gt;"",بيانات!B1943,"")</f>
        <v/>
      </c>
      <c r="C1943" s="83" t="str">
        <f>IF(بيانات!B1943&lt;&gt;"",بيانات!C1943,"")</f>
        <v/>
      </c>
      <c r="D1943" s="84" t="str">
        <f>IF(بيانات!B1943&lt;&gt;"",بيانات!J1943,"")</f>
        <v/>
      </c>
      <c r="E1943" s="85"/>
      <c r="F1943" s="86" t="str">
        <f t="shared" si="30"/>
        <v/>
      </c>
      <c r="G1943" s="87"/>
      <c r="H1943" s="88" t="str">
        <f>IF(بيانات!B1943&lt;&gt;"",بيانات!K1943,"")</f>
        <v/>
      </c>
      <c r="I1943" s="88" t="str">
        <f>IF(بيانات!B1943&lt;&gt;"",بيانات!P1943,"")</f>
        <v/>
      </c>
    </row>
    <row r="1944" spans="1:9" ht="21.75" customHeight="1">
      <c r="A1944" s="89" t="str">
        <f>IF(بيانات!B1944&lt;&gt;"",بيانات!A1944,"")</f>
        <v/>
      </c>
      <c r="B1944" s="90" t="str">
        <f>IF(بيانات!B1944&lt;&gt;"",بيانات!B1944,"")</f>
        <v/>
      </c>
      <c r="C1944" s="90" t="str">
        <f>IF(بيانات!B1944&lt;&gt;"",بيانات!C1944,"")</f>
        <v/>
      </c>
      <c r="D1944" s="91" t="str">
        <f>IF(بيانات!B1944&lt;&gt;"",بيانات!J1944,"")</f>
        <v/>
      </c>
      <c r="E1944" s="92"/>
      <c r="F1944" s="93" t="str">
        <f t="shared" si="30"/>
        <v/>
      </c>
      <c r="G1944" s="94"/>
      <c r="H1944" s="95" t="str">
        <f>IF(بيانات!B1944&lt;&gt;"",بيانات!K1944,"")</f>
        <v/>
      </c>
      <c r="I1944" s="95" t="str">
        <f>IF(بيانات!B1944&lt;&gt;"",بيانات!P1944,"")</f>
        <v/>
      </c>
    </row>
    <row r="1945" spans="1:9" ht="21.75" customHeight="1">
      <c r="A1945" s="82" t="str">
        <f>IF(بيانات!B1945&lt;&gt;"",بيانات!A1945,"")</f>
        <v/>
      </c>
      <c r="B1945" s="83" t="str">
        <f>IF(بيانات!B1945&lt;&gt;"",بيانات!B1945,"")</f>
        <v/>
      </c>
      <c r="C1945" s="83" t="str">
        <f>IF(بيانات!B1945&lt;&gt;"",بيانات!C1945,"")</f>
        <v/>
      </c>
      <c r="D1945" s="84" t="str">
        <f>IF(بيانات!B1945&lt;&gt;"",بيانات!J1945,"")</f>
        <v/>
      </c>
      <c r="E1945" s="85"/>
      <c r="F1945" s="86" t="str">
        <f t="shared" si="30"/>
        <v/>
      </c>
      <c r="G1945" s="87"/>
      <c r="H1945" s="88" t="str">
        <f>IF(بيانات!B1945&lt;&gt;"",بيانات!K1945,"")</f>
        <v/>
      </c>
      <c r="I1945" s="88" t="str">
        <f>IF(بيانات!B1945&lt;&gt;"",بيانات!P1945,"")</f>
        <v/>
      </c>
    </row>
    <row r="1946" spans="1:9" ht="21.75" customHeight="1">
      <c r="A1946" s="89" t="str">
        <f>IF(بيانات!B1946&lt;&gt;"",بيانات!A1946,"")</f>
        <v/>
      </c>
      <c r="B1946" s="90" t="str">
        <f>IF(بيانات!B1946&lt;&gt;"",بيانات!B1946,"")</f>
        <v/>
      </c>
      <c r="C1946" s="90" t="str">
        <f>IF(بيانات!B1946&lt;&gt;"",بيانات!C1946,"")</f>
        <v/>
      </c>
      <c r="D1946" s="91" t="str">
        <f>IF(بيانات!B1946&lt;&gt;"",بيانات!J1946,"")</f>
        <v/>
      </c>
      <c r="E1946" s="92"/>
      <c r="F1946" s="93" t="str">
        <f t="shared" si="30"/>
        <v/>
      </c>
      <c r="G1946" s="94"/>
      <c r="H1946" s="95" t="str">
        <f>IF(بيانات!B1946&lt;&gt;"",بيانات!K1946,"")</f>
        <v/>
      </c>
      <c r="I1946" s="95" t="str">
        <f>IF(بيانات!B1946&lt;&gt;"",بيانات!P1946,"")</f>
        <v/>
      </c>
    </row>
    <row r="1947" spans="1:9" ht="21.75" customHeight="1">
      <c r="A1947" s="82" t="str">
        <f>IF(بيانات!B1947&lt;&gt;"",بيانات!A1947,"")</f>
        <v/>
      </c>
      <c r="B1947" s="83" t="str">
        <f>IF(بيانات!B1947&lt;&gt;"",بيانات!B1947,"")</f>
        <v/>
      </c>
      <c r="C1947" s="83" t="str">
        <f>IF(بيانات!B1947&lt;&gt;"",بيانات!C1947,"")</f>
        <v/>
      </c>
      <c r="D1947" s="84" t="str">
        <f>IF(بيانات!B1947&lt;&gt;"",بيانات!J1947,"")</f>
        <v/>
      </c>
      <c r="E1947" s="85"/>
      <c r="F1947" s="86" t="str">
        <f t="shared" si="30"/>
        <v/>
      </c>
      <c r="G1947" s="87"/>
      <c r="H1947" s="88" t="str">
        <f>IF(بيانات!B1947&lt;&gt;"",بيانات!K1947,"")</f>
        <v/>
      </c>
      <c r="I1947" s="88" t="str">
        <f>IF(بيانات!B1947&lt;&gt;"",بيانات!P1947,"")</f>
        <v/>
      </c>
    </row>
    <row r="1948" spans="1:9" ht="21.75" customHeight="1">
      <c r="A1948" s="89" t="str">
        <f>IF(بيانات!B1948&lt;&gt;"",بيانات!A1948,"")</f>
        <v/>
      </c>
      <c r="B1948" s="90" t="str">
        <f>IF(بيانات!B1948&lt;&gt;"",بيانات!B1948,"")</f>
        <v/>
      </c>
      <c r="C1948" s="90" t="str">
        <f>IF(بيانات!B1948&lt;&gt;"",بيانات!C1948,"")</f>
        <v/>
      </c>
      <c r="D1948" s="91" t="str">
        <f>IF(بيانات!B1948&lt;&gt;"",بيانات!J1948,"")</f>
        <v/>
      </c>
      <c r="E1948" s="92"/>
      <c r="F1948" s="93" t="str">
        <f t="shared" si="30"/>
        <v/>
      </c>
      <c r="G1948" s="94"/>
      <c r="H1948" s="95" t="str">
        <f>IF(بيانات!B1948&lt;&gt;"",بيانات!K1948,"")</f>
        <v/>
      </c>
      <c r="I1948" s="95" t="str">
        <f>IF(بيانات!B1948&lt;&gt;"",بيانات!P1948,"")</f>
        <v/>
      </c>
    </row>
    <row r="1949" spans="1:9" ht="21.75" customHeight="1">
      <c r="A1949" s="82" t="str">
        <f>IF(بيانات!B1949&lt;&gt;"",بيانات!A1949,"")</f>
        <v/>
      </c>
      <c r="B1949" s="83" t="str">
        <f>IF(بيانات!B1949&lt;&gt;"",بيانات!B1949,"")</f>
        <v/>
      </c>
      <c r="C1949" s="83" t="str">
        <f>IF(بيانات!B1949&lt;&gt;"",بيانات!C1949,"")</f>
        <v/>
      </c>
      <c r="D1949" s="84" t="str">
        <f>IF(بيانات!B1949&lt;&gt;"",بيانات!J1949,"")</f>
        <v/>
      </c>
      <c r="E1949" s="85"/>
      <c r="F1949" s="86" t="str">
        <f t="shared" si="30"/>
        <v/>
      </c>
      <c r="G1949" s="87"/>
      <c r="H1949" s="88" t="str">
        <f>IF(بيانات!B1949&lt;&gt;"",بيانات!K1949,"")</f>
        <v/>
      </c>
      <c r="I1949" s="88" t="str">
        <f>IF(بيانات!B1949&lt;&gt;"",بيانات!P1949,"")</f>
        <v/>
      </c>
    </row>
    <row r="1950" spans="1:9" ht="21.75" customHeight="1">
      <c r="A1950" s="89" t="str">
        <f>IF(بيانات!B1950&lt;&gt;"",بيانات!A1950,"")</f>
        <v/>
      </c>
      <c r="B1950" s="90" t="str">
        <f>IF(بيانات!B1950&lt;&gt;"",بيانات!B1950,"")</f>
        <v/>
      </c>
      <c r="C1950" s="90" t="str">
        <f>IF(بيانات!B1950&lt;&gt;"",بيانات!C1950,"")</f>
        <v/>
      </c>
      <c r="D1950" s="91" t="str">
        <f>IF(بيانات!B1950&lt;&gt;"",بيانات!J1950,"")</f>
        <v/>
      </c>
      <c r="E1950" s="92"/>
      <c r="F1950" s="93" t="str">
        <f t="shared" si="30"/>
        <v/>
      </c>
      <c r="G1950" s="94"/>
      <c r="H1950" s="95" t="str">
        <f>IF(بيانات!B1950&lt;&gt;"",بيانات!K1950,"")</f>
        <v/>
      </c>
      <c r="I1950" s="95" t="str">
        <f>IF(بيانات!B1950&lt;&gt;"",بيانات!P1950,"")</f>
        <v/>
      </c>
    </row>
    <row r="1951" spans="1:9" ht="21.75" customHeight="1">
      <c r="A1951" s="82" t="str">
        <f>IF(بيانات!B1951&lt;&gt;"",بيانات!A1951,"")</f>
        <v/>
      </c>
      <c r="B1951" s="83" t="str">
        <f>IF(بيانات!B1951&lt;&gt;"",بيانات!B1951,"")</f>
        <v/>
      </c>
      <c r="C1951" s="83" t="str">
        <f>IF(بيانات!B1951&lt;&gt;"",بيانات!C1951,"")</f>
        <v/>
      </c>
      <c r="D1951" s="84" t="str">
        <f>IF(بيانات!B1951&lt;&gt;"",بيانات!J1951,"")</f>
        <v/>
      </c>
      <c r="E1951" s="85"/>
      <c r="F1951" s="86" t="str">
        <f t="shared" si="30"/>
        <v/>
      </c>
      <c r="G1951" s="87"/>
      <c r="H1951" s="88" t="str">
        <f>IF(بيانات!B1951&lt;&gt;"",بيانات!K1951,"")</f>
        <v/>
      </c>
      <c r="I1951" s="88" t="str">
        <f>IF(بيانات!B1951&lt;&gt;"",بيانات!P1951,"")</f>
        <v/>
      </c>
    </row>
    <row r="1952" spans="1:9" ht="21.75" customHeight="1">
      <c r="A1952" s="89" t="str">
        <f>IF(بيانات!B1952&lt;&gt;"",بيانات!A1952,"")</f>
        <v/>
      </c>
      <c r="B1952" s="90" t="str">
        <f>IF(بيانات!B1952&lt;&gt;"",بيانات!B1952,"")</f>
        <v/>
      </c>
      <c r="C1952" s="90" t="str">
        <f>IF(بيانات!B1952&lt;&gt;"",بيانات!C1952,"")</f>
        <v/>
      </c>
      <c r="D1952" s="91" t="str">
        <f>IF(بيانات!B1952&lt;&gt;"",بيانات!J1952,"")</f>
        <v/>
      </c>
      <c r="E1952" s="92"/>
      <c r="F1952" s="93" t="str">
        <f t="shared" si="30"/>
        <v/>
      </c>
      <c r="G1952" s="94"/>
      <c r="H1952" s="95" t="str">
        <f>IF(بيانات!B1952&lt;&gt;"",بيانات!K1952,"")</f>
        <v/>
      </c>
      <c r="I1952" s="95" t="str">
        <f>IF(بيانات!B1952&lt;&gt;"",بيانات!P1952,"")</f>
        <v/>
      </c>
    </row>
    <row r="1953" spans="1:9" ht="21.75" customHeight="1">
      <c r="A1953" s="82" t="str">
        <f>IF(بيانات!B1953&lt;&gt;"",بيانات!A1953,"")</f>
        <v/>
      </c>
      <c r="B1953" s="83" t="str">
        <f>IF(بيانات!B1953&lt;&gt;"",بيانات!B1953,"")</f>
        <v/>
      </c>
      <c r="C1953" s="83" t="str">
        <f>IF(بيانات!B1953&lt;&gt;"",بيانات!C1953,"")</f>
        <v/>
      </c>
      <c r="D1953" s="84" t="str">
        <f>IF(بيانات!B1953&lt;&gt;"",بيانات!J1953,"")</f>
        <v/>
      </c>
      <c r="E1953" s="85"/>
      <c r="F1953" s="86" t="str">
        <f t="shared" si="30"/>
        <v/>
      </c>
      <c r="G1953" s="87"/>
      <c r="H1953" s="88" t="str">
        <f>IF(بيانات!B1953&lt;&gt;"",بيانات!K1953,"")</f>
        <v/>
      </c>
      <c r="I1953" s="88" t="str">
        <f>IF(بيانات!B1953&lt;&gt;"",بيانات!P1953,"")</f>
        <v/>
      </c>
    </row>
    <row r="1954" spans="1:9" ht="21.75" customHeight="1">
      <c r="A1954" s="89" t="str">
        <f>IF(بيانات!B1954&lt;&gt;"",بيانات!A1954,"")</f>
        <v/>
      </c>
      <c r="B1954" s="90" t="str">
        <f>IF(بيانات!B1954&lt;&gt;"",بيانات!B1954,"")</f>
        <v/>
      </c>
      <c r="C1954" s="90" t="str">
        <f>IF(بيانات!B1954&lt;&gt;"",بيانات!C1954,"")</f>
        <v/>
      </c>
      <c r="D1954" s="91" t="str">
        <f>IF(بيانات!B1954&lt;&gt;"",بيانات!J1954,"")</f>
        <v/>
      </c>
      <c r="E1954" s="92"/>
      <c r="F1954" s="93" t="str">
        <f t="shared" si="30"/>
        <v/>
      </c>
      <c r="G1954" s="94"/>
      <c r="H1954" s="95" t="str">
        <f>IF(بيانات!B1954&lt;&gt;"",بيانات!K1954,"")</f>
        <v/>
      </c>
      <c r="I1954" s="95" t="str">
        <f>IF(بيانات!B1954&lt;&gt;"",بيانات!P1954,"")</f>
        <v/>
      </c>
    </row>
    <row r="1955" spans="1:9" ht="21.75" customHeight="1">
      <c r="A1955" s="82" t="str">
        <f>IF(بيانات!B1955&lt;&gt;"",بيانات!A1955,"")</f>
        <v/>
      </c>
      <c r="B1955" s="83" t="str">
        <f>IF(بيانات!B1955&lt;&gt;"",بيانات!B1955,"")</f>
        <v/>
      </c>
      <c r="C1955" s="83" t="str">
        <f>IF(بيانات!B1955&lt;&gt;"",بيانات!C1955,"")</f>
        <v/>
      </c>
      <c r="D1955" s="84" t="str">
        <f>IF(بيانات!B1955&lt;&gt;"",بيانات!J1955,"")</f>
        <v/>
      </c>
      <c r="E1955" s="85"/>
      <c r="F1955" s="86" t="str">
        <f t="shared" si="30"/>
        <v/>
      </c>
      <c r="G1955" s="87"/>
      <c r="H1955" s="88" t="str">
        <f>IF(بيانات!B1955&lt;&gt;"",بيانات!K1955,"")</f>
        <v/>
      </c>
      <c r="I1955" s="88" t="str">
        <f>IF(بيانات!B1955&lt;&gt;"",بيانات!P1955,"")</f>
        <v/>
      </c>
    </row>
    <row r="1956" spans="1:9" ht="21.75" customHeight="1">
      <c r="A1956" s="89" t="str">
        <f>IF(بيانات!B1956&lt;&gt;"",بيانات!A1956,"")</f>
        <v/>
      </c>
      <c r="B1956" s="90" t="str">
        <f>IF(بيانات!B1956&lt;&gt;"",بيانات!B1956,"")</f>
        <v/>
      </c>
      <c r="C1956" s="90" t="str">
        <f>IF(بيانات!B1956&lt;&gt;"",بيانات!C1956,"")</f>
        <v/>
      </c>
      <c r="D1956" s="91" t="str">
        <f>IF(بيانات!B1956&lt;&gt;"",بيانات!J1956,"")</f>
        <v/>
      </c>
      <c r="E1956" s="92"/>
      <c r="F1956" s="93" t="str">
        <f t="shared" si="30"/>
        <v/>
      </c>
      <c r="G1956" s="94"/>
      <c r="H1956" s="95" t="str">
        <f>IF(بيانات!B1956&lt;&gt;"",بيانات!K1956,"")</f>
        <v/>
      </c>
      <c r="I1956" s="95" t="str">
        <f>IF(بيانات!B1956&lt;&gt;"",بيانات!P1956,"")</f>
        <v/>
      </c>
    </row>
    <row r="1957" spans="1:9" ht="21.75" customHeight="1">
      <c r="A1957" s="82" t="str">
        <f>IF(بيانات!B1957&lt;&gt;"",بيانات!A1957,"")</f>
        <v/>
      </c>
      <c r="B1957" s="83" t="str">
        <f>IF(بيانات!B1957&lt;&gt;"",بيانات!B1957,"")</f>
        <v/>
      </c>
      <c r="C1957" s="83" t="str">
        <f>IF(بيانات!B1957&lt;&gt;"",بيانات!C1957,"")</f>
        <v/>
      </c>
      <c r="D1957" s="84" t="str">
        <f>IF(بيانات!B1957&lt;&gt;"",بيانات!J1957,"")</f>
        <v/>
      </c>
      <c r="E1957" s="85"/>
      <c r="F1957" s="86" t="str">
        <f t="shared" si="30"/>
        <v/>
      </c>
      <c r="G1957" s="87"/>
      <c r="H1957" s="88" t="str">
        <f>IF(بيانات!B1957&lt;&gt;"",بيانات!K1957,"")</f>
        <v/>
      </c>
      <c r="I1957" s="88" t="str">
        <f>IF(بيانات!B1957&lt;&gt;"",بيانات!P1957,"")</f>
        <v/>
      </c>
    </row>
    <row r="1958" spans="1:9" ht="21.75" customHeight="1">
      <c r="A1958" s="89" t="str">
        <f>IF(بيانات!B1958&lt;&gt;"",بيانات!A1958,"")</f>
        <v/>
      </c>
      <c r="B1958" s="90" t="str">
        <f>IF(بيانات!B1958&lt;&gt;"",بيانات!B1958,"")</f>
        <v/>
      </c>
      <c r="C1958" s="90" t="str">
        <f>IF(بيانات!B1958&lt;&gt;"",بيانات!C1958,"")</f>
        <v/>
      </c>
      <c r="D1958" s="91" t="str">
        <f>IF(بيانات!B1958&lt;&gt;"",بيانات!J1958,"")</f>
        <v/>
      </c>
      <c r="E1958" s="92"/>
      <c r="F1958" s="93" t="str">
        <f t="shared" si="30"/>
        <v/>
      </c>
      <c r="G1958" s="94"/>
      <c r="H1958" s="95" t="str">
        <f>IF(بيانات!B1958&lt;&gt;"",بيانات!K1958,"")</f>
        <v/>
      </c>
      <c r="I1958" s="95" t="str">
        <f>IF(بيانات!B1958&lt;&gt;"",بيانات!P1958,"")</f>
        <v/>
      </c>
    </row>
    <row r="1959" spans="1:9" ht="21.75" customHeight="1">
      <c r="A1959" s="82" t="str">
        <f>IF(بيانات!B1959&lt;&gt;"",بيانات!A1959,"")</f>
        <v/>
      </c>
      <c r="B1959" s="83" t="str">
        <f>IF(بيانات!B1959&lt;&gt;"",بيانات!B1959,"")</f>
        <v/>
      </c>
      <c r="C1959" s="83" t="str">
        <f>IF(بيانات!B1959&lt;&gt;"",بيانات!C1959,"")</f>
        <v/>
      </c>
      <c r="D1959" s="84" t="str">
        <f>IF(بيانات!B1959&lt;&gt;"",بيانات!J1959,"")</f>
        <v/>
      </c>
      <c r="E1959" s="85"/>
      <c r="F1959" s="86" t="str">
        <f t="shared" si="30"/>
        <v/>
      </c>
      <c r="G1959" s="87"/>
      <c r="H1959" s="88" t="str">
        <f>IF(بيانات!B1959&lt;&gt;"",بيانات!K1959,"")</f>
        <v/>
      </c>
      <c r="I1959" s="88" t="str">
        <f>IF(بيانات!B1959&lt;&gt;"",بيانات!P1959,"")</f>
        <v/>
      </c>
    </row>
    <row r="1960" spans="1:9" ht="21.75" customHeight="1">
      <c r="A1960" s="89" t="str">
        <f>IF(بيانات!B1960&lt;&gt;"",بيانات!A1960,"")</f>
        <v/>
      </c>
      <c r="B1960" s="90" t="str">
        <f>IF(بيانات!B1960&lt;&gt;"",بيانات!B1960,"")</f>
        <v/>
      </c>
      <c r="C1960" s="90" t="str">
        <f>IF(بيانات!B1960&lt;&gt;"",بيانات!C1960,"")</f>
        <v/>
      </c>
      <c r="D1960" s="91" t="str">
        <f>IF(بيانات!B1960&lt;&gt;"",بيانات!J1960,"")</f>
        <v/>
      </c>
      <c r="E1960" s="92"/>
      <c r="F1960" s="93" t="str">
        <f t="shared" si="30"/>
        <v/>
      </c>
      <c r="G1960" s="94"/>
      <c r="H1960" s="95" t="str">
        <f>IF(بيانات!B1960&lt;&gt;"",بيانات!K1960,"")</f>
        <v/>
      </c>
      <c r="I1960" s="95" t="str">
        <f>IF(بيانات!B1960&lt;&gt;"",بيانات!P1960,"")</f>
        <v/>
      </c>
    </row>
    <row r="1961" spans="1:9" ht="21.75" customHeight="1">
      <c r="A1961" s="82" t="str">
        <f>IF(بيانات!B1961&lt;&gt;"",بيانات!A1961,"")</f>
        <v/>
      </c>
      <c r="B1961" s="83" t="str">
        <f>IF(بيانات!B1961&lt;&gt;"",بيانات!B1961,"")</f>
        <v/>
      </c>
      <c r="C1961" s="83" t="str">
        <f>IF(بيانات!B1961&lt;&gt;"",بيانات!C1961,"")</f>
        <v/>
      </c>
      <c r="D1961" s="84" t="str">
        <f>IF(بيانات!B1961&lt;&gt;"",بيانات!J1961,"")</f>
        <v/>
      </c>
      <c r="E1961" s="85"/>
      <c r="F1961" s="86" t="str">
        <f t="shared" si="30"/>
        <v/>
      </c>
      <c r="G1961" s="87"/>
      <c r="H1961" s="88" t="str">
        <f>IF(بيانات!B1961&lt;&gt;"",بيانات!K1961,"")</f>
        <v/>
      </c>
      <c r="I1961" s="88" t="str">
        <f>IF(بيانات!B1961&lt;&gt;"",بيانات!P1961,"")</f>
        <v/>
      </c>
    </row>
    <row r="1962" spans="1:9" ht="21.75" customHeight="1">
      <c r="A1962" s="89" t="str">
        <f>IF(بيانات!B1962&lt;&gt;"",بيانات!A1962,"")</f>
        <v/>
      </c>
      <c r="B1962" s="90" t="str">
        <f>IF(بيانات!B1962&lt;&gt;"",بيانات!B1962,"")</f>
        <v/>
      </c>
      <c r="C1962" s="90" t="str">
        <f>IF(بيانات!B1962&lt;&gt;"",بيانات!C1962,"")</f>
        <v/>
      </c>
      <c r="D1962" s="91" t="str">
        <f>IF(بيانات!B1962&lt;&gt;"",بيانات!J1962,"")</f>
        <v/>
      </c>
      <c r="E1962" s="92"/>
      <c r="F1962" s="93" t="str">
        <f t="shared" si="30"/>
        <v/>
      </c>
      <c r="G1962" s="94"/>
      <c r="H1962" s="95" t="str">
        <f>IF(بيانات!B1962&lt;&gt;"",بيانات!K1962,"")</f>
        <v/>
      </c>
      <c r="I1962" s="95" t="str">
        <f>IF(بيانات!B1962&lt;&gt;"",بيانات!P1962,"")</f>
        <v/>
      </c>
    </row>
    <row r="1963" spans="1:9" ht="21.75" customHeight="1">
      <c r="A1963" s="82" t="str">
        <f>IF(بيانات!B1963&lt;&gt;"",بيانات!A1963,"")</f>
        <v/>
      </c>
      <c r="B1963" s="83" t="str">
        <f>IF(بيانات!B1963&lt;&gt;"",بيانات!B1963,"")</f>
        <v/>
      </c>
      <c r="C1963" s="83" t="str">
        <f>IF(بيانات!B1963&lt;&gt;"",بيانات!C1963,"")</f>
        <v/>
      </c>
      <c r="D1963" s="84" t="str">
        <f>IF(بيانات!B1963&lt;&gt;"",بيانات!J1963,"")</f>
        <v/>
      </c>
      <c r="E1963" s="85"/>
      <c r="F1963" s="86" t="str">
        <f t="shared" si="30"/>
        <v/>
      </c>
      <c r="G1963" s="87"/>
      <c r="H1963" s="88" t="str">
        <f>IF(بيانات!B1963&lt;&gt;"",بيانات!K1963,"")</f>
        <v/>
      </c>
      <c r="I1963" s="88" t="str">
        <f>IF(بيانات!B1963&lt;&gt;"",بيانات!P1963,"")</f>
        <v/>
      </c>
    </row>
    <row r="1964" spans="1:9" ht="21.75" customHeight="1">
      <c r="A1964" s="89" t="str">
        <f>IF(بيانات!B1964&lt;&gt;"",بيانات!A1964,"")</f>
        <v/>
      </c>
      <c r="B1964" s="90" t="str">
        <f>IF(بيانات!B1964&lt;&gt;"",بيانات!B1964,"")</f>
        <v/>
      </c>
      <c r="C1964" s="90" t="str">
        <f>IF(بيانات!B1964&lt;&gt;"",بيانات!C1964,"")</f>
        <v/>
      </c>
      <c r="D1964" s="91" t="str">
        <f>IF(بيانات!B1964&lt;&gt;"",بيانات!J1964,"")</f>
        <v/>
      </c>
      <c r="E1964" s="92"/>
      <c r="F1964" s="93" t="str">
        <f t="shared" si="30"/>
        <v/>
      </c>
      <c r="G1964" s="94"/>
      <c r="H1964" s="95" t="str">
        <f>IF(بيانات!B1964&lt;&gt;"",بيانات!K1964,"")</f>
        <v/>
      </c>
      <c r="I1964" s="95" t="str">
        <f>IF(بيانات!B1964&lt;&gt;"",بيانات!P1964,"")</f>
        <v/>
      </c>
    </row>
    <row r="1965" spans="1:9" ht="21.75" customHeight="1">
      <c r="A1965" s="82" t="str">
        <f>IF(بيانات!B1965&lt;&gt;"",بيانات!A1965,"")</f>
        <v/>
      </c>
      <c r="B1965" s="83" t="str">
        <f>IF(بيانات!B1965&lt;&gt;"",بيانات!B1965,"")</f>
        <v/>
      </c>
      <c r="C1965" s="83" t="str">
        <f>IF(بيانات!B1965&lt;&gt;"",بيانات!C1965,"")</f>
        <v/>
      </c>
      <c r="D1965" s="84" t="str">
        <f>IF(بيانات!B1965&lt;&gt;"",بيانات!J1965,"")</f>
        <v/>
      </c>
      <c r="E1965" s="85"/>
      <c r="F1965" s="86" t="str">
        <f t="shared" si="30"/>
        <v/>
      </c>
      <c r="G1965" s="87"/>
      <c r="H1965" s="88" t="str">
        <f>IF(بيانات!B1965&lt;&gt;"",بيانات!K1965,"")</f>
        <v/>
      </c>
      <c r="I1965" s="88" t="str">
        <f>IF(بيانات!B1965&lt;&gt;"",بيانات!P1965,"")</f>
        <v/>
      </c>
    </row>
    <row r="1966" spans="1:9" ht="21.75" customHeight="1">
      <c r="A1966" s="89" t="str">
        <f>IF(بيانات!B1966&lt;&gt;"",بيانات!A1966,"")</f>
        <v/>
      </c>
      <c r="B1966" s="90" t="str">
        <f>IF(بيانات!B1966&lt;&gt;"",بيانات!B1966,"")</f>
        <v/>
      </c>
      <c r="C1966" s="90" t="str">
        <f>IF(بيانات!B1966&lt;&gt;"",بيانات!C1966,"")</f>
        <v/>
      </c>
      <c r="D1966" s="91" t="str">
        <f>IF(بيانات!B1966&lt;&gt;"",بيانات!J1966,"")</f>
        <v/>
      </c>
      <c r="E1966" s="92"/>
      <c r="F1966" s="93" t="str">
        <f t="shared" si="30"/>
        <v/>
      </c>
      <c r="G1966" s="94"/>
      <c r="H1966" s="95" t="str">
        <f>IF(بيانات!B1966&lt;&gt;"",بيانات!K1966,"")</f>
        <v/>
      </c>
      <c r="I1966" s="95" t="str">
        <f>IF(بيانات!B1966&lt;&gt;"",بيانات!P1966,"")</f>
        <v/>
      </c>
    </row>
    <row r="1967" spans="1:9" ht="21.75" customHeight="1">
      <c r="A1967" s="82" t="str">
        <f>IF(بيانات!B1967&lt;&gt;"",بيانات!A1967,"")</f>
        <v/>
      </c>
      <c r="B1967" s="83" t="str">
        <f>IF(بيانات!B1967&lt;&gt;"",بيانات!B1967,"")</f>
        <v/>
      </c>
      <c r="C1967" s="83" t="str">
        <f>IF(بيانات!B1967&lt;&gt;"",بيانات!C1967,"")</f>
        <v/>
      </c>
      <c r="D1967" s="84" t="str">
        <f>IF(بيانات!B1967&lt;&gt;"",بيانات!J1967,"")</f>
        <v/>
      </c>
      <c r="E1967" s="85"/>
      <c r="F1967" s="86" t="str">
        <f t="shared" si="30"/>
        <v/>
      </c>
      <c r="G1967" s="87"/>
      <c r="H1967" s="88" t="str">
        <f>IF(بيانات!B1967&lt;&gt;"",بيانات!K1967,"")</f>
        <v/>
      </c>
      <c r="I1967" s="88" t="str">
        <f>IF(بيانات!B1967&lt;&gt;"",بيانات!P1967,"")</f>
        <v/>
      </c>
    </row>
    <row r="1968" spans="1:9" ht="21.75" customHeight="1">
      <c r="A1968" s="89" t="str">
        <f>IF(بيانات!B1968&lt;&gt;"",بيانات!A1968,"")</f>
        <v/>
      </c>
      <c r="B1968" s="90" t="str">
        <f>IF(بيانات!B1968&lt;&gt;"",بيانات!B1968,"")</f>
        <v/>
      </c>
      <c r="C1968" s="90" t="str">
        <f>IF(بيانات!B1968&lt;&gt;"",بيانات!C1968,"")</f>
        <v/>
      </c>
      <c r="D1968" s="91" t="str">
        <f>IF(بيانات!B1968&lt;&gt;"",بيانات!J1968,"")</f>
        <v/>
      </c>
      <c r="E1968" s="92"/>
      <c r="F1968" s="93" t="str">
        <f t="shared" si="30"/>
        <v/>
      </c>
      <c r="G1968" s="94"/>
      <c r="H1968" s="95" t="str">
        <f>IF(بيانات!B1968&lt;&gt;"",بيانات!K1968,"")</f>
        <v/>
      </c>
      <c r="I1968" s="95" t="str">
        <f>IF(بيانات!B1968&lt;&gt;"",بيانات!P1968,"")</f>
        <v/>
      </c>
    </row>
    <row r="1969" spans="1:9" ht="21.75" customHeight="1">
      <c r="A1969" s="82" t="str">
        <f>IF(بيانات!B1969&lt;&gt;"",بيانات!A1969,"")</f>
        <v/>
      </c>
      <c r="B1969" s="83" t="str">
        <f>IF(بيانات!B1969&lt;&gt;"",بيانات!B1969,"")</f>
        <v/>
      </c>
      <c r="C1969" s="83" t="str">
        <f>IF(بيانات!B1969&lt;&gt;"",بيانات!C1969,"")</f>
        <v/>
      </c>
      <c r="D1969" s="84" t="str">
        <f>IF(بيانات!B1969&lt;&gt;"",بيانات!J1969,"")</f>
        <v/>
      </c>
      <c r="E1969" s="85"/>
      <c r="F1969" s="86" t="str">
        <f t="shared" si="30"/>
        <v/>
      </c>
      <c r="G1969" s="87"/>
      <c r="H1969" s="88" t="str">
        <f>IF(بيانات!B1969&lt;&gt;"",بيانات!K1969,"")</f>
        <v/>
      </c>
      <c r="I1969" s="88" t="str">
        <f>IF(بيانات!B1969&lt;&gt;"",بيانات!P1969,"")</f>
        <v/>
      </c>
    </row>
    <row r="1970" spans="1:9" ht="21.75" customHeight="1">
      <c r="A1970" s="89" t="str">
        <f>IF(بيانات!B1970&lt;&gt;"",بيانات!A1970,"")</f>
        <v/>
      </c>
      <c r="B1970" s="90" t="str">
        <f>IF(بيانات!B1970&lt;&gt;"",بيانات!B1970,"")</f>
        <v/>
      </c>
      <c r="C1970" s="90" t="str">
        <f>IF(بيانات!B1970&lt;&gt;"",بيانات!C1970,"")</f>
        <v/>
      </c>
      <c r="D1970" s="91" t="str">
        <f>IF(بيانات!B1970&lt;&gt;"",بيانات!J1970,"")</f>
        <v/>
      </c>
      <c r="E1970" s="92"/>
      <c r="F1970" s="93" t="str">
        <f t="shared" si="30"/>
        <v/>
      </c>
      <c r="G1970" s="94"/>
      <c r="H1970" s="95" t="str">
        <f>IF(بيانات!B1970&lt;&gt;"",بيانات!K1970,"")</f>
        <v/>
      </c>
      <c r="I1970" s="95" t="str">
        <f>IF(بيانات!B1970&lt;&gt;"",بيانات!P1970,"")</f>
        <v/>
      </c>
    </row>
    <row r="1971" spans="1:9" ht="21.75" customHeight="1">
      <c r="A1971" s="82" t="str">
        <f>IF(بيانات!B1971&lt;&gt;"",بيانات!A1971,"")</f>
        <v/>
      </c>
      <c r="B1971" s="83" t="str">
        <f>IF(بيانات!B1971&lt;&gt;"",بيانات!B1971,"")</f>
        <v/>
      </c>
      <c r="C1971" s="83" t="str">
        <f>IF(بيانات!B1971&lt;&gt;"",بيانات!C1971,"")</f>
        <v/>
      </c>
      <c r="D1971" s="84" t="str">
        <f>IF(بيانات!B1971&lt;&gt;"",بيانات!J1971,"")</f>
        <v/>
      </c>
      <c r="E1971" s="85"/>
      <c r="F1971" s="86" t="str">
        <f t="shared" si="30"/>
        <v/>
      </c>
      <c r="G1971" s="87"/>
      <c r="H1971" s="88" t="str">
        <f>IF(بيانات!B1971&lt;&gt;"",بيانات!K1971,"")</f>
        <v/>
      </c>
      <c r="I1971" s="88" t="str">
        <f>IF(بيانات!B1971&lt;&gt;"",بيانات!P1971,"")</f>
        <v/>
      </c>
    </row>
    <row r="1972" spans="1:9" ht="21.75" customHeight="1">
      <c r="A1972" s="89" t="str">
        <f>IF(بيانات!B1972&lt;&gt;"",بيانات!A1972,"")</f>
        <v/>
      </c>
      <c r="B1972" s="90" t="str">
        <f>IF(بيانات!B1972&lt;&gt;"",بيانات!B1972,"")</f>
        <v/>
      </c>
      <c r="C1972" s="90" t="str">
        <f>IF(بيانات!B1972&lt;&gt;"",بيانات!C1972,"")</f>
        <v/>
      </c>
      <c r="D1972" s="91" t="str">
        <f>IF(بيانات!B1972&lt;&gt;"",بيانات!J1972,"")</f>
        <v/>
      </c>
      <c r="E1972" s="92"/>
      <c r="F1972" s="93" t="str">
        <f t="shared" si="30"/>
        <v/>
      </c>
      <c r="G1972" s="94"/>
      <c r="H1972" s="95" t="str">
        <f>IF(بيانات!B1972&lt;&gt;"",بيانات!K1972,"")</f>
        <v/>
      </c>
      <c r="I1972" s="95" t="str">
        <f>IF(بيانات!B1972&lt;&gt;"",بيانات!P1972,"")</f>
        <v/>
      </c>
    </row>
    <row r="1973" spans="1:9" ht="21.75" customHeight="1">
      <c r="A1973" s="82" t="str">
        <f>IF(بيانات!B1973&lt;&gt;"",بيانات!A1973,"")</f>
        <v/>
      </c>
      <c r="B1973" s="83" t="str">
        <f>IF(بيانات!B1973&lt;&gt;"",بيانات!B1973,"")</f>
        <v/>
      </c>
      <c r="C1973" s="83" t="str">
        <f>IF(بيانات!B1973&lt;&gt;"",بيانات!C1973,"")</f>
        <v/>
      </c>
      <c r="D1973" s="84" t="str">
        <f>IF(بيانات!B1973&lt;&gt;"",بيانات!J1973,"")</f>
        <v/>
      </c>
      <c r="E1973" s="85"/>
      <c r="F1973" s="86" t="str">
        <f t="shared" si="30"/>
        <v/>
      </c>
      <c r="G1973" s="87"/>
      <c r="H1973" s="88" t="str">
        <f>IF(بيانات!B1973&lt;&gt;"",بيانات!K1973,"")</f>
        <v/>
      </c>
      <c r="I1973" s="88" t="str">
        <f>IF(بيانات!B1973&lt;&gt;"",بيانات!P1973,"")</f>
        <v/>
      </c>
    </row>
    <row r="1974" spans="1:9" ht="21.75" customHeight="1">
      <c r="A1974" s="89" t="str">
        <f>IF(بيانات!B1974&lt;&gt;"",بيانات!A1974,"")</f>
        <v/>
      </c>
      <c r="B1974" s="90" t="str">
        <f>IF(بيانات!B1974&lt;&gt;"",بيانات!B1974,"")</f>
        <v/>
      </c>
      <c r="C1974" s="90" t="str">
        <f>IF(بيانات!B1974&lt;&gt;"",بيانات!C1974,"")</f>
        <v/>
      </c>
      <c r="D1974" s="91" t="str">
        <f>IF(بيانات!B1974&lt;&gt;"",بيانات!J1974,"")</f>
        <v/>
      </c>
      <c r="E1974" s="92"/>
      <c r="F1974" s="93" t="str">
        <f t="shared" si="30"/>
        <v/>
      </c>
      <c r="G1974" s="94"/>
      <c r="H1974" s="95" t="str">
        <f>IF(بيانات!B1974&lt;&gt;"",بيانات!K1974,"")</f>
        <v/>
      </c>
      <c r="I1974" s="95" t="str">
        <f>IF(بيانات!B1974&lt;&gt;"",بيانات!P1974,"")</f>
        <v/>
      </c>
    </row>
    <row r="1975" spans="1:9" ht="21.75" customHeight="1">
      <c r="A1975" s="82" t="str">
        <f>IF(بيانات!B1975&lt;&gt;"",بيانات!A1975,"")</f>
        <v/>
      </c>
      <c r="B1975" s="83" t="str">
        <f>IF(بيانات!B1975&lt;&gt;"",بيانات!B1975,"")</f>
        <v/>
      </c>
      <c r="C1975" s="83" t="str">
        <f>IF(بيانات!B1975&lt;&gt;"",بيانات!C1975,"")</f>
        <v/>
      </c>
      <c r="D1975" s="84" t="str">
        <f>IF(بيانات!B1975&lt;&gt;"",بيانات!J1975,"")</f>
        <v/>
      </c>
      <c r="E1975" s="85"/>
      <c r="F1975" s="86" t="str">
        <f t="shared" si="30"/>
        <v/>
      </c>
      <c r="G1975" s="87"/>
      <c r="H1975" s="88" t="str">
        <f>IF(بيانات!B1975&lt;&gt;"",بيانات!K1975,"")</f>
        <v/>
      </c>
      <c r="I1975" s="88" t="str">
        <f>IF(بيانات!B1975&lt;&gt;"",بيانات!P1975,"")</f>
        <v/>
      </c>
    </row>
    <row r="1976" spans="1:9" ht="21.75" customHeight="1">
      <c r="A1976" s="89" t="str">
        <f>IF(بيانات!B1976&lt;&gt;"",بيانات!A1976,"")</f>
        <v/>
      </c>
      <c r="B1976" s="90" t="str">
        <f>IF(بيانات!B1976&lt;&gt;"",بيانات!B1976,"")</f>
        <v/>
      </c>
      <c r="C1976" s="90" t="str">
        <f>IF(بيانات!B1976&lt;&gt;"",بيانات!C1976,"")</f>
        <v/>
      </c>
      <c r="D1976" s="91" t="str">
        <f>IF(بيانات!B1976&lt;&gt;"",بيانات!J1976,"")</f>
        <v/>
      </c>
      <c r="E1976" s="92"/>
      <c r="F1976" s="93" t="str">
        <f t="shared" si="30"/>
        <v/>
      </c>
      <c r="G1976" s="94"/>
      <c r="H1976" s="95" t="str">
        <f>IF(بيانات!B1976&lt;&gt;"",بيانات!K1976,"")</f>
        <v/>
      </c>
      <c r="I1976" s="95" t="str">
        <f>IF(بيانات!B1976&lt;&gt;"",بيانات!P1976,"")</f>
        <v/>
      </c>
    </row>
    <row r="1977" spans="1:9" ht="21.75" customHeight="1">
      <c r="A1977" s="82" t="str">
        <f>IF(بيانات!B1977&lt;&gt;"",بيانات!A1977,"")</f>
        <v/>
      </c>
      <c r="B1977" s="83" t="str">
        <f>IF(بيانات!B1977&lt;&gt;"",بيانات!B1977,"")</f>
        <v/>
      </c>
      <c r="C1977" s="83" t="str">
        <f>IF(بيانات!B1977&lt;&gt;"",بيانات!C1977,"")</f>
        <v/>
      </c>
      <c r="D1977" s="84" t="str">
        <f>IF(بيانات!B1977&lt;&gt;"",بيانات!J1977,"")</f>
        <v/>
      </c>
      <c r="E1977" s="85"/>
      <c r="F1977" s="86" t="str">
        <f t="shared" si="30"/>
        <v/>
      </c>
      <c r="G1977" s="87"/>
      <c r="H1977" s="88" t="str">
        <f>IF(بيانات!B1977&lt;&gt;"",بيانات!K1977,"")</f>
        <v/>
      </c>
      <c r="I1977" s="88" t="str">
        <f>IF(بيانات!B1977&lt;&gt;"",بيانات!P1977,"")</f>
        <v/>
      </c>
    </row>
    <row r="1978" spans="1:9" ht="21.75" customHeight="1">
      <c r="A1978" s="89" t="str">
        <f>IF(بيانات!B1978&lt;&gt;"",بيانات!A1978,"")</f>
        <v/>
      </c>
      <c r="B1978" s="90" t="str">
        <f>IF(بيانات!B1978&lt;&gt;"",بيانات!B1978,"")</f>
        <v/>
      </c>
      <c r="C1978" s="90" t="str">
        <f>IF(بيانات!B1978&lt;&gt;"",بيانات!C1978,"")</f>
        <v/>
      </c>
      <c r="D1978" s="91" t="str">
        <f>IF(بيانات!B1978&lt;&gt;"",بيانات!J1978,"")</f>
        <v/>
      </c>
      <c r="E1978" s="92"/>
      <c r="F1978" s="93" t="str">
        <f t="shared" si="30"/>
        <v/>
      </c>
      <c r="G1978" s="94"/>
      <c r="H1978" s="95" t="str">
        <f>IF(بيانات!B1978&lt;&gt;"",بيانات!K1978,"")</f>
        <v/>
      </c>
      <c r="I1978" s="95" t="str">
        <f>IF(بيانات!B1978&lt;&gt;"",بيانات!P1978,"")</f>
        <v/>
      </c>
    </row>
    <row r="1979" spans="1:9" ht="21.75" customHeight="1">
      <c r="A1979" s="82" t="str">
        <f>IF(بيانات!B1979&lt;&gt;"",بيانات!A1979,"")</f>
        <v/>
      </c>
      <c r="B1979" s="83" t="str">
        <f>IF(بيانات!B1979&lt;&gt;"",بيانات!B1979,"")</f>
        <v/>
      </c>
      <c r="C1979" s="83" t="str">
        <f>IF(بيانات!B1979&lt;&gt;"",بيانات!C1979,"")</f>
        <v/>
      </c>
      <c r="D1979" s="84" t="str">
        <f>IF(بيانات!B1979&lt;&gt;"",بيانات!J1979,"")</f>
        <v/>
      </c>
      <c r="E1979" s="85"/>
      <c r="F1979" s="86" t="str">
        <f t="shared" si="30"/>
        <v/>
      </c>
      <c r="G1979" s="87"/>
      <c r="H1979" s="88" t="str">
        <f>IF(بيانات!B1979&lt;&gt;"",بيانات!K1979,"")</f>
        <v/>
      </c>
      <c r="I1979" s="88" t="str">
        <f>IF(بيانات!B1979&lt;&gt;"",بيانات!P1979,"")</f>
        <v/>
      </c>
    </row>
    <row r="1980" spans="1:9" ht="21.75" customHeight="1">
      <c r="A1980" s="89" t="str">
        <f>IF(بيانات!B1980&lt;&gt;"",بيانات!A1980,"")</f>
        <v/>
      </c>
      <c r="B1980" s="90" t="str">
        <f>IF(بيانات!B1980&lt;&gt;"",بيانات!B1980,"")</f>
        <v/>
      </c>
      <c r="C1980" s="90" t="str">
        <f>IF(بيانات!B1980&lt;&gt;"",بيانات!C1980,"")</f>
        <v/>
      </c>
      <c r="D1980" s="91" t="str">
        <f>IF(بيانات!B1980&lt;&gt;"",بيانات!J1980,"")</f>
        <v/>
      </c>
      <c r="E1980" s="92"/>
      <c r="F1980" s="93" t="str">
        <f t="shared" si="30"/>
        <v/>
      </c>
      <c r="G1980" s="94"/>
      <c r="H1980" s="95" t="str">
        <f>IF(بيانات!B1980&lt;&gt;"",بيانات!K1980,"")</f>
        <v/>
      </c>
      <c r="I1980" s="95" t="str">
        <f>IF(بيانات!B1980&lt;&gt;"",بيانات!P1980,"")</f>
        <v/>
      </c>
    </row>
    <row r="1981" spans="1:9" ht="21.75" customHeight="1">
      <c r="A1981" s="82" t="str">
        <f>IF(بيانات!B1981&lt;&gt;"",بيانات!A1981,"")</f>
        <v/>
      </c>
      <c r="B1981" s="83" t="str">
        <f>IF(بيانات!B1981&lt;&gt;"",بيانات!B1981,"")</f>
        <v/>
      </c>
      <c r="C1981" s="83" t="str">
        <f>IF(بيانات!B1981&lt;&gt;"",بيانات!C1981,"")</f>
        <v/>
      </c>
      <c r="D1981" s="84" t="str">
        <f>IF(بيانات!B1981&lt;&gt;"",بيانات!J1981,"")</f>
        <v/>
      </c>
      <c r="E1981" s="85"/>
      <c r="F1981" s="86" t="str">
        <f t="shared" si="30"/>
        <v/>
      </c>
      <c r="G1981" s="87"/>
      <c r="H1981" s="88" t="str">
        <f>IF(بيانات!B1981&lt;&gt;"",بيانات!K1981,"")</f>
        <v/>
      </c>
      <c r="I1981" s="88" t="str">
        <f>IF(بيانات!B1981&lt;&gt;"",بيانات!P1981,"")</f>
        <v/>
      </c>
    </row>
    <row r="1982" spans="1:9" ht="21.75" customHeight="1">
      <c r="A1982" s="89" t="str">
        <f>IF(بيانات!B1982&lt;&gt;"",بيانات!A1982,"")</f>
        <v/>
      </c>
      <c r="B1982" s="90" t="str">
        <f>IF(بيانات!B1982&lt;&gt;"",بيانات!B1982,"")</f>
        <v/>
      </c>
      <c r="C1982" s="90" t="str">
        <f>IF(بيانات!B1982&lt;&gt;"",بيانات!C1982,"")</f>
        <v/>
      </c>
      <c r="D1982" s="91" t="str">
        <f>IF(بيانات!B1982&lt;&gt;"",بيانات!J1982,"")</f>
        <v/>
      </c>
      <c r="E1982" s="92"/>
      <c r="F1982" s="93" t="str">
        <f t="shared" si="30"/>
        <v/>
      </c>
      <c r="G1982" s="94"/>
      <c r="H1982" s="95" t="str">
        <f>IF(بيانات!B1982&lt;&gt;"",بيانات!K1982,"")</f>
        <v/>
      </c>
      <c r="I1982" s="95" t="str">
        <f>IF(بيانات!B1982&lt;&gt;"",بيانات!P1982,"")</f>
        <v/>
      </c>
    </row>
    <row r="1983" spans="1:9" ht="21.75" customHeight="1">
      <c r="A1983" s="82" t="str">
        <f>IF(بيانات!B1983&lt;&gt;"",بيانات!A1983,"")</f>
        <v/>
      </c>
      <c r="B1983" s="83" t="str">
        <f>IF(بيانات!B1983&lt;&gt;"",بيانات!B1983,"")</f>
        <v/>
      </c>
      <c r="C1983" s="83" t="str">
        <f>IF(بيانات!B1983&lt;&gt;"",بيانات!C1983,"")</f>
        <v/>
      </c>
      <c r="D1983" s="84" t="str">
        <f>IF(بيانات!B1983&lt;&gt;"",بيانات!J1983,"")</f>
        <v/>
      </c>
      <c r="E1983" s="85"/>
      <c r="F1983" s="86" t="str">
        <f t="shared" si="30"/>
        <v/>
      </c>
      <c r="G1983" s="87"/>
      <c r="H1983" s="88" t="str">
        <f>IF(بيانات!B1983&lt;&gt;"",بيانات!K1983,"")</f>
        <v/>
      </c>
      <c r="I1983" s="88" t="str">
        <f>IF(بيانات!B1983&lt;&gt;"",بيانات!P1983,"")</f>
        <v/>
      </c>
    </row>
    <row r="1984" spans="1:9" ht="21.75" customHeight="1">
      <c r="A1984" s="89" t="str">
        <f>IF(بيانات!B1984&lt;&gt;"",بيانات!A1984,"")</f>
        <v/>
      </c>
      <c r="B1984" s="90" t="str">
        <f>IF(بيانات!B1984&lt;&gt;"",بيانات!B1984,"")</f>
        <v/>
      </c>
      <c r="C1984" s="90" t="str">
        <f>IF(بيانات!B1984&lt;&gt;"",بيانات!C1984,"")</f>
        <v/>
      </c>
      <c r="D1984" s="91" t="str">
        <f>IF(بيانات!B1984&lt;&gt;"",بيانات!J1984,"")</f>
        <v/>
      </c>
      <c r="E1984" s="92"/>
      <c r="F1984" s="93" t="str">
        <f t="shared" si="30"/>
        <v/>
      </c>
      <c r="G1984" s="94"/>
      <c r="H1984" s="95" t="str">
        <f>IF(بيانات!B1984&lt;&gt;"",بيانات!K1984,"")</f>
        <v/>
      </c>
      <c r="I1984" s="95" t="str">
        <f>IF(بيانات!B1984&lt;&gt;"",بيانات!P1984,"")</f>
        <v/>
      </c>
    </row>
    <row r="1985" spans="1:9" ht="21.75" customHeight="1">
      <c r="A1985" s="82" t="str">
        <f>IF(بيانات!B1985&lt;&gt;"",بيانات!A1985,"")</f>
        <v/>
      </c>
      <c r="B1985" s="83" t="str">
        <f>IF(بيانات!B1985&lt;&gt;"",بيانات!B1985,"")</f>
        <v/>
      </c>
      <c r="C1985" s="83" t="str">
        <f>IF(بيانات!B1985&lt;&gt;"",بيانات!C1985,"")</f>
        <v/>
      </c>
      <c r="D1985" s="84" t="str">
        <f>IF(بيانات!B1985&lt;&gt;"",بيانات!J1985,"")</f>
        <v/>
      </c>
      <c r="E1985" s="85"/>
      <c r="F1985" s="86" t="str">
        <f t="shared" si="30"/>
        <v/>
      </c>
      <c r="G1985" s="87"/>
      <c r="H1985" s="88" t="str">
        <f>IF(بيانات!B1985&lt;&gt;"",بيانات!K1985,"")</f>
        <v/>
      </c>
      <c r="I1985" s="88" t="str">
        <f>IF(بيانات!B1985&lt;&gt;"",بيانات!P1985,"")</f>
        <v/>
      </c>
    </row>
    <row r="1986" spans="1:9" ht="21.75" customHeight="1">
      <c r="A1986" s="89" t="str">
        <f>IF(بيانات!B1986&lt;&gt;"",بيانات!A1986,"")</f>
        <v/>
      </c>
      <c r="B1986" s="90" t="str">
        <f>IF(بيانات!B1986&lt;&gt;"",بيانات!B1986,"")</f>
        <v/>
      </c>
      <c r="C1986" s="90" t="str">
        <f>IF(بيانات!B1986&lt;&gt;"",بيانات!C1986,"")</f>
        <v/>
      </c>
      <c r="D1986" s="91" t="str">
        <f>IF(بيانات!B1986&lt;&gt;"",بيانات!J1986,"")</f>
        <v/>
      </c>
      <c r="E1986" s="92"/>
      <c r="F1986" s="93" t="str">
        <f t="shared" si="30"/>
        <v/>
      </c>
      <c r="G1986" s="94"/>
      <c r="H1986" s="95" t="str">
        <f>IF(بيانات!B1986&lt;&gt;"",بيانات!K1986,"")</f>
        <v/>
      </c>
      <c r="I1986" s="95" t="str">
        <f>IF(بيانات!B1986&lt;&gt;"",بيانات!P1986,"")</f>
        <v/>
      </c>
    </row>
    <row r="1987" spans="1:9" ht="21.75" customHeight="1">
      <c r="A1987" s="82" t="str">
        <f>IF(بيانات!B1987&lt;&gt;"",بيانات!A1987,"")</f>
        <v/>
      </c>
      <c r="B1987" s="83" t="str">
        <f>IF(بيانات!B1987&lt;&gt;"",بيانات!B1987,"")</f>
        <v/>
      </c>
      <c r="C1987" s="83" t="str">
        <f>IF(بيانات!B1987&lt;&gt;"",بيانات!C1987,"")</f>
        <v/>
      </c>
      <c r="D1987" s="84" t="str">
        <f>IF(بيانات!B1987&lt;&gt;"",بيانات!J1987,"")</f>
        <v/>
      </c>
      <c r="E1987" s="85"/>
      <c r="F1987" s="86" t="str">
        <f t="shared" ref="F1987:F2050" si="31">IF(E1987="","",E1987+30)</f>
        <v/>
      </c>
      <c r="G1987" s="87"/>
      <c r="H1987" s="88" t="str">
        <f>IF(بيانات!B1987&lt;&gt;"",بيانات!K1987,"")</f>
        <v/>
      </c>
      <c r="I1987" s="88" t="str">
        <f>IF(بيانات!B1987&lt;&gt;"",بيانات!P1987,"")</f>
        <v/>
      </c>
    </row>
    <row r="1988" spans="1:9" ht="21.75" customHeight="1">
      <c r="A1988" s="89" t="str">
        <f>IF(بيانات!B1988&lt;&gt;"",بيانات!A1988,"")</f>
        <v/>
      </c>
      <c r="B1988" s="90" t="str">
        <f>IF(بيانات!B1988&lt;&gt;"",بيانات!B1988,"")</f>
        <v/>
      </c>
      <c r="C1988" s="90" t="str">
        <f>IF(بيانات!B1988&lt;&gt;"",بيانات!C1988,"")</f>
        <v/>
      </c>
      <c r="D1988" s="91" t="str">
        <f>IF(بيانات!B1988&lt;&gt;"",بيانات!J1988,"")</f>
        <v/>
      </c>
      <c r="E1988" s="92"/>
      <c r="F1988" s="93" t="str">
        <f t="shared" si="31"/>
        <v/>
      </c>
      <c r="G1988" s="94"/>
      <c r="H1988" s="95" t="str">
        <f>IF(بيانات!B1988&lt;&gt;"",بيانات!K1988,"")</f>
        <v/>
      </c>
      <c r="I1988" s="95" t="str">
        <f>IF(بيانات!B1988&lt;&gt;"",بيانات!P1988,"")</f>
        <v/>
      </c>
    </row>
    <row r="1989" spans="1:9" ht="21.75" customHeight="1">
      <c r="A1989" s="82" t="str">
        <f>IF(بيانات!B1989&lt;&gt;"",بيانات!A1989,"")</f>
        <v/>
      </c>
      <c r="B1989" s="83" t="str">
        <f>IF(بيانات!B1989&lt;&gt;"",بيانات!B1989,"")</f>
        <v/>
      </c>
      <c r="C1989" s="83" t="str">
        <f>IF(بيانات!B1989&lt;&gt;"",بيانات!C1989,"")</f>
        <v/>
      </c>
      <c r="D1989" s="84" t="str">
        <f>IF(بيانات!B1989&lt;&gt;"",بيانات!J1989,"")</f>
        <v/>
      </c>
      <c r="E1989" s="85"/>
      <c r="F1989" s="86" t="str">
        <f t="shared" si="31"/>
        <v/>
      </c>
      <c r="G1989" s="87"/>
      <c r="H1989" s="88" t="str">
        <f>IF(بيانات!B1989&lt;&gt;"",بيانات!K1989,"")</f>
        <v/>
      </c>
      <c r="I1989" s="88" t="str">
        <f>IF(بيانات!B1989&lt;&gt;"",بيانات!P1989,"")</f>
        <v/>
      </c>
    </row>
    <row r="1990" spans="1:9" ht="21.75" customHeight="1">
      <c r="A1990" s="89" t="str">
        <f>IF(بيانات!B1990&lt;&gt;"",بيانات!A1990,"")</f>
        <v/>
      </c>
      <c r="B1990" s="90" t="str">
        <f>IF(بيانات!B1990&lt;&gt;"",بيانات!B1990,"")</f>
        <v/>
      </c>
      <c r="C1990" s="90" t="str">
        <f>IF(بيانات!B1990&lt;&gt;"",بيانات!C1990,"")</f>
        <v/>
      </c>
      <c r="D1990" s="91" t="str">
        <f>IF(بيانات!B1990&lt;&gt;"",بيانات!J1990,"")</f>
        <v/>
      </c>
      <c r="E1990" s="92"/>
      <c r="F1990" s="93" t="str">
        <f t="shared" si="31"/>
        <v/>
      </c>
      <c r="G1990" s="94"/>
      <c r="H1990" s="95" t="str">
        <f>IF(بيانات!B1990&lt;&gt;"",بيانات!K1990,"")</f>
        <v/>
      </c>
      <c r="I1990" s="95" t="str">
        <f>IF(بيانات!B1990&lt;&gt;"",بيانات!P1990,"")</f>
        <v/>
      </c>
    </row>
    <row r="1991" spans="1:9" ht="21.75" customHeight="1">
      <c r="A1991" s="82" t="str">
        <f>IF(بيانات!B1991&lt;&gt;"",بيانات!A1991,"")</f>
        <v/>
      </c>
      <c r="B1991" s="83" t="str">
        <f>IF(بيانات!B1991&lt;&gt;"",بيانات!B1991,"")</f>
        <v/>
      </c>
      <c r="C1991" s="83" t="str">
        <f>IF(بيانات!B1991&lt;&gt;"",بيانات!C1991,"")</f>
        <v/>
      </c>
      <c r="D1991" s="84" t="str">
        <f>IF(بيانات!B1991&lt;&gt;"",بيانات!J1991,"")</f>
        <v/>
      </c>
      <c r="E1991" s="85"/>
      <c r="F1991" s="86" t="str">
        <f t="shared" si="31"/>
        <v/>
      </c>
      <c r="G1991" s="87"/>
      <c r="H1991" s="88" t="str">
        <f>IF(بيانات!B1991&lt;&gt;"",بيانات!K1991,"")</f>
        <v/>
      </c>
      <c r="I1991" s="88" t="str">
        <f>IF(بيانات!B1991&lt;&gt;"",بيانات!P1991,"")</f>
        <v/>
      </c>
    </row>
    <row r="1992" spans="1:9" ht="21.75" customHeight="1">
      <c r="A1992" s="89" t="str">
        <f>IF(بيانات!B1992&lt;&gt;"",بيانات!A1992,"")</f>
        <v/>
      </c>
      <c r="B1992" s="90" t="str">
        <f>IF(بيانات!B1992&lt;&gt;"",بيانات!B1992,"")</f>
        <v/>
      </c>
      <c r="C1992" s="90" t="str">
        <f>IF(بيانات!B1992&lt;&gt;"",بيانات!C1992,"")</f>
        <v/>
      </c>
      <c r="D1992" s="91" t="str">
        <f>IF(بيانات!B1992&lt;&gt;"",بيانات!J1992,"")</f>
        <v/>
      </c>
      <c r="E1992" s="92"/>
      <c r="F1992" s="93" t="str">
        <f t="shared" si="31"/>
        <v/>
      </c>
      <c r="G1992" s="94"/>
      <c r="H1992" s="95" t="str">
        <f>IF(بيانات!B1992&lt;&gt;"",بيانات!K1992,"")</f>
        <v/>
      </c>
      <c r="I1992" s="95" t="str">
        <f>IF(بيانات!B1992&lt;&gt;"",بيانات!P1992,"")</f>
        <v/>
      </c>
    </row>
    <row r="1993" spans="1:9" ht="21.75" customHeight="1">
      <c r="A1993" s="82" t="str">
        <f>IF(بيانات!B1993&lt;&gt;"",بيانات!A1993,"")</f>
        <v/>
      </c>
      <c r="B1993" s="83" t="str">
        <f>IF(بيانات!B1993&lt;&gt;"",بيانات!B1993,"")</f>
        <v/>
      </c>
      <c r="C1993" s="83" t="str">
        <f>IF(بيانات!B1993&lt;&gt;"",بيانات!C1993,"")</f>
        <v/>
      </c>
      <c r="D1993" s="84" t="str">
        <f>IF(بيانات!B1993&lt;&gt;"",بيانات!J1993,"")</f>
        <v/>
      </c>
      <c r="E1993" s="85"/>
      <c r="F1993" s="86" t="str">
        <f t="shared" si="31"/>
        <v/>
      </c>
      <c r="G1993" s="87"/>
      <c r="H1993" s="88" t="str">
        <f>IF(بيانات!B1993&lt;&gt;"",بيانات!K1993,"")</f>
        <v/>
      </c>
      <c r="I1993" s="88" t="str">
        <f>IF(بيانات!B1993&lt;&gt;"",بيانات!P1993,"")</f>
        <v/>
      </c>
    </row>
    <row r="1994" spans="1:9" ht="21.75" customHeight="1">
      <c r="A1994" s="89" t="str">
        <f>IF(بيانات!B1994&lt;&gt;"",بيانات!A1994,"")</f>
        <v/>
      </c>
      <c r="B1994" s="90" t="str">
        <f>IF(بيانات!B1994&lt;&gt;"",بيانات!B1994,"")</f>
        <v/>
      </c>
      <c r="C1994" s="90" t="str">
        <f>IF(بيانات!B1994&lt;&gt;"",بيانات!C1994,"")</f>
        <v/>
      </c>
      <c r="D1994" s="91" t="str">
        <f>IF(بيانات!B1994&lt;&gt;"",بيانات!J1994,"")</f>
        <v/>
      </c>
      <c r="E1994" s="92"/>
      <c r="F1994" s="93" t="str">
        <f t="shared" si="31"/>
        <v/>
      </c>
      <c r="G1994" s="94"/>
      <c r="H1994" s="95" t="str">
        <f>IF(بيانات!B1994&lt;&gt;"",بيانات!K1994,"")</f>
        <v/>
      </c>
      <c r="I1994" s="95" t="str">
        <f>IF(بيانات!B1994&lt;&gt;"",بيانات!P1994,"")</f>
        <v/>
      </c>
    </row>
    <row r="1995" spans="1:9" ht="21.75" customHeight="1">
      <c r="A1995" s="82" t="str">
        <f>IF(بيانات!B1995&lt;&gt;"",بيانات!A1995,"")</f>
        <v/>
      </c>
      <c r="B1995" s="83" t="str">
        <f>IF(بيانات!B1995&lt;&gt;"",بيانات!B1995,"")</f>
        <v/>
      </c>
      <c r="C1995" s="83" t="str">
        <f>IF(بيانات!B1995&lt;&gt;"",بيانات!C1995,"")</f>
        <v/>
      </c>
      <c r="D1995" s="84" t="str">
        <f>IF(بيانات!B1995&lt;&gt;"",بيانات!J1995,"")</f>
        <v/>
      </c>
      <c r="E1995" s="85"/>
      <c r="F1995" s="86" t="str">
        <f t="shared" si="31"/>
        <v/>
      </c>
      <c r="G1995" s="87"/>
      <c r="H1995" s="88" t="str">
        <f>IF(بيانات!B1995&lt;&gt;"",بيانات!K1995,"")</f>
        <v/>
      </c>
      <c r="I1995" s="88" t="str">
        <f>IF(بيانات!B1995&lt;&gt;"",بيانات!P1995,"")</f>
        <v/>
      </c>
    </row>
    <row r="1996" spans="1:9" ht="21.75" customHeight="1">
      <c r="A1996" s="89" t="str">
        <f>IF(بيانات!B1996&lt;&gt;"",بيانات!A1996,"")</f>
        <v/>
      </c>
      <c r="B1996" s="90" t="str">
        <f>IF(بيانات!B1996&lt;&gt;"",بيانات!B1996,"")</f>
        <v/>
      </c>
      <c r="C1996" s="90" t="str">
        <f>IF(بيانات!B1996&lt;&gt;"",بيانات!C1996,"")</f>
        <v/>
      </c>
      <c r="D1996" s="91" t="str">
        <f>IF(بيانات!B1996&lt;&gt;"",بيانات!J1996,"")</f>
        <v/>
      </c>
      <c r="E1996" s="92"/>
      <c r="F1996" s="93" t="str">
        <f t="shared" si="31"/>
        <v/>
      </c>
      <c r="G1996" s="94"/>
      <c r="H1996" s="95" t="str">
        <f>IF(بيانات!B1996&lt;&gt;"",بيانات!K1996,"")</f>
        <v/>
      </c>
      <c r="I1996" s="95" t="str">
        <f>IF(بيانات!B1996&lt;&gt;"",بيانات!P1996,"")</f>
        <v/>
      </c>
    </row>
    <row r="1997" spans="1:9" ht="21.75" customHeight="1">
      <c r="A1997" s="82" t="str">
        <f>IF(بيانات!B1997&lt;&gt;"",بيانات!A1997,"")</f>
        <v/>
      </c>
      <c r="B1997" s="83" t="str">
        <f>IF(بيانات!B1997&lt;&gt;"",بيانات!B1997,"")</f>
        <v/>
      </c>
      <c r="C1997" s="83" t="str">
        <f>IF(بيانات!B1997&lt;&gt;"",بيانات!C1997,"")</f>
        <v/>
      </c>
      <c r="D1997" s="84" t="str">
        <f>IF(بيانات!B1997&lt;&gt;"",بيانات!J1997,"")</f>
        <v/>
      </c>
      <c r="E1997" s="85"/>
      <c r="F1997" s="86" t="str">
        <f t="shared" si="31"/>
        <v/>
      </c>
      <c r="G1997" s="87"/>
      <c r="H1997" s="88" t="str">
        <f>IF(بيانات!B1997&lt;&gt;"",بيانات!K1997,"")</f>
        <v/>
      </c>
      <c r="I1997" s="88" t="str">
        <f>IF(بيانات!B1997&lt;&gt;"",بيانات!P1997,"")</f>
        <v/>
      </c>
    </row>
    <row r="1998" spans="1:9" ht="21.75" customHeight="1">
      <c r="A1998" s="89" t="str">
        <f>IF(بيانات!B1998&lt;&gt;"",بيانات!A1998,"")</f>
        <v/>
      </c>
      <c r="B1998" s="90" t="str">
        <f>IF(بيانات!B1998&lt;&gt;"",بيانات!B1998,"")</f>
        <v/>
      </c>
      <c r="C1998" s="90" t="str">
        <f>IF(بيانات!B1998&lt;&gt;"",بيانات!C1998,"")</f>
        <v/>
      </c>
      <c r="D1998" s="91" t="str">
        <f>IF(بيانات!B1998&lt;&gt;"",بيانات!J1998,"")</f>
        <v/>
      </c>
      <c r="E1998" s="92"/>
      <c r="F1998" s="93" t="str">
        <f t="shared" si="31"/>
        <v/>
      </c>
      <c r="G1998" s="94"/>
      <c r="H1998" s="95" t="str">
        <f>IF(بيانات!B1998&lt;&gt;"",بيانات!K1998,"")</f>
        <v/>
      </c>
      <c r="I1998" s="95" t="str">
        <f>IF(بيانات!B1998&lt;&gt;"",بيانات!P1998,"")</f>
        <v/>
      </c>
    </row>
    <row r="1999" spans="1:9" ht="21.75" customHeight="1">
      <c r="A1999" s="82" t="str">
        <f>IF(بيانات!B1999&lt;&gt;"",بيانات!A1999,"")</f>
        <v/>
      </c>
      <c r="B1999" s="83" t="str">
        <f>IF(بيانات!B1999&lt;&gt;"",بيانات!B1999,"")</f>
        <v/>
      </c>
      <c r="C1999" s="83" t="str">
        <f>IF(بيانات!B1999&lt;&gt;"",بيانات!C1999,"")</f>
        <v/>
      </c>
      <c r="D1999" s="84" t="str">
        <f>IF(بيانات!B1999&lt;&gt;"",بيانات!J1999,"")</f>
        <v/>
      </c>
      <c r="E1999" s="85"/>
      <c r="F1999" s="86" t="str">
        <f t="shared" si="31"/>
        <v/>
      </c>
      <c r="G1999" s="87"/>
      <c r="H1999" s="88" t="str">
        <f>IF(بيانات!B1999&lt;&gt;"",بيانات!K1999,"")</f>
        <v/>
      </c>
      <c r="I1999" s="88" t="str">
        <f>IF(بيانات!B1999&lt;&gt;"",بيانات!P1999,"")</f>
        <v/>
      </c>
    </row>
    <row r="2000" spans="1:9" ht="21.75" customHeight="1">
      <c r="A2000" s="89" t="str">
        <f>IF(بيانات!B2000&lt;&gt;"",بيانات!A2000,"")</f>
        <v/>
      </c>
      <c r="B2000" s="90" t="str">
        <f>IF(بيانات!B2000&lt;&gt;"",بيانات!B2000,"")</f>
        <v/>
      </c>
      <c r="C2000" s="90" t="str">
        <f>IF(بيانات!B2000&lt;&gt;"",بيانات!C2000,"")</f>
        <v/>
      </c>
      <c r="D2000" s="91" t="str">
        <f>IF(بيانات!B2000&lt;&gt;"",بيانات!J2000,"")</f>
        <v/>
      </c>
      <c r="E2000" s="92"/>
      <c r="F2000" s="93" t="str">
        <f t="shared" si="31"/>
        <v/>
      </c>
      <c r="G2000" s="94"/>
      <c r="H2000" s="95" t="str">
        <f>IF(بيانات!B2000&lt;&gt;"",بيانات!K2000,"")</f>
        <v/>
      </c>
      <c r="I2000" s="95" t="str">
        <f>IF(بيانات!B2000&lt;&gt;"",بيانات!P2000,"")</f>
        <v/>
      </c>
    </row>
    <row r="2001" spans="1:9" ht="21.75" customHeight="1">
      <c r="A2001" s="82" t="str">
        <f>IF(بيانات!B2001&lt;&gt;"",بيانات!A2001,"")</f>
        <v/>
      </c>
      <c r="B2001" s="83" t="str">
        <f>IF(بيانات!B2001&lt;&gt;"",بيانات!B2001,"")</f>
        <v/>
      </c>
      <c r="C2001" s="83" t="str">
        <f>IF(بيانات!B2001&lt;&gt;"",بيانات!C2001,"")</f>
        <v/>
      </c>
      <c r="D2001" s="84" t="str">
        <f>IF(بيانات!B2001&lt;&gt;"",بيانات!J2001,"")</f>
        <v/>
      </c>
      <c r="E2001" s="85"/>
      <c r="F2001" s="86" t="str">
        <f t="shared" si="31"/>
        <v/>
      </c>
      <c r="G2001" s="87"/>
      <c r="H2001" s="88" t="str">
        <f>IF(بيانات!B2001&lt;&gt;"",بيانات!K2001,"")</f>
        <v/>
      </c>
      <c r="I2001" s="88" t="str">
        <f>IF(بيانات!B2001&lt;&gt;"",بيانات!P2001,"")</f>
        <v/>
      </c>
    </row>
    <row r="2002" spans="1:9" ht="21.75" customHeight="1">
      <c r="A2002" s="89" t="str">
        <f>IF(بيانات!B2002&lt;&gt;"",بيانات!A2002,"")</f>
        <v/>
      </c>
      <c r="B2002" s="90" t="str">
        <f>IF(بيانات!B2002&lt;&gt;"",بيانات!B2002,"")</f>
        <v/>
      </c>
      <c r="C2002" s="90" t="str">
        <f>IF(بيانات!B2002&lt;&gt;"",بيانات!C2002,"")</f>
        <v/>
      </c>
      <c r="D2002" s="91" t="str">
        <f>IF(بيانات!B2002&lt;&gt;"",بيانات!J2002,"")</f>
        <v/>
      </c>
      <c r="E2002" s="92"/>
      <c r="F2002" s="93" t="str">
        <f t="shared" si="31"/>
        <v/>
      </c>
      <c r="G2002" s="94"/>
      <c r="H2002" s="95" t="str">
        <f>IF(بيانات!B2002&lt;&gt;"",بيانات!K2002,"")</f>
        <v/>
      </c>
      <c r="I2002" s="95" t="str">
        <f>IF(بيانات!B2002&lt;&gt;"",بيانات!P2002,"")</f>
        <v/>
      </c>
    </row>
    <row r="2003" spans="1:9" ht="21.75" customHeight="1">
      <c r="A2003" s="82" t="str">
        <f>IF(بيانات!B2003&lt;&gt;"",بيانات!A2003,"")</f>
        <v/>
      </c>
      <c r="B2003" s="83" t="str">
        <f>IF(بيانات!B2003&lt;&gt;"",بيانات!B2003,"")</f>
        <v/>
      </c>
      <c r="C2003" s="83" t="str">
        <f>IF(بيانات!B2003&lt;&gt;"",بيانات!C2003,"")</f>
        <v/>
      </c>
      <c r="D2003" s="84" t="str">
        <f>IF(بيانات!B2003&lt;&gt;"",بيانات!J2003,"")</f>
        <v/>
      </c>
      <c r="E2003" s="85"/>
      <c r="F2003" s="86" t="str">
        <f t="shared" si="31"/>
        <v/>
      </c>
      <c r="G2003" s="87"/>
      <c r="H2003" s="88" t="str">
        <f>IF(بيانات!B2003&lt;&gt;"",بيانات!K2003,"")</f>
        <v/>
      </c>
      <c r="I2003" s="88" t="str">
        <f>IF(بيانات!B2003&lt;&gt;"",بيانات!P2003,"")</f>
        <v/>
      </c>
    </row>
    <row r="2004" spans="1:9" ht="21.75" customHeight="1">
      <c r="A2004" s="89" t="str">
        <f>IF(بيانات!B2004&lt;&gt;"",بيانات!A2004,"")</f>
        <v/>
      </c>
      <c r="B2004" s="90" t="str">
        <f>IF(بيانات!B2004&lt;&gt;"",بيانات!B2004,"")</f>
        <v/>
      </c>
      <c r="C2004" s="90" t="str">
        <f>IF(بيانات!B2004&lt;&gt;"",بيانات!C2004,"")</f>
        <v/>
      </c>
      <c r="D2004" s="91" t="str">
        <f>IF(بيانات!B2004&lt;&gt;"",بيانات!J2004,"")</f>
        <v/>
      </c>
      <c r="E2004" s="92"/>
      <c r="F2004" s="93" t="str">
        <f t="shared" si="31"/>
        <v/>
      </c>
      <c r="G2004" s="94"/>
      <c r="H2004" s="95" t="str">
        <f>IF(بيانات!B2004&lt;&gt;"",بيانات!K2004,"")</f>
        <v/>
      </c>
      <c r="I2004" s="95" t="str">
        <f>IF(بيانات!B2004&lt;&gt;"",بيانات!P2004,"")</f>
        <v/>
      </c>
    </row>
    <row r="2005" spans="1:9" ht="21.75" customHeight="1">
      <c r="A2005" s="82" t="str">
        <f>IF(بيانات!B2005&lt;&gt;"",بيانات!A2005,"")</f>
        <v/>
      </c>
      <c r="B2005" s="83" t="str">
        <f>IF(بيانات!B2005&lt;&gt;"",بيانات!B2005,"")</f>
        <v/>
      </c>
      <c r="C2005" s="83" t="str">
        <f>IF(بيانات!B2005&lt;&gt;"",بيانات!C2005,"")</f>
        <v/>
      </c>
      <c r="D2005" s="84" t="str">
        <f>IF(بيانات!B2005&lt;&gt;"",بيانات!J2005,"")</f>
        <v/>
      </c>
      <c r="E2005" s="85"/>
      <c r="F2005" s="86" t="str">
        <f t="shared" si="31"/>
        <v/>
      </c>
      <c r="G2005" s="87"/>
      <c r="H2005" s="88" t="str">
        <f>IF(بيانات!B2005&lt;&gt;"",بيانات!K2005,"")</f>
        <v/>
      </c>
      <c r="I2005" s="88" t="str">
        <f>IF(بيانات!B2005&lt;&gt;"",بيانات!P2005,"")</f>
        <v/>
      </c>
    </row>
    <row r="2006" spans="1:9" ht="21.75" customHeight="1">
      <c r="A2006" s="89" t="str">
        <f>IF(بيانات!B2006&lt;&gt;"",بيانات!A2006,"")</f>
        <v/>
      </c>
      <c r="B2006" s="90" t="str">
        <f>IF(بيانات!B2006&lt;&gt;"",بيانات!B2006,"")</f>
        <v/>
      </c>
      <c r="C2006" s="90" t="str">
        <f>IF(بيانات!B2006&lt;&gt;"",بيانات!C2006,"")</f>
        <v/>
      </c>
      <c r="D2006" s="91" t="str">
        <f>IF(بيانات!B2006&lt;&gt;"",بيانات!J2006,"")</f>
        <v/>
      </c>
      <c r="E2006" s="92"/>
      <c r="F2006" s="93" t="str">
        <f t="shared" si="31"/>
        <v/>
      </c>
      <c r="G2006" s="94"/>
      <c r="H2006" s="95" t="str">
        <f>IF(بيانات!B2006&lt;&gt;"",بيانات!K2006,"")</f>
        <v/>
      </c>
      <c r="I2006" s="95" t="str">
        <f>IF(بيانات!B2006&lt;&gt;"",بيانات!P2006,"")</f>
        <v/>
      </c>
    </row>
    <row r="2007" spans="1:9" ht="21.75" customHeight="1">
      <c r="A2007" s="82" t="str">
        <f>IF(بيانات!B2007&lt;&gt;"",بيانات!A2007,"")</f>
        <v/>
      </c>
      <c r="B2007" s="83" t="str">
        <f>IF(بيانات!B2007&lt;&gt;"",بيانات!B2007,"")</f>
        <v/>
      </c>
      <c r="C2007" s="83" t="str">
        <f>IF(بيانات!B2007&lt;&gt;"",بيانات!C2007,"")</f>
        <v/>
      </c>
      <c r="D2007" s="84" t="str">
        <f>IF(بيانات!B2007&lt;&gt;"",بيانات!J2007,"")</f>
        <v/>
      </c>
      <c r="E2007" s="85"/>
      <c r="F2007" s="86" t="str">
        <f t="shared" si="31"/>
        <v/>
      </c>
      <c r="G2007" s="87"/>
      <c r="H2007" s="88" t="str">
        <f>IF(بيانات!B2007&lt;&gt;"",بيانات!K2007,"")</f>
        <v/>
      </c>
      <c r="I2007" s="88" t="str">
        <f>IF(بيانات!B2007&lt;&gt;"",بيانات!P2007,"")</f>
        <v/>
      </c>
    </row>
    <row r="2008" spans="1:9" ht="21.75" customHeight="1">
      <c r="A2008" s="89" t="str">
        <f>IF(بيانات!B2008&lt;&gt;"",بيانات!A2008,"")</f>
        <v/>
      </c>
      <c r="B2008" s="90" t="str">
        <f>IF(بيانات!B2008&lt;&gt;"",بيانات!B2008,"")</f>
        <v/>
      </c>
      <c r="C2008" s="90" t="str">
        <f>IF(بيانات!B2008&lt;&gt;"",بيانات!C2008,"")</f>
        <v/>
      </c>
      <c r="D2008" s="91" t="str">
        <f>IF(بيانات!B2008&lt;&gt;"",بيانات!J2008,"")</f>
        <v/>
      </c>
      <c r="E2008" s="92"/>
      <c r="F2008" s="93" t="str">
        <f t="shared" si="31"/>
        <v/>
      </c>
      <c r="G2008" s="94"/>
      <c r="H2008" s="95" t="str">
        <f>IF(بيانات!B2008&lt;&gt;"",بيانات!K2008,"")</f>
        <v/>
      </c>
      <c r="I2008" s="95" t="str">
        <f>IF(بيانات!B2008&lt;&gt;"",بيانات!P2008,"")</f>
        <v/>
      </c>
    </row>
    <row r="2009" spans="1:9" ht="21.75" customHeight="1">
      <c r="A2009" s="82" t="str">
        <f>IF(بيانات!B2009&lt;&gt;"",بيانات!A2009,"")</f>
        <v/>
      </c>
      <c r="B2009" s="83" t="str">
        <f>IF(بيانات!B2009&lt;&gt;"",بيانات!B2009,"")</f>
        <v/>
      </c>
      <c r="C2009" s="83" t="str">
        <f>IF(بيانات!B2009&lt;&gt;"",بيانات!C2009,"")</f>
        <v/>
      </c>
      <c r="D2009" s="84" t="str">
        <f>IF(بيانات!B2009&lt;&gt;"",بيانات!J2009,"")</f>
        <v/>
      </c>
      <c r="E2009" s="85"/>
      <c r="F2009" s="86" t="str">
        <f t="shared" si="31"/>
        <v/>
      </c>
      <c r="G2009" s="87"/>
      <c r="H2009" s="88" t="str">
        <f>IF(بيانات!B2009&lt;&gt;"",بيانات!K2009,"")</f>
        <v/>
      </c>
      <c r="I2009" s="88" t="str">
        <f>IF(بيانات!B2009&lt;&gt;"",بيانات!P2009,"")</f>
        <v/>
      </c>
    </row>
    <row r="2010" spans="1:9" ht="21.75" customHeight="1">
      <c r="A2010" s="89" t="str">
        <f>IF(بيانات!B2010&lt;&gt;"",بيانات!A2010,"")</f>
        <v/>
      </c>
      <c r="B2010" s="90" t="str">
        <f>IF(بيانات!B2010&lt;&gt;"",بيانات!B2010,"")</f>
        <v/>
      </c>
      <c r="C2010" s="90" t="str">
        <f>IF(بيانات!B2010&lt;&gt;"",بيانات!C2010,"")</f>
        <v/>
      </c>
      <c r="D2010" s="91" t="str">
        <f>IF(بيانات!B2010&lt;&gt;"",بيانات!J2010,"")</f>
        <v/>
      </c>
      <c r="E2010" s="92"/>
      <c r="F2010" s="93" t="str">
        <f t="shared" si="31"/>
        <v/>
      </c>
      <c r="G2010" s="94"/>
      <c r="H2010" s="95" t="str">
        <f>IF(بيانات!B2010&lt;&gt;"",بيانات!K2010,"")</f>
        <v/>
      </c>
      <c r="I2010" s="95" t="str">
        <f>IF(بيانات!B2010&lt;&gt;"",بيانات!P2010,"")</f>
        <v/>
      </c>
    </row>
    <row r="2011" spans="1:9" ht="21.75" customHeight="1">
      <c r="A2011" s="82" t="str">
        <f>IF(بيانات!B2011&lt;&gt;"",بيانات!A2011,"")</f>
        <v/>
      </c>
      <c r="B2011" s="83" t="str">
        <f>IF(بيانات!B2011&lt;&gt;"",بيانات!B2011,"")</f>
        <v/>
      </c>
      <c r="C2011" s="83" t="str">
        <f>IF(بيانات!B2011&lt;&gt;"",بيانات!C2011,"")</f>
        <v/>
      </c>
      <c r="D2011" s="84" t="str">
        <f>IF(بيانات!B2011&lt;&gt;"",بيانات!J2011,"")</f>
        <v/>
      </c>
      <c r="E2011" s="85"/>
      <c r="F2011" s="86" t="str">
        <f t="shared" si="31"/>
        <v/>
      </c>
      <c r="G2011" s="87"/>
      <c r="H2011" s="88" t="str">
        <f>IF(بيانات!B2011&lt;&gt;"",بيانات!K2011,"")</f>
        <v/>
      </c>
      <c r="I2011" s="88" t="str">
        <f>IF(بيانات!B2011&lt;&gt;"",بيانات!P2011,"")</f>
        <v/>
      </c>
    </row>
    <row r="2012" spans="1:9" ht="21.75" customHeight="1">
      <c r="A2012" s="89" t="str">
        <f>IF(بيانات!B2012&lt;&gt;"",بيانات!A2012,"")</f>
        <v/>
      </c>
      <c r="B2012" s="90" t="str">
        <f>IF(بيانات!B2012&lt;&gt;"",بيانات!B2012,"")</f>
        <v/>
      </c>
      <c r="C2012" s="90" t="str">
        <f>IF(بيانات!B2012&lt;&gt;"",بيانات!C2012,"")</f>
        <v/>
      </c>
      <c r="D2012" s="91" t="str">
        <f>IF(بيانات!B2012&lt;&gt;"",بيانات!J2012,"")</f>
        <v/>
      </c>
      <c r="E2012" s="92"/>
      <c r="F2012" s="93" t="str">
        <f t="shared" si="31"/>
        <v/>
      </c>
      <c r="G2012" s="94"/>
      <c r="H2012" s="95" t="str">
        <f>IF(بيانات!B2012&lt;&gt;"",بيانات!K2012,"")</f>
        <v/>
      </c>
      <c r="I2012" s="95" t="str">
        <f>IF(بيانات!B2012&lt;&gt;"",بيانات!P2012,"")</f>
        <v/>
      </c>
    </row>
    <row r="2013" spans="1:9" ht="21.75" customHeight="1">
      <c r="A2013" s="82" t="str">
        <f>IF(بيانات!B2013&lt;&gt;"",بيانات!A2013,"")</f>
        <v/>
      </c>
      <c r="B2013" s="83" t="str">
        <f>IF(بيانات!B2013&lt;&gt;"",بيانات!B2013,"")</f>
        <v/>
      </c>
      <c r="C2013" s="83" t="str">
        <f>IF(بيانات!B2013&lt;&gt;"",بيانات!C2013,"")</f>
        <v/>
      </c>
      <c r="D2013" s="84" t="str">
        <f>IF(بيانات!B2013&lt;&gt;"",بيانات!J2013,"")</f>
        <v/>
      </c>
      <c r="E2013" s="85"/>
      <c r="F2013" s="86" t="str">
        <f t="shared" si="31"/>
        <v/>
      </c>
      <c r="G2013" s="87"/>
      <c r="H2013" s="88" t="str">
        <f>IF(بيانات!B2013&lt;&gt;"",بيانات!K2013,"")</f>
        <v/>
      </c>
      <c r="I2013" s="88" t="str">
        <f>IF(بيانات!B2013&lt;&gt;"",بيانات!P2013,"")</f>
        <v/>
      </c>
    </row>
    <row r="2014" spans="1:9" ht="21.75" customHeight="1">
      <c r="A2014" s="89" t="str">
        <f>IF(بيانات!B2014&lt;&gt;"",بيانات!A2014,"")</f>
        <v/>
      </c>
      <c r="B2014" s="90" t="str">
        <f>IF(بيانات!B2014&lt;&gt;"",بيانات!B2014,"")</f>
        <v/>
      </c>
      <c r="C2014" s="90" t="str">
        <f>IF(بيانات!B2014&lt;&gt;"",بيانات!C2014,"")</f>
        <v/>
      </c>
      <c r="D2014" s="91" t="str">
        <f>IF(بيانات!B2014&lt;&gt;"",بيانات!J2014,"")</f>
        <v/>
      </c>
      <c r="E2014" s="92"/>
      <c r="F2014" s="93" t="str">
        <f t="shared" si="31"/>
        <v/>
      </c>
      <c r="G2014" s="94"/>
      <c r="H2014" s="95" t="str">
        <f>IF(بيانات!B2014&lt;&gt;"",بيانات!K2014,"")</f>
        <v/>
      </c>
      <c r="I2014" s="95" t="str">
        <f>IF(بيانات!B2014&lt;&gt;"",بيانات!P2014,"")</f>
        <v/>
      </c>
    </row>
    <row r="2015" spans="1:9" ht="21.75" customHeight="1">
      <c r="A2015" s="82" t="str">
        <f>IF(بيانات!B2015&lt;&gt;"",بيانات!A2015,"")</f>
        <v/>
      </c>
      <c r="B2015" s="83" t="str">
        <f>IF(بيانات!B2015&lt;&gt;"",بيانات!B2015,"")</f>
        <v/>
      </c>
      <c r="C2015" s="83" t="str">
        <f>IF(بيانات!B2015&lt;&gt;"",بيانات!C2015,"")</f>
        <v/>
      </c>
      <c r="D2015" s="84" t="str">
        <f>IF(بيانات!B2015&lt;&gt;"",بيانات!J2015,"")</f>
        <v/>
      </c>
      <c r="E2015" s="85"/>
      <c r="F2015" s="86" t="str">
        <f t="shared" si="31"/>
        <v/>
      </c>
      <c r="G2015" s="87"/>
      <c r="H2015" s="88" t="str">
        <f>IF(بيانات!B2015&lt;&gt;"",بيانات!K2015,"")</f>
        <v/>
      </c>
      <c r="I2015" s="88" t="str">
        <f>IF(بيانات!B2015&lt;&gt;"",بيانات!P2015,"")</f>
        <v/>
      </c>
    </row>
    <row r="2016" spans="1:9" ht="21.75" customHeight="1">
      <c r="A2016" s="89" t="str">
        <f>IF(بيانات!B2016&lt;&gt;"",بيانات!A2016,"")</f>
        <v/>
      </c>
      <c r="B2016" s="90" t="str">
        <f>IF(بيانات!B2016&lt;&gt;"",بيانات!B2016,"")</f>
        <v/>
      </c>
      <c r="C2016" s="90" t="str">
        <f>IF(بيانات!B2016&lt;&gt;"",بيانات!C2016,"")</f>
        <v/>
      </c>
      <c r="D2016" s="91" t="str">
        <f>IF(بيانات!B2016&lt;&gt;"",بيانات!J2016,"")</f>
        <v/>
      </c>
      <c r="E2016" s="92"/>
      <c r="F2016" s="93" t="str">
        <f t="shared" si="31"/>
        <v/>
      </c>
      <c r="G2016" s="94"/>
      <c r="H2016" s="95" t="str">
        <f>IF(بيانات!B2016&lt;&gt;"",بيانات!K2016,"")</f>
        <v/>
      </c>
      <c r="I2016" s="95" t="str">
        <f>IF(بيانات!B2016&lt;&gt;"",بيانات!P2016,"")</f>
        <v/>
      </c>
    </row>
    <row r="2017" spans="1:9" ht="21.75" customHeight="1">
      <c r="A2017" s="82" t="str">
        <f>IF(بيانات!B2017&lt;&gt;"",بيانات!A2017,"")</f>
        <v/>
      </c>
      <c r="B2017" s="83" t="str">
        <f>IF(بيانات!B2017&lt;&gt;"",بيانات!B2017,"")</f>
        <v/>
      </c>
      <c r="C2017" s="83" t="str">
        <f>IF(بيانات!B2017&lt;&gt;"",بيانات!C2017,"")</f>
        <v/>
      </c>
      <c r="D2017" s="84" t="str">
        <f>IF(بيانات!B2017&lt;&gt;"",بيانات!J2017,"")</f>
        <v/>
      </c>
      <c r="E2017" s="85"/>
      <c r="F2017" s="86" t="str">
        <f t="shared" si="31"/>
        <v/>
      </c>
      <c r="G2017" s="87"/>
      <c r="H2017" s="88" t="str">
        <f>IF(بيانات!B2017&lt;&gt;"",بيانات!K2017,"")</f>
        <v/>
      </c>
      <c r="I2017" s="88" t="str">
        <f>IF(بيانات!B2017&lt;&gt;"",بيانات!P2017,"")</f>
        <v/>
      </c>
    </row>
    <row r="2018" spans="1:9" ht="21.75" customHeight="1">
      <c r="A2018" s="89" t="str">
        <f>IF(بيانات!B2018&lt;&gt;"",بيانات!A2018,"")</f>
        <v/>
      </c>
      <c r="B2018" s="90" t="str">
        <f>IF(بيانات!B2018&lt;&gt;"",بيانات!B2018,"")</f>
        <v/>
      </c>
      <c r="C2018" s="90" t="str">
        <f>IF(بيانات!B2018&lt;&gt;"",بيانات!C2018,"")</f>
        <v/>
      </c>
      <c r="D2018" s="91" t="str">
        <f>IF(بيانات!B2018&lt;&gt;"",بيانات!J2018,"")</f>
        <v/>
      </c>
      <c r="E2018" s="92"/>
      <c r="F2018" s="93" t="str">
        <f t="shared" si="31"/>
        <v/>
      </c>
      <c r="G2018" s="94"/>
      <c r="H2018" s="95" t="str">
        <f>IF(بيانات!B2018&lt;&gt;"",بيانات!K2018,"")</f>
        <v/>
      </c>
      <c r="I2018" s="95" t="str">
        <f>IF(بيانات!B2018&lt;&gt;"",بيانات!P2018,"")</f>
        <v/>
      </c>
    </row>
    <row r="2019" spans="1:9" ht="21.75" customHeight="1">
      <c r="A2019" s="82" t="str">
        <f>IF(بيانات!B2019&lt;&gt;"",بيانات!A2019,"")</f>
        <v/>
      </c>
      <c r="B2019" s="83" t="str">
        <f>IF(بيانات!B2019&lt;&gt;"",بيانات!B2019,"")</f>
        <v/>
      </c>
      <c r="C2019" s="83" t="str">
        <f>IF(بيانات!B2019&lt;&gt;"",بيانات!C2019,"")</f>
        <v/>
      </c>
      <c r="D2019" s="84" t="str">
        <f>IF(بيانات!B2019&lt;&gt;"",بيانات!J2019,"")</f>
        <v/>
      </c>
      <c r="E2019" s="85"/>
      <c r="F2019" s="86" t="str">
        <f t="shared" si="31"/>
        <v/>
      </c>
      <c r="G2019" s="87"/>
      <c r="H2019" s="88" t="str">
        <f>IF(بيانات!B2019&lt;&gt;"",بيانات!K2019,"")</f>
        <v/>
      </c>
      <c r="I2019" s="88" t="str">
        <f>IF(بيانات!B2019&lt;&gt;"",بيانات!P2019,"")</f>
        <v/>
      </c>
    </row>
    <row r="2020" spans="1:9" ht="21.75" customHeight="1">
      <c r="A2020" s="89" t="str">
        <f>IF(بيانات!B2020&lt;&gt;"",بيانات!A2020,"")</f>
        <v/>
      </c>
      <c r="B2020" s="90" t="str">
        <f>IF(بيانات!B2020&lt;&gt;"",بيانات!B2020,"")</f>
        <v/>
      </c>
      <c r="C2020" s="90" t="str">
        <f>IF(بيانات!B2020&lt;&gt;"",بيانات!C2020,"")</f>
        <v/>
      </c>
      <c r="D2020" s="91" t="str">
        <f>IF(بيانات!B2020&lt;&gt;"",بيانات!J2020,"")</f>
        <v/>
      </c>
      <c r="E2020" s="92"/>
      <c r="F2020" s="93" t="str">
        <f t="shared" si="31"/>
        <v/>
      </c>
      <c r="G2020" s="94"/>
      <c r="H2020" s="95" t="str">
        <f>IF(بيانات!B2020&lt;&gt;"",بيانات!K2020,"")</f>
        <v/>
      </c>
      <c r="I2020" s="95" t="str">
        <f>IF(بيانات!B2020&lt;&gt;"",بيانات!P2020,"")</f>
        <v/>
      </c>
    </row>
    <row r="2021" spans="1:9" ht="21.75" customHeight="1">
      <c r="A2021" s="82" t="str">
        <f>IF(بيانات!B2021&lt;&gt;"",بيانات!A2021,"")</f>
        <v/>
      </c>
      <c r="B2021" s="83" t="str">
        <f>IF(بيانات!B2021&lt;&gt;"",بيانات!B2021,"")</f>
        <v/>
      </c>
      <c r="C2021" s="83" t="str">
        <f>IF(بيانات!B2021&lt;&gt;"",بيانات!C2021,"")</f>
        <v/>
      </c>
      <c r="D2021" s="84" t="str">
        <f>IF(بيانات!B2021&lt;&gt;"",بيانات!J2021,"")</f>
        <v/>
      </c>
      <c r="E2021" s="85"/>
      <c r="F2021" s="86" t="str">
        <f t="shared" si="31"/>
        <v/>
      </c>
      <c r="G2021" s="87"/>
      <c r="H2021" s="88" t="str">
        <f>IF(بيانات!B2021&lt;&gt;"",بيانات!K2021,"")</f>
        <v/>
      </c>
      <c r="I2021" s="88" t="str">
        <f>IF(بيانات!B2021&lt;&gt;"",بيانات!P2021,"")</f>
        <v/>
      </c>
    </row>
    <row r="2022" spans="1:9" ht="21.75" customHeight="1">
      <c r="A2022" s="89" t="str">
        <f>IF(بيانات!B2022&lt;&gt;"",بيانات!A2022,"")</f>
        <v/>
      </c>
      <c r="B2022" s="90" t="str">
        <f>IF(بيانات!B2022&lt;&gt;"",بيانات!B2022,"")</f>
        <v/>
      </c>
      <c r="C2022" s="90" t="str">
        <f>IF(بيانات!B2022&lt;&gt;"",بيانات!C2022,"")</f>
        <v/>
      </c>
      <c r="D2022" s="91" t="str">
        <f>IF(بيانات!B2022&lt;&gt;"",بيانات!J2022,"")</f>
        <v/>
      </c>
      <c r="E2022" s="92"/>
      <c r="F2022" s="93" t="str">
        <f t="shared" si="31"/>
        <v/>
      </c>
      <c r="G2022" s="94"/>
      <c r="H2022" s="95" t="str">
        <f>IF(بيانات!B2022&lt;&gt;"",بيانات!K2022,"")</f>
        <v/>
      </c>
      <c r="I2022" s="95" t="str">
        <f>IF(بيانات!B2022&lt;&gt;"",بيانات!P2022,"")</f>
        <v/>
      </c>
    </row>
    <row r="2023" spans="1:9" ht="21.75" customHeight="1">
      <c r="A2023" s="82" t="str">
        <f>IF(بيانات!B2023&lt;&gt;"",بيانات!A2023,"")</f>
        <v/>
      </c>
      <c r="B2023" s="83" t="str">
        <f>IF(بيانات!B2023&lt;&gt;"",بيانات!B2023,"")</f>
        <v/>
      </c>
      <c r="C2023" s="83" t="str">
        <f>IF(بيانات!B2023&lt;&gt;"",بيانات!C2023,"")</f>
        <v/>
      </c>
      <c r="D2023" s="84" t="str">
        <f>IF(بيانات!B2023&lt;&gt;"",بيانات!J2023,"")</f>
        <v/>
      </c>
      <c r="E2023" s="85"/>
      <c r="F2023" s="86" t="str">
        <f t="shared" si="31"/>
        <v/>
      </c>
      <c r="G2023" s="87"/>
      <c r="H2023" s="88" t="str">
        <f>IF(بيانات!B2023&lt;&gt;"",بيانات!K2023,"")</f>
        <v/>
      </c>
      <c r="I2023" s="88" t="str">
        <f>IF(بيانات!B2023&lt;&gt;"",بيانات!P2023,"")</f>
        <v/>
      </c>
    </row>
    <row r="2024" spans="1:9" ht="21.75" customHeight="1">
      <c r="A2024" s="89" t="str">
        <f>IF(بيانات!B2024&lt;&gt;"",بيانات!A2024,"")</f>
        <v/>
      </c>
      <c r="B2024" s="90" t="str">
        <f>IF(بيانات!B2024&lt;&gt;"",بيانات!B2024,"")</f>
        <v/>
      </c>
      <c r="C2024" s="90" t="str">
        <f>IF(بيانات!B2024&lt;&gt;"",بيانات!C2024,"")</f>
        <v/>
      </c>
      <c r="D2024" s="91" t="str">
        <f>IF(بيانات!B2024&lt;&gt;"",بيانات!J2024,"")</f>
        <v/>
      </c>
      <c r="E2024" s="92"/>
      <c r="F2024" s="93" t="str">
        <f t="shared" si="31"/>
        <v/>
      </c>
      <c r="G2024" s="94"/>
      <c r="H2024" s="95" t="str">
        <f>IF(بيانات!B2024&lt;&gt;"",بيانات!K2024,"")</f>
        <v/>
      </c>
      <c r="I2024" s="95" t="str">
        <f>IF(بيانات!B2024&lt;&gt;"",بيانات!P2024,"")</f>
        <v/>
      </c>
    </row>
    <row r="2025" spans="1:9" ht="21.75" customHeight="1">
      <c r="A2025" s="82" t="str">
        <f>IF(بيانات!B2025&lt;&gt;"",بيانات!A2025,"")</f>
        <v/>
      </c>
      <c r="B2025" s="83" t="str">
        <f>IF(بيانات!B2025&lt;&gt;"",بيانات!B2025,"")</f>
        <v/>
      </c>
      <c r="C2025" s="83" t="str">
        <f>IF(بيانات!B2025&lt;&gt;"",بيانات!C2025,"")</f>
        <v/>
      </c>
      <c r="D2025" s="84" t="str">
        <f>IF(بيانات!B2025&lt;&gt;"",بيانات!J2025,"")</f>
        <v/>
      </c>
      <c r="E2025" s="85"/>
      <c r="F2025" s="86" t="str">
        <f t="shared" si="31"/>
        <v/>
      </c>
      <c r="G2025" s="87"/>
      <c r="H2025" s="88" t="str">
        <f>IF(بيانات!B2025&lt;&gt;"",بيانات!K2025,"")</f>
        <v/>
      </c>
      <c r="I2025" s="88" t="str">
        <f>IF(بيانات!B2025&lt;&gt;"",بيانات!P2025,"")</f>
        <v/>
      </c>
    </row>
    <row r="2026" spans="1:9" ht="21.75" customHeight="1">
      <c r="A2026" s="89" t="str">
        <f>IF(بيانات!B2026&lt;&gt;"",بيانات!A2026,"")</f>
        <v/>
      </c>
      <c r="B2026" s="90" t="str">
        <f>IF(بيانات!B2026&lt;&gt;"",بيانات!B2026,"")</f>
        <v/>
      </c>
      <c r="C2026" s="90" t="str">
        <f>IF(بيانات!B2026&lt;&gt;"",بيانات!C2026,"")</f>
        <v/>
      </c>
      <c r="D2026" s="91" t="str">
        <f>IF(بيانات!B2026&lt;&gt;"",بيانات!J2026,"")</f>
        <v/>
      </c>
      <c r="E2026" s="92"/>
      <c r="F2026" s="93" t="str">
        <f t="shared" si="31"/>
        <v/>
      </c>
      <c r="G2026" s="94"/>
      <c r="H2026" s="95" t="str">
        <f>IF(بيانات!B2026&lt;&gt;"",بيانات!K2026,"")</f>
        <v/>
      </c>
      <c r="I2026" s="95" t="str">
        <f>IF(بيانات!B2026&lt;&gt;"",بيانات!P2026,"")</f>
        <v/>
      </c>
    </row>
    <row r="2027" spans="1:9" ht="21.75" customHeight="1">
      <c r="A2027" s="82" t="str">
        <f>IF(بيانات!B2027&lt;&gt;"",بيانات!A2027,"")</f>
        <v/>
      </c>
      <c r="B2027" s="83" t="str">
        <f>IF(بيانات!B2027&lt;&gt;"",بيانات!B2027,"")</f>
        <v/>
      </c>
      <c r="C2027" s="83" t="str">
        <f>IF(بيانات!B2027&lt;&gt;"",بيانات!C2027,"")</f>
        <v/>
      </c>
      <c r="D2027" s="84" t="str">
        <f>IF(بيانات!B2027&lt;&gt;"",بيانات!J2027,"")</f>
        <v/>
      </c>
      <c r="E2027" s="85"/>
      <c r="F2027" s="86" t="str">
        <f t="shared" si="31"/>
        <v/>
      </c>
      <c r="G2027" s="87"/>
      <c r="H2027" s="88" t="str">
        <f>IF(بيانات!B2027&lt;&gt;"",بيانات!K2027,"")</f>
        <v/>
      </c>
      <c r="I2027" s="88" t="str">
        <f>IF(بيانات!B2027&lt;&gt;"",بيانات!P2027,"")</f>
        <v/>
      </c>
    </row>
    <row r="2028" spans="1:9" ht="21.75" customHeight="1">
      <c r="A2028" s="89" t="str">
        <f>IF(بيانات!B2028&lt;&gt;"",بيانات!A2028,"")</f>
        <v/>
      </c>
      <c r="B2028" s="90" t="str">
        <f>IF(بيانات!B2028&lt;&gt;"",بيانات!B2028,"")</f>
        <v/>
      </c>
      <c r="C2028" s="90" t="str">
        <f>IF(بيانات!B2028&lt;&gt;"",بيانات!C2028,"")</f>
        <v/>
      </c>
      <c r="D2028" s="91" t="str">
        <f>IF(بيانات!B2028&lt;&gt;"",بيانات!J2028,"")</f>
        <v/>
      </c>
      <c r="E2028" s="92"/>
      <c r="F2028" s="93" t="str">
        <f t="shared" si="31"/>
        <v/>
      </c>
      <c r="G2028" s="94"/>
      <c r="H2028" s="95" t="str">
        <f>IF(بيانات!B2028&lt;&gt;"",بيانات!K2028,"")</f>
        <v/>
      </c>
      <c r="I2028" s="95" t="str">
        <f>IF(بيانات!B2028&lt;&gt;"",بيانات!P2028,"")</f>
        <v/>
      </c>
    </row>
    <row r="2029" spans="1:9" ht="21.75" customHeight="1">
      <c r="A2029" s="82" t="str">
        <f>IF(بيانات!B2029&lt;&gt;"",بيانات!A2029,"")</f>
        <v/>
      </c>
      <c r="B2029" s="83" t="str">
        <f>IF(بيانات!B2029&lt;&gt;"",بيانات!B2029,"")</f>
        <v/>
      </c>
      <c r="C2029" s="83" t="str">
        <f>IF(بيانات!B2029&lt;&gt;"",بيانات!C2029,"")</f>
        <v/>
      </c>
      <c r="D2029" s="84" t="str">
        <f>IF(بيانات!B2029&lt;&gt;"",بيانات!J2029,"")</f>
        <v/>
      </c>
      <c r="E2029" s="85"/>
      <c r="F2029" s="86" t="str">
        <f t="shared" si="31"/>
        <v/>
      </c>
      <c r="G2029" s="87"/>
      <c r="H2029" s="88" t="str">
        <f>IF(بيانات!B2029&lt;&gt;"",بيانات!K2029,"")</f>
        <v/>
      </c>
      <c r="I2029" s="88" t="str">
        <f>IF(بيانات!B2029&lt;&gt;"",بيانات!P2029,"")</f>
        <v/>
      </c>
    </row>
    <row r="2030" spans="1:9" ht="21.75" customHeight="1">
      <c r="A2030" s="89" t="str">
        <f>IF(بيانات!B2030&lt;&gt;"",بيانات!A2030,"")</f>
        <v/>
      </c>
      <c r="B2030" s="90" t="str">
        <f>IF(بيانات!B2030&lt;&gt;"",بيانات!B2030,"")</f>
        <v/>
      </c>
      <c r="C2030" s="90" t="str">
        <f>IF(بيانات!B2030&lt;&gt;"",بيانات!C2030,"")</f>
        <v/>
      </c>
      <c r="D2030" s="91" t="str">
        <f>IF(بيانات!B2030&lt;&gt;"",بيانات!J2030,"")</f>
        <v/>
      </c>
      <c r="E2030" s="92"/>
      <c r="F2030" s="93" t="str">
        <f t="shared" si="31"/>
        <v/>
      </c>
      <c r="G2030" s="94"/>
      <c r="H2030" s="95" t="str">
        <f>IF(بيانات!B2030&lt;&gt;"",بيانات!K2030,"")</f>
        <v/>
      </c>
      <c r="I2030" s="95" t="str">
        <f>IF(بيانات!B2030&lt;&gt;"",بيانات!P2030,"")</f>
        <v/>
      </c>
    </row>
    <row r="2031" spans="1:9" ht="21.75" customHeight="1">
      <c r="A2031" s="82" t="str">
        <f>IF(بيانات!B2031&lt;&gt;"",بيانات!A2031,"")</f>
        <v/>
      </c>
      <c r="B2031" s="83" t="str">
        <f>IF(بيانات!B2031&lt;&gt;"",بيانات!B2031,"")</f>
        <v/>
      </c>
      <c r="C2031" s="83" t="str">
        <f>IF(بيانات!B2031&lt;&gt;"",بيانات!C2031,"")</f>
        <v/>
      </c>
      <c r="D2031" s="84" t="str">
        <f>IF(بيانات!B2031&lt;&gt;"",بيانات!J2031,"")</f>
        <v/>
      </c>
      <c r="E2031" s="85"/>
      <c r="F2031" s="86" t="str">
        <f t="shared" si="31"/>
        <v/>
      </c>
      <c r="G2031" s="87"/>
      <c r="H2031" s="88" t="str">
        <f>IF(بيانات!B2031&lt;&gt;"",بيانات!K2031,"")</f>
        <v/>
      </c>
      <c r="I2031" s="88" t="str">
        <f>IF(بيانات!B2031&lt;&gt;"",بيانات!P2031,"")</f>
        <v/>
      </c>
    </row>
    <row r="2032" spans="1:9" ht="21.75" customHeight="1">
      <c r="A2032" s="89" t="str">
        <f>IF(بيانات!B2032&lt;&gt;"",بيانات!A2032,"")</f>
        <v/>
      </c>
      <c r="B2032" s="90" t="str">
        <f>IF(بيانات!B2032&lt;&gt;"",بيانات!B2032,"")</f>
        <v/>
      </c>
      <c r="C2032" s="90" t="str">
        <f>IF(بيانات!B2032&lt;&gt;"",بيانات!C2032,"")</f>
        <v/>
      </c>
      <c r="D2032" s="91" t="str">
        <f>IF(بيانات!B2032&lt;&gt;"",بيانات!J2032,"")</f>
        <v/>
      </c>
      <c r="E2032" s="92"/>
      <c r="F2032" s="93" t="str">
        <f t="shared" si="31"/>
        <v/>
      </c>
      <c r="G2032" s="94"/>
      <c r="H2032" s="95" t="str">
        <f>IF(بيانات!B2032&lt;&gt;"",بيانات!K2032,"")</f>
        <v/>
      </c>
      <c r="I2032" s="95" t="str">
        <f>IF(بيانات!B2032&lt;&gt;"",بيانات!P2032,"")</f>
        <v/>
      </c>
    </row>
    <row r="2033" spans="1:9" ht="21.75" customHeight="1">
      <c r="A2033" s="82" t="str">
        <f>IF(بيانات!B2033&lt;&gt;"",بيانات!A2033,"")</f>
        <v/>
      </c>
      <c r="B2033" s="83" t="str">
        <f>IF(بيانات!B2033&lt;&gt;"",بيانات!B2033,"")</f>
        <v/>
      </c>
      <c r="C2033" s="83" t="str">
        <f>IF(بيانات!B2033&lt;&gt;"",بيانات!C2033,"")</f>
        <v/>
      </c>
      <c r="D2033" s="84" t="str">
        <f>IF(بيانات!B2033&lt;&gt;"",بيانات!J2033,"")</f>
        <v/>
      </c>
      <c r="E2033" s="85"/>
      <c r="F2033" s="86" t="str">
        <f t="shared" si="31"/>
        <v/>
      </c>
      <c r="G2033" s="87"/>
      <c r="H2033" s="88" t="str">
        <f>IF(بيانات!B2033&lt;&gt;"",بيانات!K2033,"")</f>
        <v/>
      </c>
      <c r="I2033" s="88" t="str">
        <f>IF(بيانات!B2033&lt;&gt;"",بيانات!P2033,"")</f>
        <v/>
      </c>
    </row>
    <row r="2034" spans="1:9" ht="21.75" customHeight="1">
      <c r="A2034" s="89" t="str">
        <f>IF(بيانات!B2034&lt;&gt;"",بيانات!A2034,"")</f>
        <v/>
      </c>
      <c r="B2034" s="90" t="str">
        <f>IF(بيانات!B2034&lt;&gt;"",بيانات!B2034,"")</f>
        <v/>
      </c>
      <c r="C2034" s="90" t="str">
        <f>IF(بيانات!B2034&lt;&gt;"",بيانات!C2034,"")</f>
        <v/>
      </c>
      <c r="D2034" s="91" t="str">
        <f>IF(بيانات!B2034&lt;&gt;"",بيانات!J2034,"")</f>
        <v/>
      </c>
      <c r="E2034" s="92"/>
      <c r="F2034" s="93" t="str">
        <f t="shared" si="31"/>
        <v/>
      </c>
      <c r="G2034" s="94"/>
      <c r="H2034" s="95" t="str">
        <f>IF(بيانات!B2034&lt;&gt;"",بيانات!K2034,"")</f>
        <v/>
      </c>
      <c r="I2034" s="95" t="str">
        <f>IF(بيانات!B2034&lt;&gt;"",بيانات!P2034,"")</f>
        <v/>
      </c>
    </row>
    <row r="2035" spans="1:9" ht="21.75" customHeight="1">
      <c r="A2035" s="82" t="str">
        <f>IF(بيانات!B2035&lt;&gt;"",بيانات!A2035,"")</f>
        <v/>
      </c>
      <c r="B2035" s="83" t="str">
        <f>IF(بيانات!B2035&lt;&gt;"",بيانات!B2035,"")</f>
        <v/>
      </c>
      <c r="C2035" s="83" t="str">
        <f>IF(بيانات!B2035&lt;&gt;"",بيانات!C2035,"")</f>
        <v/>
      </c>
      <c r="D2035" s="84" t="str">
        <f>IF(بيانات!B2035&lt;&gt;"",بيانات!J2035,"")</f>
        <v/>
      </c>
      <c r="E2035" s="85"/>
      <c r="F2035" s="86" t="str">
        <f t="shared" si="31"/>
        <v/>
      </c>
      <c r="G2035" s="87"/>
      <c r="H2035" s="88" t="str">
        <f>IF(بيانات!B2035&lt;&gt;"",بيانات!K2035,"")</f>
        <v/>
      </c>
      <c r="I2035" s="88" t="str">
        <f>IF(بيانات!B2035&lt;&gt;"",بيانات!P2035,"")</f>
        <v/>
      </c>
    </row>
    <row r="2036" spans="1:9" ht="21.75" customHeight="1">
      <c r="A2036" s="89" t="str">
        <f>IF(بيانات!B2036&lt;&gt;"",بيانات!A2036,"")</f>
        <v/>
      </c>
      <c r="B2036" s="90" t="str">
        <f>IF(بيانات!B2036&lt;&gt;"",بيانات!B2036,"")</f>
        <v/>
      </c>
      <c r="C2036" s="90" t="str">
        <f>IF(بيانات!B2036&lt;&gt;"",بيانات!C2036,"")</f>
        <v/>
      </c>
      <c r="D2036" s="91" t="str">
        <f>IF(بيانات!B2036&lt;&gt;"",بيانات!J2036,"")</f>
        <v/>
      </c>
      <c r="E2036" s="92"/>
      <c r="F2036" s="93" t="str">
        <f t="shared" si="31"/>
        <v/>
      </c>
      <c r="G2036" s="94"/>
      <c r="H2036" s="95" t="str">
        <f>IF(بيانات!B2036&lt;&gt;"",بيانات!K2036,"")</f>
        <v/>
      </c>
      <c r="I2036" s="95" t="str">
        <f>IF(بيانات!B2036&lt;&gt;"",بيانات!P2036,"")</f>
        <v/>
      </c>
    </row>
    <row r="2037" spans="1:9" ht="21.75" customHeight="1">
      <c r="A2037" s="82" t="str">
        <f>IF(بيانات!B2037&lt;&gt;"",بيانات!A2037,"")</f>
        <v/>
      </c>
      <c r="B2037" s="83" t="str">
        <f>IF(بيانات!B2037&lt;&gt;"",بيانات!B2037,"")</f>
        <v/>
      </c>
      <c r="C2037" s="83" t="str">
        <f>IF(بيانات!B2037&lt;&gt;"",بيانات!C2037,"")</f>
        <v/>
      </c>
      <c r="D2037" s="84" t="str">
        <f>IF(بيانات!B2037&lt;&gt;"",بيانات!J2037,"")</f>
        <v/>
      </c>
      <c r="E2037" s="85"/>
      <c r="F2037" s="86" t="str">
        <f t="shared" si="31"/>
        <v/>
      </c>
      <c r="G2037" s="87"/>
      <c r="H2037" s="88" t="str">
        <f>IF(بيانات!B2037&lt;&gt;"",بيانات!K2037,"")</f>
        <v/>
      </c>
      <c r="I2037" s="88" t="str">
        <f>IF(بيانات!B2037&lt;&gt;"",بيانات!P2037,"")</f>
        <v/>
      </c>
    </row>
    <row r="2038" spans="1:9" ht="21.75" customHeight="1">
      <c r="A2038" s="89" t="str">
        <f>IF(بيانات!B2038&lt;&gt;"",بيانات!A2038,"")</f>
        <v/>
      </c>
      <c r="B2038" s="90" t="str">
        <f>IF(بيانات!B2038&lt;&gt;"",بيانات!B2038,"")</f>
        <v/>
      </c>
      <c r="C2038" s="90" t="str">
        <f>IF(بيانات!B2038&lt;&gt;"",بيانات!C2038,"")</f>
        <v/>
      </c>
      <c r="D2038" s="91" t="str">
        <f>IF(بيانات!B2038&lt;&gt;"",بيانات!J2038,"")</f>
        <v/>
      </c>
      <c r="E2038" s="92"/>
      <c r="F2038" s="93" t="str">
        <f t="shared" si="31"/>
        <v/>
      </c>
      <c r="G2038" s="94"/>
      <c r="H2038" s="95" t="str">
        <f>IF(بيانات!B2038&lt;&gt;"",بيانات!K2038,"")</f>
        <v/>
      </c>
      <c r="I2038" s="95" t="str">
        <f>IF(بيانات!B2038&lt;&gt;"",بيانات!P2038,"")</f>
        <v/>
      </c>
    </row>
    <row r="2039" spans="1:9" ht="21.75" customHeight="1">
      <c r="A2039" s="82" t="str">
        <f>IF(بيانات!B2039&lt;&gt;"",بيانات!A2039,"")</f>
        <v/>
      </c>
      <c r="B2039" s="83" t="str">
        <f>IF(بيانات!B2039&lt;&gt;"",بيانات!B2039,"")</f>
        <v/>
      </c>
      <c r="C2039" s="83" t="str">
        <f>IF(بيانات!B2039&lt;&gt;"",بيانات!C2039,"")</f>
        <v/>
      </c>
      <c r="D2039" s="84" t="str">
        <f>IF(بيانات!B2039&lt;&gt;"",بيانات!J2039,"")</f>
        <v/>
      </c>
      <c r="E2039" s="85"/>
      <c r="F2039" s="86" t="str">
        <f t="shared" si="31"/>
        <v/>
      </c>
      <c r="G2039" s="87"/>
      <c r="H2039" s="88" t="str">
        <f>IF(بيانات!B2039&lt;&gt;"",بيانات!K2039,"")</f>
        <v/>
      </c>
      <c r="I2039" s="88" t="str">
        <f>IF(بيانات!B2039&lt;&gt;"",بيانات!P2039,"")</f>
        <v/>
      </c>
    </row>
    <row r="2040" spans="1:9" ht="21.75" customHeight="1">
      <c r="A2040" s="89" t="str">
        <f>IF(بيانات!B2040&lt;&gt;"",بيانات!A2040,"")</f>
        <v/>
      </c>
      <c r="B2040" s="90" t="str">
        <f>IF(بيانات!B2040&lt;&gt;"",بيانات!B2040,"")</f>
        <v/>
      </c>
      <c r="C2040" s="90" t="str">
        <f>IF(بيانات!B2040&lt;&gt;"",بيانات!C2040,"")</f>
        <v/>
      </c>
      <c r="D2040" s="91" t="str">
        <f>IF(بيانات!B2040&lt;&gt;"",بيانات!J2040,"")</f>
        <v/>
      </c>
      <c r="E2040" s="92"/>
      <c r="F2040" s="93" t="str">
        <f t="shared" si="31"/>
        <v/>
      </c>
      <c r="G2040" s="94"/>
      <c r="H2040" s="95" t="str">
        <f>IF(بيانات!B2040&lt;&gt;"",بيانات!K2040,"")</f>
        <v/>
      </c>
      <c r="I2040" s="95" t="str">
        <f>IF(بيانات!B2040&lt;&gt;"",بيانات!P2040,"")</f>
        <v/>
      </c>
    </row>
    <row r="2041" spans="1:9" ht="21.75" customHeight="1">
      <c r="A2041" s="82" t="str">
        <f>IF(بيانات!B2041&lt;&gt;"",بيانات!A2041,"")</f>
        <v/>
      </c>
      <c r="B2041" s="83" t="str">
        <f>IF(بيانات!B2041&lt;&gt;"",بيانات!B2041,"")</f>
        <v/>
      </c>
      <c r="C2041" s="83" t="str">
        <f>IF(بيانات!B2041&lt;&gt;"",بيانات!C2041,"")</f>
        <v/>
      </c>
      <c r="D2041" s="84" t="str">
        <f>IF(بيانات!B2041&lt;&gt;"",بيانات!J2041,"")</f>
        <v/>
      </c>
      <c r="E2041" s="85"/>
      <c r="F2041" s="86" t="str">
        <f t="shared" si="31"/>
        <v/>
      </c>
      <c r="G2041" s="87"/>
      <c r="H2041" s="88" t="str">
        <f>IF(بيانات!B2041&lt;&gt;"",بيانات!K2041,"")</f>
        <v/>
      </c>
      <c r="I2041" s="88" t="str">
        <f>IF(بيانات!B2041&lt;&gt;"",بيانات!P2041,"")</f>
        <v/>
      </c>
    </row>
    <row r="2042" spans="1:9" ht="21.75" customHeight="1">
      <c r="A2042" s="89" t="str">
        <f>IF(بيانات!B2042&lt;&gt;"",بيانات!A2042,"")</f>
        <v/>
      </c>
      <c r="B2042" s="90" t="str">
        <f>IF(بيانات!B2042&lt;&gt;"",بيانات!B2042,"")</f>
        <v/>
      </c>
      <c r="C2042" s="90" t="str">
        <f>IF(بيانات!B2042&lt;&gt;"",بيانات!C2042,"")</f>
        <v/>
      </c>
      <c r="D2042" s="91" t="str">
        <f>IF(بيانات!B2042&lt;&gt;"",بيانات!J2042,"")</f>
        <v/>
      </c>
      <c r="E2042" s="92"/>
      <c r="F2042" s="93" t="str">
        <f t="shared" si="31"/>
        <v/>
      </c>
      <c r="G2042" s="94"/>
      <c r="H2042" s="95" t="str">
        <f>IF(بيانات!B2042&lt;&gt;"",بيانات!K2042,"")</f>
        <v/>
      </c>
      <c r="I2042" s="95" t="str">
        <f>IF(بيانات!B2042&lt;&gt;"",بيانات!P2042,"")</f>
        <v/>
      </c>
    </row>
    <row r="2043" spans="1:9" ht="21.75" customHeight="1">
      <c r="A2043" s="82" t="str">
        <f>IF(بيانات!B2043&lt;&gt;"",بيانات!A2043,"")</f>
        <v/>
      </c>
      <c r="B2043" s="83" t="str">
        <f>IF(بيانات!B2043&lt;&gt;"",بيانات!B2043,"")</f>
        <v/>
      </c>
      <c r="C2043" s="83" t="str">
        <f>IF(بيانات!B2043&lt;&gt;"",بيانات!C2043,"")</f>
        <v/>
      </c>
      <c r="D2043" s="84" t="str">
        <f>IF(بيانات!B2043&lt;&gt;"",بيانات!J2043,"")</f>
        <v/>
      </c>
      <c r="E2043" s="85"/>
      <c r="F2043" s="86" t="str">
        <f t="shared" si="31"/>
        <v/>
      </c>
      <c r="G2043" s="87"/>
      <c r="H2043" s="88" t="str">
        <f>IF(بيانات!B2043&lt;&gt;"",بيانات!K2043,"")</f>
        <v/>
      </c>
      <c r="I2043" s="88" t="str">
        <f>IF(بيانات!B2043&lt;&gt;"",بيانات!P2043,"")</f>
        <v/>
      </c>
    </row>
    <row r="2044" spans="1:9" ht="21.75" customHeight="1">
      <c r="A2044" s="89" t="str">
        <f>IF(بيانات!B2044&lt;&gt;"",بيانات!A2044,"")</f>
        <v/>
      </c>
      <c r="B2044" s="90" t="str">
        <f>IF(بيانات!B2044&lt;&gt;"",بيانات!B2044,"")</f>
        <v/>
      </c>
      <c r="C2044" s="90" t="str">
        <f>IF(بيانات!B2044&lt;&gt;"",بيانات!C2044,"")</f>
        <v/>
      </c>
      <c r="D2044" s="91" t="str">
        <f>IF(بيانات!B2044&lt;&gt;"",بيانات!J2044,"")</f>
        <v/>
      </c>
      <c r="E2044" s="92"/>
      <c r="F2044" s="93" t="str">
        <f t="shared" si="31"/>
        <v/>
      </c>
      <c r="G2044" s="94"/>
      <c r="H2044" s="95" t="str">
        <f>IF(بيانات!B2044&lt;&gt;"",بيانات!K2044,"")</f>
        <v/>
      </c>
      <c r="I2044" s="95" t="str">
        <f>IF(بيانات!B2044&lt;&gt;"",بيانات!P2044,"")</f>
        <v/>
      </c>
    </row>
    <row r="2045" spans="1:9" ht="21.75" customHeight="1">
      <c r="A2045" s="82" t="str">
        <f>IF(بيانات!B2045&lt;&gt;"",بيانات!A2045,"")</f>
        <v/>
      </c>
      <c r="B2045" s="83" t="str">
        <f>IF(بيانات!B2045&lt;&gt;"",بيانات!B2045,"")</f>
        <v/>
      </c>
      <c r="C2045" s="83" t="str">
        <f>IF(بيانات!B2045&lt;&gt;"",بيانات!C2045,"")</f>
        <v/>
      </c>
      <c r="D2045" s="84" t="str">
        <f>IF(بيانات!B2045&lt;&gt;"",بيانات!J2045,"")</f>
        <v/>
      </c>
      <c r="E2045" s="85"/>
      <c r="F2045" s="86" t="str">
        <f t="shared" si="31"/>
        <v/>
      </c>
      <c r="G2045" s="87"/>
      <c r="H2045" s="88" t="str">
        <f>IF(بيانات!B2045&lt;&gt;"",بيانات!K2045,"")</f>
        <v/>
      </c>
      <c r="I2045" s="88" t="str">
        <f>IF(بيانات!B2045&lt;&gt;"",بيانات!P2045,"")</f>
        <v/>
      </c>
    </row>
    <row r="2046" spans="1:9" ht="21.75" customHeight="1">
      <c r="A2046" s="89" t="str">
        <f>IF(بيانات!B2046&lt;&gt;"",بيانات!A2046,"")</f>
        <v/>
      </c>
      <c r="B2046" s="90" t="str">
        <f>IF(بيانات!B2046&lt;&gt;"",بيانات!B2046,"")</f>
        <v/>
      </c>
      <c r="C2046" s="90" t="str">
        <f>IF(بيانات!B2046&lt;&gt;"",بيانات!C2046,"")</f>
        <v/>
      </c>
      <c r="D2046" s="91" t="str">
        <f>IF(بيانات!B2046&lt;&gt;"",بيانات!J2046,"")</f>
        <v/>
      </c>
      <c r="E2046" s="92"/>
      <c r="F2046" s="93" t="str">
        <f t="shared" si="31"/>
        <v/>
      </c>
      <c r="G2046" s="94"/>
      <c r="H2046" s="95" t="str">
        <f>IF(بيانات!B2046&lt;&gt;"",بيانات!K2046,"")</f>
        <v/>
      </c>
      <c r="I2046" s="95" t="str">
        <f>IF(بيانات!B2046&lt;&gt;"",بيانات!P2046,"")</f>
        <v/>
      </c>
    </row>
    <row r="2047" spans="1:9" ht="21.75" customHeight="1">
      <c r="A2047" s="82" t="str">
        <f>IF(بيانات!B2047&lt;&gt;"",بيانات!A2047,"")</f>
        <v/>
      </c>
      <c r="B2047" s="83" t="str">
        <f>IF(بيانات!B2047&lt;&gt;"",بيانات!B2047,"")</f>
        <v/>
      </c>
      <c r="C2047" s="83" t="str">
        <f>IF(بيانات!B2047&lt;&gt;"",بيانات!C2047,"")</f>
        <v/>
      </c>
      <c r="D2047" s="84" t="str">
        <f>IF(بيانات!B2047&lt;&gt;"",بيانات!J2047,"")</f>
        <v/>
      </c>
      <c r="E2047" s="85"/>
      <c r="F2047" s="86" t="str">
        <f t="shared" si="31"/>
        <v/>
      </c>
      <c r="G2047" s="87"/>
      <c r="H2047" s="88" t="str">
        <f>IF(بيانات!B2047&lt;&gt;"",بيانات!K2047,"")</f>
        <v/>
      </c>
      <c r="I2047" s="88" t="str">
        <f>IF(بيانات!B2047&lt;&gt;"",بيانات!P2047,"")</f>
        <v/>
      </c>
    </row>
    <row r="2048" spans="1:9" ht="21.75" customHeight="1">
      <c r="A2048" s="89" t="str">
        <f>IF(بيانات!B2048&lt;&gt;"",بيانات!A2048,"")</f>
        <v/>
      </c>
      <c r="B2048" s="90" t="str">
        <f>IF(بيانات!B2048&lt;&gt;"",بيانات!B2048,"")</f>
        <v/>
      </c>
      <c r="C2048" s="90" t="str">
        <f>IF(بيانات!B2048&lt;&gt;"",بيانات!C2048,"")</f>
        <v/>
      </c>
      <c r="D2048" s="91" t="str">
        <f>IF(بيانات!B2048&lt;&gt;"",بيانات!J2048,"")</f>
        <v/>
      </c>
      <c r="E2048" s="92"/>
      <c r="F2048" s="93" t="str">
        <f t="shared" si="31"/>
        <v/>
      </c>
      <c r="G2048" s="94"/>
      <c r="H2048" s="95" t="str">
        <f>IF(بيانات!B2048&lt;&gt;"",بيانات!K2048,"")</f>
        <v/>
      </c>
      <c r="I2048" s="95" t="str">
        <f>IF(بيانات!B2048&lt;&gt;"",بيانات!P2048,"")</f>
        <v/>
      </c>
    </row>
    <row r="2049" spans="1:9" ht="21.75" customHeight="1">
      <c r="A2049" s="82" t="str">
        <f>IF(بيانات!B2049&lt;&gt;"",بيانات!A2049,"")</f>
        <v/>
      </c>
      <c r="B2049" s="83" t="str">
        <f>IF(بيانات!B2049&lt;&gt;"",بيانات!B2049,"")</f>
        <v/>
      </c>
      <c r="C2049" s="83" t="str">
        <f>IF(بيانات!B2049&lt;&gt;"",بيانات!C2049,"")</f>
        <v/>
      </c>
      <c r="D2049" s="84" t="str">
        <f>IF(بيانات!B2049&lt;&gt;"",بيانات!J2049,"")</f>
        <v/>
      </c>
      <c r="E2049" s="85"/>
      <c r="F2049" s="86" t="str">
        <f t="shared" si="31"/>
        <v/>
      </c>
      <c r="G2049" s="87"/>
      <c r="H2049" s="88" t="str">
        <f>IF(بيانات!B2049&lt;&gt;"",بيانات!K2049,"")</f>
        <v/>
      </c>
      <c r="I2049" s="88" t="str">
        <f>IF(بيانات!B2049&lt;&gt;"",بيانات!P2049,"")</f>
        <v/>
      </c>
    </row>
    <row r="2050" spans="1:9" ht="21.75" customHeight="1">
      <c r="A2050" s="89" t="str">
        <f>IF(بيانات!B2050&lt;&gt;"",بيانات!A2050,"")</f>
        <v/>
      </c>
      <c r="B2050" s="90" t="str">
        <f>IF(بيانات!B2050&lt;&gt;"",بيانات!B2050,"")</f>
        <v/>
      </c>
      <c r="C2050" s="90" t="str">
        <f>IF(بيانات!B2050&lt;&gt;"",بيانات!C2050,"")</f>
        <v/>
      </c>
      <c r="D2050" s="91" t="str">
        <f>IF(بيانات!B2050&lt;&gt;"",بيانات!J2050,"")</f>
        <v/>
      </c>
      <c r="E2050" s="92"/>
      <c r="F2050" s="93" t="str">
        <f t="shared" si="31"/>
        <v/>
      </c>
      <c r="G2050" s="94"/>
      <c r="H2050" s="95" t="str">
        <f>IF(بيانات!B2050&lt;&gt;"",بيانات!K2050,"")</f>
        <v/>
      </c>
      <c r="I2050" s="95" t="str">
        <f>IF(بيانات!B2050&lt;&gt;"",بيانات!P2050,"")</f>
        <v/>
      </c>
    </row>
    <row r="2051" spans="1:9" ht="21.75" customHeight="1">
      <c r="A2051" s="82" t="str">
        <f>IF(بيانات!B2051&lt;&gt;"",بيانات!A2051,"")</f>
        <v/>
      </c>
      <c r="B2051" s="83" t="str">
        <f>IF(بيانات!B2051&lt;&gt;"",بيانات!B2051,"")</f>
        <v/>
      </c>
      <c r="C2051" s="83" t="str">
        <f>IF(بيانات!B2051&lt;&gt;"",بيانات!C2051,"")</f>
        <v/>
      </c>
      <c r="D2051" s="84" t="str">
        <f>IF(بيانات!B2051&lt;&gt;"",بيانات!J2051,"")</f>
        <v/>
      </c>
      <c r="E2051" s="85"/>
      <c r="F2051" s="86" t="str">
        <f t="shared" ref="F2051:F2114" si="32">IF(E2051="","",E2051+30)</f>
        <v/>
      </c>
      <c r="G2051" s="87"/>
      <c r="H2051" s="88" t="str">
        <f>IF(بيانات!B2051&lt;&gt;"",بيانات!K2051,"")</f>
        <v/>
      </c>
      <c r="I2051" s="88" t="str">
        <f>IF(بيانات!B2051&lt;&gt;"",بيانات!P2051,"")</f>
        <v/>
      </c>
    </row>
    <row r="2052" spans="1:9" ht="21.75" customHeight="1">
      <c r="A2052" s="89" t="str">
        <f>IF(بيانات!B2052&lt;&gt;"",بيانات!A2052,"")</f>
        <v/>
      </c>
      <c r="B2052" s="90" t="str">
        <f>IF(بيانات!B2052&lt;&gt;"",بيانات!B2052,"")</f>
        <v/>
      </c>
      <c r="C2052" s="90" t="str">
        <f>IF(بيانات!B2052&lt;&gt;"",بيانات!C2052,"")</f>
        <v/>
      </c>
      <c r="D2052" s="91" t="str">
        <f>IF(بيانات!B2052&lt;&gt;"",بيانات!J2052,"")</f>
        <v/>
      </c>
      <c r="E2052" s="92"/>
      <c r="F2052" s="93" t="str">
        <f t="shared" si="32"/>
        <v/>
      </c>
      <c r="G2052" s="94"/>
      <c r="H2052" s="95" t="str">
        <f>IF(بيانات!B2052&lt;&gt;"",بيانات!K2052,"")</f>
        <v/>
      </c>
      <c r="I2052" s="95" t="str">
        <f>IF(بيانات!B2052&lt;&gt;"",بيانات!P2052,"")</f>
        <v/>
      </c>
    </row>
    <row r="2053" spans="1:9" ht="21.75" customHeight="1">
      <c r="A2053" s="82" t="str">
        <f>IF(بيانات!B2053&lt;&gt;"",بيانات!A2053,"")</f>
        <v/>
      </c>
      <c r="B2053" s="83" t="str">
        <f>IF(بيانات!B2053&lt;&gt;"",بيانات!B2053,"")</f>
        <v/>
      </c>
      <c r="C2053" s="83" t="str">
        <f>IF(بيانات!B2053&lt;&gt;"",بيانات!C2053,"")</f>
        <v/>
      </c>
      <c r="D2053" s="84" t="str">
        <f>IF(بيانات!B2053&lt;&gt;"",بيانات!J2053,"")</f>
        <v/>
      </c>
      <c r="E2053" s="85"/>
      <c r="F2053" s="86" t="str">
        <f t="shared" si="32"/>
        <v/>
      </c>
      <c r="G2053" s="87"/>
      <c r="H2053" s="88" t="str">
        <f>IF(بيانات!B2053&lt;&gt;"",بيانات!K2053,"")</f>
        <v/>
      </c>
      <c r="I2053" s="88" t="str">
        <f>IF(بيانات!B2053&lt;&gt;"",بيانات!P2053,"")</f>
        <v/>
      </c>
    </row>
    <row r="2054" spans="1:9" ht="21.75" customHeight="1">
      <c r="A2054" s="89" t="str">
        <f>IF(بيانات!B2054&lt;&gt;"",بيانات!A2054,"")</f>
        <v/>
      </c>
      <c r="B2054" s="90" t="str">
        <f>IF(بيانات!B2054&lt;&gt;"",بيانات!B2054,"")</f>
        <v/>
      </c>
      <c r="C2054" s="90" t="str">
        <f>IF(بيانات!B2054&lt;&gt;"",بيانات!C2054,"")</f>
        <v/>
      </c>
      <c r="D2054" s="91" t="str">
        <f>IF(بيانات!B2054&lt;&gt;"",بيانات!J2054,"")</f>
        <v/>
      </c>
      <c r="E2054" s="92"/>
      <c r="F2054" s="93" t="str">
        <f t="shared" si="32"/>
        <v/>
      </c>
      <c r="G2054" s="94"/>
      <c r="H2054" s="95" t="str">
        <f>IF(بيانات!B2054&lt;&gt;"",بيانات!K2054,"")</f>
        <v/>
      </c>
      <c r="I2054" s="95" t="str">
        <f>IF(بيانات!B2054&lt;&gt;"",بيانات!P2054,"")</f>
        <v/>
      </c>
    </row>
    <row r="2055" spans="1:9" ht="21.75" customHeight="1">
      <c r="A2055" s="82" t="str">
        <f>IF(بيانات!B2055&lt;&gt;"",بيانات!A2055,"")</f>
        <v/>
      </c>
      <c r="B2055" s="83" t="str">
        <f>IF(بيانات!B2055&lt;&gt;"",بيانات!B2055,"")</f>
        <v/>
      </c>
      <c r="C2055" s="83" t="str">
        <f>IF(بيانات!B2055&lt;&gt;"",بيانات!C2055,"")</f>
        <v/>
      </c>
      <c r="D2055" s="84" t="str">
        <f>IF(بيانات!B2055&lt;&gt;"",بيانات!J2055,"")</f>
        <v/>
      </c>
      <c r="E2055" s="85"/>
      <c r="F2055" s="86" t="str">
        <f t="shared" si="32"/>
        <v/>
      </c>
      <c r="G2055" s="87"/>
      <c r="H2055" s="88" t="str">
        <f>IF(بيانات!B2055&lt;&gt;"",بيانات!K2055,"")</f>
        <v/>
      </c>
      <c r="I2055" s="88" t="str">
        <f>IF(بيانات!B2055&lt;&gt;"",بيانات!P2055,"")</f>
        <v/>
      </c>
    </row>
    <row r="2056" spans="1:9" ht="21.75" customHeight="1">
      <c r="A2056" s="89" t="str">
        <f>IF(بيانات!B2056&lt;&gt;"",بيانات!A2056,"")</f>
        <v/>
      </c>
      <c r="B2056" s="90" t="str">
        <f>IF(بيانات!B2056&lt;&gt;"",بيانات!B2056,"")</f>
        <v/>
      </c>
      <c r="C2056" s="90" t="str">
        <f>IF(بيانات!B2056&lt;&gt;"",بيانات!C2056,"")</f>
        <v/>
      </c>
      <c r="D2056" s="91" t="str">
        <f>IF(بيانات!B2056&lt;&gt;"",بيانات!J2056,"")</f>
        <v/>
      </c>
      <c r="E2056" s="92"/>
      <c r="F2056" s="93" t="str">
        <f t="shared" si="32"/>
        <v/>
      </c>
      <c r="G2056" s="94"/>
      <c r="H2056" s="95" t="str">
        <f>IF(بيانات!B2056&lt;&gt;"",بيانات!K2056,"")</f>
        <v/>
      </c>
      <c r="I2056" s="95" t="str">
        <f>IF(بيانات!B2056&lt;&gt;"",بيانات!P2056,"")</f>
        <v/>
      </c>
    </row>
    <row r="2057" spans="1:9" ht="21.75" customHeight="1">
      <c r="A2057" s="82" t="str">
        <f>IF(بيانات!B2057&lt;&gt;"",بيانات!A2057,"")</f>
        <v/>
      </c>
      <c r="B2057" s="83" t="str">
        <f>IF(بيانات!B2057&lt;&gt;"",بيانات!B2057,"")</f>
        <v/>
      </c>
      <c r="C2057" s="83" t="str">
        <f>IF(بيانات!B2057&lt;&gt;"",بيانات!C2057,"")</f>
        <v/>
      </c>
      <c r="D2057" s="84" t="str">
        <f>IF(بيانات!B2057&lt;&gt;"",بيانات!J2057,"")</f>
        <v/>
      </c>
      <c r="E2057" s="85"/>
      <c r="F2057" s="86" t="str">
        <f t="shared" si="32"/>
        <v/>
      </c>
      <c r="G2057" s="87"/>
      <c r="H2057" s="88" t="str">
        <f>IF(بيانات!B2057&lt;&gt;"",بيانات!K2057,"")</f>
        <v/>
      </c>
      <c r="I2057" s="88" t="str">
        <f>IF(بيانات!B2057&lt;&gt;"",بيانات!P2057,"")</f>
        <v/>
      </c>
    </row>
    <row r="2058" spans="1:9" ht="21.75" customHeight="1">
      <c r="A2058" s="89" t="str">
        <f>IF(بيانات!B2058&lt;&gt;"",بيانات!A2058,"")</f>
        <v/>
      </c>
      <c r="B2058" s="90" t="str">
        <f>IF(بيانات!B2058&lt;&gt;"",بيانات!B2058,"")</f>
        <v/>
      </c>
      <c r="C2058" s="90" t="str">
        <f>IF(بيانات!B2058&lt;&gt;"",بيانات!C2058,"")</f>
        <v/>
      </c>
      <c r="D2058" s="91" t="str">
        <f>IF(بيانات!B2058&lt;&gt;"",بيانات!J2058,"")</f>
        <v/>
      </c>
      <c r="E2058" s="92"/>
      <c r="F2058" s="93" t="str">
        <f t="shared" si="32"/>
        <v/>
      </c>
      <c r="G2058" s="94"/>
      <c r="H2058" s="95" t="str">
        <f>IF(بيانات!B2058&lt;&gt;"",بيانات!K2058,"")</f>
        <v/>
      </c>
      <c r="I2058" s="95" t="str">
        <f>IF(بيانات!B2058&lt;&gt;"",بيانات!P2058,"")</f>
        <v/>
      </c>
    </row>
    <row r="2059" spans="1:9" ht="21.75" customHeight="1">
      <c r="A2059" s="82" t="str">
        <f>IF(بيانات!B2059&lt;&gt;"",بيانات!A2059,"")</f>
        <v/>
      </c>
      <c r="B2059" s="83" t="str">
        <f>IF(بيانات!B2059&lt;&gt;"",بيانات!B2059,"")</f>
        <v/>
      </c>
      <c r="C2059" s="83" t="str">
        <f>IF(بيانات!B2059&lt;&gt;"",بيانات!C2059,"")</f>
        <v/>
      </c>
      <c r="D2059" s="84" t="str">
        <f>IF(بيانات!B2059&lt;&gt;"",بيانات!J2059,"")</f>
        <v/>
      </c>
      <c r="E2059" s="85"/>
      <c r="F2059" s="86" t="str">
        <f t="shared" si="32"/>
        <v/>
      </c>
      <c r="G2059" s="87"/>
      <c r="H2059" s="88" t="str">
        <f>IF(بيانات!B2059&lt;&gt;"",بيانات!K2059,"")</f>
        <v/>
      </c>
      <c r="I2059" s="88" t="str">
        <f>IF(بيانات!B2059&lt;&gt;"",بيانات!P2059,"")</f>
        <v/>
      </c>
    </row>
    <row r="2060" spans="1:9" ht="21.75" customHeight="1">
      <c r="A2060" s="89" t="str">
        <f>IF(بيانات!B2060&lt;&gt;"",بيانات!A2060,"")</f>
        <v/>
      </c>
      <c r="B2060" s="90" t="str">
        <f>IF(بيانات!B2060&lt;&gt;"",بيانات!B2060,"")</f>
        <v/>
      </c>
      <c r="C2060" s="90" t="str">
        <f>IF(بيانات!B2060&lt;&gt;"",بيانات!C2060,"")</f>
        <v/>
      </c>
      <c r="D2060" s="91" t="str">
        <f>IF(بيانات!B2060&lt;&gt;"",بيانات!J2060,"")</f>
        <v/>
      </c>
      <c r="E2060" s="92"/>
      <c r="F2060" s="93" t="str">
        <f t="shared" si="32"/>
        <v/>
      </c>
      <c r="G2060" s="94"/>
      <c r="H2060" s="95" t="str">
        <f>IF(بيانات!B2060&lt;&gt;"",بيانات!K2060,"")</f>
        <v/>
      </c>
      <c r="I2060" s="95" t="str">
        <f>IF(بيانات!B2060&lt;&gt;"",بيانات!P2060,"")</f>
        <v/>
      </c>
    </row>
    <row r="2061" spans="1:9" ht="21.75" customHeight="1">
      <c r="A2061" s="82" t="str">
        <f>IF(بيانات!B2061&lt;&gt;"",بيانات!A2061,"")</f>
        <v/>
      </c>
      <c r="B2061" s="83" t="str">
        <f>IF(بيانات!B2061&lt;&gt;"",بيانات!B2061,"")</f>
        <v/>
      </c>
      <c r="C2061" s="83" t="str">
        <f>IF(بيانات!B2061&lt;&gt;"",بيانات!C2061,"")</f>
        <v/>
      </c>
      <c r="D2061" s="84" t="str">
        <f>IF(بيانات!B2061&lt;&gt;"",بيانات!J2061,"")</f>
        <v/>
      </c>
      <c r="E2061" s="85"/>
      <c r="F2061" s="86" t="str">
        <f t="shared" si="32"/>
        <v/>
      </c>
      <c r="G2061" s="87"/>
      <c r="H2061" s="88" t="str">
        <f>IF(بيانات!B2061&lt;&gt;"",بيانات!K2061,"")</f>
        <v/>
      </c>
      <c r="I2061" s="88" t="str">
        <f>IF(بيانات!B2061&lt;&gt;"",بيانات!P2061,"")</f>
        <v/>
      </c>
    </row>
    <row r="2062" spans="1:9" ht="21.75" customHeight="1">
      <c r="A2062" s="89" t="str">
        <f>IF(بيانات!B2062&lt;&gt;"",بيانات!A2062,"")</f>
        <v/>
      </c>
      <c r="B2062" s="90" t="str">
        <f>IF(بيانات!B2062&lt;&gt;"",بيانات!B2062,"")</f>
        <v/>
      </c>
      <c r="C2062" s="90" t="str">
        <f>IF(بيانات!B2062&lt;&gt;"",بيانات!C2062,"")</f>
        <v/>
      </c>
      <c r="D2062" s="91" t="str">
        <f>IF(بيانات!B2062&lt;&gt;"",بيانات!J2062,"")</f>
        <v/>
      </c>
      <c r="E2062" s="92"/>
      <c r="F2062" s="93" t="str">
        <f t="shared" si="32"/>
        <v/>
      </c>
      <c r="G2062" s="94"/>
      <c r="H2062" s="95" t="str">
        <f>IF(بيانات!B2062&lt;&gt;"",بيانات!K2062,"")</f>
        <v/>
      </c>
      <c r="I2062" s="95" t="str">
        <f>IF(بيانات!B2062&lt;&gt;"",بيانات!P2062,"")</f>
        <v/>
      </c>
    </row>
    <row r="2063" spans="1:9" ht="21.75" customHeight="1">
      <c r="A2063" s="82" t="str">
        <f>IF(بيانات!B2063&lt;&gt;"",بيانات!A2063,"")</f>
        <v/>
      </c>
      <c r="B2063" s="83" t="str">
        <f>IF(بيانات!B2063&lt;&gt;"",بيانات!B2063,"")</f>
        <v/>
      </c>
      <c r="C2063" s="83" t="str">
        <f>IF(بيانات!B2063&lt;&gt;"",بيانات!C2063,"")</f>
        <v/>
      </c>
      <c r="D2063" s="84" t="str">
        <f>IF(بيانات!B2063&lt;&gt;"",بيانات!J2063,"")</f>
        <v/>
      </c>
      <c r="E2063" s="85"/>
      <c r="F2063" s="86" t="str">
        <f t="shared" si="32"/>
        <v/>
      </c>
      <c r="G2063" s="87"/>
      <c r="H2063" s="88" t="str">
        <f>IF(بيانات!B2063&lt;&gt;"",بيانات!K2063,"")</f>
        <v/>
      </c>
      <c r="I2063" s="88" t="str">
        <f>IF(بيانات!B2063&lt;&gt;"",بيانات!P2063,"")</f>
        <v/>
      </c>
    </row>
    <row r="2064" spans="1:9" ht="21.75" customHeight="1">
      <c r="A2064" s="89" t="str">
        <f>IF(بيانات!B2064&lt;&gt;"",بيانات!A2064,"")</f>
        <v/>
      </c>
      <c r="B2064" s="90" t="str">
        <f>IF(بيانات!B2064&lt;&gt;"",بيانات!B2064,"")</f>
        <v/>
      </c>
      <c r="C2064" s="90" t="str">
        <f>IF(بيانات!B2064&lt;&gt;"",بيانات!C2064,"")</f>
        <v/>
      </c>
      <c r="D2064" s="91" t="str">
        <f>IF(بيانات!B2064&lt;&gt;"",بيانات!J2064,"")</f>
        <v/>
      </c>
      <c r="E2064" s="92"/>
      <c r="F2064" s="93" t="str">
        <f t="shared" si="32"/>
        <v/>
      </c>
      <c r="G2064" s="94"/>
      <c r="H2064" s="95" t="str">
        <f>IF(بيانات!B2064&lt;&gt;"",بيانات!K2064,"")</f>
        <v/>
      </c>
      <c r="I2064" s="95" t="str">
        <f>IF(بيانات!B2064&lt;&gt;"",بيانات!P2064,"")</f>
        <v/>
      </c>
    </row>
    <row r="2065" spans="1:9" ht="21.75" customHeight="1">
      <c r="A2065" s="82" t="str">
        <f>IF(بيانات!B2065&lt;&gt;"",بيانات!A2065,"")</f>
        <v/>
      </c>
      <c r="B2065" s="83" t="str">
        <f>IF(بيانات!B2065&lt;&gt;"",بيانات!B2065,"")</f>
        <v/>
      </c>
      <c r="C2065" s="83" t="str">
        <f>IF(بيانات!B2065&lt;&gt;"",بيانات!C2065,"")</f>
        <v/>
      </c>
      <c r="D2065" s="84" t="str">
        <f>IF(بيانات!B2065&lt;&gt;"",بيانات!J2065,"")</f>
        <v/>
      </c>
      <c r="E2065" s="85"/>
      <c r="F2065" s="86" t="str">
        <f t="shared" si="32"/>
        <v/>
      </c>
      <c r="G2065" s="87"/>
      <c r="H2065" s="88" t="str">
        <f>IF(بيانات!B2065&lt;&gt;"",بيانات!K2065,"")</f>
        <v/>
      </c>
      <c r="I2065" s="88" t="str">
        <f>IF(بيانات!B2065&lt;&gt;"",بيانات!P2065,"")</f>
        <v/>
      </c>
    </row>
    <row r="2066" spans="1:9" ht="21.75" customHeight="1">
      <c r="A2066" s="89" t="str">
        <f>IF(بيانات!B2066&lt;&gt;"",بيانات!A2066,"")</f>
        <v/>
      </c>
      <c r="B2066" s="90" t="str">
        <f>IF(بيانات!B2066&lt;&gt;"",بيانات!B2066,"")</f>
        <v/>
      </c>
      <c r="C2066" s="90" t="str">
        <f>IF(بيانات!B2066&lt;&gt;"",بيانات!C2066,"")</f>
        <v/>
      </c>
      <c r="D2066" s="91" t="str">
        <f>IF(بيانات!B2066&lt;&gt;"",بيانات!J2066,"")</f>
        <v/>
      </c>
      <c r="E2066" s="92"/>
      <c r="F2066" s="93" t="str">
        <f t="shared" si="32"/>
        <v/>
      </c>
      <c r="G2066" s="94"/>
      <c r="H2066" s="95" t="str">
        <f>IF(بيانات!B2066&lt;&gt;"",بيانات!K2066,"")</f>
        <v/>
      </c>
      <c r="I2066" s="95" t="str">
        <f>IF(بيانات!B2066&lt;&gt;"",بيانات!P2066,"")</f>
        <v/>
      </c>
    </row>
    <row r="2067" spans="1:9" ht="21.75" customHeight="1">
      <c r="A2067" s="82" t="str">
        <f>IF(بيانات!B2067&lt;&gt;"",بيانات!A2067,"")</f>
        <v/>
      </c>
      <c r="B2067" s="83" t="str">
        <f>IF(بيانات!B2067&lt;&gt;"",بيانات!B2067,"")</f>
        <v/>
      </c>
      <c r="C2067" s="83" t="str">
        <f>IF(بيانات!B2067&lt;&gt;"",بيانات!C2067,"")</f>
        <v/>
      </c>
      <c r="D2067" s="84" t="str">
        <f>IF(بيانات!B2067&lt;&gt;"",بيانات!J2067,"")</f>
        <v/>
      </c>
      <c r="E2067" s="85"/>
      <c r="F2067" s="86" t="str">
        <f t="shared" si="32"/>
        <v/>
      </c>
      <c r="G2067" s="87"/>
      <c r="H2067" s="88" t="str">
        <f>IF(بيانات!B2067&lt;&gt;"",بيانات!K2067,"")</f>
        <v/>
      </c>
      <c r="I2067" s="88" t="str">
        <f>IF(بيانات!B2067&lt;&gt;"",بيانات!P2067,"")</f>
        <v/>
      </c>
    </row>
    <row r="2068" spans="1:9" ht="21.75" customHeight="1">
      <c r="A2068" s="89" t="str">
        <f>IF(بيانات!B2068&lt;&gt;"",بيانات!A2068,"")</f>
        <v/>
      </c>
      <c r="B2068" s="90" t="str">
        <f>IF(بيانات!B2068&lt;&gt;"",بيانات!B2068,"")</f>
        <v/>
      </c>
      <c r="C2068" s="90" t="str">
        <f>IF(بيانات!B2068&lt;&gt;"",بيانات!C2068,"")</f>
        <v/>
      </c>
      <c r="D2068" s="91" t="str">
        <f>IF(بيانات!B2068&lt;&gt;"",بيانات!J2068,"")</f>
        <v/>
      </c>
      <c r="E2068" s="92"/>
      <c r="F2068" s="93" t="str">
        <f t="shared" si="32"/>
        <v/>
      </c>
      <c r="G2068" s="94"/>
      <c r="H2068" s="95" t="str">
        <f>IF(بيانات!B2068&lt;&gt;"",بيانات!K2068,"")</f>
        <v/>
      </c>
      <c r="I2068" s="95" t="str">
        <f>IF(بيانات!B2068&lt;&gt;"",بيانات!P2068,"")</f>
        <v/>
      </c>
    </row>
    <row r="2069" spans="1:9" ht="21.75" customHeight="1">
      <c r="A2069" s="82" t="str">
        <f>IF(بيانات!B2069&lt;&gt;"",بيانات!A2069,"")</f>
        <v/>
      </c>
      <c r="B2069" s="83" t="str">
        <f>IF(بيانات!B2069&lt;&gt;"",بيانات!B2069,"")</f>
        <v/>
      </c>
      <c r="C2069" s="83" t="str">
        <f>IF(بيانات!B2069&lt;&gt;"",بيانات!C2069,"")</f>
        <v/>
      </c>
      <c r="D2069" s="84" t="str">
        <f>IF(بيانات!B2069&lt;&gt;"",بيانات!J2069,"")</f>
        <v/>
      </c>
      <c r="E2069" s="85"/>
      <c r="F2069" s="86" t="str">
        <f t="shared" si="32"/>
        <v/>
      </c>
      <c r="G2069" s="87"/>
      <c r="H2069" s="88" t="str">
        <f>IF(بيانات!B2069&lt;&gt;"",بيانات!K2069,"")</f>
        <v/>
      </c>
      <c r="I2069" s="88" t="str">
        <f>IF(بيانات!B2069&lt;&gt;"",بيانات!P2069,"")</f>
        <v/>
      </c>
    </row>
    <row r="2070" spans="1:9" ht="21.75" customHeight="1">
      <c r="A2070" s="89" t="str">
        <f>IF(بيانات!B2070&lt;&gt;"",بيانات!A2070,"")</f>
        <v/>
      </c>
      <c r="B2070" s="90" t="str">
        <f>IF(بيانات!B2070&lt;&gt;"",بيانات!B2070,"")</f>
        <v/>
      </c>
      <c r="C2070" s="90" t="str">
        <f>IF(بيانات!B2070&lt;&gt;"",بيانات!C2070,"")</f>
        <v/>
      </c>
      <c r="D2070" s="91" t="str">
        <f>IF(بيانات!B2070&lt;&gt;"",بيانات!J2070,"")</f>
        <v/>
      </c>
      <c r="E2070" s="92"/>
      <c r="F2070" s="93" t="str">
        <f t="shared" si="32"/>
        <v/>
      </c>
      <c r="G2070" s="94"/>
      <c r="H2070" s="95" t="str">
        <f>IF(بيانات!B2070&lt;&gt;"",بيانات!K2070,"")</f>
        <v/>
      </c>
      <c r="I2070" s="95" t="str">
        <f>IF(بيانات!B2070&lt;&gt;"",بيانات!P2070,"")</f>
        <v/>
      </c>
    </row>
    <row r="2071" spans="1:9" ht="21.75" customHeight="1">
      <c r="A2071" s="82" t="str">
        <f>IF(بيانات!B2071&lt;&gt;"",بيانات!A2071,"")</f>
        <v/>
      </c>
      <c r="B2071" s="83" t="str">
        <f>IF(بيانات!B2071&lt;&gt;"",بيانات!B2071,"")</f>
        <v/>
      </c>
      <c r="C2071" s="83" t="str">
        <f>IF(بيانات!B2071&lt;&gt;"",بيانات!C2071,"")</f>
        <v/>
      </c>
      <c r="D2071" s="84" t="str">
        <f>IF(بيانات!B2071&lt;&gt;"",بيانات!J2071,"")</f>
        <v/>
      </c>
      <c r="E2071" s="85"/>
      <c r="F2071" s="86" t="str">
        <f t="shared" si="32"/>
        <v/>
      </c>
      <c r="G2071" s="87"/>
      <c r="H2071" s="88" t="str">
        <f>IF(بيانات!B2071&lt;&gt;"",بيانات!K2071,"")</f>
        <v/>
      </c>
      <c r="I2071" s="88" t="str">
        <f>IF(بيانات!B2071&lt;&gt;"",بيانات!P2071,"")</f>
        <v/>
      </c>
    </row>
    <row r="2072" spans="1:9" ht="21.75" customHeight="1">
      <c r="A2072" s="89" t="str">
        <f>IF(بيانات!B2072&lt;&gt;"",بيانات!A2072,"")</f>
        <v/>
      </c>
      <c r="B2072" s="90" t="str">
        <f>IF(بيانات!B2072&lt;&gt;"",بيانات!B2072,"")</f>
        <v/>
      </c>
      <c r="C2072" s="90" t="str">
        <f>IF(بيانات!B2072&lt;&gt;"",بيانات!C2072,"")</f>
        <v/>
      </c>
      <c r="D2072" s="91" t="str">
        <f>IF(بيانات!B2072&lt;&gt;"",بيانات!J2072,"")</f>
        <v/>
      </c>
      <c r="E2072" s="92"/>
      <c r="F2072" s="93" t="str">
        <f t="shared" si="32"/>
        <v/>
      </c>
      <c r="G2072" s="94"/>
      <c r="H2072" s="95" t="str">
        <f>IF(بيانات!B2072&lt;&gt;"",بيانات!K2072,"")</f>
        <v/>
      </c>
      <c r="I2072" s="95" t="str">
        <f>IF(بيانات!B2072&lt;&gt;"",بيانات!P2072,"")</f>
        <v/>
      </c>
    </row>
    <row r="2073" spans="1:9" ht="21.75" customHeight="1">
      <c r="A2073" s="82" t="str">
        <f>IF(بيانات!B2073&lt;&gt;"",بيانات!A2073,"")</f>
        <v/>
      </c>
      <c r="B2073" s="83" t="str">
        <f>IF(بيانات!B2073&lt;&gt;"",بيانات!B2073,"")</f>
        <v/>
      </c>
      <c r="C2073" s="83" t="str">
        <f>IF(بيانات!B2073&lt;&gt;"",بيانات!C2073,"")</f>
        <v/>
      </c>
      <c r="D2073" s="84" t="str">
        <f>IF(بيانات!B2073&lt;&gt;"",بيانات!J2073,"")</f>
        <v/>
      </c>
      <c r="E2073" s="85"/>
      <c r="F2073" s="86" t="str">
        <f t="shared" si="32"/>
        <v/>
      </c>
      <c r="G2073" s="87"/>
      <c r="H2073" s="88" t="str">
        <f>IF(بيانات!B2073&lt;&gt;"",بيانات!K2073,"")</f>
        <v/>
      </c>
      <c r="I2073" s="88" t="str">
        <f>IF(بيانات!B2073&lt;&gt;"",بيانات!P2073,"")</f>
        <v/>
      </c>
    </row>
    <row r="2074" spans="1:9" ht="21.75" customHeight="1">
      <c r="A2074" s="89" t="str">
        <f>IF(بيانات!B2074&lt;&gt;"",بيانات!A2074,"")</f>
        <v/>
      </c>
      <c r="B2074" s="90" t="str">
        <f>IF(بيانات!B2074&lt;&gt;"",بيانات!B2074,"")</f>
        <v/>
      </c>
      <c r="C2074" s="90" t="str">
        <f>IF(بيانات!B2074&lt;&gt;"",بيانات!C2074,"")</f>
        <v/>
      </c>
      <c r="D2074" s="91" t="str">
        <f>IF(بيانات!B2074&lt;&gt;"",بيانات!J2074,"")</f>
        <v/>
      </c>
      <c r="E2074" s="92"/>
      <c r="F2074" s="93" t="str">
        <f t="shared" si="32"/>
        <v/>
      </c>
      <c r="G2074" s="94"/>
      <c r="H2074" s="95" t="str">
        <f>IF(بيانات!B2074&lt;&gt;"",بيانات!K2074,"")</f>
        <v/>
      </c>
      <c r="I2074" s="95" t="str">
        <f>IF(بيانات!B2074&lt;&gt;"",بيانات!P2074,"")</f>
        <v/>
      </c>
    </row>
    <row r="2075" spans="1:9" ht="21.75" customHeight="1">
      <c r="A2075" s="82" t="str">
        <f>IF(بيانات!B2075&lt;&gt;"",بيانات!A2075,"")</f>
        <v/>
      </c>
      <c r="B2075" s="83" t="str">
        <f>IF(بيانات!B2075&lt;&gt;"",بيانات!B2075,"")</f>
        <v/>
      </c>
      <c r="C2075" s="83" t="str">
        <f>IF(بيانات!B2075&lt;&gt;"",بيانات!C2075,"")</f>
        <v/>
      </c>
      <c r="D2075" s="84" t="str">
        <f>IF(بيانات!B2075&lt;&gt;"",بيانات!J2075,"")</f>
        <v/>
      </c>
      <c r="E2075" s="85"/>
      <c r="F2075" s="86" t="str">
        <f t="shared" si="32"/>
        <v/>
      </c>
      <c r="G2075" s="87"/>
      <c r="H2075" s="88" t="str">
        <f>IF(بيانات!B2075&lt;&gt;"",بيانات!K2075,"")</f>
        <v/>
      </c>
      <c r="I2075" s="88" t="str">
        <f>IF(بيانات!B2075&lt;&gt;"",بيانات!P2075,"")</f>
        <v/>
      </c>
    </row>
    <row r="2076" spans="1:9" ht="21.75" customHeight="1">
      <c r="A2076" s="89" t="str">
        <f>IF(بيانات!B2076&lt;&gt;"",بيانات!A2076,"")</f>
        <v/>
      </c>
      <c r="B2076" s="90" t="str">
        <f>IF(بيانات!B2076&lt;&gt;"",بيانات!B2076,"")</f>
        <v/>
      </c>
      <c r="C2076" s="90" t="str">
        <f>IF(بيانات!B2076&lt;&gt;"",بيانات!C2076,"")</f>
        <v/>
      </c>
      <c r="D2076" s="91" t="str">
        <f>IF(بيانات!B2076&lt;&gt;"",بيانات!J2076,"")</f>
        <v/>
      </c>
      <c r="E2076" s="92"/>
      <c r="F2076" s="93" t="str">
        <f t="shared" si="32"/>
        <v/>
      </c>
      <c r="G2076" s="94"/>
      <c r="H2076" s="95" t="str">
        <f>IF(بيانات!B2076&lt;&gt;"",بيانات!K2076,"")</f>
        <v/>
      </c>
      <c r="I2076" s="95" t="str">
        <f>IF(بيانات!B2076&lt;&gt;"",بيانات!P2076,"")</f>
        <v/>
      </c>
    </row>
    <row r="2077" spans="1:9" ht="21.75" customHeight="1">
      <c r="A2077" s="82" t="str">
        <f>IF(بيانات!B2077&lt;&gt;"",بيانات!A2077,"")</f>
        <v/>
      </c>
      <c r="B2077" s="83" t="str">
        <f>IF(بيانات!B2077&lt;&gt;"",بيانات!B2077,"")</f>
        <v/>
      </c>
      <c r="C2077" s="83" t="str">
        <f>IF(بيانات!B2077&lt;&gt;"",بيانات!C2077,"")</f>
        <v/>
      </c>
      <c r="D2077" s="84" t="str">
        <f>IF(بيانات!B2077&lt;&gt;"",بيانات!J2077,"")</f>
        <v/>
      </c>
      <c r="E2077" s="85"/>
      <c r="F2077" s="86" t="str">
        <f t="shared" si="32"/>
        <v/>
      </c>
      <c r="G2077" s="87"/>
      <c r="H2077" s="88" t="str">
        <f>IF(بيانات!B2077&lt;&gt;"",بيانات!K2077,"")</f>
        <v/>
      </c>
      <c r="I2077" s="88" t="str">
        <f>IF(بيانات!B2077&lt;&gt;"",بيانات!P2077,"")</f>
        <v/>
      </c>
    </row>
    <row r="2078" spans="1:9" ht="21.75" customHeight="1">
      <c r="A2078" s="89" t="str">
        <f>IF(بيانات!B2078&lt;&gt;"",بيانات!A2078,"")</f>
        <v/>
      </c>
      <c r="B2078" s="90" t="str">
        <f>IF(بيانات!B2078&lt;&gt;"",بيانات!B2078,"")</f>
        <v/>
      </c>
      <c r="C2078" s="90" t="str">
        <f>IF(بيانات!B2078&lt;&gt;"",بيانات!C2078,"")</f>
        <v/>
      </c>
      <c r="D2078" s="91" t="str">
        <f>IF(بيانات!B2078&lt;&gt;"",بيانات!J2078,"")</f>
        <v/>
      </c>
      <c r="E2078" s="92"/>
      <c r="F2078" s="93" t="str">
        <f t="shared" si="32"/>
        <v/>
      </c>
      <c r="G2078" s="94"/>
      <c r="H2078" s="95" t="str">
        <f>IF(بيانات!B2078&lt;&gt;"",بيانات!K2078,"")</f>
        <v/>
      </c>
      <c r="I2078" s="95" t="str">
        <f>IF(بيانات!B2078&lt;&gt;"",بيانات!P2078,"")</f>
        <v/>
      </c>
    </row>
    <row r="2079" spans="1:9" ht="21.75" customHeight="1">
      <c r="A2079" s="82" t="str">
        <f>IF(بيانات!B2079&lt;&gt;"",بيانات!A2079,"")</f>
        <v/>
      </c>
      <c r="B2079" s="83" t="str">
        <f>IF(بيانات!B2079&lt;&gt;"",بيانات!B2079,"")</f>
        <v/>
      </c>
      <c r="C2079" s="83" t="str">
        <f>IF(بيانات!B2079&lt;&gt;"",بيانات!C2079,"")</f>
        <v/>
      </c>
      <c r="D2079" s="84" t="str">
        <f>IF(بيانات!B2079&lt;&gt;"",بيانات!J2079,"")</f>
        <v/>
      </c>
      <c r="E2079" s="85"/>
      <c r="F2079" s="86" t="str">
        <f t="shared" si="32"/>
        <v/>
      </c>
      <c r="G2079" s="87"/>
      <c r="H2079" s="88" t="str">
        <f>IF(بيانات!B2079&lt;&gt;"",بيانات!K2079,"")</f>
        <v/>
      </c>
      <c r="I2079" s="88" t="str">
        <f>IF(بيانات!B2079&lt;&gt;"",بيانات!P2079,"")</f>
        <v/>
      </c>
    </row>
    <row r="2080" spans="1:9" ht="21.75" customHeight="1">
      <c r="A2080" s="89" t="str">
        <f>IF(بيانات!B2080&lt;&gt;"",بيانات!A2080,"")</f>
        <v/>
      </c>
      <c r="B2080" s="90" t="str">
        <f>IF(بيانات!B2080&lt;&gt;"",بيانات!B2080,"")</f>
        <v/>
      </c>
      <c r="C2080" s="90" t="str">
        <f>IF(بيانات!B2080&lt;&gt;"",بيانات!C2080,"")</f>
        <v/>
      </c>
      <c r="D2080" s="91" t="str">
        <f>IF(بيانات!B2080&lt;&gt;"",بيانات!J2080,"")</f>
        <v/>
      </c>
      <c r="E2080" s="92"/>
      <c r="F2080" s="93" t="str">
        <f t="shared" si="32"/>
        <v/>
      </c>
      <c r="G2080" s="94"/>
      <c r="H2080" s="95" t="str">
        <f>IF(بيانات!B2080&lt;&gt;"",بيانات!K2080,"")</f>
        <v/>
      </c>
      <c r="I2080" s="95" t="str">
        <f>IF(بيانات!B2080&lt;&gt;"",بيانات!P2080,"")</f>
        <v/>
      </c>
    </row>
    <row r="2081" spans="1:9" ht="21.75" customHeight="1">
      <c r="A2081" s="82" t="str">
        <f>IF(بيانات!B2081&lt;&gt;"",بيانات!A2081,"")</f>
        <v/>
      </c>
      <c r="B2081" s="83" t="str">
        <f>IF(بيانات!B2081&lt;&gt;"",بيانات!B2081,"")</f>
        <v/>
      </c>
      <c r="C2081" s="83" t="str">
        <f>IF(بيانات!B2081&lt;&gt;"",بيانات!C2081,"")</f>
        <v/>
      </c>
      <c r="D2081" s="84" t="str">
        <f>IF(بيانات!B2081&lt;&gt;"",بيانات!J2081,"")</f>
        <v/>
      </c>
      <c r="E2081" s="85"/>
      <c r="F2081" s="86" t="str">
        <f t="shared" si="32"/>
        <v/>
      </c>
      <c r="G2081" s="87"/>
      <c r="H2081" s="88" t="str">
        <f>IF(بيانات!B2081&lt;&gt;"",بيانات!K2081,"")</f>
        <v/>
      </c>
      <c r="I2081" s="88" t="str">
        <f>IF(بيانات!B2081&lt;&gt;"",بيانات!P2081,"")</f>
        <v/>
      </c>
    </row>
    <row r="2082" spans="1:9" ht="21.75" customHeight="1">
      <c r="A2082" s="89" t="str">
        <f>IF(بيانات!B2082&lt;&gt;"",بيانات!A2082,"")</f>
        <v/>
      </c>
      <c r="B2082" s="90" t="str">
        <f>IF(بيانات!B2082&lt;&gt;"",بيانات!B2082,"")</f>
        <v/>
      </c>
      <c r="C2082" s="90" t="str">
        <f>IF(بيانات!B2082&lt;&gt;"",بيانات!C2082,"")</f>
        <v/>
      </c>
      <c r="D2082" s="91" t="str">
        <f>IF(بيانات!B2082&lt;&gt;"",بيانات!J2082,"")</f>
        <v/>
      </c>
      <c r="E2082" s="92"/>
      <c r="F2082" s="93" t="str">
        <f t="shared" si="32"/>
        <v/>
      </c>
      <c r="G2082" s="94"/>
      <c r="H2082" s="95" t="str">
        <f>IF(بيانات!B2082&lt;&gt;"",بيانات!K2082,"")</f>
        <v/>
      </c>
      <c r="I2082" s="95" t="str">
        <f>IF(بيانات!B2082&lt;&gt;"",بيانات!P2082,"")</f>
        <v/>
      </c>
    </row>
    <row r="2083" spans="1:9" ht="21.75" customHeight="1">
      <c r="A2083" s="82" t="str">
        <f>IF(بيانات!B2083&lt;&gt;"",بيانات!A2083,"")</f>
        <v/>
      </c>
      <c r="B2083" s="83" t="str">
        <f>IF(بيانات!B2083&lt;&gt;"",بيانات!B2083,"")</f>
        <v/>
      </c>
      <c r="C2083" s="83" t="str">
        <f>IF(بيانات!B2083&lt;&gt;"",بيانات!C2083,"")</f>
        <v/>
      </c>
      <c r="D2083" s="84" t="str">
        <f>IF(بيانات!B2083&lt;&gt;"",بيانات!J2083,"")</f>
        <v/>
      </c>
      <c r="E2083" s="85"/>
      <c r="F2083" s="86" t="str">
        <f t="shared" si="32"/>
        <v/>
      </c>
      <c r="G2083" s="87"/>
      <c r="H2083" s="88" t="str">
        <f>IF(بيانات!B2083&lt;&gt;"",بيانات!K2083,"")</f>
        <v/>
      </c>
      <c r="I2083" s="88" t="str">
        <f>IF(بيانات!B2083&lt;&gt;"",بيانات!P2083,"")</f>
        <v/>
      </c>
    </row>
    <row r="2084" spans="1:9" ht="21.75" customHeight="1">
      <c r="A2084" s="89" t="str">
        <f>IF(بيانات!B2084&lt;&gt;"",بيانات!A2084,"")</f>
        <v/>
      </c>
      <c r="B2084" s="90" t="str">
        <f>IF(بيانات!B2084&lt;&gt;"",بيانات!B2084,"")</f>
        <v/>
      </c>
      <c r="C2084" s="90" t="str">
        <f>IF(بيانات!B2084&lt;&gt;"",بيانات!C2084,"")</f>
        <v/>
      </c>
      <c r="D2084" s="91" t="str">
        <f>IF(بيانات!B2084&lt;&gt;"",بيانات!J2084,"")</f>
        <v/>
      </c>
      <c r="E2084" s="92"/>
      <c r="F2084" s="93" t="str">
        <f t="shared" si="32"/>
        <v/>
      </c>
      <c r="G2084" s="94"/>
      <c r="H2084" s="95" t="str">
        <f>IF(بيانات!B2084&lt;&gt;"",بيانات!K2084,"")</f>
        <v/>
      </c>
      <c r="I2084" s="95" t="str">
        <f>IF(بيانات!B2084&lt;&gt;"",بيانات!P2084,"")</f>
        <v/>
      </c>
    </row>
    <row r="2085" spans="1:9" ht="21.75" customHeight="1">
      <c r="A2085" s="82" t="str">
        <f>IF(بيانات!B2085&lt;&gt;"",بيانات!A2085,"")</f>
        <v/>
      </c>
      <c r="B2085" s="83" t="str">
        <f>IF(بيانات!B2085&lt;&gt;"",بيانات!B2085,"")</f>
        <v/>
      </c>
      <c r="C2085" s="83" t="str">
        <f>IF(بيانات!B2085&lt;&gt;"",بيانات!C2085,"")</f>
        <v/>
      </c>
      <c r="D2085" s="84" t="str">
        <f>IF(بيانات!B2085&lt;&gt;"",بيانات!J2085,"")</f>
        <v/>
      </c>
      <c r="E2085" s="85"/>
      <c r="F2085" s="86" t="str">
        <f t="shared" si="32"/>
        <v/>
      </c>
      <c r="G2085" s="87"/>
      <c r="H2085" s="88" t="str">
        <f>IF(بيانات!B2085&lt;&gt;"",بيانات!K2085,"")</f>
        <v/>
      </c>
      <c r="I2085" s="88" t="str">
        <f>IF(بيانات!B2085&lt;&gt;"",بيانات!P2085,"")</f>
        <v/>
      </c>
    </row>
    <row r="2086" spans="1:9" ht="21.75" customHeight="1">
      <c r="A2086" s="89" t="str">
        <f>IF(بيانات!B2086&lt;&gt;"",بيانات!A2086,"")</f>
        <v/>
      </c>
      <c r="B2086" s="90" t="str">
        <f>IF(بيانات!B2086&lt;&gt;"",بيانات!B2086,"")</f>
        <v/>
      </c>
      <c r="C2086" s="90" t="str">
        <f>IF(بيانات!B2086&lt;&gt;"",بيانات!C2086,"")</f>
        <v/>
      </c>
      <c r="D2086" s="91" t="str">
        <f>IF(بيانات!B2086&lt;&gt;"",بيانات!J2086,"")</f>
        <v/>
      </c>
      <c r="E2086" s="92"/>
      <c r="F2086" s="93" t="str">
        <f t="shared" si="32"/>
        <v/>
      </c>
      <c r="G2086" s="94"/>
      <c r="H2086" s="95" t="str">
        <f>IF(بيانات!B2086&lt;&gt;"",بيانات!K2086,"")</f>
        <v/>
      </c>
      <c r="I2086" s="95" t="str">
        <f>IF(بيانات!B2086&lt;&gt;"",بيانات!P2086,"")</f>
        <v/>
      </c>
    </row>
    <row r="2087" spans="1:9" ht="21.75" customHeight="1">
      <c r="A2087" s="82" t="str">
        <f>IF(بيانات!B2087&lt;&gt;"",بيانات!A2087,"")</f>
        <v/>
      </c>
      <c r="B2087" s="83" t="str">
        <f>IF(بيانات!B2087&lt;&gt;"",بيانات!B2087,"")</f>
        <v/>
      </c>
      <c r="C2087" s="83" t="str">
        <f>IF(بيانات!B2087&lt;&gt;"",بيانات!C2087,"")</f>
        <v/>
      </c>
      <c r="D2087" s="84" t="str">
        <f>IF(بيانات!B2087&lt;&gt;"",بيانات!J2087,"")</f>
        <v/>
      </c>
      <c r="E2087" s="85"/>
      <c r="F2087" s="86" t="str">
        <f t="shared" si="32"/>
        <v/>
      </c>
      <c r="G2087" s="87"/>
      <c r="H2087" s="88" t="str">
        <f>IF(بيانات!B2087&lt;&gt;"",بيانات!K2087,"")</f>
        <v/>
      </c>
      <c r="I2087" s="88" t="str">
        <f>IF(بيانات!B2087&lt;&gt;"",بيانات!P2087,"")</f>
        <v/>
      </c>
    </row>
    <row r="2088" spans="1:9" ht="21.75" customHeight="1">
      <c r="A2088" s="89" t="str">
        <f>IF(بيانات!B2088&lt;&gt;"",بيانات!A2088,"")</f>
        <v/>
      </c>
      <c r="B2088" s="90" t="str">
        <f>IF(بيانات!B2088&lt;&gt;"",بيانات!B2088,"")</f>
        <v/>
      </c>
      <c r="C2088" s="90" t="str">
        <f>IF(بيانات!B2088&lt;&gt;"",بيانات!C2088,"")</f>
        <v/>
      </c>
      <c r="D2088" s="91" t="str">
        <f>IF(بيانات!B2088&lt;&gt;"",بيانات!J2088,"")</f>
        <v/>
      </c>
      <c r="E2088" s="92"/>
      <c r="F2088" s="93" t="str">
        <f t="shared" si="32"/>
        <v/>
      </c>
      <c r="G2088" s="94"/>
      <c r="H2088" s="95" t="str">
        <f>IF(بيانات!B2088&lt;&gt;"",بيانات!K2088,"")</f>
        <v/>
      </c>
      <c r="I2088" s="95" t="str">
        <f>IF(بيانات!B2088&lt;&gt;"",بيانات!P2088,"")</f>
        <v/>
      </c>
    </row>
    <row r="2089" spans="1:9" ht="21.75" customHeight="1">
      <c r="A2089" s="82" t="str">
        <f>IF(بيانات!B2089&lt;&gt;"",بيانات!A2089,"")</f>
        <v/>
      </c>
      <c r="B2089" s="83" t="str">
        <f>IF(بيانات!B2089&lt;&gt;"",بيانات!B2089,"")</f>
        <v/>
      </c>
      <c r="C2089" s="83" t="str">
        <f>IF(بيانات!B2089&lt;&gt;"",بيانات!C2089,"")</f>
        <v/>
      </c>
      <c r="D2089" s="84" t="str">
        <f>IF(بيانات!B2089&lt;&gt;"",بيانات!J2089,"")</f>
        <v/>
      </c>
      <c r="E2089" s="85"/>
      <c r="F2089" s="86" t="str">
        <f t="shared" si="32"/>
        <v/>
      </c>
      <c r="G2089" s="87"/>
      <c r="H2089" s="88" t="str">
        <f>IF(بيانات!B2089&lt;&gt;"",بيانات!K2089,"")</f>
        <v/>
      </c>
      <c r="I2089" s="88" t="str">
        <f>IF(بيانات!B2089&lt;&gt;"",بيانات!P2089,"")</f>
        <v/>
      </c>
    </row>
    <row r="2090" spans="1:9" ht="21.75" customHeight="1">
      <c r="A2090" s="89" t="str">
        <f>IF(بيانات!B2090&lt;&gt;"",بيانات!A2090,"")</f>
        <v/>
      </c>
      <c r="B2090" s="90" t="str">
        <f>IF(بيانات!B2090&lt;&gt;"",بيانات!B2090,"")</f>
        <v/>
      </c>
      <c r="C2090" s="90" t="str">
        <f>IF(بيانات!B2090&lt;&gt;"",بيانات!C2090,"")</f>
        <v/>
      </c>
      <c r="D2090" s="91" t="str">
        <f>IF(بيانات!B2090&lt;&gt;"",بيانات!J2090,"")</f>
        <v/>
      </c>
      <c r="E2090" s="92"/>
      <c r="F2090" s="93" t="str">
        <f t="shared" si="32"/>
        <v/>
      </c>
      <c r="G2090" s="94"/>
      <c r="H2090" s="95" t="str">
        <f>IF(بيانات!B2090&lt;&gt;"",بيانات!K2090,"")</f>
        <v/>
      </c>
      <c r="I2090" s="95" t="str">
        <f>IF(بيانات!B2090&lt;&gt;"",بيانات!P2090,"")</f>
        <v/>
      </c>
    </row>
    <row r="2091" spans="1:9" ht="21.75" customHeight="1">
      <c r="A2091" s="82" t="str">
        <f>IF(بيانات!B2091&lt;&gt;"",بيانات!A2091,"")</f>
        <v/>
      </c>
      <c r="B2091" s="83" t="str">
        <f>IF(بيانات!B2091&lt;&gt;"",بيانات!B2091,"")</f>
        <v/>
      </c>
      <c r="C2091" s="83" t="str">
        <f>IF(بيانات!B2091&lt;&gt;"",بيانات!C2091,"")</f>
        <v/>
      </c>
      <c r="D2091" s="84" t="str">
        <f>IF(بيانات!B2091&lt;&gt;"",بيانات!J2091,"")</f>
        <v/>
      </c>
      <c r="E2091" s="85"/>
      <c r="F2091" s="86" t="str">
        <f t="shared" si="32"/>
        <v/>
      </c>
      <c r="G2091" s="87"/>
      <c r="H2091" s="88" t="str">
        <f>IF(بيانات!B2091&lt;&gt;"",بيانات!K2091,"")</f>
        <v/>
      </c>
      <c r="I2091" s="88" t="str">
        <f>IF(بيانات!B2091&lt;&gt;"",بيانات!P2091,"")</f>
        <v/>
      </c>
    </row>
    <row r="2092" spans="1:9" ht="21.75" customHeight="1">
      <c r="A2092" s="89" t="str">
        <f>IF(بيانات!B2092&lt;&gt;"",بيانات!A2092,"")</f>
        <v/>
      </c>
      <c r="B2092" s="90" t="str">
        <f>IF(بيانات!B2092&lt;&gt;"",بيانات!B2092,"")</f>
        <v/>
      </c>
      <c r="C2092" s="90" t="str">
        <f>IF(بيانات!B2092&lt;&gt;"",بيانات!C2092,"")</f>
        <v/>
      </c>
      <c r="D2092" s="91" t="str">
        <f>IF(بيانات!B2092&lt;&gt;"",بيانات!J2092,"")</f>
        <v/>
      </c>
      <c r="E2092" s="92"/>
      <c r="F2092" s="93" t="str">
        <f t="shared" si="32"/>
        <v/>
      </c>
      <c r="G2092" s="94"/>
      <c r="H2092" s="95" t="str">
        <f>IF(بيانات!B2092&lt;&gt;"",بيانات!K2092,"")</f>
        <v/>
      </c>
      <c r="I2092" s="95" t="str">
        <f>IF(بيانات!B2092&lt;&gt;"",بيانات!P2092,"")</f>
        <v/>
      </c>
    </row>
    <row r="2093" spans="1:9" ht="21.75" customHeight="1">
      <c r="A2093" s="82" t="str">
        <f>IF(بيانات!B2093&lt;&gt;"",بيانات!A2093,"")</f>
        <v/>
      </c>
      <c r="B2093" s="83" t="str">
        <f>IF(بيانات!B2093&lt;&gt;"",بيانات!B2093,"")</f>
        <v/>
      </c>
      <c r="C2093" s="83" t="str">
        <f>IF(بيانات!B2093&lt;&gt;"",بيانات!C2093,"")</f>
        <v/>
      </c>
      <c r="D2093" s="84" t="str">
        <f>IF(بيانات!B2093&lt;&gt;"",بيانات!J2093,"")</f>
        <v/>
      </c>
      <c r="E2093" s="85"/>
      <c r="F2093" s="86" t="str">
        <f t="shared" si="32"/>
        <v/>
      </c>
      <c r="G2093" s="87"/>
      <c r="H2093" s="88" t="str">
        <f>IF(بيانات!B2093&lt;&gt;"",بيانات!K2093,"")</f>
        <v/>
      </c>
      <c r="I2093" s="88" t="str">
        <f>IF(بيانات!B2093&lt;&gt;"",بيانات!P2093,"")</f>
        <v/>
      </c>
    </row>
    <row r="2094" spans="1:9" ht="21.75" customHeight="1">
      <c r="A2094" s="89" t="str">
        <f>IF(بيانات!B2094&lt;&gt;"",بيانات!A2094,"")</f>
        <v/>
      </c>
      <c r="B2094" s="90" t="str">
        <f>IF(بيانات!B2094&lt;&gt;"",بيانات!B2094,"")</f>
        <v/>
      </c>
      <c r="C2094" s="90" t="str">
        <f>IF(بيانات!B2094&lt;&gt;"",بيانات!C2094,"")</f>
        <v/>
      </c>
      <c r="D2094" s="91" t="str">
        <f>IF(بيانات!B2094&lt;&gt;"",بيانات!J2094,"")</f>
        <v/>
      </c>
      <c r="E2094" s="92"/>
      <c r="F2094" s="93" t="str">
        <f t="shared" si="32"/>
        <v/>
      </c>
      <c r="G2094" s="94"/>
      <c r="H2094" s="95" t="str">
        <f>IF(بيانات!B2094&lt;&gt;"",بيانات!K2094,"")</f>
        <v/>
      </c>
      <c r="I2094" s="95" t="str">
        <f>IF(بيانات!B2094&lt;&gt;"",بيانات!P2094,"")</f>
        <v/>
      </c>
    </row>
    <row r="2095" spans="1:9" ht="21.75" customHeight="1">
      <c r="A2095" s="82" t="str">
        <f>IF(بيانات!B2095&lt;&gt;"",بيانات!A2095,"")</f>
        <v/>
      </c>
      <c r="B2095" s="83" t="str">
        <f>IF(بيانات!B2095&lt;&gt;"",بيانات!B2095,"")</f>
        <v/>
      </c>
      <c r="C2095" s="83" t="str">
        <f>IF(بيانات!B2095&lt;&gt;"",بيانات!C2095,"")</f>
        <v/>
      </c>
      <c r="D2095" s="84" t="str">
        <f>IF(بيانات!B2095&lt;&gt;"",بيانات!J2095,"")</f>
        <v/>
      </c>
      <c r="E2095" s="85"/>
      <c r="F2095" s="86" t="str">
        <f t="shared" si="32"/>
        <v/>
      </c>
      <c r="G2095" s="87"/>
      <c r="H2095" s="88" t="str">
        <f>IF(بيانات!B2095&lt;&gt;"",بيانات!K2095,"")</f>
        <v/>
      </c>
      <c r="I2095" s="88" t="str">
        <f>IF(بيانات!B2095&lt;&gt;"",بيانات!P2095,"")</f>
        <v/>
      </c>
    </row>
    <row r="2096" spans="1:9" ht="21.75" customHeight="1">
      <c r="A2096" s="89" t="str">
        <f>IF(بيانات!B2096&lt;&gt;"",بيانات!A2096,"")</f>
        <v/>
      </c>
      <c r="B2096" s="90" t="str">
        <f>IF(بيانات!B2096&lt;&gt;"",بيانات!B2096,"")</f>
        <v/>
      </c>
      <c r="C2096" s="90" t="str">
        <f>IF(بيانات!B2096&lt;&gt;"",بيانات!C2096,"")</f>
        <v/>
      </c>
      <c r="D2096" s="91" t="str">
        <f>IF(بيانات!B2096&lt;&gt;"",بيانات!J2096,"")</f>
        <v/>
      </c>
      <c r="E2096" s="92"/>
      <c r="F2096" s="93" t="str">
        <f t="shared" si="32"/>
        <v/>
      </c>
      <c r="G2096" s="94"/>
      <c r="H2096" s="95" t="str">
        <f>IF(بيانات!B2096&lt;&gt;"",بيانات!K2096,"")</f>
        <v/>
      </c>
      <c r="I2096" s="95" t="str">
        <f>IF(بيانات!B2096&lt;&gt;"",بيانات!P2096,"")</f>
        <v/>
      </c>
    </row>
    <row r="2097" spans="1:9" ht="21.75" customHeight="1">
      <c r="A2097" s="82" t="str">
        <f>IF(بيانات!B2097&lt;&gt;"",بيانات!A2097,"")</f>
        <v/>
      </c>
      <c r="B2097" s="83" t="str">
        <f>IF(بيانات!B2097&lt;&gt;"",بيانات!B2097,"")</f>
        <v/>
      </c>
      <c r="C2097" s="83" t="str">
        <f>IF(بيانات!B2097&lt;&gt;"",بيانات!C2097,"")</f>
        <v/>
      </c>
      <c r="D2097" s="84" t="str">
        <f>IF(بيانات!B2097&lt;&gt;"",بيانات!J2097,"")</f>
        <v/>
      </c>
      <c r="E2097" s="85"/>
      <c r="F2097" s="86" t="str">
        <f t="shared" si="32"/>
        <v/>
      </c>
      <c r="G2097" s="87"/>
      <c r="H2097" s="88" t="str">
        <f>IF(بيانات!B2097&lt;&gt;"",بيانات!K2097,"")</f>
        <v/>
      </c>
      <c r="I2097" s="88" t="str">
        <f>IF(بيانات!B2097&lt;&gt;"",بيانات!P2097,"")</f>
        <v/>
      </c>
    </row>
    <row r="2098" spans="1:9" ht="21.75" customHeight="1">
      <c r="A2098" s="89" t="str">
        <f>IF(بيانات!B2098&lt;&gt;"",بيانات!A2098,"")</f>
        <v/>
      </c>
      <c r="B2098" s="90" t="str">
        <f>IF(بيانات!B2098&lt;&gt;"",بيانات!B2098,"")</f>
        <v/>
      </c>
      <c r="C2098" s="90" t="str">
        <f>IF(بيانات!B2098&lt;&gt;"",بيانات!C2098,"")</f>
        <v/>
      </c>
      <c r="D2098" s="91" t="str">
        <f>IF(بيانات!B2098&lt;&gt;"",بيانات!J2098,"")</f>
        <v/>
      </c>
      <c r="E2098" s="92"/>
      <c r="F2098" s="93" t="str">
        <f t="shared" si="32"/>
        <v/>
      </c>
      <c r="G2098" s="94"/>
      <c r="H2098" s="95" t="str">
        <f>IF(بيانات!B2098&lt;&gt;"",بيانات!K2098,"")</f>
        <v/>
      </c>
      <c r="I2098" s="95" t="str">
        <f>IF(بيانات!B2098&lt;&gt;"",بيانات!P2098,"")</f>
        <v/>
      </c>
    </row>
    <row r="2099" spans="1:9" ht="21.75" customHeight="1">
      <c r="A2099" s="82" t="str">
        <f>IF(بيانات!B2099&lt;&gt;"",بيانات!A2099,"")</f>
        <v/>
      </c>
      <c r="B2099" s="83" t="str">
        <f>IF(بيانات!B2099&lt;&gt;"",بيانات!B2099,"")</f>
        <v/>
      </c>
      <c r="C2099" s="83" t="str">
        <f>IF(بيانات!B2099&lt;&gt;"",بيانات!C2099,"")</f>
        <v/>
      </c>
      <c r="D2099" s="84" t="str">
        <f>IF(بيانات!B2099&lt;&gt;"",بيانات!J2099,"")</f>
        <v/>
      </c>
      <c r="E2099" s="85"/>
      <c r="F2099" s="86" t="str">
        <f t="shared" si="32"/>
        <v/>
      </c>
      <c r="G2099" s="87"/>
      <c r="H2099" s="88" t="str">
        <f>IF(بيانات!B2099&lt;&gt;"",بيانات!K2099,"")</f>
        <v/>
      </c>
      <c r="I2099" s="88" t="str">
        <f>IF(بيانات!B2099&lt;&gt;"",بيانات!P2099,"")</f>
        <v/>
      </c>
    </row>
    <row r="2100" spans="1:9" ht="21.75" customHeight="1">
      <c r="A2100" s="89" t="str">
        <f>IF(بيانات!B2100&lt;&gt;"",بيانات!A2100,"")</f>
        <v/>
      </c>
      <c r="B2100" s="90" t="str">
        <f>IF(بيانات!B2100&lt;&gt;"",بيانات!B2100,"")</f>
        <v/>
      </c>
      <c r="C2100" s="90" t="str">
        <f>IF(بيانات!B2100&lt;&gt;"",بيانات!C2100,"")</f>
        <v/>
      </c>
      <c r="D2100" s="91" t="str">
        <f>IF(بيانات!B2100&lt;&gt;"",بيانات!J2100,"")</f>
        <v/>
      </c>
      <c r="E2100" s="92"/>
      <c r="F2100" s="93" t="str">
        <f t="shared" si="32"/>
        <v/>
      </c>
      <c r="G2100" s="94"/>
      <c r="H2100" s="95" t="str">
        <f>IF(بيانات!B2100&lt;&gt;"",بيانات!K2100,"")</f>
        <v/>
      </c>
      <c r="I2100" s="95" t="str">
        <f>IF(بيانات!B2100&lt;&gt;"",بيانات!P2100,"")</f>
        <v/>
      </c>
    </row>
    <row r="2101" spans="1:9" ht="21.75" customHeight="1">
      <c r="A2101" s="82" t="str">
        <f>IF(بيانات!B2101&lt;&gt;"",بيانات!A2101,"")</f>
        <v/>
      </c>
      <c r="B2101" s="83" t="str">
        <f>IF(بيانات!B2101&lt;&gt;"",بيانات!B2101,"")</f>
        <v/>
      </c>
      <c r="C2101" s="83" t="str">
        <f>IF(بيانات!B2101&lt;&gt;"",بيانات!C2101,"")</f>
        <v/>
      </c>
      <c r="D2101" s="84" t="str">
        <f>IF(بيانات!B2101&lt;&gt;"",بيانات!J2101,"")</f>
        <v/>
      </c>
      <c r="E2101" s="85"/>
      <c r="F2101" s="86" t="str">
        <f t="shared" si="32"/>
        <v/>
      </c>
      <c r="G2101" s="87"/>
      <c r="H2101" s="88" t="str">
        <f>IF(بيانات!B2101&lt;&gt;"",بيانات!K2101,"")</f>
        <v/>
      </c>
      <c r="I2101" s="88" t="str">
        <f>IF(بيانات!B2101&lt;&gt;"",بيانات!P2101,"")</f>
        <v/>
      </c>
    </row>
    <row r="2102" spans="1:9" ht="21.75" customHeight="1">
      <c r="A2102" s="89" t="str">
        <f>IF(بيانات!B2102&lt;&gt;"",بيانات!A2102,"")</f>
        <v/>
      </c>
      <c r="B2102" s="90" t="str">
        <f>IF(بيانات!B2102&lt;&gt;"",بيانات!B2102,"")</f>
        <v/>
      </c>
      <c r="C2102" s="90" t="str">
        <f>IF(بيانات!B2102&lt;&gt;"",بيانات!C2102,"")</f>
        <v/>
      </c>
      <c r="D2102" s="91" t="str">
        <f>IF(بيانات!B2102&lt;&gt;"",بيانات!J2102,"")</f>
        <v/>
      </c>
      <c r="E2102" s="92"/>
      <c r="F2102" s="93" t="str">
        <f t="shared" si="32"/>
        <v/>
      </c>
      <c r="G2102" s="94"/>
      <c r="H2102" s="95" t="str">
        <f>IF(بيانات!B2102&lt;&gt;"",بيانات!K2102,"")</f>
        <v/>
      </c>
      <c r="I2102" s="95" t="str">
        <f>IF(بيانات!B2102&lt;&gt;"",بيانات!P2102,"")</f>
        <v/>
      </c>
    </row>
    <row r="2103" spans="1:9" ht="21.75" customHeight="1">
      <c r="A2103" s="82" t="str">
        <f>IF(بيانات!B2103&lt;&gt;"",بيانات!A2103,"")</f>
        <v/>
      </c>
      <c r="B2103" s="83" t="str">
        <f>IF(بيانات!B2103&lt;&gt;"",بيانات!B2103,"")</f>
        <v/>
      </c>
      <c r="C2103" s="83" t="str">
        <f>IF(بيانات!B2103&lt;&gt;"",بيانات!C2103,"")</f>
        <v/>
      </c>
      <c r="D2103" s="84" t="str">
        <f>IF(بيانات!B2103&lt;&gt;"",بيانات!J2103,"")</f>
        <v/>
      </c>
      <c r="E2103" s="85"/>
      <c r="F2103" s="86" t="str">
        <f t="shared" si="32"/>
        <v/>
      </c>
      <c r="G2103" s="87"/>
      <c r="H2103" s="88" t="str">
        <f>IF(بيانات!B2103&lt;&gt;"",بيانات!K2103,"")</f>
        <v/>
      </c>
      <c r="I2103" s="88" t="str">
        <f>IF(بيانات!B2103&lt;&gt;"",بيانات!P2103,"")</f>
        <v/>
      </c>
    </row>
    <row r="2104" spans="1:9" ht="21.75" customHeight="1">
      <c r="A2104" s="89" t="str">
        <f>IF(بيانات!B2104&lt;&gt;"",بيانات!A2104,"")</f>
        <v/>
      </c>
      <c r="B2104" s="90" t="str">
        <f>IF(بيانات!B2104&lt;&gt;"",بيانات!B2104,"")</f>
        <v/>
      </c>
      <c r="C2104" s="90" t="str">
        <f>IF(بيانات!B2104&lt;&gt;"",بيانات!C2104,"")</f>
        <v/>
      </c>
      <c r="D2104" s="91" t="str">
        <f>IF(بيانات!B2104&lt;&gt;"",بيانات!J2104,"")</f>
        <v/>
      </c>
      <c r="E2104" s="92"/>
      <c r="F2104" s="93" t="str">
        <f t="shared" si="32"/>
        <v/>
      </c>
      <c r="G2104" s="94"/>
      <c r="H2104" s="95" t="str">
        <f>IF(بيانات!B2104&lt;&gt;"",بيانات!K2104,"")</f>
        <v/>
      </c>
      <c r="I2104" s="95" t="str">
        <f>IF(بيانات!B2104&lt;&gt;"",بيانات!P2104,"")</f>
        <v/>
      </c>
    </row>
    <row r="2105" spans="1:9" ht="21.75" customHeight="1">
      <c r="A2105" s="82" t="str">
        <f>IF(بيانات!B2105&lt;&gt;"",بيانات!A2105,"")</f>
        <v/>
      </c>
      <c r="B2105" s="83" t="str">
        <f>IF(بيانات!B2105&lt;&gt;"",بيانات!B2105,"")</f>
        <v/>
      </c>
      <c r="C2105" s="83" t="str">
        <f>IF(بيانات!B2105&lt;&gt;"",بيانات!C2105,"")</f>
        <v/>
      </c>
      <c r="D2105" s="84" t="str">
        <f>IF(بيانات!B2105&lt;&gt;"",بيانات!J2105,"")</f>
        <v/>
      </c>
      <c r="E2105" s="85"/>
      <c r="F2105" s="86" t="str">
        <f t="shared" si="32"/>
        <v/>
      </c>
      <c r="G2105" s="87"/>
      <c r="H2105" s="88" t="str">
        <f>IF(بيانات!B2105&lt;&gt;"",بيانات!K2105,"")</f>
        <v/>
      </c>
      <c r="I2105" s="88" t="str">
        <f>IF(بيانات!B2105&lt;&gt;"",بيانات!P2105,"")</f>
        <v/>
      </c>
    </row>
    <row r="2106" spans="1:9" ht="21.75" customHeight="1">
      <c r="A2106" s="89" t="str">
        <f>IF(بيانات!B2106&lt;&gt;"",بيانات!A2106,"")</f>
        <v/>
      </c>
      <c r="B2106" s="90" t="str">
        <f>IF(بيانات!B2106&lt;&gt;"",بيانات!B2106,"")</f>
        <v/>
      </c>
      <c r="C2106" s="90" t="str">
        <f>IF(بيانات!B2106&lt;&gt;"",بيانات!C2106,"")</f>
        <v/>
      </c>
      <c r="D2106" s="91" t="str">
        <f>IF(بيانات!B2106&lt;&gt;"",بيانات!J2106,"")</f>
        <v/>
      </c>
      <c r="E2106" s="92"/>
      <c r="F2106" s="93" t="str">
        <f t="shared" si="32"/>
        <v/>
      </c>
      <c r="G2106" s="94"/>
      <c r="H2106" s="95" t="str">
        <f>IF(بيانات!B2106&lt;&gt;"",بيانات!K2106,"")</f>
        <v/>
      </c>
      <c r="I2106" s="95" t="str">
        <f>IF(بيانات!B2106&lt;&gt;"",بيانات!P2106,"")</f>
        <v/>
      </c>
    </row>
    <row r="2107" spans="1:9" ht="21.75" customHeight="1">
      <c r="A2107" s="82" t="str">
        <f>IF(بيانات!B2107&lt;&gt;"",بيانات!A2107,"")</f>
        <v/>
      </c>
      <c r="B2107" s="83" t="str">
        <f>IF(بيانات!B2107&lt;&gt;"",بيانات!B2107,"")</f>
        <v/>
      </c>
      <c r="C2107" s="83" t="str">
        <f>IF(بيانات!B2107&lt;&gt;"",بيانات!C2107,"")</f>
        <v/>
      </c>
      <c r="D2107" s="84" t="str">
        <f>IF(بيانات!B2107&lt;&gt;"",بيانات!J2107,"")</f>
        <v/>
      </c>
      <c r="E2107" s="85"/>
      <c r="F2107" s="86" t="str">
        <f t="shared" si="32"/>
        <v/>
      </c>
      <c r="G2107" s="87"/>
      <c r="H2107" s="88" t="str">
        <f>IF(بيانات!B2107&lt;&gt;"",بيانات!K2107,"")</f>
        <v/>
      </c>
      <c r="I2107" s="88" t="str">
        <f>IF(بيانات!B2107&lt;&gt;"",بيانات!P2107,"")</f>
        <v/>
      </c>
    </row>
    <row r="2108" spans="1:9" ht="21.75" customHeight="1">
      <c r="A2108" s="89" t="str">
        <f>IF(بيانات!B2108&lt;&gt;"",بيانات!A2108,"")</f>
        <v/>
      </c>
      <c r="B2108" s="90" t="str">
        <f>IF(بيانات!B2108&lt;&gt;"",بيانات!B2108,"")</f>
        <v/>
      </c>
      <c r="C2108" s="90" t="str">
        <f>IF(بيانات!B2108&lt;&gt;"",بيانات!C2108,"")</f>
        <v/>
      </c>
      <c r="D2108" s="91" t="str">
        <f>IF(بيانات!B2108&lt;&gt;"",بيانات!J2108,"")</f>
        <v/>
      </c>
      <c r="E2108" s="92"/>
      <c r="F2108" s="93" t="str">
        <f t="shared" si="32"/>
        <v/>
      </c>
      <c r="G2108" s="94"/>
      <c r="H2108" s="95" t="str">
        <f>IF(بيانات!B2108&lt;&gt;"",بيانات!K2108,"")</f>
        <v/>
      </c>
      <c r="I2108" s="95" t="str">
        <f>IF(بيانات!B2108&lt;&gt;"",بيانات!P2108,"")</f>
        <v/>
      </c>
    </row>
    <row r="2109" spans="1:9" ht="21.75" customHeight="1">
      <c r="A2109" s="82" t="str">
        <f>IF(بيانات!B2109&lt;&gt;"",بيانات!A2109,"")</f>
        <v/>
      </c>
      <c r="B2109" s="83" t="str">
        <f>IF(بيانات!B2109&lt;&gt;"",بيانات!B2109,"")</f>
        <v/>
      </c>
      <c r="C2109" s="83" t="str">
        <f>IF(بيانات!B2109&lt;&gt;"",بيانات!C2109,"")</f>
        <v/>
      </c>
      <c r="D2109" s="84" t="str">
        <f>IF(بيانات!B2109&lt;&gt;"",بيانات!J2109,"")</f>
        <v/>
      </c>
      <c r="E2109" s="85"/>
      <c r="F2109" s="86" t="str">
        <f t="shared" si="32"/>
        <v/>
      </c>
      <c r="G2109" s="87"/>
      <c r="H2109" s="88" t="str">
        <f>IF(بيانات!B2109&lt;&gt;"",بيانات!K2109,"")</f>
        <v/>
      </c>
      <c r="I2109" s="88" t="str">
        <f>IF(بيانات!B2109&lt;&gt;"",بيانات!P2109,"")</f>
        <v/>
      </c>
    </row>
    <row r="2110" spans="1:9" ht="21.75" customHeight="1">
      <c r="A2110" s="89" t="str">
        <f>IF(بيانات!B2110&lt;&gt;"",بيانات!A2110,"")</f>
        <v/>
      </c>
      <c r="B2110" s="90" t="str">
        <f>IF(بيانات!B2110&lt;&gt;"",بيانات!B2110,"")</f>
        <v/>
      </c>
      <c r="C2110" s="90" t="str">
        <f>IF(بيانات!B2110&lt;&gt;"",بيانات!C2110,"")</f>
        <v/>
      </c>
      <c r="D2110" s="91" t="str">
        <f>IF(بيانات!B2110&lt;&gt;"",بيانات!J2110,"")</f>
        <v/>
      </c>
      <c r="E2110" s="92"/>
      <c r="F2110" s="93" t="str">
        <f t="shared" si="32"/>
        <v/>
      </c>
      <c r="G2110" s="94"/>
      <c r="H2110" s="95" t="str">
        <f>IF(بيانات!B2110&lt;&gt;"",بيانات!K2110,"")</f>
        <v/>
      </c>
      <c r="I2110" s="95" t="str">
        <f>IF(بيانات!B2110&lt;&gt;"",بيانات!P2110,"")</f>
        <v/>
      </c>
    </row>
    <row r="2111" spans="1:9" ht="21.75" customHeight="1">
      <c r="A2111" s="82" t="str">
        <f>IF(بيانات!B2111&lt;&gt;"",بيانات!A2111,"")</f>
        <v/>
      </c>
      <c r="B2111" s="83" t="str">
        <f>IF(بيانات!B2111&lt;&gt;"",بيانات!B2111,"")</f>
        <v/>
      </c>
      <c r="C2111" s="83" t="str">
        <f>IF(بيانات!B2111&lt;&gt;"",بيانات!C2111,"")</f>
        <v/>
      </c>
      <c r="D2111" s="84" t="str">
        <f>IF(بيانات!B2111&lt;&gt;"",بيانات!J2111,"")</f>
        <v/>
      </c>
      <c r="E2111" s="85"/>
      <c r="F2111" s="86" t="str">
        <f t="shared" si="32"/>
        <v/>
      </c>
      <c r="G2111" s="87"/>
      <c r="H2111" s="88" t="str">
        <f>IF(بيانات!B2111&lt;&gt;"",بيانات!K2111,"")</f>
        <v/>
      </c>
      <c r="I2111" s="88" t="str">
        <f>IF(بيانات!B2111&lt;&gt;"",بيانات!P2111,"")</f>
        <v/>
      </c>
    </row>
    <row r="2112" spans="1:9" ht="21.75" customHeight="1">
      <c r="A2112" s="89" t="str">
        <f>IF(بيانات!B2112&lt;&gt;"",بيانات!A2112,"")</f>
        <v/>
      </c>
      <c r="B2112" s="90" t="str">
        <f>IF(بيانات!B2112&lt;&gt;"",بيانات!B2112,"")</f>
        <v/>
      </c>
      <c r="C2112" s="90" t="str">
        <f>IF(بيانات!B2112&lt;&gt;"",بيانات!C2112,"")</f>
        <v/>
      </c>
      <c r="D2112" s="91" t="str">
        <f>IF(بيانات!B2112&lt;&gt;"",بيانات!J2112,"")</f>
        <v/>
      </c>
      <c r="E2112" s="92"/>
      <c r="F2112" s="93" t="str">
        <f t="shared" si="32"/>
        <v/>
      </c>
      <c r="G2112" s="94"/>
      <c r="H2112" s="95" t="str">
        <f>IF(بيانات!B2112&lt;&gt;"",بيانات!K2112,"")</f>
        <v/>
      </c>
      <c r="I2112" s="95" t="str">
        <f>IF(بيانات!B2112&lt;&gt;"",بيانات!P2112,"")</f>
        <v/>
      </c>
    </row>
    <row r="2113" spans="1:9" ht="21.75" customHeight="1">
      <c r="A2113" s="82" t="str">
        <f>IF(بيانات!B2113&lt;&gt;"",بيانات!A2113,"")</f>
        <v/>
      </c>
      <c r="B2113" s="83" t="str">
        <f>IF(بيانات!B2113&lt;&gt;"",بيانات!B2113,"")</f>
        <v/>
      </c>
      <c r="C2113" s="83" t="str">
        <f>IF(بيانات!B2113&lt;&gt;"",بيانات!C2113,"")</f>
        <v/>
      </c>
      <c r="D2113" s="84" t="str">
        <f>IF(بيانات!B2113&lt;&gt;"",بيانات!J2113,"")</f>
        <v/>
      </c>
      <c r="E2113" s="85"/>
      <c r="F2113" s="86" t="str">
        <f t="shared" si="32"/>
        <v/>
      </c>
      <c r="G2113" s="87"/>
      <c r="H2113" s="88" t="str">
        <f>IF(بيانات!B2113&lt;&gt;"",بيانات!K2113,"")</f>
        <v/>
      </c>
      <c r="I2113" s="88" t="str">
        <f>IF(بيانات!B2113&lt;&gt;"",بيانات!P2113,"")</f>
        <v/>
      </c>
    </row>
    <row r="2114" spans="1:9" ht="21.75" customHeight="1">
      <c r="A2114" s="89" t="str">
        <f>IF(بيانات!B2114&lt;&gt;"",بيانات!A2114,"")</f>
        <v/>
      </c>
      <c r="B2114" s="90" t="str">
        <f>IF(بيانات!B2114&lt;&gt;"",بيانات!B2114,"")</f>
        <v/>
      </c>
      <c r="C2114" s="90" t="str">
        <f>IF(بيانات!B2114&lt;&gt;"",بيانات!C2114,"")</f>
        <v/>
      </c>
      <c r="D2114" s="91" t="str">
        <f>IF(بيانات!B2114&lt;&gt;"",بيانات!J2114,"")</f>
        <v/>
      </c>
      <c r="E2114" s="92"/>
      <c r="F2114" s="93" t="str">
        <f t="shared" si="32"/>
        <v/>
      </c>
      <c r="G2114" s="94"/>
      <c r="H2114" s="95" t="str">
        <f>IF(بيانات!B2114&lt;&gt;"",بيانات!K2114,"")</f>
        <v/>
      </c>
      <c r="I2114" s="95" t="str">
        <f>IF(بيانات!B2114&lt;&gt;"",بيانات!P2114,"")</f>
        <v/>
      </c>
    </row>
    <row r="2115" spans="1:9" ht="21.75" customHeight="1">
      <c r="A2115" s="82" t="str">
        <f>IF(بيانات!B2115&lt;&gt;"",بيانات!A2115,"")</f>
        <v/>
      </c>
      <c r="B2115" s="83" t="str">
        <f>IF(بيانات!B2115&lt;&gt;"",بيانات!B2115,"")</f>
        <v/>
      </c>
      <c r="C2115" s="83" t="str">
        <f>IF(بيانات!B2115&lt;&gt;"",بيانات!C2115,"")</f>
        <v/>
      </c>
      <c r="D2115" s="84" t="str">
        <f>IF(بيانات!B2115&lt;&gt;"",بيانات!J2115,"")</f>
        <v/>
      </c>
      <c r="E2115" s="85"/>
      <c r="F2115" s="86" t="str">
        <f t="shared" ref="F2115:F2178" si="33">IF(E2115="","",E2115+30)</f>
        <v/>
      </c>
      <c r="G2115" s="87"/>
      <c r="H2115" s="88" t="str">
        <f>IF(بيانات!B2115&lt;&gt;"",بيانات!K2115,"")</f>
        <v/>
      </c>
      <c r="I2115" s="88" t="str">
        <f>IF(بيانات!B2115&lt;&gt;"",بيانات!P2115,"")</f>
        <v/>
      </c>
    </row>
    <row r="2116" spans="1:9" ht="21.75" customHeight="1">
      <c r="A2116" s="89" t="str">
        <f>IF(بيانات!B2116&lt;&gt;"",بيانات!A2116,"")</f>
        <v/>
      </c>
      <c r="B2116" s="90" t="str">
        <f>IF(بيانات!B2116&lt;&gt;"",بيانات!B2116,"")</f>
        <v/>
      </c>
      <c r="C2116" s="90" t="str">
        <f>IF(بيانات!B2116&lt;&gt;"",بيانات!C2116,"")</f>
        <v/>
      </c>
      <c r="D2116" s="91" t="str">
        <f>IF(بيانات!B2116&lt;&gt;"",بيانات!J2116,"")</f>
        <v/>
      </c>
      <c r="E2116" s="92"/>
      <c r="F2116" s="93" t="str">
        <f t="shared" si="33"/>
        <v/>
      </c>
      <c r="G2116" s="94"/>
      <c r="H2116" s="95" t="str">
        <f>IF(بيانات!B2116&lt;&gt;"",بيانات!K2116,"")</f>
        <v/>
      </c>
      <c r="I2116" s="95" t="str">
        <f>IF(بيانات!B2116&lt;&gt;"",بيانات!P2116,"")</f>
        <v/>
      </c>
    </row>
    <row r="2117" spans="1:9" ht="21.75" customHeight="1">
      <c r="A2117" s="82" t="str">
        <f>IF(بيانات!B2117&lt;&gt;"",بيانات!A2117,"")</f>
        <v/>
      </c>
      <c r="B2117" s="83" t="str">
        <f>IF(بيانات!B2117&lt;&gt;"",بيانات!B2117,"")</f>
        <v/>
      </c>
      <c r="C2117" s="83" t="str">
        <f>IF(بيانات!B2117&lt;&gt;"",بيانات!C2117,"")</f>
        <v/>
      </c>
      <c r="D2117" s="84" t="str">
        <f>IF(بيانات!B2117&lt;&gt;"",بيانات!J2117,"")</f>
        <v/>
      </c>
      <c r="E2117" s="85"/>
      <c r="F2117" s="86" t="str">
        <f t="shared" si="33"/>
        <v/>
      </c>
      <c r="G2117" s="87"/>
      <c r="H2117" s="88" t="str">
        <f>IF(بيانات!B2117&lt;&gt;"",بيانات!K2117,"")</f>
        <v/>
      </c>
      <c r="I2117" s="88" t="str">
        <f>IF(بيانات!B2117&lt;&gt;"",بيانات!P2117,"")</f>
        <v/>
      </c>
    </row>
    <row r="2118" spans="1:9" ht="21.75" customHeight="1">
      <c r="A2118" s="89" t="str">
        <f>IF(بيانات!B2118&lt;&gt;"",بيانات!A2118,"")</f>
        <v/>
      </c>
      <c r="B2118" s="90" t="str">
        <f>IF(بيانات!B2118&lt;&gt;"",بيانات!B2118,"")</f>
        <v/>
      </c>
      <c r="C2118" s="90" t="str">
        <f>IF(بيانات!B2118&lt;&gt;"",بيانات!C2118,"")</f>
        <v/>
      </c>
      <c r="D2118" s="91" t="str">
        <f>IF(بيانات!B2118&lt;&gt;"",بيانات!J2118,"")</f>
        <v/>
      </c>
      <c r="E2118" s="92"/>
      <c r="F2118" s="93" t="str">
        <f t="shared" si="33"/>
        <v/>
      </c>
      <c r="G2118" s="94"/>
      <c r="H2118" s="95" t="str">
        <f>IF(بيانات!B2118&lt;&gt;"",بيانات!K2118,"")</f>
        <v/>
      </c>
      <c r="I2118" s="95" t="str">
        <f>IF(بيانات!B2118&lt;&gt;"",بيانات!P2118,"")</f>
        <v/>
      </c>
    </row>
    <row r="2119" spans="1:9" ht="21.75" customHeight="1">
      <c r="A2119" s="82" t="str">
        <f>IF(بيانات!B2119&lt;&gt;"",بيانات!A2119,"")</f>
        <v/>
      </c>
      <c r="B2119" s="83" t="str">
        <f>IF(بيانات!B2119&lt;&gt;"",بيانات!B2119,"")</f>
        <v/>
      </c>
      <c r="C2119" s="83" t="str">
        <f>IF(بيانات!B2119&lt;&gt;"",بيانات!C2119,"")</f>
        <v/>
      </c>
      <c r="D2119" s="84" t="str">
        <f>IF(بيانات!B2119&lt;&gt;"",بيانات!J2119,"")</f>
        <v/>
      </c>
      <c r="E2119" s="85"/>
      <c r="F2119" s="86" t="str">
        <f t="shared" si="33"/>
        <v/>
      </c>
      <c r="G2119" s="87"/>
      <c r="H2119" s="88" t="str">
        <f>IF(بيانات!B2119&lt;&gt;"",بيانات!K2119,"")</f>
        <v/>
      </c>
      <c r="I2119" s="88" t="str">
        <f>IF(بيانات!B2119&lt;&gt;"",بيانات!P2119,"")</f>
        <v/>
      </c>
    </row>
    <row r="2120" spans="1:9" ht="21.75" customHeight="1">
      <c r="A2120" s="89" t="str">
        <f>IF(بيانات!B2120&lt;&gt;"",بيانات!A2120,"")</f>
        <v/>
      </c>
      <c r="B2120" s="90" t="str">
        <f>IF(بيانات!B2120&lt;&gt;"",بيانات!B2120,"")</f>
        <v/>
      </c>
      <c r="C2120" s="90" t="str">
        <f>IF(بيانات!B2120&lt;&gt;"",بيانات!C2120,"")</f>
        <v/>
      </c>
      <c r="D2120" s="91" t="str">
        <f>IF(بيانات!B2120&lt;&gt;"",بيانات!J2120,"")</f>
        <v/>
      </c>
      <c r="E2120" s="92"/>
      <c r="F2120" s="93" t="str">
        <f t="shared" si="33"/>
        <v/>
      </c>
      <c r="G2120" s="94"/>
      <c r="H2120" s="95" t="str">
        <f>IF(بيانات!B2120&lt;&gt;"",بيانات!K2120,"")</f>
        <v/>
      </c>
      <c r="I2120" s="95" t="str">
        <f>IF(بيانات!B2120&lt;&gt;"",بيانات!P2120,"")</f>
        <v/>
      </c>
    </row>
    <row r="2121" spans="1:9" ht="21.75" customHeight="1">
      <c r="A2121" s="82" t="str">
        <f>IF(بيانات!B2121&lt;&gt;"",بيانات!A2121,"")</f>
        <v/>
      </c>
      <c r="B2121" s="83" t="str">
        <f>IF(بيانات!B2121&lt;&gt;"",بيانات!B2121,"")</f>
        <v/>
      </c>
      <c r="C2121" s="83" t="str">
        <f>IF(بيانات!B2121&lt;&gt;"",بيانات!C2121,"")</f>
        <v/>
      </c>
      <c r="D2121" s="84" t="str">
        <f>IF(بيانات!B2121&lt;&gt;"",بيانات!J2121,"")</f>
        <v/>
      </c>
      <c r="E2121" s="85"/>
      <c r="F2121" s="86" t="str">
        <f t="shared" si="33"/>
        <v/>
      </c>
      <c r="G2121" s="87"/>
      <c r="H2121" s="88" t="str">
        <f>IF(بيانات!B2121&lt;&gt;"",بيانات!K2121,"")</f>
        <v/>
      </c>
      <c r="I2121" s="88" t="str">
        <f>IF(بيانات!B2121&lt;&gt;"",بيانات!P2121,"")</f>
        <v/>
      </c>
    </row>
    <row r="2122" spans="1:9" ht="21.75" customHeight="1">
      <c r="A2122" s="89" t="str">
        <f>IF(بيانات!B2122&lt;&gt;"",بيانات!A2122,"")</f>
        <v/>
      </c>
      <c r="B2122" s="90" t="str">
        <f>IF(بيانات!B2122&lt;&gt;"",بيانات!B2122,"")</f>
        <v/>
      </c>
      <c r="C2122" s="90" t="str">
        <f>IF(بيانات!B2122&lt;&gt;"",بيانات!C2122,"")</f>
        <v/>
      </c>
      <c r="D2122" s="91" t="str">
        <f>IF(بيانات!B2122&lt;&gt;"",بيانات!J2122,"")</f>
        <v/>
      </c>
      <c r="E2122" s="92"/>
      <c r="F2122" s="93" t="str">
        <f t="shared" si="33"/>
        <v/>
      </c>
      <c r="G2122" s="94"/>
      <c r="H2122" s="95" t="str">
        <f>IF(بيانات!B2122&lt;&gt;"",بيانات!K2122,"")</f>
        <v/>
      </c>
      <c r="I2122" s="95" t="str">
        <f>IF(بيانات!B2122&lt;&gt;"",بيانات!P2122,"")</f>
        <v/>
      </c>
    </row>
    <row r="2123" spans="1:9" ht="21.75" customHeight="1">
      <c r="A2123" s="82" t="str">
        <f>IF(بيانات!B2123&lt;&gt;"",بيانات!A2123,"")</f>
        <v/>
      </c>
      <c r="B2123" s="83" t="str">
        <f>IF(بيانات!B2123&lt;&gt;"",بيانات!B2123,"")</f>
        <v/>
      </c>
      <c r="C2123" s="83" t="str">
        <f>IF(بيانات!B2123&lt;&gt;"",بيانات!C2123,"")</f>
        <v/>
      </c>
      <c r="D2123" s="84" t="str">
        <f>IF(بيانات!B2123&lt;&gt;"",بيانات!J2123,"")</f>
        <v/>
      </c>
      <c r="E2123" s="85"/>
      <c r="F2123" s="86" t="str">
        <f t="shared" si="33"/>
        <v/>
      </c>
      <c r="G2123" s="87"/>
      <c r="H2123" s="88" t="str">
        <f>IF(بيانات!B2123&lt;&gt;"",بيانات!K2123,"")</f>
        <v/>
      </c>
      <c r="I2123" s="88" t="str">
        <f>IF(بيانات!B2123&lt;&gt;"",بيانات!P2123,"")</f>
        <v/>
      </c>
    </row>
    <row r="2124" spans="1:9" ht="21.75" customHeight="1">
      <c r="A2124" s="89" t="str">
        <f>IF(بيانات!B2124&lt;&gt;"",بيانات!A2124,"")</f>
        <v/>
      </c>
      <c r="B2124" s="90" t="str">
        <f>IF(بيانات!B2124&lt;&gt;"",بيانات!B2124,"")</f>
        <v/>
      </c>
      <c r="C2124" s="90" t="str">
        <f>IF(بيانات!B2124&lt;&gt;"",بيانات!C2124,"")</f>
        <v/>
      </c>
      <c r="D2124" s="91" t="str">
        <f>IF(بيانات!B2124&lt;&gt;"",بيانات!J2124,"")</f>
        <v/>
      </c>
      <c r="E2124" s="92"/>
      <c r="F2124" s="93" t="str">
        <f t="shared" si="33"/>
        <v/>
      </c>
      <c r="G2124" s="94"/>
      <c r="H2124" s="95" t="str">
        <f>IF(بيانات!B2124&lt;&gt;"",بيانات!K2124,"")</f>
        <v/>
      </c>
      <c r="I2124" s="95" t="str">
        <f>IF(بيانات!B2124&lt;&gt;"",بيانات!P2124,"")</f>
        <v/>
      </c>
    </row>
    <row r="2125" spans="1:9" ht="21.75" customHeight="1">
      <c r="A2125" s="82" t="str">
        <f>IF(بيانات!B2125&lt;&gt;"",بيانات!A2125,"")</f>
        <v/>
      </c>
      <c r="B2125" s="83" t="str">
        <f>IF(بيانات!B2125&lt;&gt;"",بيانات!B2125,"")</f>
        <v/>
      </c>
      <c r="C2125" s="83" t="str">
        <f>IF(بيانات!B2125&lt;&gt;"",بيانات!C2125,"")</f>
        <v/>
      </c>
      <c r="D2125" s="84" t="str">
        <f>IF(بيانات!B2125&lt;&gt;"",بيانات!J2125,"")</f>
        <v/>
      </c>
      <c r="E2125" s="85"/>
      <c r="F2125" s="86" t="str">
        <f t="shared" si="33"/>
        <v/>
      </c>
      <c r="G2125" s="87"/>
      <c r="H2125" s="88" t="str">
        <f>IF(بيانات!B2125&lt;&gt;"",بيانات!K2125,"")</f>
        <v/>
      </c>
      <c r="I2125" s="88" t="str">
        <f>IF(بيانات!B2125&lt;&gt;"",بيانات!P2125,"")</f>
        <v/>
      </c>
    </row>
    <row r="2126" spans="1:9" ht="21.75" customHeight="1">
      <c r="A2126" s="89" t="str">
        <f>IF(بيانات!B2126&lt;&gt;"",بيانات!A2126,"")</f>
        <v/>
      </c>
      <c r="B2126" s="90" t="str">
        <f>IF(بيانات!B2126&lt;&gt;"",بيانات!B2126,"")</f>
        <v/>
      </c>
      <c r="C2126" s="90" t="str">
        <f>IF(بيانات!B2126&lt;&gt;"",بيانات!C2126,"")</f>
        <v/>
      </c>
      <c r="D2126" s="91" t="str">
        <f>IF(بيانات!B2126&lt;&gt;"",بيانات!J2126,"")</f>
        <v/>
      </c>
      <c r="E2126" s="92"/>
      <c r="F2126" s="93" t="str">
        <f t="shared" si="33"/>
        <v/>
      </c>
      <c r="G2126" s="94"/>
      <c r="H2126" s="95" t="str">
        <f>IF(بيانات!B2126&lt;&gt;"",بيانات!K2126,"")</f>
        <v/>
      </c>
      <c r="I2126" s="95" t="str">
        <f>IF(بيانات!B2126&lt;&gt;"",بيانات!P2126,"")</f>
        <v/>
      </c>
    </row>
    <row r="2127" spans="1:9" ht="21.75" customHeight="1">
      <c r="A2127" s="82" t="str">
        <f>IF(بيانات!B2127&lt;&gt;"",بيانات!A2127,"")</f>
        <v/>
      </c>
      <c r="B2127" s="83" t="str">
        <f>IF(بيانات!B2127&lt;&gt;"",بيانات!B2127,"")</f>
        <v/>
      </c>
      <c r="C2127" s="83" t="str">
        <f>IF(بيانات!B2127&lt;&gt;"",بيانات!C2127,"")</f>
        <v/>
      </c>
      <c r="D2127" s="84" t="str">
        <f>IF(بيانات!B2127&lt;&gt;"",بيانات!J2127,"")</f>
        <v/>
      </c>
      <c r="E2127" s="85"/>
      <c r="F2127" s="86" t="str">
        <f t="shared" si="33"/>
        <v/>
      </c>
      <c r="G2127" s="87"/>
      <c r="H2127" s="88" t="str">
        <f>IF(بيانات!B2127&lt;&gt;"",بيانات!K2127,"")</f>
        <v/>
      </c>
      <c r="I2127" s="88" t="str">
        <f>IF(بيانات!B2127&lt;&gt;"",بيانات!P2127,"")</f>
        <v/>
      </c>
    </row>
    <row r="2128" spans="1:9" ht="21.75" customHeight="1">
      <c r="A2128" s="89" t="str">
        <f>IF(بيانات!B2128&lt;&gt;"",بيانات!A2128,"")</f>
        <v/>
      </c>
      <c r="B2128" s="90" t="str">
        <f>IF(بيانات!B2128&lt;&gt;"",بيانات!B2128,"")</f>
        <v/>
      </c>
      <c r="C2128" s="90" t="str">
        <f>IF(بيانات!B2128&lt;&gt;"",بيانات!C2128,"")</f>
        <v/>
      </c>
      <c r="D2128" s="91" t="str">
        <f>IF(بيانات!B2128&lt;&gt;"",بيانات!J2128,"")</f>
        <v/>
      </c>
      <c r="E2128" s="92"/>
      <c r="F2128" s="93" t="str">
        <f t="shared" si="33"/>
        <v/>
      </c>
      <c r="G2128" s="94"/>
      <c r="H2128" s="95" t="str">
        <f>IF(بيانات!B2128&lt;&gt;"",بيانات!K2128,"")</f>
        <v/>
      </c>
      <c r="I2128" s="95" t="str">
        <f>IF(بيانات!B2128&lt;&gt;"",بيانات!P2128,"")</f>
        <v/>
      </c>
    </row>
    <row r="2129" spans="1:9" ht="21.75" customHeight="1">
      <c r="A2129" s="82" t="str">
        <f>IF(بيانات!B2129&lt;&gt;"",بيانات!A2129,"")</f>
        <v/>
      </c>
      <c r="B2129" s="83" t="str">
        <f>IF(بيانات!B2129&lt;&gt;"",بيانات!B2129,"")</f>
        <v/>
      </c>
      <c r="C2129" s="83" t="str">
        <f>IF(بيانات!B2129&lt;&gt;"",بيانات!C2129,"")</f>
        <v/>
      </c>
      <c r="D2129" s="84" t="str">
        <f>IF(بيانات!B2129&lt;&gt;"",بيانات!J2129,"")</f>
        <v/>
      </c>
      <c r="E2129" s="85"/>
      <c r="F2129" s="86" t="str">
        <f t="shared" si="33"/>
        <v/>
      </c>
      <c r="G2129" s="87"/>
      <c r="H2129" s="88" t="str">
        <f>IF(بيانات!B2129&lt;&gt;"",بيانات!K2129,"")</f>
        <v/>
      </c>
      <c r="I2129" s="88" t="str">
        <f>IF(بيانات!B2129&lt;&gt;"",بيانات!P2129,"")</f>
        <v/>
      </c>
    </row>
    <row r="2130" spans="1:9" ht="21.75" customHeight="1">
      <c r="A2130" s="89" t="str">
        <f>IF(بيانات!B2130&lt;&gt;"",بيانات!A2130,"")</f>
        <v/>
      </c>
      <c r="B2130" s="90" t="str">
        <f>IF(بيانات!B2130&lt;&gt;"",بيانات!B2130,"")</f>
        <v/>
      </c>
      <c r="C2130" s="90" t="str">
        <f>IF(بيانات!B2130&lt;&gt;"",بيانات!C2130,"")</f>
        <v/>
      </c>
      <c r="D2130" s="91" t="str">
        <f>IF(بيانات!B2130&lt;&gt;"",بيانات!J2130,"")</f>
        <v/>
      </c>
      <c r="E2130" s="92"/>
      <c r="F2130" s="93" t="str">
        <f t="shared" si="33"/>
        <v/>
      </c>
      <c r="G2130" s="94"/>
      <c r="H2130" s="95" t="str">
        <f>IF(بيانات!B2130&lt;&gt;"",بيانات!K2130,"")</f>
        <v/>
      </c>
      <c r="I2130" s="95" t="str">
        <f>IF(بيانات!B2130&lt;&gt;"",بيانات!P2130,"")</f>
        <v/>
      </c>
    </row>
    <row r="2131" spans="1:9" ht="21.75" customHeight="1">
      <c r="A2131" s="82" t="str">
        <f>IF(بيانات!B2131&lt;&gt;"",بيانات!A2131,"")</f>
        <v/>
      </c>
      <c r="B2131" s="83" t="str">
        <f>IF(بيانات!B2131&lt;&gt;"",بيانات!B2131,"")</f>
        <v/>
      </c>
      <c r="C2131" s="83" t="str">
        <f>IF(بيانات!B2131&lt;&gt;"",بيانات!C2131,"")</f>
        <v/>
      </c>
      <c r="D2131" s="84" t="str">
        <f>IF(بيانات!B2131&lt;&gt;"",بيانات!J2131,"")</f>
        <v/>
      </c>
      <c r="E2131" s="85"/>
      <c r="F2131" s="86" t="str">
        <f t="shared" si="33"/>
        <v/>
      </c>
      <c r="G2131" s="87"/>
      <c r="H2131" s="88" t="str">
        <f>IF(بيانات!B2131&lt;&gt;"",بيانات!K2131,"")</f>
        <v/>
      </c>
      <c r="I2131" s="88" t="str">
        <f>IF(بيانات!B2131&lt;&gt;"",بيانات!P2131,"")</f>
        <v/>
      </c>
    </row>
    <row r="2132" spans="1:9" ht="21.75" customHeight="1">
      <c r="A2132" s="89" t="str">
        <f>IF(بيانات!B2132&lt;&gt;"",بيانات!A2132,"")</f>
        <v/>
      </c>
      <c r="B2132" s="90" t="str">
        <f>IF(بيانات!B2132&lt;&gt;"",بيانات!B2132,"")</f>
        <v/>
      </c>
      <c r="C2132" s="90" t="str">
        <f>IF(بيانات!B2132&lt;&gt;"",بيانات!C2132,"")</f>
        <v/>
      </c>
      <c r="D2132" s="91" t="str">
        <f>IF(بيانات!B2132&lt;&gt;"",بيانات!J2132,"")</f>
        <v/>
      </c>
      <c r="E2132" s="92"/>
      <c r="F2132" s="93" t="str">
        <f t="shared" si="33"/>
        <v/>
      </c>
      <c r="G2132" s="94"/>
      <c r="H2132" s="95" t="str">
        <f>IF(بيانات!B2132&lt;&gt;"",بيانات!K2132,"")</f>
        <v/>
      </c>
      <c r="I2132" s="95" t="str">
        <f>IF(بيانات!B2132&lt;&gt;"",بيانات!P2132,"")</f>
        <v/>
      </c>
    </row>
    <row r="2133" spans="1:9" ht="21.75" customHeight="1">
      <c r="A2133" s="82" t="str">
        <f>IF(بيانات!B2133&lt;&gt;"",بيانات!A2133,"")</f>
        <v/>
      </c>
      <c r="B2133" s="83" t="str">
        <f>IF(بيانات!B2133&lt;&gt;"",بيانات!B2133,"")</f>
        <v/>
      </c>
      <c r="C2133" s="83" t="str">
        <f>IF(بيانات!B2133&lt;&gt;"",بيانات!C2133,"")</f>
        <v/>
      </c>
      <c r="D2133" s="84" t="str">
        <f>IF(بيانات!B2133&lt;&gt;"",بيانات!J2133,"")</f>
        <v/>
      </c>
      <c r="E2133" s="85"/>
      <c r="F2133" s="86" t="str">
        <f t="shared" si="33"/>
        <v/>
      </c>
      <c r="G2133" s="87"/>
      <c r="H2133" s="88" t="str">
        <f>IF(بيانات!B2133&lt;&gt;"",بيانات!K2133,"")</f>
        <v/>
      </c>
      <c r="I2133" s="88" t="str">
        <f>IF(بيانات!B2133&lt;&gt;"",بيانات!P2133,"")</f>
        <v/>
      </c>
    </row>
    <row r="2134" spans="1:9" ht="21.75" customHeight="1">
      <c r="A2134" s="89" t="str">
        <f>IF(بيانات!B2134&lt;&gt;"",بيانات!A2134,"")</f>
        <v/>
      </c>
      <c r="B2134" s="90" t="str">
        <f>IF(بيانات!B2134&lt;&gt;"",بيانات!B2134,"")</f>
        <v/>
      </c>
      <c r="C2134" s="90" t="str">
        <f>IF(بيانات!B2134&lt;&gt;"",بيانات!C2134,"")</f>
        <v/>
      </c>
      <c r="D2134" s="91" t="str">
        <f>IF(بيانات!B2134&lt;&gt;"",بيانات!J2134,"")</f>
        <v/>
      </c>
      <c r="E2134" s="92"/>
      <c r="F2134" s="93" t="str">
        <f t="shared" si="33"/>
        <v/>
      </c>
      <c r="G2134" s="94"/>
      <c r="H2134" s="95" t="str">
        <f>IF(بيانات!B2134&lt;&gt;"",بيانات!K2134,"")</f>
        <v/>
      </c>
      <c r="I2134" s="95" t="str">
        <f>IF(بيانات!B2134&lt;&gt;"",بيانات!P2134,"")</f>
        <v/>
      </c>
    </row>
    <row r="2135" spans="1:9" ht="21.75" customHeight="1">
      <c r="A2135" s="82" t="str">
        <f>IF(بيانات!B2135&lt;&gt;"",بيانات!A2135,"")</f>
        <v/>
      </c>
      <c r="B2135" s="83" t="str">
        <f>IF(بيانات!B2135&lt;&gt;"",بيانات!B2135,"")</f>
        <v/>
      </c>
      <c r="C2135" s="83" t="str">
        <f>IF(بيانات!B2135&lt;&gt;"",بيانات!C2135,"")</f>
        <v/>
      </c>
      <c r="D2135" s="84" t="str">
        <f>IF(بيانات!B2135&lt;&gt;"",بيانات!J2135,"")</f>
        <v/>
      </c>
      <c r="E2135" s="85"/>
      <c r="F2135" s="86" t="str">
        <f t="shared" si="33"/>
        <v/>
      </c>
      <c r="G2135" s="87"/>
      <c r="H2135" s="88" t="str">
        <f>IF(بيانات!B2135&lt;&gt;"",بيانات!K2135,"")</f>
        <v/>
      </c>
      <c r="I2135" s="88" t="str">
        <f>IF(بيانات!B2135&lt;&gt;"",بيانات!P2135,"")</f>
        <v/>
      </c>
    </row>
    <row r="2136" spans="1:9" ht="21.75" customHeight="1">
      <c r="A2136" s="89" t="str">
        <f>IF(بيانات!B2136&lt;&gt;"",بيانات!A2136,"")</f>
        <v/>
      </c>
      <c r="B2136" s="90" t="str">
        <f>IF(بيانات!B2136&lt;&gt;"",بيانات!B2136,"")</f>
        <v/>
      </c>
      <c r="C2136" s="90" t="str">
        <f>IF(بيانات!B2136&lt;&gt;"",بيانات!C2136,"")</f>
        <v/>
      </c>
      <c r="D2136" s="91" t="str">
        <f>IF(بيانات!B2136&lt;&gt;"",بيانات!J2136,"")</f>
        <v/>
      </c>
      <c r="E2136" s="92"/>
      <c r="F2136" s="93" t="str">
        <f t="shared" si="33"/>
        <v/>
      </c>
      <c r="G2136" s="94"/>
      <c r="H2136" s="95" t="str">
        <f>IF(بيانات!B2136&lt;&gt;"",بيانات!K2136,"")</f>
        <v/>
      </c>
      <c r="I2136" s="95" t="str">
        <f>IF(بيانات!B2136&lt;&gt;"",بيانات!P2136,"")</f>
        <v/>
      </c>
    </row>
    <row r="2137" spans="1:9" ht="21.75" customHeight="1">
      <c r="A2137" s="82" t="str">
        <f>IF(بيانات!B2137&lt;&gt;"",بيانات!A2137,"")</f>
        <v/>
      </c>
      <c r="B2137" s="83" t="str">
        <f>IF(بيانات!B2137&lt;&gt;"",بيانات!B2137,"")</f>
        <v/>
      </c>
      <c r="C2137" s="83" t="str">
        <f>IF(بيانات!B2137&lt;&gt;"",بيانات!C2137,"")</f>
        <v/>
      </c>
      <c r="D2137" s="84" t="str">
        <f>IF(بيانات!B2137&lt;&gt;"",بيانات!J2137,"")</f>
        <v/>
      </c>
      <c r="E2137" s="85"/>
      <c r="F2137" s="86" t="str">
        <f t="shared" si="33"/>
        <v/>
      </c>
      <c r="G2137" s="87"/>
      <c r="H2137" s="88" t="str">
        <f>IF(بيانات!B2137&lt;&gt;"",بيانات!K2137,"")</f>
        <v/>
      </c>
      <c r="I2137" s="88" t="str">
        <f>IF(بيانات!B2137&lt;&gt;"",بيانات!P2137,"")</f>
        <v/>
      </c>
    </row>
    <row r="2138" spans="1:9" ht="21.75" customHeight="1">
      <c r="A2138" s="89" t="str">
        <f>IF(بيانات!B2138&lt;&gt;"",بيانات!A2138,"")</f>
        <v/>
      </c>
      <c r="B2138" s="90" t="str">
        <f>IF(بيانات!B2138&lt;&gt;"",بيانات!B2138,"")</f>
        <v/>
      </c>
      <c r="C2138" s="90" t="str">
        <f>IF(بيانات!B2138&lt;&gt;"",بيانات!C2138,"")</f>
        <v/>
      </c>
      <c r="D2138" s="91" t="str">
        <f>IF(بيانات!B2138&lt;&gt;"",بيانات!J2138,"")</f>
        <v/>
      </c>
      <c r="E2138" s="92"/>
      <c r="F2138" s="93" t="str">
        <f t="shared" si="33"/>
        <v/>
      </c>
      <c r="G2138" s="94"/>
      <c r="H2138" s="95" t="str">
        <f>IF(بيانات!B2138&lt;&gt;"",بيانات!K2138,"")</f>
        <v/>
      </c>
      <c r="I2138" s="95" t="str">
        <f>IF(بيانات!B2138&lt;&gt;"",بيانات!P2138,"")</f>
        <v/>
      </c>
    </row>
    <row r="2139" spans="1:9" ht="21.75" customHeight="1">
      <c r="A2139" s="82" t="str">
        <f>IF(بيانات!B2139&lt;&gt;"",بيانات!A2139,"")</f>
        <v/>
      </c>
      <c r="B2139" s="83" t="str">
        <f>IF(بيانات!B2139&lt;&gt;"",بيانات!B2139,"")</f>
        <v/>
      </c>
      <c r="C2139" s="83" t="str">
        <f>IF(بيانات!B2139&lt;&gt;"",بيانات!C2139,"")</f>
        <v/>
      </c>
      <c r="D2139" s="84" t="str">
        <f>IF(بيانات!B2139&lt;&gt;"",بيانات!J2139,"")</f>
        <v/>
      </c>
      <c r="E2139" s="85"/>
      <c r="F2139" s="86" t="str">
        <f t="shared" si="33"/>
        <v/>
      </c>
      <c r="G2139" s="87"/>
      <c r="H2139" s="88" t="str">
        <f>IF(بيانات!B2139&lt;&gt;"",بيانات!K2139,"")</f>
        <v/>
      </c>
      <c r="I2139" s="88" t="str">
        <f>IF(بيانات!B2139&lt;&gt;"",بيانات!P2139,"")</f>
        <v/>
      </c>
    </row>
    <row r="2140" spans="1:9" ht="21.75" customHeight="1">
      <c r="A2140" s="89" t="str">
        <f>IF(بيانات!B2140&lt;&gt;"",بيانات!A2140,"")</f>
        <v/>
      </c>
      <c r="B2140" s="90" t="str">
        <f>IF(بيانات!B2140&lt;&gt;"",بيانات!B2140,"")</f>
        <v/>
      </c>
      <c r="C2140" s="90" t="str">
        <f>IF(بيانات!B2140&lt;&gt;"",بيانات!C2140,"")</f>
        <v/>
      </c>
      <c r="D2140" s="91" t="str">
        <f>IF(بيانات!B2140&lt;&gt;"",بيانات!J2140,"")</f>
        <v/>
      </c>
      <c r="E2140" s="92"/>
      <c r="F2140" s="93" t="str">
        <f t="shared" si="33"/>
        <v/>
      </c>
      <c r="G2140" s="94"/>
      <c r="H2140" s="95" t="str">
        <f>IF(بيانات!B2140&lt;&gt;"",بيانات!K2140,"")</f>
        <v/>
      </c>
      <c r="I2140" s="95" t="str">
        <f>IF(بيانات!B2140&lt;&gt;"",بيانات!P2140,"")</f>
        <v/>
      </c>
    </row>
    <row r="2141" spans="1:9" ht="21.75" customHeight="1">
      <c r="A2141" s="82" t="str">
        <f>IF(بيانات!B2141&lt;&gt;"",بيانات!A2141,"")</f>
        <v/>
      </c>
      <c r="B2141" s="83" t="str">
        <f>IF(بيانات!B2141&lt;&gt;"",بيانات!B2141,"")</f>
        <v/>
      </c>
      <c r="C2141" s="83" t="str">
        <f>IF(بيانات!B2141&lt;&gt;"",بيانات!C2141,"")</f>
        <v/>
      </c>
      <c r="D2141" s="84" t="str">
        <f>IF(بيانات!B2141&lt;&gt;"",بيانات!J2141,"")</f>
        <v/>
      </c>
      <c r="E2141" s="85"/>
      <c r="F2141" s="86" t="str">
        <f t="shared" si="33"/>
        <v/>
      </c>
      <c r="G2141" s="87"/>
      <c r="H2141" s="88" t="str">
        <f>IF(بيانات!B2141&lt;&gt;"",بيانات!K2141,"")</f>
        <v/>
      </c>
      <c r="I2141" s="88" t="str">
        <f>IF(بيانات!B2141&lt;&gt;"",بيانات!P2141,"")</f>
        <v/>
      </c>
    </row>
    <row r="2142" spans="1:9" ht="21.75" customHeight="1">
      <c r="A2142" s="89" t="str">
        <f>IF(بيانات!B2142&lt;&gt;"",بيانات!A2142,"")</f>
        <v/>
      </c>
      <c r="B2142" s="90" t="str">
        <f>IF(بيانات!B2142&lt;&gt;"",بيانات!B2142,"")</f>
        <v/>
      </c>
      <c r="C2142" s="90" t="str">
        <f>IF(بيانات!B2142&lt;&gt;"",بيانات!C2142,"")</f>
        <v/>
      </c>
      <c r="D2142" s="91" t="str">
        <f>IF(بيانات!B2142&lt;&gt;"",بيانات!J2142,"")</f>
        <v/>
      </c>
      <c r="E2142" s="92"/>
      <c r="F2142" s="93" t="str">
        <f t="shared" si="33"/>
        <v/>
      </c>
      <c r="G2142" s="94"/>
      <c r="H2142" s="95" t="str">
        <f>IF(بيانات!B2142&lt;&gt;"",بيانات!K2142,"")</f>
        <v/>
      </c>
      <c r="I2142" s="95" t="str">
        <f>IF(بيانات!B2142&lt;&gt;"",بيانات!P2142,"")</f>
        <v/>
      </c>
    </row>
    <row r="2143" spans="1:9" ht="21.75" customHeight="1">
      <c r="A2143" s="82" t="str">
        <f>IF(بيانات!B2143&lt;&gt;"",بيانات!A2143,"")</f>
        <v/>
      </c>
      <c r="B2143" s="83" t="str">
        <f>IF(بيانات!B2143&lt;&gt;"",بيانات!B2143,"")</f>
        <v/>
      </c>
      <c r="C2143" s="83" t="str">
        <f>IF(بيانات!B2143&lt;&gt;"",بيانات!C2143,"")</f>
        <v/>
      </c>
      <c r="D2143" s="84" t="str">
        <f>IF(بيانات!B2143&lt;&gt;"",بيانات!J2143,"")</f>
        <v/>
      </c>
      <c r="E2143" s="85"/>
      <c r="F2143" s="86" t="str">
        <f t="shared" si="33"/>
        <v/>
      </c>
      <c r="G2143" s="87"/>
      <c r="H2143" s="88" t="str">
        <f>IF(بيانات!B2143&lt;&gt;"",بيانات!K2143,"")</f>
        <v/>
      </c>
      <c r="I2143" s="88" t="str">
        <f>IF(بيانات!B2143&lt;&gt;"",بيانات!P2143,"")</f>
        <v/>
      </c>
    </row>
    <row r="2144" spans="1:9" ht="21.75" customHeight="1">
      <c r="A2144" s="89" t="str">
        <f>IF(بيانات!B2144&lt;&gt;"",بيانات!A2144,"")</f>
        <v/>
      </c>
      <c r="B2144" s="90" t="str">
        <f>IF(بيانات!B2144&lt;&gt;"",بيانات!B2144,"")</f>
        <v/>
      </c>
      <c r="C2144" s="90" t="str">
        <f>IF(بيانات!B2144&lt;&gt;"",بيانات!C2144,"")</f>
        <v/>
      </c>
      <c r="D2144" s="91" t="str">
        <f>IF(بيانات!B2144&lt;&gt;"",بيانات!J2144,"")</f>
        <v/>
      </c>
      <c r="E2144" s="92"/>
      <c r="F2144" s="93" t="str">
        <f t="shared" si="33"/>
        <v/>
      </c>
      <c r="G2144" s="94"/>
      <c r="H2144" s="95" t="str">
        <f>IF(بيانات!B2144&lt;&gt;"",بيانات!K2144,"")</f>
        <v/>
      </c>
      <c r="I2144" s="95" t="str">
        <f>IF(بيانات!B2144&lt;&gt;"",بيانات!P2144,"")</f>
        <v/>
      </c>
    </row>
    <row r="2145" spans="1:9" ht="21.75" customHeight="1">
      <c r="A2145" s="82" t="str">
        <f>IF(بيانات!B2145&lt;&gt;"",بيانات!A2145,"")</f>
        <v/>
      </c>
      <c r="B2145" s="83" t="str">
        <f>IF(بيانات!B2145&lt;&gt;"",بيانات!B2145,"")</f>
        <v/>
      </c>
      <c r="C2145" s="83" t="str">
        <f>IF(بيانات!B2145&lt;&gt;"",بيانات!C2145,"")</f>
        <v/>
      </c>
      <c r="D2145" s="84" t="str">
        <f>IF(بيانات!B2145&lt;&gt;"",بيانات!J2145,"")</f>
        <v/>
      </c>
      <c r="E2145" s="85"/>
      <c r="F2145" s="86" t="str">
        <f t="shared" si="33"/>
        <v/>
      </c>
      <c r="G2145" s="87"/>
      <c r="H2145" s="88" t="str">
        <f>IF(بيانات!B2145&lt;&gt;"",بيانات!K2145,"")</f>
        <v/>
      </c>
      <c r="I2145" s="88" t="str">
        <f>IF(بيانات!B2145&lt;&gt;"",بيانات!P2145,"")</f>
        <v/>
      </c>
    </row>
    <row r="2146" spans="1:9" ht="21.75" customHeight="1">
      <c r="A2146" s="89" t="str">
        <f>IF(بيانات!B2146&lt;&gt;"",بيانات!A2146,"")</f>
        <v/>
      </c>
      <c r="B2146" s="90" t="str">
        <f>IF(بيانات!B2146&lt;&gt;"",بيانات!B2146,"")</f>
        <v/>
      </c>
      <c r="C2146" s="90" t="str">
        <f>IF(بيانات!B2146&lt;&gt;"",بيانات!C2146,"")</f>
        <v/>
      </c>
      <c r="D2146" s="91" t="str">
        <f>IF(بيانات!B2146&lt;&gt;"",بيانات!J2146,"")</f>
        <v/>
      </c>
      <c r="E2146" s="92"/>
      <c r="F2146" s="93" t="str">
        <f t="shared" si="33"/>
        <v/>
      </c>
      <c r="G2146" s="94"/>
      <c r="H2146" s="95" t="str">
        <f>IF(بيانات!B2146&lt;&gt;"",بيانات!K2146,"")</f>
        <v/>
      </c>
      <c r="I2146" s="95" t="str">
        <f>IF(بيانات!B2146&lt;&gt;"",بيانات!P2146,"")</f>
        <v/>
      </c>
    </row>
    <row r="2147" spans="1:9" ht="21.75" customHeight="1">
      <c r="A2147" s="82" t="str">
        <f>IF(بيانات!B2147&lt;&gt;"",بيانات!A2147,"")</f>
        <v/>
      </c>
      <c r="B2147" s="83" t="str">
        <f>IF(بيانات!B2147&lt;&gt;"",بيانات!B2147,"")</f>
        <v/>
      </c>
      <c r="C2147" s="83" t="str">
        <f>IF(بيانات!B2147&lt;&gt;"",بيانات!C2147,"")</f>
        <v/>
      </c>
      <c r="D2147" s="84" t="str">
        <f>IF(بيانات!B2147&lt;&gt;"",بيانات!J2147,"")</f>
        <v/>
      </c>
      <c r="E2147" s="85"/>
      <c r="F2147" s="86" t="str">
        <f t="shared" si="33"/>
        <v/>
      </c>
      <c r="G2147" s="87"/>
      <c r="H2147" s="88" t="str">
        <f>IF(بيانات!B2147&lt;&gt;"",بيانات!K2147,"")</f>
        <v/>
      </c>
      <c r="I2147" s="88" t="str">
        <f>IF(بيانات!B2147&lt;&gt;"",بيانات!P2147,"")</f>
        <v/>
      </c>
    </row>
    <row r="2148" spans="1:9" ht="21.75" customHeight="1">
      <c r="A2148" s="89" t="str">
        <f>IF(بيانات!B2148&lt;&gt;"",بيانات!A2148,"")</f>
        <v/>
      </c>
      <c r="B2148" s="90" t="str">
        <f>IF(بيانات!B2148&lt;&gt;"",بيانات!B2148,"")</f>
        <v/>
      </c>
      <c r="C2148" s="90" t="str">
        <f>IF(بيانات!B2148&lt;&gt;"",بيانات!C2148,"")</f>
        <v/>
      </c>
      <c r="D2148" s="91" t="str">
        <f>IF(بيانات!B2148&lt;&gt;"",بيانات!J2148,"")</f>
        <v/>
      </c>
      <c r="E2148" s="92"/>
      <c r="F2148" s="93" t="str">
        <f t="shared" si="33"/>
        <v/>
      </c>
      <c r="G2148" s="94"/>
      <c r="H2148" s="95" t="str">
        <f>IF(بيانات!B2148&lt;&gt;"",بيانات!K2148,"")</f>
        <v/>
      </c>
      <c r="I2148" s="95" t="str">
        <f>IF(بيانات!B2148&lt;&gt;"",بيانات!P2148,"")</f>
        <v/>
      </c>
    </row>
    <row r="2149" spans="1:9" ht="21.75" customHeight="1">
      <c r="A2149" s="82" t="str">
        <f>IF(بيانات!B2149&lt;&gt;"",بيانات!A2149,"")</f>
        <v/>
      </c>
      <c r="B2149" s="83" t="str">
        <f>IF(بيانات!B2149&lt;&gt;"",بيانات!B2149,"")</f>
        <v/>
      </c>
      <c r="C2149" s="83" t="str">
        <f>IF(بيانات!B2149&lt;&gt;"",بيانات!C2149,"")</f>
        <v/>
      </c>
      <c r="D2149" s="84" t="str">
        <f>IF(بيانات!B2149&lt;&gt;"",بيانات!J2149,"")</f>
        <v/>
      </c>
      <c r="E2149" s="85"/>
      <c r="F2149" s="86" t="str">
        <f t="shared" si="33"/>
        <v/>
      </c>
      <c r="G2149" s="87"/>
      <c r="H2149" s="88" t="str">
        <f>IF(بيانات!B2149&lt;&gt;"",بيانات!K2149,"")</f>
        <v/>
      </c>
      <c r="I2149" s="88" t="str">
        <f>IF(بيانات!B2149&lt;&gt;"",بيانات!P2149,"")</f>
        <v/>
      </c>
    </row>
    <row r="2150" spans="1:9" ht="21.75" customHeight="1">
      <c r="A2150" s="89" t="str">
        <f>IF(بيانات!B2150&lt;&gt;"",بيانات!A2150,"")</f>
        <v/>
      </c>
      <c r="B2150" s="90" t="str">
        <f>IF(بيانات!B2150&lt;&gt;"",بيانات!B2150,"")</f>
        <v/>
      </c>
      <c r="C2150" s="90" t="str">
        <f>IF(بيانات!B2150&lt;&gt;"",بيانات!C2150,"")</f>
        <v/>
      </c>
      <c r="D2150" s="91" t="str">
        <f>IF(بيانات!B2150&lt;&gt;"",بيانات!J2150,"")</f>
        <v/>
      </c>
      <c r="E2150" s="92"/>
      <c r="F2150" s="93" t="str">
        <f t="shared" si="33"/>
        <v/>
      </c>
      <c r="G2150" s="94"/>
      <c r="H2150" s="95" t="str">
        <f>IF(بيانات!B2150&lt;&gt;"",بيانات!K2150,"")</f>
        <v/>
      </c>
      <c r="I2150" s="95" t="str">
        <f>IF(بيانات!B2150&lt;&gt;"",بيانات!P2150,"")</f>
        <v/>
      </c>
    </row>
    <row r="2151" spans="1:9" ht="21.75" customHeight="1">
      <c r="A2151" s="82" t="str">
        <f>IF(بيانات!B2151&lt;&gt;"",بيانات!A2151,"")</f>
        <v/>
      </c>
      <c r="B2151" s="83" t="str">
        <f>IF(بيانات!B2151&lt;&gt;"",بيانات!B2151,"")</f>
        <v/>
      </c>
      <c r="C2151" s="83" t="str">
        <f>IF(بيانات!B2151&lt;&gt;"",بيانات!C2151,"")</f>
        <v/>
      </c>
      <c r="D2151" s="84" t="str">
        <f>IF(بيانات!B2151&lt;&gt;"",بيانات!J2151,"")</f>
        <v/>
      </c>
      <c r="E2151" s="85"/>
      <c r="F2151" s="86" t="str">
        <f t="shared" si="33"/>
        <v/>
      </c>
      <c r="G2151" s="87"/>
      <c r="H2151" s="88" t="str">
        <f>IF(بيانات!B2151&lt;&gt;"",بيانات!K2151,"")</f>
        <v/>
      </c>
      <c r="I2151" s="88" t="str">
        <f>IF(بيانات!B2151&lt;&gt;"",بيانات!P2151,"")</f>
        <v/>
      </c>
    </row>
    <row r="2152" spans="1:9" ht="21.75" customHeight="1">
      <c r="A2152" s="89" t="str">
        <f>IF(بيانات!B2152&lt;&gt;"",بيانات!A2152,"")</f>
        <v/>
      </c>
      <c r="B2152" s="90" t="str">
        <f>IF(بيانات!B2152&lt;&gt;"",بيانات!B2152,"")</f>
        <v/>
      </c>
      <c r="C2152" s="90" t="str">
        <f>IF(بيانات!B2152&lt;&gt;"",بيانات!C2152,"")</f>
        <v/>
      </c>
      <c r="D2152" s="91" t="str">
        <f>IF(بيانات!B2152&lt;&gt;"",بيانات!J2152,"")</f>
        <v/>
      </c>
      <c r="E2152" s="92"/>
      <c r="F2152" s="93" t="str">
        <f t="shared" si="33"/>
        <v/>
      </c>
      <c r="G2152" s="94"/>
      <c r="H2152" s="95" t="str">
        <f>IF(بيانات!B2152&lt;&gt;"",بيانات!K2152,"")</f>
        <v/>
      </c>
      <c r="I2152" s="95" t="str">
        <f>IF(بيانات!B2152&lt;&gt;"",بيانات!P2152,"")</f>
        <v/>
      </c>
    </row>
    <row r="2153" spans="1:9" ht="21.75" customHeight="1">
      <c r="A2153" s="82" t="str">
        <f>IF(بيانات!B2153&lt;&gt;"",بيانات!A2153,"")</f>
        <v/>
      </c>
      <c r="B2153" s="83" t="str">
        <f>IF(بيانات!B2153&lt;&gt;"",بيانات!B2153,"")</f>
        <v/>
      </c>
      <c r="C2153" s="83" t="str">
        <f>IF(بيانات!B2153&lt;&gt;"",بيانات!C2153,"")</f>
        <v/>
      </c>
      <c r="D2153" s="84" t="str">
        <f>IF(بيانات!B2153&lt;&gt;"",بيانات!J2153,"")</f>
        <v/>
      </c>
      <c r="E2153" s="85"/>
      <c r="F2153" s="86" t="str">
        <f t="shared" si="33"/>
        <v/>
      </c>
      <c r="G2153" s="87"/>
      <c r="H2153" s="88" t="str">
        <f>IF(بيانات!B2153&lt;&gt;"",بيانات!K2153,"")</f>
        <v/>
      </c>
      <c r="I2153" s="88" t="str">
        <f>IF(بيانات!B2153&lt;&gt;"",بيانات!P2153,"")</f>
        <v/>
      </c>
    </row>
    <row r="2154" spans="1:9" ht="21.75" customHeight="1">
      <c r="A2154" s="89" t="str">
        <f>IF(بيانات!B2154&lt;&gt;"",بيانات!A2154,"")</f>
        <v/>
      </c>
      <c r="B2154" s="90" t="str">
        <f>IF(بيانات!B2154&lt;&gt;"",بيانات!B2154,"")</f>
        <v/>
      </c>
      <c r="C2154" s="90" t="str">
        <f>IF(بيانات!B2154&lt;&gt;"",بيانات!C2154,"")</f>
        <v/>
      </c>
      <c r="D2154" s="91" t="str">
        <f>IF(بيانات!B2154&lt;&gt;"",بيانات!J2154,"")</f>
        <v/>
      </c>
      <c r="E2154" s="92"/>
      <c r="F2154" s="93" t="str">
        <f t="shared" si="33"/>
        <v/>
      </c>
      <c r="G2154" s="94"/>
      <c r="H2154" s="95" t="str">
        <f>IF(بيانات!B2154&lt;&gt;"",بيانات!K2154,"")</f>
        <v/>
      </c>
      <c r="I2154" s="95" t="str">
        <f>IF(بيانات!B2154&lt;&gt;"",بيانات!P2154,"")</f>
        <v/>
      </c>
    </row>
    <row r="2155" spans="1:9" ht="21.75" customHeight="1">
      <c r="A2155" s="82" t="str">
        <f>IF(بيانات!B2155&lt;&gt;"",بيانات!A2155,"")</f>
        <v/>
      </c>
      <c r="B2155" s="83" t="str">
        <f>IF(بيانات!B2155&lt;&gt;"",بيانات!B2155,"")</f>
        <v/>
      </c>
      <c r="C2155" s="83" t="str">
        <f>IF(بيانات!B2155&lt;&gt;"",بيانات!C2155,"")</f>
        <v/>
      </c>
      <c r="D2155" s="84" t="str">
        <f>IF(بيانات!B2155&lt;&gt;"",بيانات!J2155,"")</f>
        <v/>
      </c>
      <c r="E2155" s="85"/>
      <c r="F2155" s="86" t="str">
        <f t="shared" si="33"/>
        <v/>
      </c>
      <c r="G2155" s="87"/>
      <c r="H2155" s="88" t="str">
        <f>IF(بيانات!B2155&lt;&gt;"",بيانات!K2155,"")</f>
        <v/>
      </c>
      <c r="I2155" s="88" t="str">
        <f>IF(بيانات!B2155&lt;&gt;"",بيانات!P2155,"")</f>
        <v/>
      </c>
    </row>
    <row r="2156" spans="1:9" ht="21.75" customHeight="1">
      <c r="A2156" s="89" t="str">
        <f>IF(بيانات!B2156&lt;&gt;"",بيانات!A2156,"")</f>
        <v/>
      </c>
      <c r="B2156" s="90" t="str">
        <f>IF(بيانات!B2156&lt;&gt;"",بيانات!B2156,"")</f>
        <v/>
      </c>
      <c r="C2156" s="90" t="str">
        <f>IF(بيانات!B2156&lt;&gt;"",بيانات!C2156,"")</f>
        <v/>
      </c>
      <c r="D2156" s="91" t="str">
        <f>IF(بيانات!B2156&lt;&gt;"",بيانات!J2156,"")</f>
        <v/>
      </c>
      <c r="E2156" s="92"/>
      <c r="F2156" s="93" t="str">
        <f t="shared" si="33"/>
        <v/>
      </c>
      <c r="G2156" s="94"/>
      <c r="H2156" s="95" t="str">
        <f>IF(بيانات!B2156&lt;&gt;"",بيانات!K2156,"")</f>
        <v/>
      </c>
      <c r="I2156" s="95" t="str">
        <f>IF(بيانات!B2156&lt;&gt;"",بيانات!P2156,"")</f>
        <v/>
      </c>
    </row>
    <row r="2157" spans="1:9" ht="21.75" customHeight="1">
      <c r="A2157" s="82" t="str">
        <f>IF(بيانات!B2157&lt;&gt;"",بيانات!A2157,"")</f>
        <v/>
      </c>
      <c r="B2157" s="83" t="str">
        <f>IF(بيانات!B2157&lt;&gt;"",بيانات!B2157,"")</f>
        <v/>
      </c>
      <c r="C2157" s="83" t="str">
        <f>IF(بيانات!B2157&lt;&gt;"",بيانات!C2157,"")</f>
        <v/>
      </c>
      <c r="D2157" s="84" t="str">
        <f>IF(بيانات!B2157&lt;&gt;"",بيانات!J2157,"")</f>
        <v/>
      </c>
      <c r="E2157" s="85"/>
      <c r="F2157" s="86" t="str">
        <f t="shared" si="33"/>
        <v/>
      </c>
      <c r="G2157" s="87"/>
      <c r="H2157" s="88" t="str">
        <f>IF(بيانات!B2157&lt;&gt;"",بيانات!K2157,"")</f>
        <v/>
      </c>
      <c r="I2157" s="88" t="str">
        <f>IF(بيانات!B2157&lt;&gt;"",بيانات!P2157,"")</f>
        <v/>
      </c>
    </row>
    <row r="2158" spans="1:9" ht="21.75" customHeight="1">
      <c r="A2158" s="89" t="str">
        <f>IF(بيانات!B2158&lt;&gt;"",بيانات!A2158,"")</f>
        <v/>
      </c>
      <c r="B2158" s="90" t="str">
        <f>IF(بيانات!B2158&lt;&gt;"",بيانات!B2158,"")</f>
        <v/>
      </c>
      <c r="C2158" s="90" t="str">
        <f>IF(بيانات!B2158&lt;&gt;"",بيانات!C2158,"")</f>
        <v/>
      </c>
      <c r="D2158" s="91" t="str">
        <f>IF(بيانات!B2158&lt;&gt;"",بيانات!J2158,"")</f>
        <v/>
      </c>
      <c r="E2158" s="92"/>
      <c r="F2158" s="93" t="str">
        <f t="shared" si="33"/>
        <v/>
      </c>
      <c r="G2158" s="94"/>
      <c r="H2158" s="95" t="str">
        <f>IF(بيانات!B2158&lt;&gt;"",بيانات!K2158,"")</f>
        <v/>
      </c>
      <c r="I2158" s="95" t="str">
        <f>IF(بيانات!B2158&lt;&gt;"",بيانات!P2158,"")</f>
        <v/>
      </c>
    </row>
    <row r="2159" spans="1:9" ht="21.75" customHeight="1">
      <c r="A2159" s="82" t="str">
        <f>IF(بيانات!B2159&lt;&gt;"",بيانات!A2159,"")</f>
        <v/>
      </c>
      <c r="B2159" s="83" t="str">
        <f>IF(بيانات!B2159&lt;&gt;"",بيانات!B2159,"")</f>
        <v/>
      </c>
      <c r="C2159" s="83" t="str">
        <f>IF(بيانات!B2159&lt;&gt;"",بيانات!C2159,"")</f>
        <v/>
      </c>
      <c r="D2159" s="84" t="str">
        <f>IF(بيانات!B2159&lt;&gt;"",بيانات!J2159,"")</f>
        <v/>
      </c>
      <c r="E2159" s="85"/>
      <c r="F2159" s="86" t="str">
        <f t="shared" si="33"/>
        <v/>
      </c>
      <c r="G2159" s="87"/>
      <c r="H2159" s="88" t="str">
        <f>IF(بيانات!B2159&lt;&gt;"",بيانات!K2159,"")</f>
        <v/>
      </c>
      <c r="I2159" s="88" t="str">
        <f>IF(بيانات!B2159&lt;&gt;"",بيانات!P2159,"")</f>
        <v/>
      </c>
    </row>
    <row r="2160" spans="1:9" ht="21.75" customHeight="1">
      <c r="A2160" s="89" t="str">
        <f>IF(بيانات!B2160&lt;&gt;"",بيانات!A2160,"")</f>
        <v/>
      </c>
      <c r="B2160" s="90" t="str">
        <f>IF(بيانات!B2160&lt;&gt;"",بيانات!B2160,"")</f>
        <v/>
      </c>
      <c r="C2160" s="90" t="str">
        <f>IF(بيانات!B2160&lt;&gt;"",بيانات!C2160,"")</f>
        <v/>
      </c>
      <c r="D2160" s="91" t="str">
        <f>IF(بيانات!B2160&lt;&gt;"",بيانات!J2160,"")</f>
        <v/>
      </c>
      <c r="E2160" s="92"/>
      <c r="F2160" s="93" t="str">
        <f t="shared" si="33"/>
        <v/>
      </c>
      <c r="G2160" s="94"/>
      <c r="H2160" s="95" t="str">
        <f>IF(بيانات!B2160&lt;&gt;"",بيانات!K2160,"")</f>
        <v/>
      </c>
      <c r="I2160" s="95" t="str">
        <f>IF(بيانات!B2160&lt;&gt;"",بيانات!P2160,"")</f>
        <v/>
      </c>
    </row>
    <row r="2161" spans="1:9" ht="21.75" customHeight="1">
      <c r="A2161" s="82" t="str">
        <f>IF(بيانات!B2161&lt;&gt;"",بيانات!A2161,"")</f>
        <v/>
      </c>
      <c r="B2161" s="83" t="str">
        <f>IF(بيانات!B2161&lt;&gt;"",بيانات!B2161,"")</f>
        <v/>
      </c>
      <c r="C2161" s="83" t="str">
        <f>IF(بيانات!B2161&lt;&gt;"",بيانات!C2161,"")</f>
        <v/>
      </c>
      <c r="D2161" s="84" t="str">
        <f>IF(بيانات!B2161&lt;&gt;"",بيانات!J2161,"")</f>
        <v/>
      </c>
      <c r="E2161" s="85"/>
      <c r="F2161" s="86" t="str">
        <f t="shared" si="33"/>
        <v/>
      </c>
      <c r="G2161" s="87"/>
      <c r="H2161" s="88" t="str">
        <f>IF(بيانات!B2161&lt;&gt;"",بيانات!K2161,"")</f>
        <v/>
      </c>
      <c r="I2161" s="88" t="str">
        <f>IF(بيانات!B2161&lt;&gt;"",بيانات!P2161,"")</f>
        <v/>
      </c>
    </row>
    <row r="2162" spans="1:9" ht="21.75" customHeight="1">
      <c r="A2162" s="89" t="str">
        <f>IF(بيانات!B2162&lt;&gt;"",بيانات!A2162,"")</f>
        <v/>
      </c>
      <c r="B2162" s="90" t="str">
        <f>IF(بيانات!B2162&lt;&gt;"",بيانات!B2162,"")</f>
        <v/>
      </c>
      <c r="C2162" s="90" t="str">
        <f>IF(بيانات!B2162&lt;&gt;"",بيانات!C2162,"")</f>
        <v/>
      </c>
      <c r="D2162" s="91" t="str">
        <f>IF(بيانات!B2162&lt;&gt;"",بيانات!J2162,"")</f>
        <v/>
      </c>
      <c r="E2162" s="92"/>
      <c r="F2162" s="93" t="str">
        <f t="shared" si="33"/>
        <v/>
      </c>
      <c r="G2162" s="94"/>
      <c r="H2162" s="95" t="str">
        <f>IF(بيانات!B2162&lt;&gt;"",بيانات!K2162,"")</f>
        <v/>
      </c>
      <c r="I2162" s="95" t="str">
        <f>IF(بيانات!B2162&lt;&gt;"",بيانات!P2162,"")</f>
        <v/>
      </c>
    </row>
    <row r="2163" spans="1:9" ht="21.75" customHeight="1">
      <c r="A2163" s="82" t="str">
        <f>IF(بيانات!B2163&lt;&gt;"",بيانات!A2163,"")</f>
        <v/>
      </c>
      <c r="B2163" s="83" t="str">
        <f>IF(بيانات!B2163&lt;&gt;"",بيانات!B2163,"")</f>
        <v/>
      </c>
      <c r="C2163" s="83" t="str">
        <f>IF(بيانات!B2163&lt;&gt;"",بيانات!C2163,"")</f>
        <v/>
      </c>
      <c r="D2163" s="84" t="str">
        <f>IF(بيانات!B2163&lt;&gt;"",بيانات!J2163,"")</f>
        <v/>
      </c>
      <c r="E2163" s="85"/>
      <c r="F2163" s="86" t="str">
        <f t="shared" si="33"/>
        <v/>
      </c>
      <c r="G2163" s="87"/>
      <c r="H2163" s="88" t="str">
        <f>IF(بيانات!B2163&lt;&gt;"",بيانات!K2163,"")</f>
        <v/>
      </c>
      <c r="I2163" s="88" t="str">
        <f>IF(بيانات!B2163&lt;&gt;"",بيانات!P2163,"")</f>
        <v/>
      </c>
    </row>
    <row r="2164" spans="1:9" ht="21.75" customHeight="1">
      <c r="A2164" s="89" t="str">
        <f>IF(بيانات!B2164&lt;&gt;"",بيانات!A2164,"")</f>
        <v/>
      </c>
      <c r="B2164" s="90" t="str">
        <f>IF(بيانات!B2164&lt;&gt;"",بيانات!B2164,"")</f>
        <v/>
      </c>
      <c r="C2164" s="90" t="str">
        <f>IF(بيانات!B2164&lt;&gt;"",بيانات!C2164,"")</f>
        <v/>
      </c>
      <c r="D2164" s="91" t="str">
        <f>IF(بيانات!B2164&lt;&gt;"",بيانات!J2164,"")</f>
        <v/>
      </c>
      <c r="E2164" s="92"/>
      <c r="F2164" s="93" t="str">
        <f t="shared" si="33"/>
        <v/>
      </c>
      <c r="G2164" s="94"/>
      <c r="H2164" s="95" t="str">
        <f>IF(بيانات!B2164&lt;&gt;"",بيانات!K2164,"")</f>
        <v/>
      </c>
      <c r="I2164" s="95" t="str">
        <f>IF(بيانات!B2164&lt;&gt;"",بيانات!P2164,"")</f>
        <v/>
      </c>
    </row>
    <row r="2165" spans="1:9" ht="21.75" customHeight="1">
      <c r="A2165" s="82" t="str">
        <f>IF(بيانات!B2165&lt;&gt;"",بيانات!A2165,"")</f>
        <v/>
      </c>
      <c r="B2165" s="83" t="str">
        <f>IF(بيانات!B2165&lt;&gt;"",بيانات!B2165,"")</f>
        <v/>
      </c>
      <c r="C2165" s="83" t="str">
        <f>IF(بيانات!B2165&lt;&gt;"",بيانات!C2165,"")</f>
        <v/>
      </c>
      <c r="D2165" s="84" t="str">
        <f>IF(بيانات!B2165&lt;&gt;"",بيانات!J2165,"")</f>
        <v/>
      </c>
      <c r="E2165" s="85"/>
      <c r="F2165" s="86" t="str">
        <f t="shared" si="33"/>
        <v/>
      </c>
      <c r="G2165" s="87"/>
      <c r="H2165" s="88" t="str">
        <f>IF(بيانات!B2165&lt;&gt;"",بيانات!K2165,"")</f>
        <v/>
      </c>
      <c r="I2165" s="88" t="str">
        <f>IF(بيانات!B2165&lt;&gt;"",بيانات!P2165,"")</f>
        <v/>
      </c>
    </row>
    <row r="2166" spans="1:9" ht="21.75" customHeight="1">
      <c r="A2166" s="89" t="str">
        <f>IF(بيانات!B2166&lt;&gt;"",بيانات!A2166,"")</f>
        <v/>
      </c>
      <c r="B2166" s="90" t="str">
        <f>IF(بيانات!B2166&lt;&gt;"",بيانات!B2166,"")</f>
        <v/>
      </c>
      <c r="C2166" s="90" t="str">
        <f>IF(بيانات!B2166&lt;&gt;"",بيانات!C2166,"")</f>
        <v/>
      </c>
      <c r="D2166" s="91" t="str">
        <f>IF(بيانات!B2166&lt;&gt;"",بيانات!J2166,"")</f>
        <v/>
      </c>
      <c r="E2166" s="92"/>
      <c r="F2166" s="93" t="str">
        <f t="shared" si="33"/>
        <v/>
      </c>
      <c r="G2166" s="94"/>
      <c r="H2166" s="95" t="str">
        <f>IF(بيانات!B2166&lt;&gt;"",بيانات!K2166,"")</f>
        <v/>
      </c>
      <c r="I2166" s="95" t="str">
        <f>IF(بيانات!B2166&lt;&gt;"",بيانات!P2166,"")</f>
        <v/>
      </c>
    </row>
    <row r="2167" spans="1:9" ht="21.75" customHeight="1">
      <c r="A2167" s="82" t="str">
        <f>IF(بيانات!B2167&lt;&gt;"",بيانات!A2167,"")</f>
        <v/>
      </c>
      <c r="B2167" s="83" t="str">
        <f>IF(بيانات!B2167&lt;&gt;"",بيانات!B2167,"")</f>
        <v/>
      </c>
      <c r="C2167" s="83" t="str">
        <f>IF(بيانات!B2167&lt;&gt;"",بيانات!C2167,"")</f>
        <v/>
      </c>
      <c r="D2167" s="84" t="str">
        <f>IF(بيانات!B2167&lt;&gt;"",بيانات!J2167,"")</f>
        <v/>
      </c>
      <c r="E2167" s="85"/>
      <c r="F2167" s="86" t="str">
        <f t="shared" si="33"/>
        <v/>
      </c>
      <c r="G2167" s="87"/>
      <c r="H2167" s="88" t="str">
        <f>IF(بيانات!B2167&lt;&gt;"",بيانات!K2167,"")</f>
        <v/>
      </c>
      <c r="I2167" s="88" t="str">
        <f>IF(بيانات!B2167&lt;&gt;"",بيانات!P2167,"")</f>
        <v/>
      </c>
    </row>
    <row r="2168" spans="1:9" ht="21.75" customHeight="1">
      <c r="A2168" s="89" t="str">
        <f>IF(بيانات!B2168&lt;&gt;"",بيانات!A2168,"")</f>
        <v/>
      </c>
      <c r="B2168" s="90" t="str">
        <f>IF(بيانات!B2168&lt;&gt;"",بيانات!B2168,"")</f>
        <v/>
      </c>
      <c r="C2168" s="90" t="str">
        <f>IF(بيانات!B2168&lt;&gt;"",بيانات!C2168,"")</f>
        <v/>
      </c>
      <c r="D2168" s="91" t="str">
        <f>IF(بيانات!B2168&lt;&gt;"",بيانات!J2168,"")</f>
        <v/>
      </c>
      <c r="E2168" s="92"/>
      <c r="F2168" s="93" t="str">
        <f t="shared" si="33"/>
        <v/>
      </c>
      <c r="G2168" s="94"/>
      <c r="H2168" s="95" t="str">
        <f>IF(بيانات!B2168&lt;&gt;"",بيانات!K2168,"")</f>
        <v/>
      </c>
      <c r="I2168" s="95" t="str">
        <f>IF(بيانات!B2168&lt;&gt;"",بيانات!P2168,"")</f>
        <v/>
      </c>
    </row>
    <row r="2169" spans="1:9" ht="21.75" customHeight="1">
      <c r="A2169" s="82" t="str">
        <f>IF(بيانات!B2169&lt;&gt;"",بيانات!A2169,"")</f>
        <v/>
      </c>
      <c r="B2169" s="83" t="str">
        <f>IF(بيانات!B2169&lt;&gt;"",بيانات!B2169,"")</f>
        <v/>
      </c>
      <c r="C2169" s="83" t="str">
        <f>IF(بيانات!B2169&lt;&gt;"",بيانات!C2169,"")</f>
        <v/>
      </c>
      <c r="D2169" s="84" t="str">
        <f>IF(بيانات!B2169&lt;&gt;"",بيانات!J2169,"")</f>
        <v/>
      </c>
      <c r="E2169" s="85"/>
      <c r="F2169" s="86" t="str">
        <f t="shared" si="33"/>
        <v/>
      </c>
      <c r="G2169" s="87"/>
      <c r="H2169" s="88" t="str">
        <f>IF(بيانات!B2169&lt;&gt;"",بيانات!K2169,"")</f>
        <v/>
      </c>
      <c r="I2169" s="88" t="str">
        <f>IF(بيانات!B2169&lt;&gt;"",بيانات!P2169,"")</f>
        <v/>
      </c>
    </row>
    <row r="2170" spans="1:9" ht="21.75" customHeight="1">
      <c r="A2170" s="89" t="str">
        <f>IF(بيانات!B2170&lt;&gt;"",بيانات!A2170,"")</f>
        <v/>
      </c>
      <c r="B2170" s="90" t="str">
        <f>IF(بيانات!B2170&lt;&gt;"",بيانات!B2170,"")</f>
        <v/>
      </c>
      <c r="C2170" s="90" t="str">
        <f>IF(بيانات!B2170&lt;&gt;"",بيانات!C2170,"")</f>
        <v/>
      </c>
      <c r="D2170" s="91" t="str">
        <f>IF(بيانات!B2170&lt;&gt;"",بيانات!J2170,"")</f>
        <v/>
      </c>
      <c r="E2170" s="92"/>
      <c r="F2170" s="93" t="str">
        <f t="shared" si="33"/>
        <v/>
      </c>
      <c r="G2170" s="94"/>
      <c r="H2170" s="95" t="str">
        <f>IF(بيانات!B2170&lt;&gt;"",بيانات!K2170,"")</f>
        <v/>
      </c>
      <c r="I2170" s="95" t="str">
        <f>IF(بيانات!B2170&lt;&gt;"",بيانات!P2170,"")</f>
        <v/>
      </c>
    </row>
    <row r="2171" spans="1:9" ht="21.75" customHeight="1">
      <c r="A2171" s="82" t="str">
        <f>IF(بيانات!B2171&lt;&gt;"",بيانات!A2171,"")</f>
        <v/>
      </c>
      <c r="B2171" s="83" t="str">
        <f>IF(بيانات!B2171&lt;&gt;"",بيانات!B2171,"")</f>
        <v/>
      </c>
      <c r="C2171" s="83" t="str">
        <f>IF(بيانات!B2171&lt;&gt;"",بيانات!C2171,"")</f>
        <v/>
      </c>
      <c r="D2171" s="84" t="str">
        <f>IF(بيانات!B2171&lt;&gt;"",بيانات!J2171,"")</f>
        <v/>
      </c>
      <c r="E2171" s="85"/>
      <c r="F2171" s="86" t="str">
        <f t="shared" si="33"/>
        <v/>
      </c>
      <c r="G2171" s="87"/>
      <c r="H2171" s="88" t="str">
        <f>IF(بيانات!B2171&lt;&gt;"",بيانات!K2171,"")</f>
        <v/>
      </c>
      <c r="I2171" s="88" t="str">
        <f>IF(بيانات!B2171&lt;&gt;"",بيانات!P2171,"")</f>
        <v/>
      </c>
    </row>
    <row r="2172" spans="1:9" ht="21.75" customHeight="1">
      <c r="A2172" s="89" t="str">
        <f>IF(بيانات!B2172&lt;&gt;"",بيانات!A2172,"")</f>
        <v/>
      </c>
      <c r="B2172" s="90" t="str">
        <f>IF(بيانات!B2172&lt;&gt;"",بيانات!B2172,"")</f>
        <v/>
      </c>
      <c r="C2172" s="90" t="str">
        <f>IF(بيانات!B2172&lt;&gt;"",بيانات!C2172,"")</f>
        <v/>
      </c>
      <c r="D2172" s="91" t="str">
        <f>IF(بيانات!B2172&lt;&gt;"",بيانات!J2172,"")</f>
        <v/>
      </c>
      <c r="E2172" s="92"/>
      <c r="F2172" s="93" t="str">
        <f t="shared" si="33"/>
        <v/>
      </c>
      <c r="G2172" s="94"/>
      <c r="H2172" s="95" t="str">
        <f>IF(بيانات!B2172&lt;&gt;"",بيانات!K2172,"")</f>
        <v/>
      </c>
      <c r="I2172" s="95" t="str">
        <f>IF(بيانات!B2172&lt;&gt;"",بيانات!P2172,"")</f>
        <v/>
      </c>
    </row>
    <row r="2173" spans="1:9" ht="21.75" customHeight="1">
      <c r="A2173" s="82" t="str">
        <f>IF(بيانات!B2173&lt;&gt;"",بيانات!A2173,"")</f>
        <v/>
      </c>
      <c r="B2173" s="83" t="str">
        <f>IF(بيانات!B2173&lt;&gt;"",بيانات!B2173,"")</f>
        <v/>
      </c>
      <c r="C2173" s="83" t="str">
        <f>IF(بيانات!B2173&lt;&gt;"",بيانات!C2173,"")</f>
        <v/>
      </c>
      <c r="D2173" s="84" t="str">
        <f>IF(بيانات!B2173&lt;&gt;"",بيانات!J2173,"")</f>
        <v/>
      </c>
      <c r="E2173" s="85"/>
      <c r="F2173" s="86" t="str">
        <f t="shared" si="33"/>
        <v/>
      </c>
      <c r="G2173" s="87"/>
      <c r="H2173" s="88" t="str">
        <f>IF(بيانات!B2173&lt;&gt;"",بيانات!K2173,"")</f>
        <v/>
      </c>
      <c r="I2173" s="88" t="str">
        <f>IF(بيانات!B2173&lt;&gt;"",بيانات!P2173,"")</f>
        <v/>
      </c>
    </row>
    <row r="2174" spans="1:9" ht="21.75" customHeight="1">
      <c r="A2174" s="89" t="str">
        <f>IF(بيانات!B2174&lt;&gt;"",بيانات!A2174,"")</f>
        <v/>
      </c>
      <c r="B2174" s="90" t="str">
        <f>IF(بيانات!B2174&lt;&gt;"",بيانات!B2174,"")</f>
        <v/>
      </c>
      <c r="C2174" s="90" t="str">
        <f>IF(بيانات!B2174&lt;&gt;"",بيانات!C2174,"")</f>
        <v/>
      </c>
      <c r="D2174" s="91" t="str">
        <f>IF(بيانات!B2174&lt;&gt;"",بيانات!J2174,"")</f>
        <v/>
      </c>
      <c r="E2174" s="92"/>
      <c r="F2174" s="93" t="str">
        <f t="shared" si="33"/>
        <v/>
      </c>
      <c r="G2174" s="94"/>
      <c r="H2174" s="95" t="str">
        <f>IF(بيانات!B2174&lt;&gt;"",بيانات!K2174,"")</f>
        <v/>
      </c>
      <c r="I2174" s="95" t="str">
        <f>IF(بيانات!B2174&lt;&gt;"",بيانات!P2174,"")</f>
        <v/>
      </c>
    </row>
    <row r="2175" spans="1:9" ht="21.75" customHeight="1">
      <c r="A2175" s="82" t="str">
        <f>IF(بيانات!B2175&lt;&gt;"",بيانات!A2175,"")</f>
        <v/>
      </c>
      <c r="B2175" s="83" t="str">
        <f>IF(بيانات!B2175&lt;&gt;"",بيانات!B2175,"")</f>
        <v/>
      </c>
      <c r="C2175" s="83" t="str">
        <f>IF(بيانات!B2175&lt;&gt;"",بيانات!C2175,"")</f>
        <v/>
      </c>
      <c r="D2175" s="84" t="str">
        <f>IF(بيانات!B2175&lt;&gt;"",بيانات!J2175,"")</f>
        <v/>
      </c>
      <c r="E2175" s="85"/>
      <c r="F2175" s="86" t="str">
        <f t="shared" si="33"/>
        <v/>
      </c>
      <c r="G2175" s="87"/>
      <c r="H2175" s="88" t="str">
        <f>IF(بيانات!B2175&lt;&gt;"",بيانات!K2175,"")</f>
        <v/>
      </c>
      <c r="I2175" s="88" t="str">
        <f>IF(بيانات!B2175&lt;&gt;"",بيانات!P2175,"")</f>
        <v/>
      </c>
    </row>
    <row r="2176" spans="1:9" ht="21.75" customHeight="1">
      <c r="A2176" s="89" t="str">
        <f>IF(بيانات!B2176&lt;&gt;"",بيانات!A2176,"")</f>
        <v/>
      </c>
      <c r="B2176" s="90" t="str">
        <f>IF(بيانات!B2176&lt;&gt;"",بيانات!B2176,"")</f>
        <v/>
      </c>
      <c r="C2176" s="90" t="str">
        <f>IF(بيانات!B2176&lt;&gt;"",بيانات!C2176,"")</f>
        <v/>
      </c>
      <c r="D2176" s="91" t="str">
        <f>IF(بيانات!B2176&lt;&gt;"",بيانات!J2176,"")</f>
        <v/>
      </c>
      <c r="E2176" s="92"/>
      <c r="F2176" s="93" t="str">
        <f t="shared" si="33"/>
        <v/>
      </c>
      <c r="G2176" s="94"/>
      <c r="H2176" s="95" t="str">
        <f>IF(بيانات!B2176&lt;&gt;"",بيانات!K2176,"")</f>
        <v/>
      </c>
      <c r="I2176" s="95" t="str">
        <f>IF(بيانات!B2176&lt;&gt;"",بيانات!P2176,"")</f>
        <v/>
      </c>
    </row>
    <row r="2177" spans="1:9" ht="21.75" customHeight="1">
      <c r="A2177" s="82" t="str">
        <f>IF(بيانات!B2177&lt;&gt;"",بيانات!A2177,"")</f>
        <v/>
      </c>
      <c r="B2177" s="83" t="str">
        <f>IF(بيانات!B2177&lt;&gt;"",بيانات!B2177,"")</f>
        <v/>
      </c>
      <c r="C2177" s="83" t="str">
        <f>IF(بيانات!B2177&lt;&gt;"",بيانات!C2177,"")</f>
        <v/>
      </c>
      <c r="D2177" s="84" t="str">
        <f>IF(بيانات!B2177&lt;&gt;"",بيانات!J2177,"")</f>
        <v/>
      </c>
      <c r="E2177" s="85"/>
      <c r="F2177" s="86" t="str">
        <f t="shared" si="33"/>
        <v/>
      </c>
      <c r="G2177" s="87"/>
      <c r="H2177" s="88" t="str">
        <f>IF(بيانات!B2177&lt;&gt;"",بيانات!K2177,"")</f>
        <v/>
      </c>
      <c r="I2177" s="88" t="str">
        <f>IF(بيانات!B2177&lt;&gt;"",بيانات!P2177,"")</f>
        <v/>
      </c>
    </row>
    <row r="2178" spans="1:9" ht="21.75" customHeight="1">
      <c r="A2178" s="89" t="str">
        <f>IF(بيانات!B2178&lt;&gt;"",بيانات!A2178,"")</f>
        <v/>
      </c>
      <c r="B2178" s="90" t="str">
        <f>IF(بيانات!B2178&lt;&gt;"",بيانات!B2178,"")</f>
        <v/>
      </c>
      <c r="C2178" s="90" t="str">
        <f>IF(بيانات!B2178&lt;&gt;"",بيانات!C2178,"")</f>
        <v/>
      </c>
      <c r="D2178" s="91" t="str">
        <f>IF(بيانات!B2178&lt;&gt;"",بيانات!J2178,"")</f>
        <v/>
      </c>
      <c r="E2178" s="92"/>
      <c r="F2178" s="93" t="str">
        <f t="shared" si="33"/>
        <v/>
      </c>
      <c r="G2178" s="94"/>
      <c r="H2178" s="95" t="str">
        <f>IF(بيانات!B2178&lt;&gt;"",بيانات!K2178,"")</f>
        <v/>
      </c>
      <c r="I2178" s="95" t="str">
        <f>IF(بيانات!B2178&lt;&gt;"",بيانات!P2178,"")</f>
        <v/>
      </c>
    </row>
    <row r="2179" spans="1:9" ht="21.75" customHeight="1">
      <c r="A2179" s="82" t="str">
        <f>IF(بيانات!B2179&lt;&gt;"",بيانات!A2179,"")</f>
        <v/>
      </c>
      <c r="B2179" s="83" t="str">
        <f>IF(بيانات!B2179&lt;&gt;"",بيانات!B2179,"")</f>
        <v/>
      </c>
      <c r="C2179" s="83" t="str">
        <f>IF(بيانات!B2179&lt;&gt;"",بيانات!C2179,"")</f>
        <v/>
      </c>
      <c r="D2179" s="84" t="str">
        <f>IF(بيانات!B2179&lt;&gt;"",بيانات!J2179,"")</f>
        <v/>
      </c>
      <c r="E2179" s="85"/>
      <c r="F2179" s="86" t="str">
        <f t="shared" ref="F2179:F2242" si="34">IF(E2179="","",E2179+30)</f>
        <v/>
      </c>
      <c r="G2179" s="87"/>
      <c r="H2179" s="88" t="str">
        <f>IF(بيانات!B2179&lt;&gt;"",بيانات!K2179,"")</f>
        <v/>
      </c>
      <c r="I2179" s="88" t="str">
        <f>IF(بيانات!B2179&lt;&gt;"",بيانات!P2179,"")</f>
        <v/>
      </c>
    </row>
    <row r="2180" spans="1:9" ht="21.75" customHeight="1">
      <c r="A2180" s="89" t="str">
        <f>IF(بيانات!B2180&lt;&gt;"",بيانات!A2180,"")</f>
        <v/>
      </c>
      <c r="B2180" s="90" t="str">
        <f>IF(بيانات!B2180&lt;&gt;"",بيانات!B2180,"")</f>
        <v/>
      </c>
      <c r="C2180" s="90" t="str">
        <f>IF(بيانات!B2180&lt;&gt;"",بيانات!C2180,"")</f>
        <v/>
      </c>
      <c r="D2180" s="91" t="str">
        <f>IF(بيانات!B2180&lt;&gt;"",بيانات!J2180,"")</f>
        <v/>
      </c>
      <c r="E2180" s="92"/>
      <c r="F2180" s="93" t="str">
        <f t="shared" si="34"/>
        <v/>
      </c>
      <c r="G2180" s="94"/>
      <c r="H2180" s="95" t="str">
        <f>IF(بيانات!B2180&lt;&gt;"",بيانات!K2180,"")</f>
        <v/>
      </c>
      <c r="I2180" s="95" t="str">
        <f>IF(بيانات!B2180&lt;&gt;"",بيانات!P2180,"")</f>
        <v/>
      </c>
    </row>
    <row r="2181" spans="1:9" ht="21.75" customHeight="1">
      <c r="A2181" s="82" t="str">
        <f>IF(بيانات!B2181&lt;&gt;"",بيانات!A2181,"")</f>
        <v/>
      </c>
      <c r="B2181" s="83" t="str">
        <f>IF(بيانات!B2181&lt;&gt;"",بيانات!B2181,"")</f>
        <v/>
      </c>
      <c r="C2181" s="83" t="str">
        <f>IF(بيانات!B2181&lt;&gt;"",بيانات!C2181,"")</f>
        <v/>
      </c>
      <c r="D2181" s="84" t="str">
        <f>IF(بيانات!B2181&lt;&gt;"",بيانات!J2181,"")</f>
        <v/>
      </c>
      <c r="E2181" s="85"/>
      <c r="F2181" s="86" t="str">
        <f t="shared" si="34"/>
        <v/>
      </c>
      <c r="G2181" s="87"/>
      <c r="H2181" s="88" t="str">
        <f>IF(بيانات!B2181&lt;&gt;"",بيانات!K2181,"")</f>
        <v/>
      </c>
      <c r="I2181" s="88" t="str">
        <f>IF(بيانات!B2181&lt;&gt;"",بيانات!P2181,"")</f>
        <v/>
      </c>
    </row>
    <row r="2182" spans="1:9" ht="21.75" customHeight="1">
      <c r="A2182" s="89" t="str">
        <f>IF(بيانات!B2182&lt;&gt;"",بيانات!A2182,"")</f>
        <v/>
      </c>
      <c r="B2182" s="90" t="str">
        <f>IF(بيانات!B2182&lt;&gt;"",بيانات!B2182,"")</f>
        <v/>
      </c>
      <c r="C2182" s="90" t="str">
        <f>IF(بيانات!B2182&lt;&gt;"",بيانات!C2182,"")</f>
        <v/>
      </c>
      <c r="D2182" s="91" t="str">
        <f>IF(بيانات!B2182&lt;&gt;"",بيانات!J2182,"")</f>
        <v/>
      </c>
      <c r="E2182" s="92"/>
      <c r="F2182" s="93" t="str">
        <f t="shared" si="34"/>
        <v/>
      </c>
      <c r="G2182" s="94"/>
      <c r="H2182" s="95" t="str">
        <f>IF(بيانات!B2182&lt;&gt;"",بيانات!K2182,"")</f>
        <v/>
      </c>
      <c r="I2182" s="95" t="str">
        <f>IF(بيانات!B2182&lt;&gt;"",بيانات!P2182,"")</f>
        <v/>
      </c>
    </row>
    <row r="2183" spans="1:9" ht="21.75" customHeight="1">
      <c r="A2183" s="82" t="str">
        <f>IF(بيانات!B2183&lt;&gt;"",بيانات!A2183,"")</f>
        <v/>
      </c>
      <c r="B2183" s="83" t="str">
        <f>IF(بيانات!B2183&lt;&gt;"",بيانات!B2183,"")</f>
        <v/>
      </c>
      <c r="C2183" s="83" t="str">
        <f>IF(بيانات!B2183&lt;&gt;"",بيانات!C2183,"")</f>
        <v/>
      </c>
      <c r="D2183" s="84" t="str">
        <f>IF(بيانات!B2183&lt;&gt;"",بيانات!J2183,"")</f>
        <v/>
      </c>
      <c r="E2183" s="85"/>
      <c r="F2183" s="86" t="str">
        <f t="shared" si="34"/>
        <v/>
      </c>
      <c r="G2183" s="87"/>
      <c r="H2183" s="88" t="str">
        <f>IF(بيانات!B2183&lt;&gt;"",بيانات!K2183,"")</f>
        <v/>
      </c>
      <c r="I2183" s="88" t="str">
        <f>IF(بيانات!B2183&lt;&gt;"",بيانات!P2183,"")</f>
        <v/>
      </c>
    </row>
    <row r="2184" spans="1:9" ht="21.75" customHeight="1">
      <c r="A2184" s="89" t="str">
        <f>IF(بيانات!B2184&lt;&gt;"",بيانات!A2184,"")</f>
        <v/>
      </c>
      <c r="B2184" s="90" t="str">
        <f>IF(بيانات!B2184&lt;&gt;"",بيانات!B2184,"")</f>
        <v/>
      </c>
      <c r="C2184" s="90" t="str">
        <f>IF(بيانات!B2184&lt;&gt;"",بيانات!C2184,"")</f>
        <v/>
      </c>
      <c r="D2184" s="91" t="str">
        <f>IF(بيانات!B2184&lt;&gt;"",بيانات!J2184,"")</f>
        <v/>
      </c>
      <c r="E2184" s="92"/>
      <c r="F2184" s="93" t="str">
        <f t="shared" si="34"/>
        <v/>
      </c>
      <c r="G2184" s="94"/>
      <c r="H2184" s="95" t="str">
        <f>IF(بيانات!B2184&lt;&gt;"",بيانات!K2184,"")</f>
        <v/>
      </c>
      <c r="I2184" s="95" t="str">
        <f>IF(بيانات!B2184&lt;&gt;"",بيانات!P2184,"")</f>
        <v/>
      </c>
    </row>
    <row r="2185" spans="1:9" ht="21.75" customHeight="1">
      <c r="A2185" s="82" t="str">
        <f>IF(بيانات!B2185&lt;&gt;"",بيانات!A2185,"")</f>
        <v/>
      </c>
      <c r="B2185" s="83" t="str">
        <f>IF(بيانات!B2185&lt;&gt;"",بيانات!B2185,"")</f>
        <v/>
      </c>
      <c r="C2185" s="83" t="str">
        <f>IF(بيانات!B2185&lt;&gt;"",بيانات!C2185,"")</f>
        <v/>
      </c>
      <c r="D2185" s="84" t="str">
        <f>IF(بيانات!B2185&lt;&gt;"",بيانات!J2185,"")</f>
        <v/>
      </c>
      <c r="E2185" s="85"/>
      <c r="F2185" s="86" t="str">
        <f t="shared" si="34"/>
        <v/>
      </c>
      <c r="G2185" s="87"/>
      <c r="H2185" s="88" t="str">
        <f>IF(بيانات!B2185&lt;&gt;"",بيانات!K2185,"")</f>
        <v/>
      </c>
      <c r="I2185" s="88" t="str">
        <f>IF(بيانات!B2185&lt;&gt;"",بيانات!P2185,"")</f>
        <v/>
      </c>
    </row>
    <row r="2186" spans="1:9" ht="21.75" customHeight="1">
      <c r="A2186" s="89" t="str">
        <f>IF(بيانات!B2186&lt;&gt;"",بيانات!A2186,"")</f>
        <v/>
      </c>
      <c r="B2186" s="90" t="str">
        <f>IF(بيانات!B2186&lt;&gt;"",بيانات!B2186,"")</f>
        <v/>
      </c>
      <c r="C2186" s="90" t="str">
        <f>IF(بيانات!B2186&lt;&gt;"",بيانات!C2186,"")</f>
        <v/>
      </c>
      <c r="D2186" s="91" t="str">
        <f>IF(بيانات!B2186&lt;&gt;"",بيانات!J2186,"")</f>
        <v/>
      </c>
      <c r="E2186" s="92"/>
      <c r="F2186" s="93" t="str">
        <f t="shared" si="34"/>
        <v/>
      </c>
      <c r="G2186" s="94"/>
      <c r="H2186" s="95" t="str">
        <f>IF(بيانات!B2186&lt;&gt;"",بيانات!K2186,"")</f>
        <v/>
      </c>
      <c r="I2186" s="95" t="str">
        <f>IF(بيانات!B2186&lt;&gt;"",بيانات!P2186,"")</f>
        <v/>
      </c>
    </row>
    <row r="2187" spans="1:9" ht="21.75" customHeight="1">
      <c r="A2187" s="82" t="str">
        <f>IF(بيانات!B2187&lt;&gt;"",بيانات!A2187,"")</f>
        <v/>
      </c>
      <c r="B2187" s="83" t="str">
        <f>IF(بيانات!B2187&lt;&gt;"",بيانات!B2187,"")</f>
        <v/>
      </c>
      <c r="C2187" s="83" t="str">
        <f>IF(بيانات!B2187&lt;&gt;"",بيانات!C2187,"")</f>
        <v/>
      </c>
      <c r="D2187" s="84" t="str">
        <f>IF(بيانات!B2187&lt;&gt;"",بيانات!J2187,"")</f>
        <v/>
      </c>
      <c r="E2187" s="85"/>
      <c r="F2187" s="86" t="str">
        <f t="shared" si="34"/>
        <v/>
      </c>
      <c r="G2187" s="87"/>
      <c r="H2187" s="88" t="str">
        <f>IF(بيانات!B2187&lt;&gt;"",بيانات!K2187,"")</f>
        <v/>
      </c>
      <c r="I2187" s="88" t="str">
        <f>IF(بيانات!B2187&lt;&gt;"",بيانات!P2187,"")</f>
        <v/>
      </c>
    </row>
    <row r="2188" spans="1:9" ht="21.75" customHeight="1">
      <c r="A2188" s="89" t="str">
        <f>IF(بيانات!B2188&lt;&gt;"",بيانات!A2188,"")</f>
        <v/>
      </c>
      <c r="B2188" s="90" t="str">
        <f>IF(بيانات!B2188&lt;&gt;"",بيانات!B2188,"")</f>
        <v/>
      </c>
      <c r="C2188" s="90" t="str">
        <f>IF(بيانات!B2188&lt;&gt;"",بيانات!C2188,"")</f>
        <v/>
      </c>
      <c r="D2188" s="91" t="str">
        <f>IF(بيانات!B2188&lt;&gt;"",بيانات!J2188,"")</f>
        <v/>
      </c>
      <c r="E2188" s="92"/>
      <c r="F2188" s="93" t="str">
        <f t="shared" si="34"/>
        <v/>
      </c>
      <c r="G2188" s="94"/>
      <c r="H2188" s="95" t="str">
        <f>IF(بيانات!B2188&lt;&gt;"",بيانات!K2188,"")</f>
        <v/>
      </c>
      <c r="I2188" s="95" t="str">
        <f>IF(بيانات!B2188&lt;&gt;"",بيانات!P2188,"")</f>
        <v/>
      </c>
    </row>
    <row r="2189" spans="1:9" ht="21.75" customHeight="1">
      <c r="A2189" s="82" t="str">
        <f>IF(بيانات!B2189&lt;&gt;"",بيانات!A2189,"")</f>
        <v/>
      </c>
      <c r="B2189" s="83" t="str">
        <f>IF(بيانات!B2189&lt;&gt;"",بيانات!B2189,"")</f>
        <v/>
      </c>
      <c r="C2189" s="83" t="str">
        <f>IF(بيانات!B2189&lt;&gt;"",بيانات!C2189,"")</f>
        <v/>
      </c>
      <c r="D2189" s="84" t="str">
        <f>IF(بيانات!B2189&lt;&gt;"",بيانات!J2189,"")</f>
        <v/>
      </c>
      <c r="E2189" s="85"/>
      <c r="F2189" s="86" t="str">
        <f t="shared" si="34"/>
        <v/>
      </c>
      <c r="G2189" s="87"/>
      <c r="H2189" s="88" t="str">
        <f>IF(بيانات!B2189&lt;&gt;"",بيانات!K2189,"")</f>
        <v/>
      </c>
      <c r="I2189" s="88" t="str">
        <f>IF(بيانات!B2189&lt;&gt;"",بيانات!P2189,"")</f>
        <v/>
      </c>
    </row>
    <row r="2190" spans="1:9" ht="21.75" customHeight="1">
      <c r="A2190" s="89" t="str">
        <f>IF(بيانات!B2190&lt;&gt;"",بيانات!A2190,"")</f>
        <v/>
      </c>
      <c r="B2190" s="90" t="str">
        <f>IF(بيانات!B2190&lt;&gt;"",بيانات!B2190,"")</f>
        <v/>
      </c>
      <c r="C2190" s="90" t="str">
        <f>IF(بيانات!B2190&lt;&gt;"",بيانات!C2190,"")</f>
        <v/>
      </c>
      <c r="D2190" s="91" t="str">
        <f>IF(بيانات!B2190&lt;&gt;"",بيانات!J2190,"")</f>
        <v/>
      </c>
      <c r="E2190" s="92"/>
      <c r="F2190" s="93" t="str">
        <f t="shared" si="34"/>
        <v/>
      </c>
      <c r="G2190" s="94"/>
      <c r="H2190" s="95" t="str">
        <f>IF(بيانات!B2190&lt;&gt;"",بيانات!K2190,"")</f>
        <v/>
      </c>
      <c r="I2190" s="95" t="str">
        <f>IF(بيانات!B2190&lt;&gt;"",بيانات!P2190,"")</f>
        <v/>
      </c>
    </row>
    <row r="2191" spans="1:9" ht="21.75" customHeight="1">
      <c r="A2191" s="82" t="str">
        <f>IF(بيانات!B2191&lt;&gt;"",بيانات!A2191,"")</f>
        <v/>
      </c>
      <c r="B2191" s="83" t="str">
        <f>IF(بيانات!B2191&lt;&gt;"",بيانات!B2191,"")</f>
        <v/>
      </c>
      <c r="C2191" s="83" t="str">
        <f>IF(بيانات!B2191&lt;&gt;"",بيانات!C2191,"")</f>
        <v/>
      </c>
      <c r="D2191" s="84" t="str">
        <f>IF(بيانات!B2191&lt;&gt;"",بيانات!J2191,"")</f>
        <v/>
      </c>
      <c r="E2191" s="85"/>
      <c r="F2191" s="86" t="str">
        <f t="shared" si="34"/>
        <v/>
      </c>
      <c r="G2191" s="87"/>
      <c r="H2191" s="88" t="str">
        <f>IF(بيانات!B2191&lt;&gt;"",بيانات!K2191,"")</f>
        <v/>
      </c>
      <c r="I2191" s="88" t="str">
        <f>IF(بيانات!B2191&lt;&gt;"",بيانات!P2191,"")</f>
        <v/>
      </c>
    </row>
    <row r="2192" spans="1:9" ht="21.75" customHeight="1">
      <c r="A2192" s="89" t="str">
        <f>IF(بيانات!B2192&lt;&gt;"",بيانات!A2192,"")</f>
        <v/>
      </c>
      <c r="B2192" s="90" t="str">
        <f>IF(بيانات!B2192&lt;&gt;"",بيانات!B2192,"")</f>
        <v/>
      </c>
      <c r="C2192" s="90" t="str">
        <f>IF(بيانات!B2192&lt;&gt;"",بيانات!C2192,"")</f>
        <v/>
      </c>
      <c r="D2192" s="91" t="str">
        <f>IF(بيانات!B2192&lt;&gt;"",بيانات!J2192,"")</f>
        <v/>
      </c>
      <c r="E2192" s="92"/>
      <c r="F2192" s="93" t="str">
        <f t="shared" si="34"/>
        <v/>
      </c>
      <c r="G2192" s="94"/>
      <c r="H2192" s="95" t="str">
        <f>IF(بيانات!B2192&lt;&gt;"",بيانات!K2192,"")</f>
        <v/>
      </c>
      <c r="I2192" s="95" t="str">
        <f>IF(بيانات!B2192&lt;&gt;"",بيانات!P2192,"")</f>
        <v/>
      </c>
    </row>
    <row r="2193" spans="1:9" ht="21.75" customHeight="1">
      <c r="A2193" s="82" t="str">
        <f>IF(بيانات!B2193&lt;&gt;"",بيانات!A2193,"")</f>
        <v/>
      </c>
      <c r="B2193" s="83" t="str">
        <f>IF(بيانات!B2193&lt;&gt;"",بيانات!B2193,"")</f>
        <v/>
      </c>
      <c r="C2193" s="83" t="str">
        <f>IF(بيانات!B2193&lt;&gt;"",بيانات!C2193,"")</f>
        <v/>
      </c>
      <c r="D2193" s="84" t="str">
        <f>IF(بيانات!B2193&lt;&gt;"",بيانات!J2193,"")</f>
        <v/>
      </c>
      <c r="E2193" s="85"/>
      <c r="F2193" s="86" t="str">
        <f t="shared" si="34"/>
        <v/>
      </c>
      <c r="G2193" s="87"/>
      <c r="H2193" s="88" t="str">
        <f>IF(بيانات!B2193&lt;&gt;"",بيانات!K2193,"")</f>
        <v/>
      </c>
      <c r="I2193" s="88" t="str">
        <f>IF(بيانات!B2193&lt;&gt;"",بيانات!P2193,"")</f>
        <v/>
      </c>
    </row>
    <row r="2194" spans="1:9" ht="21.75" customHeight="1">
      <c r="A2194" s="89" t="str">
        <f>IF(بيانات!B2194&lt;&gt;"",بيانات!A2194,"")</f>
        <v/>
      </c>
      <c r="B2194" s="90" t="str">
        <f>IF(بيانات!B2194&lt;&gt;"",بيانات!B2194,"")</f>
        <v/>
      </c>
      <c r="C2194" s="90" t="str">
        <f>IF(بيانات!B2194&lt;&gt;"",بيانات!C2194,"")</f>
        <v/>
      </c>
      <c r="D2194" s="91" t="str">
        <f>IF(بيانات!B2194&lt;&gt;"",بيانات!J2194,"")</f>
        <v/>
      </c>
      <c r="E2194" s="92"/>
      <c r="F2194" s="93" t="str">
        <f t="shared" si="34"/>
        <v/>
      </c>
      <c r="G2194" s="94"/>
      <c r="H2194" s="95" t="str">
        <f>IF(بيانات!B2194&lt;&gt;"",بيانات!K2194,"")</f>
        <v/>
      </c>
      <c r="I2194" s="95" t="str">
        <f>IF(بيانات!B2194&lt;&gt;"",بيانات!P2194,"")</f>
        <v/>
      </c>
    </row>
    <row r="2195" spans="1:9" ht="21.75" customHeight="1">
      <c r="A2195" s="82" t="str">
        <f>IF(بيانات!B2195&lt;&gt;"",بيانات!A2195,"")</f>
        <v/>
      </c>
      <c r="B2195" s="83" t="str">
        <f>IF(بيانات!B2195&lt;&gt;"",بيانات!B2195,"")</f>
        <v/>
      </c>
      <c r="C2195" s="83" t="str">
        <f>IF(بيانات!B2195&lt;&gt;"",بيانات!C2195,"")</f>
        <v/>
      </c>
      <c r="D2195" s="84" t="str">
        <f>IF(بيانات!B2195&lt;&gt;"",بيانات!J2195,"")</f>
        <v/>
      </c>
      <c r="E2195" s="85"/>
      <c r="F2195" s="86" t="str">
        <f t="shared" si="34"/>
        <v/>
      </c>
      <c r="G2195" s="87"/>
      <c r="H2195" s="88" t="str">
        <f>IF(بيانات!B2195&lt;&gt;"",بيانات!K2195,"")</f>
        <v/>
      </c>
      <c r="I2195" s="88" t="str">
        <f>IF(بيانات!B2195&lt;&gt;"",بيانات!P2195,"")</f>
        <v/>
      </c>
    </row>
    <row r="2196" spans="1:9" ht="21.75" customHeight="1">
      <c r="A2196" s="89" t="str">
        <f>IF(بيانات!B2196&lt;&gt;"",بيانات!A2196,"")</f>
        <v/>
      </c>
      <c r="B2196" s="90" t="str">
        <f>IF(بيانات!B2196&lt;&gt;"",بيانات!B2196,"")</f>
        <v/>
      </c>
      <c r="C2196" s="90" t="str">
        <f>IF(بيانات!B2196&lt;&gt;"",بيانات!C2196,"")</f>
        <v/>
      </c>
      <c r="D2196" s="91" t="str">
        <f>IF(بيانات!B2196&lt;&gt;"",بيانات!J2196,"")</f>
        <v/>
      </c>
      <c r="E2196" s="92"/>
      <c r="F2196" s="93" t="str">
        <f t="shared" si="34"/>
        <v/>
      </c>
      <c r="G2196" s="94"/>
      <c r="H2196" s="95" t="str">
        <f>IF(بيانات!B2196&lt;&gt;"",بيانات!K2196,"")</f>
        <v/>
      </c>
      <c r="I2196" s="95" t="str">
        <f>IF(بيانات!B2196&lt;&gt;"",بيانات!P2196,"")</f>
        <v/>
      </c>
    </row>
    <row r="2197" spans="1:9" ht="21.75" customHeight="1">
      <c r="A2197" s="82" t="str">
        <f>IF(بيانات!B2197&lt;&gt;"",بيانات!A2197,"")</f>
        <v/>
      </c>
      <c r="B2197" s="83" t="str">
        <f>IF(بيانات!B2197&lt;&gt;"",بيانات!B2197,"")</f>
        <v/>
      </c>
      <c r="C2197" s="83" t="str">
        <f>IF(بيانات!B2197&lt;&gt;"",بيانات!C2197,"")</f>
        <v/>
      </c>
      <c r="D2197" s="84" t="str">
        <f>IF(بيانات!B2197&lt;&gt;"",بيانات!J2197,"")</f>
        <v/>
      </c>
      <c r="E2197" s="85"/>
      <c r="F2197" s="86" t="str">
        <f t="shared" si="34"/>
        <v/>
      </c>
      <c r="G2197" s="87"/>
      <c r="H2197" s="88" t="str">
        <f>IF(بيانات!B2197&lt;&gt;"",بيانات!K2197,"")</f>
        <v/>
      </c>
      <c r="I2197" s="88" t="str">
        <f>IF(بيانات!B2197&lt;&gt;"",بيانات!P2197,"")</f>
        <v/>
      </c>
    </row>
    <row r="2198" spans="1:9" ht="21.75" customHeight="1">
      <c r="A2198" s="89" t="str">
        <f>IF(بيانات!B2198&lt;&gt;"",بيانات!A2198,"")</f>
        <v/>
      </c>
      <c r="B2198" s="90" t="str">
        <f>IF(بيانات!B2198&lt;&gt;"",بيانات!B2198,"")</f>
        <v/>
      </c>
      <c r="C2198" s="90" t="str">
        <f>IF(بيانات!B2198&lt;&gt;"",بيانات!C2198,"")</f>
        <v/>
      </c>
      <c r="D2198" s="91" t="str">
        <f>IF(بيانات!B2198&lt;&gt;"",بيانات!J2198,"")</f>
        <v/>
      </c>
      <c r="E2198" s="92"/>
      <c r="F2198" s="93" t="str">
        <f t="shared" si="34"/>
        <v/>
      </c>
      <c r="G2198" s="94"/>
      <c r="H2198" s="95" t="str">
        <f>IF(بيانات!B2198&lt;&gt;"",بيانات!K2198,"")</f>
        <v/>
      </c>
      <c r="I2198" s="95" t="str">
        <f>IF(بيانات!B2198&lt;&gt;"",بيانات!P2198,"")</f>
        <v/>
      </c>
    </row>
    <row r="2199" spans="1:9" ht="21.75" customHeight="1">
      <c r="A2199" s="82" t="str">
        <f>IF(بيانات!B2199&lt;&gt;"",بيانات!A2199,"")</f>
        <v/>
      </c>
      <c r="B2199" s="83" t="str">
        <f>IF(بيانات!B2199&lt;&gt;"",بيانات!B2199,"")</f>
        <v/>
      </c>
      <c r="C2199" s="83" t="str">
        <f>IF(بيانات!B2199&lt;&gt;"",بيانات!C2199,"")</f>
        <v/>
      </c>
      <c r="D2199" s="84" t="str">
        <f>IF(بيانات!B2199&lt;&gt;"",بيانات!J2199,"")</f>
        <v/>
      </c>
      <c r="E2199" s="85"/>
      <c r="F2199" s="86" t="str">
        <f t="shared" si="34"/>
        <v/>
      </c>
      <c r="G2199" s="87"/>
      <c r="H2199" s="88" t="str">
        <f>IF(بيانات!B2199&lt;&gt;"",بيانات!K2199,"")</f>
        <v/>
      </c>
      <c r="I2199" s="88" t="str">
        <f>IF(بيانات!B2199&lt;&gt;"",بيانات!P2199,"")</f>
        <v/>
      </c>
    </row>
    <row r="2200" spans="1:9" ht="21.75" customHeight="1">
      <c r="A2200" s="89" t="str">
        <f>IF(بيانات!B2200&lt;&gt;"",بيانات!A2200,"")</f>
        <v/>
      </c>
      <c r="B2200" s="90" t="str">
        <f>IF(بيانات!B2200&lt;&gt;"",بيانات!B2200,"")</f>
        <v/>
      </c>
      <c r="C2200" s="90" t="str">
        <f>IF(بيانات!B2200&lt;&gt;"",بيانات!C2200,"")</f>
        <v/>
      </c>
      <c r="D2200" s="91" t="str">
        <f>IF(بيانات!B2200&lt;&gt;"",بيانات!J2200,"")</f>
        <v/>
      </c>
      <c r="E2200" s="92"/>
      <c r="F2200" s="93" t="str">
        <f t="shared" si="34"/>
        <v/>
      </c>
      <c r="G2200" s="94"/>
      <c r="H2200" s="95" t="str">
        <f>IF(بيانات!B2200&lt;&gt;"",بيانات!K2200,"")</f>
        <v/>
      </c>
      <c r="I2200" s="95" t="str">
        <f>IF(بيانات!B2200&lt;&gt;"",بيانات!P2200,"")</f>
        <v/>
      </c>
    </row>
    <row r="2201" spans="1:9" ht="21.75" customHeight="1">
      <c r="A2201" s="82" t="str">
        <f>IF(بيانات!B2201&lt;&gt;"",بيانات!A2201,"")</f>
        <v/>
      </c>
      <c r="B2201" s="83" t="str">
        <f>IF(بيانات!B2201&lt;&gt;"",بيانات!B2201,"")</f>
        <v/>
      </c>
      <c r="C2201" s="83" t="str">
        <f>IF(بيانات!B2201&lt;&gt;"",بيانات!C2201,"")</f>
        <v/>
      </c>
      <c r="D2201" s="84" t="str">
        <f>IF(بيانات!B2201&lt;&gt;"",بيانات!J2201,"")</f>
        <v/>
      </c>
      <c r="E2201" s="85"/>
      <c r="F2201" s="86" t="str">
        <f t="shared" si="34"/>
        <v/>
      </c>
      <c r="G2201" s="87"/>
      <c r="H2201" s="88" t="str">
        <f>IF(بيانات!B2201&lt;&gt;"",بيانات!K2201,"")</f>
        <v/>
      </c>
      <c r="I2201" s="88" t="str">
        <f>IF(بيانات!B2201&lt;&gt;"",بيانات!P2201,"")</f>
        <v/>
      </c>
    </row>
    <row r="2202" spans="1:9" ht="21.75" customHeight="1">
      <c r="A2202" s="89" t="str">
        <f>IF(بيانات!B2202&lt;&gt;"",بيانات!A2202,"")</f>
        <v/>
      </c>
      <c r="B2202" s="90" t="str">
        <f>IF(بيانات!B2202&lt;&gt;"",بيانات!B2202,"")</f>
        <v/>
      </c>
      <c r="C2202" s="90" t="str">
        <f>IF(بيانات!B2202&lt;&gt;"",بيانات!C2202,"")</f>
        <v/>
      </c>
      <c r="D2202" s="91" t="str">
        <f>IF(بيانات!B2202&lt;&gt;"",بيانات!J2202,"")</f>
        <v/>
      </c>
      <c r="E2202" s="92"/>
      <c r="F2202" s="93" t="str">
        <f t="shared" si="34"/>
        <v/>
      </c>
      <c r="G2202" s="94"/>
      <c r="H2202" s="95" t="str">
        <f>IF(بيانات!B2202&lt;&gt;"",بيانات!K2202,"")</f>
        <v/>
      </c>
      <c r="I2202" s="95" t="str">
        <f>IF(بيانات!B2202&lt;&gt;"",بيانات!P2202,"")</f>
        <v/>
      </c>
    </row>
    <row r="2203" spans="1:9" ht="21.75" customHeight="1">
      <c r="A2203" s="82" t="str">
        <f>IF(بيانات!B2203&lt;&gt;"",بيانات!A2203,"")</f>
        <v/>
      </c>
      <c r="B2203" s="83" t="str">
        <f>IF(بيانات!B2203&lt;&gt;"",بيانات!B2203,"")</f>
        <v/>
      </c>
      <c r="C2203" s="83" t="str">
        <f>IF(بيانات!B2203&lt;&gt;"",بيانات!C2203,"")</f>
        <v/>
      </c>
      <c r="D2203" s="84" t="str">
        <f>IF(بيانات!B2203&lt;&gt;"",بيانات!J2203,"")</f>
        <v/>
      </c>
      <c r="E2203" s="85"/>
      <c r="F2203" s="86" t="str">
        <f t="shared" si="34"/>
        <v/>
      </c>
      <c r="G2203" s="87"/>
      <c r="H2203" s="88" t="str">
        <f>IF(بيانات!B2203&lt;&gt;"",بيانات!K2203,"")</f>
        <v/>
      </c>
      <c r="I2203" s="88" t="str">
        <f>IF(بيانات!B2203&lt;&gt;"",بيانات!P2203,"")</f>
        <v/>
      </c>
    </row>
    <row r="2204" spans="1:9" ht="21.75" customHeight="1">
      <c r="A2204" s="89" t="str">
        <f>IF(بيانات!B2204&lt;&gt;"",بيانات!A2204,"")</f>
        <v/>
      </c>
      <c r="B2204" s="90" t="str">
        <f>IF(بيانات!B2204&lt;&gt;"",بيانات!B2204,"")</f>
        <v/>
      </c>
      <c r="C2204" s="90" t="str">
        <f>IF(بيانات!B2204&lt;&gt;"",بيانات!C2204,"")</f>
        <v/>
      </c>
      <c r="D2204" s="91" t="str">
        <f>IF(بيانات!B2204&lt;&gt;"",بيانات!J2204,"")</f>
        <v/>
      </c>
      <c r="E2204" s="92"/>
      <c r="F2204" s="93" t="str">
        <f t="shared" si="34"/>
        <v/>
      </c>
      <c r="G2204" s="94"/>
      <c r="H2204" s="95" t="str">
        <f>IF(بيانات!B2204&lt;&gt;"",بيانات!K2204,"")</f>
        <v/>
      </c>
      <c r="I2204" s="95" t="str">
        <f>IF(بيانات!B2204&lt;&gt;"",بيانات!P2204,"")</f>
        <v/>
      </c>
    </row>
    <row r="2205" spans="1:9" ht="21.75" customHeight="1">
      <c r="A2205" s="82" t="str">
        <f>IF(بيانات!B2205&lt;&gt;"",بيانات!A2205,"")</f>
        <v/>
      </c>
      <c r="B2205" s="83" t="str">
        <f>IF(بيانات!B2205&lt;&gt;"",بيانات!B2205,"")</f>
        <v/>
      </c>
      <c r="C2205" s="83" t="str">
        <f>IF(بيانات!B2205&lt;&gt;"",بيانات!C2205,"")</f>
        <v/>
      </c>
      <c r="D2205" s="84" t="str">
        <f>IF(بيانات!B2205&lt;&gt;"",بيانات!J2205,"")</f>
        <v/>
      </c>
      <c r="E2205" s="85"/>
      <c r="F2205" s="86" t="str">
        <f t="shared" si="34"/>
        <v/>
      </c>
      <c r="G2205" s="87"/>
      <c r="H2205" s="88" t="str">
        <f>IF(بيانات!B2205&lt;&gt;"",بيانات!K2205,"")</f>
        <v/>
      </c>
      <c r="I2205" s="88" t="str">
        <f>IF(بيانات!B2205&lt;&gt;"",بيانات!P2205,"")</f>
        <v/>
      </c>
    </row>
    <row r="2206" spans="1:9" ht="21.75" customHeight="1">
      <c r="A2206" s="89" t="str">
        <f>IF(بيانات!B2206&lt;&gt;"",بيانات!A2206,"")</f>
        <v/>
      </c>
      <c r="B2206" s="90" t="str">
        <f>IF(بيانات!B2206&lt;&gt;"",بيانات!B2206,"")</f>
        <v/>
      </c>
      <c r="C2206" s="90" t="str">
        <f>IF(بيانات!B2206&lt;&gt;"",بيانات!C2206,"")</f>
        <v/>
      </c>
      <c r="D2206" s="91" t="str">
        <f>IF(بيانات!B2206&lt;&gt;"",بيانات!J2206,"")</f>
        <v/>
      </c>
      <c r="E2206" s="92"/>
      <c r="F2206" s="93" t="str">
        <f t="shared" si="34"/>
        <v/>
      </c>
      <c r="G2206" s="94"/>
      <c r="H2206" s="95" t="str">
        <f>IF(بيانات!B2206&lt;&gt;"",بيانات!K2206,"")</f>
        <v/>
      </c>
      <c r="I2206" s="95" t="str">
        <f>IF(بيانات!B2206&lt;&gt;"",بيانات!P2206,"")</f>
        <v/>
      </c>
    </row>
    <row r="2207" spans="1:9" ht="21.75" customHeight="1">
      <c r="A2207" s="82" t="str">
        <f>IF(بيانات!B2207&lt;&gt;"",بيانات!A2207,"")</f>
        <v/>
      </c>
      <c r="B2207" s="83" t="str">
        <f>IF(بيانات!B2207&lt;&gt;"",بيانات!B2207,"")</f>
        <v/>
      </c>
      <c r="C2207" s="83" t="str">
        <f>IF(بيانات!B2207&lt;&gt;"",بيانات!C2207,"")</f>
        <v/>
      </c>
      <c r="D2207" s="84" t="str">
        <f>IF(بيانات!B2207&lt;&gt;"",بيانات!J2207,"")</f>
        <v/>
      </c>
      <c r="E2207" s="85"/>
      <c r="F2207" s="86" t="str">
        <f t="shared" si="34"/>
        <v/>
      </c>
      <c r="G2207" s="87"/>
      <c r="H2207" s="88" t="str">
        <f>IF(بيانات!B2207&lt;&gt;"",بيانات!K2207,"")</f>
        <v/>
      </c>
      <c r="I2207" s="88" t="str">
        <f>IF(بيانات!B2207&lt;&gt;"",بيانات!P2207,"")</f>
        <v/>
      </c>
    </row>
    <row r="2208" spans="1:9" ht="21.75" customHeight="1">
      <c r="A2208" s="89" t="str">
        <f>IF(بيانات!B2208&lt;&gt;"",بيانات!A2208,"")</f>
        <v/>
      </c>
      <c r="B2208" s="90" t="str">
        <f>IF(بيانات!B2208&lt;&gt;"",بيانات!B2208,"")</f>
        <v/>
      </c>
      <c r="C2208" s="90" t="str">
        <f>IF(بيانات!B2208&lt;&gt;"",بيانات!C2208,"")</f>
        <v/>
      </c>
      <c r="D2208" s="91" t="str">
        <f>IF(بيانات!B2208&lt;&gt;"",بيانات!J2208,"")</f>
        <v/>
      </c>
      <c r="E2208" s="92"/>
      <c r="F2208" s="93" t="str">
        <f t="shared" si="34"/>
        <v/>
      </c>
      <c r="G2208" s="94"/>
      <c r="H2208" s="95" t="str">
        <f>IF(بيانات!B2208&lt;&gt;"",بيانات!K2208,"")</f>
        <v/>
      </c>
      <c r="I2208" s="95" t="str">
        <f>IF(بيانات!B2208&lt;&gt;"",بيانات!P2208,"")</f>
        <v/>
      </c>
    </row>
    <row r="2209" spans="1:9" ht="21.75" customHeight="1">
      <c r="A2209" s="82" t="str">
        <f>IF(بيانات!B2209&lt;&gt;"",بيانات!A2209,"")</f>
        <v/>
      </c>
      <c r="B2209" s="83" t="str">
        <f>IF(بيانات!B2209&lt;&gt;"",بيانات!B2209,"")</f>
        <v/>
      </c>
      <c r="C2209" s="83" t="str">
        <f>IF(بيانات!B2209&lt;&gt;"",بيانات!C2209,"")</f>
        <v/>
      </c>
      <c r="D2209" s="84" t="str">
        <f>IF(بيانات!B2209&lt;&gt;"",بيانات!J2209,"")</f>
        <v/>
      </c>
      <c r="E2209" s="85"/>
      <c r="F2209" s="86" t="str">
        <f t="shared" si="34"/>
        <v/>
      </c>
      <c r="G2209" s="87"/>
      <c r="H2209" s="88" t="str">
        <f>IF(بيانات!B2209&lt;&gt;"",بيانات!K2209,"")</f>
        <v/>
      </c>
      <c r="I2209" s="88" t="str">
        <f>IF(بيانات!B2209&lt;&gt;"",بيانات!P2209,"")</f>
        <v/>
      </c>
    </row>
    <row r="2210" spans="1:9" ht="21.75" customHeight="1">
      <c r="A2210" s="89" t="str">
        <f>IF(بيانات!B2210&lt;&gt;"",بيانات!A2210,"")</f>
        <v/>
      </c>
      <c r="B2210" s="90" t="str">
        <f>IF(بيانات!B2210&lt;&gt;"",بيانات!B2210,"")</f>
        <v/>
      </c>
      <c r="C2210" s="90" t="str">
        <f>IF(بيانات!B2210&lt;&gt;"",بيانات!C2210,"")</f>
        <v/>
      </c>
      <c r="D2210" s="91" t="str">
        <f>IF(بيانات!B2210&lt;&gt;"",بيانات!J2210,"")</f>
        <v/>
      </c>
      <c r="E2210" s="92"/>
      <c r="F2210" s="93" t="str">
        <f t="shared" si="34"/>
        <v/>
      </c>
      <c r="G2210" s="94"/>
      <c r="H2210" s="95" t="str">
        <f>IF(بيانات!B2210&lt;&gt;"",بيانات!K2210,"")</f>
        <v/>
      </c>
      <c r="I2210" s="95" t="str">
        <f>IF(بيانات!B2210&lt;&gt;"",بيانات!P2210,"")</f>
        <v/>
      </c>
    </row>
    <row r="2211" spans="1:9" ht="21.75" customHeight="1">
      <c r="A2211" s="82" t="str">
        <f>IF(بيانات!B2211&lt;&gt;"",بيانات!A2211,"")</f>
        <v/>
      </c>
      <c r="B2211" s="83" t="str">
        <f>IF(بيانات!B2211&lt;&gt;"",بيانات!B2211,"")</f>
        <v/>
      </c>
      <c r="C2211" s="83" t="str">
        <f>IF(بيانات!B2211&lt;&gt;"",بيانات!C2211,"")</f>
        <v/>
      </c>
      <c r="D2211" s="84" t="str">
        <f>IF(بيانات!B2211&lt;&gt;"",بيانات!J2211,"")</f>
        <v/>
      </c>
      <c r="E2211" s="85"/>
      <c r="F2211" s="86" t="str">
        <f t="shared" si="34"/>
        <v/>
      </c>
      <c r="G2211" s="87"/>
      <c r="H2211" s="88" t="str">
        <f>IF(بيانات!B2211&lt;&gt;"",بيانات!K2211,"")</f>
        <v/>
      </c>
      <c r="I2211" s="88" t="str">
        <f>IF(بيانات!B2211&lt;&gt;"",بيانات!P2211,"")</f>
        <v/>
      </c>
    </row>
    <row r="2212" spans="1:9" ht="21.75" customHeight="1">
      <c r="A2212" s="89" t="str">
        <f>IF(بيانات!B2212&lt;&gt;"",بيانات!A2212,"")</f>
        <v/>
      </c>
      <c r="B2212" s="90" t="str">
        <f>IF(بيانات!B2212&lt;&gt;"",بيانات!B2212,"")</f>
        <v/>
      </c>
      <c r="C2212" s="90" t="str">
        <f>IF(بيانات!B2212&lt;&gt;"",بيانات!C2212,"")</f>
        <v/>
      </c>
      <c r="D2212" s="91" t="str">
        <f>IF(بيانات!B2212&lt;&gt;"",بيانات!J2212,"")</f>
        <v/>
      </c>
      <c r="E2212" s="92"/>
      <c r="F2212" s="93" t="str">
        <f t="shared" si="34"/>
        <v/>
      </c>
      <c r="G2212" s="94"/>
      <c r="H2212" s="95" t="str">
        <f>IF(بيانات!B2212&lt;&gt;"",بيانات!K2212,"")</f>
        <v/>
      </c>
      <c r="I2212" s="95" t="str">
        <f>IF(بيانات!B2212&lt;&gt;"",بيانات!P2212,"")</f>
        <v/>
      </c>
    </row>
    <row r="2213" spans="1:9" ht="21.75" customHeight="1">
      <c r="A2213" s="82" t="str">
        <f>IF(بيانات!B2213&lt;&gt;"",بيانات!A2213,"")</f>
        <v/>
      </c>
      <c r="B2213" s="83" t="str">
        <f>IF(بيانات!B2213&lt;&gt;"",بيانات!B2213,"")</f>
        <v/>
      </c>
      <c r="C2213" s="83" t="str">
        <f>IF(بيانات!B2213&lt;&gt;"",بيانات!C2213,"")</f>
        <v/>
      </c>
      <c r="D2213" s="84" t="str">
        <f>IF(بيانات!B2213&lt;&gt;"",بيانات!J2213,"")</f>
        <v/>
      </c>
      <c r="E2213" s="85"/>
      <c r="F2213" s="86" t="str">
        <f t="shared" si="34"/>
        <v/>
      </c>
      <c r="G2213" s="87"/>
      <c r="H2213" s="88" t="str">
        <f>IF(بيانات!B2213&lt;&gt;"",بيانات!K2213,"")</f>
        <v/>
      </c>
      <c r="I2213" s="88" t="str">
        <f>IF(بيانات!B2213&lt;&gt;"",بيانات!P2213,"")</f>
        <v/>
      </c>
    </row>
    <row r="2214" spans="1:9" ht="21.75" customHeight="1">
      <c r="A2214" s="89" t="str">
        <f>IF(بيانات!B2214&lt;&gt;"",بيانات!A2214,"")</f>
        <v/>
      </c>
      <c r="B2214" s="90" t="str">
        <f>IF(بيانات!B2214&lt;&gt;"",بيانات!B2214,"")</f>
        <v/>
      </c>
      <c r="C2214" s="90" t="str">
        <f>IF(بيانات!B2214&lt;&gt;"",بيانات!C2214,"")</f>
        <v/>
      </c>
      <c r="D2214" s="91" t="str">
        <f>IF(بيانات!B2214&lt;&gt;"",بيانات!J2214,"")</f>
        <v/>
      </c>
      <c r="E2214" s="92"/>
      <c r="F2214" s="93" t="str">
        <f t="shared" si="34"/>
        <v/>
      </c>
      <c r="G2214" s="94"/>
      <c r="H2214" s="95" t="str">
        <f>IF(بيانات!B2214&lt;&gt;"",بيانات!K2214,"")</f>
        <v/>
      </c>
      <c r="I2214" s="95" t="str">
        <f>IF(بيانات!B2214&lt;&gt;"",بيانات!P2214,"")</f>
        <v/>
      </c>
    </row>
    <row r="2215" spans="1:9" ht="21.75" customHeight="1">
      <c r="A2215" s="82" t="str">
        <f>IF(بيانات!B2215&lt;&gt;"",بيانات!A2215,"")</f>
        <v/>
      </c>
      <c r="B2215" s="83" t="str">
        <f>IF(بيانات!B2215&lt;&gt;"",بيانات!B2215,"")</f>
        <v/>
      </c>
      <c r="C2215" s="83" t="str">
        <f>IF(بيانات!B2215&lt;&gt;"",بيانات!C2215,"")</f>
        <v/>
      </c>
      <c r="D2215" s="84" t="str">
        <f>IF(بيانات!B2215&lt;&gt;"",بيانات!J2215,"")</f>
        <v/>
      </c>
      <c r="E2215" s="85"/>
      <c r="F2215" s="86" t="str">
        <f t="shared" si="34"/>
        <v/>
      </c>
      <c r="G2215" s="87"/>
      <c r="H2215" s="88" t="str">
        <f>IF(بيانات!B2215&lt;&gt;"",بيانات!K2215,"")</f>
        <v/>
      </c>
      <c r="I2215" s="88" t="str">
        <f>IF(بيانات!B2215&lt;&gt;"",بيانات!P2215,"")</f>
        <v/>
      </c>
    </row>
    <row r="2216" spans="1:9" ht="21.75" customHeight="1">
      <c r="A2216" s="89" t="str">
        <f>IF(بيانات!B2216&lt;&gt;"",بيانات!A2216,"")</f>
        <v/>
      </c>
      <c r="B2216" s="90" t="str">
        <f>IF(بيانات!B2216&lt;&gt;"",بيانات!B2216,"")</f>
        <v/>
      </c>
      <c r="C2216" s="90" t="str">
        <f>IF(بيانات!B2216&lt;&gt;"",بيانات!C2216,"")</f>
        <v/>
      </c>
      <c r="D2216" s="91" t="str">
        <f>IF(بيانات!B2216&lt;&gt;"",بيانات!J2216,"")</f>
        <v/>
      </c>
      <c r="E2216" s="92"/>
      <c r="F2216" s="93" t="str">
        <f t="shared" si="34"/>
        <v/>
      </c>
      <c r="G2216" s="94"/>
      <c r="H2216" s="95" t="str">
        <f>IF(بيانات!B2216&lt;&gt;"",بيانات!K2216,"")</f>
        <v/>
      </c>
      <c r="I2216" s="95" t="str">
        <f>IF(بيانات!B2216&lt;&gt;"",بيانات!P2216,"")</f>
        <v/>
      </c>
    </row>
    <row r="2217" spans="1:9" ht="21.75" customHeight="1">
      <c r="A2217" s="82" t="str">
        <f>IF(بيانات!B2217&lt;&gt;"",بيانات!A2217,"")</f>
        <v/>
      </c>
      <c r="B2217" s="83" t="str">
        <f>IF(بيانات!B2217&lt;&gt;"",بيانات!B2217,"")</f>
        <v/>
      </c>
      <c r="C2217" s="83" t="str">
        <f>IF(بيانات!B2217&lt;&gt;"",بيانات!C2217,"")</f>
        <v/>
      </c>
      <c r="D2217" s="84" t="str">
        <f>IF(بيانات!B2217&lt;&gt;"",بيانات!J2217,"")</f>
        <v/>
      </c>
      <c r="E2217" s="85"/>
      <c r="F2217" s="86" t="str">
        <f t="shared" si="34"/>
        <v/>
      </c>
      <c r="G2217" s="87"/>
      <c r="H2217" s="88" t="str">
        <f>IF(بيانات!B2217&lt;&gt;"",بيانات!K2217,"")</f>
        <v/>
      </c>
      <c r="I2217" s="88" t="str">
        <f>IF(بيانات!B2217&lt;&gt;"",بيانات!P2217,"")</f>
        <v/>
      </c>
    </row>
    <row r="2218" spans="1:9" ht="21.75" customHeight="1">
      <c r="A2218" s="89" t="str">
        <f>IF(بيانات!B2218&lt;&gt;"",بيانات!A2218,"")</f>
        <v/>
      </c>
      <c r="B2218" s="90" t="str">
        <f>IF(بيانات!B2218&lt;&gt;"",بيانات!B2218,"")</f>
        <v/>
      </c>
      <c r="C2218" s="90" t="str">
        <f>IF(بيانات!B2218&lt;&gt;"",بيانات!C2218,"")</f>
        <v/>
      </c>
      <c r="D2218" s="91" t="str">
        <f>IF(بيانات!B2218&lt;&gt;"",بيانات!J2218,"")</f>
        <v/>
      </c>
      <c r="E2218" s="92"/>
      <c r="F2218" s="93" t="str">
        <f t="shared" si="34"/>
        <v/>
      </c>
      <c r="G2218" s="94"/>
      <c r="H2218" s="95" t="str">
        <f>IF(بيانات!B2218&lt;&gt;"",بيانات!K2218,"")</f>
        <v/>
      </c>
      <c r="I2218" s="95" t="str">
        <f>IF(بيانات!B2218&lt;&gt;"",بيانات!P2218,"")</f>
        <v/>
      </c>
    </row>
    <row r="2219" spans="1:9" ht="21.75" customHeight="1">
      <c r="A2219" s="82" t="str">
        <f>IF(بيانات!B2219&lt;&gt;"",بيانات!A2219,"")</f>
        <v/>
      </c>
      <c r="B2219" s="83" t="str">
        <f>IF(بيانات!B2219&lt;&gt;"",بيانات!B2219,"")</f>
        <v/>
      </c>
      <c r="C2219" s="83" t="str">
        <f>IF(بيانات!B2219&lt;&gt;"",بيانات!C2219,"")</f>
        <v/>
      </c>
      <c r="D2219" s="84" t="str">
        <f>IF(بيانات!B2219&lt;&gt;"",بيانات!J2219,"")</f>
        <v/>
      </c>
      <c r="E2219" s="85"/>
      <c r="F2219" s="86" t="str">
        <f t="shared" si="34"/>
        <v/>
      </c>
      <c r="G2219" s="87"/>
      <c r="H2219" s="88" t="str">
        <f>IF(بيانات!B2219&lt;&gt;"",بيانات!K2219,"")</f>
        <v/>
      </c>
      <c r="I2219" s="88" t="str">
        <f>IF(بيانات!B2219&lt;&gt;"",بيانات!P2219,"")</f>
        <v/>
      </c>
    </row>
    <row r="2220" spans="1:9" ht="21.75" customHeight="1">
      <c r="A2220" s="89" t="str">
        <f>IF(بيانات!B2220&lt;&gt;"",بيانات!A2220,"")</f>
        <v/>
      </c>
      <c r="B2220" s="90" t="str">
        <f>IF(بيانات!B2220&lt;&gt;"",بيانات!B2220,"")</f>
        <v/>
      </c>
      <c r="C2220" s="90" t="str">
        <f>IF(بيانات!B2220&lt;&gt;"",بيانات!C2220,"")</f>
        <v/>
      </c>
      <c r="D2220" s="91" t="str">
        <f>IF(بيانات!B2220&lt;&gt;"",بيانات!J2220,"")</f>
        <v/>
      </c>
      <c r="E2220" s="92"/>
      <c r="F2220" s="93" t="str">
        <f t="shared" si="34"/>
        <v/>
      </c>
      <c r="G2220" s="94"/>
      <c r="H2220" s="95" t="str">
        <f>IF(بيانات!B2220&lt;&gt;"",بيانات!K2220,"")</f>
        <v/>
      </c>
      <c r="I2220" s="95" t="str">
        <f>IF(بيانات!B2220&lt;&gt;"",بيانات!P2220,"")</f>
        <v/>
      </c>
    </row>
    <row r="2221" spans="1:9" ht="21.75" customHeight="1">
      <c r="A2221" s="82" t="str">
        <f>IF(بيانات!B2221&lt;&gt;"",بيانات!A2221,"")</f>
        <v/>
      </c>
      <c r="B2221" s="83" t="str">
        <f>IF(بيانات!B2221&lt;&gt;"",بيانات!B2221,"")</f>
        <v/>
      </c>
      <c r="C2221" s="83" t="str">
        <f>IF(بيانات!B2221&lt;&gt;"",بيانات!C2221,"")</f>
        <v/>
      </c>
      <c r="D2221" s="84" t="str">
        <f>IF(بيانات!B2221&lt;&gt;"",بيانات!J2221,"")</f>
        <v/>
      </c>
      <c r="E2221" s="85"/>
      <c r="F2221" s="86" t="str">
        <f t="shared" si="34"/>
        <v/>
      </c>
      <c r="G2221" s="87"/>
      <c r="H2221" s="88" t="str">
        <f>IF(بيانات!B2221&lt;&gt;"",بيانات!K2221,"")</f>
        <v/>
      </c>
      <c r="I2221" s="88" t="str">
        <f>IF(بيانات!B2221&lt;&gt;"",بيانات!P2221,"")</f>
        <v/>
      </c>
    </row>
    <row r="2222" spans="1:9" ht="21.75" customHeight="1">
      <c r="A2222" s="89" t="str">
        <f>IF(بيانات!B2222&lt;&gt;"",بيانات!A2222,"")</f>
        <v/>
      </c>
      <c r="B2222" s="90" t="str">
        <f>IF(بيانات!B2222&lt;&gt;"",بيانات!B2222,"")</f>
        <v/>
      </c>
      <c r="C2222" s="90" t="str">
        <f>IF(بيانات!B2222&lt;&gt;"",بيانات!C2222,"")</f>
        <v/>
      </c>
      <c r="D2222" s="91" t="str">
        <f>IF(بيانات!B2222&lt;&gt;"",بيانات!J2222,"")</f>
        <v/>
      </c>
      <c r="E2222" s="92"/>
      <c r="F2222" s="93" t="str">
        <f t="shared" si="34"/>
        <v/>
      </c>
      <c r="G2222" s="94"/>
      <c r="H2222" s="95" t="str">
        <f>IF(بيانات!B2222&lt;&gt;"",بيانات!K2222,"")</f>
        <v/>
      </c>
      <c r="I2222" s="95" t="str">
        <f>IF(بيانات!B2222&lt;&gt;"",بيانات!P2222,"")</f>
        <v/>
      </c>
    </row>
    <row r="2223" spans="1:9" ht="21.75" customHeight="1">
      <c r="A2223" s="82" t="str">
        <f>IF(بيانات!B2223&lt;&gt;"",بيانات!A2223,"")</f>
        <v/>
      </c>
      <c r="B2223" s="83" t="str">
        <f>IF(بيانات!B2223&lt;&gt;"",بيانات!B2223,"")</f>
        <v/>
      </c>
      <c r="C2223" s="83" t="str">
        <f>IF(بيانات!B2223&lt;&gt;"",بيانات!C2223,"")</f>
        <v/>
      </c>
      <c r="D2223" s="84" t="str">
        <f>IF(بيانات!B2223&lt;&gt;"",بيانات!J2223,"")</f>
        <v/>
      </c>
      <c r="E2223" s="85"/>
      <c r="F2223" s="86" t="str">
        <f t="shared" si="34"/>
        <v/>
      </c>
      <c r="G2223" s="87"/>
      <c r="H2223" s="88" t="str">
        <f>IF(بيانات!B2223&lt;&gt;"",بيانات!K2223,"")</f>
        <v/>
      </c>
      <c r="I2223" s="88" t="str">
        <f>IF(بيانات!B2223&lt;&gt;"",بيانات!P2223,"")</f>
        <v/>
      </c>
    </row>
    <row r="2224" spans="1:9" ht="21.75" customHeight="1">
      <c r="A2224" s="89" t="str">
        <f>IF(بيانات!B2224&lt;&gt;"",بيانات!A2224,"")</f>
        <v/>
      </c>
      <c r="B2224" s="90" t="str">
        <f>IF(بيانات!B2224&lt;&gt;"",بيانات!B2224,"")</f>
        <v/>
      </c>
      <c r="C2224" s="90" t="str">
        <f>IF(بيانات!B2224&lt;&gt;"",بيانات!C2224,"")</f>
        <v/>
      </c>
      <c r="D2224" s="91" t="str">
        <f>IF(بيانات!B2224&lt;&gt;"",بيانات!J2224,"")</f>
        <v/>
      </c>
      <c r="E2224" s="92"/>
      <c r="F2224" s="93" t="str">
        <f t="shared" si="34"/>
        <v/>
      </c>
      <c r="G2224" s="94"/>
      <c r="H2224" s="95" t="str">
        <f>IF(بيانات!B2224&lt;&gt;"",بيانات!K2224,"")</f>
        <v/>
      </c>
      <c r="I2224" s="95" t="str">
        <f>IF(بيانات!B2224&lt;&gt;"",بيانات!P2224,"")</f>
        <v/>
      </c>
    </row>
    <row r="2225" spans="1:9" ht="21.75" customHeight="1">
      <c r="A2225" s="82" t="str">
        <f>IF(بيانات!B2225&lt;&gt;"",بيانات!A2225,"")</f>
        <v/>
      </c>
      <c r="B2225" s="83" t="str">
        <f>IF(بيانات!B2225&lt;&gt;"",بيانات!B2225,"")</f>
        <v/>
      </c>
      <c r="C2225" s="83" t="str">
        <f>IF(بيانات!B2225&lt;&gt;"",بيانات!C2225,"")</f>
        <v/>
      </c>
      <c r="D2225" s="84" t="str">
        <f>IF(بيانات!B2225&lt;&gt;"",بيانات!J2225,"")</f>
        <v/>
      </c>
      <c r="E2225" s="85"/>
      <c r="F2225" s="86" t="str">
        <f t="shared" si="34"/>
        <v/>
      </c>
      <c r="G2225" s="87"/>
      <c r="H2225" s="88" t="str">
        <f>IF(بيانات!B2225&lt;&gt;"",بيانات!K2225,"")</f>
        <v/>
      </c>
      <c r="I2225" s="88" t="str">
        <f>IF(بيانات!B2225&lt;&gt;"",بيانات!P2225,"")</f>
        <v/>
      </c>
    </row>
    <row r="2226" spans="1:9" ht="21.75" customHeight="1">
      <c r="A2226" s="89" t="str">
        <f>IF(بيانات!B2226&lt;&gt;"",بيانات!A2226,"")</f>
        <v/>
      </c>
      <c r="B2226" s="90" t="str">
        <f>IF(بيانات!B2226&lt;&gt;"",بيانات!B2226,"")</f>
        <v/>
      </c>
      <c r="C2226" s="90" t="str">
        <f>IF(بيانات!B2226&lt;&gt;"",بيانات!C2226,"")</f>
        <v/>
      </c>
      <c r="D2226" s="91" t="str">
        <f>IF(بيانات!B2226&lt;&gt;"",بيانات!J2226,"")</f>
        <v/>
      </c>
      <c r="E2226" s="92"/>
      <c r="F2226" s="93" t="str">
        <f t="shared" si="34"/>
        <v/>
      </c>
      <c r="G2226" s="94"/>
      <c r="H2226" s="95" t="str">
        <f>IF(بيانات!B2226&lt;&gt;"",بيانات!K2226,"")</f>
        <v/>
      </c>
      <c r="I2226" s="95" t="str">
        <f>IF(بيانات!B2226&lt;&gt;"",بيانات!P2226,"")</f>
        <v/>
      </c>
    </row>
    <row r="2227" spans="1:9" ht="21.75" customHeight="1">
      <c r="A2227" s="82" t="str">
        <f>IF(بيانات!B2227&lt;&gt;"",بيانات!A2227,"")</f>
        <v/>
      </c>
      <c r="B2227" s="83" t="str">
        <f>IF(بيانات!B2227&lt;&gt;"",بيانات!B2227,"")</f>
        <v/>
      </c>
      <c r="C2227" s="83" t="str">
        <f>IF(بيانات!B2227&lt;&gt;"",بيانات!C2227,"")</f>
        <v/>
      </c>
      <c r="D2227" s="84" t="str">
        <f>IF(بيانات!B2227&lt;&gt;"",بيانات!J2227,"")</f>
        <v/>
      </c>
      <c r="E2227" s="85"/>
      <c r="F2227" s="86" t="str">
        <f t="shared" si="34"/>
        <v/>
      </c>
      <c r="G2227" s="87"/>
      <c r="H2227" s="88" t="str">
        <f>IF(بيانات!B2227&lt;&gt;"",بيانات!K2227,"")</f>
        <v/>
      </c>
      <c r="I2227" s="88" t="str">
        <f>IF(بيانات!B2227&lt;&gt;"",بيانات!P2227,"")</f>
        <v/>
      </c>
    </row>
    <row r="2228" spans="1:9" ht="21.75" customHeight="1">
      <c r="A2228" s="89" t="str">
        <f>IF(بيانات!B2228&lt;&gt;"",بيانات!A2228,"")</f>
        <v/>
      </c>
      <c r="B2228" s="90" t="str">
        <f>IF(بيانات!B2228&lt;&gt;"",بيانات!B2228,"")</f>
        <v/>
      </c>
      <c r="C2228" s="90" t="str">
        <f>IF(بيانات!B2228&lt;&gt;"",بيانات!C2228,"")</f>
        <v/>
      </c>
      <c r="D2228" s="91" t="str">
        <f>IF(بيانات!B2228&lt;&gt;"",بيانات!J2228,"")</f>
        <v/>
      </c>
      <c r="E2228" s="92"/>
      <c r="F2228" s="93" t="str">
        <f t="shared" si="34"/>
        <v/>
      </c>
      <c r="G2228" s="94"/>
      <c r="H2228" s="95" t="str">
        <f>IF(بيانات!B2228&lt;&gt;"",بيانات!K2228,"")</f>
        <v/>
      </c>
      <c r="I2228" s="95" t="str">
        <f>IF(بيانات!B2228&lt;&gt;"",بيانات!P2228,"")</f>
        <v/>
      </c>
    </row>
    <row r="2229" spans="1:9" ht="21.75" customHeight="1">
      <c r="A2229" s="82" t="str">
        <f>IF(بيانات!B2229&lt;&gt;"",بيانات!A2229,"")</f>
        <v/>
      </c>
      <c r="B2229" s="83" t="str">
        <f>IF(بيانات!B2229&lt;&gt;"",بيانات!B2229,"")</f>
        <v/>
      </c>
      <c r="C2229" s="83" t="str">
        <f>IF(بيانات!B2229&lt;&gt;"",بيانات!C2229,"")</f>
        <v/>
      </c>
      <c r="D2229" s="84" t="str">
        <f>IF(بيانات!B2229&lt;&gt;"",بيانات!J2229,"")</f>
        <v/>
      </c>
      <c r="E2229" s="85"/>
      <c r="F2229" s="86" t="str">
        <f t="shared" si="34"/>
        <v/>
      </c>
      <c r="G2229" s="87"/>
      <c r="H2229" s="88" t="str">
        <f>IF(بيانات!B2229&lt;&gt;"",بيانات!K2229,"")</f>
        <v/>
      </c>
      <c r="I2229" s="88" t="str">
        <f>IF(بيانات!B2229&lt;&gt;"",بيانات!P2229,"")</f>
        <v/>
      </c>
    </row>
    <row r="2230" spans="1:9" ht="21.75" customHeight="1">
      <c r="A2230" s="89" t="str">
        <f>IF(بيانات!B2230&lt;&gt;"",بيانات!A2230,"")</f>
        <v/>
      </c>
      <c r="B2230" s="90" t="str">
        <f>IF(بيانات!B2230&lt;&gt;"",بيانات!B2230,"")</f>
        <v/>
      </c>
      <c r="C2230" s="90" t="str">
        <f>IF(بيانات!B2230&lt;&gt;"",بيانات!C2230,"")</f>
        <v/>
      </c>
      <c r="D2230" s="91" t="str">
        <f>IF(بيانات!B2230&lt;&gt;"",بيانات!J2230,"")</f>
        <v/>
      </c>
      <c r="E2230" s="92"/>
      <c r="F2230" s="93" t="str">
        <f t="shared" si="34"/>
        <v/>
      </c>
      <c r="G2230" s="94"/>
      <c r="H2230" s="95" t="str">
        <f>IF(بيانات!B2230&lt;&gt;"",بيانات!K2230,"")</f>
        <v/>
      </c>
      <c r="I2230" s="95" t="str">
        <f>IF(بيانات!B2230&lt;&gt;"",بيانات!P2230,"")</f>
        <v/>
      </c>
    </row>
    <row r="2231" spans="1:9" ht="21.75" customHeight="1">
      <c r="A2231" s="82" t="str">
        <f>IF(بيانات!B2231&lt;&gt;"",بيانات!A2231,"")</f>
        <v/>
      </c>
      <c r="B2231" s="83" t="str">
        <f>IF(بيانات!B2231&lt;&gt;"",بيانات!B2231,"")</f>
        <v/>
      </c>
      <c r="C2231" s="83" t="str">
        <f>IF(بيانات!B2231&lt;&gt;"",بيانات!C2231,"")</f>
        <v/>
      </c>
      <c r="D2231" s="84" t="str">
        <f>IF(بيانات!B2231&lt;&gt;"",بيانات!J2231,"")</f>
        <v/>
      </c>
      <c r="E2231" s="85"/>
      <c r="F2231" s="86" t="str">
        <f t="shared" si="34"/>
        <v/>
      </c>
      <c r="G2231" s="87"/>
      <c r="H2231" s="88" t="str">
        <f>IF(بيانات!B2231&lt;&gt;"",بيانات!K2231,"")</f>
        <v/>
      </c>
      <c r="I2231" s="88" t="str">
        <f>IF(بيانات!B2231&lt;&gt;"",بيانات!P2231,"")</f>
        <v/>
      </c>
    </row>
    <row r="2232" spans="1:9" ht="21.75" customHeight="1">
      <c r="A2232" s="89" t="str">
        <f>IF(بيانات!B2232&lt;&gt;"",بيانات!A2232,"")</f>
        <v/>
      </c>
      <c r="B2232" s="90" t="str">
        <f>IF(بيانات!B2232&lt;&gt;"",بيانات!B2232,"")</f>
        <v/>
      </c>
      <c r="C2232" s="90" t="str">
        <f>IF(بيانات!B2232&lt;&gt;"",بيانات!C2232,"")</f>
        <v/>
      </c>
      <c r="D2232" s="91" t="str">
        <f>IF(بيانات!B2232&lt;&gt;"",بيانات!J2232,"")</f>
        <v/>
      </c>
      <c r="E2232" s="92"/>
      <c r="F2232" s="93" t="str">
        <f t="shared" si="34"/>
        <v/>
      </c>
      <c r="G2232" s="94"/>
      <c r="H2232" s="95" t="str">
        <f>IF(بيانات!B2232&lt;&gt;"",بيانات!K2232,"")</f>
        <v/>
      </c>
      <c r="I2232" s="95" t="str">
        <f>IF(بيانات!B2232&lt;&gt;"",بيانات!P2232,"")</f>
        <v/>
      </c>
    </row>
    <row r="2233" spans="1:9" ht="21.75" customHeight="1">
      <c r="A2233" s="82" t="str">
        <f>IF(بيانات!B2233&lt;&gt;"",بيانات!A2233,"")</f>
        <v/>
      </c>
      <c r="B2233" s="83" t="str">
        <f>IF(بيانات!B2233&lt;&gt;"",بيانات!B2233,"")</f>
        <v/>
      </c>
      <c r="C2233" s="83" t="str">
        <f>IF(بيانات!B2233&lt;&gt;"",بيانات!C2233,"")</f>
        <v/>
      </c>
      <c r="D2233" s="84" t="str">
        <f>IF(بيانات!B2233&lt;&gt;"",بيانات!J2233,"")</f>
        <v/>
      </c>
      <c r="E2233" s="85"/>
      <c r="F2233" s="86" t="str">
        <f t="shared" si="34"/>
        <v/>
      </c>
      <c r="G2233" s="87"/>
      <c r="H2233" s="88" t="str">
        <f>IF(بيانات!B2233&lt;&gt;"",بيانات!K2233,"")</f>
        <v/>
      </c>
      <c r="I2233" s="88" t="str">
        <f>IF(بيانات!B2233&lt;&gt;"",بيانات!P2233,"")</f>
        <v/>
      </c>
    </row>
    <row r="2234" spans="1:9" ht="21.75" customHeight="1">
      <c r="A2234" s="89" t="str">
        <f>IF(بيانات!B2234&lt;&gt;"",بيانات!A2234,"")</f>
        <v/>
      </c>
      <c r="B2234" s="90" t="str">
        <f>IF(بيانات!B2234&lt;&gt;"",بيانات!B2234,"")</f>
        <v/>
      </c>
      <c r="C2234" s="90" t="str">
        <f>IF(بيانات!B2234&lt;&gt;"",بيانات!C2234,"")</f>
        <v/>
      </c>
      <c r="D2234" s="91" t="str">
        <f>IF(بيانات!B2234&lt;&gt;"",بيانات!J2234,"")</f>
        <v/>
      </c>
      <c r="E2234" s="92"/>
      <c r="F2234" s="93" t="str">
        <f t="shared" si="34"/>
        <v/>
      </c>
      <c r="G2234" s="94"/>
      <c r="H2234" s="95" t="str">
        <f>IF(بيانات!B2234&lt;&gt;"",بيانات!K2234,"")</f>
        <v/>
      </c>
      <c r="I2234" s="95" t="str">
        <f>IF(بيانات!B2234&lt;&gt;"",بيانات!P2234,"")</f>
        <v/>
      </c>
    </row>
    <row r="2235" spans="1:9" ht="21.75" customHeight="1">
      <c r="A2235" s="82" t="str">
        <f>IF(بيانات!B2235&lt;&gt;"",بيانات!A2235,"")</f>
        <v/>
      </c>
      <c r="B2235" s="83" t="str">
        <f>IF(بيانات!B2235&lt;&gt;"",بيانات!B2235,"")</f>
        <v/>
      </c>
      <c r="C2235" s="83" t="str">
        <f>IF(بيانات!B2235&lt;&gt;"",بيانات!C2235,"")</f>
        <v/>
      </c>
      <c r="D2235" s="84" t="str">
        <f>IF(بيانات!B2235&lt;&gt;"",بيانات!J2235,"")</f>
        <v/>
      </c>
      <c r="E2235" s="85"/>
      <c r="F2235" s="86" t="str">
        <f t="shared" si="34"/>
        <v/>
      </c>
      <c r="G2235" s="87"/>
      <c r="H2235" s="88" t="str">
        <f>IF(بيانات!B2235&lt;&gt;"",بيانات!K2235,"")</f>
        <v/>
      </c>
      <c r="I2235" s="88" t="str">
        <f>IF(بيانات!B2235&lt;&gt;"",بيانات!P2235,"")</f>
        <v/>
      </c>
    </row>
    <row r="2236" spans="1:9" ht="21.75" customHeight="1">
      <c r="A2236" s="89" t="str">
        <f>IF(بيانات!B2236&lt;&gt;"",بيانات!A2236,"")</f>
        <v/>
      </c>
      <c r="B2236" s="90" t="str">
        <f>IF(بيانات!B2236&lt;&gt;"",بيانات!B2236,"")</f>
        <v/>
      </c>
      <c r="C2236" s="90" t="str">
        <f>IF(بيانات!B2236&lt;&gt;"",بيانات!C2236,"")</f>
        <v/>
      </c>
      <c r="D2236" s="91" t="str">
        <f>IF(بيانات!B2236&lt;&gt;"",بيانات!J2236,"")</f>
        <v/>
      </c>
      <c r="E2236" s="92"/>
      <c r="F2236" s="93" t="str">
        <f t="shared" si="34"/>
        <v/>
      </c>
      <c r="G2236" s="94"/>
      <c r="H2236" s="95" t="str">
        <f>IF(بيانات!B2236&lt;&gt;"",بيانات!K2236,"")</f>
        <v/>
      </c>
      <c r="I2236" s="95" t="str">
        <f>IF(بيانات!B2236&lt;&gt;"",بيانات!P2236,"")</f>
        <v/>
      </c>
    </row>
    <row r="2237" spans="1:9" ht="21.75" customHeight="1">
      <c r="A2237" s="82" t="str">
        <f>IF(بيانات!B2237&lt;&gt;"",بيانات!A2237,"")</f>
        <v/>
      </c>
      <c r="B2237" s="83" t="str">
        <f>IF(بيانات!B2237&lt;&gt;"",بيانات!B2237,"")</f>
        <v/>
      </c>
      <c r="C2237" s="83" t="str">
        <f>IF(بيانات!B2237&lt;&gt;"",بيانات!C2237,"")</f>
        <v/>
      </c>
      <c r="D2237" s="84" t="str">
        <f>IF(بيانات!B2237&lt;&gt;"",بيانات!J2237,"")</f>
        <v/>
      </c>
      <c r="E2237" s="85"/>
      <c r="F2237" s="86" t="str">
        <f t="shared" si="34"/>
        <v/>
      </c>
      <c r="G2237" s="87"/>
      <c r="H2237" s="88" t="str">
        <f>IF(بيانات!B2237&lt;&gt;"",بيانات!K2237,"")</f>
        <v/>
      </c>
      <c r="I2237" s="88" t="str">
        <f>IF(بيانات!B2237&lt;&gt;"",بيانات!P2237,"")</f>
        <v/>
      </c>
    </row>
    <row r="2238" spans="1:9" ht="21.75" customHeight="1">
      <c r="A2238" s="89" t="str">
        <f>IF(بيانات!B2238&lt;&gt;"",بيانات!A2238,"")</f>
        <v/>
      </c>
      <c r="B2238" s="90" t="str">
        <f>IF(بيانات!B2238&lt;&gt;"",بيانات!B2238,"")</f>
        <v/>
      </c>
      <c r="C2238" s="90" t="str">
        <f>IF(بيانات!B2238&lt;&gt;"",بيانات!C2238,"")</f>
        <v/>
      </c>
      <c r="D2238" s="91" t="str">
        <f>IF(بيانات!B2238&lt;&gt;"",بيانات!J2238,"")</f>
        <v/>
      </c>
      <c r="E2238" s="92"/>
      <c r="F2238" s="93" t="str">
        <f t="shared" si="34"/>
        <v/>
      </c>
      <c r="G2238" s="94"/>
      <c r="H2238" s="95" t="str">
        <f>IF(بيانات!B2238&lt;&gt;"",بيانات!K2238,"")</f>
        <v/>
      </c>
      <c r="I2238" s="95" t="str">
        <f>IF(بيانات!B2238&lt;&gt;"",بيانات!P2238,"")</f>
        <v/>
      </c>
    </row>
    <row r="2239" spans="1:9" ht="21.75" customHeight="1">
      <c r="A2239" s="82" t="str">
        <f>IF(بيانات!B2239&lt;&gt;"",بيانات!A2239,"")</f>
        <v/>
      </c>
      <c r="B2239" s="83" t="str">
        <f>IF(بيانات!B2239&lt;&gt;"",بيانات!B2239,"")</f>
        <v/>
      </c>
      <c r="C2239" s="83" t="str">
        <f>IF(بيانات!B2239&lt;&gt;"",بيانات!C2239,"")</f>
        <v/>
      </c>
      <c r="D2239" s="84" t="str">
        <f>IF(بيانات!B2239&lt;&gt;"",بيانات!J2239,"")</f>
        <v/>
      </c>
      <c r="E2239" s="85"/>
      <c r="F2239" s="86" t="str">
        <f t="shared" si="34"/>
        <v/>
      </c>
      <c r="G2239" s="87"/>
      <c r="H2239" s="88" t="str">
        <f>IF(بيانات!B2239&lt;&gt;"",بيانات!K2239,"")</f>
        <v/>
      </c>
      <c r="I2239" s="88" t="str">
        <f>IF(بيانات!B2239&lt;&gt;"",بيانات!P2239,"")</f>
        <v/>
      </c>
    </row>
    <row r="2240" spans="1:9" ht="21.75" customHeight="1">
      <c r="A2240" s="89" t="str">
        <f>IF(بيانات!B2240&lt;&gt;"",بيانات!A2240,"")</f>
        <v/>
      </c>
      <c r="B2240" s="90" t="str">
        <f>IF(بيانات!B2240&lt;&gt;"",بيانات!B2240,"")</f>
        <v/>
      </c>
      <c r="C2240" s="90" t="str">
        <f>IF(بيانات!B2240&lt;&gt;"",بيانات!C2240,"")</f>
        <v/>
      </c>
      <c r="D2240" s="91" t="str">
        <f>IF(بيانات!B2240&lt;&gt;"",بيانات!J2240,"")</f>
        <v/>
      </c>
      <c r="E2240" s="92"/>
      <c r="F2240" s="93" t="str">
        <f t="shared" si="34"/>
        <v/>
      </c>
      <c r="G2240" s="94"/>
      <c r="H2240" s="95" t="str">
        <f>IF(بيانات!B2240&lt;&gt;"",بيانات!K2240,"")</f>
        <v/>
      </c>
      <c r="I2240" s="95" t="str">
        <f>IF(بيانات!B2240&lt;&gt;"",بيانات!P2240,"")</f>
        <v/>
      </c>
    </row>
    <row r="2241" spans="1:9" ht="21.75" customHeight="1">
      <c r="A2241" s="82" t="str">
        <f>IF(بيانات!B2241&lt;&gt;"",بيانات!A2241,"")</f>
        <v/>
      </c>
      <c r="B2241" s="83" t="str">
        <f>IF(بيانات!B2241&lt;&gt;"",بيانات!B2241,"")</f>
        <v/>
      </c>
      <c r="C2241" s="83" t="str">
        <f>IF(بيانات!B2241&lt;&gt;"",بيانات!C2241,"")</f>
        <v/>
      </c>
      <c r="D2241" s="84" t="str">
        <f>IF(بيانات!B2241&lt;&gt;"",بيانات!J2241,"")</f>
        <v/>
      </c>
      <c r="E2241" s="85"/>
      <c r="F2241" s="86" t="str">
        <f t="shared" si="34"/>
        <v/>
      </c>
      <c r="G2241" s="87"/>
      <c r="H2241" s="88" t="str">
        <f>IF(بيانات!B2241&lt;&gt;"",بيانات!K2241,"")</f>
        <v/>
      </c>
      <c r="I2241" s="88" t="str">
        <f>IF(بيانات!B2241&lt;&gt;"",بيانات!P2241,"")</f>
        <v/>
      </c>
    </row>
    <row r="2242" spans="1:9" ht="21.75" customHeight="1">
      <c r="A2242" s="89" t="str">
        <f>IF(بيانات!B2242&lt;&gt;"",بيانات!A2242,"")</f>
        <v/>
      </c>
      <c r="B2242" s="90" t="str">
        <f>IF(بيانات!B2242&lt;&gt;"",بيانات!B2242,"")</f>
        <v/>
      </c>
      <c r="C2242" s="90" t="str">
        <f>IF(بيانات!B2242&lt;&gt;"",بيانات!C2242,"")</f>
        <v/>
      </c>
      <c r="D2242" s="91" t="str">
        <f>IF(بيانات!B2242&lt;&gt;"",بيانات!J2242,"")</f>
        <v/>
      </c>
      <c r="E2242" s="92"/>
      <c r="F2242" s="93" t="str">
        <f t="shared" si="34"/>
        <v/>
      </c>
      <c r="G2242" s="94"/>
      <c r="H2242" s="95" t="str">
        <f>IF(بيانات!B2242&lt;&gt;"",بيانات!K2242,"")</f>
        <v/>
      </c>
      <c r="I2242" s="95" t="str">
        <f>IF(بيانات!B2242&lt;&gt;"",بيانات!P2242,"")</f>
        <v/>
      </c>
    </row>
    <row r="2243" spans="1:9" ht="21.75" customHeight="1">
      <c r="A2243" s="82" t="str">
        <f>IF(بيانات!B2243&lt;&gt;"",بيانات!A2243,"")</f>
        <v/>
      </c>
      <c r="B2243" s="83" t="str">
        <f>IF(بيانات!B2243&lt;&gt;"",بيانات!B2243,"")</f>
        <v/>
      </c>
      <c r="C2243" s="83" t="str">
        <f>IF(بيانات!B2243&lt;&gt;"",بيانات!C2243,"")</f>
        <v/>
      </c>
      <c r="D2243" s="84" t="str">
        <f>IF(بيانات!B2243&lt;&gt;"",بيانات!J2243,"")</f>
        <v/>
      </c>
      <c r="E2243" s="85"/>
      <c r="F2243" s="86" t="str">
        <f t="shared" ref="F2243:F2306" si="35">IF(E2243="","",E2243+30)</f>
        <v/>
      </c>
      <c r="G2243" s="87"/>
      <c r="H2243" s="88" t="str">
        <f>IF(بيانات!B2243&lt;&gt;"",بيانات!K2243,"")</f>
        <v/>
      </c>
      <c r="I2243" s="88" t="str">
        <f>IF(بيانات!B2243&lt;&gt;"",بيانات!P2243,"")</f>
        <v/>
      </c>
    </row>
    <row r="2244" spans="1:9" ht="21.75" customHeight="1">
      <c r="A2244" s="89" t="str">
        <f>IF(بيانات!B2244&lt;&gt;"",بيانات!A2244,"")</f>
        <v/>
      </c>
      <c r="B2244" s="90" t="str">
        <f>IF(بيانات!B2244&lt;&gt;"",بيانات!B2244,"")</f>
        <v/>
      </c>
      <c r="C2244" s="90" t="str">
        <f>IF(بيانات!B2244&lt;&gt;"",بيانات!C2244,"")</f>
        <v/>
      </c>
      <c r="D2244" s="91" t="str">
        <f>IF(بيانات!B2244&lt;&gt;"",بيانات!J2244,"")</f>
        <v/>
      </c>
      <c r="E2244" s="92"/>
      <c r="F2244" s="93" t="str">
        <f t="shared" si="35"/>
        <v/>
      </c>
      <c r="G2244" s="94"/>
      <c r="H2244" s="95" t="str">
        <f>IF(بيانات!B2244&lt;&gt;"",بيانات!K2244,"")</f>
        <v/>
      </c>
      <c r="I2244" s="95" t="str">
        <f>IF(بيانات!B2244&lt;&gt;"",بيانات!P2244,"")</f>
        <v/>
      </c>
    </row>
    <row r="2245" spans="1:9" ht="21.75" customHeight="1">
      <c r="A2245" s="82" t="str">
        <f>IF(بيانات!B2245&lt;&gt;"",بيانات!A2245,"")</f>
        <v/>
      </c>
      <c r="B2245" s="83" t="str">
        <f>IF(بيانات!B2245&lt;&gt;"",بيانات!B2245,"")</f>
        <v/>
      </c>
      <c r="C2245" s="83" t="str">
        <f>IF(بيانات!B2245&lt;&gt;"",بيانات!C2245,"")</f>
        <v/>
      </c>
      <c r="D2245" s="84" t="str">
        <f>IF(بيانات!B2245&lt;&gt;"",بيانات!J2245,"")</f>
        <v/>
      </c>
      <c r="E2245" s="85"/>
      <c r="F2245" s="86" t="str">
        <f t="shared" si="35"/>
        <v/>
      </c>
      <c r="G2245" s="87"/>
      <c r="H2245" s="88" t="str">
        <f>IF(بيانات!B2245&lt;&gt;"",بيانات!K2245,"")</f>
        <v/>
      </c>
      <c r="I2245" s="88" t="str">
        <f>IF(بيانات!B2245&lt;&gt;"",بيانات!P2245,"")</f>
        <v/>
      </c>
    </row>
    <row r="2246" spans="1:9" ht="21.75" customHeight="1">
      <c r="A2246" s="89" t="str">
        <f>IF(بيانات!B2246&lt;&gt;"",بيانات!A2246,"")</f>
        <v/>
      </c>
      <c r="B2246" s="90" t="str">
        <f>IF(بيانات!B2246&lt;&gt;"",بيانات!B2246,"")</f>
        <v/>
      </c>
      <c r="C2246" s="90" t="str">
        <f>IF(بيانات!B2246&lt;&gt;"",بيانات!C2246,"")</f>
        <v/>
      </c>
      <c r="D2246" s="91" t="str">
        <f>IF(بيانات!B2246&lt;&gt;"",بيانات!J2246,"")</f>
        <v/>
      </c>
      <c r="E2246" s="92"/>
      <c r="F2246" s="93" t="str">
        <f t="shared" si="35"/>
        <v/>
      </c>
      <c r="G2246" s="94"/>
      <c r="H2246" s="95" t="str">
        <f>IF(بيانات!B2246&lt;&gt;"",بيانات!K2246,"")</f>
        <v/>
      </c>
      <c r="I2246" s="95" t="str">
        <f>IF(بيانات!B2246&lt;&gt;"",بيانات!P2246,"")</f>
        <v/>
      </c>
    </row>
    <row r="2247" spans="1:9" ht="21.75" customHeight="1">
      <c r="A2247" s="82" t="str">
        <f>IF(بيانات!B2247&lt;&gt;"",بيانات!A2247,"")</f>
        <v/>
      </c>
      <c r="B2247" s="83" t="str">
        <f>IF(بيانات!B2247&lt;&gt;"",بيانات!B2247,"")</f>
        <v/>
      </c>
      <c r="C2247" s="83" t="str">
        <f>IF(بيانات!B2247&lt;&gt;"",بيانات!C2247,"")</f>
        <v/>
      </c>
      <c r="D2247" s="84" t="str">
        <f>IF(بيانات!B2247&lt;&gt;"",بيانات!J2247,"")</f>
        <v/>
      </c>
      <c r="E2247" s="85"/>
      <c r="F2247" s="86" t="str">
        <f t="shared" si="35"/>
        <v/>
      </c>
      <c r="G2247" s="87"/>
      <c r="H2247" s="88" t="str">
        <f>IF(بيانات!B2247&lt;&gt;"",بيانات!K2247,"")</f>
        <v/>
      </c>
      <c r="I2247" s="88" t="str">
        <f>IF(بيانات!B2247&lt;&gt;"",بيانات!P2247,"")</f>
        <v/>
      </c>
    </row>
    <row r="2248" spans="1:9" ht="21.75" customHeight="1">
      <c r="A2248" s="89" t="str">
        <f>IF(بيانات!B2248&lt;&gt;"",بيانات!A2248,"")</f>
        <v/>
      </c>
      <c r="B2248" s="90" t="str">
        <f>IF(بيانات!B2248&lt;&gt;"",بيانات!B2248,"")</f>
        <v/>
      </c>
      <c r="C2248" s="90" t="str">
        <f>IF(بيانات!B2248&lt;&gt;"",بيانات!C2248,"")</f>
        <v/>
      </c>
      <c r="D2248" s="91" t="str">
        <f>IF(بيانات!B2248&lt;&gt;"",بيانات!J2248,"")</f>
        <v/>
      </c>
      <c r="E2248" s="92"/>
      <c r="F2248" s="93" t="str">
        <f t="shared" si="35"/>
        <v/>
      </c>
      <c r="G2248" s="94"/>
      <c r="H2248" s="95" t="str">
        <f>IF(بيانات!B2248&lt;&gt;"",بيانات!K2248,"")</f>
        <v/>
      </c>
      <c r="I2248" s="95" t="str">
        <f>IF(بيانات!B2248&lt;&gt;"",بيانات!P2248,"")</f>
        <v/>
      </c>
    </row>
    <row r="2249" spans="1:9" ht="21.75" customHeight="1">
      <c r="A2249" s="82" t="str">
        <f>IF(بيانات!B2249&lt;&gt;"",بيانات!A2249,"")</f>
        <v/>
      </c>
      <c r="B2249" s="83" t="str">
        <f>IF(بيانات!B2249&lt;&gt;"",بيانات!B2249,"")</f>
        <v/>
      </c>
      <c r="C2249" s="83" t="str">
        <f>IF(بيانات!B2249&lt;&gt;"",بيانات!C2249,"")</f>
        <v/>
      </c>
      <c r="D2249" s="84" t="str">
        <f>IF(بيانات!B2249&lt;&gt;"",بيانات!J2249,"")</f>
        <v/>
      </c>
      <c r="E2249" s="85"/>
      <c r="F2249" s="86" t="str">
        <f t="shared" si="35"/>
        <v/>
      </c>
      <c r="G2249" s="87"/>
      <c r="H2249" s="88" t="str">
        <f>IF(بيانات!B2249&lt;&gt;"",بيانات!K2249,"")</f>
        <v/>
      </c>
      <c r="I2249" s="88" t="str">
        <f>IF(بيانات!B2249&lt;&gt;"",بيانات!P2249,"")</f>
        <v/>
      </c>
    </row>
    <row r="2250" spans="1:9" ht="21.75" customHeight="1">
      <c r="A2250" s="89" t="str">
        <f>IF(بيانات!B2250&lt;&gt;"",بيانات!A2250,"")</f>
        <v/>
      </c>
      <c r="B2250" s="90" t="str">
        <f>IF(بيانات!B2250&lt;&gt;"",بيانات!B2250,"")</f>
        <v/>
      </c>
      <c r="C2250" s="90" t="str">
        <f>IF(بيانات!B2250&lt;&gt;"",بيانات!C2250,"")</f>
        <v/>
      </c>
      <c r="D2250" s="91" t="str">
        <f>IF(بيانات!B2250&lt;&gt;"",بيانات!J2250,"")</f>
        <v/>
      </c>
      <c r="E2250" s="92"/>
      <c r="F2250" s="93" t="str">
        <f t="shared" si="35"/>
        <v/>
      </c>
      <c r="G2250" s="94"/>
      <c r="H2250" s="95" t="str">
        <f>IF(بيانات!B2250&lt;&gt;"",بيانات!K2250,"")</f>
        <v/>
      </c>
      <c r="I2250" s="95" t="str">
        <f>IF(بيانات!B2250&lt;&gt;"",بيانات!P2250,"")</f>
        <v/>
      </c>
    </row>
    <row r="2251" spans="1:9" ht="21.75" customHeight="1">
      <c r="A2251" s="82" t="str">
        <f>IF(بيانات!B2251&lt;&gt;"",بيانات!A2251,"")</f>
        <v/>
      </c>
      <c r="B2251" s="83" t="str">
        <f>IF(بيانات!B2251&lt;&gt;"",بيانات!B2251,"")</f>
        <v/>
      </c>
      <c r="C2251" s="83" t="str">
        <f>IF(بيانات!B2251&lt;&gt;"",بيانات!C2251,"")</f>
        <v/>
      </c>
      <c r="D2251" s="84" t="str">
        <f>IF(بيانات!B2251&lt;&gt;"",بيانات!J2251,"")</f>
        <v/>
      </c>
      <c r="E2251" s="85"/>
      <c r="F2251" s="86" t="str">
        <f t="shared" si="35"/>
        <v/>
      </c>
      <c r="G2251" s="87"/>
      <c r="H2251" s="88" t="str">
        <f>IF(بيانات!B2251&lt;&gt;"",بيانات!K2251,"")</f>
        <v/>
      </c>
      <c r="I2251" s="88" t="str">
        <f>IF(بيانات!B2251&lt;&gt;"",بيانات!P2251,"")</f>
        <v/>
      </c>
    </row>
    <row r="2252" spans="1:9" ht="21.75" customHeight="1">
      <c r="A2252" s="89" t="str">
        <f>IF(بيانات!B2252&lt;&gt;"",بيانات!A2252,"")</f>
        <v/>
      </c>
      <c r="B2252" s="90" t="str">
        <f>IF(بيانات!B2252&lt;&gt;"",بيانات!B2252,"")</f>
        <v/>
      </c>
      <c r="C2252" s="90" t="str">
        <f>IF(بيانات!B2252&lt;&gt;"",بيانات!C2252,"")</f>
        <v/>
      </c>
      <c r="D2252" s="91" t="str">
        <f>IF(بيانات!B2252&lt;&gt;"",بيانات!J2252,"")</f>
        <v/>
      </c>
      <c r="E2252" s="92"/>
      <c r="F2252" s="93" t="str">
        <f t="shared" si="35"/>
        <v/>
      </c>
      <c r="G2252" s="94"/>
      <c r="H2252" s="95" t="str">
        <f>IF(بيانات!B2252&lt;&gt;"",بيانات!K2252,"")</f>
        <v/>
      </c>
      <c r="I2252" s="95" t="str">
        <f>IF(بيانات!B2252&lt;&gt;"",بيانات!P2252,"")</f>
        <v/>
      </c>
    </row>
    <row r="2253" spans="1:9" ht="21.75" customHeight="1">
      <c r="A2253" s="82" t="str">
        <f>IF(بيانات!B2253&lt;&gt;"",بيانات!A2253,"")</f>
        <v/>
      </c>
      <c r="B2253" s="83" t="str">
        <f>IF(بيانات!B2253&lt;&gt;"",بيانات!B2253,"")</f>
        <v/>
      </c>
      <c r="C2253" s="83" t="str">
        <f>IF(بيانات!B2253&lt;&gt;"",بيانات!C2253,"")</f>
        <v/>
      </c>
      <c r="D2253" s="84" t="str">
        <f>IF(بيانات!B2253&lt;&gt;"",بيانات!J2253,"")</f>
        <v/>
      </c>
      <c r="E2253" s="85"/>
      <c r="F2253" s="86" t="str">
        <f t="shared" si="35"/>
        <v/>
      </c>
      <c r="G2253" s="87"/>
      <c r="H2253" s="88" t="str">
        <f>IF(بيانات!B2253&lt;&gt;"",بيانات!K2253,"")</f>
        <v/>
      </c>
      <c r="I2253" s="88" t="str">
        <f>IF(بيانات!B2253&lt;&gt;"",بيانات!P2253,"")</f>
        <v/>
      </c>
    </row>
    <row r="2254" spans="1:9" ht="21.75" customHeight="1">
      <c r="A2254" s="89" t="str">
        <f>IF(بيانات!B2254&lt;&gt;"",بيانات!A2254,"")</f>
        <v/>
      </c>
      <c r="B2254" s="90" t="str">
        <f>IF(بيانات!B2254&lt;&gt;"",بيانات!B2254,"")</f>
        <v/>
      </c>
      <c r="C2254" s="90" t="str">
        <f>IF(بيانات!B2254&lt;&gt;"",بيانات!C2254,"")</f>
        <v/>
      </c>
      <c r="D2254" s="91" t="str">
        <f>IF(بيانات!B2254&lt;&gt;"",بيانات!J2254,"")</f>
        <v/>
      </c>
      <c r="E2254" s="92"/>
      <c r="F2254" s="93" t="str">
        <f t="shared" si="35"/>
        <v/>
      </c>
      <c r="G2254" s="94"/>
      <c r="H2254" s="95" t="str">
        <f>IF(بيانات!B2254&lt;&gt;"",بيانات!K2254,"")</f>
        <v/>
      </c>
      <c r="I2254" s="95" t="str">
        <f>IF(بيانات!B2254&lt;&gt;"",بيانات!P2254,"")</f>
        <v/>
      </c>
    </row>
    <row r="2255" spans="1:9" ht="21.75" customHeight="1">
      <c r="A2255" s="82" t="str">
        <f>IF(بيانات!B2255&lt;&gt;"",بيانات!A2255,"")</f>
        <v/>
      </c>
      <c r="B2255" s="83" t="str">
        <f>IF(بيانات!B2255&lt;&gt;"",بيانات!B2255,"")</f>
        <v/>
      </c>
      <c r="C2255" s="83" t="str">
        <f>IF(بيانات!B2255&lt;&gt;"",بيانات!C2255,"")</f>
        <v/>
      </c>
      <c r="D2255" s="84" t="str">
        <f>IF(بيانات!B2255&lt;&gt;"",بيانات!J2255,"")</f>
        <v/>
      </c>
      <c r="E2255" s="85"/>
      <c r="F2255" s="86" t="str">
        <f t="shared" si="35"/>
        <v/>
      </c>
      <c r="G2255" s="87"/>
      <c r="H2255" s="88" t="str">
        <f>IF(بيانات!B2255&lt;&gt;"",بيانات!K2255,"")</f>
        <v/>
      </c>
      <c r="I2255" s="88" t="str">
        <f>IF(بيانات!B2255&lt;&gt;"",بيانات!P2255,"")</f>
        <v/>
      </c>
    </row>
    <row r="2256" spans="1:9" ht="21.75" customHeight="1">
      <c r="A2256" s="89" t="str">
        <f>IF(بيانات!B2256&lt;&gt;"",بيانات!A2256,"")</f>
        <v/>
      </c>
      <c r="B2256" s="90" t="str">
        <f>IF(بيانات!B2256&lt;&gt;"",بيانات!B2256,"")</f>
        <v/>
      </c>
      <c r="C2256" s="90" t="str">
        <f>IF(بيانات!B2256&lt;&gt;"",بيانات!C2256,"")</f>
        <v/>
      </c>
      <c r="D2256" s="91" t="str">
        <f>IF(بيانات!B2256&lt;&gt;"",بيانات!J2256,"")</f>
        <v/>
      </c>
      <c r="E2256" s="92"/>
      <c r="F2256" s="93" t="str">
        <f t="shared" si="35"/>
        <v/>
      </c>
      <c r="G2256" s="94"/>
      <c r="H2256" s="95" t="str">
        <f>IF(بيانات!B2256&lt;&gt;"",بيانات!K2256,"")</f>
        <v/>
      </c>
      <c r="I2256" s="95" t="str">
        <f>IF(بيانات!B2256&lt;&gt;"",بيانات!P2256,"")</f>
        <v/>
      </c>
    </row>
    <row r="2257" spans="1:9" ht="21.75" customHeight="1">
      <c r="A2257" s="82" t="str">
        <f>IF(بيانات!B2257&lt;&gt;"",بيانات!A2257,"")</f>
        <v/>
      </c>
      <c r="B2257" s="83" t="str">
        <f>IF(بيانات!B2257&lt;&gt;"",بيانات!B2257,"")</f>
        <v/>
      </c>
      <c r="C2257" s="83" t="str">
        <f>IF(بيانات!B2257&lt;&gt;"",بيانات!C2257,"")</f>
        <v/>
      </c>
      <c r="D2257" s="84" t="str">
        <f>IF(بيانات!B2257&lt;&gt;"",بيانات!J2257,"")</f>
        <v/>
      </c>
      <c r="E2257" s="85"/>
      <c r="F2257" s="86" t="str">
        <f t="shared" si="35"/>
        <v/>
      </c>
      <c r="G2257" s="87"/>
      <c r="H2257" s="88" t="str">
        <f>IF(بيانات!B2257&lt;&gt;"",بيانات!K2257,"")</f>
        <v/>
      </c>
      <c r="I2257" s="88" t="str">
        <f>IF(بيانات!B2257&lt;&gt;"",بيانات!P2257,"")</f>
        <v/>
      </c>
    </row>
    <row r="2258" spans="1:9" ht="21.75" customHeight="1">
      <c r="A2258" s="89" t="str">
        <f>IF(بيانات!B2258&lt;&gt;"",بيانات!A2258,"")</f>
        <v/>
      </c>
      <c r="B2258" s="90" t="str">
        <f>IF(بيانات!B2258&lt;&gt;"",بيانات!B2258,"")</f>
        <v/>
      </c>
      <c r="C2258" s="90" t="str">
        <f>IF(بيانات!B2258&lt;&gt;"",بيانات!C2258,"")</f>
        <v/>
      </c>
      <c r="D2258" s="91" t="str">
        <f>IF(بيانات!B2258&lt;&gt;"",بيانات!J2258,"")</f>
        <v/>
      </c>
      <c r="E2258" s="92"/>
      <c r="F2258" s="93" t="str">
        <f t="shared" si="35"/>
        <v/>
      </c>
      <c r="G2258" s="94"/>
      <c r="H2258" s="95" t="str">
        <f>IF(بيانات!B2258&lt;&gt;"",بيانات!K2258,"")</f>
        <v/>
      </c>
      <c r="I2258" s="95" t="str">
        <f>IF(بيانات!B2258&lt;&gt;"",بيانات!P2258,"")</f>
        <v/>
      </c>
    </row>
    <row r="2259" spans="1:9" ht="21.75" customHeight="1">
      <c r="A2259" s="82" t="str">
        <f>IF(بيانات!B2259&lt;&gt;"",بيانات!A2259,"")</f>
        <v/>
      </c>
      <c r="B2259" s="83" t="str">
        <f>IF(بيانات!B2259&lt;&gt;"",بيانات!B2259,"")</f>
        <v/>
      </c>
      <c r="C2259" s="83" t="str">
        <f>IF(بيانات!B2259&lt;&gt;"",بيانات!C2259,"")</f>
        <v/>
      </c>
      <c r="D2259" s="84" t="str">
        <f>IF(بيانات!B2259&lt;&gt;"",بيانات!J2259,"")</f>
        <v/>
      </c>
      <c r="E2259" s="85"/>
      <c r="F2259" s="86" t="str">
        <f t="shared" si="35"/>
        <v/>
      </c>
      <c r="G2259" s="87"/>
      <c r="H2259" s="88" t="str">
        <f>IF(بيانات!B2259&lt;&gt;"",بيانات!K2259,"")</f>
        <v/>
      </c>
      <c r="I2259" s="88" t="str">
        <f>IF(بيانات!B2259&lt;&gt;"",بيانات!P2259,"")</f>
        <v/>
      </c>
    </row>
    <row r="2260" spans="1:9" ht="21.75" customHeight="1">
      <c r="A2260" s="89" t="str">
        <f>IF(بيانات!B2260&lt;&gt;"",بيانات!A2260,"")</f>
        <v/>
      </c>
      <c r="B2260" s="90" t="str">
        <f>IF(بيانات!B2260&lt;&gt;"",بيانات!B2260,"")</f>
        <v/>
      </c>
      <c r="C2260" s="90" t="str">
        <f>IF(بيانات!B2260&lt;&gt;"",بيانات!C2260,"")</f>
        <v/>
      </c>
      <c r="D2260" s="91" t="str">
        <f>IF(بيانات!B2260&lt;&gt;"",بيانات!J2260,"")</f>
        <v/>
      </c>
      <c r="E2260" s="92"/>
      <c r="F2260" s="93" t="str">
        <f t="shared" si="35"/>
        <v/>
      </c>
      <c r="G2260" s="94"/>
      <c r="H2260" s="95" t="str">
        <f>IF(بيانات!B2260&lt;&gt;"",بيانات!K2260,"")</f>
        <v/>
      </c>
      <c r="I2260" s="95" t="str">
        <f>IF(بيانات!B2260&lt;&gt;"",بيانات!P2260,"")</f>
        <v/>
      </c>
    </row>
    <row r="2261" spans="1:9" ht="21.75" customHeight="1">
      <c r="A2261" s="82" t="str">
        <f>IF(بيانات!B2261&lt;&gt;"",بيانات!A2261,"")</f>
        <v/>
      </c>
      <c r="B2261" s="83" t="str">
        <f>IF(بيانات!B2261&lt;&gt;"",بيانات!B2261,"")</f>
        <v/>
      </c>
      <c r="C2261" s="83" t="str">
        <f>IF(بيانات!B2261&lt;&gt;"",بيانات!C2261,"")</f>
        <v/>
      </c>
      <c r="D2261" s="84" t="str">
        <f>IF(بيانات!B2261&lt;&gt;"",بيانات!J2261,"")</f>
        <v/>
      </c>
      <c r="E2261" s="85"/>
      <c r="F2261" s="86" t="str">
        <f t="shared" si="35"/>
        <v/>
      </c>
      <c r="G2261" s="87"/>
      <c r="H2261" s="88" t="str">
        <f>IF(بيانات!B2261&lt;&gt;"",بيانات!K2261,"")</f>
        <v/>
      </c>
      <c r="I2261" s="88" t="str">
        <f>IF(بيانات!B2261&lt;&gt;"",بيانات!P2261,"")</f>
        <v/>
      </c>
    </row>
    <row r="2262" spans="1:9" ht="21.75" customHeight="1">
      <c r="A2262" s="89" t="str">
        <f>IF(بيانات!B2262&lt;&gt;"",بيانات!A2262,"")</f>
        <v/>
      </c>
      <c r="B2262" s="90" t="str">
        <f>IF(بيانات!B2262&lt;&gt;"",بيانات!B2262,"")</f>
        <v/>
      </c>
      <c r="C2262" s="90" t="str">
        <f>IF(بيانات!B2262&lt;&gt;"",بيانات!C2262,"")</f>
        <v/>
      </c>
      <c r="D2262" s="91" t="str">
        <f>IF(بيانات!B2262&lt;&gt;"",بيانات!J2262,"")</f>
        <v/>
      </c>
      <c r="E2262" s="92"/>
      <c r="F2262" s="93" t="str">
        <f t="shared" si="35"/>
        <v/>
      </c>
      <c r="G2262" s="94"/>
      <c r="H2262" s="95" t="str">
        <f>IF(بيانات!B2262&lt;&gt;"",بيانات!K2262,"")</f>
        <v/>
      </c>
      <c r="I2262" s="95" t="str">
        <f>IF(بيانات!B2262&lt;&gt;"",بيانات!P2262,"")</f>
        <v/>
      </c>
    </row>
    <row r="2263" spans="1:9" ht="21.75" customHeight="1">
      <c r="A2263" s="82" t="str">
        <f>IF(بيانات!B2263&lt;&gt;"",بيانات!A2263,"")</f>
        <v/>
      </c>
      <c r="B2263" s="83" t="str">
        <f>IF(بيانات!B2263&lt;&gt;"",بيانات!B2263,"")</f>
        <v/>
      </c>
      <c r="C2263" s="83" t="str">
        <f>IF(بيانات!B2263&lt;&gt;"",بيانات!C2263,"")</f>
        <v/>
      </c>
      <c r="D2263" s="84" t="str">
        <f>IF(بيانات!B2263&lt;&gt;"",بيانات!J2263,"")</f>
        <v/>
      </c>
      <c r="E2263" s="85"/>
      <c r="F2263" s="86" t="str">
        <f t="shared" si="35"/>
        <v/>
      </c>
      <c r="G2263" s="87"/>
      <c r="H2263" s="88" t="str">
        <f>IF(بيانات!B2263&lt;&gt;"",بيانات!K2263,"")</f>
        <v/>
      </c>
      <c r="I2263" s="88" t="str">
        <f>IF(بيانات!B2263&lt;&gt;"",بيانات!P2263,"")</f>
        <v/>
      </c>
    </row>
    <row r="2264" spans="1:9" ht="21.75" customHeight="1">
      <c r="A2264" s="89" t="str">
        <f>IF(بيانات!B2264&lt;&gt;"",بيانات!A2264,"")</f>
        <v/>
      </c>
      <c r="B2264" s="90" t="str">
        <f>IF(بيانات!B2264&lt;&gt;"",بيانات!B2264,"")</f>
        <v/>
      </c>
      <c r="C2264" s="90" t="str">
        <f>IF(بيانات!B2264&lt;&gt;"",بيانات!C2264,"")</f>
        <v/>
      </c>
      <c r="D2264" s="91" t="str">
        <f>IF(بيانات!B2264&lt;&gt;"",بيانات!J2264,"")</f>
        <v/>
      </c>
      <c r="E2264" s="92"/>
      <c r="F2264" s="93" t="str">
        <f t="shared" si="35"/>
        <v/>
      </c>
      <c r="G2264" s="94"/>
      <c r="H2264" s="95" t="str">
        <f>IF(بيانات!B2264&lt;&gt;"",بيانات!K2264,"")</f>
        <v/>
      </c>
      <c r="I2264" s="95" t="str">
        <f>IF(بيانات!B2264&lt;&gt;"",بيانات!P2264,"")</f>
        <v/>
      </c>
    </row>
    <row r="2265" spans="1:9" ht="21.75" customHeight="1">
      <c r="A2265" s="82" t="str">
        <f>IF(بيانات!B2265&lt;&gt;"",بيانات!A2265,"")</f>
        <v/>
      </c>
      <c r="B2265" s="83" t="str">
        <f>IF(بيانات!B2265&lt;&gt;"",بيانات!B2265,"")</f>
        <v/>
      </c>
      <c r="C2265" s="83" t="str">
        <f>IF(بيانات!B2265&lt;&gt;"",بيانات!C2265,"")</f>
        <v/>
      </c>
      <c r="D2265" s="84" t="str">
        <f>IF(بيانات!B2265&lt;&gt;"",بيانات!J2265,"")</f>
        <v/>
      </c>
      <c r="E2265" s="85"/>
      <c r="F2265" s="86" t="str">
        <f t="shared" si="35"/>
        <v/>
      </c>
      <c r="G2265" s="87"/>
      <c r="H2265" s="88" t="str">
        <f>IF(بيانات!B2265&lt;&gt;"",بيانات!K2265,"")</f>
        <v/>
      </c>
      <c r="I2265" s="88" t="str">
        <f>IF(بيانات!B2265&lt;&gt;"",بيانات!P2265,"")</f>
        <v/>
      </c>
    </row>
    <row r="2266" spans="1:9" ht="21.75" customHeight="1">
      <c r="A2266" s="89" t="str">
        <f>IF(بيانات!B2266&lt;&gt;"",بيانات!A2266,"")</f>
        <v/>
      </c>
      <c r="B2266" s="90" t="str">
        <f>IF(بيانات!B2266&lt;&gt;"",بيانات!B2266,"")</f>
        <v/>
      </c>
      <c r="C2266" s="90" t="str">
        <f>IF(بيانات!B2266&lt;&gt;"",بيانات!C2266,"")</f>
        <v/>
      </c>
      <c r="D2266" s="91" t="str">
        <f>IF(بيانات!B2266&lt;&gt;"",بيانات!J2266,"")</f>
        <v/>
      </c>
      <c r="E2266" s="92"/>
      <c r="F2266" s="93" t="str">
        <f t="shared" si="35"/>
        <v/>
      </c>
      <c r="G2266" s="94"/>
      <c r="H2266" s="95" t="str">
        <f>IF(بيانات!B2266&lt;&gt;"",بيانات!K2266,"")</f>
        <v/>
      </c>
      <c r="I2266" s="95" t="str">
        <f>IF(بيانات!B2266&lt;&gt;"",بيانات!P2266,"")</f>
        <v/>
      </c>
    </row>
    <row r="2267" spans="1:9" ht="21.75" customHeight="1">
      <c r="A2267" s="82" t="str">
        <f>IF(بيانات!B2267&lt;&gt;"",بيانات!A2267,"")</f>
        <v/>
      </c>
      <c r="B2267" s="83" t="str">
        <f>IF(بيانات!B2267&lt;&gt;"",بيانات!B2267,"")</f>
        <v/>
      </c>
      <c r="C2267" s="83" t="str">
        <f>IF(بيانات!B2267&lt;&gt;"",بيانات!C2267,"")</f>
        <v/>
      </c>
      <c r="D2267" s="84" t="str">
        <f>IF(بيانات!B2267&lt;&gt;"",بيانات!J2267,"")</f>
        <v/>
      </c>
      <c r="E2267" s="85"/>
      <c r="F2267" s="86" t="str">
        <f t="shared" si="35"/>
        <v/>
      </c>
      <c r="G2267" s="87"/>
      <c r="H2267" s="88" t="str">
        <f>IF(بيانات!B2267&lt;&gt;"",بيانات!K2267,"")</f>
        <v/>
      </c>
      <c r="I2267" s="88" t="str">
        <f>IF(بيانات!B2267&lt;&gt;"",بيانات!P2267,"")</f>
        <v/>
      </c>
    </row>
    <row r="2268" spans="1:9" ht="21.75" customHeight="1">
      <c r="A2268" s="89" t="str">
        <f>IF(بيانات!B2268&lt;&gt;"",بيانات!A2268,"")</f>
        <v/>
      </c>
      <c r="B2268" s="90" t="str">
        <f>IF(بيانات!B2268&lt;&gt;"",بيانات!B2268,"")</f>
        <v/>
      </c>
      <c r="C2268" s="90" t="str">
        <f>IF(بيانات!B2268&lt;&gt;"",بيانات!C2268,"")</f>
        <v/>
      </c>
      <c r="D2268" s="91" t="str">
        <f>IF(بيانات!B2268&lt;&gt;"",بيانات!J2268,"")</f>
        <v/>
      </c>
      <c r="E2268" s="92"/>
      <c r="F2268" s="93" t="str">
        <f t="shared" si="35"/>
        <v/>
      </c>
      <c r="G2268" s="94"/>
      <c r="H2268" s="95" t="str">
        <f>IF(بيانات!B2268&lt;&gt;"",بيانات!K2268,"")</f>
        <v/>
      </c>
      <c r="I2268" s="95" t="str">
        <f>IF(بيانات!B2268&lt;&gt;"",بيانات!P2268,"")</f>
        <v/>
      </c>
    </row>
    <row r="2269" spans="1:9" ht="21.75" customHeight="1">
      <c r="A2269" s="82" t="str">
        <f>IF(بيانات!B2269&lt;&gt;"",بيانات!A2269,"")</f>
        <v/>
      </c>
      <c r="B2269" s="83" t="str">
        <f>IF(بيانات!B2269&lt;&gt;"",بيانات!B2269,"")</f>
        <v/>
      </c>
      <c r="C2269" s="83" t="str">
        <f>IF(بيانات!B2269&lt;&gt;"",بيانات!C2269,"")</f>
        <v/>
      </c>
      <c r="D2269" s="84" t="str">
        <f>IF(بيانات!B2269&lt;&gt;"",بيانات!J2269,"")</f>
        <v/>
      </c>
      <c r="E2269" s="85"/>
      <c r="F2269" s="86" t="str">
        <f t="shared" si="35"/>
        <v/>
      </c>
      <c r="G2269" s="87"/>
      <c r="H2269" s="88" t="str">
        <f>IF(بيانات!B2269&lt;&gt;"",بيانات!K2269,"")</f>
        <v/>
      </c>
      <c r="I2269" s="88" t="str">
        <f>IF(بيانات!B2269&lt;&gt;"",بيانات!P2269,"")</f>
        <v/>
      </c>
    </row>
    <row r="2270" spans="1:9" ht="21.75" customHeight="1">
      <c r="A2270" s="89" t="str">
        <f>IF(بيانات!B2270&lt;&gt;"",بيانات!A2270,"")</f>
        <v/>
      </c>
      <c r="B2270" s="90" t="str">
        <f>IF(بيانات!B2270&lt;&gt;"",بيانات!B2270,"")</f>
        <v/>
      </c>
      <c r="C2270" s="90" t="str">
        <f>IF(بيانات!B2270&lt;&gt;"",بيانات!C2270,"")</f>
        <v/>
      </c>
      <c r="D2270" s="91" t="str">
        <f>IF(بيانات!B2270&lt;&gt;"",بيانات!J2270,"")</f>
        <v/>
      </c>
      <c r="E2270" s="92"/>
      <c r="F2270" s="93" t="str">
        <f t="shared" si="35"/>
        <v/>
      </c>
      <c r="G2270" s="94"/>
      <c r="H2270" s="95" t="str">
        <f>IF(بيانات!B2270&lt;&gt;"",بيانات!K2270,"")</f>
        <v/>
      </c>
      <c r="I2270" s="95" t="str">
        <f>IF(بيانات!B2270&lt;&gt;"",بيانات!P2270,"")</f>
        <v/>
      </c>
    </row>
    <row r="2271" spans="1:9" ht="21.75" customHeight="1">
      <c r="A2271" s="82" t="str">
        <f>IF(بيانات!B2271&lt;&gt;"",بيانات!A2271,"")</f>
        <v/>
      </c>
      <c r="B2271" s="83" t="str">
        <f>IF(بيانات!B2271&lt;&gt;"",بيانات!B2271,"")</f>
        <v/>
      </c>
      <c r="C2271" s="83" t="str">
        <f>IF(بيانات!B2271&lt;&gt;"",بيانات!C2271,"")</f>
        <v/>
      </c>
      <c r="D2271" s="84" t="str">
        <f>IF(بيانات!B2271&lt;&gt;"",بيانات!J2271,"")</f>
        <v/>
      </c>
      <c r="E2271" s="85"/>
      <c r="F2271" s="86" t="str">
        <f t="shared" si="35"/>
        <v/>
      </c>
      <c r="G2271" s="87"/>
      <c r="H2271" s="88" t="str">
        <f>IF(بيانات!B2271&lt;&gt;"",بيانات!K2271,"")</f>
        <v/>
      </c>
      <c r="I2271" s="88" t="str">
        <f>IF(بيانات!B2271&lt;&gt;"",بيانات!P2271,"")</f>
        <v/>
      </c>
    </row>
    <row r="2272" spans="1:9" ht="21.75" customHeight="1">
      <c r="A2272" s="89" t="str">
        <f>IF(بيانات!B2272&lt;&gt;"",بيانات!A2272,"")</f>
        <v/>
      </c>
      <c r="B2272" s="90" t="str">
        <f>IF(بيانات!B2272&lt;&gt;"",بيانات!B2272,"")</f>
        <v/>
      </c>
      <c r="C2272" s="90" t="str">
        <f>IF(بيانات!B2272&lt;&gt;"",بيانات!C2272,"")</f>
        <v/>
      </c>
      <c r="D2272" s="91" t="str">
        <f>IF(بيانات!B2272&lt;&gt;"",بيانات!J2272,"")</f>
        <v/>
      </c>
      <c r="E2272" s="92"/>
      <c r="F2272" s="93" t="str">
        <f t="shared" si="35"/>
        <v/>
      </c>
      <c r="G2272" s="94"/>
      <c r="H2272" s="95" t="str">
        <f>IF(بيانات!B2272&lt;&gt;"",بيانات!K2272,"")</f>
        <v/>
      </c>
      <c r="I2272" s="95" t="str">
        <f>IF(بيانات!B2272&lt;&gt;"",بيانات!P2272,"")</f>
        <v/>
      </c>
    </row>
    <row r="2273" spans="1:9" ht="21.75" customHeight="1">
      <c r="A2273" s="82" t="str">
        <f>IF(بيانات!B2273&lt;&gt;"",بيانات!A2273,"")</f>
        <v/>
      </c>
      <c r="B2273" s="83" t="str">
        <f>IF(بيانات!B2273&lt;&gt;"",بيانات!B2273,"")</f>
        <v/>
      </c>
      <c r="C2273" s="83" t="str">
        <f>IF(بيانات!B2273&lt;&gt;"",بيانات!C2273,"")</f>
        <v/>
      </c>
      <c r="D2273" s="84" t="str">
        <f>IF(بيانات!B2273&lt;&gt;"",بيانات!J2273,"")</f>
        <v/>
      </c>
      <c r="E2273" s="85"/>
      <c r="F2273" s="86" t="str">
        <f t="shared" si="35"/>
        <v/>
      </c>
      <c r="G2273" s="87"/>
      <c r="H2273" s="88" t="str">
        <f>IF(بيانات!B2273&lt;&gt;"",بيانات!K2273,"")</f>
        <v/>
      </c>
      <c r="I2273" s="88" t="str">
        <f>IF(بيانات!B2273&lt;&gt;"",بيانات!P2273,"")</f>
        <v/>
      </c>
    </row>
    <row r="2274" spans="1:9" ht="21.75" customHeight="1">
      <c r="A2274" s="89" t="str">
        <f>IF(بيانات!B2274&lt;&gt;"",بيانات!A2274,"")</f>
        <v/>
      </c>
      <c r="B2274" s="90" t="str">
        <f>IF(بيانات!B2274&lt;&gt;"",بيانات!B2274,"")</f>
        <v/>
      </c>
      <c r="C2274" s="90" t="str">
        <f>IF(بيانات!B2274&lt;&gt;"",بيانات!C2274,"")</f>
        <v/>
      </c>
      <c r="D2274" s="91" t="str">
        <f>IF(بيانات!B2274&lt;&gt;"",بيانات!J2274,"")</f>
        <v/>
      </c>
      <c r="E2274" s="92"/>
      <c r="F2274" s="93" t="str">
        <f t="shared" si="35"/>
        <v/>
      </c>
      <c r="G2274" s="94"/>
      <c r="H2274" s="95" t="str">
        <f>IF(بيانات!B2274&lt;&gt;"",بيانات!K2274,"")</f>
        <v/>
      </c>
      <c r="I2274" s="95" t="str">
        <f>IF(بيانات!B2274&lt;&gt;"",بيانات!P2274,"")</f>
        <v/>
      </c>
    </row>
    <row r="2275" spans="1:9" ht="21.75" customHeight="1">
      <c r="A2275" s="82" t="str">
        <f>IF(بيانات!B2275&lt;&gt;"",بيانات!A2275,"")</f>
        <v/>
      </c>
      <c r="B2275" s="83" t="str">
        <f>IF(بيانات!B2275&lt;&gt;"",بيانات!B2275,"")</f>
        <v/>
      </c>
      <c r="C2275" s="83" t="str">
        <f>IF(بيانات!B2275&lt;&gt;"",بيانات!C2275,"")</f>
        <v/>
      </c>
      <c r="D2275" s="84" t="str">
        <f>IF(بيانات!B2275&lt;&gt;"",بيانات!J2275,"")</f>
        <v/>
      </c>
      <c r="E2275" s="85"/>
      <c r="F2275" s="86" t="str">
        <f t="shared" si="35"/>
        <v/>
      </c>
      <c r="G2275" s="87"/>
      <c r="H2275" s="88" t="str">
        <f>IF(بيانات!B2275&lt;&gt;"",بيانات!K2275,"")</f>
        <v/>
      </c>
      <c r="I2275" s="88" t="str">
        <f>IF(بيانات!B2275&lt;&gt;"",بيانات!P2275,"")</f>
        <v/>
      </c>
    </row>
    <row r="2276" spans="1:9" ht="21.75" customHeight="1">
      <c r="A2276" s="89" t="str">
        <f>IF(بيانات!B2276&lt;&gt;"",بيانات!A2276,"")</f>
        <v/>
      </c>
      <c r="B2276" s="90" t="str">
        <f>IF(بيانات!B2276&lt;&gt;"",بيانات!B2276,"")</f>
        <v/>
      </c>
      <c r="C2276" s="90" t="str">
        <f>IF(بيانات!B2276&lt;&gt;"",بيانات!C2276,"")</f>
        <v/>
      </c>
      <c r="D2276" s="91" t="str">
        <f>IF(بيانات!B2276&lt;&gt;"",بيانات!J2276,"")</f>
        <v/>
      </c>
      <c r="E2276" s="92"/>
      <c r="F2276" s="93" t="str">
        <f t="shared" si="35"/>
        <v/>
      </c>
      <c r="G2276" s="94"/>
      <c r="H2276" s="95" t="str">
        <f>IF(بيانات!B2276&lt;&gt;"",بيانات!K2276,"")</f>
        <v/>
      </c>
      <c r="I2276" s="95" t="str">
        <f>IF(بيانات!B2276&lt;&gt;"",بيانات!P2276,"")</f>
        <v/>
      </c>
    </row>
    <row r="2277" spans="1:9" ht="21.75" customHeight="1">
      <c r="A2277" s="82" t="str">
        <f>IF(بيانات!B2277&lt;&gt;"",بيانات!A2277,"")</f>
        <v/>
      </c>
      <c r="B2277" s="83" t="str">
        <f>IF(بيانات!B2277&lt;&gt;"",بيانات!B2277,"")</f>
        <v/>
      </c>
      <c r="C2277" s="83" t="str">
        <f>IF(بيانات!B2277&lt;&gt;"",بيانات!C2277,"")</f>
        <v/>
      </c>
      <c r="D2277" s="84" t="str">
        <f>IF(بيانات!B2277&lt;&gt;"",بيانات!J2277,"")</f>
        <v/>
      </c>
      <c r="E2277" s="85"/>
      <c r="F2277" s="86" t="str">
        <f t="shared" si="35"/>
        <v/>
      </c>
      <c r="G2277" s="87"/>
      <c r="H2277" s="88" t="str">
        <f>IF(بيانات!B2277&lt;&gt;"",بيانات!K2277,"")</f>
        <v/>
      </c>
      <c r="I2277" s="88" t="str">
        <f>IF(بيانات!B2277&lt;&gt;"",بيانات!P2277,"")</f>
        <v/>
      </c>
    </row>
    <row r="2278" spans="1:9" ht="21.75" customHeight="1">
      <c r="A2278" s="89" t="str">
        <f>IF(بيانات!B2278&lt;&gt;"",بيانات!A2278,"")</f>
        <v/>
      </c>
      <c r="B2278" s="90" t="str">
        <f>IF(بيانات!B2278&lt;&gt;"",بيانات!B2278,"")</f>
        <v/>
      </c>
      <c r="C2278" s="90" t="str">
        <f>IF(بيانات!B2278&lt;&gt;"",بيانات!C2278,"")</f>
        <v/>
      </c>
      <c r="D2278" s="91" t="str">
        <f>IF(بيانات!B2278&lt;&gt;"",بيانات!J2278,"")</f>
        <v/>
      </c>
      <c r="E2278" s="92"/>
      <c r="F2278" s="93" t="str">
        <f t="shared" si="35"/>
        <v/>
      </c>
      <c r="G2278" s="94"/>
      <c r="H2278" s="95" t="str">
        <f>IF(بيانات!B2278&lt;&gt;"",بيانات!K2278,"")</f>
        <v/>
      </c>
      <c r="I2278" s="95" t="str">
        <f>IF(بيانات!B2278&lt;&gt;"",بيانات!P2278,"")</f>
        <v/>
      </c>
    </row>
    <row r="2279" spans="1:9" ht="21.75" customHeight="1">
      <c r="A2279" s="82" t="str">
        <f>IF(بيانات!B2279&lt;&gt;"",بيانات!A2279,"")</f>
        <v/>
      </c>
      <c r="B2279" s="83" t="str">
        <f>IF(بيانات!B2279&lt;&gt;"",بيانات!B2279,"")</f>
        <v/>
      </c>
      <c r="C2279" s="83" t="str">
        <f>IF(بيانات!B2279&lt;&gt;"",بيانات!C2279,"")</f>
        <v/>
      </c>
      <c r="D2279" s="84" t="str">
        <f>IF(بيانات!B2279&lt;&gt;"",بيانات!J2279,"")</f>
        <v/>
      </c>
      <c r="E2279" s="85"/>
      <c r="F2279" s="86" t="str">
        <f t="shared" si="35"/>
        <v/>
      </c>
      <c r="G2279" s="87"/>
      <c r="H2279" s="88" t="str">
        <f>IF(بيانات!B2279&lt;&gt;"",بيانات!K2279,"")</f>
        <v/>
      </c>
      <c r="I2279" s="88" t="str">
        <f>IF(بيانات!B2279&lt;&gt;"",بيانات!P2279,"")</f>
        <v/>
      </c>
    </row>
    <row r="2280" spans="1:9" ht="21.75" customHeight="1">
      <c r="A2280" s="89" t="str">
        <f>IF(بيانات!B2280&lt;&gt;"",بيانات!A2280,"")</f>
        <v/>
      </c>
      <c r="B2280" s="90" t="str">
        <f>IF(بيانات!B2280&lt;&gt;"",بيانات!B2280,"")</f>
        <v/>
      </c>
      <c r="C2280" s="90" t="str">
        <f>IF(بيانات!B2280&lt;&gt;"",بيانات!C2280,"")</f>
        <v/>
      </c>
      <c r="D2280" s="91" t="str">
        <f>IF(بيانات!B2280&lt;&gt;"",بيانات!J2280,"")</f>
        <v/>
      </c>
      <c r="E2280" s="92"/>
      <c r="F2280" s="93" t="str">
        <f t="shared" si="35"/>
        <v/>
      </c>
      <c r="G2280" s="94"/>
      <c r="H2280" s="95" t="str">
        <f>IF(بيانات!B2280&lt;&gt;"",بيانات!K2280,"")</f>
        <v/>
      </c>
      <c r="I2280" s="95" t="str">
        <f>IF(بيانات!B2280&lt;&gt;"",بيانات!P2280,"")</f>
        <v/>
      </c>
    </row>
    <row r="2281" spans="1:9" ht="21.75" customHeight="1">
      <c r="A2281" s="82" t="str">
        <f>IF(بيانات!B2281&lt;&gt;"",بيانات!A2281,"")</f>
        <v/>
      </c>
      <c r="B2281" s="83" t="str">
        <f>IF(بيانات!B2281&lt;&gt;"",بيانات!B2281,"")</f>
        <v/>
      </c>
      <c r="C2281" s="83" t="str">
        <f>IF(بيانات!B2281&lt;&gt;"",بيانات!C2281,"")</f>
        <v/>
      </c>
      <c r="D2281" s="84" t="str">
        <f>IF(بيانات!B2281&lt;&gt;"",بيانات!J2281,"")</f>
        <v/>
      </c>
      <c r="E2281" s="85"/>
      <c r="F2281" s="86" t="str">
        <f t="shared" si="35"/>
        <v/>
      </c>
      <c r="G2281" s="87"/>
      <c r="H2281" s="88" t="str">
        <f>IF(بيانات!B2281&lt;&gt;"",بيانات!K2281,"")</f>
        <v/>
      </c>
      <c r="I2281" s="88" t="str">
        <f>IF(بيانات!B2281&lt;&gt;"",بيانات!P2281,"")</f>
        <v/>
      </c>
    </row>
    <row r="2282" spans="1:9" ht="21.75" customHeight="1">
      <c r="A2282" s="89" t="str">
        <f>IF(بيانات!B2282&lt;&gt;"",بيانات!A2282,"")</f>
        <v/>
      </c>
      <c r="B2282" s="90" t="str">
        <f>IF(بيانات!B2282&lt;&gt;"",بيانات!B2282,"")</f>
        <v/>
      </c>
      <c r="C2282" s="90" t="str">
        <f>IF(بيانات!B2282&lt;&gt;"",بيانات!C2282,"")</f>
        <v/>
      </c>
      <c r="D2282" s="91" t="str">
        <f>IF(بيانات!B2282&lt;&gt;"",بيانات!J2282,"")</f>
        <v/>
      </c>
      <c r="E2282" s="92"/>
      <c r="F2282" s="93" t="str">
        <f t="shared" si="35"/>
        <v/>
      </c>
      <c r="G2282" s="94"/>
      <c r="H2282" s="95" t="str">
        <f>IF(بيانات!B2282&lt;&gt;"",بيانات!K2282,"")</f>
        <v/>
      </c>
      <c r="I2282" s="95" t="str">
        <f>IF(بيانات!B2282&lt;&gt;"",بيانات!P2282,"")</f>
        <v/>
      </c>
    </row>
    <row r="2283" spans="1:9" ht="21.75" customHeight="1">
      <c r="A2283" s="82" t="str">
        <f>IF(بيانات!B2283&lt;&gt;"",بيانات!A2283,"")</f>
        <v/>
      </c>
      <c r="B2283" s="83" t="str">
        <f>IF(بيانات!B2283&lt;&gt;"",بيانات!B2283,"")</f>
        <v/>
      </c>
      <c r="C2283" s="83" t="str">
        <f>IF(بيانات!B2283&lt;&gt;"",بيانات!C2283,"")</f>
        <v/>
      </c>
      <c r="D2283" s="84" t="str">
        <f>IF(بيانات!B2283&lt;&gt;"",بيانات!J2283,"")</f>
        <v/>
      </c>
      <c r="E2283" s="85"/>
      <c r="F2283" s="86" t="str">
        <f t="shared" si="35"/>
        <v/>
      </c>
      <c r="G2283" s="87"/>
      <c r="H2283" s="88" t="str">
        <f>IF(بيانات!B2283&lt;&gt;"",بيانات!K2283,"")</f>
        <v/>
      </c>
      <c r="I2283" s="88" t="str">
        <f>IF(بيانات!B2283&lt;&gt;"",بيانات!P2283,"")</f>
        <v/>
      </c>
    </row>
    <row r="2284" spans="1:9" ht="21.75" customHeight="1">
      <c r="A2284" s="89" t="str">
        <f>IF(بيانات!B2284&lt;&gt;"",بيانات!A2284,"")</f>
        <v/>
      </c>
      <c r="B2284" s="90" t="str">
        <f>IF(بيانات!B2284&lt;&gt;"",بيانات!B2284,"")</f>
        <v/>
      </c>
      <c r="C2284" s="90" t="str">
        <f>IF(بيانات!B2284&lt;&gt;"",بيانات!C2284,"")</f>
        <v/>
      </c>
      <c r="D2284" s="91" t="str">
        <f>IF(بيانات!B2284&lt;&gt;"",بيانات!J2284,"")</f>
        <v/>
      </c>
      <c r="E2284" s="92"/>
      <c r="F2284" s="93" t="str">
        <f t="shared" si="35"/>
        <v/>
      </c>
      <c r="G2284" s="94"/>
      <c r="H2284" s="95" t="str">
        <f>IF(بيانات!B2284&lt;&gt;"",بيانات!K2284,"")</f>
        <v/>
      </c>
      <c r="I2284" s="95" t="str">
        <f>IF(بيانات!B2284&lt;&gt;"",بيانات!P2284,"")</f>
        <v/>
      </c>
    </row>
    <row r="2285" spans="1:9" ht="21.75" customHeight="1">
      <c r="A2285" s="82" t="str">
        <f>IF(بيانات!B2285&lt;&gt;"",بيانات!A2285,"")</f>
        <v/>
      </c>
      <c r="B2285" s="83" t="str">
        <f>IF(بيانات!B2285&lt;&gt;"",بيانات!B2285,"")</f>
        <v/>
      </c>
      <c r="C2285" s="83" t="str">
        <f>IF(بيانات!B2285&lt;&gt;"",بيانات!C2285,"")</f>
        <v/>
      </c>
      <c r="D2285" s="84" t="str">
        <f>IF(بيانات!B2285&lt;&gt;"",بيانات!J2285,"")</f>
        <v/>
      </c>
      <c r="E2285" s="85"/>
      <c r="F2285" s="86" t="str">
        <f t="shared" si="35"/>
        <v/>
      </c>
      <c r="G2285" s="87"/>
      <c r="H2285" s="88" t="str">
        <f>IF(بيانات!B2285&lt;&gt;"",بيانات!K2285,"")</f>
        <v/>
      </c>
      <c r="I2285" s="88" t="str">
        <f>IF(بيانات!B2285&lt;&gt;"",بيانات!P2285,"")</f>
        <v/>
      </c>
    </row>
    <row r="2286" spans="1:9" ht="21.75" customHeight="1">
      <c r="A2286" s="89" t="str">
        <f>IF(بيانات!B2286&lt;&gt;"",بيانات!A2286,"")</f>
        <v/>
      </c>
      <c r="B2286" s="90" t="str">
        <f>IF(بيانات!B2286&lt;&gt;"",بيانات!B2286,"")</f>
        <v/>
      </c>
      <c r="C2286" s="90" t="str">
        <f>IF(بيانات!B2286&lt;&gt;"",بيانات!C2286,"")</f>
        <v/>
      </c>
      <c r="D2286" s="91" t="str">
        <f>IF(بيانات!B2286&lt;&gt;"",بيانات!J2286,"")</f>
        <v/>
      </c>
      <c r="E2286" s="92"/>
      <c r="F2286" s="93" t="str">
        <f t="shared" si="35"/>
        <v/>
      </c>
      <c r="G2286" s="94"/>
      <c r="H2286" s="95" t="str">
        <f>IF(بيانات!B2286&lt;&gt;"",بيانات!K2286,"")</f>
        <v/>
      </c>
      <c r="I2286" s="95" t="str">
        <f>IF(بيانات!B2286&lt;&gt;"",بيانات!P2286,"")</f>
        <v/>
      </c>
    </row>
    <row r="2287" spans="1:9" ht="21.75" customHeight="1">
      <c r="A2287" s="82" t="str">
        <f>IF(بيانات!B2287&lt;&gt;"",بيانات!A2287,"")</f>
        <v/>
      </c>
      <c r="B2287" s="83" t="str">
        <f>IF(بيانات!B2287&lt;&gt;"",بيانات!B2287,"")</f>
        <v/>
      </c>
      <c r="C2287" s="83" t="str">
        <f>IF(بيانات!B2287&lt;&gt;"",بيانات!C2287,"")</f>
        <v/>
      </c>
      <c r="D2287" s="84" t="str">
        <f>IF(بيانات!B2287&lt;&gt;"",بيانات!J2287,"")</f>
        <v/>
      </c>
      <c r="E2287" s="85"/>
      <c r="F2287" s="86" t="str">
        <f t="shared" si="35"/>
        <v/>
      </c>
      <c r="G2287" s="87"/>
      <c r="H2287" s="88" t="str">
        <f>IF(بيانات!B2287&lt;&gt;"",بيانات!K2287,"")</f>
        <v/>
      </c>
      <c r="I2287" s="88" t="str">
        <f>IF(بيانات!B2287&lt;&gt;"",بيانات!P2287,"")</f>
        <v/>
      </c>
    </row>
    <row r="2288" spans="1:9" ht="21.75" customHeight="1">
      <c r="A2288" s="89" t="str">
        <f>IF(بيانات!B2288&lt;&gt;"",بيانات!A2288,"")</f>
        <v/>
      </c>
      <c r="B2288" s="90" t="str">
        <f>IF(بيانات!B2288&lt;&gt;"",بيانات!B2288,"")</f>
        <v/>
      </c>
      <c r="C2288" s="90" t="str">
        <f>IF(بيانات!B2288&lt;&gt;"",بيانات!C2288,"")</f>
        <v/>
      </c>
      <c r="D2288" s="91" t="str">
        <f>IF(بيانات!B2288&lt;&gt;"",بيانات!J2288,"")</f>
        <v/>
      </c>
      <c r="E2288" s="92"/>
      <c r="F2288" s="93" t="str">
        <f t="shared" si="35"/>
        <v/>
      </c>
      <c r="G2288" s="94"/>
      <c r="H2288" s="95" t="str">
        <f>IF(بيانات!B2288&lt;&gt;"",بيانات!K2288,"")</f>
        <v/>
      </c>
      <c r="I2288" s="95" t="str">
        <f>IF(بيانات!B2288&lt;&gt;"",بيانات!P2288,"")</f>
        <v/>
      </c>
    </row>
    <row r="2289" spans="1:9" ht="21.75" customHeight="1">
      <c r="A2289" s="82" t="str">
        <f>IF(بيانات!B2289&lt;&gt;"",بيانات!A2289,"")</f>
        <v/>
      </c>
      <c r="B2289" s="83" t="str">
        <f>IF(بيانات!B2289&lt;&gt;"",بيانات!B2289,"")</f>
        <v/>
      </c>
      <c r="C2289" s="83" t="str">
        <f>IF(بيانات!B2289&lt;&gt;"",بيانات!C2289,"")</f>
        <v/>
      </c>
      <c r="D2289" s="84" t="str">
        <f>IF(بيانات!B2289&lt;&gt;"",بيانات!J2289,"")</f>
        <v/>
      </c>
      <c r="E2289" s="85"/>
      <c r="F2289" s="86" t="str">
        <f t="shared" si="35"/>
        <v/>
      </c>
      <c r="G2289" s="87"/>
      <c r="H2289" s="88" t="str">
        <f>IF(بيانات!B2289&lt;&gt;"",بيانات!K2289,"")</f>
        <v/>
      </c>
      <c r="I2289" s="88" t="str">
        <f>IF(بيانات!B2289&lt;&gt;"",بيانات!P2289,"")</f>
        <v/>
      </c>
    </row>
    <row r="2290" spans="1:9" ht="21.75" customHeight="1">
      <c r="A2290" s="89" t="str">
        <f>IF(بيانات!B2290&lt;&gt;"",بيانات!A2290,"")</f>
        <v/>
      </c>
      <c r="B2290" s="90" t="str">
        <f>IF(بيانات!B2290&lt;&gt;"",بيانات!B2290,"")</f>
        <v/>
      </c>
      <c r="C2290" s="90" t="str">
        <f>IF(بيانات!B2290&lt;&gt;"",بيانات!C2290,"")</f>
        <v/>
      </c>
      <c r="D2290" s="91" t="str">
        <f>IF(بيانات!B2290&lt;&gt;"",بيانات!J2290,"")</f>
        <v/>
      </c>
      <c r="E2290" s="92"/>
      <c r="F2290" s="93" t="str">
        <f t="shared" si="35"/>
        <v/>
      </c>
      <c r="G2290" s="94"/>
      <c r="H2290" s="95" t="str">
        <f>IF(بيانات!B2290&lt;&gt;"",بيانات!K2290,"")</f>
        <v/>
      </c>
      <c r="I2290" s="95" t="str">
        <f>IF(بيانات!B2290&lt;&gt;"",بيانات!P2290,"")</f>
        <v/>
      </c>
    </row>
    <row r="2291" spans="1:9" ht="21.75" customHeight="1">
      <c r="A2291" s="82" t="str">
        <f>IF(بيانات!B2291&lt;&gt;"",بيانات!A2291,"")</f>
        <v/>
      </c>
      <c r="B2291" s="83" t="str">
        <f>IF(بيانات!B2291&lt;&gt;"",بيانات!B2291,"")</f>
        <v/>
      </c>
      <c r="C2291" s="83" t="str">
        <f>IF(بيانات!B2291&lt;&gt;"",بيانات!C2291,"")</f>
        <v/>
      </c>
      <c r="D2291" s="84" t="str">
        <f>IF(بيانات!B2291&lt;&gt;"",بيانات!J2291,"")</f>
        <v/>
      </c>
      <c r="E2291" s="85"/>
      <c r="F2291" s="86" t="str">
        <f t="shared" si="35"/>
        <v/>
      </c>
      <c r="G2291" s="87"/>
      <c r="H2291" s="88" t="str">
        <f>IF(بيانات!B2291&lt;&gt;"",بيانات!K2291,"")</f>
        <v/>
      </c>
      <c r="I2291" s="88" t="str">
        <f>IF(بيانات!B2291&lt;&gt;"",بيانات!P2291,"")</f>
        <v/>
      </c>
    </row>
    <row r="2292" spans="1:9" ht="21.75" customHeight="1">
      <c r="A2292" s="89" t="str">
        <f>IF(بيانات!B2292&lt;&gt;"",بيانات!A2292,"")</f>
        <v/>
      </c>
      <c r="B2292" s="90" t="str">
        <f>IF(بيانات!B2292&lt;&gt;"",بيانات!B2292,"")</f>
        <v/>
      </c>
      <c r="C2292" s="90" t="str">
        <f>IF(بيانات!B2292&lt;&gt;"",بيانات!C2292,"")</f>
        <v/>
      </c>
      <c r="D2292" s="91" t="str">
        <f>IF(بيانات!B2292&lt;&gt;"",بيانات!J2292,"")</f>
        <v/>
      </c>
      <c r="E2292" s="92"/>
      <c r="F2292" s="93" t="str">
        <f t="shared" si="35"/>
        <v/>
      </c>
      <c r="G2292" s="94"/>
      <c r="H2292" s="95" t="str">
        <f>IF(بيانات!B2292&lt;&gt;"",بيانات!K2292,"")</f>
        <v/>
      </c>
      <c r="I2292" s="95" t="str">
        <f>IF(بيانات!B2292&lt;&gt;"",بيانات!P2292,"")</f>
        <v/>
      </c>
    </row>
    <row r="2293" spans="1:9" ht="21.75" customHeight="1">
      <c r="A2293" s="82" t="str">
        <f>IF(بيانات!B2293&lt;&gt;"",بيانات!A2293,"")</f>
        <v/>
      </c>
      <c r="B2293" s="83" t="str">
        <f>IF(بيانات!B2293&lt;&gt;"",بيانات!B2293,"")</f>
        <v/>
      </c>
      <c r="C2293" s="83" t="str">
        <f>IF(بيانات!B2293&lt;&gt;"",بيانات!C2293,"")</f>
        <v/>
      </c>
      <c r="D2293" s="84" t="str">
        <f>IF(بيانات!B2293&lt;&gt;"",بيانات!J2293,"")</f>
        <v/>
      </c>
      <c r="E2293" s="85"/>
      <c r="F2293" s="86" t="str">
        <f t="shared" si="35"/>
        <v/>
      </c>
      <c r="G2293" s="87"/>
      <c r="H2293" s="88" t="str">
        <f>IF(بيانات!B2293&lt;&gt;"",بيانات!K2293,"")</f>
        <v/>
      </c>
      <c r="I2293" s="88" t="str">
        <f>IF(بيانات!B2293&lt;&gt;"",بيانات!P2293,"")</f>
        <v/>
      </c>
    </row>
    <row r="2294" spans="1:9" ht="21.75" customHeight="1">
      <c r="A2294" s="89" t="str">
        <f>IF(بيانات!B2294&lt;&gt;"",بيانات!A2294,"")</f>
        <v/>
      </c>
      <c r="B2294" s="90" t="str">
        <f>IF(بيانات!B2294&lt;&gt;"",بيانات!B2294,"")</f>
        <v/>
      </c>
      <c r="C2294" s="90" t="str">
        <f>IF(بيانات!B2294&lt;&gt;"",بيانات!C2294,"")</f>
        <v/>
      </c>
      <c r="D2294" s="91" t="str">
        <f>IF(بيانات!B2294&lt;&gt;"",بيانات!J2294,"")</f>
        <v/>
      </c>
      <c r="E2294" s="92"/>
      <c r="F2294" s="93" t="str">
        <f t="shared" si="35"/>
        <v/>
      </c>
      <c r="G2294" s="94"/>
      <c r="H2294" s="95" t="str">
        <f>IF(بيانات!B2294&lt;&gt;"",بيانات!K2294,"")</f>
        <v/>
      </c>
      <c r="I2294" s="95" t="str">
        <f>IF(بيانات!B2294&lt;&gt;"",بيانات!P2294,"")</f>
        <v/>
      </c>
    </row>
    <row r="2295" spans="1:9" ht="21.75" customHeight="1">
      <c r="A2295" s="82" t="str">
        <f>IF(بيانات!B2295&lt;&gt;"",بيانات!A2295,"")</f>
        <v/>
      </c>
      <c r="B2295" s="83" t="str">
        <f>IF(بيانات!B2295&lt;&gt;"",بيانات!B2295,"")</f>
        <v/>
      </c>
      <c r="C2295" s="83" t="str">
        <f>IF(بيانات!B2295&lt;&gt;"",بيانات!C2295,"")</f>
        <v/>
      </c>
      <c r="D2295" s="84" t="str">
        <f>IF(بيانات!B2295&lt;&gt;"",بيانات!J2295,"")</f>
        <v/>
      </c>
      <c r="E2295" s="85"/>
      <c r="F2295" s="86" t="str">
        <f t="shared" si="35"/>
        <v/>
      </c>
      <c r="G2295" s="87"/>
      <c r="H2295" s="88" t="str">
        <f>IF(بيانات!B2295&lt;&gt;"",بيانات!K2295,"")</f>
        <v/>
      </c>
      <c r="I2295" s="88" t="str">
        <f>IF(بيانات!B2295&lt;&gt;"",بيانات!P2295,"")</f>
        <v/>
      </c>
    </row>
    <row r="2296" spans="1:9" ht="21.75" customHeight="1">
      <c r="A2296" s="89" t="str">
        <f>IF(بيانات!B2296&lt;&gt;"",بيانات!A2296,"")</f>
        <v/>
      </c>
      <c r="B2296" s="90" t="str">
        <f>IF(بيانات!B2296&lt;&gt;"",بيانات!B2296,"")</f>
        <v/>
      </c>
      <c r="C2296" s="90" t="str">
        <f>IF(بيانات!B2296&lt;&gt;"",بيانات!C2296,"")</f>
        <v/>
      </c>
      <c r="D2296" s="91" t="str">
        <f>IF(بيانات!B2296&lt;&gt;"",بيانات!J2296,"")</f>
        <v/>
      </c>
      <c r="E2296" s="92"/>
      <c r="F2296" s="93" t="str">
        <f t="shared" si="35"/>
        <v/>
      </c>
      <c r="G2296" s="94"/>
      <c r="H2296" s="95" t="str">
        <f>IF(بيانات!B2296&lt;&gt;"",بيانات!K2296,"")</f>
        <v/>
      </c>
      <c r="I2296" s="95" t="str">
        <f>IF(بيانات!B2296&lt;&gt;"",بيانات!P2296,"")</f>
        <v/>
      </c>
    </row>
    <row r="2297" spans="1:9" ht="21.75" customHeight="1">
      <c r="A2297" s="82" t="str">
        <f>IF(بيانات!B2297&lt;&gt;"",بيانات!A2297,"")</f>
        <v/>
      </c>
      <c r="B2297" s="83" t="str">
        <f>IF(بيانات!B2297&lt;&gt;"",بيانات!B2297,"")</f>
        <v/>
      </c>
      <c r="C2297" s="83" t="str">
        <f>IF(بيانات!B2297&lt;&gt;"",بيانات!C2297,"")</f>
        <v/>
      </c>
      <c r="D2297" s="84" t="str">
        <f>IF(بيانات!B2297&lt;&gt;"",بيانات!J2297,"")</f>
        <v/>
      </c>
      <c r="E2297" s="85"/>
      <c r="F2297" s="86" t="str">
        <f t="shared" si="35"/>
        <v/>
      </c>
      <c r="G2297" s="87"/>
      <c r="H2297" s="88" t="str">
        <f>IF(بيانات!B2297&lt;&gt;"",بيانات!K2297,"")</f>
        <v/>
      </c>
      <c r="I2297" s="88" t="str">
        <f>IF(بيانات!B2297&lt;&gt;"",بيانات!P2297,"")</f>
        <v/>
      </c>
    </row>
    <row r="2298" spans="1:9" ht="21.75" customHeight="1">
      <c r="A2298" s="89" t="str">
        <f>IF(بيانات!B2298&lt;&gt;"",بيانات!A2298,"")</f>
        <v/>
      </c>
      <c r="B2298" s="90" t="str">
        <f>IF(بيانات!B2298&lt;&gt;"",بيانات!B2298,"")</f>
        <v/>
      </c>
      <c r="C2298" s="90" t="str">
        <f>IF(بيانات!B2298&lt;&gt;"",بيانات!C2298,"")</f>
        <v/>
      </c>
      <c r="D2298" s="91" t="str">
        <f>IF(بيانات!B2298&lt;&gt;"",بيانات!J2298,"")</f>
        <v/>
      </c>
      <c r="E2298" s="92"/>
      <c r="F2298" s="93" t="str">
        <f t="shared" si="35"/>
        <v/>
      </c>
      <c r="G2298" s="94"/>
      <c r="H2298" s="95" t="str">
        <f>IF(بيانات!B2298&lt;&gt;"",بيانات!K2298,"")</f>
        <v/>
      </c>
      <c r="I2298" s="95" t="str">
        <f>IF(بيانات!B2298&lt;&gt;"",بيانات!P2298,"")</f>
        <v/>
      </c>
    </row>
    <row r="2299" spans="1:9" ht="21.75" customHeight="1">
      <c r="A2299" s="82" t="str">
        <f>IF(بيانات!B2299&lt;&gt;"",بيانات!A2299,"")</f>
        <v/>
      </c>
      <c r="B2299" s="83" t="str">
        <f>IF(بيانات!B2299&lt;&gt;"",بيانات!B2299,"")</f>
        <v/>
      </c>
      <c r="C2299" s="83" t="str">
        <f>IF(بيانات!B2299&lt;&gt;"",بيانات!C2299,"")</f>
        <v/>
      </c>
      <c r="D2299" s="84" t="str">
        <f>IF(بيانات!B2299&lt;&gt;"",بيانات!J2299,"")</f>
        <v/>
      </c>
      <c r="E2299" s="85"/>
      <c r="F2299" s="86" t="str">
        <f t="shared" si="35"/>
        <v/>
      </c>
      <c r="G2299" s="87"/>
      <c r="H2299" s="88" t="str">
        <f>IF(بيانات!B2299&lt;&gt;"",بيانات!K2299,"")</f>
        <v/>
      </c>
      <c r="I2299" s="88" t="str">
        <f>IF(بيانات!B2299&lt;&gt;"",بيانات!P2299,"")</f>
        <v/>
      </c>
    </row>
    <row r="2300" spans="1:9" ht="21.75" customHeight="1">
      <c r="A2300" s="89" t="str">
        <f>IF(بيانات!B2300&lt;&gt;"",بيانات!A2300,"")</f>
        <v/>
      </c>
      <c r="B2300" s="90" t="str">
        <f>IF(بيانات!B2300&lt;&gt;"",بيانات!B2300,"")</f>
        <v/>
      </c>
      <c r="C2300" s="90" t="str">
        <f>IF(بيانات!B2300&lt;&gt;"",بيانات!C2300,"")</f>
        <v/>
      </c>
      <c r="D2300" s="91" t="str">
        <f>IF(بيانات!B2300&lt;&gt;"",بيانات!J2300,"")</f>
        <v/>
      </c>
      <c r="E2300" s="92"/>
      <c r="F2300" s="93" t="str">
        <f t="shared" si="35"/>
        <v/>
      </c>
      <c r="G2300" s="94"/>
      <c r="H2300" s="95" t="str">
        <f>IF(بيانات!B2300&lt;&gt;"",بيانات!K2300,"")</f>
        <v/>
      </c>
      <c r="I2300" s="95" t="str">
        <f>IF(بيانات!B2300&lt;&gt;"",بيانات!P2300,"")</f>
        <v/>
      </c>
    </row>
    <row r="2301" spans="1:9" ht="21.75" customHeight="1">
      <c r="A2301" s="82" t="str">
        <f>IF(بيانات!B2301&lt;&gt;"",بيانات!A2301,"")</f>
        <v/>
      </c>
      <c r="B2301" s="83" t="str">
        <f>IF(بيانات!B2301&lt;&gt;"",بيانات!B2301,"")</f>
        <v/>
      </c>
      <c r="C2301" s="83" t="str">
        <f>IF(بيانات!B2301&lt;&gt;"",بيانات!C2301,"")</f>
        <v/>
      </c>
      <c r="D2301" s="84" t="str">
        <f>IF(بيانات!B2301&lt;&gt;"",بيانات!J2301,"")</f>
        <v/>
      </c>
      <c r="E2301" s="85"/>
      <c r="F2301" s="86" t="str">
        <f t="shared" si="35"/>
        <v/>
      </c>
      <c r="G2301" s="87"/>
      <c r="H2301" s="88" t="str">
        <f>IF(بيانات!B2301&lt;&gt;"",بيانات!K2301,"")</f>
        <v/>
      </c>
      <c r="I2301" s="88" t="str">
        <f>IF(بيانات!B2301&lt;&gt;"",بيانات!P2301,"")</f>
        <v/>
      </c>
    </row>
    <row r="2302" spans="1:9" ht="21.75" customHeight="1">
      <c r="A2302" s="89" t="str">
        <f>IF(بيانات!B2302&lt;&gt;"",بيانات!A2302,"")</f>
        <v/>
      </c>
      <c r="B2302" s="90" t="str">
        <f>IF(بيانات!B2302&lt;&gt;"",بيانات!B2302,"")</f>
        <v/>
      </c>
      <c r="C2302" s="90" t="str">
        <f>IF(بيانات!B2302&lt;&gt;"",بيانات!C2302,"")</f>
        <v/>
      </c>
      <c r="D2302" s="91" t="str">
        <f>IF(بيانات!B2302&lt;&gt;"",بيانات!J2302,"")</f>
        <v/>
      </c>
      <c r="E2302" s="92"/>
      <c r="F2302" s="93" t="str">
        <f t="shared" si="35"/>
        <v/>
      </c>
      <c r="G2302" s="94"/>
      <c r="H2302" s="95" t="str">
        <f>IF(بيانات!B2302&lt;&gt;"",بيانات!K2302,"")</f>
        <v/>
      </c>
      <c r="I2302" s="95" t="str">
        <f>IF(بيانات!B2302&lt;&gt;"",بيانات!P2302,"")</f>
        <v/>
      </c>
    </row>
    <row r="2303" spans="1:9" ht="21.75" customHeight="1">
      <c r="A2303" s="82" t="str">
        <f>IF(بيانات!B2303&lt;&gt;"",بيانات!A2303,"")</f>
        <v/>
      </c>
      <c r="B2303" s="83" t="str">
        <f>IF(بيانات!B2303&lt;&gt;"",بيانات!B2303,"")</f>
        <v/>
      </c>
      <c r="C2303" s="83" t="str">
        <f>IF(بيانات!B2303&lt;&gt;"",بيانات!C2303,"")</f>
        <v/>
      </c>
      <c r="D2303" s="84" t="str">
        <f>IF(بيانات!B2303&lt;&gt;"",بيانات!J2303,"")</f>
        <v/>
      </c>
      <c r="E2303" s="85"/>
      <c r="F2303" s="86" t="str">
        <f t="shared" si="35"/>
        <v/>
      </c>
      <c r="G2303" s="87"/>
      <c r="H2303" s="88" t="str">
        <f>IF(بيانات!B2303&lt;&gt;"",بيانات!K2303,"")</f>
        <v/>
      </c>
      <c r="I2303" s="88" t="str">
        <f>IF(بيانات!B2303&lt;&gt;"",بيانات!P2303,"")</f>
        <v/>
      </c>
    </row>
    <row r="2304" spans="1:9" ht="21.75" customHeight="1">
      <c r="A2304" s="89" t="str">
        <f>IF(بيانات!B2304&lt;&gt;"",بيانات!A2304,"")</f>
        <v/>
      </c>
      <c r="B2304" s="90" t="str">
        <f>IF(بيانات!B2304&lt;&gt;"",بيانات!B2304,"")</f>
        <v/>
      </c>
      <c r="C2304" s="90" t="str">
        <f>IF(بيانات!B2304&lt;&gt;"",بيانات!C2304,"")</f>
        <v/>
      </c>
      <c r="D2304" s="91" t="str">
        <f>IF(بيانات!B2304&lt;&gt;"",بيانات!J2304,"")</f>
        <v/>
      </c>
      <c r="E2304" s="92"/>
      <c r="F2304" s="93" t="str">
        <f t="shared" si="35"/>
        <v/>
      </c>
      <c r="G2304" s="94"/>
      <c r="H2304" s="95" t="str">
        <f>IF(بيانات!B2304&lt;&gt;"",بيانات!K2304,"")</f>
        <v/>
      </c>
      <c r="I2304" s="95" t="str">
        <f>IF(بيانات!B2304&lt;&gt;"",بيانات!P2304,"")</f>
        <v/>
      </c>
    </row>
    <row r="2305" spans="1:9" ht="21.75" customHeight="1">
      <c r="A2305" s="82" t="str">
        <f>IF(بيانات!B2305&lt;&gt;"",بيانات!A2305,"")</f>
        <v/>
      </c>
      <c r="B2305" s="83" t="str">
        <f>IF(بيانات!B2305&lt;&gt;"",بيانات!B2305,"")</f>
        <v/>
      </c>
      <c r="C2305" s="83" t="str">
        <f>IF(بيانات!B2305&lt;&gt;"",بيانات!C2305,"")</f>
        <v/>
      </c>
      <c r="D2305" s="84" t="str">
        <f>IF(بيانات!B2305&lt;&gt;"",بيانات!J2305,"")</f>
        <v/>
      </c>
      <c r="E2305" s="85"/>
      <c r="F2305" s="86" t="str">
        <f t="shared" si="35"/>
        <v/>
      </c>
      <c r="G2305" s="87"/>
      <c r="H2305" s="88" t="str">
        <f>IF(بيانات!B2305&lt;&gt;"",بيانات!K2305,"")</f>
        <v/>
      </c>
      <c r="I2305" s="88" t="str">
        <f>IF(بيانات!B2305&lt;&gt;"",بيانات!P2305,"")</f>
        <v/>
      </c>
    </row>
    <row r="2306" spans="1:9" ht="21.75" customHeight="1">
      <c r="A2306" s="89" t="str">
        <f>IF(بيانات!B2306&lt;&gt;"",بيانات!A2306,"")</f>
        <v/>
      </c>
      <c r="B2306" s="90" t="str">
        <f>IF(بيانات!B2306&lt;&gt;"",بيانات!B2306,"")</f>
        <v/>
      </c>
      <c r="C2306" s="90" t="str">
        <f>IF(بيانات!B2306&lt;&gt;"",بيانات!C2306,"")</f>
        <v/>
      </c>
      <c r="D2306" s="91" t="str">
        <f>IF(بيانات!B2306&lt;&gt;"",بيانات!J2306,"")</f>
        <v/>
      </c>
      <c r="E2306" s="92"/>
      <c r="F2306" s="93" t="str">
        <f t="shared" si="35"/>
        <v/>
      </c>
      <c r="G2306" s="94"/>
      <c r="H2306" s="95" t="str">
        <f>IF(بيانات!B2306&lt;&gt;"",بيانات!K2306,"")</f>
        <v/>
      </c>
      <c r="I2306" s="95" t="str">
        <f>IF(بيانات!B2306&lt;&gt;"",بيانات!P2306,"")</f>
        <v/>
      </c>
    </row>
    <row r="2307" spans="1:9" ht="21.75" customHeight="1">
      <c r="A2307" s="82" t="str">
        <f>IF(بيانات!B2307&lt;&gt;"",بيانات!A2307,"")</f>
        <v/>
      </c>
      <c r="B2307" s="83" t="str">
        <f>IF(بيانات!B2307&lt;&gt;"",بيانات!B2307,"")</f>
        <v/>
      </c>
      <c r="C2307" s="83" t="str">
        <f>IF(بيانات!B2307&lt;&gt;"",بيانات!C2307,"")</f>
        <v/>
      </c>
      <c r="D2307" s="84" t="str">
        <f>IF(بيانات!B2307&lt;&gt;"",بيانات!J2307,"")</f>
        <v/>
      </c>
      <c r="E2307" s="85"/>
      <c r="F2307" s="86" t="str">
        <f t="shared" ref="F2307:F2370" si="36">IF(E2307="","",E2307+30)</f>
        <v/>
      </c>
      <c r="G2307" s="87"/>
      <c r="H2307" s="88" t="str">
        <f>IF(بيانات!B2307&lt;&gt;"",بيانات!K2307,"")</f>
        <v/>
      </c>
      <c r="I2307" s="88" t="str">
        <f>IF(بيانات!B2307&lt;&gt;"",بيانات!P2307,"")</f>
        <v/>
      </c>
    </row>
    <row r="2308" spans="1:9" ht="21.75" customHeight="1">
      <c r="A2308" s="89" t="str">
        <f>IF(بيانات!B2308&lt;&gt;"",بيانات!A2308,"")</f>
        <v/>
      </c>
      <c r="B2308" s="90" t="str">
        <f>IF(بيانات!B2308&lt;&gt;"",بيانات!B2308,"")</f>
        <v/>
      </c>
      <c r="C2308" s="90" t="str">
        <f>IF(بيانات!B2308&lt;&gt;"",بيانات!C2308,"")</f>
        <v/>
      </c>
      <c r="D2308" s="91" t="str">
        <f>IF(بيانات!B2308&lt;&gt;"",بيانات!J2308,"")</f>
        <v/>
      </c>
      <c r="E2308" s="92"/>
      <c r="F2308" s="93" t="str">
        <f t="shared" si="36"/>
        <v/>
      </c>
      <c r="G2308" s="94"/>
      <c r="H2308" s="95" t="str">
        <f>IF(بيانات!B2308&lt;&gt;"",بيانات!K2308,"")</f>
        <v/>
      </c>
      <c r="I2308" s="95" t="str">
        <f>IF(بيانات!B2308&lt;&gt;"",بيانات!P2308,"")</f>
        <v/>
      </c>
    </row>
    <row r="2309" spans="1:9" ht="21.75" customHeight="1">
      <c r="A2309" s="82" t="str">
        <f>IF(بيانات!B2309&lt;&gt;"",بيانات!A2309,"")</f>
        <v/>
      </c>
      <c r="B2309" s="83" t="str">
        <f>IF(بيانات!B2309&lt;&gt;"",بيانات!B2309,"")</f>
        <v/>
      </c>
      <c r="C2309" s="83" t="str">
        <f>IF(بيانات!B2309&lt;&gt;"",بيانات!C2309,"")</f>
        <v/>
      </c>
      <c r="D2309" s="84" t="str">
        <f>IF(بيانات!B2309&lt;&gt;"",بيانات!J2309,"")</f>
        <v/>
      </c>
      <c r="E2309" s="85"/>
      <c r="F2309" s="86" t="str">
        <f t="shared" si="36"/>
        <v/>
      </c>
      <c r="G2309" s="87"/>
      <c r="H2309" s="88" t="str">
        <f>IF(بيانات!B2309&lt;&gt;"",بيانات!K2309,"")</f>
        <v/>
      </c>
      <c r="I2309" s="88" t="str">
        <f>IF(بيانات!B2309&lt;&gt;"",بيانات!P2309,"")</f>
        <v/>
      </c>
    </row>
    <row r="2310" spans="1:9" ht="21.75" customHeight="1">
      <c r="A2310" s="89" t="str">
        <f>IF(بيانات!B2310&lt;&gt;"",بيانات!A2310,"")</f>
        <v/>
      </c>
      <c r="B2310" s="90" t="str">
        <f>IF(بيانات!B2310&lt;&gt;"",بيانات!B2310,"")</f>
        <v/>
      </c>
      <c r="C2310" s="90" t="str">
        <f>IF(بيانات!B2310&lt;&gt;"",بيانات!C2310,"")</f>
        <v/>
      </c>
      <c r="D2310" s="91" t="str">
        <f>IF(بيانات!B2310&lt;&gt;"",بيانات!J2310,"")</f>
        <v/>
      </c>
      <c r="E2310" s="92"/>
      <c r="F2310" s="93" t="str">
        <f t="shared" si="36"/>
        <v/>
      </c>
      <c r="G2310" s="94"/>
      <c r="H2310" s="95" t="str">
        <f>IF(بيانات!B2310&lt;&gt;"",بيانات!K2310,"")</f>
        <v/>
      </c>
      <c r="I2310" s="95" t="str">
        <f>IF(بيانات!B2310&lt;&gt;"",بيانات!P2310,"")</f>
        <v/>
      </c>
    </row>
    <row r="2311" spans="1:9" ht="21.75" customHeight="1">
      <c r="A2311" s="82" t="str">
        <f>IF(بيانات!B2311&lt;&gt;"",بيانات!A2311,"")</f>
        <v/>
      </c>
      <c r="B2311" s="83" t="str">
        <f>IF(بيانات!B2311&lt;&gt;"",بيانات!B2311,"")</f>
        <v/>
      </c>
      <c r="C2311" s="83" t="str">
        <f>IF(بيانات!B2311&lt;&gt;"",بيانات!C2311,"")</f>
        <v/>
      </c>
      <c r="D2311" s="84" t="str">
        <f>IF(بيانات!B2311&lt;&gt;"",بيانات!J2311,"")</f>
        <v/>
      </c>
      <c r="E2311" s="85"/>
      <c r="F2311" s="86" t="str">
        <f t="shared" si="36"/>
        <v/>
      </c>
      <c r="G2311" s="87"/>
      <c r="H2311" s="88" t="str">
        <f>IF(بيانات!B2311&lt;&gt;"",بيانات!K2311,"")</f>
        <v/>
      </c>
      <c r="I2311" s="88" t="str">
        <f>IF(بيانات!B2311&lt;&gt;"",بيانات!P2311,"")</f>
        <v/>
      </c>
    </row>
    <row r="2312" spans="1:9" ht="21.75" customHeight="1">
      <c r="A2312" s="89" t="str">
        <f>IF(بيانات!B2312&lt;&gt;"",بيانات!A2312,"")</f>
        <v/>
      </c>
      <c r="B2312" s="90" t="str">
        <f>IF(بيانات!B2312&lt;&gt;"",بيانات!B2312,"")</f>
        <v/>
      </c>
      <c r="C2312" s="90" t="str">
        <f>IF(بيانات!B2312&lt;&gt;"",بيانات!C2312,"")</f>
        <v/>
      </c>
      <c r="D2312" s="91" t="str">
        <f>IF(بيانات!B2312&lt;&gt;"",بيانات!J2312,"")</f>
        <v/>
      </c>
      <c r="E2312" s="92"/>
      <c r="F2312" s="93" t="str">
        <f t="shared" si="36"/>
        <v/>
      </c>
      <c r="G2312" s="94"/>
      <c r="H2312" s="95" t="str">
        <f>IF(بيانات!B2312&lt;&gt;"",بيانات!K2312,"")</f>
        <v/>
      </c>
      <c r="I2312" s="95" t="str">
        <f>IF(بيانات!B2312&lt;&gt;"",بيانات!P2312,"")</f>
        <v/>
      </c>
    </row>
    <row r="2313" spans="1:9" ht="21.75" customHeight="1">
      <c r="A2313" s="82" t="str">
        <f>IF(بيانات!B2313&lt;&gt;"",بيانات!A2313,"")</f>
        <v/>
      </c>
      <c r="B2313" s="83" t="str">
        <f>IF(بيانات!B2313&lt;&gt;"",بيانات!B2313,"")</f>
        <v/>
      </c>
      <c r="C2313" s="83" t="str">
        <f>IF(بيانات!B2313&lt;&gt;"",بيانات!C2313,"")</f>
        <v/>
      </c>
      <c r="D2313" s="84" t="str">
        <f>IF(بيانات!B2313&lt;&gt;"",بيانات!J2313,"")</f>
        <v/>
      </c>
      <c r="E2313" s="85"/>
      <c r="F2313" s="86" t="str">
        <f t="shared" si="36"/>
        <v/>
      </c>
      <c r="G2313" s="87"/>
      <c r="H2313" s="88" t="str">
        <f>IF(بيانات!B2313&lt;&gt;"",بيانات!K2313,"")</f>
        <v/>
      </c>
      <c r="I2313" s="88" t="str">
        <f>IF(بيانات!B2313&lt;&gt;"",بيانات!P2313,"")</f>
        <v/>
      </c>
    </row>
    <row r="2314" spans="1:9" ht="21.75" customHeight="1">
      <c r="A2314" s="89" t="str">
        <f>IF(بيانات!B2314&lt;&gt;"",بيانات!A2314,"")</f>
        <v/>
      </c>
      <c r="B2314" s="90" t="str">
        <f>IF(بيانات!B2314&lt;&gt;"",بيانات!B2314,"")</f>
        <v/>
      </c>
      <c r="C2314" s="90" t="str">
        <f>IF(بيانات!B2314&lt;&gt;"",بيانات!C2314,"")</f>
        <v/>
      </c>
      <c r="D2314" s="91" t="str">
        <f>IF(بيانات!B2314&lt;&gt;"",بيانات!J2314,"")</f>
        <v/>
      </c>
      <c r="E2314" s="92"/>
      <c r="F2314" s="93" t="str">
        <f t="shared" si="36"/>
        <v/>
      </c>
      <c r="G2314" s="94"/>
      <c r="H2314" s="95" t="str">
        <f>IF(بيانات!B2314&lt;&gt;"",بيانات!K2314,"")</f>
        <v/>
      </c>
      <c r="I2314" s="95" t="str">
        <f>IF(بيانات!B2314&lt;&gt;"",بيانات!P2314,"")</f>
        <v/>
      </c>
    </row>
    <row r="2315" spans="1:9" ht="21.75" customHeight="1">
      <c r="A2315" s="82" t="str">
        <f>IF(بيانات!B2315&lt;&gt;"",بيانات!A2315,"")</f>
        <v/>
      </c>
      <c r="B2315" s="83" t="str">
        <f>IF(بيانات!B2315&lt;&gt;"",بيانات!B2315,"")</f>
        <v/>
      </c>
      <c r="C2315" s="83" t="str">
        <f>IF(بيانات!B2315&lt;&gt;"",بيانات!C2315,"")</f>
        <v/>
      </c>
      <c r="D2315" s="84" t="str">
        <f>IF(بيانات!B2315&lt;&gt;"",بيانات!J2315,"")</f>
        <v/>
      </c>
      <c r="E2315" s="85"/>
      <c r="F2315" s="86" t="str">
        <f t="shared" si="36"/>
        <v/>
      </c>
      <c r="G2315" s="87"/>
      <c r="H2315" s="88" t="str">
        <f>IF(بيانات!B2315&lt;&gt;"",بيانات!K2315,"")</f>
        <v/>
      </c>
      <c r="I2315" s="88" t="str">
        <f>IF(بيانات!B2315&lt;&gt;"",بيانات!P2315,"")</f>
        <v/>
      </c>
    </row>
    <row r="2316" spans="1:9" ht="21.75" customHeight="1">
      <c r="A2316" s="89" t="str">
        <f>IF(بيانات!B2316&lt;&gt;"",بيانات!A2316,"")</f>
        <v/>
      </c>
      <c r="B2316" s="90" t="str">
        <f>IF(بيانات!B2316&lt;&gt;"",بيانات!B2316,"")</f>
        <v/>
      </c>
      <c r="C2316" s="90" t="str">
        <f>IF(بيانات!B2316&lt;&gt;"",بيانات!C2316,"")</f>
        <v/>
      </c>
      <c r="D2316" s="91" t="str">
        <f>IF(بيانات!B2316&lt;&gt;"",بيانات!J2316,"")</f>
        <v/>
      </c>
      <c r="E2316" s="92"/>
      <c r="F2316" s="93" t="str">
        <f t="shared" si="36"/>
        <v/>
      </c>
      <c r="G2316" s="94"/>
      <c r="H2316" s="95" t="str">
        <f>IF(بيانات!B2316&lt;&gt;"",بيانات!K2316,"")</f>
        <v/>
      </c>
      <c r="I2316" s="95" t="str">
        <f>IF(بيانات!B2316&lt;&gt;"",بيانات!P2316,"")</f>
        <v/>
      </c>
    </row>
    <row r="2317" spans="1:9" ht="21.75" customHeight="1">
      <c r="A2317" s="82" t="str">
        <f>IF(بيانات!B2317&lt;&gt;"",بيانات!A2317,"")</f>
        <v/>
      </c>
      <c r="B2317" s="83" t="str">
        <f>IF(بيانات!B2317&lt;&gt;"",بيانات!B2317,"")</f>
        <v/>
      </c>
      <c r="C2317" s="83" t="str">
        <f>IF(بيانات!B2317&lt;&gt;"",بيانات!C2317,"")</f>
        <v/>
      </c>
      <c r="D2317" s="84" t="str">
        <f>IF(بيانات!B2317&lt;&gt;"",بيانات!J2317,"")</f>
        <v/>
      </c>
      <c r="E2317" s="85"/>
      <c r="F2317" s="86" t="str">
        <f t="shared" si="36"/>
        <v/>
      </c>
      <c r="G2317" s="87"/>
      <c r="H2317" s="88" t="str">
        <f>IF(بيانات!B2317&lt;&gt;"",بيانات!K2317,"")</f>
        <v/>
      </c>
      <c r="I2317" s="88" t="str">
        <f>IF(بيانات!B2317&lt;&gt;"",بيانات!P2317,"")</f>
        <v/>
      </c>
    </row>
    <row r="2318" spans="1:9" ht="21.75" customHeight="1">
      <c r="A2318" s="89" t="str">
        <f>IF(بيانات!B2318&lt;&gt;"",بيانات!A2318,"")</f>
        <v/>
      </c>
      <c r="B2318" s="90" t="str">
        <f>IF(بيانات!B2318&lt;&gt;"",بيانات!B2318,"")</f>
        <v/>
      </c>
      <c r="C2318" s="90" t="str">
        <f>IF(بيانات!B2318&lt;&gt;"",بيانات!C2318,"")</f>
        <v/>
      </c>
      <c r="D2318" s="91" t="str">
        <f>IF(بيانات!B2318&lt;&gt;"",بيانات!J2318,"")</f>
        <v/>
      </c>
      <c r="E2318" s="92"/>
      <c r="F2318" s="93" t="str">
        <f t="shared" si="36"/>
        <v/>
      </c>
      <c r="G2318" s="94"/>
      <c r="H2318" s="95" t="str">
        <f>IF(بيانات!B2318&lt;&gt;"",بيانات!K2318,"")</f>
        <v/>
      </c>
      <c r="I2318" s="95" t="str">
        <f>IF(بيانات!B2318&lt;&gt;"",بيانات!P2318,"")</f>
        <v/>
      </c>
    </row>
    <row r="2319" spans="1:9" ht="21.75" customHeight="1">
      <c r="A2319" s="82" t="str">
        <f>IF(بيانات!B2319&lt;&gt;"",بيانات!A2319,"")</f>
        <v/>
      </c>
      <c r="B2319" s="83" t="str">
        <f>IF(بيانات!B2319&lt;&gt;"",بيانات!B2319,"")</f>
        <v/>
      </c>
      <c r="C2319" s="83" t="str">
        <f>IF(بيانات!B2319&lt;&gt;"",بيانات!C2319,"")</f>
        <v/>
      </c>
      <c r="D2319" s="84" t="str">
        <f>IF(بيانات!B2319&lt;&gt;"",بيانات!J2319,"")</f>
        <v/>
      </c>
      <c r="E2319" s="85"/>
      <c r="F2319" s="86" t="str">
        <f t="shared" si="36"/>
        <v/>
      </c>
      <c r="G2319" s="87"/>
      <c r="H2319" s="88" t="str">
        <f>IF(بيانات!B2319&lt;&gt;"",بيانات!K2319,"")</f>
        <v/>
      </c>
      <c r="I2319" s="88" t="str">
        <f>IF(بيانات!B2319&lt;&gt;"",بيانات!P2319,"")</f>
        <v/>
      </c>
    </row>
    <row r="2320" spans="1:9" ht="21.75" customHeight="1">
      <c r="A2320" s="89" t="str">
        <f>IF(بيانات!B2320&lt;&gt;"",بيانات!A2320,"")</f>
        <v/>
      </c>
      <c r="B2320" s="90" t="str">
        <f>IF(بيانات!B2320&lt;&gt;"",بيانات!B2320,"")</f>
        <v/>
      </c>
      <c r="C2320" s="90" t="str">
        <f>IF(بيانات!B2320&lt;&gt;"",بيانات!C2320,"")</f>
        <v/>
      </c>
      <c r="D2320" s="91" t="str">
        <f>IF(بيانات!B2320&lt;&gt;"",بيانات!J2320,"")</f>
        <v/>
      </c>
      <c r="E2320" s="92"/>
      <c r="F2320" s="93" t="str">
        <f t="shared" si="36"/>
        <v/>
      </c>
      <c r="G2320" s="94"/>
      <c r="H2320" s="95" t="str">
        <f>IF(بيانات!B2320&lt;&gt;"",بيانات!K2320,"")</f>
        <v/>
      </c>
      <c r="I2320" s="95" t="str">
        <f>IF(بيانات!B2320&lt;&gt;"",بيانات!P2320,"")</f>
        <v/>
      </c>
    </row>
    <row r="2321" spans="1:9" ht="21.75" customHeight="1">
      <c r="A2321" s="82" t="str">
        <f>IF(بيانات!B2321&lt;&gt;"",بيانات!A2321,"")</f>
        <v/>
      </c>
      <c r="B2321" s="83" t="str">
        <f>IF(بيانات!B2321&lt;&gt;"",بيانات!B2321,"")</f>
        <v/>
      </c>
      <c r="C2321" s="83" t="str">
        <f>IF(بيانات!B2321&lt;&gt;"",بيانات!C2321,"")</f>
        <v/>
      </c>
      <c r="D2321" s="84" t="str">
        <f>IF(بيانات!B2321&lt;&gt;"",بيانات!J2321,"")</f>
        <v/>
      </c>
      <c r="E2321" s="85"/>
      <c r="F2321" s="86" t="str">
        <f t="shared" si="36"/>
        <v/>
      </c>
      <c r="G2321" s="87"/>
      <c r="H2321" s="88" t="str">
        <f>IF(بيانات!B2321&lt;&gt;"",بيانات!K2321,"")</f>
        <v/>
      </c>
      <c r="I2321" s="88" t="str">
        <f>IF(بيانات!B2321&lt;&gt;"",بيانات!P2321,"")</f>
        <v/>
      </c>
    </row>
    <row r="2322" spans="1:9" ht="21.75" customHeight="1">
      <c r="A2322" s="89" t="str">
        <f>IF(بيانات!B2322&lt;&gt;"",بيانات!A2322,"")</f>
        <v/>
      </c>
      <c r="B2322" s="90" t="str">
        <f>IF(بيانات!B2322&lt;&gt;"",بيانات!B2322,"")</f>
        <v/>
      </c>
      <c r="C2322" s="90" t="str">
        <f>IF(بيانات!B2322&lt;&gt;"",بيانات!C2322,"")</f>
        <v/>
      </c>
      <c r="D2322" s="91" t="str">
        <f>IF(بيانات!B2322&lt;&gt;"",بيانات!J2322,"")</f>
        <v/>
      </c>
      <c r="E2322" s="92"/>
      <c r="F2322" s="93" t="str">
        <f t="shared" si="36"/>
        <v/>
      </c>
      <c r="G2322" s="94"/>
      <c r="H2322" s="95" t="str">
        <f>IF(بيانات!B2322&lt;&gt;"",بيانات!K2322,"")</f>
        <v/>
      </c>
      <c r="I2322" s="95" t="str">
        <f>IF(بيانات!B2322&lt;&gt;"",بيانات!P2322,"")</f>
        <v/>
      </c>
    </row>
    <row r="2323" spans="1:9" ht="21.75" customHeight="1">
      <c r="A2323" s="82" t="str">
        <f>IF(بيانات!B2323&lt;&gt;"",بيانات!A2323,"")</f>
        <v/>
      </c>
      <c r="B2323" s="83" t="str">
        <f>IF(بيانات!B2323&lt;&gt;"",بيانات!B2323,"")</f>
        <v/>
      </c>
      <c r="C2323" s="83" t="str">
        <f>IF(بيانات!B2323&lt;&gt;"",بيانات!C2323,"")</f>
        <v/>
      </c>
      <c r="D2323" s="84" t="str">
        <f>IF(بيانات!B2323&lt;&gt;"",بيانات!J2323,"")</f>
        <v/>
      </c>
      <c r="E2323" s="85"/>
      <c r="F2323" s="86" t="str">
        <f t="shared" si="36"/>
        <v/>
      </c>
      <c r="G2323" s="87"/>
      <c r="H2323" s="88" t="str">
        <f>IF(بيانات!B2323&lt;&gt;"",بيانات!K2323,"")</f>
        <v/>
      </c>
      <c r="I2323" s="88" t="str">
        <f>IF(بيانات!B2323&lt;&gt;"",بيانات!P2323,"")</f>
        <v/>
      </c>
    </row>
    <row r="2324" spans="1:9" ht="21.75" customHeight="1">
      <c r="A2324" s="89" t="str">
        <f>IF(بيانات!B2324&lt;&gt;"",بيانات!A2324,"")</f>
        <v/>
      </c>
      <c r="B2324" s="90" t="str">
        <f>IF(بيانات!B2324&lt;&gt;"",بيانات!B2324,"")</f>
        <v/>
      </c>
      <c r="C2324" s="90" t="str">
        <f>IF(بيانات!B2324&lt;&gt;"",بيانات!C2324,"")</f>
        <v/>
      </c>
      <c r="D2324" s="91" t="str">
        <f>IF(بيانات!B2324&lt;&gt;"",بيانات!J2324,"")</f>
        <v/>
      </c>
      <c r="E2324" s="92"/>
      <c r="F2324" s="93" t="str">
        <f t="shared" si="36"/>
        <v/>
      </c>
      <c r="G2324" s="94"/>
      <c r="H2324" s="95" t="str">
        <f>IF(بيانات!B2324&lt;&gt;"",بيانات!K2324,"")</f>
        <v/>
      </c>
      <c r="I2324" s="95" t="str">
        <f>IF(بيانات!B2324&lt;&gt;"",بيانات!P2324,"")</f>
        <v/>
      </c>
    </row>
    <row r="2325" spans="1:9" ht="21.75" customHeight="1">
      <c r="A2325" s="82" t="str">
        <f>IF(بيانات!B2325&lt;&gt;"",بيانات!A2325,"")</f>
        <v/>
      </c>
      <c r="B2325" s="83" t="str">
        <f>IF(بيانات!B2325&lt;&gt;"",بيانات!B2325,"")</f>
        <v/>
      </c>
      <c r="C2325" s="83" t="str">
        <f>IF(بيانات!B2325&lt;&gt;"",بيانات!C2325,"")</f>
        <v/>
      </c>
      <c r="D2325" s="84" t="str">
        <f>IF(بيانات!B2325&lt;&gt;"",بيانات!J2325,"")</f>
        <v/>
      </c>
      <c r="E2325" s="85"/>
      <c r="F2325" s="86" t="str">
        <f t="shared" si="36"/>
        <v/>
      </c>
      <c r="G2325" s="87"/>
      <c r="H2325" s="88" t="str">
        <f>IF(بيانات!B2325&lt;&gt;"",بيانات!K2325,"")</f>
        <v/>
      </c>
      <c r="I2325" s="88" t="str">
        <f>IF(بيانات!B2325&lt;&gt;"",بيانات!P2325,"")</f>
        <v/>
      </c>
    </row>
    <row r="2326" spans="1:9" ht="21.75" customHeight="1">
      <c r="A2326" s="89" t="str">
        <f>IF(بيانات!B2326&lt;&gt;"",بيانات!A2326,"")</f>
        <v/>
      </c>
      <c r="B2326" s="90" t="str">
        <f>IF(بيانات!B2326&lt;&gt;"",بيانات!B2326,"")</f>
        <v/>
      </c>
      <c r="C2326" s="90" t="str">
        <f>IF(بيانات!B2326&lt;&gt;"",بيانات!C2326,"")</f>
        <v/>
      </c>
      <c r="D2326" s="91" t="str">
        <f>IF(بيانات!B2326&lt;&gt;"",بيانات!J2326,"")</f>
        <v/>
      </c>
      <c r="E2326" s="92"/>
      <c r="F2326" s="93" t="str">
        <f t="shared" si="36"/>
        <v/>
      </c>
      <c r="G2326" s="94"/>
      <c r="H2326" s="95" t="str">
        <f>IF(بيانات!B2326&lt;&gt;"",بيانات!K2326,"")</f>
        <v/>
      </c>
      <c r="I2326" s="95" t="str">
        <f>IF(بيانات!B2326&lt;&gt;"",بيانات!P2326,"")</f>
        <v/>
      </c>
    </row>
    <row r="2327" spans="1:9" ht="21.75" customHeight="1">
      <c r="A2327" s="82" t="str">
        <f>IF(بيانات!B2327&lt;&gt;"",بيانات!A2327,"")</f>
        <v/>
      </c>
      <c r="B2327" s="83" t="str">
        <f>IF(بيانات!B2327&lt;&gt;"",بيانات!B2327,"")</f>
        <v/>
      </c>
      <c r="C2327" s="83" t="str">
        <f>IF(بيانات!B2327&lt;&gt;"",بيانات!C2327,"")</f>
        <v/>
      </c>
      <c r="D2327" s="84" t="str">
        <f>IF(بيانات!B2327&lt;&gt;"",بيانات!J2327,"")</f>
        <v/>
      </c>
      <c r="E2327" s="85"/>
      <c r="F2327" s="86" t="str">
        <f t="shared" si="36"/>
        <v/>
      </c>
      <c r="G2327" s="87"/>
      <c r="H2327" s="88" t="str">
        <f>IF(بيانات!B2327&lt;&gt;"",بيانات!K2327,"")</f>
        <v/>
      </c>
      <c r="I2327" s="88" t="str">
        <f>IF(بيانات!B2327&lt;&gt;"",بيانات!P2327,"")</f>
        <v/>
      </c>
    </row>
    <row r="2328" spans="1:9" ht="21.75" customHeight="1">
      <c r="A2328" s="89" t="str">
        <f>IF(بيانات!B2328&lt;&gt;"",بيانات!A2328,"")</f>
        <v/>
      </c>
      <c r="B2328" s="90" t="str">
        <f>IF(بيانات!B2328&lt;&gt;"",بيانات!B2328,"")</f>
        <v/>
      </c>
      <c r="C2328" s="90" t="str">
        <f>IF(بيانات!B2328&lt;&gt;"",بيانات!C2328,"")</f>
        <v/>
      </c>
      <c r="D2328" s="91" t="str">
        <f>IF(بيانات!B2328&lt;&gt;"",بيانات!J2328,"")</f>
        <v/>
      </c>
      <c r="E2328" s="92"/>
      <c r="F2328" s="93" t="str">
        <f t="shared" si="36"/>
        <v/>
      </c>
      <c r="G2328" s="94"/>
      <c r="H2328" s="95" t="str">
        <f>IF(بيانات!B2328&lt;&gt;"",بيانات!K2328,"")</f>
        <v/>
      </c>
      <c r="I2328" s="95" t="str">
        <f>IF(بيانات!B2328&lt;&gt;"",بيانات!P2328,"")</f>
        <v/>
      </c>
    </row>
    <row r="2329" spans="1:9" ht="21.75" customHeight="1">
      <c r="A2329" s="82" t="str">
        <f>IF(بيانات!B2329&lt;&gt;"",بيانات!A2329,"")</f>
        <v/>
      </c>
      <c r="B2329" s="83" t="str">
        <f>IF(بيانات!B2329&lt;&gt;"",بيانات!B2329,"")</f>
        <v/>
      </c>
      <c r="C2329" s="83" t="str">
        <f>IF(بيانات!B2329&lt;&gt;"",بيانات!C2329,"")</f>
        <v/>
      </c>
      <c r="D2329" s="84" t="str">
        <f>IF(بيانات!B2329&lt;&gt;"",بيانات!J2329,"")</f>
        <v/>
      </c>
      <c r="E2329" s="85"/>
      <c r="F2329" s="86" t="str">
        <f t="shared" si="36"/>
        <v/>
      </c>
      <c r="G2329" s="87"/>
      <c r="H2329" s="88" t="str">
        <f>IF(بيانات!B2329&lt;&gt;"",بيانات!K2329,"")</f>
        <v/>
      </c>
      <c r="I2329" s="88" t="str">
        <f>IF(بيانات!B2329&lt;&gt;"",بيانات!P2329,"")</f>
        <v/>
      </c>
    </row>
    <row r="2330" spans="1:9" ht="21.75" customHeight="1">
      <c r="A2330" s="89" t="str">
        <f>IF(بيانات!B2330&lt;&gt;"",بيانات!A2330,"")</f>
        <v/>
      </c>
      <c r="B2330" s="90" t="str">
        <f>IF(بيانات!B2330&lt;&gt;"",بيانات!B2330,"")</f>
        <v/>
      </c>
      <c r="C2330" s="90" t="str">
        <f>IF(بيانات!B2330&lt;&gt;"",بيانات!C2330,"")</f>
        <v/>
      </c>
      <c r="D2330" s="91" t="str">
        <f>IF(بيانات!B2330&lt;&gt;"",بيانات!J2330,"")</f>
        <v/>
      </c>
      <c r="E2330" s="92"/>
      <c r="F2330" s="93" t="str">
        <f t="shared" si="36"/>
        <v/>
      </c>
      <c r="G2330" s="94"/>
      <c r="H2330" s="95" t="str">
        <f>IF(بيانات!B2330&lt;&gt;"",بيانات!K2330,"")</f>
        <v/>
      </c>
      <c r="I2330" s="95" t="str">
        <f>IF(بيانات!B2330&lt;&gt;"",بيانات!P2330,"")</f>
        <v/>
      </c>
    </row>
    <row r="2331" spans="1:9" ht="21.75" customHeight="1">
      <c r="A2331" s="82" t="str">
        <f>IF(بيانات!B2331&lt;&gt;"",بيانات!A2331,"")</f>
        <v/>
      </c>
      <c r="B2331" s="83" t="str">
        <f>IF(بيانات!B2331&lt;&gt;"",بيانات!B2331,"")</f>
        <v/>
      </c>
      <c r="C2331" s="83" t="str">
        <f>IF(بيانات!B2331&lt;&gt;"",بيانات!C2331,"")</f>
        <v/>
      </c>
      <c r="D2331" s="84" t="str">
        <f>IF(بيانات!B2331&lt;&gt;"",بيانات!J2331,"")</f>
        <v/>
      </c>
      <c r="E2331" s="85"/>
      <c r="F2331" s="86" t="str">
        <f t="shared" si="36"/>
        <v/>
      </c>
      <c r="G2331" s="87"/>
      <c r="H2331" s="88" t="str">
        <f>IF(بيانات!B2331&lt;&gt;"",بيانات!K2331,"")</f>
        <v/>
      </c>
      <c r="I2331" s="88" t="str">
        <f>IF(بيانات!B2331&lt;&gt;"",بيانات!P2331,"")</f>
        <v/>
      </c>
    </row>
    <row r="2332" spans="1:9" ht="21.75" customHeight="1">
      <c r="A2332" s="89" t="str">
        <f>IF(بيانات!B2332&lt;&gt;"",بيانات!A2332,"")</f>
        <v/>
      </c>
      <c r="B2332" s="90" t="str">
        <f>IF(بيانات!B2332&lt;&gt;"",بيانات!B2332,"")</f>
        <v/>
      </c>
      <c r="C2332" s="90" t="str">
        <f>IF(بيانات!B2332&lt;&gt;"",بيانات!C2332,"")</f>
        <v/>
      </c>
      <c r="D2332" s="91" t="str">
        <f>IF(بيانات!B2332&lt;&gt;"",بيانات!J2332,"")</f>
        <v/>
      </c>
      <c r="E2332" s="92"/>
      <c r="F2332" s="93" t="str">
        <f t="shared" si="36"/>
        <v/>
      </c>
      <c r="G2332" s="94"/>
      <c r="H2332" s="95" t="str">
        <f>IF(بيانات!B2332&lt;&gt;"",بيانات!K2332,"")</f>
        <v/>
      </c>
      <c r="I2332" s="95" t="str">
        <f>IF(بيانات!B2332&lt;&gt;"",بيانات!P2332,"")</f>
        <v/>
      </c>
    </row>
    <row r="2333" spans="1:9" ht="21.75" customHeight="1">
      <c r="A2333" s="82" t="str">
        <f>IF(بيانات!B2333&lt;&gt;"",بيانات!A2333,"")</f>
        <v/>
      </c>
      <c r="B2333" s="83" t="str">
        <f>IF(بيانات!B2333&lt;&gt;"",بيانات!B2333,"")</f>
        <v/>
      </c>
      <c r="C2333" s="83" t="str">
        <f>IF(بيانات!B2333&lt;&gt;"",بيانات!C2333,"")</f>
        <v/>
      </c>
      <c r="D2333" s="84" t="str">
        <f>IF(بيانات!B2333&lt;&gt;"",بيانات!J2333,"")</f>
        <v/>
      </c>
      <c r="E2333" s="85"/>
      <c r="F2333" s="86" t="str">
        <f t="shared" si="36"/>
        <v/>
      </c>
      <c r="G2333" s="87"/>
      <c r="H2333" s="88" t="str">
        <f>IF(بيانات!B2333&lt;&gt;"",بيانات!K2333,"")</f>
        <v/>
      </c>
      <c r="I2333" s="88" t="str">
        <f>IF(بيانات!B2333&lt;&gt;"",بيانات!P2333,"")</f>
        <v/>
      </c>
    </row>
    <row r="2334" spans="1:9" ht="21.75" customHeight="1">
      <c r="A2334" s="89" t="str">
        <f>IF(بيانات!B2334&lt;&gt;"",بيانات!A2334,"")</f>
        <v/>
      </c>
      <c r="B2334" s="90" t="str">
        <f>IF(بيانات!B2334&lt;&gt;"",بيانات!B2334,"")</f>
        <v/>
      </c>
      <c r="C2334" s="90" t="str">
        <f>IF(بيانات!B2334&lt;&gt;"",بيانات!C2334,"")</f>
        <v/>
      </c>
      <c r="D2334" s="91" t="str">
        <f>IF(بيانات!B2334&lt;&gt;"",بيانات!J2334,"")</f>
        <v/>
      </c>
      <c r="E2334" s="92"/>
      <c r="F2334" s="93" t="str">
        <f t="shared" si="36"/>
        <v/>
      </c>
      <c r="G2334" s="94"/>
      <c r="H2334" s="95" t="str">
        <f>IF(بيانات!B2334&lt;&gt;"",بيانات!K2334,"")</f>
        <v/>
      </c>
      <c r="I2334" s="95" t="str">
        <f>IF(بيانات!B2334&lt;&gt;"",بيانات!P2334,"")</f>
        <v/>
      </c>
    </row>
    <row r="2335" spans="1:9" ht="21.75" customHeight="1">
      <c r="A2335" s="82" t="str">
        <f>IF(بيانات!B2335&lt;&gt;"",بيانات!A2335,"")</f>
        <v/>
      </c>
      <c r="B2335" s="83" t="str">
        <f>IF(بيانات!B2335&lt;&gt;"",بيانات!B2335,"")</f>
        <v/>
      </c>
      <c r="C2335" s="83" t="str">
        <f>IF(بيانات!B2335&lt;&gt;"",بيانات!C2335,"")</f>
        <v/>
      </c>
      <c r="D2335" s="84" t="str">
        <f>IF(بيانات!B2335&lt;&gt;"",بيانات!J2335,"")</f>
        <v/>
      </c>
      <c r="E2335" s="85"/>
      <c r="F2335" s="86" t="str">
        <f t="shared" si="36"/>
        <v/>
      </c>
      <c r="G2335" s="87"/>
      <c r="H2335" s="88" t="str">
        <f>IF(بيانات!B2335&lt;&gt;"",بيانات!K2335,"")</f>
        <v/>
      </c>
      <c r="I2335" s="88" t="str">
        <f>IF(بيانات!B2335&lt;&gt;"",بيانات!P2335,"")</f>
        <v/>
      </c>
    </row>
    <row r="2336" spans="1:9" ht="21.75" customHeight="1">
      <c r="A2336" s="89" t="str">
        <f>IF(بيانات!B2336&lt;&gt;"",بيانات!A2336,"")</f>
        <v/>
      </c>
      <c r="B2336" s="90" t="str">
        <f>IF(بيانات!B2336&lt;&gt;"",بيانات!B2336,"")</f>
        <v/>
      </c>
      <c r="C2336" s="90" t="str">
        <f>IF(بيانات!B2336&lt;&gt;"",بيانات!C2336,"")</f>
        <v/>
      </c>
      <c r="D2336" s="91" t="str">
        <f>IF(بيانات!B2336&lt;&gt;"",بيانات!J2336,"")</f>
        <v/>
      </c>
      <c r="E2336" s="92"/>
      <c r="F2336" s="93" t="str">
        <f t="shared" si="36"/>
        <v/>
      </c>
      <c r="G2336" s="94"/>
      <c r="H2336" s="95" t="str">
        <f>IF(بيانات!B2336&lt;&gt;"",بيانات!K2336,"")</f>
        <v/>
      </c>
      <c r="I2336" s="95" t="str">
        <f>IF(بيانات!B2336&lt;&gt;"",بيانات!P2336,"")</f>
        <v/>
      </c>
    </row>
    <row r="2337" spans="1:9" ht="21.75" customHeight="1">
      <c r="A2337" s="82" t="str">
        <f>IF(بيانات!B2337&lt;&gt;"",بيانات!A2337,"")</f>
        <v/>
      </c>
      <c r="B2337" s="83" t="str">
        <f>IF(بيانات!B2337&lt;&gt;"",بيانات!B2337,"")</f>
        <v/>
      </c>
      <c r="C2337" s="83" t="str">
        <f>IF(بيانات!B2337&lt;&gt;"",بيانات!C2337,"")</f>
        <v/>
      </c>
      <c r="D2337" s="84" t="str">
        <f>IF(بيانات!B2337&lt;&gt;"",بيانات!J2337,"")</f>
        <v/>
      </c>
      <c r="E2337" s="85"/>
      <c r="F2337" s="86" t="str">
        <f t="shared" si="36"/>
        <v/>
      </c>
      <c r="G2337" s="87"/>
      <c r="H2337" s="88" t="str">
        <f>IF(بيانات!B2337&lt;&gt;"",بيانات!K2337,"")</f>
        <v/>
      </c>
      <c r="I2337" s="88" t="str">
        <f>IF(بيانات!B2337&lt;&gt;"",بيانات!P2337,"")</f>
        <v/>
      </c>
    </row>
    <row r="2338" spans="1:9" ht="21.75" customHeight="1">
      <c r="A2338" s="89" t="str">
        <f>IF(بيانات!B2338&lt;&gt;"",بيانات!A2338,"")</f>
        <v/>
      </c>
      <c r="B2338" s="90" t="str">
        <f>IF(بيانات!B2338&lt;&gt;"",بيانات!B2338,"")</f>
        <v/>
      </c>
      <c r="C2338" s="90" t="str">
        <f>IF(بيانات!B2338&lt;&gt;"",بيانات!C2338,"")</f>
        <v/>
      </c>
      <c r="D2338" s="91" t="str">
        <f>IF(بيانات!B2338&lt;&gt;"",بيانات!J2338,"")</f>
        <v/>
      </c>
      <c r="E2338" s="92"/>
      <c r="F2338" s="93" t="str">
        <f t="shared" si="36"/>
        <v/>
      </c>
      <c r="G2338" s="94"/>
      <c r="H2338" s="95" t="str">
        <f>IF(بيانات!B2338&lt;&gt;"",بيانات!K2338,"")</f>
        <v/>
      </c>
      <c r="I2338" s="95" t="str">
        <f>IF(بيانات!B2338&lt;&gt;"",بيانات!P2338,"")</f>
        <v/>
      </c>
    </row>
    <row r="2339" spans="1:9" ht="21.75" customHeight="1">
      <c r="A2339" s="82" t="str">
        <f>IF(بيانات!B2339&lt;&gt;"",بيانات!A2339,"")</f>
        <v/>
      </c>
      <c r="B2339" s="83" t="str">
        <f>IF(بيانات!B2339&lt;&gt;"",بيانات!B2339,"")</f>
        <v/>
      </c>
      <c r="C2339" s="83" t="str">
        <f>IF(بيانات!B2339&lt;&gt;"",بيانات!C2339,"")</f>
        <v/>
      </c>
      <c r="D2339" s="84" t="str">
        <f>IF(بيانات!B2339&lt;&gt;"",بيانات!J2339,"")</f>
        <v/>
      </c>
      <c r="E2339" s="85"/>
      <c r="F2339" s="86" t="str">
        <f t="shared" si="36"/>
        <v/>
      </c>
      <c r="G2339" s="87"/>
      <c r="H2339" s="88" t="str">
        <f>IF(بيانات!B2339&lt;&gt;"",بيانات!K2339,"")</f>
        <v/>
      </c>
      <c r="I2339" s="88" t="str">
        <f>IF(بيانات!B2339&lt;&gt;"",بيانات!P2339,"")</f>
        <v/>
      </c>
    </row>
    <row r="2340" spans="1:9" ht="21.75" customHeight="1">
      <c r="A2340" s="89" t="str">
        <f>IF(بيانات!B2340&lt;&gt;"",بيانات!A2340,"")</f>
        <v/>
      </c>
      <c r="B2340" s="90" t="str">
        <f>IF(بيانات!B2340&lt;&gt;"",بيانات!B2340,"")</f>
        <v/>
      </c>
      <c r="C2340" s="90" t="str">
        <f>IF(بيانات!B2340&lt;&gt;"",بيانات!C2340,"")</f>
        <v/>
      </c>
      <c r="D2340" s="91" t="str">
        <f>IF(بيانات!B2340&lt;&gt;"",بيانات!J2340,"")</f>
        <v/>
      </c>
      <c r="E2340" s="92"/>
      <c r="F2340" s="93" t="str">
        <f t="shared" si="36"/>
        <v/>
      </c>
      <c r="G2340" s="94"/>
      <c r="H2340" s="95" t="str">
        <f>IF(بيانات!B2340&lt;&gt;"",بيانات!K2340,"")</f>
        <v/>
      </c>
      <c r="I2340" s="95" t="str">
        <f>IF(بيانات!B2340&lt;&gt;"",بيانات!P2340,"")</f>
        <v/>
      </c>
    </row>
    <row r="2341" spans="1:9" ht="21.75" customHeight="1">
      <c r="A2341" s="82" t="str">
        <f>IF(بيانات!B2341&lt;&gt;"",بيانات!A2341,"")</f>
        <v/>
      </c>
      <c r="B2341" s="83" t="str">
        <f>IF(بيانات!B2341&lt;&gt;"",بيانات!B2341,"")</f>
        <v/>
      </c>
      <c r="C2341" s="83" t="str">
        <f>IF(بيانات!B2341&lt;&gt;"",بيانات!C2341,"")</f>
        <v/>
      </c>
      <c r="D2341" s="84" t="str">
        <f>IF(بيانات!B2341&lt;&gt;"",بيانات!J2341,"")</f>
        <v/>
      </c>
      <c r="E2341" s="85"/>
      <c r="F2341" s="86" t="str">
        <f t="shared" si="36"/>
        <v/>
      </c>
      <c r="G2341" s="87"/>
      <c r="H2341" s="88" t="str">
        <f>IF(بيانات!B2341&lt;&gt;"",بيانات!K2341,"")</f>
        <v/>
      </c>
      <c r="I2341" s="88" t="str">
        <f>IF(بيانات!B2341&lt;&gt;"",بيانات!P2341,"")</f>
        <v/>
      </c>
    </row>
    <row r="2342" spans="1:9" ht="21.75" customHeight="1">
      <c r="A2342" s="89" t="str">
        <f>IF(بيانات!B2342&lt;&gt;"",بيانات!A2342,"")</f>
        <v/>
      </c>
      <c r="B2342" s="90" t="str">
        <f>IF(بيانات!B2342&lt;&gt;"",بيانات!B2342,"")</f>
        <v/>
      </c>
      <c r="C2342" s="90" t="str">
        <f>IF(بيانات!B2342&lt;&gt;"",بيانات!C2342,"")</f>
        <v/>
      </c>
      <c r="D2342" s="91" t="str">
        <f>IF(بيانات!B2342&lt;&gt;"",بيانات!J2342,"")</f>
        <v/>
      </c>
      <c r="E2342" s="92"/>
      <c r="F2342" s="93" t="str">
        <f t="shared" si="36"/>
        <v/>
      </c>
      <c r="G2342" s="94"/>
      <c r="H2342" s="95" t="str">
        <f>IF(بيانات!B2342&lt;&gt;"",بيانات!K2342,"")</f>
        <v/>
      </c>
      <c r="I2342" s="95" t="str">
        <f>IF(بيانات!B2342&lt;&gt;"",بيانات!P2342,"")</f>
        <v/>
      </c>
    </row>
    <row r="2343" spans="1:9" ht="21.75" customHeight="1">
      <c r="A2343" s="82" t="str">
        <f>IF(بيانات!B2343&lt;&gt;"",بيانات!A2343,"")</f>
        <v/>
      </c>
      <c r="B2343" s="83" t="str">
        <f>IF(بيانات!B2343&lt;&gt;"",بيانات!B2343,"")</f>
        <v/>
      </c>
      <c r="C2343" s="83" t="str">
        <f>IF(بيانات!B2343&lt;&gt;"",بيانات!C2343,"")</f>
        <v/>
      </c>
      <c r="D2343" s="84" t="str">
        <f>IF(بيانات!B2343&lt;&gt;"",بيانات!J2343,"")</f>
        <v/>
      </c>
      <c r="E2343" s="85"/>
      <c r="F2343" s="86" t="str">
        <f t="shared" si="36"/>
        <v/>
      </c>
      <c r="G2343" s="87"/>
      <c r="H2343" s="88" t="str">
        <f>IF(بيانات!B2343&lt;&gt;"",بيانات!K2343,"")</f>
        <v/>
      </c>
      <c r="I2343" s="88" t="str">
        <f>IF(بيانات!B2343&lt;&gt;"",بيانات!P2343,"")</f>
        <v/>
      </c>
    </row>
    <row r="2344" spans="1:9" ht="21.75" customHeight="1">
      <c r="A2344" s="89" t="str">
        <f>IF(بيانات!B2344&lt;&gt;"",بيانات!A2344,"")</f>
        <v/>
      </c>
      <c r="B2344" s="90" t="str">
        <f>IF(بيانات!B2344&lt;&gt;"",بيانات!B2344,"")</f>
        <v/>
      </c>
      <c r="C2344" s="90" t="str">
        <f>IF(بيانات!B2344&lt;&gt;"",بيانات!C2344,"")</f>
        <v/>
      </c>
      <c r="D2344" s="91" t="str">
        <f>IF(بيانات!B2344&lt;&gt;"",بيانات!J2344,"")</f>
        <v/>
      </c>
      <c r="E2344" s="92"/>
      <c r="F2344" s="93" t="str">
        <f t="shared" si="36"/>
        <v/>
      </c>
      <c r="G2344" s="94"/>
      <c r="H2344" s="95" t="str">
        <f>IF(بيانات!B2344&lt;&gt;"",بيانات!K2344,"")</f>
        <v/>
      </c>
      <c r="I2344" s="95" t="str">
        <f>IF(بيانات!B2344&lt;&gt;"",بيانات!P2344,"")</f>
        <v/>
      </c>
    </row>
    <row r="2345" spans="1:9" ht="21.75" customHeight="1">
      <c r="A2345" s="82" t="str">
        <f>IF(بيانات!B2345&lt;&gt;"",بيانات!A2345,"")</f>
        <v/>
      </c>
      <c r="B2345" s="83" t="str">
        <f>IF(بيانات!B2345&lt;&gt;"",بيانات!B2345,"")</f>
        <v/>
      </c>
      <c r="C2345" s="83" t="str">
        <f>IF(بيانات!B2345&lt;&gt;"",بيانات!C2345,"")</f>
        <v/>
      </c>
      <c r="D2345" s="84" t="str">
        <f>IF(بيانات!B2345&lt;&gt;"",بيانات!J2345,"")</f>
        <v/>
      </c>
      <c r="E2345" s="85"/>
      <c r="F2345" s="86" t="str">
        <f t="shared" si="36"/>
        <v/>
      </c>
      <c r="G2345" s="87"/>
      <c r="H2345" s="88" t="str">
        <f>IF(بيانات!B2345&lt;&gt;"",بيانات!K2345,"")</f>
        <v/>
      </c>
      <c r="I2345" s="88" t="str">
        <f>IF(بيانات!B2345&lt;&gt;"",بيانات!P2345,"")</f>
        <v/>
      </c>
    </row>
    <row r="2346" spans="1:9" ht="21.75" customHeight="1">
      <c r="A2346" s="89" t="str">
        <f>IF(بيانات!B2346&lt;&gt;"",بيانات!A2346,"")</f>
        <v/>
      </c>
      <c r="B2346" s="90" t="str">
        <f>IF(بيانات!B2346&lt;&gt;"",بيانات!B2346,"")</f>
        <v/>
      </c>
      <c r="C2346" s="90" t="str">
        <f>IF(بيانات!B2346&lt;&gt;"",بيانات!C2346,"")</f>
        <v/>
      </c>
      <c r="D2346" s="91" t="str">
        <f>IF(بيانات!B2346&lt;&gt;"",بيانات!J2346,"")</f>
        <v/>
      </c>
      <c r="E2346" s="92"/>
      <c r="F2346" s="93" t="str">
        <f t="shared" si="36"/>
        <v/>
      </c>
      <c r="G2346" s="94"/>
      <c r="H2346" s="95" t="str">
        <f>IF(بيانات!B2346&lt;&gt;"",بيانات!K2346,"")</f>
        <v/>
      </c>
      <c r="I2346" s="95" t="str">
        <f>IF(بيانات!B2346&lt;&gt;"",بيانات!P2346,"")</f>
        <v/>
      </c>
    </row>
    <row r="2347" spans="1:9" ht="21.75" customHeight="1">
      <c r="A2347" s="82" t="str">
        <f>IF(بيانات!B2347&lt;&gt;"",بيانات!A2347,"")</f>
        <v/>
      </c>
      <c r="B2347" s="83" t="str">
        <f>IF(بيانات!B2347&lt;&gt;"",بيانات!B2347,"")</f>
        <v/>
      </c>
      <c r="C2347" s="83" t="str">
        <f>IF(بيانات!B2347&lt;&gt;"",بيانات!C2347,"")</f>
        <v/>
      </c>
      <c r="D2347" s="84" t="str">
        <f>IF(بيانات!B2347&lt;&gt;"",بيانات!J2347,"")</f>
        <v/>
      </c>
      <c r="E2347" s="85"/>
      <c r="F2347" s="86" t="str">
        <f t="shared" si="36"/>
        <v/>
      </c>
      <c r="G2347" s="87"/>
      <c r="H2347" s="88" t="str">
        <f>IF(بيانات!B2347&lt;&gt;"",بيانات!K2347,"")</f>
        <v/>
      </c>
      <c r="I2347" s="88" t="str">
        <f>IF(بيانات!B2347&lt;&gt;"",بيانات!P2347,"")</f>
        <v/>
      </c>
    </row>
    <row r="2348" spans="1:9" ht="21.75" customHeight="1">
      <c r="A2348" s="89" t="str">
        <f>IF(بيانات!B2348&lt;&gt;"",بيانات!A2348,"")</f>
        <v/>
      </c>
      <c r="B2348" s="90" t="str">
        <f>IF(بيانات!B2348&lt;&gt;"",بيانات!B2348,"")</f>
        <v/>
      </c>
      <c r="C2348" s="90" t="str">
        <f>IF(بيانات!B2348&lt;&gt;"",بيانات!C2348,"")</f>
        <v/>
      </c>
      <c r="D2348" s="91" t="str">
        <f>IF(بيانات!B2348&lt;&gt;"",بيانات!J2348,"")</f>
        <v/>
      </c>
      <c r="E2348" s="92"/>
      <c r="F2348" s="93" t="str">
        <f t="shared" si="36"/>
        <v/>
      </c>
      <c r="G2348" s="94"/>
      <c r="H2348" s="95" t="str">
        <f>IF(بيانات!B2348&lt;&gt;"",بيانات!K2348,"")</f>
        <v/>
      </c>
      <c r="I2348" s="95" t="str">
        <f>IF(بيانات!B2348&lt;&gt;"",بيانات!P2348,"")</f>
        <v/>
      </c>
    </row>
    <row r="2349" spans="1:9" ht="21.75" customHeight="1">
      <c r="A2349" s="82" t="str">
        <f>IF(بيانات!B2349&lt;&gt;"",بيانات!A2349,"")</f>
        <v/>
      </c>
      <c r="B2349" s="83" t="str">
        <f>IF(بيانات!B2349&lt;&gt;"",بيانات!B2349,"")</f>
        <v/>
      </c>
      <c r="C2349" s="83" t="str">
        <f>IF(بيانات!B2349&lt;&gt;"",بيانات!C2349,"")</f>
        <v/>
      </c>
      <c r="D2349" s="84" t="str">
        <f>IF(بيانات!B2349&lt;&gt;"",بيانات!J2349,"")</f>
        <v/>
      </c>
      <c r="E2349" s="85"/>
      <c r="F2349" s="86" t="str">
        <f t="shared" si="36"/>
        <v/>
      </c>
      <c r="G2349" s="87"/>
      <c r="H2349" s="88" t="str">
        <f>IF(بيانات!B2349&lt;&gt;"",بيانات!K2349,"")</f>
        <v/>
      </c>
      <c r="I2349" s="88" t="str">
        <f>IF(بيانات!B2349&lt;&gt;"",بيانات!P2349,"")</f>
        <v/>
      </c>
    </row>
    <row r="2350" spans="1:9" ht="21.75" customHeight="1">
      <c r="A2350" s="89" t="str">
        <f>IF(بيانات!B2350&lt;&gt;"",بيانات!A2350,"")</f>
        <v/>
      </c>
      <c r="B2350" s="90" t="str">
        <f>IF(بيانات!B2350&lt;&gt;"",بيانات!B2350,"")</f>
        <v/>
      </c>
      <c r="C2350" s="90" t="str">
        <f>IF(بيانات!B2350&lt;&gt;"",بيانات!C2350,"")</f>
        <v/>
      </c>
      <c r="D2350" s="91" t="str">
        <f>IF(بيانات!B2350&lt;&gt;"",بيانات!J2350,"")</f>
        <v/>
      </c>
      <c r="E2350" s="92"/>
      <c r="F2350" s="93" t="str">
        <f t="shared" si="36"/>
        <v/>
      </c>
      <c r="G2350" s="94"/>
      <c r="H2350" s="95" t="str">
        <f>IF(بيانات!B2350&lt;&gt;"",بيانات!K2350,"")</f>
        <v/>
      </c>
      <c r="I2350" s="95" t="str">
        <f>IF(بيانات!B2350&lt;&gt;"",بيانات!P2350,"")</f>
        <v/>
      </c>
    </row>
    <row r="2351" spans="1:9" ht="21.75" customHeight="1">
      <c r="A2351" s="82" t="str">
        <f>IF(بيانات!B2351&lt;&gt;"",بيانات!A2351,"")</f>
        <v/>
      </c>
      <c r="B2351" s="83" t="str">
        <f>IF(بيانات!B2351&lt;&gt;"",بيانات!B2351,"")</f>
        <v/>
      </c>
      <c r="C2351" s="83" t="str">
        <f>IF(بيانات!B2351&lt;&gt;"",بيانات!C2351,"")</f>
        <v/>
      </c>
      <c r="D2351" s="84" t="str">
        <f>IF(بيانات!B2351&lt;&gt;"",بيانات!J2351,"")</f>
        <v/>
      </c>
      <c r="E2351" s="85"/>
      <c r="F2351" s="86" t="str">
        <f t="shared" si="36"/>
        <v/>
      </c>
      <c r="G2351" s="87"/>
      <c r="H2351" s="88" t="str">
        <f>IF(بيانات!B2351&lt;&gt;"",بيانات!K2351,"")</f>
        <v/>
      </c>
      <c r="I2351" s="88" t="str">
        <f>IF(بيانات!B2351&lt;&gt;"",بيانات!P2351,"")</f>
        <v/>
      </c>
    </row>
    <row r="2352" spans="1:9" ht="21.75" customHeight="1">
      <c r="A2352" s="89" t="str">
        <f>IF(بيانات!B2352&lt;&gt;"",بيانات!A2352,"")</f>
        <v/>
      </c>
      <c r="B2352" s="90" t="str">
        <f>IF(بيانات!B2352&lt;&gt;"",بيانات!B2352,"")</f>
        <v/>
      </c>
      <c r="C2352" s="90" t="str">
        <f>IF(بيانات!B2352&lt;&gt;"",بيانات!C2352,"")</f>
        <v/>
      </c>
      <c r="D2352" s="91" t="str">
        <f>IF(بيانات!B2352&lt;&gt;"",بيانات!J2352,"")</f>
        <v/>
      </c>
      <c r="E2352" s="92"/>
      <c r="F2352" s="93" t="str">
        <f t="shared" si="36"/>
        <v/>
      </c>
      <c r="G2352" s="94"/>
      <c r="H2352" s="95" t="str">
        <f>IF(بيانات!B2352&lt;&gt;"",بيانات!K2352,"")</f>
        <v/>
      </c>
      <c r="I2352" s="95" t="str">
        <f>IF(بيانات!B2352&lt;&gt;"",بيانات!P2352,"")</f>
        <v/>
      </c>
    </row>
    <row r="2353" spans="1:9" ht="21.75" customHeight="1">
      <c r="A2353" s="82" t="str">
        <f>IF(بيانات!B2353&lt;&gt;"",بيانات!A2353,"")</f>
        <v/>
      </c>
      <c r="B2353" s="83" t="str">
        <f>IF(بيانات!B2353&lt;&gt;"",بيانات!B2353,"")</f>
        <v/>
      </c>
      <c r="C2353" s="83" t="str">
        <f>IF(بيانات!B2353&lt;&gt;"",بيانات!C2353,"")</f>
        <v/>
      </c>
      <c r="D2353" s="84" t="str">
        <f>IF(بيانات!B2353&lt;&gt;"",بيانات!J2353,"")</f>
        <v/>
      </c>
      <c r="E2353" s="85"/>
      <c r="F2353" s="86" t="str">
        <f t="shared" si="36"/>
        <v/>
      </c>
      <c r="G2353" s="87"/>
      <c r="H2353" s="88" t="str">
        <f>IF(بيانات!B2353&lt;&gt;"",بيانات!K2353,"")</f>
        <v/>
      </c>
      <c r="I2353" s="88" t="str">
        <f>IF(بيانات!B2353&lt;&gt;"",بيانات!P2353,"")</f>
        <v/>
      </c>
    </row>
    <row r="2354" spans="1:9" ht="21.75" customHeight="1">
      <c r="A2354" s="89" t="str">
        <f>IF(بيانات!B2354&lt;&gt;"",بيانات!A2354,"")</f>
        <v/>
      </c>
      <c r="B2354" s="90" t="str">
        <f>IF(بيانات!B2354&lt;&gt;"",بيانات!B2354,"")</f>
        <v/>
      </c>
      <c r="C2354" s="90" t="str">
        <f>IF(بيانات!B2354&lt;&gt;"",بيانات!C2354,"")</f>
        <v/>
      </c>
      <c r="D2354" s="91" t="str">
        <f>IF(بيانات!B2354&lt;&gt;"",بيانات!J2354,"")</f>
        <v/>
      </c>
      <c r="E2354" s="92"/>
      <c r="F2354" s="93" t="str">
        <f t="shared" si="36"/>
        <v/>
      </c>
      <c r="G2354" s="94"/>
      <c r="H2354" s="95" t="str">
        <f>IF(بيانات!B2354&lt;&gt;"",بيانات!K2354,"")</f>
        <v/>
      </c>
      <c r="I2354" s="95" t="str">
        <f>IF(بيانات!B2354&lt;&gt;"",بيانات!P2354,"")</f>
        <v/>
      </c>
    </row>
    <row r="2355" spans="1:9" ht="21.75" customHeight="1">
      <c r="A2355" s="82" t="str">
        <f>IF(بيانات!B2355&lt;&gt;"",بيانات!A2355,"")</f>
        <v/>
      </c>
      <c r="B2355" s="83" t="str">
        <f>IF(بيانات!B2355&lt;&gt;"",بيانات!B2355,"")</f>
        <v/>
      </c>
      <c r="C2355" s="83" t="str">
        <f>IF(بيانات!B2355&lt;&gt;"",بيانات!C2355,"")</f>
        <v/>
      </c>
      <c r="D2355" s="84" t="str">
        <f>IF(بيانات!B2355&lt;&gt;"",بيانات!J2355,"")</f>
        <v/>
      </c>
      <c r="E2355" s="85"/>
      <c r="F2355" s="86" t="str">
        <f t="shared" si="36"/>
        <v/>
      </c>
      <c r="G2355" s="87"/>
      <c r="H2355" s="88" t="str">
        <f>IF(بيانات!B2355&lt;&gt;"",بيانات!K2355,"")</f>
        <v/>
      </c>
      <c r="I2355" s="88" t="str">
        <f>IF(بيانات!B2355&lt;&gt;"",بيانات!P2355,"")</f>
        <v/>
      </c>
    </row>
    <row r="2356" spans="1:9" ht="21.75" customHeight="1">
      <c r="A2356" s="89" t="str">
        <f>IF(بيانات!B2356&lt;&gt;"",بيانات!A2356,"")</f>
        <v/>
      </c>
      <c r="B2356" s="90" t="str">
        <f>IF(بيانات!B2356&lt;&gt;"",بيانات!B2356,"")</f>
        <v/>
      </c>
      <c r="C2356" s="90" t="str">
        <f>IF(بيانات!B2356&lt;&gt;"",بيانات!C2356,"")</f>
        <v/>
      </c>
      <c r="D2356" s="91" t="str">
        <f>IF(بيانات!B2356&lt;&gt;"",بيانات!J2356,"")</f>
        <v/>
      </c>
      <c r="E2356" s="92"/>
      <c r="F2356" s="93" t="str">
        <f t="shared" si="36"/>
        <v/>
      </c>
      <c r="G2356" s="94"/>
      <c r="H2356" s="95" t="str">
        <f>IF(بيانات!B2356&lt;&gt;"",بيانات!K2356,"")</f>
        <v/>
      </c>
      <c r="I2356" s="95" t="str">
        <f>IF(بيانات!B2356&lt;&gt;"",بيانات!P2356,"")</f>
        <v/>
      </c>
    </row>
    <row r="2357" spans="1:9" ht="21.75" customHeight="1">
      <c r="A2357" s="82" t="str">
        <f>IF(بيانات!B2357&lt;&gt;"",بيانات!A2357,"")</f>
        <v/>
      </c>
      <c r="B2357" s="83" t="str">
        <f>IF(بيانات!B2357&lt;&gt;"",بيانات!B2357,"")</f>
        <v/>
      </c>
      <c r="C2357" s="83" t="str">
        <f>IF(بيانات!B2357&lt;&gt;"",بيانات!C2357,"")</f>
        <v/>
      </c>
      <c r="D2357" s="84" t="str">
        <f>IF(بيانات!B2357&lt;&gt;"",بيانات!J2357,"")</f>
        <v/>
      </c>
      <c r="E2357" s="85"/>
      <c r="F2357" s="86" t="str">
        <f t="shared" si="36"/>
        <v/>
      </c>
      <c r="G2357" s="87"/>
      <c r="H2357" s="88" t="str">
        <f>IF(بيانات!B2357&lt;&gt;"",بيانات!K2357,"")</f>
        <v/>
      </c>
      <c r="I2357" s="88" t="str">
        <f>IF(بيانات!B2357&lt;&gt;"",بيانات!P2357,"")</f>
        <v/>
      </c>
    </row>
    <row r="2358" spans="1:9" ht="21.75" customHeight="1">
      <c r="A2358" s="89" t="str">
        <f>IF(بيانات!B2358&lt;&gt;"",بيانات!A2358,"")</f>
        <v/>
      </c>
      <c r="B2358" s="90" t="str">
        <f>IF(بيانات!B2358&lt;&gt;"",بيانات!B2358,"")</f>
        <v/>
      </c>
      <c r="C2358" s="90" t="str">
        <f>IF(بيانات!B2358&lt;&gt;"",بيانات!C2358,"")</f>
        <v/>
      </c>
      <c r="D2358" s="91" t="str">
        <f>IF(بيانات!B2358&lt;&gt;"",بيانات!J2358,"")</f>
        <v/>
      </c>
      <c r="E2358" s="92"/>
      <c r="F2358" s="93" t="str">
        <f t="shared" si="36"/>
        <v/>
      </c>
      <c r="G2358" s="94"/>
      <c r="H2358" s="95" t="str">
        <f>IF(بيانات!B2358&lt;&gt;"",بيانات!K2358,"")</f>
        <v/>
      </c>
      <c r="I2358" s="95" t="str">
        <f>IF(بيانات!B2358&lt;&gt;"",بيانات!P2358,"")</f>
        <v/>
      </c>
    </row>
    <row r="2359" spans="1:9" ht="21.75" customHeight="1">
      <c r="A2359" s="82" t="str">
        <f>IF(بيانات!B2359&lt;&gt;"",بيانات!A2359,"")</f>
        <v/>
      </c>
      <c r="B2359" s="83" t="str">
        <f>IF(بيانات!B2359&lt;&gt;"",بيانات!B2359,"")</f>
        <v/>
      </c>
      <c r="C2359" s="83" t="str">
        <f>IF(بيانات!B2359&lt;&gt;"",بيانات!C2359,"")</f>
        <v/>
      </c>
      <c r="D2359" s="84" t="str">
        <f>IF(بيانات!B2359&lt;&gt;"",بيانات!J2359,"")</f>
        <v/>
      </c>
      <c r="E2359" s="85"/>
      <c r="F2359" s="86" t="str">
        <f t="shared" si="36"/>
        <v/>
      </c>
      <c r="G2359" s="87"/>
      <c r="H2359" s="88" t="str">
        <f>IF(بيانات!B2359&lt;&gt;"",بيانات!K2359,"")</f>
        <v/>
      </c>
      <c r="I2359" s="88" t="str">
        <f>IF(بيانات!B2359&lt;&gt;"",بيانات!P2359,"")</f>
        <v/>
      </c>
    </row>
    <row r="2360" spans="1:9" ht="21.75" customHeight="1">
      <c r="A2360" s="89" t="str">
        <f>IF(بيانات!B2360&lt;&gt;"",بيانات!A2360,"")</f>
        <v/>
      </c>
      <c r="B2360" s="90" t="str">
        <f>IF(بيانات!B2360&lt;&gt;"",بيانات!B2360,"")</f>
        <v/>
      </c>
      <c r="C2360" s="90" t="str">
        <f>IF(بيانات!B2360&lt;&gt;"",بيانات!C2360,"")</f>
        <v/>
      </c>
      <c r="D2360" s="91" t="str">
        <f>IF(بيانات!B2360&lt;&gt;"",بيانات!J2360,"")</f>
        <v/>
      </c>
      <c r="E2360" s="92"/>
      <c r="F2360" s="93" t="str">
        <f t="shared" si="36"/>
        <v/>
      </c>
      <c r="G2360" s="94"/>
      <c r="H2360" s="95" t="str">
        <f>IF(بيانات!B2360&lt;&gt;"",بيانات!K2360,"")</f>
        <v/>
      </c>
      <c r="I2360" s="95" t="str">
        <f>IF(بيانات!B2360&lt;&gt;"",بيانات!P2360,"")</f>
        <v/>
      </c>
    </row>
    <row r="2361" spans="1:9" ht="21.75" customHeight="1">
      <c r="A2361" s="82" t="str">
        <f>IF(بيانات!B2361&lt;&gt;"",بيانات!A2361,"")</f>
        <v/>
      </c>
      <c r="B2361" s="83" t="str">
        <f>IF(بيانات!B2361&lt;&gt;"",بيانات!B2361,"")</f>
        <v/>
      </c>
      <c r="C2361" s="83" t="str">
        <f>IF(بيانات!B2361&lt;&gt;"",بيانات!C2361,"")</f>
        <v/>
      </c>
      <c r="D2361" s="84" t="str">
        <f>IF(بيانات!B2361&lt;&gt;"",بيانات!J2361,"")</f>
        <v/>
      </c>
      <c r="E2361" s="85"/>
      <c r="F2361" s="86" t="str">
        <f t="shared" si="36"/>
        <v/>
      </c>
      <c r="G2361" s="87"/>
      <c r="H2361" s="88" t="str">
        <f>IF(بيانات!B2361&lt;&gt;"",بيانات!K2361,"")</f>
        <v/>
      </c>
      <c r="I2361" s="88" t="str">
        <f>IF(بيانات!B2361&lt;&gt;"",بيانات!P2361,"")</f>
        <v/>
      </c>
    </row>
    <row r="2362" spans="1:9" ht="21.75" customHeight="1">
      <c r="A2362" s="89" t="str">
        <f>IF(بيانات!B2362&lt;&gt;"",بيانات!A2362,"")</f>
        <v/>
      </c>
      <c r="B2362" s="90" t="str">
        <f>IF(بيانات!B2362&lt;&gt;"",بيانات!B2362,"")</f>
        <v/>
      </c>
      <c r="C2362" s="90" t="str">
        <f>IF(بيانات!B2362&lt;&gt;"",بيانات!C2362,"")</f>
        <v/>
      </c>
      <c r="D2362" s="91" t="str">
        <f>IF(بيانات!B2362&lt;&gt;"",بيانات!J2362,"")</f>
        <v/>
      </c>
      <c r="E2362" s="92"/>
      <c r="F2362" s="93" t="str">
        <f t="shared" si="36"/>
        <v/>
      </c>
      <c r="G2362" s="94"/>
      <c r="H2362" s="95" t="str">
        <f>IF(بيانات!B2362&lt;&gt;"",بيانات!K2362,"")</f>
        <v/>
      </c>
      <c r="I2362" s="95" t="str">
        <f>IF(بيانات!B2362&lt;&gt;"",بيانات!P2362,"")</f>
        <v/>
      </c>
    </row>
    <row r="2363" spans="1:9" ht="21.75" customHeight="1">
      <c r="A2363" s="82" t="str">
        <f>IF(بيانات!B2363&lt;&gt;"",بيانات!A2363,"")</f>
        <v/>
      </c>
      <c r="B2363" s="83" t="str">
        <f>IF(بيانات!B2363&lt;&gt;"",بيانات!B2363,"")</f>
        <v/>
      </c>
      <c r="C2363" s="83" t="str">
        <f>IF(بيانات!B2363&lt;&gt;"",بيانات!C2363,"")</f>
        <v/>
      </c>
      <c r="D2363" s="84" t="str">
        <f>IF(بيانات!B2363&lt;&gt;"",بيانات!J2363,"")</f>
        <v/>
      </c>
      <c r="E2363" s="85"/>
      <c r="F2363" s="86" t="str">
        <f t="shared" si="36"/>
        <v/>
      </c>
      <c r="G2363" s="87"/>
      <c r="H2363" s="88" t="str">
        <f>IF(بيانات!B2363&lt;&gt;"",بيانات!K2363,"")</f>
        <v/>
      </c>
      <c r="I2363" s="88" t="str">
        <f>IF(بيانات!B2363&lt;&gt;"",بيانات!P2363,"")</f>
        <v/>
      </c>
    </row>
    <row r="2364" spans="1:9" ht="21.75" customHeight="1">
      <c r="A2364" s="89" t="str">
        <f>IF(بيانات!B2364&lt;&gt;"",بيانات!A2364,"")</f>
        <v/>
      </c>
      <c r="B2364" s="90" t="str">
        <f>IF(بيانات!B2364&lt;&gt;"",بيانات!B2364,"")</f>
        <v/>
      </c>
      <c r="C2364" s="90" t="str">
        <f>IF(بيانات!B2364&lt;&gt;"",بيانات!C2364,"")</f>
        <v/>
      </c>
      <c r="D2364" s="91" t="str">
        <f>IF(بيانات!B2364&lt;&gt;"",بيانات!J2364,"")</f>
        <v/>
      </c>
      <c r="E2364" s="92"/>
      <c r="F2364" s="93" t="str">
        <f t="shared" si="36"/>
        <v/>
      </c>
      <c r="G2364" s="94"/>
      <c r="H2364" s="95" t="str">
        <f>IF(بيانات!B2364&lt;&gt;"",بيانات!K2364,"")</f>
        <v/>
      </c>
      <c r="I2364" s="95" t="str">
        <f>IF(بيانات!B2364&lt;&gt;"",بيانات!P2364,"")</f>
        <v/>
      </c>
    </row>
    <row r="2365" spans="1:9" ht="21.75" customHeight="1">
      <c r="A2365" s="82" t="str">
        <f>IF(بيانات!B2365&lt;&gt;"",بيانات!A2365,"")</f>
        <v/>
      </c>
      <c r="B2365" s="83" t="str">
        <f>IF(بيانات!B2365&lt;&gt;"",بيانات!B2365,"")</f>
        <v/>
      </c>
      <c r="C2365" s="83" t="str">
        <f>IF(بيانات!B2365&lt;&gt;"",بيانات!C2365,"")</f>
        <v/>
      </c>
      <c r="D2365" s="84" t="str">
        <f>IF(بيانات!B2365&lt;&gt;"",بيانات!J2365,"")</f>
        <v/>
      </c>
      <c r="E2365" s="85"/>
      <c r="F2365" s="86" t="str">
        <f t="shared" si="36"/>
        <v/>
      </c>
      <c r="G2365" s="87"/>
      <c r="H2365" s="88" t="str">
        <f>IF(بيانات!B2365&lt;&gt;"",بيانات!K2365,"")</f>
        <v/>
      </c>
      <c r="I2365" s="88" t="str">
        <f>IF(بيانات!B2365&lt;&gt;"",بيانات!P2365,"")</f>
        <v/>
      </c>
    </row>
    <row r="2366" spans="1:9" ht="21.75" customHeight="1">
      <c r="A2366" s="89" t="str">
        <f>IF(بيانات!B2366&lt;&gt;"",بيانات!A2366,"")</f>
        <v/>
      </c>
      <c r="B2366" s="90" t="str">
        <f>IF(بيانات!B2366&lt;&gt;"",بيانات!B2366,"")</f>
        <v/>
      </c>
      <c r="C2366" s="90" t="str">
        <f>IF(بيانات!B2366&lt;&gt;"",بيانات!C2366,"")</f>
        <v/>
      </c>
      <c r="D2366" s="91" t="str">
        <f>IF(بيانات!B2366&lt;&gt;"",بيانات!J2366,"")</f>
        <v/>
      </c>
      <c r="E2366" s="92"/>
      <c r="F2366" s="93" t="str">
        <f t="shared" si="36"/>
        <v/>
      </c>
      <c r="G2366" s="94"/>
      <c r="H2366" s="95" t="str">
        <f>IF(بيانات!B2366&lt;&gt;"",بيانات!K2366,"")</f>
        <v/>
      </c>
      <c r="I2366" s="95" t="str">
        <f>IF(بيانات!B2366&lt;&gt;"",بيانات!P2366,"")</f>
        <v/>
      </c>
    </row>
    <row r="2367" spans="1:9" ht="21.75" customHeight="1">
      <c r="A2367" s="82" t="str">
        <f>IF(بيانات!B2367&lt;&gt;"",بيانات!A2367,"")</f>
        <v/>
      </c>
      <c r="B2367" s="83" t="str">
        <f>IF(بيانات!B2367&lt;&gt;"",بيانات!B2367,"")</f>
        <v/>
      </c>
      <c r="C2367" s="83" t="str">
        <f>IF(بيانات!B2367&lt;&gt;"",بيانات!C2367,"")</f>
        <v/>
      </c>
      <c r="D2367" s="84" t="str">
        <f>IF(بيانات!B2367&lt;&gt;"",بيانات!J2367,"")</f>
        <v/>
      </c>
      <c r="E2367" s="85"/>
      <c r="F2367" s="86" t="str">
        <f t="shared" si="36"/>
        <v/>
      </c>
      <c r="G2367" s="87"/>
      <c r="H2367" s="88" t="str">
        <f>IF(بيانات!B2367&lt;&gt;"",بيانات!K2367,"")</f>
        <v/>
      </c>
      <c r="I2367" s="88" t="str">
        <f>IF(بيانات!B2367&lt;&gt;"",بيانات!P2367,"")</f>
        <v/>
      </c>
    </row>
    <row r="2368" spans="1:9" ht="21.75" customHeight="1">
      <c r="A2368" s="89" t="str">
        <f>IF(بيانات!B2368&lt;&gt;"",بيانات!A2368,"")</f>
        <v/>
      </c>
      <c r="B2368" s="90" t="str">
        <f>IF(بيانات!B2368&lt;&gt;"",بيانات!B2368,"")</f>
        <v/>
      </c>
      <c r="C2368" s="90" t="str">
        <f>IF(بيانات!B2368&lt;&gt;"",بيانات!C2368,"")</f>
        <v/>
      </c>
      <c r="D2368" s="91" t="str">
        <f>IF(بيانات!B2368&lt;&gt;"",بيانات!J2368,"")</f>
        <v/>
      </c>
      <c r="E2368" s="92"/>
      <c r="F2368" s="93" t="str">
        <f t="shared" si="36"/>
        <v/>
      </c>
      <c r="G2368" s="94"/>
      <c r="H2368" s="95" t="str">
        <f>IF(بيانات!B2368&lt;&gt;"",بيانات!K2368,"")</f>
        <v/>
      </c>
      <c r="I2368" s="95" t="str">
        <f>IF(بيانات!B2368&lt;&gt;"",بيانات!P2368,"")</f>
        <v/>
      </c>
    </row>
    <row r="2369" spans="1:9" ht="21.75" customHeight="1">
      <c r="A2369" s="82" t="str">
        <f>IF(بيانات!B2369&lt;&gt;"",بيانات!A2369,"")</f>
        <v/>
      </c>
      <c r="B2369" s="83" t="str">
        <f>IF(بيانات!B2369&lt;&gt;"",بيانات!B2369,"")</f>
        <v/>
      </c>
      <c r="C2369" s="83" t="str">
        <f>IF(بيانات!B2369&lt;&gt;"",بيانات!C2369,"")</f>
        <v/>
      </c>
      <c r="D2369" s="84" t="str">
        <f>IF(بيانات!B2369&lt;&gt;"",بيانات!J2369,"")</f>
        <v/>
      </c>
      <c r="E2369" s="85"/>
      <c r="F2369" s="86" t="str">
        <f t="shared" si="36"/>
        <v/>
      </c>
      <c r="G2369" s="87"/>
      <c r="H2369" s="88" t="str">
        <f>IF(بيانات!B2369&lt;&gt;"",بيانات!K2369,"")</f>
        <v/>
      </c>
      <c r="I2369" s="88" t="str">
        <f>IF(بيانات!B2369&lt;&gt;"",بيانات!P2369,"")</f>
        <v/>
      </c>
    </row>
    <row r="2370" spans="1:9" ht="21.75" customHeight="1">
      <c r="A2370" s="89" t="str">
        <f>IF(بيانات!B2370&lt;&gt;"",بيانات!A2370,"")</f>
        <v/>
      </c>
      <c r="B2370" s="90" t="str">
        <f>IF(بيانات!B2370&lt;&gt;"",بيانات!B2370,"")</f>
        <v/>
      </c>
      <c r="C2370" s="90" t="str">
        <f>IF(بيانات!B2370&lt;&gt;"",بيانات!C2370,"")</f>
        <v/>
      </c>
      <c r="D2370" s="91" t="str">
        <f>IF(بيانات!B2370&lt;&gt;"",بيانات!J2370,"")</f>
        <v/>
      </c>
      <c r="E2370" s="92"/>
      <c r="F2370" s="93" t="str">
        <f t="shared" si="36"/>
        <v/>
      </c>
      <c r="G2370" s="94"/>
      <c r="H2370" s="95" t="str">
        <f>IF(بيانات!B2370&lt;&gt;"",بيانات!K2370,"")</f>
        <v/>
      </c>
      <c r="I2370" s="95" t="str">
        <f>IF(بيانات!B2370&lt;&gt;"",بيانات!P2370,"")</f>
        <v/>
      </c>
    </row>
    <row r="2371" spans="1:9" ht="21.75" customHeight="1">
      <c r="A2371" s="82" t="str">
        <f>IF(بيانات!B2371&lt;&gt;"",بيانات!A2371,"")</f>
        <v/>
      </c>
      <c r="B2371" s="83" t="str">
        <f>IF(بيانات!B2371&lt;&gt;"",بيانات!B2371,"")</f>
        <v/>
      </c>
      <c r="C2371" s="83" t="str">
        <f>IF(بيانات!B2371&lt;&gt;"",بيانات!C2371,"")</f>
        <v/>
      </c>
      <c r="D2371" s="84" t="str">
        <f>IF(بيانات!B2371&lt;&gt;"",بيانات!J2371,"")</f>
        <v/>
      </c>
      <c r="E2371" s="85"/>
      <c r="F2371" s="86" t="str">
        <f t="shared" ref="F2371:F2434" si="37">IF(E2371="","",E2371+30)</f>
        <v/>
      </c>
      <c r="G2371" s="87"/>
      <c r="H2371" s="88" t="str">
        <f>IF(بيانات!B2371&lt;&gt;"",بيانات!K2371,"")</f>
        <v/>
      </c>
      <c r="I2371" s="88" t="str">
        <f>IF(بيانات!B2371&lt;&gt;"",بيانات!P2371,"")</f>
        <v/>
      </c>
    </row>
    <row r="2372" spans="1:9" ht="21.75" customHeight="1">
      <c r="A2372" s="89" t="str">
        <f>IF(بيانات!B2372&lt;&gt;"",بيانات!A2372,"")</f>
        <v/>
      </c>
      <c r="B2372" s="90" t="str">
        <f>IF(بيانات!B2372&lt;&gt;"",بيانات!B2372,"")</f>
        <v/>
      </c>
      <c r="C2372" s="90" t="str">
        <f>IF(بيانات!B2372&lt;&gt;"",بيانات!C2372,"")</f>
        <v/>
      </c>
      <c r="D2372" s="91" t="str">
        <f>IF(بيانات!B2372&lt;&gt;"",بيانات!J2372,"")</f>
        <v/>
      </c>
      <c r="E2372" s="92"/>
      <c r="F2372" s="93" t="str">
        <f t="shared" si="37"/>
        <v/>
      </c>
      <c r="G2372" s="94"/>
      <c r="H2372" s="95" t="str">
        <f>IF(بيانات!B2372&lt;&gt;"",بيانات!K2372,"")</f>
        <v/>
      </c>
      <c r="I2372" s="95" t="str">
        <f>IF(بيانات!B2372&lt;&gt;"",بيانات!P2372,"")</f>
        <v/>
      </c>
    </row>
    <row r="2373" spans="1:9" ht="21.75" customHeight="1">
      <c r="A2373" s="82" t="str">
        <f>IF(بيانات!B2373&lt;&gt;"",بيانات!A2373,"")</f>
        <v/>
      </c>
      <c r="B2373" s="83" t="str">
        <f>IF(بيانات!B2373&lt;&gt;"",بيانات!B2373,"")</f>
        <v/>
      </c>
      <c r="C2373" s="83" t="str">
        <f>IF(بيانات!B2373&lt;&gt;"",بيانات!C2373,"")</f>
        <v/>
      </c>
      <c r="D2373" s="84" t="str">
        <f>IF(بيانات!B2373&lt;&gt;"",بيانات!J2373,"")</f>
        <v/>
      </c>
      <c r="E2373" s="85"/>
      <c r="F2373" s="86" t="str">
        <f t="shared" si="37"/>
        <v/>
      </c>
      <c r="G2373" s="87"/>
      <c r="H2373" s="88" t="str">
        <f>IF(بيانات!B2373&lt;&gt;"",بيانات!K2373,"")</f>
        <v/>
      </c>
      <c r="I2373" s="88" t="str">
        <f>IF(بيانات!B2373&lt;&gt;"",بيانات!P2373,"")</f>
        <v/>
      </c>
    </row>
    <row r="2374" spans="1:9" ht="21.75" customHeight="1">
      <c r="A2374" s="89" t="str">
        <f>IF(بيانات!B2374&lt;&gt;"",بيانات!A2374,"")</f>
        <v/>
      </c>
      <c r="B2374" s="90" t="str">
        <f>IF(بيانات!B2374&lt;&gt;"",بيانات!B2374,"")</f>
        <v/>
      </c>
      <c r="C2374" s="90" t="str">
        <f>IF(بيانات!B2374&lt;&gt;"",بيانات!C2374,"")</f>
        <v/>
      </c>
      <c r="D2374" s="91" t="str">
        <f>IF(بيانات!B2374&lt;&gt;"",بيانات!J2374,"")</f>
        <v/>
      </c>
      <c r="E2374" s="92"/>
      <c r="F2374" s="93" t="str">
        <f t="shared" si="37"/>
        <v/>
      </c>
      <c r="G2374" s="94"/>
      <c r="H2374" s="95" t="str">
        <f>IF(بيانات!B2374&lt;&gt;"",بيانات!K2374,"")</f>
        <v/>
      </c>
      <c r="I2374" s="95" t="str">
        <f>IF(بيانات!B2374&lt;&gt;"",بيانات!P2374,"")</f>
        <v/>
      </c>
    </row>
    <row r="2375" spans="1:9" ht="21.75" customHeight="1">
      <c r="A2375" s="82" t="str">
        <f>IF(بيانات!B2375&lt;&gt;"",بيانات!A2375,"")</f>
        <v/>
      </c>
      <c r="B2375" s="83" t="str">
        <f>IF(بيانات!B2375&lt;&gt;"",بيانات!B2375,"")</f>
        <v/>
      </c>
      <c r="C2375" s="83" t="str">
        <f>IF(بيانات!B2375&lt;&gt;"",بيانات!C2375,"")</f>
        <v/>
      </c>
      <c r="D2375" s="84" t="str">
        <f>IF(بيانات!B2375&lt;&gt;"",بيانات!J2375,"")</f>
        <v/>
      </c>
      <c r="E2375" s="85"/>
      <c r="F2375" s="86" t="str">
        <f t="shared" si="37"/>
        <v/>
      </c>
      <c r="G2375" s="87"/>
      <c r="H2375" s="88" t="str">
        <f>IF(بيانات!B2375&lt;&gt;"",بيانات!K2375,"")</f>
        <v/>
      </c>
      <c r="I2375" s="88" t="str">
        <f>IF(بيانات!B2375&lt;&gt;"",بيانات!P2375,"")</f>
        <v/>
      </c>
    </row>
    <row r="2376" spans="1:9" ht="21.75" customHeight="1">
      <c r="A2376" s="89" t="str">
        <f>IF(بيانات!B2376&lt;&gt;"",بيانات!A2376,"")</f>
        <v/>
      </c>
      <c r="B2376" s="90" t="str">
        <f>IF(بيانات!B2376&lt;&gt;"",بيانات!B2376,"")</f>
        <v/>
      </c>
      <c r="C2376" s="90" t="str">
        <f>IF(بيانات!B2376&lt;&gt;"",بيانات!C2376,"")</f>
        <v/>
      </c>
      <c r="D2376" s="91" t="str">
        <f>IF(بيانات!B2376&lt;&gt;"",بيانات!J2376,"")</f>
        <v/>
      </c>
      <c r="E2376" s="92"/>
      <c r="F2376" s="93" t="str">
        <f t="shared" si="37"/>
        <v/>
      </c>
      <c r="G2376" s="94"/>
      <c r="H2376" s="95" t="str">
        <f>IF(بيانات!B2376&lt;&gt;"",بيانات!K2376,"")</f>
        <v/>
      </c>
      <c r="I2376" s="95" t="str">
        <f>IF(بيانات!B2376&lt;&gt;"",بيانات!P2376,"")</f>
        <v/>
      </c>
    </row>
    <row r="2377" spans="1:9" ht="21.75" customHeight="1">
      <c r="A2377" s="82" t="str">
        <f>IF(بيانات!B2377&lt;&gt;"",بيانات!A2377,"")</f>
        <v/>
      </c>
      <c r="B2377" s="83" t="str">
        <f>IF(بيانات!B2377&lt;&gt;"",بيانات!B2377,"")</f>
        <v/>
      </c>
      <c r="C2377" s="83" t="str">
        <f>IF(بيانات!B2377&lt;&gt;"",بيانات!C2377,"")</f>
        <v/>
      </c>
      <c r="D2377" s="84" t="str">
        <f>IF(بيانات!B2377&lt;&gt;"",بيانات!J2377,"")</f>
        <v/>
      </c>
      <c r="E2377" s="85"/>
      <c r="F2377" s="86" t="str">
        <f t="shared" si="37"/>
        <v/>
      </c>
      <c r="G2377" s="87"/>
      <c r="H2377" s="88" t="str">
        <f>IF(بيانات!B2377&lt;&gt;"",بيانات!K2377,"")</f>
        <v/>
      </c>
      <c r="I2377" s="88" t="str">
        <f>IF(بيانات!B2377&lt;&gt;"",بيانات!P2377,"")</f>
        <v/>
      </c>
    </row>
    <row r="2378" spans="1:9" ht="21.75" customHeight="1">
      <c r="A2378" s="89" t="str">
        <f>IF(بيانات!B2378&lt;&gt;"",بيانات!A2378,"")</f>
        <v/>
      </c>
      <c r="B2378" s="90" t="str">
        <f>IF(بيانات!B2378&lt;&gt;"",بيانات!B2378,"")</f>
        <v/>
      </c>
      <c r="C2378" s="90" t="str">
        <f>IF(بيانات!B2378&lt;&gt;"",بيانات!C2378,"")</f>
        <v/>
      </c>
      <c r="D2378" s="91" t="str">
        <f>IF(بيانات!B2378&lt;&gt;"",بيانات!J2378,"")</f>
        <v/>
      </c>
      <c r="E2378" s="92"/>
      <c r="F2378" s="93" t="str">
        <f t="shared" si="37"/>
        <v/>
      </c>
      <c r="G2378" s="94"/>
      <c r="H2378" s="95" t="str">
        <f>IF(بيانات!B2378&lt;&gt;"",بيانات!K2378,"")</f>
        <v/>
      </c>
      <c r="I2378" s="95" t="str">
        <f>IF(بيانات!B2378&lt;&gt;"",بيانات!P2378,"")</f>
        <v/>
      </c>
    </row>
    <row r="2379" spans="1:9" ht="21.75" customHeight="1">
      <c r="A2379" s="82" t="str">
        <f>IF(بيانات!B2379&lt;&gt;"",بيانات!A2379,"")</f>
        <v/>
      </c>
      <c r="B2379" s="83" t="str">
        <f>IF(بيانات!B2379&lt;&gt;"",بيانات!B2379,"")</f>
        <v/>
      </c>
      <c r="C2379" s="83" t="str">
        <f>IF(بيانات!B2379&lt;&gt;"",بيانات!C2379,"")</f>
        <v/>
      </c>
      <c r="D2379" s="84" t="str">
        <f>IF(بيانات!B2379&lt;&gt;"",بيانات!J2379,"")</f>
        <v/>
      </c>
      <c r="E2379" s="85"/>
      <c r="F2379" s="86" t="str">
        <f t="shared" si="37"/>
        <v/>
      </c>
      <c r="G2379" s="87"/>
      <c r="H2379" s="88" t="str">
        <f>IF(بيانات!B2379&lt;&gt;"",بيانات!K2379,"")</f>
        <v/>
      </c>
      <c r="I2379" s="88" t="str">
        <f>IF(بيانات!B2379&lt;&gt;"",بيانات!P2379,"")</f>
        <v/>
      </c>
    </row>
    <row r="2380" spans="1:9" ht="21.75" customHeight="1">
      <c r="A2380" s="89" t="str">
        <f>IF(بيانات!B2380&lt;&gt;"",بيانات!A2380,"")</f>
        <v/>
      </c>
      <c r="B2380" s="90" t="str">
        <f>IF(بيانات!B2380&lt;&gt;"",بيانات!B2380,"")</f>
        <v/>
      </c>
      <c r="C2380" s="90" t="str">
        <f>IF(بيانات!B2380&lt;&gt;"",بيانات!C2380,"")</f>
        <v/>
      </c>
      <c r="D2380" s="91" t="str">
        <f>IF(بيانات!B2380&lt;&gt;"",بيانات!J2380,"")</f>
        <v/>
      </c>
      <c r="E2380" s="92"/>
      <c r="F2380" s="93" t="str">
        <f t="shared" si="37"/>
        <v/>
      </c>
      <c r="G2380" s="94"/>
      <c r="H2380" s="95" t="str">
        <f>IF(بيانات!B2380&lt;&gt;"",بيانات!K2380,"")</f>
        <v/>
      </c>
      <c r="I2380" s="95" t="str">
        <f>IF(بيانات!B2380&lt;&gt;"",بيانات!P2380,"")</f>
        <v/>
      </c>
    </row>
    <row r="2381" spans="1:9" ht="21.75" customHeight="1">
      <c r="A2381" s="82" t="str">
        <f>IF(بيانات!B2381&lt;&gt;"",بيانات!A2381,"")</f>
        <v/>
      </c>
      <c r="B2381" s="83" t="str">
        <f>IF(بيانات!B2381&lt;&gt;"",بيانات!B2381,"")</f>
        <v/>
      </c>
      <c r="C2381" s="83" t="str">
        <f>IF(بيانات!B2381&lt;&gt;"",بيانات!C2381,"")</f>
        <v/>
      </c>
      <c r="D2381" s="84" t="str">
        <f>IF(بيانات!B2381&lt;&gt;"",بيانات!J2381,"")</f>
        <v/>
      </c>
      <c r="E2381" s="85"/>
      <c r="F2381" s="86" t="str">
        <f t="shared" si="37"/>
        <v/>
      </c>
      <c r="G2381" s="87"/>
      <c r="H2381" s="88" t="str">
        <f>IF(بيانات!B2381&lt;&gt;"",بيانات!K2381,"")</f>
        <v/>
      </c>
      <c r="I2381" s="88" t="str">
        <f>IF(بيانات!B2381&lt;&gt;"",بيانات!P2381,"")</f>
        <v/>
      </c>
    </row>
    <row r="2382" spans="1:9" ht="21.75" customHeight="1">
      <c r="A2382" s="89" t="str">
        <f>IF(بيانات!B2382&lt;&gt;"",بيانات!A2382,"")</f>
        <v/>
      </c>
      <c r="B2382" s="90" t="str">
        <f>IF(بيانات!B2382&lt;&gt;"",بيانات!B2382,"")</f>
        <v/>
      </c>
      <c r="C2382" s="90" t="str">
        <f>IF(بيانات!B2382&lt;&gt;"",بيانات!C2382,"")</f>
        <v/>
      </c>
      <c r="D2382" s="91" t="str">
        <f>IF(بيانات!B2382&lt;&gt;"",بيانات!J2382,"")</f>
        <v/>
      </c>
      <c r="E2382" s="92"/>
      <c r="F2382" s="93" t="str">
        <f t="shared" si="37"/>
        <v/>
      </c>
      <c r="G2382" s="94"/>
      <c r="H2382" s="95" t="str">
        <f>IF(بيانات!B2382&lt;&gt;"",بيانات!K2382,"")</f>
        <v/>
      </c>
      <c r="I2382" s="95" t="str">
        <f>IF(بيانات!B2382&lt;&gt;"",بيانات!P2382,"")</f>
        <v/>
      </c>
    </row>
    <row r="2383" spans="1:9" ht="21.75" customHeight="1">
      <c r="A2383" s="82" t="str">
        <f>IF(بيانات!B2383&lt;&gt;"",بيانات!A2383,"")</f>
        <v/>
      </c>
      <c r="B2383" s="83" t="str">
        <f>IF(بيانات!B2383&lt;&gt;"",بيانات!B2383,"")</f>
        <v/>
      </c>
      <c r="C2383" s="83" t="str">
        <f>IF(بيانات!B2383&lt;&gt;"",بيانات!C2383,"")</f>
        <v/>
      </c>
      <c r="D2383" s="84" t="str">
        <f>IF(بيانات!B2383&lt;&gt;"",بيانات!J2383,"")</f>
        <v/>
      </c>
      <c r="E2383" s="85"/>
      <c r="F2383" s="86" t="str">
        <f t="shared" si="37"/>
        <v/>
      </c>
      <c r="G2383" s="87"/>
      <c r="H2383" s="88" t="str">
        <f>IF(بيانات!B2383&lt;&gt;"",بيانات!K2383,"")</f>
        <v/>
      </c>
      <c r="I2383" s="88" t="str">
        <f>IF(بيانات!B2383&lt;&gt;"",بيانات!P2383,"")</f>
        <v/>
      </c>
    </row>
    <row r="2384" spans="1:9" ht="21.75" customHeight="1">
      <c r="A2384" s="89" t="str">
        <f>IF(بيانات!B2384&lt;&gt;"",بيانات!A2384,"")</f>
        <v/>
      </c>
      <c r="B2384" s="90" t="str">
        <f>IF(بيانات!B2384&lt;&gt;"",بيانات!B2384,"")</f>
        <v/>
      </c>
      <c r="C2384" s="90" t="str">
        <f>IF(بيانات!B2384&lt;&gt;"",بيانات!C2384,"")</f>
        <v/>
      </c>
      <c r="D2384" s="91" t="str">
        <f>IF(بيانات!B2384&lt;&gt;"",بيانات!J2384,"")</f>
        <v/>
      </c>
      <c r="E2384" s="92"/>
      <c r="F2384" s="93" t="str">
        <f t="shared" si="37"/>
        <v/>
      </c>
      <c r="G2384" s="94"/>
      <c r="H2384" s="95" t="str">
        <f>IF(بيانات!B2384&lt;&gt;"",بيانات!K2384,"")</f>
        <v/>
      </c>
      <c r="I2384" s="95" t="str">
        <f>IF(بيانات!B2384&lt;&gt;"",بيانات!P2384,"")</f>
        <v/>
      </c>
    </row>
    <row r="2385" spans="1:9" ht="21.75" customHeight="1">
      <c r="A2385" s="82" t="str">
        <f>IF(بيانات!B2385&lt;&gt;"",بيانات!A2385,"")</f>
        <v/>
      </c>
      <c r="B2385" s="83" t="str">
        <f>IF(بيانات!B2385&lt;&gt;"",بيانات!B2385,"")</f>
        <v/>
      </c>
      <c r="C2385" s="83" t="str">
        <f>IF(بيانات!B2385&lt;&gt;"",بيانات!C2385,"")</f>
        <v/>
      </c>
      <c r="D2385" s="84" t="str">
        <f>IF(بيانات!B2385&lt;&gt;"",بيانات!J2385,"")</f>
        <v/>
      </c>
      <c r="E2385" s="85"/>
      <c r="F2385" s="86" t="str">
        <f t="shared" si="37"/>
        <v/>
      </c>
      <c r="G2385" s="87"/>
      <c r="H2385" s="88" t="str">
        <f>IF(بيانات!B2385&lt;&gt;"",بيانات!K2385,"")</f>
        <v/>
      </c>
      <c r="I2385" s="88" t="str">
        <f>IF(بيانات!B2385&lt;&gt;"",بيانات!P2385,"")</f>
        <v/>
      </c>
    </row>
    <row r="2386" spans="1:9" ht="21.75" customHeight="1">
      <c r="A2386" s="89" t="str">
        <f>IF(بيانات!B2386&lt;&gt;"",بيانات!A2386,"")</f>
        <v/>
      </c>
      <c r="B2386" s="90" t="str">
        <f>IF(بيانات!B2386&lt;&gt;"",بيانات!B2386,"")</f>
        <v/>
      </c>
      <c r="C2386" s="90" t="str">
        <f>IF(بيانات!B2386&lt;&gt;"",بيانات!C2386,"")</f>
        <v/>
      </c>
      <c r="D2386" s="91" t="str">
        <f>IF(بيانات!B2386&lt;&gt;"",بيانات!J2386,"")</f>
        <v/>
      </c>
      <c r="E2386" s="92"/>
      <c r="F2386" s="93" t="str">
        <f t="shared" si="37"/>
        <v/>
      </c>
      <c r="G2386" s="94"/>
      <c r="H2386" s="95" t="str">
        <f>IF(بيانات!B2386&lt;&gt;"",بيانات!K2386,"")</f>
        <v/>
      </c>
      <c r="I2386" s="95" t="str">
        <f>IF(بيانات!B2386&lt;&gt;"",بيانات!P2386,"")</f>
        <v/>
      </c>
    </row>
    <row r="2387" spans="1:9" ht="21.75" customHeight="1">
      <c r="A2387" s="82" t="str">
        <f>IF(بيانات!B2387&lt;&gt;"",بيانات!A2387,"")</f>
        <v/>
      </c>
      <c r="B2387" s="83" t="str">
        <f>IF(بيانات!B2387&lt;&gt;"",بيانات!B2387,"")</f>
        <v/>
      </c>
      <c r="C2387" s="83" t="str">
        <f>IF(بيانات!B2387&lt;&gt;"",بيانات!C2387,"")</f>
        <v/>
      </c>
      <c r="D2387" s="84" t="str">
        <f>IF(بيانات!B2387&lt;&gt;"",بيانات!J2387,"")</f>
        <v/>
      </c>
      <c r="E2387" s="85"/>
      <c r="F2387" s="86" t="str">
        <f t="shared" si="37"/>
        <v/>
      </c>
      <c r="G2387" s="87"/>
      <c r="H2387" s="88" t="str">
        <f>IF(بيانات!B2387&lt;&gt;"",بيانات!K2387,"")</f>
        <v/>
      </c>
      <c r="I2387" s="88" t="str">
        <f>IF(بيانات!B2387&lt;&gt;"",بيانات!P2387,"")</f>
        <v/>
      </c>
    </row>
    <row r="2388" spans="1:9" ht="21.75" customHeight="1">
      <c r="A2388" s="89" t="str">
        <f>IF(بيانات!B2388&lt;&gt;"",بيانات!A2388,"")</f>
        <v/>
      </c>
      <c r="B2388" s="90" t="str">
        <f>IF(بيانات!B2388&lt;&gt;"",بيانات!B2388,"")</f>
        <v/>
      </c>
      <c r="C2388" s="90" t="str">
        <f>IF(بيانات!B2388&lt;&gt;"",بيانات!C2388,"")</f>
        <v/>
      </c>
      <c r="D2388" s="91" t="str">
        <f>IF(بيانات!B2388&lt;&gt;"",بيانات!J2388,"")</f>
        <v/>
      </c>
      <c r="E2388" s="92"/>
      <c r="F2388" s="93" t="str">
        <f t="shared" si="37"/>
        <v/>
      </c>
      <c r="G2388" s="94"/>
      <c r="H2388" s="95" t="str">
        <f>IF(بيانات!B2388&lt;&gt;"",بيانات!K2388,"")</f>
        <v/>
      </c>
      <c r="I2388" s="95" t="str">
        <f>IF(بيانات!B2388&lt;&gt;"",بيانات!P2388,"")</f>
        <v/>
      </c>
    </row>
    <row r="2389" spans="1:9" ht="21.75" customHeight="1">
      <c r="A2389" s="82" t="str">
        <f>IF(بيانات!B2389&lt;&gt;"",بيانات!A2389,"")</f>
        <v/>
      </c>
      <c r="B2389" s="83" t="str">
        <f>IF(بيانات!B2389&lt;&gt;"",بيانات!B2389,"")</f>
        <v/>
      </c>
      <c r="C2389" s="83" t="str">
        <f>IF(بيانات!B2389&lt;&gt;"",بيانات!C2389,"")</f>
        <v/>
      </c>
      <c r="D2389" s="84" t="str">
        <f>IF(بيانات!B2389&lt;&gt;"",بيانات!J2389,"")</f>
        <v/>
      </c>
      <c r="E2389" s="85"/>
      <c r="F2389" s="86" t="str">
        <f t="shared" si="37"/>
        <v/>
      </c>
      <c r="G2389" s="87"/>
      <c r="H2389" s="88" t="str">
        <f>IF(بيانات!B2389&lt;&gt;"",بيانات!K2389,"")</f>
        <v/>
      </c>
      <c r="I2389" s="88" t="str">
        <f>IF(بيانات!B2389&lt;&gt;"",بيانات!P2389,"")</f>
        <v/>
      </c>
    </row>
    <row r="2390" spans="1:9" ht="21.75" customHeight="1">
      <c r="A2390" s="89" t="str">
        <f>IF(بيانات!B2390&lt;&gt;"",بيانات!A2390,"")</f>
        <v/>
      </c>
      <c r="B2390" s="90" t="str">
        <f>IF(بيانات!B2390&lt;&gt;"",بيانات!B2390,"")</f>
        <v/>
      </c>
      <c r="C2390" s="90" t="str">
        <f>IF(بيانات!B2390&lt;&gt;"",بيانات!C2390,"")</f>
        <v/>
      </c>
      <c r="D2390" s="91" t="str">
        <f>IF(بيانات!B2390&lt;&gt;"",بيانات!J2390,"")</f>
        <v/>
      </c>
      <c r="E2390" s="92"/>
      <c r="F2390" s="93" t="str">
        <f t="shared" si="37"/>
        <v/>
      </c>
      <c r="G2390" s="94"/>
      <c r="H2390" s="95" t="str">
        <f>IF(بيانات!B2390&lt;&gt;"",بيانات!K2390,"")</f>
        <v/>
      </c>
      <c r="I2390" s="95" t="str">
        <f>IF(بيانات!B2390&lt;&gt;"",بيانات!P2390,"")</f>
        <v/>
      </c>
    </row>
    <row r="2391" spans="1:9" ht="21.75" customHeight="1">
      <c r="A2391" s="82" t="str">
        <f>IF(بيانات!B2391&lt;&gt;"",بيانات!A2391,"")</f>
        <v/>
      </c>
      <c r="B2391" s="83" t="str">
        <f>IF(بيانات!B2391&lt;&gt;"",بيانات!B2391,"")</f>
        <v/>
      </c>
      <c r="C2391" s="83" t="str">
        <f>IF(بيانات!B2391&lt;&gt;"",بيانات!C2391,"")</f>
        <v/>
      </c>
      <c r="D2391" s="84" t="str">
        <f>IF(بيانات!B2391&lt;&gt;"",بيانات!J2391,"")</f>
        <v/>
      </c>
      <c r="E2391" s="85"/>
      <c r="F2391" s="86" t="str">
        <f t="shared" si="37"/>
        <v/>
      </c>
      <c r="G2391" s="87"/>
      <c r="H2391" s="88" t="str">
        <f>IF(بيانات!B2391&lt;&gt;"",بيانات!K2391,"")</f>
        <v/>
      </c>
      <c r="I2391" s="88" t="str">
        <f>IF(بيانات!B2391&lt;&gt;"",بيانات!P2391,"")</f>
        <v/>
      </c>
    </row>
    <row r="2392" spans="1:9" ht="21.75" customHeight="1">
      <c r="A2392" s="89" t="str">
        <f>IF(بيانات!B2392&lt;&gt;"",بيانات!A2392,"")</f>
        <v/>
      </c>
      <c r="B2392" s="90" t="str">
        <f>IF(بيانات!B2392&lt;&gt;"",بيانات!B2392,"")</f>
        <v/>
      </c>
      <c r="C2392" s="90" t="str">
        <f>IF(بيانات!B2392&lt;&gt;"",بيانات!C2392,"")</f>
        <v/>
      </c>
      <c r="D2392" s="91" t="str">
        <f>IF(بيانات!B2392&lt;&gt;"",بيانات!J2392,"")</f>
        <v/>
      </c>
      <c r="E2392" s="92"/>
      <c r="F2392" s="93" t="str">
        <f t="shared" si="37"/>
        <v/>
      </c>
      <c r="G2392" s="94"/>
      <c r="H2392" s="95" t="str">
        <f>IF(بيانات!B2392&lt;&gt;"",بيانات!K2392,"")</f>
        <v/>
      </c>
      <c r="I2392" s="95" t="str">
        <f>IF(بيانات!B2392&lt;&gt;"",بيانات!P2392,"")</f>
        <v/>
      </c>
    </row>
    <row r="2393" spans="1:9" ht="21.75" customHeight="1">
      <c r="A2393" s="82" t="str">
        <f>IF(بيانات!B2393&lt;&gt;"",بيانات!A2393,"")</f>
        <v/>
      </c>
      <c r="B2393" s="83" t="str">
        <f>IF(بيانات!B2393&lt;&gt;"",بيانات!B2393,"")</f>
        <v/>
      </c>
      <c r="C2393" s="83" t="str">
        <f>IF(بيانات!B2393&lt;&gt;"",بيانات!C2393,"")</f>
        <v/>
      </c>
      <c r="D2393" s="84" t="str">
        <f>IF(بيانات!B2393&lt;&gt;"",بيانات!J2393,"")</f>
        <v/>
      </c>
      <c r="E2393" s="85"/>
      <c r="F2393" s="86" t="str">
        <f t="shared" si="37"/>
        <v/>
      </c>
      <c r="G2393" s="87"/>
      <c r="H2393" s="88" t="str">
        <f>IF(بيانات!B2393&lt;&gt;"",بيانات!K2393,"")</f>
        <v/>
      </c>
      <c r="I2393" s="88" t="str">
        <f>IF(بيانات!B2393&lt;&gt;"",بيانات!P2393,"")</f>
        <v/>
      </c>
    </row>
    <row r="2394" spans="1:9" ht="21.75" customHeight="1">
      <c r="A2394" s="89" t="str">
        <f>IF(بيانات!B2394&lt;&gt;"",بيانات!A2394,"")</f>
        <v/>
      </c>
      <c r="B2394" s="90" t="str">
        <f>IF(بيانات!B2394&lt;&gt;"",بيانات!B2394,"")</f>
        <v/>
      </c>
      <c r="C2394" s="90" t="str">
        <f>IF(بيانات!B2394&lt;&gt;"",بيانات!C2394,"")</f>
        <v/>
      </c>
      <c r="D2394" s="91" t="str">
        <f>IF(بيانات!B2394&lt;&gt;"",بيانات!J2394,"")</f>
        <v/>
      </c>
      <c r="E2394" s="92"/>
      <c r="F2394" s="93" t="str">
        <f t="shared" si="37"/>
        <v/>
      </c>
      <c r="G2394" s="94"/>
      <c r="H2394" s="95" t="str">
        <f>IF(بيانات!B2394&lt;&gt;"",بيانات!K2394,"")</f>
        <v/>
      </c>
      <c r="I2394" s="95" t="str">
        <f>IF(بيانات!B2394&lt;&gt;"",بيانات!P2394,"")</f>
        <v/>
      </c>
    </row>
    <row r="2395" spans="1:9" ht="21.75" customHeight="1">
      <c r="A2395" s="82" t="str">
        <f>IF(بيانات!B2395&lt;&gt;"",بيانات!A2395,"")</f>
        <v/>
      </c>
      <c r="B2395" s="83" t="str">
        <f>IF(بيانات!B2395&lt;&gt;"",بيانات!B2395,"")</f>
        <v/>
      </c>
      <c r="C2395" s="83" t="str">
        <f>IF(بيانات!B2395&lt;&gt;"",بيانات!C2395,"")</f>
        <v/>
      </c>
      <c r="D2395" s="84" t="str">
        <f>IF(بيانات!B2395&lt;&gt;"",بيانات!J2395,"")</f>
        <v/>
      </c>
      <c r="E2395" s="85"/>
      <c r="F2395" s="86" t="str">
        <f t="shared" si="37"/>
        <v/>
      </c>
      <c r="G2395" s="87"/>
      <c r="H2395" s="88" t="str">
        <f>IF(بيانات!B2395&lt;&gt;"",بيانات!K2395,"")</f>
        <v/>
      </c>
      <c r="I2395" s="88" t="str">
        <f>IF(بيانات!B2395&lt;&gt;"",بيانات!P2395,"")</f>
        <v/>
      </c>
    </row>
    <row r="2396" spans="1:9" ht="21.75" customHeight="1">
      <c r="A2396" s="89" t="str">
        <f>IF(بيانات!B2396&lt;&gt;"",بيانات!A2396,"")</f>
        <v/>
      </c>
      <c r="B2396" s="90" t="str">
        <f>IF(بيانات!B2396&lt;&gt;"",بيانات!B2396,"")</f>
        <v/>
      </c>
      <c r="C2396" s="90" t="str">
        <f>IF(بيانات!B2396&lt;&gt;"",بيانات!C2396,"")</f>
        <v/>
      </c>
      <c r="D2396" s="91" t="str">
        <f>IF(بيانات!B2396&lt;&gt;"",بيانات!J2396,"")</f>
        <v/>
      </c>
      <c r="E2396" s="92"/>
      <c r="F2396" s="93" t="str">
        <f t="shared" si="37"/>
        <v/>
      </c>
      <c r="G2396" s="94"/>
      <c r="H2396" s="95" t="str">
        <f>IF(بيانات!B2396&lt;&gt;"",بيانات!K2396,"")</f>
        <v/>
      </c>
      <c r="I2396" s="95" t="str">
        <f>IF(بيانات!B2396&lt;&gt;"",بيانات!P2396,"")</f>
        <v/>
      </c>
    </row>
    <row r="2397" spans="1:9" ht="21.75" customHeight="1">
      <c r="A2397" s="82" t="str">
        <f>IF(بيانات!B2397&lt;&gt;"",بيانات!A2397,"")</f>
        <v/>
      </c>
      <c r="B2397" s="83" t="str">
        <f>IF(بيانات!B2397&lt;&gt;"",بيانات!B2397,"")</f>
        <v/>
      </c>
      <c r="C2397" s="83" t="str">
        <f>IF(بيانات!B2397&lt;&gt;"",بيانات!C2397,"")</f>
        <v/>
      </c>
      <c r="D2397" s="84" t="str">
        <f>IF(بيانات!B2397&lt;&gt;"",بيانات!J2397,"")</f>
        <v/>
      </c>
      <c r="E2397" s="85"/>
      <c r="F2397" s="86" t="str">
        <f t="shared" si="37"/>
        <v/>
      </c>
      <c r="G2397" s="87"/>
      <c r="H2397" s="88" t="str">
        <f>IF(بيانات!B2397&lt;&gt;"",بيانات!K2397,"")</f>
        <v/>
      </c>
      <c r="I2397" s="88" t="str">
        <f>IF(بيانات!B2397&lt;&gt;"",بيانات!P2397,"")</f>
        <v/>
      </c>
    </row>
    <row r="2398" spans="1:9" ht="21.75" customHeight="1">
      <c r="A2398" s="89" t="str">
        <f>IF(بيانات!B2398&lt;&gt;"",بيانات!A2398,"")</f>
        <v/>
      </c>
      <c r="B2398" s="90" t="str">
        <f>IF(بيانات!B2398&lt;&gt;"",بيانات!B2398,"")</f>
        <v/>
      </c>
      <c r="C2398" s="90" t="str">
        <f>IF(بيانات!B2398&lt;&gt;"",بيانات!C2398,"")</f>
        <v/>
      </c>
      <c r="D2398" s="91" t="str">
        <f>IF(بيانات!B2398&lt;&gt;"",بيانات!J2398,"")</f>
        <v/>
      </c>
      <c r="E2398" s="92"/>
      <c r="F2398" s="93" t="str">
        <f t="shared" si="37"/>
        <v/>
      </c>
      <c r="G2398" s="94"/>
      <c r="H2398" s="95" t="str">
        <f>IF(بيانات!B2398&lt;&gt;"",بيانات!K2398,"")</f>
        <v/>
      </c>
      <c r="I2398" s="95" t="str">
        <f>IF(بيانات!B2398&lt;&gt;"",بيانات!P2398,"")</f>
        <v/>
      </c>
    </row>
    <row r="2399" spans="1:9" ht="21.75" customHeight="1">
      <c r="A2399" s="82" t="str">
        <f>IF(بيانات!B2399&lt;&gt;"",بيانات!A2399,"")</f>
        <v/>
      </c>
      <c r="B2399" s="83" t="str">
        <f>IF(بيانات!B2399&lt;&gt;"",بيانات!B2399,"")</f>
        <v/>
      </c>
      <c r="C2399" s="83" t="str">
        <f>IF(بيانات!B2399&lt;&gt;"",بيانات!C2399,"")</f>
        <v/>
      </c>
      <c r="D2399" s="84" t="str">
        <f>IF(بيانات!B2399&lt;&gt;"",بيانات!J2399,"")</f>
        <v/>
      </c>
      <c r="E2399" s="85"/>
      <c r="F2399" s="86" t="str">
        <f t="shared" si="37"/>
        <v/>
      </c>
      <c r="G2399" s="87"/>
      <c r="H2399" s="88" t="str">
        <f>IF(بيانات!B2399&lt;&gt;"",بيانات!K2399,"")</f>
        <v/>
      </c>
      <c r="I2399" s="88" t="str">
        <f>IF(بيانات!B2399&lt;&gt;"",بيانات!P2399,"")</f>
        <v/>
      </c>
    </row>
    <row r="2400" spans="1:9" ht="21.75" customHeight="1">
      <c r="A2400" s="89" t="str">
        <f>IF(بيانات!B2400&lt;&gt;"",بيانات!A2400,"")</f>
        <v/>
      </c>
      <c r="B2400" s="90" t="str">
        <f>IF(بيانات!B2400&lt;&gt;"",بيانات!B2400,"")</f>
        <v/>
      </c>
      <c r="C2400" s="90" t="str">
        <f>IF(بيانات!B2400&lt;&gt;"",بيانات!C2400,"")</f>
        <v/>
      </c>
      <c r="D2400" s="91" t="str">
        <f>IF(بيانات!B2400&lt;&gt;"",بيانات!J2400,"")</f>
        <v/>
      </c>
      <c r="E2400" s="92"/>
      <c r="F2400" s="93" t="str">
        <f t="shared" si="37"/>
        <v/>
      </c>
      <c r="G2400" s="94"/>
      <c r="H2400" s="95" t="str">
        <f>IF(بيانات!B2400&lt;&gt;"",بيانات!K2400,"")</f>
        <v/>
      </c>
      <c r="I2400" s="95" t="str">
        <f>IF(بيانات!B2400&lt;&gt;"",بيانات!P2400,"")</f>
        <v/>
      </c>
    </row>
    <row r="2401" spans="1:9" ht="21.75" customHeight="1">
      <c r="A2401" s="82" t="str">
        <f>IF(بيانات!B2401&lt;&gt;"",بيانات!A2401,"")</f>
        <v/>
      </c>
      <c r="B2401" s="83" t="str">
        <f>IF(بيانات!B2401&lt;&gt;"",بيانات!B2401,"")</f>
        <v/>
      </c>
      <c r="C2401" s="83" t="str">
        <f>IF(بيانات!B2401&lt;&gt;"",بيانات!C2401,"")</f>
        <v/>
      </c>
      <c r="D2401" s="84" t="str">
        <f>IF(بيانات!B2401&lt;&gt;"",بيانات!J2401,"")</f>
        <v/>
      </c>
      <c r="E2401" s="85"/>
      <c r="F2401" s="86" t="str">
        <f t="shared" si="37"/>
        <v/>
      </c>
      <c r="G2401" s="87"/>
      <c r="H2401" s="88" t="str">
        <f>IF(بيانات!B2401&lt;&gt;"",بيانات!K2401,"")</f>
        <v/>
      </c>
      <c r="I2401" s="88" t="str">
        <f>IF(بيانات!B2401&lt;&gt;"",بيانات!P2401,"")</f>
        <v/>
      </c>
    </row>
    <row r="2402" spans="1:9" ht="21.75" customHeight="1">
      <c r="A2402" s="89" t="str">
        <f>IF(بيانات!B2402&lt;&gt;"",بيانات!A2402,"")</f>
        <v/>
      </c>
      <c r="B2402" s="90" t="str">
        <f>IF(بيانات!B2402&lt;&gt;"",بيانات!B2402,"")</f>
        <v/>
      </c>
      <c r="C2402" s="90" t="str">
        <f>IF(بيانات!B2402&lt;&gt;"",بيانات!C2402,"")</f>
        <v/>
      </c>
      <c r="D2402" s="91" t="str">
        <f>IF(بيانات!B2402&lt;&gt;"",بيانات!J2402,"")</f>
        <v/>
      </c>
      <c r="E2402" s="92"/>
      <c r="F2402" s="93" t="str">
        <f t="shared" si="37"/>
        <v/>
      </c>
      <c r="G2402" s="94"/>
      <c r="H2402" s="95" t="str">
        <f>IF(بيانات!B2402&lt;&gt;"",بيانات!K2402,"")</f>
        <v/>
      </c>
      <c r="I2402" s="95" t="str">
        <f>IF(بيانات!B2402&lt;&gt;"",بيانات!P2402,"")</f>
        <v/>
      </c>
    </row>
    <row r="2403" spans="1:9" ht="21.75" customHeight="1">
      <c r="A2403" s="82" t="str">
        <f>IF(بيانات!B2403&lt;&gt;"",بيانات!A2403,"")</f>
        <v/>
      </c>
      <c r="B2403" s="83" t="str">
        <f>IF(بيانات!B2403&lt;&gt;"",بيانات!B2403,"")</f>
        <v/>
      </c>
      <c r="C2403" s="83" t="str">
        <f>IF(بيانات!B2403&lt;&gt;"",بيانات!C2403,"")</f>
        <v/>
      </c>
      <c r="D2403" s="84" t="str">
        <f>IF(بيانات!B2403&lt;&gt;"",بيانات!J2403,"")</f>
        <v/>
      </c>
      <c r="E2403" s="85"/>
      <c r="F2403" s="86" t="str">
        <f t="shared" si="37"/>
        <v/>
      </c>
      <c r="G2403" s="87"/>
      <c r="H2403" s="88" t="str">
        <f>IF(بيانات!B2403&lt;&gt;"",بيانات!K2403,"")</f>
        <v/>
      </c>
      <c r="I2403" s="88" t="str">
        <f>IF(بيانات!B2403&lt;&gt;"",بيانات!P2403,"")</f>
        <v/>
      </c>
    </row>
    <row r="2404" spans="1:9" ht="21.75" customHeight="1">
      <c r="A2404" s="89" t="str">
        <f>IF(بيانات!B2404&lt;&gt;"",بيانات!A2404,"")</f>
        <v/>
      </c>
      <c r="B2404" s="90" t="str">
        <f>IF(بيانات!B2404&lt;&gt;"",بيانات!B2404,"")</f>
        <v/>
      </c>
      <c r="C2404" s="90" t="str">
        <f>IF(بيانات!B2404&lt;&gt;"",بيانات!C2404,"")</f>
        <v/>
      </c>
      <c r="D2404" s="91" t="str">
        <f>IF(بيانات!B2404&lt;&gt;"",بيانات!J2404,"")</f>
        <v/>
      </c>
      <c r="E2404" s="92"/>
      <c r="F2404" s="93" t="str">
        <f t="shared" si="37"/>
        <v/>
      </c>
      <c r="G2404" s="94"/>
      <c r="H2404" s="95" t="str">
        <f>IF(بيانات!B2404&lt;&gt;"",بيانات!K2404,"")</f>
        <v/>
      </c>
      <c r="I2404" s="95" t="str">
        <f>IF(بيانات!B2404&lt;&gt;"",بيانات!P2404,"")</f>
        <v/>
      </c>
    </row>
    <row r="2405" spans="1:9" ht="21.75" customHeight="1">
      <c r="A2405" s="82" t="str">
        <f>IF(بيانات!B2405&lt;&gt;"",بيانات!A2405,"")</f>
        <v/>
      </c>
      <c r="B2405" s="83" t="str">
        <f>IF(بيانات!B2405&lt;&gt;"",بيانات!B2405,"")</f>
        <v/>
      </c>
      <c r="C2405" s="83" t="str">
        <f>IF(بيانات!B2405&lt;&gt;"",بيانات!C2405,"")</f>
        <v/>
      </c>
      <c r="D2405" s="84" t="str">
        <f>IF(بيانات!B2405&lt;&gt;"",بيانات!J2405,"")</f>
        <v/>
      </c>
      <c r="E2405" s="85"/>
      <c r="F2405" s="86" t="str">
        <f t="shared" si="37"/>
        <v/>
      </c>
      <c r="G2405" s="87"/>
      <c r="H2405" s="88" t="str">
        <f>IF(بيانات!B2405&lt;&gt;"",بيانات!K2405,"")</f>
        <v/>
      </c>
      <c r="I2405" s="88" t="str">
        <f>IF(بيانات!B2405&lt;&gt;"",بيانات!P2405,"")</f>
        <v/>
      </c>
    </row>
    <row r="2406" spans="1:9" ht="21.75" customHeight="1">
      <c r="A2406" s="89" t="str">
        <f>IF(بيانات!B2406&lt;&gt;"",بيانات!A2406,"")</f>
        <v/>
      </c>
      <c r="B2406" s="90" t="str">
        <f>IF(بيانات!B2406&lt;&gt;"",بيانات!B2406,"")</f>
        <v/>
      </c>
      <c r="C2406" s="90" t="str">
        <f>IF(بيانات!B2406&lt;&gt;"",بيانات!C2406,"")</f>
        <v/>
      </c>
      <c r="D2406" s="91" t="str">
        <f>IF(بيانات!B2406&lt;&gt;"",بيانات!J2406,"")</f>
        <v/>
      </c>
      <c r="E2406" s="92"/>
      <c r="F2406" s="93" t="str">
        <f t="shared" si="37"/>
        <v/>
      </c>
      <c r="G2406" s="94"/>
      <c r="H2406" s="95" t="str">
        <f>IF(بيانات!B2406&lt;&gt;"",بيانات!K2406,"")</f>
        <v/>
      </c>
      <c r="I2406" s="95" t="str">
        <f>IF(بيانات!B2406&lt;&gt;"",بيانات!P2406,"")</f>
        <v/>
      </c>
    </row>
    <row r="2407" spans="1:9" ht="21.75" customHeight="1">
      <c r="A2407" s="82" t="str">
        <f>IF(بيانات!B2407&lt;&gt;"",بيانات!A2407,"")</f>
        <v/>
      </c>
      <c r="B2407" s="83" t="str">
        <f>IF(بيانات!B2407&lt;&gt;"",بيانات!B2407,"")</f>
        <v/>
      </c>
      <c r="C2407" s="83" t="str">
        <f>IF(بيانات!B2407&lt;&gt;"",بيانات!C2407,"")</f>
        <v/>
      </c>
      <c r="D2407" s="84" t="str">
        <f>IF(بيانات!B2407&lt;&gt;"",بيانات!J2407,"")</f>
        <v/>
      </c>
      <c r="E2407" s="85"/>
      <c r="F2407" s="86" t="str">
        <f t="shared" si="37"/>
        <v/>
      </c>
      <c r="G2407" s="87"/>
      <c r="H2407" s="88" t="str">
        <f>IF(بيانات!B2407&lt;&gt;"",بيانات!K2407,"")</f>
        <v/>
      </c>
      <c r="I2407" s="88" t="str">
        <f>IF(بيانات!B2407&lt;&gt;"",بيانات!P2407,"")</f>
        <v/>
      </c>
    </row>
    <row r="2408" spans="1:9" ht="21.75" customHeight="1">
      <c r="A2408" s="89" t="str">
        <f>IF(بيانات!B2408&lt;&gt;"",بيانات!A2408,"")</f>
        <v/>
      </c>
      <c r="B2408" s="90" t="str">
        <f>IF(بيانات!B2408&lt;&gt;"",بيانات!B2408,"")</f>
        <v/>
      </c>
      <c r="C2408" s="90" t="str">
        <f>IF(بيانات!B2408&lt;&gt;"",بيانات!C2408,"")</f>
        <v/>
      </c>
      <c r="D2408" s="91" t="str">
        <f>IF(بيانات!B2408&lt;&gt;"",بيانات!J2408,"")</f>
        <v/>
      </c>
      <c r="E2408" s="92"/>
      <c r="F2408" s="93" t="str">
        <f t="shared" si="37"/>
        <v/>
      </c>
      <c r="G2408" s="94"/>
      <c r="H2408" s="95" t="str">
        <f>IF(بيانات!B2408&lt;&gt;"",بيانات!K2408,"")</f>
        <v/>
      </c>
      <c r="I2408" s="95" t="str">
        <f>IF(بيانات!B2408&lt;&gt;"",بيانات!P2408,"")</f>
        <v/>
      </c>
    </row>
    <row r="2409" spans="1:9" ht="21.75" customHeight="1">
      <c r="A2409" s="82" t="str">
        <f>IF(بيانات!B2409&lt;&gt;"",بيانات!A2409,"")</f>
        <v/>
      </c>
      <c r="B2409" s="83" t="str">
        <f>IF(بيانات!B2409&lt;&gt;"",بيانات!B2409,"")</f>
        <v/>
      </c>
      <c r="C2409" s="83" t="str">
        <f>IF(بيانات!B2409&lt;&gt;"",بيانات!C2409,"")</f>
        <v/>
      </c>
      <c r="D2409" s="84" t="str">
        <f>IF(بيانات!B2409&lt;&gt;"",بيانات!J2409,"")</f>
        <v/>
      </c>
      <c r="E2409" s="85"/>
      <c r="F2409" s="86" t="str">
        <f t="shared" si="37"/>
        <v/>
      </c>
      <c r="G2409" s="87"/>
      <c r="H2409" s="88" t="str">
        <f>IF(بيانات!B2409&lt;&gt;"",بيانات!K2409,"")</f>
        <v/>
      </c>
      <c r="I2409" s="88" t="str">
        <f>IF(بيانات!B2409&lt;&gt;"",بيانات!P2409,"")</f>
        <v/>
      </c>
    </row>
    <row r="2410" spans="1:9" ht="21.75" customHeight="1">
      <c r="A2410" s="89" t="str">
        <f>IF(بيانات!B2410&lt;&gt;"",بيانات!A2410,"")</f>
        <v/>
      </c>
      <c r="B2410" s="90" t="str">
        <f>IF(بيانات!B2410&lt;&gt;"",بيانات!B2410,"")</f>
        <v/>
      </c>
      <c r="C2410" s="90" t="str">
        <f>IF(بيانات!B2410&lt;&gt;"",بيانات!C2410,"")</f>
        <v/>
      </c>
      <c r="D2410" s="91" t="str">
        <f>IF(بيانات!B2410&lt;&gt;"",بيانات!J2410,"")</f>
        <v/>
      </c>
      <c r="E2410" s="92"/>
      <c r="F2410" s="93" t="str">
        <f t="shared" si="37"/>
        <v/>
      </c>
      <c r="G2410" s="94"/>
      <c r="H2410" s="95" t="str">
        <f>IF(بيانات!B2410&lt;&gt;"",بيانات!K2410,"")</f>
        <v/>
      </c>
      <c r="I2410" s="95" t="str">
        <f>IF(بيانات!B2410&lt;&gt;"",بيانات!P2410,"")</f>
        <v/>
      </c>
    </row>
    <row r="2411" spans="1:9" ht="21.75" customHeight="1">
      <c r="A2411" s="82" t="str">
        <f>IF(بيانات!B2411&lt;&gt;"",بيانات!A2411,"")</f>
        <v/>
      </c>
      <c r="B2411" s="83" t="str">
        <f>IF(بيانات!B2411&lt;&gt;"",بيانات!B2411,"")</f>
        <v/>
      </c>
      <c r="C2411" s="83" t="str">
        <f>IF(بيانات!B2411&lt;&gt;"",بيانات!C2411,"")</f>
        <v/>
      </c>
      <c r="D2411" s="84" t="str">
        <f>IF(بيانات!B2411&lt;&gt;"",بيانات!J2411,"")</f>
        <v/>
      </c>
      <c r="E2411" s="85"/>
      <c r="F2411" s="86" t="str">
        <f t="shared" si="37"/>
        <v/>
      </c>
      <c r="G2411" s="87"/>
      <c r="H2411" s="88" t="str">
        <f>IF(بيانات!B2411&lt;&gt;"",بيانات!K2411,"")</f>
        <v/>
      </c>
      <c r="I2411" s="88" t="str">
        <f>IF(بيانات!B2411&lt;&gt;"",بيانات!P2411,"")</f>
        <v/>
      </c>
    </row>
    <row r="2412" spans="1:9" ht="21.75" customHeight="1">
      <c r="A2412" s="89" t="str">
        <f>IF(بيانات!B2412&lt;&gt;"",بيانات!A2412,"")</f>
        <v/>
      </c>
      <c r="B2412" s="90" t="str">
        <f>IF(بيانات!B2412&lt;&gt;"",بيانات!B2412,"")</f>
        <v/>
      </c>
      <c r="C2412" s="90" t="str">
        <f>IF(بيانات!B2412&lt;&gt;"",بيانات!C2412,"")</f>
        <v/>
      </c>
      <c r="D2412" s="91" t="str">
        <f>IF(بيانات!B2412&lt;&gt;"",بيانات!J2412,"")</f>
        <v/>
      </c>
      <c r="E2412" s="92"/>
      <c r="F2412" s="93" t="str">
        <f t="shared" si="37"/>
        <v/>
      </c>
      <c r="G2412" s="94"/>
      <c r="H2412" s="95" t="str">
        <f>IF(بيانات!B2412&lt;&gt;"",بيانات!K2412,"")</f>
        <v/>
      </c>
      <c r="I2412" s="95" t="str">
        <f>IF(بيانات!B2412&lt;&gt;"",بيانات!P2412,"")</f>
        <v/>
      </c>
    </row>
    <row r="2413" spans="1:9" ht="21.75" customHeight="1">
      <c r="A2413" s="82" t="str">
        <f>IF(بيانات!B2413&lt;&gt;"",بيانات!A2413,"")</f>
        <v/>
      </c>
      <c r="B2413" s="83" t="str">
        <f>IF(بيانات!B2413&lt;&gt;"",بيانات!B2413,"")</f>
        <v/>
      </c>
      <c r="C2413" s="83" t="str">
        <f>IF(بيانات!B2413&lt;&gt;"",بيانات!C2413,"")</f>
        <v/>
      </c>
      <c r="D2413" s="84" t="str">
        <f>IF(بيانات!B2413&lt;&gt;"",بيانات!J2413,"")</f>
        <v/>
      </c>
      <c r="E2413" s="85"/>
      <c r="F2413" s="86" t="str">
        <f t="shared" si="37"/>
        <v/>
      </c>
      <c r="G2413" s="87"/>
      <c r="H2413" s="88" t="str">
        <f>IF(بيانات!B2413&lt;&gt;"",بيانات!K2413,"")</f>
        <v/>
      </c>
      <c r="I2413" s="88" t="str">
        <f>IF(بيانات!B2413&lt;&gt;"",بيانات!P2413,"")</f>
        <v/>
      </c>
    </row>
    <row r="2414" spans="1:9" ht="21.75" customHeight="1">
      <c r="A2414" s="89" t="str">
        <f>IF(بيانات!B2414&lt;&gt;"",بيانات!A2414,"")</f>
        <v/>
      </c>
      <c r="B2414" s="90" t="str">
        <f>IF(بيانات!B2414&lt;&gt;"",بيانات!B2414,"")</f>
        <v/>
      </c>
      <c r="C2414" s="90" t="str">
        <f>IF(بيانات!B2414&lt;&gt;"",بيانات!C2414,"")</f>
        <v/>
      </c>
      <c r="D2414" s="91" t="str">
        <f>IF(بيانات!B2414&lt;&gt;"",بيانات!J2414,"")</f>
        <v/>
      </c>
      <c r="E2414" s="92"/>
      <c r="F2414" s="93" t="str">
        <f t="shared" si="37"/>
        <v/>
      </c>
      <c r="G2414" s="94"/>
      <c r="H2414" s="95" t="str">
        <f>IF(بيانات!B2414&lt;&gt;"",بيانات!K2414,"")</f>
        <v/>
      </c>
      <c r="I2414" s="95" t="str">
        <f>IF(بيانات!B2414&lt;&gt;"",بيانات!P2414,"")</f>
        <v/>
      </c>
    </row>
    <row r="2415" spans="1:9" ht="21.75" customHeight="1">
      <c r="A2415" s="82" t="str">
        <f>IF(بيانات!B2415&lt;&gt;"",بيانات!A2415,"")</f>
        <v/>
      </c>
      <c r="B2415" s="83" t="str">
        <f>IF(بيانات!B2415&lt;&gt;"",بيانات!B2415,"")</f>
        <v/>
      </c>
      <c r="C2415" s="83" t="str">
        <f>IF(بيانات!B2415&lt;&gt;"",بيانات!C2415,"")</f>
        <v/>
      </c>
      <c r="D2415" s="84" t="str">
        <f>IF(بيانات!B2415&lt;&gt;"",بيانات!J2415,"")</f>
        <v/>
      </c>
      <c r="E2415" s="85"/>
      <c r="F2415" s="86" t="str">
        <f t="shared" si="37"/>
        <v/>
      </c>
      <c r="G2415" s="87"/>
      <c r="H2415" s="88" t="str">
        <f>IF(بيانات!B2415&lt;&gt;"",بيانات!K2415,"")</f>
        <v/>
      </c>
      <c r="I2415" s="88" t="str">
        <f>IF(بيانات!B2415&lt;&gt;"",بيانات!P2415,"")</f>
        <v/>
      </c>
    </row>
    <row r="2416" spans="1:9" ht="21.75" customHeight="1">
      <c r="A2416" s="89" t="str">
        <f>IF(بيانات!B2416&lt;&gt;"",بيانات!A2416,"")</f>
        <v/>
      </c>
      <c r="B2416" s="90" t="str">
        <f>IF(بيانات!B2416&lt;&gt;"",بيانات!B2416,"")</f>
        <v/>
      </c>
      <c r="C2416" s="90" t="str">
        <f>IF(بيانات!B2416&lt;&gt;"",بيانات!C2416,"")</f>
        <v/>
      </c>
      <c r="D2416" s="91" t="str">
        <f>IF(بيانات!B2416&lt;&gt;"",بيانات!J2416,"")</f>
        <v/>
      </c>
      <c r="E2416" s="92"/>
      <c r="F2416" s="93" t="str">
        <f t="shared" si="37"/>
        <v/>
      </c>
      <c r="G2416" s="94"/>
      <c r="H2416" s="95" t="str">
        <f>IF(بيانات!B2416&lt;&gt;"",بيانات!K2416,"")</f>
        <v/>
      </c>
      <c r="I2416" s="95" t="str">
        <f>IF(بيانات!B2416&lt;&gt;"",بيانات!P2416,"")</f>
        <v/>
      </c>
    </row>
    <row r="2417" spans="1:9" ht="21.75" customHeight="1">
      <c r="A2417" s="82" t="str">
        <f>IF(بيانات!B2417&lt;&gt;"",بيانات!A2417,"")</f>
        <v/>
      </c>
      <c r="B2417" s="83" t="str">
        <f>IF(بيانات!B2417&lt;&gt;"",بيانات!B2417,"")</f>
        <v/>
      </c>
      <c r="C2417" s="83" t="str">
        <f>IF(بيانات!B2417&lt;&gt;"",بيانات!C2417,"")</f>
        <v/>
      </c>
      <c r="D2417" s="84" t="str">
        <f>IF(بيانات!B2417&lt;&gt;"",بيانات!J2417,"")</f>
        <v/>
      </c>
      <c r="E2417" s="85"/>
      <c r="F2417" s="86" t="str">
        <f t="shared" si="37"/>
        <v/>
      </c>
      <c r="G2417" s="87"/>
      <c r="H2417" s="88" t="str">
        <f>IF(بيانات!B2417&lt;&gt;"",بيانات!K2417,"")</f>
        <v/>
      </c>
      <c r="I2417" s="88" t="str">
        <f>IF(بيانات!B2417&lt;&gt;"",بيانات!P2417,"")</f>
        <v/>
      </c>
    </row>
    <row r="2418" spans="1:9" ht="21.75" customHeight="1">
      <c r="A2418" s="89" t="str">
        <f>IF(بيانات!B2418&lt;&gt;"",بيانات!A2418,"")</f>
        <v/>
      </c>
      <c r="B2418" s="90" t="str">
        <f>IF(بيانات!B2418&lt;&gt;"",بيانات!B2418,"")</f>
        <v/>
      </c>
      <c r="C2418" s="90" t="str">
        <f>IF(بيانات!B2418&lt;&gt;"",بيانات!C2418,"")</f>
        <v/>
      </c>
      <c r="D2418" s="91" t="str">
        <f>IF(بيانات!B2418&lt;&gt;"",بيانات!J2418,"")</f>
        <v/>
      </c>
      <c r="E2418" s="92"/>
      <c r="F2418" s="93" t="str">
        <f t="shared" si="37"/>
        <v/>
      </c>
      <c r="G2418" s="94"/>
      <c r="H2418" s="95" t="str">
        <f>IF(بيانات!B2418&lt;&gt;"",بيانات!K2418,"")</f>
        <v/>
      </c>
      <c r="I2418" s="95" t="str">
        <f>IF(بيانات!B2418&lt;&gt;"",بيانات!P2418,"")</f>
        <v/>
      </c>
    </row>
    <row r="2419" spans="1:9" ht="21.75" customHeight="1">
      <c r="A2419" s="82" t="str">
        <f>IF(بيانات!B2419&lt;&gt;"",بيانات!A2419,"")</f>
        <v/>
      </c>
      <c r="B2419" s="83" t="str">
        <f>IF(بيانات!B2419&lt;&gt;"",بيانات!B2419,"")</f>
        <v/>
      </c>
      <c r="C2419" s="83" t="str">
        <f>IF(بيانات!B2419&lt;&gt;"",بيانات!C2419,"")</f>
        <v/>
      </c>
      <c r="D2419" s="84" t="str">
        <f>IF(بيانات!B2419&lt;&gt;"",بيانات!J2419,"")</f>
        <v/>
      </c>
      <c r="E2419" s="85"/>
      <c r="F2419" s="86" t="str">
        <f t="shared" si="37"/>
        <v/>
      </c>
      <c r="G2419" s="87"/>
      <c r="H2419" s="88" t="str">
        <f>IF(بيانات!B2419&lt;&gt;"",بيانات!K2419,"")</f>
        <v/>
      </c>
      <c r="I2419" s="88" t="str">
        <f>IF(بيانات!B2419&lt;&gt;"",بيانات!P2419,"")</f>
        <v/>
      </c>
    </row>
    <row r="2420" spans="1:9" ht="21.75" customHeight="1">
      <c r="A2420" s="89" t="str">
        <f>IF(بيانات!B2420&lt;&gt;"",بيانات!A2420,"")</f>
        <v/>
      </c>
      <c r="B2420" s="90" t="str">
        <f>IF(بيانات!B2420&lt;&gt;"",بيانات!B2420,"")</f>
        <v/>
      </c>
      <c r="C2420" s="90" t="str">
        <f>IF(بيانات!B2420&lt;&gt;"",بيانات!C2420,"")</f>
        <v/>
      </c>
      <c r="D2420" s="91" t="str">
        <f>IF(بيانات!B2420&lt;&gt;"",بيانات!J2420,"")</f>
        <v/>
      </c>
      <c r="E2420" s="92"/>
      <c r="F2420" s="93" t="str">
        <f t="shared" si="37"/>
        <v/>
      </c>
      <c r="G2420" s="94"/>
      <c r="H2420" s="95" t="str">
        <f>IF(بيانات!B2420&lt;&gt;"",بيانات!K2420,"")</f>
        <v/>
      </c>
      <c r="I2420" s="95" t="str">
        <f>IF(بيانات!B2420&lt;&gt;"",بيانات!P2420,"")</f>
        <v/>
      </c>
    </row>
    <row r="2421" spans="1:9" ht="21.75" customHeight="1">
      <c r="A2421" s="82" t="str">
        <f>IF(بيانات!B2421&lt;&gt;"",بيانات!A2421,"")</f>
        <v/>
      </c>
      <c r="B2421" s="83" t="str">
        <f>IF(بيانات!B2421&lt;&gt;"",بيانات!B2421,"")</f>
        <v/>
      </c>
      <c r="C2421" s="83" t="str">
        <f>IF(بيانات!B2421&lt;&gt;"",بيانات!C2421,"")</f>
        <v/>
      </c>
      <c r="D2421" s="84" t="str">
        <f>IF(بيانات!B2421&lt;&gt;"",بيانات!J2421,"")</f>
        <v/>
      </c>
      <c r="E2421" s="85"/>
      <c r="F2421" s="86" t="str">
        <f t="shared" si="37"/>
        <v/>
      </c>
      <c r="G2421" s="87"/>
      <c r="H2421" s="88" t="str">
        <f>IF(بيانات!B2421&lt;&gt;"",بيانات!K2421,"")</f>
        <v/>
      </c>
      <c r="I2421" s="88" t="str">
        <f>IF(بيانات!B2421&lt;&gt;"",بيانات!P2421,"")</f>
        <v/>
      </c>
    </row>
    <row r="2422" spans="1:9" ht="21.75" customHeight="1">
      <c r="A2422" s="89" t="str">
        <f>IF(بيانات!B2422&lt;&gt;"",بيانات!A2422,"")</f>
        <v/>
      </c>
      <c r="B2422" s="90" t="str">
        <f>IF(بيانات!B2422&lt;&gt;"",بيانات!B2422,"")</f>
        <v/>
      </c>
      <c r="C2422" s="90" t="str">
        <f>IF(بيانات!B2422&lt;&gt;"",بيانات!C2422,"")</f>
        <v/>
      </c>
      <c r="D2422" s="91" t="str">
        <f>IF(بيانات!B2422&lt;&gt;"",بيانات!J2422,"")</f>
        <v/>
      </c>
      <c r="E2422" s="92"/>
      <c r="F2422" s="93" t="str">
        <f t="shared" si="37"/>
        <v/>
      </c>
      <c r="G2422" s="94"/>
      <c r="H2422" s="95" t="str">
        <f>IF(بيانات!B2422&lt;&gt;"",بيانات!K2422,"")</f>
        <v/>
      </c>
      <c r="I2422" s="95" t="str">
        <f>IF(بيانات!B2422&lt;&gt;"",بيانات!P2422,"")</f>
        <v/>
      </c>
    </row>
    <row r="2423" spans="1:9" ht="21.75" customHeight="1">
      <c r="A2423" s="82" t="str">
        <f>IF(بيانات!B2423&lt;&gt;"",بيانات!A2423,"")</f>
        <v/>
      </c>
      <c r="B2423" s="83" t="str">
        <f>IF(بيانات!B2423&lt;&gt;"",بيانات!B2423,"")</f>
        <v/>
      </c>
      <c r="C2423" s="83" t="str">
        <f>IF(بيانات!B2423&lt;&gt;"",بيانات!C2423,"")</f>
        <v/>
      </c>
      <c r="D2423" s="84" t="str">
        <f>IF(بيانات!B2423&lt;&gt;"",بيانات!J2423,"")</f>
        <v/>
      </c>
      <c r="E2423" s="85"/>
      <c r="F2423" s="86" t="str">
        <f t="shared" si="37"/>
        <v/>
      </c>
      <c r="G2423" s="87"/>
      <c r="H2423" s="88" t="str">
        <f>IF(بيانات!B2423&lt;&gt;"",بيانات!K2423,"")</f>
        <v/>
      </c>
      <c r="I2423" s="88" t="str">
        <f>IF(بيانات!B2423&lt;&gt;"",بيانات!P2423,"")</f>
        <v/>
      </c>
    </row>
    <row r="2424" spans="1:9" ht="21.75" customHeight="1">
      <c r="A2424" s="89" t="str">
        <f>IF(بيانات!B2424&lt;&gt;"",بيانات!A2424,"")</f>
        <v/>
      </c>
      <c r="B2424" s="90" t="str">
        <f>IF(بيانات!B2424&lt;&gt;"",بيانات!B2424,"")</f>
        <v/>
      </c>
      <c r="C2424" s="90" t="str">
        <f>IF(بيانات!B2424&lt;&gt;"",بيانات!C2424,"")</f>
        <v/>
      </c>
      <c r="D2424" s="91" t="str">
        <f>IF(بيانات!B2424&lt;&gt;"",بيانات!J2424,"")</f>
        <v/>
      </c>
      <c r="E2424" s="92"/>
      <c r="F2424" s="93" t="str">
        <f t="shared" si="37"/>
        <v/>
      </c>
      <c r="G2424" s="94"/>
      <c r="H2424" s="95" t="str">
        <f>IF(بيانات!B2424&lt;&gt;"",بيانات!K2424,"")</f>
        <v/>
      </c>
      <c r="I2424" s="95" t="str">
        <f>IF(بيانات!B2424&lt;&gt;"",بيانات!P2424,"")</f>
        <v/>
      </c>
    </row>
    <row r="2425" spans="1:9" ht="21.75" customHeight="1">
      <c r="A2425" s="82" t="str">
        <f>IF(بيانات!B2425&lt;&gt;"",بيانات!A2425,"")</f>
        <v/>
      </c>
      <c r="B2425" s="83" t="str">
        <f>IF(بيانات!B2425&lt;&gt;"",بيانات!B2425,"")</f>
        <v/>
      </c>
      <c r="C2425" s="83" t="str">
        <f>IF(بيانات!B2425&lt;&gt;"",بيانات!C2425,"")</f>
        <v/>
      </c>
      <c r="D2425" s="84" t="str">
        <f>IF(بيانات!B2425&lt;&gt;"",بيانات!J2425,"")</f>
        <v/>
      </c>
      <c r="E2425" s="85"/>
      <c r="F2425" s="86" t="str">
        <f t="shared" si="37"/>
        <v/>
      </c>
      <c r="G2425" s="87"/>
      <c r="H2425" s="88" t="str">
        <f>IF(بيانات!B2425&lt;&gt;"",بيانات!K2425,"")</f>
        <v/>
      </c>
      <c r="I2425" s="88" t="str">
        <f>IF(بيانات!B2425&lt;&gt;"",بيانات!P2425,"")</f>
        <v/>
      </c>
    </row>
    <row r="2426" spans="1:9" ht="21.75" customHeight="1">
      <c r="A2426" s="89" t="str">
        <f>IF(بيانات!B2426&lt;&gt;"",بيانات!A2426,"")</f>
        <v/>
      </c>
      <c r="B2426" s="90" t="str">
        <f>IF(بيانات!B2426&lt;&gt;"",بيانات!B2426,"")</f>
        <v/>
      </c>
      <c r="C2426" s="90" t="str">
        <f>IF(بيانات!B2426&lt;&gt;"",بيانات!C2426,"")</f>
        <v/>
      </c>
      <c r="D2426" s="91" t="str">
        <f>IF(بيانات!B2426&lt;&gt;"",بيانات!J2426,"")</f>
        <v/>
      </c>
      <c r="E2426" s="92"/>
      <c r="F2426" s="93" t="str">
        <f t="shared" si="37"/>
        <v/>
      </c>
      <c r="G2426" s="94"/>
      <c r="H2426" s="95" t="str">
        <f>IF(بيانات!B2426&lt;&gt;"",بيانات!K2426,"")</f>
        <v/>
      </c>
      <c r="I2426" s="95" t="str">
        <f>IF(بيانات!B2426&lt;&gt;"",بيانات!P2426,"")</f>
        <v/>
      </c>
    </row>
    <row r="2427" spans="1:9" ht="21.75" customHeight="1">
      <c r="A2427" s="82" t="str">
        <f>IF(بيانات!B2427&lt;&gt;"",بيانات!A2427,"")</f>
        <v/>
      </c>
      <c r="B2427" s="83" t="str">
        <f>IF(بيانات!B2427&lt;&gt;"",بيانات!B2427,"")</f>
        <v/>
      </c>
      <c r="C2427" s="83" t="str">
        <f>IF(بيانات!B2427&lt;&gt;"",بيانات!C2427,"")</f>
        <v/>
      </c>
      <c r="D2427" s="84" t="str">
        <f>IF(بيانات!B2427&lt;&gt;"",بيانات!J2427,"")</f>
        <v/>
      </c>
      <c r="E2427" s="85"/>
      <c r="F2427" s="86" t="str">
        <f t="shared" si="37"/>
        <v/>
      </c>
      <c r="G2427" s="87"/>
      <c r="H2427" s="88" t="str">
        <f>IF(بيانات!B2427&lt;&gt;"",بيانات!K2427,"")</f>
        <v/>
      </c>
      <c r="I2427" s="88" t="str">
        <f>IF(بيانات!B2427&lt;&gt;"",بيانات!P2427,"")</f>
        <v/>
      </c>
    </row>
    <row r="2428" spans="1:9" ht="21.75" customHeight="1">
      <c r="A2428" s="89" t="str">
        <f>IF(بيانات!B2428&lt;&gt;"",بيانات!A2428,"")</f>
        <v/>
      </c>
      <c r="B2428" s="90" t="str">
        <f>IF(بيانات!B2428&lt;&gt;"",بيانات!B2428,"")</f>
        <v/>
      </c>
      <c r="C2428" s="90" t="str">
        <f>IF(بيانات!B2428&lt;&gt;"",بيانات!C2428,"")</f>
        <v/>
      </c>
      <c r="D2428" s="91" t="str">
        <f>IF(بيانات!B2428&lt;&gt;"",بيانات!J2428,"")</f>
        <v/>
      </c>
      <c r="E2428" s="92"/>
      <c r="F2428" s="93" t="str">
        <f t="shared" si="37"/>
        <v/>
      </c>
      <c r="G2428" s="94"/>
      <c r="H2428" s="95" t="str">
        <f>IF(بيانات!B2428&lt;&gt;"",بيانات!K2428,"")</f>
        <v/>
      </c>
      <c r="I2428" s="95" t="str">
        <f>IF(بيانات!B2428&lt;&gt;"",بيانات!P2428,"")</f>
        <v/>
      </c>
    </row>
    <row r="2429" spans="1:9" ht="21.75" customHeight="1">
      <c r="A2429" s="82" t="str">
        <f>IF(بيانات!B2429&lt;&gt;"",بيانات!A2429,"")</f>
        <v/>
      </c>
      <c r="B2429" s="83" t="str">
        <f>IF(بيانات!B2429&lt;&gt;"",بيانات!B2429,"")</f>
        <v/>
      </c>
      <c r="C2429" s="83" t="str">
        <f>IF(بيانات!B2429&lt;&gt;"",بيانات!C2429,"")</f>
        <v/>
      </c>
      <c r="D2429" s="84" t="str">
        <f>IF(بيانات!B2429&lt;&gt;"",بيانات!J2429,"")</f>
        <v/>
      </c>
      <c r="E2429" s="85"/>
      <c r="F2429" s="86" t="str">
        <f t="shared" si="37"/>
        <v/>
      </c>
      <c r="G2429" s="87"/>
      <c r="H2429" s="88" t="str">
        <f>IF(بيانات!B2429&lt;&gt;"",بيانات!K2429,"")</f>
        <v/>
      </c>
      <c r="I2429" s="88" t="str">
        <f>IF(بيانات!B2429&lt;&gt;"",بيانات!P2429,"")</f>
        <v/>
      </c>
    </row>
    <row r="2430" spans="1:9" ht="21.75" customHeight="1">
      <c r="A2430" s="89" t="str">
        <f>IF(بيانات!B2430&lt;&gt;"",بيانات!A2430,"")</f>
        <v/>
      </c>
      <c r="B2430" s="90" t="str">
        <f>IF(بيانات!B2430&lt;&gt;"",بيانات!B2430,"")</f>
        <v/>
      </c>
      <c r="C2430" s="90" t="str">
        <f>IF(بيانات!B2430&lt;&gt;"",بيانات!C2430,"")</f>
        <v/>
      </c>
      <c r="D2430" s="91" t="str">
        <f>IF(بيانات!B2430&lt;&gt;"",بيانات!J2430,"")</f>
        <v/>
      </c>
      <c r="E2430" s="92"/>
      <c r="F2430" s="93" t="str">
        <f t="shared" si="37"/>
        <v/>
      </c>
      <c r="G2430" s="94"/>
      <c r="H2430" s="95" t="str">
        <f>IF(بيانات!B2430&lt;&gt;"",بيانات!K2430,"")</f>
        <v/>
      </c>
      <c r="I2430" s="95" t="str">
        <f>IF(بيانات!B2430&lt;&gt;"",بيانات!P2430,"")</f>
        <v/>
      </c>
    </row>
    <row r="2431" spans="1:9" ht="21.75" customHeight="1">
      <c r="A2431" s="82" t="str">
        <f>IF(بيانات!B2431&lt;&gt;"",بيانات!A2431,"")</f>
        <v/>
      </c>
      <c r="B2431" s="83" t="str">
        <f>IF(بيانات!B2431&lt;&gt;"",بيانات!B2431,"")</f>
        <v/>
      </c>
      <c r="C2431" s="83" t="str">
        <f>IF(بيانات!B2431&lt;&gt;"",بيانات!C2431,"")</f>
        <v/>
      </c>
      <c r="D2431" s="84" t="str">
        <f>IF(بيانات!B2431&lt;&gt;"",بيانات!J2431,"")</f>
        <v/>
      </c>
      <c r="E2431" s="85"/>
      <c r="F2431" s="86" t="str">
        <f t="shared" si="37"/>
        <v/>
      </c>
      <c r="G2431" s="87"/>
      <c r="H2431" s="88" t="str">
        <f>IF(بيانات!B2431&lt;&gt;"",بيانات!K2431,"")</f>
        <v/>
      </c>
      <c r="I2431" s="88" t="str">
        <f>IF(بيانات!B2431&lt;&gt;"",بيانات!P2431,"")</f>
        <v/>
      </c>
    </row>
    <row r="2432" spans="1:9" ht="21.75" customHeight="1">
      <c r="A2432" s="89" t="str">
        <f>IF(بيانات!B2432&lt;&gt;"",بيانات!A2432,"")</f>
        <v/>
      </c>
      <c r="B2432" s="90" t="str">
        <f>IF(بيانات!B2432&lt;&gt;"",بيانات!B2432,"")</f>
        <v/>
      </c>
      <c r="C2432" s="90" t="str">
        <f>IF(بيانات!B2432&lt;&gt;"",بيانات!C2432,"")</f>
        <v/>
      </c>
      <c r="D2432" s="91" t="str">
        <f>IF(بيانات!B2432&lt;&gt;"",بيانات!J2432,"")</f>
        <v/>
      </c>
      <c r="E2432" s="92"/>
      <c r="F2432" s="93" t="str">
        <f t="shared" si="37"/>
        <v/>
      </c>
      <c r="G2432" s="94"/>
      <c r="H2432" s="95" t="str">
        <f>IF(بيانات!B2432&lt;&gt;"",بيانات!K2432,"")</f>
        <v/>
      </c>
      <c r="I2432" s="95" t="str">
        <f>IF(بيانات!B2432&lt;&gt;"",بيانات!P2432,"")</f>
        <v/>
      </c>
    </row>
    <row r="2433" spans="1:9" ht="21.75" customHeight="1">
      <c r="A2433" s="82" t="str">
        <f>IF(بيانات!B2433&lt;&gt;"",بيانات!A2433,"")</f>
        <v/>
      </c>
      <c r="B2433" s="83" t="str">
        <f>IF(بيانات!B2433&lt;&gt;"",بيانات!B2433,"")</f>
        <v/>
      </c>
      <c r="C2433" s="83" t="str">
        <f>IF(بيانات!B2433&lt;&gt;"",بيانات!C2433,"")</f>
        <v/>
      </c>
      <c r="D2433" s="84" t="str">
        <f>IF(بيانات!B2433&lt;&gt;"",بيانات!J2433,"")</f>
        <v/>
      </c>
      <c r="E2433" s="85"/>
      <c r="F2433" s="86" t="str">
        <f t="shared" si="37"/>
        <v/>
      </c>
      <c r="G2433" s="87"/>
      <c r="H2433" s="88" t="str">
        <f>IF(بيانات!B2433&lt;&gt;"",بيانات!K2433,"")</f>
        <v/>
      </c>
      <c r="I2433" s="88" t="str">
        <f>IF(بيانات!B2433&lt;&gt;"",بيانات!P2433,"")</f>
        <v/>
      </c>
    </row>
    <row r="2434" spans="1:9" ht="21.75" customHeight="1">
      <c r="A2434" s="89" t="str">
        <f>IF(بيانات!B2434&lt;&gt;"",بيانات!A2434,"")</f>
        <v/>
      </c>
      <c r="B2434" s="90" t="str">
        <f>IF(بيانات!B2434&lt;&gt;"",بيانات!B2434,"")</f>
        <v/>
      </c>
      <c r="C2434" s="90" t="str">
        <f>IF(بيانات!B2434&lt;&gt;"",بيانات!C2434,"")</f>
        <v/>
      </c>
      <c r="D2434" s="91" t="str">
        <f>IF(بيانات!B2434&lt;&gt;"",بيانات!J2434,"")</f>
        <v/>
      </c>
      <c r="E2434" s="92"/>
      <c r="F2434" s="93" t="str">
        <f t="shared" si="37"/>
        <v/>
      </c>
      <c r="G2434" s="94"/>
      <c r="H2434" s="95" t="str">
        <f>IF(بيانات!B2434&lt;&gt;"",بيانات!K2434,"")</f>
        <v/>
      </c>
      <c r="I2434" s="95" t="str">
        <f>IF(بيانات!B2434&lt;&gt;"",بيانات!P2434,"")</f>
        <v/>
      </c>
    </row>
    <row r="2435" spans="1:9" ht="21.75" customHeight="1">
      <c r="A2435" s="82" t="str">
        <f>IF(بيانات!B2435&lt;&gt;"",بيانات!A2435,"")</f>
        <v/>
      </c>
      <c r="B2435" s="83" t="str">
        <f>IF(بيانات!B2435&lt;&gt;"",بيانات!B2435,"")</f>
        <v/>
      </c>
      <c r="C2435" s="83" t="str">
        <f>IF(بيانات!B2435&lt;&gt;"",بيانات!C2435,"")</f>
        <v/>
      </c>
      <c r="D2435" s="84" t="str">
        <f>IF(بيانات!B2435&lt;&gt;"",بيانات!J2435,"")</f>
        <v/>
      </c>
      <c r="E2435" s="85"/>
      <c r="F2435" s="86" t="str">
        <f t="shared" ref="F2435:F2498" si="38">IF(E2435="","",E2435+30)</f>
        <v/>
      </c>
      <c r="G2435" s="87"/>
      <c r="H2435" s="88" t="str">
        <f>IF(بيانات!B2435&lt;&gt;"",بيانات!K2435,"")</f>
        <v/>
      </c>
      <c r="I2435" s="88" t="str">
        <f>IF(بيانات!B2435&lt;&gt;"",بيانات!P2435,"")</f>
        <v/>
      </c>
    </row>
    <row r="2436" spans="1:9" ht="21.75" customHeight="1">
      <c r="A2436" s="89" t="str">
        <f>IF(بيانات!B2436&lt;&gt;"",بيانات!A2436,"")</f>
        <v/>
      </c>
      <c r="B2436" s="90" t="str">
        <f>IF(بيانات!B2436&lt;&gt;"",بيانات!B2436,"")</f>
        <v/>
      </c>
      <c r="C2436" s="90" t="str">
        <f>IF(بيانات!B2436&lt;&gt;"",بيانات!C2436,"")</f>
        <v/>
      </c>
      <c r="D2436" s="91" t="str">
        <f>IF(بيانات!B2436&lt;&gt;"",بيانات!J2436,"")</f>
        <v/>
      </c>
      <c r="E2436" s="92"/>
      <c r="F2436" s="93" t="str">
        <f t="shared" si="38"/>
        <v/>
      </c>
      <c r="G2436" s="94"/>
      <c r="H2436" s="95" t="str">
        <f>IF(بيانات!B2436&lt;&gt;"",بيانات!K2436,"")</f>
        <v/>
      </c>
      <c r="I2436" s="95" t="str">
        <f>IF(بيانات!B2436&lt;&gt;"",بيانات!P2436,"")</f>
        <v/>
      </c>
    </row>
    <row r="2437" spans="1:9" ht="21.75" customHeight="1">
      <c r="A2437" s="82" t="str">
        <f>IF(بيانات!B2437&lt;&gt;"",بيانات!A2437,"")</f>
        <v/>
      </c>
      <c r="B2437" s="83" t="str">
        <f>IF(بيانات!B2437&lt;&gt;"",بيانات!B2437,"")</f>
        <v/>
      </c>
      <c r="C2437" s="83" t="str">
        <f>IF(بيانات!B2437&lt;&gt;"",بيانات!C2437,"")</f>
        <v/>
      </c>
      <c r="D2437" s="84" t="str">
        <f>IF(بيانات!B2437&lt;&gt;"",بيانات!J2437,"")</f>
        <v/>
      </c>
      <c r="E2437" s="85"/>
      <c r="F2437" s="86" t="str">
        <f t="shared" si="38"/>
        <v/>
      </c>
      <c r="G2437" s="87"/>
      <c r="H2437" s="88" t="str">
        <f>IF(بيانات!B2437&lt;&gt;"",بيانات!K2437,"")</f>
        <v/>
      </c>
      <c r="I2437" s="88" t="str">
        <f>IF(بيانات!B2437&lt;&gt;"",بيانات!P2437,"")</f>
        <v/>
      </c>
    </row>
    <row r="2438" spans="1:9" ht="21.75" customHeight="1">
      <c r="A2438" s="89" t="str">
        <f>IF(بيانات!B2438&lt;&gt;"",بيانات!A2438,"")</f>
        <v/>
      </c>
      <c r="B2438" s="90" t="str">
        <f>IF(بيانات!B2438&lt;&gt;"",بيانات!B2438,"")</f>
        <v/>
      </c>
      <c r="C2438" s="90" t="str">
        <f>IF(بيانات!B2438&lt;&gt;"",بيانات!C2438,"")</f>
        <v/>
      </c>
      <c r="D2438" s="91" t="str">
        <f>IF(بيانات!B2438&lt;&gt;"",بيانات!J2438,"")</f>
        <v/>
      </c>
      <c r="E2438" s="92"/>
      <c r="F2438" s="93" t="str">
        <f t="shared" si="38"/>
        <v/>
      </c>
      <c r="G2438" s="94"/>
      <c r="H2438" s="95" t="str">
        <f>IF(بيانات!B2438&lt;&gt;"",بيانات!K2438,"")</f>
        <v/>
      </c>
      <c r="I2438" s="95" t="str">
        <f>IF(بيانات!B2438&lt;&gt;"",بيانات!P2438,"")</f>
        <v/>
      </c>
    </row>
    <row r="2439" spans="1:9" ht="21.75" customHeight="1">
      <c r="A2439" s="82" t="str">
        <f>IF(بيانات!B2439&lt;&gt;"",بيانات!A2439,"")</f>
        <v/>
      </c>
      <c r="B2439" s="83" t="str">
        <f>IF(بيانات!B2439&lt;&gt;"",بيانات!B2439,"")</f>
        <v/>
      </c>
      <c r="C2439" s="83" t="str">
        <f>IF(بيانات!B2439&lt;&gt;"",بيانات!C2439,"")</f>
        <v/>
      </c>
      <c r="D2439" s="84" t="str">
        <f>IF(بيانات!B2439&lt;&gt;"",بيانات!J2439,"")</f>
        <v/>
      </c>
      <c r="E2439" s="85"/>
      <c r="F2439" s="86" t="str">
        <f t="shared" si="38"/>
        <v/>
      </c>
      <c r="G2439" s="87"/>
      <c r="H2439" s="88" t="str">
        <f>IF(بيانات!B2439&lt;&gt;"",بيانات!K2439,"")</f>
        <v/>
      </c>
      <c r="I2439" s="88" t="str">
        <f>IF(بيانات!B2439&lt;&gt;"",بيانات!P2439,"")</f>
        <v/>
      </c>
    </row>
    <row r="2440" spans="1:9" ht="21.75" customHeight="1">
      <c r="A2440" s="89" t="str">
        <f>IF(بيانات!B2440&lt;&gt;"",بيانات!A2440,"")</f>
        <v/>
      </c>
      <c r="B2440" s="90" t="str">
        <f>IF(بيانات!B2440&lt;&gt;"",بيانات!B2440,"")</f>
        <v/>
      </c>
      <c r="C2440" s="90" t="str">
        <f>IF(بيانات!B2440&lt;&gt;"",بيانات!C2440,"")</f>
        <v/>
      </c>
      <c r="D2440" s="91" t="str">
        <f>IF(بيانات!B2440&lt;&gt;"",بيانات!J2440,"")</f>
        <v/>
      </c>
      <c r="E2440" s="92"/>
      <c r="F2440" s="93" t="str">
        <f t="shared" si="38"/>
        <v/>
      </c>
      <c r="G2440" s="94"/>
      <c r="H2440" s="95" t="str">
        <f>IF(بيانات!B2440&lt;&gt;"",بيانات!K2440,"")</f>
        <v/>
      </c>
      <c r="I2440" s="95" t="str">
        <f>IF(بيانات!B2440&lt;&gt;"",بيانات!P2440,"")</f>
        <v/>
      </c>
    </row>
    <row r="2441" spans="1:9" ht="21.75" customHeight="1">
      <c r="A2441" s="82" t="str">
        <f>IF(بيانات!B2441&lt;&gt;"",بيانات!A2441,"")</f>
        <v/>
      </c>
      <c r="B2441" s="83" t="str">
        <f>IF(بيانات!B2441&lt;&gt;"",بيانات!B2441,"")</f>
        <v/>
      </c>
      <c r="C2441" s="83" t="str">
        <f>IF(بيانات!B2441&lt;&gt;"",بيانات!C2441,"")</f>
        <v/>
      </c>
      <c r="D2441" s="84" t="str">
        <f>IF(بيانات!B2441&lt;&gt;"",بيانات!J2441,"")</f>
        <v/>
      </c>
      <c r="E2441" s="85"/>
      <c r="F2441" s="86" t="str">
        <f t="shared" si="38"/>
        <v/>
      </c>
      <c r="G2441" s="87"/>
      <c r="H2441" s="88" t="str">
        <f>IF(بيانات!B2441&lt;&gt;"",بيانات!K2441,"")</f>
        <v/>
      </c>
      <c r="I2441" s="88" t="str">
        <f>IF(بيانات!B2441&lt;&gt;"",بيانات!P2441,"")</f>
        <v/>
      </c>
    </row>
    <row r="2442" spans="1:9" ht="21.75" customHeight="1">
      <c r="A2442" s="89" t="str">
        <f>IF(بيانات!B2442&lt;&gt;"",بيانات!A2442,"")</f>
        <v/>
      </c>
      <c r="B2442" s="90" t="str">
        <f>IF(بيانات!B2442&lt;&gt;"",بيانات!B2442,"")</f>
        <v/>
      </c>
      <c r="C2442" s="90" t="str">
        <f>IF(بيانات!B2442&lt;&gt;"",بيانات!C2442,"")</f>
        <v/>
      </c>
      <c r="D2442" s="91" t="str">
        <f>IF(بيانات!B2442&lt;&gt;"",بيانات!J2442,"")</f>
        <v/>
      </c>
      <c r="E2442" s="92"/>
      <c r="F2442" s="93" t="str">
        <f t="shared" si="38"/>
        <v/>
      </c>
      <c r="G2442" s="94"/>
      <c r="H2442" s="95" t="str">
        <f>IF(بيانات!B2442&lt;&gt;"",بيانات!K2442,"")</f>
        <v/>
      </c>
      <c r="I2442" s="95" t="str">
        <f>IF(بيانات!B2442&lt;&gt;"",بيانات!P2442,"")</f>
        <v/>
      </c>
    </row>
    <row r="2443" spans="1:9" ht="21.75" customHeight="1">
      <c r="A2443" s="82" t="str">
        <f>IF(بيانات!B2443&lt;&gt;"",بيانات!A2443,"")</f>
        <v/>
      </c>
      <c r="B2443" s="83" t="str">
        <f>IF(بيانات!B2443&lt;&gt;"",بيانات!B2443,"")</f>
        <v/>
      </c>
      <c r="C2443" s="83" t="str">
        <f>IF(بيانات!B2443&lt;&gt;"",بيانات!C2443,"")</f>
        <v/>
      </c>
      <c r="D2443" s="84" t="str">
        <f>IF(بيانات!B2443&lt;&gt;"",بيانات!J2443,"")</f>
        <v/>
      </c>
      <c r="E2443" s="85"/>
      <c r="F2443" s="86" t="str">
        <f t="shared" si="38"/>
        <v/>
      </c>
      <c r="G2443" s="87"/>
      <c r="H2443" s="88" t="str">
        <f>IF(بيانات!B2443&lt;&gt;"",بيانات!K2443,"")</f>
        <v/>
      </c>
      <c r="I2443" s="88" t="str">
        <f>IF(بيانات!B2443&lt;&gt;"",بيانات!P2443,"")</f>
        <v/>
      </c>
    </row>
    <row r="2444" spans="1:9" ht="21.75" customHeight="1">
      <c r="A2444" s="89" t="str">
        <f>IF(بيانات!B2444&lt;&gt;"",بيانات!A2444,"")</f>
        <v/>
      </c>
      <c r="B2444" s="90" t="str">
        <f>IF(بيانات!B2444&lt;&gt;"",بيانات!B2444,"")</f>
        <v/>
      </c>
      <c r="C2444" s="90" t="str">
        <f>IF(بيانات!B2444&lt;&gt;"",بيانات!C2444,"")</f>
        <v/>
      </c>
      <c r="D2444" s="91" t="str">
        <f>IF(بيانات!B2444&lt;&gt;"",بيانات!J2444,"")</f>
        <v/>
      </c>
      <c r="E2444" s="92"/>
      <c r="F2444" s="93" t="str">
        <f t="shared" si="38"/>
        <v/>
      </c>
      <c r="G2444" s="94"/>
      <c r="H2444" s="95" t="str">
        <f>IF(بيانات!B2444&lt;&gt;"",بيانات!K2444,"")</f>
        <v/>
      </c>
      <c r="I2444" s="95" t="str">
        <f>IF(بيانات!B2444&lt;&gt;"",بيانات!P2444,"")</f>
        <v/>
      </c>
    </row>
    <row r="2445" spans="1:9" ht="21.75" customHeight="1">
      <c r="A2445" s="82" t="str">
        <f>IF(بيانات!B2445&lt;&gt;"",بيانات!A2445,"")</f>
        <v/>
      </c>
      <c r="B2445" s="83" t="str">
        <f>IF(بيانات!B2445&lt;&gt;"",بيانات!B2445,"")</f>
        <v/>
      </c>
      <c r="C2445" s="83" t="str">
        <f>IF(بيانات!B2445&lt;&gt;"",بيانات!C2445,"")</f>
        <v/>
      </c>
      <c r="D2445" s="84" t="str">
        <f>IF(بيانات!B2445&lt;&gt;"",بيانات!J2445,"")</f>
        <v/>
      </c>
      <c r="E2445" s="85"/>
      <c r="F2445" s="86" t="str">
        <f t="shared" si="38"/>
        <v/>
      </c>
      <c r="G2445" s="87"/>
      <c r="H2445" s="88" t="str">
        <f>IF(بيانات!B2445&lt;&gt;"",بيانات!K2445,"")</f>
        <v/>
      </c>
      <c r="I2445" s="88" t="str">
        <f>IF(بيانات!B2445&lt;&gt;"",بيانات!P2445,"")</f>
        <v/>
      </c>
    </row>
    <row r="2446" spans="1:9" ht="21.75" customHeight="1">
      <c r="A2446" s="89" t="str">
        <f>IF(بيانات!B2446&lt;&gt;"",بيانات!A2446,"")</f>
        <v/>
      </c>
      <c r="B2446" s="90" t="str">
        <f>IF(بيانات!B2446&lt;&gt;"",بيانات!B2446,"")</f>
        <v/>
      </c>
      <c r="C2446" s="90" t="str">
        <f>IF(بيانات!B2446&lt;&gt;"",بيانات!C2446,"")</f>
        <v/>
      </c>
      <c r="D2446" s="91" t="str">
        <f>IF(بيانات!B2446&lt;&gt;"",بيانات!J2446,"")</f>
        <v/>
      </c>
      <c r="E2446" s="92"/>
      <c r="F2446" s="93" t="str">
        <f t="shared" si="38"/>
        <v/>
      </c>
      <c r="G2446" s="94"/>
      <c r="H2446" s="95" t="str">
        <f>IF(بيانات!B2446&lt;&gt;"",بيانات!K2446,"")</f>
        <v/>
      </c>
      <c r="I2446" s="95" t="str">
        <f>IF(بيانات!B2446&lt;&gt;"",بيانات!P2446,"")</f>
        <v/>
      </c>
    </row>
    <row r="2447" spans="1:9" ht="21.75" customHeight="1">
      <c r="A2447" s="82" t="str">
        <f>IF(بيانات!B2447&lt;&gt;"",بيانات!A2447,"")</f>
        <v/>
      </c>
      <c r="B2447" s="83" t="str">
        <f>IF(بيانات!B2447&lt;&gt;"",بيانات!B2447,"")</f>
        <v/>
      </c>
      <c r="C2447" s="83" t="str">
        <f>IF(بيانات!B2447&lt;&gt;"",بيانات!C2447,"")</f>
        <v/>
      </c>
      <c r="D2447" s="84" t="str">
        <f>IF(بيانات!B2447&lt;&gt;"",بيانات!J2447,"")</f>
        <v/>
      </c>
      <c r="E2447" s="85"/>
      <c r="F2447" s="86" t="str">
        <f t="shared" si="38"/>
        <v/>
      </c>
      <c r="G2447" s="87"/>
      <c r="H2447" s="88" t="str">
        <f>IF(بيانات!B2447&lt;&gt;"",بيانات!K2447,"")</f>
        <v/>
      </c>
      <c r="I2447" s="88" t="str">
        <f>IF(بيانات!B2447&lt;&gt;"",بيانات!P2447,"")</f>
        <v/>
      </c>
    </row>
    <row r="2448" spans="1:9" ht="21.75" customHeight="1">
      <c r="A2448" s="89" t="str">
        <f>IF(بيانات!B2448&lt;&gt;"",بيانات!A2448,"")</f>
        <v/>
      </c>
      <c r="B2448" s="90" t="str">
        <f>IF(بيانات!B2448&lt;&gt;"",بيانات!B2448,"")</f>
        <v/>
      </c>
      <c r="C2448" s="90" t="str">
        <f>IF(بيانات!B2448&lt;&gt;"",بيانات!C2448,"")</f>
        <v/>
      </c>
      <c r="D2448" s="91" t="str">
        <f>IF(بيانات!B2448&lt;&gt;"",بيانات!J2448,"")</f>
        <v/>
      </c>
      <c r="E2448" s="92"/>
      <c r="F2448" s="93" t="str">
        <f t="shared" si="38"/>
        <v/>
      </c>
      <c r="G2448" s="94"/>
      <c r="H2448" s="95" t="str">
        <f>IF(بيانات!B2448&lt;&gt;"",بيانات!K2448,"")</f>
        <v/>
      </c>
      <c r="I2448" s="95" t="str">
        <f>IF(بيانات!B2448&lt;&gt;"",بيانات!P2448,"")</f>
        <v/>
      </c>
    </row>
    <row r="2449" spans="1:9" ht="21.75" customHeight="1">
      <c r="A2449" s="82" t="str">
        <f>IF(بيانات!B2449&lt;&gt;"",بيانات!A2449,"")</f>
        <v/>
      </c>
      <c r="B2449" s="83" t="str">
        <f>IF(بيانات!B2449&lt;&gt;"",بيانات!B2449,"")</f>
        <v/>
      </c>
      <c r="C2449" s="83" t="str">
        <f>IF(بيانات!B2449&lt;&gt;"",بيانات!C2449,"")</f>
        <v/>
      </c>
      <c r="D2449" s="84" t="str">
        <f>IF(بيانات!B2449&lt;&gt;"",بيانات!J2449,"")</f>
        <v/>
      </c>
      <c r="E2449" s="85"/>
      <c r="F2449" s="86" t="str">
        <f t="shared" si="38"/>
        <v/>
      </c>
      <c r="G2449" s="87"/>
      <c r="H2449" s="88" t="str">
        <f>IF(بيانات!B2449&lt;&gt;"",بيانات!K2449,"")</f>
        <v/>
      </c>
      <c r="I2449" s="88" t="str">
        <f>IF(بيانات!B2449&lt;&gt;"",بيانات!P2449,"")</f>
        <v/>
      </c>
    </row>
    <row r="2450" spans="1:9" ht="21.75" customHeight="1">
      <c r="A2450" s="89" t="str">
        <f>IF(بيانات!B2450&lt;&gt;"",بيانات!A2450,"")</f>
        <v/>
      </c>
      <c r="B2450" s="90" t="str">
        <f>IF(بيانات!B2450&lt;&gt;"",بيانات!B2450,"")</f>
        <v/>
      </c>
      <c r="C2450" s="90" t="str">
        <f>IF(بيانات!B2450&lt;&gt;"",بيانات!C2450,"")</f>
        <v/>
      </c>
      <c r="D2450" s="91" t="str">
        <f>IF(بيانات!B2450&lt;&gt;"",بيانات!J2450,"")</f>
        <v/>
      </c>
      <c r="E2450" s="92"/>
      <c r="F2450" s="93" t="str">
        <f t="shared" si="38"/>
        <v/>
      </c>
      <c r="G2450" s="94"/>
      <c r="H2450" s="95" t="str">
        <f>IF(بيانات!B2450&lt;&gt;"",بيانات!K2450,"")</f>
        <v/>
      </c>
      <c r="I2450" s="95" t="str">
        <f>IF(بيانات!B2450&lt;&gt;"",بيانات!P2450,"")</f>
        <v/>
      </c>
    </row>
    <row r="2451" spans="1:9" ht="21.75" customHeight="1">
      <c r="A2451" s="82" t="str">
        <f>IF(بيانات!B2451&lt;&gt;"",بيانات!A2451,"")</f>
        <v/>
      </c>
      <c r="B2451" s="83" t="str">
        <f>IF(بيانات!B2451&lt;&gt;"",بيانات!B2451,"")</f>
        <v/>
      </c>
      <c r="C2451" s="83" t="str">
        <f>IF(بيانات!B2451&lt;&gt;"",بيانات!C2451,"")</f>
        <v/>
      </c>
      <c r="D2451" s="84" t="str">
        <f>IF(بيانات!B2451&lt;&gt;"",بيانات!J2451,"")</f>
        <v/>
      </c>
      <c r="E2451" s="85"/>
      <c r="F2451" s="86" t="str">
        <f t="shared" si="38"/>
        <v/>
      </c>
      <c r="G2451" s="87"/>
      <c r="H2451" s="88" t="str">
        <f>IF(بيانات!B2451&lt;&gt;"",بيانات!K2451,"")</f>
        <v/>
      </c>
      <c r="I2451" s="88" t="str">
        <f>IF(بيانات!B2451&lt;&gt;"",بيانات!P2451,"")</f>
        <v/>
      </c>
    </row>
    <row r="2452" spans="1:9" ht="21.75" customHeight="1">
      <c r="A2452" s="89" t="str">
        <f>IF(بيانات!B2452&lt;&gt;"",بيانات!A2452,"")</f>
        <v/>
      </c>
      <c r="B2452" s="90" t="str">
        <f>IF(بيانات!B2452&lt;&gt;"",بيانات!B2452,"")</f>
        <v/>
      </c>
      <c r="C2452" s="90" t="str">
        <f>IF(بيانات!B2452&lt;&gt;"",بيانات!C2452,"")</f>
        <v/>
      </c>
      <c r="D2452" s="91" t="str">
        <f>IF(بيانات!B2452&lt;&gt;"",بيانات!J2452,"")</f>
        <v/>
      </c>
      <c r="E2452" s="92"/>
      <c r="F2452" s="93" t="str">
        <f t="shared" si="38"/>
        <v/>
      </c>
      <c r="G2452" s="94"/>
      <c r="H2452" s="95" t="str">
        <f>IF(بيانات!B2452&lt;&gt;"",بيانات!K2452,"")</f>
        <v/>
      </c>
      <c r="I2452" s="95" t="str">
        <f>IF(بيانات!B2452&lt;&gt;"",بيانات!P2452,"")</f>
        <v/>
      </c>
    </row>
    <row r="2453" spans="1:9" ht="21.75" customHeight="1">
      <c r="A2453" s="82" t="str">
        <f>IF(بيانات!B2453&lt;&gt;"",بيانات!A2453,"")</f>
        <v/>
      </c>
      <c r="B2453" s="83" t="str">
        <f>IF(بيانات!B2453&lt;&gt;"",بيانات!B2453,"")</f>
        <v/>
      </c>
      <c r="C2453" s="83" t="str">
        <f>IF(بيانات!B2453&lt;&gt;"",بيانات!C2453,"")</f>
        <v/>
      </c>
      <c r="D2453" s="84" t="str">
        <f>IF(بيانات!B2453&lt;&gt;"",بيانات!J2453,"")</f>
        <v/>
      </c>
      <c r="E2453" s="85"/>
      <c r="F2453" s="86" t="str">
        <f t="shared" si="38"/>
        <v/>
      </c>
      <c r="G2453" s="87"/>
      <c r="H2453" s="88" t="str">
        <f>IF(بيانات!B2453&lt;&gt;"",بيانات!K2453,"")</f>
        <v/>
      </c>
      <c r="I2453" s="88" t="str">
        <f>IF(بيانات!B2453&lt;&gt;"",بيانات!P2453,"")</f>
        <v/>
      </c>
    </row>
    <row r="2454" spans="1:9" ht="21.75" customHeight="1">
      <c r="A2454" s="89" t="str">
        <f>IF(بيانات!B2454&lt;&gt;"",بيانات!A2454,"")</f>
        <v/>
      </c>
      <c r="B2454" s="90" t="str">
        <f>IF(بيانات!B2454&lt;&gt;"",بيانات!B2454,"")</f>
        <v/>
      </c>
      <c r="C2454" s="90" t="str">
        <f>IF(بيانات!B2454&lt;&gt;"",بيانات!C2454,"")</f>
        <v/>
      </c>
      <c r="D2454" s="91" t="str">
        <f>IF(بيانات!B2454&lt;&gt;"",بيانات!J2454,"")</f>
        <v/>
      </c>
      <c r="E2454" s="92"/>
      <c r="F2454" s="93" t="str">
        <f t="shared" si="38"/>
        <v/>
      </c>
      <c r="G2454" s="94"/>
      <c r="H2454" s="95" t="str">
        <f>IF(بيانات!B2454&lt;&gt;"",بيانات!K2454,"")</f>
        <v/>
      </c>
      <c r="I2454" s="95" t="str">
        <f>IF(بيانات!B2454&lt;&gt;"",بيانات!P2454,"")</f>
        <v/>
      </c>
    </row>
    <row r="2455" spans="1:9" ht="21.75" customHeight="1">
      <c r="A2455" s="82" t="str">
        <f>IF(بيانات!B2455&lt;&gt;"",بيانات!A2455,"")</f>
        <v/>
      </c>
      <c r="B2455" s="83" t="str">
        <f>IF(بيانات!B2455&lt;&gt;"",بيانات!B2455,"")</f>
        <v/>
      </c>
      <c r="C2455" s="83" t="str">
        <f>IF(بيانات!B2455&lt;&gt;"",بيانات!C2455,"")</f>
        <v/>
      </c>
      <c r="D2455" s="84" t="str">
        <f>IF(بيانات!B2455&lt;&gt;"",بيانات!J2455,"")</f>
        <v/>
      </c>
      <c r="E2455" s="85"/>
      <c r="F2455" s="86" t="str">
        <f t="shared" si="38"/>
        <v/>
      </c>
      <c r="G2455" s="87"/>
      <c r="H2455" s="88" t="str">
        <f>IF(بيانات!B2455&lt;&gt;"",بيانات!K2455,"")</f>
        <v/>
      </c>
      <c r="I2455" s="88" t="str">
        <f>IF(بيانات!B2455&lt;&gt;"",بيانات!P2455,"")</f>
        <v/>
      </c>
    </row>
    <row r="2456" spans="1:9" ht="21.75" customHeight="1">
      <c r="A2456" s="89" t="str">
        <f>IF(بيانات!B2456&lt;&gt;"",بيانات!A2456,"")</f>
        <v/>
      </c>
      <c r="B2456" s="90" t="str">
        <f>IF(بيانات!B2456&lt;&gt;"",بيانات!B2456,"")</f>
        <v/>
      </c>
      <c r="C2456" s="90" t="str">
        <f>IF(بيانات!B2456&lt;&gt;"",بيانات!C2456,"")</f>
        <v/>
      </c>
      <c r="D2456" s="91" t="str">
        <f>IF(بيانات!B2456&lt;&gt;"",بيانات!J2456,"")</f>
        <v/>
      </c>
      <c r="E2456" s="92"/>
      <c r="F2456" s="93" t="str">
        <f t="shared" si="38"/>
        <v/>
      </c>
      <c r="G2456" s="94"/>
      <c r="H2456" s="95" t="str">
        <f>IF(بيانات!B2456&lt;&gt;"",بيانات!K2456,"")</f>
        <v/>
      </c>
      <c r="I2456" s="95" t="str">
        <f>IF(بيانات!B2456&lt;&gt;"",بيانات!P2456,"")</f>
        <v/>
      </c>
    </row>
    <row r="2457" spans="1:9" ht="21.75" customHeight="1">
      <c r="A2457" s="82" t="str">
        <f>IF(بيانات!B2457&lt;&gt;"",بيانات!A2457,"")</f>
        <v/>
      </c>
      <c r="B2457" s="83" t="str">
        <f>IF(بيانات!B2457&lt;&gt;"",بيانات!B2457,"")</f>
        <v/>
      </c>
      <c r="C2457" s="83" t="str">
        <f>IF(بيانات!B2457&lt;&gt;"",بيانات!C2457,"")</f>
        <v/>
      </c>
      <c r="D2457" s="84" t="str">
        <f>IF(بيانات!B2457&lt;&gt;"",بيانات!J2457,"")</f>
        <v/>
      </c>
      <c r="E2457" s="85"/>
      <c r="F2457" s="86" t="str">
        <f t="shared" si="38"/>
        <v/>
      </c>
      <c r="G2457" s="87"/>
      <c r="H2457" s="88" t="str">
        <f>IF(بيانات!B2457&lt;&gt;"",بيانات!K2457,"")</f>
        <v/>
      </c>
      <c r="I2457" s="88" t="str">
        <f>IF(بيانات!B2457&lt;&gt;"",بيانات!P2457,"")</f>
        <v/>
      </c>
    </row>
    <row r="2458" spans="1:9" ht="21.75" customHeight="1">
      <c r="A2458" s="89" t="str">
        <f>IF(بيانات!B2458&lt;&gt;"",بيانات!A2458,"")</f>
        <v/>
      </c>
      <c r="B2458" s="90" t="str">
        <f>IF(بيانات!B2458&lt;&gt;"",بيانات!B2458,"")</f>
        <v/>
      </c>
      <c r="C2458" s="90" t="str">
        <f>IF(بيانات!B2458&lt;&gt;"",بيانات!C2458,"")</f>
        <v/>
      </c>
      <c r="D2458" s="91" t="str">
        <f>IF(بيانات!B2458&lt;&gt;"",بيانات!J2458,"")</f>
        <v/>
      </c>
      <c r="E2458" s="92"/>
      <c r="F2458" s="93" t="str">
        <f t="shared" si="38"/>
        <v/>
      </c>
      <c r="G2458" s="94"/>
      <c r="H2458" s="95" t="str">
        <f>IF(بيانات!B2458&lt;&gt;"",بيانات!K2458,"")</f>
        <v/>
      </c>
      <c r="I2458" s="95" t="str">
        <f>IF(بيانات!B2458&lt;&gt;"",بيانات!P2458,"")</f>
        <v/>
      </c>
    </row>
    <row r="2459" spans="1:9" ht="21.75" customHeight="1">
      <c r="A2459" s="82" t="str">
        <f>IF(بيانات!B2459&lt;&gt;"",بيانات!A2459,"")</f>
        <v/>
      </c>
      <c r="B2459" s="83" t="str">
        <f>IF(بيانات!B2459&lt;&gt;"",بيانات!B2459,"")</f>
        <v/>
      </c>
      <c r="C2459" s="83" t="str">
        <f>IF(بيانات!B2459&lt;&gt;"",بيانات!C2459,"")</f>
        <v/>
      </c>
      <c r="D2459" s="84" t="str">
        <f>IF(بيانات!B2459&lt;&gt;"",بيانات!J2459,"")</f>
        <v/>
      </c>
      <c r="E2459" s="85"/>
      <c r="F2459" s="86" t="str">
        <f t="shared" si="38"/>
        <v/>
      </c>
      <c r="G2459" s="87"/>
      <c r="H2459" s="88" t="str">
        <f>IF(بيانات!B2459&lt;&gt;"",بيانات!K2459,"")</f>
        <v/>
      </c>
      <c r="I2459" s="88" t="str">
        <f>IF(بيانات!B2459&lt;&gt;"",بيانات!P2459,"")</f>
        <v/>
      </c>
    </row>
    <row r="2460" spans="1:9" ht="21.75" customHeight="1">
      <c r="A2460" s="89" t="str">
        <f>IF(بيانات!B2460&lt;&gt;"",بيانات!A2460,"")</f>
        <v/>
      </c>
      <c r="B2460" s="90" t="str">
        <f>IF(بيانات!B2460&lt;&gt;"",بيانات!B2460,"")</f>
        <v/>
      </c>
      <c r="C2460" s="90" t="str">
        <f>IF(بيانات!B2460&lt;&gt;"",بيانات!C2460,"")</f>
        <v/>
      </c>
      <c r="D2460" s="91" t="str">
        <f>IF(بيانات!B2460&lt;&gt;"",بيانات!J2460,"")</f>
        <v/>
      </c>
      <c r="E2460" s="92"/>
      <c r="F2460" s="93" t="str">
        <f t="shared" si="38"/>
        <v/>
      </c>
      <c r="G2460" s="94"/>
      <c r="H2460" s="95" t="str">
        <f>IF(بيانات!B2460&lt;&gt;"",بيانات!K2460,"")</f>
        <v/>
      </c>
      <c r="I2460" s="95" t="str">
        <f>IF(بيانات!B2460&lt;&gt;"",بيانات!P2460,"")</f>
        <v/>
      </c>
    </row>
    <row r="2461" spans="1:9" ht="21.75" customHeight="1">
      <c r="A2461" s="82" t="str">
        <f>IF(بيانات!B2461&lt;&gt;"",بيانات!A2461,"")</f>
        <v/>
      </c>
      <c r="B2461" s="83" t="str">
        <f>IF(بيانات!B2461&lt;&gt;"",بيانات!B2461,"")</f>
        <v/>
      </c>
      <c r="C2461" s="83" t="str">
        <f>IF(بيانات!B2461&lt;&gt;"",بيانات!C2461,"")</f>
        <v/>
      </c>
      <c r="D2461" s="84" t="str">
        <f>IF(بيانات!B2461&lt;&gt;"",بيانات!J2461,"")</f>
        <v/>
      </c>
      <c r="E2461" s="85"/>
      <c r="F2461" s="86" t="str">
        <f t="shared" si="38"/>
        <v/>
      </c>
      <c r="G2461" s="87"/>
      <c r="H2461" s="88" t="str">
        <f>IF(بيانات!B2461&lt;&gt;"",بيانات!K2461,"")</f>
        <v/>
      </c>
      <c r="I2461" s="88" t="str">
        <f>IF(بيانات!B2461&lt;&gt;"",بيانات!P2461,"")</f>
        <v/>
      </c>
    </row>
    <row r="2462" spans="1:9" ht="21.75" customHeight="1">
      <c r="A2462" s="89" t="str">
        <f>IF(بيانات!B2462&lt;&gt;"",بيانات!A2462,"")</f>
        <v/>
      </c>
      <c r="B2462" s="90" t="str">
        <f>IF(بيانات!B2462&lt;&gt;"",بيانات!B2462,"")</f>
        <v/>
      </c>
      <c r="C2462" s="90" t="str">
        <f>IF(بيانات!B2462&lt;&gt;"",بيانات!C2462,"")</f>
        <v/>
      </c>
      <c r="D2462" s="91" t="str">
        <f>IF(بيانات!B2462&lt;&gt;"",بيانات!J2462,"")</f>
        <v/>
      </c>
      <c r="E2462" s="92"/>
      <c r="F2462" s="93" t="str">
        <f t="shared" si="38"/>
        <v/>
      </c>
      <c r="G2462" s="94"/>
      <c r="H2462" s="95" t="str">
        <f>IF(بيانات!B2462&lt;&gt;"",بيانات!K2462,"")</f>
        <v/>
      </c>
      <c r="I2462" s="95" t="str">
        <f>IF(بيانات!B2462&lt;&gt;"",بيانات!P2462,"")</f>
        <v/>
      </c>
    </row>
    <row r="2463" spans="1:9" ht="21.75" customHeight="1">
      <c r="A2463" s="82" t="str">
        <f>IF(بيانات!B2463&lt;&gt;"",بيانات!A2463,"")</f>
        <v/>
      </c>
      <c r="B2463" s="83" t="str">
        <f>IF(بيانات!B2463&lt;&gt;"",بيانات!B2463,"")</f>
        <v/>
      </c>
      <c r="C2463" s="83" t="str">
        <f>IF(بيانات!B2463&lt;&gt;"",بيانات!C2463,"")</f>
        <v/>
      </c>
      <c r="D2463" s="84" t="str">
        <f>IF(بيانات!B2463&lt;&gt;"",بيانات!J2463,"")</f>
        <v/>
      </c>
      <c r="E2463" s="85"/>
      <c r="F2463" s="86" t="str">
        <f t="shared" si="38"/>
        <v/>
      </c>
      <c r="G2463" s="87"/>
      <c r="H2463" s="88" t="str">
        <f>IF(بيانات!B2463&lt;&gt;"",بيانات!K2463,"")</f>
        <v/>
      </c>
      <c r="I2463" s="88" t="str">
        <f>IF(بيانات!B2463&lt;&gt;"",بيانات!P2463,"")</f>
        <v/>
      </c>
    </row>
    <row r="2464" spans="1:9" ht="21.75" customHeight="1">
      <c r="A2464" s="89" t="str">
        <f>IF(بيانات!B2464&lt;&gt;"",بيانات!A2464,"")</f>
        <v/>
      </c>
      <c r="B2464" s="90" t="str">
        <f>IF(بيانات!B2464&lt;&gt;"",بيانات!B2464,"")</f>
        <v/>
      </c>
      <c r="C2464" s="90" t="str">
        <f>IF(بيانات!B2464&lt;&gt;"",بيانات!C2464,"")</f>
        <v/>
      </c>
      <c r="D2464" s="91" t="str">
        <f>IF(بيانات!B2464&lt;&gt;"",بيانات!J2464,"")</f>
        <v/>
      </c>
      <c r="E2464" s="92"/>
      <c r="F2464" s="93" t="str">
        <f t="shared" si="38"/>
        <v/>
      </c>
      <c r="G2464" s="94"/>
      <c r="H2464" s="95" t="str">
        <f>IF(بيانات!B2464&lt;&gt;"",بيانات!K2464,"")</f>
        <v/>
      </c>
      <c r="I2464" s="95" t="str">
        <f>IF(بيانات!B2464&lt;&gt;"",بيانات!P2464,"")</f>
        <v/>
      </c>
    </row>
    <row r="2465" spans="1:9" ht="21.75" customHeight="1">
      <c r="A2465" s="82" t="str">
        <f>IF(بيانات!B2465&lt;&gt;"",بيانات!A2465,"")</f>
        <v/>
      </c>
      <c r="B2465" s="83" t="str">
        <f>IF(بيانات!B2465&lt;&gt;"",بيانات!B2465,"")</f>
        <v/>
      </c>
      <c r="C2465" s="83" t="str">
        <f>IF(بيانات!B2465&lt;&gt;"",بيانات!C2465,"")</f>
        <v/>
      </c>
      <c r="D2465" s="84" t="str">
        <f>IF(بيانات!B2465&lt;&gt;"",بيانات!J2465,"")</f>
        <v/>
      </c>
      <c r="E2465" s="85"/>
      <c r="F2465" s="86" t="str">
        <f t="shared" si="38"/>
        <v/>
      </c>
      <c r="G2465" s="87"/>
      <c r="H2465" s="88" t="str">
        <f>IF(بيانات!B2465&lt;&gt;"",بيانات!K2465,"")</f>
        <v/>
      </c>
      <c r="I2465" s="88" t="str">
        <f>IF(بيانات!B2465&lt;&gt;"",بيانات!P2465,"")</f>
        <v/>
      </c>
    </row>
    <row r="2466" spans="1:9" ht="21.75" customHeight="1">
      <c r="A2466" s="89" t="str">
        <f>IF(بيانات!B2466&lt;&gt;"",بيانات!A2466,"")</f>
        <v/>
      </c>
      <c r="B2466" s="90" t="str">
        <f>IF(بيانات!B2466&lt;&gt;"",بيانات!B2466,"")</f>
        <v/>
      </c>
      <c r="C2466" s="90" t="str">
        <f>IF(بيانات!B2466&lt;&gt;"",بيانات!C2466,"")</f>
        <v/>
      </c>
      <c r="D2466" s="91" t="str">
        <f>IF(بيانات!B2466&lt;&gt;"",بيانات!J2466,"")</f>
        <v/>
      </c>
      <c r="E2466" s="92"/>
      <c r="F2466" s="93" t="str">
        <f t="shared" si="38"/>
        <v/>
      </c>
      <c r="G2466" s="94"/>
      <c r="H2466" s="95" t="str">
        <f>IF(بيانات!B2466&lt;&gt;"",بيانات!K2466,"")</f>
        <v/>
      </c>
      <c r="I2466" s="95" t="str">
        <f>IF(بيانات!B2466&lt;&gt;"",بيانات!P2466,"")</f>
        <v/>
      </c>
    </row>
    <row r="2467" spans="1:9" ht="21.75" customHeight="1">
      <c r="A2467" s="82" t="str">
        <f>IF(بيانات!B2467&lt;&gt;"",بيانات!A2467,"")</f>
        <v/>
      </c>
      <c r="B2467" s="83" t="str">
        <f>IF(بيانات!B2467&lt;&gt;"",بيانات!B2467,"")</f>
        <v/>
      </c>
      <c r="C2467" s="83" t="str">
        <f>IF(بيانات!B2467&lt;&gt;"",بيانات!C2467,"")</f>
        <v/>
      </c>
      <c r="D2467" s="84" t="str">
        <f>IF(بيانات!B2467&lt;&gt;"",بيانات!J2467,"")</f>
        <v/>
      </c>
      <c r="E2467" s="85"/>
      <c r="F2467" s="86" t="str">
        <f t="shared" si="38"/>
        <v/>
      </c>
      <c r="G2467" s="87"/>
      <c r="H2467" s="88" t="str">
        <f>IF(بيانات!B2467&lt;&gt;"",بيانات!K2467,"")</f>
        <v/>
      </c>
      <c r="I2467" s="88" t="str">
        <f>IF(بيانات!B2467&lt;&gt;"",بيانات!P2467,"")</f>
        <v/>
      </c>
    </row>
    <row r="2468" spans="1:9" ht="21.75" customHeight="1">
      <c r="A2468" s="89" t="str">
        <f>IF(بيانات!B2468&lt;&gt;"",بيانات!A2468,"")</f>
        <v/>
      </c>
      <c r="B2468" s="90" t="str">
        <f>IF(بيانات!B2468&lt;&gt;"",بيانات!B2468,"")</f>
        <v/>
      </c>
      <c r="C2468" s="90" t="str">
        <f>IF(بيانات!B2468&lt;&gt;"",بيانات!C2468,"")</f>
        <v/>
      </c>
      <c r="D2468" s="91" t="str">
        <f>IF(بيانات!B2468&lt;&gt;"",بيانات!J2468,"")</f>
        <v/>
      </c>
      <c r="E2468" s="92"/>
      <c r="F2468" s="93" t="str">
        <f t="shared" si="38"/>
        <v/>
      </c>
      <c r="G2468" s="94"/>
      <c r="H2468" s="95" t="str">
        <f>IF(بيانات!B2468&lt;&gt;"",بيانات!K2468,"")</f>
        <v/>
      </c>
      <c r="I2468" s="95" t="str">
        <f>IF(بيانات!B2468&lt;&gt;"",بيانات!P2468,"")</f>
        <v/>
      </c>
    </row>
    <row r="2469" spans="1:9" ht="21.75" customHeight="1">
      <c r="A2469" s="82" t="str">
        <f>IF(بيانات!B2469&lt;&gt;"",بيانات!A2469,"")</f>
        <v/>
      </c>
      <c r="B2469" s="83" t="str">
        <f>IF(بيانات!B2469&lt;&gt;"",بيانات!B2469,"")</f>
        <v/>
      </c>
      <c r="C2469" s="83" t="str">
        <f>IF(بيانات!B2469&lt;&gt;"",بيانات!C2469,"")</f>
        <v/>
      </c>
      <c r="D2469" s="84" t="str">
        <f>IF(بيانات!B2469&lt;&gt;"",بيانات!J2469,"")</f>
        <v/>
      </c>
      <c r="E2469" s="85"/>
      <c r="F2469" s="86" t="str">
        <f t="shared" si="38"/>
        <v/>
      </c>
      <c r="G2469" s="87"/>
      <c r="H2469" s="88" t="str">
        <f>IF(بيانات!B2469&lt;&gt;"",بيانات!K2469,"")</f>
        <v/>
      </c>
      <c r="I2469" s="88" t="str">
        <f>IF(بيانات!B2469&lt;&gt;"",بيانات!P2469,"")</f>
        <v/>
      </c>
    </row>
    <row r="2470" spans="1:9" ht="21.75" customHeight="1">
      <c r="A2470" s="89" t="str">
        <f>IF(بيانات!B2470&lt;&gt;"",بيانات!A2470,"")</f>
        <v/>
      </c>
      <c r="B2470" s="90" t="str">
        <f>IF(بيانات!B2470&lt;&gt;"",بيانات!B2470,"")</f>
        <v/>
      </c>
      <c r="C2470" s="90" t="str">
        <f>IF(بيانات!B2470&lt;&gt;"",بيانات!C2470,"")</f>
        <v/>
      </c>
      <c r="D2470" s="91" t="str">
        <f>IF(بيانات!B2470&lt;&gt;"",بيانات!J2470,"")</f>
        <v/>
      </c>
      <c r="E2470" s="92"/>
      <c r="F2470" s="93" t="str">
        <f t="shared" si="38"/>
        <v/>
      </c>
      <c r="G2470" s="94"/>
      <c r="H2470" s="95" t="str">
        <f>IF(بيانات!B2470&lt;&gt;"",بيانات!K2470,"")</f>
        <v/>
      </c>
      <c r="I2470" s="95" t="str">
        <f>IF(بيانات!B2470&lt;&gt;"",بيانات!P2470,"")</f>
        <v/>
      </c>
    </row>
    <row r="2471" spans="1:9" ht="21.75" customHeight="1">
      <c r="A2471" s="82" t="str">
        <f>IF(بيانات!B2471&lt;&gt;"",بيانات!A2471,"")</f>
        <v/>
      </c>
      <c r="B2471" s="83" t="str">
        <f>IF(بيانات!B2471&lt;&gt;"",بيانات!B2471,"")</f>
        <v/>
      </c>
      <c r="C2471" s="83" t="str">
        <f>IF(بيانات!B2471&lt;&gt;"",بيانات!C2471,"")</f>
        <v/>
      </c>
      <c r="D2471" s="84" t="str">
        <f>IF(بيانات!B2471&lt;&gt;"",بيانات!J2471,"")</f>
        <v/>
      </c>
      <c r="E2471" s="85"/>
      <c r="F2471" s="86" t="str">
        <f t="shared" si="38"/>
        <v/>
      </c>
      <c r="G2471" s="87"/>
      <c r="H2471" s="88" t="str">
        <f>IF(بيانات!B2471&lt;&gt;"",بيانات!K2471,"")</f>
        <v/>
      </c>
      <c r="I2471" s="88" t="str">
        <f>IF(بيانات!B2471&lt;&gt;"",بيانات!P2471,"")</f>
        <v/>
      </c>
    </row>
    <row r="2472" spans="1:9" ht="21.75" customHeight="1">
      <c r="A2472" s="89" t="str">
        <f>IF(بيانات!B2472&lt;&gt;"",بيانات!A2472,"")</f>
        <v/>
      </c>
      <c r="B2472" s="90" t="str">
        <f>IF(بيانات!B2472&lt;&gt;"",بيانات!B2472,"")</f>
        <v/>
      </c>
      <c r="C2472" s="90" t="str">
        <f>IF(بيانات!B2472&lt;&gt;"",بيانات!C2472,"")</f>
        <v/>
      </c>
      <c r="D2472" s="91" t="str">
        <f>IF(بيانات!B2472&lt;&gt;"",بيانات!J2472,"")</f>
        <v/>
      </c>
      <c r="E2472" s="92"/>
      <c r="F2472" s="93" t="str">
        <f t="shared" si="38"/>
        <v/>
      </c>
      <c r="G2472" s="94"/>
      <c r="H2472" s="95" t="str">
        <f>IF(بيانات!B2472&lt;&gt;"",بيانات!K2472,"")</f>
        <v/>
      </c>
      <c r="I2472" s="95" t="str">
        <f>IF(بيانات!B2472&lt;&gt;"",بيانات!P2472,"")</f>
        <v/>
      </c>
    </row>
    <row r="2473" spans="1:9" ht="21.75" customHeight="1">
      <c r="A2473" s="82" t="str">
        <f>IF(بيانات!B2473&lt;&gt;"",بيانات!A2473,"")</f>
        <v/>
      </c>
      <c r="B2473" s="83" t="str">
        <f>IF(بيانات!B2473&lt;&gt;"",بيانات!B2473,"")</f>
        <v/>
      </c>
      <c r="C2473" s="83" t="str">
        <f>IF(بيانات!B2473&lt;&gt;"",بيانات!C2473,"")</f>
        <v/>
      </c>
      <c r="D2473" s="84" t="str">
        <f>IF(بيانات!B2473&lt;&gt;"",بيانات!J2473,"")</f>
        <v/>
      </c>
      <c r="E2473" s="85"/>
      <c r="F2473" s="86" t="str">
        <f t="shared" si="38"/>
        <v/>
      </c>
      <c r="G2473" s="87"/>
      <c r="H2473" s="88" t="str">
        <f>IF(بيانات!B2473&lt;&gt;"",بيانات!K2473,"")</f>
        <v/>
      </c>
      <c r="I2473" s="88" t="str">
        <f>IF(بيانات!B2473&lt;&gt;"",بيانات!P2473,"")</f>
        <v/>
      </c>
    </row>
    <row r="2474" spans="1:9" ht="21.75" customHeight="1">
      <c r="A2474" s="89" t="str">
        <f>IF(بيانات!B2474&lt;&gt;"",بيانات!A2474,"")</f>
        <v/>
      </c>
      <c r="B2474" s="90" t="str">
        <f>IF(بيانات!B2474&lt;&gt;"",بيانات!B2474,"")</f>
        <v/>
      </c>
      <c r="C2474" s="90" t="str">
        <f>IF(بيانات!B2474&lt;&gt;"",بيانات!C2474,"")</f>
        <v/>
      </c>
      <c r="D2474" s="91" t="str">
        <f>IF(بيانات!B2474&lt;&gt;"",بيانات!J2474,"")</f>
        <v/>
      </c>
      <c r="E2474" s="92"/>
      <c r="F2474" s="93" t="str">
        <f t="shared" si="38"/>
        <v/>
      </c>
      <c r="G2474" s="94"/>
      <c r="H2474" s="95" t="str">
        <f>IF(بيانات!B2474&lt;&gt;"",بيانات!K2474,"")</f>
        <v/>
      </c>
      <c r="I2474" s="95" t="str">
        <f>IF(بيانات!B2474&lt;&gt;"",بيانات!P2474,"")</f>
        <v/>
      </c>
    </row>
    <row r="2475" spans="1:9" ht="21.75" customHeight="1">
      <c r="A2475" s="82" t="str">
        <f>IF(بيانات!B2475&lt;&gt;"",بيانات!A2475,"")</f>
        <v/>
      </c>
      <c r="B2475" s="83" t="str">
        <f>IF(بيانات!B2475&lt;&gt;"",بيانات!B2475,"")</f>
        <v/>
      </c>
      <c r="C2475" s="83" t="str">
        <f>IF(بيانات!B2475&lt;&gt;"",بيانات!C2475,"")</f>
        <v/>
      </c>
      <c r="D2475" s="84" t="str">
        <f>IF(بيانات!B2475&lt;&gt;"",بيانات!J2475,"")</f>
        <v/>
      </c>
      <c r="E2475" s="85"/>
      <c r="F2475" s="86" t="str">
        <f t="shared" si="38"/>
        <v/>
      </c>
      <c r="G2475" s="87"/>
      <c r="H2475" s="88" t="str">
        <f>IF(بيانات!B2475&lt;&gt;"",بيانات!K2475,"")</f>
        <v/>
      </c>
      <c r="I2475" s="88" t="str">
        <f>IF(بيانات!B2475&lt;&gt;"",بيانات!P2475,"")</f>
        <v/>
      </c>
    </row>
    <row r="2476" spans="1:9" ht="21.75" customHeight="1">
      <c r="A2476" s="89" t="str">
        <f>IF(بيانات!B2476&lt;&gt;"",بيانات!A2476,"")</f>
        <v/>
      </c>
      <c r="B2476" s="90" t="str">
        <f>IF(بيانات!B2476&lt;&gt;"",بيانات!B2476,"")</f>
        <v/>
      </c>
      <c r="C2476" s="90" t="str">
        <f>IF(بيانات!B2476&lt;&gt;"",بيانات!C2476,"")</f>
        <v/>
      </c>
      <c r="D2476" s="91" t="str">
        <f>IF(بيانات!B2476&lt;&gt;"",بيانات!J2476,"")</f>
        <v/>
      </c>
      <c r="E2476" s="92"/>
      <c r="F2476" s="93" t="str">
        <f t="shared" si="38"/>
        <v/>
      </c>
      <c r="G2476" s="94"/>
      <c r="H2476" s="95" t="str">
        <f>IF(بيانات!B2476&lt;&gt;"",بيانات!K2476,"")</f>
        <v/>
      </c>
      <c r="I2476" s="95" t="str">
        <f>IF(بيانات!B2476&lt;&gt;"",بيانات!P2476,"")</f>
        <v/>
      </c>
    </row>
    <row r="2477" spans="1:9" ht="21.75" customHeight="1">
      <c r="A2477" s="82" t="str">
        <f>IF(بيانات!B2477&lt;&gt;"",بيانات!A2477,"")</f>
        <v/>
      </c>
      <c r="B2477" s="83" t="str">
        <f>IF(بيانات!B2477&lt;&gt;"",بيانات!B2477,"")</f>
        <v/>
      </c>
      <c r="C2477" s="83" t="str">
        <f>IF(بيانات!B2477&lt;&gt;"",بيانات!C2477,"")</f>
        <v/>
      </c>
      <c r="D2477" s="84" t="str">
        <f>IF(بيانات!B2477&lt;&gt;"",بيانات!J2477,"")</f>
        <v/>
      </c>
      <c r="E2477" s="85"/>
      <c r="F2477" s="86" t="str">
        <f t="shared" si="38"/>
        <v/>
      </c>
      <c r="G2477" s="87"/>
      <c r="H2477" s="88" t="str">
        <f>IF(بيانات!B2477&lt;&gt;"",بيانات!K2477,"")</f>
        <v/>
      </c>
      <c r="I2477" s="88" t="str">
        <f>IF(بيانات!B2477&lt;&gt;"",بيانات!P2477,"")</f>
        <v/>
      </c>
    </row>
    <row r="2478" spans="1:9" ht="21.75" customHeight="1">
      <c r="A2478" s="89" t="str">
        <f>IF(بيانات!B2478&lt;&gt;"",بيانات!A2478,"")</f>
        <v/>
      </c>
      <c r="B2478" s="90" t="str">
        <f>IF(بيانات!B2478&lt;&gt;"",بيانات!B2478,"")</f>
        <v/>
      </c>
      <c r="C2478" s="90" t="str">
        <f>IF(بيانات!B2478&lt;&gt;"",بيانات!C2478,"")</f>
        <v/>
      </c>
      <c r="D2478" s="91" t="str">
        <f>IF(بيانات!B2478&lt;&gt;"",بيانات!J2478,"")</f>
        <v/>
      </c>
      <c r="E2478" s="92"/>
      <c r="F2478" s="93" t="str">
        <f t="shared" si="38"/>
        <v/>
      </c>
      <c r="G2478" s="94"/>
      <c r="H2478" s="95" t="str">
        <f>IF(بيانات!B2478&lt;&gt;"",بيانات!K2478,"")</f>
        <v/>
      </c>
      <c r="I2478" s="95" t="str">
        <f>IF(بيانات!B2478&lt;&gt;"",بيانات!P2478,"")</f>
        <v/>
      </c>
    </row>
    <row r="2479" spans="1:9" ht="21.75" customHeight="1">
      <c r="A2479" s="82" t="str">
        <f>IF(بيانات!B2479&lt;&gt;"",بيانات!A2479,"")</f>
        <v/>
      </c>
      <c r="B2479" s="83" t="str">
        <f>IF(بيانات!B2479&lt;&gt;"",بيانات!B2479,"")</f>
        <v/>
      </c>
      <c r="C2479" s="83" t="str">
        <f>IF(بيانات!B2479&lt;&gt;"",بيانات!C2479,"")</f>
        <v/>
      </c>
      <c r="D2479" s="84" t="str">
        <f>IF(بيانات!B2479&lt;&gt;"",بيانات!J2479,"")</f>
        <v/>
      </c>
      <c r="E2479" s="85"/>
      <c r="F2479" s="86" t="str">
        <f t="shared" si="38"/>
        <v/>
      </c>
      <c r="G2479" s="87"/>
      <c r="H2479" s="88" t="str">
        <f>IF(بيانات!B2479&lt;&gt;"",بيانات!K2479,"")</f>
        <v/>
      </c>
      <c r="I2479" s="88" t="str">
        <f>IF(بيانات!B2479&lt;&gt;"",بيانات!P2479,"")</f>
        <v/>
      </c>
    </row>
    <row r="2480" spans="1:9" ht="21.75" customHeight="1">
      <c r="A2480" s="89" t="str">
        <f>IF(بيانات!B2480&lt;&gt;"",بيانات!A2480,"")</f>
        <v/>
      </c>
      <c r="B2480" s="90" t="str">
        <f>IF(بيانات!B2480&lt;&gt;"",بيانات!B2480,"")</f>
        <v/>
      </c>
      <c r="C2480" s="90" t="str">
        <f>IF(بيانات!B2480&lt;&gt;"",بيانات!C2480,"")</f>
        <v/>
      </c>
      <c r="D2480" s="91" t="str">
        <f>IF(بيانات!B2480&lt;&gt;"",بيانات!J2480,"")</f>
        <v/>
      </c>
      <c r="E2480" s="92"/>
      <c r="F2480" s="93" t="str">
        <f t="shared" si="38"/>
        <v/>
      </c>
      <c r="G2480" s="94"/>
      <c r="H2480" s="95" t="str">
        <f>IF(بيانات!B2480&lt;&gt;"",بيانات!K2480,"")</f>
        <v/>
      </c>
      <c r="I2480" s="95" t="str">
        <f>IF(بيانات!B2480&lt;&gt;"",بيانات!P2480,"")</f>
        <v/>
      </c>
    </row>
    <row r="2481" spans="1:9" ht="21.75" customHeight="1">
      <c r="A2481" s="82" t="str">
        <f>IF(بيانات!B2481&lt;&gt;"",بيانات!A2481,"")</f>
        <v/>
      </c>
      <c r="B2481" s="83" t="str">
        <f>IF(بيانات!B2481&lt;&gt;"",بيانات!B2481,"")</f>
        <v/>
      </c>
      <c r="C2481" s="83" t="str">
        <f>IF(بيانات!B2481&lt;&gt;"",بيانات!C2481,"")</f>
        <v/>
      </c>
      <c r="D2481" s="84" t="str">
        <f>IF(بيانات!B2481&lt;&gt;"",بيانات!J2481,"")</f>
        <v/>
      </c>
      <c r="E2481" s="85"/>
      <c r="F2481" s="86" t="str">
        <f t="shared" si="38"/>
        <v/>
      </c>
      <c r="G2481" s="87"/>
      <c r="H2481" s="88" t="str">
        <f>IF(بيانات!B2481&lt;&gt;"",بيانات!K2481,"")</f>
        <v/>
      </c>
      <c r="I2481" s="88" t="str">
        <f>IF(بيانات!B2481&lt;&gt;"",بيانات!P2481,"")</f>
        <v/>
      </c>
    </row>
    <row r="2482" spans="1:9" ht="21.75" customHeight="1">
      <c r="A2482" s="89" t="str">
        <f>IF(بيانات!B2482&lt;&gt;"",بيانات!A2482,"")</f>
        <v/>
      </c>
      <c r="B2482" s="90" t="str">
        <f>IF(بيانات!B2482&lt;&gt;"",بيانات!B2482,"")</f>
        <v/>
      </c>
      <c r="C2482" s="90" t="str">
        <f>IF(بيانات!B2482&lt;&gt;"",بيانات!C2482,"")</f>
        <v/>
      </c>
      <c r="D2482" s="91" t="str">
        <f>IF(بيانات!B2482&lt;&gt;"",بيانات!J2482,"")</f>
        <v/>
      </c>
      <c r="E2482" s="92"/>
      <c r="F2482" s="93" t="str">
        <f t="shared" si="38"/>
        <v/>
      </c>
      <c r="G2482" s="94"/>
      <c r="H2482" s="95" t="str">
        <f>IF(بيانات!B2482&lt;&gt;"",بيانات!K2482,"")</f>
        <v/>
      </c>
      <c r="I2482" s="95" t="str">
        <f>IF(بيانات!B2482&lt;&gt;"",بيانات!P2482,"")</f>
        <v/>
      </c>
    </row>
    <row r="2483" spans="1:9" ht="21.75" customHeight="1">
      <c r="A2483" s="82" t="str">
        <f>IF(بيانات!B2483&lt;&gt;"",بيانات!A2483,"")</f>
        <v/>
      </c>
      <c r="B2483" s="83" t="str">
        <f>IF(بيانات!B2483&lt;&gt;"",بيانات!B2483,"")</f>
        <v/>
      </c>
      <c r="C2483" s="83" t="str">
        <f>IF(بيانات!B2483&lt;&gt;"",بيانات!C2483,"")</f>
        <v/>
      </c>
      <c r="D2483" s="84" t="str">
        <f>IF(بيانات!B2483&lt;&gt;"",بيانات!J2483,"")</f>
        <v/>
      </c>
      <c r="E2483" s="85"/>
      <c r="F2483" s="86" t="str">
        <f t="shared" si="38"/>
        <v/>
      </c>
      <c r="G2483" s="87"/>
      <c r="H2483" s="88" t="str">
        <f>IF(بيانات!B2483&lt;&gt;"",بيانات!K2483,"")</f>
        <v/>
      </c>
      <c r="I2483" s="88" t="str">
        <f>IF(بيانات!B2483&lt;&gt;"",بيانات!P2483,"")</f>
        <v/>
      </c>
    </row>
    <row r="2484" spans="1:9" ht="21.75" customHeight="1">
      <c r="A2484" s="89" t="str">
        <f>IF(بيانات!B2484&lt;&gt;"",بيانات!A2484,"")</f>
        <v/>
      </c>
      <c r="B2484" s="90" t="str">
        <f>IF(بيانات!B2484&lt;&gt;"",بيانات!B2484,"")</f>
        <v/>
      </c>
      <c r="C2484" s="90" t="str">
        <f>IF(بيانات!B2484&lt;&gt;"",بيانات!C2484,"")</f>
        <v/>
      </c>
      <c r="D2484" s="91" t="str">
        <f>IF(بيانات!B2484&lt;&gt;"",بيانات!J2484,"")</f>
        <v/>
      </c>
      <c r="E2484" s="92"/>
      <c r="F2484" s="93" t="str">
        <f t="shared" si="38"/>
        <v/>
      </c>
      <c r="G2484" s="94"/>
      <c r="H2484" s="95" t="str">
        <f>IF(بيانات!B2484&lt;&gt;"",بيانات!K2484,"")</f>
        <v/>
      </c>
      <c r="I2484" s="95" t="str">
        <f>IF(بيانات!B2484&lt;&gt;"",بيانات!P2484,"")</f>
        <v/>
      </c>
    </row>
    <row r="2485" spans="1:9" ht="21.75" customHeight="1">
      <c r="A2485" s="82" t="str">
        <f>IF(بيانات!B2485&lt;&gt;"",بيانات!A2485,"")</f>
        <v/>
      </c>
      <c r="B2485" s="83" t="str">
        <f>IF(بيانات!B2485&lt;&gt;"",بيانات!B2485,"")</f>
        <v/>
      </c>
      <c r="C2485" s="83" t="str">
        <f>IF(بيانات!B2485&lt;&gt;"",بيانات!C2485,"")</f>
        <v/>
      </c>
      <c r="D2485" s="84" t="str">
        <f>IF(بيانات!B2485&lt;&gt;"",بيانات!J2485,"")</f>
        <v/>
      </c>
      <c r="E2485" s="85"/>
      <c r="F2485" s="86" t="str">
        <f t="shared" si="38"/>
        <v/>
      </c>
      <c r="G2485" s="87"/>
      <c r="H2485" s="88" t="str">
        <f>IF(بيانات!B2485&lt;&gt;"",بيانات!K2485,"")</f>
        <v/>
      </c>
      <c r="I2485" s="88" t="str">
        <f>IF(بيانات!B2485&lt;&gt;"",بيانات!P2485,"")</f>
        <v/>
      </c>
    </row>
    <row r="2486" spans="1:9" ht="21.75" customHeight="1">
      <c r="A2486" s="89" t="str">
        <f>IF(بيانات!B2486&lt;&gt;"",بيانات!A2486,"")</f>
        <v/>
      </c>
      <c r="B2486" s="90" t="str">
        <f>IF(بيانات!B2486&lt;&gt;"",بيانات!B2486,"")</f>
        <v/>
      </c>
      <c r="C2486" s="90" t="str">
        <f>IF(بيانات!B2486&lt;&gt;"",بيانات!C2486,"")</f>
        <v/>
      </c>
      <c r="D2486" s="91" t="str">
        <f>IF(بيانات!B2486&lt;&gt;"",بيانات!J2486,"")</f>
        <v/>
      </c>
      <c r="E2486" s="92"/>
      <c r="F2486" s="93" t="str">
        <f t="shared" si="38"/>
        <v/>
      </c>
      <c r="G2486" s="94"/>
      <c r="H2486" s="95" t="str">
        <f>IF(بيانات!B2486&lt;&gt;"",بيانات!K2486,"")</f>
        <v/>
      </c>
      <c r="I2486" s="95" t="str">
        <f>IF(بيانات!B2486&lt;&gt;"",بيانات!P2486,"")</f>
        <v/>
      </c>
    </row>
    <row r="2487" spans="1:9" ht="21.75" customHeight="1">
      <c r="A2487" s="82" t="str">
        <f>IF(بيانات!B2487&lt;&gt;"",بيانات!A2487,"")</f>
        <v/>
      </c>
      <c r="B2487" s="83" t="str">
        <f>IF(بيانات!B2487&lt;&gt;"",بيانات!B2487,"")</f>
        <v/>
      </c>
      <c r="C2487" s="83" t="str">
        <f>IF(بيانات!B2487&lt;&gt;"",بيانات!C2487,"")</f>
        <v/>
      </c>
      <c r="D2487" s="84" t="str">
        <f>IF(بيانات!B2487&lt;&gt;"",بيانات!J2487,"")</f>
        <v/>
      </c>
      <c r="E2487" s="85"/>
      <c r="F2487" s="86" t="str">
        <f t="shared" si="38"/>
        <v/>
      </c>
      <c r="G2487" s="87"/>
      <c r="H2487" s="88" t="str">
        <f>IF(بيانات!B2487&lt;&gt;"",بيانات!K2487,"")</f>
        <v/>
      </c>
      <c r="I2487" s="88" t="str">
        <f>IF(بيانات!B2487&lt;&gt;"",بيانات!P2487,"")</f>
        <v/>
      </c>
    </row>
    <row r="2488" spans="1:9" ht="21.75" customHeight="1">
      <c r="A2488" s="89" t="str">
        <f>IF(بيانات!B2488&lt;&gt;"",بيانات!A2488,"")</f>
        <v/>
      </c>
      <c r="B2488" s="90" t="str">
        <f>IF(بيانات!B2488&lt;&gt;"",بيانات!B2488,"")</f>
        <v/>
      </c>
      <c r="C2488" s="90" t="str">
        <f>IF(بيانات!B2488&lt;&gt;"",بيانات!C2488,"")</f>
        <v/>
      </c>
      <c r="D2488" s="91" t="str">
        <f>IF(بيانات!B2488&lt;&gt;"",بيانات!J2488,"")</f>
        <v/>
      </c>
      <c r="E2488" s="92"/>
      <c r="F2488" s="93" t="str">
        <f t="shared" si="38"/>
        <v/>
      </c>
      <c r="G2488" s="94"/>
      <c r="H2488" s="95" t="str">
        <f>IF(بيانات!B2488&lt;&gt;"",بيانات!K2488,"")</f>
        <v/>
      </c>
      <c r="I2488" s="95" t="str">
        <f>IF(بيانات!B2488&lt;&gt;"",بيانات!P2488,"")</f>
        <v/>
      </c>
    </row>
    <row r="2489" spans="1:9" ht="21.75" customHeight="1">
      <c r="A2489" s="82" t="str">
        <f>IF(بيانات!B2489&lt;&gt;"",بيانات!A2489,"")</f>
        <v/>
      </c>
      <c r="B2489" s="83" t="str">
        <f>IF(بيانات!B2489&lt;&gt;"",بيانات!B2489,"")</f>
        <v/>
      </c>
      <c r="C2489" s="83" t="str">
        <f>IF(بيانات!B2489&lt;&gt;"",بيانات!C2489,"")</f>
        <v/>
      </c>
      <c r="D2489" s="84" t="str">
        <f>IF(بيانات!B2489&lt;&gt;"",بيانات!J2489,"")</f>
        <v/>
      </c>
      <c r="E2489" s="85"/>
      <c r="F2489" s="86" t="str">
        <f t="shared" si="38"/>
        <v/>
      </c>
      <c r="G2489" s="87"/>
      <c r="H2489" s="88" t="str">
        <f>IF(بيانات!B2489&lt;&gt;"",بيانات!K2489,"")</f>
        <v/>
      </c>
      <c r="I2489" s="88" t="str">
        <f>IF(بيانات!B2489&lt;&gt;"",بيانات!P2489,"")</f>
        <v/>
      </c>
    </row>
    <row r="2490" spans="1:9" ht="21.75" customHeight="1">
      <c r="A2490" s="89" t="str">
        <f>IF(بيانات!B2490&lt;&gt;"",بيانات!A2490,"")</f>
        <v/>
      </c>
      <c r="B2490" s="90" t="str">
        <f>IF(بيانات!B2490&lt;&gt;"",بيانات!B2490,"")</f>
        <v/>
      </c>
      <c r="C2490" s="90" t="str">
        <f>IF(بيانات!B2490&lt;&gt;"",بيانات!C2490,"")</f>
        <v/>
      </c>
      <c r="D2490" s="91" t="str">
        <f>IF(بيانات!B2490&lt;&gt;"",بيانات!J2490,"")</f>
        <v/>
      </c>
      <c r="E2490" s="92"/>
      <c r="F2490" s="93" t="str">
        <f t="shared" si="38"/>
        <v/>
      </c>
      <c r="G2490" s="94"/>
      <c r="H2490" s="95" t="str">
        <f>IF(بيانات!B2490&lt;&gt;"",بيانات!K2490,"")</f>
        <v/>
      </c>
      <c r="I2490" s="95" t="str">
        <f>IF(بيانات!B2490&lt;&gt;"",بيانات!P2490,"")</f>
        <v/>
      </c>
    </row>
    <row r="2491" spans="1:9" ht="21.75" customHeight="1">
      <c r="A2491" s="82" t="str">
        <f>IF(بيانات!B2491&lt;&gt;"",بيانات!A2491,"")</f>
        <v/>
      </c>
      <c r="B2491" s="83" t="str">
        <f>IF(بيانات!B2491&lt;&gt;"",بيانات!B2491,"")</f>
        <v/>
      </c>
      <c r="C2491" s="83" t="str">
        <f>IF(بيانات!B2491&lt;&gt;"",بيانات!C2491,"")</f>
        <v/>
      </c>
      <c r="D2491" s="84" t="str">
        <f>IF(بيانات!B2491&lt;&gt;"",بيانات!J2491,"")</f>
        <v/>
      </c>
      <c r="E2491" s="85"/>
      <c r="F2491" s="86" t="str">
        <f t="shared" si="38"/>
        <v/>
      </c>
      <c r="G2491" s="87"/>
      <c r="H2491" s="88" t="str">
        <f>IF(بيانات!B2491&lt;&gt;"",بيانات!K2491,"")</f>
        <v/>
      </c>
      <c r="I2491" s="88" t="str">
        <f>IF(بيانات!B2491&lt;&gt;"",بيانات!P2491,"")</f>
        <v/>
      </c>
    </row>
    <row r="2492" spans="1:9" ht="21.75" customHeight="1">
      <c r="A2492" s="89" t="str">
        <f>IF(بيانات!B2492&lt;&gt;"",بيانات!A2492,"")</f>
        <v/>
      </c>
      <c r="B2492" s="90" t="str">
        <f>IF(بيانات!B2492&lt;&gt;"",بيانات!B2492,"")</f>
        <v/>
      </c>
      <c r="C2492" s="90" t="str">
        <f>IF(بيانات!B2492&lt;&gt;"",بيانات!C2492,"")</f>
        <v/>
      </c>
      <c r="D2492" s="91" t="str">
        <f>IF(بيانات!B2492&lt;&gt;"",بيانات!J2492,"")</f>
        <v/>
      </c>
      <c r="E2492" s="92"/>
      <c r="F2492" s="93" t="str">
        <f t="shared" si="38"/>
        <v/>
      </c>
      <c r="G2492" s="94"/>
      <c r="H2492" s="95" t="str">
        <f>IF(بيانات!B2492&lt;&gt;"",بيانات!K2492,"")</f>
        <v/>
      </c>
      <c r="I2492" s="95" t="str">
        <f>IF(بيانات!B2492&lt;&gt;"",بيانات!P2492,"")</f>
        <v/>
      </c>
    </row>
    <row r="2493" spans="1:9" ht="21.75" customHeight="1">
      <c r="A2493" s="82" t="str">
        <f>IF(بيانات!B2493&lt;&gt;"",بيانات!A2493,"")</f>
        <v/>
      </c>
      <c r="B2493" s="83" t="str">
        <f>IF(بيانات!B2493&lt;&gt;"",بيانات!B2493,"")</f>
        <v/>
      </c>
      <c r="C2493" s="83" t="str">
        <f>IF(بيانات!B2493&lt;&gt;"",بيانات!C2493,"")</f>
        <v/>
      </c>
      <c r="D2493" s="84" t="str">
        <f>IF(بيانات!B2493&lt;&gt;"",بيانات!J2493,"")</f>
        <v/>
      </c>
      <c r="E2493" s="85"/>
      <c r="F2493" s="86" t="str">
        <f t="shared" si="38"/>
        <v/>
      </c>
      <c r="G2493" s="87"/>
      <c r="H2493" s="88" t="str">
        <f>IF(بيانات!B2493&lt;&gt;"",بيانات!K2493,"")</f>
        <v/>
      </c>
      <c r="I2493" s="88" t="str">
        <f>IF(بيانات!B2493&lt;&gt;"",بيانات!P2493,"")</f>
        <v/>
      </c>
    </row>
    <row r="2494" spans="1:9" ht="21.75" customHeight="1">
      <c r="A2494" s="89" t="str">
        <f>IF(بيانات!B2494&lt;&gt;"",بيانات!A2494,"")</f>
        <v/>
      </c>
      <c r="B2494" s="90" t="str">
        <f>IF(بيانات!B2494&lt;&gt;"",بيانات!B2494,"")</f>
        <v/>
      </c>
      <c r="C2494" s="90" t="str">
        <f>IF(بيانات!B2494&lt;&gt;"",بيانات!C2494,"")</f>
        <v/>
      </c>
      <c r="D2494" s="91" t="str">
        <f>IF(بيانات!B2494&lt;&gt;"",بيانات!J2494,"")</f>
        <v/>
      </c>
      <c r="E2494" s="92"/>
      <c r="F2494" s="93" t="str">
        <f t="shared" si="38"/>
        <v/>
      </c>
      <c r="G2494" s="94"/>
      <c r="H2494" s="95" t="str">
        <f>IF(بيانات!B2494&lt;&gt;"",بيانات!K2494,"")</f>
        <v/>
      </c>
      <c r="I2494" s="95" t="str">
        <f>IF(بيانات!B2494&lt;&gt;"",بيانات!P2494,"")</f>
        <v/>
      </c>
    </row>
    <row r="2495" spans="1:9" ht="21.75" customHeight="1">
      <c r="A2495" s="82" t="str">
        <f>IF(بيانات!B2495&lt;&gt;"",بيانات!A2495,"")</f>
        <v/>
      </c>
      <c r="B2495" s="83" t="str">
        <f>IF(بيانات!B2495&lt;&gt;"",بيانات!B2495,"")</f>
        <v/>
      </c>
      <c r="C2495" s="83" t="str">
        <f>IF(بيانات!B2495&lt;&gt;"",بيانات!C2495,"")</f>
        <v/>
      </c>
      <c r="D2495" s="84" t="str">
        <f>IF(بيانات!B2495&lt;&gt;"",بيانات!J2495,"")</f>
        <v/>
      </c>
      <c r="E2495" s="85"/>
      <c r="F2495" s="86" t="str">
        <f t="shared" si="38"/>
        <v/>
      </c>
      <c r="G2495" s="87"/>
      <c r="H2495" s="88" t="str">
        <f>IF(بيانات!B2495&lt;&gt;"",بيانات!K2495,"")</f>
        <v/>
      </c>
      <c r="I2495" s="88" t="str">
        <f>IF(بيانات!B2495&lt;&gt;"",بيانات!P2495,"")</f>
        <v/>
      </c>
    </row>
    <row r="2496" spans="1:9" ht="21.75" customHeight="1">
      <c r="A2496" s="89" t="str">
        <f>IF(بيانات!B2496&lt;&gt;"",بيانات!A2496,"")</f>
        <v/>
      </c>
      <c r="B2496" s="90" t="str">
        <f>IF(بيانات!B2496&lt;&gt;"",بيانات!B2496,"")</f>
        <v/>
      </c>
      <c r="C2496" s="90" t="str">
        <f>IF(بيانات!B2496&lt;&gt;"",بيانات!C2496,"")</f>
        <v/>
      </c>
      <c r="D2496" s="91" t="str">
        <f>IF(بيانات!B2496&lt;&gt;"",بيانات!J2496,"")</f>
        <v/>
      </c>
      <c r="E2496" s="92"/>
      <c r="F2496" s="93" t="str">
        <f t="shared" si="38"/>
        <v/>
      </c>
      <c r="G2496" s="94"/>
      <c r="H2496" s="95" t="str">
        <f>IF(بيانات!B2496&lt;&gt;"",بيانات!K2496,"")</f>
        <v/>
      </c>
      <c r="I2496" s="95" t="str">
        <f>IF(بيانات!B2496&lt;&gt;"",بيانات!P2496,"")</f>
        <v/>
      </c>
    </row>
    <row r="2497" spans="1:9" ht="21.75" customHeight="1">
      <c r="A2497" s="82" t="str">
        <f>IF(بيانات!B2497&lt;&gt;"",بيانات!A2497,"")</f>
        <v/>
      </c>
      <c r="B2497" s="83" t="str">
        <f>IF(بيانات!B2497&lt;&gt;"",بيانات!B2497,"")</f>
        <v/>
      </c>
      <c r="C2497" s="83" t="str">
        <f>IF(بيانات!B2497&lt;&gt;"",بيانات!C2497,"")</f>
        <v/>
      </c>
      <c r="D2497" s="84" t="str">
        <f>IF(بيانات!B2497&lt;&gt;"",بيانات!J2497,"")</f>
        <v/>
      </c>
      <c r="E2497" s="85"/>
      <c r="F2497" s="86" t="str">
        <f t="shared" si="38"/>
        <v/>
      </c>
      <c r="G2497" s="87"/>
      <c r="H2497" s="88" t="str">
        <f>IF(بيانات!B2497&lt;&gt;"",بيانات!K2497,"")</f>
        <v/>
      </c>
      <c r="I2497" s="88" t="str">
        <f>IF(بيانات!B2497&lt;&gt;"",بيانات!P2497,"")</f>
        <v/>
      </c>
    </row>
    <row r="2498" spans="1:9" ht="21.75" customHeight="1">
      <c r="A2498" s="89" t="str">
        <f>IF(بيانات!B2498&lt;&gt;"",بيانات!A2498,"")</f>
        <v/>
      </c>
      <c r="B2498" s="90" t="str">
        <f>IF(بيانات!B2498&lt;&gt;"",بيانات!B2498,"")</f>
        <v/>
      </c>
      <c r="C2498" s="90" t="str">
        <f>IF(بيانات!B2498&lt;&gt;"",بيانات!C2498,"")</f>
        <v/>
      </c>
      <c r="D2498" s="91" t="str">
        <f>IF(بيانات!B2498&lt;&gt;"",بيانات!J2498,"")</f>
        <v/>
      </c>
      <c r="E2498" s="92"/>
      <c r="F2498" s="93" t="str">
        <f t="shared" si="38"/>
        <v/>
      </c>
      <c r="G2498" s="94"/>
      <c r="H2498" s="95" t="str">
        <f>IF(بيانات!B2498&lt;&gt;"",بيانات!K2498,"")</f>
        <v/>
      </c>
      <c r="I2498" s="95" t="str">
        <f>IF(بيانات!B2498&lt;&gt;"",بيانات!P2498,"")</f>
        <v/>
      </c>
    </row>
    <row r="2499" spans="1:9" ht="21.75" customHeight="1">
      <c r="A2499" s="82" t="str">
        <f>IF(بيانات!B2499&lt;&gt;"",بيانات!A2499,"")</f>
        <v/>
      </c>
      <c r="B2499" s="83" t="str">
        <f>IF(بيانات!B2499&lt;&gt;"",بيانات!B2499,"")</f>
        <v/>
      </c>
      <c r="C2499" s="83" t="str">
        <f>IF(بيانات!B2499&lt;&gt;"",بيانات!C2499,"")</f>
        <v/>
      </c>
      <c r="D2499" s="84" t="str">
        <f>IF(بيانات!B2499&lt;&gt;"",بيانات!J2499,"")</f>
        <v/>
      </c>
      <c r="E2499" s="85"/>
      <c r="F2499" s="86" t="str">
        <f t="shared" ref="F2499:F2562" si="39">IF(E2499="","",E2499+30)</f>
        <v/>
      </c>
      <c r="G2499" s="87"/>
      <c r="H2499" s="88" t="str">
        <f>IF(بيانات!B2499&lt;&gt;"",بيانات!K2499,"")</f>
        <v/>
      </c>
      <c r="I2499" s="88" t="str">
        <f>IF(بيانات!B2499&lt;&gt;"",بيانات!P2499,"")</f>
        <v/>
      </c>
    </row>
    <row r="2500" spans="1:9" ht="21.75" customHeight="1">
      <c r="A2500" s="89" t="str">
        <f>IF(بيانات!B2500&lt;&gt;"",بيانات!A2500,"")</f>
        <v/>
      </c>
      <c r="B2500" s="90" t="str">
        <f>IF(بيانات!B2500&lt;&gt;"",بيانات!B2500,"")</f>
        <v/>
      </c>
      <c r="C2500" s="90" t="str">
        <f>IF(بيانات!B2500&lt;&gt;"",بيانات!C2500,"")</f>
        <v/>
      </c>
      <c r="D2500" s="91" t="str">
        <f>IF(بيانات!B2500&lt;&gt;"",بيانات!J2500,"")</f>
        <v/>
      </c>
      <c r="E2500" s="92"/>
      <c r="F2500" s="93" t="str">
        <f t="shared" si="39"/>
        <v/>
      </c>
      <c r="G2500" s="94"/>
      <c r="H2500" s="95" t="str">
        <f>IF(بيانات!B2500&lt;&gt;"",بيانات!K2500,"")</f>
        <v/>
      </c>
      <c r="I2500" s="95" t="str">
        <f>IF(بيانات!B2500&lt;&gt;"",بيانات!P2500,"")</f>
        <v/>
      </c>
    </row>
    <row r="2501" spans="1:9" ht="21.75" customHeight="1">
      <c r="A2501" s="82" t="str">
        <f>IF(بيانات!B2501&lt;&gt;"",بيانات!A2501,"")</f>
        <v/>
      </c>
      <c r="B2501" s="83" t="str">
        <f>IF(بيانات!B2501&lt;&gt;"",بيانات!B2501,"")</f>
        <v/>
      </c>
      <c r="C2501" s="83" t="str">
        <f>IF(بيانات!B2501&lt;&gt;"",بيانات!C2501,"")</f>
        <v/>
      </c>
      <c r="D2501" s="84" t="str">
        <f>IF(بيانات!B2501&lt;&gt;"",بيانات!J2501,"")</f>
        <v/>
      </c>
      <c r="E2501" s="85"/>
      <c r="F2501" s="86" t="str">
        <f t="shared" si="39"/>
        <v/>
      </c>
      <c r="G2501" s="87"/>
      <c r="H2501" s="88" t="str">
        <f>IF(بيانات!B2501&lt;&gt;"",بيانات!K2501,"")</f>
        <v/>
      </c>
      <c r="I2501" s="88" t="str">
        <f>IF(بيانات!B2501&lt;&gt;"",بيانات!P2501,"")</f>
        <v/>
      </c>
    </row>
    <row r="2502" spans="1:9" ht="21.75" customHeight="1">
      <c r="A2502" s="89" t="str">
        <f>IF(بيانات!B2502&lt;&gt;"",بيانات!A2502,"")</f>
        <v/>
      </c>
      <c r="B2502" s="90" t="str">
        <f>IF(بيانات!B2502&lt;&gt;"",بيانات!B2502,"")</f>
        <v/>
      </c>
      <c r="C2502" s="90" t="str">
        <f>IF(بيانات!B2502&lt;&gt;"",بيانات!C2502,"")</f>
        <v/>
      </c>
      <c r="D2502" s="91" t="str">
        <f>IF(بيانات!B2502&lt;&gt;"",بيانات!J2502,"")</f>
        <v/>
      </c>
      <c r="E2502" s="92"/>
      <c r="F2502" s="93" t="str">
        <f t="shared" si="39"/>
        <v/>
      </c>
      <c r="G2502" s="94"/>
      <c r="H2502" s="95" t="str">
        <f>IF(بيانات!B2502&lt;&gt;"",بيانات!K2502,"")</f>
        <v/>
      </c>
      <c r="I2502" s="95" t="str">
        <f>IF(بيانات!B2502&lt;&gt;"",بيانات!P2502,"")</f>
        <v/>
      </c>
    </row>
    <row r="2503" spans="1:9" ht="21.75" customHeight="1">
      <c r="A2503" s="82" t="str">
        <f>IF(بيانات!B2503&lt;&gt;"",بيانات!A2503,"")</f>
        <v/>
      </c>
      <c r="B2503" s="83" t="str">
        <f>IF(بيانات!B2503&lt;&gt;"",بيانات!B2503,"")</f>
        <v/>
      </c>
      <c r="C2503" s="83" t="str">
        <f>IF(بيانات!B2503&lt;&gt;"",بيانات!C2503,"")</f>
        <v/>
      </c>
      <c r="D2503" s="84" t="str">
        <f>IF(بيانات!B2503&lt;&gt;"",بيانات!J2503,"")</f>
        <v/>
      </c>
      <c r="E2503" s="85"/>
      <c r="F2503" s="86" t="str">
        <f t="shared" si="39"/>
        <v/>
      </c>
      <c r="G2503" s="87"/>
      <c r="H2503" s="88" t="str">
        <f>IF(بيانات!B2503&lt;&gt;"",بيانات!K2503,"")</f>
        <v/>
      </c>
      <c r="I2503" s="88" t="str">
        <f>IF(بيانات!B2503&lt;&gt;"",بيانات!P2503,"")</f>
        <v/>
      </c>
    </row>
    <row r="2504" spans="1:9" ht="21.75" customHeight="1">
      <c r="A2504" s="89" t="str">
        <f>IF(بيانات!B2504&lt;&gt;"",بيانات!A2504,"")</f>
        <v/>
      </c>
      <c r="B2504" s="90" t="str">
        <f>IF(بيانات!B2504&lt;&gt;"",بيانات!B2504,"")</f>
        <v/>
      </c>
      <c r="C2504" s="90" t="str">
        <f>IF(بيانات!B2504&lt;&gt;"",بيانات!C2504,"")</f>
        <v/>
      </c>
      <c r="D2504" s="91" t="str">
        <f>IF(بيانات!B2504&lt;&gt;"",بيانات!J2504,"")</f>
        <v/>
      </c>
      <c r="E2504" s="92"/>
      <c r="F2504" s="93" t="str">
        <f t="shared" si="39"/>
        <v/>
      </c>
      <c r="G2504" s="94"/>
      <c r="H2504" s="95" t="str">
        <f>IF(بيانات!B2504&lt;&gt;"",بيانات!K2504,"")</f>
        <v/>
      </c>
      <c r="I2504" s="95" t="str">
        <f>IF(بيانات!B2504&lt;&gt;"",بيانات!P2504,"")</f>
        <v/>
      </c>
    </row>
    <row r="2505" spans="1:9" ht="21.75" customHeight="1">
      <c r="A2505" s="82" t="str">
        <f>IF(بيانات!B2505&lt;&gt;"",بيانات!A2505,"")</f>
        <v/>
      </c>
      <c r="B2505" s="83" t="str">
        <f>IF(بيانات!B2505&lt;&gt;"",بيانات!B2505,"")</f>
        <v/>
      </c>
      <c r="C2505" s="83" t="str">
        <f>IF(بيانات!B2505&lt;&gt;"",بيانات!C2505,"")</f>
        <v/>
      </c>
      <c r="D2505" s="84" t="str">
        <f>IF(بيانات!B2505&lt;&gt;"",بيانات!J2505,"")</f>
        <v/>
      </c>
      <c r="E2505" s="85"/>
      <c r="F2505" s="86" t="str">
        <f t="shared" si="39"/>
        <v/>
      </c>
      <c r="G2505" s="87"/>
      <c r="H2505" s="88" t="str">
        <f>IF(بيانات!B2505&lt;&gt;"",بيانات!K2505,"")</f>
        <v/>
      </c>
      <c r="I2505" s="88" t="str">
        <f>IF(بيانات!B2505&lt;&gt;"",بيانات!P2505,"")</f>
        <v/>
      </c>
    </row>
    <row r="2506" spans="1:9" ht="21.75" customHeight="1">
      <c r="A2506" s="89" t="str">
        <f>IF(بيانات!B2506&lt;&gt;"",بيانات!A2506,"")</f>
        <v/>
      </c>
      <c r="B2506" s="90" t="str">
        <f>IF(بيانات!B2506&lt;&gt;"",بيانات!B2506,"")</f>
        <v/>
      </c>
      <c r="C2506" s="90" t="str">
        <f>IF(بيانات!B2506&lt;&gt;"",بيانات!C2506,"")</f>
        <v/>
      </c>
      <c r="D2506" s="91" t="str">
        <f>IF(بيانات!B2506&lt;&gt;"",بيانات!J2506,"")</f>
        <v/>
      </c>
      <c r="E2506" s="92"/>
      <c r="F2506" s="93" t="str">
        <f t="shared" si="39"/>
        <v/>
      </c>
      <c r="G2506" s="94"/>
      <c r="H2506" s="95" t="str">
        <f>IF(بيانات!B2506&lt;&gt;"",بيانات!K2506,"")</f>
        <v/>
      </c>
      <c r="I2506" s="95" t="str">
        <f>IF(بيانات!B2506&lt;&gt;"",بيانات!P2506,"")</f>
        <v/>
      </c>
    </row>
    <row r="2507" spans="1:9" ht="21.75" customHeight="1">
      <c r="A2507" s="82" t="str">
        <f>IF(بيانات!B2507&lt;&gt;"",بيانات!A2507,"")</f>
        <v/>
      </c>
      <c r="B2507" s="83" t="str">
        <f>IF(بيانات!B2507&lt;&gt;"",بيانات!B2507,"")</f>
        <v/>
      </c>
      <c r="C2507" s="83" t="str">
        <f>IF(بيانات!B2507&lt;&gt;"",بيانات!C2507,"")</f>
        <v/>
      </c>
      <c r="D2507" s="84" t="str">
        <f>IF(بيانات!B2507&lt;&gt;"",بيانات!J2507,"")</f>
        <v/>
      </c>
      <c r="E2507" s="85"/>
      <c r="F2507" s="86" t="str">
        <f t="shared" si="39"/>
        <v/>
      </c>
      <c r="G2507" s="87"/>
      <c r="H2507" s="88" t="str">
        <f>IF(بيانات!B2507&lt;&gt;"",بيانات!K2507,"")</f>
        <v/>
      </c>
      <c r="I2507" s="88" t="str">
        <f>IF(بيانات!B2507&lt;&gt;"",بيانات!P2507,"")</f>
        <v/>
      </c>
    </row>
    <row r="2508" spans="1:9" ht="21.75" customHeight="1">
      <c r="A2508" s="89" t="str">
        <f>IF(بيانات!B2508&lt;&gt;"",بيانات!A2508,"")</f>
        <v/>
      </c>
      <c r="B2508" s="90" t="str">
        <f>IF(بيانات!B2508&lt;&gt;"",بيانات!B2508,"")</f>
        <v/>
      </c>
      <c r="C2508" s="90" t="str">
        <f>IF(بيانات!B2508&lt;&gt;"",بيانات!C2508,"")</f>
        <v/>
      </c>
      <c r="D2508" s="91" t="str">
        <f>IF(بيانات!B2508&lt;&gt;"",بيانات!J2508,"")</f>
        <v/>
      </c>
      <c r="E2508" s="92"/>
      <c r="F2508" s="93" t="str">
        <f t="shared" si="39"/>
        <v/>
      </c>
      <c r="G2508" s="94"/>
      <c r="H2508" s="95" t="str">
        <f>IF(بيانات!B2508&lt;&gt;"",بيانات!K2508,"")</f>
        <v/>
      </c>
      <c r="I2508" s="95" t="str">
        <f>IF(بيانات!B2508&lt;&gt;"",بيانات!P2508,"")</f>
        <v/>
      </c>
    </row>
    <row r="2509" spans="1:9" ht="21.75" customHeight="1">
      <c r="A2509" s="82" t="str">
        <f>IF(بيانات!B2509&lt;&gt;"",بيانات!A2509,"")</f>
        <v/>
      </c>
      <c r="B2509" s="83" t="str">
        <f>IF(بيانات!B2509&lt;&gt;"",بيانات!B2509,"")</f>
        <v/>
      </c>
      <c r="C2509" s="83" t="str">
        <f>IF(بيانات!B2509&lt;&gt;"",بيانات!C2509,"")</f>
        <v/>
      </c>
      <c r="D2509" s="84" t="str">
        <f>IF(بيانات!B2509&lt;&gt;"",بيانات!J2509,"")</f>
        <v/>
      </c>
      <c r="E2509" s="85"/>
      <c r="F2509" s="86" t="str">
        <f t="shared" si="39"/>
        <v/>
      </c>
      <c r="G2509" s="87"/>
      <c r="H2509" s="88" t="str">
        <f>IF(بيانات!B2509&lt;&gt;"",بيانات!K2509,"")</f>
        <v/>
      </c>
      <c r="I2509" s="88" t="str">
        <f>IF(بيانات!B2509&lt;&gt;"",بيانات!P2509,"")</f>
        <v/>
      </c>
    </row>
    <row r="2510" spans="1:9" ht="21.75" customHeight="1">
      <c r="A2510" s="89" t="str">
        <f>IF(بيانات!B2510&lt;&gt;"",بيانات!A2510,"")</f>
        <v/>
      </c>
      <c r="B2510" s="90" t="str">
        <f>IF(بيانات!B2510&lt;&gt;"",بيانات!B2510,"")</f>
        <v/>
      </c>
      <c r="C2510" s="90" t="str">
        <f>IF(بيانات!B2510&lt;&gt;"",بيانات!C2510,"")</f>
        <v/>
      </c>
      <c r="D2510" s="91" t="str">
        <f>IF(بيانات!B2510&lt;&gt;"",بيانات!J2510,"")</f>
        <v/>
      </c>
      <c r="E2510" s="92"/>
      <c r="F2510" s="93" t="str">
        <f t="shared" si="39"/>
        <v/>
      </c>
      <c r="G2510" s="94"/>
      <c r="H2510" s="95" t="str">
        <f>IF(بيانات!B2510&lt;&gt;"",بيانات!K2510,"")</f>
        <v/>
      </c>
      <c r="I2510" s="95" t="str">
        <f>IF(بيانات!B2510&lt;&gt;"",بيانات!P2510,"")</f>
        <v/>
      </c>
    </row>
    <row r="2511" spans="1:9" ht="21.75" customHeight="1">
      <c r="A2511" s="82" t="str">
        <f>IF(بيانات!B2511&lt;&gt;"",بيانات!A2511,"")</f>
        <v/>
      </c>
      <c r="B2511" s="83" t="str">
        <f>IF(بيانات!B2511&lt;&gt;"",بيانات!B2511,"")</f>
        <v/>
      </c>
      <c r="C2511" s="83" t="str">
        <f>IF(بيانات!B2511&lt;&gt;"",بيانات!C2511,"")</f>
        <v/>
      </c>
      <c r="D2511" s="84" t="str">
        <f>IF(بيانات!B2511&lt;&gt;"",بيانات!J2511,"")</f>
        <v/>
      </c>
      <c r="E2511" s="85"/>
      <c r="F2511" s="86" t="str">
        <f t="shared" si="39"/>
        <v/>
      </c>
      <c r="G2511" s="87"/>
      <c r="H2511" s="88" t="str">
        <f>IF(بيانات!B2511&lt;&gt;"",بيانات!K2511,"")</f>
        <v/>
      </c>
      <c r="I2511" s="88" t="str">
        <f>IF(بيانات!B2511&lt;&gt;"",بيانات!P2511,"")</f>
        <v/>
      </c>
    </row>
    <row r="2512" spans="1:9" ht="21.75" customHeight="1">
      <c r="A2512" s="89" t="str">
        <f>IF(بيانات!B2512&lt;&gt;"",بيانات!A2512,"")</f>
        <v/>
      </c>
      <c r="B2512" s="90" t="str">
        <f>IF(بيانات!B2512&lt;&gt;"",بيانات!B2512,"")</f>
        <v/>
      </c>
      <c r="C2512" s="90" t="str">
        <f>IF(بيانات!B2512&lt;&gt;"",بيانات!C2512,"")</f>
        <v/>
      </c>
      <c r="D2512" s="91" t="str">
        <f>IF(بيانات!B2512&lt;&gt;"",بيانات!J2512,"")</f>
        <v/>
      </c>
      <c r="E2512" s="92"/>
      <c r="F2512" s="93" t="str">
        <f t="shared" si="39"/>
        <v/>
      </c>
      <c r="G2512" s="94"/>
      <c r="H2512" s="95" t="str">
        <f>IF(بيانات!B2512&lt;&gt;"",بيانات!K2512,"")</f>
        <v/>
      </c>
      <c r="I2512" s="95" t="str">
        <f>IF(بيانات!B2512&lt;&gt;"",بيانات!P2512,"")</f>
        <v/>
      </c>
    </row>
    <row r="2513" spans="1:9" ht="21.75" customHeight="1">
      <c r="A2513" s="82" t="str">
        <f>IF(بيانات!B2513&lt;&gt;"",بيانات!A2513,"")</f>
        <v/>
      </c>
      <c r="B2513" s="83" t="str">
        <f>IF(بيانات!B2513&lt;&gt;"",بيانات!B2513,"")</f>
        <v/>
      </c>
      <c r="C2513" s="83" t="str">
        <f>IF(بيانات!B2513&lt;&gt;"",بيانات!C2513,"")</f>
        <v/>
      </c>
      <c r="D2513" s="84" t="str">
        <f>IF(بيانات!B2513&lt;&gt;"",بيانات!J2513,"")</f>
        <v/>
      </c>
      <c r="E2513" s="85"/>
      <c r="F2513" s="86" t="str">
        <f t="shared" si="39"/>
        <v/>
      </c>
      <c r="G2513" s="87"/>
      <c r="H2513" s="88" t="str">
        <f>IF(بيانات!B2513&lt;&gt;"",بيانات!K2513,"")</f>
        <v/>
      </c>
      <c r="I2513" s="88" t="str">
        <f>IF(بيانات!B2513&lt;&gt;"",بيانات!P2513,"")</f>
        <v/>
      </c>
    </row>
    <row r="2514" spans="1:9" ht="21.75" customHeight="1">
      <c r="A2514" s="89" t="str">
        <f>IF(بيانات!B2514&lt;&gt;"",بيانات!A2514,"")</f>
        <v/>
      </c>
      <c r="B2514" s="90" t="str">
        <f>IF(بيانات!B2514&lt;&gt;"",بيانات!B2514,"")</f>
        <v/>
      </c>
      <c r="C2514" s="90" t="str">
        <f>IF(بيانات!B2514&lt;&gt;"",بيانات!C2514,"")</f>
        <v/>
      </c>
      <c r="D2514" s="91" t="str">
        <f>IF(بيانات!B2514&lt;&gt;"",بيانات!J2514,"")</f>
        <v/>
      </c>
      <c r="E2514" s="92"/>
      <c r="F2514" s="93" t="str">
        <f t="shared" si="39"/>
        <v/>
      </c>
      <c r="G2514" s="94"/>
      <c r="H2514" s="95" t="str">
        <f>IF(بيانات!B2514&lt;&gt;"",بيانات!K2514,"")</f>
        <v/>
      </c>
      <c r="I2514" s="95" t="str">
        <f>IF(بيانات!B2514&lt;&gt;"",بيانات!P2514,"")</f>
        <v/>
      </c>
    </row>
    <row r="2515" spans="1:9" ht="21.75" customHeight="1">
      <c r="A2515" s="82" t="str">
        <f>IF(بيانات!B2515&lt;&gt;"",بيانات!A2515,"")</f>
        <v/>
      </c>
      <c r="B2515" s="83" t="str">
        <f>IF(بيانات!B2515&lt;&gt;"",بيانات!B2515,"")</f>
        <v/>
      </c>
      <c r="C2515" s="83" t="str">
        <f>IF(بيانات!B2515&lt;&gt;"",بيانات!C2515,"")</f>
        <v/>
      </c>
      <c r="D2515" s="84" t="str">
        <f>IF(بيانات!B2515&lt;&gt;"",بيانات!J2515,"")</f>
        <v/>
      </c>
      <c r="E2515" s="85"/>
      <c r="F2515" s="86" t="str">
        <f t="shared" si="39"/>
        <v/>
      </c>
      <c r="G2515" s="87"/>
      <c r="H2515" s="88" t="str">
        <f>IF(بيانات!B2515&lt;&gt;"",بيانات!K2515,"")</f>
        <v/>
      </c>
      <c r="I2515" s="88" t="str">
        <f>IF(بيانات!B2515&lt;&gt;"",بيانات!P2515,"")</f>
        <v/>
      </c>
    </row>
    <row r="2516" spans="1:9" ht="21.75" customHeight="1">
      <c r="A2516" s="89" t="str">
        <f>IF(بيانات!B2516&lt;&gt;"",بيانات!A2516,"")</f>
        <v/>
      </c>
      <c r="B2516" s="90" t="str">
        <f>IF(بيانات!B2516&lt;&gt;"",بيانات!B2516,"")</f>
        <v/>
      </c>
      <c r="C2516" s="90" t="str">
        <f>IF(بيانات!B2516&lt;&gt;"",بيانات!C2516,"")</f>
        <v/>
      </c>
      <c r="D2516" s="91" t="str">
        <f>IF(بيانات!B2516&lt;&gt;"",بيانات!J2516,"")</f>
        <v/>
      </c>
      <c r="E2516" s="92"/>
      <c r="F2516" s="93" t="str">
        <f t="shared" si="39"/>
        <v/>
      </c>
      <c r="G2516" s="94"/>
      <c r="H2516" s="95" t="str">
        <f>IF(بيانات!B2516&lt;&gt;"",بيانات!K2516,"")</f>
        <v/>
      </c>
      <c r="I2516" s="95" t="str">
        <f>IF(بيانات!B2516&lt;&gt;"",بيانات!P2516,"")</f>
        <v/>
      </c>
    </row>
    <row r="2517" spans="1:9" ht="21.75" customHeight="1">
      <c r="A2517" s="82" t="str">
        <f>IF(بيانات!B2517&lt;&gt;"",بيانات!A2517,"")</f>
        <v/>
      </c>
      <c r="B2517" s="83" t="str">
        <f>IF(بيانات!B2517&lt;&gt;"",بيانات!B2517,"")</f>
        <v/>
      </c>
      <c r="C2517" s="83" t="str">
        <f>IF(بيانات!B2517&lt;&gt;"",بيانات!C2517,"")</f>
        <v/>
      </c>
      <c r="D2517" s="84" t="str">
        <f>IF(بيانات!B2517&lt;&gt;"",بيانات!J2517,"")</f>
        <v/>
      </c>
      <c r="E2517" s="85"/>
      <c r="F2517" s="86" t="str">
        <f t="shared" si="39"/>
        <v/>
      </c>
      <c r="G2517" s="87"/>
      <c r="H2517" s="88" t="str">
        <f>IF(بيانات!B2517&lt;&gt;"",بيانات!K2517,"")</f>
        <v/>
      </c>
      <c r="I2517" s="88" t="str">
        <f>IF(بيانات!B2517&lt;&gt;"",بيانات!P2517,"")</f>
        <v/>
      </c>
    </row>
    <row r="2518" spans="1:9" ht="21.75" customHeight="1">
      <c r="A2518" s="89" t="str">
        <f>IF(بيانات!B2518&lt;&gt;"",بيانات!A2518,"")</f>
        <v/>
      </c>
      <c r="B2518" s="90" t="str">
        <f>IF(بيانات!B2518&lt;&gt;"",بيانات!B2518,"")</f>
        <v/>
      </c>
      <c r="C2518" s="90" t="str">
        <f>IF(بيانات!B2518&lt;&gt;"",بيانات!C2518,"")</f>
        <v/>
      </c>
      <c r="D2518" s="91" t="str">
        <f>IF(بيانات!B2518&lt;&gt;"",بيانات!J2518,"")</f>
        <v/>
      </c>
      <c r="E2518" s="92"/>
      <c r="F2518" s="93" t="str">
        <f t="shared" si="39"/>
        <v/>
      </c>
      <c r="G2518" s="94"/>
      <c r="H2518" s="95" t="str">
        <f>IF(بيانات!B2518&lt;&gt;"",بيانات!K2518,"")</f>
        <v/>
      </c>
      <c r="I2518" s="95" t="str">
        <f>IF(بيانات!B2518&lt;&gt;"",بيانات!P2518,"")</f>
        <v/>
      </c>
    </row>
    <row r="2519" spans="1:9" ht="21.75" customHeight="1">
      <c r="A2519" s="82" t="str">
        <f>IF(بيانات!B2519&lt;&gt;"",بيانات!A2519,"")</f>
        <v/>
      </c>
      <c r="B2519" s="83" t="str">
        <f>IF(بيانات!B2519&lt;&gt;"",بيانات!B2519,"")</f>
        <v/>
      </c>
      <c r="C2519" s="83" t="str">
        <f>IF(بيانات!B2519&lt;&gt;"",بيانات!C2519,"")</f>
        <v/>
      </c>
      <c r="D2519" s="84" t="str">
        <f>IF(بيانات!B2519&lt;&gt;"",بيانات!J2519,"")</f>
        <v/>
      </c>
      <c r="E2519" s="85"/>
      <c r="F2519" s="86" t="str">
        <f t="shared" si="39"/>
        <v/>
      </c>
      <c r="G2519" s="87"/>
      <c r="H2519" s="88" t="str">
        <f>IF(بيانات!B2519&lt;&gt;"",بيانات!K2519,"")</f>
        <v/>
      </c>
      <c r="I2519" s="88" t="str">
        <f>IF(بيانات!B2519&lt;&gt;"",بيانات!P2519,"")</f>
        <v/>
      </c>
    </row>
    <row r="2520" spans="1:9" ht="21.75" customHeight="1">
      <c r="A2520" s="89" t="str">
        <f>IF(بيانات!B2520&lt;&gt;"",بيانات!A2520,"")</f>
        <v/>
      </c>
      <c r="B2520" s="90" t="str">
        <f>IF(بيانات!B2520&lt;&gt;"",بيانات!B2520,"")</f>
        <v/>
      </c>
      <c r="C2520" s="90" t="str">
        <f>IF(بيانات!B2520&lt;&gt;"",بيانات!C2520,"")</f>
        <v/>
      </c>
      <c r="D2520" s="91" t="str">
        <f>IF(بيانات!B2520&lt;&gt;"",بيانات!J2520,"")</f>
        <v/>
      </c>
      <c r="E2520" s="92"/>
      <c r="F2520" s="93" t="str">
        <f t="shared" si="39"/>
        <v/>
      </c>
      <c r="G2520" s="94"/>
      <c r="H2520" s="95" t="str">
        <f>IF(بيانات!B2520&lt;&gt;"",بيانات!K2520,"")</f>
        <v/>
      </c>
      <c r="I2520" s="95" t="str">
        <f>IF(بيانات!B2520&lt;&gt;"",بيانات!P2520,"")</f>
        <v/>
      </c>
    </row>
    <row r="2521" spans="1:9" ht="21.75" customHeight="1">
      <c r="A2521" s="82" t="str">
        <f>IF(بيانات!B2521&lt;&gt;"",بيانات!A2521,"")</f>
        <v/>
      </c>
      <c r="B2521" s="83" t="str">
        <f>IF(بيانات!B2521&lt;&gt;"",بيانات!B2521,"")</f>
        <v/>
      </c>
      <c r="C2521" s="83" t="str">
        <f>IF(بيانات!B2521&lt;&gt;"",بيانات!C2521,"")</f>
        <v/>
      </c>
      <c r="D2521" s="84" t="str">
        <f>IF(بيانات!B2521&lt;&gt;"",بيانات!J2521,"")</f>
        <v/>
      </c>
      <c r="E2521" s="85"/>
      <c r="F2521" s="86" t="str">
        <f t="shared" si="39"/>
        <v/>
      </c>
      <c r="G2521" s="87"/>
      <c r="H2521" s="88" t="str">
        <f>IF(بيانات!B2521&lt;&gt;"",بيانات!K2521,"")</f>
        <v/>
      </c>
      <c r="I2521" s="88" t="str">
        <f>IF(بيانات!B2521&lt;&gt;"",بيانات!P2521,"")</f>
        <v/>
      </c>
    </row>
    <row r="2522" spans="1:9" ht="21.75" customHeight="1">
      <c r="A2522" s="89" t="str">
        <f>IF(بيانات!B2522&lt;&gt;"",بيانات!A2522,"")</f>
        <v/>
      </c>
      <c r="B2522" s="90" t="str">
        <f>IF(بيانات!B2522&lt;&gt;"",بيانات!B2522,"")</f>
        <v/>
      </c>
      <c r="C2522" s="90" t="str">
        <f>IF(بيانات!B2522&lt;&gt;"",بيانات!C2522,"")</f>
        <v/>
      </c>
      <c r="D2522" s="91" t="str">
        <f>IF(بيانات!B2522&lt;&gt;"",بيانات!J2522,"")</f>
        <v/>
      </c>
      <c r="E2522" s="92"/>
      <c r="F2522" s="93" t="str">
        <f t="shared" si="39"/>
        <v/>
      </c>
      <c r="G2522" s="94"/>
      <c r="H2522" s="95" t="str">
        <f>IF(بيانات!B2522&lt;&gt;"",بيانات!K2522,"")</f>
        <v/>
      </c>
      <c r="I2522" s="95" t="str">
        <f>IF(بيانات!B2522&lt;&gt;"",بيانات!P2522,"")</f>
        <v/>
      </c>
    </row>
    <row r="2523" spans="1:9" ht="21.75" customHeight="1">
      <c r="A2523" s="82" t="str">
        <f>IF(بيانات!B2523&lt;&gt;"",بيانات!A2523,"")</f>
        <v/>
      </c>
      <c r="B2523" s="83" t="str">
        <f>IF(بيانات!B2523&lt;&gt;"",بيانات!B2523,"")</f>
        <v/>
      </c>
      <c r="C2523" s="83" t="str">
        <f>IF(بيانات!B2523&lt;&gt;"",بيانات!C2523,"")</f>
        <v/>
      </c>
      <c r="D2523" s="84" t="str">
        <f>IF(بيانات!B2523&lt;&gt;"",بيانات!J2523,"")</f>
        <v/>
      </c>
      <c r="E2523" s="85"/>
      <c r="F2523" s="86" t="str">
        <f t="shared" si="39"/>
        <v/>
      </c>
      <c r="G2523" s="87"/>
      <c r="H2523" s="88" t="str">
        <f>IF(بيانات!B2523&lt;&gt;"",بيانات!K2523,"")</f>
        <v/>
      </c>
      <c r="I2523" s="88" t="str">
        <f>IF(بيانات!B2523&lt;&gt;"",بيانات!P2523,"")</f>
        <v/>
      </c>
    </row>
    <row r="2524" spans="1:9" ht="21.75" customHeight="1">
      <c r="A2524" s="89" t="str">
        <f>IF(بيانات!B2524&lt;&gt;"",بيانات!A2524,"")</f>
        <v/>
      </c>
      <c r="B2524" s="90" t="str">
        <f>IF(بيانات!B2524&lt;&gt;"",بيانات!B2524,"")</f>
        <v/>
      </c>
      <c r="C2524" s="90" t="str">
        <f>IF(بيانات!B2524&lt;&gt;"",بيانات!C2524,"")</f>
        <v/>
      </c>
      <c r="D2524" s="91" t="str">
        <f>IF(بيانات!B2524&lt;&gt;"",بيانات!J2524,"")</f>
        <v/>
      </c>
      <c r="E2524" s="92"/>
      <c r="F2524" s="93" t="str">
        <f t="shared" si="39"/>
        <v/>
      </c>
      <c r="G2524" s="94"/>
      <c r="H2524" s="95" t="str">
        <f>IF(بيانات!B2524&lt;&gt;"",بيانات!K2524,"")</f>
        <v/>
      </c>
      <c r="I2524" s="95" t="str">
        <f>IF(بيانات!B2524&lt;&gt;"",بيانات!P2524,"")</f>
        <v/>
      </c>
    </row>
    <row r="2525" spans="1:9" ht="21.75" customHeight="1">
      <c r="A2525" s="82" t="str">
        <f>IF(بيانات!B2525&lt;&gt;"",بيانات!A2525,"")</f>
        <v/>
      </c>
      <c r="B2525" s="83" t="str">
        <f>IF(بيانات!B2525&lt;&gt;"",بيانات!B2525,"")</f>
        <v/>
      </c>
      <c r="C2525" s="83" t="str">
        <f>IF(بيانات!B2525&lt;&gt;"",بيانات!C2525,"")</f>
        <v/>
      </c>
      <c r="D2525" s="84" t="str">
        <f>IF(بيانات!B2525&lt;&gt;"",بيانات!J2525,"")</f>
        <v/>
      </c>
      <c r="E2525" s="85"/>
      <c r="F2525" s="86" t="str">
        <f t="shared" si="39"/>
        <v/>
      </c>
      <c r="G2525" s="87"/>
      <c r="H2525" s="88" t="str">
        <f>IF(بيانات!B2525&lt;&gt;"",بيانات!K2525,"")</f>
        <v/>
      </c>
      <c r="I2525" s="88" t="str">
        <f>IF(بيانات!B2525&lt;&gt;"",بيانات!P2525,"")</f>
        <v/>
      </c>
    </row>
    <row r="2526" spans="1:9" ht="21.75" customHeight="1">
      <c r="A2526" s="89" t="str">
        <f>IF(بيانات!B2526&lt;&gt;"",بيانات!A2526,"")</f>
        <v/>
      </c>
      <c r="B2526" s="90" t="str">
        <f>IF(بيانات!B2526&lt;&gt;"",بيانات!B2526,"")</f>
        <v/>
      </c>
      <c r="C2526" s="90" t="str">
        <f>IF(بيانات!B2526&lt;&gt;"",بيانات!C2526,"")</f>
        <v/>
      </c>
      <c r="D2526" s="91" t="str">
        <f>IF(بيانات!B2526&lt;&gt;"",بيانات!J2526,"")</f>
        <v/>
      </c>
      <c r="E2526" s="92"/>
      <c r="F2526" s="93" t="str">
        <f t="shared" si="39"/>
        <v/>
      </c>
      <c r="G2526" s="94"/>
      <c r="H2526" s="95" t="str">
        <f>IF(بيانات!B2526&lt;&gt;"",بيانات!K2526,"")</f>
        <v/>
      </c>
      <c r="I2526" s="95" t="str">
        <f>IF(بيانات!B2526&lt;&gt;"",بيانات!P2526,"")</f>
        <v/>
      </c>
    </row>
    <row r="2527" spans="1:9" ht="21.75" customHeight="1">
      <c r="A2527" s="82" t="str">
        <f>IF(بيانات!B2527&lt;&gt;"",بيانات!A2527,"")</f>
        <v/>
      </c>
      <c r="B2527" s="83" t="str">
        <f>IF(بيانات!B2527&lt;&gt;"",بيانات!B2527,"")</f>
        <v/>
      </c>
      <c r="C2527" s="83" t="str">
        <f>IF(بيانات!B2527&lt;&gt;"",بيانات!C2527,"")</f>
        <v/>
      </c>
      <c r="D2527" s="84" t="str">
        <f>IF(بيانات!B2527&lt;&gt;"",بيانات!J2527,"")</f>
        <v/>
      </c>
      <c r="E2527" s="85"/>
      <c r="F2527" s="86" t="str">
        <f t="shared" si="39"/>
        <v/>
      </c>
      <c r="G2527" s="87"/>
      <c r="H2527" s="88" t="str">
        <f>IF(بيانات!B2527&lt;&gt;"",بيانات!K2527,"")</f>
        <v/>
      </c>
      <c r="I2527" s="88" t="str">
        <f>IF(بيانات!B2527&lt;&gt;"",بيانات!P2527,"")</f>
        <v/>
      </c>
    </row>
    <row r="2528" spans="1:9" ht="21.75" customHeight="1">
      <c r="A2528" s="89" t="str">
        <f>IF(بيانات!B2528&lt;&gt;"",بيانات!A2528,"")</f>
        <v/>
      </c>
      <c r="B2528" s="90" t="str">
        <f>IF(بيانات!B2528&lt;&gt;"",بيانات!B2528,"")</f>
        <v/>
      </c>
      <c r="C2528" s="90" t="str">
        <f>IF(بيانات!B2528&lt;&gt;"",بيانات!C2528,"")</f>
        <v/>
      </c>
      <c r="D2528" s="91" t="str">
        <f>IF(بيانات!B2528&lt;&gt;"",بيانات!J2528,"")</f>
        <v/>
      </c>
      <c r="E2528" s="92"/>
      <c r="F2528" s="93" t="str">
        <f t="shared" si="39"/>
        <v/>
      </c>
      <c r="G2528" s="94"/>
      <c r="H2528" s="95" t="str">
        <f>IF(بيانات!B2528&lt;&gt;"",بيانات!K2528,"")</f>
        <v/>
      </c>
      <c r="I2528" s="95" t="str">
        <f>IF(بيانات!B2528&lt;&gt;"",بيانات!P2528,"")</f>
        <v/>
      </c>
    </row>
    <row r="2529" spans="1:9" ht="21.75" customHeight="1">
      <c r="A2529" s="82" t="str">
        <f>IF(بيانات!B2529&lt;&gt;"",بيانات!A2529,"")</f>
        <v/>
      </c>
      <c r="B2529" s="83" t="str">
        <f>IF(بيانات!B2529&lt;&gt;"",بيانات!B2529,"")</f>
        <v/>
      </c>
      <c r="C2529" s="83" t="str">
        <f>IF(بيانات!B2529&lt;&gt;"",بيانات!C2529,"")</f>
        <v/>
      </c>
      <c r="D2529" s="84" t="str">
        <f>IF(بيانات!B2529&lt;&gt;"",بيانات!J2529,"")</f>
        <v/>
      </c>
      <c r="E2529" s="85"/>
      <c r="F2529" s="86" t="str">
        <f t="shared" si="39"/>
        <v/>
      </c>
      <c r="G2529" s="87"/>
      <c r="H2529" s="88" t="str">
        <f>IF(بيانات!B2529&lt;&gt;"",بيانات!K2529,"")</f>
        <v/>
      </c>
      <c r="I2529" s="88" t="str">
        <f>IF(بيانات!B2529&lt;&gt;"",بيانات!P2529,"")</f>
        <v/>
      </c>
    </row>
    <row r="2530" spans="1:9" ht="21.75" customHeight="1">
      <c r="A2530" s="89" t="str">
        <f>IF(بيانات!B2530&lt;&gt;"",بيانات!A2530,"")</f>
        <v/>
      </c>
      <c r="B2530" s="90" t="str">
        <f>IF(بيانات!B2530&lt;&gt;"",بيانات!B2530,"")</f>
        <v/>
      </c>
      <c r="C2530" s="90" t="str">
        <f>IF(بيانات!B2530&lt;&gt;"",بيانات!C2530,"")</f>
        <v/>
      </c>
      <c r="D2530" s="91" t="str">
        <f>IF(بيانات!B2530&lt;&gt;"",بيانات!J2530,"")</f>
        <v/>
      </c>
      <c r="E2530" s="92"/>
      <c r="F2530" s="93" t="str">
        <f t="shared" si="39"/>
        <v/>
      </c>
      <c r="G2530" s="94"/>
      <c r="H2530" s="95" t="str">
        <f>IF(بيانات!B2530&lt;&gt;"",بيانات!K2530,"")</f>
        <v/>
      </c>
      <c r="I2530" s="95" t="str">
        <f>IF(بيانات!B2530&lt;&gt;"",بيانات!P2530,"")</f>
        <v/>
      </c>
    </row>
    <row r="2531" spans="1:9" ht="21.75" customHeight="1">
      <c r="A2531" s="82" t="str">
        <f>IF(بيانات!B2531&lt;&gt;"",بيانات!A2531,"")</f>
        <v/>
      </c>
      <c r="B2531" s="83" t="str">
        <f>IF(بيانات!B2531&lt;&gt;"",بيانات!B2531,"")</f>
        <v/>
      </c>
      <c r="C2531" s="83" t="str">
        <f>IF(بيانات!B2531&lt;&gt;"",بيانات!C2531,"")</f>
        <v/>
      </c>
      <c r="D2531" s="84" t="str">
        <f>IF(بيانات!B2531&lt;&gt;"",بيانات!J2531,"")</f>
        <v/>
      </c>
      <c r="E2531" s="85"/>
      <c r="F2531" s="86" t="str">
        <f t="shared" si="39"/>
        <v/>
      </c>
      <c r="G2531" s="87"/>
      <c r="H2531" s="88" t="str">
        <f>IF(بيانات!B2531&lt;&gt;"",بيانات!K2531,"")</f>
        <v/>
      </c>
      <c r="I2531" s="88" t="str">
        <f>IF(بيانات!B2531&lt;&gt;"",بيانات!P2531,"")</f>
        <v/>
      </c>
    </row>
    <row r="2532" spans="1:9" ht="21.75" customHeight="1">
      <c r="A2532" s="89" t="str">
        <f>IF(بيانات!B2532&lt;&gt;"",بيانات!A2532,"")</f>
        <v/>
      </c>
      <c r="B2532" s="90" t="str">
        <f>IF(بيانات!B2532&lt;&gt;"",بيانات!B2532,"")</f>
        <v/>
      </c>
      <c r="C2532" s="90" t="str">
        <f>IF(بيانات!B2532&lt;&gt;"",بيانات!C2532,"")</f>
        <v/>
      </c>
      <c r="D2532" s="91" t="str">
        <f>IF(بيانات!B2532&lt;&gt;"",بيانات!J2532,"")</f>
        <v/>
      </c>
      <c r="E2532" s="92"/>
      <c r="F2532" s="93" t="str">
        <f t="shared" si="39"/>
        <v/>
      </c>
      <c r="G2532" s="94"/>
      <c r="H2532" s="95" t="str">
        <f>IF(بيانات!B2532&lt;&gt;"",بيانات!K2532,"")</f>
        <v/>
      </c>
      <c r="I2532" s="95" t="str">
        <f>IF(بيانات!B2532&lt;&gt;"",بيانات!P2532,"")</f>
        <v/>
      </c>
    </row>
    <row r="2533" spans="1:9" ht="21.75" customHeight="1">
      <c r="A2533" s="82" t="str">
        <f>IF(بيانات!B2533&lt;&gt;"",بيانات!A2533,"")</f>
        <v/>
      </c>
      <c r="B2533" s="83" t="str">
        <f>IF(بيانات!B2533&lt;&gt;"",بيانات!B2533,"")</f>
        <v/>
      </c>
      <c r="C2533" s="83" t="str">
        <f>IF(بيانات!B2533&lt;&gt;"",بيانات!C2533,"")</f>
        <v/>
      </c>
      <c r="D2533" s="84" t="str">
        <f>IF(بيانات!B2533&lt;&gt;"",بيانات!J2533,"")</f>
        <v/>
      </c>
      <c r="E2533" s="85"/>
      <c r="F2533" s="86" t="str">
        <f t="shared" si="39"/>
        <v/>
      </c>
      <c r="G2533" s="87"/>
      <c r="H2533" s="88" t="str">
        <f>IF(بيانات!B2533&lt;&gt;"",بيانات!K2533,"")</f>
        <v/>
      </c>
      <c r="I2533" s="88" t="str">
        <f>IF(بيانات!B2533&lt;&gt;"",بيانات!P2533,"")</f>
        <v/>
      </c>
    </row>
    <row r="2534" spans="1:9" ht="21.75" customHeight="1">
      <c r="A2534" s="89" t="str">
        <f>IF(بيانات!B2534&lt;&gt;"",بيانات!A2534,"")</f>
        <v/>
      </c>
      <c r="B2534" s="90" t="str">
        <f>IF(بيانات!B2534&lt;&gt;"",بيانات!B2534,"")</f>
        <v/>
      </c>
      <c r="C2534" s="90" t="str">
        <f>IF(بيانات!B2534&lt;&gt;"",بيانات!C2534,"")</f>
        <v/>
      </c>
      <c r="D2534" s="91" t="str">
        <f>IF(بيانات!B2534&lt;&gt;"",بيانات!J2534,"")</f>
        <v/>
      </c>
      <c r="E2534" s="92"/>
      <c r="F2534" s="93" t="str">
        <f t="shared" si="39"/>
        <v/>
      </c>
      <c r="G2534" s="94"/>
      <c r="H2534" s="95" t="str">
        <f>IF(بيانات!B2534&lt;&gt;"",بيانات!K2534,"")</f>
        <v/>
      </c>
      <c r="I2534" s="95" t="str">
        <f>IF(بيانات!B2534&lt;&gt;"",بيانات!P2534,"")</f>
        <v/>
      </c>
    </row>
    <row r="2535" spans="1:9" ht="21.75" customHeight="1">
      <c r="A2535" s="82" t="str">
        <f>IF(بيانات!B2535&lt;&gt;"",بيانات!A2535,"")</f>
        <v/>
      </c>
      <c r="B2535" s="83" t="str">
        <f>IF(بيانات!B2535&lt;&gt;"",بيانات!B2535,"")</f>
        <v/>
      </c>
      <c r="C2535" s="83" t="str">
        <f>IF(بيانات!B2535&lt;&gt;"",بيانات!C2535,"")</f>
        <v/>
      </c>
      <c r="D2535" s="84" t="str">
        <f>IF(بيانات!B2535&lt;&gt;"",بيانات!J2535,"")</f>
        <v/>
      </c>
      <c r="E2535" s="85"/>
      <c r="F2535" s="86" t="str">
        <f t="shared" si="39"/>
        <v/>
      </c>
      <c r="G2535" s="87"/>
      <c r="H2535" s="88" t="str">
        <f>IF(بيانات!B2535&lt;&gt;"",بيانات!K2535,"")</f>
        <v/>
      </c>
      <c r="I2535" s="88" t="str">
        <f>IF(بيانات!B2535&lt;&gt;"",بيانات!P2535,"")</f>
        <v/>
      </c>
    </row>
    <row r="2536" spans="1:9" ht="21.75" customHeight="1">
      <c r="A2536" s="89" t="str">
        <f>IF(بيانات!B2536&lt;&gt;"",بيانات!A2536,"")</f>
        <v/>
      </c>
      <c r="B2536" s="90" t="str">
        <f>IF(بيانات!B2536&lt;&gt;"",بيانات!B2536,"")</f>
        <v/>
      </c>
      <c r="C2536" s="90" t="str">
        <f>IF(بيانات!B2536&lt;&gt;"",بيانات!C2536,"")</f>
        <v/>
      </c>
      <c r="D2536" s="91" t="str">
        <f>IF(بيانات!B2536&lt;&gt;"",بيانات!J2536,"")</f>
        <v/>
      </c>
      <c r="E2536" s="92"/>
      <c r="F2536" s="93" t="str">
        <f t="shared" si="39"/>
        <v/>
      </c>
      <c r="G2536" s="94"/>
      <c r="H2536" s="95" t="str">
        <f>IF(بيانات!B2536&lt;&gt;"",بيانات!K2536,"")</f>
        <v/>
      </c>
      <c r="I2536" s="95" t="str">
        <f>IF(بيانات!B2536&lt;&gt;"",بيانات!P2536,"")</f>
        <v/>
      </c>
    </row>
    <row r="2537" spans="1:9" ht="21.75" customHeight="1">
      <c r="A2537" s="82" t="str">
        <f>IF(بيانات!B2537&lt;&gt;"",بيانات!A2537,"")</f>
        <v/>
      </c>
      <c r="B2537" s="83" t="str">
        <f>IF(بيانات!B2537&lt;&gt;"",بيانات!B2537,"")</f>
        <v/>
      </c>
      <c r="C2537" s="83" t="str">
        <f>IF(بيانات!B2537&lt;&gt;"",بيانات!C2537,"")</f>
        <v/>
      </c>
      <c r="D2537" s="84" t="str">
        <f>IF(بيانات!B2537&lt;&gt;"",بيانات!J2537,"")</f>
        <v/>
      </c>
      <c r="E2537" s="85"/>
      <c r="F2537" s="86" t="str">
        <f t="shared" si="39"/>
        <v/>
      </c>
      <c r="G2537" s="87"/>
      <c r="H2537" s="88" t="str">
        <f>IF(بيانات!B2537&lt;&gt;"",بيانات!K2537,"")</f>
        <v/>
      </c>
      <c r="I2537" s="88" t="str">
        <f>IF(بيانات!B2537&lt;&gt;"",بيانات!P2537,"")</f>
        <v/>
      </c>
    </row>
    <row r="2538" spans="1:9" ht="21.75" customHeight="1">
      <c r="A2538" s="89" t="str">
        <f>IF(بيانات!B2538&lt;&gt;"",بيانات!A2538,"")</f>
        <v/>
      </c>
      <c r="B2538" s="90" t="str">
        <f>IF(بيانات!B2538&lt;&gt;"",بيانات!B2538,"")</f>
        <v/>
      </c>
      <c r="C2538" s="90" t="str">
        <f>IF(بيانات!B2538&lt;&gt;"",بيانات!C2538,"")</f>
        <v/>
      </c>
      <c r="D2538" s="91" t="str">
        <f>IF(بيانات!B2538&lt;&gt;"",بيانات!J2538,"")</f>
        <v/>
      </c>
      <c r="E2538" s="92"/>
      <c r="F2538" s="93" t="str">
        <f t="shared" si="39"/>
        <v/>
      </c>
      <c r="G2538" s="94"/>
      <c r="H2538" s="95" t="str">
        <f>IF(بيانات!B2538&lt;&gt;"",بيانات!K2538,"")</f>
        <v/>
      </c>
      <c r="I2538" s="95" t="str">
        <f>IF(بيانات!B2538&lt;&gt;"",بيانات!P2538,"")</f>
        <v/>
      </c>
    </row>
    <row r="2539" spans="1:9" ht="21.75" customHeight="1">
      <c r="A2539" s="82" t="str">
        <f>IF(بيانات!B2539&lt;&gt;"",بيانات!A2539,"")</f>
        <v/>
      </c>
      <c r="B2539" s="83" t="str">
        <f>IF(بيانات!B2539&lt;&gt;"",بيانات!B2539,"")</f>
        <v/>
      </c>
      <c r="C2539" s="83" t="str">
        <f>IF(بيانات!B2539&lt;&gt;"",بيانات!C2539,"")</f>
        <v/>
      </c>
      <c r="D2539" s="84" t="str">
        <f>IF(بيانات!B2539&lt;&gt;"",بيانات!J2539,"")</f>
        <v/>
      </c>
      <c r="E2539" s="85"/>
      <c r="F2539" s="86" t="str">
        <f t="shared" si="39"/>
        <v/>
      </c>
      <c r="G2539" s="87"/>
      <c r="H2539" s="88" t="str">
        <f>IF(بيانات!B2539&lt;&gt;"",بيانات!K2539,"")</f>
        <v/>
      </c>
      <c r="I2539" s="88" t="str">
        <f>IF(بيانات!B2539&lt;&gt;"",بيانات!P2539,"")</f>
        <v/>
      </c>
    </row>
    <row r="2540" spans="1:9" ht="21.75" customHeight="1">
      <c r="A2540" s="89" t="str">
        <f>IF(بيانات!B2540&lt;&gt;"",بيانات!A2540,"")</f>
        <v/>
      </c>
      <c r="B2540" s="90" t="str">
        <f>IF(بيانات!B2540&lt;&gt;"",بيانات!B2540,"")</f>
        <v/>
      </c>
      <c r="C2540" s="90" t="str">
        <f>IF(بيانات!B2540&lt;&gt;"",بيانات!C2540,"")</f>
        <v/>
      </c>
      <c r="D2540" s="91" t="str">
        <f>IF(بيانات!B2540&lt;&gt;"",بيانات!J2540,"")</f>
        <v/>
      </c>
      <c r="E2540" s="92"/>
      <c r="F2540" s="93" t="str">
        <f t="shared" si="39"/>
        <v/>
      </c>
      <c r="G2540" s="94"/>
      <c r="H2540" s="95" t="str">
        <f>IF(بيانات!B2540&lt;&gt;"",بيانات!K2540,"")</f>
        <v/>
      </c>
      <c r="I2540" s="95" t="str">
        <f>IF(بيانات!B2540&lt;&gt;"",بيانات!P2540,"")</f>
        <v/>
      </c>
    </row>
    <row r="2541" spans="1:9" ht="21.75" customHeight="1">
      <c r="A2541" s="82" t="str">
        <f>IF(بيانات!B2541&lt;&gt;"",بيانات!A2541,"")</f>
        <v/>
      </c>
      <c r="B2541" s="83" t="str">
        <f>IF(بيانات!B2541&lt;&gt;"",بيانات!B2541,"")</f>
        <v/>
      </c>
      <c r="C2541" s="83" t="str">
        <f>IF(بيانات!B2541&lt;&gt;"",بيانات!C2541,"")</f>
        <v/>
      </c>
      <c r="D2541" s="84" t="str">
        <f>IF(بيانات!B2541&lt;&gt;"",بيانات!J2541,"")</f>
        <v/>
      </c>
      <c r="E2541" s="85"/>
      <c r="F2541" s="86" t="str">
        <f t="shared" si="39"/>
        <v/>
      </c>
      <c r="G2541" s="87"/>
      <c r="H2541" s="88" t="str">
        <f>IF(بيانات!B2541&lt;&gt;"",بيانات!K2541,"")</f>
        <v/>
      </c>
      <c r="I2541" s="88" t="str">
        <f>IF(بيانات!B2541&lt;&gt;"",بيانات!P2541,"")</f>
        <v/>
      </c>
    </row>
    <row r="2542" spans="1:9" ht="21.75" customHeight="1">
      <c r="A2542" s="89" t="str">
        <f>IF(بيانات!B2542&lt;&gt;"",بيانات!A2542,"")</f>
        <v/>
      </c>
      <c r="B2542" s="90" t="str">
        <f>IF(بيانات!B2542&lt;&gt;"",بيانات!B2542,"")</f>
        <v/>
      </c>
      <c r="C2542" s="90" t="str">
        <f>IF(بيانات!B2542&lt;&gt;"",بيانات!C2542,"")</f>
        <v/>
      </c>
      <c r="D2542" s="91" t="str">
        <f>IF(بيانات!B2542&lt;&gt;"",بيانات!J2542,"")</f>
        <v/>
      </c>
      <c r="E2542" s="92"/>
      <c r="F2542" s="93" t="str">
        <f t="shared" si="39"/>
        <v/>
      </c>
      <c r="G2542" s="94"/>
      <c r="H2542" s="95" t="str">
        <f>IF(بيانات!B2542&lt;&gt;"",بيانات!K2542,"")</f>
        <v/>
      </c>
      <c r="I2542" s="95" t="str">
        <f>IF(بيانات!B2542&lt;&gt;"",بيانات!P2542,"")</f>
        <v/>
      </c>
    </row>
    <row r="2543" spans="1:9" ht="21.75" customHeight="1">
      <c r="A2543" s="82" t="str">
        <f>IF(بيانات!B2543&lt;&gt;"",بيانات!A2543,"")</f>
        <v/>
      </c>
      <c r="B2543" s="83" t="str">
        <f>IF(بيانات!B2543&lt;&gt;"",بيانات!B2543,"")</f>
        <v/>
      </c>
      <c r="C2543" s="83" t="str">
        <f>IF(بيانات!B2543&lt;&gt;"",بيانات!C2543,"")</f>
        <v/>
      </c>
      <c r="D2543" s="84" t="str">
        <f>IF(بيانات!B2543&lt;&gt;"",بيانات!J2543,"")</f>
        <v/>
      </c>
      <c r="E2543" s="85"/>
      <c r="F2543" s="86" t="str">
        <f t="shared" si="39"/>
        <v/>
      </c>
      <c r="G2543" s="87"/>
      <c r="H2543" s="88" t="str">
        <f>IF(بيانات!B2543&lt;&gt;"",بيانات!K2543,"")</f>
        <v/>
      </c>
      <c r="I2543" s="88" t="str">
        <f>IF(بيانات!B2543&lt;&gt;"",بيانات!P2543,"")</f>
        <v/>
      </c>
    </row>
    <row r="2544" spans="1:9" ht="21.75" customHeight="1">
      <c r="A2544" s="89" t="str">
        <f>IF(بيانات!B2544&lt;&gt;"",بيانات!A2544,"")</f>
        <v/>
      </c>
      <c r="B2544" s="90" t="str">
        <f>IF(بيانات!B2544&lt;&gt;"",بيانات!B2544,"")</f>
        <v/>
      </c>
      <c r="C2544" s="90" t="str">
        <f>IF(بيانات!B2544&lt;&gt;"",بيانات!C2544,"")</f>
        <v/>
      </c>
      <c r="D2544" s="91" t="str">
        <f>IF(بيانات!B2544&lt;&gt;"",بيانات!J2544,"")</f>
        <v/>
      </c>
      <c r="E2544" s="92"/>
      <c r="F2544" s="93" t="str">
        <f t="shared" si="39"/>
        <v/>
      </c>
      <c r="G2544" s="94"/>
      <c r="H2544" s="95" t="str">
        <f>IF(بيانات!B2544&lt;&gt;"",بيانات!K2544,"")</f>
        <v/>
      </c>
      <c r="I2544" s="95" t="str">
        <f>IF(بيانات!B2544&lt;&gt;"",بيانات!P2544,"")</f>
        <v/>
      </c>
    </row>
    <row r="2545" spans="1:9" ht="21.75" customHeight="1">
      <c r="A2545" s="82" t="str">
        <f>IF(بيانات!B2545&lt;&gt;"",بيانات!A2545,"")</f>
        <v/>
      </c>
      <c r="B2545" s="83" t="str">
        <f>IF(بيانات!B2545&lt;&gt;"",بيانات!B2545,"")</f>
        <v/>
      </c>
      <c r="C2545" s="83" t="str">
        <f>IF(بيانات!B2545&lt;&gt;"",بيانات!C2545,"")</f>
        <v/>
      </c>
      <c r="D2545" s="84" t="str">
        <f>IF(بيانات!B2545&lt;&gt;"",بيانات!J2545,"")</f>
        <v/>
      </c>
      <c r="E2545" s="85"/>
      <c r="F2545" s="86" t="str">
        <f t="shared" si="39"/>
        <v/>
      </c>
      <c r="G2545" s="87"/>
      <c r="H2545" s="88" t="str">
        <f>IF(بيانات!B2545&lt;&gt;"",بيانات!K2545,"")</f>
        <v/>
      </c>
      <c r="I2545" s="88" t="str">
        <f>IF(بيانات!B2545&lt;&gt;"",بيانات!P2545,"")</f>
        <v/>
      </c>
    </row>
    <row r="2546" spans="1:9" ht="21.75" customHeight="1">
      <c r="A2546" s="89" t="str">
        <f>IF(بيانات!B2546&lt;&gt;"",بيانات!A2546,"")</f>
        <v/>
      </c>
      <c r="B2546" s="90" t="str">
        <f>IF(بيانات!B2546&lt;&gt;"",بيانات!B2546,"")</f>
        <v/>
      </c>
      <c r="C2546" s="90" t="str">
        <f>IF(بيانات!B2546&lt;&gt;"",بيانات!C2546,"")</f>
        <v/>
      </c>
      <c r="D2546" s="91" t="str">
        <f>IF(بيانات!B2546&lt;&gt;"",بيانات!J2546,"")</f>
        <v/>
      </c>
      <c r="E2546" s="92"/>
      <c r="F2546" s="93" t="str">
        <f t="shared" si="39"/>
        <v/>
      </c>
      <c r="G2546" s="94"/>
      <c r="H2546" s="95" t="str">
        <f>IF(بيانات!B2546&lt;&gt;"",بيانات!K2546,"")</f>
        <v/>
      </c>
      <c r="I2546" s="95" t="str">
        <f>IF(بيانات!B2546&lt;&gt;"",بيانات!P2546,"")</f>
        <v/>
      </c>
    </row>
    <row r="2547" spans="1:9" ht="21.75" customHeight="1">
      <c r="A2547" s="82" t="str">
        <f>IF(بيانات!B2547&lt;&gt;"",بيانات!A2547,"")</f>
        <v/>
      </c>
      <c r="B2547" s="83" t="str">
        <f>IF(بيانات!B2547&lt;&gt;"",بيانات!B2547,"")</f>
        <v/>
      </c>
      <c r="C2547" s="83" t="str">
        <f>IF(بيانات!B2547&lt;&gt;"",بيانات!C2547,"")</f>
        <v/>
      </c>
      <c r="D2547" s="84" t="str">
        <f>IF(بيانات!B2547&lt;&gt;"",بيانات!J2547,"")</f>
        <v/>
      </c>
      <c r="E2547" s="85"/>
      <c r="F2547" s="86" t="str">
        <f t="shared" si="39"/>
        <v/>
      </c>
      <c r="G2547" s="87"/>
      <c r="H2547" s="88" t="str">
        <f>IF(بيانات!B2547&lt;&gt;"",بيانات!K2547,"")</f>
        <v/>
      </c>
      <c r="I2547" s="88" t="str">
        <f>IF(بيانات!B2547&lt;&gt;"",بيانات!P2547,"")</f>
        <v/>
      </c>
    </row>
    <row r="2548" spans="1:9" ht="21.75" customHeight="1">
      <c r="A2548" s="89" t="str">
        <f>IF(بيانات!B2548&lt;&gt;"",بيانات!A2548,"")</f>
        <v/>
      </c>
      <c r="B2548" s="90" t="str">
        <f>IF(بيانات!B2548&lt;&gt;"",بيانات!B2548,"")</f>
        <v/>
      </c>
      <c r="C2548" s="90" t="str">
        <f>IF(بيانات!B2548&lt;&gt;"",بيانات!C2548,"")</f>
        <v/>
      </c>
      <c r="D2548" s="91" t="str">
        <f>IF(بيانات!B2548&lt;&gt;"",بيانات!J2548,"")</f>
        <v/>
      </c>
      <c r="E2548" s="92"/>
      <c r="F2548" s="93" t="str">
        <f t="shared" si="39"/>
        <v/>
      </c>
      <c r="G2548" s="94"/>
      <c r="H2548" s="95" t="str">
        <f>IF(بيانات!B2548&lt;&gt;"",بيانات!K2548,"")</f>
        <v/>
      </c>
      <c r="I2548" s="95" t="str">
        <f>IF(بيانات!B2548&lt;&gt;"",بيانات!P2548,"")</f>
        <v/>
      </c>
    </row>
    <row r="2549" spans="1:9" ht="21.75" customHeight="1">
      <c r="A2549" s="82" t="str">
        <f>IF(بيانات!B2549&lt;&gt;"",بيانات!A2549,"")</f>
        <v/>
      </c>
      <c r="B2549" s="83" t="str">
        <f>IF(بيانات!B2549&lt;&gt;"",بيانات!B2549,"")</f>
        <v/>
      </c>
      <c r="C2549" s="83" t="str">
        <f>IF(بيانات!B2549&lt;&gt;"",بيانات!C2549,"")</f>
        <v/>
      </c>
      <c r="D2549" s="84" t="str">
        <f>IF(بيانات!B2549&lt;&gt;"",بيانات!J2549,"")</f>
        <v/>
      </c>
      <c r="E2549" s="85"/>
      <c r="F2549" s="86" t="str">
        <f t="shared" si="39"/>
        <v/>
      </c>
      <c r="G2549" s="87"/>
      <c r="H2549" s="88" t="str">
        <f>IF(بيانات!B2549&lt;&gt;"",بيانات!K2549,"")</f>
        <v/>
      </c>
      <c r="I2549" s="88" t="str">
        <f>IF(بيانات!B2549&lt;&gt;"",بيانات!P2549,"")</f>
        <v/>
      </c>
    </row>
    <row r="2550" spans="1:9" ht="21.75" customHeight="1">
      <c r="A2550" s="89" t="str">
        <f>IF(بيانات!B2550&lt;&gt;"",بيانات!A2550,"")</f>
        <v/>
      </c>
      <c r="B2550" s="90" t="str">
        <f>IF(بيانات!B2550&lt;&gt;"",بيانات!B2550,"")</f>
        <v/>
      </c>
      <c r="C2550" s="90" t="str">
        <f>IF(بيانات!B2550&lt;&gt;"",بيانات!C2550,"")</f>
        <v/>
      </c>
      <c r="D2550" s="91" t="str">
        <f>IF(بيانات!B2550&lt;&gt;"",بيانات!J2550,"")</f>
        <v/>
      </c>
      <c r="E2550" s="92"/>
      <c r="F2550" s="93" t="str">
        <f t="shared" si="39"/>
        <v/>
      </c>
      <c r="G2550" s="94"/>
      <c r="H2550" s="95" t="str">
        <f>IF(بيانات!B2550&lt;&gt;"",بيانات!K2550,"")</f>
        <v/>
      </c>
      <c r="I2550" s="95" t="str">
        <f>IF(بيانات!B2550&lt;&gt;"",بيانات!P2550,"")</f>
        <v/>
      </c>
    </row>
    <row r="2551" spans="1:9" ht="21.75" customHeight="1">
      <c r="A2551" s="82" t="str">
        <f>IF(بيانات!B2551&lt;&gt;"",بيانات!A2551,"")</f>
        <v/>
      </c>
      <c r="B2551" s="83" t="str">
        <f>IF(بيانات!B2551&lt;&gt;"",بيانات!B2551,"")</f>
        <v/>
      </c>
      <c r="C2551" s="83" t="str">
        <f>IF(بيانات!B2551&lt;&gt;"",بيانات!C2551,"")</f>
        <v/>
      </c>
      <c r="D2551" s="84" t="str">
        <f>IF(بيانات!B2551&lt;&gt;"",بيانات!J2551,"")</f>
        <v/>
      </c>
      <c r="E2551" s="85"/>
      <c r="F2551" s="86" t="str">
        <f t="shared" si="39"/>
        <v/>
      </c>
      <c r="G2551" s="87"/>
      <c r="H2551" s="88" t="str">
        <f>IF(بيانات!B2551&lt;&gt;"",بيانات!K2551,"")</f>
        <v/>
      </c>
      <c r="I2551" s="88" t="str">
        <f>IF(بيانات!B2551&lt;&gt;"",بيانات!P2551,"")</f>
        <v/>
      </c>
    </row>
    <row r="2552" spans="1:9" ht="21.75" customHeight="1">
      <c r="A2552" s="89" t="str">
        <f>IF(بيانات!B2552&lt;&gt;"",بيانات!A2552,"")</f>
        <v/>
      </c>
      <c r="B2552" s="90" t="str">
        <f>IF(بيانات!B2552&lt;&gt;"",بيانات!B2552,"")</f>
        <v/>
      </c>
      <c r="C2552" s="90" t="str">
        <f>IF(بيانات!B2552&lt;&gt;"",بيانات!C2552,"")</f>
        <v/>
      </c>
      <c r="D2552" s="91" t="str">
        <f>IF(بيانات!B2552&lt;&gt;"",بيانات!J2552,"")</f>
        <v/>
      </c>
      <c r="E2552" s="92"/>
      <c r="F2552" s="93" t="str">
        <f t="shared" si="39"/>
        <v/>
      </c>
      <c r="G2552" s="94"/>
      <c r="H2552" s="95" t="str">
        <f>IF(بيانات!B2552&lt;&gt;"",بيانات!K2552,"")</f>
        <v/>
      </c>
      <c r="I2552" s="95" t="str">
        <f>IF(بيانات!B2552&lt;&gt;"",بيانات!P2552,"")</f>
        <v/>
      </c>
    </row>
    <row r="2553" spans="1:9" ht="21.75" customHeight="1">
      <c r="A2553" s="82" t="str">
        <f>IF(بيانات!B2553&lt;&gt;"",بيانات!A2553,"")</f>
        <v/>
      </c>
      <c r="B2553" s="83" t="str">
        <f>IF(بيانات!B2553&lt;&gt;"",بيانات!B2553,"")</f>
        <v/>
      </c>
      <c r="C2553" s="83" t="str">
        <f>IF(بيانات!B2553&lt;&gt;"",بيانات!C2553,"")</f>
        <v/>
      </c>
      <c r="D2553" s="84" t="str">
        <f>IF(بيانات!B2553&lt;&gt;"",بيانات!J2553,"")</f>
        <v/>
      </c>
      <c r="E2553" s="85"/>
      <c r="F2553" s="86" t="str">
        <f t="shared" si="39"/>
        <v/>
      </c>
      <c r="G2553" s="87"/>
      <c r="H2553" s="88" t="str">
        <f>IF(بيانات!B2553&lt;&gt;"",بيانات!K2553,"")</f>
        <v/>
      </c>
      <c r="I2553" s="88" t="str">
        <f>IF(بيانات!B2553&lt;&gt;"",بيانات!P2553,"")</f>
        <v/>
      </c>
    </row>
    <row r="2554" spans="1:9" ht="21.75" customHeight="1">
      <c r="A2554" s="89" t="str">
        <f>IF(بيانات!B2554&lt;&gt;"",بيانات!A2554,"")</f>
        <v/>
      </c>
      <c r="B2554" s="90" t="str">
        <f>IF(بيانات!B2554&lt;&gt;"",بيانات!B2554,"")</f>
        <v/>
      </c>
      <c r="C2554" s="90" t="str">
        <f>IF(بيانات!B2554&lt;&gt;"",بيانات!C2554,"")</f>
        <v/>
      </c>
      <c r="D2554" s="91" t="str">
        <f>IF(بيانات!B2554&lt;&gt;"",بيانات!J2554,"")</f>
        <v/>
      </c>
      <c r="E2554" s="92"/>
      <c r="F2554" s="93" t="str">
        <f t="shared" si="39"/>
        <v/>
      </c>
      <c r="G2554" s="94"/>
      <c r="H2554" s="95" t="str">
        <f>IF(بيانات!B2554&lt;&gt;"",بيانات!K2554,"")</f>
        <v/>
      </c>
      <c r="I2554" s="95" t="str">
        <f>IF(بيانات!B2554&lt;&gt;"",بيانات!P2554,"")</f>
        <v/>
      </c>
    </row>
    <row r="2555" spans="1:9" ht="21.75" customHeight="1">
      <c r="A2555" s="82" t="str">
        <f>IF(بيانات!B2555&lt;&gt;"",بيانات!A2555,"")</f>
        <v/>
      </c>
      <c r="B2555" s="83" t="str">
        <f>IF(بيانات!B2555&lt;&gt;"",بيانات!B2555,"")</f>
        <v/>
      </c>
      <c r="C2555" s="83" t="str">
        <f>IF(بيانات!B2555&lt;&gt;"",بيانات!C2555,"")</f>
        <v/>
      </c>
      <c r="D2555" s="84" t="str">
        <f>IF(بيانات!B2555&lt;&gt;"",بيانات!J2555,"")</f>
        <v/>
      </c>
      <c r="E2555" s="85"/>
      <c r="F2555" s="86" t="str">
        <f t="shared" si="39"/>
        <v/>
      </c>
      <c r="G2555" s="87"/>
      <c r="H2555" s="88" t="str">
        <f>IF(بيانات!B2555&lt;&gt;"",بيانات!K2555,"")</f>
        <v/>
      </c>
      <c r="I2555" s="88" t="str">
        <f>IF(بيانات!B2555&lt;&gt;"",بيانات!P2555,"")</f>
        <v/>
      </c>
    </row>
    <row r="2556" spans="1:9" ht="21.75" customHeight="1">
      <c r="A2556" s="89" t="str">
        <f>IF(بيانات!B2556&lt;&gt;"",بيانات!A2556,"")</f>
        <v/>
      </c>
      <c r="B2556" s="90" t="str">
        <f>IF(بيانات!B2556&lt;&gt;"",بيانات!B2556,"")</f>
        <v/>
      </c>
      <c r="C2556" s="90" t="str">
        <f>IF(بيانات!B2556&lt;&gt;"",بيانات!C2556,"")</f>
        <v/>
      </c>
      <c r="D2556" s="91" t="str">
        <f>IF(بيانات!B2556&lt;&gt;"",بيانات!J2556,"")</f>
        <v/>
      </c>
      <c r="E2556" s="92"/>
      <c r="F2556" s="93" t="str">
        <f t="shared" si="39"/>
        <v/>
      </c>
      <c r="G2556" s="94"/>
      <c r="H2556" s="95" t="str">
        <f>IF(بيانات!B2556&lt;&gt;"",بيانات!K2556,"")</f>
        <v/>
      </c>
      <c r="I2556" s="95" t="str">
        <f>IF(بيانات!B2556&lt;&gt;"",بيانات!P2556,"")</f>
        <v/>
      </c>
    </row>
    <row r="2557" spans="1:9" ht="21.75" customHeight="1">
      <c r="A2557" s="82" t="str">
        <f>IF(بيانات!B2557&lt;&gt;"",بيانات!A2557,"")</f>
        <v/>
      </c>
      <c r="B2557" s="83" t="str">
        <f>IF(بيانات!B2557&lt;&gt;"",بيانات!B2557,"")</f>
        <v/>
      </c>
      <c r="C2557" s="83" t="str">
        <f>IF(بيانات!B2557&lt;&gt;"",بيانات!C2557,"")</f>
        <v/>
      </c>
      <c r="D2557" s="84" t="str">
        <f>IF(بيانات!B2557&lt;&gt;"",بيانات!J2557,"")</f>
        <v/>
      </c>
      <c r="E2557" s="85"/>
      <c r="F2557" s="86" t="str">
        <f t="shared" si="39"/>
        <v/>
      </c>
      <c r="G2557" s="87"/>
      <c r="H2557" s="88" t="str">
        <f>IF(بيانات!B2557&lt;&gt;"",بيانات!K2557,"")</f>
        <v/>
      </c>
      <c r="I2557" s="88" t="str">
        <f>IF(بيانات!B2557&lt;&gt;"",بيانات!P2557,"")</f>
        <v/>
      </c>
    </row>
    <row r="2558" spans="1:9" ht="21.75" customHeight="1">
      <c r="A2558" s="89" t="str">
        <f>IF(بيانات!B2558&lt;&gt;"",بيانات!A2558,"")</f>
        <v/>
      </c>
      <c r="B2558" s="90" t="str">
        <f>IF(بيانات!B2558&lt;&gt;"",بيانات!B2558,"")</f>
        <v/>
      </c>
      <c r="C2558" s="90" t="str">
        <f>IF(بيانات!B2558&lt;&gt;"",بيانات!C2558,"")</f>
        <v/>
      </c>
      <c r="D2558" s="91" t="str">
        <f>IF(بيانات!B2558&lt;&gt;"",بيانات!J2558,"")</f>
        <v/>
      </c>
      <c r="E2558" s="92"/>
      <c r="F2558" s="93" t="str">
        <f t="shared" si="39"/>
        <v/>
      </c>
      <c r="G2558" s="94"/>
      <c r="H2558" s="95" t="str">
        <f>IF(بيانات!B2558&lt;&gt;"",بيانات!K2558,"")</f>
        <v/>
      </c>
      <c r="I2558" s="95" t="str">
        <f>IF(بيانات!B2558&lt;&gt;"",بيانات!P2558,"")</f>
        <v/>
      </c>
    </row>
    <row r="2559" spans="1:9" ht="21.75" customHeight="1">
      <c r="A2559" s="82" t="str">
        <f>IF(بيانات!B2559&lt;&gt;"",بيانات!A2559,"")</f>
        <v/>
      </c>
      <c r="B2559" s="83" t="str">
        <f>IF(بيانات!B2559&lt;&gt;"",بيانات!B2559,"")</f>
        <v/>
      </c>
      <c r="C2559" s="83" t="str">
        <f>IF(بيانات!B2559&lt;&gt;"",بيانات!C2559,"")</f>
        <v/>
      </c>
      <c r="D2559" s="84" t="str">
        <f>IF(بيانات!B2559&lt;&gt;"",بيانات!J2559,"")</f>
        <v/>
      </c>
      <c r="E2559" s="85"/>
      <c r="F2559" s="86" t="str">
        <f t="shared" si="39"/>
        <v/>
      </c>
      <c r="G2559" s="87"/>
      <c r="H2559" s="88" t="str">
        <f>IF(بيانات!B2559&lt;&gt;"",بيانات!K2559,"")</f>
        <v/>
      </c>
      <c r="I2559" s="88" t="str">
        <f>IF(بيانات!B2559&lt;&gt;"",بيانات!P2559,"")</f>
        <v/>
      </c>
    </row>
    <row r="2560" spans="1:9" ht="21.75" customHeight="1">
      <c r="A2560" s="89" t="str">
        <f>IF(بيانات!B2560&lt;&gt;"",بيانات!A2560,"")</f>
        <v/>
      </c>
      <c r="B2560" s="90" t="str">
        <f>IF(بيانات!B2560&lt;&gt;"",بيانات!B2560,"")</f>
        <v/>
      </c>
      <c r="C2560" s="90" t="str">
        <f>IF(بيانات!B2560&lt;&gt;"",بيانات!C2560,"")</f>
        <v/>
      </c>
      <c r="D2560" s="91" t="str">
        <f>IF(بيانات!B2560&lt;&gt;"",بيانات!J2560,"")</f>
        <v/>
      </c>
      <c r="E2560" s="92"/>
      <c r="F2560" s="93" t="str">
        <f t="shared" si="39"/>
        <v/>
      </c>
      <c r="G2560" s="94"/>
      <c r="H2560" s="95" t="str">
        <f>IF(بيانات!B2560&lt;&gt;"",بيانات!K2560,"")</f>
        <v/>
      </c>
      <c r="I2560" s="95" t="str">
        <f>IF(بيانات!B2560&lt;&gt;"",بيانات!P2560,"")</f>
        <v/>
      </c>
    </row>
    <row r="2561" spans="1:9" ht="21.75" customHeight="1">
      <c r="A2561" s="82" t="str">
        <f>IF(بيانات!B2561&lt;&gt;"",بيانات!A2561,"")</f>
        <v/>
      </c>
      <c r="B2561" s="83" t="str">
        <f>IF(بيانات!B2561&lt;&gt;"",بيانات!B2561,"")</f>
        <v/>
      </c>
      <c r="C2561" s="83" t="str">
        <f>IF(بيانات!B2561&lt;&gt;"",بيانات!C2561,"")</f>
        <v/>
      </c>
      <c r="D2561" s="84" t="str">
        <f>IF(بيانات!B2561&lt;&gt;"",بيانات!J2561,"")</f>
        <v/>
      </c>
      <c r="E2561" s="85"/>
      <c r="F2561" s="86" t="str">
        <f t="shared" si="39"/>
        <v/>
      </c>
      <c r="G2561" s="87"/>
      <c r="H2561" s="88" t="str">
        <f>IF(بيانات!B2561&lt;&gt;"",بيانات!K2561,"")</f>
        <v/>
      </c>
      <c r="I2561" s="88" t="str">
        <f>IF(بيانات!B2561&lt;&gt;"",بيانات!P2561,"")</f>
        <v/>
      </c>
    </row>
    <row r="2562" spans="1:9" ht="21.75" customHeight="1">
      <c r="A2562" s="89" t="str">
        <f>IF(بيانات!B2562&lt;&gt;"",بيانات!A2562,"")</f>
        <v/>
      </c>
      <c r="B2562" s="90" t="str">
        <f>IF(بيانات!B2562&lt;&gt;"",بيانات!B2562,"")</f>
        <v/>
      </c>
      <c r="C2562" s="90" t="str">
        <f>IF(بيانات!B2562&lt;&gt;"",بيانات!C2562,"")</f>
        <v/>
      </c>
      <c r="D2562" s="91" t="str">
        <f>IF(بيانات!B2562&lt;&gt;"",بيانات!J2562,"")</f>
        <v/>
      </c>
      <c r="E2562" s="92"/>
      <c r="F2562" s="93" t="str">
        <f t="shared" si="39"/>
        <v/>
      </c>
      <c r="G2562" s="94"/>
      <c r="H2562" s="95" t="str">
        <f>IF(بيانات!B2562&lt;&gt;"",بيانات!K2562,"")</f>
        <v/>
      </c>
      <c r="I2562" s="95" t="str">
        <f>IF(بيانات!B2562&lt;&gt;"",بيانات!P2562,"")</f>
        <v/>
      </c>
    </row>
    <row r="2563" spans="1:9" ht="21.75" customHeight="1">
      <c r="A2563" s="82" t="str">
        <f>IF(بيانات!B2563&lt;&gt;"",بيانات!A2563,"")</f>
        <v/>
      </c>
      <c r="B2563" s="83" t="str">
        <f>IF(بيانات!B2563&lt;&gt;"",بيانات!B2563,"")</f>
        <v/>
      </c>
      <c r="C2563" s="83" t="str">
        <f>IF(بيانات!B2563&lt;&gt;"",بيانات!C2563,"")</f>
        <v/>
      </c>
      <c r="D2563" s="84" t="str">
        <f>IF(بيانات!B2563&lt;&gt;"",بيانات!J2563,"")</f>
        <v/>
      </c>
      <c r="E2563" s="85"/>
      <c r="F2563" s="86" t="str">
        <f t="shared" ref="F2563:F2626" si="40">IF(E2563="","",E2563+30)</f>
        <v/>
      </c>
      <c r="G2563" s="87"/>
      <c r="H2563" s="88" t="str">
        <f>IF(بيانات!B2563&lt;&gt;"",بيانات!K2563,"")</f>
        <v/>
      </c>
      <c r="I2563" s="88" t="str">
        <f>IF(بيانات!B2563&lt;&gt;"",بيانات!P2563,"")</f>
        <v/>
      </c>
    </row>
    <row r="2564" spans="1:9" ht="21.75" customHeight="1">
      <c r="A2564" s="89" t="str">
        <f>IF(بيانات!B2564&lt;&gt;"",بيانات!A2564,"")</f>
        <v/>
      </c>
      <c r="B2564" s="90" t="str">
        <f>IF(بيانات!B2564&lt;&gt;"",بيانات!B2564,"")</f>
        <v/>
      </c>
      <c r="C2564" s="90" t="str">
        <f>IF(بيانات!B2564&lt;&gt;"",بيانات!C2564,"")</f>
        <v/>
      </c>
      <c r="D2564" s="91" t="str">
        <f>IF(بيانات!B2564&lt;&gt;"",بيانات!J2564,"")</f>
        <v/>
      </c>
      <c r="E2564" s="92"/>
      <c r="F2564" s="93" t="str">
        <f t="shared" si="40"/>
        <v/>
      </c>
      <c r="G2564" s="94"/>
      <c r="H2564" s="95" t="str">
        <f>IF(بيانات!B2564&lt;&gt;"",بيانات!K2564,"")</f>
        <v/>
      </c>
      <c r="I2564" s="95" t="str">
        <f>IF(بيانات!B2564&lt;&gt;"",بيانات!P2564,"")</f>
        <v/>
      </c>
    </row>
    <row r="2565" spans="1:9" ht="21.75" customHeight="1">
      <c r="A2565" s="82" t="str">
        <f>IF(بيانات!B2565&lt;&gt;"",بيانات!A2565,"")</f>
        <v/>
      </c>
      <c r="B2565" s="83" t="str">
        <f>IF(بيانات!B2565&lt;&gt;"",بيانات!B2565,"")</f>
        <v/>
      </c>
      <c r="C2565" s="83" t="str">
        <f>IF(بيانات!B2565&lt;&gt;"",بيانات!C2565,"")</f>
        <v/>
      </c>
      <c r="D2565" s="84" t="str">
        <f>IF(بيانات!B2565&lt;&gt;"",بيانات!J2565,"")</f>
        <v/>
      </c>
      <c r="E2565" s="85"/>
      <c r="F2565" s="86" t="str">
        <f t="shared" si="40"/>
        <v/>
      </c>
      <c r="G2565" s="87"/>
      <c r="H2565" s="88" t="str">
        <f>IF(بيانات!B2565&lt;&gt;"",بيانات!K2565,"")</f>
        <v/>
      </c>
      <c r="I2565" s="88" t="str">
        <f>IF(بيانات!B2565&lt;&gt;"",بيانات!P2565,"")</f>
        <v/>
      </c>
    </row>
    <row r="2566" spans="1:9" ht="21.75" customHeight="1">
      <c r="A2566" s="89" t="str">
        <f>IF(بيانات!B2566&lt;&gt;"",بيانات!A2566,"")</f>
        <v/>
      </c>
      <c r="B2566" s="90" t="str">
        <f>IF(بيانات!B2566&lt;&gt;"",بيانات!B2566,"")</f>
        <v/>
      </c>
      <c r="C2566" s="90" t="str">
        <f>IF(بيانات!B2566&lt;&gt;"",بيانات!C2566,"")</f>
        <v/>
      </c>
      <c r="D2566" s="91" t="str">
        <f>IF(بيانات!B2566&lt;&gt;"",بيانات!J2566,"")</f>
        <v/>
      </c>
      <c r="E2566" s="92"/>
      <c r="F2566" s="93" t="str">
        <f t="shared" si="40"/>
        <v/>
      </c>
      <c r="G2566" s="94"/>
      <c r="H2566" s="95" t="str">
        <f>IF(بيانات!B2566&lt;&gt;"",بيانات!K2566,"")</f>
        <v/>
      </c>
      <c r="I2566" s="95" t="str">
        <f>IF(بيانات!B2566&lt;&gt;"",بيانات!P2566,"")</f>
        <v/>
      </c>
    </row>
    <row r="2567" spans="1:9" ht="21.75" customHeight="1">
      <c r="A2567" s="82" t="str">
        <f>IF(بيانات!B2567&lt;&gt;"",بيانات!A2567,"")</f>
        <v/>
      </c>
      <c r="B2567" s="83" t="str">
        <f>IF(بيانات!B2567&lt;&gt;"",بيانات!B2567,"")</f>
        <v/>
      </c>
      <c r="C2567" s="83" t="str">
        <f>IF(بيانات!B2567&lt;&gt;"",بيانات!C2567,"")</f>
        <v/>
      </c>
      <c r="D2567" s="84" t="str">
        <f>IF(بيانات!B2567&lt;&gt;"",بيانات!J2567,"")</f>
        <v/>
      </c>
      <c r="E2567" s="85"/>
      <c r="F2567" s="86" t="str">
        <f t="shared" si="40"/>
        <v/>
      </c>
      <c r="G2567" s="87"/>
      <c r="H2567" s="88" t="str">
        <f>IF(بيانات!B2567&lt;&gt;"",بيانات!K2567,"")</f>
        <v/>
      </c>
      <c r="I2567" s="88" t="str">
        <f>IF(بيانات!B2567&lt;&gt;"",بيانات!P2567,"")</f>
        <v/>
      </c>
    </row>
    <row r="2568" spans="1:9" ht="21.75" customHeight="1">
      <c r="A2568" s="89" t="str">
        <f>IF(بيانات!B2568&lt;&gt;"",بيانات!A2568,"")</f>
        <v/>
      </c>
      <c r="B2568" s="90" t="str">
        <f>IF(بيانات!B2568&lt;&gt;"",بيانات!B2568,"")</f>
        <v/>
      </c>
      <c r="C2568" s="90" t="str">
        <f>IF(بيانات!B2568&lt;&gt;"",بيانات!C2568,"")</f>
        <v/>
      </c>
      <c r="D2568" s="91" t="str">
        <f>IF(بيانات!B2568&lt;&gt;"",بيانات!J2568,"")</f>
        <v/>
      </c>
      <c r="E2568" s="92"/>
      <c r="F2568" s="93" t="str">
        <f t="shared" si="40"/>
        <v/>
      </c>
      <c r="G2568" s="94"/>
      <c r="H2568" s="95" t="str">
        <f>IF(بيانات!B2568&lt;&gt;"",بيانات!K2568,"")</f>
        <v/>
      </c>
      <c r="I2568" s="95" t="str">
        <f>IF(بيانات!B2568&lt;&gt;"",بيانات!P2568,"")</f>
        <v/>
      </c>
    </row>
    <row r="2569" spans="1:9" ht="21.75" customHeight="1">
      <c r="A2569" s="82" t="str">
        <f>IF(بيانات!B2569&lt;&gt;"",بيانات!A2569,"")</f>
        <v/>
      </c>
      <c r="B2569" s="83" t="str">
        <f>IF(بيانات!B2569&lt;&gt;"",بيانات!B2569,"")</f>
        <v/>
      </c>
      <c r="C2569" s="83" t="str">
        <f>IF(بيانات!B2569&lt;&gt;"",بيانات!C2569,"")</f>
        <v/>
      </c>
      <c r="D2569" s="84" t="str">
        <f>IF(بيانات!B2569&lt;&gt;"",بيانات!J2569,"")</f>
        <v/>
      </c>
      <c r="E2569" s="85"/>
      <c r="F2569" s="86" t="str">
        <f t="shared" si="40"/>
        <v/>
      </c>
      <c r="G2569" s="87"/>
      <c r="H2569" s="88" t="str">
        <f>IF(بيانات!B2569&lt;&gt;"",بيانات!K2569,"")</f>
        <v/>
      </c>
      <c r="I2569" s="88" t="str">
        <f>IF(بيانات!B2569&lt;&gt;"",بيانات!P2569,"")</f>
        <v/>
      </c>
    </row>
    <row r="2570" spans="1:9" ht="21.75" customHeight="1">
      <c r="A2570" s="89" t="str">
        <f>IF(بيانات!B2570&lt;&gt;"",بيانات!A2570,"")</f>
        <v/>
      </c>
      <c r="B2570" s="90" t="str">
        <f>IF(بيانات!B2570&lt;&gt;"",بيانات!B2570,"")</f>
        <v/>
      </c>
      <c r="C2570" s="90" t="str">
        <f>IF(بيانات!B2570&lt;&gt;"",بيانات!C2570,"")</f>
        <v/>
      </c>
      <c r="D2570" s="91" t="str">
        <f>IF(بيانات!B2570&lt;&gt;"",بيانات!J2570,"")</f>
        <v/>
      </c>
      <c r="E2570" s="92"/>
      <c r="F2570" s="93" t="str">
        <f t="shared" si="40"/>
        <v/>
      </c>
      <c r="G2570" s="94"/>
      <c r="H2570" s="95" t="str">
        <f>IF(بيانات!B2570&lt;&gt;"",بيانات!K2570,"")</f>
        <v/>
      </c>
      <c r="I2570" s="95" t="str">
        <f>IF(بيانات!B2570&lt;&gt;"",بيانات!P2570,"")</f>
        <v/>
      </c>
    </row>
    <row r="2571" spans="1:9" ht="21.75" customHeight="1">
      <c r="A2571" s="82" t="str">
        <f>IF(بيانات!B2571&lt;&gt;"",بيانات!A2571,"")</f>
        <v/>
      </c>
      <c r="B2571" s="83" t="str">
        <f>IF(بيانات!B2571&lt;&gt;"",بيانات!B2571,"")</f>
        <v/>
      </c>
      <c r="C2571" s="83" t="str">
        <f>IF(بيانات!B2571&lt;&gt;"",بيانات!C2571,"")</f>
        <v/>
      </c>
      <c r="D2571" s="84" t="str">
        <f>IF(بيانات!B2571&lt;&gt;"",بيانات!J2571,"")</f>
        <v/>
      </c>
      <c r="E2571" s="85"/>
      <c r="F2571" s="86" t="str">
        <f t="shared" si="40"/>
        <v/>
      </c>
      <c r="G2571" s="87"/>
      <c r="H2571" s="88" t="str">
        <f>IF(بيانات!B2571&lt;&gt;"",بيانات!K2571,"")</f>
        <v/>
      </c>
      <c r="I2571" s="88" t="str">
        <f>IF(بيانات!B2571&lt;&gt;"",بيانات!P2571,"")</f>
        <v/>
      </c>
    </row>
    <row r="2572" spans="1:9" ht="21.75" customHeight="1">
      <c r="A2572" s="89" t="str">
        <f>IF(بيانات!B2572&lt;&gt;"",بيانات!A2572,"")</f>
        <v/>
      </c>
      <c r="B2572" s="90" t="str">
        <f>IF(بيانات!B2572&lt;&gt;"",بيانات!B2572,"")</f>
        <v/>
      </c>
      <c r="C2572" s="90" t="str">
        <f>IF(بيانات!B2572&lt;&gt;"",بيانات!C2572,"")</f>
        <v/>
      </c>
      <c r="D2572" s="91" t="str">
        <f>IF(بيانات!B2572&lt;&gt;"",بيانات!J2572,"")</f>
        <v/>
      </c>
      <c r="E2572" s="92"/>
      <c r="F2572" s="93" t="str">
        <f t="shared" si="40"/>
        <v/>
      </c>
      <c r="G2572" s="94"/>
      <c r="H2572" s="95" t="str">
        <f>IF(بيانات!B2572&lt;&gt;"",بيانات!K2572,"")</f>
        <v/>
      </c>
      <c r="I2572" s="95" t="str">
        <f>IF(بيانات!B2572&lt;&gt;"",بيانات!P2572,"")</f>
        <v/>
      </c>
    </row>
    <row r="2573" spans="1:9" ht="21.75" customHeight="1">
      <c r="A2573" s="82" t="str">
        <f>IF(بيانات!B2573&lt;&gt;"",بيانات!A2573,"")</f>
        <v/>
      </c>
      <c r="B2573" s="83" t="str">
        <f>IF(بيانات!B2573&lt;&gt;"",بيانات!B2573,"")</f>
        <v/>
      </c>
      <c r="C2573" s="83" t="str">
        <f>IF(بيانات!B2573&lt;&gt;"",بيانات!C2573,"")</f>
        <v/>
      </c>
      <c r="D2573" s="84" t="str">
        <f>IF(بيانات!B2573&lt;&gt;"",بيانات!J2573,"")</f>
        <v/>
      </c>
      <c r="E2573" s="85"/>
      <c r="F2573" s="86" t="str">
        <f t="shared" si="40"/>
        <v/>
      </c>
      <c r="G2573" s="87"/>
      <c r="H2573" s="88" t="str">
        <f>IF(بيانات!B2573&lt;&gt;"",بيانات!K2573,"")</f>
        <v/>
      </c>
      <c r="I2573" s="88" t="str">
        <f>IF(بيانات!B2573&lt;&gt;"",بيانات!P2573,"")</f>
        <v/>
      </c>
    </row>
    <row r="2574" spans="1:9" ht="21.75" customHeight="1">
      <c r="A2574" s="89" t="str">
        <f>IF(بيانات!B2574&lt;&gt;"",بيانات!A2574,"")</f>
        <v/>
      </c>
      <c r="B2574" s="90" t="str">
        <f>IF(بيانات!B2574&lt;&gt;"",بيانات!B2574,"")</f>
        <v/>
      </c>
      <c r="C2574" s="90" t="str">
        <f>IF(بيانات!B2574&lt;&gt;"",بيانات!C2574,"")</f>
        <v/>
      </c>
      <c r="D2574" s="91" t="str">
        <f>IF(بيانات!B2574&lt;&gt;"",بيانات!J2574,"")</f>
        <v/>
      </c>
      <c r="E2574" s="92"/>
      <c r="F2574" s="93" t="str">
        <f t="shared" si="40"/>
        <v/>
      </c>
      <c r="G2574" s="94"/>
      <c r="H2574" s="95" t="str">
        <f>IF(بيانات!B2574&lt;&gt;"",بيانات!K2574,"")</f>
        <v/>
      </c>
      <c r="I2574" s="95" t="str">
        <f>IF(بيانات!B2574&lt;&gt;"",بيانات!P2574,"")</f>
        <v/>
      </c>
    </row>
    <row r="2575" spans="1:9" ht="21.75" customHeight="1">
      <c r="A2575" s="82" t="str">
        <f>IF(بيانات!B2575&lt;&gt;"",بيانات!A2575,"")</f>
        <v/>
      </c>
      <c r="B2575" s="83" t="str">
        <f>IF(بيانات!B2575&lt;&gt;"",بيانات!B2575,"")</f>
        <v/>
      </c>
      <c r="C2575" s="83" t="str">
        <f>IF(بيانات!B2575&lt;&gt;"",بيانات!C2575,"")</f>
        <v/>
      </c>
      <c r="D2575" s="84" t="str">
        <f>IF(بيانات!B2575&lt;&gt;"",بيانات!J2575,"")</f>
        <v/>
      </c>
      <c r="E2575" s="85"/>
      <c r="F2575" s="86" t="str">
        <f t="shared" si="40"/>
        <v/>
      </c>
      <c r="G2575" s="87"/>
      <c r="H2575" s="88" t="str">
        <f>IF(بيانات!B2575&lt;&gt;"",بيانات!K2575,"")</f>
        <v/>
      </c>
      <c r="I2575" s="88" t="str">
        <f>IF(بيانات!B2575&lt;&gt;"",بيانات!P2575,"")</f>
        <v/>
      </c>
    </row>
    <row r="2576" spans="1:9" ht="21.75" customHeight="1">
      <c r="A2576" s="89" t="str">
        <f>IF(بيانات!B2576&lt;&gt;"",بيانات!A2576,"")</f>
        <v/>
      </c>
      <c r="B2576" s="90" t="str">
        <f>IF(بيانات!B2576&lt;&gt;"",بيانات!B2576,"")</f>
        <v/>
      </c>
      <c r="C2576" s="90" t="str">
        <f>IF(بيانات!B2576&lt;&gt;"",بيانات!C2576,"")</f>
        <v/>
      </c>
      <c r="D2576" s="91" t="str">
        <f>IF(بيانات!B2576&lt;&gt;"",بيانات!J2576,"")</f>
        <v/>
      </c>
      <c r="E2576" s="92"/>
      <c r="F2576" s="93" t="str">
        <f t="shared" si="40"/>
        <v/>
      </c>
      <c r="G2576" s="94"/>
      <c r="H2576" s="95" t="str">
        <f>IF(بيانات!B2576&lt;&gt;"",بيانات!K2576,"")</f>
        <v/>
      </c>
      <c r="I2576" s="95" t="str">
        <f>IF(بيانات!B2576&lt;&gt;"",بيانات!P2576,"")</f>
        <v/>
      </c>
    </row>
    <row r="2577" spans="1:9" ht="21.75" customHeight="1">
      <c r="A2577" s="82" t="str">
        <f>IF(بيانات!B2577&lt;&gt;"",بيانات!A2577,"")</f>
        <v/>
      </c>
      <c r="B2577" s="83" t="str">
        <f>IF(بيانات!B2577&lt;&gt;"",بيانات!B2577,"")</f>
        <v/>
      </c>
      <c r="C2577" s="83" t="str">
        <f>IF(بيانات!B2577&lt;&gt;"",بيانات!C2577,"")</f>
        <v/>
      </c>
      <c r="D2577" s="84" t="str">
        <f>IF(بيانات!B2577&lt;&gt;"",بيانات!J2577,"")</f>
        <v/>
      </c>
      <c r="E2577" s="85"/>
      <c r="F2577" s="86" t="str">
        <f t="shared" si="40"/>
        <v/>
      </c>
      <c r="G2577" s="87"/>
      <c r="H2577" s="88" t="str">
        <f>IF(بيانات!B2577&lt;&gt;"",بيانات!K2577,"")</f>
        <v/>
      </c>
      <c r="I2577" s="88" t="str">
        <f>IF(بيانات!B2577&lt;&gt;"",بيانات!P2577,"")</f>
        <v/>
      </c>
    </row>
    <row r="2578" spans="1:9" ht="21.75" customHeight="1">
      <c r="A2578" s="89" t="str">
        <f>IF(بيانات!B2578&lt;&gt;"",بيانات!A2578,"")</f>
        <v/>
      </c>
      <c r="B2578" s="90" t="str">
        <f>IF(بيانات!B2578&lt;&gt;"",بيانات!B2578,"")</f>
        <v/>
      </c>
      <c r="C2578" s="90" t="str">
        <f>IF(بيانات!B2578&lt;&gt;"",بيانات!C2578,"")</f>
        <v/>
      </c>
      <c r="D2578" s="91" t="str">
        <f>IF(بيانات!B2578&lt;&gt;"",بيانات!J2578,"")</f>
        <v/>
      </c>
      <c r="E2578" s="92"/>
      <c r="F2578" s="93" t="str">
        <f t="shared" si="40"/>
        <v/>
      </c>
      <c r="G2578" s="94"/>
      <c r="H2578" s="95" t="str">
        <f>IF(بيانات!B2578&lt;&gt;"",بيانات!K2578,"")</f>
        <v/>
      </c>
      <c r="I2578" s="95" t="str">
        <f>IF(بيانات!B2578&lt;&gt;"",بيانات!P2578,"")</f>
        <v/>
      </c>
    </row>
    <row r="2579" spans="1:9" ht="21.75" customHeight="1">
      <c r="A2579" s="82" t="str">
        <f>IF(بيانات!B2579&lt;&gt;"",بيانات!A2579,"")</f>
        <v/>
      </c>
      <c r="B2579" s="83" t="str">
        <f>IF(بيانات!B2579&lt;&gt;"",بيانات!B2579,"")</f>
        <v/>
      </c>
      <c r="C2579" s="83" t="str">
        <f>IF(بيانات!B2579&lt;&gt;"",بيانات!C2579,"")</f>
        <v/>
      </c>
      <c r="D2579" s="84" t="str">
        <f>IF(بيانات!B2579&lt;&gt;"",بيانات!J2579,"")</f>
        <v/>
      </c>
      <c r="E2579" s="85"/>
      <c r="F2579" s="86" t="str">
        <f t="shared" si="40"/>
        <v/>
      </c>
      <c r="G2579" s="87"/>
      <c r="H2579" s="88" t="str">
        <f>IF(بيانات!B2579&lt;&gt;"",بيانات!K2579,"")</f>
        <v/>
      </c>
      <c r="I2579" s="88" t="str">
        <f>IF(بيانات!B2579&lt;&gt;"",بيانات!P2579,"")</f>
        <v/>
      </c>
    </row>
    <row r="2580" spans="1:9" ht="21.75" customHeight="1">
      <c r="A2580" s="89" t="str">
        <f>IF(بيانات!B2580&lt;&gt;"",بيانات!A2580,"")</f>
        <v/>
      </c>
      <c r="B2580" s="90" t="str">
        <f>IF(بيانات!B2580&lt;&gt;"",بيانات!B2580,"")</f>
        <v/>
      </c>
      <c r="C2580" s="90" t="str">
        <f>IF(بيانات!B2580&lt;&gt;"",بيانات!C2580,"")</f>
        <v/>
      </c>
      <c r="D2580" s="91" t="str">
        <f>IF(بيانات!B2580&lt;&gt;"",بيانات!J2580,"")</f>
        <v/>
      </c>
      <c r="E2580" s="92"/>
      <c r="F2580" s="93" t="str">
        <f t="shared" si="40"/>
        <v/>
      </c>
      <c r="G2580" s="94"/>
      <c r="H2580" s="95" t="str">
        <f>IF(بيانات!B2580&lt;&gt;"",بيانات!K2580,"")</f>
        <v/>
      </c>
      <c r="I2580" s="95" t="str">
        <f>IF(بيانات!B2580&lt;&gt;"",بيانات!P2580,"")</f>
        <v/>
      </c>
    </row>
    <row r="2581" spans="1:9" ht="21.75" customHeight="1">
      <c r="A2581" s="82" t="str">
        <f>IF(بيانات!B2581&lt;&gt;"",بيانات!A2581,"")</f>
        <v/>
      </c>
      <c r="B2581" s="83" t="str">
        <f>IF(بيانات!B2581&lt;&gt;"",بيانات!B2581,"")</f>
        <v/>
      </c>
      <c r="C2581" s="83" t="str">
        <f>IF(بيانات!B2581&lt;&gt;"",بيانات!C2581,"")</f>
        <v/>
      </c>
      <c r="D2581" s="84" t="str">
        <f>IF(بيانات!B2581&lt;&gt;"",بيانات!J2581,"")</f>
        <v/>
      </c>
      <c r="E2581" s="85"/>
      <c r="F2581" s="86" t="str">
        <f t="shared" si="40"/>
        <v/>
      </c>
      <c r="G2581" s="87"/>
      <c r="H2581" s="88" t="str">
        <f>IF(بيانات!B2581&lt;&gt;"",بيانات!K2581,"")</f>
        <v/>
      </c>
      <c r="I2581" s="88" t="str">
        <f>IF(بيانات!B2581&lt;&gt;"",بيانات!P2581,"")</f>
        <v/>
      </c>
    </row>
    <row r="2582" spans="1:9" ht="21.75" customHeight="1">
      <c r="A2582" s="89" t="str">
        <f>IF(بيانات!B2582&lt;&gt;"",بيانات!A2582,"")</f>
        <v/>
      </c>
      <c r="B2582" s="90" t="str">
        <f>IF(بيانات!B2582&lt;&gt;"",بيانات!B2582,"")</f>
        <v/>
      </c>
      <c r="C2582" s="90" t="str">
        <f>IF(بيانات!B2582&lt;&gt;"",بيانات!C2582,"")</f>
        <v/>
      </c>
      <c r="D2582" s="91" t="str">
        <f>IF(بيانات!B2582&lt;&gt;"",بيانات!J2582,"")</f>
        <v/>
      </c>
      <c r="E2582" s="92"/>
      <c r="F2582" s="93" t="str">
        <f t="shared" si="40"/>
        <v/>
      </c>
      <c r="G2582" s="94"/>
      <c r="H2582" s="95" t="str">
        <f>IF(بيانات!B2582&lt;&gt;"",بيانات!K2582,"")</f>
        <v/>
      </c>
      <c r="I2582" s="95" t="str">
        <f>IF(بيانات!B2582&lt;&gt;"",بيانات!P2582,"")</f>
        <v/>
      </c>
    </row>
    <row r="2583" spans="1:9" ht="21.75" customHeight="1">
      <c r="A2583" s="82" t="str">
        <f>IF(بيانات!B2583&lt;&gt;"",بيانات!A2583,"")</f>
        <v/>
      </c>
      <c r="B2583" s="83" t="str">
        <f>IF(بيانات!B2583&lt;&gt;"",بيانات!B2583,"")</f>
        <v/>
      </c>
      <c r="C2583" s="83" t="str">
        <f>IF(بيانات!B2583&lt;&gt;"",بيانات!C2583,"")</f>
        <v/>
      </c>
      <c r="D2583" s="84" t="str">
        <f>IF(بيانات!B2583&lt;&gt;"",بيانات!J2583,"")</f>
        <v/>
      </c>
      <c r="E2583" s="85"/>
      <c r="F2583" s="86" t="str">
        <f t="shared" si="40"/>
        <v/>
      </c>
      <c r="G2583" s="87"/>
      <c r="H2583" s="88" t="str">
        <f>IF(بيانات!B2583&lt;&gt;"",بيانات!K2583,"")</f>
        <v/>
      </c>
      <c r="I2583" s="88" t="str">
        <f>IF(بيانات!B2583&lt;&gt;"",بيانات!P2583,"")</f>
        <v/>
      </c>
    </row>
    <row r="2584" spans="1:9" ht="21.75" customHeight="1">
      <c r="A2584" s="89" t="str">
        <f>IF(بيانات!B2584&lt;&gt;"",بيانات!A2584,"")</f>
        <v/>
      </c>
      <c r="B2584" s="90" t="str">
        <f>IF(بيانات!B2584&lt;&gt;"",بيانات!B2584,"")</f>
        <v/>
      </c>
      <c r="C2584" s="90" t="str">
        <f>IF(بيانات!B2584&lt;&gt;"",بيانات!C2584,"")</f>
        <v/>
      </c>
      <c r="D2584" s="91" t="str">
        <f>IF(بيانات!B2584&lt;&gt;"",بيانات!J2584,"")</f>
        <v/>
      </c>
      <c r="E2584" s="92"/>
      <c r="F2584" s="93" t="str">
        <f t="shared" si="40"/>
        <v/>
      </c>
      <c r="G2584" s="94"/>
      <c r="H2584" s="95" t="str">
        <f>IF(بيانات!B2584&lt;&gt;"",بيانات!K2584,"")</f>
        <v/>
      </c>
      <c r="I2584" s="95" t="str">
        <f>IF(بيانات!B2584&lt;&gt;"",بيانات!P2584,"")</f>
        <v/>
      </c>
    </row>
    <row r="2585" spans="1:9" ht="21.75" customHeight="1">
      <c r="A2585" s="82" t="str">
        <f>IF(بيانات!B2585&lt;&gt;"",بيانات!A2585,"")</f>
        <v/>
      </c>
      <c r="B2585" s="83" t="str">
        <f>IF(بيانات!B2585&lt;&gt;"",بيانات!B2585,"")</f>
        <v/>
      </c>
      <c r="C2585" s="83" t="str">
        <f>IF(بيانات!B2585&lt;&gt;"",بيانات!C2585,"")</f>
        <v/>
      </c>
      <c r="D2585" s="84" t="str">
        <f>IF(بيانات!B2585&lt;&gt;"",بيانات!J2585,"")</f>
        <v/>
      </c>
      <c r="E2585" s="85"/>
      <c r="F2585" s="86" t="str">
        <f t="shared" si="40"/>
        <v/>
      </c>
      <c r="G2585" s="87"/>
      <c r="H2585" s="88" t="str">
        <f>IF(بيانات!B2585&lt;&gt;"",بيانات!K2585,"")</f>
        <v/>
      </c>
      <c r="I2585" s="88" t="str">
        <f>IF(بيانات!B2585&lt;&gt;"",بيانات!P2585,"")</f>
        <v/>
      </c>
    </row>
    <row r="2586" spans="1:9" ht="21.75" customHeight="1">
      <c r="A2586" s="89" t="str">
        <f>IF(بيانات!B2586&lt;&gt;"",بيانات!A2586,"")</f>
        <v/>
      </c>
      <c r="B2586" s="90" t="str">
        <f>IF(بيانات!B2586&lt;&gt;"",بيانات!B2586,"")</f>
        <v/>
      </c>
      <c r="C2586" s="90" t="str">
        <f>IF(بيانات!B2586&lt;&gt;"",بيانات!C2586,"")</f>
        <v/>
      </c>
      <c r="D2586" s="91" t="str">
        <f>IF(بيانات!B2586&lt;&gt;"",بيانات!J2586,"")</f>
        <v/>
      </c>
      <c r="E2586" s="92"/>
      <c r="F2586" s="93" t="str">
        <f t="shared" si="40"/>
        <v/>
      </c>
      <c r="G2586" s="94"/>
      <c r="H2586" s="95" t="str">
        <f>IF(بيانات!B2586&lt;&gt;"",بيانات!K2586,"")</f>
        <v/>
      </c>
      <c r="I2586" s="95" t="str">
        <f>IF(بيانات!B2586&lt;&gt;"",بيانات!P2586,"")</f>
        <v/>
      </c>
    </row>
    <row r="2587" spans="1:9" ht="21.75" customHeight="1">
      <c r="A2587" s="82" t="str">
        <f>IF(بيانات!B2587&lt;&gt;"",بيانات!A2587,"")</f>
        <v/>
      </c>
      <c r="B2587" s="83" t="str">
        <f>IF(بيانات!B2587&lt;&gt;"",بيانات!B2587,"")</f>
        <v/>
      </c>
      <c r="C2587" s="83" t="str">
        <f>IF(بيانات!B2587&lt;&gt;"",بيانات!C2587,"")</f>
        <v/>
      </c>
      <c r="D2587" s="84" t="str">
        <f>IF(بيانات!B2587&lt;&gt;"",بيانات!J2587,"")</f>
        <v/>
      </c>
      <c r="E2587" s="85"/>
      <c r="F2587" s="86" t="str">
        <f t="shared" si="40"/>
        <v/>
      </c>
      <c r="G2587" s="87"/>
      <c r="H2587" s="88" t="str">
        <f>IF(بيانات!B2587&lt;&gt;"",بيانات!K2587,"")</f>
        <v/>
      </c>
      <c r="I2587" s="88" t="str">
        <f>IF(بيانات!B2587&lt;&gt;"",بيانات!P2587,"")</f>
        <v/>
      </c>
    </row>
    <row r="2588" spans="1:9" ht="21.75" customHeight="1">
      <c r="A2588" s="89" t="str">
        <f>IF(بيانات!B2588&lt;&gt;"",بيانات!A2588,"")</f>
        <v/>
      </c>
      <c r="B2588" s="90" t="str">
        <f>IF(بيانات!B2588&lt;&gt;"",بيانات!B2588,"")</f>
        <v/>
      </c>
      <c r="C2588" s="90" t="str">
        <f>IF(بيانات!B2588&lt;&gt;"",بيانات!C2588,"")</f>
        <v/>
      </c>
      <c r="D2588" s="91" t="str">
        <f>IF(بيانات!B2588&lt;&gt;"",بيانات!J2588,"")</f>
        <v/>
      </c>
      <c r="E2588" s="92"/>
      <c r="F2588" s="93" t="str">
        <f t="shared" si="40"/>
        <v/>
      </c>
      <c r="G2588" s="94"/>
      <c r="H2588" s="95" t="str">
        <f>IF(بيانات!B2588&lt;&gt;"",بيانات!K2588,"")</f>
        <v/>
      </c>
      <c r="I2588" s="95" t="str">
        <f>IF(بيانات!B2588&lt;&gt;"",بيانات!P2588,"")</f>
        <v/>
      </c>
    </row>
    <row r="2589" spans="1:9" ht="21.75" customHeight="1">
      <c r="A2589" s="82" t="str">
        <f>IF(بيانات!B2589&lt;&gt;"",بيانات!A2589,"")</f>
        <v/>
      </c>
      <c r="B2589" s="83" t="str">
        <f>IF(بيانات!B2589&lt;&gt;"",بيانات!B2589,"")</f>
        <v/>
      </c>
      <c r="C2589" s="83" t="str">
        <f>IF(بيانات!B2589&lt;&gt;"",بيانات!C2589,"")</f>
        <v/>
      </c>
      <c r="D2589" s="84" t="str">
        <f>IF(بيانات!B2589&lt;&gt;"",بيانات!J2589,"")</f>
        <v/>
      </c>
      <c r="E2589" s="85"/>
      <c r="F2589" s="86" t="str">
        <f t="shared" si="40"/>
        <v/>
      </c>
      <c r="G2589" s="87"/>
      <c r="H2589" s="88" t="str">
        <f>IF(بيانات!B2589&lt;&gt;"",بيانات!K2589,"")</f>
        <v/>
      </c>
      <c r="I2589" s="88" t="str">
        <f>IF(بيانات!B2589&lt;&gt;"",بيانات!P2589,"")</f>
        <v/>
      </c>
    </row>
    <row r="2590" spans="1:9" ht="21.75" customHeight="1">
      <c r="A2590" s="89" t="str">
        <f>IF(بيانات!B2590&lt;&gt;"",بيانات!A2590,"")</f>
        <v/>
      </c>
      <c r="B2590" s="90" t="str">
        <f>IF(بيانات!B2590&lt;&gt;"",بيانات!B2590,"")</f>
        <v/>
      </c>
      <c r="C2590" s="90" t="str">
        <f>IF(بيانات!B2590&lt;&gt;"",بيانات!C2590,"")</f>
        <v/>
      </c>
      <c r="D2590" s="91" t="str">
        <f>IF(بيانات!B2590&lt;&gt;"",بيانات!J2590,"")</f>
        <v/>
      </c>
      <c r="E2590" s="92"/>
      <c r="F2590" s="93" t="str">
        <f t="shared" si="40"/>
        <v/>
      </c>
      <c r="G2590" s="94"/>
      <c r="H2590" s="95" t="str">
        <f>IF(بيانات!B2590&lt;&gt;"",بيانات!K2590,"")</f>
        <v/>
      </c>
      <c r="I2590" s="95" t="str">
        <f>IF(بيانات!B2590&lt;&gt;"",بيانات!P2590,"")</f>
        <v/>
      </c>
    </row>
    <row r="2591" spans="1:9" ht="21.75" customHeight="1">
      <c r="A2591" s="82" t="str">
        <f>IF(بيانات!B2591&lt;&gt;"",بيانات!A2591,"")</f>
        <v/>
      </c>
      <c r="B2591" s="83" t="str">
        <f>IF(بيانات!B2591&lt;&gt;"",بيانات!B2591,"")</f>
        <v/>
      </c>
      <c r="C2591" s="83" t="str">
        <f>IF(بيانات!B2591&lt;&gt;"",بيانات!C2591,"")</f>
        <v/>
      </c>
      <c r="D2591" s="84" t="str">
        <f>IF(بيانات!B2591&lt;&gt;"",بيانات!J2591,"")</f>
        <v/>
      </c>
      <c r="E2591" s="85"/>
      <c r="F2591" s="86" t="str">
        <f t="shared" si="40"/>
        <v/>
      </c>
      <c r="G2591" s="87"/>
      <c r="H2591" s="88" t="str">
        <f>IF(بيانات!B2591&lt;&gt;"",بيانات!K2591,"")</f>
        <v/>
      </c>
      <c r="I2591" s="88" t="str">
        <f>IF(بيانات!B2591&lt;&gt;"",بيانات!P2591,"")</f>
        <v/>
      </c>
    </row>
    <row r="2592" spans="1:9" ht="21.75" customHeight="1">
      <c r="A2592" s="89" t="str">
        <f>IF(بيانات!B2592&lt;&gt;"",بيانات!A2592,"")</f>
        <v/>
      </c>
      <c r="B2592" s="90" t="str">
        <f>IF(بيانات!B2592&lt;&gt;"",بيانات!B2592,"")</f>
        <v/>
      </c>
      <c r="C2592" s="90" t="str">
        <f>IF(بيانات!B2592&lt;&gt;"",بيانات!C2592,"")</f>
        <v/>
      </c>
      <c r="D2592" s="91" t="str">
        <f>IF(بيانات!B2592&lt;&gt;"",بيانات!J2592,"")</f>
        <v/>
      </c>
      <c r="E2592" s="92"/>
      <c r="F2592" s="93" t="str">
        <f t="shared" si="40"/>
        <v/>
      </c>
      <c r="G2592" s="94"/>
      <c r="H2592" s="95" t="str">
        <f>IF(بيانات!B2592&lt;&gt;"",بيانات!K2592,"")</f>
        <v/>
      </c>
      <c r="I2592" s="95" t="str">
        <f>IF(بيانات!B2592&lt;&gt;"",بيانات!P2592,"")</f>
        <v/>
      </c>
    </row>
    <row r="2593" spans="1:9" ht="21.75" customHeight="1">
      <c r="A2593" s="82" t="str">
        <f>IF(بيانات!B2593&lt;&gt;"",بيانات!A2593,"")</f>
        <v/>
      </c>
      <c r="B2593" s="83" t="str">
        <f>IF(بيانات!B2593&lt;&gt;"",بيانات!B2593,"")</f>
        <v/>
      </c>
      <c r="C2593" s="83" t="str">
        <f>IF(بيانات!B2593&lt;&gt;"",بيانات!C2593,"")</f>
        <v/>
      </c>
      <c r="D2593" s="84" t="str">
        <f>IF(بيانات!B2593&lt;&gt;"",بيانات!J2593,"")</f>
        <v/>
      </c>
      <c r="E2593" s="85"/>
      <c r="F2593" s="86" t="str">
        <f t="shared" si="40"/>
        <v/>
      </c>
      <c r="G2593" s="87"/>
      <c r="H2593" s="88" t="str">
        <f>IF(بيانات!B2593&lt;&gt;"",بيانات!K2593,"")</f>
        <v/>
      </c>
      <c r="I2593" s="88" t="str">
        <f>IF(بيانات!B2593&lt;&gt;"",بيانات!P2593,"")</f>
        <v/>
      </c>
    </row>
    <row r="2594" spans="1:9" ht="21.75" customHeight="1">
      <c r="A2594" s="89" t="str">
        <f>IF(بيانات!B2594&lt;&gt;"",بيانات!A2594,"")</f>
        <v/>
      </c>
      <c r="B2594" s="90" t="str">
        <f>IF(بيانات!B2594&lt;&gt;"",بيانات!B2594,"")</f>
        <v/>
      </c>
      <c r="C2594" s="90" t="str">
        <f>IF(بيانات!B2594&lt;&gt;"",بيانات!C2594,"")</f>
        <v/>
      </c>
      <c r="D2594" s="91" t="str">
        <f>IF(بيانات!B2594&lt;&gt;"",بيانات!J2594,"")</f>
        <v/>
      </c>
      <c r="E2594" s="92"/>
      <c r="F2594" s="93" t="str">
        <f t="shared" si="40"/>
        <v/>
      </c>
      <c r="G2594" s="94"/>
      <c r="H2594" s="95" t="str">
        <f>IF(بيانات!B2594&lt;&gt;"",بيانات!K2594,"")</f>
        <v/>
      </c>
      <c r="I2594" s="95" t="str">
        <f>IF(بيانات!B2594&lt;&gt;"",بيانات!P2594,"")</f>
        <v/>
      </c>
    </row>
    <row r="2595" spans="1:9" ht="21.75" customHeight="1">
      <c r="A2595" s="82" t="str">
        <f>IF(بيانات!B2595&lt;&gt;"",بيانات!A2595,"")</f>
        <v/>
      </c>
      <c r="B2595" s="83" t="str">
        <f>IF(بيانات!B2595&lt;&gt;"",بيانات!B2595,"")</f>
        <v/>
      </c>
      <c r="C2595" s="83" t="str">
        <f>IF(بيانات!B2595&lt;&gt;"",بيانات!C2595,"")</f>
        <v/>
      </c>
      <c r="D2595" s="84" t="str">
        <f>IF(بيانات!B2595&lt;&gt;"",بيانات!J2595,"")</f>
        <v/>
      </c>
      <c r="E2595" s="85"/>
      <c r="F2595" s="86" t="str">
        <f t="shared" si="40"/>
        <v/>
      </c>
      <c r="G2595" s="87"/>
      <c r="H2595" s="88" t="str">
        <f>IF(بيانات!B2595&lt;&gt;"",بيانات!K2595,"")</f>
        <v/>
      </c>
      <c r="I2595" s="88" t="str">
        <f>IF(بيانات!B2595&lt;&gt;"",بيانات!P2595,"")</f>
        <v/>
      </c>
    </row>
    <row r="2596" spans="1:9" ht="21.75" customHeight="1">
      <c r="A2596" s="89" t="str">
        <f>IF(بيانات!B2596&lt;&gt;"",بيانات!A2596,"")</f>
        <v/>
      </c>
      <c r="B2596" s="90" t="str">
        <f>IF(بيانات!B2596&lt;&gt;"",بيانات!B2596,"")</f>
        <v/>
      </c>
      <c r="C2596" s="90" t="str">
        <f>IF(بيانات!B2596&lt;&gt;"",بيانات!C2596,"")</f>
        <v/>
      </c>
      <c r="D2596" s="91" t="str">
        <f>IF(بيانات!B2596&lt;&gt;"",بيانات!J2596,"")</f>
        <v/>
      </c>
      <c r="E2596" s="92"/>
      <c r="F2596" s="93" t="str">
        <f t="shared" si="40"/>
        <v/>
      </c>
      <c r="G2596" s="94"/>
      <c r="H2596" s="95" t="str">
        <f>IF(بيانات!B2596&lt;&gt;"",بيانات!K2596,"")</f>
        <v/>
      </c>
      <c r="I2596" s="95" t="str">
        <f>IF(بيانات!B2596&lt;&gt;"",بيانات!P2596,"")</f>
        <v/>
      </c>
    </row>
    <row r="2597" spans="1:9" ht="21.75" customHeight="1">
      <c r="A2597" s="82" t="str">
        <f>IF(بيانات!B2597&lt;&gt;"",بيانات!A2597,"")</f>
        <v/>
      </c>
      <c r="B2597" s="83" t="str">
        <f>IF(بيانات!B2597&lt;&gt;"",بيانات!B2597,"")</f>
        <v/>
      </c>
      <c r="C2597" s="83" t="str">
        <f>IF(بيانات!B2597&lt;&gt;"",بيانات!C2597,"")</f>
        <v/>
      </c>
      <c r="D2597" s="84" t="str">
        <f>IF(بيانات!B2597&lt;&gt;"",بيانات!J2597,"")</f>
        <v/>
      </c>
      <c r="E2597" s="85"/>
      <c r="F2597" s="86" t="str">
        <f t="shared" si="40"/>
        <v/>
      </c>
      <c r="G2597" s="87"/>
      <c r="H2597" s="88" t="str">
        <f>IF(بيانات!B2597&lt;&gt;"",بيانات!K2597,"")</f>
        <v/>
      </c>
      <c r="I2597" s="88" t="str">
        <f>IF(بيانات!B2597&lt;&gt;"",بيانات!P2597,"")</f>
        <v/>
      </c>
    </row>
    <row r="2598" spans="1:9" ht="21.75" customHeight="1">
      <c r="A2598" s="89" t="str">
        <f>IF(بيانات!B2598&lt;&gt;"",بيانات!A2598,"")</f>
        <v/>
      </c>
      <c r="B2598" s="90" t="str">
        <f>IF(بيانات!B2598&lt;&gt;"",بيانات!B2598,"")</f>
        <v/>
      </c>
      <c r="C2598" s="90" t="str">
        <f>IF(بيانات!B2598&lt;&gt;"",بيانات!C2598,"")</f>
        <v/>
      </c>
      <c r="D2598" s="91" t="str">
        <f>IF(بيانات!B2598&lt;&gt;"",بيانات!J2598,"")</f>
        <v/>
      </c>
      <c r="E2598" s="92"/>
      <c r="F2598" s="93" t="str">
        <f t="shared" si="40"/>
        <v/>
      </c>
      <c r="G2598" s="94"/>
      <c r="H2598" s="95" t="str">
        <f>IF(بيانات!B2598&lt;&gt;"",بيانات!K2598,"")</f>
        <v/>
      </c>
      <c r="I2598" s="95" t="str">
        <f>IF(بيانات!B2598&lt;&gt;"",بيانات!P2598,"")</f>
        <v/>
      </c>
    </row>
    <row r="2599" spans="1:9" ht="21.75" customHeight="1">
      <c r="A2599" s="82" t="str">
        <f>IF(بيانات!B2599&lt;&gt;"",بيانات!A2599,"")</f>
        <v/>
      </c>
      <c r="B2599" s="83" t="str">
        <f>IF(بيانات!B2599&lt;&gt;"",بيانات!B2599,"")</f>
        <v/>
      </c>
      <c r="C2599" s="83" t="str">
        <f>IF(بيانات!B2599&lt;&gt;"",بيانات!C2599,"")</f>
        <v/>
      </c>
      <c r="D2599" s="84" t="str">
        <f>IF(بيانات!B2599&lt;&gt;"",بيانات!J2599,"")</f>
        <v/>
      </c>
      <c r="E2599" s="85"/>
      <c r="F2599" s="86" t="str">
        <f t="shared" si="40"/>
        <v/>
      </c>
      <c r="G2599" s="87"/>
      <c r="H2599" s="88" t="str">
        <f>IF(بيانات!B2599&lt;&gt;"",بيانات!K2599,"")</f>
        <v/>
      </c>
      <c r="I2599" s="88" t="str">
        <f>IF(بيانات!B2599&lt;&gt;"",بيانات!P2599,"")</f>
        <v/>
      </c>
    </row>
    <row r="2600" spans="1:9" ht="21.75" customHeight="1">
      <c r="A2600" s="89" t="str">
        <f>IF(بيانات!B2600&lt;&gt;"",بيانات!A2600,"")</f>
        <v/>
      </c>
      <c r="B2600" s="90" t="str">
        <f>IF(بيانات!B2600&lt;&gt;"",بيانات!B2600,"")</f>
        <v/>
      </c>
      <c r="C2600" s="90" t="str">
        <f>IF(بيانات!B2600&lt;&gt;"",بيانات!C2600,"")</f>
        <v/>
      </c>
      <c r="D2600" s="91" t="str">
        <f>IF(بيانات!B2600&lt;&gt;"",بيانات!J2600,"")</f>
        <v/>
      </c>
      <c r="E2600" s="92"/>
      <c r="F2600" s="93" t="str">
        <f t="shared" si="40"/>
        <v/>
      </c>
      <c r="G2600" s="94"/>
      <c r="H2600" s="95" t="str">
        <f>IF(بيانات!B2600&lt;&gt;"",بيانات!K2600,"")</f>
        <v/>
      </c>
      <c r="I2600" s="95" t="str">
        <f>IF(بيانات!B2600&lt;&gt;"",بيانات!P2600,"")</f>
        <v/>
      </c>
    </row>
    <row r="2601" spans="1:9" ht="21.75" customHeight="1">
      <c r="A2601" s="82" t="str">
        <f>IF(بيانات!B2601&lt;&gt;"",بيانات!A2601,"")</f>
        <v/>
      </c>
      <c r="B2601" s="83" t="str">
        <f>IF(بيانات!B2601&lt;&gt;"",بيانات!B2601,"")</f>
        <v/>
      </c>
      <c r="C2601" s="83" t="str">
        <f>IF(بيانات!B2601&lt;&gt;"",بيانات!C2601,"")</f>
        <v/>
      </c>
      <c r="D2601" s="84" t="str">
        <f>IF(بيانات!B2601&lt;&gt;"",بيانات!J2601,"")</f>
        <v/>
      </c>
      <c r="E2601" s="85"/>
      <c r="F2601" s="86" t="str">
        <f t="shared" si="40"/>
        <v/>
      </c>
      <c r="G2601" s="87"/>
      <c r="H2601" s="88" t="str">
        <f>IF(بيانات!B2601&lt;&gt;"",بيانات!K2601,"")</f>
        <v/>
      </c>
      <c r="I2601" s="88" t="str">
        <f>IF(بيانات!B2601&lt;&gt;"",بيانات!P2601,"")</f>
        <v/>
      </c>
    </row>
    <row r="2602" spans="1:9" ht="21.75" customHeight="1">
      <c r="A2602" s="89" t="str">
        <f>IF(بيانات!B2602&lt;&gt;"",بيانات!A2602,"")</f>
        <v/>
      </c>
      <c r="B2602" s="90" t="str">
        <f>IF(بيانات!B2602&lt;&gt;"",بيانات!B2602,"")</f>
        <v/>
      </c>
      <c r="C2602" s="90" t="str">
        <f>IF(بيانات!B2602&lt;&gt;"",بيانات!C2602,"")</f>
        <v/>
      </c>
      <c r="D2602" s="91" t="str">
        <f>IF(بيانات!B2602&lt;&gt;"",بيانات!J2602,"")</f>
        <v/>
      </c>
      <c r="E2602" s="92"/>
      <c r="F2602" s="93" t="str">
        <f t="shared" si="40"/>
        <v/>
      </c>
      <c r="G2602" s="94"/>
      <c r="H2602" s="95" t="str">
        <f>IF(بيانات!B2602&lt;&gt;"",بيانات!K2602,"")</f>
        <v/>
      </c>
      <c r="I2602" s="95" t="str">
        <f>IF(بيانات!B2602&lt;&gt;"",بيانات!P2602,"")</f>
        <v/>
      </c>
    </row>
    <row r="2603" spans="1:9" ht="21.75" customHeight="1">
      <c r="A2603" s="82" t="str">
        <f>IF(بيانات!B2603&lt;&gt;"",بيانات!A2603,"")</f>
        <v/>
      </c>
      <c r="B2603" s="83" t="str">
        <f>IF(بيانات!B2603&lt;&gt;"",بيانات!B2603,"")</f>
        <v/>
      </c>
      <c r="C2603" s="83" t="str">
        <f>IF(بيانات!B2603&lt;&gt;"",بيانات!C2603,"")</f>
        <v/>
      </c>
      <c r="D2603" s="84" t="str">
        <f>IF(بيانات!B2603&lt;&gt;"",بيانات!J2603,"")</f>
        <v/>
      </c>
      <c r="E2603" s="85"/>
      <c r="F2603" s="86" t="str">
        <f t="shared" si="40"/>
        <v/>
      </c>
      <c r="G2603" s="87"/>
      <c r="H2603" s="88" t="str">
        <f>IF(بيانات!B2603&lt;&gt;"",بيانات!K2603,"")</f>
        <v/>
      </c>
      <c r="I2603" s="88" t="str">
        <f>IF(بيانات!B2603&lt;&gt;"",بيانات!P2603,"")</f>
        <v/>
      </c>
    </row>
    <row r="2604" spans="1:9" ht="21.75" customHeight="1">
      <c r="A2604" s="89" t="str">
        <f>IF(بيانات!B2604&lt;&gt;"",بيانات!A2604,"")</f>
        <v/>
      </c>
      <c r="B2604" s="90" t="str">
        <f>IF(بيانات!B2604&lt;&gt;"",بيانات!B2604,"")</f>
        <v/>
      </c>
      <c r="C2604" s="90" t="str">
        <f>IF(بيانات!B2604&lt;&gt;"",بيانات!C2604,"")</f>
        <v/>
      </c>
      <c r="D2604" s="91" t="str">
        <f>IF(بيانات!B2604&lt;&gt;"",بيانات!J2604,"")</f>
        <v/>
      </c>
      <c r="E2604" s="92"/>
      <c r="F2604" s="93" t="str">
        <f t="shared" si="40"/>
        <v/>
      </c>
      <c r="G2604" s="94"/>
      <c r="H2604" s="95" t="str">
        <f>IF(بيانات!B2604&lt;&gt;"",بيانات!K2604,"")</f>
        <v/>
      </c>
      <c r="I2604" s="95" t="str">
        <f>IF(بيانات!B2604&lt;&gt;"",بيانات!P2604,"")</f>
        <v/>
      </c>
    </row>
    <row r="2605" spans="1:9" ht="21.75" customHeight="1">
      <c r="A2605" s="82" t="str">
        <f>IF(بيانات!B2605&lt;&gt;"",بيانات!A2605,"")</f>
        <v/>
      </c>
      <c r="B2605" s="83" t="str">
        <f>IF(بيانات!B2605&lt;&gt;"",بيانات!B2605,"")</f>
        <v/>
      </c>
      <c r="C2605" s="83" t="str">
        <f>IF(بيانات!B2605&lt;&gt;"",بيانات!C2605,"")</f>
        <v/>
      </c>
      <c r="D2605" s="84" t="str">
        <f>IF(بيانات!B2605&lt;&gt;"",بيانات!J2605,"")</f>
        <v/>
      </c>
      <c r="E2605" s="85"/>
      <c r="F2605" s="86" t="str">
        <f t="shared" si="40"/>
        <v/>
      </c>
      <c r="G2605" s="87"/>
      <c r="H2605" s="88" t="str">
        <f>IF(بيانات!B2605&lt;&gt;"",بيانات!K2605,"")</f>
        <v/>
      </c>
      <c r="I2605" s="88" t="str">
        <f>IF(بيانات!B2605&lt;&gt;"",بيانات!P2605,"")</f>
        <v/>
      </c>
    </row>
    <row r="2606" spans="1:9" ht="21.75" customHeight="1">
      <c r="A2606" s="89" t="str">
        <f>IF(بيانات!B2606&lt;&gt;"",بيانات!A2606,"")</f>
        <v/>
      </c>
      <c r="B2606" s="90" t="str">
        <f>IF(بيانات!B2606&lt;&gt;"",بيانات!B2606,"")</f>
        <v/>
      </c>
      <c r="C2606" s="90" t="str">
        <f>IF(بيانات!B2606&lt;&gt;"",بيانات!C2606,"")</f>
        <v/>
      </c>
      <c r="D2606" s="91" t="str">
        <f>IF(بيانات!B2606&lt;&gt;"",بيانات!J2606,"")</f>
        <v/>
      </c>
      <c r="E2606" s="92"/>
      <c r="F2606" s="93" t="str">
        <f t="shared" si="40"/>
        <v/>
      </c>
      <c r="G2606" s="94"/>
      <c r="H2606" s="95" t="str">
        <f>IF(بيانات!B2606&lt;&gt;"",بيانات!K2606,"")</f>
        <v/>
      </c>
      <c r="I2606" s="95" t="str">
        <f>IF(بيانات!B2606&lt;&gt;"",بيانات!P2606,"")</f>
        <v/>
      </c>
    </row>
    <row r="2607" spans="1:9" ht="21.75" customHeight="1">
      <c r="A2607" s="82" t="str">
        <f>IF(بيانات!B2607&lt;&gt;"",بيانات!A2607,"")</f>
        <v/>
      </c>
      <c r="B2607" s="83" t="str">
        <f>IF(بيانات!B2607&lt;&gt;"",بيانات!B2607,"")</f>
        <v/>
      </c>
      <c r="C2607" s="83" t="str">
        <f>IF(بيانات!B2607&lt;&gt;"",بيانات!C2607,"")</f>
        <v/>
      </c>
      <c r="D2607" s="84" t="str">
        <f>IF(بيانات!B2607&lt;&gt;"",بيانات!J2607,"")</f>
        <v/>
      </c>
      <c r="E2607" s="85"/>
      <c r="F2607" s="86" t="str">
        <f t="shared" si="40"/>
        <v/>
      </c>
      <c r="G2607" s="87"/>
      <c r="H2607" s="88" t="str">
        <f>IF(بيانات!B2607&lt;&gt;"",بيانات!K2607,"")</f>
        <v/>
      </c>
      <c r="I2607" s="88" t="str">
        <f>IF(بيانات!B2607&lt;&gt;"",بيانات!P2607,"")</f>
        <v/>
      </c>
    </row>
    <row r="2608" spans="1:9" ht="21.75" customHeight="1">
      <c r="A2608" s="89" t="str">
        <f>IF(بيانات!B2608&lt;&gt;"",بيانات!A2608,"")</f>
        <v/>
      </c>
      <c r="B2608" s="90" t="str">
        <f>IF(بيانات!B2608&lt;&gt;"",بيانات!B2608,"")</f>
        <v/>
      </c>
      <c r="C2608" s="90" t="str">
        <f>IF(بيانات!B2608&lt;&gt;"",بيانات!C2608,"")</f>
        <v/>
      </c>
      <c r="D2608" s="91" t="str">
        <f>IF(بيانات!B2608&lt;&gt;"",بيانات!J2608,"")</f>
        <v/>
      </c>
      <c r="E2608" s="92"/>
      <c r="F2608" s="93" t="str">
        <f t="shared" si="40"/>
        <v/>
      </c>
      <c r="G2608" s="94"/>
      <c r="H2608" s="95" t="str">
        <f>IF(بيانات!B2608&lt;&gt;"",بيانات!K2608,"")</f>
        <v/>
      </c>
      <c r="I2608" s="95" t="str">
        <f>IF(بيانات!B2608&lt;&gt;"",بيانات!P2608,"")</f>
        <v/>
      </c>
    </row>
    <row r="2609" spans="1:9" ht="21.75" customHeight="1">
      <c r="A2609" s="82" t="str">
        <f>IF(بيانات!B2609&lt;&gt;"",بيانات!A2609,"")</f>
        <v/>
      </c>
      <c r="B2609" s="83" t="str">
        <f>IF(بيانات!B2609&lt;&gt;"",بيانات!B2609,"")</f>
        <v/>
      </c>
      <c r="C2609" s="83" t="str">
        <f>IF(بيانات!B2609&lt;&gt;"",بيانات!C2609,"")</f>
        <v/>
      </c>
      <c r="D2609" s="84" t="str">
        <f>IF(بيانات!B2609&lt;&gt;"",بيانات!J2609,"")</f>
        <v/>
      </c>
      <c r="E2609" s="85"/>
      <c r="F2609" s="86" t="str">
        <f t="shared" si="40"/>
        <v/>
      </c>
      <c r="G2609" s="87"/>
      <c r="H2609" s="88" t="str">
        <f>IF(بيانات!B2609&lt;&gt;"",بيانات!K2609,"")</f>
        <v/>
      </c>
      <c r="I2609" s="88" t="str">
        <f>IF(بيانات!B2609&lt;&gt;"",بيانات!P2609,"")</f>
        <v/>
      </c>
    </row>
    <row r="2610" spans="1:9" ht="21.75" customHeight="1">
      <c r="A2610" s="89" t="str">
        <f>IF(بيانات!B2610&lt;&gt;"",بيانات!A2610,"")</f>
        <v/>
      </c>
      <c r="B2610" s="90" t="str">
        <f>IF(بيانات!B2610&lt;&gt;"",بيانات!B2610,"")</f>
        <v/>
      </c>
      <c r="C2610" s="90" t="str">
        <f>IF(بيانات!B2610&lt;&gt;"",بيانات!C2610,"")</f>
        <v/>
      </c>
      <c r="D2610" s="91" t="str">
        <f>IF(بيانات!B2610&lt;&gt;"",بيانات!J2610,"")</f>
        <v/>
      </c>
      <c r="E2610" s="92"/>
      <c r="F2610" s="93" t="str">
        <f t="shared" si="40"/>
        <v/>
      </c>
      <c r="G2610" s="94"/>
      <c r="H2610" s="95" t="str">
        <f>IF(بيانات!B2610&lt;&gt;"",بيانات!K2610,"")</f>
        <v/>
      </c>
      <c r="I2610" s="95" t="str">
        <f>IF(بيانات!B2610&lt;&gt;"",بيانات!P2610,"")</f>
        <v/>
      </c>
    </row>
    <row r="2611" spans="1:9" ht="21.75" customHeight="1">
      <c r="A2611" s="82" t="str">
        <f>IF(بيانات!B2611&lt;&gt;"",بيانات!A2611,"")</f>
        <v/>
      </c>
      <c r="B2611" s="83" t="str">
        <f>IF(بيانات!B2611&lt;&gt;"",بيانات!B2611,"")</f>
        <v/>
      </c>
      <c r="C2611" s="83" t="str">
        <f>IF(بيانات!B2611&lt;&gt;"",بيانات!C2611,"")</f>
        <v/>
      </c>
      <c r="D2611" s="84" t="str">
        <f>IF(بيانات!B2611&lt;&gt;"",بيانات!J2611,"")</f>
        <v/>
      </c>
      <c r="E2611" s="85"/>
      <c r="F2611" s="86" t="str">
        <f t="shared" si="40"/>
        <v/>
      </c>
      <c r="G2611" s="87"/>
      <c r="H2611" s="88" t="str">
        <f>IF(بيانات!B2611&lt;&gt;"",بيانات!K2611,"")</f>
        <v/>
      </c>
      <c r="I2611" s="88" t="str">
        <f>IF(بيانات!B2611&lt;&gt;"",بيانات!P2611,"")</f>
        <v/>
      </c>
    </row>
    <row r="2612" spans="1:9" ht="21.75" customHeight="1">
      <c r="A2612" s="89" t="str">
        <f>IF(بيانات!B2612&lt;&gt;"",بيانات!A2612,"")</f>
        <v/>
      </c>
      <c r="B2612" s="90" t="str">
        <f>IF(بيانات!B2612&lt;&gt;"",بيانات!B2612,"")</f>
        <v/>
      </c>
      <c r="C2612" s="90" t="str">
        <f>IF(بيانات!B2612&lt;&gt;"",بيانات!C2612,"")</f>
        <v/>
      </c>
      <c r="D2612" s="91" t="str">
        <f>IF(بيانات!B2612&lt;&gt;"",بيانات!J2612,"")</f>
        <v/>
      </c>
      <c r="E2612" s="92"/>
      <c r="F2612" s="93" t="str">
        <f t="shared" si="40"/>
        <v/>
      </c>
      <c r="G2612" s="94"/>
      <c r="H2612" s="95" t="str">
        <f>IF(بيانات!B2612&lt;&gt;"",بيانات!K2612,"")</f>
        <v/>
      </c>
      <c r="I2612" s="95" t="str">
        <f>IF(بيانات!B2612&lt;&gt;"",بيانات!P2612,"")</f>
        <v/>
      </c>
    </row>
    <row r="2613" spans="1:9" ht="21.75" customHeight="1">
      <c r="A2613" s="82" t="str">
        <f>IF(بيانات!B2613&lt;&gt;"",بيانات!A2613,"")</f>
        <v/>
      </c>
      <c r="B2613" s="83" t="str">
        <f>IF(بيانات!B2613&lt;&gt;"",بيانات!B2613,"")</f>
        <v/>
      </c>
      <c r="C2613" s="83" t="str">
        <f>IF(بيانات!B2613&lt;&gt;"",بيانات!C2613,"")</f>
        <v/>
      </c>
      <c r="D2613" s="84" t="str">
        <f>IF(بيانات!B2613&lt;&gt;"",بيانات!J2613,"")</f>
        <v/>
      </c>
      <c r="E2613" s="85"/>
      <c r="F2613" s="86" t="str">
        <f t="shared" si="40"/>
        <v/>
      </c>
      <c r="G2613" s="87"/>
      <c r="H2613" s="88" t="str">
        <f>IF(بيانات!B2613&lt;&gt;"",بيانات!K2613,"")</f>
        <v/>
      </c>
      <c r="I2613" s="88" t="str">
        <f>IF(بيانات!B2613&lt;&gt;"",بيانات!P2613,"")</f>
        <v/>
      </c>
    </row>
    <row r="2614" spans="1:9" ht="21.75" customHeight="1">
      <c r="A2614" s="89" t="str">
        <f>IF(بيانات!B2614&lt;&gt;"",بيانات!A2614,"")</f>
        <v/>
      </c>
      <c r="B2614" s="90" t="str">
        <f>IF(بيانات!B2614&lt;&gt;"",بيانات!B2614,"")</f>
        <v/>
      </c>
      <c r="C2614" s="90" t="str">
        <f>IF(بيانات!B2614&lt;&gt;"",بيانات!C2614,"")</f>
        <v/>
      </c>
      <c r="D2614" s="91" t="str">
        <f>IF(بيانات!B2614&lt;&gt;"",بيانات!J2614,"")</f>
        <v/>
      </c>
      <c r="E2614" s="92"/>
      <c r="F2614" s="93" t="str">
        <f t="shared" si="40"/>
        <v/>
      </c>
      <c r="G2614" s="94"/>
      <c r="H2614" s="95" t="str">
        <f>IF(بيانات!B2614&lt;&gt;"",بيانات!K2614,"")</f>
        <v/>
      </c>
      <c r="I2614" s="95" t="str">
        <f>IF(بيانات!B2614&lt;&gt;"",بيانات!P2614,"")</f>
        <v/>
      </c>
    </row>
    <row r="2615" spans="1:9" ht="21.75" customHeight="1">
      <c r="A2615" s="82" t="str">
        <f>IF(بيانات!B2615&lt;&gt;"",بيانات!A2615,"")</f>
        <v/>
      </c>
      <c r="B2615" s="83" t="str">
        <f>IF(بيانات!B2615&lt;&gt;"",بيانات!B2615,"")</f>
        <v/>
      </c>
      <c r="C2615" s="83" t="str">
        <f>IF(بيانات!B2615&lt;&gt;"",بيانات!C2615,"")</f>
        <v/>
      </c>
      <c r="D2615" s="84" t="str">
        <f>IF(بيانات!B2615&lt;&gt;"",بيانات!J2615,"")</f>
        <v/>
      </c>
      <c r="E2615" s="85"/>
      <c r="F2615" s="86" t="str">
        <f t="shared" si="40"/>
        <v/>
      </c>
      <c r="G2615" s="87"/>
      <c r="H2615" s="88" t="str">
        <f>IF(بيانات!B2615&lt;&gt;"",بيانات!K2615,"")</f>
        <v/>
      </c>
      <c r="I2615" s="88" t="str">
        <f>IF(بيانات!B2615&lt;&gt;"",بيانات!P2615,"")</f>
        <v/>
      </c>
    </row>
    <row r="2616" spans="1:9" ht="21.75" customHeight="1">
      <c r="A2616" s="89" t="str">
        <f>IF(بيانات!B2616&lt;&gt;"",بيانات!A2616,"")</f>
        <v/>
      </c>
      <c r="B2616" s="90" t="str">
        <f>IF(بيانات!B2616&lt;&gt;"",بيانات!B2616,"")</f>
        <v/>
      </c>
      <c r="C2616" s="90" t="str">
        <f>IF(بيانات!B2616&lt;&gt;"",بيانات!C2616,"")</f>
        <v/>
      </c>
      <c r="D2616" s="91" t="str">
        <f>IF(بيانات!B2616&lt;&gt;"",بيانات!J2616,"")</f>
        <v/>
      </c>
      <c r="E2616" s="92"/>
      <c r="F2616" s="93" t="str">
        <f t="shared" si="40"/>
        <v/>
      </c>
      <c r="G2616" s="94"/>
      <c r="H2616" s="95" t="str">
        <f>IF(بيانات!B2616&lt;&gt;"",بيانات!K2616,"")</f>
        <v/>
      </c>
      <c r="I2616" s="95" t="str">
        <f>IF(بيانات!B2616&lt;&gt;"",بيانات!P2616,"")</f>
        <v/>
      </c>
    </row>
    <row r="2617" spans="1:9" ht="21.75" customHeight="1">
      <c r="A2617" s="82" t="str">
        <f>IF(بيانات!B2617&lt;&gt;"",بيانات!A2617,"")</f>
        <v/>
      </c>
      <c r="B2617" s="83" t="str">
        <f>IF(بيانات!B2617&lt;&gt;"",بيانات!B2617,"")</f>
        <v/>
      </c>
      <c r="C2617" s="83" t="str">
        <f>IF(بيانات!B2617&lt;&gt;"",بيانات!C2617,"")</f>
        <v/>
      </c>
      <c r="D2617" s="84" t="str">
        <f>IF(بيانات!B2617&lt;&gt;"",بيانات!J2617,"")</f>
        <v/>
      </c>
      <c r="E2617" s="85"/>
      <c r="F2617" s="86" t="str">
        <f t="shared" si="40"/>
        <v/>
      </c>
      <c r="G2617" s="87"/>
      <c r="H2617" s="88" t="str">
        <f>IF(بيانات!B2617&lt;&gt;"",بيانات!K2617,"")</f>
        <v/>
      </c>
      <c r="I2617" s="88" t="str">
        <f>IF(بيانات!B2617&lt;&gt;"",بيانات!P2617,"")</f>
        <v/>
      </c>
    </row>
    <row r="2618" spans="1:9" ht="21.75" customHeight="1">
      <c r="A2618" s="89" t="str">
        <f>IF(بيانات!B2618&lt;&gt;"",بيانات!A2618,"")</f>
        <v/>
      </c>
      <c r="B2618" s="90" t="str">
        <f>IF(بيانات!B2618&lt;&gt;"",بيانات!B2618,"")</f>
        <v/>
      </c>
      <c r="C2618" s="90" t="str">
        <f>IF(بيانات!B2618&lt;&gt;"",بيانات!C2618,"")</f>
        <v/>
      </c>
      <c r="D2618" s="91" t="str">
        <f>IF(بيانات!B2618&lt;&gt;"",بيانات!J2618,"")</f>
        <v/>
      </c>
      <c r="E2618" s="92"/>
      <c r="F2618" s="93" t="str">
        <f t="shared" si="40"/>
        <v/>
      </c>
      <c r="G2618" s="94"/>
      <c r="H2618" s="95" t="str">
        <f>IF(بيانات!B2618&lt;&gt;"",بيانات!K2618,"")</f>
        <v/>
      </c>
      <c r="I2618" s="95" t="str">
        <f>IF(بيانات!B2618&lt;&gt;"",بيانات!P2618,"")</f>
        <v/>
      </c>
    </row>
    <row r="2619" spans="1:9" ht="21.75" customHeight="1">
      <c r="A2619" s="82" t="str">
        <f>IF(بيانات!B2619&lt;&gt;"",بيانات!A2619,"")</f>
        <v/>
      </c>
      <c r="B2619" s="83" t="str">
        <f>IF(بيانات!B2619&lt;&gt;"",بيانات!B2619,"")</f>
        <v/>
      </c>
      <c r="C2619" s="83" t="str">
        <f>IF(بيانات!B2619&lt;&gt;"",بيانات!C2619,"")</f>
        <v/>
      </c>
      <c r="D2619" s="84" t="str">
        <f>IF(بيانات!B2619&lt;&gt;"",بيانات!J2619,"")</f>
        <v/>
      </c>
      <c r="E2619" s="85"/>
      <c r="F2619" s="86" t="str">
        <f t="shared" si="40"/>
        <v/>
      </c>
      <c r="G2619" s="87"/>
      <c r="H2619" s="88" t="str">
        <f>IF(بيانات!B2619&lt;&gt;"",بيانات!K2619,"")</f>
        <v/>
      </c>
      <c r="I2619" s="88" t="str">
        <f>IF(بيانات!B2619&lt;&gt;"",بيانات!P2619,"")</f>
        <v/>
      </c>
    </row>
    <row r="2620" spans="1:9" ht="21.75" customHeight="1">
      <c r="A2620" s="89" t="str">
        <f>IF(بيانات!B2620&lt;&gt;"",بيانات!A2620,"")</f>
        <v/>
      </c>
      <c r="B2620" s="90" t="str">
        <f>IF(بيانات!B2620&lt;&gt;"",بيانات!B2620,"")</f>
        <v/>
      </c>
      <c r="C2620" s="90" t="str">
        <f>IF(بيانات!B2620&lt;&gt;"",بيانات!C2620,"")</f>
        <v/>
      </c>
      <c r="D2620" s="91" t="str">
        <f>IF(بيانات!B2620&lt;&gt;"",بيانات!J2620,"")</f>
        <v/>
      </c>
      <c r="E2620" s="92"/>
      <c r="F2620" s="93" t="str">
        <f t="shared" si="40"/>
        <v/>
      </c>
      <c r="G2620" s="94"/>
      <c r="H2620" s="95" t="str">
        <f>IF(بيانات!B2620&lt;&gt;"",بيانات!K2620,"")</f>
        <v/>
      </c>
      <c r="I2620" s="95" t="str">
        <f>IF(بيانات!B2620&lt;&gt;"",بيانات!P2620,"")</f>
        <v/>
      </c>
    </row>
    <row r="2621" spans="1:9" ht="21.75" customHeight="1">
      <c r="A2621" s="82" t="str">
        <f>IF(بيانات!B2621&lt;&gt;"",بيانات!A2621,"")</f>
        <v/>
      </c>
      <c r="B2621" s="83" t="str">
        <f>IF(بيانات!B2621&lt;&gt;"",بيانات!B2621,"")</f>
        <v/>
      </c>
      <c r="C2621" s="83" t="str">
        <f>IF(بيانات!B2621&lt;&gt;"",بيانات!C2621,"")</f>
        <v/>
      </c>
      <c r="D2621" s="84" t="str">
        <f>IF(بيانات!B2621&lt;&gt;"",بيانات!J2621,"")</f>
        <v/>
      </c>
      <c r="E2621" s="85"/>
      <c r="F2621" s="86" t="str">
        <f t="shared" si="40"/>
        <v/>
      </c>
      <c r="G2621" s="87"/>
      <c r="H2621" s="88" t="str">
        <f>IF(بيانات!B2621&lt;&gt;"",بيانات!K2621,"")</f>
        <v/>
      </c>
      <c r="I2621" s="88" t="str">
        <f>IF(بيانات!B2621&lt;&gt;"",بيانات!P2621,"")</f>
        <v/>
      </c>
    </row>
    <row r="2622" spans="1:9" ht="21.75" customHeight="1">
      <c r="A2622" s="89" t="str">
        <f>IF(بيانات!B2622&lt;&gt;"",بيانات!A2622,"")</f>
        <v/>
      </c>
      <c r="B2622" s="90" t="str">
        <f>IF(بيانات!B2622&lt;&gt;"",بيانات!B2622,"")</f>
        <v/>
      </c>
      <c r="C2622" s="90" t="str">
        <f>IF(بيانات!B2622&lt;&gt;"",بيانات!C2622,"")</f>
        <v/>
      </c>
      <c r="D2622" s="91" t="str">
        <f>IF(بيانات!B2622&lt;&gt;"",بيانات!J2622,"")</f>
        <v/>
      </c>
      <c r="E2622" s="92"/>
      <c r="F2622" s="93" t="str">
        <f t="shared" si="40"/>
        <v/>
      </c>
      <c r="G2622" s="94"/>
      <c r="H2622" s="95" t="str">
        <f>IF(بيانات!B2622&lt;&gt;"",بيانات!K2622,"")</f>
        <v/>
      </c>
      <c r="I2622" s="95" t="str">
        <f>IF(بيانات!B2622&lt;&gt;"",بيانات!P2622,"")</f>
        <v/>
      </c>
    </row>
    <row r="2623" spans="1:9" ht="21.75" customHeight="1">
      <c r="A2623" s="82" t="str">
        <f>IF(بيانات!B2623&lt;&gt;"",بيانات!A2623,"")</f>
        <v/>
      </c>
      <c r="B2623" s="83" t="str">
        <f>IF(بيانات!B2623&lt;&gt;"",بيانات!B2623,"")</f>
        <v/>
      </c>
      <c r="C2623" s="83" t="str">
        <f>IF(بيانات!B2623&lt;&gt;"",بيانات!C2623,"")</f>
        <v/>
      </c>
      <c r="D2623" s="84" t="str">
        <f>IF(بيانات!B2623&lt;&gt;"",بيانات!J2623,"")</f>
        <v/>
      </c>
      <c r="E2623" s="85"/>
      <c r="F2623" s="86" t="str">
        <f t="shared" si="40"/>
        <v/>
      </c>
      <c r="G2623" s="87"/>
      <c r="H2623" s="88" t="str">
        <f>IF(بيانات!B2623&lt;&gt;"",بيانات!K2623,"")</f>
        <v/>
      </c>
      <c r="I2623" s="88" t="str">
        <f>IF(بيانات!B2623&lt;&gt;"",بيانات!P2623,"")</f>
        <v/>
      </c>
    </row>
    <row r="2624" spans="1:9" ht="21.75" customHeight="1">
      <c r="A2624" s="89" t="str">
        <f>IF(بيانات!B2624&lt;&gt;"",بيانات!A2624,"")</f>
        <v/>
      </c>
      <c r="B2624" s="90" t="str">
        <f>IF(بيانات!B2624&lt;&gt;"",بيانات!B2624,"")</f>
        <v/>
      </c>
      <c r="C2624" s="90" t="str">
        <f>IF(بيانات!B2624&lt;&gt;"",بيانات!C2624,"")</f>
        <v/>
      </c>
      <c r="D2624" s="91" t="str">
        <f>IF(بيانات!B2624&lt;&gt;"",بيانات!J2624,"")</f>
        <v/>
      </c>
      <c r="E2624" s="92"/>
      <c r="F2624" s="93" t="str">
        <f t="shared" si="40"/>
        <v/>
      </c>
      <c r="G2624" s="94"/>
      <c r="H2624" s="95" t="str">
        <f>IF(بيانات!B2624&lt;&gt;"",بيانات!K2624,"")</f>
        <v/>
      </c>
      <c r="I2624" s="95" t="str">
        <f>IF(بيانات!B2624&lt;&gt;"",بيانات!P2624,"")</f>
        <v/>
      </c>
    </row>
    <row r="2625" spans="1:9" ht="21.75" customHeight="1">
      <c r="A2625" s="82" t="str">
        <f>IF(بيانات!B2625&lt;&gt;"",بيانات!A2625,"")</f>
        <v/>
      </c>
      <c r="B2625" s="83" t="str">
        <f>IF(بيانات!B2625&lt;&gt;"",بيانات!B2625,"")</f>
        <v/>
      </c>
      <c r="C2625" s="83" t="str">
        <f>IF(بيانات!B2625&lt;&gt;"",بيانات!C2625,"")</f>
        <v/>
      </c>
      <c r="D2625" s="84" t="str">
        <f>IF(بيانات!B2625&lt;&gt;"",بيانات!J2625,"")</f>
        <v/>
      </c>
      <c r="E2625" s="85"/>
      <c r="F2625" s="86" t="str">
        <f t="shared" si="40"/>
        <v/>
      </c>
      <c r="G2625" s="87"/>
      <c r="H2625" s="88" t="str">
        <f>IF(بيانات!B2625&lt;&gt;"",بيانات!K2625,"")</f>
        <v/>
      </c>
      <c r="I2625" s="88" t="str">
        <f>IF(بيانات!B2625&lt;&gt;"",بيانات!P2625,"")</f>
        <v/>
      </c>
    </row>
    <row r="2626" spans="1:9" ht="21.75" customHeight="1">
      <c r="A2626" s="89" t="str">
        <f>IF(بيانات!B2626&lt;&gt;"",بيانات!A2626,"")</f>
        <v/>
      </c>
      <c r="B2626" s="90" t="str">
        <f>IF(بيانات!B2626&lt;&gt;"",بيانات!B2626,"")</f>
        <v/>
      </c>
      <c r="C2626" s="90" t="str">
        <f>IF(بيانات!B2626&lt;&gt;"",بيانات!C2626,"")</f>
        <v/>
      </c>
      <c r="D2626" s="91" t="str">
        <f>IF(بيانات!B2626&lt;&gt;"",بيانات!J2626,"")</f>
        <v/>
      </c>
      <c r="E2626" s="92"/>
      <c r="F2626" s="93" t="str">
        <f t="shared" si="40"/>
        <v/>
      </c>
      <c r="G2626" s="94"/>
      <c r="H2626" s="95" t="str">
        <f>IF(بيانات!B2626&lt;&gt;"",بيانات!K2626,"")</f>
        <v/>
      </c>
      <c r="I2626" s="95" t="str">
        <f>IF(بيانات!B2626&lt;&gt;"",بيانات!P2626,"")</f>
        <v/>
      </c>
    </row>
    <row r="2627" spans="1:9" ht="21.75" customHeight="1">
      <c r="A2627" s="82" t="str">
        <f>IF(بيانات!B2627&lt;&gt;"",بيانات!A2627,"")</f>
        <v/>
      </c>
      <c r="B2627" s="83" t="str">
        <f>IF(بيانات!B2627&lt;&gt;"",بيانات!B2627,"")</f>
        <v/>
      </c>
      <c r="C2627" s="83" t="str">
        <f>IF(بيانات!B2627&lt;&gt;"",بيانات!C2627,"")</f>
        <v/>
      </c>
      <c r="D2627" s="84" t="str">
        <f>IF(بيانات!B2627&lt;&gt;"",بيانات!J2627,"")</f>
        <v/>
      </c>
      <c r="E2627" s="85"/>
      <c r="F2627" s="86" t="str">
        <f t="shared" ref="F2627:F2690" si="41">IF(E2627="","",E2627+30)</f>
        <v/>
      </c>
      <c r="G2627" s="87"/>
      <c r="H2627" s="88" t="str">
        <f>IF(بيانات!B2627&lt;&gt;"",بيانات!K2627,"")</f>
        <v/>
      </c>
      <c r="I2627" s="88" t="str">
        <f>IF(بيانات!B2627&lt;&gt;"",بيانات!P2627,"")</f>
        <v/>
      </c>
    </row>
    <row r="2628" spans="1:9" ht="21.75" customHeight="1">
      <c r="A2628" s="89" t="str">
        <f>IF(بيانات!B2628&lt;&gt;"",بيانات!A2628,"")</f>
        <v/>
      </c>
      <c r="B2628" s="90" t="str">
        <f>IF(بيانات!B2628&lt;&gt;"",بيانات!B2628,"")</f>
        <v/>
      </c>
      <c r="C2628" s="90" t="str">
        <f>IF(بيانات!B2628&lt;&gt;"",بيانات!C2628,"")</f>
        <v/>
      </c>
      <c r="D2628" s="91" t="str">
        <f>IF(بيانات!B2628&lt;&gt;"",بيانات!J2628,"")</f>
        <v/>
      </c>
      <c r="E2628" s="92"/>
      <c r="F2628" s="93" t="str">
        <f t="shared" si="41"/>
        <v/>
      </c>
      <c r="G2628" s="94"/>
      <c r="H2628" s="95" t="str">
        <f>IF(بيانات!B2628&lt;&gt;"",بيانات!K2628,"")</f>
        <v/>
      </c>
      <c r="I2628" s="95" t="str">
        <f>IF(بيانات!B2628&lt;&gt;"",بيانات!P2628,"")</f>
        <v/>
      </c>
    </row>
    <row r="2629" spans="1:9" ht="21.75" customHeight="1">
      <c r="A2629" s="82" t="str">
        <f>IF(بيانات!B2629&lt;&gt;"",بيانات!A2629,"")</f>
        <v/>
      </c>
      <c r="B2629" s="83" t="str">
        <f>IF(بيانات!B2629&lt;&gt;"",بيانات!B2629,"")</f>
        <v/>
      </c>
      <c r="C2629" s="83" t="str">
        <f>IF(بيانات!B2629&lt;&gt;"",بيانات!C2629,"")</f>
        <v/>
      </c>
      <c r="D2629" s="84" t="str">
        <f>IF(بيانات!B2629&lt;&gt;"",بيانات!J2629,"")</f>
        <v/>
      </c>
      <c r="E2629" s="85"/>
      <c r="F2629" s="86" t="str">
        <f t="shared" si="41"/>
        <v/>
      </c>
      <c r="G2629" s="87"/>
      <c r="H2629" s="88" t="str">
        <f>IF(بيانات!B2629&lt;&gt;"",بيانات!K2629,"")</f>
        <v/>
      </c>
      <c r="I2629" s="88" t="str">
        <f>IF(بيانات!B2629&lt;&gt;"",بيانات!P2629,"")</f>
        <v/>
      </c>
    </row>
    <row r="2630" spans="1:9" ht="21.75" customHeight="1">
      <c r="A2630" s="89" t="str">
        <f>IF(بيانات!B2630&lt;&gt;"",بيانات!A2630,"")</f>
        <v/>
      </c>
      <c r="B2630" s="90" t="str">
        <f>IF(بيانات!B2630&lt;&gt;"",بيانات!B2630,"")</f>
        <v/>
      </c>
      <c r="C2630" s="90" t="str">
        <f>IF(بيانات!B2630&lt;&gt;"",بيانات!C2630,"")</f>
        <v/>
      </c>
      <c r="D2630" s="91" t="str">
        <f>IF(بيانات!B2630&lt;&gt;"",بيانات!J2630,"")</f>
        <v/>
      </c>
      <c r="E2630" s="92"/>
      <c r="F2630" s="93" t="str">
        <f t="shared" si="41"/>
        <v/>
      </c>
      <c r="G2630" s="94"/>
      <c r="H2630" s="95" t="str">
        <f>IF(بيانات!B2630&lt;&gt;"",بيانات!K2630,"")</f>
        <v/>
      </c>
      <c r="I2630" s="95" t="str">
        <f>IF(بيانات!B2630&lt;&gt;"",بيانات!P2630,"")</f>
        <v/>
      </c>
    </row>
    <row r="2631" spans="1:9" ht="21.75" customHeight="1">
      <c r="A2631" s="82" t="str">
        <f>IF(بيانات!B2631&lt;&gt;"",بيانات!A2631,"")</f>
        <v/>
      </c>
      <c r="B2631" s="83" t="str">
        <f>IF(بيانات!B2631&lt;&gt;"",بيانات!B2631,"")</f>
        <v/>
      </c>
      <c r="C2631" s="83" t="str">
        <f>IF(بيانات!B2631&lt;&gt;"",بيانات!C2631,"")</f>
        <v/>
      </c>
      <c r="D2631" s="84" t="str">
        <f>IF(بيانات!B2631&lt;&gt;"",بيانات!J2631,"")</f>
        <v/>
      </c>
      <c r="E2631" s="85"/>
      <c r="F2631" s="86" t="str">
        <f t="shared" si="41"/>
        <v/>
      </c>
      <c r="G2631" s="87"/>
      <c r="H2631" s="88" t="str">
        <f>IF(بيانات!B2631&lt;&gt;"",بيانات!K2631,"")</f>
        <v/>
      </c>
      <c r="I2631" s="88" t="str">
        <f>IF(بيانات!B2631&lt;&gt;"",بيانات!P2631,"")</f>
        <v/>
      </c>
    </row>
    <row r="2632" spans="1:9" ht="21.75" customHeight="1">
      <c r="A2632" s="89" t="str">
        <f>IF(بيانات!B2632&lt;&gt;"",بيانات!A2632,"")</f>
        <v/>
      </c>
      <c r="B2632" s="90" t="str">
        <f>IF(بيانات!B2632&lt;&gt;"",بيانات!B2632,"")</f>
        <v/>
      </c>
      <c r="C2632" s="90" t="str">
        <f>IF(بيانات!B2632&lt;&gt;"",بيانات!C2632,"")</f>
        <v/>
      </c>
      <c r="D2632" s="91" t="str">
        <f>IF(بيانات!B2632&lt;&gt;"",بيانات!J2632,"")</f>
        <v/>
      </c>
      <c r="E2632" s="92"/>
      <c r="F2632" s="93" t="str">
        <f t="shared" si="41"/>
        <v/>
      </c>
      <c r="G2632" s="94"/>
      <c r="H2632" s="95" t="str">
        <f>IF(بيانات!B2632&lt;&gt;"",بيانات!K2632,"")</f>
        <v/>
      </c>
      <c r="I2632" s="95" t="str">
        <f>IF(بيانات!B2632&lt;&gt;"",بيانات!P2632,"")</f>
        <v/>
      </c>
    </row>
    <row r="2633" spans="1:9" ht="21.75" customHeight="1">
      <c r="A2633" s="82" t="str">
        <f>IF(بيانات!B2633&lt;&gt;"",بيانات!A2633,"")</f>
        <v/>
      </c>
      <c r="B2633" s="83" t="str">
        <f>IF(بيانات!B2633&lt;&gt;"",بيانات!B2633,"")</f>
        <v/>
      </c>
      <c r="C2633" s="83" t="str">
        <f>IF(بيانات!B2633&lt;&gt;"",بيانات!C2633,"")</f>
        <v/>
      </c>
      <c r="D2633" s="84" t="str">
        <f>IF(بيانات!B2633&lt;&gt;"",بيانات!J2633,"")</f>
        <v/>
      </c>
      <c r="E2633" s="85"/>
      <c r="F2633" s="86" t="str">
        <f t="shared" si="41"/>
        <v/>
      </c>
      <c r="G2633" s="87"/>
      <c r="H2633" s="88" t="str">
        <f>IF(بيانات!B2633&lt;&gt;"",بيانات!K2633,"")</f>
        <v/>
      </c>
      <c r="I2633" s="88" t="str">
        <f>IF(بيانات!B2633&lt;&gt;"",بيانات!P2633,"")</f>
        <v/>
      </c>
    </row>
    <row r="2634" spans="1:9" ht="21.75" customHeight="1">
      <c r="A2634" s="89" t="str">
        <f>IF(بيانات!B2634&lt;&gt;"",بيانات!A2634,"")</f>
        <v/>
      </c>
      <c r="B2634" s="90" t="str">
        <f>IF(بيانات!B2634&lt;&gt;"",بيانات!B2634,"")</f>
        <v/>
      </c>
      <c r="C2634" s="90" t="str">
        <f>IF(بيانات!B2634&lt;&gt;"",بيانات!C2634,"")</f>
        <v/>
      </c>
      <c r="D2634" s="91" t="str">
        <f>IF(بيانات!B2634&lt;&gt;"",بيانات!J2634,"")</f>
        <v/>
      </c>
      <c r="E2634" s="92"/>
      <c r="F2634" s="93" t="str">
        <f t="shared" si="41"/>
        <v/>
      </c>
      <c r="G2634" s="94"/>
      <c r="H2634" s="95" t="str">
        <f>IF(بيانات!B2634&lt;&gt;"",بيانات!K2634,"")</f>
        <v/>
      </c>
      <c r="I2634" s="95" t="str">
        <f>IF(بيانات!B2634&lt;&gt;"",بيانات!P2634,"")</f>
        <v/>
      </c>
    </row>
    <row r="2635" spans="1:9" ht="21.75" customHeight="1">
      <c r="A2635" s="82" t="str">
        <f>IF(بيانات!B2635&lt;&gt;"",بيانات!A2635,"")</f>
        <v/>
      </c>
      <c r="B2635" s="83" t="str">
        <f>IF(بيانات!B2635&lt;&gt;"",بيانات!B2635,"")</f>
        <v/>
      </c>
      <c r="C2635" s="83" t="str">
        <f>IF(بيانات!B2635&lt;&gt;"",بيانات!C2635,"")</f>
        <v/>
      </c>
      <c r="D2635" s="84" t="str">
        <f>IF(بيانات!B2635&lt;&gt;"",بيانات!J2635,"")</f>
        <v/>
      </c>
      <c r="E2635" s="85"/>
      <c r="F2635" s="86" t="str">
        <f t="shared" si="41"/>
        <v/>
      </c>
      <c r="G2635" s="87"/>
      <c r="H2635" s="88" t="str">
        <f>IF(بيانات!B2635&lt;&gt;"",بيانات!K2635,"")</f>
        <v/>
      </c>
      <c r="I2635" s="88" t="str">
        <f>IF(بيانات!B2635&lt;&gt;"",بيانات!P2635,"")</f>
        <v/>
      </c>
    </row>
    <row r="2636" spans="1:9" ht="21.75" customHeight="1">
      <c r="A2636" s="89" t="str">
        <f>IF(بيانات!B2636&lt;&gt;"",بيانات!A2636,"")</f>
        <v/>
      </c>
      <c r="B2636" s="90" t="str">
        <f>IF(بيانات!B2636&lt;&gt;"",بيانات!B2636,"")</f>
        <v/>
      </c>
      <c r="C2636" s="90" t="str">
        <f>IF(بيانات!B2636&lt;&gt;"",بيانات!C2636,"")</f>
        <v/>
      </c>
      <c r="D2636" s="91" t="str">
        <f>IF(بيانات!B2636&lt;&gt;"",بيانات!J2636,"")</f>
        <v/>
      </c>
      <c r="E2636" s="92"/>
      <c r="F2636" s="93" t="str">
        <f t="shared" si="41"/>
        <v/>
      </c>
      <c r="G2636" s="94"/>
      <c r="H2636" s="95" t="str">
        <f>IF(بيانات!B2636&lt;&gt;"",بيانات!K2636,"")</f>
        <v/>
      </c>
      <c r="I2636" s="95" t="str">
        <f>IF(بيانات!B2636&lt;&gt;"",بيانات!P2636,"")</f>
        <v/>
      </c>
    </row>
    <row r="2637" spans="1:9" ht="21.75" customHeight="1">
      <c r="A2637" s="82" t="str">
        <f>IF(بيانات!B2637&lt;&gt;"",بيانات!A2637,"")</f>
        <v/>
      </c>
      <c r="B2637" s="83" t="str">
        <f>IF(بيانات!B2637&lt;&gt;"",بيانات!B2637,"")</f>
        <v/>
      </c>
      <c r="C2637" s="83" t="str">
        <f>IF(بيانات!B2637&lt;&gt;"",بيانات!C2637,"")</f>
        <v/>
      </c>
      <c r="D2637" s="84" t="str">
        <f>IF(بيانات!B2637&lt;&gt;"",بيانات!J2637,"")</f>
        <v/>
      </c>
      <c r="E2637" s="85"/>
      <c r="F2637" s="86" t="str">
        <f t="shared" si="41"/>
        <v/>
      </c>
      <c r="G2637" s="87"/>
      <c r="H2637" s="88" t="str">
        <f>IF(بيانات!B2637&lt;&gt;"",بيانات!K2637,"")</f>
        <v/>
      </c>
      <c r="I2637" s="88" t="str">
        <f>IF(بيانات!B2637&lt;&gt;"",بيانات!P2637,"")</f>
        <v/>
      </c>
    </row>
    <row r="2638" spans="1:9" ht="21.75" customHeight="1">
      <c r="A2638" s="89" t="str">
        <f>IF(بيانات!B2638&lt;&gt;"",بيانات!A2638,"")</f>
        <v/>
      </c>
      <c r="B2638" s="90" t="str">
        <f>IF(بيانات!B2638&lt;&gt;"",بيانات!B2638,"")</f>
        <v/>
      </c>
      <c r="C2638" s="90" t="str">
        <f>IF(بيانات!B2638&lt;&gt;"",بيانات!C2638,"")</f>
        <v/>
      </c>
      <c r="D2638" s="91" t="str">
        <f>IF(بيانات!B2638&lt;&gt;"",بيانات!J2638,"")</f>
        <v/>
      </c>
      <c r="E2638" s="92"/>
      <c r="F2638" s="93" t="str">
        <f t="shared" si="41"/>
        <v/>
      </c>
      <c r="G2638" s="94"/>
      <c r="H2638" s="95" t="str">
        <f>IF(بيانات!B2638&lt;&gt;"",بيانات!K2638,"")</f>
        <v/>
      </c>
      <c r="I2638" s="95" t="str">
        <f>IF(بيانات!B2638&lt;&gt;"",بيانات!P2638,"")</f>
        <v/>
      </c>
    </row>
    <row r="2639" spans="1:9" ht="21.75" customHeight="1">
      <c r="A2639" s="82" t="str">
        <f>IF(بيانات!B2639&lt;&gt;"",بيانات!A2639,"")</f>
        <v/>
      </c>
      <c r="B2639" s="83" t="str">
        <f>IF(بيانات!B2639&lt;&gt;"",بيانات!B2639,"")</f>
        <v/>
      </c>
      <c r="C2639" s="83" t="str">
        <f>IF(بيانات!B2639&lt;&gt;"",بيانات!C2639,"")</f>
        <v/>
      </c>
      <c r="D2639" s="84" t="str">
        <f>IF(بيانات!B2639&lt;&gt;"",بيانات!J2639,"")</f>
        <v/>
      </c>
      <c r="E2639" s="85"/>
      <c r="F2639" s="86" t="str">
        <f t="shared" si="41"/>
        <v/>
      </c>
      <c r="G2639" s="87"/>
      <c r="H2639" s="88" t="str">
        <f>IF(بيانات!B2639&lt;&gt;"",بيانات!K2639,"")</f>
        <v/>
      </c>
      <c r="I2639" s="88" t="str">
        <f>IF(بيانات!B2639&lt;&gt;"",بيانات!P2639,"")</f>
        <v/>
      </c>
    </row>
    <row r="2640" spans="1:9" ht="21.75" customHeight="1">
      <c r="A2640" s="89" t="str">
        <f>IF(بيانات!B2640&lt;&gt;"",بيانات!A2640,"")</f>
        <v/>
      </c>
      <c r="B2640" s="90" t="str">
        <f>IF(بيانات!B2640&lt;&gt;"",بيانات!B2640,"")</f>
        <v/>
      </c>
      <c r="C2640" s="90" t="str">
        <f>IF(بيانات!B2640&lt;&gt;"",بيانات!C2640,"")</f>
        <v/>
      </c>
      <c r="D2640" s="91" t="str">
        <f>IF(بيانات!B2640&lt;&gt;"",بيانات!J2640,"")</f>
        <v/>
      </c>
      <c r="E2640" s="92"/>
      <c r="F2640" s="93" t="str">
        <f t="shared" si="41"/>
        <v/>
      </c>
      <c r="G2640" s="94"/>
      <c r="H2640" s="95" t="str">
        <f>IF(بيانات!B2640&lt;&gt;"",بيانات!K2640,"")</f>
        <v/>
      </c>
      <c r="I2640" s="95" t="str">
        <f>IF(بيانات!B2640&lt;&gt;"",بيانات!P2640,"")</f>
        <v/>
      </c>
    </row>
    <row r="2641" spans="1:9" ht="21.75" customHeight="1">
      <c r="A2641" s="82" t="str">
        <f>IF(بيانات!B2641&lt;&gt;"",بيانات!A2641,"")</f>
        <v/>
      </c>
      <c r="B2641" s="83" t="str">
        <f>IF(بيانات!B2641&lt;&gt;"",بيانات!B2641,"")</f>
        <v/>
      </c>
      <c r="C2641" s="83" t="str">
        <f>IF(بيانات!B2641&lt;&gt;"",بيانات!C2641,"")</f>
        <v/>
      </c>
      <c r="D2641" s="84" t="str">
        <f>IF(بيانات!B2641&lt;&gt;"",بيانات!J2641,"")</f>
        <v/>
      </c>
      <c r="E2641" s="85"/>
      <c r="F2641" s="86" t="str">
        <f t="shared" si="41"/>
        <v/>
      </c>
      <c r="G2641" s="87"/>
      <c r="H2641" s="88" t="str">
        <f>IF(بيانات!B2641&lt;&gt;"",بيانات!K2641,"")</f>
        <v/>
      </c>
      <c r="I2641" s="88" t="str">
        <f>IF(بيانات!B2641&lt;&gt;"",بيانات!P2641,"")</f>
        <v/>
      </c>
    </row>
    <row r="2642" spans="1:9" ht="21.75" customHeight="1">
      <c r="A2642" s="89" t="str">
        <f>IF(بيانات!B2642&lt;&gt;"",بيانات!A2642,"")</f>
        <v/>
      </c>
      <c r="B2642" s="90" t="str">
        <f>IF(بيانات!B2642&lt;&gt;"",بيانات!B2642,"")</f>
        <v/>
      </c>
      <c r="C2642" s="90" t="str">
        <f>IF(بيانات!B2642&lt;&gt;"",بيانات!C2642,"")</f>
        <v/>
      </c>
      <c r="D2642" s="91" t="str">
        <f>IF(بيانات!B2642&lt;&gt;"",بيانات!J2642,"")</f>
        <v/>
      </c>
      <c r="E2642" s="92"/>
      <c r="F2642" s="93" t="str">
        <f t="shared" si="41"/>
        <v/>
      </c>
      <c r="G2642" s="94"/>
      <c r="H2642" s="95" t="str">
        <f>IF(بيانات!B2642&lt;&gt;"",بيانات!K2642,"")</f>
        <v/>
      </c>
      <c r="I2642" s="95" t="str">
        <f>IF(بيانات!B2642&lt;&gt;"",بيانات!P2642,"")</f>
        <v/>
      </c>
    </row>
    <row r="2643" spans="1:9" ht="21.75" customHeight="1">
      <c r="A2643" s="82" t="str">
        <f>IF(بيانات!B2643&lt;&gt;"",بيانات!A2643,"")</f>
        <v/>
      </c>
      <c r="B2643" s="83" t="str">
        <f>IF(بيانات!B2643&lt;&gt;"",بيانات!B2643,"")</f>
        <v/>
      </c>
      <c r="C2643" s="83" t="str">
        <f>IF(بيانات!B2643&lt;&gt;"",بيانات!C2643,"")</f>
        <v/>
      </c>
      <c r="D2643" s="84" t="str">
        <f>IF(بيانات!B2643&lt;&gt;"",بيانات!J2643,"")</f>
        <v/>
      </c>
      <c r="E2643" s="85"/>
      <c r="F2643" s="86" t="str">
        <f t="shared" si="41"/>
        <v/>
      </c>
      <c r="G2643" s="87"/>
      <c r="H2643" s="88" t="str">
        <f>IF(بيانات!B2643&lt;&gt;"",بيانات!K2643,"")</f>
        <v/>
      </c>
      <c r="I2643" s="88" t="str">
        <f>IF(بيانات!B2643&lt;&gt;"",بيانات!P2643,"")</f>
        <v/>
      </c>
    </row>
    <row r="2644" spans="1:9" ht="21.75" customHeight="1">
      <c r="A2644" s="89" t="str">
        <f>IF(بيانات!B2644&lt;&gt;"",بيانات!A2644,"")</f>
        <v/>
      </c>
      <c r="B2644" s="90" t="str">
        <f>IF(بيانات!B2644&lt;&gt;"",بيانات!B2644,"")</f>
        <v/>
      </c>
      <c r="C2644" s="90" t="str">
        <f>IF(بيانات!B2644&lt;&gt;"",بيانات!C2644,"")</f>
        <v/>
      </c>
      <c r="D2644" s="91" t="str">
        <f>IF(بيانات!B2644&lt;&gt;"",بيانات!J2644,"")</f>
        <v/>
      </c>
      <c r="E2644" s="92"/>
      <c r="F2644" s="93" t="str">
        <f t="shared" si="41"/>
        <v/>
      </c>
      <c r="G2644" s="94"/>
      <c r="H2644" s="95" t="str">
        <f>IF(بيانات!B2644&lt;&gt;"",بيانات!K2644,"")</f>
        <v/>
      </c>
      <c r="I2644" s="95" t="str">
        <f>IF(بيانات!B2644&lt;&gt;"",بيانات!P2644,"")</f>
        <v/>
      </c>
    </row>
    <row r="2645" spans="1:9" ht="21.75" customHeight="1">
      <c r="A2645" s="82" t="str">
        <f>IF(بيانات!B2645&lt;&gt;"",بيانات!A2645,"")</f>
        <v/>
      </c>
      <c r="B2645" s="83" t="str">
        <f>IF(بيانات!B2645&lt;&gt;"",بيانات!B2645,"")</f>
        <v/>
      </c>
      <c r="C2645" s="83" t="str">
        <f>IF(بيانات!B2645&lt;&gt;"",بيانات!C2645,"")</f>
        <v/>
      </c>
      <c r="D2645" s="84" t="str">
        <f>IF(بيانات!B2645&lt;&gt;"",بيانات!J2645,"")</f>
        <v/>
      </c>
      <c r="E2645" s="85"/>
      <c r="F2645" s="86" t="str">
        <f t="shared" si="41"/>
        <v/>
      </c>
      <c r="G2645" s="87"/>
      <c r="H2645" s="88" t="str">
        <f>IF(بيانات!B2645&lt;&gt;"",بيانات!K2645,"")</f>
        <v/>
      </c>
      <c r="I2645" s="88" t="str">
        <f>IF(بيانات!B2645&lt;&gt;"",بيانات!P2645,"")</f>
        <v/>
      </c>
    </row>
    <row r="2646" spans="1:9" ht="21.75" customHeight="1">
      <c r="A2646" s="89" t="str">
        <f>IF(بيانات!B2646&lt;&gt;"",بيانات!A2646,"")</f>
        <v/>
      </c>
      <c r="B2646" s="90" t="str">
        <f>IF(بيانات!B2646&lt;&gt;"",بيانات!B2646,"")</f>
        <v/>
      </c>
      <c r="C2646" s="90" t="str">
        <f>IF(بيانات!B2646&lt;&gt;"",بيانات!C2646,"")</f>
        <v/>
      </c>
      <c r="D2646" s="91" t="str">
        <f>IF(بيانات!B2646&lt;&gt;"",بيانات!J2646,"")</f>
        <v/>
      </c>
      <c r="E2646" s="92"/>
      <c r="F2646" s="93" t="str">
        <f t="shared" si="41"/>
        <v/>
      </c>
      <c r="G2646" s="94"/>
      <c r="H2646" s="95" t="str">
        <f>IF(بيانات!B2646&lt;&gt;"",بيانات!K2646,"")</f>
        <v/>
      </c>
      <c r="I2646" s="95" t="str">
        <f>IF(بيانات!B2646&lt;&gt;"",بيانات!P2646,"")</f>
        <v/>
      </c>
    </row>
    <row r="2647" spans="1:9" ht="21.75" customHeight="1">
      <c r="A2647" s="82" t="str">
        <f>IF(بيانات!B2647&lt;&gt;"",بيانات!A2647,"")</f>
        <v/>
      </c>
      <c r="B2647" s="83" t="str">
        <f>IF(بيانات!B2647&lt;&gt;"",بيانات!B2647,"")</f>
        <v/>
      </c>
      <c r="C2647" s="83" t="str">
        <f>IF(بيانات!B2647&lt;&gt;"",بيانات!C2647,"")</f>
        <v/>
      </c>
      <c r="D2647" s="84" t="str">
        <f>IF(بيانات!B2647&lt;&gt;"",بيانات!J2647,"")</f>
        <v/>
      </c>
      <c r="E2647" s="85"/>
      <c r="F2647" s="86" t="str">
        <f t="shared" si="41"/>
        <v/>
      </c>
      <c r="G2647" s="87"/>
      <c r="H2647" s="88" t="str">
        <f>IF(بيانات!B2647&lt;&gt;"",بيانات!K2647,"")</f>
        <v/>
      </c>
      <c r="I2647" s="88" t="str">
        <f>IF(بيانات!B2647&lt;&gt;"",بيانات!P2647,"")</f>
        <v/>
      </c>
    </row>
    <row r="2648" spans="1:9" ht="21.75" customHeight="1">
      <c r="A2648" s="89" t="str">
        <f>IF(بيانات!B2648&lt;&gt;"",بيانات!A2648,"")</f>
        <v/>
      </c>
      <c r="B2648" s="90" t="str">
        <f>IF(بيانات!B2648&lt;&gt;"",بيانات!B2648,"")</f>
        <v/>
      </c>
      <c r="C2648" s="90" t="str">
        <f>IF(بيانات!B2648&lt;&gt;"",بيانات!C2648,"")</f>
        <v/>
      </c>
      <c r="D2648" s="91" t="str">
        <f>IF(بيانات!B2648&lt;&gt;"",بيانات!J2648,"")</f>
        <v/>
      </c>
      <c r="E2648" s="92"/>
      <c r="F2648" s="93" t="str">
        <f t="shared" si="41"/>
        <v/>
      </c>
      <c r="G2648" s="94"/>
      <c r="H2648" s="95" t="str">
        <f>IF(بيانات!B2648&lt;&gt;"",بيانات!K2648,"")</f>
        <v/>
      </c>
      <c r="I2648" s="95" t="str">
        <f>IF(بيانات!B2648&lt;&gt;"",بيانات!P2648,"")</f>
        <v/>
      </c>
    </row>
    <row r="2649" spans="1:9" ht="21.75" customHeight="1">
      <c r="A2649" s="82" t="str">
        <f>IF(بيانات!B2649&lt;&gt;"",بيانات!A2649,"")</f>
        <v/>
      </c>
      <c r="B2649" s="83" t="str">
        <f>IF(بيانات!B2649&lt;&gt;"",بيانات!B2649,"")</f>
        <v/>
      </c>
      <c r="C2649" s="83" t="str">
        <f>IF(بيانات!B2649&lt;&gt;"",بيانات!C2649,"")</f>
        <v/>
      </c>
      <c r="D2649" s="84" t="str">
        <f>IF(بيانات!B2649&lt;&gt;"",بيانات!J2649,"")</f>
        <v/>
      </c>
      <c r="E2649" s="85"/>
      <c r="F2649" s="86" t="str">
        <f t="shared" si="41"/>
        <v/>
      </c>
      <c r="G2649" s="87"/>
      <c r="H2649" s="88" t="str">
        <f>IF(بيانات!B2649&lt;&gt;"",بيانات!K2649,"")</f>
        <v/>
      </c>
      <c r="I2649" s="88" t="str">
        <f>IF(بيانات!B2649&lt;&gt;"",بيانات!P2649,"")</f>
        <v/>
      </c>
    </row>
    <row r="2650" spans="1:9" ht="21.75" customHeight="1">
      <c r="A2650" s="89" t="str">
        <f>IF(بيانات!B2650&lt;&gt;"",بيانات!A2650,"")</f>
        <v/>
      </c>
      <c r="B2650" s="90" t="str">
        <f>IF(بيانات!B2650&lt;&gt;"",بيانات!B2650,"")</f>
        <v/>
      </c>
      <c r="C2650" s="90" t="str">
        <f>IF(بيانات!B2650&lt;&gt;"",بيانات!C2650,"")</f>
        <v/>
      </c>
      <c r="D2650" s="91" t="str">
        <f>IF(بيانات!B2650&lt;&gt;"",بيانات!J2650,"")</f>
        <v/>
      </c>
      <c r="E2650" s="92"/>
      <c r="F2650" s="93" t="str">
        <f t="shared" si="41"/>
        <v/>
      </c>
      <c r="G2650" s="94"/>
      <c r="H2650" s="95" t="str">
        <f>IF(بيانات!B2650&lt;&gt;"",بيانات!K2650,"")</f>
        <v/>
      </c>
      <c r="I2650" s="95" t="str">
        <f>IF(بيانات!B2650&lt;&gt;"",بيانات!P2650,"")</f>
        <v/>
      </c>
    </row>
    <row r="2651" spans="1:9" ht="21.75" customHeight="1">
      <c r="A2651" s="82" t="str">
        <f>IF(بيانات!B2651&lt;&gt;"",بيانات!A2651,"")</f>
        <v/>
      </c>
      <c r="B2651" s="83" t="str">
        <f>IF(بيانات!B2651&lt;&gt;"",بيانات!B2651,"")</f>
        <v/>
      </c>
      <c r="C2651" s="83" t="str">
        <f>IF(بيانات!B2651&lt;&gt;"",بيانات!C2651,"")</f>
        <v/>
      </c>
      <c r="D2651" s="84" t="str">
        <f>IF(بيانات!B2651&lt;&gt;"",بيانات!J2651,"")</f>
        <v/>
      </c>
      <c r="E2651" s="85"/>
      <c r="F2651" s="86" t="str">
        <f t="shared" si="41"/>
        <v/>
      </c>
      <c r="G2651" s="87"/>
      <c r="H2651" s="88" t="str">
        <f>IF(بيانات!B2651&lt;&gt;"",بيانات!K2651,"")</f>
        <v/>
      </c>
      <c r="I2651" s="88" t="str">
        <f>IF(بيانات!B2651&lt;&gt;"",بيانات!P2651,"")</f>
        <v/>
      </c>
    </row>
    <row r="2652" spans="1:9" ht="21.75" customHeight="1">
      <c r="A2652" s="89" t="str">
        <f>IF(بيانات!B2652&lt;&gt;"",بيانات!A2652,"")</f>
        <v/>
      </c>
      <c r="B2652" s="90" t="str">
        <f>IF(بيانات!B2652&lt;&gt;"",بيانات!B2652,"")</f>
        <v/>
      </c>
      <c r="C2652" s="90" t="str">
        <f>IF(بيانات!B2652&lt;&gt;"",بيانات!C2652,"")</f>
        <v/>
      </c>
      <c r="D2652" s="91" t="str">
        <f>IF(بيانات!B2652&lt;&gt;"",بيانات!J2652,"")</f>
        <v/>
      </c>
      <c r="E2652" s="92"/>
      <c r="F2652" s="93" t="str">
        <f t="shared" si="41"/>
        <v/>
      </c>
      <c r="G2652" s="94"/>
      <c r="H2652" s="95" t="str">
        <f>IF(بيانات!B2652&lt;&gt;"",بيانات!K2652,"")</f>
        <v/>
      </c>
      <c r="I2652" s="95" t="str">
        <f>IF(بيانات!B2652&lt;&gt;"",بيانات!P2652,"")</f>
        <v/>
      </c>
    </row>
    <row r="2653" spans="1:9" ht="21.75" customHeight="1">
      <c r="A2653" s="82" t="str">
        <f>IF(بيانات!B2653&lt;&gt;"",بيانات!A2653,"")</f>
        <v/>
      </c>
      <c r="B2653" s="83" t="str">
        <f>IF(بيانات!B2653&lt;&gt;"",بيانات!B2653,"")</f>
        <v/>
      </c>
      <c r="C2653" s="83" t="str">
        <f>IF(بيانات!B2653&lt;&gt;"",بيانات!C2653,"")</f>
        <v/>
      </c>
      <c r="D2653" s="84" t="str">
        <f>IF(بيانات!B2653&lt;&gt;"",بيانات!J2653,"")</f>
        <v/>
      </c>
      <c r="E2653" s="85"/>
      <c r="F2653" s="86" t="str">
        <f t="shared" si="41"/>
        <v/>
      </c>
      <c r="G2653" s="87"/>
      <c r="H2653" s="88" t="str">
        <f>IF(بيانات!B2653&lt;&gt;"",بيانات!K2653,"")</f>
        <v/>
      </c>
      <c r="I2653" s="88" t="str">
        <f>IF(بيانات!B2653&lt;&gt;"",بيانات!P2653,"")</f>
        <v/>
      </c>
    </row>
    <row r="2654" spans="1:9" ht="21.75" customHeight="1">
      <c r="A2654" s="89" t="str">
        <f>IF(بيانات!B2654&lt;&gt;"",بيانات!A2654,"")</f>
        <v/>
      </c>
      <c r="B2654" s="90" t="str">
        <f>IF(بيانات!B2654&lt;&gt;"",بيانات!B2654,"")</f>
        <v/>
      </c>
      <c r="C2654" s="90" t="str">
        <f>IF(بيانات!B2654&lt;&gt;"",بيانات!C2654,"")</f>
        <v/>
      </c>
      <c r="D2654" s="91" t="str">
        <f>IF(بيانات!B2654&lt;&gt;"",بيانات!J2654,"")</f>
        <v/>
      </c>
      <c r="E2654" s="92"/>
      <c r="F2654" s="93" t="str">
        <f t="shared" si="41"/>
        <v/>
      </c>
      <c r="G2654" s="94"/>
      <c r="H2654" s="95" t="str">
        <f>IF(بيانات!B2654&lt;&gt;"",بيانات!K2654,"")</f>
        <v/>
      </c>
      <c r="I2654" s="95" t="str">
        <f>IF(بيانات!B2654&lt;&gt;"",بيانات!P2654,"")</f>
        <v/>
      </c>
    </row>
    <row r="2655" spans="1:9" ht="21.75" customHeight="1">
      <c r="A2655" s="82" t="str">
        <f>IF(بيانات!B2655&lt;&gt;"",بيانات!A2655,"")</f>
        <v/>
      </c>
      <c r="B2655" s="83" t="str">
        <f>IF(بيانات!B2655&lt;&gt;"",بيانات!B2655,"")</f>
        <v/>
      </c>
      <c r="C2655" s="83" t="str">
        <f>IF(بيانات!B2655&lt;&gt;"",بيانات!C2655,"")</f>
        <v/>
      </c>
      <c r="D2655" s="84" t="str">
        <f>IF(بيانات!B2655&lt;&gt;"",بيانات!J2655,"")</f>
        <v/>
      </c>
      <c r="E2655" s="85"/>
      <c r="F2655" s="86" t="str">
        <f t="shared" si="41"/>
        <v/>
      </c>
      <c r="G2655" s="87"/>
      <c r="H2655" s="88" t="str">
        <f>IF(بيانات!B2655&lt;&gt;"",بيانات!K2655,"")</f>
        <v/>
      </c>
      <c r="I2655" s="88" t="str">
        <f>IF(بيانات!B2655&lt;&gt;"",بيانات!P2655,"")</f>
        <v/>
      </c>
    </row>
    <row r="2656" spans="1:9" ht="21.75" customHeight="1">
      <c r="A2656" s="89" t="str">
        <f>IF(بيانات!B2656&lt;&gt;"",بيانات!A2656,"")</f>
        <v/>
      </c>
      <c r="B2656" s="90" t="str">
        <f>IF(بيانات!B2656&lt;&gt;"",بيانات!B2656,"")</f>
        <v/>
      </c>
      <c r="C2656" s="90" t="str">
        <f>IF(بيانات!B2656&lt;&gt;"",بيانات!C2656,"")</f>
        <v/>
      </c>
      <c r="D2656" s="91" t="str">
        <f>IF(بيانات!B2656&lt;&gt;"",بيانات!J2656,"")</f>
        <v/>
      </c>
      <c r="E2656" s="92"/>
      <c r="F2656" s="93" t="str">
        <f t="shared" si="41"/>
        <v/>
      </c>
      <c r="G2656" s="94"/>
      <c r="H2656" s="95" t="str">
        <f>IF(بيانات!B2656&lt;&gt;"",بيانات!K2656,"")</f>
        <v/>
      </c>
      <c r="I2656" s="95" t="str">
        <f>IF(بيانات!B2656&lt;&gt;"",بيانات!P2656,"")</f>
        <v/>
      </c>
    </row>
    <row r="2657" spans="1:9" ht="21.75" customHeight="1">
      <c r="A2657" s="82" t="str">
        <f>IF(بيانات!B2657&lt;&gt;"",بيانات!A2657,"")</f>
        <v/>
      </c>
      <c r="B2657" s="83" t="str">
        <f>IF(بيانات!B2657&lt;&gt;"",بيانات!B2657,"")</f>
        <v/>
      </c>
      <c r="C2657" s="83" t="str">
        <f>IF(بيانات!B2657&lt;&gt;"",بيانات!C2657,"")</f>
        <v/>
      </c>
      <c r="D2657" s="84" t="str">
        <f>IF(بيانات!B2657&lt;&gt;"",بيانات!J2657,"")</f>
        <v/>
      </c>
      <c r="E2657" s="85"/>
      <c r="F2657" s="86" t="str">
        <f t="shared" si="41"/>
        <v/>
      </c>
      <c r="G2657" s="87"/>
      <c r="H2657" s="88" t="str">
        <f>IF(بيانات!B2657&lt;&gt;"",بيانات!K2657,"")</f>
        <v/>
      </c>
      <c r="I2657" s="88" t="str">
        <f>IF(بيانات!B2657&lt;&gt;"",بيانات!P2657,"")</f>
        <v/>
      </c>
    </row>
    <row r="2658" spans="1:9" ht="21.75" customHeight="1">
      <c r="A2658" s="89" t="str">
        <f>IF(بيانات!B2658&lt;&gt;"",بيانات!A2658,"")</f>
        <v/>
      </c>
      <c r="B2658" s="90" t="str">
        <f>IF(بيانات!B2658&lt;&gt;"",بيانات!B2658,"")</f>
        <v/>
      </c>
      <c r="C2658" s="90" t="str">
        <f>IF(بيانات!B2658&lt;&gt;"",بيانات!C2658,"")</f>
        <v/>
      </c>
      <c r="D2658" s="91" t="str">
        <f>IF(بيانات!B2658&lt;&gt;"",بيانات!J2658,"")</f>
        <v/>
      </c>
      <c r="E2658" s="92"/>
      <c r="F2658" s="93" t="str">
        <f t="shared" si="41"/>
        <v/>
      </c>
      <c r="G2658" s="94"/>
      <c r="H2658" s="95" t="str">
        <f>IF(بيانات!B2658&lt;&gt;"",بيانات!K2658,"")</f>
        <v/>
      </c>
      <c r="I2658" s="95" t="str">
        <f>IF(بيانات!B2658&lt;&gt;"",بيانات!P2658,"")</f>
        <v/>
      </c>
    </row>
    <row r="2659" spans="1:9" ht="21.75" customHeight="1">
      <c r="A2659" s="82" t="str">
        <f>IF(بيانات!B2659&lt;&gt;"",بيانات!A2659,"")</f>
        <v/>
      </c>
      <c r="B2659" s="83" t="str">
        <f>IF(بيانات!B2659&lt;&gt;"",بيانات!B2659,"")</f>
        <v/>
      </c>
      <c r="C2659" s="83" t="str">
        <f>IF(بيانات!B2659&lt;&gt;"",بيانات!C2659,"")</f>
        <v/>
      </c>
      <c r="D2659" s="84" t="str">
        <f>IF(بيانات!B2659&lt;&gt;"",بيانات!J2659,"")</f>
        <v/>
      </c>
      <c r="E2659" s="85"/>
      <c r="F2659" s="86" t="str">
        <f t="shared" si="41"/>
        <v/>
      </c>
      <c r="G2659" s="87"/>
      <c r="H2659" s="88" t="str">
        <f>IF(بيانات!B2659&lt;&gt;"",بيانات!K2659,"")</f>
        <v/>
      </c>
      <c r="I2659" s="88" t="str">
        <f>IF(بيانات!B2659&lt;&gt;"",بيانات!P2659,"")</f>
        <v/>
      </c>
    </row>
    <row r="2660" spans="1:9" ht="21.75" customHeight="1">
      <c r="A2660" s="89" t="str">
        <f>IF(بيانات!B2660&lt;&gt;"",بيانات!A2660,"")</f>
        <v/>
      </c>
      <c r="B2660" s="90" t="str">
        <f>IF(بيانات!B2660&lt;&gt;"",بيانات!B2660,"")</f>
        <v/>
      </c>
      <c r="C2660" s="90" t="str">
        <f>IF(بيانات!B2660&lt;&gt;"",بيانات!C2660,"")</f>
        <v/>
      </c>
      <c r="D2660" s="91" t="str">
        <f>IF(بيانات!B2660&lt;&gt;"",بيانات!J2660,"")</f>
        <v/>
      </c>
      <c r="E2660" s="92"/>
      <c r="F2660" s="93" t="str">
        <f t="shared" si="41"/>
        <v/>
      </c>
      <c r="G2660" s="94"/>
      <c r="H2660" s="95" t="str">
        <f>IF(بيانات!B2660&lt;&gt;"",بيانات!K2660,"")</f>
        <v/>
      </c>
      <c r="I2660" s="95" t="str">
        <f>IF(بيانات!B2660&lt;&gt;"",بيانات!P2660,"")</f>
        <v/>
      </c>
    </row>
    <row r="2661" spans="1:9" ht="21.75" customHeight="1">
      <c r="A2661" s="82" t="str">
        <f>IF(بيانات!B2661&lt;&gt;"",بيانات!A2661,"")</f>
        <v/>
      </c>
      <c r="B2661" s="83" t="str">
        <f>IF(بيانات!B2661&lt;&gt;"",بيانات!B2661,"")</f>
        <v/>
      </c>
      <c r="C2661" s="83" t="str">
        <f>IF(بيانات!B2661&lt;&gt;"",بيانات!C2661,"")</f>
        <v/>
      </c>
      <c r="D2661" s="84" t="str">
        <f>IF(بيانات!B2661&lt;&gt;"",بيانات!J2661,"")</f>
        <v/>
      </c>
      <c r="E2661" s="85"/>
      <c r="F2661" s="86" t="str">
        <f t="shared" si="41"/>
        <v/>
      </c>
      <c r="G2661" s="87"/>
      <c r="H2661" s="88" t="str">
        <f>IF(بيانات!B2661&lt;&gt;"",بيانات!K2661,"")</f>
        <v/>
      </c>
      <c r="I2661" s="88" t="str">
        <f>IF(بيانات!B2661&lt;&gt;"",بيانات!P2661,"")</f>
        <v/>
      </c>
    </row>
    <row r="2662" spans="1:9" ht="21.75" customHeight="1">
      <c r="A2662" s="89" t="str">
        <f>IF(بيانات!B2662&lt;&gt;"",بيانات!A2662,"")</f>
        <v/>
      </c>
      <c r="B2662" s="90" t="str">
        <f>IF(بيانات!B2662&lt;&gt;"",بيانات!B2662,"")</f>
        <v/>
      </c>
      <c r="C2662" s="90" t="str">
        <f>IF(بيانات!B2662&lt;&gt;"",بيانات!C2662,"")</f>
        <v/>
      </c>
      <c r="D2662" s="91" t="str">
        <f>IF(بيانات!B2662&lt;&gt;"",بيانات!J2662,"")</f>
        <v/>
      </c>
      <c r="E2662" s="92"/>
      <c r="F2662" s="93" t="str">
        <f t="shared" si="41"/>
        <v/>
      </c>
      <c r="G2662" s="94"/>
      <c r="H2662" s="95" t="str">
        <f>IF(بيانات!B2662&lt;&gt;"",بيانات!K2662,"")</f>
        <v/>
      </c>
      <c r="I2662" s="95" t="str">
        <f>IF(بيانات!B2662&lt;&gt;"",بيانات!P2662,"")</f>
        <v/>
      </c>
    </row>
    <row r="2663" spans="1:9" ht="21.75" customHeight="1">
      <c r="A2663" s="82" t="str">
        <f>IF(بيانات!B2663&lt;&gt;"",بيانات!A2663,"")</f>
        <v/>
      </c>
      <c r="B2663" s="83" t="str">
        <f>IF(بيانات!B2663&lt;&gt;"",بيانات!B2663,"")</f>
        <v/>
      </c>
      <c r="C2663" s="83" t="str">
        <f>IF(بيانات!B2663&lt;&gt;"",بيانات!C2663,"")</f>
        <v/>
      </c>
      <c r="D2663" s="84" t="str">
        <f>IF(بيانات!B2663&lt;&gt;"",بيانات!J2663,"")</f>
        <v/>
      </c>
      <c r="E2663" s="85"/>
      <c r="F2663" s="86" t="str">
        <f t="shared" si="41"/>
        <v/>
      </c>
      <c r="G2663" s="87"/>
      <c r="H2663" s="88" t="str">
        <f>IF(بيانات!B2663&lt;&gt;"",بيانات!K2663,"")</f>
        <v/>
      </c>
      <c r="I2663" s="88" t="str">
        <f>IF(بيانات!B2663&lt;&gt;"",بيانات!P2663,"")</f>
        <v/>
      </c>
    </row>
    <row r="2664" spans="1:9" ht="21.75" customHeight="1">
      <c r="A2664" s="89" t="str">
        <f>IF(بيانات!B2664&lt;&gt;"",بيانات!A2664,"")</f>
        <v/>
      </c>
      <c r="B2664" s="90" t="str">
        <f>IF(بيانات!B2664&lt;&gt;"",بيانات!B2664,"")</f>
        <v/>
      </c>
      <c r="C2664" s="90" t="str">
        <f>IF(بيانات!B2664&lt;&gt;"",بيانات!C2664,"")</f>
        <v/>
      </c>
      <c r="D2664" s="91" t="str">
        <f>IF(بيانات!B2664&lt;&gt;"",بيانات!J2664,"")</f>
        <v/>
      </c>
      <c r="E2664" s="92"/>
      <c r="F2664" s="93" t="str">
        <f t="shared" si="41"/>
        <v/>
      </c>
      <c r="G2664" s="94"/>
      <c r="H2664" s="95" t="str">
        <f>IF(بيانات!B2664&lt;&gt;"",بيانات!K2664,"")</f>
        <v/>
      </c>
      <c r="I2664" s="95" t="str">
        <f>IF(بيانات!B2664&lt;&gt;"",بيانات!P2664,"")</f>
        <v/>
      </c>
    </row>
    <row r="2665" spans="1:9" ht="21.75" customHeight="1">
      <c r="A2665" s="82" t="str">
        <f>IF(بيانات!B2665&lt;&gt;"",بيانات!A2665,"")</f>
        <v/>
      </c>
      <c r="B2665" s="83" t="str">
        <f>IF(بيانات!B2665&lt;&gt;"",بيانات!B2665,"")</f>
        <v/>
      </c>
      <c r="C2665" s="83" t="str">
        <f>IF(بيانات!B2665&lt;&gt;"",بيانات!C2665,"")</f>
        <v/>
      </c>
      <c r="D2665" s="84" t="str">
        <f>IF(بيانات!B2665&lt;&gt;"",بيانات!J2665,"")</f>
        <v/>
      </c>
      <c r="E2665" s="85"/>
      <c r="F2665" s="86" t="str">
        <f t="shared" si="41"/>
        <v/>
      </c>
      <c r="G2665" s="87"/>
      <c r="H2665" s="88" t="str">
        <f>IF(بيانات!B2665&lt;&gt;"",بيانات!K2665,"")</f>
        <v/>
      </c>
      <c r="I2665" s="88" t="str">
        <f>IF(بيانات!B2665&lt;&gt;"",بيانات!P2665,"")</f>
        <v/>
      </c>
    </row>
    <row r="2666" spans="1:9" ht="21.75" customHeight="1">
      <c r="A2666" s="89" t="str">
        <f>IF(بيانات!B2666&lt;&gt;"",بيانات!A2666,"")</f>
        <v/>
      </c>
      <c r="B2666" s="90" t="str">
        <f>IF(بيانات!B2666&lt;&gt;"",بيانات!B2666,"")</f>
        <v/>
      </c>
      <c r="C2666" s="90" t="str">
        <f>IF(بيانات!B2666&lt;&gt;"",بيانات!C2666,"")</f>
        <v/>
      </c>
      <c r="D2666" s="91" t="str">
        <f>IF(بيانات!B2666&lt;&gt;"",بيانات!J2666,"")</f>
        <v/>
      </c>
      <c r="E2666" s="92"/>
      <c r="F2666" s="93" t="str">
        <f t="shared" si="41"/>
        <v/>
      </c>
      <c r="G2666" s="94"/>
      <c r="H2666" s="95" t="str">
        <f>IF(بيانات!B2666&lt;&gt;"",بيانات!K2666,"")</f>
        <v/>
      </c>
      <c r="I2666" s="95" t="str">
        <f>IF(بيانات!B2666&lt;&gt;"",بيانات!P2666,"")</f>
        <v/>
      </c>
    </row>
    <row r="2667" spans="1:9" ht="21.75" customHeight="1">
      <c r="A2667" s="82" t="str">
        <f>IF(بيانات!B2667&lt;&gt;"",بيانات!A2667,"")</f>
        <v/>
      </c>
      <c r="B2667" s="83" t="str">
        <f>IF(بيانات!B2667&lt;&gt;"",بيانات!B2667,"")</f>
        <v/>
      </c>
      <c r="C2667" s="83" t="str">
        <f>IF(بيانات!B2667&lt;&gt;"",بيانات!C2667,"")</f>
        <v/>
      </c>
      <c r="D2667" s="84" t="str">
        <f>IF(بيانات!B2667&lt;&gt;"",بيانات!J2667,"")</f>
        <v/>
      </c>
      <c r="E2667" s="85"/>
      <c r="F2667" s="86" t="str">
        <f t="shared" si="41"/>
        <v/>
      </c>
      <c r="G2667" s="87"/>
      <c r="H2667" s="88" t="str">
        <f>IF(بيانات!B2667&lt;&gt;"",بيانات!K2667,"")</f>
        <v/>
      </c>
      <c r="I2667" s="88" t="str">
        <f>IF(بيانات!B2667&lt;&gt;"",بيانات!P2667,"")</f>
        <v/>
      </c>
    </row>
    <row r="2668" spans="1:9" ht="21.75" customHeight="1">
      <c r="A2668" s="89" t="str">
        <f>IF(بيانات!B2668&lt;&gt;"",بيانات!A2668,"")</f>
        <v/>
      </c>
      <c r="B2668" s="90" t="str">
        <f>IF(بيانات!B2668&lt;&gt;"",بيانات!B2668,"")</f>
        <v/>
      </c>
      <c r="C2668" s="90" t="str">
        <f>IF(بيانات!B2668&lt;&gt;"",بيانات!C2668,"")</f>
        <v/>
      </c>
      <c r="D2668" s="91" t="str">
        <f>IF(بيانات!B2668&lt;&gt;"",بيانات!J2668,"")</f>
        <v/>
      </c>
      <c r="E2668" s="92"/>
      <c r="F2668" s="93" t="str">
        <f t="shared" si="41"/>
        <v/>
      </c>
      <c r="G2668" s="94"/>
      <c r="H2668" s="95" t="str">
        <f>IF(بيانات!B2668&lt;&gt;"",بيانات!K2668,"")</f>
        <v/>
      </c>
      <c r="I2668" s="95" t="str">
        <f>IF(بيانات!B2668&lt;&gt;"",بيانات!P2668,"")</f>
        <v/>
      </c>
    </row>
    <row r="2669" spans="1:9" ht="21.75" customHeight="1">
      <c r="A2669" s="82" t="str">
        <f>IF(بيانات!B2669&lt;&gt;"",بيانات!A2669,"")</f>
        <v/>
      </c>
      <c r="B2669" s="83" t="str">
        <f>IF(بيانات!B2669&lt;&gt;"",بيانات!B2669,"")</f>
        <v/>
      </c>
      <c r="C2669" s="83" t="str">
        <f>IF(بيانات!B2669&lt;&gt;"",بيانات!C2669,"")</f>
        <v/>
      </c>
      <c r="D2669" s="84" t="str">
        <f>IF(بيانات!B2669&lt;&gt;"",بيانات!J2669,"")</f>
        <v/>
      </c>
      <c r="E2669" s="85"/>
      <c r="F2669" s="86" t="str">
        <f t="shared" si="41"/>
        <v/>
      </c>
      <c r="G2669" s="87"/>
      <c r="H2669" s="88" t="str">
        <f>IF(بيانات!B2669&lt;&gt;"",بيانات!K2669,"")</f>
        <v/>
      </c>
      <c r="I2669" s="88" t="str">
        <f>IF(بيانات!B2669&lt;&gt;"",بيانات!P2669,"")</f>
        <v/>
      </c>
    </row>
    <row r="2670" spans="1:9" ht="21.75" customHeight="1">
      <c r="A2670" s="89" t="str">
        <f>IF(بيانات!B2670&lt;&gt;"",بيانات!A2670,"")</f>
        <v/>
      </c>
      <c r="B2670" s="90" t="str">
        <f>IF(بيانات!B2670&lt;&gt;"",بيانات!B2670,"")</f>
        <v/>
      </c>
      <c r="C2670" s="90" t="str">
        <f>IF(بيانات!B2670&lt;&gt;"",بيانات!C2670,"")</f>
        <v/>
      </c>
      <c r="D2670" s="91" t="str">
        <f>IF(بيانات!B2670&lt;&gt;"",بيانات!J2670,"")</f>
        <v/>
      </c>
      <c r="E2670" s="92"/>
      <c r="F2670" s="93" t="str">
        <f t="shared" si="41"/>
        <v/>
      </c>
      <c r="G2670" s="94"/>
      <c r="H2670" s="95" t="str">
        <f>IF(بيانات!B2670&lt;&gt;"",بيانات!K2670,"")</f>
        <v/>
      </c>
      <c r="I2670" s="95" t="str">
        <f>IF(بيانات!B2670&lt;&gt;"",بيانات!P2670,"")</f>
        <v/>
      </c>
    </row>
    <row r="2671" spans="1:9" ht="21.75" customHeight="1">
      <c r="A2671" s="82" t="str">
        <f>IF(بيانات!B2671&lt;&gt;"",بيانات!A2671,"")</f>
        <v/>
      </c>
      <c r="B2671" s="83" t="str">
        <f>IF(بيانات!B2671&lt;&gt;"",بيانات!B2671,"")</f>
        <v/>
      </c>
      <c r="C2671" s="83" t="str">
        <f>IF(بيانات!B2671&lt;&gt;"",بيانات!C2671,"")</f>
        <v/>
      </c>
      <c r="D2671" s="84" t="str">
        <f>IF(بيانات!B2671&lt;&gt;"",بيانات!J2671,"")</f>
        <v/>
      </c>
      <c r="E2671" s="85"/>
      <c r="F2671" s="86" t="str">
        <f t="shared" si="41"/>
        <v/>
      </c>
      <c r="G2671" s="87"/>
      <c r="H2671" s="88" t="str">
        <f>IF(بيانات!B2671&lt;&gt;"",بيانات!K2671,"")</f>
        <v/>
      </c>
      <c r="I2671" s="88" t="str">
        <f>IF(بيانات!B2671&lt;&gt;"",بيانات!P2671,"")</f>
        <v/>
      </c>
    </row>
    <row r="2672" spans="1:9" ht="21.75" customHeight="1">
      <c r="A2672" s="89" t="str">
        <f>IF(بيانات!B2672&lt;&gt;"",بيانات!A2672,"")</f>
        <v/>
      </c>
      <c r="B2672" s="90" t="str">
        <f>IF(بيانات!B2672&lt;&gt;"",بيانات!B2672,"")</f>
        <v/>
      </c>
      <c r="C2672" s="90" t="str">
        <f>IF(بيانات!B2672&lt;&gt;"",بيانات!C2672,"")</f>
        <v/>
      </c>
      <c r="D2672" s="91" t="str">
        <f>IF(بيانات!B2672&lt;&gt;"",بيانات!J2672,"")</f>
        <v/>
      </c>
      <c r="E2672" s="92"/>
      <c r="F2672" s="93" t="str">
        <f t="shared" si="41"/>
        <v/>
      </c>
      <c r="G2672" s="94"/>
      <c r="H2672" s="95" t="str">
        <f>IF(بيانات!B2672&lt;&gt;"",بيانات!K2672,"")</f>
        <v/>
      </c>
      <c r="I2672" s="95" t="str">
        <f>IF(بيانات!B2672&lt;&gt;"",بيانات!P2672,"")</f>
        <v/>
      </c>
    </row>
    <row r="2673" spans="1:9" ht="21.75" customHeight="1">
      <c r="A2673" s="82" t="str">
        <f>IF(بيانات!B2673&lt;&gt;"",بيانات!A2673,"")</f>
        <v/>
      </c>
      <c r="B2673" s="83" t="str">
        <f>IF(بيانات!B2673&lt;&gt;"",بيانات!B2673,"")</f>
        <v/>
      </c>
      <c r="C2673" s="83" t="str">
        <f>IF(بيانات!B2673&lt;&gt;"",بيانات!C2673,"")</f>
        <v/>
      </c>
      <c r="D2673" s="84" t="str">
        <f>IF(بيانات!B2673&lt;&gt;"",بيانات!J2673,"")</f>
        <v/>
      </c>
      <c r="E2673" s="85"/>
      <c r="F2673" s="86" t="str">
        <f t="shared" si="41"/>
        <v/>
      </c>
      <c r="G2673" s="87"/>
      <c r="H2673" s="88" t="str">
        <f>IF(بيانات!B2673&lt;&gt;"",بيانات!K2673,"")</f>
        <v/>
      </c>
      <c r="I2673" s="88" t="str">
        <f>IF(بيانات!B2673&lt;&gt;"",بيانات!P2673,"")</f>
        <v/>
      </c>
    </row>
    <row r="2674" spans="1:9" ht="21.75" customHeight="1">
      <c r="A2674" s="89" t="str">
        <f>IF(بيانات!B2674&lt;&gt;"",بيانات!A2674,"")</f>
        <v/>
      </c>
      <c r="B2674" s="90" t="str">
        <f>IF(بيانات!B2674&lt;&gt;"",بيانات!B2674,"")</f>
        <v/>
      </c>
      <c r="C2674" s="90" t="str">
        <f>IF(بيانات!B2674&lt;&gt;"",بيانات!C2674,"")</f>
        <v/>
      </c>
      <c r="D2674" s="91" t="str">
        <f>IF(بيانات!B2674&lt;&gt;"",بيانات!J2674,"")</f>
        <v/>
      </c>
      <c r="E2674" s="92"/>
      <c r="F2674" s="93" t="str">
        <f t="shared" si="41"/>
        <v/>
      </c>
      <c r="G2674" s="94"/>
      <c r="H2674" s="95" t="str">
        <f>IF(بيانات!B2674&lt;&gt;"",بيانات!K2674,"")</f>
        <v/>
      </c>
      <c r="I2674" s="95" t="str">
        <f>IF(بيانات!B2674&lt;&gt;"",بيانات!P2674,"")</f>
        <v/>
      </c>
    </row>
    <row r="2675" spans="1:9" ht="21.75" customHeight="1">
      <c r="A2675" s="82" t="str">
        <f>IF(بيانات!B2675&lt;&gt;"",بيانات!A2675,"")</f>
        <v/>
      </c>
      <c r="B2675" s="83" t="str">
        <f>IF(بيانات!B2675&lt;&gt;"",بيانات!B2675,"")</f>
        <v/>
      </c>
      <c r="C2675" s="83" t="str">
        <f>IF(بيانات!B2675&lt;&gt;"",بيانات!C2675,"")</f>
        <v/>
      </c>
      <c r="D2675" s="84" t="str">
        <f>IF(بيانات!B2675&lt;&gt;"",بيانات!J2675,"")</f>
        <v/>
      </c>
      <c r="E2675" s="85"/>
      <c r="F2675" s="86" t="str">
        <f t="shared" si="41"/>
        <v/>
      </c>
      <c r="G2675" s="87"/>
      <c r="H2675" s="88" t="str">
        <f>IF(بيانات!B2675&lt;&gt;"",بيانات!K2675,"")</f>
        <v/>
      </c>
      <c r="I2675" s="88" t="str">
        <f>IF(بيانات!B2675&lt;&gt;"",بيانات!P2675,"")</f>
        <v/>
      </c>
    </row>
    <row r="2676" spans="1:9" ht="21.75" customHeight="1">
      <c r="A2676" s="89" t="str">
        <f>IF(بيانات!B2676&lt;&gt;"",بيانات!A2676,"")</f>
        <v/>
      </c>
      <c r="B2676" s="90" t="str">
        <f>IF(بيانات!B2676&lt;&gt;"",بيانات!B2676,"")</f>
        <v/>
      </c>
      <c r="C2676" s="90" t="str">
        <f>IF(بيانات!B2676&lt;&gt;"",بيانات!C2676,"")</f>
        <v/>
      </c>
      <c r="D2676" s="91" t="str">
        <f>IF(بيانات!B2676&lt;&gt;"",بيانات!J2676,"")</f>
        <v/>
      </c>
      <c r="E2676" s="92"/>
      <c r="F2676" s="93" t="str">
        <f t="shared" si="41"/>
        <v/>
      </c>
      <c r="G2676" s="94"/>
      <c r="H2676" s="95" t="str">
        <f>IF(بيانات!B2676&lt;&gt;"",بيانات!K2676,"")</f>
        <v/>
      </c>
      <c r="I2676" s="95" t="str">
        <f>IF(بيانات!B2676&lt;&gt;"",بيانات!P2676,"")</f>
        <v/>
      </c>
    </row>
    <row r="2677" spans="1:9" ht="21.75" customHeight="1">
      <c r="A2677" s="82" t="str">
        <f>IF(بيانات!B2677&lt;&gt;"",بيانات!A2677,"")</f>
        <v/>
      </c>
      <c r="B2677" s="83" t="str">
        <f>IF(بيانات!B2677&lt;&gt;"",بيانات!B2677,"")</f>
        <v/>
      </c>
      <c r="C2677" s="83" t="str">
        <f>IF(بيانات!B2677&lt;&gt;"",بيانات!C2677,"")</f>
        <v/>
      </c>
      <c r="D2677" s="84" t="str">
        <f>IF(بيانات!B2677&lt;&gt;"",بيانات!J2677,"")</f>
        <v/>
      </c>
      <c r="E2677" s="85"/>
      <c r="F2677" s="86" t="str">
        <f t="shared" si="41"/>
        <v/>
      </c>
      <c r="G2677" s="87"/>
      <c r="H2677" s="88" t="str">
        <f>IF(بيانات!B2677&lt;&gt;"",بيانات!K2677,"")</f>
        <v/>
      </c>
      <c r="I2677" s="88" t="str">
        <f>IF(بيانات!B2677&lt;&gt;"",بيانات!P2677,"")</f>
        <v/>
      </c>
    </row>
    <row r="2678" spans="1:9" ht="21.75" customHeight="1">
      <c r="A2678" s="89" t="str">
        <f>IF(بيانات!B2678&lt;&gt;"",بيانات!A2678,"")</f>
        <v/>
      </c>
      <c r="B2678" s="90" t="str">
        <f>IF(بيانات!B2678&lt;&gt;"",بيانات!B2678,"")</f>
        <v/>
      </c>
      <c r="C2678" s="90" t="str">
        <f>IF(بيانات!B2678&lt;&gt;"",بيانات!C2678,"")</f>
        <v/>
      </c>
      <c r="D2678" s="91" t="str">
        <f>IF(بيانات!B2678&lt;&gt;"",بيانات!J2678,"")</f>
        <v/>
      </c>
      <c r="E2678" s="92"/>
      <c r="F2678" s="93" t="str">
        <f t="shared" si="41"/>
        <v/>
      </c>
      <c r="G2678" s="94"/>
      <c r="H2678" s="95" t="str">
        <f>IF(بيانات!B2678&lt;&gt;"",بيانات!K2678,"")</f>
        <v/>
      </c>
      <c r="I2678" s="95" t="str">
        <f>IF(بيانات!B2678&lt;&gt;"",بيانات!P2678,"")</f>
        <v/>
      </c>
    </row>
    <row r="2679" spans="1:9" ht="21.75" customHeight="1">
      <c r="A2679" s="82" t="str">
        <f>IF(بيانات!B2679&lt;&gt;"",بيانات!A2679,"")</f>
        <v/>
      </c>
      <c r="B2679" s="83" t="str">
        <f>IF(بيانات!B2679&lt;&gt;"",بيانات!B2679,"")</f>
        <v/>
      </c>
      <c r="C2679" s="83" t="str">
        <f>IF(بيانات!B2679&lt;&gt;"",بيانات!C2679,"")</f>
        <v/>
      </c>
      <c r="D2679" s="84" t="str">
        <f>IF(بيانات!B2679&lt;&gt;"",بيانات!J2679,"")</f>
        <v/>
      </c>
      <c r="E2679" s="85"/>
      <c r="F2679" s="86" t="str">
        <f t="shared" si="41"/>
        <v/>
      </c>
      <c r="G2679" s="87"/>
      <c r="H2679" s="88" t="str">
        <f>IF(بيانات!B2679&lt;&gt;"",بيانات!K2679,"")</f>
        <v/>
      </c>
      <c r="I2679" s="88" t="str">
        <f>IF(بيانات!B2679&lt;&gt;"",بيانات!P2679,"")</f>
        <v/>
      </c>
    </row>
    <row r="2680" spans="1:9" ht="21.75" customHeight="1">
      <c r="A2680" s="89" t="str">
        <f>IF(بيانات!B2680&lt;&gt;"",بيانات!A2680,"")</f>
        <v/>
      </c>
      <c r="B2680" s="90" t="str">
        <f>IF(بيانات!B2680&lt;&gt;"",بيانات!B2680,"")</f>
        <v/>
      </c>
      <c r="C2680" s="90" t="str">
        <f>IF(بيانات!B2680&lt;&gt;"",بيانات!C2680,"")</f>
        <v/>
      </c>
      <c r="D2680" s="91" t="str">
        <f>IF(بيانات!B2680&lt;&gt;"",بيانات!J2680,"")</f>
        <v/>
      </c>
      <c r="E2680" s="92"/>
      <c r="F2680" s="93" t="str">
        <f t="shared" si="41"/>
        <v/>
      </c>
      <c r="G2680" s="94"/>
      <c r="H2680" s="95" t="str">
        <f>IF(بيانات!B2680&lt;&gt;"",بيانات!K2680,"")</f>
        <v/>
      </c>
      <c r="I2680" s="95" t="str">
        <f>IF(بيانات!B2680&lt;&gt;"",بيانات!P2680,"")</f>
        <v/>
      </c>
    </row>
    <row r="2681" spans="1:9" ht="21.75" customHeight="1">
      <c r="A2681" s="82" t="str">
        <f>IF(بيانات!B2681&lt;&gt;"",بيانات!A2681,"")</f>
        <v/>
      </c>
      <c r="B2681" s="83" t="str">
        <f>IF(بيانات!B2681&lt;&gt;"",بيانات!B2681,"")</f>
        <v/>
      </c>
      <c r="C2681" s="83" t="str">
        <f>IF(بيانات!B2681&lt;&gt;"",بيانات!C2681,"")</f>
        <v/>
      </c>
      <c r="D2681" s="84" t="str">
        <f>IF(بيانات!B2681&lt;&gt;"",بيانات!J2681,"")</f>
        <v/>
      </c>
      <c r="E2681" s="85"/>
      <c r="F2681" s="86" t="str">
        <f t="shared" si="41"/>
        <v/>
      </c>
      <c r="G2681" s="87"/>
      <c r="H2681" s="88" t="str">
        <f>IF(بيانات!B2681&lt;&gt;"",بيانات!K2681,"")</f>
        <v/>
      </c>
      <c r="I2681" s="88" t="str">
        <f>IF(بيانات!B2681&lt;&gt;"",بيانات!P2681,"")</f>
        <v/>
      </c>
    </row>
    <row r="2682" spans="1:9" ht="21.75" customHeight="1">
      <c r="A2682" s="89" t="str">
        <f>IF(بيانات!B2682&lt;&gt;"",بيانات!A2682,"")</f>
        <v/>
      </c>
      <c r="B2682" s="90" t="str">
        <f>IF(بيانات!B2682&lt;&gt;"",بيانات!B2682,"")</f>
        <v/>
      </c>
      <c r="C2682" s="90" t="str">
        <f>IF(بيانات!B2682&lt;&gt;"",بيانات!C2682,"")</f>
        <v/>
      </c>
      <c r="D2682" s="91" t="str">
        <f>IF(بيانات!B2682&lt;&gt;"",بيانات!J2682,"")</f>
        <v/>
      </c>
      <c r="E2682" s="92"/>
      <c r="F2682" s="93" t="str">
        <f t="shared" si="41"/>
        <v/>
      </c>
      <c r="G2682" s="94"/>
      <c r="H2682" s="95" t="str">
        <f>IF(بيانات!B2682&lt;&gt;"",بيانات!K2682,"")</f>
        <v/>
      </c>
      <c r="I2682" s="95" t="str">
        <f>IF(بيانات!B2682&lt;&gt;"",بيانات!P2682,"")</f>
        <v/>
      </c>
    </row>
    <row r="2683" spans="1:9" ht="21.75" customHeight="1">
      <c r="A2683" s="82" t="str">
        <f>IF(بيانات!B2683&lt;&gt;"",بيانات!A2683,"")</f>
        <v/>
      </c>
      <c r="B2683" s="83" t="str">
        <f>IF(بيانات!B2683&lt;&gt;"",بيانات!B2683,"")</f>
        <v/>
      </c>
      <c r="C2683" s="83" t="str">
        <f>IF(بيانات!B2683&lt;&gt;"",بيانات!C2683,"")</f>
        <v/>
      </c>
      <c r="D2683" s="84" t="str">
        <f>IF(بيانات!B2683&lt;&gt;"",بيانات!J2683,"")</f>
        <v/>
      </c>
      <c r="E2683" s="85"/>
      <c r="F2683" s="86" t="str">
        <f t="shared" si="41"/>
        <v/>
      </c>
      <c r="G2683" s="87"/>
      <c r="H2683" s="88" t="str">
        <f>IF(بيانات!B2683&lt;&gt;"",بيانات!K2683,"")</f>
        <v/>
      </c>
      <c r="I2683" s="88" t="str">
        <f>IF(بيانات!B2683&lt;&gt;"",بيانات!P2683,"")</f>
        <v/>
      </c>
    </row>
    <row r="2684" spans="1:9" ht="21.75" customHeight="1">
      <c r="A2684" s="89" t="str">
        <f>IF(بيانات!B2684&lt;&gt;"",بيانات!A2684,"")</f>
        <v/>
      </c>
      <c r="B2684" s="90" t="str">
        <f>IF(بيانات!B2684&lt;&gt;"",بيانات!B2684,"")</f>
        <v/>
      </c>
      <c r="C2684" s="90" t="str">
        <f>IF(بيانات!B2684&lt;&gt;"",بيانات!C2684,"")</f>
        <v/>
      </c>
      <c r="D2684" s="91" t="str">
        <f>IF(بيانات!B2684&lt;&gt;"",بيانات!J2684,"")</f>
        <v/>
      </c>
      <c r="E2684" s="92"/>
      <c r="F2684" s="93" t="str">
        <f t="shared" si="41"/>
        <v/>
      </c>
      <c r="G2684" s="94"/>
      <c r="H2684" s="95" t="str">
        <f>IF(بيانات!B2684&lt;&gt;"",بيانات!K2684,"")</f>
        <v/>
      </c>
      <c r="I2684" s="95" t="str">
        <f>IF(بيانات!B2684&lt;&gt;"",بيانات!P2684,"")</f>
        <v/>
      </c>
    </row>
    <row r="2685" spans="1:9" ht="21.75" customHeight="1">
      <c r="A2685" s="82" t="str">
        <f>IF(بيانات!B2685&lt;&gt;"",بيانات!A2685,"")</f>
        <v/>
      </c>
      <c r="B2685" s="83" t="str">
        <f>IF(بيانات!B2685&lt;&gt;"",بيانات!B2685,"")</f>
        <v/>
      </c>
      <c r="C2685" s="83" t="str">
        <f>IF(بيانات!B2685&lt;&gt;"",بيانات!C2685,"")</f>
        <v/>
      </c>
      <c r="D2685" s="84" t="str">
        <f>IF(بيانات!B2685&lt;&gt;"",بيانات!J2685,"")</f>
        <v/>
      </c>
      <c r="E2685" s="85"/>
      <c r="F2685" s="86" t="str">
        <f t="shared" si="41"/>
        <v/>
      </c>
      <c r="G2685" s="87"/>
      <c r="H2685" s="88" t="str">
        <f>IF(بيانات!B2685&lt;&gt;"",بيانات!K2685,"")</f>
        <v/>
      </c>
      <c r="I2685" s="88" t="str">
        <f>IF(بيانات!B2685&lt;&gt;"",بيانات!P2685,"")</f>
        <v/>
      </c>
    </row>
    <row r="2686" spans="1:9" ht="21.75" customHeight="1">
      <c r="A2686" s="89" t="str">
        <f>IF(بيانات!B2686&lt;&gt;"",بيانات!A2686,"")</f>
        <v/>
      </c>
      <c r="B2686" s="90" t="str">
        <f>IF(بيانات!B2686&lt;&gt;"",بيانات!B2686,"")</f>
        <v/>
      </c>
      <c r="C2686" s="90" t="str">
        <f>IF(بيانات!B2686&lt;&gt;"",بيانات!C2686,"")</f>
        <v/>
      </c>
      <c r="D2686" s="91" t="str">
        <f>IF(بيانات!B2686&lt;&gt;"",بيانات!J2686,"")</f>
        <v/>
      </c>
      <c r="E2686" s="92"/>
      <c r="F2686" s="93" t="str">
        <f t="shared" si="41"/>
        <v/>
      </c>
      <c r="G2686" s="94"/>
      <c r="H2686" s="95" t="str">
        <f>IF(بيانات!B2686&lt;&gt;"",بيانات!K2686,"")</f>
        <v/>
      </c>
      <c r="I2686" s="95" t="str">
        <f>IF(بيانات!B2686&lt;&gt;"",بيانات!P2686,"")</f>
        <v/>
      </c>
    </row>
    <row r="2687" spans="1:9" ht="21.75" customHeight="1">
      <c r="A2687" s="82" t="str">
        <f>IF(بيانات!B2687&lt;&gt;"",بيانات!A2687,"")</f>
        <v/>
      </c>
      <c r="B2687" s="83" t="str">
        <f>IF(بيانات!B2687&lt;&gt;"",بيانات!B2687,"")</f>
        <v/>
      </c>
      <c r="C2687" s="83" t="str">
        <f>IF(بيانات!B2687&lt;&gt;"",بيانات!C2687,"")</f>
        <v/>
      </c>
      <c r="D2687" s="84" t="str">
        <f>IF(بيانات!B2687&lt;&gt;"",بيانات!J2687,"")</f>
        <v/>
      </c>
      <c r="E2687" s="85"/>
      <c r="F2687" s="86" t="str">
        <f t="shared" si="41"/>
        <v/>
      </c>
      <c r="G2687" s="87"/>
      <c r="H2687" s="88" t="str">
        <f>IF(بيانات!B2687&lt;&gt;"",بيانات!K2687,"")</f>
        <v/>
      </c>
      <c r="I2687" s="88" t="str">
        <f>IF(بيانات!B2687&lt;&gt;"",بيانات!P2687,"")</f>
        <v/>
      </c>
    </row>
    <row r="2688" spans="1:9" ht="21.75" customHeight="1">
      <c r="A2688" s="89" t="str">
        <f>IF(بيانات!B2688&lt;&gt;"",بيانات!A2688,"")</f>
        <v/>
      </c>
      <c r="B2688" s="90" t="str">
        <f>IF(بيانات!B2688&lt;&gt;"",بيانات!B2688,"")</f>
        <v/>
      </c>
      <c r="C2688" s="90" t="str">
        <f>IF(بيانات!B2688&lt;&gt;"",بيانات!C2688,"")</f>
        <v/>
      </c>
      <c r="D2688" s="91" t="str">
        <f>IF(بيانات!B2688&lt;&gt;"",بيانات!J2688,"")</f>
        <v/>
      </c>
      <c r="E2688" s="92"/>
      <c r="F2688" s="93" t="str">
        <f t="shared" si="41"/>
        <v/>
      </c>
      <c r="G2688" s="94"/>
      <c r="H2688" s="95" t="str">
        <f>IF(بيانات!B2688&lt;&gt;"",بيانات!K2688,"")</f>
        <v/>
      </c>
      <c r="I2688" s="95" t="str">
        <f>IF(بيانات!B2688&lt;&gt;"",بيانات!P2688,"")</f>
        <v/>
      </c>
    </row>
    <row r="2689" spans="1:9" ht="21.75" customHeight="1">
      <c r="A2689" s="82" t="str">
        <f>IF(بيانات!B2689&lt;&gt;"",بيانات!A2689,"")</f>
        <v/>
      </c>
      <c r="B2689" s="83" t="str">
        <f>IF(بيانات!B2689&lt;&gt;"",بيانات!B2689,"")</f>
        <v/>
      </c>
      <c r="C2689" s="83" t="str">
        <f>IF(بيانات!B2689&lt;&gt;"",بيانات!C2689,"")</f>
        <v/>
      </c>
      <c r="D2689" s="84" t="str">
        <f>IF(بيانات!B2689&lt;&gt;"",بيانات!J2689,"")</f>
        <v/>
      </c>
      <c r="E2689" s="85"/>
      <c r="F2689" s="86" t="str">
        <f t="shared" si="41"/>
        <v/>
      </c>
      <c r="G2689" s="87"/>
      <c r="H2689" s="88" t="str">
        <f>IF(بيانات!B2689&lt;&gt;"",بيانات!K2689,"")</f>
        <v/>
      </c>
      <c r="I2689" s="88" t="str">
        <f>IF(بيانات!B2689&lt;&gt;"",بيانات!P2689,"")</f>
        <v/>
      </c>
    </row>
    <row r="2690" spans="1:9" ht="21.75" customHeight="1">
      <c r="A2690" s="89" t="str">
        <f>IF(بيانات!B2690&lt;&gt;"",بيانات!A2690,"")</f>
        <v/>
      </c>
      <c r="B2690" s="90" t="str">
        <f>IF(بيانات!B2690&lt;&gt;"",بيانات!B2690,"")</f>
        <v/>
      </c>
      <c r="C2690" s="90" t="str">
        <f>IF(بيانات!B2690&lt;&gt;"",بيانات!C2690,"")</f>
        <v/>
      </c>
      <c r="D2690" s="91" t="str">
        <f>IF(بيانات!B2690&lt;&gt;"",بيانات!J2690,"")</f>
        <v/>
      </c>
      <c r="E2690" s="92"/>
      <c r="F2690" s="93" t="str">
        <f t="shared" si="41"/>
        <v/>
      </c>
      <c r="G2690" s="94"/>
      <c r="H2690" s="95" t="str">
        <f>IF(بيانات!B2690&lt;&gt;"",بيانات!K2690,"")</f>
        <v/>
      </c>
      <c r="I2690" s="95" t="str">
        <f>IF(بيانات!B2690&lt;&gt;"",بيانات!P2690,"")</f>
        <v/>
      </c>
    </row>
    <row r="2691" spans="1:9" ht="21.75" customHeight="1">
      <c r="A2691" s="82" t="str">
        <f>IF(بيانات!B2691&lt;&gt;"",بيانات!A2691,"")</f>
        <v/>
      </c>
      <c r="B2691" s="83" t="str">
        <f>IF(بيانات!B2691&lt;&gt;"",بيانات!B2691,"")</f>
        <v/>
      </c>
      <c r="C2691" s="83" t="str">
        <f>IF(بيانات!B2691&lt;&gt;"",بيانات!C2691,"")</f>
        <v/>
      </c>
      <c r="D2691" s="84" t="str">
        <f>IF(بيانات!B2691&lt;&gt;"",بيانات!J2691,"")</f>
        <v/>
      </c>
      <c r="E2691" s="85"/>
      <c r="F2691" s="86" t="str">
        <f t="shared" ref="F2691:F2754" si="42">IF(E2691="","",E2691+30)</f>
        <v/>
      </c>
      <c r="G2691" s="87"/>
      <c r="H2691" s="88" t="str">
        <f>IF(بيانات!B2691&lt;&gt;"",بيانات!K2691,"")</f>
        <v/>
      </c>
      <c r="I2691" s="88" t="str">
        <f>IF(بيانات!B2691&lt;&gt;"",بيانات!P2691,"")</f>
        <v/>
      </c>
    </row>
    <row r="2692" spans="1:9" ht="21.75" customHeight="1">
      <c r="A2692" s="89" t="str">
        <f>IF(بيانات!B2692&lt;&gt;"",بيانات!A2692,"")</f>
        <v/>
      </c>
      <c r="B2692" s="90" t="str">
        <f>IF(بيانات!B2692&lt;&gt;"",بيانات!B2692,"")</f>
        <v/>
      </c>
      <c r="C2692" s="90" t="str">
        <f>IF(بيانات!B2692&lt;&gt;"",بيانات!C2692,"")</f>
        <v/>
      </c>
      <c r="D2692" s="91" t="str">
        <f>IF(بيانات!B2692&lt;&gt;"",بيانات!J2692,"")</f>
        <v/>
      </c>
      <c r="E2692" s="92"/>
      <c r="F2692" s="93" t="str">
        <f t="shared" si="42"/>
        <v/>
      </c>
      <c r="G2692" s="94"/>
      <c r="H2692" s="95" t="str">
        <f>IF(بيانات!B2692&lt;&gt;"",بيانات!K2692,"")</f>
        <v/>
      </c>
      <c r="I2692" s="95" t="str">
        <f>IF(بيانات!B2692&lt;&gt;"",بيانات!P2692,"")</f>
        <v/>
      </c>
    </row>
    <row r="2693" spans="1:9" ht="21.75" customHeight="1">
      <c r="A2693" s="82" t="str">
        <f>IF(بيانات!B2693&lt;&gt;"",بيانات!A2693,"")</f>
        <v/>
      </c>
      <c r="B2693" s="83" t="str">
        <f>IF(بيانات!B2693&lt;&gt;"",بيانات!B2693,"")</f>
        <v/>
      </c>
      <c r="C2693" s="83" t="str">
        <f>IF(بيانات!B2693&lt;&gt;"",بيانات!C2693,"")</f>
        <v/>
      </c>
      <c r="D2693" s="84" t="str">
        <f>IF(بيانات!B2693&lt;&gt;"",بيانات!J2693,"")</f>
        <v/>
      </c>
      <c r="E2693" s="85"/>
      <c r="F2693" s="86" t="str">
        <f t="shared" si="42"/>
        <v/>
      </c>
      <c r="G2693" s="87"/>
      <c r="H2693" s="88" t="str">
        <f>IF(بيانات!B2693&lt;&gt;"",بيانات!K2693,"")</f>
        <v/>
      </c>
      <c r="I2693" s="88" t="str">
        <f>IF(بيانات!B2693&lt;&gt;"",بيانات!P2693,"")</f>
        <v/>
      </c>
    </row>
    <row r="2694" spans="1:9" ht="21.75" customHeight="1">
      <c r="A2694" s="89" t="str">
        <f>IF(بيانات!B2694&lt;&gt;"",بيانات!A2694,"")</f>
        <v/>
      </c>
      <c r="B2694" s="90" t="str">
        <f>IF(بيانات!B2694&lt;&gt;"",بيانات!B2694,"")</f>
        <v/>
      </c>
      <c r="C2694" s="90" t="str">
        <f>IF(بيانات!B2694&lt;&gt;"",بيانات!C2694,"")</f>
        <v/>
      </c>
      <c r="D2694" s="91" t="str">
        <f>IF(بيانات!B2694&lt;&gt;"",بيانات!J2694,"")</f>
        <v/>
      </c>
      <c r="E2694" s="92"/>
      <c r="F2694" s="93" t="str">
        <f t="shared" si="42"/>
        <v/>
      </c>
      <c r="G2694" s="94"/>
      <c r="H2694" s="95" t="str">
        <f>IF(بيانات!B2694&lt;&gt;"",بيانات!K2694,"")</f>
        <v/>
      </c>
      <c r="I2694" s="95" t="str">
        <f>IF(بيانات!B2694&lt;&gt;"",بيانات!P2694,"")</f>
        <v/>
      </c>
    </row>
    <row r="2695" spans="1:9" ht="21.75" customHeight="1">
      <c r="A2695" s="82" t="str">
        <f>IF(بيانات!B2695&lt;&gt;"",بيانات!A2695,"")</f>
        <v/>
      </c>
      <c r="B2695" s="83" t="str">
        <f>IF(بيانات!B2695&lt;&gt;"",بيانات!B2695,"")</f>
        <v/>
      </c>
      <c r="C2695" s="83" t="str">
        <f>IF(بيانات!B2695&lt;&gt;"",بيانات!C2695,"")</f>
        <v/>
      </c>
      <c r="D2695" s="84" t="str">
        <f>IF(بيانات!B2695&lt;&gt;"",بيانات!J2695,"")</f>
        <v/>
      </c>
      <c r="E2695" s="85"/>
      <c r="F2695" s="86" t="str">
        <f t="shared" si="42"/>
        <v/>
      </c>
      <c r="G2695" s="87"/>
      <c r="H2695" s="88" t="str">
        <f>IF(بيانات!B2695&lt;&gt;"",بيانات!K2695,"")</f>
        <v/>
      </c>
      <c r="I2695" s="88" t="str">
        <f>IF(بيانات!B2695&lt;&gt;"",بيانات!P2695,"")</f>
        <v/>
      </c>
    </row>
    <row r="2696" spans="1:9" ht="21.75" customHeight="1">
      <c r="A2696" s="89" t="str">
        <f>IF(بيانات!B2696&lt;&gt;"",بيانات!A2696,"")</f>
        <v/>
      </c>
      <c r="B2696" s="90" t="str">
        <f>IF(بيانات!B2696&lt;&gt;"",بيانات!B2696,"")</f>
        <v/>
      </c>
      <c r="C2696" s="90" t="str">
        <f>IF(بيانات!B2696&lt;&gt;"",بيانات!C2696,"")</f>
        <v/>
      </c>
      <c r="D2696" s="91" t="str">
        <f>IF(بيانات!B2696&lt;&gt;"",بيانات!J2696,"")</f>
        <v/>
      </c>
      <c r="E2696" s="92"/>
      <c r="F2696" s="93" t="str">
        <f t="shared" si="42"/>
        <v/>
      </c>
      <c r="G2696" s="94"/>
      <c r="H2696" s="95" t="str">
        <f>IF(بيانات!B2696&lt;&gt;"",بيانات!K2696,"")</f>
        <v/>
      </c>
      <c r="I2696" s="95" t="str">
        <f>IF(بيانات!B2696&lt;&gt;"",بيانات!P2696,"")</f>
        <v/>
      </c>
    </row>
    <row r="2697" spans="1:9" ht="21.75" customHeight="1">
      <c r="A2697" s="82" t="str">
        <f>IF(بيانات!B2697&lt;&gt;"",بيانات!A2697,"")</f>
        <v/>
      </c>
      <c r="B2697" s="83" t="str">
        <f>IF(بيانات!B2697&lt;&gt;"",بيانات!B2697,"")</f>
        <v/>
      </c>
      <c r="C2697" s="83" t="str">
        <f>IF(بيانات!B2697&lt;&gt;"",بيانات!C2697,"")</f>
        <v/>
      </c>
      <c r="D2697" s="84" t="str">
        <f>IF(بيانات!B2697&lt;&gt;"",بيانات!J2697,"")</f>
        <v/>
      </c>
      <c r="E2697" s="85"/>
      <c r="F2697" s="86" t="str">
        <f t="shared" si="42"/>
        <v/>
      </c>
      <c r="G2697" s="87"/>
      <c r="H2697" s="88" t="str">
        <f>IF(بيانات!B2697&lt;&gt;"",بيانات!K2697,"")</f>
        <v/>
      </c>
      <c r="I2697" s="88" t="str">
        <f>IF(بيانات!B2697&lt;&gt;"",بيانات!P2697,"")</f>
        <v/>
      </c>
    </row>
    <row r="2698" spans="1:9" ht="21.75" customHeight="1">
      <c r="A2698" s="89" t="str">
        <f>IF(بيانات!B2698&lt;&gt;"",بيانات!A2698,"")</f>
        <v/>
      </c>
      <c r="B2698" s="90" t="str">
        <f>IF(بيانات!B2698&lt;&gt;"",بيانات!B2698,"")</f>
        <v/>
      </c>
      <c r="C2698" s="90" t="str">
        <f>IF(بيانات!B2698&lt;&gt;"",بيانات!C2698,"")</f>
        <v/>
      </c>
      <c r="D2698" s="91" t="str">
        <f>IF(بيانات!B2698&lt;&gt;"",بيانات!J2698,"")</f>
        <v/>
      </c>
      <c r="E2698" s="92"/>
      <c r="F2698" s="93" t="str">
        <f t="shared" si="42"/>
        <v/>
      </c>
      <c r="G2698" s="94"/>
      <c r="H2698" s="95" t="str">
        <f>IF(بيانات!B2698&lt;&gt;"",بيانات!K2698,"")</f>
        <v/>
      </c>
      <c r="I2698" s="95" t="str">
        <f>IF(بيانات!B2698&lt;&gt;"",بيانات!P2698,"")</f>
        <v/>
      </c>
    </row>
    <row r="2699" spans="1:9" ht="21.75" customHeight="1">
      <c r="A2699" s="82" t="str">
        <f>IF(بيانات!B2699&lt;&gt;"",بيانات!A2699,"")</f>
        <v/>
      </c>
      <c r="B2699" s="83" t="str">
        <f>IF(بيانات!B2699&lt;&gt;"",بيانات!B2699,"")</f>
        <v/>
      </c>
      <c r="C2699" s="83" t="str">
        <f>IF(بيانات!B2699&lt;&gt;"",بيانات!C2699,"")</f>
        <v/>
      </c>
      <c r="D2699" s="84" t="str">
        <f>IF(بيانات!B2699&lt;&gt;"",بيانات!J2699,"")</f>
        <v/>
      </c>
      <c r="E2699" s="85"/>
      <c r="F2699" s="86" t="str">
        <f t="shared" si="42"/>
        <v/>
      </c>
      <c r="G2699" s="87"/>
      <c r="H2699" s="88" t="str">
        <f>IF(بيانات!B2699&lt;&gt;"",بيانات!K2699,"")</f>
        <v/>
      </c>
      <c r="I2699" s="88" t="str">
        <f>IF(بيانات!B2699&lt;&gt;"",بيانات!P2699,"")</f>
        <v/>
      </c>
    </row>
    <row r="2700" spans="1:9" ht="21.75" customHeight="1">
      <c r="A2700" s="89" t="str">
        <f>IF(بيانات!B2700&lt;&gt;"",بيانات!A2700,"")</f>
        <v/>
      </c>
      <c r="B2700" s="90" t="str">
        <f>IF(بيانات!B2700&lt;&gt;"",بيانات!B2700,"")</f>
        <v/>
      </c>
      <c r="C2700" s="90" t="str">
        <f>IF(بيانات!B2700&lt;&gt;"",بيانات!C2700,"")</f>
        <v/>
      </c>
      <c r="D2700" s="91" t="str">
        <f>IF(بيانات!B2700&lt;&gt;"",بيانات!J2700,"")</f>
        <v/>
      </c>
      <c r="E2700" s="92"/>
      <c r="F2700" s="93" t="str">
        <f t="shared" si="42"/>
        <v/>
      </c>
      <c r="G2700" s="94"/>
      <c r="H2700" s="95" t="str">
        <f>IF(بيانات!B2700&lt;&gt;"",بيانات!K2700,"")</f>
        <v/>
      </c>
      <c r="I2700" s="95" t="str">
        <f>IF(بيانات!B2700&lt;&gt;"",بيانات!P2700,"")</f>
        <v/>
      </c>
    </row>
    <row r="2701" spans="1:9" ht="21.75" customHeight="1">
      <c r="A2701" s="82" t="str">
        <f>IF(بيانات!B2701&lt;&gt;"",بيانات!A2701,"")</f>
        <v/>
      </c>
      <c r="B2701" s="83" t="str">
        <f>IF(بيانات!B2701&lt;&gt;"",بيانات!B2701,"")</f>
        <v/>
      </c>
      <c r="C2701" s="83" t="str">
        <f>IF(بيانات!B2701&lt;&gt;"",بيانات!C2701,"")</f>
        <v/>
      </c>
      <c r="D2701" s="84" t="str">
        <f>IF(بيانات!B2701&lt;&gt;"",بيانات!J2701,"")</f>
        <v/>
      </c>
      <c r="E2701" s="85"/>
      <c r="F2701" s="86" t="str">
        <f t="shared" si="42"/>
        <v/>
      </c>
      <c r="G2701" s="87"/>
      <c r="H2701" s="88" t="str">
        <f>IF(بيانات!B2701&lt;&gt;"",بيانات!K2701,"")</f>
        <v/>
      </c>
      <c r="I2701" s="88" t="str">
        <f>IF(بيانات!B2701&lt;&gt;"",بيانات!P2701,"")</f>
        <v/>
      </c>
    </row>
    <row r="2702" spans="1:9" ht="21.75" customHeight="1">
      <c r="A2702" s="89" t="str">
        <f>IF(بيانات!B2702&lt;&gt;"",بيانات!A2702,"")</f>
        <v/>
      </c>
      <c r="B2702" s="90" t="str">
        <f>IF(بيانات!B2702&lt;&gt;"",بيانات!B2702,"")</f>
        <v/>
      </c>
      <c r="C2702" s="90" t="str">
        <f>IF(بيانات!B2702&lt;&gt;"",بيانات!C2702,"")</f>
        <v/>
      </c>
      <c r="D2702" s="91" t="str">
        <f>IF(بيانات!B2702&lt;&gt;"",بيانات!J2702,"")</f>
        <v/>
      </c>
      <c r="E2702" s="92"/>
      <c r="F2702" s="93" t="str">
        <f t="shared" si="42"/>
        <v/>
      </c>
      <c r="G2702" s="94"/>
      <c r="H2702" s="95" t="str">
        <f>IF(بيانات!B2702&lt;&gt;"",بيانات!K2702,"")</f>
        <v/>
      </c>
      <c r="I2702" s="95" t="str">
        <f>IF(بيانات!B2702&lt;&gt;"",بيانات!P2702,"")</f>
        <v/>
      </c>
    </row>
    <row r="2703" spans="1:9" ht="21.75" customHeight="1">
      <c r="A2703" s="82" t="str">
        <f>IF(بيانات!B2703&lt;&gt;"",بيانات!A2703,"")</f>
        <v/>
      </c>
      <c r="B2703" s="83" t="str">
        <f>IF(بيانات!B2703&lt;&gt;"",بيانات!B2703,"")</f>
        <v/>
      </c>
      <c r="C2703" s="83" t="str">
        <f>IF(بيانات!B2703&lt;&gt;"",بيانات!C2703,"")</f>
        <v/>
      </c>
      <c r="D2703" s="84" t="str">
        <f>IF(بيانات!B2703&lt;&gt;"",بيانات!J2703,"")</f>
        <v/>
      </c>
      <c r="E2703" s="85"/>
      <c r="F2703" s="86" t="str">
        <f t="shared" si="42"/>
        <v/>
      </c>
      <c r="G2703" s="87"/>
      <c r="H2703" s="88" t="str">
        <f>IF(بيانات!B2703&lt;&gt;"",بيانات!K2703,"")</f>
        <v/>
      </c>
      <c r="I2703" s="88" t="str">
        <f>IF(بيانات!B2703&lt;&gt;"",بيانات!P2703,"")</f>
        <v/>
      </c>
    </row>
    <row r="2704" spans="1:9" ht="21.75" customHeight="1">
      <c r="A2704" s="89" t="str">
        <f>IF(بيانات!B2704&lt;&gt;"",بيانات!A2704,"")</f>
        <v/>
      </c>
      <c r="B2704" s="90" t="str">
        <f>IF(بيانات!B2704&lt;&gt;"",بيانات!B2704,"")</f>
        <v/>
      </c>
      <c r="C2704" s="90" t="str">
        <f>IF(بيانات!B2704&lt;&gt;"",بيانات!C2704,"")</f>
        <v/>
      </c>
      <c r="D2704" s="91" t="str">
        <f>IF(بيانات!B2704&lt;&gt;"",بيانات!J2704,"")</f>
        <v/>
      </c>
      <c r="E2704" s="92"/>
      <c r="F2704" s="93" t="str">
        <f t="shared" si="42"/>
        <v/>
      </c>
      <c r="G2704" s="94"/>
      <c r="H2704" s="95" t="str">
        <f>IF(بيانات!B2704&lt;&gt;"",بيانات!K2704,"")</f>
        <v/>
      </c>
      <c r="I2704" s="95" t="str">
        <f>IF(بيانات!B2704&lt;&gt;"",بيانات!P2704,"")</f>
        <v/>
      </c>
    </row>
    <row r="2705" spans="1:9" ht="21.75" customHeight="1">
      <c r="A2705" s="82" t="str">
        <f>IF(بيانات!B2705&lt;&gt;"",بيانات!A2705,"")</f>
        <v/>
      </c>
      <c r="B2705" s="83" t="str">
        <f>IF(بيانات!B2705&lt;&gt;"",بيانات!B2705,"")</f>
        <v/>
      </c>
      <c r="C2705" s="83" t="str">
        <f>IF(بيانات!B2705&lt;&gt;"",بيانات!C2705,"")</f>
        <v/>
      </c>
      <c r="D2705" s="84" t="str">
        <f>IF(بيانات!B2705&lt;&gt;"",بيانات!J2705,"")</f>
        <v/>
      </c>
      <c r="E2705" s="85"/>
      <c r="F2705" s="86" t="str">
        <f t="shared" si="42"/>
        <v/>
      </c>
      <c r="G2705" s="87"/>
      <c r="H2705" s="88" t="str">
        <f>IF(بيانات!B2705&lt;&gt;"",بيانات!K2705,"")</f>
        <v/>
      </c>
      <c r="I2705" s="88" t="str">
        <f>IF(بيانات!B2705&lt;&gt;"",بيانات!P2705,"")</f>
        <v/>
      </c>
    </row>
    <row r="2706" spans="1:9" ht="21.75" customHeight="1">
      <c r="A2706" s="89" t="str">
        <f>IF(بيانات!B2706&lt;&gt;"",بيانات!A2706,"")</f>
        <v/>
      </c>
      <c r="B2706" s="90" t="str">
        <f>IF(بيانات!B2706&lt;&gt;"",بيانات!B2706,"")</f>
        <v/>
      </c>
      <c r="C2706" s="90" t="str">
        <f>IF(بيانات!B2706&lt;&gt;"",بيانات!C2706,"")</f>
        <v/>
      </c>
      <c r="D2706" s="91" t="str">
        <f>IF(بيانات!B2706&lt;&gt;"",بيانات!J2706,"")</f>
        <v/>
      </c>
      <c r="E2706" s="92"/>
      <c r="F2706" s="93" t="str">
        <f t="shared" si="42"/>
        <v/>
      </c>
      <c r="G2706" s="94"/>
      <c r="H2706" s="95" t="str">
        <f>IF(بيانات!B2706&lt;&gt;"",بيانات!K2706,"")</f>
        <v/>
      </c>
      <c r="I2706" s="95" t="str">
        <f>IF(بيانات!B2706&lt;&gt;"",بيانات!P2706,"")</f>
        <v/>
      </c>
    </row>
    <row r="2707" spans="1:9" ht="21.75" customHeight="1">
      <c r="A2707" s="82" t="str">
        <f>IF(بيانات!B2707&lt;&gt;"",بيانات!A2707,"")</f>
        <v/>
      </c>
      <c r="B2707" s="83" t="str">
        <f>IF(بيانات!B2707&lt;&gt;"",بيانات!B2707,"")</f>
        <v/>
      </c>
      <c r="C2707" s="83" t="str">
        <f>IF(بيانات!B2707&lt;&gt;"",بيانات!C2707,"")</f>
        <v/>
      </c>
      <c r="D2707" s="84" t="str">
        <f>IF(بيانات!B2707&lt;&gt;"",بيانات!J2707,"")</f>
        <v/>
      </c>
      <c r="E2707" s="85"/>
      <c r="F2707" s="86" t="str">
        <f t="shared" si="42"/>
        <v/>
      </c>
      <c r="G2707" s="87"/>
      <c r="H2707" s="88" t="str">
        <f>IF(بيانات!B2707&lt;&gt;"",بيانات!K2707,"")</f>
        <v/>
      </c>
      <c r="I2707" s="88" t="str">
        <f>IF(بيانات!B2707&lt;&gt;"",بيانات!P2707,"")</f>
        <v/>
      </c>
    </row>
    <row r="2708" spans="1:9" ht="21.75" customHeight="1">
      <c r="A2708" s="89" t="str">
        <f>IF(بيانات!B2708&lt;&gt;"",بيانات!A2708,"")</f>
        <v/>
      </c>
      <c r="B2708" s="90" t="str">
        <f>IF(بيانات!B2708&lt;&gt;"",بيانات!B2708,"")</f>
        <v/>
      </c>
      <c r="C2708" s="90" t="str">
        <f>IF(بيانات!B2708&lt;&gt;"",بيانات!C2708,"")</f>
        <v/>
      </c>
      <c r="D2708" s="91" t="str">
        <f>IF(بيانات!B2708&lt;&gt;"",بيانات!J2708,"")</f>
        <v/>
      </c>
      <c r="E2708" s="92"/>
      <c r="F2708" s="93" t="str">
        <f t="shared" si="42"/>
        <v/>
      </c>
      <c r="G2708" s="94"/>
      <c r="H2708" s="95" t="str">
        <f>IF(بيانات!B2708&lt;&gt;"",بيانات!K2708,"")</f>
        <v/>
      </c>
      <c r="I2708" s="95" t="str">
        <f>IF(بيانات!B2708&lt;&gt;"",بيانات!P2708,"")</f>
        <v/>
      </c>
    </row>
    <row r="2709" spans="1:9" ht="21.75" customHeight="1">
      <c r="A2709" s="82" t="str">
        <f>IF(بيانات!B2709&lt;&gt;"",بيانات!A2709,"")</f>
        <v/>
      </c>
      <c r="B2709" s="83" t="str">
        <f>IF(بيانات!B2709&lt;&gt;"",بيانات!B2709,"")</f>
        <v/>
      </c>
      <c r="C2709" s="83" t="str">
        <f>IF(بيانات!B2709&lt;&gt;"",بيانات!C2709,"")</f>
        <v/>
      </c>
      <c r="D2709" s="84" t="str">
        <f>IF(بيانات!B2709&lt;&gt;"",بيانات!J2709,"")</f>
        <v/>
      </c>
      <c r="E2709" s="85"/>
      <c r="F2709" s="86" t="str">
        <f t="shared" si="42"/>
        <v/>
      </c>
      <c r="G2709" s="87"/>
      <c r="H2709" s="88" t="str">
        <f>IF(بيانات!B2709&lt;&gt;"",بيانات!K2709,"")</f>
        <v/>
      </c>
      <c r="I2709" s="88" t="str">
        <f>IF(بيانات!B2709&lt;&gt;"",بيانات!P2709,"")</f>
        <v/>
      </c>
    </row>
    <row r="2710" spans="1:9" ht="21.75" customHeight="1">
      <c r="A2710" s="89" t="str">
        <f>IF(بيانات!B2710&lt;&gt;"",بيانات!A2710,"")</f>
        <v/>
      </c>
      <c r="B2710" s="90" t="str">
        <f>IF(بيانات!B2710&lt;&gt;"",بيانات!B2710,"")</f>
        <v/>
      </c>
      <c r="C2710" s="90" t="str">
        <f>IF(بيانات!B2710&lt;&gt;"",بيانات!C2710,"")</f>
        <v/>
      </c>
      <c r="D2710" s="91" t="str">
        <f>IF(بيانات!B2710&lt;&gt;"",بيانات!J2710,"")</f>
        <v/>
      </c>
      <c r="E2710" s="92"/>
      <c r="F2710" s="93" t="str">
        <f t="shared" si="42"/>
        <v/>
      </c>
      <c r="G2710" s="94"/>
      <c r="H2710" s="95" t="str">
        <f>IF(بيانات!B2710&lt;&gt;"",بيانات!K2710,"")</f>
        <v/>
      </c>
      <c r="I2710" s="95" t="str">
        <f>IF(بيانات!B2710&lt;&gt;"",بيانات!P2710,"")</f>
        <v/>
      </c>
    </row>
    <row r="2711" spans="1:9" ht="21.75" customHeight="1">
      <c r="A2711" s="82" t="str">
        <f>IF(بيانات!B2711&lt;&gt;"",بيانات!A2711,"")</f>
        <v/>
      </c>
      <c r="B2711" s="83" t="str">
        <f>IF(بيانات!B2711&lt;&gt;"",بيانات!B2711,"")</f>
        <v/>
      </c>
      <c r="C2711" s="83" t="str">
        <f>IF(بيانات!B2711&lt;&gt;"",بيانات!C2711,"")</f>
        <v/>
      </c>
      <c r="D2711" s="84" t="str">
        <f>IF(بيانات!B2711&lt;&gt;"",بيانات!J2711,"")</f>
        <v/>
      </c>
      <c r="E2711" s="85"/>
      <c r="F2711" s="86" t="str">
        <f t="shared" si="42"/>
        <v/>
      </c>
      <c r="G2711" s="87"/>
      <c r="H2711" s="88" t="str">
        <f>IF(بيانات!B2711&lt;&gt;"",بيانات!K2711,"")</f>
        <v/>
      </c>
      <c r="I2711" s="88" t="str">
        <f>IF(بيانات!B2711&lt;&gt;"",بيانات!P2711,"")</f>
        <v/>
      </c>
    </row>
    <row r="2712" spans="1:9" ht="21.75" customHeight="1">
      <c r="A2712" s="89" t="str">
        <f>IF(بيانات!B2712&lt;&gt;"",بيانات!A2712,"")</f>
        <v/>
      </c>
      <c r="B2712" s="90" t="str">
        <f>IF(بيانات!B2712&lt;&gt;"",بيانات!B2712,"")</f>
        <v/>
      </c>
      <c r="C2712" s="90" t="str">
        <f>IF(بيانات!B2712&lt;&gt;"",بيانات!C2712,"")</f>
        <v/>
      </c>
      <c r="D2712" s="91" t="str">
        <f>IF(بيانات!B2712&lt;&gt;"",بيانات!J2712,"")</f>
        <v/>
      </c>
      <c r="E2712" s="92"/>
      <c r="F2712" s="93" t="str">
        <f t="shared" si="42"/>
        <v/>
      </c>
      <c r="G2712" s="94"/>
      <c r="H2712" s="95" t="str">
        <f>IF(بيانات!B2712&lt;&gt;"",بيانات!K2712,"")</f>
        <v/>
      </c>
      <c r="I2712" s="95" t="str">
        <f>IF(بيانات!B2712&lt;&gt;"",بيانات!P2712,"")</f>
        <v/>
      </c>
    </row>
    <row r="2713" spans="1:9" ht="21.75" customHeight="1">
      <c r="A2713" s="82" t="str">
        <f>IF(بيانات!B2713&lt;&gt;"",بيانات!A2713,"")</f>
        <v/>
      </c>
      <c r="B2713" s="83" t="str">
        <f>IF(بيانات!B2713&lt;&gt;"",بيانات!B2713,"")</f>
        <v/>
      </c>
      <c r="C2713" s="83" t="str">
        <f>IF(بيانات!B2713&lt;&gt;"",بيانات!C2713,"")</f>
        <v/>
      </c>
      <c r="D2713" s="84" t="str">
        <f>IF(بيانات!B2713&lt;&gt;"",بيانات!J2713,"")</f>
        <v/>
      </c>
      <c r="E2713" s="85"/>
      <c r="F2713" s="86" t="str">
        <f t="shared" si="42"/>
        <v/>
      </c>
      <c r="G2713" s="87"/>
      <c r="H2713" s="88" t="str">
        <f>IF(بيانات!B2713&lt;&gt;"",بيانات!K2713,"")</f>
        <v/>
      </c>
      <c r="I2713" s="88" t="str">
        <f>IF(بيانات!B2713&lt;&gt;"",بيانات!P2713,"")</f>
        <v/>
      </c>
    </row>
    <row r="2714" spans="1:9" ht="21.75" customHeight="1">
      <c r="A2714" s="89" t="str">
        <f>IF(بيانات!B2714&lt;&gt;"",بيانات!A2714,"")</f>
        <v/>
      </c>
      <c r="B2714" s="90" t="str">
        <f>IF(بيانات!B2714&lt;&gt;"",بيانات!B2714,"")</f>
        <v/>
      </c>
      <c r="C2714" s="90" t="str">
        <f>IF(بيانات!B2714&lt;&gt;"",بيانات!C2714,"")</f>
        <v/>
      </c>
      <c r="D2714" s="91" t="str">
        <f>IF(بيانات!B2714&lt;&gt;"",بيانات!J2714,"")</f>
        <v/>
      </c>
      <c r="E2714" s="92"/>
      <c r="F2714" s="93" t="str">
        <f t="shared" si="42"/>
        <v/>
      </c>
      <c r="G2714" s="94"/>
      <c r="H2714" s="95" t="str">
        <f>IF(بيانات!B2714&lt;&gt;"",بيانات!K2714,"")</f>
        <v/>
      </c>
      <c r="I2714" s="95" t="str">
        <f>IF(بيانات!B2714&lt;&gt;"",بيانات!P2714,"")</f>
        <v/>
      </c>
    </row>
    <row r="2715" spans="1:9" ht="21.75" customHeight="1">
      <c r="A2715" s="82" t="str">
        <f>IF(بيانات!B2715&lt;&gt;"",بيانات!A2715,"")</f>
        <v/>
      </c>
      <c r="B2715" s="83" t="str">
        <f>IF(بيانات!B2715&lt;&gt;"",بيانات!B2715,"")</f>
        <v/>
      </c>
      <c r="C2715" s="83" t="str">
        <f>IF(بيانات!B2715&lt;&gt;"",بيانات!C2715,"")</f>
        <v/>
      </c>
      <c r="D2715" s="84" t="str">
        <f>IF(بيانات!B2715&lt;&gt;"",بيانات!J2715,"")</f>
        <v/>
      </c>
      <c r="E2715" s="85"/>
      <c r="F2715" s="86" t="str">
        <f t="shared" si="42"/>
        <v/>
      </c>
      <c r="G2715" s="87"/>
      <c r="H2715" s="88" t="str">
        <f>IF(بيانات!B2715&lt;&gt;"",بيانات!K2715,"")</f>
        <v/>
      </c>
      <c r="I2715" s="88" t="str">
        <f>IF(بيانات!B2715&lt;&gt;"",بيانات!P2715,"")</f>
        <v/>
      </c>
    </row>
    <row r="2716" spans="1:9" ht="21.75" customHeight="1">
      <c r="A2716" s="89" t="str">
        <f>IF(بيانات!B2716&lt;&gt;"",بيانات!A2716,"")</f>
        <v/>
      </c>
      <c r="B2716" s="90" t="str">
        <f>IF(بيانات!B2716&lt;&gt;"",بيانات!B2716,"")</f>
        <v/>
      </c>
      <c r="C2716" s="90" t="str">
        <f>IF(بيانات!B2716&lt;&gt;"",بيانات!C2716,"")</f>
        <v/>
      </c>
      <c r="D2716" s="91" t="str">
        <f>IF(بيانات!B2716&lt;&gt;"",بيانات!J2716,"")</f>
        <v/>
      </c>
      <c r="E2716" s="92"/>
      <c r="F2716" s="93" t="str">
        <f t="shared" si="42"/>
        <v/>
      </c>
      <c r="G2716" s="94"/>
      <c r="H2716" s="95" t="str">
        <f>IF(بيانات!B2716&lt;&gt;"",بيانات!K2716,"")</f>
        <v/>
      </c>
      <c r="I2716" s="95" t="str">
        <f>IF(بيانات!B2716&lt;&gt;"",بيانات!P2716,"")</f>
        <v/>
      </c>
    </row>
    <row r="2717" spans="1:9" ht="21.75" customHeight="1">
      <c r="A2717" s="82" t="str">
        <f>IF(بيانات!B2717&lt;&gt;"",بيانات!A2717,"")</f>
        <v/>
      </c>
      <c r="B2717" s="83" t="str">
        <f>IF(بيانات!B2717&lt;&gt;"",بيانات!B2717,"")</f>
        <v/>
      </c>
      <c r="C2717" s="83" t="str">
        <f>IF(بيانات!B2717&lt;&gt;"",بيانات!C2717,"")</f>
        <v/>
      </c>
      <c r="D2717" s="84" t="str">
        <f>IF(بيانات!B2717&lt;&gt;"",بيانات!J2717,"")</f>
        <v/>
      </c>
      <c r="E2717" s="85"/>
      <c r="F2717" s="86" t="str">
        <f t="shared" si="42"/>
        <v/>
      </c>
      <c r="G2717" s="87"/>
      <c r="H2717" s="88" t="str">
        <f>IF(بيانات!B2717&lt;&gt;"",بيانات!K2717,"")</f>
        <v/>
      </c>
      <c r="I2717" s="88" t="str">
        <f>IF(بيانات!B2717&lt;&gt;"",بيانات!P2717,"")</f>
        <v/>
      </c>
    </row>
    <row r="2718" spans="1:9" ht="21.75" customHeight="1">
      <c r="A2718" s="89" t="str">
        <f>IF(بيانات!B2718&lt;&gt;"",بيانات!A2718,"")</f>
        <v/>
      </c>
      <c r="B2718" s="90" t="str">
        <f>IF(بيانات!B2718&lt;&gt;"",بيانات!B2718,"")</f>
        <v/>
      </c>
      <c r="C2718" s="90" t="str">
        <f>IF(بيانات!B2718&lt;&gt;"",بيانات!C2718,"")</f>
        <v/>
      </c>
      <c r="D2718" s="91" t="str">
        <f>IF(بيانات!B2718&lt;&gt;"",بيانات!J2718,"")</f>
        <v/>
      </c>
      <c r="E2718" s="92"/>
      <c r="F2718" s="93" t="str">
        <f t="shared" si="42"/>
        <v/>
      </c>
      <c r="G2718" s="94"/>
      <c r="H2718" s="95" t="str">
        <f>IF(بيانات!B2718&lt;&gt;"",بيانات!K2718,"")</f>
        <v/>
      </c>
      <c r="I2718" s="95" t="str">
        <f>IF(بيانات!B2718&lt;&gt;"",بيانات!P2718,"")</f>
        <v/>
      </c>
    </row>
    <row r="2719" spans="1:9" ht="21.75" customHeight="1">
      <c r="A2719" s="82" t="str">
        <f>IF(بيانات!B2719&lt;&gt;"",بيانات!A2719,"")</f>
        <v/>
      </c>
      <c r="B2719" s="83" t="str">
        <f>IF(بيانات!B2719&lt;&gt;"",بيانات!B2719,"")</f>
        <v/>
      </c>
      <c r="C2719" s="83" t="str">
        <f>IF(بيانات!B2719&lt;&gt;"",بيانات!C2719,"")</f>
        <v/>
      </c>
      <c r="D2719" s="84" t="str">
        <f>IF(بيانات!B2719&lt;&gt;"",بيانات!J2719,"")</f>
        <v/>
      </c>
      <c r="E2719" s="85"/>
      <c r="F2719" s="86" t="str">
        <f t="shared" si="42"/>
        <v/>
      </c>
      <c r="G2719" s="87"/>
      <c r="H2719" s="88" t="str">
        <f>IF(بيانات!B2719&lt;&gt;"",بيانات!K2719,"")</f>
        <v/>
      </c>
      <c r="I2719" s="88" t="str">
        <f>IF(بيانات!B2719&lt;&gt;"",بيانات!P2719,"")</f>
        <v/>
      </c>
    </row>
    <row r="2720" spans="1:9" ht="21.75" customHeight="1">
      <c r="A2720" s="89" t="str">
        <f>IF(بيانات!B2720&lt;&gt;"",بيانات!A2720,"")</f>
        <v/>
      </c>
      <c r="B2720" s="90" t="str">
        <f>IF(بيانات!B2720&lt;&gt;"",بيانات!B2720,"")</f>
        <v/>
      </c>
      <c r="C2720" s="90" t="str">
        <f>IF(بيانات!B2720&lt;&gt;"",بيانات!C2720,"")</f>
        <v/>
      </c>
      <c r="D2720" s="91" t="str">
        <f>IF(بيانات!B2720&lt;&gt;"",بيانات!J2720,"")</f>
        <v/>
      </c>
      <c r="E2720" s="92"/>
      <c r="F2720" s="93" t="str">
        <f t="shared" si="42"/>
        <v/>
      </c>
      <c r="G2720" s="94"/>
      <c r="H2720" s="95" t="str">
        <f>IF(بيانات!B2720&lt;&gt;"",بيانات!K2720,"")</f>
        <v/>
      </c>
      <c r="I2720" s="95" t="str">
        <f>IF(بيانات!B2720&lt;&gt;"",بيانات!P2720,"")</f>
        <v/>
      </c>
    </row>
    <row r="2721" spans="1:9" ht="21.75" customHeight="1">
      <c r="A2721" s="82" t="str">
        <f>IF(بيانات!B2721&lt;&gt;"",بيانات!A2721,"")</f>
        <v/>
      </c>
      <c r="B2721" s="83" t="str">
        <f>IF(بيانات!B2721&lt;&gt;"",بيانات!B2721,"")</f>
        <v/>
      </c>
      <c r="C2721" s="83" t="str">
        <f>IF(بيانات!B2721&lt;&gt;"",بيانات!C2721,"")</f>
        <v/>
      </c>
      <c r="D2721" s="84" t="str">
        <f>IF(بيانات!B2721&lt;&gt;"",بيانات!J2721,"")</f>
        <v/>
      </c>
      <c r="E2721" s="85"/>
      <c r="F2721" s="86" t="str">
        <f t="shared" si="42"/>
        <v/>
      </c>
      <c r="G2721" s="87"/>
      <c r="H2721" s="88" t="str">
        <f>IF(بيانات!B2721&lt;&gt;"",بيانات!K2721,"")</f>
        <v/>
      </c>
      <c r="I2721" s="88" t="str">
        <f>IF(بيانات!B2721&lt;&gt;"",بيانات!P2721,"")</f>
        <v/>
      </c>
    </row>
    <row r="2722" spans="1:9" ht="21.75" customHeight="1">
      <c r="A2722" s="89" t="str">
        <f>IF(بيانات!B2722&lt;&gt;"",بيانات!A2722,"")</f>
        <v/>
      </c>
      <c r="B2722" s="90" t="str">
        <f>IF(بيانات!B2722&lt;&gt;"",بيانات!B2722,"")</f>
        <v/>
      </c>
      <c r="C2722" s="90" t="str">
        <f>IF(بيانات!B2722&lt;&gt;"",بيانات!C2722,"")</f>
        <v/>
      </c>
      <c r="D2722" s="91" t="str">
        <f>IF(بيانات!B2722&lt;&gt;"",بيانات!J2722,"")</f>
        <v/>
      </c>
      <c r="E2722" s="92"/>
      <c r="F2722" s="93" t="str">
        <f t="shared" si="42"/>
        <v/>
      </c>
      <c r="G2722" s="94"/>
      <c r="H2722" s="95" t="str">
        <f>IF(بيانات!B2722&lt;&gt;"",بيانات!K2722,"")</f>
        <v/>
      </c>
      <c r="I2722" s="95" t="str">
        <f>IF(بيانات!B2722&lt;&gt;"",بيانات!P2722,"")</f>
        <v/>
      </c>
    </row>
    <row r="2723" spans="1:9" ht="21.75" customHeight="1">
      <c r="A2723" s="82" t="str">
        <f>IF(بيانات!B2723&lt;&gt;"",بيانات!A2723,"")</f>
        <v/>
      </c>
      <c r="B2723" s="83" t="str">
        <f>IF(بيانات!B2723&lt;&gt;"",بيانات!B2723,"")</f>
        <v/>
      </c>
      <c r="C2723" s="83" t="str">
        <f>IF(بيانات!B2723&lt;&gt;"",بيانات!C2723,"")</f>
        <v/>
      </c>
      <c r="D2723" s="84" t="str">
        <f>IF(بيانات!B2723&lt;&gt;"",بيانات!J2723,"")</f>
        <v/>
      </c>
      <c r="E2723" s="85"/>
      <c r="F2723" s="86" t="str">
        <f t="shared" si="42"/>
        <v/>
      </c>
      <c r="G2723" s="87"/>
      <c r="H2723" s="88" t="str">
        <f>IF(بيانات!B2723&lt;&gt;"",بيانات!K2723,"")</f>
        <v/>
      </c>
      <c r="I2723" s="88" t="str">
        <f>IF(بيانات!B2723&lt;&gt;"",بيانات!P2723,"")</f>
        <v/>
      </c>
    </row>
    <row r="2724" spans="1:9" ht="21.75" customHeight="1">
      <c r="A2724" s="89" t="str">
        <f>IF(بيانات!B2724&lt;&gt;"",بيانات!A2724,"")</f>
        <v/>
      </c>
      <c r="B2724" s="90" t="str">
        <f>IF(بيانات!B2724&lt;&gt;"",بيانات!B2724,"")</f>
        <v/>
      </c>
      <c r="C2724" s="90" t="str">
        <f>IF(بيانات!B2724&lt;&gt;"",بيانات!C2724,"")</f>
        <v/>
      </c>
      <c r="D2724" s="91" t="str">
        <f>IF(بيانات!B2724&lt;&gt;"",بيانات!J2724,"")</f>
        <v/>
      </c>
      <c r="E2724" s="92"/>
      <c r="F2724" s="93" t="str">
        <f t="shared" si="42"/>
        <v/>
      </c>
      <c r="G2724" s="94"/>
      <c r="H2724" s="95" t="str">
        <f>IF(بيانات!B2724&lt;&gt;"",بيانات!K2724,"")</f>
        <v/>
      </c>
      <c r="I2724" s="95" t="str">
        <f>IF(بيانات!B2724&lt;&gt;"",بيانات!P2724,"")</f>
        <v/>
      </c>
    </row>
    <row r="2725" spans="1:9" ht="21.75" customHeight="1">
      <c r="A2725" s="82" t="str">
        <f>IF(بيانات!B2725&lt;&gt;"",بيانات!A2725,"")</f>
        <v/>
      </c>
      <c r="B2725" s="83" t="str">
        <f>IF(بيانات!B2725&lt;&gt;"",بيانات!B2725,"")</f>
        <v/>
      </c>
      <c r="C2725" s="83" t="str">
        <f>IF(بيانات!B2725&lt;&gt;"",بيانات!C2725,"")</f>
        <v/>
      </c>
      <c r="D2725" s="84" t="str">
        <f>IF(بيانات!B2725&lt;&gt;"",بيانات!J2725,"")</f>
        <v/>
      </c>
      <c r="E2725" s="85"/>
      <c r="F2725" s="86" t="str">
        <f t="shared" si="42"/>
        <v/>
      </c>
      <c r="G2725" s="87"/>
      <c r="H2725" s="88" t="str">
        <f>IF(بيانات!B2725&lt;&gt;"",بيانات!K2725,"")</f>
        <v/>
      </c>
      <c r="I2725" s="88" t="str">
        <f>IF(بيانات!B2725&lt;&gt;"",بيانات!P2725,"")</f>
        <v/>
      </c>
    </row>
    <row r="2726" spans="1:9" ht="21.75" customHeight="1">
      <c r="A2726" s="89" t="str">
        <f>IF(بيانات!B2726&lt;&gt;"",بيانات!A2726,"")</f>
        <v/>
      </c>
      <c r="B2726" s="90" t="str">
        <f>IF(بيانات!B2726&lt;&gt;"",بيانات!B2726,"")</f>
        <v/>
      </c>
      <c r="C2726" s="90" t="str">
        <f>IF(بيانات!B2726&lt;&gt;"",بيانات!C2726,"")</f>
        <v/>
      </c>
      <c r="D2726" s="91" t="str">
        <f>IF(بيانات!B2726&lt;&gt;"",بيانات!J2726,"")</f>
        <v/>
      </c>
      <c r="E2726" s="92"/>
      <c r="F2726" s="93" t="str">
        <f t="shared" si="42"/>
        <v/>
      </c>
      <c r="G2726" s="94"/>
      <c r="H2726" s="95" t="str">
        <f>IF(بيانات!B2726&lt;&gt;"",بيانات!K2726,"")</f>
        <v/>
      </c>
      <c r="I2726" s="95" t="str">
        <f>IF(بيانات!B2726&lt;&gt;"",بيانات!P2726,"")</f>
        <v/>
      </c>
    </row>
    <row r="2727" spans="1:9" ht="21.75" customHeight="1">
      <c r="A2727" s="82" t="str">
        <f>IF(بيانات!B2727&lt;&gt;"",بيانات!A2727,"")</f>
        <v/>
      </c>
      <c r="B2727" s="83" t="str">
        <f>IF(بيانات!B2727&lt;&gt;"",بيانات!B2727,"")</f>
        <v/>
      </c>
      <c r="C2727" s="83" t="str">
        <f>IF(بيانات!B2727&lt;&gt;"",بيانات!C2727,"")</f>
        <v/>
      </c>
      <c r="D2727" s="84" t="str">
        <f>IF(بيانات!B2727&lt;&gt;"",بيانات!J2727,"")</f>
        <v/>
      </c>
      <c r="E2727" s="85"/>
      <c r="F2727" s="86" t="str">
        <f t="shared" si="42"/>
        <v/>
      </c>
      <c r="G2727" s="87"/>
      <c r="H2727" s="88" t="str">
        <f>IF(بيانات!B2727&lt;&gt;"",بيانات!K2727,"")</f>
        <v/>
      </c>
      <c r="I2727" s="88" t="str">
        <f>IF(بيانات!B2727&lt;&gt;"",بيانات!P2727,"")</f>
        <v/>
      </c>
    </row>
    <row r="2728" spans="1:9" ht="21.75" customHeight="1">
      <c r="A2728" s="89" t="str">
        <f>IF(بيانات!B2728&lt;&gt;"",بيانات!A2728,"")</f>
        <v/>
      </c>
      <c r="B2728" s="90" t="str">
        <f>IF(بيانات!B2728&lt;&gt;"",بيانات!B2728,"")</f>
        <v/>
      </c>
      <c r="C2728" s="90" t="str">
        <f>IF(بيانات!B2728&lt;&gt;"",بيانات!C2728,"")</f>
        <v/>
      </c>
      <c r="D2728" s="91" t="str">
        <f>IF(بيانات!B2728&lt;&gt;"",بيانات!J2728,"")</f>
        <v/>
      </c>
      <c r="E2728" s="92"/>
      <c r="F2728" s="93" t="str">
        <f t="shared" si="42"/>
        <v/>
      </c>
      <c r="G2728" s="94"/>
      <c r="H2728" s="95" t="str">
        <f>IF(بيانات!B2728&lt;&gt;"",بيانات!K2728,"")</f>
        <v/>
      </c>
      <c r="I2728" s="95" t="str">
        <f>IF(بيانات!B2728&lt;&gt;"",بيانات!P2728,"")</f>
        <v/>
      </c>
    </row>
    <row r="2729" spans="1:9" ht="21.75" customHeight="1">
      <c r="A2729" s="82" t="str">
        <f>IF(بيانات!B2729&lt;&gt;"",بيانات!A2729,"")</f>
        <v/>
      </c>
      <c r="B2729" s="83" t="str">
        <f>IF(بيانات!B2729&lt;&gt;"",بيانات!B2729,"")</f>
        <v/>
      </c>
      <c r="C2729" s="83" t="str">
        <f>IF(بيانات!B2729&lt;&gt;"",بيانات!C2729,"")</f>
        <v/>
      </c>
      <c r="D2729" s="84" t="str">
        <f>IF(بيانات!B2729&lt;&gt;"",بيانات!J2729,"")</f>
        <v/>
      </c>
      <c r="E2729" s="85"/>
      <c r="F2729" s="86" t="str">
        <f t="shared" si="42"/>
        <v/>
      </c>
      <c r="G2729" s="87"/>
      <c r="H2729" s="88" t="str">
        <f>IF(بيانات!B2729&lt;&gt;"",بيانات!K2729,"")</f>
        <v/>
      </c>
      <c r="I2729" s="88" t="str">
        <f>IF(بيانات!B2729&lt;&gt;"",بيانات!P2729,"")</f>
        <v/>
      </c>
    </row>
    <row r="2730" spans="1:9" ht="21.75" customHeight="1">
      <c r="A2730" s="89" t="str">
        <f>IF(بيانات!B2730&lt;&gt;"",بيانات!A2730,"")</f>
        <v/>
      </c>
      <c r="B2730" s="90" t="str">
        <f>IF(بيانات!B2730&lt;&gt;"",بيانات!B2730,"")</f>
        <v/>
      </c>
      <c r="C2730" s="90" t="str">
        <f>IF(بيانات!B2730&lt;&gt;"",بيانات!C2730,"")</f>
        <v/>
      </c>
      <c r="D2730" s="91" t="str">
        <f>IF(بيانات!B2730&lt;&gt;"",بيانات!J2730,"")</f>
        <v/>
      </c>
      <c r="E2730" s="92"/>
      <c r="F2730" s="93" t="str">
        <f t="shared" si="42"/>
        <v/>
      </c>
      <c r="G2730" s="94"/>
      <c r="H2730" s="95" t="str">
        <f>IF(بيانات!B2730&lt;&gt;"",بيانات!K2730,"")</f>
        <v/>
      </c>
      <c r="I2730" s="95" t="str">
        <f>IF(بيانات!B2730&lt;&gt;"",بيانات!P2730,"")</f>
        <v/>
      </c>
    </row>
    <row r="2731" spans="1:9" ht="21.75" customHeight="1">
      <c r="A2731" s="82" t="str">
        <f>IF(بيانات!B2731&lt;&gt;"",بيانات!A2731,"")</f>
        <v/>
      </c>
      <c r="B2731" s="83" t="str">
        <f>IF(بيانات!B2731&lt;&gt;"",بيانات!B2731,"")</f>
        <v/>
      </c>
      <c r="C2731" s="83" t="str">
        <f>IF(بيانات!B2731&lt;&gt;"",بيانات!C2731,"")</f>
        <v/>
      </c>
      <c r="D2731" s="84" t="str">
        <f>IF(بيانات!B2731&lt;&gt;"",بيانات!J2731,"")</f>
        <v/>
      </c>
      <c r="E2731" s="85"/>
      <c r="F2731" s="86" t="str">
        <f t="shared" si="42"/>
        <v/>
      </c>
      <c r="G2731" s="87"/>
      <c r="H2731" s="88" t="str">
        <f>IF(بيانات!B2731&lt;&gt;"",بيانات!K2731,"")</f>
        <v/>
      </c>
      <c r="I2731" s="88" t="str">
        <f>IF(بيانات!B2731&lt;&gt;"",بيانات!P2731,"")</f>
        <v/>
      </c>
    </row>
    <row r="2732" spans="1:9" ht="21.75" customHeight="1">
      <c r="A2732" s="89" t="str">
        <f>IF(بيانات!B2732&lt;&gt;"",بيانات!A2732,"")</f>
        <v/>
      </c>
      <c r="B2732" s="90" t="str">
        <f>IF(بيانات!B2732&lt;&gt;"",بيانات!B2732,"")</f>
        <v/>
      </c>
      <c r="C2732" s="90" t="str">
        <f>IF(بيانات!B2732&lt;&gt;"",بيانات!C2732,"")</f>
        <v/>
      </c>
      <c r="D2732" s="91" t="str">
        <f>IF(بيانات!B2732&lt;&gt;"",بيانات!J2732,"")</f>
        <v/>
      </c>
      <c r="E2732" s="92"/>
      <c r="F2732" s="93" t="str">
        <f t="shared" si="42"/>
        <v/>
      </c>
      <c r="G2732" s="94"/>
      <c r="H2732" s="95" t="str">
        <f>IF(بيانات!B2732&lt;&gt;"",بيانات!K2732,"")</f>
        <v/>
      </c>
      <c r="I2732" s="95" t="str">
        <f>IF(بيانات!B2732&lt;&gt;"",بيانات!P2732,"")</f>
        <v/>
      </c>
    </row>
    <row r="2733" spans="1:9" ht="21.75" customHeight="1">
      <c r="A2733" s="82" t="str">
        <f>IF(بيانات!B2733&lt;&gt;"",بيانات!A2733,"")</f>
        <v/>
      </c>
      <c r="B2733" s="83" t="str">
        <f>IF(بيانات!B2733&lt;&gt;"",بيانات!B2733,"")</f>
        <v/>
      </c>
      <c r="C2733" s="83" t="str">
        <f>IF(بيانات!B2733&lt;&gt;"",بيانات!C2733,"")</f>
        <v/>
      </c>
      <c r="D2733" s="84" t="str">
        <f>IF(بيانات!B2733&lt;&gt;"",بيانات!J2733,"")</f>
        <v/>
      </c>
      <c r="E2733" s="85"/>
      <c r="F2733" s="86" t="str">
        <f t="shared" si="42"/>
        <v/>
      </c>
      <c r="G2733" s="87"/>
      <c r="H2733" s="88" t="str">
        <f>IF(بيانات!B2733&lt;&gt;"",بيانات!K2733,"")</f>
        <v/>
      </c>
      <c r="I2733" s="88" t="str">
        <f>IF(بيانات!B2733&lt;&gt;"",بيانات!P2733,"")</f>
        <v/>
      </c>
    </row>
    <row r="2734" spans="1:9" ht="21.75" customHeight="1">
      <c r="A2734" s="89" t="str">
        <f>IF(بيانات!B2734&lt;&gt;"",بيانات!A2734,"")</f>
        <v/>
      </c>
      <c r="B2734" s="90" t="str">
        <f>IF(بيانات!B2734&lt;&gt;"",بيانات!B2734,"")</f>
        <v/>
      </c>
      <c r="C2734" s="90" t="str">
        <f>IF(بيانات!B2734&lt;&gt;"",بيانات!C2734,"")</f>
        <v/>
      </c>
      <c r="D2734" s="91" t="str">
        <f>IF(بيانات!B2734&lt;&gt;"",بيانات!J2734,"")</f>
        <v/>
      </c>
      <c r="E2734" s="92"/>
      <c r="F2734" s="93" t="str">
        <f t="shared" si="42"/>
        <v/>
      </c>
      <c r="G2734" s="94"/>
      <c r="H2734" s="95" t="str">
        <f>IF(بيانات!B2734&lt;&gt;"",بيانات!K2734,"")</f>
        <v/>
      </c>
      <c r="I2734" s="95" t="str">
        <f>IF(بيانات!B2734&lt;&gt;"",بيانات!P2734,"")</f>
        <v/>
      </c>
    </row>
    <row r="2735" spans="1:9" ht="21.75" customHeight="1">
      <c r="A2735" s="82" t="str">
        <f>IF(بيانات!B2735&lt;&gt;"",بيانات!A2735,"")</f>
        <v/>
      </c>
      <c r="B2735" s="83" t="str">
        <f>IF(بيانات!B2735&lt;&gt;"",بيانات!B2735,"")</f>
        <v/>
      </c>
      <c r="C2735" s="83" t="str">
        <f>IF(بيانات!B2735&lt;&gt;"",بيانات!C2735,"")</f>
        <v/>
      </c>
      <c r="D2735" s="84" t="str">
        <f>IF(بيانات!B2735&lt;&gt;"",بيانات!J2735,"")</f>
        <v/>
      </c>
      <c r="E2735" s="85"/>
      <c r="F2735" s="86" t="str">
        <f t="shared" si="42"/>
        <v/>
      </c>
      <c r="G2735" s="87"/>
      <c r="H2735" s="88" t="str">
        <f>IF(بيانات!B2735&lt;&gt;"",بيانات!K2735,"")</f>
        <v/>
      </c>
      <c r="I2735" s="88" t="str">
        <f>IF(بيانات!B2735&lt;&gt;"",بيانات!P2735,"")</f>
        <v/>
      </c>
    </row>
    <row r="2736" spans="1:9" ht="21.75" customHeight="1">
      <c r="A2736" s="89" t="str">
        <f>IF(بيانات!B2736&lt;&gt;"",بيانات!A2736,"")</f>
        <v/>
      </c>
      <c r="B2736" s="90" t="str">
        <f>IF(بيانات!B2736&lt;&gt;"",بيانات!B2736,"")</f>
        <v/>
      </c>
      <c r="C2736" s="90" t="str">
        <f>IF(بيانات!B2736&lt;&gt;"",بيانات!C2736,"")</f>
        <v/>
      </c>
      <c r="D2736" s="91" t="str">
        <f>IF(بيانات!B2736&lt;&gt;"",بيانات!J2736,"")</f>
        <v/>
      </c>
      <c r="E2736" s="92"/>
      <c r="F2736" s="93" t="str">
        <f t="shared" si="42"/>
        <v/>
      </c>
      <c r="G2736" s="94"/>
      <c r="H2736" s="95" t="str">
        <f>IF(بيانات!B2736&lt;&gt;"",بيانات!K2736,"")</f>
        <v/>
      </c>
      <c r="I2736" s="95" t="str">
        <f>IF(بيانات!B2736&lt;&gt;"",بيانات!P2736,"")</f>
        <v/>
      </c>
    </row>
    <row r="2737" spans="1:9" ht="21.75" customHeight="1">
      <c r="A2737" s="82" t="str">
        <f>IF(بيانات!B2737&lt;&gt;"",بيانات!A2737,"")</f>
        <v/>
      </c>
      <c r="B2737" s="83" t="str">
        <f>IF(بيانات!B2737&lt;&gt;"",بيانات!B2737,"")</f>
        <v/>
      </c>
      <c r="C2737" s="83" t="str">
        <f>IF(بيانات!B2737&lt;&gt;"",بيانات!C2737,"")</f>
        <v/>
      </c>
      <c r="D2737" s="84" t="str">
        <f>IF(بيانات!B2737&lt;&gt;"",بيانات!J2737,"")</f>
        <v/>
      </c>
      <c r="E2737" s="85"/>
      <c r="F2737" s="86" t="str">
        <f t="shared" si="42"/>
        <v/>
      </c>
      <c r="G2737" s="87"/>
      <c r="H2737" s="88" t="str">
        <f>IF(بيانات!B2737&lt;&gt;"",بيانات!K2737,"")</f>
        <v/>
      </c>
      <c r="I2737" s="88" t="str">
        <f>IF(بيانات!B2737&lt;&gt;"",بيانات!P2737,"")</f>
        <v/>
      </c>
    </row>
    <row r="2738" spans="1:9" ht="21.75" customHeight="1">
      <c r="A2738" s="89" t="str">
        <f>IF(بيانات!B2738&lt;&gt;"",بيانات!A2738,"")</f>
        <v/>
      </c>
      <c r="B2738" s="90" t="str">
        <f>IF(بيانات!B2738&lt;&gt;"",بيانات!B2738,"")</f>
        <v/>
      </c>
      <c r="C2738" s="90" t="str">
        <f>IF(بيانات!B2738&lt;&gt;"",بيانات!C2738,"")</f>
        <v/>
      </c>
      <c r="D2738" s="91" t="str">
        <f>IF(بيانات!B2738&lt;&gt;"",بيانات!J2738,"")</f>
        <v/>
      </c>
      <c r="E2738" s="92"/>
      <c r="F2738" s="93" t="str">
        <f t="shared" si="42"/>
        <v/>
      </c>
      <c r="G2738" s="94"/>
      <c r="H2738" s="95" t="str">
        <f>IF(بيانات!B2738&lt;&gt;"",بيانات!K2738,"")</f>
        <v/>
      </c>
      <c r="I2738" s="95" t="str">
        <f>IF(بيانات!B2738&lt;&gt;"",بيانات!P2738,"")</f>
        <v/>
      </c>
    </row>
    <row r="2739" spans="1:9" ht="21.75" customHeight="1">
      <c r="A2739" s="82" t="str">
        <f>IF(بيانات!B2739&lt;&gt;"",بيانات!A2739,"")</f>
        <v/>
      </c>
      <c r="B2739" s="83" t="str">
        <f>IF(بيانات!B2739&lt;&gt;"",بيانات!B2739,"")</f>
        <v/>
      </c>
      <c r="C2739" s="83" t="str">
        <f>IF(بيانات!B2739&lt;&gt;"",بيانات!C2739,"")</f>
        <v/>
      </c>
      <c r="D2739" s="84" t="str">
        <f>IF(بيانات!B2739&lt;&gt;"",بيانات!J2739,"")</f>
        <v/>
      </c>
      <c r="E2739" s="85"/>
      <c r="F2739" s="86" t="str">
        <f t="shared" si="42"/>
        <v/>
      </c>
      <c r="G2739" s="87"/>
      <c r="H2739" s="88" t="str">
        <f>IF(بيانات!B2739&lt;&gt;"",بيانات!K2739,"")</f>
        <v/>
      </c>
      <c r="I2739" s="88" t="str">
        <f>IF(بيانات!B2739&lt;&gt;"",بيانات!P2739,"")</f>
        <v/>
      </c>
    </row>
    <row r="2740" spans="1:9" ht="21.75" customHeight="1">
      <c r="A2740" s="89" t="str">
        <f>IF(بيانات!B2740&lt;&gt;"",بيانات!A2740,"")</f>
        <v/>
      </c>
      <c r="B2740" s="90" t="str">
        <f>IF(بيانات!B2740&lt;&gt;"",بيانات!B2740,"")</f>
        <v/>
      </c>
      <c r="C2740" s="90" t="str">
        <f>IF(بيانات!B2740&lt;&gt;"",بيانات!C2740,"")</f>
        <v/>
      </c>
      <c r="D2740" s="91" t="str">
        <f>IF(بيانات!B2740&lt;&gt;"",بيانات!J2740,"")</f>
        <v/>
      </c>
      <c r="E2740" s="92"/>
      <c r="F2740" s="93" t="str">
        <f t="shared" si="42"/>
        <v/>
      </c>
      <c r="G2740" s="94"/>
      <c r="H2740" s="95" t="str">
        <f>IF(بيانات!B2740&lt;&gt;"",بيانات!K2740,"")</f>
        <v/>
      </c>
      <c r="I2740" s="95" t="str">
        <f>IF(بيانات!B2740&lt;&gt;"",بيانات!P2740,"")</f>
        <v/>
      </c>
    </row>
    <row r="2741" spans="1:9" ht="21.75" customHeight="1">
      <c r="A2741" s="82" t="str">
        <f>IF(بيانات!B2741&lt;&gt;"",بيانات!A2741,"")</f>
        <v/>
      </c>
      <c r="B2741" s="83" t="str">
        <f>IF(بيانات!B2741&lt;&gt;"",بيانات!B2741,"")</f>
        <v/>
      </c>
      <c r="C2741" s="83" t="str">
        <f>IF(بيانات!B2741&lt;&gt;"",بيانات!C2741,"")</f>
        <v/>
      </c>
      <c r="D2741" s="84" t="str">
        <f>IF(بيانات!B2741&lt;&gt;"",بيانات!J2741,"")</f>
        <v/>
      </c>
      <c r="E2741" s="85"/>
      <c r="F2741" s="86" t="str">
        <f t="shared" si="42"/>
        <v/>
      </c>
      <c r="G2741" s="87"/>
      <c r="H2741" s="88" t="str">
        <f>IF(بيانات!B2741&lt;&gt;"",بيانات!K2741,"")</f>
        <v/>
      </c>
      <c r="I2741" s="88" t="str">
        <f>IF(بيانات!B2741&lt;&gt;"",بيانات!P2741,"")</f>
        <v/>
      </c>
    </row>
    <row r="2742" spans="1:9" ht="21.75" customHeight="1">
      <c r="A2742" s="89" t="str">
        <f>IF(بيانات!B2742&lt;&gt;"",بيانات!A2742,"")</f>
        <v/>
      </c>
      <c r="B2742" s="90" t="str">
        <f>IF(بيانات!B2742&lt;&gt;"",بيانات!B2742,"")</f>
        <v/>
      </c>
      <c r="C2742" s="90" t="str">
        <f>IF(بيانات!B2742&lt;&gt;"",بيانات!C2742,"")</f>
        <v/>
      </c>
      <c r="D2742" s="91" t="str">
        <f>IF(بيانات!B2742&lt;&gt;"",بيانات!J2742,"")</f>
        <v/>
      </c>
      <c r="E2742" s="92"/>
      <c r="F2742" s="93" t="str">
        <f t="shared" si="42"/>
        <v/>
      </c>
      <c r="G2742" s="94"/>
      <c r="H2742" s="95" t="str">
        <f>IF(بيانات!B2742&lt;&gt;"",بيانات!K2742,"")</f>
        <v/>
      </c>
      <c r="I2742" s="95" t="str">
        <f>IF(بيانات!B2742&lt;&gt;"",بيانات!P2742,"")</f>
        <v/>
      </c>
    </row>
    <row r="2743" spans="1:9" ht="21.75" customHeight="1">
      <c r="A2743" s="82" t="str">
        <f>IF(بيانات!B2743&lt;&gt;"",بيانات!A2743,"")</f>
        <v/>
      </c>
      <c r="B2743" s="83" t="str">
        <f>IF(بيانات!B2743&lt;&gt;"",بيانات!B2743,"")</f>
        <v/>
      </c>
      <c r="C2743" s="83" t="str">
        <f>IF(بيانات!B2743&lt;&gt;"",بيانات!C2743,"")</f>
        <v/>
      </c>
      <c r="D2743" s="84" t="str">
        <f>IF(بيانات!B2743&lt;&gt;"",بيانات!J2743,"")</f>
        <v/>
      </c>
      <c r="E2743" s="85"/>
      <c r="F2743" s="86" t="str">
        <f t="shared" si="42"/>
        <v/>
      </c>
      <c r="G2743" s="87"/>
      <c r="H2743" s="88" t="str">
        <f>IF(بيانات!B2743&lt;&gt;"",بيانات!K2743,"")</f>
        <v/>
      </c>
      <c r="I2743" s="88" t="str">
        <f>IF(بيانات!B2743&lt;&gt;"",بيانات!P2743,"")</f>
        <v/>
      </c>
    </row>
    <row r="2744" spans="1:9" ht="21.75" customHeight="1">
      <c r="A2744" s="89" t="str">
        <f>IF(بيانات!B2744&lt;&gt;"",بيانات!A2744,"")</f>
        <v/>
      </c>
      <c r="B2744" s="90" t="str">
        <f>IF(بيانات!B2744&lt;&gt;"",بيانات!B2744,"")</f>
        <v/>
      </c>
      <c r="C2744" s="90" t="str">
        <f>IF(بيانات!B2744&lt;&gt;"",بيانات!C2744,"")</f>
        <v/>
      </c>
      <c r="D2744" s="91" t="str">
        <f>IF(بيانات!B2744&lt;&gt;"",بيانات!J2744,"")</f>
        <v/>
      </c>
      <c r="E2744" s="92"/>
      <c r="F2744" s="93" t="str">
        <f t="shared" si="42"/>
        <v/>
      </c>
      <c r="G2744" s="94"/>
      <c r="H2744" s="95" t="str">
        <f>IF(بيانات!B2744&lt;&gt;"",بيانات!K2744,"")</f>
        <v/>
      </c>
      <c r="I2744" s="95" t="str">
        <f>IF(بيانات!B2744&lt;&gt;"",بيانات!P2744,"")</f>
        <v/>
      </c>
    </row>
    <row r="2745" spans="1:9" ht="21.75" customHeight="1">
      <c r="A2745" s="82" t="str">
        <f>IF(بيانات!B2745&lt;&gt;"",بيانات!A2745,"")</f>
        <v/>
      </c>
      <c r="B2745" s="83" t="str">
        <f>IF(بيانات!B2745&lt;&gt;"",بيانات!B2745,"")</f>
        <v/>
      </c>
      <c r="C2745" s="83" t="str">
        <f>IF(بيانات!B2745&lt;&gt;"",بيانات!C2745,"")</f>
        <v/>
      </c>
      <c r="D2745" s="84" t="str">
        <f>IF(بيانات!B2745&lt;&gt;"",بيانات!J2745,"")</f>
        <v/>
      </c>
      <c r="E2745" s="85"/>
      <c r="F2745" s="86" t="str">
        <f t="shared" si="42"/>
        <v/>
      </c>
      <c r="G2745" s="87"/>
      <c r="H2745" s="88" t="str">
        <f>IF(بيانات!B2745&lt;&gt;"",بيانات!K2745,"")</f>
        <v/>
      </c>
      <c r="I2745" s="88" t="str">
        <f>IF(بيانات!B2745&lt;&gt;"",بيانات!P2745,"")</f>
        <v/>
      </c>
    </row>
    <row r="2746" spans="1:9" ht="21.75" customHeight="1">
      <c r="A2746" s="89" t="str">
        <f>IF(بيانات!B2746&lt;&gt;"",بيانات!A2746,"")</f>
        <v/>
      </c>
      <c r="B2746" s="90" t="str">
        <f>IF(بيانات!B2746&lt;&gt;"",بيانات!B2746,"")</f>
        <v/>
      </c>
      <c r="C2746" s="90" t="str">
        <f>IF(بيانات!B2746&lt;&gt;"",بيانات!C2746,"")</f>
        <v/>
      </c>
      <c r="D2746" s="91" t="str">
        <f>IF(بيانات!B2746&lt;&gt;"",بيانات!J2746,"")</f>
        <v/>
      </c>
      <c r="E2746" s="92"/>
      <c r="F2746" s="93" t="str">
        <f t="shared" si="42"/>
        <v/>
      </c>
      <c r="G2746" s="94"/>
      <c r="H2746" s="95" t="str">
        <f>IF(بيانات!B2746&lt;&gt;"",بيانات!K2746,"")</f>
        <v/>
      </c>
      <c r="I2746" s="95" t="str">
        <f>IF(بيانات!B2746&lt;&gt;"",بيانات!P2746,"")</f>
        <v/>
      </c>
    </row>
    <row r="2747" spans="1:9" ht="21.75" customHeight="1">
      <c r="A2747" s="82" t="str">
        <f>IF(بيانات!B2747&lt;&gt;"",بيانات!A2747,"")</f>
        <v/>
      </c>
      <c r="B2747" s="83" t="str">
        <f>IF(بيانات!B2747&lt;&gt;"",بيانات!B2747,"")</f>
        <v/>
      </c>
      <c r="C2747" s="83" t="str">
        <f>IF(بيانات!B2747&lt;&gt;"",بيانات!C2747,"")</f>
        <v/>
      </c>
      <c r="D2747" s="84" t="str">
        <f>IF(بيانات!B2747&lt;&gt;"",بيانات!J2747,"")</f>
        <v/>
      </c>
      <c r="E2747" s="85"/>
      <c r="F2747" s="86" t="str">
        <f t="shared" si="42"/>
        <v/>
      </c>
      <c r="G2747" s="87"/>
      <c r="H2747" s="88" t="str">
        <f>IF(بيانات!B2747&lt;&gt;"",بيانات!K2747,"")</f>
        <v/>
      </c>
      <c r="I2747" s="88" t="str">
        <f>IF(بيانات!B2747&lt;&gt;"",بيانات!P2747,"")</f>
        <v/>
      </c>
    </row>
    <row r="2748" spans="1:9" ht="21.75" customHeight="1">
      <c r="A2748" s="89" t="str">
        <f>IF(بيانات!B2748&lt;&gt;"",بيانات!A2748,"")</f>
        <v/>
      </c>
      <c r="B2748" s="90" t="str">
        <f>IF(بيانات!B2748&lt;&gt;"",بيانات!B2748,"")</f>
        <v/>
      </c>
      <c r="C2748" s="90" t="str">
        <f>IF(بيانات!B2748&lt;&gt;"",بيانات!C2748,"")</f>
        <v/>
      </c>
      <c r="D2748" s="91" t="str">
        <f>IF(بيانات!B2748&lt;&gt;"",بيانات!J2748,"")</f>
        <v/>
      </c>
      <c r="E2748" s="92"/>
      <c r="F2748" s="93" t="str">
        <f t="shared" si="42"/>
        <v/>
      </c>
      <c r="G2748" s="94"/>
      <c r="H2748" s="95" t="str">
        <f>IF(بيانات!B2748&lt;&gt;"",بيانات!K2748,"")</f>
        <v/>
      </c>
      <c r="I2748" s="95" t="str">
        <f>IF(بيانات!B2748&lt;&gt;"",بيانات!P2748,"")</f>
        <v/>
      </c>
    </row>
    <row r="2749" spans="1:9" ht="21.75" customHeight="1">
      <c r="A2749" s="82" t="str">
        <f>IF(بيانات!B2749&lt;&gt;"",بيانات!A2749,"")</f>
        <v/>
      </c>
      <c r="B2749" s="83" t="str">
        <f>IF(بيانات!B2749&lt;&gt;"",بيانات!B2749,"")</f>
        <v/>
      </c>
      <c r="C2749" s="83" t="str">
        <f>IF(بيانات!B2749&lt;&gt;"",بيانات!C2749,"")</f>
        <v/>
      </c>
      <c r="D2749" s="84" t="str">
        <f>IF(بيانات!B2749&lt;&gt;"",بيانات!J2749,"")</f>
        <v/>
      </c>
      <c r="E2749" s="85"/>
      <c r="F2749" s="86" t="str">
        <f t="shared" si="42"/>
        <v/>
      </c>
      <c r="G2749" s="87"/>
      <c r="H2749" s="88" t="str">
        <f>IF(بيانات!B2749&lt;&gt;"",بيانات!K2749,"")</f>
        <v/>
      </c>
      <c r="I2749" s="88" t="str">
        <f>IF(بيانات!B2749&lt;&gt;"",بيانات!P2749,"")</f>
        <v/>
      </c>
    </row>
    <row r="2750" spans="1:9" ht="21.75" customHeight="1">
      <c r="A2750" s="89" t="str">
        <f>IF(بيانات!B2750&lt;&gt;"",بيانات!A2750,"")</f>
        <v/>
      </c>
      <c r="B2750" s="90" t="str">
        <f>IF(بيانات!B2750&lt;&gt;"",بيانات!B2750,"")</f>
        <v/>
      </c>
      <c r="C2750" s="90" t="str">
        <f>IF(بيانات!B2750&lt;&gt;"",بيانات!C2750,"")</f>
        <v/>
      </c>
      <c r="D2750" s="91" t="str">
        <f>IF(بيانات!B2750&lt;&gt;"",بيانات!J2750,"")</f>
        <v/>
      </c>
      <c r="E2750" s="92"/>
      <c r="F2750" s="93" t="str">
        <f t="shared" si="42"/>
        <v/>
      </c>
      <c r="G2750" s="94"/>
      <c r="H2750" s="95" t="str">
        <f>IF(بيانات!B2750&lt;&gt;"",بيانات!K2750,"")</f>
        <v/>
      </c>
      <c r="I2750" s="95" t="str">
        <f>IF(بيانات!B2750&lt;&gt;"",بيانات!P2750,"")</f>
        <v/>
      </c>
    </row>
    <row r="2751" spans="1:9" ht="21.75" customHeight="1">
      <c r="A2751" s="82" t="str">
        <f>IF(بيانات!B2751&lt;&gt;"",بيانات!A2751,"")</f>
        <v/>
      </c>
      <c r="B2751" s="83" t="str">
        <f>IF(بيانات!B2751&lt;&gt;"",بيانات!B2751,"")</f>
        <v/>
      </c>
      <c r="C2751" s="83" t="str">
        <f>IF(بيانات!B2751&lt;&gt;"",بيانات!C2751,"")</f>
        <v/>
      </c>
      <c r="D2751" s="84" t="str">
        <f>IF(بيانات!B2751&lt;&gt;"",بيانات!J2751,"")</f>
        <v/>
      </c>
      <c r="E2751" s="85"/>
      <c r="F2751" s="86" t="str">
        <f t="shared" si="42"/>
        <v/>
      </c>
      <c r="G2751" s="87"/>
      <c r="H2751" s="88" t="str">
        <f>IF(بيانات!B2751&lt;&gt;"",بيانات!K2751,"")</f>
        <v/>
      </c>
      <c r="I2751" s="88" t="str">
        <f>IF(بيانات!B2751&lt;&gt;"",بيانات!P2751,"")</f>
        <v/>
      </c>
    </row>
    <row r="2752" spans="1:9" ht="21.75" customHeight="1">
      <c r="A2752" s="89" t="str">
        <f>IF(بيانات!B2752&lt;&gt;"",بيانات!A2752,"")</f>
        <v/>
      </c>
      <c r="B2752" s="90" t="str">
        <f>IF(بيانات!B2752&lt;&gt;"",بيانات!B2752,"")</f>
        <v/>
      </c>
      <c r="C2752" s="90" t="str">
        <f>IF(بيانات!B2752&lt;&gt;"",بيانات!C2752,"")</f>
        <v/>
      </c>
      <c r="D2752" s="91" t="str">
        <f>IF(بيانات!B2752&lt;&gt;"",بيانات!J2752,"")</f>
        <v/>
      </c>
      <c r="E2752" s="92"/>
      <c r="F2752" s="93" t="str">
        <f t="shared" si="42"/>
        <v/>
      </c>
      <c r="G2752" s="94"/>
      <c r="H2752" s="95" t="str">
        <f>IF(بيانات!B2752&lt;&gt;"",بيانات!K2752,"")</f>
        <v/>
      </c>
      <c r="I2752" s="95" t="str">
        <f>IF(بيانات!B2752&lt;&gt;"",بيانات!P2752,"")</f>
        <v/>
      </c>
    </row>
    <row r="2753" spans="1:9" ht="21.75" customHeight="1">
      <c r="A2753" s="82" t="str">
        <f>IF(بيانات!B2753&lt;&gt;"",بيانات!A2753,"")</f>
        <v/>
      </c>
      <c r="B2753" s="83" t="str">
        <f>IF(بيانات!B2753&lt;&gt;"",بيانات!B2753,"")</f>
        <v/>
      </c>
      <c r="C2753" s="83" t="str">
        <f>IF(بيانات!B2753&lt;&gt;"",بيانات!C2753,"")</f>
        <v/>
      </c>
      <c r="D2753" s="84" t="str">
        <f>IF(بيانات!B2753&lt;&gt;"",بيانات!J2753,"")</f>
        <v/>
      </c>
      <c r="E2753" s="85"/>
      <c r="F2753" s="86" t="str">
        <f t="shared" si="42"/>
        <v/>
      </c>
      <c r="G2753" s="87"/>
      <c r="H2753" s="88" t="str">
        <f>IF(بيانات!B2753&lt;&gt;"",بيانات!K2753,"")</f>
        <v/>
      </c>
      <c r="I2753" s="88" t="str">
        <f>IF(بيانات!B2753&lt;&gt;"",بيانات!P2753,"")</f>
        <v/>
      </c>
    </row>
    <row r="2754" spans="1:9" ht="21.75" customHeight="1">
      <c r="A2754" s="89" t="str">
        <f>IF(بيانات!B2754&lt;&gt;"",بيانات!A2754,"")</f>
        <v/>
      </c>
      <c r="B2754" s="90" t="str">
        <f>IF(بيانات!B2754&lt;&gt;"",بيانات!B2754,"")</f>
        <v/>
      </c>
      <c r="C2754" s="90" t="str">
        <f>IF(بيانات!B2754&lt;&gt;"",بيانات!C2754,"")</f>
        <v/>
      </c>
      <c r="D2754" s="91" t="str">
        <f>IF(بيانات!B2754&lt;&gt;"",بيانات!J2754,"")</f>
        <v/>
      </c>
      <c r="E2754" s="92"/>
      <c r="F2754" s="93" t="str">
        <f t="shared" si="42"/>
        <v/>
      </c>
      <c r="G2754" s="94"/>
      <c r="H2754" s="95" t="str">
        <f>IF(بيانات!B2754&lt;&gt;"",بيانات!K2754,"")</f>
        <v/>
      </c>
      <c r="I2754" s="95" t="str">
        <f>IF(بيانات!B2754&lt;&gt;"",بيانات!P2754,"")</f>
        <v/>
      </c>
    </row>
    <row r="2755" spans="1:9" ht="21.75" customHeight="1">
      <c r="A2755" s="82" t="str">
        <f>IF(بيانات!B2755&lt;&gt;"",بيانات!A2755,"")</f>
        <v/>
      </c>
      <c r="B2755" s="83" t="str">
        <f>IF(بيانات!B2755&lt;&gt;"",بيانات!B2755,"")</f>
        <v/>
      </c>
      <c r="C2755" s="83" t="str">
        <f>IF(بيانات!B2755&lt;&gt;"",بيانات!C2755,"")</f>
        <v/>
      </c>
      <c r="D2755" s="84" t="str">
        <f>IF(بيانات!B2755&lt;&gt;"",بيانات!J2755,"")</f>
        <v/>
      </c>
      <c r="E2755" s="85"/>
      <c r="F2755" s="86" t="str">
        <f t="shared" ref="F2755:F2818" si="43">IF(E2755="","",E2755+30)</f>
        <v/>
      </c>
      <c r="G2755" s="87"/>
      <c r="H2755" s="88" t="str">
        <f>IF(بيانات!B2755&lt;&gt;"",بيانات!K2755,"")</f>
        <v/>
      </c>
      <c r="I2755" s="88" t="str">
        <f>IF(بيانات!B2755&lt;&gt;"",بيانات!P2755,"")</f>
        <v/>
      </c>
    </row>
    <row r="2756" spans="1:9" ht="21.75" customHeight="1">
      <c r="A2756" s="89" t="str">
        <f>IF(بيانات!B2756&lt;&gt;"",بيانات!A2756,"")</f>
        <v/>
      </c>
      <c r="B2756" s="90" t="str">
        <f>IF(بيانات!B2756&lt;&gt;"",بيانات!B2756,"")</f>
        <v/>
      </c>
      <c r="C2756" s="90" t="str">
        <f>IF(بيانات!B2756&lt;&gt;"",بيانات!C2756,"")</f>
        <v/>
      </c>
      <c r="D2756" s="91" t="str">
        <f>IF(بيانات!B2756&lt;&gt;"",بيانات!J2756,"")</f>
        <v/>
      </c>
      <c r="E2756" s="92"/>
      <c r="F2756" s="93" t="str">
        <f t="shared" si="43"/>
        <v/>
      </c>
      <c r="G2756" s="94"/>
      <c r="H2756" s="95" t="str">
        <f>IF(بيانات!B2756&lt;&gt;"",بيانات!K2756,"")</f>
        <v/>
      </c>
      <c r="I2756" s="95" t="str">
        <f>IF(بيانات!B2756&lt;&gt;"",بيانات!P2756,"")</f>
        <v/>
      </c>
    </row>
    <row r="2757" spans="1:9" ht="21.75" customHeight="1">
      <c r="A2757" s="82" t="str">
        <f>IF(بيانات!B2757&lt;&gt;"",بيانات!A2757,"")</f>
        <v/>
      </c>
      <c r="B2757" s="83" t="str">
        <f>IF(بيانات!B2757&lt;&gt;"",بيانات!B2757,"")</f>
        <v/>
      </c>
      <c r="C2757" s="83" t="str">
        <f>IF(بيانات!B2757&lt;&gt;"",بيانات!C2757,"")</f>
        <v/>
      </c>
      <c r="D2757" s="84" t="str">
        <f>IF(بيانات!B2757&lt;&gt;"",بيانات!J2757,"")</f>
        <v/>
      </c>
      <c r="E2757" s="85"/>
      <c r="F2757" s="86" t="str">
        <f t="shared" si="43"/>
        <v/>
      </c>
      <c r="G2757" s="87"/>
      <c r="H2757" s="88" t="str">
        <f>IF(بيانات!B2757&lt;&gt;"",بيانات!K2757,"")</f>
        <v/>
      </c>
      <c r="I2757" s="88" t="str">
        <f>IF(بيانات!B2757&lt;&gt;"",بيانات!P2757,"")</f>
        <v/>
      </c>
    </row>
    <row r="2758" spans="1:9" ht="21.75" customHeight="1">
      <c r="A2758" s="89" t="str">
        <f>IF(بيانات!B2758&lt;&gt;"",بيانات!A2758,"")</f>
        <v/>
      </c>
      <c r="B2758" s="90" t="str">
        <f>IF(بيانات!B2758&lt;&gt;"",بيانات!B2758,"")</f>
        <v/>
      </c>
      <c r="C2758" s="90" t="str">
        <f>IF(بيانات!B2758&lt;&gt;"",بيانات!C2758,"")</f>
        <v/>
      </c>
      <c r="D2758" s="91" t="str">
        <f>IF(بيانات!B2758&lt;&gt;"",بيانات!J2758,"")</f>
        <v/>
      </c>
      <c r="E2758" s="92"/>
      <c r="F2758" s="93" t="str">
        <f t="shared" si="43"/>
        <v/>
      </c>
      <c r="G2758" s="94"/>
      <c r="H2758" s="95" t="str">
        <f>IF(بيانات!B2758&lt;&gt;"",بيانات!K2758,"")</f>
        <v/>
      </c>
      <c r="I2758" s="95" t="str">
        <f>IF(بيانات!B2758&lt;&gt;"",بيانات!P2758,"")</f>
        <v/>
      </c>
    </row>
    <row r="2759" spans="1:9" ht="21.75" customHeight="1">
      <c r="A2759" s="82" t="str">
        <f>IF(بيانات!B2759&lt;&gt;"",بيانات!A2759,"")</f>
        <v/>
      </c>
      <c r="B2759" s="83" t="str">
        <f>IF(بيانات!B2759&lt;&gt;"",بيانات!B2759,"")</f>
        <v/>
      </c>
      <c r="C2759" s="83" t="str">
        <f>IF(بيانات!B2759&lt;&gt;"",بيانات!C2759,"")</f>
        <v/>
      </c>
      <c r="D2759" s="84" t="str">
        <f>IF(بيانات!B2759&lt;&gt;"",بيانات!J2759,"")</f>
        <v/>
      </c>
      <c r="E2759" s="85"/>
      <c r="F2759" s="86" t="str">
        <f t="shared" si="43"/>
        <v/>
      </c>
      <c r="G2759" s="87"/>
      <c r="H2759" s="88" t="str">
        <f>IF(بيانات!B2759&lt;&gt;"",بيانات!K2759,"")</f>
        <v/>
      </c>
      <c r="I2759" s="88" t="str">
        <f>IF(بيانات!B2759&lt;&gt;"",بيانات!P2759,"")</f>
        <v/>
      </c>
    </row>
    <row r="2760" spans="1:9" ht="21.75" customHeight="1">
      <c r="A2760" s="89" t="str">
        <f>IF(بيانات!B2760&lt;&gt;"",بيانات!A2760,"")</f>
        <v/>
      </c>
      <c r="B2760" s="90" t="str">
        <f>IF(بيانات!B2760&lt;&gt;"",بيانات!B2760,"")</f>
        <v/>
      </c>
      <c r="C2760" s="90" t="str">
        <f>IF(بيانات!B2760&lt;&gt;"",بيانات!C2760,"")</f>
        <v/>
      </c>
      <c r="D2760" s="91" t="str">
        <f>IF(بيانات!B2760&lt;&gt;"",بيانات!J2760,"")</f>
        <v/>
      </c>
      <c r="E2760" s="92"/>
      <c r="F2760" s="93" t="str">
        <f t="shared" si="43"/>
        <v/>
      </c>
      <c r="G2760" s="94"/>
      <c r="H2760" s="95" t="str">
        <f>IF(بيانات!B2760&lt;&gt;"",بيانات!K2760,"")</f>
        <v/>
      </c>
      <c r="I2760" s="95" t="str">
        <f>IF(بيانات!B2760&lt;&gt;"",بيانات!P2760,"")</f>
        <v/>
      </c>
    </row>
    <row r="2761" spans="1:9" ht="21.75" customHeight="1">
      <c r="A2761" s="82" t="str">
        <f>IF(بيانات!B2761&lt;&gt;"",بيانات!A2761,"")</f>
        <v/>
      </c>
      <c r="B2761" s="83" t="str">
        <f>IF(بيانات!B2761&lt;&gt;"",بيانات!B2761,"")</f>
        <v/>
      </c>
      <c r="C2761" s="83" t="str">
        <f>IF(بيانات!B2761&lt;&gt;"",بيانات!C2761,"")</f>
        <v/>
      </c>
      <c r="D2761" s="84" t="str">
        <f>IF(بيانات!B2761&lt;&gt;"",بيانات!J2761,"")</f>
        <v/>
      </c>
      <c r="E2761" s="85"/>
      <c r="F2761" s="86" t="str">
        <f t="shared" si="43"/>
        <v/>
      </c>
      <c r="G2761" s="87"/>
      <c r="H2761" s="88" t="str">
        <f>IF(بيانات!B2761&lt;&gt;"",بيانات!K2761,"")</f>
        <v/>
      </c>
      <c r="I2761" s="88" t="str">
        <f>IF(بيانات!B2761&lt;&gt;"",بيانات!P2761,"")</f>
        <v/>
      </c>
    </row>
    <row r="2762" spans="1:9" ht="21.75" customHeight="1">
      <c r="A2762" s="89" t="str">
        <f>IF(بيانات!B2762&lt;&gt;"",بيانات!A2762,"")</f>
        <v/>
      </c>
      <c r="B2762" s="90" t="str">
        <f>IF(بيانات!B2762&lt;&gt;"",بيانات!B2762,"")</f>
        <v/>
      </c>
      <c r="C2762" s="90" t="str">
        <f>IF(بيانات!B2762&lt;&gt;"",بيانات!C2762,"")</f>
        <v/>
      </c>
      <c r="D2762" s="91" t="str">
        <f>IF(بيانات!B2762&lt;&gt;"",بيانات!J2762,"")</f>
        <v/>
      </c>
      <c r="E2762" s="92"/>
      <c r="F2762" s="93" t="str">
        <f t="shared" si="43"/>
        <v/>
      </c>
      <c r="G2762" s="94"/>
      <c r="H2762" s="95" t="str">
        <f>IF(بيانات!B2762&lt;&gt;"",بيانات!K2762,"")</f>
        <v/>
      </c>
      <c r="I2762" s="95" t="str">
        <f>IF(بيانات!B2762&lt;&gt;"",بيانات!P2762,"")</f>
        <v/>
      </c>
    </row>
    <row r="2763" spans="1:9" ht="21.75" customHeight="1">
      <c r="A2763" s="82" t="str">
        <f>IF(بيانات!B2763&lt;&gt;"",بيانات!A2763,"")</f>
        <v/>
      </c>
      <c r="B2763" s="83" t="str">
        <f>IF(بيانات!B2763&lt;&gt;"",بيانات!B2763,"")</f>
        <v/>
      </c>
      <c r="C2763" s="83" t="str">
        <f>IF(بيانات!B2763&lt;&gt;"",بيانات!C2763,"")</f>
        <v/>
      </c>
      <c r="D2763" s="84" t="str">
        <f>IF(بيانات!B2763&lt;&gt;"",بيانات!J2763,"")</f>
        <v/>
      </c>
      <c r="E2763" s="85"/>
      <c r="F2763" s="86" t="str">
        <f t="shared" si="43"/>
        <v/>
      </c>
      <c r="G2763" s="87"/>
      <c r="H2763" s="88" t="str">
        <f>IF(بيانات!B2763&lt;&gt;"",بيانات!K2763,"")</f>
        <v/>
      </c>
      <c r="I2763" s="88" t="str">
        <f>IF(بيانات!B2763&lt;&gt;"",بيانات!P2763,"")</f>
        <v/>
      </c>
    </row>
    <row r="2764" spans="1:9" ht="21.75" customHeight="1">
      <c r="A2764" s="89" t="str">
        <f>IF(بيانات!B2764&lt;&gt;"",بيانات!A2764,"")</f>
        <v/>
      </c>
      <c r="B2764" s="90" t="str">
        <f>IF(بيانات!B2764&lt;&gt;"",بيانات!B2764,"")</f>
        <v/>
      </c>
      <c r="C2764" s="90" t="str">
        <f>IF(بيانات!B2764&lt;&gt;"",بيانات!C2764,"")</f>
        <v/>
      </c>
      <c r="D2764" s="91" t="str">
        <f>IF(بيانات!B2764&lt;&gt;"",بيانات!J2764,"")</f>
        <v/>
      </c>
      <c r="E2764" s="92"/>
      <c r="F2764" s="93" t="str">
        <f t="shared" si="43"/>
        <v/>
      </c>
      <c r="G2764" s="94"/>
      <c r="H2764" s="95" t="str">
        <f>IF(بيانات!B2764&lt;&gt;"",بيانات!K2764,"")</f>
        <v/>
      </c>
      <c r="I2764" s="95" t="str">
        <f>IF(بيانات!B2764&lt;&gt;"",بيانات!P2764,"")</f>
        <v/>
      </c>
    </row>
    <row r="2765" spans="1:9" ht="21.75" customHeight="1">
      <c r="A2765" s="82" t="str">
        <f>IF(بيانات!B2765&lt;&gt;"",بيانات!A2765,"")</f>
        <v/>
      </c>
      <c r="B2765" s="83" t="str">
        <f>IF(بيانات!B2765&lt;&gt;"",بيانات!B2765,"")</f>
        <v/>
      </c>
      <c r="C2765" s="83" t="str">
        <f>IF(بيانات!B2765&lt;&gt;"",بيانات!C2765,"")</f>
        <v/>
      </c>
      <c r="D2765" s="84" t="str">
        <f>IF(بيانات!B2765&lt;&gt;"",بيانات!J2765,"")</f>
        <v/>
      </c>
      <c r="E2765" s="85"/>
      <c r="F2765" s="86" t="str">
        <f t="shared" si="43"/>
        <v/>
      </c>
      <c r="G2765" s="87"/>
      <c r="H2765" s="88" t="str">
        <f>IF(بيانات!B2765&lt;&gt;"",بيانات!K2765,"")</f>
        <v/>
      </c>
      <c r="I2765" s="88" t="str">
        <f>IF(بيانات!B2765&lt;&gt;"",بيانات!P2765,"")</f>
        <v/>
      </c>
    </row>
    <row r="2766" spans="1:9" ht="21.75" customHeight="1">
      <c r="A2766" s="89" t="str">
        <f>IF(بيانات!B2766&lt;&gt;"",بيانات!A2766,"")</f>
        <v/>
      </c>
      <c r="B2766" s="90" t="str">
        <f>IF(بيانات!B2766&lt;&gt;"",بيانات!B2766,"")</f>
        <v/>
      </c>
      <c r="C2766" s="90" t="str">
        <f>IF(بيانات!B2766&lt;&gt;"",بيانات!C2766,"")</f>
        <v/>
      </c>
      <c r="D2766" s="91" t="str">
        <f>IF(بيانات!B2766&lt;&gt;"",بيانات!J2766,"")</f>
        <v/>
      </c>
      <c r="E2766" s="92"/>
      <c r="F2766" s="93" t="str">
        <f t="shared" si="43"/>
        <v/>
      </c>
      <c r="G2766" s="94"/>
      <c r="H2766" s="95" t="str">
        <f>IF(بيانات!B2766&lt;&gt;"",بيانات!K2766,"")</f>
        <v/>
      </c>
      <c r="I2766" s="95" t="str">
        <f>IF(بيانات!B2766&lt;&gt;"",بيانات!P2766,"")</f>
        <v/>
      </c>
    </row>
    <row r="2767" spans="1:9" ht="21.75" customHeight="1">
      <c r="A2767" s="82" t="str">
        <f>IF(بيانات!B2767&lt;&gt;"",بيانات!A2767,"")</f>
        <v/>
      </c>
      <c r="B2767" s="83" t="str">
        <f>IF(بيانات!B2767&lt;&gt;"",بيانات!B2767,"")</f>
        <v/>
      </c>
      <c r="C2767" s="83" t="str">
        <f>IF(بيانات!B2767&lt;&gt;"",بيانات!C2767,"")</f>
        <v/>
      </c>
      <c r="D2767" s="84" t="str">
        <f>IF(بيانات!B2767&lt;&gt;"",بيانات!J2767,"")</f>
        <v/>
      </c>
      <c r="E2767" s="85"/>
      <c r="F2767" s="86" t="str">
        <f t="shared" si="43"/>
        <v/>
      </c>
      <c r="G2767" s="87"/>
      <c r="H2767" s="88" t="str">
        <f>IF(بيانات!B2767&lt;&gt;"",بيانات!K2767,"")</f>
        <v/>
      </c>
      <c r="I2767" s="88" t="str">
        <f>IF(بيانات!B2767&lt;&gt;"",بيانات!P2767,"")</f>
        <v/>
      </c>
    </row>
    <row r="2768" spans="1:9" ht="21.75" customHeight="1">
      <c r="A2768" s="89" t="str">
        <f>IF(بيانات!B2768&lt;&gt;"",بيانات!A2768,"")</f>
        <v/>
      </c>
      <c r="B2768" s="90" t="str">
        <f>IF(بيانات!B2768&lt;&gt;"",بيانات!B2768,"")</f>
        <v/>
      </c>
      <c r="C2768" s="90" t="str">
        <f>IF(بيانات!B2768&lt;&gt;"",بيانات!C2768,"")</f>
        <v/>
      </c>
      <c r="D2768" s="91" t="str">
        <f>IF(بيانات!B2768&lt;&gt;"",بيانات!J2768,"")</f>
        <v/>
      </c>
      <c r="E2768" s="92"/>
      <c r="F2768" s="93" t="str">
        <f t="shared" si="43"/>
        <v/>
      </c>
      <c r="G2768" s="94"/>
      <c r="H2768" s="95" t="str">
        <f>IF(بيانات!B2768&lt;&gt;"",بيانات!K2768,"")</f>
        <v/>
      </c>
      <c r="I2768" s="95" t="str">
        <f>IF(بيانات!B2768&lt;&gt;"",بيانات!P2768,"")</f>
        <v/>
      </c>
    </row>
    <row r="2769" spans="1:9" ht="21.75" customHeight="1">
      <c r="A2769" s="82" t="str">
        <f>IF(بيانات!B2769&lt;&gt;"",بيانات!A2769,"")</f>
        <v/>
      </c>
      <c r="B2769" s="83" t="str">
        <f>IF(بيانات!B2769&lt;&gt;"",بيانات!B2769,"")</f>
        <v/>
      </c>
      <c r="C2769" s="83" t="str">
        <f>IF(بيانات!B2769&lt;&gt;"",بيانات!C2769,"")</f>
        <v/>
      </c>
      <c r="D2769" s="84" t="str">
        <f>IF(بيانات!B2769&lt;&gt;"",بيانات!J2769,"")</f>
        <v/>
      </c>
      <c r="E2769" s="85"/>
      <c r="F2769" s="86" t="str">
        <f t="shared" si="43"/>
        <v/>
      </c>
      <c r="G2769" s="87"/>
      <c r="H2769" s="88" t="str">
        <f>IF(بيانات!B2769&lt;&gt;"",بيانات!K2769,"")</f>
        <v/>
      </c>
      <c r="I2769" s="88" t="str">
        <f>IF(بيانات!B2769&lt;&gt;"",بيانات!P2769,"")</f>
        <v/>
      </c>
    </row>
    <row r="2770" spans="1:9" ht="21.75" customHeight="1">
      <c r="A2770" s="89" t="str">
        <f>IF(بيانات!B2770&lt;&gt;"",بيانات!A2770,"")</f>
        <v/>
      </c>
      <c r="B2770" s="90" t="str">
        <f>IF(بيانات!B2770&lt;&gt;"",بيانات!B2770,"")</f>
        <v/>
      </c>
      <c r="C2770" s="90" t="str">
        <f>IF(بيانات!B2770&lt;&gt;"",بيانات!C2770,"")</f>
        <v/>
      </c>
      <c r="D2770" s="91" t="str">
        <f>IF(بيانات!B2770&lt;&gt;"",بيانات!J2770,"")</f>
        <v/>
      </c>
      <c r="E2770" s="92"/>
      <c r="F2770" s="93" t="str">
        <f t="shared" si="43"/>
        <v/>
      </c>
      <c r="G2770" s="94"/>
      <c r="H2770" s="95" t="str">
        <f>IF(بيانات!B2770&lt;&gt;"",بيانات!K2770,"")</f>
        <v/>
      </c>
      <c r="I2770" s="95" t="str">
        <f>IF(بيانات!B2770&lt;&gt;"",بيانات!P2770,"")</f>
        <v/>
      </c>
    </row>
    <row r="2771" spans="1:9" ht="21.75" customHeight="1">
      <c r="A2771" s="82" t="str">
        <f>IF(بيانات!B2771&lt;&gt;"",بيانات!A2771,"")</f>
        <v/>
      </c>
      <c r="B2771" s="83" t="str">
        <f>IF(بيانات!B2771&lt;&gt;"",بيانات!B2771,"")</f>
        <v/>
      </c>
      <c r="C2771" s="83" t="str">
        <f>IF(بيانات!B2771&lt;&gt;"",بيانات!C2771,"")</f>
        <v/>
      </c>
      <c r="D2771" s="84" t="str">
        <f>IF(بيانات!B2771&lt;&gt;"",بيانات!J2771,"")</f>
        <v/>
      </c>
      <c r="E2771" s="85"/>
      <c r="F2771" s="86" t="str">
        <f t="shared" si="43"/>
        <v/>
      </c>
      <c r="G2771" s="87"/>
      <c r="H2771" s="88" t="str">
        <f>IF(بيانات!B2771&lt;&gt;"",بيانات!K2771,"")</f>
        <v/>
      </c>
      <c r="I2771" s="88" t="str">
        <f>IF(بيانات!B2771&lt;&gt;"",بيانات!P2771,"")</f>
        <v/>
      </c>
    </row>
    <row r="2772" spans="1:9" ht="21.75" customHeight="1">
      <c r="A2772" s="89" t="str">
        <f>IF(بيانات!B2772&lt;&gt;"",بيانات!A2772,"")</f>
        <v/>
      </c>
      <c r="B2772" s="90" t="str">
        <f>IF(بيانات!B2772&lt;&gt;"",بيانات!B2772,"")</f>
        <v/>
      </c>
      <c r="C2772" s="90" t="str">
        <f>IF(بيانات!B2772&lt;&gt;"",بيانات!C2772,"")</f>
        <v/>
      </c>
      <c r="D2772" s="91" t="str">
        <f>IF(بيانات!B2772&lt;&gt;"",بيانات!J2772,"")</f>
        <v/>
      </c>
      <c r="E2772" s="92"/>
      <c r="F2772" s="93" t="str">
        <f t="shared" si="43"/>
        <v/>
      </c>
      <c r="G2772" s="94"/>
      <c r="H2772" s="95" t="str">
        <f>IF(بيانات!B2772&lt;&gt;"",بيانات!K2772,"")</f>
        <v/>
      </c>
      <c r="I2772" s="95" t="str">
        <f>IF(بيانات!B2772&lt;&gt;"",بيانات!P2772,"")</f>
        <v/>
      </c>
    </row>
    <row r="2773" spans="1:9" ht="21.75" customHeight="1">
      <c r="A2773" s="82" t="str">
        <f>IF(بيانات!B2773&lt;&gt;"",بيانات!A2773,"")</f>
        <v/>
      </c>
      <c r="B2773" s="83" t="str">
        <f>IF(بيانات!B2773&lt;&gt;"",بيانات!B2773,"")</f>
        <v/>
      </c>
      <c r="C2773" s="83" t="str">
        <f>IF(بيانات!B2773&lt;&gt;"",بيانات!C2773,"")</f>
        <v/>
      </c>
      <c r="D2773" s="84" t="str">
        <f>IF(بيانات!B2773&lt;&gt;"",بيانات!J2773,"")</f>
        <v/>
      </c>
      <c r="E2773" s="85"/>
      <c r="F2773" s="86" t="str">
        <f t="shared" si="43"/>
        <v/>
      </c>
      <c r="G2773" s="87"/>
      <c r="H2773" s="88" t="str">
        <f>IF(بيانات!B2773&lt;&gt;"",بيانات!K2773,"")</f>
        <v/>
      </c>
      <c r="I2773" s="88" t="str">
        <f>IF(بيانات!B2773&lt;&gt;"",بيانات!P2773,"")</f>
        <v/>
      </c>
    </row>
    <row r="2774" spans="1:9" ht="21.75" customHeight="1">
      <c r="A2774" s="89" t="str">
        <f>IF(بيانات!B2774&lt;&gt;"",بيانات!A2774,"")</f>
        <v/>
      </c>
      <c r="B2774" s="90" t="str">
        <f>IF(بيانات!B2774&lt;&gt;"",بيانات!B2774,"")</f>
        <v/>
      </c>
      <c r="C2774" s="90" t="str">
        <f>IF(بيانات!B2774&lt;&gt;"",بيانات!C2774,"")</f>
        <v/>
      </c>
      <c r="D2774" s="91" t="str">
        <f>IF(بيانات!B2774&lt;&gt;"",بيانات!J2774,"")</f>
        <v/>
      </c>
      <c r="E2774" s="92"/>
      <c r="F2774" s="93" t="str">
        <f t="shared" si="43"/>
        <v/>
      </c>
      <c r="G2774" s="94"/>
      <c r="H2774" s="95" t="str">
        <f>IF(بيانات!B2774&lt;&gt;"",بيانات!K2774,"")</f>
        <v/>
      </c>
      <c r="I2774" s="95" t="str">
        <f>IF(بيانات!B2774&lt;&gt;"",بيانات!P2774,"")</f>
        <v/>
      </c>
    </row>
    <row r="2775" spans="1:9" ht="21.75" customHeight="1">
      <c r="A2775" s="82" t="str">
        <f>IF(بيانات!B2775&lt;&gt;"",بيانات!A2775,"")</f>
        <v/>
      </c>
      <c r="B2775" s="83" t="str">
        <f>IF(بيانات!B2775&lt;&gt;"",بيانات!B2775,"")</f>
        <v/>
      </c>
      <c r="C2775" s="83" t="str">
        <f>IF(بيانات!B2775&lt;&gt;"",بيانات!C2775,"")</f>
        <v/>
      </c>
      <c r="D2775" s="84" t="str">
        <f>IF(بيانات!B2775&lt;&gt;"",بيانات!J2775,"")</f>
        <v/>
      </c>
      <c r="E2775" s="85"/>
      <c r="F2775" s="86" t="str">
        <f t="shared" si="43"/>
        <v/>
      </c>
      <c r="G2775" s="87"/>
      <c r="H2775" s="88" t="str">
        <f>IF(بيانات!B2775&lt;&gt;"",بيانات!K2775,"")</f>
        <v/>
      </c>
      <c r="I2775" s="88" t="str">
        <f>IF(بيانات!B2775&lt;&gt;"",بيانات!P2775,"")</f>
        <v/>
      </c>
    </row>
    <row r="2776" spans="1:9" ht="21.75" customHeight="1">
      <c r="A2776" s="89" t="str">
        <f>IF(بيانات!B2776&lt;&gt;"",بيانات!A2776,"")</f>
        <v/>
      </c>
      <c r="B2776" s="90" t="str">
        <f>IF(بيانات!B2776&lt;&gt;"",بيانات!B2776,"")</f>
        <v/>
      </c>
      <c r="C2776" s="90" t="str">
        <f>IF(بيانات!B2776&lt;&gt;"",بيانات!C2776,"")</f>
        <v/>
      </c>
      <c r="D2776" s="91" t="str">
        <f>IF(بيانات!B2776&lt;&gt;"",بيانات!J2776,"")</f>
        <v/>
      </c>
      <c r="E2776" s="92"/>
      <c r="F2776" s="93" t="str">
        <f t="shared" si="43"/>
        <v/>
      </c>
      <c r="G2776" s="94"/>
      <c r="H2776" s="95" t="str">
        <f>IF(بيانات!B2776&lt;&gt;"",بيانات!K2776,"")</f>
        <v/>
      </c>
      <c r="I2776" s="95" t="str">
        <f>IF(بيانات!B2776&lt;&gt;"",بيانات!P2776,"")</f>
        <v/>
      </c>
    </row>
    <row r="2777" spans="1:9" ht="21.75" customHeight="1">
      <c r="A2777" s="82" t="str">
        <f>IF(بيانات!B2777&lt;&gt;"",بيانات!A2777,"")</f>
        <v/>
      </c>
      <c r="B2777" s="83" t="str">
        <f>IF(بيانات!B2777&lt;&gt;"",بيانات!B2777,"")</f>
        <v/>
      </c>
      <c r="C2777" s="83" t="str">
        <f>IF(بيانات!B2777&lt;&gt;"",بيانات!C2777,"")</f>
        <v/>
      </c>
      <c r="D2777" s="84" t="str">
        <f>IF(بيانات!B2777&lt;&gt;"",بيانات!J2777,"")</f>
        <v/>
      </c>
      <c r="E2777" s="85"/>
      <c r="F2777" s="86" t="str">
        <f t="shared" si="43"/>
        <v/>
      </c>
      <c r="G2777" s="87"/>
      <c r="H2777" s="88" t="str">
        <f>IF(بيانات!B2777&lt;&gt;"",بيانات!K2777,"")</f>
        <v/>
      </c>
      <c r="I2777" s="88" t="str">
        <f>IF(بيانات!B2777&lt;&gt;"",بيانات!P2777,"")</f>
        <v/>
      </c>
    </row>
    <row r="2778" spans="1:9" ht="21.75" customHeight="1">
      <c r="A2778" s="89" t="str">
        <f>IF(بيانات!B2778&lt;&gt;"",بيانات!A2778,"")</f>
        <v/>
      </c>
      <c r="B2778" s="90" t="str">
        <f>IF(بيانات!B2778&lt;&gt;"",بيانات!B2778,"")</f>
        <v/>
      </c>
      <c r="C2778" s="90" t="str">
        <f>IF(بيانات!B2778&lt;&gt;"",بيانات!C2778,"")</f>
        <v/>
      </c>
      <c r="D2778" s="91" t="str">
        <f>IF(بيانات!B2778&lt;&gt;"",بيانات!J2778,"")</f>
        <v/>
      </c>
      <c r="E2778" s="92"/>
      <c r="F2778" s="93" t="str">
        <f t="shared" si="43"/>
        <v/>
      </c>
      <c r="G2778" s="94"/>
      <c r="H2778" s="95" t="str">
        <f>IF(بيانات!B2778&lt;&gt;"",بيانات!K2778,"")</f>
        <v/>
      </c>
      <c r="I2778" s="95" t="str">
        <f>IF(بيانات!B2778&lt;&gt;"",بيانات!P2778,"")</f>
        <v/>
      </c>
    </row>
    <row r="2779" spans="1:9" ht="21.75" customHeight="1">
      <c r="A2779" s="82" t="str">
        <f>IF(بيانات!B2779&lt;&gt;"",بيانات!A2779,"")</f>
        <v/>
      </c>
      <c r="B2779" s="83" t="str">
        <f>IF(بيانات!B2779&lt;&gt;"",بيانات!B2779,"")</f>
        <v/>
      </c>
      <c r="C2779" s="83" t="str">
        <f>IF(بيانات!B2779&lt;&gt;"",بيانات!C2779,"")</f>
        <v/>
      </c>
      <c r="D2779" s="84" t="str">
        <f>IF(بيانات!B2779&lt;&gt;"",بيانات!J2779,"")</f>
        <v/>
      </c>
      <c r="E2779" s="85"/>
      <c r="F2779" s="86" t="str">
        <f t="shared" si="43"/>
        <v/>
      </c>
      <c r="G2779" s="87"/>
      <c r="H2779" s="88" t="str">
        <f>IF(بيانات!B2779&lt;&gt;"",بيانات!K2779,"")</f>
        <v/>
      </c>
      <c r="I2779" s="88" t="str">
        <f>IF(بيانات!B2779&lt;&gt;"",بيانات!P2779,"")</f>
        <v/>
      </c>
    </row>
    <row r="2780" spans="1:9" ht="21.75" customHeight="1">
      <c r="A2780" s="89" t="str">
        <f>IF(بيانات!B2780&lt;&gt;"",بيانات!A2780,"")</f>
        <v/>
      </c>
      <c r="B2780" s="90" t="str">
        <f>IF(بيانات!B2780&lt;&gt;"",بيانات!B2780,"")</f>
        <v/>
      </c>
      <c r="C2780" s="90" t="str">
        <f>IF(بيانات!B2780&lt;&gt;"",بيانات!C2780,"")</f>
        <v/>
      </c>
      <c r="D2780" s="91" t="str">
        <f>IF(بيانات!B2780&lt;&gt;"",بيانات!J2780,"")</f>
        <v/>
      </c>
      <c r="E2780" s="92"/>
      <c r="F2780" s="93" t="str">
        <f t="shared" si="43"/>
        <v/>
      </c>
      <c r="G2780" s="94"/>
      <c r="H2780" s="95" t="str">
        <f>IF(بيانات!B2780&lt;&gt;"",بيانات!K2780,"")</f>
        <v/>
      </c>
      <c r="I2780" s="95" t="str">
        <f>IF(بيانات!B2780&lt;&gt;"",بيانات!P2780,"")</f>
        <v/>
      </c>
    </row>
    <row r="2781" spans="1:9" ht="21.75" customHeight="1">
      <c r="A2781" s="82" t="str">
        <f>IF(بيانات!B2781&lt;&gt;"",بيانات!A2781,"")</f>
        <v/>
      </c>
      <c r="B2781" s="83" t="str">
        <f>IF(بيانات!B2781&lt;&gt;"",بيانات!B2781,"")</f>
        <v/>
      </c>
      <c r="C2781" s="83" t="str">
        <f>IF(بيانات!B2781&lt;&gt;"",بيانات!C2781,"")</f>
        <v/>
      </c>
      <c r="D2781" s="84" t="str">
        <f>IF(بيانات!B2781&lt;&gt;"",بيانات!J2781,"")</f>
        <v/>
      </c>
      <c r="E2781" s="85"/>
      <c r="F2781" s="86" t="str">
        <f t="shared" si="43"/>
        <v/>
      </c>
      <c r="G2781" s="87"/>
      <c r="H2781" s="88" t="str">
        <f>IF(بيانات!B2781&lt;&gt;"",بيانات!K2781,"")</f>
        <v/>
      </c>
      <c r="I2781" s="88" t="str">
        <f>IF(بيانات!B2781&lt;&gt;"",بيانات!P2781,"")</f>
        <v/>
      </c>
    </row>
    <row r="2782" spans="1:9" ht="21.75" customHeight="1">
      <c r="A2782" s="89" t="str">
        <f>IF(بيانات!B2782&lt;&gt;"",بيانات!A2782,"")</f>
        <v/>
      </c>
      <c r="B2782" s="90" t="str">
        <f>IF(بيانات!B2782&lt;&gt;"",بيانات!B2782,"")</f>
        <v/>
      </c>
      <c r="C2782" s="90" t="str">
        <f>IF(بيانات!B2782&lt;&gt;"",بيانات!C2782,"")</f>
        <v/>
      </c>
      <c r="D2782" s="91" t="str">
        <f>IF(بيانات!B2782&lt;&gt;"",بيانات!J2782,"")</f>
        <v/>
      </c>
      <c r="E2782" s="92"/>
      <c r="F2782" s="93" t="str">
        <f t="shared" si="43"/>
        <v/>
      </c>
      <c r="G2782" s="94"/>
      <c r="H2782" s="95" t="str">
        <f>IF(بيانات!B2782&lt;&gt;"",بيانات!K2782,"")</f>
        <v/>
      </c>
      <c r="I2782" s="95" t="str">
        <f>IF(بيانات!B2782&lt;&gt;"",بيانات!P2782,"")</f>
        <v/>
      </c>
    </row>
    <row r="2783" spans="1:9" ht="21.75" customHeight="1">
      <c r="A2783" s="82" t="str">
        <f>IF(بيانات!B2783&lt;&gt;"",بيانات!A2783,"")</f>
        <v/>
      </c>
      <c r="B2783" s="83" t="str">
        <f>IF(بيانات!B2783&lt;&gt;"",بيانات!B2783,"")</f>
        <v/>
      </c>
      <c r="C2783" s="83" t="str">
        <f>IF(بيانات!B2783&lt;&gt;"",بيانات!C2783,"")</f>
        <v/>
      </c>
      <c r="D2783" s="84" t="str">
        <f>IF(بيانات!B2783&lt;&gt;"",بيانات!J2783,"")</f>
        <v/>
      </c>
      <c r="E2783" s="85"/>
      <c r="F2783" s="86" t="str">
        <f t="shared" si="43"/>
        <v/>
      </c>
      <c r="G2783" s="87"/>
      <c r="H2783" s="88" t="str">
        <f>IF(بيانات!B2783&lt;&gt;"",بيانات!K2783,"")</f>
        <v/>
      </c>
      <c r="I2783" s="88" t="str">
        <f>IF(بيانات!B2783&lt;&gt;"",بيانات!P2783,"")</f>
        <v/>
      </c>
    </row>
    <row r="2784" spans="1:9" ht="21.75" customHeight="1">
      <c r="A2784" s="89" t="str">
        <f>IF(بيانات!B2784&lt;&gt;"",بيانات!A2784,"")</f>
        <v/>
      </c>
      <c r="B2784" s="90" t="str">
        <f>IF(بيانات!B2784&lt;&gt;"",بيانات!B2784,"")</f>
        <v/>
      </c>
      <c r="C2784" s="90" t="str">
        <f>IF(بيانات!B2784&lt;&gt;"",بيانات!C2784,"")</f>
        <v/>
      </c>
      <c r="D2784" s="91" t="str">
        <f>IF(بيانات!B2784&lt;&gt;"",بيانات!J2784,"")</f>
        <v/>
      </c>
      <c r="E2784" s="92"/>
      <c r="F2784" s="93" t="str">
        <f t="shared" si="43"/>
        <v/>
      </c>
      <c r="G2784" s="94"/>
      <c r="H2784" s="95" t="str">
        <f>IF(بيانات!B2784&lt;&gt;"",بيانات!K2784,"")</f>
        <v/>
      </c>
      <c r="I2784" s="95" t="str">
        <f>IF(بيانات!B2784&lt;&gt;"",بيانات!P2784,"")</f>
        <v/>
      </c>
    </row>
    <row r="2785" spans="1:9" ht="21.75" customHeight="1">
      <c r="A2785" s="82" t="str">
        <f>IF(بيانات!B2785&lt;&gt;"",بيانات!A2785,"")</f>
        <v/>
      </c>
      <c r="B2785" s="83" t="str">
        <f>IF(بيانات!B2785&lt;&gt;"",بيانات!B2785,"")</f>
        <v/>
      </c>
      <c r="C2785" s="83" t="str">
        <f>IF(بيانات!B2785&lt;&gt;"",بيانات!C2785,"")</f>
        <v/>
      </c>
      <c r="D2785" s="84" t="str">
        <f>IF(بيانات!B2785&lt;&gt;"",بيانات!J2785,"")</f>
        <v/>
      </c>
      <c r="E2785" s="85"/>
      <c r="F2785" s="86" t="str">
        <f t="shared" si="43"/>
        <v/>
      </c>
      <c r="G2785" s="87"/>
      <c r="H2785" s="88" t="str">
        <f>IF(بيانات!B2785&lt;&gt;"",بيانات!K2785,"")</f>
        <v/>
      </c>
      <c r="I2785" s="88" t="str">
        <f>IF(بيانات!B2785&lt;&gt;"",بيانات!P2785,"")</f>
        <v/>
      </c>
    </row>
    <row r="2786" spans="1:9" ht="21.75" customHeight="1">
      <c r="A2786" s="89" t="str">
        <f>IF(بيانات!B2786&lt;&gt;"",بيانات!A2786,"")</f>
        <v/>
      </c>
      <c r="B2786" s="90" t="str">
        <f>IF(بيانات!B2786&lt;&gt;"",بيانات!B2786,"")</f>
        <v/>
      </c>
      <c r="C2786" s="90" t="str">
        <f>IF(بيانات!B2786&lt;&gt;"",بيانات!C2786,"")</f>
        <v/>
      </c>
      <c r="D2786" s="91" t="str">
        <f>IF(بيانات!B2786&lt;&gt;"",بيانات!J2786,"")</f>
        <v/>
      </c>
      <c r="E2786" s="92"/>
      <c r="F2786" s="93" t="str">
        <f t="shared" si="43"/>
        <v/>
      </c>
      <c r="G2786" s="94"/>
      <c r="H2786" s="95" t="str">
        <f>IF(بيانات!B2786&lt;&gt;"",بيانات!K2786,"")</f>
        <v/>
      </c>
      <c r="I2786" s="95" t="str">
        <f>IF(بيانات!B2786&lt;&gt;"",بيانات!P2786,"")</f>
        <v/>
      </c>
    </row>
    <row r="2787" spans="1:9" ht="21.75" customHeight="1">
      <c r="A2787" s="82" t="str">
        <f>IF(بيانات!B2787&lt;&gt;"",بيانات!A2787,"")</f>
        <v/>
      </c>
      <c r="B2787" s="83" t="str">
        <f>IF(بيانات!B2787&lt;&gt;"",بيانات!B2787,"")</f>
        <v/>
      </c>
      <c r="C2787" s="83" t="str">
        <f>IF(بيانات!B2787&lt;&gt;"",بيانات!C2787,"")</f>
        <v/>
      </c>
      <c r="D2787" s="84" t="str">
        <f>IF(بيانات!B2787&lt;&gt;"",بيانات!J2787,"")</f>
        <v/>
      </c>
      <c r="E2787" s="85"/>
      <c r="F2787" s="86" t="str">
        <f t="shared" si="43"/>
        <v/>
      </c>
      <c r="G2787" s="87"/>
      <c r="H2787" s="88" t="str">
        <f>IF(بيانات!B2787&lt;&gt;"",بيانات!K2787,"")</f>
        <v/>
      </c>
      <c r="I2787" s="88" t="str">
        <f>IF(بيانات!B2787&lt;&gt;"",بيانات!P2787,"")</f>
        <v/>
      </c>
    </row>
    <row r="2788" spans="1:9" ht="21.75" customHeight="1">
      <c r="A2788" s="89" t="str">
        <f>IF(بيانات!B2788&lt;&gt;"",بيانات!A2788,"")</f>
        <v/>
      </c>
      <c r="B2788" s="90" t="str">
        <f>IF(بيانات!B2788&lt;&gt;"",بيانات!B2788,"")</f>
        <v/>
      </c>
      <c r="C2788" s="90" t="str">
        <f>IF(بيانات!B2788&lt;&gt;"",بيانات!C2788,"")</f>
        <v/>
      </c>
      <c r="D2788" s="91" t="str">
        <f>IF(بيانات!B2788&lt;&gt;"",بيانات!J2788,"")</f>
        <v/>
      </c>
      <c r="E2788" s="92"/>
      <c r="F2788" s="93" t="str">
        <f t="shared" si="43"/>
        <v/>
      </c>
      <c r="G2788" s="94"/>
      <c r="H2788" s="95" t="str">
        <f>IF(بيانات!B2788&lt;&gt;"",بيانات!K2788,"")</f>
        <v/>
      </c>
      <c r="I2788" s="95" t="str">
        <f>IF(بيانات!B2788&lt;&gt;"",بيانات!P2788,"")</f>
        <v/>
      </c>
    </row>
    <row r="2789" spans="1:9" ht="21.75" customHeight="1">
      <c r="A2789" s="82" t="str">
        <f>IF(بيانات!B2789&lt;&gt;"",بيانات!A2789,"")</f>
        <v/>
      </c>
      <c r="B2789" s="83" t="str">
        <f>IF(بيانات!B2789&lt;&gt;"",بيانات!B2789,"")</f>
        <v/>
      </c>
      <c r="C2789" s="83" t="str">
        <f>IF(بيانات!B2789&lt;&gt;"",بيانات!C2789,"")</f>
        <v/>
      </c>
      <c r="D2789" s="84" t="str">
        <f>IF(بيانات!B2789&lt;&gt;"",بيانات!J2789,"")</f>
        <v/>
      </c>
      <c r="E2789" s="85"/>
      <c r="F2789" s="86" t="str">
        <f t="shared" si="43"/>
        <v/>
      </c>
      <c r="G2789" s="87"/>
      <c r="H2789" s="88" t="str">
        <f>IF(بيانات!B2789&lt;&gt;"",بيانات!K2789,"")</f>
        <v/>
      </c>
      <c r="I2789" s="88" t="str">
        <f>IF(بيانات!B2789&lt;&gt;"",بيانات!P2789,"")</f>
        <v/>
      </c>
    </row>
    <row r="2790" spans="1:9" ht="21.75" customHeight="1">
      <c r="A2790" s="89" t="str">
        <f>IF(بيانات!B2790&lt;&gt;"",بيانات!A2790,"")</f>
        <v/>
      </c>
      <c r="B2790" s="90" t="str">
        <f>IF(بيانات!B2790&lt;&gt;"",بيانات!B2790,"")</f>
        <v/>
      </c>
      <c r="C2790" s="90" t="str">
        <f>IF(بيانات!B2790&lt;&gt;"",بيانات!C2790,"")</f>
        <v/>
      </c>
      <c r="D2790" s="91" t="str">
        <f>IF(بيانات!B2790&lt;&gt;"",بيانات!J2790,"")</f>
        <v/>
      </c>
      <c r="E2790" s="92"/>
      <c r="F2790" s="93" t="str">
        <f t="shared" si="43"/>
        <v/>
      </c>
      <c r="G2790" s="94"/>
      <c r="H2790" s="95" t="str">
        <f>IF(بيانات!B2790&lt;&gt;"",بيانات!K2790,"")</f>
        <v/>
      </c>
      <c r="I2790" s="95" t="str">
        <f>IF(بيانات!B2790&lt;&gt;"",بيانات!P2790,"")</f>
        <v/>
      </c>
    </row>
    <row r="2791" spans="1:9" ht="21.75" customHeight="1">
      <c r="A2791" s="82" t="str">
        <f>IF(بيانات!B2791&lt;&gt;"",بيانات!A2791,"")</f>
        <v/>
      </c>
      <c r="B2791" s="83" t="str">
        <f>IF(بيانات!B2791&lt;&gt;"",بيانات!B2791,"")</f>
        <v/>
      </c>
      <c r="C2791" s="83" t="str">
        <f>IF(بيانات!B2791&lt;&gt;"",بيانات!C2791,"")</f>
        <v/>
      </c>
      <c r="D2791" s="84" t="str">
        <f>IF(بيانات!B2791&lt;&gt;"",بيانات!J2791,"")</f>
        <v/>
      </c>
      <c r="E2791" s="85"/>
      <c r="F2791" s="86" t="str">
        <f t="shared" si="43"/>
        <v/>
      </c>
      <c r="G2791" s="87"/>
      <c r="H2791" s="88" t="str">
        <f>IF(بيانات!B2791&lt;&gt;"",بيانات!K2791,"")</f>
        <v/>
      </c>
      <c r="I2791" s="88" t="str">
        <f>IF(بيانات!B2791&lt;&gt;"",بيانات!P2791,"")</f>
        <v/>
      </c>
    </row>
    <row r="2792" spans="1:9" ht="21.75" customHeight="1">
      <c r="A2792" s="89" t="str">
        <f>IF(بيانات!B2792&lt;&gt;"",بيانات!A2792,"")</f>
        <v/>
      </c>
      <c r="B2792" s="90" t="str">
        <f>IF(بيانات!B2792&lt;&gt;"",بيانات!B2792,"")</f>
        <v/>
      </c>
      <c r="C2792" s="90" t="str">
        <f>IF(بيانات!B2792&lt;&gt;"",بيانات!C2792,"")</f>
        <v/>
      </c>
      <c r="D2792" s="91" t="str">
        <f>IF(بيانات!B2792&lt;&gt;"",بيانات!J2792,"")</f>
        <v/>
      </c>
      <c r="E2792" s="92"/>
      <c r="F2792" s="93" t="str">
        <f t="shared" si="43"/>
        <v/>
      </c>
      <c r="G2792" s="94"/>
      <c r="H2792" s="95" t="str">
        <f>IF(بيانات!B2792&lt;&gt;"",بيانات!K2792,"")</f>
        <v/>
      </c>
      <c r="I2792" s="95" t="str">
        <f>IF(بيانات!B2792&lt;&gt;"",بيانات!P2792,"")</f>
        <v/>
      </c>
    </row>
    <row r="2793" spans="1:9" ht="21.75" customHeight="1">
      <c r="A2793" s="82" t="str">
        <f>IF(بيانات!B2793&lt;&gt;"",بيانات!A2793,"")</f>
        <v/>
      </c>
      <c r="B2793" s="83" t="str">
        <f>IF(بيانات!B2793&lt;&gt;"",بيانات!B2793,"")</f>
        <v/>
      </c>
      <c r="C2793" s="83" t="str">
        <f>IF(بيانات!B2793&lt;&gt;"",بيانات!C2793,"")</f>
        <v/>
      </c>
      <c r="D2793" s="84" t="str">
        <f>IF(بيانات!B2793&lt;&gt;"",بيانات!J2793,"")</f>
        <v/>
      </c>
      <c r="E2793" s="85"/>
      <c r="F2793" s="86" t="str">
        <f t="shared" si="43"/>
        <v/>
      </c>
      <c r="G2793" s="87"/>
      <c r="H2793" s="88" t="str">
        <f>IF(بيانات!B2793&lt;&gt;"",بيانات!K2793,"")</f>
        <v/>
      </c>
      <c r="I2793" s="88" t="str">
        <f>IF(بيانات!B2793&lt;&gt;"",بيانات!P2793,"")</f>
        <v/>
      </c>
    </row>
    <row r="2794" spans="1:9" ht="21.75" customHeight="1">
      <c r="A2794" s="89" t="str">
        <f>IF(بيانات!B2794&lt;&gt;"",بيانات!A2794,"")</f>
        <v/>
      </c>
      <c r="B2794" s="90" t="str">
        <f>IF(بيانات!B2794&lt;&gt;"",بيانات!B2794,"")</f>
        <v/>
      </c>
      <c r="C2794" s="90" t="str">
        <f>IF(بيانات!B2794&lt;&gt;"",بيانات!C2794,"")</f>
        <v/>
      </c>
      <c r="D2794" s="91" t="str">
        <f>IF(بيانات!B2794&lt;&gt;"",بيانات!J2794,"")</f>
        <v/>
      </c>
      <c r="E2794" s="92"/>
      <c r="F2794" s="93" t="str">
        <f t="shared" si="43"/>
        <v/>
      </c>
      <c r="G2794" s="94"/>
      <c r="H2794" s="95" t="str">
        <f>IF(بيانات!B2794&lt;&gt;"",بيانات!K2794,"")</f>
        <v/>
      </c>
      <c r="I2794" s="95" t="str">
        <f>IF(بيانات!B2794&lt;&gt;"",بيانات!P2794,"")</f>
        <v/>
      </c>
    </row>
    <row r="2795" spans="1:9" ht="21.75" customHeight="1">
      <c r="A2795" s="82" t="str">
        <f>IF(بيانات!B2795&lt;&gt;"",بيانات!A2795,"")</f>
        <v/>
      </c>
      <c r="B2795" s="83" t="str">
        <f>IF(بيانات!B2795&lt;&gt;"",بيانات!B2795,"")</f>
        <v/>
      </c>
      <c r="C2795" s="83" t="str">
        <f>IF(بيانات!B2795&lt;&gt;"",بيانات!C2795,"")</f>
        <v/>
      </c>
      <c r="D2795" s="84" t="str">
        <f>IF(بيانات!B2795&lt;&gt;"",بيانات!J2795,"")</f>
        <v/>
      </c>
      <c r="E2795" s="85"/>
      <c r="F2795" s="86" t="str">
        <f t="shared" si="43"/>
        <v/>
      </c>
      <c r="G2795" s="87"/>
      <c r="H2795" s="88" t="str">
        <f>IF(بيانات!B2795&lt;&gt;"",بيانات!K2795,"")</f>
        <v/>
      </c>
      <c r="I2795" s="88" t="str">
        <f>IF(بيانات!B2795&lt;&gt;"",بيانات!P2795,"")</f>
        <v/>
      </c>
    </row>
    <row r="2796" spans="1:9" ht="21.75" customHeight="1">
      <c r="A2796" s="89" t="str">
        <f>IF(بيانات!B2796&lt;&gt;"",بيانات!A2796,"")</f>
        <v/>
      </c>
      <c r="B2796" s="90" t="str">
        <f>IF(بيانات!B2796&lt;&gt;"",بيانات!B2796,"")</f>
        <v/>
      </c>
      <c r="C2796" s="90" t="str">
        <f>IF(بيانات!B2796&lt;&gt;"",بيانات!C2796,"")</f>
        <v/>
      </c>
      <c r="D2796" s="91" t="str">
        <f>IF(بيانات!B2796&lt;&gt;"",بيانات!J2796,"")</f>
        <v/>
      </c>
      <c r="E2796" s="92"/>
      <c r="F2796" s="93" t="str">
        <f t="shared" si="43"/>
        <v/>
      </c>
      <c r="G2796" s="94"/>
      <c r="H2796" s="95" t="str">
        <f>IF(بيانات!B2796&lt;&gt;"",بيانات!K2796,"")</f>
        <v/>
      </c>
      <c r="I2796" s="95" t="str">
        <f>IF(بيانات!B2796&lt;&gt;"",بيانات!P2796,"")</f>
        <v/>
      </c>
    </row>
    <row r="2797" spans="1:9" ht="21.75" customHeight="1">
      <c r="A2797" s="82" t="str">
        <f>IF(بيانات!B2797&lt;&gt;"",بيانات!A2797,"")</f>
        <v/>
      </c>
      <c r="B2797" s="83" t="str">
        <f>IF(بيانات!B2797&lt;&gt;"",بيانات!B2797,"")</f>
        <v/>
      </c>
      <c r="C2797" s="83" t="str">
        <f>IF(بيانات!B2797&lt;&gt;"",بيانات!C2797,"")</f>
        <v/>
      </c>
      <c r="D2797" s="84" t="str">
        <f>IF(بيانات!B2797&lt;&gt;"",بيانات!J2797,"")</f>
        <v/>
      </c>
      <c r="E2797" s="85"/>
      <c r="F2797" s="86" t="str">
        <f t="shared" si="43"/>
        <v/>
      </c>
      <c r="G2797" s="87"/>
      <c r="H2797" s="88" t="str">
        <f>IF(بيانات!B2797&lt;&gt;"",بيانات!K2797,"")</f>
        <v/>
      </c>
      <c r="I2797" s="88" t="str">
        <f>IF(بيانات!B2797&lt;&gt;"",بيانات!P2797,"")</f>
        <v/>
      </c>
    </row>
    <row r="2798" spans="1:9" ht="21.75" customHeight="1">
      <c r="A2798" s="89" t="str">
        <f>IF(بيانات!B2798&lt;&gt;"",بيانات!A2798,"")</f>
        <v/>
      </c>
      <c r="B2798" s="90" t="str">
        <f>IF(بيانات!B2798&lt;&gt;"",بيانات!B2798,"")</f>
        <v/>
      </c>
      <c r="C2798" s="90" t="str">
        <f>IF(بيانات!B2798&lt;&gt;"",بيانات!C2798,"")</f>
        <v/>
      </c>
      <c r="D2798" s="91" t="str">
        <f>IF(بيانات!B2798&lt;&gt;"",بيانات!J2798,"")</f>
        <v/>
      </c>
      <c r="E2798" s="92"/>
      <c r="F2798" s="93" t="str">
        <f t="shared" si="43"/>
        <v/>
      </c>
      <c r="G2798" s="94"/>
      <c r="H2798" s="95" t="str">
        <f>IF(بيانات!B2798&lt;&gt;"",بيانات!K2798,"")</f>
        <v/>
      </c>
      <c r="I2798" s="95" t="str">
        <f>IF(بيانات!B2798&lt;&gt;"",بيانات!P2798,"")</f>
        <v/>
      </c>
    </row>
    <row r="2799" spans="1:9" ht="21.75" customHeight="1">
      <c r="A2799" s="82" t="str">
        <f>IF(بيانات!B2799&lt;&gt;"",بيانات!A2799,"")</f>
        <v/>
      </c>
      <c r="B2799" s="83" t="str">
        <f>IF(بيانات!B2799&lt;&gt;"",بيانات!B2799,"")</f>
        <v/>
      </c>
      <c r="C2799" s="83" t="str">
        <f>IF(بيانات!B2799&lt;&gt;"",بيانات!C2799,"")</f>
        <v/>
      </c>
      <c r="D2799" s="84" t="str">
        <f>IF(بيانات!B2799&lt;&gt;"",بيانات!J2799,"")</f>
        <v/>
      </c>
      <c r="E2799" s="85"/>
      <c r="F2799" s="86" t="str">
        <f t="shared" si="43"/>
        <v/>
      </c>
      <c r="G2799" s="87"/>
      <c r="H2799" s="88" t="str">
        <f>IF(بيانات!B2799&lt;&gt;"",بيانات!K2799,"")</f>
        <v/>
      </c>
      <c r="I2799" s="88" t="str">
        <f>IF(بيانات!B2799&lt;&gt;"",بيانات!P2799,"")</f>
        <v/>
      </c>
    </row>
    <row r="2800" spans="1:9" ht="21.75" customHeight="1">
      <c r="A2800" s="89" t="str">
        <f>IF(بيانات!B2800&lt;&gt;"",بيانات!A2800,"")</f>
        <v/>
      </c>
      <c r="B2800" s="90" t="str">
        <f>IF(بيانات!B2800&lt;&gt;"",بيانات!B2800,"")</f>
        <v/>
      </c>
      <c r="C2800" s="90" t="str">
        <f>IF(بيانات!B2800&lt;&gt;"",بيانات!C2800,"")</f>
        <v/>
      </c>
      <c r="D2800" s="91" t="str">
        <f>IF(بيانات!B2800&lt;&gt;"",بيانات!J2800,"")</f>
        <v/>
      </c>
      <c r="E2800" s="92"/>
      <c r="F2800" s="93" t="str">
        <f t="shared" si="43"/>
        <v/>
      </c>
      <c r="G2800" s="94"/>
      <c r="H2800" s="95" t="str">
        <f>IF(بيانات!B2800&lt;&gt;"",بيانات!K2800,"")</f>
        <v/>
      </c>
      <c r="I2800" s="95" t="str">
        <f>IF(بيانات!B2800&lt;&gt;"",بيانات!P2800,"")</f>
        <v/>
      </c>
    </row>
    <row r="2801" spans="1:9" ht="21.75" customHeight="1">
      <c r="A2801" s="82" t="str">
        <f>IF(بيانات!B2801&lt;&gt;"",بيانات!A2801,"")</f>
        <v/>
      </c>
      <c r="B2801" s="83" t="str">
        <f>IF(بيانات!B2801&lt;&gt;"",بيانات!B2801,"")</f>
        <v/>
      </c>
      <c r="C2801" s="83" t="str">
        <f>IF(بيانات!B2801&lt;&gt;"",بيانات!C2801,"")</f>
        <v/>
      </c>
      <c r="D2801" s="84" t="str">
        <f>IF(بيانات!B2801&lt;&gt;"",بيانات!J2801,"")</f>
        <v/>
      </c>
      <c r="E2801" s="85"/>
      <c r="F2801" s="86" t="str">
        <f t="shared" si="43"/>
        <v/>
      </c>
      <c r="G2801" s="87"/>
      <c r="H2801" s="88" t="str">
        <f>IF(بيانات!B2801&lt;&gt;"",بيانات!K2801,"")</f>
        <v/>
      </c>
      <c r="I2801" s="88" t="str">
        <f>IF(بيانات!B2801&lt;&gt;"",بيانات!P2801,"")</f>
        <v/>
      </c>
    </row>
    <row r="2802" spans="1:9" ht="21.75" customHeight="1">
      <c r="A2802" s="89" t="str">
        <f>IF(بيانات!B2802&lt;&gt;"",بيانات!A2802,"")</f>
        <v/>
      </c>
      <c r="B2802" s="90" t="str">
        <f>IF(بيانات!B2802&lt;&gt;"",بيانات!B2802,"")</f>
        <v/>
      </c>
      <c r="C2802" s="90" t="str">
        <f>IF(بيانات!B2802&lt;&gt;"",بيانات!C2802,"")</f>
        <v/>
      </c>
      <c r="D2802" s="91" t="str">
        <f>IF(بيانات!B2802&lt;&gt;"",بيانات!J2802,"")</f>
        <v/>
      </c>
      <c r="E2802" s="92"/>
      <c r="F2802" s="93" t="str">
        <f t="shared" si="43"/>
        <v/>
      </c>
      <c r="G2802" s="94"/>
      <c r="H2802" s="95" t="str">
        <f>IF(بيانات!B2802&lt;&gt;"",بيانات!K2802,"")</f>
        <v/>
      </c>
      <c r="I2802" s="95" t="str">
        <f>IF(بيانات!B2802&lt;&gt;"",بيانات!P2802,"")</f>
        <v/>
      </c>
    </row>
    <row r="2803" spans="1:9" ht="21.75" customHeight="1">
      <c r="A2803" s="82" t="str">
        <f>IF(بيانات!B2803&lt;&gt;"",بيانات!A2803,"")</f>
        <v/>
      </c>
      <c r="B2803" s="83" t="str">
        <f>IF(بيانات!B2803&lt;&gt;"",بيانات!B2803,"")</f>
        <v/>
      </c>
      <c r="C2803" s="83" t="str">
        <f>IF(بيانات!B2803&lt;&gt;"",بيانات!C2803,"")</f>
        <v/>
      </c>
      <c r="D2803" s="84" t="str">
        <f>IF(بيانات!B2803&lt;&gt;"",بيانات!J2803,"")</f>
        <v/>
      </c>
      <c r="E2803" s="85"/>
      <c r="F2803" s="86" t="str">
        <f t="shared" si="43"/>
        <v/>
      </c>
      <c r="G2803" s="87"/>
      <c r="H2803" s="88" t="str">
        <f>IF(بيانات!B2803&lt;&gt;"",بيانات!K2803,"")</f>
        <v/>
      </c>
      <c r="I2803" s="88" t="str">
        <f>IF(بيانات!B2803&lt;&gt;"",بيانات!P2803,"")</f>
        <v/>
      </c>
    </row>
    <row r="2804" spans="1:9" ht="21.75" customHeight="1">
      <c r="A2804" s="89" t="str">
        <f>IF(بيانات!B2804&lt;&gt;"",بيانات!A2804,"")</f>
        <v/>
      </c>
      <c r="B2804" s="90" t="str">
        <f>IF(بيانات!B2804&lt;&gt;"",بيانات!B2804,"")</f>
        <v/>
      </c>
      <c r="C2804" s="90" t="str">
        <f>IF(بيانات!B2804&lt;&gt;"",بيانات!C2804,"")</f>
        <v/>
      </c>
      <c r="D2804" s="91" t="str">
        <f>IF(بيانات!B2804&lt;&gt;"",بيانات!J2804,"")</f>
        <v/>
      </c>
      <c r="E2804" s="92"/>
      <c r="F2804" s="93" t="str">
        <f t="shared" si="43"/>
        <v/>
      </c>
      <c r="G2804" s="94"/>
      <c r="H2804" s="95" t="str">
        <f>IF(بيانات!B2804&lt;&gt;"",بيانات!K2804,"")</f>
        <v/>
      </c>
      <c r="I2804" s="95" t="str">
        <f>IF(بيانات!B2804&lt;&gt;"",بيانات!P2804,"")</f>
        <v/>
      </c>
    </row>
    <row r="2805" spans="1:9" ht="21.75" customHeight="1">
      <c r="A2805" s="82" t="str">
        <f>IF(بيانات!B2805&lt;&gt;"",بيانات!A2805,"")</f>
        <v/>
      </c>
      <c r="B2805" s="83" t="str">
        <f>IF(بيانات!B2805&lt;&gt;"",بيانات!B2805,"")</f>
        <v/>
      </c>
      <c r="C2805" s="83" t="str">
        <f>IF(بيانات!B2805&lt;&gt;"",بيانات!C2805,"")</f>
        <v/>
      </c>
      <c r="D2805" s="84" t="str">
        <f>IF(بيانات!B2805&lt;&gt;"",بيانات!J2805,"")</f>
        <v/>
      </c>
      <c r="E2805" s="85"/>
      <c r="F2805" s="86" t="str">
        <f t="shared" si="43"/>
        <v/>
      </c>
      <c r="G2805" s="87"/>
      <c r="H2805" s="88" t="str">
        <f>IF(بيانات!B2805&lt;&gt;"",بيانات!K2805,"")</f>
        <v/>
      </c>
      <c r="I2805" s="88" t="str">
        <f>IF(بيانات!B2805&lt;&gt;"",بيانات!P2805,"")</f>
        <v/>
      </c>
    </row>
    <row r="2806" spans="1:9" ht="21.75" customHeight="1">
      <c r="A2806" s="89" t="str">
        <f>IF(بيانات!B2806&lt;&gt;"",بيانات!A2806,"")</f>
        <v/>
      </c>
      <c r="B2806" s="90" t="str">
        <f>IF(بيانات!B2806&lt;&gt;"",بيانات!B2806,"")</f>
        <v/>
      </c>
      <c r="C2806" s="90" t="str">
        <f>IF(بيانات!B2806&lt;&gt;"",بيانات!C2806,"")</f>
        <v/>
      </c>
      <c r="D2806" s="91" t="str">
        <f>IF(بيانات!B2806&lt;&gt;"",بيانات!J2806,"")</f>
        <v/>
      </c>
      <c r="E2806" s="92"/>
      <c r="F2806" s="93" t="str">
        <f t="shared" si="43"/>
        <v/>
      </c>
      <c r="G2806" s="94"/>
      <c r="H2806" s="95" t="str">
        <f>IF(بيانات!B2806&lt;&gt;"",بيانات!K2806,"")</f>
        <v/>
      </c>
      <c r="I2806" s="95" t="str">
        <f>IF(بيانات!B2806&lt;&gt;"",بيانات!P2806,"")</f>
        <v/>
      </c>
    </row>
    <row r="2807" spans="1:9" ht="21.75" customHeight="1">
      <c r="A2807" s="82" t="str">
        <f>IF(بيانات!B2807&lt;&gt;"",بيانات!A2807,"")</f>
        <v/>
      </c>
      <c r="B2807" s="83" t="str">
        <f>IF(بيانات!B2807&lt;&gt;"",بيانات!B2807,"")</f>
        <v/>
      </c>
      <c r="C2807" s="83" t="str">
        <f>IF(بيانات!B2807&lt;&gt;"",بيانات!C2807,"")</f>
        <v/>
      </c>
      <c r="D2807" s="84" t="str">
        <f>IF(بيانات!B2807&lt;&gt;"",بيانات!J2807,"")</f>
        <v/>
      </c>
      <c r="E2807" s="85"/>
      <c r="F2807" s="86" t="str">
        <f t="shared" si="43"/>
        <v/>
      </c>
      <c r="G2807" s="87"/>
      <c r="H2807" s="88" t="str">
        <f>IF(بيانات!B2807&lt;&gt;"",بيانات!K2807,"")</f>
        <v/>
      </c>
      <c r="I2807" s="88" t="str">
        <f>IF(بيانات!B2807&lt;&gt;"",بيانات!P2807,"")</f>
        <v/>
      </c>
    </row>
    <row r="2808" spans="1:9" ht="21.75" customHeight="1">
      <c r="A2808" s="89" t="str">
        <f>IF(بيانات!B2808&lt;&gt;"",بيانات!A2808,"")</f>
        <v/>
      </c>
      <c r="B2808" s="90" t="str">
        <f>IF(بيانات!B2808&lt;&gt;"",بيانات!B2808,"")</f>
        <v/>
      </c>
      <c r="C2808" s="90" t="str">
        <f>IF(بيانات!B2808&lt;&gt;"",بيانات!C2808,"")</f>
        <v/>
      </c>
      <c r="D2808" s="91" t="str">
        <f>IF(بيانات!B2808&lt;&gt;"",بيانات!J2808,"")</f>
        <v/>
      </c>
      <c r="E2808" s="92"/>
      <c r="F2808" s="93" t="str">
        <f t="shared" si="43"/>
        <v/>
      </c>
      <c r="G2808" s="94"/>
      <c r="H2808" s="95" t="str">
        <f>IF(بيانات!B2808&lt;&gt;"",بيانات!K2808,"")</f>
        <v/>
      </c>
      <c r="I2808" s="95" t="str">
        <f>IF(بيانات!B2808&lt;&gt;"",بيانات!P2808,"")</f>
        <v/>
      </c>
    </row>
    <row r="2809" spans="1:9" ht="21.75" customHeight="1">
      <c r="A2809" s="82" t="str">
        <f>IF(بيانات!B2809&lt;&gt;"",بيانات!A2809,"")</f>
        <v/>
      </c>
      <c r="B2809" s="83" t="str">
        <f>IF(بيانات!B2809&lt;&gt;"",بيانات!B2809,"")</f>
        <v/>
      </c>
      <c r="C2809" s="83" t="str">
        <f>IF(بيانات!B2809&lt;&gt;"",بيانات!C2809,"")</f>
        <v/>
      </c>
      <c r="D2809" s="84" t="str">
        <f>IF(بيانات!B2809&lt;&gt;"",بيانات!J2809,"")</f>
        <v/>
      </c>
      <c r="E2809" s="85"/>
      <c r="F2809" s="86" t="str">
        <f t="shared" si="43"/>
        <v/>
      </c>
      <c r="G2809" s="87"/>
      <c r="H2809" s="88" t="str">
        <f>IF(بيانات!B2809&lt;&gt;"",بيانات!K2809,"")</f>
        <v/>
      </c>
      <c r="I2809" s="88" t="str">
        <f>IF(بيانات!B2809&lt;&gt;"",بيانات!P2809,"")</f>
        <v/>
      </c>
    </row>
    <row r="2810" spans="1:9" ht="21.75" customHeight="1">
      <c r="A2810" s="89" t="str">
        <f>IF(بيانات!B2810&lt;&gt;"",بيانات!A2810,"")</f>
        <v/>
      </c>
      <c r="B2810" s="90" t="str">
        <f>IF(بيانات!B2810&lt;&gt;"",بيانات!B2810,"")</f>
        <v/>
      </c>
      <c r="C2810" s="90" t="str">
        <f>IF(بيانات!B2810&lt;&gt;"",بيانات!C2810,"")</f>
        <v/>
      </c>
      <c r="D2810" s="91" t="str">
        <f>IF(بيانات!B2810&lt;&gt;"",بيانات!J2810,"")</f>
        <v/>
      </c>
      <c r="E2810" s="92"/>
      <c r="F2810" s="93" t="str">
        <f t="shared" si="43"/>
        <v/>
      </c>
      <c r="G2810" s="94"/>
      <c r="H2810" s="95" t="str">
        <f>IF(بيانات!B2810&lt;&gt;"",بيانات!K2810,"")</f>
        <v/>
      </c>
      <c r="I2810" s="95" t="str">
        <f>IF(بيانات!B2810&lt;&gt;"",بيانات!P2810,"")</f>
        <v/>
      </c>
    </row>
    <row r="2811" spans="1:9" ht="21.75" customHeight="1">
      <c r="A2811" s="82" t="str">
        <f>IF(بيانات!B2811&lt;&gt;"",بيانات!A2811,"")</f>
        <v/>
      </c>
      <c r="B2811" s="83" t="str">
        <f>IF(بيانات!B2811&lt;&gt;"",بيانات!B2811,"")</f>
        <v/>
      </c>
      <c r="C2811" s="83" t="str">
        <f>IF(بيانات!B2811&lt;&gt;"",بيانات!C2811,"")</f>
        <v/>
      </c>
      <c r="D2811" s="84" t="str">
        <f>IF(بيانات!B2811&lt;&gt;"",بيانات!J2811,"")</f>
        <v/>
      </c>
      <c r="E2811" s="85"/>
      <c r="F2811" s="86" t="str">
        <f t="shared" si="43"/>
        <v/>
      </c>
      <c r="G2811" s="87"/>
      <c r="H2811" s="88" t="str">
        <f>IF(بيانات!B2811&lt;&gt;"",بيانات!K2811,"")</f>
        <v/>
      </c>
      <c r="I2811" s="88" t="str">
        <f>IF(بيانات!B2811&lt;&gt;"",بيانات!P2811,"")</f>
        <v/>
      </c>
    </row>
    <row r="2812" spans="1:9" ht="21.75" customHeight="1">
      <c r="A2812" s="89" t="str">
        <f>IF(بيانات!B2812&lt;&gt;"",بيانات!A2812,"")</f>
        <v/>
      </c>
      <c r="B2812" s="90" t="str">
        <f>IF(بيانات!B2812&lt;&gt;"",بيانات!B2812,"")</f>
        <v/>
      </c>
      <c r="C2812" s="90" t="str">
        <f>IF(بيانات!B2812&lt;&gt;"",بيانات!C2812,"")</f>
        <v/>
      </c>
      <c r="D2812" s="91" t="str">
        <f>IF(بيانات!B2812&lt;&gt;"",بيانات!J2812,"")</f>
        <v/>
      </c>
      <c r="E2812" s="92"/>
      <c r="F2812" s="93" t="str">
        <f t="shared" si="43"/>
        <v/>
      </c>
      <c r="G2812" s="94"/>
      <c r="H2812" s="95" t="str">
        <f>IF(بيانات!B2812&lt;&gt;"",بيانات!K2812,"")</f>
        <v/>
      </c>
      <c r="I2812" s="95" t="str">
        <f>IF(بيانات!B2812&lt;&gt;"",بيانات!P2812,"")</f>
        <v/>
      </c>
    </row>
    <row r="2813" spans="1:9" ht="21.75" customHeight="1">
      <c r="A2813" s="82" t="str">
        <f>IF(بيانات!B2813&lt;&gt;"",بيانات!A2813,"")</f>
        <v/>
      </c>
      <c r="B2813" s="83" t="str">
        <f>IF(بيانات!B2813&lt;&gt;"",بيانات!B2813,"")</f>
        <v/>
      </c>
      <c r="C2813" s="83" t="str">
        <f>IF(بيانات!B2813&lt;&gt;"",بيانات!C2813,"")</f>
        <v/>
      </c>
      <c r="D2813" s="84" t="str">
        <f>IF(بيانات!B2813&lt;&gt;"",بيانات!J2813,"")</f>
        <v/>
      </c>
      <c r="E2813" s="85"/>
      <c r="F2813" s="86" t="str">
        <f t="shared" si="43"/>
        <v/>
      </c>
      <c r="G2813" s="87"/>
      <c r="H2813" s="88" t="str">
        <f>IF(بيانات!B2813&lt;&gt;"",بيانات!K2813,"")</f>
        <v/>
      </c>
      <c r="I2813" s="88" t="str">
        <f>IF(بيانات!B2813&lt;&gt;"",بيانات!P2813,"")</f>
        <v/>
      </c>
    </row>
    <row r="2814" spans="1:9" ht="21.75" customHeight="1">
      <c r="A2814" s="89" t="str">
        <f>IF(بيانات!B2814&lt;&gt;"",بيانات!A2814,"")</f>
        <v/>
      </c>
      <c r="B2814" s="90" t="str">
        <f>IF(بيانات!B2814&lt;&gt;"",بيانات!B2814,"")</f>
        <v/>
      </c>
      <c r="C2814" s="90" t="str">
        <f>IF(بيانات!B2814&lt;&gt;"",بيانات!C2814,"")</f>
        <v/>
      </c>
      <c r="D2814" s="91" t="str">
        <f>IF(بيانات!B2814&lt;&gt;"",بيانات!J2814,"")</f>
        <v/>
      </c>
      <c r="E2814" s="92"/>
      <c r="F2814" s="93" t="str">
        <f t="shared" si="43"/>
        <v/>
      </c>
      <c r="G2814" s="94"/>
      <c r="H2814" s="95" t="str">
        <f>IF(بيانات!B2814&lt;&gt;"",بيانات!K2814,"")</f>
        <v/>
      </c>
      <c r="I2814" s="95" t="str">
        <f>IF(بيانات!B2814&lt;&gt;"",بيانات!P2814,"")</f>
        <v/>
      </c>
    </row>
    <row r="2815" spans="1:9" ht="21.75" customHeight="1">
      <c r="A2815" s="82" t="str">
        <f>IF(بيانات!B2815&lt;&gt;"",بيانات!A2815,"")</f>
        <v/>
      </c>
      <c r="B2815" s="83" t="str">
        <f>IF(بيانات!B2815&lt;&gt;"",بيانات!B2815,"")</f>
        <v/>
      </c>
      <c r="C2815" s="83" t="str">
        <f>IF(بيانات!B2815&lt;&gt;"",بيانات!C2815,"")</f>
        <v/>
      </c>
      <c r="D2815" s="84" t="str">
        <f>IF(بيانات!B2815&lt;&gt;"",بيانات!J2815,"")</f>
        <v/>
      </c>
      <c r="E2815" s="85"/>
      <c r="F2815" s="86" t="str">
        <f t="shared" si="43"/>
        <v/>
      </c>
      <c r="G2815" s="87"/>
      <c r="H2815" s="88" t="str">
        <f>IF(بيانات!B2815&lt;&gt;"",بيانات!K2815,"")</f>
        <v/>
      </c>
      <c r="I2815" s="88" t="str">
        <f>IF(بيانات!B2815&lt;&gt;"",بيانات!P2815,"")</f>
        <v/>
      </c>
    </row>
    <row r="2816" spans="1:9" ht="21.75" customHeight="1">
      <c r="A2816" s="89" t="str">
        <f>IF(بيانات!B2816&lt;&gt;"",بيانات!A2816,"")</f>
        <v/>
      </c>
      <c r="B2816" s="90" t="str">
        <f>IF(بيانات!B2816&lt;&gt;"",بيانات!B2816,"")</f>
        <v/>
      </c>
      <c r="C2816" s="90" t="str">
        <f>IF(بيانات!B2816&lt;&gt;"",بيانات!C2816,"")</f>
        <v/>
      </c>
      <c r="D2816" s="91" t="str">
        <f>IF(بيانات!B2816&lt;&gt;"",بيانات!J2816,"")</f>
        <v/>
      </c>
      <c r="E2816" s="92"/>
      <c r="F2816" s="93" t="str">
        <f t="shared" si="43"/>
        <v/>
      </c>
      <c r="G2816" s="94"/>
      <c r="H2816" s="95" t="str">
        <f>IF(بيانات!B2816&lt;&gt;"",بيانات!K2816,"")</f>
        <v/>
      </c>
      <c r="I2816" s="95" t="str">
        <f>IF(بيانات!B2816&lt;&gt;"",بيانات!P2816,"")</f>
        <v/>
      </c>
    </row>
    <row r="2817" spans="1:9" ht="21.75" customHeight="1">
      <c r="A2817" s="82" t="str">
        <f>IF(بيانات!B2817&lt;&gt;"",بيانات!A2817,"")</f>
        <v/>
      </c>
      <c r="B2817" s="83" t="str">
        <f>IF(بيانات!B2817&lt;&gt;"",بيانات!B2817,"")</f>
        <v/>
      </c>
      <c r="C2817" s="83" t="str">
        <f>IF(بيانات!B2817&lt;&gt;"",بيانات!C2817,"")</f>
        <v/>
      </c>
      <c r="D2817" s="84" t="str">
        <f>IF(بيانات!B2817&lt;&gt;"",بيانات!J2817,"")</f>
        <v/>
      </c>
      <c r="E2817" s="85"/>
      <c r="F2817" s="86" t="str">
        <f t="shared" si="43"/>
        <v/>
      </c>
      <c r="G2817" s="87"/>
      <c r="H2817" s="88" t="str">
        <f>IF(بيانات!B2817&lt;&gt;"",بيانات!K2817,"")</f>
        <v/>
      </c>
      <c r="I2817" s="88" t="str">
        <f>IF(بيانات!B2817&lt;&gt;"",بيانات!P2817,"")</f>
        <v/>
      </c>
    </row>
    <row r="2818" spans="1:9" ht="21.75" customHeight="1">
      <c r="A2818" s="89" t="str">
        <f>IF(بيانات!B2818&lt;&gt;"",بيانات!A2818,"")</f>
        <v/>
      </c>
      <c r="B2818" s="90" t="str">
        <f>IF(بيانات!B2818&lt;&gt;"",بيانات!B2818,"")</f>
        <v/>
      </c>
      <c r="C2818" s="90" t="str">
        <f>IF(بيانات!B2818&lt;&gt;"",بيانات!C2818,"")</f>
        <v/>
      </c>
      <c r="D2818" s="91" t="str">
        <f>IF(بيانات!B2818&lt;&gt;"",بيانات!J2818,"")</f>
        <v/>
      </c>
      <c r="E2818" s="92"/>
      <c r="F2818" s="93" t="str">
        <f t="shared" si="43"/>
        <v/>
      </c>
      <c r="G2818" s="94"/>
      <c r="H2818" s="95" t="str">
        <f>IF(بيانات!B2818&lt;&gt;"",بيانات!K2818,"")</f>
        <v/>
      </c>
      <c r="I2818" s="95" t="str">
        <f>IF(بيانات!B2818&lt;&gt;"",بيانات!P2818,"")</f>
        <v/>
      </c>
    </row>
    <row r="2819" spans="1:9" ht="21.75" customHeight="1">
      <c r="A2819" s="82" t="str">
        <f>IF(بيانات!B2819&lt;&gt;"",بيانات!A2819,"")</f>
        <v/>
      </c>
      <c r="B2819" s="83" t="str">
        <f>IF(بيانات!B2819&lt;&gt;"",بيانات!B2819,"")</f>
        <v/>
      </c>
      <c r="C2819" s="83" t="str">
        <f>IF(بيانات!B2819&lt;&gt;"",بيانات!C2819,"")</f>
        <v/>
      </c>
      <c r="D2819" s="84" t="str">
        <f>IF(بيانات!B2819&lt;&gt;"",بيانات!J2819,"")</f>
        <v/>
      </c>
      <c r="E2819" s="85"/>
      <c r="F2819" s="86" t="str">
        <f t="shared" ref="F2819:F2882" si="44">IF(E2819="","",E2819+30)</f>
        <v/>
      </c>
      <c r="G2819" s="87"/>
      <c r="H2819" s="88" t="str">
        <f>IF(بيانات!B2819&lt;&gt;"",بيانات!K2819,"")</f>
        <v/>
      </c>
      <c r="I2819" s="88" t="str">
        <f>IF(بيانات!B2819&lt;&gt;"",بيانات!P2819,"")</f>
        <v/>
      </c>
    </row>
    <row r="2820" spans="1:9" ht="21.75" customHeight="1">
      <c r="A2820" s="89" t="str">
        <f>IF(بيانات!B2820&lt;&gt;"",بيانات!A2820,"")</f>
        <v/>
      </c>
      <c r="B2820" s="90" t="str">
        <f>IF(بيانات!B2820&lt;&gt;"",بيانات!B2820,"")</f>
        <v/>
      </c>
      <c r="C2820" s="90" t="str">
        <f>IF(بيانات!B2820&lt;&gt;"",بيانات!C2820,"")</f>
        <v/>
      </c>
      <c r="D2820" s="91" t="str">
        <f>IF(بيانات!B2820&lt;&gt;"",بيانات!J2820,"")</f>
        <v/>
      </c>
      <c r="E2820" s="92"/>
      <c r="F2820" s="93" t="str">
        <f t="shared" si="44"/>
        <v/>
      </c>
      <c r="G2820" s="94"/>
      <c r="H2820" s="95" t="str">
        <f>IF(بيانات!B2820&lt;&gt;"",بيانات!K2820,"")</f>
        <v/>
      </c>
      <c r="I2820" s="95" t="str">
        <f>IF(بيانات!B2820&lt;&gt;"",بيانات!P2820,"")</f>
        <v/>
      </c>
    </row>
    <row r="2821" spans="1:9" ht="21.75" customHeight="1">
      <c r="A2821" s="82" t="str">
        <f>IF(بيانات!B2821&lt;&gt;"",بيانات!A2821,"")</f>
        <v/>
      </c>
      <c r="B2821" s="83" t="str">
        <f>IF(بيانات!B2821&lt;&gt;"",بيانات!B2821,"")</f>
        <v/>
      </c>
      <c r="C2821" s="83" t="str">
        <f>IF(بيانات!B2821&lt;&gt;"",بيانات!C2821,"")</f>
        <v/>
      </c>
      <c r="D2821" s="84" t="str">
        <f>IF(بيانات!B2821&lt;&gt;"",بيانات!J2821,"")</f>
        <v/>
      </c>
      <c r="E2821" s="85"/>
      <c r="F2821" s="86" t="str">
        <f t="shared" si="44"/>
        <v/>
      </c>
      <c r="G2821" s="87"/>
      <c r="H2821" s="88" t="str">
        <f>IF(بيانات!B2821&lt;&gt;"",بيانات!K2821,"")</f>
        <v/>
      </c>
      <c r="I2821" s="88" t="str">
        <f>IF(بيانات!B2821&lt;&gt;"",بيانات!P2821,"")</f>
        <v/>
      </c>
    </row>
    <row r="2822" spans="1:9" ht="21.75" customHeight="1">
      <c r="A2822" s="89" t="str">
        <f>IF(بيانات!B2822&lt;&gt;"",بيانات!A2822,"")</f>
        <v/>
      </c>
      <c r="B2822" s="90" t="str">
        <f>IF(بيانات!B2822&lt;&gt;"",بيانات!B2822,"")</f>
        <v/>
      </c>
      <c r="C2822" s="90" t="str">
        <f>IF(بيانات!B2822&lt;&gt;"",بيانات!C2822,"")</f>
        <v/>
      </c>
      <c r="D2822" s="91" t="str">
        <f>IF(بيانات!B2822&lt;&gt;"",بيانات!J2822,"")</f>
        <v/>
      </c>
      <c r="E2822" s="92"/>
      <c r="F2822" s="93" t="str">
        <f t="shared" si="44"/>
        <v/>
      </c>
      <c r="G2822" s="94"/>
      <c r="H2822" s="95" t="str">
        <f>IF(بيانات!B2822&lt;&gt;"",بيانات!K2822,"")</f>
        <v/>
      </c>
      <c r="I2822" s="95" t="str">
        <f>IF(بيانات!B2822&lt;&gt;"",بيانات!P2822,"")</f>
        <v/>
      </c>
    </row>
    <row r="2823" spans="1:9" ht="21.75" customHeight="1">
      <c r="A2823" s="82" t="str">
        <f>IF(بيانات!B2823&lt;&gt;"",بيانات!A2823,"")</f>
        <v/>
      </c>
      <c r="B2823" s="83" t="str">
        <f>IF(بيانات!B2823&lt;&gt;"",بيانات!B2823,"")</f>
        <v/>
      </c>
      <c r="C2823" s="83" t="str">
        <f>IF(بيانات!B2823&lt;&gt;"",بيانات!C2823,"")</f>
        <v/>
      </c>
      <c r="D2823" s="84" t="str">
        <f>IF(بيانات!B2823&lt;&gt;"",بيانات!J2823,"")</f>
        <v/>
      </c>
      <c r="E2823" s="85"/>
      <c r="F2823" s="86" t="str">
        <f t="shared" si="44"/>
        <v/>
      </c>
      <c r="G2823" s="87"/>
      <c r="H2823" s="88" t="str">
        <f>IF(بيانات!B2823&lt;&gt;"",بيانات!K2823,"")</f>
        <v/>
      </c>
      <c r="I2823" s="88" t="str">
        <f>IF(بيانات!B2823&lt;&gt;"",بيانات!P2823,"")</f>
        <v/>
      </c>
    </row>
    <row r="2824" spans="1:9" ht="21.75" customHeight="1">
      <c r="A2824" s="89" t="str">
        <f>IF(بيانات!B2824&lt;&gt;"",بيانات!A2824,"")</f>
        <v/>
      </c>
      <c r="B2824" s="90" t="str">
        <f>IF(بيانات!B2824&lt;&gt;"",بيانات!B2824,"")</f>
        <v/>
      </c>
      <c r="C2824" s="90" t="str">
        <f>IF(بيانات!B2824&lt;&gt;"",بيانات!C2824,"")</f>
        <v/>
      </c>
      <c r="D2824" s="91" t="str">
        <f>IF(بيانات!B2824&lt;&gt;"",بيانات!J2824,"")</f>
        <v/>
      </c>
      <c r="E2824" s="92"/>
      <c r="F2824" s="93" t="str">
        <f t="shared" si="44"/>
        <v/>
      </c>
      <c r="G2824" s="94"/>
      <c r="H2824" s="95" t="str">
        <f>IF(بيانات!B2824&lt;&gt;"",بيانات!K2824,"")</f>
        <v/>
      </c>
      <c r="I2824" s="95" t="str">
        <f>IF(بيانات!B2824&lt;&gt;"",بيانات!P2824,"")</f>
        <v/>
      </c>
    </row>
    <row r="2825" spans="1:9" ht="21.75" customHeight="1">
      <c r="A2825" s="82" t="str">
        <f>IF(بيانات!B2825&lt;&gt;"",بيانات!A2825,"")</f>
        <v/>
      </c>
      <c r="B2825" s="83" t="str">
        <f>IF(بيانات!B2825&lt;&gt;"",بيانات!B2825,"")</f>
        <v/>
      </c>
      <c r="C2825" s="83" t="str">
        <f>IF(بيانات!B2825&lt;&gt;"",بيانات!C2825,"")</f>
        <v/>
      </c>
      <c r="D2825" s="84" t="str">
        <f>IF(بيانات!B2825&lt;&gt;"",بيانات!J2825,"")</f>
        <v/>
      </c>
      <c r="E2825" s="85"/>
      <c r="F2825" s="86" t="str">
        <f t="shared" si="44"/>
        <v/>
      </c>
      <c r="G2825" s="87"/>
      <c r="H2825" s="88" t="str">
        <f>IF(بيانات!B2825&lt;&gt;"",بيانات!K2825,"")</f>
        <v/>
      </c>
      <c r="I2825" s="88" t="str">
        <f>IF(بيانات!B2825&lt;&gt;"",بيانات!P2825,"")</f>
        <v/>
      </c>
    </row>
    <row r="2826" spans="1:9" ht="21.75" customHeight="1">
      <c r="A2826" s="89" t="str">
        <f>IF(بيانات!B2826&lt;&gt;"",بيانات!A2826,"")</f>
        <v/>
      </c>
      <c r="B2826" s="90" t="str">
        <f>IF(بيانات!B2826&lt;&gt;"",بيانات!B2826,"")</f>
        <v/>
      </c>
      <c r="C2826" s="90" t="str">
        <f>IF(بيانات!B2826&lt;&gt;"",بيانات!C2826,"")</f>
        <v/>
      </c>
      <c r="D2826" s="91" t="str">
        <f>IF(بيانات!B2826&lt;&gt;"",بيانات!J2826,"")</f>
        <v/>
      </c>
      <c r="E2826" s="92"/>
      <c r="F2826" s="93" t="str">
        <f t="shared" si="44"/>
        <v/>
      </c>
      <c r="G2826" s="94"/>
      <c r="H2826" s="95" t="str">
        <f>IF(بيانات!B2826&lt;&gt;"",بيانات!K2826,"")</f>
        <v/>
      </c>
      <c r="I2826" s="95" t="str">
        <f>IF(بيانات!B2826&lt;&gt;"",بيانات!P2826,"")</f>
        <v/>
      </c>
    </row>
    <row r="2827" spans="1:9" ht="21.75" customHeight="1">
      <c r="A2827" s="82" t="str">
        <f>IF(بيانات!B2827&lt;&gt;"",بيانات!A2827,"")</f>
        <v/>
      </c>
      <c r="B2827" s="83" t="str">
        <f>IF(بيانات!B2827&lt;&gt;"",بيانات!B2827,"")</f>
        <v/>
      </c>
      <c r="C2827" s="83" t="str">
        <f>IF(بيانات!B2827&lt;&gt;"",بيانات!C2827,"")</f>
        <v/>
      </c>
      <c r="D2827" s="84" t="str">
        <f>IF(بيانات!B2827&lt;&gt;"",بيانات!J2827,"")</f>
        <v/>
      </c>
      <c r="E2827" s="85"/>
      <c r="F2827" s="86" t="str">
        <f t="shared" si="44"/>
        <v/>
      </c>
      <c r="G2827" s="87"/>
      <c r="H2827" s="88" t="str">
        <f>IF(بيانات!B2827&lt;&gt;"",بيانات!K2827,"")</f>
        <v/>
      </c>
      <c r="I2827" s="88" t="str">
        <f>IF(بيانات!B2827&lt;&gt;"",بيانات!P2827,"")</f>
        <v/>
      </c>
    </row>
    <row r="2828" spans="1:9" ht="21.75" customHeight="1">
      <c r="A2828" s="89" t="str">
        <f>IF(بيانات!B2828&lt;&gt;"",بيانات!A2828,"")</f>
        <v/>
      </c>
      <c r="B2828" s="90" t="str">
        <f>IF(بيانات!B2828&lt;&gt;"",بيانات!B2828,"")</f>
        <v/>
      </c>
      <c r="C2828" s="90" t="str">
        <f>IF(بيانات!B2828&lt;&gt;"",بيانات!C2828,"")</f>
        <v/>
      </c>
      <c r="D2828" s="91" t="str">
        <f>IF(بيانات!B2828&lt;&gt;"",بيانات!J2828,"")</f>
        <v/>
      </c>
      <c r="E2828" s="92"/>
      <c r="F2828" s="93" t="str">
        <f t="shared" si="44"/>
        <v/>
      </c>
      <c r="G2828" s="94"/>
      <c r="H2828" s="95" t="str">
        <f>IF(بيانات!B2828&lt;&gt;"",بيانات!K2828,"")</f>
        <v/>
      </c>
      <c r="I2828" s="95" t="str">
        <f>IF(بيانات!B2828&lt;&gt;"",بيانات!P2828,"")</f>
        <v/>
      </c>
    </row>
    <row r="2829" spans="1:9" ht="21.75" customHeight="1">
      <c r="A2829" s="82" t="str">
        <f>IF(بيانات!B2829&lt;&gt;"",بيانات!A2829,"")</f>
        <v/>
      </c>
      <c r="B2829" s="83" t="str">
        <f>IF(بيانات!B2829&lt;&gt;"",بيانات!B2829,"")</f>
        <v/>
      </c>
      <c r="C2829" s="83" t="str">
        <f>IF(بيانات!B2829&lt;&gt;"",بيانات!C2829,"")</f>
        <v/>
      </c>
      <c r="D2829" s="84" t="str">
        <f>IF(بيانات!B2829&lt;&gt;"",بيانات!J2829,"")</f>
        <v/>
      </c>
      <c r="E2829" s="85"/>
      <c r="F2829" s="86" t="str">
        <f t="shared" si="44"/>
        <v/>
      </c>
      <c r="G2829" s="87"/>
      <c r="H2829" s="88" t="str">
        <f>IF(بيانات!B2829&lt;&gt;"",بيانات!K2829,"")</f>
        <v/>
      </c>
      <c r="I2829" s="88" t="str">
        <f>IF(بيانات!B2829&lt;&gt;"",بيانات!P2829,"")</f>
        <v/>
      </c>
    </row>
    <row r="2830" spans="1:9" ht="21.75" customHeight="1">
      <c r="A2830" s="89" t="str">
        <f>IF(بيانات!B2830&lt;&gt;"",بيانات!A2830,"")</f>
        <v/>
      </c>
      <c r="B2830" s="90" t="str">
        <f>IF(بيانات!B2830&lt;&gt;"",بيانات!B2830,"")</f>
        <v/>
      </c>
      <c r="C2830" s="90" t="str">
        <f>IF(بيانات!B2830&lt;&gt;"",بيانات!C2830,"")</f>
        <v/>
      </c>
      <c r="D2830" s="91" t="str">
        <f>IF(بيانات!B2830&lt;&gt;"",بيانات!J2830,"")</f>
        <v/>
      </c>
      <c r="E2830" s="92"/>
      <c r="F2830" s="93" t="str">
        <f t="shared" si="44"/>
        <v/>
      </c>
      <c r="G2830" s="94"/>
      <c r="H2830" s="95" t="str">
        <f>IF(بيانات!B2830&lt;&gt;"",بيانات!K2830,"")</f>
        <v/>
      </c>
      <c r="I2830" s="95" t="str">
        <f>IF(بيانات!B2830&lt;&gt;"",بيانات!P2830,"")</f>
        <v/>
      </c>
    </row>
    <row r="2831" spans="1:9" ht="21.75" customHeight="1">
      <c r="A2831" s="82" t="str">
        <f>IF(بيانات!B2831&lt;&gt;"",بيانات!A2831,"")</f>
        <v/>
      </c>
      <c r="B2831" s="83" t="str">
        <f>IF(بيانات!B2831&lt;&gt;"",بيانات!B2831,"")</f>
        <v/>
      </c>
      <c r="C2831" s="83" t="str">
        <f>IF(بيانات!B2831&lt;&gt;"",بيانات!C2831,"")</f>
        <v/>
      </c>
      <c r="D2831" s="84" t="str">
        <f>IF(بيانات!B2831&lt;&gt;"",بيانات!J2831,"")</f>
        <v/>
      </c>
      <c r="E2831" s="85"/>
      <c r="F2831" s="86" t="str">
        <f t="shared" si="44"/>
        <v/>
      </c>
      <c r="G2831" s="87"/>
      <c r="H2831" s="88" t="str">
        <f>IF(بيانات!B2831&lt;&gt;"",بيانات!K2831,"")</f>
        <v/>
      </c>
      <c r="I2831" s="88" t="str">
        <f>IF(بيانات!B2831&lt;&gt;"",بيانات!P2831,"")</f>
        <v/>
      </c>
    </row>
    <row r="2832" spans="1:9" ht="21.75" customHeight="1">
      <c r="A2832" s="89" t="str">
        <f>IF(بيانات!B2832&lt;&gt;"",بيانات!A2832,"")</f>
        <v/>
      </c>
      <c r="B2832" s="90" t="str">
        <f>IF(بيانات!B2832&lt;&gt;"",بيانات!B2832,"")</f>
        <v/>
      </c>
      <c r="C2832" s="90" t="str">
        <f>IF(بيانات!B2832&lt;&gt;"",بيانات!C2832,"")</f>
        <v/>
      </c>
      <c r="D2832" s="91" t="str">
        <f>IF(بيانات!B2832&lt;&gt;"",بيانات!J2832,"")</f>
        <v/>
      </c>
      <c r="E2832" s="92"/>
      <c r="F2832" s="93" t="str">
        <f t="shared" si="44"/>
        <v/>
      </c>
      <c r="G2832" s="94"/>
      <c r="H2832" s="95" t="str">
        <f>IF(بيانات!B2832&lt;&gt;"",بيانات!K2832,"")</f>
        <v/>
      </c>
      <c r="I2832" s="95" t="str">
        <f>IF(بيانات!B2832&lt;&gt;"",بيانات!P2832,"")</f>
        <v/>
      </c>
    </row>
    <row r="2833" spans="1:9" ht="21.75" customHeight="1">
      <c r="A2833" s="82" t="str">
        <f>IF(بيانات!B2833&lt;&gt;"",بيانات!A2833,"")</f>
        <v/>
      </c>
      <c r="B2833" s="83" t="str">
        <f>IF(بيانات!B2833&lt;&gt;"",بيانات!B2833,"")</f>
        <v/>
      </c>
      <c r="C2833" s="83" t="str">
        <f>IF(بيانات!B2833&lt;&gt;"",بيانات!C2833,"")</f>
        <v/>
      </c>
      <c r="D2833" s="84" t="str">
        <f>IF(بيانات!B2833&lt;&gt;"",بيانات!J2833,"")</f>
        <v/>
      </c>
      <c r="E2833" s="85"/>
      <c r="F2833" s="86" t="str">
        <f t="shared" si="44"/>
        <v/>
      </c>
      <c r="G2833" s="87"/>
      <c r="H2833" s="88" t="str">
        <f>IF(بيانات!B2833&lt;&gt;"",بيانات!K2833,"")</f>
        <v/>
      </c>
      <c r="I2833" s="88" t="str">
        <f>IF(بيانات!B2833&lt;&gt;"",بيانات!P2833,"")</f>
        <v/>
      </c>
    </row>
    <row r="2834" spans="1:9" ht="21.75" customHeight="1">
      <c r="A2834" s="89" t="str">
        <f>IF(بيانات!B2834&lt;&gt;"",بيانات!A2834,"")</f>
        <v/>
      </c>
      <c r="B2834" s="90" t="str">
        <f>IF(بيانات!B2834&lt;&gt;"",بيانات!B2834,"")</f>
        <v/>
      </c>
      <c r="C2834" s="90" t="str">
        <f>IF(بيانات!B2834&lt;&gt;"",بيانات!C2834,"")</f>
        <v/>
      </c>
      <c r="D2834" s="91" t="str">
        <f>IF(بيانات!B2834&lt;&gt;"",بيانات!J2834,"")</f>
        <v/>
      </c>
      <c r="E2834" s="92"/>
      <c r="F2834" s="93" t="str">
        <f t="shared" si="44"/>
        <v/>
      </c>
      <c r="G2834" s="94"/>
      <c r="H2834" s="95" t="str">
        <f>IF(بيانات!B2834&lt;&gt;"",بيانات!K2834,"")</f>
        <v/>
      </c>
      <c r="I2834" s="95" t="str">
        <f>IF(بيانات!B2834&lt;&gt;"",بيانات!P2834,"")</f>
        <v/>
      </c>
    </row>
    <row r="2835" spans="1:9" ht="21.75" customHeight="1">
      <c r="A2835" s="82" t="str">
        <f>IF(بيانات!B2835&lt;&gt;"",بيانات!A2835,"")</f>
        <v/>
      </c>
      <c r="B2835" s="83" t="str">
        <f>IF(بيانات!B2835&lt;&gt;"",بيانات!B2835,"")</f>
        <v/>
      </c>
      <c r="C2835" s="83" t="str">
        <f>IF(بيانات!B2835&lt;&gt;"",بيانات!C2835,"")</f>
        <v/>
      </c>
      <c r="D2835" s="84" t="str">
        <f>IF(بيانات!B2835&lt;&gt;"",بيانات!J2835,"")</f>
        <v/>
      </c>
      <c r="E2835" s="85"/>
      <c r="F2835" s="86" t="str">
        <f t="shared" si="44"/>
        <v/>
      </c>
      <c r="G2835" s="87"/>
      <c r="H2835" s="88" t="str">
        <f>IF(بيانات!B2835&lt;&gt;"",بيانات!K2835,"")</f>
        <v/>
      </c>
      <c r="I2835" s="88" t="str">
        <f>IF(بيانات!B2835&lt;&gt;"",بيانات!P2835,"")</f>
        <v/>
      </c>
    </row>
    <row r="2836" spans="1:9" ht="21.75" customHeight="1">
      <c r="A2836" s="89" t="str">
        <f>IF(بيانات!B2836&lt;&gt;"",بيانات!A2836,"")</f>
        <v/>
      </c>
      <c r="B2836" s="90" t="str">
        <f>IF(بيانات!B2836&lt;&gt;"",بيانات!B2836,"")</f>
        <v/>
      </c>
      <c r="C2836" s="90" t="str">
        <f>IF(بيانات!B2836&lt;&gt;"",بيانات!C2836,"")</f>
        <v/>
      </c>
      <c r="D2836" s="91" t="str">
        <f>IF(بيانات!B2836&lt;&gt;"",بيانات!J2836,"")</f>
        <v/>
      </c>
      <c r="E2836" s="92"/>
      <c r="F2836" s="93" t="str">
        <f t="shared" si="44"/>
        <v/>
      </c>
      <c r="G2836" s="94"/>
      <c r="H2836" s="95" t="str">
        <f>IF(بيانات!B2836&lt;&gt;"",بيانات!K2836,"")</f>
        <v/>
      </c>
      <c r="I2836" s="95" t="str">
        <f>IF(بيانات!B2836&lt;&gt;"",بيانات!P2836,"")</f>
        <v/>
      </c>
    </row>
    <row r="2837" spans="1:9" ht="21.75" customHeight="1">
      <c r="A2837" s="82" t="str">
        <f>IF(بيانات!B2837&lt;&gt;"",بيانات!A2837,"")</f>
        <v/>
      </c>
      <c r="B2837" s="83" t="str">
        <f>IF(بيانات!B2837&lt;&gt;"",بيانات!B2837,"")</f>
        <v/>
      </c>
      <c r="C2837" s="83" t="str">
        <f>IF(بيانات!B2837&lt;&gt;"",بيانات!C2837,"")</f>
        <v/>
      </c>
      <c r="D2837" s="84" t="str">
        <f>IF(بيانات!B2837&lt;&gt;"",بيانات!J2837,"")</f>
        <v/>
      </c>
      <c r="E2837" s="85"/>
      <c r="F2837" s="86" t="str">
        <f t="shared" si="44"/>
        <v/>
      </c>
      <c r="G2837" s="87"/>
      <c r="H2837" s="88" t="str">
        <f>IF(بيانات!B2837&lt;&gt;"",بيانات!K2837,"")</f>
        <v/>
      </c>
      <c r="I2837" s="88" t="str">
        <f>IF(بيانات!B2837&lt;&gt;"",بيانات!P2837,"")</f>
        <v/>
      </c>
    </row>
    <row r="2838" spans="1:9" ht="21.75" customHeight="1">
      <c r="A2838" s="89" t="str">
        <f>IF(بيانات!B2838&lt;&gt;"",بيانات!A2838,"")</f>
        <v/>
      </c>
      <c r="B2838" s="90" t="str">
        <f>IF(بيانات!B2838&lt;&gt;"",بيانات!B2838,"")</f>
        <v/>
      </c>
      <c r="C2838" s="90" t="str">
        <f>IF(بيانات!B2838&lt;&gt;"",بيانات!C2838,"")</f>
        <v/>
      </c>
      <c r="D2838" s="91" t="str">
        <f>IF(بيانات!B2838&lt;&gt;"",بيانات!J2838,"")</f>
        <v/>
      </c>
      <c r="E2838" s="92"/>
      <c r="F2838" s="93" t="str">
        <f t="shared" si="44"/>
        <v/>
      </c>
      <c r="G2838" s="94"/>
      <c r="H2838" s="95" t="str">
        <f>IF(بيانات!B2838&lt;&gt;"",بيانات!K2838,"")</f>
        <v/>
      </c>
      <c r="I2838" s="95" t="str">
        <f>IF(بيانات!B2838&lt;&gt;"",بيانات!P2838,"")</f>
        <v/>
      </c>
    </row>
    <row r="2839" spans="1:9" ht="21.75" customHeight="1">
      <c r="A2839" s="82" t="str">
        <f>IF(بيانات!B2839&lt;&gt;"",بيانات!A2839,"")</f>
        <v/>
      </c>
      <c r="B2839" s="83" t="str">
        <f>IF(بيانات!B2839&lt;&gt;"",بيانات!B2839,"")</f>
        <v/>
      </c>
      <c r="C2839" s="83" t="str">
        <f>IF(بيانات!B2839&lt;&gt;"",بيانات!C2839,"")</f>
        <v/>
      </c>
      <c r="D2839" s="84" t="str">
        <f>IF(بيانات!B2839&lt;&gt;"",بيانات!J2839,"")</f>
        <v/>
      </c>
      <c r="E2839" s="85"/>
      <c r="F2839" s="86" t="str">
        <f t="shared" si="44"/>
        <v/>
      </c>
      <c r="G2839" s="87"/>
      <c r="H2839" s="88" t="str">
        <f>IF(بيانات!B2839&lt;&gt;"",بيانات!K2839,"")</f>
        <v/>
      </c>
      <c r="I2839" s="88" t="str">
        <f>IF(بيانات!B2839&lt;&gt;"",بيانات!P2839,"")</f>
        <v/>
      </c>
    </row>
    <row r="2840" spans="1:9" ht="21.75" customHeight="1">
      <c r="A2840" s="89" t="str">
        <f>IF(بيانات!B2840&lt;&gt;"",بيانات!A2840,"")</f>
        <v/>
      </c>
      <c r="B2840" s="90" t="str">
        <f>IF(بيانات!B2840&lt;&gt;"",بيانات!B2840,"")</f>
        <v/>
      </c>
      <c r="C2840" s="90" t="str">
        <f>IF(بيانات!B2840&lt;&gt;"",بيانات!C2840,"")</f>
        <v/>
      </c>
      <c r="D2840" s="91" t="str">
        <f>IF(بيانات!B2840&lt;&gt;"",بيانات!J2840,"")</f>
        <v/>
      </c>
      <c r="E2840" s="92"/>
      <c r="F2840" s="93" t="str">
        <f t="shared" si="44"/>
        <v/>
      </c>
      <c r="G2840" s="94"/>
      <c r="H2840" s="95" t="str">
        <f>IF(بيانات!B2840&lt;&gt;"",بيانات!K2840,"")</f>
        <v/>
      </c>
      <c r="I2840" s="95" t="str">
        <f>IF(بيانات!B2840&lt;&gt;"",بيانات!P2840,"")</f>
        <v/>
      </c>
    </row>
    <row r="2841" spans="1:9" ht="21.75" customHeight="1">
      <c r="A2841" s="82" t="str">
        <f>IF(بيانات!B2841&lt;&gt;"",بيانات!A2841,"")</f>
        <v/>
      </c>
      <c r="B2841" s="83" t="str">
        <f>IF(بيانات!B2841&lt;&gt;"",بيانات!B2841,"")</f>
        <v/>
      </c>
      <c r="C2841" s="83" t="str">
        <f>IF(بيانات!B2841&lt;&gt;"",بيانات!C2841,"")</f>
        <v/>
      </c>
      <c r="D2841" s="84" t="str">
        <f>IF(بيانات!B2841&lt;&gt;"",بيانات!J2841,"")</f>
        <v/>
      </c>
      <c r="E2841" s="85"/>
      <c r="F2841" s="86" t="str">
        <f t="shared" si="44"/>
        <v/>
      </c>
      <c r="G2841" s="87"/>
      <c r="H2841" s="88" t="str">
        <f>IF(بيانات!B2841&lt;&gt;"",بيانات!K2841,"")</f>
        <v/>
      </c>
      <c r="I2841" s="88" t="str">
        <f>IF(بيانات!B2841&lt;&gt;"",بيانات!P2841,"")</f>
        <v/>
      </c>
    </row>
    <row r="2842" spans="1:9" ht="21.75" customHeight="1">
      <c r="A2842" s="89" t="str">
        <f>IF(بيانات!B2842&lt;&gt;"",بيانات!A2842,"")</f>
        <v/>
      </c>
      <c r="B2842" s="90" t="str">
        <f>IF(بيانات!B2842&lt;&gt;"",بيانات!B2842,"")</f>
        <v/>
      </c>
      <c r="C2842" s="90" t="str">
        <f>IF(بيانات!B2842&lt;&gt;"",بيانات!C2842,"")</f>
        <v/>
      </c>
      <c r="D2842" s="91" t="str">
        <f>IF(بيانات!B2842&lt;&gt;"",بيانات!J2842,"")</f>
        <v/>
      </c>
      <c r="E2842" s="92"/>
      <c r="F2842" s="93" t="str">
        <f t="shared" si="44"/>
        <v/>
      </c>
      <c r="G2842" s="94"/>
      <c r="H2842" s="95" t="str">
        <f>IF(بيانات!B2842&lt;&gt;"",بيانات!K2842,"")</f>
        <v/>
      </c>
      <c r="I2842" s="95" t="str">
        <f>IF(بيانات!B2842&lt;&gt;"",بيانات!P2842,"")</f>
        <v/>
      </c>
    </row>
    <row r="2843" spans="1:9" ht="21.75" customHeight="1">
      <c r="A2843" s="82" t="str">
        <f>IF(بيانات!B2843&lt;&gt;"",بيانات!A2843,"")</f>
        <v/>
      </c>
      <c r="B2843" s="83" t="str">
        <f>IF(بيانات!B2843&lt;&gt;"",بيانات!B2843,"")</f>
        <v/>
      </c>
      <c r="C2843" s="83" t="str">
        <f>IF(بيانات!B2843&lt;&gt;"",بيانات!C2843,"")</f>
        <v/>
      </c>
      <c r="D2843" s="84" t="str">
        <f>IF(بيانات!B2843&lt;&gt;"",بيانات!J2843,"")</f>
        <v/>
      </c>
      <c r="E2843" s="85"/>
      <c r="F2843" s="86" t="str">
        <f t="shared" si="44"/>
        <v/>
      </c>
      <c r="G2843" s="87"/>
      <c r="H2843" s="88" t="str">
        <f>IF(بيانات!B2843&lt;&gt;"",بيانات!K2843,"")</f>
        <v/>
      </c>
      <c r="I2843" s="88" t="str">
        <f>IF(بيانات!B2843&lt;&gt;"",بيانات!P2843,"")</f>
        <v/>
      </c>
    </row>
    <row r="2844" spans="1:9" ht="21.75" customHeight="1">
      <c r="A2844" s="89" t="str">
        <f>IF(بيانات!B2844&lt;&gt;"",بيانات!A2844,"")</f>
        <v/>
      </c>
      <c r="B2844" s="90" t="str">
        <f>IF(بيانات!B2844&lt;&gt;"",بيانات!B2844,"")</f>
        <v/>
      </c>
      <c r="C2844" s="90" t="str">
        <f>IF(بيانات!B2844&lt;&gt;"",بيانات!C2844,"")</f>
        <v/>
      </c>
      <c r="D2844" s="91" t="str">
        <f>IF(بيانات!B2844&lt;&gt;"",بيانات!J2844,"")</f>
        <v/>
      </c>
      <c r="E2844" s="92"/>
      <c r="F2844" s="93" t="str">
        <f t="shared" si="44"/>
        <v/>
      </c>
      <c r="G2844" s="94"/>
      <c r="H2844" s="95" t="str">
        <f>IF(بيانات!B2844&lt;&gt;"",بيانات!K2844,"")</f>
        <v/>
      </c>
      <c r="I2844" s="95" t="str">
        <f>IF(بيانات!B2844&lt;&gt;"",بيانات!P2844,"")</f>
        <v/>
      </c>
    </row>
    <row r="2845" spans="1:9" ht="21.75" customHeight="1">
      <c r="A2845" s="82" t="str">
        <f>IF(بيانات!B2845&lt;&gt;"",بيانات!A2845,"")</f>
        <v/>
      </c>
      <c r="B2845" s="83" t="str">
        <f>IF(بيانات!B2845&lt;&gt;"",بيانات!B2845,"")</f>
        <v/>
      </c>
      <c r="C2845" s="83" t="str">
        <f>IF(بيانات!B2845&lt;&gt;"",بيانات!C2845,"")</f>
        <v/>
      </c>
      <c r="D2845" s="84" t="str">
        <f>IF(بيانات!B2845&lt;&gt;"",بيانات!J2845,"")</f>
        <v/>
      </c>
      <c r="E2845" s="85"/>
      <c r="F2845" s="86" t="str">
        <f t="shared" si="44"/>
        <v/>
      </c>
      <c r="G2845" s="87"/>
      <c r="H2845" s="88" t="str">
        <f>IF(بيانات!B2845&lt;&gt;"",بيانات!K2845,"")</f>
        <v/>
      </c>
      <c r="I2845" s="88" t="str">
        <f>IF(بيانات!B2845&lt;&gt;"",بيانات!P2845,"")</f>
        <v/>
      </c>
    </row>
    <row r="2846" spans="1:9" ht="21.75" customHeight="1">
      <c r="A2846" s="89" t="str">
        <f>IF(بيانات!B2846&lt;&gt;"",بيانات!A2846,"")</f>
        <v/>
      </c>
      <c r="B2846" s="90" t="str">
        <f>IF(بيانات!B2846&lt;&gt;"",بيانات!B2846,"")</f>
        <v/>
      </c>
      <c r="C2846" s="90" t="str">
        <f>IF(بيانات!B2846&lt;&gt;"",بيانات!C2846,"")</f>
        <v/>
      </c>
      <c r="D2846" s="91" t="str">
        <f>IF(بيانات!B2846&lt;&gt;"",بيانات!J2846,"")</f>
        <v/>
      </c>
      <c r="E2846" s="92"/>
      <c r="F2846" s="93" t="str">
        <f t="shared" si="44"/>
        <v/>
      </c>
      <c r="G2846" s="94"/>
      <c r="H2846" s="95" t="str">
        <f>IF(بيانات!B2846&lt;&gt;"",بيانات!K2846,"")</f>
        <v/>
      </c>
      <c r="I2846" s="95" t="str">
        <f>IF(بيانات!B2846&lt;&gt;"",بيانات!P2846,"")</f>
        <v/>
      </c>
    </row>
    <row r="2847" spans="1:9" ht="21.75" customHeight="1">
      <c r="A2847" s="82" t="str">
        <f>IF(بيانات!B2847&lt;&gt;"",بيانات!A2847,"")</f>
        <v/>
      </c>
      <c r="B2847" s="83" t="str">
        <f>IF(بيانات!B2847&lt;&gt;"",بيانات!B2847,"")</f>
        <v/>
      </c>
      <c r="C2847" s="83" t="str">
        <f>IF(بيانات!B2847&lt;&gt;"",بيانات!C2847,"")</f>
        <v/>
      </c>
      <c r="D2847" s="84" t="str">
        <f>IF(بيانات!B2847&lt;&gt;"",بيانات!J2847,"")</f>
        <v/>
      </c>
      <c r="E2847" s="85"/>
      <c r="F2847" s="86" t="str">
        <f t="shared" si="44"/>
        <v/>
      </c>
      <c r="G2847" s="87"/>
      <c r="H2847" s="88" t="str">
        <f>IF(بيانات!B2847&lt;&gt;"",بيانات!K2847,"")</f>
        <v/>
      </c>
      <c r="I2847" s="88" t="str">
        <f>IF(بيانات!B2847&lt;&gt;"",بيانات!P2847,"")</f>
        <v/>
      </c>
    </row>
    <row r="2848" spans="1:9" ht="21.75" customHeight="1">
      <c r="A2848" s="89" t="str">
        <f>IF(بيانات!B2848&lt;&gt;"",بيانات!A2848,"")</f>
        <v/>
      </c>
      <c r="B2848" s="90" t="str">
        <f>IF(بيانات!B2848&lt;&gt;"",بيانات!B2848,"")</f>
        <v/>
      </c>
      <c r="C2848" s="90" t="str">
        <f>IF(بيانات!B2848&lt;&gt;"",بيانات!C2848,"")</f>
        <v/>
      </c>
      <c r="D2848" s="91" t="str">
        <f>IF(بيانات!B2848&lt;&gt;"",بيانات!J2848,"")</f>
        <v/>
      </c>
      <c r="E2848" s="92"/>
      <c r="F2848" s="93" t="str">
        <f t="shared" si="44"/>
        <v/>
      </c>
      <c r="G2848" s="94"/>
      <c r="H2848" s="95" t="str">
        <f>IF(بيانات!B2848&lt;&gt;"",بيانات!K2848,"")</f>
        <v/>
      </c>
      <c r="I2848" s="95" t="str">
        <f>IF(بيانات!B2848&lt;&gt;"",بيانات!P2848,"")</f>
        <v/>
      </c>
    </row>
    <row r="2849" spans="1:9" ht="21.75" customHeight="1">
      <c r="A2849" s="82" t="str">
        <f>IF(بيانات!B2849&lt;&gt;"",بيانات!A2849,"")</f>
        <v/>
      </c>
      <c r="B2849" s="83" t="str">
        <f>IF(بيانات!B2849&lt;&gt;"",بيانات!B2849,"")</f>
        <v/>
      </c>
      <c r="C2849" s="83" t="str">
        <f>IF(بيانات!B2849&lt;&gt;"",بيانات!C2849,"")</f>
        <v/>
      </c>
      <c r="D2849" s="84" t="str">
        <f>IF(بيانات!B2849&lt;&gt;"",بيانات!J2849,"")</f>
        <v/>
      </c>
      <c r="E2849" s="85"/>
      <c r="F2849" s="86" t="str">
        <f t="shared" si="44"/>
        <v/>
      </c>
      <c r="G2849" s="87"/>
      <c r="H2849" s="88" t="str">
        <f>IF(بيانات!B2849&lt;&gt;"",بيانات!K2849,"")</f>
        <v/>
      </c>
      <c r="I2849" s="88" t="str">
        <f>IF(بيانات!B2849&lt;&gt;"",بيانات!P2849,"")</f>
        <v/>
      </c>
    </row>
    <row r="2850" spans="1:9" ht="21.75" customHeight="1">
      <c r="A2850" s="89" t="str">
        <f>IF(بيانات!B2850&lt;&gt;"",بيانات!A2850,"")</f>
        <v/>
      </c>
      <c r="B2850" s="90" t="str">
        <f>IF(بيانات!B2850&lt;&gt;"",بيانات!B2850,"")</f>
        <v/>
      </c>
      <c r="C2850" s="90" t="str">
        <f>IF(بيانات!B2850&lt;&gt;"",بيانات!C2850,"")</f>
        <v/>
      </c>
      <c r="D2850" s="91" t="str">
        <f>IF(بيانات!B2850&lt;&gt;"",بيانات!J2850,"")</f>
        <v/>
      </c>
      <c r="E2850" s="92"/>
      <c r="F2850" s="93" t="str">
        <f t="shared" si="44"/>
        <v/>
      </c>
      <c r="G2850" s="94"/>
      <c r="H2850" s="95" t="str">
        <f>IF(بيانات!B2850&lt;&gt;"",بيانات!K2850,"")</f>
        <v/>
      </c>
      <c r="I2850" s="95" t="str">
        <f>IF(بيانات!B2850&lt;&gt;"",بيانات!P2850,"")</f>
        <v/>
      </c>
    </row>
    <row r="2851" spans="1:9" ht="21.75" customHeight="1">
      <c r="A2851" s="82" t="str">
        <f>IF(بيانات!B2851&lt;&gt;"",بيانات!A2851,"")</f>
        <v/>
      </c>
      <c r="B2851" s="83" t="str">
        <f>IF(بيانات!B2851&lt;&gt;"",بيانات!B2851,"")</f>
        <v/>
      </c>
      <c r="C2851" s="83" t="str">
        <f>IF(بيانات!B2851&lt;&gt;"",بيانات!C2851,"")</f>
        <v/>
      </c>
      <c r="D2851" s="84" t="str">
        <f>IF(بيانات!B2851&lt;&gt;"",بيانات!J2851,"")</f>
        <v/>
      </c>
      <c r="E2851" s="85"/>
      <c r="F2851" s="86" t="str">
        <f t="shared" si="44"/>
        <v/>
      </c>
      <c r="G2851" s="87"/>
      <c r="H2851" s="88" t="str">
        <f>IF(بيانات!B2851&lt;&gt;"",بيانات!K2851,"")</f>
        <v/>
      </c>
      <c r="I2851" s="88" t="str">
        <f>IF(بيانات!B2851&lt;&gt;"",بيانات!P2851,"")</f>
        <v/>
      </c>
    </row>
    <row r="2852" spans="1:9" ht="21.75" customHeight="1">
      <c r="A2852" s="89" t="str">
        <f>IF(بيانات!B2852&lt;&gt;"",بيانات!A2852,"")</f>
        <v/>
      </c>
      <c r="B2852" s="90" t="str">
        <f>IF(بيانات!B2852&lt;&gt;"",بيانات!B2852,"")</f>
        <v/>
      </c>
      <c r="C2852" s="90" t="str">
        <f>IF(بيانات!B2852&lt;&gt;"",بيانات!C2852,"")</f>
        <v/>
      </c>
      <c r="D2852" s="91" t="str">
        <f>IF(بيانات!B2852&lt;&gt;"",بيانات!J2852,"")</f>
        <v/>
      </c>
      <c r="E2852" s="92"/>
      <c r="F2852" s="93" t="str">
        <f t="shared" si="44"/>
        <v/>
      </c>
      <c r="G2852" s="94"/>
      <c r="H2852" s="95" t="str">
        <f>IF(بيانات!B2852&lt;&gt;"",بيانات!K2852,"")</f>
        <v/>
      </c>
      <c r="I2852" s="95" t="str">
        <f>IF(بيانات!B2852&lt;&gt;"",بيانات!P2852,"")</f>
        <v/>
      </c>
    </row>
    <row r="2853" spans="1:9" ht="21.75" customHeight="1">
      <c r="A2853" s="82" t="str">
        <f>IF(بيانات!B2853&lt;&gt;"",بيانات!A2853,"")</f>
        <v/>
      </c>
      <c r="B2853" s="83" t="str">
        <f>IF(بيانات!B2853&lt;&gt;"",بيانات!B2853,"")</f>
        <v/>
      </c>
      <c r="C2853" s="83" t="str">
        <f>IF(بيانات!B2853&lt;&gt;"",بيانات!C2853,"")</f>
        <v/>
      </c>
      <c r="D2853" s="84" t="str">
        <f>IF(بيانات!B2853&lt;&gt;"",بيانات!J2853,"")</f>
        <v/>
      </c>
      <c r="E2853" s="85"/>
      <c r="F2853" s="86" t="str">
        <f t="shared" si="44"/>
        <v/>
      </c>
      <c r="G2853" s="87"/>
      <c r="H2853" s="88" t="str">
        <f>IF(بيانات!B2853&lt;&gt;"",بيانات!K2853,"")</f>
        <v/>
      </c>
      <c r="I2853" s="88" t="str">
        <f>IF(بيانات!B2853&lt;&gt;"",بيانات!P2853,"")</f>
        <v/>
      </c>
    </row>
    <row r="2854" spans="1:9" ht="21.75" customHeight="1">
      <c r="A2854" s="89" t="str">
        <f>IF(بيانات!B2854&lt;&gt;"",بيانات!A2854,"")</f>
        <v/>
      </c>
      <c r="B2854" s="90" t="str">
        <f>IF(بيانات!B2854&lt;&gt;"",بيانات!B2854,"")</f>
        <v/>
      </c>
      <c r="C2854" s="90" t="str">
        <f>IF(بيانات!B2854&lt;&gt;"",بيانات!C2854,"")</f>
        <v/>
      </c>
      <c r="D2854" s="91" t="str">
        <f>IF(بيانات!B2854&lt;&gt;"",بيانات!J2854,"")</f>
        <v/>
      </c>
      <c r="E2854" s="92"/>
      <c r="F2854" s="93" t="str">
        <f t="shared" si="44"/>
        <v/>
      </c>
      <c r="G2854" s="94"/>
      <c r="H2854" s="95" t="str">
        <f>IF(بيانات!B2854&lt;&gt;"",بيانات!K2854,"")</f>
        <v/>
      </c>
      <c r="I2854" s="95" t="str">
        <f>IF(بيانات!B2854&lt;&gt;"",بيانات!P2854,"")</f>
        <v/>
      </c>
    </row>
    <row r="2855" spans="1:9" ht="21.75" customHeight="1">
      <c r="A2855" s="82" t="str">
        <f>IF(بيانات!B2855&lt;&gt;"",بيانات!A2855,"")</f>
        <v/>
      </c>
      <c r="B2855" s="83" t="str">
        <f>IF(بيانات!B2855&lt;&gt;"",بيانات!B2855,"")</f>
        <v/>
      </c>
      <c r="C2855" s="83" t="str">
        <f>IF(بيانات!B2855&lt;&gt;"",بيانات!C2855,"")</f>
        <v/>
      </c>
      <c r="D2855" s="84" t="str">
        <f>IF(بيانات!B2855&lt;&gt;"",بيانات!J2855,"")</f>
        <v/>
      </c>
      <c r="E2855" s="85"/>
      <c r="F2855" s="86" t="str">
        <f t="shared" si="44"/>
        <v/>
      </c>
      <c r="G2855" s="87"/>
      <c r="H2855" s="88" t="str">
        <f>IF(بيانات!B2855&lt;&gt;"",بيانات!K2855,"")</f>
        <v/>
      </c>
      <c r="I2855" s="88" t="str">
        <f>IF(بيانات!B2855&lt;&gt;"",بيانات!P2855,"")</f>
        <v/>
      </c>
    </row>
    <row r="2856" spans="1:9" ht="21.75" customHeight="1">
      <c r="A2856" s="89" t="str">
        <f>IF(بيانات!B2856&lt;&gt;"",بيانات!A2856,"")</f>
        <v/>
      </c>
      <c r="B2856" s="90" t="str">
        <f>IF(بيانات!B2856&lt;&gt;"",بيانات!B2856,"")</f>
        <v/>
      </c>
      <c r="C2856" s="90" t="str">
        <f>IF(بيانات!B2856&lt;&gt;"",بيانات!C2856,"")</f>
        <v/>
      </c>
      <c r="D2856" s="91" t="str">
        <f>IF(بيانات!B2856&lt;&gt;"",بيانات!J2856,"")</f>
        <v/>
      </c>
      <c r="E2856" s="92"/>
      <c r="F2856" s="93" t="str">
        <f t="shared" si="44"/>
        <v/>
      </c>
      <c r="G2856" s="94"/>
      <c r="H2856" s="95" t="str">
        <f>IF(بيانات!B2856&lt;&gt;"",بيانات!K2856,"")</f>
        <v/>
      </c>
      <c r="I2856" s="95" t="str">
        <f>IF(بيانات!B2856&lt;&gt;"",بيانات!P2856,"")</f>
        <v/>
      </c>
    </row>
    <row r="2857" spans="1:9" ht="21.75" customHeight="1">
      <c r="A2857" s="82" t="str">
        <f>IF(بيانات!B2857&lt;&gt;"",بيانات!A2857,"")</f>
        <v/>
      </c>
      <c r="B2857" s="83" t="str">
        <f>IF(بيانات!B2857&lt;&gt;"",بيانات!B2857,"")</f>
        <v/>
      </c>
      <c r="C2857" s="83" t="str">
        <f>IF(بيانات!B2857&lt;&gt;"",بيانات!C2857,"")</f>
        <v/>
      </c>
      <c r="D2857" s="84" t="str">
        <f>IF(بيانات!B2857&lt;&gt;"",بيانات!J2857,"")</f>
        <v/>
      </c>
      <c r="E2857" s="85"/>
      <c r="F2857" s="86" t="str">
        <f t="shared" si="44"/>
        <v/>
      </c>
      <c r="G2857" s="87"/>
      <c r="H2857" s="88" t="str">
        <f>IF(بيانات!B2857&lt;&gt;"",بيانات!K2857,"")</f>
        <v/>
      </c>
      <c r="I2857" s="88" t="str">
        <f>IF(بيانات!B2857&lt;&gt;"",بيانات!P2857,"")</f>
        <v/>
      </c>
    </row>
    <row r="2858" spans="1:9" ht="21.75" customHeight="1">
      <c r="A2858" s="89" t="str">
        <f>IF(بيانات!B2858&lt;&gt;"",بيانات!A2858,"")</f>
        <v/>
      </c>
      <c r="B2858" s="90" t="str">
        <f>IF(بيانات!B2858&lt;&gt;"",بيانات!B2858,"")</f>
        <v/>
      </c>
      <c r="C2858" s="90" t="str">
        <f>IF(بيانات!B2858&lt;&gt;"",بيانات!C2858,"")</f>
        <v/>
      </c>
      <c r="D2858" s="91" t="str">
        <f>IF(بيانات!B2858&lt;&gt;"",بيانات!J2858,"")</f>
        <v/>
      </c>
      <c r="E2858" s="92"/>
      <c r="F2858" s="93" t="str">
        <f t="shared" si="44"/>
        <v/>
      </c>
      <c r="G2858" s="94"/>
      <c r="H2858" s="95" t="str">
        <f>IF(بيانات!B2858&lt;&gt;"",بيانات!K2858,"")</f>
        <v/>
      </c>
      <c r="I2858" s="95" t="str">
        <f>IF(بيانات!B2858&lt;&gt;"",بيانات!P2858,"")</f>
        <v/>
      </c>
    </row>
    <row r="2859" spans="1:9" ht="21.75" customHeight="1">
      <c r="A2859" s="82" t="str">
        <f>IF(بيانات!B2859&lt;&gt;"",بيانات!A2859,"")</f>
        <v/>
      </c>
      <c r="B2859" s="83" t="str">
        <f>IF(بيانات!B2859&lt;&gt;"",بيانات!B2859,"")</f>
        <v/>
      </c>
      <c r="C2859" s="83" t="str">
        <f>IF(بيانات!B2859&lt;&gt;"",بيانات!C2859,"")</f>
        <v/>
      </c>
      <c r="D2859" s="84" t="str">
        <f>IF(بيانات!B2859&lt;&gt;"",بيانات!J2859,"")</f>
        <v/>
      </c>
      <c r="E2859" s="85"/>
      <c r="F2859" s="86" t="str">
        <f t="shared" si="44"/>
        <v/>
      </c>
      <c r="G2859" s="87"/>
      <c r="H2859" s="88" t="str">
        <f>IF(بيانات!B2859&lt;&gt;"",بيانات!K2859,"")</f>
        <v/>
      </c>
      <c r="I2859" s="88" t="str">
        <f>IF(بيانات!B2859&lt;&gt;"",بيانات!P2859,"")</f>
        <v/>
      </c>
    </row>
    <row r="2860" spans="1:9" ht="21.75" customHeight="1">
      <c r="A2860" s="89" t="str">
        <f>IF(بيانات!B2860&lt;&gt;"",بيانات!A2860,"")</f>
        <v/>
      </c>
      <c r="B2860" s="90" t="str">
        <f>IF(بيانات!B2860&lt;&gt;"",بيانات!B2860,"")</f>
        <v/>
      </c>
      <c r="C2860" s="90" t="str">
        <f>IF(بيانات!B2860&lt;&gt;"",بيانات!C2860,"")</f>
        <v/>
      </c>
      <c r="D2860" s="91" t="str">
        <f>IF(بيانات!B2860&lt;&gt;"",بيانات!J2860,"")</f>
        <v/>
      </c>
      <c r="E2860" s="92"/>
      <c r="F2860" s="93" t="str">
        <f t="shared" si="44"/>
        <v/>
      </c>
      <c r="G2860" s="94"/>
      <c r="H2860" s="95" t="str">
        <f>IF(بيانات!B2860&lt;&gt;"",بيانات!K2860,"")</f>
        <v/>
      </c>
      <c r="I2860" s="95" t="str">
        <f>IF(بيانات!B2860&lt;&gt;"",بيانات!P2860,"")</f>
        <v/>
      </c>
    </row>
    <row r="2861" spans="1:9" ht="21.75" customHeight="1">
      <c r="A2861" s="82" t="str">
        <f>IF(بيانات!B2861&lt;&gt;"",بيانات!A2861,"")</f>
        <v/>
      </c>
      <c r="B2861" s="83" t="str">
        <f>IF(بيانات!B2861&lt;&gt;"",بيانات!B2861,"")</f>
        <v/>
      </c>
      <c r="C2861" s="83" t="str">
        <f>IF(بيانات!B2861&lt;&gt;"",بيانات!C2861,"")</f>
        <v/>
      </c>
      <c r="D2861" s="84" t="str">
        <f>IF(بيانات!B2861&lt;&gt;"",بيانات!J2861,"")</f>
        <v/>
      </c>
      <c r="E2861" s="85"/>
      <c r="F2861" s="86" t="str">
        <f t="shared" si="44"/>
        <v/>
      </c>
      <c r="G2861" s="87"/>
      <c r="H2861" s="88" t="str">
        <f>IF(بيانات!B2861&lt;&gt;"",بيانات!K2861,"")</f>
        <v/>
      </c>
      <c r="I2861" s="88" t="str">
        <f>IF(بيانات!B2861&lt;&gt;"",بيانات!P2861,"")</f>
        <v/>
      </c>
    </row>
    <row r="2862" spans="1:9" ht="21.75" customHeight="1">
      <c r="A2862" s="89" t="str">
        <f>IF(بيانات!B2862&lt;&gt;"",بيانات!A2862,"")</f>
        <v/>
      </c>
      <c r="B2862" s="90" t="str">
        <f>IF(بيانات!B2862&lt;&gt;"",بيانات!B2862,"")</f>
        <v/>
      </c>
      <c r="C2862" s="90" t="str">
        <f>IF(بيانات!B2862&lt;&gt;"",بيانات!C2862,"")</f>
        <v/>
      </c>
      <c r="D2862" s="91" t="str">
        <f>IF(بيانات!B2862&lt;&gt;"",بيانات!J2862,"")</f>
        <v/>
      </c>
      <c r="E2862" s="92"/>
      <c r="F2862" s="93" t="str">
        <f t="shared" si="44"/>
        <v/>
      </c>
      <c r="G2862" s="94"/>
      <c r="H2862" s="95" t="str">
        <f>IF(بيانات!B2862&lt;&gt;"",بيانات!K2862,"")</f>
        <v/>
      </c>
      <c r="I2862" s="95" t="str">
        <f>IF(بيانات!B2862&lt;&gt;"",بيانات!P2862,"")</f>
        <v/>
      </c>
    </row>
    <row r="2863" spans="1:9" ht="21.75" customHeight="1">
      <c r="A2863" s="82" t="str">
        <f>IF(بيانات!B2863&lt;&gt;"",بيانات!A2863,"")</f>
        <v/>
      </c>
      <c r="B2863" s="83" t="str">
        <f>IF(بيانات!B2863&lt;&gt;"",بيانات!B2863,"")</f>
        <v/>
      </c>
      <c r="C2863" s="83" t="str">
        <f>IF(بيانات!B2863&lt;&gt;"",بيانات!C2863,"")</f>
        <v/>
      </c>
      <c r="D2863" s="84" t="str">
        <f>IF(بيانات!B2863&lt;&gt;"",بيانات!J2863,"")</f>
        <v/>
      </c>
      <c r="E2863" s="85"/>
      <c r="F2863" s="86" t="str">
        <f t="shared" si="44"/>
        <v/>
      </c>
      <c r="G2863" s="87"/>
      <c r="H2863" s="88" t="str">
        <f>IF(بيانات!B2863&lt;&gt;"",بيانات!K2863,"")</f>
        <v/>
      </c>
      <c r="I2863" s="88" t="str">
        <f>IF(بيانات!B2863&lt;&gt;"",بيانات!P2863,"")</f>
        <v/>
      </c>
    </row>
    <row r="2864" spans="1:9" ht="21.75" customHeight="1">
      <c r="A2864" s="89" t="str">
        <f>IF(بيانات!B2864&lt;&gt;"",بيانات!A2864,"")</f>
        <v/>
      </c>
      <c r="B2864" s="90" t="str">
        <f>IF(بيانات!B2864&lt;&gt;"",بيانات!B2864,"")</f>
        <v/>
      </c>
      <c r="C2864" s="90" t="str">
        <f>IF(بيانات!B2864&lt;&gt;"",بيانات!C2864,"")</f>
        <v/>
      </c>
      <c r="D2864" s="91" t="str">
        <f>IF(بيانات!B2864&lt;&gt;"",بيانات!J2864,"")</f>
        <v/>
      </c>
      <c r="E2864" s="92"/>
      <c r="F2864" s="93" t="str">
        <f t="shared" si="44"/>
        <v/>
      </c>
      <c r="G2864" s="94"/>
      <c r="H2864" s="95" t="str">
        <f>IF(بيانات!B2864&lt;&gt;"",بيانات!K2864,"")</f>
        <v/>
      </c>
      <c r="I2864" s="95" t="str">
        <f>IF(بيانات!B2864&lt;&gt;"",بيانات!P2864,"")</f>
        <v/>
      </c>
    </row>
    <row r="2865" spans="1:9" ht="21.75" customHeight="1">
      <c r="A2865" s="82" t="str">
        <f>IF(بيانات!B2865&lt;&gt;"",بيانات!A2865,"")</f>
        <v/>
      </c>
      <c r="B2865" s="83" t="str">
        <f>IF(بيانات!B2865&lt;&gt;"",بيانات!B2865,"")</f>
        <v/>
      </c>
      <c r="C2865" s="83" t="str">
        <f>IF(بيانات!B2865&lt;&gt;"",بيانات!C2865,"")</f>
        <v/>
      </c>
      <c r="D2865" s="84" t="str">
        <f>IF(بيانات!B2865&lt;&gt;"",بيانات!J2865,"")</f>
        <v/>
      </c>
      <c r="E2865" s="85"/>
      <c r="F2865" s="86" t="str">
        <f t="shared" si="44"/>
        <v/>
      </c>
      <c r="G2865" s="87"/>
      <c r="H2865" s="88" t="str">
        <f>IF(بيانات!B2865&lt;&gt;"",بيانات!K2865,"")</f>
        <v/>
      </c>
      <c r="I2865" s="88" t="str">
        <f>IF(بيانات!B2865&lt;&gt;"",بيانات!P2865,"")</f>
        <v/>
      </c>
    </row>
    <row r="2866" spans="1:9" ht="21.75" customHeight="1">
      <c r="A2866" s="89" t="str">
        <f>IF(بيانات!B2866&lt;&gt;"",بيانات!A2866,"")</f>
        <v/>
      </c>
      <c r="B2866" s="90" t="str">
        <f>IF(بيانات!B2866&lt;&gt;"",بيانات!B2866,"")</f>
        <v/>
      </c>
      <c r="C2866" s="90" t="str">
        <f>IF(بيانات!B2866&lt;&gt;"",بيانات!C2866,"")</f>
        <v/>
      </c>
      <c r="D2866" s="91" t="str">
        <f>IF(بيانات!B2866&lt;&gt;"",بيانات!J2866,"")</f>
        <v/>
      </c>
      <c r="E2866" s="92"/>
      <c r="F2866" s="93" t="str">
        <f t="shared" si="44"/>
        <v/>
      </c>
      <c r="G2866" s="94"/>
      <c r="H2866" s="95" t="str">
        <f>IF(بيانات!B2866&lt;&gt;"",بيانات!K2866,"")</f>
        <v/>
      </c>
      <c r="I2866" s="95" t="str">
        <f>IF(بيانات!B2866&lt;&gt;"",بيانات!P2866,"")</f>
        <v/>
      </c>
    </row>
    <row r="2867" spans="1:9" ht="21.75" customHeight="1">
      <c r="A2867" s="82" t="str">
        <f>IF(بيانات!B2867&lt;&gt;"",بيانات!A2867,"")</f>
        <v/>
      </c>
      <c r="B2867" s="83" t="str">
        <f>IF(بيانات!B2867&lt;&gt;"",بيانات!B2867,"")</f>
        <v/>
      </c>
      <c r="C2867" s="83" t="str">
        <f>IF(بيانات!B2867&lt;&gt;"",بيانات!C2867,"")</f>
        <v/>
      </c>
      <c r="D2867" s="84" t="str">
        <f>IF(بيانات!B2867&lt;&gt;"",بيانات!J2867,"")</f>
        <v/>
      </c>
      <c r="E2867" s="85"/>
      <c r="F2867" s="86" t="str">
        <f t="shared" si="44"/>
        <v/>
      </c>
      <c r="G2867" s="87"/>
      <c r="H2867" s="88" t="str">
        <f>IF(بيانات!B2867&lt;&gt;"",بيانات!K2867,"")</f>
        <v/>
      </c>
      <c r="I2867" s="88" t="str">
        <f>IF(بيانات!B2867&lt;&gt;"",بيانات!P2867,"")</f>
        <v/>
      </c>
    </row>
    <row r="2868" spans="1:9" ht="21.75" customHeight="1">
      <c r="A2868" s="89" t="str">
        <f>IF(بيانات!B2868&lt;&gt;"",بيانات!A2868,"")</f>
        <v/>
      </c>
      <c r="B2868" s="90" t="str">
        <f>IF(بيانات!B2868&lt;&gt;"",بيانات!B2868,"")</f>
        <v/>
      </c>
      <c r="C2868" s="90" t="str">
        <f>IF(بيانات!B2868&lt;&gt;"",بيانات!C2868,"")</f>
        <v/>
      </c>
      <c r="D2868" s="91" t="str">
        <f>IF(بيانات!B2868&lt;&gt;"",بيانات!J2868,"")</f>
        <v/>
      </c>
      <c r="E2868" s="92"/>
      <c r="F2868" s="93" t="str">
        <f t="shared" si="44"/>
        <v/>
      </c>
      <c r="G2868" s="94"/>
      <c r="H2868" s="95" t="str">
        <f>IF(بيانات!B2868&lt;&gt;"",بيانات!K2868,"")</f>
        <v/>
      </c>
      <c r="I2868" s="95" t="str">
        <f>IF(بيانات!B2868&lt;&gt;"",بيانات!P2868,"")</f>
        <v/>
      </c>
    </row>
    <row r="2869" spans="1:9" ht="21.75" customHeight="1">
      <c r="A2869" s="82" t="str">
        <f>IF(بيانات!B2869&lt;&gt;"",بيانات!A2869,"")</f>
        <v/>
      </c>
      <c r="B2869" s="83" t="str">
        <f>IF(بيانات!B2869&lt;&gt;"",بيانات!B2869,"")</f>
        <v/>
      </c>
      <c r="C2869" s="83" t="str">
        <f>IF(بيانات!B2869&lt;&gt;"",بيانات!C2869,"")</f>
        <v/>
      </c>
      <c r="D2869" s="84" t="str">
        <f>IF(بيانات!B2869&lt;&gt;"",بيانات!J2869,"")</f>
        <v/>
      </c>
      <c r="E2869" s="85"/>
      <c r="F2869" s="86" t="str">
        <f t="shared" si="44"/>
        <v/>
      </c>
      <c r="G2869" s="87"/>
      <c r="H2869" s="88" t="str">
        <f>IF(بيانات!B2869&lt;&gt;"",بيانات!K2869,"")</f>
        <v/>
      </c>
      <c r="I2869" s="88" t="str">
        <f>IF(بيانات!B2869&lt;&gt;"",بيانات!P2869,"")</f>
        <v/>
      </c>
    </row>
    <row r="2870" spans="1:9" ht="21.75" customHeight="1">
      <c r="A2870" s="89" t="str">
        <f>IF(بيانات!B2870&lt;&gt;"",بيانات!A2870,"")</f>
        <v/>
      </c>
      <c r="B2870" s="90" t="str">
        <f>IF(بيانات!B2870&lt;&gt;"",بيانات!B2870,"")</f>
        <v/>
      </c>
      <c r="C2870" s="90" t="str">
        <f>IF(بيانات!B2870&lt;&gt;"",بيانات!C2870,"")</f>
        <v/>
      </c>
      <c r="D2870" s="91" t="str">
        <f>IF(بيانات!B2870&lt;&gt;"",بيانات!J2870,"")</f>
        <v/>
      </c>
      <c r="E2870" s="92"/>
      <c r="F2870" s="93" t="str">
        <f t="shared" si="44"/>
        <v/>
      </c>
      <c r="G2870" s="94"/>
      <c r="H2870" s="95" t="str">
        <f>IF(بيانات!B2870&lt;&gt;"",بيانات!K2870,"")</f>
        <v/>
      </c>
      <c r="I2870" s="95" t="str">
        <f>IF(بيانات!B2870&lt;&gt;"",بيانات!P2870,"")</f>
        <v/>
      </c>
    </row>
    <row r="2871" spans="1:9" ht="21.75" customHeight="1">
      <c r="A2871" s="82" t="str">
        <f>IF(بيانات!B2871&lt;&gt;"",بيانات!A2871,"")</f>
        <v/>
      </c>
      <c r="B2871" s="83" t="str">
        <f>IF(بيانات!B2871&lt;&gt;"",بيانات!B2871,"")</f>
        <v/>
      </c>
      <c r="C2871" s="83" t="str">
        <f>IF(بيانات!B2871&lt;&gt;"",بيانات!C2871,"")</f>
        <v/>
      </c>
      <c r="D2871" s="84" t="str">
        <f>IF(بيانات!B2871&lt;&gt;"",بيانات!J2871,"")</f>
        <v/>
      </c>
      <c r="E2871" s="85"/>
      <c r="F2871" s="86" t="str">
        <f t="shared" si="44"/>
        <v/>
      </c>
      <c r="G2871" s="87"/>
      <c r="H2871" s="88" t="str">
        <f>IF(بيانات!B2871&lt;&gt;"",بيانات!K2871,"")</f>
        <v/>
      </c>
      <c r="I2871" s="88" t="str">
        <f>IF(بيانات!B2871&lt;&gt;"",بيانات!P2871,"")</f>
        <v/>
      </c>
    </row>
    <row r="2872" spans="1:9" ht="21.75" customHeight="1">
      <c r="A2872" s="89" t="str">
        <f>IF(بيانات!B2872&lt;&gt;"",بيانات!A2872,"")</f>
        <v/>
      </c>
      <c r="B2872" s="90" t="str">
        <f>IF(بيانات!B2872&lt;&gt;"",بيانات!B2872,"")</f>
        <v/>
      </c>
      <c r="C2872" s="90" t="str">
        <f>IF(بيانات!B2872&lt;&gt;"",بيانات!C2872,"")</f>
        <v/>
      </c>
      <c r="D2872" s="91" t="str">
        <f>IF(بيانات!B2872&lt;&gt;"",بيانات!J2872,"")</f>
        <v/>
      </c>
      <c r="E2872" s="92"/>
      <c r="F2872" s="93" t="str">
        <f t="shared" si="44"/>
        <v/>
      </c>
      <c r="G2872" s="94"/>
      <c r="H2872" s="95" t="str">
        <f>IF(بيانات!B2872&lt;&gt;"",بيانات!K2872,"")</f>
        <v/>
      </c>
      <c r="I2872" s="95" t="str">
        <f>IF(بيانات!B2872&lt;&gt;"",بيانات!P2872,"")</f>
        <v/>
      </c>
    </row>
    <row r="2873" spans="1:9" ht="21.75" customHeight="1">
      <c r="A2873" s="82" t="str">
        <f>IF(بيانات!B2873&lt;&gt;"",بيانات!A2873,"")</f>
        <v/>
      </c>
      <c r="B2873" s="83" t="str">
        <f>IF(بيانات!B2873&lt;&gt;"",بيانات!B2873,"")</f>
        <v/>
      </c>
      <c r="C2873" s="83" t="str">
        <f>IF(بيانات!B2873&lt;&gt;"",بيانات!C2873,"")</f>
        <v/>
      </c>
      <c r="D2873" s="84" t="str">
        <f>IF(بيانات!B2873&lt;&gt;"",بيانات!J2873,"")</f>
        <v/>
      </c>
      <c r="E2873" s="85"/>
      <c r="F2873" s="86" t="str">
        <f t="shared" si="44"/>
        <v/>
      </c>
      <c r="G2873" s="87"/>
      <c r="H2873" s="88" t="str">
        <f>IF(بيانات!B2873&lt;&gt;"",بيانات!K2873,"")</f>
        <v/>
      </c>
      <c r="I2873" s="88" t="str">
        <f>IF(بيانات!B2873&lt;&gt;"",بيانات!P2873,"")</f>
        <v/>
      </c>
    </row>
    <row r="2874" spans="1:9" ht="21.75" customHeight="1">
      <c r="A2874" s="89" t="str">
        <f>IF(بيانات!B2874&lt;&gt;"",بيانات!A2874,"")</f>
        <v/>
      </c>
      <c r="B2874" s="90" t="str">
        <f>IF(بيانات!B2874&lt;&gt;"",بيانات!B2874,"")</f>
        <v/>
      </c>
      <c r="C2874" s="90" t="str">
        <f>IF(بيانات!B2874&lt;&gt;"",بيانات!C2874,"")</f>
        <v/>
      </c>
      <c r="D2874" s="91" t="str">
        <f>IF(بيانات!B2874&lt;&gt;"",بيانات!J2874,"")</f>
        <v/>
      </c>
      <c r="E2874" s="92"/>
      <c r="F2874" s="93" t="str">
        <f t="shared" si="44"/>
        <v/>
      </c>
      <c r="G2874" s="94"/>
      <c r="H2874" s="95" t="str">
        <f>IF(بيانات!B2874&lt;&gt;"",بيانات!K2874,"")</f>
        <v/>
      </c>
      <c r="I2874" s="95" t="str">
        <f>IF(بيانات!B2874&lt;&gt;"",بيانات!P2874,"")</f>
        <v/>
      </c>
    </row>
    <row r="2875" spans="1:9" ht="21.75" customHeight="1">
      <c r="A2875" s="82" t="str">
        <f>IF(بيانات!B2875&lt;&gt;"",بيانات!A2875,"")</f>
        <v/>
      </c>
      <c r="B2875" s="83" t="str">
        <f>IF(بيانات!B2875&lt;&gt;"",بيانات!B2875,"")</f>
        <v/>
      </c>
      <c r="C2875" s="83" t="str">
        <f>IF(بيانات!B2875&lt;&gt;"",بيانات!C2875,"")</f>
        <v/>
      </c>
      <c r="D2875" s="84" t="str">
        <f>IF(بيانات!B2875&lt;&gt;"",بيانات!J2875,"")</f>
        <v/>
      </c>
      <c r="E2875" s="85"/>
      <c r="F2875" s="86" t="str">
        <f t="shared" si="44"/>
        <v/>
      </c>
      <c r="G2875" s="87"/>
      <c r="H2875" s="88" t="str">
        <f>IF(بيانات!B2875&lt;&gt;"",بيانات!K2875,"")</f>
        <v/>
      </c>
      <c r="I2875" s="88" t="str">
        <f>IF(بيانات!B2875&lt;&gt;"",بيانات!P2875,"")</f>
        <v/>
      </c>
    </row>
    <row r="2876" spans="1:9" ht="21.75" customHeight="1">
      <c r="A2876" s="89" t="str">
        <f>IF(بيانات!B2876&lt;&gt;"",بيانات!A2876,"")</f>
        <v/>
      </c>
      <c r="B2876" s="90" t="str">
        <f>IF(بيانات!B2876&lt;&gt;"",بيانات!B2876,"")</f>
        <v/>
      </c>
      <c r="C2876" s="90" t="str">
        <f>IF(بيانات!B2876&lt;&gt;"",بيانات!C2876,"")</f>
        <v/>
      </c>
      <c r="D2876" s="91" t="str">
        <f>IF(بيانات!B2876&lt;&gt;"",بيانات!J2876,"")</f>
        <v/>
      </c>
      <c r="E2876" s="92"/>
      <c r="F2876" s="93" t="str">
        <f t="shared" si="44"/>
        <v/>
      </c>
      <c r="G2876" s="94"/>
      <c r="H2876" s="95" t="str">
        <f>IF(بيانات!B2876&lt;&gt;"",بيانات!K2876,"")</f>
        <v/>
      </c>
      <c r="I2876" s="95" t="str">
        <f>IF(بيانات!B2876&lt;&gt;"",بيانات!P2876,"")</f>
        <v/>
      </c>
    </row>
    <row r="2877" spans="1:9" ht="21.75" customHeight="1">
      <c r="A2877" s="82" t="str">
        <f>IF(بيانات!B2877&lt;&gt;"",بيانات!A2877,"")</f>
        <v/>
      </c>
      <c r="B2877" s="83" t="str">
        <f>IF(بيانات!B2877&lt;&gt;"",بيانات!B2877,"")</f>
        <v/>
      </c>
      <c r="C2877" s="83" t="str">
        <f>IF(بيانات!B2877&lt;&gt;"",بيانات!C2877,"")</f>
        <v/>
      </c>
      <c r="D2877" s="84" t="str">
        <f>IF(بيانات!B2877&lt;&gt;"",بيانات!J2877,"")</f>
        <v/>
      </c>
      <c r="E2877" s="85"/>
      <c r="F2877" s="86" t="str">
        <f t="shared" si="44"/>
        <v/>
      </c>
      <c r="G2877" s="87"/>
      <c r="H2877" s="88" t="str">
        <f>IF(بيانات!B2877&lt;&gt;"",بيانات!K2877,"")</f>
        <v/>
      </c>
      <c r="I2877" s="88" t="str">
        <f>IF(بيانات!B2877&lt;&gt;"",بيانات!P2877,"")</f>
        <v/>
      </c>
    </row>
    <row r="2878" spans="1:9" ht="21.75" customHeight="1">
      <c r="A2878" s="89" t="str">
        <f>IF(بيانات!B2878&lt;&gt;"",بيانات!A2878,"")</f>
        <v/>
      </c>
      <c r="B2878" s="90" t="str">
        <f>IF(بيانات!B2878&lt;&gt;"",بيانات!B2878,"")</f>
        <v/>
      </c>
      <c r="C2878" s="90" t="str">
        <f>IF(بيانات!B2878&lt;&gt;"",بيانات!C2878,"")</f>
        <v/>
      </c>
      <c r="D2878" s="91" t="str">
        <f>IF(بيانات!B2878&lt;&gt;"",بيانات!J2878,"")</f>
        <v/>
      </c>
      <c r="E2878" s="92"/>
      <c r="F2878" s="93" t="str">
        <f t="shared" si="44"/>
        <v/>
      </c>
      <c r="G2878" s="94"/>
      <c r="H2878" s="95" t="str">
        <f>IF(بيانات!B2878&lt;&gt;"",بيانات!K2878,"")</f>
        <v/>
      </c>
      <c r="I2878" s="95" t="str">
        <f>IF(بيانات!B2878&lt;&gt;"",بيانات!P2878,"")</f>
        <v/>
      </c>
    </row>
    <row r="2879" spans="1:9" ht="21.75" customHeight="1">
      <c r="A2879" s="82" t="str">
        <f>IF(بيانات!B2879&lt;&gt;"",بيانات!A2879,"")</f>
        <v/>
      </c>
      <c r="B2879" s="83" t="str">
        <f>IF(بيانات!B2879&lt;&gt;"",بيانات!B2879,"")</f>
        <v/>
      </c>
      <c r="C2879" s="83" t="str">
        <f>IF(بيانات!B2879&lt;&gt;"",بيانات!C2879,"")</f>
        <v/>
      </c>
      <c r="D2879" s="84" t="str">
        <f>IF(بيانات!B2879&lt;&gt;"",بيانات!J2879,"")</f>
        <v/>
      </c>
      <c r="E2879" s="85"/>
      <c r="F2879" s="86" t="str">
        <f t="shared" si="44"/>
        <v/>
      </c>
      <c r="G2879" s="87"/>
      <c r="H2879" s="88" t="str">
        <f>IF(بيانات!B2879&lt;&gt;"",بيانات!K2879,"")</f>
        <v/>
      </c>
      <c r="I2879" s="88" t="str">
        <f>IF(بيانات!B2879&lt;&gt;"",بيانات!P2879,"")</f>
        <v/>
      </c>
    </row>
    <row r="2880" spans="1:9" ht="21.75" customHeight="1">
      <c r="A2880" s="89" t="str">
        <f>IF(بيانات!B2880&lt;&gt;"",بيانات!A2880,"")</f>
        <v/>
      </c>
      <c r="B2880" s="90" t="str">
        <f>IF(بيانات!B2880&lt;&gt;"",بيانات!B2880,"")</f>
        <v/>
      </c>
      <c r="C2880" s="90" t="str">
        <f>IF(بيانات!B2880&lt;&gt;"",بيانات!C2880,"")</f>
        <v/>
      </c>
      <c r="D2880" s="91" t="str">
        <f>IF(بيانات!B2880&lt;&gt;"",بيانات!J2880,"")</f>
        <v/>
      </c>
      <c r="E2880" s="92"/>
      <c r="F2880" s="93" t="str">
        <f t="shared" si="44"/>
        <v/>
      </c>
      <c r="G2880" s="94"/>
      <c r="H2880" s="95" t="str">
        <f>IF(بيانات!B2880&lt;&gt;"",بيانات!K2880,"")</f>
        <v/>
      </c>
      <c r="I2880" s="95" t="str">
        <f>IF(بيانات!B2880&lt;&gt;"",بيانات!P2880,"")</f>
        <v/>
      </c>
    </row>
    <row r="2881" spans="1:9" ht="21.75" customHeight="1">
      <c r="A2881" s="82" t="str">
        <f>IF(بيانات!B2881&lt;&gt;"",بيانات!A2881,"")</f>
        <v/>
      </c>
      <c r="B2881" s="83" t="str">
        <f>IF(بيانات!B2881&lt;&gt;"",بيانات!B2881,"")</f>
        <v/>
      </c>
      <c r="C2881" s="83" t="str">
        <f>IF(بيانات!B2881&lt;&gt;"",بيانات!C2881,"")</f>
        <v/>
      </c>
      <c r="D2881" s="84" t="str">
        <f>IF(بيانات!B2881&lt;&gt;"",بيانات!J2881,"")</f>
        <v/>
      </c>
      <c r="E2881" s="85"/>
      <c r="F2881" s="86" t="str">
        <f t="shared" si="44"/>
        <v/>
      </c>
      <c r="G2881" s="87"/>
      <c r="H2881" s="88" t="str">
        <f>IF(بيانات!B2881&lt;&gt;"",بيانات!K2881,"")</f>
        <v/>
      </c>
      <c r="I2881" s="88" t="str">
        <f>IF(بيانات!B2881&lt;&gt;"",بيانات!P2881,"")</f>
        <v/>
      </c>
    </row>
    <row r="2882" spans="1:9" ht="21.75" customHeight="1">
      <c r="A2882" s="89" t="str">
        <f>IF(بيانات!B2882&lt;&gt;"",بيانات!A2882,"")</f>
        <v/>
      </c>
      <c r="B2882" s="90" t="str">
        <f>IF(بيانات!B2882&lt;&gt;"",بيانات!B2882,"")</f>
        <v/>
      </c>
      <c r="C2882" s="90" t="str">
        <f>IF(بيانات!B2882&lt;&gt;"",بيانات!C2882,"")</f>
        <v/>
      </c>
      <c r="D2882" s="91" t="str">
        <f>IF(بيانات!B2882&lt;&gt;"",بيانات!J2882,"")</f>
        <v/>
      </c>
      <c r="E2882" s="92"/>
      <c r="F2882" s="93" t="str">
        <f t="shared" si="44"/>
        <v/>
      </c>
      <c r="G2882" s="94"/>
      <c r="H2882" s="95" t="str">
        <f>IF(بيانات!B2882&lt;&gt;"",بيانات!K2882,"")</f>
        <v/>
      </c>
      <c r="I2882" s="95" t="str">
        <f>IF(بيانات!B2882&lt;&gt;"",بيانات!P2882,"")</f>
        <v/>
      </c>
    </row>
    <row r="2883" spans="1:9" ht="21.75" customHeight="1">
      <c r="A2883" s="82" t="str">
        <f>IF(بيانات!B2883&lt;&gt;"",بيانات!A2883,"")</f>
        <v/>
      </c>
      <c r="B2883" s="83" t="str">
        <f>IF(بيانات!B2883&lt;&gt;"",بيانات!B2883,"")</f>
        <v/>
      </c>
      <c r="C2883" s="83" t="str">
        <f>IF(بيانات!B2883&lt;&gt;"",بيانات!C2883,"")</f>
        <v/>
      </c>
      <c r="D2883" s="84" t="str">
        <f>IF(بيانات!B2883&lt;&gt;"",بيانات!J2883,"")</f>
        <v/>
      </c>
      <c r="E2883" s="85"/>
      <c r="F2883" s="86" t="str">
        <f t="shared" ref="F2883:F2946" si="45">IF(E2883="","",E2883+30)</f>
        <v/>
      </c>
      <c r="G2883" s="87"/>
      <c r="H2883" s="88" t="str">
        <f>IF(بيانات!B2883&lt;&gt;"",بيانات!K2883,"")</f>
        <v/>
      </c>
      <c r="I2883" s="88" t="str">
        <f>IF(بيانات!B2883&lt;&gt;"",بيانات!P2883,"")</f>
        <v/>
      </c>
    </row>
    <row r="2884" spans="1:9" ht="21.75" customHeight="1">
      <c r="A2884" s="89" t="str">
        <f>IF(بيانات!B2884&lt;&gt;"",بيانات!A2884,"")</f>
        <v/>
      </c>
      <c r="B2884" s="90" t="str">
        <f>IF(بيانات!B2884&lt;&gt;"",بيانات!B2884,"")</f>
        <v/>
      </c>
      <c r="C2884" s="90" t="str">
        <f>IF(بيانات!B2884&lt;&gt;"",بيانات!C2884,"")</f>
        <v/>
      </c>
      <c r="D2884" s="91" t="str">
        <f>IF(بيانات!B2884&lt;&gt;"",بيانات!J2884,"")</f>
        <v/>
      </c>
      <c r="E2884" s="92"/>
      <c r="F2884" s="93" t="str">
        <f t="shared" si="45"/>
        <v/>
      </c>
      <c r="G2884" s="94"/>
      <c r="H2884" s="95" t="str">
        <f>IF(بيانات!B2884&lt;&gt;"",بيانات!K2884,"")</f>
        <v/>
      </c>
      <c r="I2884" s="95" t="str">
        <f>IF(بيانات!B2884&lt;&gt;"",بيانات!P2884,"")</f>
        <v/>
      </c>
    </row>
    <row r="2885" spans="1:9" ht="21.75" customHeight="1">
      <c r="A2885" s="82" t="str">
        <f>IF(بيانات!B2885&lt;&gt;"",بيانات!A2885,"")</f>
        <v/>
      </c>
      <c r="B2885" s="83" t="str">
        <f>IF(بيانات!B2885&lt;&gt;"",بيانات!B2885,"")</f>
        <v/>
      </c>
      <c r="C2885" s="83" t="str">
        <f>IF(بيانات!B2885&lt;&gt;"",بيانات!C2885,"")</f>
        <v/>
      </c>
      <c r="D2885" s="84" t="str">
        <f>IF(بيانات!B2885&lt;&gt;"",بيانات!J2885,"")</f>
        <v/>
      </c>
      <c r="E2885" s="85"/>
      <c r="F2885" s="86" t="str">
        <f t="shared" si="45"/>
        <v/>
      </c>
      <c r="G2885" s="87"/>
      <c r="H2885" s="88" t="str">
        <f>IF(بيانات!B2885&lt;&gt;"",بيانات!K2885,"")</f>
        <v/>
      </c>
      <c r="I2885" s="88" t="str">
        <f>IF(بيانات!B2885&lt;&gt;"",بيانات!P2885,"")</f>
        <v/>
      </c>
    </row>
    <row r="2886" spans="1:9" ht="21.75" customHeight="1">
      <c r="A2886" s="89" t="str">
        <f>IF(بيانات!B2886&lt;&gt;"",بيانات!A2886,"")</f>
        <v/>
      </c>
      <c r="B2886" s="90" t="str">
        <f>IF(بيانات!B2886&lt;&gt;"",بيانات!B2886,"")</f>
        <v/>
      </c>
      <c r="C2886" s="90" t="str">
        <f>IF(بيانات!B2886&lt;&gt;"",بيانات!C2886,"")</f>
        <v/>
      </c>
      <c r="D2886" s="91" t="str">
        <f>IF(بيانات!B2886&lt;&gt;"",بيانات!J2886,"")</f>
        <v/>
      </c>
      <c r="E2886" s="92"/>
      <c r="F2886" s="93" t="str">
        <f t="shared" si="45"/>
        <v/>
      </c>
      <c r="G2886" s="94"/>
      <c r="H2886" s="95" t="str">
        <f>IF(بيانات!B2886&lt;&gt;"",بيانات!K2886,"")</f>
        <v/>
      </c>
      <c r="I2886" s="95" t="str">
        <f>IF(بيانات!B2886&lt;&gt;"",بيانات!P2886,"")</f>
        <v/>
      </c>
    </row>
    <row r="2887" spans="1:9" ht="21.75" customHeight="1">
      <c r="A2887" s="82" t="str">
        <f>IF(بيانات!B2887&lt;&gt;"",بيانات!A2887,"")</f>
        <v/>
      </c>
      <c r="B2887" s="83" t="str">
        <f>IF(بيانات!B2887&lt;&gt;"",بيانات!B2887,"")</f>
        <v/>
      </c>
      <c r="C2887" s="83" t="str">
        <f>IF(بيانات!B2887&lt;&gt;"",بيانات!C2887,"")</f>
        <v/>
      </c>
      <c r="D2887" s="84" t="str">
        <f>IF(بيانات!B2887&lt;&gt;"",بيانات!J2887,"")</f>
        <v/>
      </c>
      <c r="E2887" s="85"/>
      <c r="F2887" s="86" t="str">
        <f t="shared" si="45"/>
        <v/>
      </c>
      <c r="G2887" s="87"/>
      <c r="H2887" s="88" t="str">
        <f>IF(بيانات!B2887&lt;&gt;"",بيانات!K2887,"")</f>
        <v/>
      </c>
      <c r="I2887" s="88" t="str">
        <f>IF(بيانات!B2887&lt;&gt;"",بيانات!P2887,"")</f>
        <v/>
      </c>
    </row>
    <row r="2888" spans="1:9" ht="21.75" customHeight="1">
      <c r="A2888" s="89" t="str">
        <f>IF(بيانات!B2888&lt;&gt;"",بيانات!A2888,"")</f>
        <v/>
      </c>
      <c r="B2888" s="90" t="str">
        <f>IF(بيانات!B2888&lt;&gt;"",بيانات!B2888,"")</f>
        <v/>
      </c>
      <c r="C2888" s="90" t="str">
        <f>IF(بيانات!B2888&lt;&gt;"",بيانات!C2888,"")</f>
        <v/>
      </c>
      <c r="D2888" s="91" t="str">
        <f>IF(بيانات!B2888&lt;&gt;"",بيانات!J2888,"")</f>
        <v/>
      </c>
      <c r="E2888" s="92"/>
      <c r="F2888" s="93" t="str">
        <f t="shared" si="45"/>
        <v/>
      </c>
      <c r="G2888" s="94"/>
      <c r="H2888" s="95" t="str">
        <f>IF(بيانات!B2888&lt;&gt;"",بيانات!K2888,"")</f>
        <v/>
      </c>
      <c r="I2888" s="95" t="str">
        <f>IF(بيانات!B2888&lt;&gt;"",بيانات!P2888,"")</f>
        <v/>
      </c>
    </row>
    <row r="2889" spans="1:9" ht="21.75" customHeight="1">
      <c r="A2889" s="82" t="str">
        <f>IF(بيانات!B2889&lt;&gt;"",بيانات!A2889,"")</f>
        <v/>
      </c>
      <c r="B2889" s="83" t="str">
        <f>IF(بيانات!B2889&lt;&gt;"",بيانات!B2889,"")</f>
        <v/>
      </c>
      <c r="C2889" s="83" t="str">
        <f>IF(بيانات!B2889&lt;&gt;"",بيانات!C2889,"")</f>
        <v/>
      </c>
      <c r="D2889" s="84" t="str">
        <f>IF(بيانات!B2889&lt;&gt;"",بيانات!J2889,"")</f>
        <v/>
      </c>
      <c r="E2889" s="85"/>
      <c r="F2889" s="86" t="str">
        <f t="shared" si="45"/>
        <v/>
      </c>
      <c r="G2889" s="87"/>
      <c r="H2889" s="88" t="str">
        <f>IF(بيانات!B2889&lt;&gt;"",بيانات!K2889,"")</f>
        <v/>
      </c>
      <c r="I2889" s="88" t="str">
        <f>IF(بيانات!B2889&lt;&gt;"",بيانات!P2889,"")</f>
        <v/>
      </c>
    </row>
    <row r="2890" spans="1:9" ht="21.75" customHeight="1">
      <c r="A2890" s="89" t="str">
        <f>IF(بيانات!B2890&lt;&gt;"",بيانات!A2890,"")</f>
        <v/>
      </c>
      <c r="B2890" s="90" t="str">
        <f>IF(بيانات!B2890&lt;&gt;"",بيانات!B2890,"")</f>
        <v/>
      </c>
      <c r="C2890" s="90" t="str">
        <f>IF(بيانات!B2890&lt;&gt;"",بيانات!C2890,"")</f>
        <v/>
      </c>
      <c r="D2890" s="91" t="str">
        <f>IF(بيانات!B2890&lt;&gt;"",بيانات!J2890,"")</f>
        <v/>
      </c>
      <c r="E2890" s="92"/>
      <c r="F2890" s="93" t="str">
        <f t="shared" si="45"/>
        <v/>
      </c>
      <c r="G2890" s="94"/>
      <c r="H2890" s="95" t="str">
        <f>IF(بيانات!B2890&lt;&gt;"",بيانات!K2890,"")</f>
        <v/>
      </c>
      <c r="I2890" s="95" t="str">
        <f>IF(بيانات!B2890&lt;&gt;"",بيانات!P2890,"")</f>
        <v/>
      </c>
    </row>
    <row r="2891" spans="1:9" ht="21.75" customHeight="1">
      <c r="A2891" s="82" t="str">
        <f>IF(بيانات!B2891&lt;&gt;"",بيانات!A2891,"")</f>
        <v/>
      </c>
      <c r="B2891" s="83" t="str">
        <f>IF(بيانات!B2891&lt;&gt;"",بيانات!B2891,"")</f>
        <v/>
      </c>
      <c r="C2891" s="83" t="str">
        <f>IF(بيانات!B2891&lt;&gt;"",بيانات!C2891,"")</f>
        <v/>
      </c>
      <c r="D2891" s="84" t="str">
        <f>IF(بيانات!B2891&lt;&gt;"",بيانات!J2891,"")</f>
        <v/>
      </c>
      <c r="E2891" s="85"/>
      <c r="F2891" s="86" t="str">
        <f t="shared" si="45"/>
        <v/>
      </c>
      <c r="G2891" s="87"/>
      <c r="H2891" s="88" t="str">
        <f>IF(بيانات!B2891&lt;&gt;"",بيانات!K2891,"")</f>
        <v/>
      </c>
      <c r="I2891" s="88" t="str">
        <f>IF(بيانات!B2891&lt;&gt;"",بيانات!P2891,"")</f>
        <v/>
      </c>
    </row>
    <row r="2892" spans="1:9" ht="21.75" customHeight="1">
      <c r="A2892" s="89" t="str">
        <f>IF(بيانات!B2892&lt;&gt;"",بيانات!A2892,"")</f>
        <v/>
      </c>
      <c r="B2892" s="90" t="str">
        <f>IF(بيانات!B2892&lt;&gt;"",بيانات!B2892,"")</f>
        <v/>
      </c>
      <c r="C2892" s="90" t="str">
        <f>IF(بيانات!B2892&lt;&gt;"",بيانات!C2892,"")</f>
        <v/>
      </c>
      <c r="D2892" s="91" t="str">
        <f>IF(بيانات!B2892&lt;&gt;"",بيانات!J2892,"")</f>
        <v/>
      </c>
      <c r="E2892" s="92"/>
      <c r="F2892" s="93" t="str">
        <f t="shared" si="45"/>
        <v/>
      </c>
      <c r="G2892" s="94"/>
      <c r="H2892" s="95" t="str">
        <f>IF(بيانات!B2892&lt;&gt;"",بيانات!K2892,"")</f>
        <v/>
      </c>
      <c r="I2892" s="95" t="str">
        <f>IF(بيانات!B2892&lt;&gt;"",بيانات!P2892,"")</f>
        <v/>
      </c>
    </row>
    <row r="2893" spans="1:9" ht="21.75" customHeight="1">
      <c r="A2893" s="82" t="str">
        <f>IF(بيانات!B2893&lt;&gt;"",بيانات!A2893,"")</f>
        <v/>
      </c>
      <c r="B2893" s="83" t="str">
        <f>IF(بيانات!B2893&lt;&gt;"",بيانات!B2893,"")</f>
        <v/>
      </c>
      <c r="C2893" s="83" t="str">
        <f>IF(بيانات!B2893&lt;&gt;"",بيانات!C2893,"")</f>
        <v/>
      </c>
      <c r="D2893" s="84" t="str">
        <f>IF(بيانات!B2893&lt;&gt;"",بيانات!J2893,"")</f>
        <v/>
      </c>
      <c r="E2893" s="85"/>
      <c r="F2893" s="86" t="str">
        <f t="shared" si="45"/>
        <v/>
      </c>
      <c r="G2893" s="87"/>
      <c r="H2893" s="88" t="str">
        <f>IF(بيانات!B2893&lt;&gt;"",بيانات!K2893,"")</f>
        <v/>
      </c>
      <c r="I2893" s="88" t="str">
        <f>IF(بيانات!B2893&lt;&gt;"",بيانات!P2893,"")</f>
        <v/>
      </c>
    </row>
    <row r="2894" spans="1:9" ht="21.75" customHeight="1">
      <c r="A2894" s="89" t="str">
        <f>IF(بيانات!B2894&lt;&gt;"",بيانات!A2894,"")</f>
        <v/>
      </c>
      <c r="B2894" s="90" t="str">
        <f>IF(بيانات!B2894&lt;&gt;"",بيانات!B2894,"")</f>
        <v/>
      </c>
      <c r="C2894" s="90" t="str">
        <f>IF(بيانات!B2894&lt;&gt;"",بيانات!C2894,"")</f>
        <v/>
      </c>
      <c r="D2894" s="91" t="str">
        <f>IF(بيانات!B2894&lt;&gt;"",بيانات!J2894,"")</f>
        <v/>
      </c>
      <c r="E2894" s="92"/>
      <c r="F2894" s="93" t="str">
        <f t="shared" si="45"/>
        <v/>
      </c>
      <c r="G2894" s="94"/>
      <c r="H2894" s="95" t="str">
        <f>IF(بيانات!B2894&lt;&gt;"",بيانات!K2894,"")</f>
        <v/>
      </c>
      <c r="I2894" s="95" t="str">
        <f>IF(بيانات!B2894&lt;&gt;"",بيانات!P2894,"")</f>
        <v/>
      </c>
    </row>
    <row r="2895" spans="1:9" ht="21.75" customHeight="1">
      <c r="A2895" s="82" t="str">
        <f>IF(بيانات!B2895&lt;&gt;"",بيانات!A2895,"")</f>
        <v/>
      </c>
      <c r="B2895" s="83" t="str">
        <f>IF(بيانات!B2895&lt;&gt;"",بيانات!B2895,"")</f>
        <v/>
      </c>
      <c r="C2895" s="83" t="str">
        <f>IF(بيانات!B2895&lt;&gt;"",بيانات!C2895,"")</f>
        <v/>
      </c>
      <c r="D2895" s="84" t="str">
        <f>IF(بيانات!B2895&lt;&gt;"",بيانات!J2895,"")</f>
        <v/>
      </c>
      <c r="E2895" s="85"/>
      <c r="F2895" s="86" t="str">
        <f t="shared" si="45"/>
        <v/>
      </c>
      <c r="G2895" s="87"/>
      <c r="H2895" s="88" t="str">
        <f>IF(بيانات!B2895&lt;&gt;"",بيانات!K2895,"")</f>
        <v/>
      </c>
      <c r="I2895" s="88" t="str">
        <f>IF(بيانات!B2895&lt;&gt;"",بيانات!P2895,"")</f>
        <v/>
      </c>
    </row>
    <row r="2896" spans="1:9" ht="21.75" customHeight="1">
      <c r="A2896" s="89" t="str">
        <f>IF(بيانات!B2896&lt;&gt;"",بيانات!A2896,"")</f>
        <v/>
      </c>
      <c r="B2896" s="90" t="str">
        <f>IF(بيانات!B2896&lt;&gt;"",بيانات!B2896,"")</f>
        <v/>
      </c>
      <c r="C2896" s="90" t="str">
        <f>IF(بيانات!B2896&lt;&gt;"",بيانات!C2896,"")</f>
        <v/>
      </c>
      <c r="D2896" s="91" t="str">
        <f>IF(بيانات!B2896&lt;&gt;"",بيانات!J2896,"")</f>
        <v/>
      </c>
      <c r="E2896" s="92"/>
      <c r="F2896" s="93" t="str">
        <f t="shared" si="45"/>
        <v/>
      </c>
      <c r="G2896" s="94"/>
      <c r="H2896" s="95" t="str">
        <f>IF(بيانات!B2896&lt;&gt;"",بيانات!K2896,"")</f>
        <v/>
      </c>
      <c r="I2896" s="95" t="str">
        <f>IF(بيانات!B2896&lt;&gt;"",بيانات!P2896,"")</f>
        <v/>
      </c>
    </row>
    <row r="2897" spans="1:9" ht="21.75" customHeight="1">
      <c r="A2897" s="82" t="str">
        <f>IF(بيانات!B2897&lt;&gt;"",بيانات!A2897,"")</f>
        <v/>
      </c>
      <c r="B2897" s="83" t="str">
        <f>IF(بيانات!B2897&lt;&gt;"",بيانات!B2897,"")</f>
        <v/>
      </c>
      <c r="C2897" s="83" t="str">
        <f>IF(بيانات!B2897&lt;&gt;"",بيانات!C2897,"")</f>
        <v/>
      </c>
      <c r="D2897" s="84" t="str">
        <f>IF(بيانات!B2897&lt;&gt;"",بيانات!J2897,"")</f>
        <v/>
      </c>
      <c r="E2897" s="85"/>
      <c r="F2897" s="86" t="str">
        <f t="shared" si="45"/>
        <v/>
      </c>
      <c r="G2897" s="87"/>
      <c r="H2897" s="88" t="str">
        <f>IF(بيانات!B2897&lt;&gt;"",بيانات!K2897,"")</f>
        <v/>
      </c>
      <c r="I2897" s="88" t="str">
        <f>IF(بيانات!B2897&lt;&gt;"",بيانات!P2897,"")</f>
        <v/>
      </c>
    </row>
    <row r="2898" spans="1:9" ht="21.75" customHeight="1">
      <c r="A2898" s="89" t="str">
        <f>IF(بيانات!B2898&lt;&gt;"",بيانات!A2898,"")</f>
        <v/>
      </c>
      <c r="B2898" s="90" t="str">
        <f>IF(بيانات!B2898&lt;&gt;"",بيانات!B2898,"")</f>
        <v/>
      </c>
      <c r="C2898" s="90" t="str">
        <f>IF(بيانات!B2898&lt;&gt;"",بيانات!C2898,"")</f>
        <v/>
      </c>
      <c r="D2898" s="91" t="str">
        <f>IF(بيانات!B2898&lt;&gt;"",بيانات!J2898,"")</f>
        <v/>
      </c>
      <c r="E2898" s="92"/>
      <c r="F2898" s="93" t="str">
        <f t="shared" si="45"/>
        <v/>
      </c>
      <c r="G2898" s="94"/>
      <c r="H2898" s="95" t="str">
        <f>IF(بيانات!B2898&lt;&gt;"",بيانات!K2898,"")</f>
        <v/>
      </c>
      <c r="I2898" s="95" t="str">
        <f>IF(بيانات!B2898&lt;&gt;"",بيانات!P2898,"")</f>
        <v/>
      </c>
    </row>
    <row r="2899" spans="1:9" ht="21.75" customHeight="1">
      <c r="A2899" s="82" t="str">
        <f>IF(بيانات!B2899&lt;&gt;"",بيانات!A2899,"")</f>
        <v/>
      </c>
      <c r="B2899" s="83" t="str">
        <f>IF(بيانات!B2899&lt;&gt;"",بيانات!B2899,"")</f>
        <v/>
      </c>
      <c r="C2899" s="83" t="str">
        <f>IF(بيانات!B2899&lt;&gt;"",بيانات!C2899,"")</f>
        <v/>
      </c>
      <c r="D2899" s="84" t="str">
        <f>IF(بيانات!B2899&lt;&gt;"",بيانات!J2899,"")</f>
        <v/>
      </c>
      <c r="E2899" s="85"/>
      <c r="F2899" s="86" t="str">
        <f t="shared" si="45"/>
        <v/>
      </c>
      <c r="G2899" s="87"/>
      <c r="H2899" s="88" t="str">
        <f>IF(بيانات!B2899&lt;&gt;"",بيانات!K2899,"")</f>
        <v/>
      </c>
      <c r="I2899" s="88" t="str">
        <f>IF(بيانات!B2899&lt;&gt;"",بيانات!P2899,"")</f>
        <v/>
      </c>
    </row>
    <row r="2900" spans="1:9" ht="21.75" customHeight="1">
      <c r="A2900" s="89" t="str">
        <f>IF(بيانات!B2900&lt;&gt;"",بيانات!A2900,"")</f>
        <v/>
      </c>
      <c r="B2900" s="90" t="str">
        <f>IF(بيانات!B2900&lt;&gt;"",بيانات!B2900,"")</f>
        <v/>
      </c>
      <c r="C2900" s="90" t="str">
        <f>IF(بيانات!B2900&lt;&gt;"",بيانات!C2900,"")</f>
        <v/>
      </c>
      <c r="D2900" s="91" t="str">
        <f>IF(بيانات!B2900&lt;&gt;"",بيانات!J2900,"")</f>
        <v/>
      </c>
      <c r="E2900" s="92"/>
      <c r="F2900" s="93" t="str">
        <f t="shared" si="45"/>
        <v/>
      </c>
      <c r="G2900" s="94"/>
      <c r="H2900" s="95" t="str">
        <f>IF(بيانات!B2900&lt;&gt;"",بيانات!K2900,"")</f>
        <v/>
      </c>
      <c r="I2900" s="95" t="str">
        <f>IF(بيانات!B2900&lt;&gt;"",بيانات!P2900,"")</f>
        <v/>
      </c>
    </row>
    <row r="2901" spans="1:9" ht="21.75" customHeight="1">
      <c r="A2901" s="82" t="str">
        <f>IF(بيانات!B2901&lt;&gt;"",بيانات!A2901,"")</f>
        <v/>
      </c>
      <c r="B2901" s="83" t="str">
        <f>IF(بيانات!B2901&lt;&gt;"",بيانات!B2901,"")</f>
        <v/>
      </c>
      <c r="C2901" s="83" t="str">
        <f>IF(بيانات!B2901&lt;&gt;"",بيانات!C2901,"")</f>
        <v/>
      </c>
      <c r="D2901" s="84" t="str">
        <f>IF(بيانات!B2901&lt;&gt;"",بيانات!J2901,"")</f>
        <v/>
      </c>
      <c r="E2901" s="85"/>
      <c r="F2901" s="86" t="str">
        <f t="shared" si="45"/>
        <v/>
      </c>
      <c r="G2901" s="87"/>
      <c r="H2901" s="88" t="str">
        <f>IF(بيانات!B2901&lt;&gt;"",بيانات!K2901,"")</f>
        <v/>
      </c>
      <c r="I2901" s="88" t="str">
        <f>IF(بيانات!B2901&lt;&gt;"",بيانات!P2901,"")</f>
        <v/>
      </c>
    </row>
    <row r="2902" spans="1:9" ht="21.75" customHeight="1">
      <c r="A2902" s="89" t="str">
        <f>IF(بيانات!B2902&lt;&gt;"",بيانات!A2902,"")</f>
        <v/>
      </c>
      <c r="B2902" s="90" t="str">
        <f>IF(بيانات!B2902&lt;&gt;"",بيانات!B2902,"")</f>
        <v/>
      </c>
      <c r="C2902" s="90" t="str">
        <f>IF(بيانات!B2902&lt;&gt;"",بيانات!C2902,"")</f>
        <v/>
      </c>
      <c r="D2902" s="91" t="str">
        <f>IF(بيانات!B2902&lt;&gt;"",بيانات!J2902,"")</f>
        <v/>
      </c>
      <c r="E2902" s="92"/>
      <c r="F2902" s="93" t="str">
        <f t="shared" si="45"/>
        <v/>
      </c>
      <c r="G2902" s="94"/>
      <c r="H2902" s="95" t="str">
        <f>IF(بيانات!B2902&lt;&gt;"",بيانات!K2902,"")</f>
        <v/>
      </c>
      <c r="I2902" s="95" t="str">
        <f>IF(بيانات!B2902&lt;&gt;"",بيانات!P2902,"")</f>
        <v/>
      </c>
    </row>
    <row r="2903" spans="1:9" ht="21.75" customHeight="1">
      <c r="A2903" s="82" t="str">
        <f>IF(بيانات!B2903&lt;&gt;"",بيانات!A2903,"")</f>
        <v/>
      </c>
      <c r="B2903" s="83" t="str">
        <f>IF(بيانات!B2903&lt;&gt;"",بيانات!B2903,"")</f>
        <v/>
      </c>
      <c r="C2903" s="83" t="str">
        <f>IF(بيانات!B2903&lt;&gt;"",بيانات!C2903,"")</f>
        <v/>
      </c>
      <c r="D2903" s="84" t="str">
        <f>IF(بيانات!B2903&lt;&gt;"",بيانات!J2903,"")</f>
        <v/>
      </c>
      <c r="E2903" s="85"/>
      <c r="F2903" s="86" t="str">
        <f t="shared" si="45"/>
        <v/>
      </c>
      <c r="G2903" s="87"/>
      <c r="H2903" s="88" t="str">
        <f>IF(بيانات!B2903&lt;&gt;"",بيانات!K2903,"")</f>
        <v/>
      </c>
      <c r="I2903" s="88" t="str">
        <f>IF(بيانات!B2903&lt;&gt;"",بيانات!P2903,"")</f>
        <v/>
      </c>
    </row>
    <row r="2904" spans="1:9" ht="21.75" customHeight="1">
      <c r="A2904" s="89" t="str">
        <f>IF(بيانات!B2904&lt;&gt;"",بيانات!A2904,"")</f>
        <v/>
      </c>
      <c r="B2904" s="90" t="str">
        <f>IF(بيانات!B2904&lt;&gt;"",بيانات!B2904,"")</f>
        <v/>
      </c>
      <c r="C2904" s="90" t="str">
        <f>IF(بيانات!B2904&lt;&gt;"",بيانات!C2904,"")</f>
        <v/>
      </c>
      <c r="D2904" s="91" t="str">
        <f>IF(بيانات!B2904&lt;&gt;"",بيانات!J2904,"")</f>
        <v/>
      </c>
      <c r="E2904" s="92"/>
      <c r="F2904" s="93" t="str">
        <f t="shared" si="45"/>
        <v/>
      </c>
      <c r="G2904" s="94"/>
      <c r="H2904" s="95" t="str">
        <f>IF(بيانات!B2904&lt;&gt;"",بيانات!K2904,"")</f>
        <v/>
      </c>
      <c r="I2904" s="95" t="str">
        <f>IF(بيانات!B2904&lt;&gt;"",بيانات!P2904,"")</f>
        <v/>
      </c>
    </row>
    <row r="2905" spans="1:9" ht="21.75" customHeight="1">
      <c r="A2905" s="82" t="str">
        <f>IF(بيانات!B2905&lt;&gt;"",بيانات!A2905,"")</f>
        <v/>
      </c>
      <c r="B2905" s="83" t="str">
        <f>IF(بيانات!B2905&lt;&gt;"",بيانات!B2905,"")</f>
        <v/>
      </c>
      <c r="C2905" s="83" t="str">
        <f>IF(بيانات!B2905&lt;&gt;"",بيانات!C2905,"")</f>
        <v/>
      </c>
      <c r="D2905" s="84" t="str">
        <f>IF(بيانات!B2905&lt;&gt;"",بيانات!J2905,"")</f>
        <v/>
      </c>
      <c r="E2905" s="85"/>
      <c r="F2905" s="86" t="str">
        <f t="shared" si="45"/>
        <v/>
      </c>
      <c r="G2905" s="87"/>
      <c r="H2905" s="88" t="str">
        <f>IF(بيانات!B2905&lt;&gt;"",بيانات!K2905,"")</f>
        <v/>
      </c>
      <c r="I2905" s="88" t="str">
        <f>IF(بيانات!B2905&lt;&gt;"",بيانات!P2905,"")</f>
        <v/>
      </c>
    </row>
    <row r="2906" spans="1:9" ht="21.75" customHeight="1">
      <c r="A2906" s="89" t="str">
        <f>IF(بيانات!B2906&lt;&gt;"",بيانات!A2906,"")</f>
        <v/>
      </c>
      <c r="B2906" s="90" t="str">
        <f>IF(بيانات!B2906&lt;&gt;"",بيانات!B2906,"")</f>
        <v/>
      </c>
      <c r="C2906" s="90" t="str">
        <f>IF(بيانات!B2906&lt;&gt;"",بيانات!C2906,"")</f>
        <v/>
      </c>
      <c r="D2906" s="91" t="str">
        <f>IF(بيانات!B2906&lt;&gt;"",بيانات!J2906,"")</f>
        <v/>
      </c>
      <c r="E2906" s="92"/>
      <c r="F2906" s="93" t="str">
        <f t="shared" si="45"/>
        <v/>
      </c>
      <c r="G2906" s="94"/>
      <c r="H2906" s="95" t="str">
        <f>IF(بيانات!B2906&lt;&gt;"",بيانات!K2906,"")</f>
        <v/>
      </c>
      <c r="I2906" s="95" t="str">
        <f>IF(بيانات!B2906&lt;&gt;"",بيانات!P2906,"")</f>
        <v/>
      </c>
    </row>
    <row r="2907" spans="1:9" ht="21.75" customHeight="1">
      <c r="A2907" s="82" t="str">
        <f>IF(بيانات!B2907&lt;&gt;"",بيانات!A2907,"")</f>
        <v/>
      </c>
      <c r="B2907" s="83" t="str">
        <f>IF(بيانات!B2907&lt;&gt;"",بيانات!B2907,"")</f>
        <v/>
      </c>
      <c r="C2907" s="83" t="str">
        <f>IF(بيانات!B2907&lt;&gt;"",بيانات!C2907,"")</f>
        <v/>
      </c>
      <c r="D2907" s="84" t="str">
        <f>IF(بيانات!B2907&lt;&gt;"",بيانات!J2907,"")</f>
        <v/>
      </c>
      <c r="E2907" s="85"/>
      <c r="F2907" s="86" t="str">
        <f t="shared" si="45"/>
        <v/>
      </c>
      <c r="G2907" s="87"/>
      <c r="H2907" s="88" t="str">
        <f>IF(بيانات!B2907&lt;&gt;"",بيانات!K2907,"")</f>
        <v/>
      </c>
      <c r="I2907" s="88" t="str">
        <f>IF(بيانات!B2907&lt;&gt;"",بيانات!P2907,"")</f>
        <v/>
      </c>
    </row>
    <row r="2908" spans="1:9" ht="21.75" customHeight="1">
      <c r="A2908" s="89" t="str">
        <f>IF(بيانات!B2908&lt;&gt;"",بيانات!A2908,"")</f>
        <v/>
      </c>
      <c r="B2908" s="90" t="str">
        <f>IF(بيانات!B2908&lt;&gt;"",بيانات!B2908,"")</f>
        <v/>
      </c>
      <c r="C2908" s="90" t="str">
        <f>IF(بيانات!B2908&lt;&gt;"",بيانات!C2908,"")</f>
        <v/>
      </c>
      <c r="D2908" s="91" t="str">
        <f>IF(بيانات!B2908&lt;&gt;"",بيانات!J2908,"")</f>
        <v/>
      </c>
      <c r="E2908" s="92"/>
      <c r="F2908" s="93" t="str">
        <f t="shared" si="45"/>
        <v/>
      </c>
      <c r="G2908" s="94"/>
      <c r="H2908" s="95" t="str">
        <f>IF(بيانات!B2908&lt;&gt;"",بيانات!K2908,"")</f>
        <v/>
      </c>
      <c r="I2908" s="95" t="str">
        <f>IF(بيانات!B2908&lt;&gt;"",بيانات!P2908,"")</f>
        <v/>
      </c>
    </row>
    <row r="2909" spans="1:9" ht="21.75" customHeight="1">
      <c r="A2909" s="82" t="str">
        <f>IF(بيانات!B2909&lt;&gt;"",بيانات!A2909,"")</f>
        <v/>
      </c>
      <c r="B2909" s="83" t="str">
        <f>IF(بيانات!B2909&lt;&gt;"",بيانات!B2909,"")</f>
        <v/>
      </c>
      <c r="C2909" s="83" t="str">
        <f>IF(بيانات!B2909&lt;&gt;"",بيانات!C2909,"")</f>
        <v/>
      </c>
      <c r="D2909" s="84" t="str">
        <f>IF(بيانات!B2909&lt;&gt;"",بيانات!J2909,"")</f>
        <v/>
      </c>
      <c r="E2909" s="85"/>
      <c r="F2909" s="86" t="str">
        <f t="shared" si="45"/>
        <v/>
      </c>
      <c r="G2909" s="87"/>
      <c r="H2909" s="88" t="str">
        <f>IF(بيانات!B2909&lt;&gt;"",بيانات!K2909,"")</f>
        <v/>
      </c>
      <c r="I2909" s="88" t="str">
        <f>IF(بيانات!B2909&lt;&gt;"",بيانات!P2909,"")</f>
        <v/>
      </c>
    </row>
    <row r="2910" spans="1:9" ht="21.75" customHeight="1">
      <c r="A2910" s="89" t="str">
        <f>IF(بيانات!B2910&lt;&gt;"",بيانات!A2910,"")</f>
        <v/>
      </c>
      <c r="B2910" s="90" t="str">
        <f>IF(بيانات!B2910&lt;&gt;"",بيانات!B2910,"")</f>
        <v/>
      </c>
      <c r="C2910" s="90" t="str">
        <f>IF(بيانات!B2910&lt;&gt;"",بيانات!C2910,"")</f>
        <v/>
      </c>
      <c r="D2910" s="91" t="str">
        <f>IF(بيانات!B2910&lt;&gt;"",بيانات!J2910,"")</f>
        <v/>
      </c>
      <c r="E2910" s="92"/>
      <c r="F2910" s="93" t="str">
        <f t="shared" si="45"/>
        <v/>
      </c>
      <c r="G2910" s="94"/>
      <c r="H2910" s="95" t="str">
        <f>IF(بيانات!B2910&lt;&gt;"",بيانات!K2910,"")</f>
        <v/>
      </c>
      <c r="I2910" s="95" t="str">
        <f>IF(بيانات!B2910&lt;&gt;"",بيانات!P2910,"")</f>
        <v/>
      </c>
    </row>
    <row r="2911" spans="1:9" ht="21.75" customHeight="1">
      <c r="A2911" s="82" t="str">
        <f>IF(بيانات!B2911&lt;&gt;"",بيانات!A2911,"")</f>
        <v/>
      </c>
      <c r="B2911" s="83" t="str">
        <f>IF(بيانات!B2911&lt;&gt;"",بيانات!B2911,"")</f>
        <v/>
      </c>
      <c r="C2911" s="83" t="str">
        <f>IF(بيانات!B2911&lt;&gt;"",بيانات!C2911,"")</f>
        <v/>
      </c>
      <c r="D2911" s="84" t="str">
        <f>IF(بيانات!B2911&lt;&gt;"",بيانات!J2911,"")</f>
        <v/>
      </c>
      <c r="E2911" s="85"/>
      <c r="F2911" s="86" t="str">
        <f t="shared" si="45"/>
        <v/>
      </c>
      <c r="G2911" s="87"/>
      <c r="H2911" s="88" t="str">
        <f>IF(بيانات!B2911&lt;&gt;"",بيانات!K2911,"")</f>
        <v/>
      </c>
      <c r="I2911" s="88" t="str">
        <f>IF(بيانات!B2911&lt;&gt;"",بيانات!P2911,"")</f>
        <v/>
      </c>
    </row>
    <row r="2912" spans="1:9" ht="21.75" customHeight="1">
      <c r="A2912" s="89" t="str">
        <f>IF(بيانات!B2912&lt;&gt;"",بيانات!A2912,"")</f>
        <v/>
      </c>
      <c r="B2912" s="90" t="str">
        <f>IF(بيانات!B2912&lt;&gt;"",بيانات!B2912,"")</f>
        <v/>
      </c>
      <c r="C2912" s="90" t="str">
        <f>IF(بيانات!B2912&lt;&gt;"",بيانات!C2912,"")</f>
        <v/>
      </c>
      <c r="D2912" s="91" t="str">
        <f>IF(بيانات!B2912&lt;&gt;"",بيانات!J2912,"")</f>
        <v/>
      </c>
      <c r="E2912" s="92"/>
      <c r="F2912" s="93" t="str">
        <f t="shared" si="45"/>
        <v/>
      </c>
      <c r="G2912" s="94"/>
      <c r="H2912" s="95" t="str">
        <f>IF(بيانات!B2912&lt;&gt;"",بيانات!K2912,"")</f>
        <v/>
      </c>
      <c r="I2912" s="95" t="str">
        <f>IF(بيانات!B2912&lt;&gt;"",بيانات!P2912,"")</f>
        <v/>
      </c>
    </row>
    <row r="2913" spans="1:9" ht="21.75" customHeight="1">
      <c r="A2913" s="82" t="str">
        <f>IF(بيانات!B2913&lt;&gt;"",بيانات!A2913,"")</f>
        <v/>
      </c>
      <c r="B2913" s="83" t="str">
        <f>IF(بيانات!B2913&lt;&gt;"",بيانات!B2913,"")</f>
        <v/>
      </c>
      <c r="C2913" s="83" t="str">
        <f>IF(بيانات!B2913&lt;&gt;"",بيانات!C2913,"")</f>
        <v/>
      </c>
      <c r="D2913" s="84" t="str">
        <f>IF(بيانات!B2913&lt;&gt;"",بيانات!J2913,"")</f>
        <v/>
      </c>
      <c r="E2913" s="85"/>
      <c r="F2913" s="86" t="str">
        <f t="shared" si="45"/>
        <v/>
      </c>
      <c r="G2913" s="87"/>
      <c r="H2913" s="88" t="str">
        <f>IF(بيانات!B2913&lt;&gt;"",بيانات!K2913,"")</f>
        <v/>
      </c>
      <c r="I2913" s="88" t="str">
        <f>IF(بيانات!B2913&lt;&gt;"",بيانات!P2913,"")</f>
        <v/>
      </c>
    </row>
    <row r="2914" spans="1:9" ht="21.75" customHeight="1">
      <c r="A2914" s="89" t="str">
        <f>IF(بيانات!B2914&lt;&gt;"",بيانات!A2914,"")</f>
        <v/>
      </c>
      <c r="B2914" s="90" t="str">
        <f>IF(بيانات!B2914&lt;&gt;"",بيانات!B2914,"")</f>
        <v/>
      </c>
      <c r="C2914" s="90" t="str">
        <f>IF(بيانات!B2914&lt;&gt;"",بيانات!C2914,"")</f>
        <v/>
      </c>
      <c r="D2914" s="91" t="str">
        <f>IF(بيانات!B2914&lt;&gt;"",بيانات!J2914,"")</f>
        <v/>
      </c>
      <c r="E2914" s="92"/>
      <c r="F2914" s="93" t="str">
        <f t="shared" si="45"/>
        <v/>
      </c>
      <c r="G2914" s="94"/>
      <c r="H2914" s="95" t="str">
        <f>IF(بيانات!B2914&lt;&gt;"",بيانات!K2914,"")</f>
        <v/>
      </c>
      <c r="I2914" s="95" t="str">
        <f>IF(بيانات!B2914&lt;&gt;"",بيانات!P2914,"")</f>
        <v/>
      </c>
    </row>
    <row r="2915" spans="1:9" ht="21.75" customHeight="1">
      <c r="A2915" s="82" t="str">
        <f>IF(بيانات!B2915&lt;&gt;"",بيانات!A2915,"")</f>
        <v/>
      </c>
      <c r="B2915" s="83" t="str">
        <f>IF(بيانات!B2915&lt;&gt;"",بيانات!B2915,"")</f>
        <v/>
      </c>
      <c r="C2915" s="83" t="str">
        <f>IF(بيانات!B2915&lt;&gt;"",بيانات!C2915,"")</f>
        <v/>
      </c>
      <c r="D2915" s="84" t="str">
        <f>IF(بيانات!B2915&lt;&gt;"",بيانات!J2915,"")</f>
        <v/>
      </c>
      <c r="E2915" s="85"/>
      <c r="F2915" s="86" t="str">
        <f t="shared" si="45"/>
        <v/>
      </c>
      <c r="G2915" s="87"/>
      <c r="H2915" s="88" t="str">
        <f>IF(بيانات!B2915&lt;&gt;"",بيانات!K2915,"")</f>
        <v/>
      </c>
      <c r="I2915" s="88" t="str">
        <f>IF(بيانات!B2915&lt;&gt;"",بيانات!P2915,"")</f>
        <v/>
      </c>
    </row>
    <row r="2916" spans="1:9" ht="21.75" customHeight="1">
      <c r="A2916" s="89" t="str">
        <f>IF(بيانات!B2916&lt;&gt;"",بيانات!A2916,"")</f>
        <v/>
      </c>
      <c r="B2916" s="90" t="str">
        <f>IF(بيانات!B2916&lt;&gt;"",بيانات!B2916,"")</f>
        <v/>
      </c>
      <c r="C2916" s="90" t="str">
        <f>IF(بيانات!B2916&lt;&gt;"",بيانات!C2916,"")</f>
        <v/>
      </c>
      <c r="D2916" s="91" t="str">
        <f>IF(بيانات!B2916&lt;&gt;"",بيانات!J2916,"")</f>
        <v/>
      </c>
      <c r="E2916" s="92"/>
      <c r="F2916" s="93" t="str">
        <f t="shared" si="45"/>
        <v/>
      </c>
      <c r="G2916" s="94"/>
      <c r="H2916" s="95" t="str">
        <f>IF(بيانات!B2916&lt;&gt;"",بيانات!K2916,"")</f>
        <v/>
      </c>
      <c r="I2916" s="95" t="str">
        <f>IF(بيانات!B2916&lt;&gt;"",بيانات!P2916,"")</f>
        <v/>
      </c>
    </row>
    <row r="2917" spans="1:9" ht="21.75" customHeight="1">
      <c r="A2917" s="82" t="str">
        <f>IF(بيانات!B2917&lt;&gt;"",بيانات!A2917,"")</f>
        <v/>
      </c>
      <c r="B2917" s="83" t="str">
        <f>IF(بيانات!B2917&lt;&gt;"",بيانات!B2917,"")</f>
        <v/>
      </c>
      <c r="C2917" s="83" t="str">
        <f>IF(بيانات!B2917&lt;&gt;"",بيانات!C2917,"")</f>
        <v/>
      </c>
      <c r="D2917" s="84" t="str">
        <f>IF(بيانات!B2917&lt;&gt;"",بيانات!J2917,"")</f>
        <v/>
      </c>
      <c r="E2917" s="85"/>
      <c r="F2917" s="86" t="str">
        <f t="shared" si="45"/>
        <v/>
      </c>
      <c r="G2917" s="87"/>
      <c r="H2917" s="88" t="str">
        <f>IF(بيانات!B2917&lt;&gt;"",بيانات!K2917,"")</f>
        <v/>
      </c>
      <c r="I2917" s="88" t="str">
        <f>IF(بيانات!B2917&lt;&gt;"",بيانات!P2917,"")</f>
        <v/>
      </c>
    </row>
    <row r="2918" spans="1:9" ht="21.75" customHeight="1">
      <c r="A2918" s="89" t="str">
        <f>IF(بيانات!B2918&lt;&gt;"",بيانات!A2918,"")</f>
        <v/>
      </c>
      <c r="B2918" s="90" t="str">
        <f>IF(بيانات!B2918&lt;&gt;"",بيانات!B2918,"")</f>
        <v/>
      </c>
      <c r="C2918" s="90" t="str">
        <f>IF(بيانات!B2918&lt;&gt;"",بيانات!C2918,"")</f>
        <v/>
      </c>
      <c r="D2918" s="91" t="str">
        <f>IF(بيانات!B2918&lt;&gt;"",بيانات!J2918,"")</f>
        <v/>
      </c>
      <c r="E2918" s="92"/>
      <c r="F2918" s="93" t="str">
        <f t="shared" si="45"/>
        <v/>
      </c>
      <c r="G2918" s="94"/>
      <c r="H2918" s="95" t="str">
        <f>IF(بيانات!B2918&lt;&gt;"",بيانات!K2918,"")</f>
        <v/>
      </c>
      <c r="I2918" s="95" t="str">
        <f>IF(بيانات!B2918&lt;&gt;"",بيانات!P2918,"")</f>
        <v/>
      </c>
    </row>
    <row r="2919" spans="1:9" ht="21.75" customHeight="1">
      <c r="A2919" s="82" t="str">
        <f>IF(بيانات!B2919&lt;&gt;"",بيانات!A2919,"")</f>
        <v/>
      </c>
      <c r="B2919" s="83" t="str">
        <f>IF(بيانات!B2919&lt;&gt;"",بيانات!B2919,"")</f>
        <v/>
      </c>
      <c r="C2919" s="83" t="str">
        <f>IF(بيانات!B2919&lt;&gt;"",بيانات!C2919,"")</f>
        <v/>
      </c>
      <c r="D2919" s="84" t="str">
        <f>IF(بيانات!B2919&lt;&gt;"",بيانات!J2919,"")</f>
        <v/>
      </c>
      <c r="E2919" s="85"/>
      <c r="F2919" s="86" t="str">
        <f t="shared" si="45"/>
        <v/>
      </c>
      <c r="G2919" s="87"/>
      <c r="H2919" s="88" t="str">
        <f>IF(بيانات!B2919&lt;&gt;"",بيانات!K2919,"")</f>
        <v/>
      </c>
      <c r="I2919" s="88" t="str">
        <f>IF(بيانات!B2919&lt;&gt;"",بيانات!P2919,"")</f>
        <v/>
      </c>
    </row>
    <row r="2920" spans="1:9" ht="21.75" customHeight="1">
      <c r="A2920" s="89" t="str">
        <f>IF(بيانات!B2920&lt;&gt;"",بيانات!A2920,"")</f>
        <v/>
      </c>
      <c r="B2920" s="90" t="str">
        <f>IF(بيانات!B2920&lt;&gt;"",بيانات!B2920,"")</f>
        <v/>
      </c>
      <c r="C2920" s="90" t="str">
        <f>IF(بيانات!B2920&lt;&gt;"",بيانات!C2920,"")</f>
        <v/>
      </c>
      <c r="D2920" s="91" t="str">
        <f>IF(بيانات!B2920&lt;&gt;"",بيانات!J2920,"")</f>
        <v/>
      </c>
      <c r="E2920" s="92"/>
      <c r="F2920" s="93" t="str">
        <f t="shared" si="45"/>
        <v/>
      </c>
      <c r="G2920" s="94"/>
      <c r="H2920" s="95" t="str">
        <f>IF(بيانات!B2920&lt;&gt;"",بيانات!K2920,"")</f>
        <v/>
      </c>
      <c r="I2920" s="95" t="str">
        <f>IF(بيانات!B2920&lt;&gt;"",بيانات!P2920,"")</f>
        <v/>
      </c>
    </row>
    <row r="2921" spans="1:9" ht="21.75" customHeight="1">
      <c r="A2921" s="82" t="str">
        <f>IF(بيانات!B2921&lt;&gt;"",بيانات!A2921,"")</f>
        <v/>
      </c>
      <c r="B2921" s="83" t="str">
        <f>IF(بيانات!B2921&lt;&gt;"",بيانات!B2921,"")</f>
        <v/>
      </c>
      <c r="C2921" s="83" t="str">
        <f>IF(بيانات!B2921&lt;&gt;"",بيانات!C2921,"")</f>
        <v/>
      </c>
      <c r="D2921" s="84" t="str">
        <f>IF(بيانات!B2921&lt;&gt;"",بيانات!J2921,"")</f>
        <v/>
      </c>
      <c r="E2921" s="85"/>
      <c r="F2921" s="86" t="str">
        <f t="shared" si="45"/>
        <v/>
      </c>
      <c r="G2921" s="87"/>
      <c r="H2921" s="88" t="str">
        <f>IF(بيانات!B2921&lt;&gt;"",بيانات!K2921,"")</f>
        <v/>
      </c>
      <c r="I2921" s="88" t="str">
        <f>IF(بيانات!B2921&lt;&gt;"",بيانات!P2921,"")</f>
        <v/>
      </c>
    </row>
    <row r="2922" spans="1:9" ht="21.75" customHeight="1">
      <c r="A2922" s="89" t="str">
        <f>IF(بيانات!B2922&lt;&gt;"",بيانات!A2922,"")</f>
        <v/>
      </c>
      <c r="B2922" s="90" t="str">
        <f>IF(بيانات!B2922&lt;&gt;"",بيانات!B2922,"")</f>
        <v/>
      </c>
      <c r="C2922" s="90" t="str">
        <f>IF(بيانات!B2922&lt;&gt;"",بيانات!C2922,"")</f>
        <v/>
      </c>
      <c r="D2922" s="91" t="str">
        <f>IF(بيانات!B2922&lt;&gt;"",بيانات!J2922,"")</f>
        <v/>
      </c>
      <c r="E2922" s="92"/>
      <c r="F2922" s="93" t="str">
        <f t="shared" si="45"/>
        <v/>
      </c>
      <c r="G2922" s="94"/>
      <c r="H2922" s="95" t="str">
        <f>IF(بيانات!B2922&lt;&gt;"",بيانات!K2922,"")</f>
        <v/>
      </c>
      <c r="I2922" s="95" t="str">
        <f>IF(بيانات!B2922&lt;&gt;"",بيانات!P2922,"")</f>
        <v/>
      </c>
    </row>
    <row r="2923" spans="1:9" ht="21.75" customHeight="1">
      <c r="A2923" s="82" t="str">
        <f>IF(بيانات!B2923&lt;&gt;"",بيانات!A2923,"")</f>
        <v/>
      </c>
      <c r="B2923" s="83" t="str">
        <f>IF(بيانات!B2923&lt;&gt;"",بيانات!B2923,"")</f>
        <v/>
      </c>
      <c r="C2923" s="83" t="str">
        <f>IF(بيانات!B2923&lt;&gt;"",بيانات!C2923,"")</f>
        <v/>
      </c>
      <c r="D2923" s="84" t="str">
        <f>IF(بيانات!B2923&lt;&gt;"",بيانات!J2923,"")</f>
        <v/>
      </c>
      <c r="E2923" s="85"/>
      <c r="F2923" s="86" t="str">
        <f t="shared" si="45"/>
        <v/>
      </c>
      <c r="G2923" s="87"/>
      <c r="H2923" s="88" t="str">
        <f>IF(بيانات!B2923&lt;&gt;"",بيانات!K2923,"")</f>
        <v/>
      </c>
      <c r="I2923" s="88" t="str">
        <f>IF(بيانات!B2923&lt;&gt;"",بيانات!P2923,"")</f>
        <v/>
      </c>
    </row>
    <row r="2924" spans="1:9" ht="21.75" customHeight="1">
      <c r="A2924" s="89" t="str">
        <f>IF(بيانات!B2924&lt;&gt;"",بيانات!A2924,"")</f>
        <v/>
      </c>
      <c r="B2924" s="90" t="str">
        <f>IF(بيانات!B2924&lt;&gt;"",بيانات!B2924,"")</f>
        <v/>
      </c>
      <c r="C2924" s="90" t="str">
        <f>IF(بيانات!B2924&lt;&gt;"",بيانات!C2924,"")</f>
        <v/>
      </c>
      <c r="D2924" s="91" t="str">
        <f>IF(بيانات!B2924&lt;&gt;"",بيانات!J2924,"")</f>
        <v/>
      </c>
      <c r="E2924" s="92"/>
      <c r="F2924" s="93" t="str">
        <f t="shared" si="45"/>
        <v/>
      </c>
      <c r="G2924" s="94"/>
      <c r="H2924" s="95" t="str">
        <f>IF(بيانات!B2924&lt;&gt;"",بيانات!K2924,"")</f>
        <v/>
      </c>
      <c r="I2924" s="95" t="str">
        <f>IF(بيانات!B2924&lt;&gt;"",بيانات!P2924,"")</f>
        <v/>
      </c>
    </row>
    <row r="2925" spans="1:9" ht="21.75" customHeight="1">
      <c r="A2925" s="82" t="str">
        <f>IF(بيانات!B2925&lt;&gt;"",بيانات!A2925,"")</f>
        <v/>
      </c>
      <c r="B2925" s="83" t="str">
        <f>IF(بيانات!B2925&lt;&gt;"",بيانات!B2925,"")</f>
        <v/>
      </c>
      <c r="C2925" s="83" t="str">
        <f>IF(بيانات!B2925&lt;&gt;"",بيانات!C2925,"")</f>
        <v/>
      </c>
      <c r="D2925" s="84" t="str">
        <f>IF(بيانات!B2925&lt;&gt;"",بيانات!J2925,"")</f>
        <v/>
      </c>
      <c r="E2925" s="85"/>
      <c r="F2925" s="86" t="str">
        <f t="shared" si="45"/>
        <v/>
      </c>
      <c r="G2925" s="87"/>
      <c r="H2925" s="88" t="str">
        <f>IF(بيانات!B2925&lt;&gt;"",بيانات!K2925,"")</f>
        <v/>
      </c>
      <c r="I2925" s="88" t="str">
        <f>IF(بيانات!B2925&lt;&gt;"",بيانات!P2925,"")</f>
        <v/>
      </c>
    </row>
    <row r="2926" spans="1:9" ht="21.75" customHeight="1">
      <c r="A2926" s="89" t="str">
        <f>IF(بيانات!B2926&lt;&gt;"",بيانات!A2926,"")</f>
        <v/>
      </c>
      <c r="B2926" s="90" t="str">
        <f>IF(بيانات!B2926&lt;&gt;"",بيانات!B2926,"")</f>
        <v/>
      </c>
      <c r="C2926" s="90" t="str">
        <f>IF(بيانات!B2926&lt;&gt;"",بيانات!C2926,"")</f>
        <v/>
      </c>
      <c r="D2926" s="91" t="str">
        <f>IF(بيانات!B2926&lt;&gt;"",بيانات!J2926,"")</f>
        <v/>
      </c>
      <c r="E2926" s="92"/>
      <c r="F2926" s="93" t="str">
        <f t="shared" si="45"/>
        <v/>
      </c>
      <c r="G2926" s="94"/>
      <c r="H2926" s="95" t="str">
        <f>IF(بيانات!B2926&lt;&gt;"",بيانات!K2926,"")</f>
        <v/>
      </c>
      <c r="I2926" s="95" t="str">
        <f>IF(بيانات!B2926&lt;&gt;"",بيانات!P2926,"")</f>
        <v/>
      </c>
    </row>
    <row r="2927" spans="1:9" ht="21.75" customHeight="1">
      <c r="A2927" s="82" t="str">
        <f>IF(بيانات!B2927&lt;&gt;"",بيانات!A2927,"")</f>
        <v/>
      </c>
      <c r="B2927" s="83" t="str">
        <f>IF(بيانات!B2927&lt;&gt;"",بيانات!B2927,"")</f>
        <v/>
      </c>
      <c r="C2927" s="83" t="str">
        <f>IF(بيانات!B2927&lt;&gt;"",بيانات!C2927,"")</f>
        <v/>
      </c>
      <c r="D2927" s="84" t="str">
        <f>IF(بيانات!B2927&lt;&gt;"",بيانات!J2927,"")</f>
        <v/>
      </c>
      <c r="E2927" s="85"/>
      <c r="F2927" s="86" t="str">
        <f t="shared" si="45"/>
        <v/>
      </c>
      <c r="G2927" s="87"/>
      <c r="H2927" s="88" t="str">
        <f>IF(بيانات!B2927&lt;&gt;"",بيانات!K2927,"")</f>
        <v/>
      </c>
      <c r="I2927" s="88" t="str">
        <f>IF(بيانات!B2927&lt;&gt;"",بيانات!P2927,"")</f>
        <v/>
      </c>
    </row>
    <row r="2928" spans="1:9" ht="21.75" customHeight="1">
      <c r="A2928" s="89" t="str">
        <f>IF(بيانات!B2928&lt;&gt;"",بيانات!A2928,"")</f>
        <v/>
      </c>
      <c r="B2928" s="90" t="str">
        <f>IF(بيانات!B2928&lt;&gt;"",بيانات!B2928,"")</f>
        <v/>
      </c>
      <c r="C2928" s="90" t="str">
        <f>IF(بيانات!B2928&lt;&gt;"",بيانات!C2928,"")</f>
        <v/>
      </c>
      <c r="D2928" s="91" t="str">
        <f>IF(بيانات!B2928&lt;&gt;"",بيانات!J2928,"")</f>
        <v/>
      </c>
      <c r="E2928" s="92"/>
      <c r="F2928" s="93" t="str">
        <f t="shared" si="45"/>
        <v/>
      </c>
      <c r="G2928" s="94"/>
      <c r="H2928" s="95" t="str">
        <f>IF(بيانات!B2928&lt;&gt;"",بيانات!K2928,"")</f>
        <v/>
      </c>
      <c r="I2928" s="95" t="str">
        <f>IF(بيانات!B2928&lt;&gt;"",بيانات!P2928,"")</f>
        <v/>
      </c>
    </row>
    <row r="2929" spans="1:9" ht="21.75" customHeight="1">
      <c r="A2929" s="82" t="str">
        <f>IF(بيانات!B2929&lt;&gt;"",بيانات!A2929,"")</f>
        <v/>
      </c>
      <c r="B2929" s="83" t="str">
        <f>IF(بيانات!B2929&lt;&gt;"",بيانات!B2929,"")</f>
        <v/>
      </c>
      <c r="C2929" s="83" t="str">
        <f>IF(بيانات!B2929&lt;&gt;"",بيانات!C2929,"")</f>
        <v/>
      </c>
      <c r="D2929" s="84" t="str">
        <f>IF(بيانات!B2929&lt;&gt;"",بيانات!J2929,"")</f>
        <v/>
      </c>
      <c r="E2929" s="85"/>
      <c r="F2929" s="86" t="str">
        <f t="shared" si="45"/>
        <v/>
      </c>
      <c r="G2929" s="87"/>
      <c r="H2929" s="88" t="str">
        <f>IF(بيانات!B2929&lt;&gt;"",بيانات!K2929,"")</f>
        <v/>
      </c>
      <c r="I2929" s="88" t="str">
        <f>IF(بيانات!B2929&lt;&gt;"",بيانات!P2929,"")</f>
        <v/>
      </c>
    </row>
    <row r="2930" spans="1:9" ht="21.75" customHeight="1">
      <c r="A2930" s="89" t="str">
        <f>IF(بيانات!B2930&lt;&gt;"",بيانات!A2930,"")</f>
        <v/>
      </c>
      <c r="B2930" s="90" t="str">
        <f>IF(بيانات!B2930&lt;&gt;"",بيانات!B2930,"")</f>
        <v/>
      </c>
      <c r="C2930" s="90" t="str">
        <f>IF(بيانات!B2930&lt;&gt;"",بيانات!C2930,"")</f>
        <v/>
      </c>
      <c r="D2930" s="91" t="str">
        <f>IF(بيانات!B2930&lt;&gt;"",بيانات!J2930,"")</f>
        <v/>
      </c>
      <c r="E2930" s="92"/>
      <c r="F2930" s="93" t="str">
        <f t="shared" si="45"/>
        <v/>
      </c>
      <c r="G2930" s="94"/>
      <c r="H2930" s="95" t="str">
        <f>IF(بيانات!B2930&lt;&gt;"",بيانات!K2930,"")</f>
        <v/>
      </c>
      <c r="I2930" s="95" t="str">
        <f>IF(بيانات!B2930&lt;&gt;"",بيانات!P2930,"")</f>
        <v/>
      </c>
    </row>
    <row r="2931" spans="1:9" ht="21.75" customHeight="1">
      <c r="A2931" s="82" t="str">
        <f>IF(بيانات!B2931&lt;&gt;"",بيانات!A2931,"")</f>
        <v/>
      </c>
      <c r="B2931" s="83" t="str">
        <f>IF(بيانات!B2931&lt;&gt;"",بيانات!B2931,"")</f>
        <v/>
      </c>
      <c r="C2931" s="83" t="str">
        <f>IF(بيانات!B2931&lt;&gt;"",بيانات!C2931,"")</f>
        <v/>
      </c>
      <c r="D2931" s="84" t="str">
        <f>IF(بيانات!B2931&lt;&gt;"",بيانات!J2931,"")</f>
        <v/>
      </c>
      <c r="E2931" s="85"/>
      <c r="F2931" s="86" t="str">
        <f t="shared" si="45"/>
        <v/>
      </c>
      <c r="G2931" s="87"/>
      <c r="H2931" s="88" t="str">
        <f>IF(بيانات!B2931&lt;&gt;"",بيانات!K2931,"")</f>
        <v/>
      </c>
      <c r="I2931" s="88" t="str">
        <f>IF(بيانات!B2931&lt;&gt;"",بيانات!P2931,"")</f>
        <v/>
      </c>
    </row>
    <row r="2932" spans="1:9" ht="21.75" customHeight="1">
      <c r="A2932" s="89" t="str">
        <f>IF(بيانات!B2932&lt;&gt;"",بيانات!A2932,"")</f>
        <v/>
      </c>
      <c r="B2932" s="90" t="str">
        <f>IF(بيانات!B2932&lt;&gt;"",بيانات!B2932,"")</f>
        <v/>
      </c>
      <c r="C2932" s="90" t="str">
        <f>IF(بيانات!B2932&lt;&gt;"",بيانات!C2932,"")</f>
        <v/>
      </c>
      <c r="D2932" s="91" t="str">
        <f>IF(بيانات!B2932&lt;&gt;"",بيانات!J2932,"")</f>
        <v/>
      </c>
      <c r="E2932" s="92"/>
      <c r="F2932" s="93" t="str">
        <f t="shared" si="45"/>
        <v/>
      </c>
      <c r="G2932" s="94"/>
      <c r="H2932" s="95" t="str">
        <f>IF(بيانات!B2932&lt;&gt;"",بيانات!K2932,"")</f>
        <v/>
      </c>
      <c r="I2932" s="95" t="str">
        <f>IF(بيانات!B2932&lt;&gt;"",بيانات!P2932,"")</f>
        <v/>
      </c>
    </row>
    <row r="2933" spans="1:9" ht="21.75" customHeight="1">
      <c r="A2933" s="82" t="str">
        <f>IF(بيانات!B2933&lt;&gt;"",بيانات!A2933,"")</f>
        <v/>
      </c>
      <c r="B2933" s="83" t="str">
        <f>IF(بيانات!B2933&lt;&gt;"",بيانات!B2933,"")</f>
        <v/>
      </c>
      <c r="C2933" s="83" t="str">
        <f>IF(بيانات!B2933&lt;&gt;"",بيانات!C2933,"")</f>
        <v/>
      </c>
      <c r="D2933" s="84" t="str">
        <f>IF(بيانات!B2933&lt;&gt;"",بيانات!J2933,"")</f>
        <v/>
      </c>
      <c r="E2933" s="85"/>
      <c r="F2933" s="86" t="str">
        <f t="shared" si="45"/>
        <v/>
      </c>
      <c r="G2933" s="87"/>
      <c r="H2933" s="88" t="str">
        <f>IF(بيانات!B2933&lt;&gt;"",بيانات!K2933,"")</f>
        <v/>
      </c>
      <c r="I2933" s="88" t="str">
        <f>IF(بيانات!B2933&lt;&gt;"",بيانات!P2933,"")</f>
        <v/>
      </c>
    </row>
    <row r="2934" spans="1:9" ht="21.75" customHeight="1">
      <c r="A2934" s="89" t="str">
        <f>IF(بيانات!B2934&lt;&gt;"",بيانات!A2934,"")</f>
        <v/>
      </c>
      <c r="B2934" s="90" t="str">
        <f>IF(بيانات!B2934&lt;&gt;"",بيانات!B2934,"")</f>
        <v/>
      </c>
      <c r="C2934" s="90" t="str">
        <f>IF(بيانات!B2934&lt;&gt;"",بيانات!C2934,"")</f>
        <v/>
      </c>
      <c r="D2934" s="91" t="str">
        <f>IF(بيانات!B2934&lt;&gt;"",بيانات!J2934,"")</f>
        <v/>
      </c>
      <c r="E2934" s="92"/>
      <c r="F2934" s="93" t="str">
        <f t="shared" si="45"/>
        <v/>
      </c>
      <c r="G2934" s="94"/>
      <c r="H2934" s="95" t="str">
        <f>IF(بيانات!B2934&lt;&gt;"",بيانات!K2934,"")</f>
        <v/>
      </c>
      <c r="I2934" s="95" t="str">
        <f>IF(بيانات!B2934&lt;&gt;"",بيانات!P2934,"")</f>
        <v/>
      </c>
    </row>
    <row r="2935" spans="1:9" ht="21.75" customHeight="1">
      <c r="A2935" s="82" t="str">
        <f>IF(بيانات!B2935&lt;&gt;"",بيانات!A2935,"")</f>
        <v/>
      </c>
      <c r="B2935" s="83" t="str">
        <f>IF(بيانات!B2935&lt;&gt;"",بيانات!B2935,"")</f>
        <v/>
      </c>
      <c r="C2935" s="83" t="str">
        <f>IF(بيانات!B2935&lt;&gt;"",بيانات!C2935,"")</f>
        <v/>
      </c>
      <c r="D2935" s="84" t="str">
        <f>IF(بيانات!B2935&lt;&gt;"",بيانات!J2935,"")</f>
        <v/>
      </c>
      <c r="E2935" s="85"/>
      <c r="F2935" s="86" t="str">
        <f t="shared" si="45"/>
        <v/>
      </c>
      <c r="G2935" s="87"/>
      <c r="H2935" s="88" t="str">
        <f>IF(بيانات!B2935&lt;&gt;"",بيانات!K2935,"")</f>
        <v/>
      </c>
      <c r="I2935" s="88" t="str">
        <f>IF(بيانات!B2935&lt;&gt;"",بيانات!P2935,"")</f>
        <v/>
      </c>
    </row>
    <row r="2936" spans="1:9" ht="21.75" customHeight="1">
      <c r="A2936" s="89" t="str">
        <f>IF(بيانات!B2936&lt;&gt;"",بيانات!A2936,"")</f>
        <v/>
      </c>
      <c r="B2936" s="90" t="str">
        <f>IF(بيانات!B2936&lt;&gt;"",بيانات!B2936,"")</f>
        <v/>
      </c>
      <c r="C2936" s="90" t="str">
        <f>IF(بيانات!B2936&lt;&gt;"",بيانات!C2936,"")</f>
        <v/>
      </c>
      <c r="D2936" s="91" t="str">
        <f>IF(بيانات!B2936&lt;&gt;"",بيانات!J2936,"")</f>
        <v/>
      </c>
      <c r="E2936" s="92"/>
      <c r="F2936" s="93" t="str">
        <f t="shared" si="45"/>
        <v/>
      </c>
      <c r="G2936" s="94"/>
      <c r="H2936" s="95" t="str">
        <f>IF(بيانات!B2936&lt;&gt;"",بيانات!K2936,"")</f>
        <v/>
      </c>
      <c r="I2936" s="95" t="str">
        <f>IF(بيانات!B2936&lt;&gt;"",بيانات!P2936,"")</f>
        <v/>
      </c>
    </row>
    <row r="2937" spans="1:9" ht="21.75" customHeight="1">
      <c r="A2937" s="82" t="str">
        <f>IF(بيانات!B2937&lt;&gt;"",بيانات!A2937,"")</f>
        <v/>
      </c>
      <c r="B2937" s="83" t="str">
        <f>IF(بيانات!B2937&lt;&gt;"",بيانات!B2937,"")</f>
        <v/>
      </c>
      <c r="C2937" s="83" t="str">
        <f>IF(بيانات!B2937&lt;&gt;"",بيانات!C2937,"")</f>
        <v/>
      </c>
      <c r="D2937" s="84" t="str">
        <f>IF(بيانات!B2937&lt;&gt;"",بيانات!J2937,"")</f>
        <v/>
      </c>
      <c r="E2937" s="85"/>
      <c r="F2937" s="86" t="str">
        <f t="shared" si="45"/>
        <v/>
      </c>
      <c r="G2937" s="87"/>
      <c r="H2937" s="88" t="str">
        <f>IF(بيانات!B2937&lt;&gt;"",بيانات!K2937,"")</f>
        <v/>
      </c>
      <c r="I2937" s="88" t="str">
        <f>IF(بيانات!B2937&lt;&gt;"",بيانات!P2937,"")</f>
        <v/>
      </c>
    </row>
    <row r="2938" spans="1:9" ht="21.75" customHeight="1">
      <c r="A2938" s="89" t="str">
        <f>IF(بيانات!B2938&lt;&gt;"",بيانات!A2938,"")</f>
        <v/>
      </c>
      <c r="B2938" s="90" t="str">
        <f>IF(بيانات!B2938&lt;&gt;"",بيانات!B2938,"")</f>
        <v/>
      </c>
      <c r="C2938" s="90" t="str">
        <f>IF(بيانات!B2938&lt;&gt;"",بيانات!C2938,"")</f>
        <v/>
      </c>
      <c r="D2938" s="91" t="str">
        <f>IF(بيانات!B2938&lt;&gt;"",بيانات!J2938,"")</f>
        <v/>
      </c>
      <c r="E2938" s="92"/>
      <c r="F2938" s="93" t="str">
        <f t="shared" si="45"/>
        <v/>
      </c>
      <c r="G2938" s="94"/>
      <c r="H2938" s="95" t="str">
        <f>IF(بيانات!B2938&lt;&gt;"",بيانات!K2938,"")</f>
        <v/>
      </c>
      <c r="I2938" s="95" t="str">
        <f>IF(بيانات!B2938&lt;&gt;"",بيانات!P2938,"")</f>
        <v/>
      </c>
    </row>
    <row r="2939" spans="1:9" ht="21.75" customHeight="1">
      <c r="A2939" s="82" t="str">
        <f>IF(بيانات!B2939&lt;&gt;"",بيانات!A2939,"")</f>
        <v/>
      </c>
      <c r="B2939" s="83" t="str">
        <f>IF(بيانات!B2939&lt;&gt;"",بيانات!B2939,"")</f>
        <v/>
      </c>
      <c r="C2939" s="83" t="str">
        <f>IF(بيانات!B2939&lt;&gt;"",بيانات!C2939,"")</f>
        <v/>
      </c>
      <c r="D2939" s="84" t="str">
        <f>IF(بيانات!B2939&lt;&gt;"",بيانات!J2939,"")</f>
        <v/>
      </c>
      <c r="E2939" s="85"/>
      <c r="F2939" s="86" t="str">
        <f t="shared" si="45"/>
        <v/>
      </c>
      <c r="G2939" s="87"/>
      <c r="H2939" s="88" t="str">
        <f>IF(بيانات!B2939&lt;&gt;"",بيانات!K2939,"")</f>
        <v/>
      </c>
      <c r="I2939" s="88" t="str">
        <f>IF(بيانات!B2939&lt;&gt;"",بيانات!P2939,"")</f>
        <v/>
      </c>
    </row>
    <row r="2940" spans="1:9" ht="21.75" customHeight="1">
      <c r="A2940" s="89" t="str">
        <f>IF(بيانات!B2940&lt;&gt;"",بيانات!A2940,"")</f>
        <v/>
      </c>
      <c r="B2940" s="90" t="str">
        <f>IF(بيانات!B2940&lt;&gt;"",بيانات!B2940,"")</f>
        <v/>
      </c>
      <c r="C2940" s="90" t="str">
        <f>IF(بيانات!B2940&lt;&gt;"",بيانات!C2940,"")</f>
        <v/>
      </c>
      <c r="D2940" s="91" t="str">
        <f>IF(بيانات!B2940&lt;&gt;"",بيانات!J2940,"")</f>
        <v/>
      </c>
      <c r="E2940" s="92"/>
      <c r="F2940" s="93" t="str">
        <f t="shared" si="45"/>
        <v/>
      </c>
      <c r="G2940" s="94"/>
      <c r="H2940" s="95" t="str">
        <f>IF(بيانات!B2940&lt;&gt;"",بيانات!K2940,"")</f>
        <v/>
      </c>
      <c r="I2940" s="95" t="str">
        <f>IF(بيانات!B2940&lt;&gt;"",بيانات!P2940,"")</f>
        <v/>
      </c>
    </row>
    <row r="2941" spans="1:9" ht="21.75" customHeight="1">
      <c r="A2941" s="82" t="str">
        <f>IF(بيانات!B2941&lt;&gt;"",بيانات!A2941,"")</f>
        <v/>
      </c>
      <c r="B2941" s="83" t="str">
        <f>IF(بيانات!B2941&lt;&gt;"",بيانات!B2941,"")</f>
        <v/>
      </c>
      <c r="C2941" s="83" t="str">
        <f>IF(بيانات!B2941&lt;&gt;"",بيانات!C2941,"")</f>
        <v/>
      </c>
      <c r="D2941" s="84" t="str">
        <f>IF(بيانات!B2941&lt;&gt;"",بيانات!J2941,"")</f>
        <v/>
      </c>
      <c r="E2941" s="85"/>
      <c r="F2941" s="86" t="str">
        <f t="shared" si="45"/>
        <v/>
      </c>
      <c r="G2941" s="87"/>
      <c r="H2941" s="88" t="str">
        <f>IF(بيانات!B2941&lt;&gt;"",بيانات!K2941,"")</f>
        <v/>
      </c>
      <c r="I2941" s="88" t="str">
        <f>IF(بيانات!B2941&lt;&gt;"",بيانات!P2941,"")</f>
        <v/>
      </c>
    </row>
    <row r="2942" spans="1:9" ht="21.75" customHeight="1">
      <c r="A2942" s="89" t="str">
        <f>IF(بيانات!B2942&lt;&gt;"",بيانات!A2942,"")</f>
        <v/>
      </c>
      <c r="B2942" s="90" t="str">
        <f>IF(بيانات!B2942&lt;&gt;"",بيانات!B2942,"")</f>
        <v/>
      </c>
      <c r="C2942" s="90" t="str">
        <f>IF(بيانات!B2942&lt;&gt;"",بيانات!C2942,"")</f>
        <v/>
      </c>
      <c r="D2942" s="91" t="str">
        <f>IF(بيانات!B2942&lt;&gt;"",بيانات!J2942,"")</f>
        <v/>
      </c>
      <c r="E2942" s="92"/>
      <c r="F2942" s="93" t="str">
        <f t="shared" si="45"/>
        <v/>
      </c>
      <c r="G2942" s="94"/>
      <c r="H2942" s="95" t="str">
        <f>IF(بيانات!B2942&lt;&gt;"",بيانات!K2942,"")</f>
        <v/>
      </c>
      <c r="I2942" s="95" t="str">
        <f>IF(بيانات!B2942&lt;&gt;"",بيانات!P2942,"")</f>
        <v/>
      </c>
    </row>
    <row r="2943" spans="1:9" ht="21.75" customHeight="1">
      <c r="A2943" s="82" t="str">
        <f>IF(بيانات!B2943&lt;&gt;"",بيانات!A2943,"")</f>
        <v/>
      </c>
      <c r="B2943" s="83" t="str">
        <f>IF(بيانات!B2943&lt;&gt;"",بيانات!B2943,"")</f>
        <v/>
      </c>
      <c r="C2943" s="83" t="str">
        <f>IF(بيانات!B2943&lt;&gt;"",بيانات!C2943,"")</f>
        <v/>
      </c>
      <c r="D2943" s="84" t="str">
        <f>IF(بيانات!B2943&lt;&gt;"",بيانات!J2943,"")</f>
        <v/>
      </c>
      <c r="E2943" s="85"/>
      <c r="F2943" s="86" t="str">
        <f t="shared" si="45"/>
        <v/>
      </c>
      <c r="G2943" s="87"/>
      <c r="H2943" s="88" t="str">
        <f>IF(بيانات!B2943&lt;&gt;"",بيانات!K2943,"")</f>
        <v/>
      </c>
      <c r="I2943" s="88" t="str">
        <f>IF(بيانات!B2943&lt;&gt;"",بيانات!P2943,"")</f>
        <v/>
      </c>
    </row>
    <row r="2944" spans="1:9" ht="21.75" customHeight="1">
      <c r="A2944" s="89" t="str">
        <f>IF(بيانات!B2944&lt;&gt;"",بيانات!A2944,"")</f>
        <v/>
      </c>
      <c r="B2944" s="90" t="str">
        <f>IF(بيانات!B2944&lt;&gt;"",بيانات!B2944,"")</f>
        <v/>
      </c>
      <c r="C2944" s="90" t="str">
        <f>IF(بيانات!B2944&lt;&gt;"",بيانات!C2944,"")</f>
        <v/>
      </c>
      <c r="D2944" s="91" t="str">
        <f>IF(بيانات!B2944&lt;&gt;"",بيانات!J2944,"")</f>
        <v/>
      </c>
      <c r="E2944" s="92"/>
      <c r="F2944" s="93" t="str">
        <f t="shared" si="45"/>
        <v/>
      </c>
      <c r="G2944" s="94"/>
      <c r="H2944" s="95" t="str">
        <f>IF(بيانات!B2944&lt;&gt;"",بيانات!K2944,"")</f>
        <v/>
      </c>
      <c r="I2944" s="95" t="str">
        <f>IF(بيانات!B2944&lt;&gt;"",بيانات!P2944,"")</f>
        <v/>
      </c>
    </row>
    <row r="2945" spans="1:9" ht="21.75" customHeight="1">
      <c r="A2945" s="82" t="str">
        <f>IF(بيانات!B2945&lt;&gt;"",بيانات!A2945,"")</f>
        <v/>
      </c>
      <c r="B2945" s="83" t="str">
        <f>IF(بيانات!B2945&lt;&gt;"",بيانات!B2945,"")</f>
        <v/>
      </c>
      <c r="C2945" s="83" t="str">
        <f>IF(بيانات!B2945&lt;&gt;"",بيانات!C2945,"")</f>
        <v/>
      </c>
      <c r="D2945" s="84" t="str">
        <f>IF(بيانات!B2945&lt;&gt;"",بيانات!J2945,"")</f>
        <v/>
      </c>
      <c r="E2945" s="85"/>
      <c r="F2945" s="86" t="str">
        <f t="shared" si="45"/>
        <v/>
      </c>
      <c r="G2945" s="87"/>
      <c r="H2945" s="88" t="str">
        <f>IF(بيانات!B2945&lt;&gt;"",بيانات!K2945,"")</f>
        <v/>
      </c>
      <c r="I2945" s="88" t="str">
        <f>IF(بيانات!B2945&lt;&gt;"",بيانات!P2945,"")</f>
        <v/>
      </c>
    </row>
    <row r="2946" spans="1:9" ht="21.75" customHeight="1">
      <c r="A2946" s="89" t="str">
        <f>IF(بيانات!B2946&lt;&gt;"",بيانات!A2946,"")</f>
        <v/>
      </c>
      <c r="B2946" s="90" t="str">
        <f>IF(بيانات!B2946&lt;&gt;"",بيانات!B2946,"")</f>
        <v/>
      </c>
      <c r="C2946" s="90" t="str">
        <f>IF(بيانات!B2946&lt;&gt;"",بيانات!C2946,"")</f>
        <v/>
      </c>
      <c r="D2946" s="91" t="str">
        <f>IF(بيانات!B2946&lt;&gt;"",بيانات!J2946,"")</f>
        <v/>
      </c>
      <c r="E2946" s="92"/>
      <c r="F2946" s="93" t="str">
        <f t="shared" si="45"/>
        <v/>
      </c>
      <c r="G2946" s="94"/>
      <c r="H2946" s="95" t="str">
        <f>IF(بيانات!B2946&lt;&gt;"",بيانات!K2946,"")</f>
        <v/>
      </c>
      <c r="I2946" s="95" t="str">
        <f>IF(بيانات!B2946&lt;&gt;"",بيانات!P2946,"")</f>
        <v/>
      </c>
    </row>
    <row r="2947" spans="1:9" ht="21.75" customHeight="1">
      <c r="A2947" s="82" t="str">
        <f>IF(بيانات!B2947&lt;&gt;"",بيانات!A2947,"")</f>
        <v/>
      </c>
      <c r="B2947" s="83" t="str">
        <f>IF(بيانات!B2947&lt;&gt;"",بيانات!B2947,"")</f>
        <v/>
      </c>
      <c r="C2947" s="83" t="str">
        <f>IF(بيانات!B2947&lt;&gt;"",بيانات!C2947,"")</f>
        <v/>
      </c>
      <c r="D2947" s="84" t="str">
        <f>IF(بيانات!B2947&lt;&gt;"",بيانات!J2947,"")</f>
        <v/>
      </c>
      <c r="E2947" s="85"/>
      <c r="F2947" s="86" t="str">
        <f t="shared" ref="F2947:F3010" si="46">IF(E2947="","",E2947+30)</f>
        <v/>
      </c>
      <c r="G2947" s="87"/>
      <c r="H2947" s="88" t="str">
        <f>IF(بيانات!B2947&lt;&gt;"",بيانات!K2947,"")</f>
        <v/>
      </c>
      <c r="I2947" s="88" t="str">
        <f>IF(بيانات!B2947&lt;&gt;"",بيانات!P2947,"")</f>
        <v/>
      </c>
    </row>
    <row r="2948" spans="1:9" ht="21.75" customHeight="1">
      <c r="A2948" s="89" t="str">
        <f>IF(بيانات!B2948&lt;&gt;"",بيانات!A2948,"")</f>
        <v/>
      </c>
      <c r="B2948" s="90" t="str">
        <f>IF(بيانات!B2948&lt;&gt;"",بيانات!B2948,"")</f>
        <v/>
      </c>
      <c r="C2948" s="90" t="str">
        <f>IF(بيانات!B2948&lt;&gt;"",بيانات!C2948,"")</f>
        <v/>
      </c>
      <c r="D2948" s="91" t="str">
        <f>IF(بيانات!B2948&lt;&gt;"",بيانات!J2948,"")</f>
        <v/>
      </c>
      <c r="E2948" s="92"/>
      <c r="F2948" s="93" t="str">
        <f t="shared" si="46"/>
        <v/>
      </c>
      <c r="G2948" s="94"/>
      <c r="H2948" s="95" t="str">
        <f>IF(بيانات!B2948&lt;&gt;"",بيانات!K2948,"")</f>
        <v/>
      </c>
      <c r="I2948" s="95" t="str">
        <f>IF(بيانات!B2948&lt;&gt;"",بيانات!P2948,"")</f>
        <v/>
      </c>
    </row>
    <row r="2949" spans="1:9" ht="21.75" customHeight="1">
      <c r="A2949" s="82" t="str">
        <f>IF(بيانات!B2949&lt;&gt;"",بيانات!A2949,"")</f>
        <v/>
      </c>
      <c r="B2949" s="83" t="str">
        <f>IF(بيانات!B2949&lt;&gt;"",بيانات!B2949,"")</f>
        <v/>
      </c>
      <c r="C2949" s="83" t="str">
        <f>IF(بيانات!B2949&lt;&gt;"",بيانات!C2949,"")</f>
        <v/>
      </c>
      <c r="D2949" s="84" t="str">
        <f>IF(بيانات!B2949&lt;&gt;"",بيانات!J2949,"")</f>
        <v/>
      </c>
      <c r="E2949" s="85"/>
      <c r="F2949" s="86" t="str">
        <f t="shared" si="46"/>
        <v/>
      </c>
      <c r="G2949" s="87"/>
      <c r="H2949" s="88" t="str">
        <f>IF(بيانات!B2949&lt;&gt;"",بيانات!K2949,"")</f>
        <v/>
      </c>
      <c r="I2949" s="88" t="str">
        <f>IF(بيانات!B2949&lt;&gt;"",بيانات!P2949,"")</f>
        <v/>
      </c>
    </row>
    <row r="2950" spans="1:9" ht="21.75" customHeight="1">
      <c r="A2950" s="89" t="str">
        <f>IF(بيانات!B2950&lt;&gt;"",بيانات!A2950,"")</f>
        <v/>
      </c>
      <c r="B2950" s="90" t="str">
        <f>IF(بيانات!B2950&lt;&gt;"",بيانات!B2950,"")</f>
        <v/>
      </c>
      <c r="C2950" s="90" t="str">
        <f>IF(بيانات!B2950&lt;&gt;"",بيانات!C2950,"")</f>
        <v/>
      </c>
      <c r="D2950" s="91" t="str">
        <f>IF(بيانات!B2950&lt;&gt;"",بيانات!J2950,"")</f>
        <v/>
      </c>
      <c r="E2950" s="92"/>
      <c r="F2950" s="93" t="str">
        <f t="shared" si="46"/>
        <v/>
      </c>
      <c r="G2950" s="94"/>
      <c r="H2950" s="95" t="str">
        <f>IF(بيانات!B2950&lt;&gt;"",بيانات!K2950,"")</f>
        <v/>
      </c>
      <c r="I2950" s="95" t="str">
        <f>IF(بيانات!B2950&lt;&gt;"",بيانات!P2950,"")</f>
        <v/>
      </c>
    </row>
    <row r="2951" spans="1:9" ht="21.75" customHeight="1">
      <c r="A2951" s="82" t="str">
        <f>IF(بيانات!B2951&lt;&gt;"",بيانات!A2951,"")</f>
        <v/>
      </c>
      <c r="B2951" s="83" t="str">
        <f>IF(بيانات!B2951&lt;&gt;"",بيانات!B2951,"")</f>
        <v/>
      </c>
      <c r="C2951" s="83" t="str">
        <f>IF(بيانات!B2951&lt;&gt;"",بيانات!C2951,"")</f>
        <v/>
      </c>
      <c r="D2951" s="84" t="str">
        <f>IF(بيانات!B2951&lt;&gt;"",بيانات!J2951,"")</f>
        <v/>
      </c>
      <c r="E2951" s="85"/>
      <c r="F2951" s="86" t="str">
        <f t="shared" si="46"/>
        <v/>
      </c>
      <c r="G2951" s="87"/>
      <c r="H2951" s="88" t="str">
        <f>IF(بيانات!B2951&lt;&gt;"",بيانات!K2951,"")</f>
        <v/>
      </c>
      <c r="I2951" s="88" t="str">
        <f>IF(بيانات!B2951&lt;&gt;"",بيانات!P2951,"")</f>
        <v/>
      </c>
    </row>
    <row r="2952" spans="1:9" ht="21.75" customHeight="1">
      <c r="A2952" s="89" t="str">
        <f>IF(بيانات!B2952&lt;&gt;"",بيانات!A2952,"")</f>
        <v/>
      </c>
      <c r="B2952" s="90" t="str">
        <f>IF(بيانات!B2952&lt;&gt;"",بيانات!B2952,"")</f>
        <v/>
      </c>
      <c r="C2952" s="90" t="str">
        <f>IF(بيانات!B2952&lt;&gt;"",بيانات!C2952,"")</f>
        <v/>
      </c>
      <c r="D2952" s="91" t="str">
        <f>IF(بيانات!B2952&lt;&gt;"",بيانات!J2952,"")</f>
        <v/>
      </c>
      <c r="E2952" s="92"/>
      <c r="F2952" s="93" t="str">
        <f t="shared" si="46"/>
        <v/>
      </c>
      <c r="G2952" s="94"/>
      <c r="H2952" s="95" t="str">
        <f>IF(بيانات!B2952&lt;&gt;"",بيانات!K2952,"")</f>
        <v/>
      </c>
      <c r="I2952" s="95" t="str">
        <f>IF(بيانات!B2952&lt;&gt;"",بيانات!P2952,"")</f>
        <v/>
      </c>
    </row>
    <row r="2953" spans="1:9" ht="21.75" customHeight="1">
      <c r="A2953" s="82" t="str">
        <f>IF(بيانات!B2953&lt;&gt;"",بيانات!A2953,"")</f>
        <v/>
      </c>
      <c r="B2953" s="83" t="str">
        <f>IF(بيانات!B2953&lt;&gt;"",بيانات!B2953,"")</f>
        <v/>
      </c>
      <c r="C2953" s="83" t="str">
        <f>IF(بيانات!B2953&lt;&gt;"",بيانات!C2953,"")</f>
        <v/>
      </c>
      <c r="D2953" s="84" t="str">
        <f>IF(بيانات!B2953&lt;&gt;"",بيانات!J2953,"")</f>
        <v/>
      </c>
      <c r="E2953" s="85"/>
      <c r="F2953" s="86" t="str">
        <f t="shared" si="46"/>
        <v/>
      </c>
      <c r="G2953" s="87"/>
      <c r="H2953" s="88" t="str">
        <f>IF(بيانات!B2953&lt;&gt;"",بيانات!K2953,"")</f>
        <v/>
      </c>
      <c r="I2953" s="88" t="str">
        <f>IF(بيانات!B2953&lt;&gt;"",بيانات!P2953,"")</f>
        <v/>
      </c>
    </row>
    <row r="2954" spans="1:9" ht="21.75" customHeight="1">
      <c r="A2954" s="89" t="str">
        <f>IF(بيانات!B2954&lt;&gt;"",بيانات!A2954,"")</f>
        <v/>
      </c>
      <c r="B2954" s="90" t="str">
        <f>IF(بيانات!B2954&lt;&gt;"",بيانات!B2954,"")</f>
        <v/>
      </c>
      <c r="C2954" s="90" t="str">
        <f>IF(بيانات!B2954&lt;&gt;"",بيانات!C2954,"")</f>
        <v/>
      </c>
      <c r="D2954" s="91" t="str">
        <f>IF(بيانات!B2954&lt;&gt;"",بيانات!J2954,"")</f>
        <v/>
      </c>
      <c r="E2954" s="92"/>
      <c r="F2954" s="93" t="str">
        <f t="shared" si="46"/>
        <v/>
      </c>
      <c r="G2954" s="94"/>
      <c r="H2954" s="95" t="str">
        <f>IF(بيانات!B2954&lt;&gt;"",بيانات!K2954,"")</f>
        <v/>
      </c>
      <c r="I2954" s="95" t="str">
        <f>IF(بيانات!B2954&lt;&gt;"",بيانات!P2954,"")</f>
        <v/>
      </c>
    </row>
    <row r="2955" spans="1:9" ht="21.75" customHeight="1">
      <c r="A2955" s="82" t="str">
        <f>IF(بيانات!B2955&lt;&gt;"",بيانات!A2955,"")</f>
        <v/>
      </c>
      <c r="B2955" s="83" t="str">
        <f>IF(بيانات!B2955&lt;&gt;"",بيانات!B2955,"")</f>
        <v/>
      </c>
      <c r="C2955" s="83" t="str">
        <f>IF(بيانات!B2955&lt;&gt;"",بيانات!C2955,"")</f>
        <v/>
      </c>
      <c r="D2955" s="84" t="str">
        <f>IF(بيانات!B2955&lt;&gt;"",بيانات!J2955,"")</f>
        <v/>
      </c>
      <c r="E2955" s="85"/>
      <c r="F2955" s="86" t="str">
        <f t="shared" si="46"/>
        <v/>
      </c>
      <c r="G2955" s="87"/>
      <c r="H2955" s="88" t="str">
        <f>IF(بيانات!B2955&lt;&gt;"",بيانات!K2955,"")</f>
        <v/>
      </c>
      <c r="I2955" s="88" t="str">
        <f>IF(بيانات!B2955&lt;&gt;"",بيانات!P2955,"")</f>
        <v/>
      </c>
    </row>
    <row r="2956" spans="1:9" ht="21.75" customHeight="1">
      <c r="A2956" s="89" t="str">
        <f>IF(بيانات!B2956&lt;&gt;"",بيانات!A2956,"")</f>
        <v/>
      </c>
      <c r="B2956" s="90" t="str">
        <f>IF(بيانات!B2956&lt;&gt;"",بيانات!B2956,"")</f>
        <v/>
      </c>
      <c r="C2956" s="90" t="str">
        <f>IF(بيانات!B2956&lt;&gt;"",بيانات!C2956,"")</f>
        <v/>
      </c>
      <c r="D2956" s="91" t="str">
        <f>IF(بيانات!B2956&lt;&gt;"",بيانات!J2956,"")</f>
        <v/>
      </c>
      <c r="E2956" s="92"/>
      <c r="F2956" s="93" t="str">
        <f t="shared" si="46"/>
        <v/>
      </c>
      <c r="G2956" s="94"/>
      <c r="H2956" s="95" t="str">
        <f>IF(بيانات!B2956&lt;&gt;"",بيانات!K2956,"")</f>
        <v/>
      </c>
      <c r="I2956" s="95" t="str">
        <f>IF(بيانات!B2956&lt;&gt;"",بيانات!P2956,"")</f>
        <v/>
      </c>
    </row>
    <row r="2957" spans="1:9" ht="21.75" customHeight="1">
      <c r="A2957" s="82" t="str">
        <f>IF(بيانات!B2957&lt;&gt;"",بيانات!A2957,"")</f>
        <v/>
      </c>
      <c r="B2957" s="83" t="str">
        <f>IF(بيانات!B2957&lt;&gt;"",بيانات!B2957,"")</f>
        <v/>
      </c>
      <c r="C2957" s="83" t="str">
        <f>IF(بيانات!B2957&lt;&gt;"",بيانات!C2957,"")</f>
        <v/>
      </c>
      <c r="D2957" s="84" t="str">
        <f>IF(بيانات!B2957&lt;&gt;"",بيانات!J2957,"")</f>
        <v/>
      </c>
      <c r="E2957" s="85"/>
      <c r="F2957" s="86" t="str">
        <f t="shared" si="46"/>
        <v/>
      </c>
      <c r="G2957" s="87"/>
      <c r="H2957" s="88" t="str">
        <f>IF(بيانات!B2957&lt;&gt;"",بيانات!K2957,"")</f>
        <v/>
      </c>
      <c r="I2957" s="88" t="str">
        <f>IF(بيانات!B2957&lt;&gt;"",بيانات!P2957,"")</f>
        <v/>
      </c>
    </row>
    <row r="2958" spans="1:9" ht="21.75" customHeight="1">
      <c r="A2958" s="89" t="str">
        <f>IF(بيانات!B2958&lt;&gt;"",بيانات!A2958,"")</f>
        <v/>
      </c>
      <c r="B2958" s="90" t="str">
        <f>IF(بيانات!B2958&lt;&gt;"",بيانات!B2958,"")</f>
        <v/>
      </c>
      <c r="C2958" s="90" t="str">
        <f>IF(بيانات!B2958&lt;&gt;"",بيانات!C2958,"")</f>
        <v/>
      </c>
      <c r="D2958" s="91" t="str">
        <f>IF(بيانات!B2958&lt;&gt;"",بيانات!J2958,"")</f>
        <v/>
      </c>
      <c r="E2958" s="92"/>
      <c r="F2958" s="93" t="str">
        <f t="shared" si="46"/>
        <v/>
      </c>
      <c r="G2958" s="94"/>
      <c r="H2958" s="95" t="str">
        <f>IF(بيانات!B2958&lt;&gt;"",بيانات!K2958,"")</f>
        <v/>
      </c>
      <c r="I2958" s="95" t="str">
        <f>IF(بيانات!B2958&lt;&gt;"",بيانات!P2958,"")</f>
        <v/>
      </c>
    </row>
    <row r="2959" spans="1:9" ht="21.75" customHeight="1">
      <c r="A2959" s="82" t="str">
        <f>IF(بيانات!B2959&lt;&gt;"",بيانات!A2959,"")</f>
        <v/>
      </c>
      <c r="B2959" s="83" t="str">
        <f>IF(بيانات!B2959&lt;&gt;"",بيانات!B2959,"")</f>
        <v/>
      </c>
      <c r="C2959" s="83" t="str">
        <f>IF(بيانات!B2959&lt;&gt;"",بيانات!C2959,"")</f>
        <v/>
      </c>
      <c r="D2959" s="84" t="str">
        <f>IF(بيانات!B2959&lt;&gt;"",بيانات!J2959,"")</f>
        <v/>
      </c>
      <c r="E2959" s="85"/>
      <c r="F2959" s="86" t="str">
        <f t="shared" si="46"/>
        <v/>
      </c>
      <c r="G2959" s="87"/>
      <c r="H2959" s="88" t="str">
        <f>IF(بيانات!B2959&lt;&gt;"",بيانات!K2959,"")</f>
        <v/>
      </c>
      <c r="I2959" s="88" t="str">
        <f>IF(بيانات!B2959&lt;&gt;"",بيانات!P2959,"")</f>
        <v/>
      </c>
    </row>
    <row r="2960" spans="1:9" ht="21.75" customHeight="1">
      <c r="A2960" s="89" t="str">
        <f>IF(بيانات!B2960&lt;&gt;"",بيانات!A2960,"")</f>
        <v/>
      </c>
      <c r="B2960" s="90" t="str">
        <f>IF(بيانات!B2960&lt;&gt;"",بيانات!B2960,"")</f>
        <v/>
      </c>
      <c r="C2960" s="90" t="str">
        <f>IF(بيانات!B2960&lt;&gt;"",بيانات!C2960,"")</f>
        <v/>
      </c>
      <c r="D2960" s="91" t="str">
        <f>IF(بيانات!B2960&lt;&gt;"",بيانات!J2960,"")</f>
        <v/>
      </c>
      <c r="E2960" s="92"/>
      <c r="F2960" s="93" t="str">
        <f t="shared" si="46"/>
        <v/>
      </c>
      <c r="G2960" s="94"/>
      <c r="H2960" s="95" t="str">
        <f>IF(بيانات!B2960&lt;&gt;"",بيانات!K2960,"")</f>
        <v/>
      </c>
      <c r="I2960" s="95" t="str">
        <f>IF(بيانات!B2960&lt;&gt;"",بيانات!P2960,"")</f>
        <v/>
      </c>
    </row>
    <row r="2961" spans="1:9" ht="21.75" customHeight="1">
      <c r="A2961" s="82" t="str">
        <f>IF(بيانات!B2961&lt;&gt;"",بيانات!A2961,"")</f>
        <v/>
      </c>
      <c r="B2961" s="83" t="str">
        <f>IF(بيانات!B2961&lt;&gt;"",بيانات!B2961,"")</f>
        <v/>
      </c>
      <c r="C2961" s="83" t="str">
        <f>IF(بيانات!B2961&lt;&gt;"",بيانات!C2961,"")</f>
        <v/>
      </c>
      <c r="D2961" s="84" t="str">
        <f>IF(بيانات!B2961&lt;&gt;"",بيانات!J2961,"")</f>
        <v/>
      </c>
      <c r="E2961" s="85"/>
      <c r="F2961" s="86" t="str">
        <f t="shared" si="46"/>
        <v/>
      </c>
      <c r="G2961" s="87"/>
      <c r="H2961" s="88" t="str">
        <f>IF(بيانات!B2961&lt;&gt;"",بيانات!K2961,"")</f>
        <v/>
      </c>
      <c r="I2961" s="88" t="str">
        <f>IF(بيانات!B2961&lt;&gt;"",بيانات!P2961,"")</f>
        <v/>
      </c>
    </row>
    <row r="2962" spans="1:9" ht="21.75" customHeight="1">
      <c r="A2962" s="89" t="str">
        <f>IF(بيانات!B2962&lt;&gt;"",بيانات!A2962,"")</f>
        <v/>
      </c>
      <c r="B2962" s="90" t="str">
        <f>IF(بيانات!B2962&lt;&gt;"",بيانات!B2962,"")</f>
        <v/>
      </c>
      <c r="C2962" s="90" t="str">
        <f>IF(بيانات!B2962&lt;&gt;"",بيانات!C2962,"")</f>
        <v/>
      </c>
      <c r="D2962" s="91" t="str">
        <f>IF(بيانات!B2962&lt;&gt;"",بيانات!J2962,"")</f>
        <v/>
      </c>
      <c r="E2962" s="92"/>
      <c r="F2962" s="93" t="str">
        <f t="shared" si="46"/>
        <v/>
      </c>
      <c r="G2962" s="94"/>
      <c r="H2962" s="95" t="str">
        <f>IF(بيانات!B2962&lt;&gt;"",بيانات!K2962,"")</f>
        <v/>
      </c>
      <c r="I2962" s="95" t="str">
        <f>IF(بيانات!B2962&lt;&gt;"",بيانات!P2962,"")</f>
        <v/>
      </c>
    </row>
    <row r="2963" spans="1:9" ht="21.75" customHeight="1">
      <c r="A2963" s="82" t="str">
        <f>IF(بيانات!B2963&lt;&gt;"",بيانات!A2963,"")</f>
        <v/>
      </c>
      <c r="B2963" s="83" t="str">
        <f>IF(بيانات!B2963&lt;&gt;"",بيانات!B2963,"")</f>
        <v/>
      </c>
      <c r="C2963" s="83" t="str">
        <f>IF(بيانات!B2963&lt;&gt;"",بيانات!C2963,"")</f>
        <v/>
      </c>
      <c r="D2963" s="84" t="str">
        <f>IF(بيانات!B2963&lt;&gt;"",بيانات!J2963,"")</f>
        <v/>
      </c>
      <c r="E2963" s="85"/>
      <c r="F2963" s="86" t="str">
        <f t="shared" si="46"/>
        <v/>
      </c>
      <c r="G2963" s="87"/>
      <c r="H2963" s="88" t="str">
        <f>IF(بيانات!B2963&lt;&gt;"",بيانات!K2963,"")</f>
        <v/>
      </c>
      <c r="I2963" s="88" t="str">
        <f>IF(بيانات!B2963&lt;&gt;"",بيانات!P2963,"")</f>
        <v/>
      </c>
    </row>
    <row r="2964" spans="1:9" ht="21.75" customHeight="1">
      <c r="A2964" s="89" t="str">
        <f>IF(بيانات!B2964&lt;&gt;"",بيانات!A2964,"")</f>
        <v/>
      </c>
      <c r="B2964" s="90" t="str">
        <f>IF(بيانات!B2964&lt;&gt;"",بيانات!B2964,"")</f>
        <v/>
      </c>
      <c r="C2964" s="90" t="str">
        <f>IF(بيانات!B2964&lt;&gt;"",بيانات!C2964,"")</f>
        <v/>
      </c>
      <c r="D2964" s="91" t="str">
        <f>IF(بيانات!B2964&lt;&gt;"",بيانات!J2964,"")</f>
        <v/>
      </c>
      <c r="E2964" s="92"/>
      <c r="F2964" s="93" t="str">
        <f t="shared" si="46"/>
        <v/>
      </c>
      <c r="G2964" s="94"/>
      <c r="H2964" s="95" t="str">
        <f>IF(بيانات!B2964&lt;&gt;"",بيانات!K2964,"")</f>
        <v/>
      </c>
      <c r="I2964" s="95" t="str">
        <f>IF(بيانات!B2964&lt;&gt;"",بيانات!P2964,"")</f>
        <v/>
      </c>
    </row>
    <row r="2965" spans="1:9" ht="21.75" customHeight="1">
      <c r="A2965" s="82" t="str">
        <f>IF(بيانات!B2965&lt;&gt;"",بيانات!A2965,"")</f>
        <v/>
      </c>
      <c r="B2965" s="83" t="str">
        <f>IF(بيانات!B2965&lt;&gt;"",بيانات!B2965,"")</f>
        <v/>
      </c>
      <c r="C2965" s="83" t="str">
        <f>IF(بيانات!B2965&lt;&gt;"",بيانات!C2965,"")</f>
        <v/>
      </c>
      <c r="D2965" s="84" t="str">
        <f>IF(بيانات!B2965&lt;&gt;"",بيانات!J2965,"")</f>
        <v/>
      </c>
      <c r="E2965" s="85"/>
      <c r="F2965" s="86" t="str">
        <f t="shared" si="46"/>
        <v/>
      </c>
      <c r="G2965" s="87"/>
      <c r="H2965" s="88" t="str">
        <f>IF(بيانات!B2965&lt;&gt;"",بيانات!K2965,"")</f>
        <v/>
      </c>
      <c r="I2965" s="88" t="str">
        <f>IF(بيانات!B2965&lt;&gt;"",بيانات!P2965,"")</f>
        <v/>
      </c>
    </row>
    <row r="2966" spans="1:9" ht="21.75" customHeight="1">
      <c r="A2966" s="89" t="str">
        <f>IF(بيانات!B2966&lt;&gt;"",بيانات!A2966,"")</f>
        <v/>
      </c>
      <c r="B2966" s="90" t="str">
        <f>IF(بيانات!B2966&lt;&gt;"",بيانات!B2966,"")</f>
        <v/>
      </c>
      <c r="C2966" s="90" t="str">
        <f>IF(بيانات!B2966&lt;&gt;"",بيانات!C2966,"")</f>
        <v/>
      </c>
      <c r="D2966" s="91" t="str">
        <f>IF(بيانات!B2966&lt;&gt;"",بيانات!J2966,"")</f>
        <v/>
      </c>
      <c r="E2966" s="92"/>
      <c r="F2966" s="93" t="str">
        <f t="shared" si="46"/>
        <v/>
      </c>
      <c r="G2966" s="94"/>
      <c r="H2966" s="95" t="str">
        <f>IF(بيانات!B2966&lt;&gt;"",بيانات!K2966,"")</f>
        <v/>
      </c>
      <c r="I2966" s="95" t="str">
        <f>IF(بيانات!B2966&lt;&gt;"",بيانات!P2966,"")</f>
        <v/>
      </c>
    </row>
    <row r="2967" spans="1:9" ht="21.75" customHeight="1">
      <c r="A2967" s="82" t="str">
        <f>IF(بيانات!B2967&lt;&gt;"",بيانات!A2967,"")</f>
        <v/>
      </c>
      <c r="B2967" s="83" t="str">
        <f>IF(بيانات!B2967&lt;&gt;"",بيانات!B2967,"")</f>
        <v/>
      </c>
      <c r="C2967" s="83" t="str">
        <f>IF(بيانات!B2967&lt;&gt;"",بيانات!C2967,"")</f>
        <v/>
      </c>
      <c r="D2967" s="84" t="str">
        <f>IF(بيانات!B2967&lt;&gt;"",بيانات!J2967,"")</f>
        <v/>
      </c>
      <c r="E2967" s="85"/>
      <c r="F2967" s="86" t="str">
        <f t="shared" si="46"/>
        <v/>
      </c>
      <c r="G2967" s="87"/>
      <c r="H2967" s="88" t="str">
        <f>IF(بيانات!B2967&lt;&gt;"",بيانات!K2967,"")</f>
        <v/>
      </c>
      <c r="I2967" s="88" t="str">
        <f>IF(بيانات!B2967&lt;&gt;"",بيانات!P2967,"")</f>
        <v/>
      </c>
    </row>
    <row r="2968" spans="1:9" ht="21.75" customHeight="1">
      <c r="A2968" s="89" t="str">
        <f>IF(بيانات!B2968&lt;&gt;"",بيانات!A2968,"")</f>
        <v/>
      </c>
      <c r="B2968" s="90" t="str">
        <f>IF(بيانات!B2968&lt;&gt;"",بيانات!B2968,"")</f>
        <v/>
      </c>
      <c r="C2968" s="90" t="str">
        <f>IF(بيانات!B2968&lt;&gt;"",بيانات!C2968,"")</f>
        <v/>
      </c>
      <c r="D2968" s="91" t="str">
        <f>IF(بيانات!B2968&lt;&gt;"",بيانات!J2968,"")</f>
        <v/>
      </c>
      <c r="E2968" s="92"/>
      <c r="F2968" s="93" t="str">
        <f t="shared" si="46"/>
        <v/>
      </c>
      <c r="G2968" s="94"/>
      <c r="H2968" s="95" t="str">
        <f>IF(بيانات!B2968&lt;&gt;"",بيانات!K2968,"")</f>
        <v/>
      </c>
      <c r="I2968" s="95" t="str">
        <f>IF(بيانات!B2968&lt;&gt;"",بيانات!P2968,"")</f>
        <v/>
      </c>
    </row>
    <row r="2969" spans="1:9" ht="21.75" customHeight="1">
      <c r="A2969" s="82" t="str">
        <f>IF(بيانات!B2969&lt;&gt;"",بيانات!A2969,"")</f>
        <v/>
      </c>
      <c r="B2969" s="83" t="str">
        <f>IF(بيانات!B2969&lt;&gt;"",بيانات!B2969,"")</f>
        <v/>
      </c>
      <c r="C2969" s="83" t="str">
        <f>IF(بيانات!B2969&lt;&gt;"",بيانات!C2969,"")</f>
        <v/>
      </c>
      <c r="D2969" s="84" t="str">
        <f>IF(بيانات!B2969&lt;&gt;"",بيانات!J2969,"")</f>
        <v/>
      </c>
      <c r="E2969" s="85"/>
      <c r="F2969" s="86" t="str">
        <f t="shared" si="46"/>
        <v/>
      </c>
      <c r="G2969" s="87"/>
      <c r="H2969" s="88" t="str">
        <f>IF(بيانات!B2969&lt;&gt;"",بيانات!K2969,"")</f>
        <v/>
      </c>
      <c r="I2969" s="88" t="str">
        <f>IF(بيانات!B2969&lt;&gt;"",بيانات!P2969,"")</f>
        <v/>
      </c>
    </row>
    <row r="2970" spans="1:9" ht="21.75" customHeight="1">
      <c r="A2970" s="89" t="str">
        <f>IF(بيانات!B2970&lt;&gt;"",بيانات!A2970,"")</f>
        <v/>
      </c>
      <c r="B2970" s="90" t="str">
        <f>IF(بيانات!B2970&lt;&gt;"",بيانات!B2970,"")</f>
        <v/>
      </c>
      <c r="C2970" s="90" t="str">
        <f>IF(بيانات!B2970&lt;&gt;"",بيانات!C2970,"")</f>
        <v/>
      </c>
      <c r="D2970" s="91" t="str">
        <f>IF(بيانات!B2970&lt;&gt;"",بيانات!J2970,"")</f>
        <v/>
      </c>
      <c r="E2970" s="92"/>
      <c r="F2970" s="93" t="str">
        <f t="shared" si="46"/>
        <v/>
      </c>
      <c r="G2970" s="94"/>
      <c r="H2970" s="95" t="str">
        <f>IF(بيانات!B2970&lt;&gt;"",بيانات!K2970,"")</f>
        <v/>
      </c>
      <c r="I2970" s="95" t="str">
        <f>IF(بيانات!B2970&lt;&gt;"",بيانات!P2970,"")</f>
        <v/>
      </c>
    </row>
    <row r="2971" spans="1:9" ht="21.75" customHeight="1">
      <c r="A2971" s="82" t="str">
        <f>IF(بيانات!B2971&lt;&gt;"",بيانات!A2971,"")</f>
        <v/>
      </c>
      <c r="B2971" s="83" t="str">
        <f>IF(بيانات!B2971&lt;&gt;"",بيانات!B2971,"")</f>
        <v/>
      </c>
      <c r="C2971" s="83" t="str">
        <f>IF(بيانات!B2971&lt;&gt;"",بيانات!C2971,"")</f>
        <v/>
      </c>
      <c r="D2971" s="84" t="str">
        <f>IF(بيانات!B2971&lt;&gt;"",بيانات!J2971,"")</f>
        <v/>
      </c>
      <c r="E2971" s="85"/>
      <c r="F2971" s="86" t="str">
        <f t="shared" si="46"/>
        <v/>
      </c>
      <c r="G2971" s="87"/>
      <c r="H2971" s="88" t="str">
        <f>IF(بيانات!B2971&lt;&gt;"",بيانات!K2971,"")</f>
        <v/>
      </c>
      <c r="I2971" s="88" t="str">
        <f>IF(بيانات!B2971&lt;&gt;"",بيانات!P2971,"")</f>
        <v/>
      </c>
    </row>
    <row r="2972" spans="1:9" ht="21.75" customHeight="1">
      <c r="A2972" s="89" t="str">
        <f>IF(بيانات!B2972&lt;&gt;"",بيانات!A2972,"")</f>
        <v/>
      </c>
      <c r="B2972" s="90" t="str">
        <f>IF(بيانات!B2972&lt;&gt;"",بيانات!B2972,"")</f>
        <v/>
      </c>
      <c r="C2972" s="90" t="str">
        <f>IF(بيانات!B2972&lt;&gt;"",بيانات!C2972,"")</f>
        <v/>
      </c>
      <c r="D2972" s="91" t="str">
        <f>IF(بيانات!B2972&lt;&gt;"",بيانات!J2972,"")</f>
        <v/>
      </c>
      <c r="E2972" s="92"/>
      <c r="F2972" s="93" t="str">
        <f t="shared" si="46"/>
        <v/>
      </c>
      <c r="G2972" s="94"/>
      <c r="H2972" s="95" t="str">
        <f>IF(بيانات!B2972&lt;&gt;"",بيانات!K2972,"")</f>
        <v/>
      </c>
      <c r="I2972" s="95" t="str">
        <f>IF(بيانات!B2972&lt;&gt;"",بيانات!P2972,"")</f>
        <v/>
      </c>
    </row>
    <row r="2973" spans="1:9" ht="21.75" customHeight="1">
      <c r="A2973" s="82" t="str">
        <f>IF(بيانات!B2973&lt;&gt;"",بيانات!A2973,"")</f>
        <v/>
      </c>
      <c r="B2973" s="83" t="str">
        <f>IF(بيانات!B2973&lt;&gt;"",بيانات!B2973,"")</f>
        <v/>
      </c>
      <c r="C2973" s="83" t="str">
        <f>IF(بيانات!B2973&lt;&gt;"",بيانات!C2973,"")</f>
        <v/>
      </c>
      <c r="D2973" s="84" t="str">
        <f>IF(بيانات!B2973&lt;&gt;"",بيانات!J2973,"")</f>
        <v/>
      </c>
      <c r="E2973" s="85"/>
      <c r="F2973" s="86" t="str">
        <f t="shared" si="46"/>
        <v/>
      </c>
      <c r="G2973" s="87"/>
      <c r="H2973" s="88" t="str">
        <f>IF(بيانات!B2973&lt;&gt;"",بيانات!K2973,"")</f>
        <v/>
      </c>
      <c r="I2973" s="88" t="str">
        <f>IF(بيانات!B2973&lt;&gt;"",بيانات!P2973,"")</f>
        <v/>
      </c>
    </row>
    <row r="2974" spans="1:9" ht="21.75" customHeight="1">
      <c r="A2974" s="89" t="str">
        <f>IF(بيانات!B2974&lt;&gt;"",بيانات!A2974,"")</f>
        <v/>
      </c>
      <c r="B2974" s="90" t="str">
        <f>IF(بيانات!B2974&lt;&gt;"",بيانات!B2974,"")</f>
        <v/>
      </c>
      <c r="C2974" s="90" t="str">
        <f>IF(بيانات!B2974&lt;&gt;"",بيانات!C2974,"")</f>
        <v/>
      </c>
      <c r="D2974" s="91" t="str">
        <f>IF(بيانات!B2974&lt;&gt;"",بيانات!J2974,"")</f>
        <v/>
      </c>
      <c r="E2974" s="92"/>
      <c r="F2974" s="93" t="str">
        <f t="shared" si="46"/>
        <v/>
      </c>
      <c r="G2974" s="94"/>
      <c r="H2974" s="95" t="str">
        <f>IF(بيانات!B2974&lt;&gt;"",بيانات!K2974,"")</f>
        <v/>
      </c>
      <c r="I2974" s="95" t="str">
        <f>IF(بيانات!B2974&lt;&gt;"",بيانات!P2974,"")</f>
        <v/>
      </c>
    </row>
    <row r="2975" spans="1:9" ht="21.75" customHeight="1">
      <c r="A2975" s="82" t="str">
        <f>IF(بيانات!B2975&lt;&gt;"",بيانات!A2975,"")</f>
        <v/>
      </c>
      <c r="B2975" s="83" t="str">
        <f>IF(بيانات!B2975&lt;&gt;"",بيانات!B2975,"")</f>
        <v/>
      </c>
      <c r="C2975" s="83" t="str">
        <f>IF(بيانات!B2975&lt;&gt;"",بيانات!C2975,"")</f>
        <v/>
      </c>
      <c r="D2975" s="84" t="str">
        <f>IF(بيانات!B2975&lt;&gt;"",بيانات!J2975,"")</f>
        <v/>
      </c>
      <c r="E2975" s="85"/>
      <c r="F2975" s="86" t="str">
        <f t="shared" si="46"/>
        <v/>
      </c>
      <c r="G2975" s="87"/>
      <c r="H2975" s="88" t="str">
        <f>IF(بيانات!B2975&lt;&gt;"",بيانات!K2975,"")</f>
        <v/>
      </c>
      <c r="I2975" s="88" t="str">
        <f>IF(بيانات!B2975&lt;&gt;"",بيانات!P2975,"")</f>
        <v/>
      </c>
    </row>
    <row r="2976" spans="1:9" ht="21.75" customHeight="1">
      <c r="A2976" s="89" t="str">
        <f>IF(بيانات!B2976&lt;&gt;"",بيانات!A2976,"")</f>
        <v/>
      </c>
      <c r="B2976" s="90" t="str">
        <f>IF(بيانات!B2976&lt;&gt;"",بيانات!B2976,"")</f>
        <v/>
      </c>
      <c r="C2976" s="90" t="str">
        <f>IF(بيانات!B2976&lt;&gt;"",بيانات!C2976,"")</f>
        <v/>
      </c>
      <c r="D2976" s="91" t="str">
        <f>IF(بيانات!B2976&lt;&gt;"",بيانات!J2976,"")</f>
        <v/>
      </c>
      <c r="E2976" s="92"/>
      <c r="F2976" s="93" t="str">
        <f t="shared" si="46"/>
        <v/>
      </c>
      <c r="G2976" s="94"/>
      <c r="H2976" s="95" t="str">
        <f>IF(بيانات!B2976&lt;&gt;"",بيانات!K2976,"")</f>
        <v/>
      </c>
      <c r="I2976" s="95" t="str">
        <f>IF(بيانات!B2976&lt;&gt;"",بيانات!P2976,"")</f>
        <v/>
      </c>
    </row>
    <row r="2977" spans="1:9" ht="21.75" customHeight="1">
      <c r="A2977" s="82" t="str">
        <f>IF(بيانات!B2977&lt;&gt;"",بيانات!A2977,"")</f>
        <v/>
      </c>
      <c r="B2977" s="83" t="str">
        <f>IF(بيانات!B2977&lt;&gt;"",بيانات!B2977,"")</f>
        <v/>
      </c>
      <c r="C2977" s="83" t="str">
        <f>IF(بيانات!B2977&lt;&gt;"",بيانات!C2977,"")</f>
        <v/>
      </c>
      <c r="D2977" s="84" t="str">
        <f>IF(بيانات!B2977&lt;&gt;"",بيانات!J2977,"")</f>
        <v/>
      </c>
      <c r="E2977" s="85"/>
      <c r="F2977" s="86" t="str">
        <f t="shared" si="46"/>
        <v/>
      </c>
      <c r="G2977" s="87"/>
      <c r="H2977" s="88" t="str">
        <f>IF(بيانات!B2977&lt;&gt;"",بيانات!K2977,"")</f>
        <v/>
      </c>
      <c r="I2977" s="88" t="str">
        <f>IF(بيانات!B2977&lt;&gt;"",بيانات!P2977,"")</f>
        <v/>
      </c>
    </row>
    <row r="2978" spans="1:9" ht="21.75" customHeight="1">
      <c r="A2978" s="89" t="str">
        <f>IF(بيانات!B2978&lt;&gt;"",بيانات!A2978,"")</f>
        <v/>
      </c>
      <c r="B2978" s="90" t="str">
        <f>IF(بيانات!B2978&lt;&gt;"",بيانات!B2978,"")</f>
        <v/>
      </c>
      <c r="C2978" s="90" t="str">
        <f>IF(بيانات!B2978&lt;&gt;"",بيانات!C2978,"")</f>
        <v/>
      </c>
      <c r="D2978" s="91" t="str">
        <f>IF(بيانات!B2978&lt;&gt;"",بيانات!J2978,"")</f>
        <v/>
      </c>
      <c r="E2978" s="92"/>
      <c r="F2978" s="93" t="str">
        <f t="shared" si="46"/>
        <v/>
      </c>
      <c r="G2978" s="94"/>
      <c r="H2978" s="95" t="str">
        <f>IF(بيانات!B2978&lt;&gt;"",بيانات!K2978,"")</f>
        <v/>
      </c>
      <c r="I2978" s="95" t="str">
        <f>IF(بيانات!B2978&lt;&gt;"",بيانات!P2978,"")</f>
        <v/>
      </c>
    </row>
    <row r="2979" spans="1:9" ht="21.75" customHeight="1">
      <c r="A2979" s="82" t="str">
        <f>IF(بيانات!B2979&lt;&gt;"",بيانات!A2979,"")</f>
        <v/>
      </c>
      <c r="B2979" s="83" t="str">
        <f>IF(بيانات!B2979&lt;&gt;"",بيانات!B2979,"")</f>
        <v/>
      </c>
      <c r="C2979" s="83" t="str">
        <f>IF(بيانات!B2979&lt;&gt;"",بيانات!C2979,"")</f>
        <v/>
      </c>
      <c r="D2979" s="84" t="str">
        <f>IF(بيانات!B2979&lt;&gt;"",بيانات!J2979,"")</f>
        <v/>
      </c>
      <c r="E2979" s="85"/>
      <c r="F2979" s="86" t="str">
        <f t="shared" si="46"/>
        <v/>
      </c>
      <c r="G2979" s="87"/>
      <c r="H2979" s="88" t="str">
        <f>IF(بيانات!B2979&lt;&gt;"",بيانات!K2979,"")</f>
        <v/>
      </c>
      <c r="I2979" s="88" t="str">
        <f>IF(بيانات!B2979&lt;&gt;"",بيانات!P2979,"")</f>
        <v/>
      </c>
    </row>
    <row r="2980" spans="1:9" ht="21.75" customHeight="1">
      <c r="A2980" s="89" t="str">
        <f>IF(بيانات!B2980&lt;&gt;"",بيانات!A2980,"")</f>
        <v/>
      </c>
      <c r="B2980" s="90" t="str">
        <f>IF(بيانات!B2980&lt;&gt;"",بيانات!B2980,"")</f>
        <v/>
      </c>
      <c r="C2980" s="90" t="str">
        <f>IF(بيانات!B2980&lt;&gt;"",بيانات!C2980,"")</f>
        <v/>
      </c>
      <c r="D2980" s="91" t="str">
        <f>IF(بيانات!B2980&lt;&gt;"",بيانات!J2980,"")</f>
        <v/>
      </c>
      <c r="E2980" s="92"/>
      <c r="F2980" s="93" t="str">
        <f t="shared" si="46"/>
        <v/>
      </c>
      <c r="G2980" s="94"/>
      <c r="H2980" s="95" t="str">
        <f>IF(بيانات!B2980&lt;&gt;"",بيانات!K2980,"")</f>
        <v/>
      </c>
      <c r="I2980" s="95" t="str">
        <f>IF(بيانات!B2980&lt;&gt;"",بيانات!P2980,"")</f>
        <v/>
      </c>
    </row>
    <row r="2981" spans="1:9" ht="21.75" customHeight="1">
      <c r="A2981" s="82" t="str">
        <f>IF(بيانات!B2981&lt;&gt;"",بيانات!A2981,"")</f>
        <v/>
      </c>
      <c r="B2981" s="83" t="str">
        <f>IF(بيانات!B2981&lt;&gt;"",بيانات!B2981,"")</f>
        <v/>
      </c>
      <c r="C2981" s="83" t="str">
        <f>IF(بيانات!B2981&lt;&gt;"",بيانات!C2981,"")</f>
        <v/>
      </c>
      <c r="D2981" s="84" t="str">
        <f>IF(بيانات!B2981&lt;&gt;"",بيانات!J2981,"")</f>
        <v/>
      </c>
      <c r="E2981" s="85"/>
      <c r="F2981" s="86" t="str">
        <f t="shared" si="46"/>
        <v/>
      </c>
      <c r="G2981" s="87"/>
      <c r="H2981" s="88" t="str">
        <f>IF(بيانات!B2981&lt;&gt;"",بيانات!K2981,"")</f>
        <v/>
      </c>
      <c r="I2981" s="88" t="str">
        <f>IF(بيانات!B2981&lt;&gt;"",بيانات!P2981,"")</f>
        <v/>
      </c>
    </row>
    <row r="2982" spans="1:9" ht="21.75" customHeight="1">
      <c r="A2982" s="89" t="str">
        <f>IF(بيانات!B2982&lt;&gt;"",بيانات!A2982,"")</f>
        <v/>
      </c>
      <c r="B2982" s="90" t="str">
        <f>IF(بيانات!B2982&lt;&gt;"",بيانات!B2982,"")</f>
        <v/>
      </c>
      <c r="C2982" s="90" t="str">
        <f>IF(بيانات!B2982&lt;&gt;"",بيانات!C2982,"")</f>
        <v/>
      </c>
      <c r="D2982" s="91" t="str">
        <f>IF(بيانات!B2982&lt;&gt;"",بيانات!J2982,"")</f>
        <v/>
      </c>
      <c r="E2982" s="92"/>
      <c r="F2982" s="93" t="str">
        <f t="shared" si="46"/>
        <v/>
      </c>
      <c r="G2982" s="94"/>
      <c r="H2982" s="95" t="str">
        <f>IF(بيانات!B2982&lt;&gt;"",بيانات!K2982,"")</f>
        <v/>
      </c>
      <c r="I2982" s="95" t="str">
        <f>IF(بيانات!B2982&lt;&gt;"",بيانات!P2982,"")</f>
        <v/>
      </c>
    </row>
    <row r="2983" spans="1:9" ht="21.75" customHeight="1">
      <c r="A2983" s="82" t="str">
        <f>IF(بيانات!B2983&lt;&gt;"",بيانات!A2983,"")</f>
        <v/>
      </c>
      <c r="B2983" s="83" t="str">
        <f>IF(بيانات!B2983&lt;&gt;"",بيانات!B2983,"")</f>
        <v/>
      </c>
      <c r="C2983" s="83" t="str">
        <f>IF(بيانات!B2983&lt;&gt;"",بيانات!C2983,"")</f>
        <v/>
      </c>
      <c r="D2983" s="84" t="str">
        <f>IF(بيانات!B2983&lt;&gt;"",بيانات!J2983,"")</f>
        <v/>
      </c>
      <c r="E2983" s="85"/>
      <c r="F2983" s="86" t="str">
        <f t="shared" si="46"/>
        <v/>
      </c>
      <c r="G2983" s="87"/>
      <c r="H2983" s="88" t="str">
        <f>IF(بيانات!B2983&lt;&gt;"",بيانات!K2983,"")</f>
        <v/>
      </c>
      <c r="I2983" s="88" t="str">
        <f>IF(بيانات!B2983&lt;&gt;"",بيانات!P2983,"")</f>
        <v/>
      </c>
    </row>
    <row r="2984" spans="1:9" ht="21.75" customHeight="1">
      <c r="A2984" s="89" t="str">
        <f>IF(بيانات!B2984&lt;&gt;"",بيانات!A2984,"")</f>
        <v/>
      </c>
      <c r="B2984" s="90" t="str">
        <f>IF(بيانات!B2984&lt;&gt;"",بيانات!B2984,"")</f>
        <v/>
      </c>
      <c r="C2984" s="90" t="str">
        <f>IF(بيانات!B2984&lt;&gt;"",بيانات!C2984,"")</f>
        <v/>
      </c>
      <c r="D2984" s="91" t="str">
        <f>IF(بيانات!B2984&lt;&gt;"",بيانات!J2984,"")</f>
        <v/>
      </c>
      <c r="E2984" s="92"/>
      <c r="F2984" s="93" t="str">
        <f t="shared" si="46"/>
        <v/>
      </c>
      <c r="G2984" s="94"/>
      <c r="H2984" s="95" t="str">
        <f>IF(بيانات!B2984&lt;&gt;"",بيانات!K2984,"")</f>
        <v/>
      </c>
      <c r="I2984" s="95" t="str">
        <f>IF(بيانات!B2984&lt;&gt;"",بيانات!P2984,"")</f>
        <v/>
      </c>
    </row>
    <row r="2985" spans="1:9" ht="21.75" customHeight="1">
      <c r="A2985" s="82" t="str">
        <f>IF(بيانات!B2985&lt;&gt;"",بيانات!A2985,"")</f>
        <v/>
      </c>
      <c r="B2985" s="83" t="str">
        <f>IF(بيانات!B2985&lt;&gt;"",بيانات!B2985,"")</f>
        <v/>
      </c>
      <c r="C2985" s="83" t="str">
        <f>IF(بيانات!B2985&lt;&gt;"",بيانات!C2985,"")</f>
        <v/>
      </c>
      <c r="D2985" s="84" t="str">
        <f>IF(بيانات!B2985&lt;&gt;"",بيانات!J2985,"")</f>
        <v/>
      </c>
      <c r="E2985" s="85"/>
      <c r="F2985" s="86" t="str">
        <f t="shared" si="46"/>
        <v/>
      </c>
      <c r="G2985" s="87"/>
      <c r="H2985" s="88" t="str">
        <f>IF(بيانات!B2985&lt;&gt;"",بيانات!K2985,"")</f>
        <v/>
      </c>
      <c r="I2985" s="88" t="str">
        <f>IF(بيانات!B2985&lt;&gt;"",بيانات!P2985,"")</f>
        <v/>
      </c>
    </row>
    <row r="2986" spans="1:9" ht="21.75" customHeight="1">
      <c r="A2986" s="89" t="str">
        <f>IF(بيانات!B2986&lt;&gt;"",بيانات!A2986,"")</f>
        <v/>
      </c>
      <c r="B2986" s="90" t="str">
        <f>IF(بيانات!B2986&lt;&gt;"",بيانات!B2986,"")</f>
        <v/>
      </c>
      <c r="C2986" s="90" t="str">
        <f>IF(بيانات!B2986&lt;&gt;"",بيانات!C2986,"")</f>
        <v/>
      </c>
      <c r="D2986" s="91" t="str">
        <f>IF(بيانات!B2986&lt;&gt;"",بيانات!J2986,"")</f>
        <v/>
      </c>
      <c r="E2986" s="92"/>
      <c r="F2986" s="93" t="str">
        <f t="shared" si="46"/>
        <v/>
      </c>
      <c r="G2986" s="94"/>
      <c r="H2986" s="95" t="str">
        <f>IF(بيانات!B2986&lt;&gt;"",بيانات!K2986,"")</f>
        <v/>
      </c>
      <c r="I2986" s="95" t="str">
        <f>IF(بيانات!B2986&lt;&gt;"",بيانات!P2986,"")</f>
        <v/>
      </c>
    </row>
    <row r="2987" spans="1:9" ht="21.75" customHeight="1">
      <c r="A2987" s="82" t="str">
        <f>IF(بيانات!B2987&lt;&gt;"",بيانات!A2987,"")</f>
        <v/>
      </c>
      <c r="B2987" s="83" t="str">
        <f>IF(بيانات!B2987&lt;&gt;"",بيانات!B2987,"")</f>
        <v/>
      </c>
      <c r="C2987" s="83" t="str">
        <f>IF(بيانات!B2987&lt;&gt;"",بيانات!C2987,"")</f>
        <v/>
      </c>
      <c r="D2987" s="84" t="str">
        <f>IF(بيانات!B2987&lt;&gt;"",بيانات!J2987,"")</f>
        <v/>
      </c>
      <c r="E2987" s="85"/>
      <c r="F2987" s="86" t="str">
        <f t="shared" si="46"/>
        <v/>
      </c>
      <c r="G2987" s="87"/>
      <c r="H2987" s="88" t="str">
        <f>IF(بيانات!B2987&lt;&gt;"",بيانات!K2987,"")</f>
        <v/>
      </c>
      <c r="I2987" s="88" t="str">
        <f>IF(بيانات!B2987&lt;&gt;"",بيانات!P2987,"")</f>
        <v/>
      </c>
    </row>
    <row r="2988" spans="1:9" ht="21.75" customHeight="1">
      <c r="A2988" s="89" t="str">
        <f>IF(بيانات!B2988&lt;&gt;"",بيانات!A2988,"")</f>
        <v/>
      </c>
      <c r="B2988" s="90" t="str">
        <f>IF(بيانات!B2988&lt;&gt;"",بيانات!B2988,"")</f>
        <v/>
      </c>
      <c r="C2988" s="90" t="str">
        <f>IF(بيانات!B2988&lt;&gt;"",بيانات!C2988,"")</f>
        <v/>
      </c>
      <c r="D2988" s="91" t="str">
        <f>IF(بيانات!B2988&lt;&gt;"",بيانات!J2988,"")</f>
        <v/>
      </c>
      <c r="E2988" s="92"/>
      <c r="F2988" s="93" t="str">
        <f t="shared" si="46"/>
        <v/>
      </c>
      <c r="G2988" s="94"/>
      <c r="H2988" s="95" t="str">
        <f>IF(بيانات!B2988&lt;&gt;"",بيانات!K2988,"")</f>
        <v/>
      </c>
      <c r="I2988" s="95" t="str">
        <f>IF(بيانات!B2988&lt;&gt;"",بيانات!P2988,"")</f>
        <v/>
      </c>
    </row>
    <row r="2989" spans="1:9" ht="21.75" customHeight="1">
      <c r="A2989" s="82" t="str">
        <f>IF(بيانات!B2989&lt;&gt;"",بيانات!A2989,"")</f>
        <v/>
      </c>
      <c r="B2989" s="83" t="str">
        <f>IF(بيانات!B2989&lt;&gt;"",بيانات!B2989,"")</f>
        <v/>
      </c>
      <c r="C2989" s="83" t="str">
        <f>IF(بيانات!B2989&lt;&gt;"",بيانات!C2989,"")</f>
        <v/>
      </c>
      <c r="D2989" s="84" t="str">
        <f>IF(بيانات!B2989&lt;&gt;"",بيانات!J2989,"")</f>
        <v/>
      </c>
      <c r="E2989" s="85"/>
      <c r="F2989" s="86" t="str">
        <f t="shared" si="46"/>
        <v/>
      </c>
      <c r="G2989" s="87"/>
      <c r="H2989" s="88" t="str">
        <f>IF(بيانات!B2989&lt;&gt;"",بيانات!K2989,"")</f>
        <v/>
      </c>
      <c r="I2989" s="88" t="str">
        <f>IF(بيانات!B2989&lt;&gt;"",بيانات!P2989,"")</f>
        <v/>
      </c>
    </row>
    <row r="2990" spans="1:9" ht="21.75" customHeight="1">
      <c r="A2990" s="89" t="str">
        <f>IF(بيانات!B2990&lt;&gt;"",بيانات!A2990,"")</f>
        <v/>
      </c>
      <c r="B2990" s="90" t="str">
        <f>IF(بيانات!B2990&lt;&gt;"",بيانات!B2990,"")</f>
        <v/>
      </c>
      <c r="C2990" s="90" t="str">
        <f>IF(بيانات!B2990&lt;&gt;"",بيانات!C2990,"")</f>
        <v/>
      </c>
      <c r="D2990" s="91" t="str">
        <f>IF(بيانات!B2990&lt;&gt;"",بيانات!J2990,"")</f>
        <v/>
      </c>
      <c r="E2990" s="92"/>
      <c r="F2990" s="93" t="str">
        <f t="shared" si="46"/>
        <v/>
      </c>
      <c r="G2990" s="94"/>
      <c r="H2990" s="95" t="str">
        <f>IF(بيانات!B2990&lt;&gt;"",بيانات!K2990,"")</f>
        <v/>
      </c>
      <c r="I2990" s="95" t="str">
        <f>IF(بيانات!B2990&lt;&gt;"",بيانات!P2990,"")</f>
        <v/>
      </c>
    </row>
    <row r="2991" spans="1:9" ht="21.75" customHeight="1">
      <c r="A2991" s="82" t="str">
        <f>IF(بيانات!B2991&lt;&gt;"",بيانات!A2991,"")</f>
        <v/>
      </c>
      <c r="B2991" s="83" t="str">
        <f>IF(بيانات!B2991&lt;&gt;"",بيانات!B2991,"")</f>
        <v/>
      </c>
      <c r="C2991" s="83" t="str">
        <f>IF(بيانات!B2991&lt;&gt;"",بيانات!C2991,"")</f>
        <v/>
      </c>
      <c r="D2991" s="84" t="str">
        <f>IF(بيانات!B2991&lt;&gt;"",بيانات!J2991,"")</f>
        <v/>
      </c>
      <c r="E2991" s="85"/>
      <c r="F2991" s="86" t="str">
        <f t="shared" si="46"/>
        <v/>
      </c>
      <c r="G2991" s="87"/>
      <c r="H2991" s="88" t="str">
        <f>IF(بيانات!B2991&lt;&gt;"",بيانات!K2991,"")</f>
        <v/>
      </c>
      <c r="I2991" s="88" t="str">
        <f>IF(بيانات!B2991&lt;&gt;"",بيانات!P2991,"")</f>
        <v/>
      </c>
    </row>
    <row r="2992" spans="1:9" ht="21.75" customHeight="1">
      <c r="A2992" s="89" t="str">
        <f>IF(بيانات!B2992&lt;&gt;"",بيانات!A2992,"")</f>
        <v/>
      </c>
      <c r="B2992" s="90" t="str">
        <f>IF(بيانات!B2992&lt;&gt;"",بيانات!B2992,"")</f>
        <v/>
      </c>
      <c r="C2992" s="90" t="str">
        <f>IF(بيانات!B2992&lt;&gt;"",بيانات!C2992,"")</f>
        <v/>
      </c>
      <c r="D2992" s="91" t="str">
        <f>IF(بيانات!B2992&lt;&gt;"",بيانات!J2992,"")</f>
        <v/>
      </c>
      <c r="E2992" s="92"/>
      <c r="F2992" s="93" t="str">
        <f t="shared" si="46"/>
        <v/>
      </c>
      <c r="G2992" s="94"/>
      <c r="H2992" s="95" t="str">
        <f>IF(بيانات!B2992&lt;&gt;"",بيانات!K2992,"")</f>
        <v/>
      </c>
      <c r="I2992" s="95" t="str">
        <f>IF(بيانات!B2992&lt;&gt;"",بيانات!P2992,"")</f>
        <v/>
      </c>
    </row>
    <row r="2993" spans="1:9" ht="21.75" customHeight="1">
      <c r="A2993" s="82" t="str">
        <f>IF(بيانات!B2993&lt;&gt;"",بيانات!A2993,"")</f>
        <v/>
      </c>
      <c r="B2993" s="83" t="str">
        <f>IF(بيانات!B2993&lt;&gt;"",بيانات!B2993,"")</f>
        <v/>
      </c>
      <c r="C2993" s="83" t="str">
        <f>IF(بيانات!B2993&lt;&gt;"",بيانات!C2993,"")</f>
        <v/>
      </c>
      <c r="D2993" s="84" t="str">
        <f>IF(بيانات!B2993&lt;&gt;"",بيانات!J2993,"")</f>
        <v/>
      </c>
      <c r="E2993" s="85"/>
      <c r="F2993" s="86" t="str">
        <f t="shared" si="46"/>
        <v/>
      </c>
      <c r="G2993" s="87"/>
      <c r="H2993" s="88" t="str">
        <f>IF(بيانات!B2993&lt;&gt;"",بيانات!K2993,"")</f>
        <v/>
      </c>
      <c r="I2993" s="88" t="str">
        <f>IF(بيانات!B2993&lt;&gt;"",بيانات!P2993,"")</f>
        <v/>
      </c>
    </row>
    <row r="2994" spans="1:9" ht="21.75" customHeight="1">
      <c r="A2994" s="89" t="str">
        <f>IF(بيانات!B2994&lt;&gt;"",بيانات!A2994,"")</f>
        <v/>
      </c>
      <c r="B2994" s="90" t="str">
        <f>IF(بيانات!B2994&lt;&gt;"",بيانات!B2994,"")</f>
        <v/>
      </c>
      <c r="C2994" s="90" t="str">
        <f>IF(بيانات!B2994&lt;&gt;"",بيانات!C2994,"")</f>
        <v/>
      </c>
      <c r="D2994" s="91" t="str">
        <f>IF(بيانات!B2994&lt;&gt;"",بيانات!J2994,"")</f>
        <v/>
      </c>
      <c r="E2994" s="92"/>
      <c r="F2994" s="93" t="str">
        <f t="shared" si="46"/>
        <v/>
      </c>
      <c r="G2994" s="94"/>
      <c r="H2994" s="95" t="str">
        <f>IF(بيانات!B2994&lt;&gt;"",بيانات!K2994,"")</f>
        <v/>
      </c>
      <c r="I2994" s="95" t="str">
        <f>IF(بيانات!B2994&lt;&gt;"",بيانات!P2994,"")</f>
        <v/>
      </c>
    </row>
    <row r="2995" spans="1:9" ht="21.75" customHeight="1">
      <c r="A2995" s="82" t="str">
        <f>IF(بيانات!B2995&lt;&gt;"",بيانات!A2995,"")</f>
        <v/>
      </c>
      <c r="B2995" s="83" t="str">
        <f>IF(بيانات!B2995&lt;&gt;"",بيانات!B2995,"")</f>
        <v/>
      </c>
      <c r="C2995" s="83" t="str">
        <f>IF(بيانات!B2995&lt;&gt;"",بيانات!C2995,"")</f>
        <v/>
      </c>
      <c r="D2995" s="84" t="str">
        <f>IF(بيانات!B2995&lt;&gt;"",بيانات!J2995,"")</f>
        <v/>
      </c>
      <c r="E2995" s="85"/>
      <c r="F2995" s="86" t="str">
        <f t="shared" si="46"/>
        <v/>
      </c>
      <c r="G2995" s="87"/>
      <c r="H2995" s="88" t="str">
        <f>IF(بيانات!B2995&lt;&gt;"",بيانات!K2995,"")</f>
        <v/>
      </c>
      <c r="I2995" s="88" t="str">
        <f>IF(بيانات!B2995&lt;&gt;"",بيانات!P2995,"")</f>
        <v/>
      </c>
    </row>
    <row r="2996" spans="1:9" ht="21.75" customHeight="1">
      <c r="A2996" s="89" t="str">
        <f>IF(بيانات!B2996&lt;&gt;"",بيانات!A2996,"")</f>
        <v/>
      </c>
      <c r="B2996" s="90" t="str">
        <f>IF(بيانات!B2996&lt;&gt;"",بيانات!B2996,"")</f>
        <v/>
      </c>
      <c r="C2996" s="90" t="str">
        <f>IF(بيانات!B2996&lt;&gt;"",بيانات!C2996,"")</f>
        <v/>
      </c>
      <c r="D2996" s="91" t="str">
        <f>IF(بيانات!B2996&lt;&gt;"",بيانات!J2996,"")</f>
        <v/>
      </c>
      <c r="E2996" s="92"/>
      <c r="F2996" s="93" t="str">
        <f t="shared" si="46"/>
        <v/>
      </c>
      <c r="G2996" s="94"/>
      <c r="H2996" s="95" t="str">
        <f>IF(بيانات!B2996&lt;&gt;"",بيانات!K2996,"")</f>
        <v/>
      </c>
      <c r="I2996" s="95" t="str">
        <f>IF(بيانات!B2996&lt;&gt;"",بيانات!P2996,"")</f>
        <v/>
      </c>
    </row>
    <row r="2997" spans="1:9" ht="21.75" customHeight="1">
      <c r="A2997" s="82" t="str">
        <f>IF(بيانات!B2997&lt;&gt;"",بيانات!A2997,"")</f>
        <v/>
      </c>
      <c r="B2997" s="83" t="str">
        <f>IF(بيانات!B2997&lt;&gt;"",بيانات!B2997,"")</f>
        <v/>
      </c>
      <c r="C2997" s="83" t="str">
        <f>IF(بيانات!B2997&lt;&gt;"",بيانات!C2997,"")</f>
        <v/>
      </c>
      <c r="D2997" s="84" t="str">
        <f>IF(بيانات!B2997&lt;&gt;"",بيانات!J2997,"")</f>
        <v/>
      </c>
      <c r="E2997" s="85"/>
      <c r="F2997" s="86" t="str">
        <f t="shared" si="46"/>
        <v/>
      </c>
      <c r="G2997" s="87"/>
      <c r="H2997" s="88" t="str">
        <f>IF(بيانات!B2997&lt;&gt;"",بيانات!K2997,"")</f>
        <v/>
      </c>
      <c r="I2997" s="88" t="str">
        <f>IF(بيانات!B2997&lt;&gt;"",بيانات!P2997,"")</f>
        <v/>
      </c>
    </row>
    <row r="2998" spans="1:9" ht="21.75" customHeight="1">
      <c r="A2998" s="89" t="str">
        <f>IF(بيانات!B2998&lt;&gt;"",بيانات!A2998,"")</f>
        <v/>
      </c>
      <c r="B2998" s="90" t="str">
        <f>IF(بيانات!B2998&lt;&gt;"",بيانات!B2998,"")</f>
        <v/>
      </c>
      <c r="C2998" s="90" t="str">
        <f>IF(بيانات!B2998&lt;&gt;"",بيانات!C2998,"")</f>
        <v/>
      </c>
      <c r="D2998" s="91" t="str">
        <f>IF(بيانات!B2998&lt;&gt;"",بيانات!J2998,"")</f>
        <v/>
      </c>
      <c r="E2998" s="92"/>
      <c r="F2998" s="93" t="str">
        <f t="shared" si="46"/>
        <v/>
      </c>
      <c r="G2998" s="94"/>
      <c r="H2998" s="95" t="str">
        <f>IF(بيانات!B2998&lt;&gt;"",بيانات!K2998,"")</f>
        <v/>
      </c>
      <c r="I2998" s="95" t="str">
        <f>IF(بيانات!B2998&lt;&gt;"",بيانات!P2998,"")</f>
        <v/>
      </c>
    </row>
    <row r="2999" spans="1:9" ht="21.75" customHeight="1">
      <c r="A2999" s="82" t="str">
        <f>IF(بيانات!B2999&lt;&gt;"",بيانات!A2999,"")</f>
        <v/>
      </c>
      <c r="B2999" s="83" t="str">
        <f>IF(بيانات!B2999&lt;&gt;"",بيانات!B2999,"")</f>
        <v/>
      </c>
      <c r="C2999" s="83" t="str">
        <f>IF(بيانات!B2999&lt;&gt;"",بيانات!C2999,"")</f>
        <v/>
      </c>
      <c r="D2999" s="84" t="str">
        <f>IF(بيانات!B2999&lt;&gt;"",بيانات!J2999,"")</f>
        <v/>
      </c>
      <c r="E2999" s="85"/>
      <c r="F2999" s="86" t="str">
        <f t="shared" si="46"/>
        <v/>
      </c>
      <c r="G2999" s="87"/>
      <c r="H2999" s="88" t="str">
        <f>IF(بيانات!B2999&lt;&gt;"",بيانات!K2999,"")</f>
        <v/>
      </c>
      <c r="I2999" s="88" t="str">
        <f>IF(بيانات!B2999&lt;&gt;"",بيانات!P2999,"")</f>
        <v/>
      </c>
    </row>
    <row r="3000" spans="1:9" ht="21.75" customHeight="1">
      <c r="A3000" s="89" t="str">
        <f>IF(بيانات!B3000&lt;&gt;"",بيانات!A3000,"")</f>
        <v/>
      </c>
      <c r="B3000" s="90" t="str">
        <f>IF(بيانات!B3000&lt;&gt;"",بيانات!B3000,"")</f>
        <v/>
      </c>
      <c r="C3000" s="90" t="str">
        <f>IF(بيانات!B3000&lt;&gt;"",بيانات!C3000,"")</f>
        <v/>
      </c>
      <c r="D3000" s="91" t="str">
        <f>IF(بيانات!B3000&lt;&gt;"",بيانات!J3000,"")</f>
        <v/>
      </c>
      <c r="E3000" s="92"/>
      <c r="F3000" s="93" t="str">
        <f t="shared" si="46"/>
        <v/>
      </c>
      <c r="G3000" s="94"/>
      <c r="H3000" s="95" t="str">
        <f>IF(بيانات!B3000&lt;&gt;"",بيانات!K3000,"")</f>
        <v/>
      </c>
      <c r="I3000" s="95" t="str">
        <f>IF(بيانات!B3000&lt;&gt;"",بيانات!P3000,"")</f>
        <v/>
      </c>
    </row>
    <row r="3001" spans="1:9" ht="21.75" customHeight="1">
      <c r="A3001" s="82" t="str">
        <f>IF(بيانات!B3001&lt;&gt;"",بيانات!A3001,"")</f>
        <v/>
      </c>
      <c r="B3001" s="83" t="str">
        <f>IF(بيانات!B3001&lt;&gt;"",بيانات!B3001,"")</f>
        <v/>
      </c>
      <c r="C3001" s="83" t="str">
        <f>IF(بيانات!B3001&lt;&gt;"",بيانات!C3001,"")</f>
        <v/>
      </c>
      <c r="D3001" s="84" t="str">
        <f>IF(بيانات!B3001&lt;&gt;"",بيانات!J3001,"")</f>
        <v/>
      </c>
      <c r="E3001" s="85"/>
      <c r="F3001" s="86" t="str">
        <f t="shared" si="46"/>
        <v/>
      </c>
      <c r="G3001" s="87"/>
      <c r="H3001" s="88" t="str">
        <f>IF(بيانات!B3001&lt;&gt;"",بيانات!K3001,"")</f>
        <v/>
      </c>
      <c r="I3001" s="88" t="str">
        <f>IF(بيانات!B3001&lt;&gt;"",بيانات!P3001,"")</f>
        <v/>
      </c>
    </row>
    <row r="3002" spans="1:9" ht="21.75" customHeight="1">
      <c r="A3002" s="89" t="str">
        <f>IF(بيانات!B3002&lt;&gt;"",بيانات!A3002,"")</f>
        <v/>
      </c>
      <c r="B3002" s="90" t="str">
        <f>IF(بيانات!B3002&lt;&gt;"",بيانات!B3002,"")</f>
        <v/>
      </c>
      <c r="C3002" s="90" t="str">
        <f>IF(بيانات!B3002&lt;&gt;"",بيانات!C3002,"")</f>
        <v/>
      </c>
      <c r="D3002" s="91" t="str">
        <f>IF(بيانات!B3002&lt;&gt;"",بيانات!J3002,"")</f>
        <v/>
      </c>
      <c r="E3002" s="92"/>
      <c r="F3002" s="93" t="str">
        <f t="shared" si="46"/>
        <v/>
      </c>
      <c r="G3002" s="94"/>
      <c r="H3002" s="95" t="str">
        <f>IF(بيانات!B3002&lt;&gt;"",بيانات!K3002,"")</f>
        <v/>
      </c>
      <c r="I3002" s="95" t="str">
        <f>IF(بيانات!B3002&lt;&gt;"",بيانات!P3002,"")</f>
        <v/>
      </c>
    </row>
    <row r="3003" spans="1:9" ht="21.75" customHeight="1">
      <c r="A3003" s="82" t="str">
        <f>IF(بيانات!B3003&lt;&gt;"",بيانات!A3003,"")</f>
        <v/>
      </c>
      <c r="B3003" s="83" t="str">
        <f>IF(بيانات!B3003&lt;&gt;"",بيانات!B3003,"")</f>
        <v/>
      </c>
      <c r="C3003" s="83" t="str">
        <f>IF(بيانات!B3003&lt;&gt;"",بيانات!C3003,"")</f>
        <v/>
      </c>
      <c r="D3003" s="84" t="str">
        <f>IF(بيانات!B3003&lt;&gt;"",بيانات!J3003,"")</f>
        <v/>
      </c>
      <c r="E3003" s="85"/>
      <c r="F3003" s="86" t="str">
        <f t="shared" si="46"/>
        <v/>
      </c>
      <c r="G3003" s="87"/>
      <c r="H3003" s="88" t="str">
        <f>IF(بيانات!B3003&lt;&gt;"",بيانات!K3003,"")</f>
        <v/>
      </c>
      <c r="I3003" s="88" t="str">
        <f>IF(بيانات!B3003&lt;&gt;"",بيانات!P3003,"")</f>
        <v/>
      </c>
    </row>
    <row r="3004" spans="1:9" ht="21.75" customHeight="1">
      <c r="A3004" s="89" t="str">
        <f>IF(بيانات!B3004&lt;&gt;"",بيانات!A3004,"")</f>
        <v/>
      </c>
      <c r="B3004" s="90" t="str">
        <f>IF(بيانات!B3004&lt;&gt;"",بيانات!B3004,"")</f>
        <v/>
      </c>
      <c r="C3004" s="90" t="str">
        <f>IF(بيانات!B3004&lt;&gt;"",بيانات!C3004,"")</f>
        <v/>
      </c>
      <c r="D3004" s="91" t="str">
        <f>IF(بيانات!B3004&lt;&gt;"",بيانات!J3004,"")</f>
        <v/>
      </c>
      <c r="E3004" s="92"/>
      <c r="F3004" s="93" t="str">
        <f t="shared" si="46"/>
        <v/>
      </c>
      <c r="G3004" s="94"/>
      <c r="H3004" s="95" t="str">
        <f>IF(بيانات!B3004&lt;&gt;"",بيانات!K3004,"")</f>
        <v/>
      </c>
      <c r="I3004" s="95" t="str">
        <f>IF(بيانات!B3004&lt;&gt;"",بيانات!P3004,"")</f>
        <v/>
      </c>
    </row>
    <row r="3005" spans="1:9" ht="21.75" customHeight="1">
      <c r="A3005" s="82" t="str">
        <f>IF(بيانات!B3005&lt;&gt;"",بيانات!A3005,"")</f>
        <v/>
      </c>
      <c r="B3005" s="83" t="str">
        <f>IF(بيانات!B3005&lt;&gt;"",بيانات!B3005,"")</f>
        <v/>
      </c>
      <c r="C3005" s="83" t="str">
        <f>IF(بيانات!B3005&lt;&gt;"",بيانات!C3005,"")</f>
        <v/>
      </c>
      <c r="D3005" s="84" t="str">
        <f>IF(بيانات!B3005&lt;&gt;"",بيانات!J3005,"")</f>
        <v/>
      </c>
      <c r="E3005" s="85"/>
      <c r="F3005" s="86" t="str">
        <f t="shared" si="46"/>
        <v/>
      </c>
      <c r="G3005" s="87"/>
      <c r="H3005" s="88" t="str">
        <f>IF(بيانات!B3005&lt;&gt;"",بيانات!K3005,"")</f>
        <v/>
      </c>
      <c r="I3005" s="88" t="str">
        <f>IF(بيانات!B3005&lt;&gt;"",بيانات!P3005,"")</f>
        <v/>
      </c>
    </row>
    <row r="3006" spans="1:9" ht="21.75" customHeight="1">
      <c r="A3006" s="89" t="str">
        <f>IF(بيانات!B3006&lt;&gt;"",بيانات!A3006,"")</f>
        <v/>
      </c>
      <c r="B3006" s="90" t="str">
        <f>IF(بيانات!B3006&lt;&gt;"",بيانات!B3006,"")</f>
        <v/>
      </c>
      <c r="C3006" s="90" t="str">
        <f>IF(بيانات!B3006&lt;&gt;"",بيانات!C3006,"")</f>
        <v/>
      </c>
      <c r="D3006" s="91" t="str">
        <f>IF(بيانات!B3006&lt;&gt;"",بيانات!J3006,"")</f>
        <v/>
      </c>
      <c r="E3006" s="92"/>
      <c r="F3006" s="93" t="str">
        <f t="shared" si="46"/>
        <v/>
      </c>
      <c r="G3006" s="94"/>
      <c r="H3006" s="95" t="str">
        <f>IF(بيانات!B3006&lt;&gt;"",بيانات!K3006,"")</f>
        <v/>
      </c>
      <c r="I3006" s="95" t="str">
        <f>IF(بيانات!B3006&lt;&gt;"",بيانات!P3006,"")</f>
        <v/>
      </c>
    </row>
    <row r="3007" spans="1:9" ht="21.75" customHeight="1">
      <c r="A3007" s="82" t="str">
        <f>IF(بيانات!B3007&lt;&gt;"",بيانات!A3007,"")</f>
        <v/>
      </c>
      <c r="B3007" s="83" t="str">
        <f>IF(بيانات!B3007&lt;&gt;"",بيانات!B3007,"")</f>
        <v/>
      </c>
      <c r="C3007" s="83" t="str">
        <f>IF(بيانات!B3007&lt;&gt;"",بيانات!C3007,"")</f>
        <v/>
      </c>
      <c r="D3007" s="84" t="str">
        <f>IF(بيانات!B3007&lt;&gt;"",بيانات!J3007,"")</f>
        <v/>
      </c>
      <c r="E3007" s="85"/>
      <c r="F3007" s="86" t="str">
        <f t="shared" si="46"/>
        <v/>
      </c>
      <c r="G3007" s="87"/>
      <c r="H3007" s="88" t="str">
        <f>IF(بيانات!B3007&lt;&gt;"",بيانات!K3007,"")</f>
        <v/>
      </c>
      <c r="I3007" s="88" t="str">
        <f>IF(بيانات!B3007&lt;&gt;"",بيانات!P3007,"")</f>
        <v/>
      </c>
    </row>
    <row r="3008" spans="1:9" ht="21.75" customHeight="1">
      <c r="A3008" s="89" t="str">
        <f>IF(بيانات!B3008&lt;&gt;"",بيانات!A3008,"")</f>
        <v/>
      </c>
      <c r="B3008" s="90" t="str">
        <f>IF(بيانات!B3008&lt;&gt;"",بيانات!B3008,"")</f>
        <v/>
      </c>
      <c r="C3008" s="90" t="str">
        <f>IF(بيانات!B3008&lt;&gt;"",بيانات!C3008,"")</f>
        <v/>
      </c>
      <c r="D3008" s="91" t="str">
        <f>IF(بيانات!B3008&lt;&gt;"",بيانات!J3008,"")</f>
        <v/>
      </c>
      <c r="E3008" s="92"/>
      <c r="F3008" s="93" t="str">
        <f t="shared" si="46"/>
        <v/>
      </c>
      <c r="G3008" s="94"/>
      <c r="H3008" s="95" t="str">
        <f>IF(بيانات!B3008&lt;&gt;"",بيانات!K3008,"")</f>
        <v/>
      </c>
      <c r="I3008" s="95" t="str">
        <f>IF(بيانات!B3008&lt;&gt;"",بيانات!P3008,"")</f>
        <v/>
      </c>
    </row>
    <row r="3009" spans="1:9" ht="21.75" customHeight="1">
      <c r="A3009" s="82" t="str">
        <f>IF(بيانات!B3009&lt;&gt;"",بيانات!A3009,"")</f>
        <v/>
      </c>
      <c r="B3009" s="83" t="str">
        <f>IF(بيانات!B3009&lt;&gt;"",بيانات!B3009,"")</f>
        <v/>
      </c>
      <c r="C3009" s="83" t="str">
        <f>IF(بيانات!B3009&lt;&gt;"",بيانات!C3009,"")</f>
        <v/>
      </c>
      <c r="D3009" s="84" t="str">
        <f>IF(بيانات!B3009&lt;&gt;"",بيانات!J3009,"")</f>
        <v/>
      </c>
      <c r="E3009" s="85"/>
      <c r="F3009" s="86" t="str">
        <f t="shared" si="46"/>
        <v/>
      </c>
      <c r="G3009" s="87"/>
      <c r="H3009" s="88" t="str">
        <f>IF(بيانات!B3009&lt;&gt;"",بيانات!K3009,"")</f>
        <v/>
      </c>
      <c r="I3009" s="88" t="str">
        <f>IF(بيانات!B3009&lt;&gt;"",بيانات!P3009,"")</f>
        <v/>
      </c>
    </row>
    <row r="3010" spans="1:9" ht="21.75" customHeight="1">
      <c r="A3010" s="89" t="str">
        <f>IF(بيانات!B3010&lt;&gt;"",بيانات!A3010,"")</f>
        <v/>
      </c>
      <c r="B3010" s="90" t="str">
        <f>IF(بيانات!B3010&lt;&gt;"",بيانات!B3010,"")</f>
        <v/>
      </c>
      <c r="C3010" s="90" t="str">
        <f>IF(بيانات!B3010&lt;&gt;"",بيانات!C3010,"")</f>
        <v/>
      </c>
      <c r="D3010" s="91" t="str">
        <f>IF(بيانات!B3010&lt;&gt;"",بيانات!J3010,"")</f>
        <v/>
      </c>
      <c r="E3010" s="92"/>
      <c r="F3010" s="93" t="str">
        <f t="shared" si="46"/>
        <v/>
      </c>
      <c r="G3010" s="94"/>
      <c r="H3010" s="95" t="str">
        <f>IF(بيانات!B3010&lt;&gt;"",بيانات!K3010,"")</f>
        <v/>
      </c>
      <c r="I3010" s="95" t="str">
        <f>IF(بيانات!B3010&lt;&gt;"",بيانات!P3010,"")</f>
        <v/>
      </c>
    </row>
    <row r="3011" spans="1:9" ht="21.75" customHeight="1">
      <c r="A3011" s="82" t="str">
        <f>IF(بيانات!B3011&lt;&gt;"",بيانات!A3011,"")</f>
        <v/>
      </c>
      <c r="B3011" s="83" t="str">
        <f>IF(بيانات!B3011&lt;&gt;"",بيانات!B3011,"")</f>
        <v/>
      </c>
      <c r="C3011" s="83" t="str">
        <f>IF(بيانات!B3011&lt;&gt;"",بيانات!C3011,"")</f>
        <v/>
      </c>
      <c r="D3011" s="84" t="str">
        <f>IF(بيانات!B3011&lt;&gt;"",بيانات!J3011,"")</f>
        <v/>
      </c>
      <c r="E3011" s="85"/>
      <c r="F3011" s="86" t="str">
        <f t="shared" ref="F3011:F3074" si="47">IF(E3011="","",E3011+30)</f>
        <v/>
      </c>
      <c r="G3011" s="87"/>
      <c r="H3011" s="88" t="str">
        <f>IF(بيانات!B3011&lt;&gt;"",بيانات!K3011,"")</f>
        <v/>
      </c>
      <c r="I3011" s="88" t="str">
        <f>IF(بيانات!B3011&lt;&gt;"",بيانات!P3011,"")</f>
        <v/>
      </c>
    </row>
    <row r="3012" spans="1:9" ht="21.75" customHeight="1">
      <c r="A3012" s="89" t="str">
        <f>IF(بيانات!B3012&lt;&gt;"",بيانات!A3012,"")</f>
        <v/>
      </c>
      <c r="B3012" s="90" t="str">
        <f>IF(بيانات!B3012&lt;&gt;"",بيانات!B3012,"")</f>
        <v/>
      </c>
      <c r="C3012" s="90" t="str">
        <f>IF(بيانات!B3012&lt;&gt;"",بيانات!C3012,"")</f>
        <v/>
      </c>
      <c r="D3012" s="91" t="str">
        <f>IF(بيانات!B3012&lt;&gt;"",بيانات!J3012,"")</f>
        <v/>
      </c>
      <c r="E3012" s="92"/>
      <c r="F3012" s="93" t="str">
        <f t="shared" si="47"/>
        <v/>
      </c>
      <c r="G3012" s="94"/>
      <c r="H3012" s="95" t="str">
        <f>IF(بيانات!B3012&lt;&gt;"",بيانات!K3012,"")</f>
        <v/>
      </c>
      <c r="I3012" s="95" t="str">
        <f>IF(بيانات!B3012&lt;&gt;"",بيانات!P3012,"")</f>
        <v/>
      </c>
    </row>
    <row r="3013" spans="1:9" ht="21.75" customHeight="1">
      <c r="A3013" s="82" t="str">
        <f>IF(بيانات!B3013&lt;&gt;"",بيانات!A3013,"")</f>
        <v/>
      </c>
      <c r="B3013" s="83" t="str">
        <f>IF(بيانات!B3013&lt;&gt;"",بيانات!B3013,"")</f>
        <v/>
      </c>
      <c r="C3013" s="83" t="str">
        <f>IF(بيانات!B3013&lt;&gt;"",بيانات!C3013,"")</f>
        <v/>
      </c>
      <c r="D3013" s="84" t="str">
        <f>IF(بيانات!B3013&lt;&gt;"",بيانات!J3013,"")</f>
        <v/>
      </c>
      <c r="E3013" s="85"/>
      <c r="F3013" s="86" t="str">
        <f t="shared" si="47"/>
        <v/>
      </c>
      <c r="G3013" s="87"/>
      <c r="H3013" s="88" t="str">
        <f>IF(بيانات!B3013&lt;&gt;"",بيانات!K3013,"")</f>
        <v/>
      </c>
      <c r="I3013" s="88" t="str">
        <f>IF(بيانات!B3013&lt;&gt;"",بيانات!P3013,"")</f>
        <v/>
      </c>
    </row>
    <row r="3014" spans="1:9" ht="21.75" customHeight="1">
      <c r="A3014" s="89" t="str">
        <f>IF(بيانات!B3014&lt;&gt;"",بيانات!A3014,"")</f>
        <v/>
      </c>
      <c r="B3014" s="90" t="str">
        <f>IF(بيانات!B3014&lt;&gt;"",بيانات!B3014,"")</f>
        <v/>
      </c>
      <c r="C3014" s="90" t="str">
        <f>IF(بيانات!B3014&lt;&gt;"",بيانات!C3014,"")</f>
        <v/>
      </c>
      <c r="D3014" s="91" t="str">
        <f>IF(بيانات!B3014&lt;&gt;"",بيانات!J3014,"")</f>
        <v/>
      </c>
      <c r="E3014" s="92"/>
      <c r="F3014" s="93" t="str">
        <f t="shared" si="47"/>
        <v/>
      </c>
      <c r="G3014" s="94"/>
      <c r="H3014" s="95" t="str">
        <f>IF(بيانات!B3014&lt;&gt;"",بيانات!K3014,"")</f>
        <v/>
      </c>
      <c r="I3014" s="95" t="str">
        <f>IF(بيانات!B3014&lt;&gt;"",بيانات!P3014,"")</f>
        <v/>
      </c>
    </row>
    <row r="3015" spans="1:9" ht="21.75" customHeight="1">
      <c r="A3015" s="82" t="str">
        <f>IF(بيانات!B3015&lt;&gt;"",بيانات!A3015,"")</f>
        <v/>
      </c>
      <c r="B3015" s="83" t="str">
        <f>IF(بيانات!B3015&lt;&gt;"",بيانات!B3015,"")</f>
        <v/>
      </c>
      <c r="C3015" s="83" t="str">
        <f>IF(بيانات!B3015&lt;&gt;"",بيانات!C3015,"")</f>
        <v/>
      </c>
      <c r="D3015" s="84" t="str">
        <f>IF(بيانات!B3015&lt;&gt;"",بيانات!J3015,"")</f>
        <v/>
      </c>
      <c r="E3015" s="85"/>
      <c r="F3015" s="86" t="str">
        <f t="shared" si="47"/>
        <v/>
      </c>
      <c r="G3015" s="87"/>
      <c r="H3015" s="88" t="str">
        <f>IF(بيانات!B3015&lt;&gt;"",بيانات!K3015,"")</f>
        <v/>
      </c>
      <c r="I3015" s="88" t="str">
        <f>IF(بيانات!B3015&lt;&gt;"",بيانات!P3015,"")</f>
        <v/>
      </c>
    </row>
    <row r="3016" spans="1:9" ht="21.75" customHeight="1">
      <c r="A3016" s="89" t="str">
        <f>IF(بيانات!B3016&lt;&gt;"",بيانات!A3016,"")</f>
        <v/>
      </c>
      <c r="B3016" s="90" t="str">
        <f>IF(بيانات!B3016&lt;&gt;"",بيانات!B3016,"")</f>
        <v/>
      </c>
      <c r="C3016" s="90" t="str">
        <f>IF(بيانات!B3016&lt;&gt;"",بيانات!C3016,"")</f>
        <v/>
      </c>
      <c r="D3016" s="91" t="str">
        <f>IF(بيانات!B3016&lt;&gt;"",بيانات!J3016,"")</f>
        <v/>
      </c>
      <c r="E3016" s="92"/>
      <c r="F3016" s="93" t="str">
        <f t="shared" si="47"/>
        <v/>
      </c>
      <c r="G3016" s="94"/>
      <c r="H3016" s="95" t="str">
        <f>IF(بيانات!B3016&lt;&gt;"",بيانات!K3016,"")</f>
        <v/>
      </c>
      <c r="I3016" s="95" t="str">
        <f>IF(بيانات!B3016&lt;&gt;"",بيانات!P3016,"")</f>
        <v/>
      </c>
    </row>
    <row r="3017" spans="1:9" ht="21.75" customHeight="1">
      <c r="A3017" s="82" t="str">
        <f>IF(بيانات!B3017&lt;&gt;"",بيانات!A3017,"")</f>
        <v/>
      </c>
      <c r="B3017" s="83" t="str">
        <f>IF(بيانات!B3017&lt;&gt;"",بيانات!B3017,"")</f>
        <v/>
      </c>
      <c r="C3017" s="83" t="str">
        <f>IF(بيانات!B3017&lt;&gt;"",بيانات!C3017,"")</f>
        <v/>
      </c>
      <c r="D3017" s="84" t="str">
        <f>IF(بيانات!B3017&lt;&gt;"",بيانات!J3017,"")</f>
        <v/>
      </c>
      <c r="E3017" s="85"/>
      <c r="F3017" s="86" t="str">
        <f t="shared" si="47"/>
        <v/>
      </c>
      <c r="G3017" s="87"/>
      <c r="H3017" s="88" t="str">
        <f>IF(بيانات!B3017&lt;&gt;"",بيانات!K3017,"")</f>
        <v/>
      </c>
      <c r="I3017" s="88" t="str">
        <f>IF(بيانات!B3017&lt;&gt;"",بيانات!P3017,"")</f>
        <v/>
      </c>
    </row>
    <row r="3018" spans="1:9" ht="21.75" customHeight="1">
      <c r="A3018" s="89" t="str">
        <f>IF(بيانات!B3018&lt;&gt;"",بيانات!A3018,"")</f>
        <v/>
      </c>
      <c r="B3018" s="90" t="str">
        <f>IF(بيانات!B3018&lt;&gt;"",بيانات!B3018,"")</f>
        <v/>
      </c>
      <c r="C3018" s="90" t="str">
        <f>IF(بيانات!B3018&lt;&gt;"",بيانات!C3018,"")</f>
        <v/>
      </c>
      <c r="D3018" s="91" t="str">
        <f>IF(بيانات!B3018&lt;&gt;"",بيانات!J3018,"")</f>
        <v/>
      </c>
      <c r="E3018" s="92"/>
      <c r="F3018" s="93" t="str">
        <f t="shared" si="47"/>
        <v/>
      </c>
      <c r="G3018" s="94"/>
      <c r="H3018" s="95" t="str">
        <f>IF(بيانات!B3018&lt;&gt;"",بيانات!K3018,"")</f>
        <v/>
      </c>
      <c r="I3018" s="95" t="str">
        <f>IF(بيانات!B3018&lt;&gt;"",بيانات!P3018,"")</f>
        <v/>
      </c>
    </row>
    <row r="3019" spans="1:9" ht="21.75" customHeight="1">
      <c r="A3019" s="82" t="str">
        <f>IF(بيانات!B3019&lt;&gt;"",بيانات!A3019,"")</f>
        <v/>
      </c>
      <c r="B3019" s="83" t="str">
        <f>IF(بيانات!B3019&lt;&gt;"",بيانات!B3019,"")</f>
        <v/>
      </c>
      <c r="C3019" s="83" t="str">
        <f>IF(بيانات!B3019&lt;&gt;"",بيانات!C3019,"")</f>
        <v/>
      </c>
      <c r="D3019" s="84" t="str">
        <f>IF(بيانات!B3019&lt;&gt;"",بيانات!J3019,"")</f>
        <v/>
      </c>
      <c r="E3019" s="85"/>
      <c r="F3019" s="86" t="str">
        <f t="shared" si="47"/>
        <v/>
      </c>
      <c r="G3019" s="87"/>
      <c r="H3019" s="88" t="str">
        <f>IF(بيانات!B3019&lt;&gt;"",بيانات!K3019,"")</f>
        <v/>
      </c>
      <c r="I3019" s="88" t="str">
        <f>IF(بيانات!B3019&lt;&gt;"",بيانات!P3019,"")</f>
        <v/>
      </c>
    </row>
    <row r="3020" spans="1:9" ht="21.75" customHeight="1">
      <c r="A3020" s="89" t="str">
        <f>IF(بيانات!B3020&lt;&gt;"",بيانات!A3020,"")</f>
        <v/>
      </c>
      <c r="B3020" s="90" t="str">
        <f>IF(بيانات!B3020&lt;&gt;"",بيانات!B3020,"")</f>
        <v/>
      </c>
      <c r="C3020" s="90" t="str">
        <f>IF(بيانات!B3020&lt;&gt;"",بيانات!C3020,"")</f>
        <v/>
      </c>
      <c r="D3020" s="91" t="str">
        <f>IF(بيانات!B3020&lt;&gt;"",بيانات!J3020,"")</f>
        <v/>
      </c>
      <c r="E3020" s="92"/>
      <c r="F3020" s="93" t="str">
        <f t="shared" si="47"/>
        <v/>
      </c>
      <c r="G3020" s="94"/>
      <c r="H3020" s="95" t="str">
        <f>IF(بيانات!B3020&lt;&gt;"",بيانات!K3020,"")</f>
        <v/>
      </c>
      <c r="I3020" s="95" t="str">
        <f>IF(بيانات!B3020&lt;&gt;"",بيانات!P3020,"")</f>
        <v/>
      </c>
    </row>
    <row r="3021" spans="1:9" ht="21.75" customHeight="1">
      <c r="A3021" s="82" t="str">
        <f>IF(بيانات!B3021&lt;&gt;"",بيانات!A3021,"")</f>
        <v/>
      </c>
      <c r="B3021" s="83" t="str">
        <f>IF(بيانات!B3021&lt;&gt;"",بيانات!B3021,"")</f>
        <v/>
      </c>
      <c r="C3021" s="83" t="str">
        <f>IF(بيانات!B3021&lt;&gt;"",بيانات!C3021,"")</f>
        <v/>
      </c>
      <c r="D3021" s="84" t="str">
        <f>IF(بيانات!B3021&lt;&gt;"",بيانات!J3021,"")</f>
        <v/>
      </c>
      <c r="E3021" s="85"/>
      <c r="F3021" s="86" t="str">
        <f t="shared" si="47"/>
        <v/>
      </c>
      <c r="G3021" s="87"/>
      <c r="H3021" s="88" t="str">
        <f>IF(بيانات!B3021&lt;&gt;"",بيانات!K3021,"")</f>
        <v/>
      </c>
      <c r="I3021" s="88" t="str">
        <f>IF(بيانات!B3021&lt;&gt;"",بيانات!P3021,"")</f>
        <v/>
      </c>
    </row>
    <row r="3022" spans="1:9" ht="21.75" customHeight="1">
      <c r="A3022" s="89" t="str">
        <f>IF(بيانات!B3022&lt;&gt;"",بيانات!A3022,"")</f>
        <v/>
      </c>
      <c r="B3022" s="90" t="str">
        <f>IF(بيانات!B3022&lt;&gt;"",بيانات!B3022,"")</f>
        <v/>
      </c>
      <c r="C3022" s="90" t="str">
        <f>IF(بيانات!B3022&lt;&gt;"",بيانات!C3022,"")</f>
        <v/>
      </c>
      <c r="D3022" s="91" t="str">
        <f>IF(بيانات!B3022&lt;&gt;"",بيانات!J3022,"")</f>
        <v/>
      </c>
      <c r="E3022" s="92"/>
      <c r="F3022" s="93" t="str">
        <f t="shared" si="47"/>
        <v/>
      </c>
      <c r="G3022" s="94"/>
      <c r="H3022" s="95" t="str">
        <f>IF(بيانات!B3022&lt;&gt;"",بيانات!K3022,"")</f>
        <v/>
      </c>
      <c r="I3022" s="95" t="str">
        <f>IF(بيانات!B3022&lt;&gt;"",بيانات!P3022,"")</f>
        <v/>
      </c>
    </row>
    <row r="3023" spans="1:9" ht="21.75" customHeight="1">
      <c r="A3023" s="82" t="str">
        <f>IF(بيانات!B3023&lt;&gt;"",بيانات!A3023,"")</f>
        <v/>
      </c>
      <c r="B3023" s="83" t="str">
        <f>IF(بيانات!B3023&lt;&gt;"",بيانات!B3023,"")</f>
        <v/>
      </c>
      <c r="C3023" s="83" t="str">
        <f>IF(بيانات!B3023&lt;&gt;"",بيانات!C3023,"")</f>
        <v/>
      </c>
      <c r="D3023" s="84" t="str">
        <f>IF(بيانات!B3023&lt;&gt;"",بيانات!J3023,"")</f>
        <v/>
      </c>
      <c r="E3023" s="85"/>
      <c r="F3023" s="86" t="str">
        <f t="shared" si="47"/>
        <v/>
      </c>
      <c r="G3023" s="87"/>
      <c r="H3023" s="88" t="str">
        <f>IF(بيانات!B3023&lt;&gt;"",بيانات!K3023,"")</f>
        <v/>
      </c>
      <c r="I3023" s="88" t="str">
        <f>IF(بيانات!B3023&lt;&gt;"",بيانات!P3023,"")</f>
        <v/>
      </c>
    </row>
    <row r="3024" spans="1:9" ht="21.75" customHeight="1">
      <c r="A3024" s="89" t="str">
        <f>IF(بيانات!B3024&lt;&gt;"",بيانات!A3024,"")</f>
        <v/>
      </c>
      <c r="B3024" s="90" t="str">
        <f>IF(بيانات!B3024&lt;&gt;"",بيانات!B3024,"")</f>
        <v/>
      </c>
      <c r="C3024" s="90" t="str">
        <f>IF(بيانات!B3024&lt;&gt;"",بيانات!C3024,"")</f>
        <v/>
      </c>
      <c r="D3024" s="91" t="str">
        <f>IF(بيانات!B3024&lt;&gt;"",بيانات!J3024,"")</f>
        <v/>
      </c>
      <c r="E3024" s="92"/>
      <c r="F3024" s="93" t="str">
        <f t="shared" si="47"/>
        <v/>
      </c>
      <c r="G3024" s="94"/>
      <c r="H3024" s="95" t="str">
        <f>IF(بيانات!B3024&lt;&gt;"",بيانات!K3024,"")</f>
        <v/>
      </c>
      <c r="I3024" s="95" t="str">
        <f>IF(بيانات!B3024&lt;&gt;"",بيانات!P3024,"")</f>
        <v/>
      </c>
    </row>
    <row r="3025" spans="1:9" ht="21.75" customHeight="1">
      <c r="A3025" s="82" t="str">
        <f>IF(بيانات!B3025&lt;&gt;"",بيانات!A3025,"")</f>
        <v/>
      </c>
      <c r="B3025" s="83" t="str">
        <f>IF(بيانات!B3025&lt;&gt;"",بيانات!B3025,"")</f>
        <v/>
      </c>
      <c r="C3025" s="83" t="str">
        <f>IF(بيانات!B3025&lt;&gt;"",بيانات!C3025,"")</f>
        <v/>
      </c>
      <c r="D3025" s="84" t="str">
        <f>IF(بيانات!B3025&lt;&gt;"",بيانات!J3025,"")</f>
        <v/>
      </c>
      <c r="E3025" s="85"/>
      <c r="F3025" s="86" t="str">
        <f t="shared" si="47"/>
        <v/>
      </c>
      <c r="G3025" s="87"/>
      <c r="H3025" s="88" t="str">
        <f>IF(بيانات!B3025&lt;&gt;"",بيانات!K3025,"")</f>
        <v/>
      </c>
      <c r="I3025" s="88" t="str">
        <f>IF(بيانات!B3025&lt;&gt;"",بيانات!P3025,"")</f>
        <v/>
      </c>
    </row>
    <row r="3026" spans="1:9" ht="21.75" customHeight="1">
      <c r="A3026" s="89" t="str">
        <f>IF(بيانات!B3026&lt;&gt;"",بيانات!A3026,"")</f>
        <v/>
      </c>
      <c r="B3026" s="90" t="str">
        <f>IF(بيانات!B3026&lt;&gt;"",بيانات!B3026,"")</f>
        <v/>
      </c>
      <c r="C3026" s="90" t="str">
        <f>IF(بيانات!B3026&lt;&gt;"",بيانات!C3026,"")</f>
        <v/>
      </c>
      <c r="D3026" s="91" t="str">
        <f>IF(بيانات!B3026&lt;&gt;"",بيانات!J3026,"")</f>
        <v/>
      </c>
      <c r="E3026" s="92"/>
      <c r="F3026" s="93" t="str">
        <f t="shared" si="47"/>
        <v/>
      </c>
      <c r="G3026" s="94"/>
      <c r="H3026" s="95" t="str">
        <f>IF(بيانات!B3026&lt;&gt;"",بيانات!K3026,"")</f>
        <v/>
      </c>
      <c r="I3026" s="95" t="str">
        <f>IF(بيانات!B3026&lt;&gt;"",بيانات!P3026,"")</f>
        <v/>
      </c>
    </row>
    <row r="3027" spans="1:9" ht="21.75" customHeight="1">
      <c r="A3027" s="82" t="str">
        <f>IF(بيانات!B3027&lt;&gt;"",بيانات!A3027,"")</f>
        <v/>
      </c>
      <c r="B3027" s="83" t="str">
        <f>IF(بيانات!B3027&lt;&gt;"",بيانات!B3027,"")</f>
        <v/>
      </c>
      <c r="C3027" s="83" t="str">
        <f>IF(بيانات!B3027&lt;&gt;"",بيانات!C3027,"")</f>
        <v/>
      </c>
      <c r="D3027" s="84" t="str">
        <f>IF(بيانات!B3027&lt;&gt;"",بيانات!J3027,"")</f>
        <v/>
      </c>
      <c r="E3027" s="85"/>
      <c r="F3027" s="86" t="str">
        <f t="shared" si="47"/>
        <v/>
      </c>
      <c r="G3027" s="87"/>
      <c r="H3027" s="88" t="str">
        <f>IF(بيانات!B3027&lt;&gt;"",بيانات!K3027,"")</f>
        <v/>
      </c>
      <c r="I3027" s="88" t="str">
        <f>IF(بيانات!B3027&lt;&gt;"",بيانات!P3027,"")</f>
        <v/>
      </c>
    </row>
    <row r="3028" spans="1:9" ht="21.75" customHeight="1">
      <c r="A3028" s="89" t="str">
        <f>IF(بيانات!B3028&lt;&gt;"",بيانات!A3028,"")</f>
        <v/>
      </c>
      <c r="B3028" s="90" t="str">
        <f>IF(بيانات!B3028&lt;&gt;"",بيانات!B3028,"")</f>
        <v/>
      </c>
      <c r="C3028" s="90" t="str">
        <f>IF(بيانات!B3028&lt;&gt;"",بيانات!C3028,"")</f>
        <v/>
      </c>
      <c r="D3028" s="91" t="str">
        <f>IF(بيانات!B3028&lt;&gt;"",بيانات!J3028,"")</f>
        <v/>
      </c>
      <c r="E3028" s="92"/>
      <c r="F3028" s="93" t="str">
        <f t="shared" si="47"/>
        <v/>
      </c>
      <c r="G3028" s="94"/>
      <c r="H3028" s="95" t="str">
        <f>IF(بيانات!B3028&lt;&gt;"",بيانات!K3028,"")</f>
        <v/>
      </c>
      <c r="I3028" s="95" t="str">
        <f>IF(بيانات!B3028&lt;&gt;"",بيانات!P3028,"")</f>
        <v/>
      </c>
    </row>
    <row r="3029" spans="1:9" ht="21.75" customHeight="1">
      <c r="A3029" s="82" t="str">
        <f>IF(بيانات!B3029&lt;&gt;"",بيانات!A3029,"")</f>
        <v/>
      </c>
      <c r="B3029" s="83" t="str">
        <f>IF(بيانات!B3029&lt;&gt;"",بيانات!B3029,"")</f>
        <v/>
      </c>
      <c r="C3029" s="83" t="str">
        <f>IF(بيانات!B3029&lt;&gt;"",بيانات!C3029,"")</f>
        <v/>
      </c>
      <c r="D3029" s="84" t="str">
        <f>IF(بيانات!B3029&lt;&gt;"",بيانات!J3029,"")</f>
        <v/>
      </c>
      <c r="E3029" s="85"/>
      <c r="F3029" s="86" t="str">
        <f t="shared" si="47"/>
        <v/>
      </c>
      <c r="G3029" s="87"/>
      <c r="H3029" s="88" t="str">
        <f>IF(بيانات!B3029&lt;&gt;"",بيانات!K3029,"")</f>
        <v/>
      </c>
      <c r="I3029" s="88" t="str">
        <f>IF(بيانات!B3029&lt;&gt;"",بيانات!P3029,"")</f>
        <v/>
      </c>
    </row>
    <row r="3030" spans="1:9" ht="21.75" customHeight="1">
      <c r="A3030" s="89" t="str">
        <f>IF(بيانات!B3030&lt;&gt;"",بيانات!A3030,"")</f>
        <v/>
      </c>
      <c r="B3030" s="90" t="str">
        <f>IF(بيانات!B3030&lt;&gt;"",بيانات!B3030,"")</f>
        <v/>
      </c>
      <c r="C3030" s="90" t="str">
        <f>IF(بيانات!B3030&lt;&gt;"",بيانات!C3030,"")</f>
        <v/>
      </c>
      <c r="D3030" s="91" t="str">
        <f>IF(بيانات!B3030&lt;&gt;"",بيانات!J3030,"")</f>
        <v/>
      </c>
      <c r="E3030" s="92"/>
      <c r="F3030" s="93" t="str">
        <f t="shared" si="47"/>
        <v/>
      </c>
      <c r="G3030" s="94"/>
      <c r="H3030" s="95" t="str">
        <f>IF(بيانات!B3030&lt;&gt;"",بيانات!K3030,"")</f>
        <v/>
      </c>
      <c r="I3030" s="95" t="str">
        <f>IF(بيانات!B3030&lt;&gt;"",بيانات!P3030,"")</f>
        <v/>
      </c>
    </row>
    <row r="3031" spans="1:9" ht="21.75" customHeight="1">
      <c r="A3031" s="82" t="str">
        <f>IF(بيانات!B3031&lt;&gt;"",بيانات!A3031,"")</f>
        <v/>
      </c>
      <c r="B3031" s="83" t="str">
        <f>IF(بيانات!B3031&lt;&gt;"",بيانات!B3031,"")</f>
        <v/>
      </c>
      <c r="C3031" s="83" t="str">
        <f>IF(بيانات!B3031&lt;&gt;"",بيانات!C3031,"")</f>
        <v/>
      </c>
      <c r="D3031" s="84" t="str">
        <f>IF(بيانات!B3031&lt;&gt;"",بيانات!J3031,"")</f>
        <v/>
      </c>
      <c r="E3031" s="85"/>
      <c r="F3031" s="86" t="str">
        <f t="shared" si="47"/>
        <v/>
      </c>
      <c r="G3031" s="87"/>
      <c r="H3031" s="88" t="str">
        <f>IF(بيانات!B3031&lt;&gt;"",بيانات!K3031,"")</f>
        <v/>
      </c>
      <c r="I3031" s="88" t="str">
        <f>IF(بيانات!B3031&lt;&gt;"",بيانات!P3031,"")</f>
        <v/>
      </c>
    </row>
    <row r="3032" spans="1:9" ht="21.75" customHeight="1">
      <c r="A3032" s="89" t="str">
        <f>IF(بيانات!B3032&lt;&gt;"",بيانات!A3032,"")</f>
        <v/>
      </c>
      <c r="B3032" s="90" t="str">
        <f>IF(بيانات!B3032&lt;&gt;"",بيانات!B3032,"")</f>
        <v/>
      </c>
      <c r="C3032" s="90" t="str">
        <f>IF(بيانات!B3032&lt;&gt;"",بيانات!C3032,"")</f>
        <v/>
      </c>
      <c r="D3032" s="91" t="str">
        <f>IF(بيانات!B3032&lt;&gt;"",بيانات!J3032,"")</f>
        <v/>
      </c>
      <c r="E3032" s="92"/>
      <c r="F3032" s="93" t="str">
        <f t="shared" si="47"/>
        <v/>
      </c>
      <c r="G3032" s="94"/>
      <c r="H3032" s="95" t="str">
        <f>IF(بيانات!B3032&lt;&gt;"",بيانات!K3032,"")</f>
        <v/>
      </c>
      <c r="I3032" s="95" t="str">
        <f>IF(بيانات!B3032&lt;&gt;"",بيانات!P3032,"")</f>
        <v/>
      </c>
    </row>
    <row r="3033" spans="1:9" ht="21.75" customHeight="1">
      <c r="A3033" s="82" t="str">
        <f>IF(بيانات!B3033&lt;&gt;"",بيانات!A3033,"")</f>
        <v/>
      </c>
      <c r="B3033" s="83" t="str">
        <f>IF(بيانات!B3033&lt;&gt;"",بيانات!B3033,"")</f>
        <v/>
      </c>
      <c r="C3033" s="83" t="str">
        <f>IF(بيانات!B3033&lt;&gt;"",بيانات!C3033,"")</f>
        <v/>
      </c>
      <c r="D3033" s="84" t="str">
        <f>IF(بيانات!B3033&lt;&gt;"",بيانات!J3033,"")</f>
        <v/>
      </c>
      <c r="E3033" s="85"/>
      <c r="F3033" s="86" t="str">
        <f t="shared" si="47"/>
        <v/>
      </c>
      <c r="G3033" s="87"/>
      <c r="H3033" s="88" t="str">
        <f>IF(بيانات!B3033&lt;&gt;"",بيانات!K3033,"")</f>
        <v/>
      </c>
      <c r="I3033" s="88" t="str">
        <f>IF(بيانات!B3033&lt;&gt;"",بيانات!P3033,"")</f>
        <v/>
      </c>
    </row>
    <row r="3034" spans="1:9" ht="21.75" customHeight="1">
      <c r="A3034" s="89" t="str">
        <f>IF(بيانات!B3034&lt;&gt;"",بيانات!A3034,"")</f>
        <v/>
      </c>
      <c r="B3034" s="90" t="str">
        <f>IF(بيانات!B3034&lt;&gt;"",بيانات!B3034,"")</f>
        <v/>
      </c>
      <c r="C3034" s="90" t="str">
        <f>IF(بيانات!B3034&lt;&gt;"",بيانات!C3034,"")</f>
        <v/>
      </c>
      <c r="D3034" s="91" t="str">
        <f>IF(بيانات!B3034&lt;&gt;"",بيانات!J3034,"")</f>
        <v/>
      </c>
      <c r="E3034" s="92"/>
      <c r="F3034" s="93" t="str">
        <f t="shared" si="47"/>
        <v/>
      </c>
      <c r="G3034" s="94"/>
      <c r="H3034" s="95" t="str">
        <f>IF(بيانات!B3034&lt;&gt;"",بيانات!K3034,"")</f>
        <v/>
      </c>
      <c r="I3034" s="95" t="str">
        <f>IF(بيانات!B3034&lt;&gt;"",بيانات!P3034,"")</f>
        <v/>
      </c>
    </row>
    <row r="3035" spans="1:9" ht="21.75" customHeight="1">
      <c r="A3035" s="82" t="str">
        <f>IF(بيانات!B3035&lt;&gt;"",بيانات!A3035,"")</f>
        <v/>
      </c>
      <c r="B3035" s="83" t="str">
        <f>IF(بيانات!B3035&lt;&gt;"",بيانات!B3035,"")</f>
        <v/>
      </c>
      <c r="C3035" s="83" t="str">
        <f>IF(بيانات!B3035&lt;&gt;"",بيانات!C3035,"")</f>
        <v/>
      </c>
      <c r="D3035" s="84" t="str">
        <f>IF(بيانات!B3035&lt;&gt;"",بيانات!J3035,"")</f>
        <v/>
      </c>
      <c r="E3035" s="85"/>
      <c r="F3035" s="86" t="str">
        <f t="shared" si="47"/>
        <v/>
      </c>
      <c r="G3035" s="87"/>
      <c r="H3035" s="88" t="str">
        <f>IF(بيانات!B3035&lt;&gt;"",بيانات!K3035,"")</f>
        <v/>
      </c>
      <c r="I3035" s="88" t="str">
        <f>IF(بيانات!B3035&lt;&gt;"",بيانات!P3035,"")</f>
        <v/>
      </c>
    </row>
    <row r="3036" spans="1:9" ht="21.75" customHeight="1">
      <c r="A3036" s="89" t="str">
        <f>IF(بيانات!B3036&lt;&gt;"",بيانات!A3036,"")</f>
        <v/>
      </c>
      <c r="B3036" s="90" t="str">
        <f>IF(بيانات!B3036&lt;&gt;"",بيانات!B3036,"")</f>
        <v/>
      </c>
      <c r="C3036" s="90" t="str">
        <f>IF(بيانات!B3036&lt;&gt;"",بيانات!C3036,"")</f>
        <v/>
      </c>
      <c r="D3036" s="91" t="str">
        <f>IF(بيانات!B3036&lt;&gt;"",بيانات!J3036,"")</f>
        <v/>
      </c>
      <c r="E3036" s="92"/>
      <c r="F3036" s="93" t="str">
        <f t="shared" si="47"/>
        <v/>
      </c>
      <c r="G3036" s="94"/>
      <c r="H3036" s="95" t="str">
        <f>IF(بيانات!B3036&lt;&gt;"",بيانات!K3036,"")</f>
        <v/>
      </c>
      <c r="I3036" s="95" t="str">
        <f>IF(بيانات!B3036&lt;&gt;"",بيانات!P3036,"")</f>
        <v/>
      </c>
    </row>
    <row r="3037" spans="1:9" ht="21.75" customHeight="1">
      <c r="A3037" s="82" t="str">
        <f>IF(بيانات!B3037&lt;&gt;"",بيانات!A3037,"")</f>
        <v/>
      </c>
      <c r="B3037" s="83" t="str">
        <f>IF(بيانات!B3037&lt;&gt;"",بيانات!B3037,"")</f>
        <v/>
      </c>
      <c r="C3037" s="83" t="str">
        <f>IF(بيانات!B3037&lt;&gt;"",بيانات!C3037,"")</f>
        <v/>
      </c>
      <c r="D3037" s="84" t="str">
        <f>IF(بيانات!B3037&lt;&gt;"",بيانات!J3037,"")</f>
        <v/>
      </c>
      <c r="E3037" s="85"/>
      <c r="F3037" s="86" t="str">
        <f t="shared" si="47"/>
        <v/>
      </c>
      <c r="G3037" s="87"/>
      <c r="H3037" s="88" t="str">
        <f>IF(بيانات!B3037&lt;&gt;"",بيانات!K3037,"")</f>
        <v/>
      </c>
      <c r="I3037" s="88" t="str">
        <f>IF(بيانات!B3037&lt;&gt;"",بيانات!P3037,"")</f>
        <v/>
      </c>
    </row>
    <row r="3038" spans="1:9" ht="21.75" customHeight="1">
      <c r="A3038" s="89" t="str">
        <f>IF(بيانات!B3038&lt;&gt;"",بيانات!A3038,"")</f>
        <v/>
      </c>
      <c r="B3038" s="90" t="str">
        <f>IF(بيانات!B3038&lt;&gt;"",بيانات!B3038,"")</f>
        <v/>
      </c>
      <c r="C3038" s="90" t="str">
        <f>IF(بيانات!B3038&lt;&gt;"",بيانات!C3038,"")</f>
        <v/>
      </c>
      <c r="D3038" s="91" t="str">
        <f>IF(بيانات!B3038&lt;&gt;"",بيانات!J3038,"")</f>
        <v/>
      </c>
      <c r="E3038" s="92"/>
      <c r="F3038" s="93" t="str">
        <f t="shared" si="47"/>
        <v/>
      </c>
      <c r="G3038" s="94"/>
      <c r="H3038" s="95" t="str">
        <f>IF(بيانات!B3038&lt;&gt;"",بيانات!K3038,"")</f>
        <v/>
      </c>
      <c r="I3038" s="95" t="str">
        <f>IF(بيانات!B3038&lt;&gt;"",بيانات!P3038,"")</f>
        <v/>
      </c>
    </row>
    <row r="3039" spans="1:9" ht="21.75" customHeight="1">
      <c r="A3039" s="82" t="str">
        <f>IF(بيانات!B3039&lt;&gt;"",بيانات!A3039,"")</f>
        <v/>
      </c>
      <c r="B3039" s="83" t="str">
        <f>IF(بيانات!B3039&lt;&gt;"",بيانات!B3039,"")</f>
        <v/>
      </c>
      <c r="C3039" s="83" t="str">
        <f>IF(بيانات!B3039&lt;&gt;"",بيانات!C3039,"")</f>
        <v/>
      </c>
      <c r="D3039" s="84" t="str">
        <f>IF(بيانات!B3039&lt;&gt;"",بيانات!J3039,"")</f>
        <v/>
      </c>
      <c r="E3039" s="85"/>
      <c r="F3039" s="86" t="str">
        <f t="shared" si="47"/>
        <v/>
      </c>
      <c r="G3039" s="87"/>
      <c r="H3039" s="88" t="str">
        <f>IF(بيانات!B3039&lt;&gt;"",بيانات!K3039,"")</f>
        <v/>
      </c>
      <c r="I3039" s="88" t="str">
        <f>IF(بيانات!B3039&lt;&gt;"",بيانات!P3039,"")</f>
        <v/>
      </c>
    </row>
    <row r="3040" spans="1:9" ht="21.75" customHeight="1">
      <c r="A3040" s="89" t="str">
        <f>IF(بيانات!B3040&lt;&gt;"",بيانات!A3040,"")</f>
        <v/>
      </c>
      <c r="B3040" s="90" t="str">
        <f>IF(بيانات!B3040&lt;&gt;"",بيانات!B3040,"")</f>
        <v/>
      </c>
      <c r="C3040" s="90" t="str">
        <f>IF(بيانات!B3040&lt;&gt;"",بيانات!C3040,"")</f>
        <v/>
      </c>
      <c r="D3040" s="91" t="str">
        <f>IF(بيانات!B3040&lt;&gt;"",بيانات!J3040,"")</f>
        <v/>
      </c>
      <c r="E3040" s="92"/>
      <c r="F3040" s="93" t="str">
        <f t="shared" si="47"/>
        <v/>
      </c>
      <c r="G3040" s="94"/>
      <c r="H3040" s="95" t="str">
        <f>IF(بيانات!B3040&lt;&gt;"",بيانات!K3040,"")</f>
        <v/>
      </c>
      <c r="I3040" s="95" t="str">
        <f>IF(بيانات!B3040&lt;&gt;"",بيانات!P3040,"")</f>
        <v/>
      </c>
    </row>
    <row r="3041" spans="1:9" ht="21.75" customHeight="1">
      <c r="A3041" s="82" t="str">
        <f>IF(بيانات!B3041&lt;&gt;"",بيانات!A3041,"")</f>
        <v/>
      </c>
      <c r="B3041" s="83" t="str">
        <f>IF(بيانات!B3041&lt;&gt;"",بيانات!B3041,"")</f>
        <v/>
      </c>
      <c r="C3041" s="83" t="str">
        <f>IF(بيانات!B3041&lt;&gt;"",بيانات!C3041,"")</f>
        <v/>
      </c>
      <c r="D3041" s="84" t="str">
        <f>IF(بيانات!B3041&lt;&gt;"",بيانات!J3041,"")</f>
        <v/>
      </c>
      <c r="E3041" s="85"/>
      <c r="F3041" s="86" t="str">
        <f t="shared" si="47"/>
        <v/>
      </c>
      <c r="G3041" s="87"/>
      <c r="H3041" s="88" t="str">
        <f>IF(بيانات!B3041&lt;&gt;"",بيانات!K3041,"")</f>
        <v/>
      </c>
      <c r="I3041" s="88" t="str">
        <f>IF(بيانات!B3041&lt;&gt;"",بيانات!P3041,"")</f>
        <v/>
      </c>
    </row>
    <row r="3042" spans="1:9" ht="21.75" customHeight="1">
      <c r="A3042" s="89" t="str">
        <f>IF(بيانات!B3042&lt;&gt;"",بيانات!A3042,"")</f>
        <v/>
      </c>
      <c r="B3042" s="90" t="str">
        <f>IF(بيانات!B3042&lt;&gt;"",بيانات!B3042,"")</f>
        <v/>
      </c>
      <c r="C3042" s="90" t="str">
        <f>IF(بيانات!B3042&lt;&gt;"",بيانات!C3042,"")</f>
        <v/>
      </c>
      <c r="D3042" s="91" t="str">
        <f>IF(بيانات!B3042&lt;&gt;"",بيانات!J3042,"")</f>
        <v/>
      </c>
      <c r="E3042" s="92"/>
      <c r="F3042" s="93" t="str">
        <f t="shared" si="47"/>
        <v/>
      </c>
      <c r="G3042" s="94"/>
      <c r="H3042" s="95" t="str">
        <f>IF(بيانات!B3042&lt;&gt;"",بيانات!K3042,"")</f>
        <v/>
      </c>
      <c r="I3042" s="95" t="str">
        <f>IF(بيانات!B3042&lt;&gt;"",بيانات!P3042,"")</f>
        <v/>
      </c>
    </row>
    <row r="3043" spans="1:9" ht="21.75" customHeight="1">
      <c r="A3043" s="82" t="str">
        <f>IF(بيانات!B3043&lt;&gt;"",بيانات!A3043,"")</f>
        <v/>
      </c>
      <c r="B3043" s="83" t="str">
        <f>IF(بيانات!B3043&lt;&gt;"",بيانات!B3043,"")</f>
        <v/>
      </c>
      <c r="C3043" s="83" t="str">
        <f>IF(بيانات!B3043&lt;&gt;"",بيانات!C3043,"")</f>
        <v/>
      </c>
      <c r="D3043" s="84" t="str">
        <f>IF(بيانات!B3043&lt;&gt;"",بيانات!J3043,"")</f>
        <v/>
      </c>
      <c r="E3043" s="85"/>
      <c r="F3043" s="86" t="str">
        <f t="shared" si="47"/>
        <v/>
      </c>
      <c r="G3043" s="87"/>
      <c r="H3043" s="88" t="str">
        <f>IF(بيانات!B3043&lt;&gt;"",بيانات!K3043,"")</f>
        <v/>
      </c>
      <c r="I3043" s="88" t="str">
        <f>IF(بيانات!B3043&lt;&gt;"",بيانات!P3043,"")</f>
        <v/>
      </c>
    </row>
    <row r="3044" spans="1:9" ht="21.75" customHeight="1">
      <c r="A3044" s="89" t="str">
        <f>IF(بيانات!B3044&lt;&gt;"",بيانات!A3044,"")</f>
        <v/>
      </c>
      <c r="B3044" s="90" t="str">
        <f>IF(بيانات!B3044&lt;&gt;"",بيانات!B3044,"")</f>
        <v/>
      </c>
      <c r="C3044" s="90" t="str">
        <f>IF(بيانات!B3044&lt;&gt;"",بيانات!C3044,"")</f>
        <v/>
      </c>
      <c r="D3044" s="91" t="str">
        <f>IF(بيانات!B3044&lt;&gt;"",بيانات!J3044,"")</f>
        <v/>
      </c>
      <c r="E3044" s="92"/>
      <c r="F3044" s="93" t="str">
        <f t="shared" si="47"/>
        <v/>
      </c>
      <c r="G3044" s="94"/>
      <c r="H3044" s="95" t="str">
        <f>IF(بيانات!B3044&lt;&gt;"",بيانات!K3044,"")</f>
        <v/>
      </c>
      <c r="I3044" s="95" t="str">
        <f>IF(بيانات!B3044&lt;&gt;"",بيانات!P3044,"")</f>
        <v/>
      </c>
    </row>
    <row r="3045" spans="1:9" ht="21.75" customHeight="1">
      <c r="A3045" s="82" t="str">
        <f>IF(بيانات!B3045&lt;&gt;"",بيانات!A3045,"")</f>
        <v/>
      </c>
      <c r="B3045" s="83" t="str">
        <f>IF(بيانات!B3045&lt;&gt;"",بيانات!B3045,"")</f>
        <v/>
      </c>
      <c r="C3045" s="83" t="str">
        <f>IF(بيانات!B3045&lt;&gt;"",بيانات!C3045,"")</f>
        <v/>
      </c>
      <c r="D3045" s="84" t="str">
        <f>IF(بيانات!B3045&lt;&gt;"",بيانات!J3045,"")</f>
        <v/>
      </c>
      <c r="E3045" s="85"/>
      <c r="F3045" s="86" t="str">
        <f t="shared" si="47"/>
        <v/>
      </c>
      <c r="G3045" s="87"/>
      <c r="H3045" s="88" t="str">
        <f>IF(بيانات!B3045&lt;&gt;"",بيانات!K3045,"")</f>
        <v/>
      </c>
      <c r="I3045" s="88" t="str">
        <f>IF(بيانات!B3045&lt;&gt;"",بيانات!P3045,"")</f>
        <v/>
      </c>
    </row>
    <row r="3046" spans="1:9" ht="21.75" customHeight="1">
      <c r="A3046" s="89" t="str">
        <f>IF(بيانات!B3046&lt;&gt;"",بيانات!A3046,"")</f>
        <v/>
      </c>
      <c r="B3046" s="90" t="str">
        <f>IF(بيانات!B3046&lt;&gt;"",بيانات!B3046,"")</f>
        <v/>
      </c>
      <c r="C3046" s="90" t="str">
        <f>IF(بيانات!B3046&lt;&gt;"",بيانات!C3046,"")</f>
        <v/>
      </c>
      <c r="D3046" s="91" t="str">
        <f>IF(بيانات!B3046&lt;&gt;"",بيانات!J3046,"")</f>
        <v/>
      </c>
      <c r="E3046" s="92"/>
      <c r="F3046" s="93" t="str">
        <f t="shared" si="47"/>
        <v/>
      </c>
      <c r="G3046" s="94"/>
      <c r="H3046" s="95" t="str">
        <f>IF(بيانات!B3046&lt;&gt;"",بيانات!K3046,"")</f>
        <v/>
      </c>
      <c r="I3046" s="95" t="str">
        <f>IF(بيانات!B3046&lt;&gt;"",بيانات!P3046,"")</f>
        <v/>
      </c>
    </row>
    <row r="3047" spans="1:9" ht="21.75" customHeight="1">
      <c r="A3047" s="82" t="str">
        <f>IF(بيانات!B3047&lt;&gt;"",بيانات!A3047,"")</f>
        <v/>
      </c>
      <c r="B3047" s="83" t="str">
        <f>IF(بيانات!B3047&lt;&gt;"",بيانات!B3047,"")</f>
        <v/>
      </c>
      <c r="C3047" s="83" t="str">
        <f>IF(بيانات!B3047&lt;&gt;"",بيانات!C3047,"")</f>
        <v/>
      </c>
      <c r="D3047" s="84" t="str">
        <f>IF(بيانات!B3047&lt;&gt;"",بيانات!J3047,"")</f>
        <v/>
      </c>
      <c r="E3047" s="85"/>
      <c r="F3047" s="86" t="str">
        <f t="shared" si="47"/>
        <v/>
      </c>
      <c r="G3047" s="87"/>
      <c r="H3047" s="88" t="str">
        <f>IF(بيانات!B3047&lt;&gt;"",بيانات!K3047,"")</f>
        <v/>
      </c>
      <c r="I3047" s="88" t="str">
        <f>IF(بيانات!B3047&lt;&gt;"",بيانات!P3047,"")</f>
        <v/>
      </c>
    </row>
    <row r="3048" spans="1:9" ht="21.75" customHeight="1">
      <c r="A3048" s="89" t="str">
        <f>IF(بيانات!B3048&lt;&gt;"",بيانات!A3048,"")</f>
        <v/>
      </c>
      <c r="B3048" s="90" t="str">
        <f>IF(بيانات!B3048&lt;&gt;"",بيانات!B3048,"")</f>
        <v/>
      </c>
      <c r="C3048" s="90" t="str">
        <f>IF(بيانات!B3048&lt;&gt;"",بيانات!C3048,"")</f>
        <v/>
      </c>
      <c r="D3048" s="91" t="str">
        <f>IF(بيانات!B3048&lt;&gt;"",بيانات!J3048,"")</f>
        <v/>
      </c>
      <c r="E3048" s="92"/>
      <c r="F3048" s="93" t="str">
        <f t="shared" si="47"/>
        <v/>
      </c>
      <c r="G3048" s="94"/>
      <c r="H3048" s="95" t="str">
        <f>IF(بيانات!B3048&lt;&gt;"",بيانات!K3048,"")</f>
        <v/>
      </c>
      <c r="I3048" s="95" t="str">
        <f>IF(بيانات!B3048&lt;&gt;"",بيانات!P3048,"")</f>
        <v/>
      </c>
    </row>
    <row r="3049" spans="1:9" ht="21.75" customHeight="1">
      <c r="A3049" s="82" t="str">
        <f>IF(بيانات!B3049&lt;&gt;"",بيانات!A3049,"")</f>
        <v/>
      </c>
      <c r="B3049" s="83" t="str">
        <f>IF(بيانات!B3049&lt;&gt;"",بيانات!B3049,"")</f>
        <v/>
      </c>
      <c r="C3049" s="83" t="str">
        <f>IF(بيانات!B3049&lt;&gt;"",بيانات!C3049,"")</f>
        <v/>
      </c>
      <c r="D3049" s="84" t="str">
        <f>IF(بيانات!B3049&lt;&gt;"",بيانات!J3049,"")</f>
        <v/>
      </c>
      <c r="E3049" s="85"/>
      <c r="F3049" s="86" t="str">
        <f t="shared" si="47"/>
        <v/>
      </c>
      <c r="G3049" s="87"/>
      <c r="H3049" s="88" t="str">
        <f>IF(بيانات!B3049&lt;&gt;"",بيانات!K3049,"")</f>
        <v/>
      </c>
      <c r="I3049" s="88" t="str">
        <f>IF(بيانات!B3049&lt;&gt;"",بيانات!P3049,"")</f>
        <v/>
      </c>
    </row>
    <row r="3050" spans="1:9" ht="21.75" customHeight="1">
      <c r="A3050" s="89" t="str">
        <f>IF(بيانات!B3050&lt;&gt;"",بيانات!A3050,"")</f>
        <v/>
      </c>
      <c r="B3050" s="90" t="str">
        <f>IF(بيانات!B3050&lt;&gt;"",بيانات!B3050,"")</f>
        <v/>
      </c>
      <c r="C3050" s="90" t="str">
        <f>IF(بيانات!B3050&lt;&gt;"",بيانات!C3050,"")</f>
        <v/>
      </c>
      <c r="D3050" s="91" t="str">
        <f>IF(بيانات!B3050&lt;&gt;"",بيانات!J3050,"")</f>
        <v/>
      </c>
      <c r="E3050" s="92"/>
      <c r="F3050" s="93" t="str">
        <f t="shared" si="47"/>
        <v/>
      </c>
      <c r="G3050" s="94"/>
      <c r="H3050" s="95" t="str">
        <f>IF(بيانات!B3050&lt;&gt;"",بيانات!K3050,"")</f>
        <v/>
      </c>
      <c r="I3050" s="95" t="str">
        <f>IF(بيانات!B3050&lt;&gt;"",بيانات!P3050,"")</f>
        <v/>
      </c>
    </row>
    <row r="3051" spans="1:9" ht="21.75" customHeight="1">
      <c r="A3051" s="82" t="str">
        <f>IF(بيانات!B3051&lt;&gt;"",بيانات!A3051,"")</f>
        <v/>
      </c>
      <c r="B3051" s="83" t="str">
        <f>IF(بيانات!B3051&lt;&gt;"",بيانات!B3051,"")</f>
        <v/>
      </c>
      <c r="C3051" s="83" t="str">
        <f>IF(بيانات!B3051&lt;&gt;"",بيانات!C3051,"")</f>
        <v/>
      </c>
      <c r="D3051" s="84" t="str">
        <f>IF(بيانات!B3051&lt;&gt;"",بيانات!J3051,"")</f>
        <v/>
      </c>
      <c r="E3051" s="85"/>
      <c r="F3051" s="86" t="str">
        <f t="shared" si="47"/>
        <v/>
      </c>
      <c r="G3051" s="87"/>
      <c r="H3051" s="88" t="str">
        <f>IF(بيانات!B3051&lt;&gt;"",بيانات!K3051,"")</f>
        <v/>
      </c>
      <c r="I3051" s="88" t="str">
        <f>IF(بيانات!B3051&lt;&gt;"",بيانات!P3051,"")</f>
        <v/>
      </c>
    </row>
    <row r="3052" spans="1:9" ht="21.75" customHeight="1">
      <c r="A3052" s="89" t="str">
        <f>IF(بيانات!B3052&lt;&gt;"",بيانات!A3052,"")</f>
        <v/>
      </c>
      <c r="B3052" s="90" t="str">
        <f>IF(بيانات!B3052&lt;&gt;"",بيانات!B3052,"")</f>
        <v/>
      </c>
      <c r="C3052" s="90" t="str">
        <f>IF(بيانات!B3052&lt;&gt;"",بيانات!C3052,"")</f>
        <v/>
      </c>
      <c r="D3052" s="91" t="str">
        <f>IF(بيانات!B3052&lt;&gt;"",بيانات!J3052,"")</f>
        <v/>
      </c>
      <c r="E3052" s="92"/>
      <c r="F3052" s="93" t="str">
        <f t="shared" si="47"/>
        <v/>
      </c>
      <c r="G3052" s="94"/>
      <c r="H3052" s="95" t="str">
        <f>IF(بيانات!B3052&lt;&gt;"",بيانات!K3052,"")</f>
        <v/>
      </c>
      <c r="I3052" s="95" t="str">
        <f>IF(بيانات!B3052&lt;&gt;"",بيانات!P3052,"")</f>
        <v/>
      </c>
    </row>
    <row r="3053" spans="1:9" ht="21.75" customHeight="1">
      <c r="A3053" s="82" t="str">
        <f>IF(بيانات!B3053&lt;&gt;"",بيانات!A3053,"")</f>
        <v/>
      </c>
      <c r="B3053" s="83" t="str">
        <f>IF(بيانات!B3053&lt;&gt;"",بيانات!B3053,"")</f>
        <v/>
      </c>
      <c r="C3053" s="83" t="str">
        <f>IF(بيانات!B3053&lt;&gt;"",بيانات!C3053,"")</f>
        <v/>
      </c>
      <c r="D3053" s="84" t="str">
        <f>IF(بيانات!B3053&lt;&gt;"",بيانات!J3053,"")</f>
        <v/>
      </c>
      <c r="E3053" s="85"/>
      <c r="F3053" s="86" t="str">
        <f t="shared" si="47"/>
        <v/>
      </c>
      <c r="G3053" s="87"/>
      <c r="H3053" s="88" t="str">
        <f>IF(بيانات!B3053&lt;&gt;"",بيانات!K3053,"")</f>
        <v/>
      </c>
      <c r="I3053" s="88" t="str">
        <f>IF(بيانات!B3053&lt;&gt;"",بيانات!P3053,"")</f>
        <v/>
      </c>
    </row>
    <row r="3054" spans="1:9" ht="21.75" customHeight="1">
      <c r="A3054" s="89" t="str">
        <f>IF(بيانات!B3054&lt;&gt;"",بيانات!A3054,"")</f>
        <v/>
      </c>
      <c r="B3054" s="90" t="str">
        <f>IF(بيانات!B3054&lt;&gt;"",بيانات!B3054,"")</f>
        <v/>
      </c>
      <c r="C3054" s="90" t="str">
        <f>IF(بيانات!B3054&lt;&gt;"",بيانات!C3054,"")</f>
        <v/>
      </c>
      <c r="D3054" s="91" t="str">
        <f>IF(بيانات!B3054&lt;&gt;"",بيانات!J3054,"")</f>
        <v/>
      </c>
      <c r="E3054" s="92"/>
      <c r="F3054" s="93" t="str">
        <f t="shared" si="47"/>
        <v/>
      </c>
      <c r="G3054" s="94"/>
      <c r="H3054" s="95" t="str">
        <f>IF(بيانات!B3054&lt;&gt;"",بيانات!K3054,"")</f>
        <v/>
      </c>
      <c r="I3054" s="95" t="str">
        <f>IF(بيانات!B3054&lt;&gt;"",بيانات!P3054,"")</f>
        <v/>
      </c>
    </row>
    <row r="3055" spans="1:9" ht="21.75" customHeight="1">
      <c r="A3055" s="82" t="str">
        <f>IF(بيانات!B3055&lt;&gt;"",بيانات!A3055,"")</f>
        <v/>
      </c>
      <c r="B3055" s="83" t="str">
        <f>IF(بيانات!B3055&lt;&gt;"",بيانات!B3055,"")</f>
        <v/>
      </c>
      <c r="C3055" s="83" t="str">
        <f>IF(بيانات!B3055&lt;&gt;"",بيانات!C3055,"")</f>
        <v/>
      </c>
      <c r="D3055" s="84" t="str">
        <f>IF(بيانات!B3055&lt;&gt;"",بيانات!J3055,"")</f>
        <v/>
      </c>
      <c r="E3055" s="85"/>
      <c r="F3055" s="86" t="str">
        <f t="shared" si="47"/>
        <v/>
      </c>
      <c r="G3055" s="87"/>
      <c r="H3055" s="88" t="str">
        <f>IF(بيانات!B3055&lt;&gt;"",بيانات!K3055,"")</f>
        <v/>
      </c>
      <c r="I3055" s="88" t="str">
        <f>IF(بيانات!B3055&lt;&gt;"",بيانات!P3055,"")</f>
        <v/>
      </c>
    </row>
    <row r="3056" spans="1:9" ht="21.75" customHeight="1">
      <c r="A3056" s="89" t="str">
        <f>IF(بيانات!B3056&lt;&gt;"",بيانات!A3056,"")</f>
        <v/>
      </c>
      <c r="B3056" s="90" t="str">
        <f>IF(بيانات!B3056&lt;&gt;"",بيانات!B3056,"")</f>
        <v/>
      </c>
      <c r="C3056" s="90" t="str">
        <f>IF(بيانات!B3056&lt;&gt;"",بيانات!C3056,"")</f>
        <v/>
      </c>
      <c r="D3056" s="91" t="str">
        <f>IF(بيانات!B3056&lt;&gt;"",بيانات!J3056,"")</f>
        <v/>
      </c>
      <c r="E3056" s="92"/>
      <c r="F3056" s="93" t="str">
        <f t="shared" si="47"/>
        <v/>
      </c>
      <c r="G3056" s="94"/>
      <c r="H3056" s="95" t="str">
        <f>IF(بيانات!B3056&lt;&gt;"",بيانات!K3056,"")</f>
        <v/>
      </c>
      <c r="I3056" s="95" t="str">
        <f>IF(بيانات!B3056&lt;&gt;"",بيانات!P3056,"")</f>
        <v/>
      </c>
    </row>
    <row r="3057" spans="1:9" ht="21.75" customHeight="1">
      <c r="A3057" s="82" t="str">
        <f>IF(بيانات!B3057&lt;&gt;"",بيانات!A3057,"")</f>
        <v/>
      </c>
      <c r="B3057" s="83" t="str">
        <f>IF(بيانات!B3057&lt;&gt;"",بيانات!B3057,"")</f>
        <v/>
      </c>
      <c r="C3057" s="83" t="str">
        <f>IF(بيانات!B3057&lt;&gt;"",بيانات!C3057,"")</f>
        <v/>
      </c>
      <c r="D3057" s="84" t="str">
        <f>IF(بيانات!B3057&lt;&gt;"",بيانات!J3057,"")</f>
        <v/>
      </c>
      <c r="E3057" s="85"/>
      <c r="F3057" s="86" t="str">
        <f t="shared" si="47"/>
        <v/>
      </c>
      <c r="G3057" s="87"/>
      <c r="H3057" s="88" t="str">
        <f>IF(بيانات!B3057&lt;&gt;"",بيانات!K3057,"")</f>
        <v/>
      </c>
      <c r="I3057" s="88" t="str">
        <f>IF(بيانات!B3057&lt;&gt;"",بيانات!P3057,"")</f>
        <v/>
      </c>
    </row>
    <row r="3058" spans="1:9" ht="21.75" customHeight="1">
      <c r="A3058" s="89" t="str">
        <f>IF(بيانات!B3058&lt;&gt;"",بيانات!A3058,"")</f>
        <v/>
      </c>
      <c r="B3058" s="90" t="str">
        <f>IF(بيانات!B3058&lt;&gt;"",بيانات!B3058,"")</f>
        <v/>
      </c>
      <c r="C3058" s="90" t="str">
        <f>IF(بيانات!B3058&lt;&gt;"",بيانات!C3058,"")</f>
        <v/>
      </c>
      <c r="D3058" s="91" t="str">
        <f>IF(بيانات!B3058&lt;&gt;"",بيانات!J3058,"")</f>
        <v/>
      </c>
      <c r="E3058" s="92"/>
      <c r="F3058" s="93" t="str">
        <f t="shared" si="47"/>
        <v/>
      </c>
      <c r="G3058" s="94"/>
      <c r="H3058" s="95" t="str">
        <f>IF(بيانات!B3058&lt;&gt;"",بيانات!K3058,"")</f>
        <v/>
      </c>
      <c r="I3058" s="95" t="str">
        <f>IF(بيانات!B3058&lt;&gt;"",بيانات!P3058,"")</f>
        <v/>
      </c>
    </row>
    <row r="3059" spans="1:9" ht="21.75" customHeight="1">
      <c r="A3059" s="82" t="str">
        <f>IF(بيانات!B3059&lt;&gt;"",بيانات!A3059,"")</f>
        <v/>
      </c>
      <c r="B3059" s="83" t="str">
        <f>IF(بيانات!B3059&lt;&gt;"",بيانات!B3059,"")</f>
        <v/>
      </c>
      <c r="C3059" s="83" t="str">
        <f>IF(بيانات!B3059&lt;&gt;"",بيانات!C3059,"")</f>
        <v/>
      </c>
      <c r="D3059" s="84" t="str">
        <f>IF(بيانات!B3059&lt;&gt;"",بيانات!J3059,"")</f>
        <v/>
      </c>
      <c r="E3059" s="85"/>
      <c r="F3059" s="86" t="str">
        <f t="shared" si="47"/>
        <v/>
      </c>
      <c r="G3059" s="87"/>
      <c r="H3059" s="88" t="str">
        <f>IF(بيانات!B3059&lt;&gt;"",بيانات!K3059,"")</f>
        <v/>
      </c>
      <c r="I3059" s="88" t="str">
        <f>IF(بيانات!B3059&lt;&gt;"",بيانات!P3059,"")</f>
        <v/>
      </c>
    </row>
    <row r="3060" spans="1:9" ht="21.75" customHeight="1">
      <c r="A3060" s="89" t="str">
        <f>IF(بيانات!B3060&lt;&gt;"",بيانات!A3060,"")</f>
        <v/>
      </c>
      <c r="B3060" s="90" t="str">
        <f>IF(بيانات!B3060&lt;&gt;"",بيانات!B3060,"")</f>
        <v/>
      </c>
      <c r="C3060" s="90" t="str">
        <f>IF(بيانات!B3060&lt;&gt;"",بيانات!C3060,"")</f>
        <v/>
      </c>
      <c r="D3060" s="91" t="str">
        <f>IF(بيانات!B3060&lt;&gt;"",بيانات!J3060,"")</f>
        <v/>
      </c>
      <c r="E3060" s="92"/>
      <c r="F3060" s="93" t="str">
        <f t="shared" si="47"/>
        <v/>
      </c>
      <c r="G3060" s="94"/>
      <c r="H3060" s="95" t="str">
        <f>IF(بيانات!B3060&lt;&gt;"",بيانات!K3060,"")</f>
        <v/>
      </c>
      <c r="I3060" s="95" t="str">
        <f>IF(بيانات!B3060&lt;&gt;"",بيانات!P3060,"")</f>
        <v/>
      </c>
    </row>
    <row r="3061" spans="1:9" ht="21.75" customHeight="1">
      <c r="A3061" s="82" t="str">
        <f>IF(بيانات!B3061&lt;&gt;"",بيانات!A3061,"")</f>
        <v/>
      </c>
      <c r="B3061" s="83" t="str">
        <f>IF(بيانات!B3061&lt;&gt;"",بيانات!B3061,"")</f>
        <v/>
      </c>
      <c r="C3061" s="83" t="str">
        <f>IF(بيانات!B3061&lt;&gt;"",بيانات!C3061,"")</f>
        <v/>
      </c>
      <c r="D3061" s="84" t="str">
        <f>IF(بيانات!B3061&lt;&gt;"",بيانات!J3061,"")</f>
        <v/>
      </c>
      <c r="E3061" s="85"/>
      <c r="F3061" s="86" t="str">
        <f t="shared" si="47"/>
        <v/>
      </c>
      <c r="G3061" s="87"/>
      <c r="H3061" s="88" t="str">
        <f>IF(بيانات!B3061&lt;&gt;"",بيانات!K3061,"")</f>
        <v/>
      </c>
      <c r="I3061" s="88" t="str">
        <f>IF(بيانات!B3061&lt;&gt;"",بيانات!P3061,"")</f>
        <v/>
      </c>
    </row>
    <row r="3062" spans="1:9" ht="21.75" customHeight="1">
      <c r="A3062" s="89" t="str">
        <f>IF(بيانات!B3062&lt;&gt;"",بيانات!A3062,"")</f>
        <v/>
      </c>
      <c r="B3062" s="90" t="str">
        <f>IF(بيانات!B3062&lt;&gt;"",بيانات!B3062,"")</f>
        <v/>
      </c>
      <c r="C3062" s="90" t="str">
        <f>IF(بيانات!B3062&lt;&gt;"",بيانات!C3062,"")</f>
        <v/>
      </c>
      <c r="D3062" s="91" t="str">
        <f>IF(بيانات!B3062&lt;&gt;"",بيانات!J3062,"")</f>
        <v/>
      </c>
      <c r="E3062" s="92"/>
      <c r="F3062" s="93" t="str">
        <f t="shared" si="47"/>
        <v/>
      </c>
      <c r="G3062" s="94"/>
      <c r="H3062" s="95" t="str">
        <f>IF(بيانات!B3062&lt;&gt;"",بيانات!K3062,"")</f>
        <v/>
      </c>
      <c r="I3062" s="95" t="str">
        <f>IF(بيانات!B3062&lt;&gt;"",بيانات!P3062,"")</f>
        <v/>
      </c>
    </row>
    <row r="3063" spans="1:9" ht="21.75" customHeight="1">
      <c r="A3063" s="82" t="str">
        <f>IF(بيانات!B3063&lt;&gt;"",بيانات!A3063,"")</f>
        <v/>
      </c>
      <c r="B3063" s="83" t="str">
        <f>IF(بيانات!B3063&lt;&gt;"",بيانات!B3063,"")</f>
        <v/>
      </c>
      <c r="C3063" s="83" t="str">
        <f>IF(بيانات!B3063&lt;&gt;"",بيانات!C3063,"")</f>
        <v/>
      </c>
      <c r="D3063" s="84" t="str">
        <f>IF(بيانات!B3063&lt;&gt;"",بيانات!J3063,"")</f>
        <v/>
      </c>
      <c r="E3063" s="85"/>
      <c r="F3063" s="86" t="str">
        <f t="shared" si="47"/>
        <v/>
      </c>
      <c r="G3063" s="87"/>
      <c r="H3063" s="88" t="str">
        <f>IF(بيانات!B3063&lt;&gt;"",بيانات!K3063,"")</f>
        <v/>
      </c>
      <c r="I3063" s="88" t="str">
        <f>IF(بيانات!B3063&lt;&gt;"",بيانات!P3063,"")</f>
        <v/>
      </c>
    </row>
    <row r="3064" spans="1:9" ht="21.75" customHeight="1">
      <c r="A3064" s="89" t="str">
        <f>IF(بيانات!B3064&lt;&gt;"",بيانات!A3064,"")</f>
        <v/>
      </c>
      <c r="B3064" s="90" t="str">
        <f>IF(بيانات!B3064&lt;&gt;"",بيانات!B3064,"")</f>
        <v/>
      </c>
      <c r="C3064" s="90" t="str">
        <f>IF(بيانات!B3064&lt;&gt;"",بيانات!C3064,"")</f>
        <v/>
      </c>
      <c r="D3064" s="91" t="str">
        <f>IF(بيانات!B3064&lt;&gt;"",بيانات!J3064,"")</f>
        <v/>
      </c>
      <c r="E3064" s="92"/>
      <c r="F3064" s="93" t="str">
        <f t="shared" si="47"/>
        <v/>
      </c>
      <c r="G3064" s="94"/>
      <c r="H3064" s="95" t="str">
        <f>IF(بيانات!B3064&lt;&gt;"",بيانات!K3064,"")</f>
        <v/>
      </c>
      <c r="I3064" s="95" t="str">
        <f>IF(بيانات!B3064&lt;&gt;"",بيانات!P3064,"")</f>
        <v/>
      </c>
    </row>
    <row r="3065" spans="1:9" ht="21.75" customHeight="1">
      <c r="A3065" s="82" t="str">
        <f>IF(بيانات!B3065&lt;&gt;"",بيانات!A3065,"")</f>
        <v/>
      </c>
      <c r="B3065" s="83" t="str">
        <f>IF(بيانات!B3065&lt;&gt;"",بيانات!B3065,"")</f>
        <v/>
      </c>
      <c r="C3065" s="83" t="str">
        <f>IF(بيانات!B3065&lt;&gt;"",بيانات!C3065,"")</f>
        <v/>
      </c>
      <c r="D3065" s="84" t="str">
        <f>IF(بيانات!B3065&lt;&gt;"",بيانات!J3065,"")</f>
        <v/>
      </c>
      <c r="E3065" s="85"/>
      <c r="F3065" s="86" t="str">
        <f t="shared" si="47"/>
        <v/>
      </c>
      <c r="G3065" s="87"/>
      <c r="H3065" s="88" t="str">
        <f>IF(بيانات!B3065&lt;&gt;"",بيانات!K3065,"")</f>
        <v/>
      </c>
      <c r="I3065" s="88" t="str">
        <f>IF(بيانات!B3065&lt;&gt;"",بيانات!P3065,"")</f>
        <v/>
      </c>
    </row>
    <row r="3066" spans="1:9" ht="21.75" customHeight="1">
      <c r="A3066" s="89" t="str">
        <f>IF(بيانات!B3066&lt;&gt;"",بيانات!A3066,"")</f>
        <v/>
      </c>
      <c r="B3066" s="90" t="str">
        <f>IF(بيانات!B3066&lt;&gt;"",بيانات!B3066,"")</f>
        <v/>
      </c>
      <c r="C3066" s="90" t="str">
        <f>IF(بيانات!B3066&lt;&gt;"",بيانات!C3066,"")</f>
        <v/>
      </c>
      <c r="D3066" s="91" t="str">
        <f>IF(بيانات!B3066&lt;&gt;"",بيانات!J3066,"")</f>
        <v/>
      </c>
      <c r="E3066" s="92"/>
      <c r="F3066" s="93" t="str">
        <f t="shared" si="47"/>
        <v/>
      </c>
      <c r="G3066" s="94"/>
      <c r="H3066" s="95" t="str">
        <f>IF(بيانات!B3066&lt;&gt;"",بيانات!K3066,"")</f>
        <v/>
      </c>
      <c r="I3066" s="95" t="str">
        <f>IF(بيانات!B3066&lt;&gt;"",بيانات!P3066,"")</f>
        <v/>
      </c>
    </row>
    <row r="3067" spans="1:9" ht="21.75" customHeight="1">
      <c r="A3067" s="82" t="str">
        <f>IF(بيانات!B3067&lt;&gt;"",بيانات!A3067,"")</f>
        <v/>
      </c>
      <c r="B3067" s="83" t="str">
        <f>IF(بيانات!B3067&lt;&gt;"",بيانات!B3067,"")</f>
        <v/>
      </c>
      <c r="C3067" s="83" t="str">
        <f>IF(بيانات!B3067&lt;&gt;"",بيانات!C3067,"")</f>
        <v/>
      </c>
      <c r="D3067" s="84" t="str">
        <f>IF(بيانات!B3067&lt;&gt;"",بيانات!J3067,"")</f>
        <v/>
      </c>
      <c r="E3067" s="85"/>
      <c r="F3067" s="86" t="str">
        <f t="shared" si="47"/>
        <v/>
      </c>
      <c r="G3067" s="87"/>
      <c r="H3067" s="88" t="str">
        <f>IF(بيانات!B3067&lt;&gt;"",بيانات!K3067,"")</f>
        <v/>
      </c>
      <c r="I3067" s="88" t="str">
        <f>IF(بيانات!B3067&lt;&gt;"",بيانات!P3067,"")</f>
        <v/>
      </c>
    </row>
    <row r="3068" spans="1:9" ht="21.75" customHeight="1">
      <c r="A3068" s="89" t="str">
        <f>IF(بيانات!B3068&lt;&gt;"",بيانات!A3068,"")</f>
        <v/>
      </c>
      <c r="B3068" s="90" t="str">
        <f>IF(بيانات!B3068&lt;&gt;"",بيانات!B3068,"")</f>
        <v/>
      </c>
      <c r="C3068" s="90" t="str">
        <f>IF(بيانات!B3068&lt;&gt;"",بيانات!C3068,"")</f>
        <v/>
      </c>
      <c r="D3068" s="91" t="str">
        <f>IF(بيانات!B3068&lt;&gt;"",بيانات!J3068,"")</f>
        <v/>
      </c>
      <c r="E3068" s="92"/>
      <c r="F3068" s="93" t="str">
        <f t="shared" si="47"/>
        <v/>
      </c>
      <c r="G3068" s="94"/>
      <c r="H3068" s="95" t="str">
        <f>IF(بيانات!B3068&lt;&gt;"",بيانات!K3068,"")</f>
        <v/>
      </c>
      <c r="I3068" s="95" t="str">
        <f>IF(بيانات!B3068&lt;&gt;"",بيانات!P3068,"")</f>
        <v/>
      </c>
    </row>
    <row r="3069" spans="1:9" ht="21.75" customHeight="1">
      <c r="A3069" s="82" t="str">
        <f>IF(بيانات!B3069&lt;&gt;"",بيانات!A3069,"")</f>
        <v/>
      </c>
      <c r="B3069" s="83" t="str">
        <f>IF(بيانات!B3069&lt;&gt;"",بيانات!B3069,"")</f>
        <v/>
      </c>
      <c r="C3069" s="83" t="str">
        <f>IF(بيانات!B3069&lt;&gt;"",بيانات!C3069,"")</f>
        <v/>
      </c>
      <c r="D3069" s="84" t="str">
        <f>IF(بيانات!B3069&lt;&gt;"",بيانات!J3069,"")</f>
        <v/>
      </c>
      <c r="E3069" s="85"/>
      <c r="F3069" s="86" t="str">
        <f t="shared" si="47"/>
        <v/>
      </c>
      <c r="G3069" s="87"/>
      <c r="H3069" s="88" t="str">
        <f>IF(بيانات!B3069&lt;&gt;"",بيانات!K3069,"")</f>
        <v/>
      </c>
      <c r="I3069" s="88" t="str">
        <f>IF(بيانات!B3069&lt;&gt;"",بيانات!P3069,"")</f>
        <v/>
      </c>
    </row>
    <row r="3070" spans="1:9" ht="21.75" customHeight="1">
      <c r="A3070" s="89" t="str">
        <f>IF(بيانات!B3070&lt;&gt;"",بيانات!A3070,"")</f>
        <v/>
      </c>
      <c r="B3070" s="90" t="str">
        <f>IF(بيانات!B3070&lt;&gt;"",بيانات!B3070,"")</f>
        <v/>
      </c>
      <c r="C3070" s="90" t="str">
        <f>IF(بيانات!B3070&lt;&gt;"",بيانات!C3070,"")</f>
        <v/>
      </c>
      <c r="D3070" s="91" t="str">
        <f>IF(بيانات!B3070&lt;&gt;"",بيانات!J3070,"")</f>
        <v/>
      </c>
      <c r="E3070" s="92"/>
      <c r="F3070" s="93" t="str">
        <f t="shared" si="47"/>
        <v/>
      </c>
      <c r="G3070" s="94"/>
      <c r="H3070" s="95" t="str">
        <f>IF(بيانات!B3070&lt;&gt;"",بيانات!K3070,"")</f>
        <v/>
      </c>
      <c r="I3070" s="95" t="str">
        <f>IF(بيانات!B3070&lt;&gt;"",بيانات!P3070,"")</f>
        <v/>
      </c>
    </row>
    <row r="3071" spans="1:9" ht="21.75" customHeight="1">
      <c r="A3071" s="82" t="str">
        <f>IF(بيانات!B3071&lt;&gt;"",بيانات!A3071,"")</f>
        <v/>
      </c>
      <c r="B3071" s="83" t="str">
        <f>IF(بيانات!B3071&lt;&gt;"",بيانات!B3071,"")</f>
        <v/>
      </c>
      <c r="C3071" s="83" t="str">
        <f>IF(بيانات!B3071&lt;&gt;"",بيانات!C3071,"")</f>
        <v/>
      </c>
      <c r="D3071" s="84" t="str">
        <f>IF(بيانات!B3071&lt;&gt;"",بيانات!J3071,"")</f>
        <v/>
      </c>
      <c r="E3071" s="85"/>
      <c r="F3071" s="86" t="str">
        <f t="shared" si="47"/>
        <v/>
      </c>
      <c r="G3071" s="87"/>
      <c r="H3071" s="88" t="str">
        <f>IF(بيانات!B3071&lt;&gt;"",بيانات!K3071,"")</f>
        <v/>
      </c>
      <c r="I3071" s="88" t="str">
        <f>IF(بيانات!B3071&lt;&gt;"",بيانات!P3071,"")</f>
        <v/>
      </c>
    </row>
    <row r="3072" spans="1:9" ht="21.75" customHeight="1">
      <c r="A3072" s="89" t="str">
        <f>IF(بيانات!B3072&lt;&gt;"",بيانات!A3072,"")</f>
        <v/>
      </c>
      <c r="B3072" s="90" t="str">
        <f>IF(بيانات!B3072&lt;&gt;"",بيانات!B3072,"")</f>
        <v/>
      </c>
      <c r="C3072" s="90" t="str">
        <f>IF(بيانات!B3072&lt;&gt;"",بيانات!C3072,"")</f>
        <v/>
      </c>
      <c r="D3072" s="91" t="str">
        <f>IF(بيانات!B3072&lt;&gt;"",بيانات!J3072,"")</f>
        <v/>
      </c>
      <c r="E3072" s="92"/>
      <c r="F3072" s="93" t="str">
        <f t="shared" si="47"/>
        <v/>
      </c>
      <c r="G3072" s="94"/>
      <c r="H3072" s="95" t="str">
        <f>IF(بيانات!B3072&lt;&gt;"",بيانات!K3072,"")</f>
        <v/>
      </c>
      <c r="I3072" s="95" t="str">
        <f>IF(بيانات!B3072&lt;&gt;"",بيانات!P3072,"")</f>
        <v/>
      </c>
    </row>
    <row r="3073" spans="1:9" ht="21.75" customHeight="1">
      <c r="A3073" s="82" t="str">
        <f>IF(بيانات!B3073&lt;&gt;"",بيانات!A3073,"")</f>
        <v/>
      </c>
      <c r="B3073" s="83" t="str">
        <f>IF(بيانات!B3073&lt;&gt;"",بيانات!B3073,"")</f>
        <v/>
      </c>
      <c r="C3073" s="83" t="str">
        <f>IF(بيانات!B3073&lt;&gt;"",بيانات!C3073,"")</f>
        <v/>
      </c>
      <c r="D3073" s="84" t="str">
        <f>IF(بيانات!B3073&lt;&gt;"",بيانات!J3073,"")</f>
        <v/>
      </c>
      <c r="E3073" s="85"/>
      <c r="F3073" s="86" t="str">
        <f t="shared" si="47"/>
        <v/>
      </c>
      <c r="G3073" s="87"/>
      <c r="H3073" s="88" t="str">
        <f>IF(بيانات!B3073&lt;&gt;"",بيانات!K3073,"")</f>
        <v/>
      </c>
      <c r="I3073" s="88" t="str">
        <f>IF(بيانات!B3073&lt;&gt;"",بيانات!P3073,"")</f>
        <v/>
      </c>
    </row>
    <row r="3074" spans="1:9" ht="21.75" customHeight="1">
      <c r="A3074" s="89" t="str">
        <f>IF(بيانات!B3074&lt;&gt;"",بيانات!A3074,"")</f>
        <v/>
      </c>
      <c r="B3074" s="90" t="str">
        <f>IF(بيانات!B3074&lt;&gt;"",بيانات!B3074,"")</f>
        <v/>
      </c>
      <c r="C3074" s="90" t="str">
        <f>IF(بيانات!B3074&lt;&gt;"",بيانات!C3074,"")</f>
        <v/>
      </c>
      <c r="D3074" s="91" t="str">
        <f>IF(بيانات!B3074&lt;&gt;"",بيانات!J3074,"")</f>
        <v/>
      </c>
      <c r="E3074" s="92"/>
      <c r="F3074" s="93" t="str">
        <f t="shared" si="47"/>
        <v/>
      </c>
      <c r="G3074" s="94"/>
      <c r="H3074" s="95" t="str">
        <f>IF(بيانات!B3074&lt;&gt;"",بيانات!K3074,"")</f>
        <v/>
      </c>
      <c r="I3074" s="95" t="str">
        <f>IF(بيانات!B3074&lt;&gt;"",بيانات!P3074,"")</f>
        <v/>
      </c>
    </row>
    <row r="3075" spans="1:9" ht="21.75" customHeight="1">
      <c r="A3075" s="82" t="str">
        <f>IF(بيانات!B3075&lt;&gt;"",بيانات!A3075,"")</f>
        <v/>
      </c>
      <c r="B3075" s="83" t="str">
        <f>IF(بيانات!B3075&lt;&gt;"",بيانات!B3075,"")</f>
        <v/>
      </c>
      <c r="C3075" s="83" t="str">
        <f>IF(بيانات!B3075&lt;&gt;"",بيانات!C3075,"")</f>
        <v/>
      </c>
      <c r="D3075" s="84" t="str">
        <f>IF(بيانات!B3075&lt;&gt;"",بيانات!J3075,"")</f>
        <v/>
      </c>
      <c r="E3075" s="85"/>
      <c r="F3075" s="86" t="str">
        <f t="shared" ref="F3075:F3138" si="48">IF(E3075="","",E3075+30)</f>
        <v/>
      </c>
      <c r="G3075" s="87"/>
      <c r="H3075" s="88" t="str">
        <f>IF(بيانات!B3075&lt;&gt;"",بيانات!K3075,"")</f>
        <v/>
      </c>
      <c r="I3075" s="88" t="str">
        <f>IF(بيانات!B3075&lt;&gt;"",بيانات!P3075,"")</f>
        <v/>
      </c>
    </row>
    <row r="3076" spans="1:9" ht="21.75" customHeight="1">
      <c r="A3076" s="89" t="str">
        <f>IF(بيانات!B3076&lt;&gt;"",بيانات!A3076,"")</f>
        <v/>
      </c>
      <c r="B3076" s="90" t="str">
        <f>IF(بيانات!B3076&lt;&gt;"",بيانات!B3076,"")</f>
        <v/>
      </c>
      <c r="C3076" s="90" t="str">
        <f>IF(بيانات!B3076&lt;&gt;"",بيانات!C3076,"")</f>
        <v/>
      </c>
      <c r="D3076" s="91" t="str">
        <f>IF(بيانات!B3076&lt;&gt;"",بيانات!J3076,"")</f>
        <v/>
      </c>
      <c r="E3076" s="92"/>
      <c r="F3076" s="93" t="str">
        <f t="shared" si="48"/>
        <v/>
      </c>
      <c r="G3076" s="94"/>
      <c r="H3076" s="95" t="str">
        <f>IF(بيانات!B3076&lt;&gt;"",بيانات!K3076,"")</f>
        <v/>
      </c>
      <c r="I3076" s="95" t="str">
        <f>IF(بيانات!B3076&lt;&gt;"",بيانات!P3076,"")</f>
        <v/>
      </c>
    </row>
    <row r="3077" spans="1:9" ht="21.75" customHeight="1">
      <c r="A3077" s="82" t="str">
        <f>IF(بيانات!B3077&lt;&gt;"",بيانات!A3077,"")</f>
        <v/>
      </c>
      <c r="B3077" s="83" t="str">
        <f>IF(بيانات!B3077&lt;&gt;"",بيانات!B3077,"")</f>
        <v/>
      </c>
      <c r="C3077" s="83" t="str">
        <f>IF(بيانات!B3077&lt;&gt;"",بيانات!C3077,"")</f>
        <v/>
      </c>
      <c r="D3077" s="84" t="str">
        <f>IF(بيانات!B3077&lt;&gt;"",بيانات!J3077,"")</f>
        <v/>
      </c>
      <c r="E3077" s="85"/>
      <c r="F3077" s="86" t="str">
        <f t="shared" si="48"/>
        <v/>
      </c>
      <c r="G3077" s="87"/>
      <c r="H3077" s="88" t="str">
        <f>IF(بيانات!B3077&lt;&gt;"",بيانات!K3077,"")</f>
        <v/>
      </c>
      <c r="I3077" s="88" t="str">
        <f>IF(بيانات!B3077&lt;&gt;"",بيانات!P3077,"")</f>
        <v/>
      </c>
    </row>
    <row r="3078" spans="1:9" ht="21.75" customHeight="1">
      <c r="A3078" s="89" t="str">
        <f>IF(بيانات!B3078&lt;&gt;"",بيانات!A3078,"")</f>
        <v/>
      </c>
      <c r="B3078" s="90" t="str">
        <f>IF(بيانات!B3078&lt;&gt;"",بيانات!B3078,"")</f>
        <v/>
      </c>
      <c r="C3078" s="90" t="str">
        <f>IF(بيانات!B3078&lt;&gt;"",بيانات!C3078,"")</f>
        <v/>
      </c>
      <c r="D3078" s="91" t="str">
        <f>IF(بيانات!B3078&lt;&gt;"",بيانات!J3078,"")</f>
        <v/>
      </c>
      <c r="E3078" s="92"/>
      <c r="F3078" s="93" t="str">
        <f t="shared" si="48"/>
        <v/>
      </c>
      <c r="G3078" s="94"/>
      <c r="H3078" s="95" t="str">
        <f>IF(بيانات!B3078&lt;&gt;"",بيانات!K3078,"")</f>
        <v/>
      </c>
      <c r="I3078" s="95" t="str">
        <f>IF(بيانات!B3078&lt;&gt;"",بيانات!P3078,"")</f>
        <v/>
      </c>
    </row>
    <row r="3079" spans="1:9" ht="21.75" customHeight="1">
      <c r="A3079" s="82" t="str">
        <f>IF(بيانات!B3079&lt;&gt;"",بيانات!A3079,"")</f>
        <v/>
      </c>
      <c r="B3079" s="83" t="str">
        <f>IF(بيانات!B3079&lt;&gt;"",بيانات!B3079,"")</f>
        <v/>
      </c>
      <c r="C3079" s="83" t="str">
        <f>IF(بيانات!B3079&lt;&gt;"",بيانات!C3079,"")</f>
        <v/>
      </c>
      <c r="D3079" s="84" t="str">
        <f>IF(بيانات!B3079&lt;&gt;"",بيانات!J3079,"")</f>
        <v/>
      </c>
      <c r="E3079" s="85"/>
      <c r="F3079" s="86" t="str">
        <f t="shared" si="48"/>
        <v/>
      </c>
      <c r="G3079" s="87"/>
      <c r="H3079" s="88" t="str">
        <f>IF(بيانات!B3079&lt;&gt;"",بيانات!K3079,"")</f>
        <v/>
      </c>
      <c r="I3079" s="88" t="str">
        <f>IF(بيانات!B3079&lt;&gt;"",بيانات!P3079,"")</f>
        <v/>
      </c>
    </row>
    <row r="3080" spans="1:9" ht="21.75" customHeight="1">
      <c r="A3080" s="89" t="str">
        <f>IF(بيانات!B3080&lt;&gt;"",بيانات!A3080,"")</f>
        <v/>
      </c>
      <c r="B3080" s="90" t="str">
        <f>IF(بيانات!B3080&lt;&gt;"",بيانات!B3080,"")</f>
        <v/>
      </c>
      <c r="C3080" s="90" t="str">
        <f>IF(بيانات!B3080&lt;&gt;"",بيانات!C3080,"")</f>
        <v/>
      </c>
      <c r="D3080" s="91" t="str">
        <f>IF(بيانات!B3080&lt;&gt;"",بيانات!J3080,"")</f>
        <v/>
      </c>
      <c r="E3080" s="92"/>
      <c r="F3080" s="93" t="str">
        <f t="shared" si="48"/>
        <v/>
      </c>
      <c r="G3080" s="94"/>
      <c r="H3080" s="95" t="str">
        <f>IF(بيانات!B3080&lt;&gt;"",بيانات!K3080,"")</f>
        <v/>
      </c>
      <c r="I3080" s="95" t="str">
        <f>IF(بيانات!B3080&lt;&gt;"",بيانات!P3080,"")</f>
        <v/>
      </c>
    </row>
    <row r="3081" spans="1:9" ht="21.75" customHeight="1">
      <c r="A3081" s="82" t="str">
        <f>IF(بيانات!B3081&lt;&gt;"",بيانات!A3081,"")</f>
        <v/>
      </c>
      <c r="B3081" s="83" t="str">
        <f>IF(بيانات!B3081&lt;&gt;"",بيانات!B3081,"")</f>
        <v/>
      </c>
      <c r="C3081" s="83" t="str">
        <f>IF(بيانات!B3081&lt;&gt;"",بيانات!C3081,"")</f>
        <v/>
      </c>
      <c r="D3081" s="84" t="str">
        <f>IF(بيانات!B3081&lt;&gt;"",بيانات!J3081,"")</f>
        <v/>
      </c>
      <c r="E3081" s="85"/>
      <c r="F3081" s="86" t="str">
        <f t="shared" si="48"/>
        <v/>
      </c>
      <c r="G3081" s="87"/>
      <c r="H3081" s="88" t="str">
        <f>IF(بيانات!B3081&lt;&gt;"",بيانات!K3081,"")</f>
        <v/>
      </c>
      <c r="I3081" s="88" t="str">
        <f>IF(بيانات!B3081&lt;&gt;"",بيانات!P3081,"")</f>
        <v/>
      </c>
    </row>
    <row r="3082" spans="1:9" ht="21.75" customHeight="1">
      <c r="A3082" s="89" t="str">
        <f>IF(بيانات!B3082&lt;&gt;"",بيانات!A3082,"")</f>
        <v/>
      </c>
      <c r="B3082" s="90" t="str">
        <f>IF(بيانات!B3082&lt;&gt;"",بيانات!B3082,"")</f>
        <v/>
      </c>
      <c r="C3082" s="90" t="str">
        <f>IF(بيانات!B3082&lt;&gt;"",بيانات!C3082,"")</f>
        <v/>
      </c>
      <c r="D3082" s="91" t="str">
        <f>IF(بيانات!B3082&lt;&gt;"",بيانات!J3082,"")</f>
        <v/>
      </c>
      <c r="E3082" s="92"/>
      <c r="F3082" s="93" t="str">
        <f t="shared" si="48"/>
        <v/>
      </c>
      <c r="G3082" s="94"/>
      <c r="H3082" s="95" t="str">
        <f>IF(بيانات!B3082&lt;&gt;"",بيانات!K3082,"")</f>
        <v/>
      </c>
      <c r="I3082" s="95" t="str">
        <f>IF(بيانات!B3082&lt;&gt;"",بيانات!P3082,"")</f>
        <v/>
      </c>
    </row>
    <row r="3083" spans="1:9" ht="21.75" customHeight="1">
      <c r="A3083" s="82" t="str">
        <f>IF(بيانات!B3083&lt;&gt;"",بيانات!A3083,"")</f>
        <v/>
      </c>
      <c r="B3083" s="83" t="str">
        <f>IF(بيانات!B3083&lt;&gt;"",بيانات!B3083,"")</f>
        <v/>
      </c>
      <c r="C3083" s="83" t="str">
        <f>IF(بيانات!B3083&lt;&gt;"",بيانات!C3083,"")</f>
        <v/>
      </c>
      <c r="D3083" s="84" t="str">
        <f>IF(بيانات!B3083&lt;&gt;"",بيانات!J3083,"")</f>
        <v/>
      </c>
      <c r="E3083" s="85"/>
      <c r="F3083" s="86" t="str">
        <f t="shared" si="48"/>
        <v/>
      </c>
      <c r="G3083" s="87"/>
      <c r="H3083" s="88" t="str">
        <f>IF(بيانات!B3083&lt;&gt;"",بيانات!K3083,"")</f>
        <v/>
      </c>
      <c r="I3083" s="88" t="str">
        <f>IF(بيانات!B3083&lt;&gt;"",بيانات!P3083,"")</f>
        <v/>
      </c>
    </row>
    <row r="3084" spans="1:9" ht="21.75" customHeight="1">
      <c r="A3084" s="89" t="str">
        <f>IF(بيانات!B3084&lt;&gt;"",بيانات!A3084,"")</f>
        <v/>
      </c>
      <c r="B3084" s="90" t="str">
        <f>IF(بيانات!B3084&lt;&gt;"",بيانات!B3084,"")</f>
        <v/>
      </c>
      <c r="C3084" s="90" t="str">
        <f>IF(بيانات!B3084&lt;&gt;"",بيانات!C3084,"")</f>
        <v/>
      </c>
      <c r="D3084" s="91" t="str">
        <f>IF(بيانات!B3084&lt;&gt;"",بيانات!J3084,"")</f>
        <v/>
      </c>
      <c r="E3084" s="92"/>
      <c r="F3084" s="93" t="str">
        <f t="shared" si="48"/>
        <v/>
      </c>
      <c r="G3084" s="94"/>
      <c r="H3084" s="95" t="str">
        <f>IF(بيانات!B3084&lt;&gt;"",بيانات!K3084,"")</f>
        <v/>
      </c>
      <c r="I3084" s="95" t="str">
        <f>IF(بيانات!B3084&lt;&gt;"",بيانات!P3084,"")</f>
        <v/>
      </c>
    </row>
    <row r="3085" spans="1:9" ht="21.75" customHeight="1">
      <c r="A3085" s="82" t="str">
        <f>IF(بيانات!B3085&lt;&gt;"",بيانات!A3085,"")</f>
        <v/>
      </c>
      <c r="B3085" s="83" t="str">
        <f>IF(بيانات!B3085&lt;&gt;"",بيانات!B3085,"")</f>
        <v/>
      </c>
      <c r="C3085" s="83" t="str">
        <f>IF(بيانات!B3085&lt;&gt;"",بيانات!C3085,"")</f>
        <v/>
      </c>
      <c r="D3085" s="84" t="str">
        <f>IF(بيانات!B3085&lt;&gt;"",بيانات!J3085,"")</f>
        <v/>
      </c>
      <c r="E3085" s="85"/>
      <c r="F3085" s="86" t="str">
        <f t="shared" si="48"/>
        <v/>
      </c>
      <c r="G3085" s="87"/>
      <c r="H3085" s="88" t="str">
        <f>IF(بيانات!B3085&lt;&gt;"",بيانات!K3085,"")</f>
        <v/>
      </c>
      <c r="I3085" s="88" t="str">
        <f>IF(بيانات!B3085&lt;&gt;"",بيانات!P3085,"")</f>
        <v/>
      </c>
    </row>
    <row r="3086" spans="1:9" ht="21.75" customHeight="1">
      <c r="A3086" s="89" t="str">
        <f>IF(بيانات!B3086&lt;&gt;"",بيانات!A3086,"")</f>
        <v/>
      </c>
      <c r="B3086" s="90" t="str">
        <f>IF(بيانات!B3086&lt;&gt;"",بيانات!B3086,"")</f>
        <v/>
      </c>
      <c r="C3086" s="90" t="str">
        <f>IF(بيانات!B3086&lt;&gt;"",بيانات!C3086,"")</f>
        <v/>
      </c>
      <c r="D3086" s="91" t="str">
        <f>IF(بيانات!B3086&lt;&gt;"",بيانات!J3086,"")</f>
        <v/>
      </c>
      <c r="E3086" s="92"/>
      <c r="F3086" s="93" t="str">
        <f t="shared" si="48"/>
        <v/>
      </c>
      <c r="G3086" s="94"/>
      <c r="H3086" s="95" t="str">
        <f>IF(بيانات!B3086&lt;&gt;"",بيانات!K3086,"")</f>
        <v/>
      </c>
      <c r="I3086" s="95" t="str">
        <f>IF(بيانات!B3086&lt;&gt;"",بيانات!P3086,"")</f>
        <v/>
      </c>
    </row>
    <row r="3087" spans="1:9" ht="21.75" customHeight="1">
      <c r="A3087" s="82" t="str">
        <f>IF(بيانات!B3087&lt;&gt;"",بيانات!A3087,"")</f>
        <v/>
      </c>
      <c r="B3087" s="83" t="str">
        <f>IF(بيانات!B3087&lt;&gt;"",بيانات!B3087,"")</f>
        <v/>
      </c>
      <c r="C3087" s="83" t="str">
        <f>IF(بيانات!B3087&lt;&gt;"",بيانات!C3087,"")</f>
        <v/>
      </c>
      <c r="D3087" s="84" t="str">
        <f>IF(بيانات!B3087&lt;&gt;"",بيانات!J3087,"")</f>
        <v/>
      </c>
      <c r="E3087" s="85"/>
      <c r="F3087" s="86" t="str">
        <f t="shared" si="48"/>
        <v/>
      </c>
      <c r="G3087" s="87"/>
      <c r="H3087" s="88" t="str">
        <f>IF(بيانات!B3087&lt;&gt;"",بيانات!K3087,"")</f>
        <v/>
      </c>
      <c r="I3087" s="88" t="str">
        <f>IF(بيانات!B3087&lt;&gt;"",بيانات!P3087,"")</f>
        <v/>
      </c>
    </row>
    <row r="3088" spans="1:9" ht="21.75" customHeight="1">
      <c r="A3088" s="89" t="str">
        <f>IF(بيانات!B3088&lt;&gt;"",بيانات!A3088,"")</f>
        <v/>
      </c>
      <c r="B3088" s="90" t="str">
        <f>IF(بيانات!B3088&lt;&gt;"",بيانات!B3088,"")</f>
        <v/>
      </c>
      <c r="C3088" s="90" t="str">
        <f>IF(بيانات!B3088&lt;&gt;"",بيانات!C3088,"")</f>
        <v/>
      </c>
      <c r="D3088" s="91" t="str">
        <f>IF(بيانات!B3088&lt;&gt;"",بيانات!J3088,"")</f>
        <v/>
      </c>
      <c r="E3088" s="92"/>
      <c r="F3088" s="93" t="str">
        <f t="shared" si="48"/>
        <v/>
      </c>
      <c r="G3088" s="94"/>
      <c r="H3088" s="95" t="str">
        <f>IF(بيانات!B3088&lt;&gt;"",بيانات!K3088,"")</f>
        <v/>
      </c>
      <c r="I3088" s="95" t="str">
        <f>IF(بيانات!B3088&lt;&gt;"",بيانات!P3088,"")</f>
        <v/>
      </c>
    </row>
    <row r="3089" spans="1:9" ht="21.75" customHeight="1">
      <c r="A3089" s="82" t="str">
        <f>IF(بيانات!B3089&lt;&gt;"",بيانات!A3089,"")</f>
        <v/>
      </c>
      <c r="B3089" s="83" t="str">
        <f>IF(بيانات!B3089&lt;&gt;"",بيانات!B3089,"")</f>
        <v/>
      </c>
      <c r="C3089" s="83" t="str">
        <f>IF(بيانات!B3089&lt;&gt;"",بيانات!C3089,"")</f>
        <v/>
      </c>
      <c r="D3089" s="84" t="str">
        <f>IF(بيانات!B3089&lt;&gt;"",بيانات!J3089,"")</f>
        <v/>
      </c>
      <c r="E3089" s="85"/>
      <c r="F3089" s="86" t="str">
        <f t="shared" si="48"/>
        <v/>
      </c>
      <c r="G3089" s="87"/>
      <c r="H3089" s="88" t="str">
        <f>IF(بيانات!B3089&lt;&gt;"",بيانات!K3089,"")</f>
        <v/>
      </c>
      <c r="I3089" s="88" t="str">
        <f>IF(بيانات!B3089&lt;&gt;"",بيانات!P3089,"")</f>
        <v/>
      </c>
    </row>
    <row r="3090" spans="1:9" ht="21.75" customHeight="1">
      <c r="A3090" s="89" t="str">
        <f>IF(بيانات!B3090&lt;&gt;"",بيانات!A3090,"")</f>
        <v/>
      </c>
      <c r="B3090" s="90" t="str">
        <f>IF(بيانات!B3090&lt;&gt;"",بيانات!B3090,"")</f>
        <v/>
      </c>
      <c r="C3090" s="90" t="str">
        <f>IF(بيانات!B3090&lt;&gt;"",بيانات!C3090,"")</f>
        <v/>
      </c>
      <c r="D3090" s="91" t="str">
        <f>IF(بيانات!B3090&lt;&gt;"",بيانات!J3090,"")</f>
        <v/>
      </c>
      <c r="E3090" s="92"/>
      <c r="F3090" s="93" t="str">
        <f t="shared" si="48"/>
        <v/>
      </c>
      <c r="G3090" s="94"/>
      <c r="H3090" s="95" t="str">
        <f>IF(بيانات!B3090&lt;&gt;"",بيانات!K3090,"")</f>
        <v/>
      </c>
      <c r="I3090" s="95" t="str">
        <f>IF(بيانات!B3090&lt;&gt;"",بيانات!P3090,"")</f>
        <v/>
      </c>
    </row>
    <row r="3091" spans="1:9" ht="21.75" customHeight="1">
      <c r="A3091" s="82" t="str">
        <f>IF(بيانات!B3091&lt;&gt;"",بيانات!A3091,"")</f>
        <v/>
      </c>
      <c r="B3091" s="83" t="str">
        <f>IF(بيانات!B3091&lt;&gt;"",بيانات!B3091,"")</f>
        <v/>
      </c>
      <c r="C3091" s="83" t="str">
        <f>IF(بيانات!B3091&lt;&gt;"",بيانات!C3091,"")</f>
        <v/>
      </c>
      <c r="D3091" s="84" t="str">
        <f>IF(بيانات!B3091&lt;&gt;"",بيانات!J3091,"")</f>
        <v/>
      </c>
      <c r="E3091" s="85"/>
      <c r="F3091" s="86" t="str">
        <f t="shared" si="48"/>
        <v/>
      </c>
      <c r="G3091" s="87"/>
      <c r="H3091" s="88" t="str">
        <f>IF(بيانات!B3091&lt;&gt;"",بيانات!K3091,"")</f>
        <v/>
      </c>
      <c r="I3091" s="88" t="str">
        <f>IF(بيانات!B3091&lt;&gt;"",بيانات!P3091,"")</f>
        <v/>
      </c>
    </row>
    <row r="3092" spans="1:9" ht="21.75" customHeight="1">
      <c r="A3092" s="89" t="str">
        <f>IF(بيانات!B3092&lt;&gt;"",بيانات!A3092,"")</f>
        <v/>
      </c>
      <c r="B3092" s="90" t="str">
        <f>IF(بيانات!B3092&lt;&gt;"",بيانات!B3092,"")</f>
        <v/>
      </c>
      <c r="C3092" s="90" t="str">
        <f>IF(بيانات!B3092&lt;&gt;"",بيانات!C3092,"")</f>
        <v/>
      </c>
      <c r="D3092" s="91" t="str">
        <f>IF(بيانات!B3092&lt;&gt;"",بيانات!J3092,"")</f>
        <v/>
      </c>
      <c r="E3092" s="92"/>
      <c r="F3092" s="93" t="str">
        <f t="shared" si="48"/>
        <v/>
      </c>
      <c r="G3092" s="94"/>
      <c r="H3092" s="95" t="str">
        <f>IF(بيانات!B3092&lt;&gt;"",بيانات!K3092,"")</f>
        <v/>
      </c>
      <c r="I3092" s="95" t="str">
        <f>IF(بيانات!B3092&lt;&gt;"",بيانات!P3092,"")</f>
        <v/>
      </c>
    </row>
    <row r="3093" spans="1:9" ht="21.75" customHeight="1">
      <c r="A3093" s="82" t="str">
        <f>IF(بيانات!B3093&lt;&gt;"",بيانات!A3093,"")</f>
        <v/>
      </c>
      <c r="B3093" s="83" t="str">
        <f>IF(بيانات!B3093&lt;&gt;"",بيانات!B3093,"")</f>
        <v/>
      </c>
      <c r="C3093" s="83" t="str">
        <f>IF(بيانات!B3093&lt;&gt;"",بيانات!C3093,"")</f>
        <v/>
      </c>
      <c r="D3093" s="84" t="str">
        <f>IF(بيانات!B3093&lt;&gt;"",بيانات!J3093,"")</f>
        <v/>
      </c>
      <c r="E3093" s="85"/>
      <c r="F3093" s="86" t="str">
        <f t="shared" si="48"/>
        <v/>
      </c>
      <c r="G3093" s="87"/>
      <c r="H3093" s="88" t="str">
        <f>IF(بيانات!B3093&lt;&gt;"",بيانات!K3093,"")</f>
        <v/>
      </c>
      <c r="I3093" s="88" t="str">
        <f>IF(بيانات!B3093&lt;&gt;"",بيانات!P3093,"")</f>
        <v/>
      </c>
    </row>
    <row r="3094" spans="1:9" ht="21.75" customHeight="1">
      <c r="A3094" s="89" t="str">
        <f>IF(بيانات!B3094&lt;&gt;"",بيانات!A3094,"")</f>
        <v/>
      </c>
      <c r="B3094" s="90" t="str">
        <f>IF(بيانات!B3094&lt;&gt;"",بيانات!B3094,"")</f>
        <v/>
      </c>
      <c r="C3094" s="90" t="str">
        <f>IF(بيانات!B3094&lt;&gt;"",بيانات!C3094,"")</f>
        <v/>
      </c>
      <c r="D3094" s="91" t="str">
        <f>IF(بيانات!B3094&lt;&gt;"",بيانات!J3094,"")</f>
        <v/>
      </c>
      <c r="E3094" s="92"/>
      <c r="F3094" s="93" t="str">
        <f t="shared" si="48"/>
        <v/>
      </c>
      <c r="G3094" s="94"/>
      <c r="H3094" s="95" t="str">
        <f>IF(بيانات!B3094&lt;&gt;"",بيانات!K3094,"")</f>
        <v/>
      </c>
      <c r="I3094" s="95" t="str">
        <f>IF(بيانات!B3094&lt;&gt;"",بيانات!P3094,"")</f>
        <v/>
      </c>
    </row>
    <row r="3095" spans="1:9" ht="21.75" customHeight="1">
      <c r="A3095" s="82" t="str">
        <f>IF(بيانات!B3095&lt;&gt;"",بيانات!A3095,"")</f>
        <v/>
      </c>
      <c r="B3095" s="83" t="str">
        <f>IF(بيانات!B3095&lt;&gt;"",بيانات!B3095,"")</f>
        <v/>
      </c>
      <c r="C3095" s="83" t="str">
        <f>IF(بيانات!B3095&lt;&gt;"",بيانات!C3095,"")</f>
        <v/>
      </c>
      <c r="D3095" s="84" t="str">
        <f>IF(بيانات!B3095&lt;&gt;"",بيانات!J3095,"")</f>
        <v/>
      </c>
      <c r="E3095" s="85"/>
      <c r="F3095" s="86" t="str">
        <f t="shared" si="48"/>
        <v/>
      </c>
      <c r="G3095" s="87"/>
      <c r="H3095" s="88" t="str">
        <f>IF(بيانات!B3095&lt;&gt;"",بيانات!K3095,"")</f>
        <v/>
      </c>
      <c r="I3095" s="88" t="str">
        <f>IF(بيانات!B3095&lt;&gt;"",بيانات!P3095,"")</f>
        <v/>
      </c>
    </row>
    <row r="3096" spans="1:9" ht="21.75" customHeight="1">
      <c r="A3096" s="89" t="str">
        <f>IF(بيانات!B3096&lt;&gt;"",بيانات!A3096,"")</f>
        <v/>
      </c>
      <c r="B3096" s="90" t="str">
        <f>IF(بيانات!B3096&lt;&gt;"",بيانات!B3096,"")</f>
        <v/>
      </c>
      <c r="C3096" s="90" t="str">
        <f>IF(بيانات!B3096&lt;&gt;"",بيانات!C3096,"")</f>
        <v/>
      </c>
      <c r="D3096" s="91" t="str">
        <f>IF(بيانات!B3096&lt;&gt;"",بيانات!J3096,"")</f>
        <v/>
      </c>
      <c r="E3096" s="92"/>
      <c r="F3096" s="93" t="str">
        <f t="shared" si="48"/>
        <v/>
      </c>
      <c r="G3096" s="94"/>
      <c r="H3096" s="95" t="str">
        <f>IF(بيانات!B3096&lt;&gt;"",بيانات!K3096,"")</f>
        <v/>
      </c>
      <c r="I3096" s="95" t="str">
        <f>IF(بيانات!B3096&lt;&gt;"",بيانات!P3096,"")</f>
        <v/>
      </c>
    </row>
    <row r="3097" spans="1:9" ht="21.75" customHeight="1">
      <c r="A3097" s="82" t="str">
        <f>IF(بيانات!B3097&lt;&gt;"",بيانات!A3097,"")</f>
        <v/>
      </c>
      <c r="B3097" s="83" t="str">
        <f>IF(بيانات!B3097&lt;&gt;"",بيانات!B3097,"")</f>
        <v/>
      </c>
      <c r="C3097" s="83" t="str">
        <f>IF(بيانات!B3097&lt;&gt;"",بيانات!C3097,"")</f>
        <v/>
      </c>
      <c r="D3097" s="84" t="str">
        <f>IF(بيانات!B3097&lt;&gt;"",بيانات!J3097,"")</f>
        <v/>
      </c>
      <c r="E3097" s="85"/>
      <c r="F3097" s="86" t="str">
        <f t="shared" si="48"/>
        <v/>
      </c>
      <c r="G3097" s="87"/>
      <c r="H3097" s="88" t="str">
        <f>IF(بيانات!B3097&lt;&gt;"",بيانات!K3097,"")</f>
        <v/>
      </c>
      <c r="I3097" s="88" t="str">
        <f>IF(بيانات!B3097&lt;&gt;"",بيانات!P3097,"")</f>
        <v/>
      </c>
    </row>
    <row r="3098" spans="1:9" ht="21.75" customHeight="1">
      <c r="A3098" s="89" t="str">
        <f>IF(بيانات!B3098&lt;&gt;"",بيانات!A3098,"")</f>
        <v/>
      </c>
      <c r="B3098" s="90" t="str">
        <f>IF(بيانات!B3098&lt;&gt;"",بيانات!B3098,"")</f>
        <v/>
      </c>
      <c r="C3098" s="90" t="str">
        <f>IF(بيانات!B3098&lt;&gt;"",بيانات!C3098,"")</f>
        <v/>
      </c>
      <c r="D3098" s="91" t="str">
        <f>IF(بيانات!B3098&lt;&gt;"",بيانات!J3098,"")</f>
        <v/>
      </c>
      <c r="E3098" s="92"/>
      <c r="F3098" s="93" t="str">
        <f t="shared" si="48"/>
        <v/>
      </c>
      <c r="G3098" s="94"/>
      <c r="H3098" s="95" t="str">
        <f>IF(بيانات!B3098&lt;&gt;"",بيانات!K3098,"")</f>
        <v/>
      </c>
      <c r="I3098" s="95" t="str">
        <f>IF(بيانات!B3098&lt;&gt;"",بيانات!P3098,"")</f>
        <v/>
      </c>
    </row>
    <row r="3099" spans="1:9" ht="21.75" customHeight="1">
      <c r="A3099" s="82" t="str">
        <f>IF(بيانات!B3099&lt;&gt;"",بيانات!A3099,"")</f>
        <v/>
      </c>
      <c r="B3099" s="83" t="str">
        <f>IF(بيانات!B3099&lt;&gt;"",بيانات!B3099,"")</f>
        <v/>
      </c>
      <c r="C3099" s="83" t="str">
        <f>IF(بيانات!B3099&lt;&gt;"",بيانات!C3099,"")</f>
        <v/>
      </c>
      <c r="D3099" s="84" t="str">
        <f>IF(بيانات!B3099&lt;&gt;"",بيانات!J3099,"")</f>
        <v/>
      </c>
      <c r="E3099" s="85"/>
      <c r="F3099" s="86" t="str">
        <f t="shared" si="48"/>
        <v/>
      </c>
      <c r="G3099" s="87"/>
      <c r="H3099" s="88" t="str">
        <f>IF(بيانات!B3099&lt;&gt;"",بيانات!K3099,"")</f>
        <v/>
      </c>
      <c r="I3099" s="88" t="str">
        <f>IF(بيانات!B3099&lt;&gt;"",بيانات!P3099,"")</f>
        <v/>
      </c>
    </row>
    <row r="3100" spans="1:9" ht="21.75" customHeight="1">
      <c r="A3100" s="89" t="str">
        <f>IF(بيانات!B3100&lt;&gt;"",بيانات!A3100,"")</f>
        <v/>
      </c>
      <c r="B3100" s="90" t="str">
        <f>IF(بيانات!B3100&lt;&gt;"",بيانات!B3100,"")</f>
        <v/>
      </c>
      <c r="C3100" s="90" t="str">
        <f>IF(بيانات!B3100&lt;&gt;"",بيانات!C3100,"")</f>
        <v/>
      </c>
      <c r="D3100" s="91" t="str">
        <f>IF(بيانات!B3100&lt;&gt;"",بيانات!J3100,"")</f>
        <v/>
      </c>
      <c r="E3100" s="92"/>
      <c r="F3100" s="93" t="str">
        <f t="shared" si="48"/>
        <v/>
      </c>
      <c r="G3100" s="94"/>
      <c r="H3100" s="95" t="str">
        <f>IF(بيانات!B3100&lt;&gt;"",بيانات!K3100,"")</f>
        <v/>
      </c>
      <c r="I3100" s="95" t="str">
        <f>IF(بيانات!B3100&lt;&gt;"",بيانات!P3100,"")</f>
        <v/>
      </c>
    </row>
    <row r="3101" spans="1:9" ht="21.75" customHeight="1">
      <c r="A3101" s="82" t="str">
        <f>IF(بيانات!B3101&lt;&gt;"",بيانات!A3101,"")</f>
        <v/>
      </c>
      <c r="B3101" s="83" t="str">
        <f>IF(بيانات!B3101&lt;&gt;"",بيانات!B3101,"")</f>
        <v/>
      </c>
      <c r="C3101" s="83" t="str">
        <f>IF(بيانات!B3101&lt;&gt;"",بيانات!C3101,"")</f>
        <v/>
      </c>
      <c r="D3101" s="84" t="str">
        <f>IF(بيانات!B3101&lt;&gt;"",بيانات!J3101,"")</f>
        <v/>
      </c>
      <c r="E3101" s="85"/>
      <c r="F3101" s="86" t="str">
        <f t="shared" si="48"/>
        <v/>
      </c>
      <c r="G3101" s="87"/>
      <c r="H3101" s="88" t="str">
        <f>IF(بيانات!B3101&lt;&gt;"",بيانات!K3101,"")</f>
        <v/>
      </c>
      <c r="I3101" s="88" t="str">
        <f>IF(بيانات!B3101&lt;&gt;"",بيانات!P3101,"")</f>
        <v/>
      </c>
    </row>
    <row r="3102" spans="1:9" ht="21.75" customHeight="1">
      <c r="A3102" s="89" t="str">
        <f>IF(بيانات!B3102&lt;&gt;"",بيانات!A3102,"")</f>
        <v/>
      </c>
      <c r="B3102" s="90" t="str">
        <f>IF(بيانات!B3102&lt;&gt;"",بيانات!B3102,"")</f>
        <v/>
      </c>
      <c r="C3102" s="90" t="str">
        <f>IF(بيانات!B3102&lt;&gt;"",بيانات!C3102,"")</f>
        <v/>
      </c>
      <c r="D3102" s="91" t="str">
        <f>IF(بيانات!B3102&lt;&gt;"",بيانات!J3102,"")</f>
        <v/>
      </c>
      <c r="E3102" s="92"/>
      <c r="F3102" s="93" t="str">
        <f t="shared" si="48"/>
        <v/>
      </c>
      <c r="G3102" s="94"/>
      <c r="H3102" s="95" t="str">
        <f>IF(بيانات!B3102&lt;&gt;"",بيانات!K3102,"")</f>
        <v/>
      </c>
      <c r="I3102" s="95" t="str">
        <f>IF(بيانات!B3102&lt;&gt;"",بيانات!P3102,"")</f>
        <v/>
      </c>
    </row>
    <row r="3103" spans="1:9" ht="21.75" customHeight="1">
      <c r="A3103" s="82" t="str">
        <f>IF(بيانات!B3103&lt;&gt;"",بيانات!A3103,"")</f>
        <v/>
      </c>
      <c r="B3103" s="83" t="str">
        <f>IF(بيانات!B3103&lt;&gt;"",بيانات!B3103,"")</f>
        <v/>
      </c>
      <c r="C3103" s="83" t="str">
        <f>IF(بيانات!B3103&lt;&gt;"",بيانات!C3103,"")</f>
        <v/>
      </c>
      <c r="D3103" s="84" t="str">
        <f>IF(بيانات!B3103&lt;&gt;"",بيانات!J3103,"")</f>
        <v/>
      </c>
      <c r="E3103" s="85"/>
      <c r="F3103" s="86" t="str">
        <f t="shared" si="48"/>
        <v/>
      </c>
      <c r="G3103" s="87"/>
      <c r="H3103" s="88" t="str">
        <f>IF(بيانات!B3103&lt;&gt;"",بيانات!K3103,"")</f>
        <v/>
      </c>
      <c r="I3103" s="88" t="str">
        <f>IF(بيانات!B3103&lt;&gt;"",بيانات!P3103,"")</f>
        <v/>
      </c>
    </row>
    <row r="3104" spans="1:9" ht="21.75" customHeight="1">
      <c r="A3104" s="89" t="str">
        <f>IF(بيانات!B3104&lt;&gt;"",بيانات!A3104,"")</f>
        <v/>
      </c>
      <c r="B3104" s="90" t="str">
        <f>IF(بيانات!B3104&lt;&gt;"",بيانات!B3104,"")</f>
        <v/>
      </c>
      <c r="C3104" s="90" t="str">
        <f>IF(بيانات!B3104&lt;&gt;"",بيانات!C3104,"")</f>
        <v/>
      </c>
      <c r="D3104" s="91" t="str">
        <f>IF(بيانات!B3104&lt;&gt;"",بيانات!J3104,"")</f>
        <v/>
      </c>
      <c r="E3104" s="92"/>
      <c r="F3104" s="93" t="str">
        <f t="shared" si="48"/>
        <v/>
      </c>
      <c r="G3104" s="94"/>
      <c r="H3104" s="95" t="str">
        <f>IF(بيانات!B3104&lt;&gt;"",بيانات!K3104,"")</f>
        <v/>
      </c>
      <c r="I3104" s="95" t="str">
        <f>IF(بيانات!B3104&lt;&gt;"",بيانات!P3104,"")</f>
        <v/>
      </c>
    </row>
    <row r="3105" spans="1:9" ht="21.75" customHeight="1">
      <c r="A3105" s="82" t="str">
        <f>IF(بيانات!B3105&lt;&gt;"",بيانات!A3105,"")</f>
        <v/>
      </c>
      <c r="B3105" s="83" t="str">
        <f>IF(بيانات!B3105&lt;&gt;"",بيانات!B3105,"")</f>
        <v/>
      </c>
      <c r="C3105" s="83" t="str">
        <f>IF(بيانات!B3105&lt;&gt;"",بيانات!C3105,"")</f>
        <v/>
      </c>
      <c r="D3105" s="84" t="str">
        <f>IF(بيانات!B3105&lt;&gt;"",بيانات!J3105,"")</f>
        <v/>
      </c>
      <c r="E3105" s="85"/>
      <c r="F3105" s="86" t="str">
        <f t="shared" si="48"/>
        <v/>
      </c>
      <c r="G3105" s="87"/>
      <c r="H3105" s="88" t="str">
        <f>IF(بيانات!B3105&lt;&gt;"",بيانات!K3105,"")</f>
        <v/>
      </c>
      <c r="I3105" s="88" t="str">
        <f>IF(بيانات!B3105&lt;&gt;"",بيانات!P3105,"")</f>
        <v/>
      </c>
    </row>
    <row r="3106" spans="1:9" ht="21.75" customHeight="1">
      <c r="A3106" s="89" t="str">
        <f>IF(بيانات!B3106&lt;&gt;"",بيانات!A3106,"")</f>
        <v/>
      </c>
      <c r="B3106" s="90" t="str">
        <f>IF(بيانات!B3106&lt;&gt;"",بيانات!B3106,"")</f>
        <v/>
      </c>
      <c r="C3106" s="90" t="str">
        <f>IF(بيانات!B3106&lt;&gt;"",بيانات!C3106,"")</f>
        <v/>
      </c>
      <c r="D3106" s="91" t="str">
        <f>IF(بيانات!B3106&lt;&gt;"",بيانات!J3106,"")</f>
        <v/>
      </c>
      <c r="E3106" s="92"/>
      <c r="F3106" s="93" t="str">
        <f t="shared" si="48"/>
        <v/>
      </c>
      <c r="G3106" s="94"/>
      <c r="H3106" s="95" t="str">
        <f>IF(بيانات!B3106&lt;&gt;"",بيانات!K3106,"")</f>
        <v/>
      </c>
      <c r="I3106" s="95" t="str">
        <f>IF(بيانات!B3106&lt;&gt;"",بيانات!P3106,"")</f>
        <v/>
      </c>
    </row>
    <row r="3107" spans="1:9" ht="21.75" customHeight="1">
      <c r="A3107" s="82" t="str">
        <f>IF(بيانات!B3107&lt;&gt;"",بيانات!A3107,"")</f>
        <v/>
      </c>
      <c r="B3107" s="83" t="str">
        <f>IF(بيانات!B3107&lt;&gt;"",بيانات!B3107,"")</f>
        <v/>
      </c>
      <c r="C3107" s="83" t="str">
        <f>IF(بيانات!B3107&lt;&gt;"",بيانات!C3107,"")</f>
        <v/>
      </c>
      <c r="D3107" s="84" t="str">
        <f>IF(بيانات!B3107&lt;&gt;"",بيانات!J3107,"")</f>
        <v/>
      </c>
      <c r="E3107" s="85"/>
      <c r="F3107" s="86" t="str">
        <f t="shared" si="48"/>
        <v/>
      </c>
      <c r="G3107" s="87"/>
      <c r="H3107" s="88" t="str">
        <f>IF(بيانات!B3107&lt;&gt;"",بيانات!K3107,"")</f>
        <v/>
      </c>
      <c r="I3107" s="88" t="str">
        <f>IF(بيانات!B3107&lt;&gt;"",بيانات!P3107,"")</f>
        <v/>
      </c>
    </row>
    <row r="3108" spans="1:9" ht="21.75" customHeight="1">
      <c r="A3108" s="89" t="str">
        <f>IF(بيانات!B3108&lt;&gt;"",بيانات!A3108,"")</f>
        <v/>
      </c>
      <c r="B3108" s="90" t="str">
        <f>IF(بيانات!B3108&lt;&gt;"",بيانات!B3108,"")</f>
        <v/>
      </c>
      <c r="C3108" s="90" t="str">
        <f>IF(بيانات!B3108&lt;&gt;"",بيانات!C3108,"")</f>
        <v/>
      </c>
      <c r="D3108" s="91" t="str">
        <f>IF(بيانات!B3108&lt;&gt;"",بيانات!J3108,"")</f>
        <v/>
      </c>
      <c r="E3108" s="92"/>
      <c r="F3108" s="93" t="str">
        <f t="shared" si="48"/>
        <v/>
      </c>
      <c r="G3108" s="94"/>
      <c r="H3108" s="95" t="str">
        <f>IF(بيانات!B3108&lt;&gt;"",بيانات!K3108,"")</f>
        <v/>
      </c>
      <c r="I3108" s="95" t="str">
        <f>IF(بيانات!B3108&lt;&gt;"",بيانات!P3108,"")</f>
        <v/>
      </c>
    </row>
    <row r="3109" spans="1:9" ht="21.75" customHeight="1">
      <c r="A3109" s="82" t="str">
        <f>IF(بيانات!B3109&lt;&gt;"",بيانات!A3109,"")</f>
        <v/>
      </c>
      <c r="B3109" s="83" t="str">
        <f>IF(بيانات!B3109&lt;&gt;"",بيانات!B3109,"")</f>
        <v/>
      </c>
      <c r="C3109" s="83" t="str">
        <f>IF(بيانات!B3109&lt;&gt;"",بيانات!C3109,"")</f>
        <v/>
      </c>
      <c r="D3109" s="84" t="str">
        <f>IF(بيانات!B3109&lt;&gt;"",بيانات!J3109,"")</f>
        <v/>
      </c>
      <c r="E3109" s="85"/>
      <c r="F3109" s="86" t="str">
        <f t="shared" si="48"/>
        <v/>
      </c>
      <c r="G3109" s="87"/>
      <c r="H3109" s="88" t="str">
        <f>IF(بيانات!B3109&lt;&gt;"",بيانات!K3109,"")</f>
        <v/>
      </c>
      <c r="I3109" s="88" t="str">
        <f>IF(بيانات!B3109&lt;&gt;"",بيانات!P3109,"")</f>
        <v/>
      </c>
    </row>
    <row r="3110" spans="1:9" ht="21.75" customHeight="1">
      <c r="A3110" s="89" t="str">
        <f>IF(بيانات!B3110&lt;&gt;"",بيانات!A3110,"")</f>
        <v/>
      </c>
      <c r="B3110" s="90" t="str">
        <f>IF(بيانات!B3110&lt;&gt;"",بيانات!B3110,"")</f>
        <v/>
      </c>
      <c r="C3110" s="90" t="str">
        <f>IF(بيانات!B3110&lt;&gt;"",بيانات!C3110,"")</f>
        <v/>
      </c>
      <c r="D3110" s="91" t="str">
        <f>IF(بيانات!B3110&lt;&gt;"",بيانات!J3110,"")</f>
        <v/>
      </c>
      <c r="E3110" s="92"/>
      <c r="F3110" s="93" t="str">
        <f t="shared" si="48"/>
        <v/>
      </c>
      <c r="G3110" s="94"/>
      <c r="H3110" s="95" t="str">
        <f>IF(بيانات!B3110&lt;&gt;"",بيانات!K3110,"")</f>
        <v/>
      </c>
      <c r="I3110" s="95" t="str">
        <f>IF(بيانات!B3110&lt;&gt;"",بيانات!P3110,"")</f>
        <v/>
      </c>
    </row>
    <row r="3111" spans="1:9" ht="21.75" customHeight="1">
      <c r="A3111" s="82" t="str">
        <f>IF(بيانات!B3111&lt;&gt;"",بيانات!A3111,"")</f>
        <v/>
      </c>
      <c r="B3111" s="83" t="str">
        <f>IF(بيانات!B3111&lt;&gt;"",بيانات!B3111,"")</f>
        <v/>
      </c>
      <c r="C3111" s="83" t="str">
        <f>IF(بيانات!B3111&lt;&gt;"",بيانات!C3111,"")</f>
        <v/>
      </c>
      <c r="D3111" s="84" t="str">
        <f>IF(بيانات!B3111&lt;&gt;"",بيانات!J3111,"")</f>
        <v/>
      </c>
      <c r="E3111" s="85"/>
      <c r="F3111" s="86" t="str">
        <f t="shared" si="48"/>
        <v/>
      </c>
      <c r="G3111" s="87"/>
      <c r="H3111" s="88" t="str">
        <f>IF(بيانات!B3111&lt;&gt;"",بيانات!K3111,"")</f>
        <v/>
      </c>
      <c r="I3111" s="88" t="str">
        <f>IF(بيانات!B3111&lt;&gt;"",بيانات!P3111,"")</f>
        <v/>
      </c>
    </row>
    <row r="3112" spans="1:9" ht="21.75" customHeight="1">
      <c r="A3112" s="89" t="str">
        <f>IF(بيانات!B3112&lt;&gt;"",بيانات!A3112,"")</f>
        <v/>
      </c>
      <c r="B3112" s="90" t="str">
        <f>IF(بيانات!B3112&lt;&gt;"",بيانات!B3112,"")</f>
        <v/>
      </c>
      <c r="C3112" s="90" t="str">
        <f>IF(بيانات!B3112&lt;&gt;"",بيانات!C3112,"")</f>
        <v/>
      </c>
      <c r="D3112" s="91" t="str">
        <f>IF(بيانات!B3112&lt;&gt;"",بيانات!J3112,"")</f>
        <v/>
      </c>
      <c r="E3112" s="92"/>
      <c r="F3112" s="93" t="str">
        <f t="shared" si="48"/>
        <v/>
      </c>
      <c r="G3112" s="94"/>
      <c r="H3112" s="95" t="str">
        <f>IF(بيانات!B3112&lt;&gt;"",بيانات!K3112,"")</f>
        <v/>
      </c>
      <c r="I3112" s="95" t="str">
        <f>IF(بيانات!B3112&lt;&gt;"",بيانات!P3112,"")</f>
        <v/>
      </c>
    </row>
    <row r="3113" spans="1:9" ht="21.75" customHeight="1">
      <c r="A3113" s="82" t="str">
        <f>IF(بيانات!B3113&lt;&gt;"",بيانات!A3113,"")</f>
        <v/>
      </c>
      <c r="B3113" s="83" t="str">
        <f>IF(بيانات!B3113&lt;&gt;"",بيانات!B3113,"")</f>
        <v/>
      </c>
      <c r="C3113" s="83" t="str">
        <f>IF(بيانات!B3113&lt;&gt;"",بيانات!C3113,"")</f>
        <v/>
      </c>
      <c r="D3113" s="84" t="str">
        <f>IF(بيانات!B3113&lt;&gt;"",بيانات!J3113,"")</f>
        <v/>
      </c>
      <c r="E3113" s="85"/>
      <c r="F3113" s="86" t="str">
        <f t="shared" si="48"/>
        <v/>
      </c>
      <c r="G3113" s="87"/>
      <c r="H3113" s="88" t="str">
        <f>IF(بيانات!B3113&lt;&gt;"",بيانات!K3113,"")</f>
        <v/>
      </c>
      <c r="I3113" s="88" t="str">
        <f>IF(بيانات!B3113&lt;&gt;"",بيانات!P3113,"")</f>
        <v/>
      </c>
    </row>
    <row r="3114" spans="1:9" ht="21.75" customHeight="1">
      <c r="A3114" s="89" t="str">
        <f>IF(بيانات!B3114&lt;&gt;"",بيانات!A3114,"")</f>
        <v/>
      </c>
      <c r="B3114" s="90" t="str">
        <f>IF(بيانات!B3114&lt;&gt;"",بيانات!B3114,"")</f>
        <v/>
      </c>
      <c r="C3114" s="90" t="str">
        <f>IF(بيانات!B3114&lt;&gt;"",بيانات!C3114,"")</f>
        <v/>
      </c>
      <c r="D3114" s="91" t="str">
        <f>IF(بيانات!B3114&lt;&gt;"",بيانات!J3114,"")</f>
        <v/>
      </c>
      <c r="E3114" s="92"/>
      <c r="F3114" s="93" t="str">
        <f t="shared" si="48"/>
        <v/>
      </c>
      <c r="G3114" s="94"/>
      <c r="H3114" s="95" t="str">
        <f>IF(بيانات!B3114&lt;&gt;"",بيانات!K3114,"")</f>
        <v/>
      </c>
      <c r="I3114" s="95" t="str">
        <f>IF(بيانات!B3114&lt;&gt;"",بيانات!P3114,"")</f>
        <v/>
      </c>
    </row>
    <row r="3115" spans="1:9" ht="21.75" customHeight="1">
      <c r="A3115" s="82" t="str">
        <f>IF(بيانات!B3115&lt;&gt;"",بيانات!A3115,"")</f>
        <v/>
      </c>
      <c r="B3115" s="83" t="str">
        <f>IF(بيانات!B3115&lt;&gt;"",بيانات!B3115,"")</f>
        <v/>
      </c>
      <c r="C3115" s="83" t="str">
        <f>IF(بيانات!B3115&lt;&gt;"",بيانات!C3115,"")</f>
        <v/>
      </c>
      <c r="D3115" s="84" t="str">
        <f>IF(بيانات!B3115&lt;&gt;"",بيانات!J3115,"")</f>
        <v/>
      </c>
      <c r="E3115" s="85"/>
      <c r="F3115" s="86" t="str">
        <f t="shared" si="48"/>
        <v/>
      </c>
      <c r="G3115" s="87"/>
      <c r="H3115" s="88" t="str">
        <f>IF(بيانات!B3115&lt;&gt;"",بيانات!K3115,"")</f>
        <v/>
      </c>
      <c r="I3115" s="88" t="str">
        <f>IF(بيانات!B3115&lt;&gt;"",بيانات!P3115,"")</f>
        <v/>
      </c>
    </row>
    <row r="3116" spans="1:9" ht="21.75" customHeight="1">
      <c r="A3116" s="89" t="str">
        <f>IF(بيانات!B3116&lt;&gt;"",بيانات!A3116,"")</f>
        <v/>
      </c>
      <c r="B3116" s="90" t="str">
        <f>IF(بيانات!B3116&lt;&gt;"",بيانات!B3116,"")</f>
        <v/>
      </c>
      <c r="C3116" s="90" t="str">
        <f>IF(بيانات!B3116&lt;&gt;"",بيانات!C3116,"")</f>
        <v/>
      </c>
      <c r="D3116" s="91" t="str">
        <f>IF(بيانات!B3116&lt;&gt;"",بيانات!J3116,"")</f>
        <v/>
      </c>
      <c r="E3116" s="92"/>
      <c r="F3116" s="93" t="str">
        <f t="shared" si="48"/>
        <v/>
      </c>
      <c r="G3116" s="94"/>
      <c r="H3116" s="95" t="str">
        <f>IF(بيانات!B3116&lt;&gt;"",بيانات!K3116,"")</f>
        <v/>
      </c>
      <c r="I3116" s="95" t="str">
        <f>IF(بيانات!B3116&lt;&gt;"",بيانات!P3116,"")</f>
        <v/>
      </c>
    </row>
    <row r="3117" spans="1:9" ht="21.75" customHeight="1">
      <c r="A3117" s="82" t="str">
        <f>IF(بيانات!B3117&lt;&gt;"",بيانات!A3117,"")</f>
        <v/>
      </c>
      <c r="B3117" s="83" t="str">
        <f>IF(بيانات!B3117&lt;&gt;"",بيانات!B3117,"")</f>
        <v/>
      </c>
      <c r="C3117" s="83" t="str">
        <f>IF(بيانات!B3117&lt;&gt;"",بيانات!C3117,"")</f>
        <v/>
      </c>
      <c r="D3117" s="84" t="str">
        <f>IF(بيانات!B3117&lt;&gt;"",بيانات!J3117,"")</f>
        <v/>
      </c>
      <c r="E3117" s="85"/>
      <c r="F3117" s="86" t="str">
        <f t="shared" si="48"/>
        <v/>
      </c>
      <c r="G3117" s="87"/>
      <c r="H3117" s="88" t="str">
        <f>IF(بيانات!B3117&lt;&gt;"",بيانات!K3117,"")</f>
        <v/>
      </c>
      <c r="I3117" s="88" t="str">
        <f>IF(بيانات!B3117&lt;&gt;"",بيانات!P3117,"")</f>
        <v/>
      </c>
    </row>
    <row r="3118" spans="1:9" ht="21.75" customHeight="1">
      <c r="A3118" s="89" t="str">
        <f>IF(بيانات!B3118&lt;&gt;"",بيانات!A3118,"")</f>
        <v/>
      </c>
      <c r="B3118" s="90" t="str">
        <f>IF(بيانات!B3118&lt;&gt;"",بيانات!B3118,"")</f>
        <v/>
      </c>
      <c r="C3118" s="90" t="str">
        <f>IF(بيانات!B3118&lt;&gt;"",بيانات!C3118,"")</f>
        <v/>
      </c>
      <c r="D3118" s="91" t="str">
        <f>IF(بيانات!B3118&lt;&gt;"",بيانات!J3118,"")</f>
        <v/>
      </c>
      <c r="E3118" s="92"/>
      <c r="F3118" s="93" t="str">
        <f t="shared" si="48"/>
        <v/>
      </c>
      <c r="G3118" s="94"/>
      <c r="H3118" s="95" t="str">
        <f>IF(بيانات!B3118&lt;&gt;"",بيانات!K3118,"")</f>
        <v/>
      </c>
      <c r="I3118" s="95" t="str">
        <f>IF(بيانات!B3118&lt;&gt;"",بيانات!P3118,"")</f>
        <v/>
      </c>
    </row>
    <row r="3119" spans="1:9" ht="21.75" customHeight="1">
      <c r="A3119" s="82" t="str">
        <f>IF(بيانات!B3119&lt;&gt;"",بيانات!A3119,"")</f>
        <v/>
      </c>
      <c r="B3119" s="83" t="str">
        <f>IF(بيانات!B3119&lt;&gt;"",بيانات!B3119,"")</f>
        <v/>
      </c>
      <c r="C3119" s="83" t="str">
        <f>IF(بيانات!B3119&lt;&gt;"",بيانات!C3119,"")</f>
        <v/>
      </c>
      <c r="D3119" s="84" t="str">
        <f>IF(بيانات!B3119&lt;&gt;"",بيانات!J3119,"")</f>
        <v/>
      </c>
      <c r="E3119" s="85"/>
      <c r="F3119" s="86" t="str">
        <f t="shared" si="48"/>
        <v/>
      </c>
      <c r="G3119" s="87"/>
      <c r="H3119" s="88" t="str">
        <f>IF(بيانات!B3119&lt;&gt;"",بيانات!K3119,"")</f>
        <v/>
      </c>
      <c r="I3119" s="88" t="str">
        <f>IF(بيانات!B3119&lt;&gt;"",بيانات!P3119,"")</f>
        <v/>
      </c>
    </row>
    <row r="3120" spans="1:9" ht="21.75" customHeight="1">
      <c r="A3120" s="89" t="str">
        <f>IF(بيانات!B3120&lt;&gt;"",بيانات!A3120,"")</f>
        <v/>
      </c>
      <c r="B3120" s="90" t="str">
        <f>IF(بيانات!B3120&lt;&gt;"",بيانات!B3120,"")</f>
        <v/>
      </c>
      <c r="C3120" s="90" t="str">
        <f>IF(بيانات!B3120&lt;&gt;"",بيانات!C3120,"")</f>
        <v/>
      </c>
      <c r="D3120" s="91" t="str">
        <f>IF(بيانات!B3120&lt;&gt;"",بيانات!J3120,"")</f>
        <v/>
      </c>
      <c r="E3120" s="92"/>
      <c r="F3120" s="93" t="str">
        <f t="shared" si="48"/>
        <v/>
      </c>
      <c r="G3120" s="94"/>
      <c r="H3120" s="95" t="str">
        <f>IF(بيانات!B3120&lt;&gt;"",بيانات!K3120,"")</f>
        <v/>
      </c>
      <c r="I3120" s="95" t="str">
        <f>IF(بيانات!B3120&lt;&gt;"",بيانات!P3120,"")</f>
        <v/>
      </c>
    </row>
    <row r="3121" spans="1:9" ht="21.75" customHeight="1">
      <c r="A3121" s="82" t="str">
        <f>IF(بيانات!B3121&lt;&gt;"",بيانات!A3121,"")</f>
        <v/>
      </c>
      <c r="B3121" s="83" t="str">
        <f>IF(بيانات!B3121&lt;&gt;"",بيانات!B3121,"")</f>
        <v/>
      </c>
      <c r="C3121" s="83" t="str">
        <f>IF(بيانات!B3121&lt;&gt;"",بيانات!C3121,"")</f>
        <v/>
      </c>
      <c r="D3121" s="84" t="str">
        <f>IF(بيانات!B3121&lt;&gt;"",بيانات!J3121,"")</f>
        <v/>
      </c>
      <c r="E3121" s="85"/>
      <c r="F3121" s="86" t="str">
        <f t="shared" si="48"/>
        <v/>
      </c>
      <c r="G3121" s="87"/>
      <c r="H3121" s="88" t="str">
        <f>IF(بيانات!B3121&lt;&gt;"",بيانات!K3121,"")</f>
        <v/>
      </c>
      <c r="I3121" s="88" t="str">
        <f>IF(بيانات!B3121&lt;&gt;"",بيانات!P3121,"")</f>
        <v/>
      </c>
    </row>
    <row r="3122" spans="1:9" ht="21.75" customHeight="1">
      <c r="A3122" s="89" t="str">
        <f>IF(بيانات!B3122&lt;&gt;"",بيانات!A3122,"")</f>
        <v/>
      </c>
      <c r="B3122" s="90" t="str">
        <f>IF(بيانات!B3122&lt;&gt;"",بيانات!B3122,"")</f>
        <v/>
      </c>
      <c r="C3122" s="90" t="str">
        <f>IF(بيانات!B3122&lt;&gt;"",بيانات!C3122,"")</f>
        <v/>
      </c>
      <c r="D3122" s="91" t="str">
        <f>IF(بيانات!B3122&lt;&gt;"",بيانات!J3122,"")</f>
        <v/>
      </c>
      <c r="E3122" s="92"/>
      <c r="F3122" s="93" t="str">
        <f t="shared" si="48"/>
        <v/>
      </c>
      <c r="G3122" s="94"/>
      <c r="H3122" s="95" t="str">
        <f>IF(بيانات!B3122&lt;&gt;"",بيانات!K3122,"")</f>
        <v/>
      </c>
      <c r="I3122" s="95" t="str">
        <f>IF(بيانات!B3122&lt;&gt;"",بيانات!P3122,"")</f>
        <v/>
      </c>
    </row>
    <row r="3123" spans="1:9" ht="21.75" customHeight="1">
      <c r="A3123" s="82" t="str">
        <f>IF(بيانات!B3123&lt;&gt;"",بيانات!A3123,"")</f>
        <v/>
      </c>
      <c r="B3123" s="83" t="str">
        <f>IF(بيانات!B3123&lt;&gt;"",بيانات!B3123,"")</f>
        <v/>
      </c>
      <c r="C3123" s="83" t="str">
        <f>IF(بيانات!B3123&lt;&gt;"",بيانات!C3123,"")</f>
        <v/>
      </c>
      <c r="D3123" s="84" t="str">
        <f>IF(بيانات!B3123&lt;&gt;"",بيانات!J3123,"")</f>
        <v/>
      </c>
      <c r="E3123" s="85"/>
      <c r="F3123" s="86" t="str">
        <f t="shared" si="48"/>
        <v/>
      </c>
      <c r="G3123" s="87"/>
      <c r="H3123" s="88" t="str">
        <f>IF(بيانات!B3123&lt;&gt;"",بيانات!K3123,"")</f>
        <v/>
      </c>
      <c r="I3123" s="88" t="str">
        <f>IF(بيانات!B3123&lt;&gt;"",بيانات!P3123,"")</f>
        <v/>
      </c>
    </row>
    <row r="3124" spans="1:9" ht="21.75" customHeight="1">
      <c r="A3124" s="89" t="str">
        <f>IF(بيانات!B3124&lt;&gt;"",بيانات!A3124,"")</f>
        <v/>
      </c>
      <c r="B3124" s="90" t="str">
        <f>IF(بيانات!B3124&lt;&gt;"",بيانات!B3124,"")</f>
        <v/>
      </c>
      <c r="C3124" s="90" t="str">
        <f>IF(بيانات!B3124&lt;&gt;"",بيانات!C3124,"")</f>
        <v/>
      </c>
      <c r="D3124" s="91" t="str">
        <f>IF(بيانات!B3124&lt;&gt;"",بيانات!J3124,"")</f>
        <v/>
      </c>
      <c r="E3124" s="92"/>
      <c r="F3124" s="93" t="str">
        <f t="shared" si="48"/>
        <v/>
      </c>
      <c r="G3124" s="94"/>
      <c r="H3124" s="95" t="str">
        <f>IF(بيانات!B3124&lt;&gt;"",بيانات!K3124,"")</f>
        <v/>
      </c>
      <c r="I3124" s="95" t="str">
        <f>IF(بيانات!B3124&lt;&gt;"",بيانات!P3124,"")</f>
        <v/>
      </c>
    </row>
    <row r="3125" spans="1:9" ht="21.75" customHeight="1">
      <c r="A3125" s="82" t="str">
        <f>IF(بيانات!B3125&lt;&gt;"",بيانات!A3125,"")</f>
        <v/>
      </c>
      <c r="B3125" s="83" t="str">
        <f>IF(بيانات!B3125&lt;&gt;"",بيانات!B3125,"")</f>
        <v/>
      </c>
      <c r="C3125" s="83" t="str">
        <f>IF(بيانات!B3125&lt;&gt;"",بيانات!C3125,"")</f>
        <v/>
      </c>
      <c r="D3125" s="84" t="str">
        <f>IF(بيانات!B3125&lt;&gt;"",بيانات!J3125,"")</f>
        <v/>
      </c>
      <c r="E3125" s="85"/>
      <c r="F3125" s="86" t="str">
        <f t="shared" si="48"/>
        <v/>
      </c>
      <c r="G3125" s="87"/>
      <c r="H3125" s="88" t="str">
        <f>IF(بيانات!B3125&lt;&gt;"",بيانات!K3125,"")</f>
        <v/>
      </c>
      <c r="I3125" s="88" t="str">
        <f>IF(بيانات!B3125&lt;&gt;"",بيانات!P3125,"")</f>
        <v/>
      </c>
    </row>
    <row r="3126" spans="1:9" ht="21.75" customHeight="1">
      <c r="A3126" s="89" t="str">
        <f>IF(بيانات!B3126&lt;&gt;"",بيانات!A3126,"")</f>
        <v/>
      </c>
      <c r="B3126" s="90" t="str">
        <f>IF(بيانات!B3126&lt;&gt;"",بيانات!B3126,"")</f>
        <v/>
      </c>
      <c r="C3126" s="90" t="str">
        <f>IF(بيانات!B3126&lt;&gt;"",بيانات!C3126,"")</f>
        <v/>
      </c>
      <c r="D3126" s="91" t="str">
        <f>IF(بيانات!B3126&lt;&gt;"",بيانات!J3126,"")</f>
        <v/>
      </c>
      <c r="E3126" s="92"/>
      <c r="F3126" s="93" t="str">
        <f t="shared" si="48"/>
        <v/>
      </c>
      <c r="G3126" s="94"/>
      <c r="H3126" s="95" t="str">
        <f>IF(بيانات!B3126&lt;&gt;"",بيانات!K3126,"")</f>
        <v/>
      </c>
      <c r="I3126" s="95" t="str">
        <f>IF(بيانات!B3126&lt;&gt;"",بيانات!P3126,"")</f>
        <v/>
      </c>
    </row>
    <row r="3127" spans="1:9" ht="21.75" customHeight="1">
      <c r="A3127" s="82" t="str">
        <f>IF(بيانات!B3127&lt;&gt;"",بيانات!A3127,"")</f>
        <v/>
      </c>
      <c r="B3127" s="83" t="str">
        <f>IF(بيانات!B3127&lt;&gt;"",بيانات!B3127,"")</f>
        <v/>
      </c>
      <c r="C3127" s="83" t="str">
        <f>IF(بيانات!B3127&lt;&gt;"",بيانات!C3127,"")</f>
        <v/>
      </c>
      <c r="D3127" s="84" t="str">
        <f>IF(بيانات!B3127&lt;&gt;"",بيانات!J3127,"")</f>
        <v/>
      </c>
      <c r="E3127" s="85"/>
      <c r="F3127" s="86" t="str">
        <f t="shared" si="48"/>
        <v/>
      </c>
      <c r="G3127" s="87"/>
      <c r="H3127" s="88" t="str">
        <f>IF(بيانات!B3127&lt;&gt;"",بيانات!K3127,"")</f>
        <v/>
      </c>
      <c r="I3127" s="88" t="str">
        <f>IF(بيانات!B3127&lt;&gt;"",بيانات!P3127,"")</f>
        <v/>
      </c>
    </row>
    <row r="3128" spans="1:9" ht="21.75" customHeight="1">
      <c r="A3128" s="89" t="str">
        <f>IF(بيانات!B3128&lt;&gt;"",بيانات!A3128,"")</f>
        <v/>
      </c>
      <c r="B3128" s="90" t="str">
        <f>IF(بيانات!B3128&lt;&gt;"",بيانات!B3128,"")</f>
        <v/>
      </c>
      <c r="C3128" s="90" t="str">
        <f>IF(بيانات!B3128&lt;&gt;"",بيانات!C3128,"")</f>
        <v/>
      </c>
      <c r="D3128" s="91" t="str">
        <f>IF(بيانات!B3128&lt;&gt;"",بيانات!J3128,"")</f>
        <v/>
      </c>
      <c r="E3128" s="92"/>
      <c r="F3128" s="93" t="str">
        <f t="shared" si="48"/>
        <v/>
      </c>
      <c r="G3128" s="94"/>
      <c r="H3128" s="95" t="str">
        <f>IF(بيانات!B3128&lt;&gt;"",بيانات!K3128,"")</f>
        <v/>
      </c>
      <c r="I3128" s="95" t="str">
        <f>IF(بيانات!B3128&lt;&gt;"",بيانات!P3128,"")</f>
        <v/>
      </c>
    </row>
    <row r="3129" spans="1:9" ht="21.75" customHeight="1">
      <c r="A3129" s="82" t="str">
        <f>IF(بيانات!B3129&lt;&gt;"",بيانات!A3129,"")</f>
        <v/>
      </c>
      <c r="B3129" s="83" t="str">
        <f>IF(بيانات!B3129&lt;&gt;"",بيانات!B3129,"")</f>
        <v/>
      </c>
      <c r="C3129" s="83" t="str">
        <f>IF(بيانات!B3129&lt;&gt;"",بيانات!C3129,"")</f>
        <v/>
      </c>
      <c r="D3129" s="84" t="str">
        <f>IF(بيانات!B3129&lt;&gt;"",بيانات!J3129,"")</f>
        <v/>
      </c>
      <c r="E3129" s="85"/>
      <c r="F3129" s="86" t="str">
        <f t="shared" si="48"/>
        <v/>
      </c>
      <c r="G3129" s="87"/>
      <c r="H3129" s="88" t="str">
        <f>IF(بيانات!B3129&lt;&gt;"",بيانات!K3129,"")</f>
        <v/>
      </c>
      <c r="I3129" s="88" t="str">
        <f>IF(بيانات!B3129&lt;&gt;"",بيانات!P3129,"")</f>
        <v/>
      </c>
    </row>
    <row r="3130" spans="1:9" ht="21.75" customHeight="1">
      <c r="A3130" s="89" t="str">
        <f>IF(بيانات!B3130&lt;&gt;"",بيانات!A3130,"")</f>
        <v/>
      </c>
      <c r="B3130" s="90" t="str">
        <f>IF(بيانات!B3130&lt;&gt;"",بيانات!B3130,"")</f>
        <v/>
      </c>
      <c r="C3130" s="90" t="str">
        <f>IF(بيانات!B3130&lt;&gt;"",بيانات!C3130,"")</f>
        <v/>
      </c>
      <c r="D3130" s="91" t="str">
        <f>IF(بيانات!B3130&lt;&gt;"",بيانات!J3130,"")</f>
        <v/>
      </c>
      <c r="E3130" s="92"/>
      <c r="F3130" s="93" t="str">
        <f t="shared" si="48"/>
        <v/>
      </c>
      <c r="G3130" s="94"/>
      <c r="H3130" s="95" t="str">
        <f>IF(بيانات!B3130&lt;&gt;"",بيانات!K3130,"")</f>
        <v/>
      </c>
      <c r="I3130" s="95" t="str">
        <f>IF(بيانات!B3130&lt;&gt;"",بيانات!P3130,"")</f>
        <v/>
      </c>
    </row>
    <row r="3131" spans="1:9" ht="21.75" customHeight="1">
      <c r="A3131" s="82" t="str">
        <f>IF(بيانات!B3131&lt;&gt;"",بيانات!A3131,"")</f>
        <v/>
      </c>
      <c r="B3131" s="83" t="str">
        <f>IF(بيانات!B3131&lt;&gt;"",بيانات!B3131,"")</f>
        <v/>
      </c>
      <c r="C3131" s="83" t="str">
        <f>IF(بيانات!B3131&lt;&gt;"",بيانات!C3131,"")</f>
        <v/>
      </c>
      <c r="D3131" s="84" t="str">
        <f>IF(بيانات!B3131&lt;&gt;"",بيانات!J3131,"")</f>
        <v/>
      </c>
      <c r="E3131" s="85"/>
      <c r="F3131" s="86" t="str">
        <f t="shared" si="48"/>
        <v/>
      </c>
      <c r="G3131" s="87"/>
      <c r="H3131" s="88" t="str">
        <f>IF(بيانات!B3131&lt;&gt;"",بيانات!K3131,"")</f>
        <v/>
      </c>
      <c r="I3131" s="88" t="str">
        <f>IF(بيانات!B3131&lt;&gt;"",بيانات!P3131,"")</f>
        <v/>
      </c>
    </row>
    <row r="3132" spans="1:9" ht="21.75" customHeight="1">
      <c r="A3132" s="89" t="str">
        <f>IF(بيانات!B3132&lt;&gt;"",بيانات!A3132,"")</f>
        <v/>
      </c>
      <c r="B3132" s="90" t="str">
        <f>IF(بيانات!B3132&lt;&gt;"",بيانات!B3132,"")</f>
        <v/>
      </c>
      <c r="C3132" s="90" t="str">
        <f>IF(بيانات!B3132&lt;&gt;"",بيانات!C3132,"")</f>
        <v/>
      </c>
      <c r="D3132" s="91" t="str">
        <f>IF(بيانات!B3132&lt;&gt;"",بيانات!J3132,"")</f>
        <v/>
      </c>
      <c r="E3132" s="92"/>
      <c r="F3132" s="93" t="str">
        <f t="shared" si="48"/>
        <v/>
      </c>
      <c r="G3132" s="94"/>
      <c r="H3132" s="95" t="str">
        <f>IF(بيانات!B3132&lt;&gt;"",بيانات!K3132,"")</f>
        <v/>
      </c>
      <c r="I3132" s="95" t="str">
        <f>IF(بيانات!B3132&lt;&gt;"",بيانات!P3132,"")</f>
        <v/>
      </c>
    </row>
    <row r="3133" spans="1:9" ht="21.75" customHeight="1">
      <c r="A3133" s="82" t="str">
        <f>IF(بيانات!B3133&lt;&gt;"",بيانات!A3133,"")</f>
        <v/>
      </c>
      <c r="B3133" s="83" t="str">
        <f>IF(بيانات!B3133&lt;&gt;"",بيانات!B3133,"")</f>
        <v/>
      </c>
      <c r="C3133" s="83" t="str">
        <f>IF(بيانات!B3133&lt;&gt;"",بيانات!C3133,"")</f>
        <v/>
      </c>
      <c r="D3133" s="84" t="str">
        <f>IF(بيانات!B3133&lt;&gt;"",بيانات!J3133,"")</f>
        <v/>
      </c>
      <c r="E3133" s="85"/>
      <c r="F3133" s="86" t="str">
        <f t="shared" si="48"/>
        <v/>
      </c>
      <c r="G3133" s="87"/>
      <c r="H3133" s="88" t="str">
        <f>IF(بيانات!B3133&lt;&gt;"",بيانات!K3133,"")</f>
        <v/>
      </c>
      <c r="I3133" s="88" t="str">
        <f>IF(بيانات!B3133&lt;&gt;"",بيانات!P3133,"")</f>
        <v/>
      </c>
    </row>
    <row r="3134" spans="1:9" ht="21.75" customHeight="1">
      <c r="A3134" s="89" t="str">
        <f>IF(بيانات!B3134&lt;&gt;"",بيانات!A3134,"")</f>
        <v/>
      </c>
      <c r="B3134" s="90" t="str">
        <f>IF(بيانات!B3134&lt;&gt;"",بيانات!B3134,"")</f>
        <v/>
      </c>
      <c r="C3134" s="90" t="str">
        <f>IF(بيانات!B3134&lt;&gt;"",بيانات!C3134,"")</f>
        <v/>
      </c>
      <c r="D3134" s="91" t="str">
        <f>IF(بيانات!B3134&lt;&gt;"",بيانات!J3134,"")</f>
        <v/>
      </c>
      <c r="E3134" s="92"/>
      <c r="F3134" s="93" t="str">
        <f t="shared" si="48"/>
        <v/>
      </c>
      <c r="G3134" s="94"/>
      <c r="H3134" s="95" t="str">
        <f>IF(بيانات!B3134&lt;&gt;"",بيانات!K3134,"")</f>
        <v/>
      </c>
      <c r="I3134" s="95" t="str">
        <f>IF(بيانات!B3134&lt;&gt;"",بيانات!P3134,"")</f>
        <v/>
      </c>
    </row>
    <row r="3135" spans="1:9" ht="21.75" customHeight="1">
      <c r="A3135" s="82" t="str">
        <f>IF(بيانات!B3135&lt;&gt;"",بيانات!A3135,"")</f>
        <v/>
      </c>
      <c r="B3135" s="83" t="str">
        <f>IF(بيانات!B3135&lt;&gt;"",بيانات!B3135,"")</f>
        <v/>
      </c>
      <c r="C3135" s="83" t="str">
        <f>IF(بيانات!B3135&lt;&gt;"",بيانات!C3135,"")</f>
        <v/>
      </c>
      <c r="D3135" s="84" t="str">
        <f>IF(بيانات!B3135&lt;&gt;"",بيانات!J3135,"")</f>
        <v/>
      </c>
      <c r="E3135" s="85"/>
      <c r="F3135" s="86" t="str">
        <f t="shared" si="48"/>
        <v/>
      </c>
      <c r="G3135" s="87"/>
      <c r="H3135" s="88" t="str">
        <f>IF(بيانات!B3135&lt;&gt;"",بيانات!K3135,"")</f>
        <v/>
      </c>
      <c r="I3135" s="88" t="str">
        <f>IF(بيانات!B3135&lt;&gt;"",بيانات!P3135,"")</f>
        <v/>
      </c>
    </row>
    <row r="3136" spans="1:9" ht="21.75" customHeight="1">
      <c r="A3136" s="89" t="str">
        <f>IF(بيانات!B3136&lt;&gt;"",بيانات!A3136,"")</f>
        <v/>
      </c>
      <c r="B3136" s="90" t="str">
        <f>IF(بيانات!B3136&lt;&gt;"",بيانات!B3136,"")</f>
        <v/>
      </c>
      <c r="C3136" s="90" t="str">
        <f>IF(بيانات!B3136&lt;&gt;"",بيانات!C3136,"")</f>
        <v/>
      </c>
      <c r="D3136" s="91" t="str">
        <f>IF(بيانات!B3136&lt;&gt;"",بيانات!J3136,"")</f>
        <v/>
      </c>
      <c r="E3136" s="92"/>
      <c r="F3136" s="93" t="str">
        <f t="shared" si="48"/>
        <v/>
      </c>
      <c r="G3136" s="94"/>
      <c r="H3136" s="95" t="str">
        <f>IF(بيانات!B3136&lt;&gt;"",بيانات!K3136,"")</f>
        <v/>
      </c>
      <c r="I3136" s="95" t="str">
        <f>IF(بيانات!B3136&lt;&gt;"",بيانات!P3136,"")</f>
        <v/>
      </c>
    </row>
    <row r="3137" spans="1:9" ht="21.75" customHeight="1">
      <c r="A3137" s="82" t="str">
        <f>IF(بيانات!B3137&lt;&gt;"",بيانات!A3137,"")</f>
        <v/>
      </c>
      <c r="B3137" s="83" t="str">
        <f>IF(بيانات!B3137&lt;&gt;"",بيانات!B3137,"")</f>
        <v/>
      </c>
      <c r="C3137" s="83" t="str">
        <f>IF(بيانات!B3137&lt;&gt;"",بيانات!C3137,"")</f>
        <v/>
      </c>
      <c r="D3137" s="84" t="str">
        <f>IF(بيانات!B3137&lt;&gt;"",بيانات!J3137,"")</f>
        <v/>
      </c>
      <c r="E3137" s="85"/>
      <c r="F3137" s="86" t="str">
        <f t="shared" si="48"/>
        <v/>
      </c>
      <c r="G3137" s="87"/>
      <c r="H3137" s="88" t="str">
        <f>IF(بيانات!B3137&lt;&gt;"",بيانات!K3137,"")</f>
        <v/>
      </c>
      <c r="I3137" s="88" t="str">
        <f>IF(بيانات!B3137&lt;&gt;"",بيانات!P3137,"")</f>
        <v/>
      </c>
    </row>
    <row r="3138" spans="1:9" ht="21.75" customHeight="1">
      <c r="A3138" s="89" t="str">
        <f>IF(بيانات!B3138&lt;&gt;"",بيانات!A3138,"")</f>
        <v/>
      </c>
      <c r="B3138" s="90" t="str">
        <f>IF(بيانات!B3138&lt;&gt;"",بيانات!B3138,"")</f>
        <v/>
      </c>
      <c r="C3138" s="90" t="str">
        <f>IF(بيانات!B3138&lt;&gt;"",بيانات!C3138,"")</f>
        <v/>
      </c>
      <c r="D3138" s="91" t="str">
        <f>IF(بيانات!B3138&lt;&gt;"",بيانات!J3138,"")</f>
        <v/>
      </c>
      <c r="E3138" s="92"/>
      <c r="F3138" s="93" t="str">
        <f t="shared" si="48"/>
        <v/>
      </c>
      <c r="G3138" s="94"/>
      <c r="H3138" s="95" t="str">
        <f>IF(بيانات!B3138&lt;&gt;"",بيانات!K3138,"")</f>
        <v/>
      </c>
      <c r="I3138" s="95" t="str">
        <f>IF(بيانات!B3138&lt;&gt;"",بيانات!P3138,"")</f>
        <v/>
      </c>
    </row>
    <row r="3139" spans="1:9" ht="21.75" customHeight="1">
      <c r="A3139" s="82" t="str">
        <f>IF(بيانات!B3139&lt;&gt;"",بيانات!A3139,"")</f>
        <v/>
      </c>
      <c r="B3139" s="83" t="str">
        <f>IF(بيانات!B3139&lt;&gt;"",بيانات!B3139,"")</f>
        <v/>
      </c>
      <c r="C3139" s="83" t="str">
        <f>IF(بيانات!B3139&lt;&gt;"",بيانات!C3139,"")</f>
        <v/>
      </c>
      <c r="D3139" s="84" t="str">
        <f>IF(بيانات!B3139&lt;&gt;"",بيانات!J3139,"")</f>
        <v/>
      </c>
      <c r="E3139" s="85"/>
      <c r="F3139" s="86" t="str">
        <f t="shared" ref="F3139:F3202" si="49">IF(E3139="","",E3139+30)</f>
        <v/>
      </c>
      <c r="G3139" s="87"/>
      <c r="H3139" s="88" t="str">
        <f>IF(بيانات!B3139&lt;&gt;"",بيانات!K3139,"")</f>
        <v/>
      </c>
      <c r="I3139" s="88" t="str">
        <f>IF(بيانات!B3139&lt;&gt;"",بيانات!P3139,"")</f>
        <v/>
      </c>
    </row>
    <row r="3140" spans="1:9" ht="21.75" customHeight="1">
      <c r="A3140" s="89" t="str">
        <f>IF(بيانات!B3140&lt;&gt;"",بيانات!A3140,"")</f>
        <v/>
      </c>
      <c r="B3140" s="90" t="str">
        <f>IF(بيانات!B3140&lt;&gt;"",بيانات!B3140,"")</f>
        <v/>
      </c>
      <c r="C3140" s="90" t="str">
        <f>IF(بيانات!B3140&lt;&gt;"",بيانات!C3140,"")</f>
        <v/>
      </c>
      <c r="D3140" s="91" t="str">
        <f>IF(بيانات!B3140&lt;&gt;"",بيانات!J3140,"")</f>
        <v/>
      </c>
      <c r="E3140" s="92"/>
      <c r="F3140" s="93" t="str">
        <f t="shared" si="49"/>
        <v/>
      </c>
      <c r="G3140" s="94"/>
      <c r="H3140" s="95" t="str">
        <f>IF(بيانات!B3140&lt;&gt;"",بيانات!K3140,"")</f>
        <v/>
      </c>
      <c r="I3140" s="95" t="str">
        <f>IF(بيانات!B3140&lt;&gt;"",بيانات!P3140,"")</f>
        <v/>
      </c>
    </row>
    <row r="3141" spans="1:9" ht="21.75" customHeight="1">
      <c r="A3141" s="82" t="str">
        <f>IF(بيانات!B3141&lt;&gt;"",بيانات!A3141,"")</f>
        <v/>
      </c>
      <c r="B3141" s="83" t="str">
        <f>IF(بيانات!B3141&lt;&gt;"",بيانات!B3141,"")</f>
        <v/>
      </c>
      <c r="C3141" s="83" t="str">
        <f>IF(بيانات!B3141&lt;&gt;"",بيانات!C3141,"")</f>
        <v/>
      </c>
      <c r="D3141" s="84" t="str">
        <f>IF(بيانات!B3141&lt;&gt;"",بيانات!J3141,"")</f>
        <v/>
      </c>
      <c r="E3141" s="85"/>
      <c r="F3141" s="86" t="str">
        <f t="shared" si="49"/>
        <v/>
      </c>
      <c r="G3141" s="87"/>
      <c r="H3141" s="88" t="str">
        <f>IF(بيانات!B3141&lt;&gt;"",بيانات!K3141,"")</f>
        <v/>
      </c>
      <c r="I3141" s="88" t="str">
        <f>IF(بيانات!B3141&lt;&gt;"",بيانات!P3141,"")</f>
        <v/>
      </c>
    </row>
    <row r="3142" spans="1:9" ht="21.75" customHeight="1">
      <c r="A3142" s="89" t="str">
        <f>IF(بيانات!B3142&lt;&gt;"",بيانات!A3142,"")</f>
        <v/>
      </c>
      <c r="B3142" s="90" t="str">
        <f>IF(بيانات!B3142&lt;&gt;"",بيانات!B3142,"")</f>
        <v/>
      </c>
      <c r="C3142" s="90" t="str">
        <f>IF(بيانات!B3142&lt;&gt;"",بيانات!C3142,"")</f>
        <v/>
      </c>
      <c r="D3142" s="91" t="str">
        <f>IF(بيانات!B3142&lt;&gt;"",بيانات!J3142,"")</f>
        <v/>
      </c>
      <c r="E3142" s="92"/>
      <c r="F3142" s="93" t="str">
        <f t="shared" si="49"/>
        <v/>
      </c>
      <c r="G3142" s="94"/>
      <c r="H3142" s="95" t="str">
        <f>IF(بيانات!B3142&lt;&gt;"",بيانات!K3142,"")</f>
        <v/>
      </c>
      <c r="I3142" s="95" t="str">
        <f>IF(بيانات!B3142&lt;&gt;"",بيانات!P3142,"")</f>
        <v/>
      </c>
    </row>
    <row r="3143" spans="1:9" ht="21.75" customHeight="1">
      <c r="A3143" s="82" t="str">
        <f>IF(بيانات!B3143&lt;&gt;"",بيانات!A3143,"")</f>
        <v/>
      </c>
      <c r="B3143" s="83" t="str">
        <f>IF(بيانات!B3143&lt;&gt;"",بيانات!B3143,"")</f>
        <v/>
      </c>
      <c r="C3143" s="83" t="str">
        <f>IF(بيانات!B3143&lt;&gt;"",بيانات!C3143,"")</f>
        <v/>
      </c>
      <c r="D3143" s="84" t="str">
        <f>IF(بيانات!B3143&lt;&gt;"",بيانات!J3143,"")</f>
        <v/>
      </c>
      <c r="E3143" s="85"/>
      <c r="F3143" s="86" t="str">
        <f t="shared" si="49"/>
        <v/>
      </c>
      <c r="G3143" s="87"/>
      <c r="H3143" s="88" t="str">
        <f>IF(بيانات!B3143&lt;&gt;"",بيانات!K3143,"")</f>
        <v/>
      </c>
      <c r="I3143" s="88" t="str">
        <f>IF(بيانات!B3143&lt;&gt;"",بيانات!P3143,"")</f>
        <v/>
      </c>
    </row>
    <row r="3144" spans="1:9" ht="21.75" customHeight="1">
      <c r="A3144" s="89" t="str">
        <f>IF(بيانات!B3144&lt;&gt;"",بيانات!A3144,"")</f>
        <v/>
      </c>
      <c r="B3144" s="90" t="str">
        <f>IF(بيانات!B3144&lt;&gt;"",بيانات!B3144,"")</f>
        <v/>
      </c>
      <c r="C3144" s="90" t="str">
        <f>IF(بيانات!B3144&lt;&gt;"",بيانات!C3144,"")</f>
        <v/>
      </c>
      <c r="D3144" s="91" t="str">
        <f>IF(بيانات!B3144&lt;&gt;"",بيانات!J3144,"")</f>
        <v/>
      </c>
      <c r="E3144" s="92"/>
      <c r="F3144" s="93" t="str">
        <f t="shared" si="49"/>
        <v/>
      </c>
      <c r="G3144" s="94"/>
      <c r="H3144" s="95" t="str">
        <f>IF(بيانات!B3144&lt;&gt;"",بيانات!K3144,"")</f>
        <v/>
      </c>
      <c r="I3144" s="95" t="str">
        <f>IF(بيانات!B3144&lt;&gt;"",بيانات!P3144,"")</f>
        <v/>
      </c>
    </row>
    <row r="3145" spans="1:9" ht="21.75" customHeight="1">
      <c r="A3145" s="82" t="str">
        <f>IF(بيانات!B3145&lt;&gt;"",بيانات!A3145,"")</f>
        <v/>
      </c>
      <c r="B3145" s="83" t="str">
        <f>IF(بيانات!B3145&lt;&gt;"",بيانات!B3145,"")</f>
        <v/>
      </c>
      <c r="C3145" s="83" t="str">
        <f>IF(بيانات!B3145&lt;&gt;"",بيانات!C3145,"")</f>
        <v/>
      </c>
      <c r="D3145" s="84" t="str">
        <f>IF(بيانات!B3145&lt;&gt;"",بيانات!J3145,"")</f>
        <v/>
      </c>
      <c r="E3145" s="85"/>
      <c r="F3145" s="86" t="str">
        <f t="shared" si="49"/>
        <v/>
      </c>
      <c r="G3145" s="87"/>
      <c r="H3145" s="88" t="str">
        <f>IF(بيانات!B3145&lt;&gt;"",بيانات!K3145,"")</f>
        <v/>
      </c>
      <c r="I3145" s="88" t="str">
        <f>IF(بيانات!B3145&lt;&gt;"",بيانات!P3145,"")</f>
        <v/>
      </c>
    </row>
    <row r="3146" spans="1:9" ht="21.75" customHeight="1">
      <c r="A3146" s="89" t="str">
        <f>IF(بيانات!B3146&lt;&gt;"",بيانات!A3146,"")</f>
        <v/>
      </c>
      <c r="B3146" s="90" t="str">
        <f>IF(بيانات!B3146&lt;&gt;"",بيانات!B3146,"")</f>
        <v/>
      </c>
      <c r="C3146" s="90" t="str">
        <f>IF(بيانات!B3146&lt;&gt;"",بيانات!C3146,"")</f>
        <v/>
      </c>
      <c r="D3146" s="91" t="str">
        <f>IF(بيانات!B3146&lt;&gt;"",بيانات!J3146,"")</f>
        <v/>
      </c>
      <c r="E3146" s="92"/>
      <c r="F3146" s="93" t="str">
        <f t="shared" si="49"/>
        <v/>
      </c>
      <c r="G3146" s="94"/>
      <c r="H3146" s="95" t="str">
        <f>IF(بيانات!B3146&lt;&gt;"",بيانات!K3146,"")</f>
        <v/>
      </c>
      <c r="I3146" s="95" t="str">
        <f>IF(بيانات!B3146&lt;&gt;"",بيانات!P3146,"")</f>
        <v/>
      </c>
    </row>
    <row r="3147" spans="1:9" ht="21.75" customHeight="1">
      <c r="A3147" s="82" t="str">
        <f>IF(بيانات!B3147&lt;&gt;"",بيانات!A3147,"")</f>
        <v/>
      </c>
      <c r="B3147" s="83" t="str">
        <f>IF(بيانات!B3147&lt;&gt;"",بيانات!B3147,"")</f>
        <v/>
      </c>
      <c r="C3147" s="83" t="str">
        <f>IF(بيانات!B3147&lt;&gt;"",بيانات!C3147,"")</f>
        <v/>
      </c>
      <c r="D3147" s="84" t="str">
        <f>IF(بيانات!B3147&lt;&gt;"",بيانات!J3147,"")</f>
        <v/>
      </c>
      <c r="E3147" s="85"/>
      <c r="F3147" s="86" t="str">
        <f t="shared" si="49"/>
        <v/>
      </c>
      <c r="G3147" s="87"/>
      <c r="H3147" s="88" t="str">
        <f>IF(بيانات!B3147&lt;&gt;"",بيانات!K3147,"")</f>
        <v/>
      </c>
      <c r="I3147" s="88" t="str">
        <f>IF(بيانات!B3147&lt;&gt;"",بيانات!P3147,"")</f>
        <v/>
      </c>
    </row>
    <row r="3148" spans="1:9" ht="21.75" customHeight="1">
      <c r="A3148" s="89" t="str">
        <f>IF(بيانات!B3148&lt;&gt;"",بيانات!A3148,"")</f>
        <v/>
      </c>
      <c r="B3148" s="90" t="str">
        <f>IF(بيانات!B3148&lt;&gt;"",بيانات!B3148,"")</f>
        <v/>
      </c>
      <c r="C3148" s="90" t="str">
        <f>IF(بيانات!B3148&lt;&gt;"",بيانات!C3148,"")</f>
        <v/>
      </c>
      <c r="D3148" s="91" t="str">
        <f>IF(بيانات!B3148&lt;&gt;"",بيانات!J3148,"")</f>
        <v/>
      </c>
      <c r="E3148" s="92"/>
      <c r="F3148" s="93" t="str">
        <f t="shared" si="49"/>
        <v/>
      </c>
      <c r="G3148" s="94"/>
      <c r="H3148" s="95" t="str">
        <f>IF(بيانات!B3148&lt;&gt;"",بيانات!K3148,"")</f>
        <v/>
      </c>
      <c r="I3148" s="95" t="str">
        <f>IF(بيانات!B3148&lt;&gt;"",بيانات!P3148,"")</f>
        <v/>
      </c>
    </row>
    <row r="3149" spans="1:9" ht="21.75" customHeight="1">
      <c r="A3149" s="82" t="str">
        <f>IF(بيانات!B3149&lt;&gt;"",بيانات!A3149,"")</f>
        <v/>
      </c>
      <c r="B3149" s="83" t="str">
        <f>IF(بيانات!B3149&lt;&gt;"",بيانات!B3149,"")</f>
        <v/>
      </c>
      <c r="C3149" s="83" t="str">
        <f>IF(بيانات!B3149&lt;&gt;"",بيانات!C3149,"")</f>
        <v/>
      </c>
      <c r="D3149" s="84" t="str">
        <f>IF(بيانات!B3149&lt;&gt;"",بيانات!J3149,"")</f>
        <v/>
      </c>
      <c r="E3149" s="85"/>
      <c r="F3149" s="86" t="str">
        <f t="shared" si="49"/>
        <v/>
      </c>
      <c r="G3149" s="87"/>
      <c r="H3149" s="88" t="str">
        <f>IF(بيانات!B3149&lt;&gt;"",بيانات!K3149,"")</f>
        <v/>
      </c>
      <c r="I3149" s="88" t="str">
        <f>IF(بيانات!B3149&lt;&gt;"",بيانات!P3149,"")</f>
        <v/>
      </c>
    </row>
    <row r="3150" spans="1:9" ht="21.75" customHeight="1">
      <c r="A3150" s="89" t="str">
        <f>IF(بيانات!B3150&lt;&gt;"",بيانات!A3150,"")</f>
        <v/>
      </c>
      <c r="B3150" s="90" t="str">
        <f>IF(بيانات!B3150&lt;&gt;"",بيانات!B3150,"")</f>
        <v/>
      </c>
      <c r="C3150" s="90" t="str">
        <f>IF(بيانات!B3150&lt;&gt;"",بيانات!C3150,"")</f>
        <v/>
      </c>
      <c r="D3150" s="91" t="str">
        <f>IF(بيانات!B3150&lt;&gt;"",بيانات!J3150,"")</f>
        <v/>
      </c>
      <c r="E3150" s="92"/>
      <c r="F3150" s="93" t="str">
        <f t="shared" si="49"/>
        <v/>
      </c>
      <c r="G3150" s="94"/>
      <c r="H3150" s="95" t="str">
        <f>IF(بيانات!B3150&lt;&gt;"",بيانات!K3150,"")</f>
        <v/>
      </c>
      <c r="I3150" s="95" t="str">
        <f>IF(بيانات!B3150&lt;&gt;"",بيانات!P3150,"")</f>
        <v/>
      </c>
    </row>
    <row r="3151" spans="1:9" ht="21.75" customHeight="1">
      <c r="A3151" s="82" t="str">
        <f>IF(بيانات!B3151&lt;&gt;"",بيانات!A3151,"")</f>
        <v/>
      </c>
      <c r="B3151" s="83" t="str">
        <f>IF(بيانات!B3151&lt;&gt;"",بيانات!B3151,"")</f>
        <v/>
      </c>
      <c r="C3151" s="83" t="str">
        <f>IF(بيانات!B3151&lt;&gt;"",بيانات!C3151,"")</f>
        <v/>
      </c>
      <c r="D3151" s="84" t="str">
        <f>IF(بيانات!B3151&lt;&gt;"",بيانات!J3151,"")</f>
        <v/>
      </c>
      <c r="E3151" s="85"/>
      <c r="F3151" s="86" t="str">
        <f t="shared" si="49"/>
        <v/>
      </c>
      <c r="G3151" s="87"/>
      <c r="H3151" s="88" t="str">
        <f>IF(بيانات!B3151&lt;&gt;"",بيانات!K3151,"")</f>
        <v/>
      </c>
      <c r="I3151" s="88" t="str">
        <f>IF(بيانات!B3151&lt;&gt;"",بيانات!P3151,"")</f>
        <v/>
      </c>
    </row>
    <row r="3152" spans="1:9" ht="21.75" customHeight="1">
      <c r="A3152" s="89" t="str">
        <f>IF(بيانات!B3152&lt;&gt;"",بيانات!A3152,"")</f>
        <v/>
      </c>
      <c r="B3152" s="90" t="str">
        <f>IF(بيانات!B3152&lt;&gt;"",بيانات!B3152,"")</f>
        <v/>
      </c>
      <c r="C3152" s="90" t="str">
        <f>IF(بيانات!B3152&lt;&gt;"",بيانات!C3152,"")</f>
        <v/>
      </c>
      <c r="D3152" s="91" t="str">
        <f>IF(بيانات!B3152&lt;&gt;"",بيانات!J3152,"")</f>
        <v/>
      </c>
      <c r="E3152" s="92"/>
      <c r="F3152" s="93" t="str">
        <f t="shared" si="49"/>
        <v/>
      </c>
      <c r="G3152" s="94"/>
      <c r="H3152" s="95" t="str">
        <f>IF(بيانات!B3152&lt;&gt;"",بيانات!K3152,"")</f>
        <v/>
      </c>
      <c r="I3152" s="95" t="str">
        <f>IF(بيانات!B3152&lt;&gt;"",بيانات!P3152,"")</f>
        <v/>
      </c>
    </row>
    <row r="3153" spans="1:9" ht="21.75" customHeight="1">
      <c r="A3153" s="82" t="str">
        <f>IF(بيانات!B3153&lt;&gt;"",بيانات!A3153,"")</f>
        <v/>
      </c>
      <c r="B3153" s="83" t="str">
        <f>IF(بيانات!B3153&lt;&gt;"",بيانات!B3153,"")</f>
        <v/>
      </c>
      <c r="C3153" s="83" t="str">
        <f>IF(بيانات!B3153&lt;&gt;"",بيانات!C3153,"")</f>
        <v/>
      </c>
      <c r="D3153" s="84" t="str">
        <f>IF(بيانات!B3153&lt;&gt;"",بيانات!J3153,"")</f>
        <v/>
      </c>
      <c r="E3153" s="85"/>
      <c r="F3153" s="86" t="str">
        <f t="shared" si="49"/>
        <v/>
      </c>
      <c r="G3153" s="87"/>
      <c r="H3153" s="88" t="str">
        <f>IF(بيانات!B3153&lt;&gt;"",بيانات!K3153,"")</f>
        <v/>
      </c>
      <c r="I3153" s="88" t="str">
        <f>IF(بيانات!B3153&lt;&gt;"",بيانات!P3153,"")</f>
        <v/>
      </c>
    </row>
    <row r="3154" spans="1:9" ht="21.75" customHeight="1">
      <c r="A3154" s="89" t="str">
        <f>IF(بيانات!B3154&lt;&gt;"",بيانات!A3154,"")</f>
        <v/>
      </c>
      <c r="B3154" s="90" t="str">
        <f>IF(بيانات!B3154&lt;&gt;"",بيانات!B3154,"")</f>
        <v/>
      </c>
      <c r="C3154" s="90" t="str">
        <f>IF(بيانات!B3154&lt;&gt;"",بيانات!C3154,"")</f>
        <v/>
      </c>
      <c r="D3154" s="91" t="str">
        <f>IF(بيانات!B3154&lt;&gt;"",بيانات!J3154,"")</f>
        <v/>
      </c>
      <c r="E3154" s="92"/>
      <c r="F3154" s="93" t="str">
        <f t="shared" si="49"/>
        <v/>
      </c>
      <c r="G3154" s="94"/>
      <c r="H3154" s="95" t="str">
        <f>IF(بيانات!B3154&lt;&gt;"",بيانات!K3154,"")</f>
        <v/>
      </c>
      <c r="I3154" s="95" t="str">
        <f>IF(بيانات!B3154&lt;&gt;"",بيانات!P3154,"")</f>
        <v/>
      </c>
    </row>
    <row r="3155" spans="1:9" ht="21.75" customHeight="1">
      <c r="A3155" s="82" t="str">
        <f>IF(بيانات!B3155&lt;&gt;"",بيانات!A3155,"")</f>
        <v/>
      </c>
      <c r="B3155" s="83" t="str">
        <f>IF(بيانات!B3155&lt;&gt;"",بيانات!B3155,"")</f>
        <v/>
      </c>
      <c r="C3155" s="83" t="str">
        <f>IF(بيانات!B3155&lt;&gt;"",بيانات!C3155,"")</f>
        <v/>
      </c>
      <c r="D3155" s="84" t="str">
        <f>IF(بيانات!B3155&lt;&gt;"",بيانات!J3155,"")</f>
        <v/>
      </c>
      <c r="E3155" s="85"/>
      <c r="F3155" s="86" t="str">
        <f t="shared" si="49"/>
        <v/>
      </c>
      <c r="G3155" s="87"/>
      <c r="H3155" s="88" t="str">
        <f>IF(بيانات!B3155&lt;&gt;"",بيانات!K3155,"")</f>
        <v/>
      </c>
      <c r="I3155" s="88" t="str">
        <f>IF(بيانات!B3155&lt;&gt;"",بيانات!P3155,"")</f>
        <v/>
      </c>
    </row>
    <row r="3156" spans="1:9" ht="21.75" customHeight="1">
      <c r="A3156" s="89" t="str">
        <f>IF(بيانات!B3156&lt;&gt;"",بيانات!A3156,"")</f>
        <v/>
      </c>
      <c r="B3156" s="90" t="str">
        <f>IF(بيانات!B3156&lt;&gt;"",بيانات!B3156,"")</f>
        <v/>
      </c>
      <c r="C3156" s="90" t="str">
        <f>IF(بيانات!B3156&lt;&gt;"",بيانات!C3156,"")</f>
        <v/>
      </c>
      <c r="D3156" s="91" t="str">
        <f>IF(بيانات!B3156&lt;&gt;"",بيانات!J3156,"")</f>
        <v/>
      </c>
      <c r="E3156" s="92"/>
      <c r="F3156" s="93" t="str">
        <f t="shared" si="49"/>
        <v/>
      </c>
      <c r="G3156" s="94"/>
      <c r="H3156" s="95" t="str">
        <f>IF(بيانات!B3156&lt;&gt;"",بيانات!K3156,"")</f>
        <v/>
      </c>
      <c r="I3156" s="95" t="str">
        <f>IF(بيانات!B3156&lt;&gt;"",بيانات!P3156,"")</f>
        <v/>
      </c>
    </row>
    <row r="3157" spans="1:9" ht="21.75" customHeight="1">
      <c r="A3157" s="82" t="str">
        <f>IF(بيانات!B3157&lt;&gt;"",بيانات!A3157,"")</f>
        <v/>
      </c>
      <c r="B3157" s="83" t="str">
        <f>IF(بيانات!B3157&lt;&gt;"",بيانات!B3157,"")</f>
        <v/>
      </c>
      <c r="C3157" s="83" t="str">
        <f>IF(بيانات!B3157&lt;&gt;"",بيانات!C3157,"")</f>
        <v/>
      </c>
      <c r="D3157" s="84" t="str">
        <f>IF(بيانات!B3157&lt;&gt;"",بيانات!J3157,"")</f>
        <v/>
      </c>
      <c r="E3157" s="85"/>
      <c r="F3157" s="86" t="str">
        <f t="shared" si="49"/>
        <v/>
      </c>
      <c r="G3157" s="87"/>
      <c r="H3157" s="88" t="str">
        <f>IF(بيانات!B3157&lt;&gt;"",بيانات!K3157,"")</f>
        <v/>
      </c>
      <c r="I3157" s="88" t="str">
        <f>IF(بيانات!B3157&lt;&gt;"",بيانات!P3157,"")</f>
        <v/>
      </c>
    </row>
    <row r="3158" spans="1:9" ht="21.75" customHeight="1">
      <c r="A3158" s="89" t="str">
        <f>IF(بيانات!B3158&lt;&gt;"",بيانات!A3158,"")</f>
        <v/>
      </c>
      <c r="B3158" s="90" t="str">
        <f>IF(بيانات!B3158&lt;&gt;"",بيانات!B3158,"")</f>
        <v/>
      </c>
      <c r="C3158" s="90" t="str">
        <f>IF(بيانات!B3158&lt;&gt;"",بيانات!C3158,"")</f>
        <v/>
      </c>
      <c r="D3158" s="91" t="str">
        <f>IF(بيانات!B3158&lt;&gt;"",بيانات!J3158,"")</f>
        <v/>
      </c>
      <c r="E3158" s="92"/>
      <c r="F3158" s="93" t="str">
        <f t="shared" si="49"/>
        <v/>
      </c>
      <c r="G3158" s="94"/>
      <c r="H3158" s="95" t="str">
        <f>IF(بيانات!B3158&lt;&gt;"",بيانات!K3158,"")</f>
        <v/>
      </c>
      <c r="I3158" s="95" t="str">
        <f>IF(بيانات!B3158&lt;&gt;"",بيانات!P3158,"")</f>
        <v/>
      </c>
    </row>
    <row r="3159" spans="1:9" ht="21.75" customHeight="1">
      <c r="A3159" s="82" t="str">
        <f>IF(بيانات!B3159&lt;&gt;"",بيانات!A3159,"")</f>
        <v/>
      </c>
      <c r="B3159" s="83" t="str">
        <f>IF(بيانات!B3159&lt;&gt;"",بيانات!B3159,"")</f>
        <v/>
      </c>
      <c r="C3159" s="83" t="str">
        <f>IF(بيانات!B3159&lt;&gt;"",بيانات!C3159,"")</f>
        <v/>
      </c>
      <c r="D3159" s="84" t="str">
        <f>IF(بيانات!B3159&lt;&gt;"",بيانات!J3159,"")</f>
        <v/>
      </c>
      <c r="E3159" s="85"/>
      <c r="F3159" s="86" t="str">
        <f t="shared" si="49"/>
        <v/>
      </c>
      <c r="G3159" s="87"/>
      <c r="H3159" s="88" t="str">
        <f>IF(بيانات!B3159&lt;&gt;"",بيانات!K3159,"")</f>
        <v/>
      </c>
      <c r="I3159" s="88" t="str">
        <f>IF(بيانات!B3159&lt;&gt;"",بيانات!P3159,"")</f>
        <v/>
      </c>
    </row>
    <row r="3160" spans="1:9" ht="21.75" customHeight="1">
      <c r="A3160" s="89" t="str">
        <f>IF(بيانات!B3160&lt;&gt;"",بيانات!A3160,"")</f>
        <v/>
      </c>
      <c r="B3160" s="90" t="str">
        <f>IF(بيانات!B3160&lt;&gt;"",بيانات!B3160,"")</f>
        <v/>
      </c>
      <c r="C3160" s="90" t="str">
        <f>IF(بيانات!B3160&lt;&gt;"",بيانات!C3160,"")</f>
        <v/>
      </c>
      <c r="D3160" s="91" t="str">
        <f>IF(بيانات!B3160&lt;&gt;"",بيانات!J3160,"")</f>
        <v/>
      </c>
      <c r="E3160" s="92"/>
      <c r="F3160" s="93" t="str">
        <f t="shared" si="49"/>
        <v/>
      </c>
      <c r="G3160" s="94"/>
      <c r="H3160" s="95" t="str">
        <f>IF(بيانات!B3160&lt;&gt;"",بيانات!K3160,"")</f>
        <v/>
      </c>
      <c r="I3160" s="95" t="str">
        <f>IF(بيانات!B3160&lt;&gt;"",بيانات!P3160,"")</f>
        <v/>
      </c>
    </row>
    <row r="3161" spans="1:9" ht="21.75" customHeight="1">
      <c r="A3161" s="82" t="str">
        <f>IF(بيانات!B3161&lt;&gt;"",بيانات!A3161,"")</f>
        <v/>
      </c>
      <c r="B3161" s="83" t="str">
        <f>IF(بيانات!B3161&lt;&gt;"",بيانات!B3161,"")</f>
        <v/>
      </c>
      <c r="C3161" s="83" t="str">
        <f>IF(بيانات!B3161&lt;&gt;"",بيانات!C3161,"")</f>
        <v/>
      </c>
      <c r="D3161" s="84" t="str">
        <f>IF(بيانات!B3161&lt;&gt;"",بيانات!J3161,"")</f>
        <v/>
      </c>
      <c r="E3161" s="85"/>
      <c r="F3161" s="86" t="str">
        <f t="shared" si="49"/>
        <v/>
      </c>
      <c r="G3161" s="87"/>
      <c r="H3161" s="88" t="str">
        <f>IF(بيانات!B3161&lt;&gt;"",بيانات!K3161,"")</f>
        <v/>
      </c>
      <c r="I3161" s="88" t="str">
        <f>IF(بيانات!B3161&lt;&gt;"",بيانات!P3161,"")</f>
        <v/>
      </c>
    </row>
    <row r="3162" spans="1:9" ht="21.75" customHeight="1">
      <c r="A3162" s="89" t="str">
        <f>IF(بيانات!B3162&lt;&gt;"",بيانات!A3162,"")</f>
        <v/>
      </c>
      <c r="B3162" s="90" t="str">
        <f>IF(بيانات!B3162&lt;&gt;"",بيانات!B3162,"")</f>
        <v/>
      </c>
      <c r="C3162" s="90" t="str">
        <f>IF(بيانات!B3162&lt;&gt;"",بيانات!C3162,"")</f>
        <v/>
      </c>
      <c r="D3162" s="91" t="str">
        <f>IF(بيانات!B3162&lt;&gt;"",بيانات!J3162,"")</f>
        <v/>
      </c>
      <c r="E3162" s="92"/>
      <c r="F3162" s="93" t="str">
        <f t="shared" si="49"/>
        <v/>
      </c>
      <c r="G3162" s="94"/>
      <c r="H3162" s="95" t="str">
        <f>IF(بيانات!B3162&lt;&gt;"",بيانات!K3162,"")</f>
        <v/>
      </c>
      <c r="I3162" s="95" t="str">
        <f>IF(بيانات!B3162&lt;&gt;"",بيانات!P3162,"")</f>
        <v/>
      </c>
    </row>
    <row r="3163" spans="1:9" ht="21.75" customHeight="1">
      <c r="A3163" s="82" t="str">
        <f>IF(بيانات!B3163&lt;&gt;"",بيانات!A3163,"")</f>
        <v/>
      </c>
      <c r="B3163" s="83" t="str">
        <f>IF(بيانات!B3163&lt;&gt;"",بيانات!B3163,"")</f>
        <v/>
      </c>
      <c r="C3163" s="83" t="str">
        <f>IF(بيانات!B3163&lt;&gt;"",بيانات!C3163,"")</f>
        <v/>
      </c>
      <c r="D3163" s="84" t="str">
        <f>IF(بيانات!B3163&lt;&gt;"",بيانات!J3163,"")</f>
        <v/>
      </c>
      <c r="E3163" s="85"/>
      <c r="F3163" s="86" t="str">
        <f t="shared" si="49"/>
        <v/>
      </c>
      <c r="G3163" s="87"/>
      <c r="H3163" s="88" t="str">
        <f>IF(بيانات!B3163&lt;&gt;"",بيانات!K3163,"")</f>
        <v/>
      </c>
      <c r="I3163" s="88" t="str">
        <f>IF(بيانات!B3163&lt;&gt;"",بيانات!P3163,"")</f>
        <v/>
      </c>
    </row>
    <row r="3164" spans="1:9" ht="21.75" customHeight="1">
      <c r="A3164" s="89" t="str">
        <f>IF(بيانات!B3164&lt;&gt;"",بيانات!A3164,"")</f>
        <v/>
      </c>
      <c r="B3164" s="90" t="str">
        <f>IF(بيانات!B3164&lt;&gt;"",بيانات!B3164,"")</f>
        <v/>
      </c>
      <c r="C3164" s="90" t="str">
        <f>IF(بيانات!B3164&lt;&gt;"",بيانات!C3164,"")</f>
        <v/>
      </c>
      <c r="D3164" s="91" t="str">
        <f>IF(بيانات!B3164&lt;&gt;"",بيانات!J3164,"")</f>
        <v/>
      </c>
      <c r="E3164" s="92"/>
      <c r="F3164" s="93" t="str">
        <f t="shared" si="49"/>
        <v/>
      </c>
      <c r="G3164" s="94"/>
      <c r="H3164" s="95" t="str">
        <f>IF(بيانات!B3164&lt;&gt;"",بيانات!K3164,"")</f>
        <v/>
      </c>
      <c r="I3164" s="95" t="str">
        <f>IF(بيانات!B3164&lt;&gt;"",بيانات!P3164,"")</f>
        <v/>
      </c>
    </row>
    <row r="3165" spans="1:9" ht="21.75" customHeight="1">
      <c r="A3165" s="82" t="str">
        <f>IF(بيانات!B3165&lt;&gt;"",بيانات!A3165,"")</f>
        <v/>
      </c>
      <c r="B3165" s="83" t="str">
        <f>IF(بيانات!B3165&lt;&gt;"",بيانات!B3165,"")</f>
        <v/>
      </c>
      <c r="C3165" s="83" t="str">
        <f>IF(بيانات!B3165&lt;&gt;"",بيانات!C3165,"")</f>
        <v/>
      </c>
      <c r="D3165" s="84" t="str">
        <f>IF(بيانات!B3165&lt;&gt;"",بيانات!J3165,"")</f>
        <v/>
      </c>
      <c r="E3165" s="85"/>
      <c r="F3165" s="86" t="str">
        <f t="shared" si="49"/>
        <v/>
      </c>
      <c r="G3165" s="87"/>
      <c r="H3165" s="88" t="str">
        <f>IF(بيانات!B3165&lt;&gt;"",بيانات!K3165,"")</f>
        <v/>
      </c>
      <c r="I3165" s="88" t="str">
        <f>IF(بيانات!B3165&lt;&gt;"",بيانات!P3165,"")</f>
        <v/>
      </c>
    </row>
    <row r="3166" spans="1:9" ht="21.75" customHeight="1">
      <c r="A3166" s="89" t="str">
        <f>IF(بيانات!B3166&lt;&gt;"",بيانات!A3166,"")</f>
        <v/>
      </c>
      <c r="B3166" s="90" t="str">
        <f>IF(بيانات!B3166&lt;&gt;"",بيانات!B3166,"")</f>
        <v/>
      </c>
      <c r="C3166" s="90" t="str">
        <f>IF(بيانات!B3166&lt;&gt;"",بيانات!C3166,"")</f>
        <v/>
      </c>
      <c r="D3166" s="91" t="str">
        <f>IF(بيانات!B3166&lt;&gt;"",بيانات!J3166,"")</f>
        <v/>
      </c>
      <c r="E3166" s="92"/>
      <c r="F3166" s="93" t="str">
        <f t="shared" si="49"/>
        <v/>
      </c>
      <c r="G3166" s="94"/>
      <c r="H3166" s="95" t="str">
        <f>IF(بيانات!B3166&lt;&gt;"",بيانات!K3166,"")</f>
        <v/>
      </c>
      <c r="I3166" s="95" t="str">
        <f>IF(بيانات!B3166&lt;&gt;"",بيانات!P3166,"")</f>
        <v/>
      </c>
    </row>
    <row r="3167" spans="1:9" ht="21.75" customHeight="1">
      <c r="A3167" s="82" t="str">
        <f>IF(بيانات!B3167&lt;&gt;"",بيانات!A3167,"")</f>
        <v/>
      </c>
      <c r="B3167" s="83" t="str">
        <f>IF(بيانات!B3167&lt;&gt;"",بيانات!B3167,"")</f>
        <v/>
      </c>
      <c r="C3167" s="83" t="str">
        <f>IF(بيانات!B3167&lt;&gt;"",بيانات!C3167,"")</f>
        <v/>
      </c>
      <c r="D3167" s="84" t="str">
        <f>IF(بيانات!B3167&lt;&gt;"",بيانات!J3167,"")</f>
        <v/>
      </c>
      <c r="E3167" s="85"/>
      <c r="F3167" s="86" t="str">
        <f t="shared" si="49"/>
        <v/>
      </c>
      <c r="G3167" s="87"/>
      <c r="H3167" s="88" t="str">
        <f>IF(بيانات!B3167&lt;&gt;"",بيانات!K3167,"")</f>
        <v/>
      </c>
      <c r="I3167" s="88" t="str">
        <f>IF(بيانات!B3167&lt;&gt;"",بيانات!P3167,"")</f>
        <v/>
      </c>
    </row>
    <row r="3168" spans="1:9" ht="21.75" customHeight="1">
      <c r="A3168" s="89" t="str">
        <f>IF(بيانات!B3168&lt;&gt;"",بيانات!A3168,"")</f>
        <v/>
      </c>
      <c r="B3168" s="90" t="str">
        <f>IF(بيانات!B3168&lt;&gt;"",بيانات!B3168,"")</f>
        <v/>
      </c>
      <c r="C3168" s="90" t="str">
        <f>IF(بيانات!B3168&lt;&gt;"",بيانات!C3168,"")</f>
        <v/>
      </c>
      <c r="D3168" s="91" t="str">
        <f>IF(بيانات!B3168&lt;&gt;"",بيانات!J3168,"")</f>
        <v/>
      </c>
      <c r="E3168" s="92"/>
      <c r="F3168" s="93" t="str">
        <f t="shared" si="49"/>
        <v/>
      </c>
      <c r="G3168" s="94"/>
      <c r="H3168" s="95" t="str">
        <f>IF(بيانات!B3168&lt;&gt;"",بيانات!K3168,"")</f>
        <v/>
      </c>
      <c r="I3168" s="95" t="str">
        <f>IF(بيانات!B3168&lt;&gt;"",بيانات!P3168,"")</f>
        <v/>
      </c>
    </row>
    <row r="3169" spans="1:9" ht="21.75" customHeight="1">
      <c r="A3169" s="82" t="str">
        <f>IF(بيانات!B3169&lt;&gt;"",بيانات!A3169,"")</f>
        <v/>
      </c>
      <c r="B3169" s="83" t="str">
        <f>IF(بيانات!B3169&lt;&gt;"",بيانات!B3169,"")</f>
        <v/>
      </c>
      <c r="C3169" s="83" t="str">
        <f>IF(بيانات!B3169&lt;&gt;"",بيانات!C3169,"")</f>
        <v/>
      </c>
      <c r="D3169" s="84" t="str">
        <f>IF(بيانات!B3169&lt;&gt;"",بيانات!J3169,"")</f>
        <v/>
      </c>
      <c r="E3169" s="85"/>
      <c r="F3169" s="86" t="str">
        <f t="shared" si="49"/>
        <v/>
      </c>
      <c r="G3169" s="87"/>
      <c r="H3169" s="88" t="str">
        <f>IF(بيانات!B3169&lt;&gt;"",بيانات!K3169,"")</f>
        <v/>
      </c>
      <c r="I3169" s="88" t="str">
        <f>IF(بيانات!B3169&lt;&gt;"",بيانات!P3169,"")</f>
        <v/>
      </c>
    </row>
    <row r="3170" spans="1:9" ht="21.75" customHeight="1">
      <c r="A3170" s="89" t="str">
        <f>IF(بيانات!B3170&lt;&gt;"",بيانات!A3170,"")</f>
        <v/>
      </c>
      <c r="B3170" s="90" t="str">
        <f>IF(بيانات!B3170&lt;&gt;"",بيانات!B3170,"")</f>
        <v/>
      </c>
      <c r="C3170" s="90" t="str">
        <f>IF(بيانات!B3170&lt;&gt;"",بيانات!C3170,"")</f>
        <v/>
      </c>
      <c r="D3170" s="91" t="str">
        <f>IF(بيانات!B3170&lt;&gt;"",بيانات!J3170,"")</f>
        <v/>
      </c>
      <c r="E3170" s="92"/>
      <c r="F3170" s="93" t="str">
        <f t="shared" si="49"/>
        <v/>
      </c>
      <c r="G3170" s="94"/>
      <c r="H3170" s="95" t="str">
        <f>IF(بيانات!B3170&lt;&gt;"",بيانات!K3170,"")</f>
        <v/>
      </c>
      <c r="I3170" s="95" t="str">
        <f>IF(بيانات!B3170&lt;&gt;"",بيانات!P3170,"")</f>
        <v/>
      </c>
    </row>
    <row r="3171" spans="1:9" ht="21.75" customHeight="1">
      <c r="A3171" s="82" t="str">
        <f>IF(بيانات!B3171&lt;&gt;"",بيانات!A3171,"")</f>
        <v/>
      </c>
      <c r="B3171" s="83" t="str">
        <f>IF(بيانات!B3171&lt;&gt;"",بيانات!B3171,"")</f>
        <v/>
      </c>
      <c r="C3171" s="83" t="str">
        <f>IF(بيانات!B3171&lt;&gt;"",بيانات!C3171,"")</f>
        <v/>
      </c>
      <c r="D3171" s="84" t="str">
        <f>IF(بيانات!B3171&lt;&gt;"",بيانات!J3171,"")</f>
        <v/>
      </c>
      <c r="E3171" s="85"/>
      <c r="F3171" s="86" t="str">
        <f t="shared" si="49"/>
        <v/>
      </c>
      <c r="G3171" s="87"/>
      <c r="H3171" s="88" t="str">
        <f>IF(بيانات!B3171&lt;&gt;"",بيانات!K3171,"")</f>
        <v/>
      </c>
      <c r="I3171" s="88" t="str">
        <f>IF(بيانات!B3171&lt;&gt;"",بيانات!P3171,"")</f>
        <v/>
      </c>
    </row>
    <row r="3172" spans="1:9" ht="21.75" customHeight="1">
      <c r="A3172" s="89" t="str">
        <f>IF(بيانات!B3172&lt;&gt;"",بيانات!A3172,"")</f>
        <v/>
      </c>
      <c r="B3172" s="90" t="str">
        <f>IF(بيانات!B3172&lt;&gt;"",بيانات!B3172,"")</f>
        <v/>
      </c>
      <c r="C3172" s="90" t="str">
        <f>IF(بيانات!B3172&lt;&gt;"",بيانات!C3172,"")</f>
        <v/>
      </c>
      <c r="D3172" s="91" t="str">
        <f>IF(بيانات!B3172&lt;&gt;"",بيانات!J3172,"")</f>
        <v/>
      </c>
      <c r="E3172" s="92"/>
      <c r="F3172" s="93" t="str">
        <f t="shared" si="49"/>
        <v/>
      </c>
      <c r="G3172" s="94"/>
      <c r="H3172" s="95" t="str">
        <f>IF(بيانات!B3172&lt;&gt;"",بيانات!K3172,"")</f>
        <v/>
      </c>
      <c r="I3172" s="95" t="str">
        <f>IF(بيانات!B3172&lt;&gt;"",بيانات!P3172,"")</f>
        <v/>
      </c>
    </row>
    <row r="3173" spans="1:9" ht="21.75" customHeight="1">
      <c r="A3173" s="82" t="str">
        <f>IF(بيانات!B3173&lt;&gt;"",بيانات!A3173,"")</f>
        <v/>
      </c>
      <c r="B3173" s="83" t="str">
        <f>IF(بيانات!B3173&lt;&gt;"",بيانات!B3173,"")</f>
        <v/>
      </c>
      <c r="C3173" s="83" t="str">
        <f>IF(بيانات!B3173&lt;&gt;"",بيانات!C3173,"")</f>
        <v/>
      </c>
      <c r="D3173" s="84" t="str">
        <f>IF(بيانات!B3173&lt;&gt;"",بيانات!J3173,"")</f>
        <v/>
      </c>
      <c r="E3173" s="85"/>
      <c r="F3173" s="86" t="str">
        <f t="shared" si="49"/>
        <v/>
      </c>
      <c r="G3173" s="87"/>
      <c r="H3173" s="88" t="str">
        <f>IF(بيانات!B3173&lt;&gt;"",بيانات!K3173,"")</f>
        <v/>
      </c>
      <c r="I3173" s="88" t="str">
        <f>IF(بيانات!B3173&lt;&gt;"",بيانات!P3173,"")</f>
        <v/>
      </c>
    </row>
    <row r="3174" spans="1:9" ht="21.75" customHeight="1">
      <c r="A3174" s="89" t="str">
        <f>IF(بيانات!B3174&lt;&gt;"",بيانات!A3174,"")</f>
        <v/>
      </c>
      <c r="B3174" s="90" t="str">
        <f>IF(بيانات!B3174&lt;&gt;"",بيانات!B3174,"")</f>
        <v/>
      </c>
      <c r="C3174" s="90" t="str">
        <f>IF(بيانات!B3174&lt;&gt;"",بيانات!C3174,"")</f>
        <v/>
      </c>
      <c r="D3174" s="91" t="str">
        <f>IF(بيانات!B3174&lt;&gt;"",بيانات!J3174,"")</f>
        <v/>
      </c>
      <c r="E3174" s="92"/>
      <c r="F3174" s="93" t="str">
        <f t="shared" si="49"/>
        <v/>
      </c>
      <c r="G3174" s="94"/>
      <c r="H3174" s="95" t="str">
        <f>IF(بيانات!B3174&lt;&gt;"",بيانات!K3174,"")</f>
        <v/>
      </c>
      <c r="I3174" s="95" t="str">
        <f>IF(بيانات!B3174&lt;&gt;"",بيانات!P3174,"")</f>
        <v/>
      </c>
    </row>
    <row r="3175" spans="1:9" ht="21.75" customHeight="1">
      <c r="A3175" s="82" t="str">
        <f>IF(بيانات!B3175&lt;&gt;"",بيانات!A3175,"")</f>
        <v/>
      </c>
      <c r="B3175" s="83" t="str">
        <f>IF(بيانات!B3175&lt;&gt;"",بيانات!B3175,"")</f>
        <v/>
      </c>
      <c r="C3175" s="83" t="str">
        <f>IF(بيانات!B3175&lt;&gt;"",بيانات!C3175,"")</f>
        <v/>
      </c>
      <c r="D3175" s="84" t="str">
        <f>IF(بيانات!B3175&lt;&gt;"",بيانات!J3175,"")</f>
        <v/>
      </c>
      <c r="E3175" s="85"/>
      <c r="F3175" s="86" t="str">
        <f t="shared" si="49"/>
        <v/>
      </c>
      <c r="G3175" s="87"/>
      <c r="H3175" s="88" t="str">
        <f>IF(بيانات!B3175&lt;&gt;"",بيانات!K3175,"")</f>
        <v/>
      </c>
      <c r="I3175" s="88" t="str">
        <f>IF(بيانات!B3175&lt;&gt;"",بيانات!P3175,"")</f>
        <v/>
      </c>
    </row>
    <row r="3176" spans="1:9" ht="21.75" customHeight="1">
      <c r="A3176" s="89" t="str">
        <f>IF(بيانات!B3176&lt;&gt;"",بيانات!A3176,"")</f>
        <v/>
      </c>
      <c r="B3176" s="90" t="str">
        <f>IF(بيانات!B3176&lt;&gt;"",بيانات!B3176,"")</f>
        <v/>
      </c>
      <c r="C3176" s="90" t="str">
        <f>IF(بيانات!B3176&lt;&gt;"",بيانات!C3176,"")</f>
        <v/>
      </c>
      <c r="D3176" s="91" t="str">
        <f>IF(بيانات!B3176&lt;&gt;"",بيانات!J3176,"")</f>
        <v/>
      </c>
      <c r="E3176" s="92"/>
      <c r="F3176" s="93" t="str">
        <f t="shared" si="49"/>
        <v/>
      </c>
      <c r="G3176" s="94"/>
      <c r="H3176" s="95" t="str">
        <f>IF(بيانات!B3176&lt;&gt;"",بيانات!K3176,"")</f>
        <v/>
      </c>
      <c r="I3176" s="95" t="str">
        <f>IF(بيانات!B3176&lt;&gt;"",بيانات!P3176,"")</f>
        <v/>
      </c>
    </row>
    <row r="3177" spans="1:9" ht="21.75" customHeight="1">
      <c r="A3177" s="82" t="str">
        <f>IF(بيانات!B3177&lt;&gt;"",بيانات!A3177,"")</f>
        <v/>
      </c>
      <c r="B3177" s="83" t="str">
        <f>IF(بيانات!B3177&lt;&gt;"",بيانات!B3177,"")</f>
        <v/>
      </c>
      <c r="C3177" s="83" t="str">
        <f>IF(بيانات!B3177&lt;&gt;"",بيانات!C3177,"")</f>
        <v/>
      </c>
      <c r="D3177" s="84" t="str">
        <f>IF(بيانات!B3177&lt;&gt;"",بيانات!J3177,"")</f>
        <v/>
      </c>
      <c r="E3177" s="85"/>
      <c r="F3177" s="86" t="str">
        <f t="shared" si="49"/>
        <v/>
      </c>
      <c r="G3177" s="87"/>
      <c r="H3177" s="88" t="str">
        <f>IF(بيانات!B3177&lt;&gt;"",بيانات!K3177,"")</f>
        <v/>
      </c>
      <c r="I3177" s="88" t="str">
        <f>IF(بيانات!B3177&lt;&gt;"",بيانات!P3177,"")</f>
        <v/>
      </c>
    </row>
    <row r="3178" spans="1:9" ht="21.75" customHeight="1">
      <c r="A3178" s="89" t="str">
        <f>IF(بيانات!B3178&lt;&gt;"",بيانات!A3178,"")</f>
        <v/>
      </c>
      <c r="B3178" s="90" t="str">
        <f>IF(بيانات!B3178&lt;&gt;"",بيانات!B3178,"")</f>
        <v/>
      </c>
      <c r="C3178" s="90" t="str">
        <f>IF(بيانات!B3178&lt;&gt;"",بيانات!C3178,"")</f>
        <v/>
      </c>
      <c r="D3178" s="91" t="str">
        <f>IF(بيانات!B3178&lt;&gt;"",بيانات!J3178,"")</f>
        <v/>
      </c>
      <c r="E3178" s="92"/>
      <c r="F3178" s="93" t="str">
        <f t="shared" si="49"/>
        <v/>
      </c>
      <c r="G3178" s="94"/>
      <c r="H3178" s="95" t="str">
        <f>IF(بيانات!B3178&lt;&gt;"",بيانات!K3178,"")</f>
        <v/>
      </c>
      <c r="I3178" s="95" t="str">
        <f>IF(بيانات!B3178&lt;&gt;"",بيانات!P3178,"")</f>
        <v/>
      </c>
    </row>
    <row r="3179" spans="1:9" ht="21.75" customHeight="1">
      <c r="A3179" s="82" t="str">
        <f>IF(بيانات!B3179&lt;&gt;"",بيانات!A3179,"")</f>
        <v/>
      </c>
      <c r="B3179" s="83" t="str">
        <f>IF(بيانات!B3179&lt;&gt;"",بيانات!B3179,"")</f>
        <v/>
      </c>
      <c r="C3179" s="83" t="str">
        <f>IF(بيانات!B3179&lt;&gt;"",بيانات!C3179,"")</f>
        <v/>
      </c>
      <c r="D3179" s="84" t="str">
        <f>IF(بيانات!B3179&lt;&gt;"",بيانات!J3179,"")</f>
        <v/>
      </c>
      <c r="E3179" s="85"/>
      <c r="F3179" s="86" t="str">
        <f t="shared" si="49"/>
        <v/>
      </c>
      <c r="G3179" s="87"/>
      <c r="H3179" s="88" t="str">
        <f>IF(بيانات!B3179&lt;&gt;"",بيانات!K3179,"")</f>
        <v/>
      </c>
      <c r="I3179" s="88" t="str">
        <f>IF(بيانات!B3179&lt;&gt;"",بيانات!P3179,"")</f>
        <v/>
      </c>
    </row>
    <row r="3180" spans="1:9" ht="21.75" customHeight="1">
      <c r="A3180" s="89" t="str">
        <f>IF(بيانات!B3180&lt;&gt;"",بيانات!A3180,"")</f>
        <v/>
      </c>
      <c r="B3180" s="90" t="str">
        <f>IF(بيانات!B3180&lt;&gt;"",بيانات!B3180,"")</f>
        <v/>
      </c>
      <c r="C3180" s="90" t="str">
        <f>IF(بيانات!B3180&lt;&gt;"",بيانات!C3180,"")</f>
        <v/>
      </c>
      <c r="D3180" s="91" t="str">
        <f>IF(بيانات!B3180&lt;&gt;"",بيانات!J3180,"")</f>
        <v/>
      </c>
      <c r="E3180" s="92"/>
      <c r="F3180" s="93" t="str">
        <f t="shared" si="49"/>
        <v/>
      </c>
      <c r="G3180" s="94"/>
      <c r="H3180" s="95" t="str">
        <f>IF(بيانات!B3180&lt;&gt;"",بيانات!K3180,"")</f>
        <v/>
      </c>
      <c r="I3180" s="95" t="str">
        <f>IF(بيانات!B3180&lt;&gt;"",بيانات!P3180,"")</f>
        <v/>
      </c>
    </row>
    <row r="3181" spans="1:9" ht="21.75" customHeight="1">
      <c r="A3181" s="82" t="str">
        <f>IF(بيانات!B3181&lt;&gt;"",بيانات!A3181,"")</f>
        <v/>
      </c>
      <c r="B3181" s="83" t="str">
        <f>IF(بيانات!B3181&lt;&gt;"",بيانات!B3181,"")</f>
        <v/>
      </c>
      <c r="C3181" s="83" t="str">
        <f>IF(بيانات!B3181&lt;&gt;"",بيانات!C3181,"")</f>
        <v/>
      </c>
      <c r="D3181" s="84" t="str">
        <f>IF(بيانات!B3181&lt;&gt;"",بيانات!J3181,"")</f>
        <v/>
      </c>
      <c r="E3181" s="85"/>
      <c r="F3181" s="86" t="str">
        <f t="shared" si="49"/>
        <v/>
      </c>
      <c r="G3181" s="87"/>
      <c r="H3181" s="88" t="str">
        <f>IF(بيانات!B3181&lt;&gt;"",بيانات!K3181,"")</f>
        <v/>
      </c>
      <c r="I3181" s="88" t="str">
        <f>IF(بيانات!B3181&lt;&gt;"",بيانات!P3181,"")</f>
        <v/>
      </c>
    </row>
    <row r="3182" spans="1:9" ht="21.75" customHeight="1">
      <c r="A3182" s="89" t="str">
        <f>IF(بيانات!B3182&lt;&gt;"",بيانات!A3182,"")</f>
        <v/>
      </c>
      <c r="B3182" s="90" t="str">
        <f>IF(بيانات!B3182&lt;&gt;"",بيانات!B3182,"")</f>
        <v/>
      </c>
      <c r="C3182" s="90" t="str">
        <f>IF(بيانات!B3182&lt;&gt;"",بيانات!C3182,"")</f>
        <v/>
      </c>
      <c r="D3182" s="91" t="str">
        <f>IF(بيانات!B3182&lt;&gt;"",بيانات!J3182,"")</f>
        <v/>
      </c>
      <c r="E3182" s="92"/>
      <c r="F3182" s="93" t="str">
        <f t="shared" si="49"/>
        <v/>
      </c>
      <c r="G3182" s="94"/>
      <c r="H3182" s="95" t="str">
        <f>IF(بيانات!B3182&lt;&gt;"",بيانات!K3182,"")</f>
        <v/>
      </c>
      <c r="I3182" s="95" t="str">
        <f>IF(بيانات!B3182&lt;&gt;"",بيانات!P3182,"")</f>
        <v/>
      </c>
    </row>
    <row r="3183" spans="1:9" ht="21.75" customHeight="1">
      <c r="A3183" s="82" t="str">
        <f>IF(بيانات!B3183&lt;&gt;"",بيانات!A3183,"")</f>
        <v/>
      </c>
      <c r="B3183" s="83" t="str">
        <f>IF(بيانات!B3183&lt;&gt;"",بيانات!B3183,"")</f>
        <v/>
      </c>
      <c r="C3183" s="83" t="str">
        <f>IF(بيانات!B3183&lt;&gt;"",بيانات!C3183,"")</f>
        <v/>
      </c>
      <c r="D3183" s="84" t="str">
        <f>IF(بيانات!B3183&lt;&gt;"",بيانات!J3183,"")</f>
        <v/>
      </c>
      <c r="E3183" s="85"/>
      <c r="F3183" s="86" t="str">
        <f t="shared" si="49"/>
        <v/>
      </c>
      <c r="G3183" s="87"/>
      <c r="H3183" s="88" t="str">
        <f>IF(بيانات!B3183&lt;&gt;"",بيانات!K3183,"")</f>
        <v/>
      </c>
      <c r="I3183" s="88" t="str">
        <f>IF(بيانات!B3183&lt;&gt;"",بيانات!P3183,"")</f>
        <v/>
      </c>
    </row>
    <row r="3184" spans="1:9" ht="21.75" customHeight="1">
      <c r="A3184" s="89" t="str">
        <f>IF(بيانات!B3184&lt;&gt;"",بيانات!A3184,"")</f>
        <v/>
      </c>
      <c r="B3184" s="90" t="str">
        <f>IF(بيانات!B3184&lt;&gt;"",بيانات!B3184,"")</f>
        <v/>
      </c>
      <c r="C3184" s="90" t="str">
        <f>IF(بيانات!B3184&lt;&gt;"",بيانات!C3184,"")</f>
        <v/>
      </c>
      <c r="D3184" s="91" t="str">
        <f>IF(بيانات!B3184&lt;&gt;"",بيانات!J3184,"")</f>
        <v/>
      </c>
      <c r="E3184" s="92"/>
      <c r="F3184" s="93" t="str">
        <f t="shared" si="49"/>
        <v/>
      </c>
      <c r="G3184" s="94"/>
      <c r="H3184" s="95" t="str">
        <f>IF(بيانات!B3184&lt;&gt;"",بيانات!K3184,"")</f>
        <v/>
      </c>
      <c r="I3184" s="95" t="str">
        <f>IF(بيانات!B3184&lt;&gt;"",بيانات!P3184,"")</f>
        <v/>
      </c>
    </row>
    <row r="3185" spans="1:9" ht="21.75" customHeight="1">
      <c r="A3185" s="82" t="str">
        <f>IF(بيانات!B3185&lt;&gt;"",بيانات!A3185,"")</f>
        <v/>
      </c>
      <c r="B3185" s="83" t="str">
        <f>IF(بيانات!B3185&lt;&gt;"",بيانات!B3185,"")</f>
        <v/>
      </c>
      <c r="C3185" s="83" t="str">
        <f>IF(بيانات!B3185&lt;&gt;"",بيانات!C3185,"")</f>
        <v/>
      </c>
      <c r="D3185" s="84" t="str">
        <f>IF(بيانات!B3185&lt;&gt;"",بيانات!J3185,"")</f>
        <v/>
      </c>
      <c r="E3185" s="85"/>
      <c r="F3185" s="86" t="str">
        <f t="shared" si="49"/>
        <v/>
      </c>
      <c r="G3185" s="87"/>
      <c r="H3185" s="88" t="str">
        <f>IF(بيانات!B3185&lt;&gt;"",بيانات!K3185,"")</f>
        <v/>
      </c>
      <c r="I3185" s="88" t="str">
        <f>IF(بيانات!B3185&lt;&gt;"",بيانات!P3185,"")</f>
        <v/>
      </c>
    </row>
    <row r="3186" spans="1:9" ht="21.75" customHeight="1">
      <c r="A3186" s="89" t="str">
        <f>IF(بيانات!B3186&lt;&gt;"",بيانات!A3186,"")</f>
        <v/>
      </c>
      <c r="B3186" s="90" t="str">
        <f>IF(بيانات!B3186&lt;&gt;"",بيانات!B3186,"")</f>
        <v/>
      </c>
      <c r="C3186" s="90" t="str">
        <f>IF(بيانات!B3186&lt;&gt;"",بيانات!C3186,"")</f>
        <v/>
      </c>
      <c r="D3186" s="91" t="str">
        <f>IF(بيانات!B3186&lt;&gt;"",بيانات!J3186,"")</f>
        <v/>
      </c>
      <c r="E3186" s="92"/>
      <c r="F3186" s="93" t="str">
        <f t="shared" si="49"/>
        <v/>
      </c>
      <c r="G3186" s="94"/>
      <c r="H3186" s="95" t="str">
        <f>IF(بيانات!B3186&lt;&gt;"",بيانات!K3186,"")</f>
        <v/>
      </c>
      <c r="I3186" s="95" t="str">
        <f>IF(بيانات!B3186&lt;&gt;"",بيانات!P3186,"")</f>
        <v/>
      </c>
    </row>
    <row r="3187" spans="1:9" ht="21.75" customHeight="1">
      <c r="A3187" s="82" t="str">
        <f>IF(بيانات!B3187&lt;&gt;"",بيانات!A3187,"")</f>
        <v/>
      </c>
      <c r="B3187" s="83" t="str">
        <f>IF(بيانات!B3187&lt;&gt;"",بيانات!B3187,"")</f>
        <v/>
      </c>
      <c r="C3187" s="83" t="str">
        <f>IF(بيانات!B3187&lt;&gt;"",بيانات!C3187,"")</f>
        <v/>
      </c>
      <c r="D3187" s="84" t="str">
        <f>IF(بيانات!B3187&lt;&gt;"",بيانات!J3187,"")</f>
        <v/>
      </c>
      <c r="E3187" s="85"/>
      <c r="F3187" s="86" t="str">
        <f t="shared" si="49"/>
        <v/>
      </c>
      <c r="G3187" s="87"/>
      <c r="H3187" s="88" t="str">
        <f>IF(بيانات!B3187&lt;&gt;"",بيانات!K3187,"")</f>
        <v/>
      </c>
      <c r="I3187" s="88" t="str">
        <f>IF(بيانات!B3187&lt;&gt;"",بيانات!P3187,"")</f>
        <v/>
      </c>
    </row>
    <row r="3188" spans="1:9" ht="21.75" customHeight="1">
      <c r="A3188" s="89" t="str">
        <f>IF(بيانات!B3188&lt;&gt;"",بيانات!A3188,"")</f>
        <v/>
      </c>
      <c r="B3188" s="90" t="str">
        <f>IF(بيانات!B3188&lt;&gt;"",بيانات!B3188,"")</f>
        <v/>
      </c>
      <c r="C3188" s="90" t="str">
        <f>IF(بيانات!B3188&lt;&gt;"",بيانات!C3188,"")</f>
        <v/>
      </c>
      <c r="D3188" s="91" t="str">
        <f>IF(بيانات!B3188&lt;&gt;"",بيانات!J3188,"")</f>
        <v/>
      </c>
      <c r="E3188" s="92"/>
      <c r="F3188" s="93" t="str">
        <f t="shared" si="49"/>
        <v/>
      </c>
      <c r="G3188" s="94"/>
      <c r="H3188" s="95" t="str">
        <f>IF(بيانات!B3188&lt;&gt;"",بيانات!K3188,"")</f>
        <v/>
      </c>
      <c r="I3188" s="95" t="str">
        <f>IF(بيانات!B3188&lt;&gt;"",بيانات!P3188,"")</f>
        <v/>
      </c>
    </row>
    <row r="3189" spans="1:9" ht="21.75" customHeight="1">
      <c r="A3189" s="82" t="str">
        <f>IF(بيانات!B3189&lt;&gt;"",بيانات!A3189,"")</f>
        <v/>
      </c>
      <c r="B3189" s="83" t="str">
        <f>IF(بيانات!B3189&lt;&gt;"",بيانات!B3189,"")</f>
        <v/>
      </c>
      <c r="C3189" s="83" t="str">
        <f>IF(بيانات!B3189&lt;&gt;"",بيانات!C3189,"")</f>
        <v/>
      </c>
      <c r="D3189" s="84" t="str">
        <f>IF(بيانات!B3189&lt;&gt;"",بيانات!J3189,"")</f>
        <v/>
      </c>
      <c r="E3189" s="85"/>
      <c r="F3189" s="86" t="str">
        <f t="shared" si="49"/>
        <v/>
      </c>
      <c r="G3189" s="87"/>
      <c r="H3189" s="88" t="str">
        <f>IF(بيانات!B3189&lt;&gt;"",بيانات!K3189,"")</f>
        <v/>
      </c>
      <c r="I3189" s="88" t="str">
        <f>IF(بيانات!B3189&lt;&gt;"",بيانات!P3189,"")</f>
        <v/>
      </c>
    </row>
    <row r="3190" spans="1:9" ht="21.75" customHeight="1">
      <c r="A3190" s="89" t="str">
        <f>IF(بيانات!B3190&lt;&gt;"",بيانات!A3190,"")</f>
        <v/>
      </c>
      <c r="B3190" s="90" t="str">
        <f>IF(بيانات!B3190&lt;&gt;"",بيانات!B3190,"")</f>
        <v/>
      </c>
      <c r="C3190" s="90" t="str">
        <f>IF(بيانات!B3190&lt;&gt;"",بيانات!C3190,"")</f>
        <v/>
      </c>
      <c r="D3190" s="91" t="str">
        <f>IF(بيانات!B3190&lt;&gt;"",بيانات!J3190,"")</f>
        <v/>
      </c>
      <c r="E3190" s="92"/>
      <c r="F3190" s="93" t="str">
        <f t="shared" si="49"/>
        <v/>
      </c>
      <c r="G3190" s="94"/>
      <c r="H3190" s="95" t="str">
        <f>IF(بيانات!B3190&lt;&gt;"",بيانات!K3190,"")</f>
        <v/>
      </c>
      <c r="I3190" s="95" t="str">
        <f>IF(بيانات!B3190&lt;&gt;"",بيانات!P3190,"")</f>
        <v/>
      </c>
    </row>
    <row r="3191" spans="1:9" ht="21.75" customHeight="1">
      <c r="A3191" s="82" t="str">
        <f>IF(بيانات!B3191&lt;&gt;"",بيانات!A3191,"")</f>
        <v/>
      </c>
      <c r="B3191" s="83" t="str">
        <f>IF(بيانات!B3191&lt;&gt;"",بيانات!B3191,"")</f>
        <v/>
      </c>
      <c r="C3191" s="83" t="str">
        <f>IF(بيانات!B3191&lt;&gt;"",بيانات!C3191,"")</f>
        <v/>
      </c>
      <c r="D3191" s="84" t="str">
        <f>IF(بيانات!B3191&lt;&gt;"",بيانات!J3191,"")</f>
        <v/>
      </c>
      <c r="E3191" s="85"/>
      <c r="F3191" s="86" t="str">
        <f t="shared" si="49"/>
        <v/>
      </c>
      <c r="G3191" s="87"/>
      <c r="H3191" s="88" t="str">
        <f>IF(بيانات!B3191&lt;&gt;"",بيانات!K3191,"")</f>
        <v/>
      </c>
      <c r="I3191" s="88" t="str">
        <f>IF(بيانات!B3191&lt;&gt;"",بيانات!P3191,"")</f>
        <v/>
      </c>
    </row>
    <row r="3192" spans="1:9" ht="21.75" customHeight="1">
      <c r="A3192" s="89" t="str">
        <f>IF(بيانات!B3192&lt;&gt;"",بيانات!A3192,"")</f>
        <v/>
      </c>
      <c r="B3192" s="90" t="str">
        <f>IF(بيانات!B3192&lt;&gt;"",بيانات!B3192,"")</f>
        <v/>
      </c>
      <c r="C3192" s="90" t="str">
        <f>IF(بيانات!B3192&lt;&gt;"",بيانات!C3192,"")</f>
        <v/>
      </c>
      <c r="D3192" s="91" t="str">
        <f>IF(بيانات!B3192&lt;&gt;"",بيانات!J3192,"")</f>
        <v/>
      </c>
      <c r="E3192" s="92"/>
      <c r="F3192" s="93" t="str">
        <f t="shared" si="49"/>
        <v/>
      </c>
      <c r="G3192" s="94"/>
      <c r="H3192" s="95" t="str">
        <f>IF(بيانات!B3192&lt;&gt;"",بيانات!K3192,"")</f>
        <v/>
      </c>
      <c r="I3192" s="95" t="str">
        <f>IF(بيانات!B3192&lt;&gt;"",بيانات!P3192,"")</f>
        <v/>
      </c>
    </row>
    <row r="3193" spans="1:9" ht="21.75" customHeight="1">
      <c r="A3193" s="82" t="str">
        <f>IF(بيانات!B3193&lt;&gt;"",بيانات!A3193,"")</f>
        <v/>
      </c>
      <c r="B3193" s="83" t="str">
        <f>IF(بيانات!B3193&lt;&gt;"",بيانات!B3193,"")</f>
        <v/>
      </c>
      <c r="C3193" s="83" t="str">
        <f>IF(بيانات!B3193&lt;&gt;"",بيانات!C3193,"")</f>
        <v/>
      </c>
      <c r="D3193" s="84" t="str">
        <f>IF(بيانات!B3193&lt;&gt;"",بيانات!J3193,"")</f>
        <v/>
      </c>
      <c r="E3193" s="85"/>
      <c r="F3193" s="86" t="str">
        <f t="shared" si="49"/>
        <v/>
      </c>
      <c r="G3193" s="87"/>
      <c r="H3193" s="88" t="str">
        <f>IF(بيانات!B3193&lt;&gt;"",بيانات!K3193,"")</f>
        <v/>
      </c>
      <c r="I3193" s="88" t="str">
        <f>IF(بيانات!B3193&lt;&gt;"",بيانات!P3193,"")</f>
        <v/>
      </c>
    </row>
    <row r="3194" spans="1:9" ht="21.75" customHeight="1">
      <c r="A3194" s="89" t="str">
        <f>IF(بيانات!B3194&lt;&gt;"",بيانات!A3194,"")</f>
        <v/>
      </c>
      <c r="B3194" s="90" t="str">
        <f>IF(بيانات!B3194&lt;&gt;"",بيانات!B3194,"")</f>
        <v/>
      </c>
      <c r="C3194" s="90" t="str">
        <f>IF(بيانات!B3194&lt;&gt;"",بيانات!C3194,"")</f>
        <v/>
      </c>
      <c r="D3194" s="91" t="str">
        <f>IF(بيانات!B3194&lt;&gt;"",بيانات!J3194,"")</f>
        <v/>
      </c>
      <c r="E3194" s="92"/>
      <c r="F3194" s="93" t="str">
        <f t="shared" si="49"/>
        <v/>
      </c>
      <c r="G3194" s="94"/>
      <c r="H3194" s="95" t="str">
        <f>IF(بيانات!B3194&lt;&gt;"",بيانات!K3194,"")</f>
        <v/>
      </c>
      <c r="I3194" s="95" t="str">
        <f>IF(بيانات!B3194&lt;&gt;"",بيانات!P3194,"")</f>
        <v/>
      </c>
    </row>
    <row r="3195" spans="1:9" ht="21.75" customHeight="1">
      <c r="A3195" s="82" t="str">
        <f>IF(بيانات!B3195&lt;&gt;"",بيانات!A3195,"")</f>
        <v/>
      </c>
      <c r="B3195" s="83" t="str">
        <f>IF(بيانات!B3195&lt;&gt;"",بيانات!B3195,"")</f>
        <v/>
      </c>
      <c r="C3195" s="83" t="str">
        <f>IF(بيانات!B3195&lt;&gt;"",بيانات!C3195,"")</f>
        <v/>
      </c>
      <c r="D3195" s="84" t="str">
        <f>IF(بيانات!B3195&lt;&gt;"",بيانات!J3195,"")</f>
        <v/>
      </c>
      <c r="E3195" s="85"/>
      <c r="F3195" s="86" t="str">
        <f t="shared" si="49"/>
        <v/>
      </c>
      <c r="G3195" s="87"/>
      <c r="H3195" s="88" t="str">
        <f>IF(بيانات!B3195&lt;&gt;"",بيانات!K3195,"")</f>
        <v/>
      </c>
      <c r="I3195" s="88" t="str">
        <f>IF(بيانات!B3195&lt;&gt;"",بيانات!P3195,"")</f>
        <v/>
      </c>
    </row>
    <row r="3196" spans="1:9" ht="21.75" customHeight="1">
      <c r="A3196" s="89" t="str">
        <f>IF(بيانات!B3196&lt;&gt;"",بيانات!A3196,"")</f>
        <v/>
      </c>
      <c r="B3196" s="90" t="str">
        <f>IF(بيانات!B3196&lt;&gt;"",بيانات!B3196,"")</f>
        <v/>
      </c>
      <c r="C3196" s="90" t="str">
        <f>IF(بيانات!B3196&lt;&gt;"",بيانات!C3196,"")</f>
        <v/>
      </c>
      <c r="D3196" s="91" t="str">
        <f>IF(بيانات!B3196&lt;&gt;"",بيانات!J3196,"")</f>
        <v/>
      </c>
      <c r="E3196" s="92"/>
      <c r="F3196" s="93" t="str">
        <f t="shared" si="49"/>
        <v/>
      </c>
      <c r="G3196" s="94"/>
      <c r="H3196" s="95" t="str">
        <f>IF(بيانات!B3196&lt;&gt;"",بيانات!K3196,"")</f>
        <v/>
      </c>
      <c r="I3196" s="95" t="str">
        <f>IF(بيانات!B3196&lt;&gt;"",بيانات!P3196,"")</f>
        <v/>
      </c>
    </row>
    <row r="3197" spans="1:9" ht="21.75" customHeight="1">
      <c r="A3197" s="82" t="str">
        <f>IF(بيانات!B3197&lt;&gt;"",بيانات!A3197,"")</f>
        <v/>
      </c>
      <c r="B3197" s="83" t="str">
        <f>IF(بيانات!B3197&lt;&gt;"",بيانات!B3197,"")</f>
        <v/>
      </c>
      <c r="C3197" s="83" t="str">
        <f>IF(بيانات!B3197&lt;&gt;"",بيانات!C3197,"")</f>
        <v/>
      </c>
      <c r="D3197" s="84" t="str">
        <f>IF(بيانات!B3197&lt;&gt;"",بيانات!J3197,"")</f>
        <v/>
      </c>
      <c r="E3197" s="85"/>
      <c r="F3197" s="86" t="str">
        <f t="shared" si="49"/>
        <v/>
      </c>
      <c r="G3197" s="87"/>
      <c r="H3197" s="88" t="str">
        <f>IF(بيانات!B3197&lt;&gt;"",بيانات!K3197,"")</f>
        <v/>
      </c>
      <c r="I3197" s="88" t="str">
        <f>IF(بيانات!B3197&lt;&gt;"",بيانات!P3197,"")</f>
        <v/>
      </c>
    </row>
    <row r="3198" spans="1:9" ht="21.75" customHeight="1">
      <c r="A3198" s="89" t="str">
        <f>IF(بيانات!B3198&lt;&gt;"",بيانات!A3198,"")</f>
        <v/>
      </c>
      <c r="B3198" s="90" t="str">
        <f>IF(بيانات!B3198&lt;&gt;"",بيانات!B3198,"")</f>
        <v/>
      </c>
      <c r="C3198" s="90" t="str">
        <f>IF(بيانات!B3198&lt;&gt;"",بيانات!C3198,"")</f>
        <v/>
      </c>
      <c r="D3198" s="91" t="str">
        <f>IF(بيانات!B3198&lt;&gt;"",بيانات!J3198,"")</f>
        <v/>
      </c>
      <c r="E3198" s="92"/>
      <c r="F3198" s="93" t="str">
        <f t="shared" si="49"/>
        <v/>
      </c>
      <c r="G3198" s="94"/>
      <c r="H3198" s="95" t="str">
        <f>IF(بيانات!B3198&lt;&gt;"",بيانات!K3198,"")</f>
        <v/>
      </c>
      <c r="I3198" s="95" t="str">
        <f>IF(بيانات!B3198&lt;&gt;"",بيانات!P3198,"")</f>
        <v/>
      </c>
    </row>
    <row r="3199" spans="1:9" ht="21.75" customHeight="1">
      <c r="A3199" s="82" t="str">
        <f>IF(بيانات!B3199&lt;&gt;"",بيانات!A3199,"")</f>
        <v/>
      </c>
      <c r="B3199" s="83" t="str">
        <f>IF(بيانات!B3199&lt;&gt;"",بيانات!B3199,"")</f>
        <v/>
      </c>
      <c r="C3199" s="83" t="str">
        <f>IF(بيانات!B3199&lt;&gt;"",بيانات!C3199,"")</f>
        <v/>
      </c>
      <c r="D3199" s="84" t="str">
        <f>IF(بيانات!B3199&lt;&gt;"",بيانات!J3199,"")</f>
        <v/>
      </c>
      <c r="E3199" s="85"/>
      <c r="F3199" s="86" t="str">
        <f t="shared" si="49"/>
        <v/>
      </c>
      <c r="G3199" s="87"/>
      <c r="H3199" s="88" t="str">
        <f>IF(بيانات!B3199&lt;&gt;"",بيانات!K3199,"")</f>
        <v/>
      </c>
      <c r="I3199" s="88" t="str">
        <f>IF(بيانات!B3199&lt;&gt;"",بيانات!P3199,"")</f>
        <v/>
      </c>
    </row>
    <row r="3200" spans="1:9" ht="21.75" customHeight="1">
      <c r="A3200" s="89" t="str">
        <f>IF(بيانات!B3200&lt;&gt;"",بيانات!A3200,"")</f>
        <v/>
      </c>
      <c r="B3200" s="90" t="str">
        <f>IF(بيانات!B3200&lt;&gt;"",بيانات!B3200,"")</f>
        <v/>
      </c>
      <c r="C3200" s="90" t="str">
        <f>IF(بيانات!B3200&lt;&gt;"",بيانات!C3200,"")</f>
        <v/>
      </c>
      <c r="D3200" s="91" t="str">
        <f>IF(بيانات!B3200&lt;&gt;"",بيانات!J3200,"")</f>
        <v/>
      </c>
      <c r="E3200" s="92"/>
      <c r="F3200" s="93" t="str">
        <f t="shared" si="49"/>
        <v/>
      </c>
      <c r="G3200" s="94"/>
      <c r="H3200" s="95" t="str">
        <f>IF(بيانات!B3200&lt;&gt;"",بيانات!K3200,"")</f>
        <v/>
      </c>
      <c r="I3200" s="95" t="str">
        <f>IF(بيانات!B3200&lt;&gt;"",بيانات!P3200,"")</f>
        <v/>
      </c>
    </row>
    <row r="3201" spans="1:9" ht="21.75" customHeight="1">
      <c r="A3201" s="82" t="str">
        <f>IF(بيانات!B3201&lt;&gt;"",بيانات!A3201,"")</f>
        <v/>
      </c>
      <c r="B3201" s="83" t="str">
        <f>IF(بيانات!B3201&lt;&gt;"",بيانات!B3201,"")</f>
        <v/>
      </c>
      <c r="C3201" s="83" t="str">
        <f>IF(بيانات!B3201&lt;&gt;"",بيانات!C3201,"")</f>
        <v/>
      </c>
      <c r="D3201" s="84" t="str">
        <f>IF(بيانات!B3201&lt;&gt;"",بيانات!J3201,"")</f>
        <v/>
      </c>
      <c r="E3201" s="85"/>
      <c r="F3201" s="86" t="str">
        <f t="shared" si="49"/>
        <v/>
      </c>
      <c r="G3201" s="87"/>
      <c r="H3201" s="88" t="str">
        <f>IF(بيانات!B3201&lt;&gt;"",بيانات!K3201,"")</f>
        <v/>
      </c>
      <c r="I3201" s="88" t="str">
        <f>IF(بيانات!B3201&lt;&gt;"",بيانات!P3201,"")</f>
        <v/>
      </c>
    </row>
    <row r="3202" spans="1:9" ht="21.75" customHeight="1">
      <c r="A3202" s="89" t="str">
        <f>IF(بيانات!B3202&lt;&gt;"",بيانات!A3202,"")</f>
        <v/>
      </c>
      <c r="B3202" s="90" t="str">
        <f>IF(بيانات!B3202&lt;&gt;"",بيانات!B3202,"")</f>
        <v/>
      </c>
      <c r="C3202" s="90" t="str">
        <f>IF(بيانات!B3202&lt;&gt;"",بيانات!C3202,"")</f>
        <v/>
      </c>
      <c r="D3202" s="91" t="str">
        <f>IF(بيانات!B3202&lt;&gt;"",بيانات!J3202,"")</f>
        <v/>
      </c>
      <c r="E3202" s="92"/>
      <c r="F3202" s="93" t="str">
        <f t="shared" si="49"/>
        <v/>
      </c>
      <c r="G3202" s="94"/>
      <c r="H3202" s="95" t="str">
        <f>IF(بيانات!B3202&lt;&gt;"",بيانات!K3202,"")</f>
        <v/>
      </c>
      <c r="I3202" s="95" t="str">
        <f>IF(بيانات!B3202&lt;&gt;"",بيانات!P3202,"")</f>
        <v/>
      </c>
    </row>
    <row r="3203" spans="1:9" ht="21.75" customHeight="1">
      <c r="A3203" s="82" t="str">
        <f>IF(بيانات!B3203&lt;&gt;"",بيانات!A3203,"")</f>
        <v/>
      </c>
      <c r="B3203" s="83" t="str">
        <f>IF(بيانات!B3203&lt;&gt;"",بيانات!B3203,"")</f>
        <v/>
      </c>
      <c r="C3203" s="83" t="str">
        <f>IF(بيانات!B3203&lt;&gt;"",بيانات!C3203,"")</f>
        <v/>
      </c>
      <c r="D3203" s="84" t="str">
        <f>IF(بيانات!B3203&lt;&gt;"",بيانات!J3203,"")</f>
        <v/>
      </c>
      <c r="E3203" s="85"/>
      <c r="F3203" s="86" t="str">
        <f t="shared" ref="F3203:F3266" si="50">IF(E3203="","",E3203+30)</f>
        <v/>
      </c>
      <c r="G3203" s="87"/>
      <c r="H3203" s="88" t="str">
        <f>IF(بيانات!B3203&lt;&gt;"",بيانات!K3203,"")</f>
        <v/>
      </c>
      <c r="I3203" s="88" t="str">
        <f>IF(بيانات!B3203&lt;&gt;"",بيانات!P3203,"")</f>
        <v/>
      </c>
    </row>
    <row r="3204" spans="1:9" ht="21.75" customHeight="1">
      <c r="A3204" s="89" t="str">
        <f>IF(بيانات!B3204&lt;&gt;"",بيانات!A3204,"")</f>
        <v/>
      </c>
      <c r="B3204" s="90" t="str">
        <f>IF(بيانات!B3204&lt;&gt;"",بيانات!B3204,"")</f>
        <v/>
      </c>
      <c r="C3204" s="90" t="str">
        <f>IF(بيانات!B3204&lt;&gt;"",بيانات!C3204,"")</f>
        <v/>
      </c>
      <c r="D3204" s="91" t="str">
        <f>IF(بيانات!B3204&lt;&gt;"",بيانات!J3204,"")</f>
        <v/>
      </c>
      <c r="E3204" s="92"/>
      <c r="F3204" s="93" t="str">
        <f t="shared" si="50"/>
        <v/>
      </c>
      <c r="G3204" s="94"/>
      <c r="H3204" s="95" t="str">
        <f>IF(بيانات!B3204&lt;&gt;"",بيانات!K3204,"")</f>
        <v/>
      </c>
      <c r="I3204" s="95" t="str">
        <f>IF(بيانات!B3204&lt;&gt;"",بيانات!P3204,"")</f>
        <v/>
      </c>
    </row>
    <row r="3205" spans="1:9" ht="21.75" customHeight="1">
      <c r="A3205" s="82" t="str">
        <f>IF(بيانات!B3205&lt;&gt;"",بيانات!A3205,"")</f>
        <v/>
      </c>
      <c r="B3205" s="83" t="str">
        <f>IF(بيانات!B3205&lt;&gt;"",بيانات!B3205,"")</f>
        <v/>
      </c>
      <c r="C3205" s="83" t="str">
        <f>IF(بيانات!B3205&lt;&gt;"",بيانات!C3205,"")</f>
        <v/>
      </c>
      <c r="D3205" s="84" t="str">
        <f>IF(بيانات!B3205&lt;&gt;"",بيانات!J3205,"")</f>
        <v/>
      </c>
      <c r="E3205" s="85"/>
      <c r="F3205" s="86" t="str">
        <f t="shared" si="50"/>
        <v/>
      </c>
      <c r="G3205" s="87"/>
      <c r="H3205" s="88" t="str">
        <f>IF(بيانات!B3205&lt;&gt;"",بيانات!K3205,"")</f>
        <v/>
      </c>
      <c r="I3205" s="88" t="str">
        <f>IF(بيانات!B3205&lt;&gt;"",بيانات!P3205,"")</f>
        <v/>
      </c>
    </row>
    <row r="3206" spans="1:9" ht="21.75" customHeight="1">
      <c r="A3206" s="89" t="str">
        <f>IF(بيانات!B3206&lt;&gt;"",بيانات!A3206,"")</f>
        <v/>
      </c>
      <c r="B3206" s="90" t="str">
        <f>IF(بيانات!B3206&lt;&gt;"",بيانات!B3206,"")</f>
        <v/>
      </c>
      <c r="C3206" s="90" t="str">
        <f>IF(بيانات!B3206&lt;&gt;"",بيانات!C3206,"")</f>
        <v/>
      </c>
      <c r="D3206" s="91" t="str">
        <f>IF(بيانات!B3206&lt;&gt;"",بيانات!J3206,"")</f>
        <v/>
      </c>
      <c r="E3206" s="92"/>
      <c r="F3206" s="93" t="str">
        <f t="shared" si="50"/>
        <v/>
      </c>
      <c r="G3206" s="94"/>
      <c r="H3206" s="95" t="str">
        <f>IF(بيانات!B3206&lt;&gt;"",بيانات!K3206,"")</f>
        <v/>
      </c>
      <c r="I3206" s="95" t="str">
        <f>IF(بيانات!B3206&lt;&gt;"",بيانات!P3206,"")</f>
        <v/>
      </c>
    </row>
    <row r="3207" spans="1:9" ht="21.75" customHeight="1">
      <c r="A3207" s="82" t="str">
        <f>IF(بيانات!B3207&lt;&gt;"",بيانات!A3207,"")</f>
        <v/>
      </c>
      <c r="B3207" s="83" t="str">
        <f>IF(بيانات!B3207&lt;&gt;"",بيانات!B3207,"")</f>
        <v/>
      </c>
      <c r="C3207" s="83" t="str">
        <f>IF(بيانات!B3207&lt;&gt;"",بيانات!C3207,"")</f>
        <v/>
      </c>
      <c r="D3207" s="84" t="str">
        <f>IF(بيانات!B3207&lt;&gt;"",بيانات!J3207,"")</f>
        <v/>
      </c>
      <c r="E3207" s="85"/>
      <c r="F3207" s="86" t="str">
        <f t="shared" si="50"/>
        <v/>
      </c>
      <c r="G3207" s="87"/>
      <c r="H3207" s="88" t="str">
        <f>IF(بيانات!B3207&lt;&gt;"",بيانات!K3207,"")</f>
        <v/>
      </c>
      <c r="I3207" s="88" t="str">
        <f>IF(بيانات!B3207&lt;&gt;"",بيانات!P3207,"")</f>
        <v/>
      </c>
    </row>
    <row r="3208" spans="1:9" ht="21.75" customHeight="1">
      <c r="A3208" s="89" t="str">
        <f>IF(بيانات!B3208&lt;&gt;"",بيانات!A3208,"")</f>
        <v/>
      </c>
      <c r="B3208" s="90" t="str">
        <f>IF(بيانات!B3208&lt;&gt;"",بيانات!B3208,"")</f>
        <v/>
      </c>
      <c r="C3208" s="90" t="str">
        <f>IF(بيانات!B3208&lt;&gt;"",بيانات!C3208,"")</f>
        <v/>
      </c>
      <c r="D3208" s="91" t="str">
        <f>IF(بيانات!B3208&lt;&gt;"",بيانات!J3208,"")</f>
        <v/>
      </c>
      <c r="E3208" s="92"/>
      <c r="F3208" s="93" t="str">
        <f t="shared" si="50"/>
        <v/>
      </c>
      <c r="G3208" s="94"/>
      <c r="H3208" s="95" t="str">
        <f>IF(بيانات!B3208&lt;&gt;"",بيانات!K3208,"")</f>
        <v/>
      </c>
      <c r="I3208" s="95" t="str">
        <f>IF(بيانات!B3208&lt;&gt;"",بيانات!P3208,"")</f>
        <v/>
      </c>
    </row>
    <row r="3209" spans="1:9" ht="21.75" customHeight="1">
      <c r="A3209" s="82" t="str">
        <f>IF(بيانات!B3209&lt;&gt;"",بيانات!A3209,"")</f>
        <v/>
      </c>
      <c r="B3209" s="83" t="str">
        <f>IF(بيانات!B3209&lt;&gt;"",بيانات!B3209,"")</f>
        <v/>
      </c>
      <c r="C3209" s="83" t="str">
        <f>IF(بيانات!B3209&lt;&gt;"",بيانات!C3209,"")</f>
        <v/>
      </c>
      <c r="D3209" s="84" t="str">
        <f>IF(بيانات!B3209&lt;&gt;"",بيانات!J3209,"")</f>
        <v/>
      </c>
      <c r="E3209" s="85"/>
      <c r="F3209" s="86" t="str">
        <f t="shared" si="50"/>
        <v/>
      </c>
      <c r="G3209" s="87"/>
      <c r="H3209" s="88" t="str">
        <f>IF(بيانات!B3209&lt;&gt;"",بيانات!K3209,"")</f>
        <v/>
      </c>
      <c r="I3209" s="88" t="str">
        <f>IF(بيانات!B3209&lt;&gt;"",بيانات!P3209,"")</f>
        <v/>
      </c>
    </row>
    <row r="3210" spans="1:9" ht="21.75" customHeight="1">
      <c r="A3210" s="89" t="str">
        <f>IF(بيانات!B3210&lt;&gt;"",بيانات!A3210,"")</f>
        <v/>
      </c>
      <c r="B3210" s="90" t="str">
        <f>IF(بيانات!B3210&lt;&gt;"",بيانات!B3210,"")</f>
        <v/>
      </c>
      <c r="C3210" s="90" t="str">
        <f>IF(بيانات!B3210&lt;&gt;"",بيانات!C3210,"")</f>
        <v/>
      </c>
      <c r="D3210" s="91" t="str">
        <f>IF(بيانات!B3210&lt;&gt;"",بيانات!J3210,"")</f>
        <v/>
      </c>
      <c r="E3210" s="92"/>
      <c r="F3210" s="93" t="str">
        <f t="shared" si="50"/>
        <v/>
      </c>
      <c r="G3210" s="94"/>
      <c r="H3210" s="95" t="str">
        <f>IF(بيانات!B3210&lt;&gt;"",بيانات!K3210,"")</f>
        <v/>
      </c>
      <c r="I3210" s="95" t="str">
        <f>IF(بيانات!B3210&lt;&gt;"",بيانات!P3210,"")</f>
        <v/>
      </c>
    </row>
    <row r="3211" spans="1:9" ht="21.75" customHeight="1">
      <c r="A3211" s="82" t="str">
        <f>IF(بيانات!B3211&lt;&gt;"",بيانات!A3211,"")</f>
        <v/>
      </c>
      <c r="B3211" s="83" t="str">
        <f>IF(بيانات!B3211&lt;&gt;"",بيانات!B3211,"")</f>
        <v/>
      </c>
      <c r="C3211" s="83" t="str">
        <f>IF(بيانات!B3211&lt;&gt;"",بيانات!C3211,"")</f>
        <v/>
      </c>
      <c r="D3211" s="84" t="str">
        <f>IF(بيانات!B3211&lt;&gt;"",بيانات!J3211,"")</f>
        <v/>
      </c>
      <c r="E3211" s="85"/>
      <c r="F3211" s="86" t="str">
        <f t="shared" si="50"/>
        <v/>
      </c>
      <c r="G3211" s="87"/>
      <c r="H3211" s="88" t="str">
        <f>IF(بيانات!B3211&lt;&gt;"",بيانات!K3211,"")</f>
        <v/>
      </c>
      <c r="I3211" s="88" t="str">
        <f>IF(بيانات!B3211&lt;&gt;"",بيانات!P3211,"")</f>
        <v/>
      </c>
    </row>
    <row r="3212" spans="1:9" ht="21.75" customHeight="1">
      <c r="A3212" s="89" t="str">
        <f>IF(بيانات!B3212&lt;&gt;"",بيانات!A3212,"")</f>
        <v/>
      </c>
      <c r="B3212" s="90" t="str">
        <f>IF(بيانات!B3212&lt;&gt;"",بيانات!B3212,"")</f>
        <v/>
      </c>
      <c r="C3212" s="90" t="str">
        <f>IF(بيانات!B3212&lt;&gt;"",بيانات!C3212,"")</f>
        <v/>
      </c>
      <c r="D3212" s="91" t="str">
        <f>IF(بيانات!B3212&lt;&gt;"",بيانات!J3212,"")</f>
        <v/>
      </c>
      <c r="E3212" s="92"/>
      <c r="F3212" s="93" t="str">
        <f t="shared" si="50"/>
        <v/>
      </c>
      <c r="G3212" s="94"/>
      <c r="H3212" s="95" t="str">
        <f>IF(بيانات!B3212&lt;&gt;"",بيانات!K3212,"")</f>
        <v/>
      </c>
      <c r="I3212" s="95" t="str">
        <f>IF(بيانات!B3212&lt;&gt;"",بيانات!P3212,"")</f>
        <v/>
      </c>
    </row>
    <row r="3213" spans="1:9" ht="21.75" customHeight="1">
      <c r="A3213" s="82" t="str">
        <f>IF(بيانات!B3213&lt;&gt;"",بيانات!A3213,"")</f>
        <v/>
      </c>
      <c r="B3213" s="83" t="str">
        <f>IF(بيانات!B3213&lt;&gt;"",بيانات!B3213,"")</f>
        <v/>
      </c>
      <c r="C3213" s="83" t="str">
        <f>IF(بيانات!B3213&lt;&gt;"",بيانات!C3213,"")</f>
        <v/>
      </c>
      <c r="D3213" s="84" t="str">
        <f>IF(بيانات!B3213&lt;&gt;"",بيانات!J3213,"")</f>
        <v/>
      </c>
      <c r="E3213" s="85"/>
      <c r="F3213" s="86" t="str">
        <f t="shared" si="50"/>
        <v/>
      </c>
      <c r="G3213" s="87"/>
      <c r="H3213" s="88" t="str">
        <f>IF(بيانات!B3213&lt;&gt;"",بيانات!K3213,"")</f>
        <v/>
      </c>
      <c r="I3213" s="88" t="str">
        <f>IF(بيانات!B3213&lt;&gt;"",بيانات!P3213,"")</f>
        <v/>
      </c>
    </row>
    <row r="3214" spans="1:9" ht="21.75" customHeight="1">
      <c r="A3214" s="89" t="str">
        <f>IF(بيانات!B3214&lt;&gt;"",بيانات!A3214,"")</f>
        <v/>
      </c>
      <c r="B3214" s="90" t="str">
        <f>IF(بيانات!B3214&lt;&gt;"",بيانات!B3214,"")</f>
        <v/>
      </c>
      <c r="C3214" s="90" t="str">
        <f>IF(بيانات!B3214&lt;&gt;"",بيانات!C3214,"")</f>
        <v/>
      </c>
      <c r="D3214" s="91" t="str">
        <f>IF(بيانات!B3214&lt;&gt;"",بيانات!J3214,"")</f>
        <v/>
      </c>
      <c r="E3214" s="92"/>
      <c r="F3214" s="93" t="str">
        <f t="shared" si="50"/>
        <v/>
      </c>
      <c r="G3214" s="94"/>
      <c r="H3214" s="95" t="str">
        <f>IF(بيانات!B3214&lt;&gt;"",بيانات!K3214,"")</f>
        <v/>
      </c>
      <c r="I3214" s="95" t="str">
        <f>IF(بيانات!B3214&lt;&gt;"",بيانات!P3214,"")</f>
        <v/>
      </c>
    </row>
    <row r="3215" spans="1:9" ht="21.75" customHeight="1">
      <c r="A3215" s="82" t="str">
        <f>IF(بيانات!B3215&lt;&gt;"",بيانات!A3215,"")</f>
        <v/>
      </c>
      <c r="B3215" s="83" t="str">
        <f>IF(بيانات!B3215&lt;&gt;"",بيانات!B3215,"")</f>
        <v/>
      </c>
      <c r="C3215" s="83" t="str">
        <f>IF(بيانات!B3215&lt;&gt;"",بيانات!C3215,"")</f>
        <v/>
      </c>
      <c r="D3215" s="84" t="str">
        <f>IF(بيانات!B3215&lt;&gt;"",بيانات!J3215,"")</f>
        <v/>
      </c>
      <c r="E3215" s="85"/>
      <c r="F3215" s="86" t="str">
        <f t="shared" si="50"/>
        <v/>
      </c>
      <c r="G3215" s="87"/>
      <c r="H3215" s="88" t="str">
        <f>IF(بيانات!B3215&lt;&gt;"",بيانات!K3215,"")</f>
        <v/>
      </c>
      <c r="I3215" s="88" t="str">
        <f>IF(بيانات!B3215&lt;&gt;"",بيانات!P3215,"")</f>
        <v/>
      </c>
    </row>
    <row r="3216" spans="1:9" ht="21.75" customHeight="1">
      <c r="A3216" s="89" t="str">
        <f>IF(بيانات!B3216&lt;&gt;"",بيانات!A3216,"")</f>
        <v/>
      </c>
      <c r="B3216" s="90" t="str">
        <f>IF(بيانات!B3216&lt;&gt;"",بيانات!B3216,"")</f>
        <v/>
      </c>
      <c r="C3216" s="90" t="str">
        <f>IF(بيانات!B3216&lt;&gt;"",بيانات!C3216,"")</f>
        <v/>
      </c>
      <c r="D3216" s="91" t="str">
        <f>IF(بيانات!B3216&lt;&gt;"",بيانات!J3216,"")</f>
        <v/>
      </c>
      <c r="E3216" s="92"/>
      <c r="F3216" s="93" t="str">
        <f t="shared" si="50"/>
        <v/>
      </c>
      <c r="G3216" s="94"/>
      <c r="H3216" s="95" t="str">
        <f>IF(بيانات!B3216&lt;&gt;"",بيانات!K3216,"")</f>
        <v/>
      </c>
      <c r="I3216" s="95" t="str">
        <f>IF(بيانات!B3216&lt;&gt;"",بيانات!P3216,"")</f>
        <v/>
      </c>
    </row>
    <row r="3217" spans="1:9" ht="21.75" customHeight="1">
      <c r="A3217" s="82" t="str">
        <f>IF(بيانات!B3217&lt;&gt;"",بيانات!A3217,"")</f>
        <v/>
      </c>
      <c r="B3217" s="83" t="str">
        <f>IF(بيانات!B3217&lt;&gt;"",بيانات!B3217,"")</f>
        <v/>
      </c>
      <c r="C3217" s="83" t="str">
        <f>IF(بيانات!B3217&lt;&gt;"",بيانات!C3217,"")</f>
        <v/>
      </c>
      <c r="D3217" s="84" t="str">
        <f>IF(بيانات!B3217&lt;&gt;"",بيانات!J3217,"")</f>
        <v/>
      </c>
      <c r="E3217" s="85"/>
      <c r="F3217" s="86" t="str">
        <f t="shared" si="50"/>
        <v/>
      </c>
      <c r="G3217" s="87"/>
      <c r="H3217" s="88" t="str">
        <f>IF(بيانات!B3217&lt;&gt;"",بيانات!K3217,"")</f>
        <v/>
      </c>
      <c r="I3217" s="88" t="str">
        <f>IF(بيانات!B3217&lt;&gt;"",بيانات!P3217,"")</f>
        <v/>
      </c>
    </row>
    <row r="3218" spans="1:9" ht="21.75" customHeight="1">
      <c r="A3218" s="89" t="str">
        <f>IF(بيانات!B3218&lt;&gt;"",بيانات!A3218,"")</f>
        <v/>
      </c>
      <c r="B3218" s="90" t="str">
        <f>IF(بيانات!B3218&lt;&gt;"",بيانات!B3218,"")</f>
        <v/>
      </c>
      <c r="C3218" s="90" t="str">
        <f>IF(بيانات!B3218&lt;&gt;"",بيانات!C3218,"")</f>
        <v/>
      </c>
      <c r="D3218" s="91" t="str">
        <f>IF(بيانات!B3218&lt;&gt;"",بيانات!J3218,"")</f>
        <v/>
      </c>
      <c r="E3218" s="92"/>
      <c r="F3218" s="93" t="str">
        <f t="shared" si="50"/>
        <v/>
      </c>
      <c r="G3218" s="94"/>
      <c r="H3218" s="95" t="str">
        <f>IF(بيانات!B3218&lt;&gt;"",بيانات!K3218,"")</f>
        <v/>
      </c>
      <c r="I3218" s="95" t="str">
        <f>IF(بيانات!B3218&lt;&gt;"",بيانات!P3218,"")</f>
        <v/>
      </c>
    </row>
    <row r="3219" spans="1:9" ht="21.75" customHeight="1">
      <c r="A3219" s="82" t="str">
        <f>IF(بيانات!B3219&lt;&gt;"",بيانات!A3219,"")</f>
        <v/>
      </c>
      <c r="B3219" s="83" t="str">
        <f>IF(بيانات!B3219&lt;&gt;"",بيانات!B3219,"")</f>
        <v/>
      </c>
      <c r="C3219" s="83" t="str">
        <f>IF(بيانات!B3219&lt;&gt;"",بيانات!C3219,"")</f>
        <v/>
      </c>
      <c r="D3219" s="84" t="str">
        <f>IF(بيانات!B3219&lt;&gt;"",بيانات!J3219,"")</f>
        <v/>
      </c>
      <c r="E3219" s="85"/>
      <c r="F3219" s="86" t="str">
        <f t="shared" si="50"/>
        <v/>
      </c>
      <c r="G3219" s="87"/>
      <c r="H3219" s="88" t="str">
        <f>IF(بيانات!B3219&lt;&gt;"",بيانات!K3219,"")</f>
        <v/>
      </c>
      <c r="I3219" s="88" t="str">
        <f>IF(بيانات!B3219&lt;&gt;"",بيانات!P3219,"")</f>
        <v/>
      </c>
    </row>
    <row r="3220" spans="1:9" ht="21.75" customHeight="1">
      <c r="A3220" s="89" t="str">
        <f>IF(بيانات!B3220&lt;&gt;"",بيانات!A3220,"")</f>
        <v/>
      </c>
      <c r="B3220" s="90" t="str">
        <f>IF(بيانات!B3220&lt;&gt;"",بيانات!B3220,"")</f>
        <v/>
      </c>
      <c r="C3220" s="90" t="str">
        <f>IF(بيانات!B3220&lt;&gt;"",بيانات!C3220,"")</f>
        <v/>
      </c>
      <c r="D3220" s="91" t="str">
        <f>IF(بيانات!B3220&lt;&gt;"",بيانات!J3220,"")</f>
        <v/>
      </c>
      <c r="E3220" s="92"/>
      <c r="F3220" s="93" t="str">
        <f t="shared" si="50"/>
        <v/>
      </c>
      <c r="G3220" s="94"/>
      <c r="H3220" s="95" t="str">
        <f>IF(بيانات!B3220&lt;&gt;"",بيانات!K3220,"")</f>
        <v/>
      </c>
      <c r="I3220" s="95" t="str">
        <f>IF(بيانات!B3220&lt;&gt;"",بيانات!P3220,"")</f>
        <v/>
      </c>
    </row>
    <row r="3221" spans="1:9" ht="21.75" customHeight="1">
      <c r="A3221" s="82" t="str">
        <f>IF(بيانات!B3221&lt;&gt;"",بيانات!A3221,"")</f>
        <v/>
      </c>
      <c r="B3221" s="83" t="str">
        <f>IF(بيانات!B3221&lt;&gt;"",بيانات!B3221,"")</f>
        <v/>
      </c>
      <c r="C3221" s="83" t="str">
        <f>IF(بيانات!B3221&lt;&gt;"",بيانات!C3221,"")</f>
        <v/>
      </c>
      <c r="D3221" s="84" t="str">
        <f>IF(بيانات!B3221&lt;&gt;"",بيانات!J3221,"")</f>
        <v/>
      </c>
      <c r="E3221" s="85"/>
      <c r="F3221" s="86" t="str">
        <f t="shared" si="50"/>
        <v/>
      </c>
      <c r="G3221" s="87"/>
      <c r="H3221" s="88" t="str">
        <f>IF(بيانات!B3221&lt;&gt;"",بيانات!K3221,"")</f>
        <v/>
      </c>
      <c r="I3221" s="88" t="str">
        <f>IF(بيانات!B3221&lt;&gt;"",بيانات!P3221,"")</f>
        <v/>
      </c>
    </row>
    <row r="3222" spans="1:9" ht="21.75" customHeight="1">
      <c r="A3222" s="89" t="str">
        <f>IF(بيانات!B3222&lt;&gt;"",بيانات!A3222,"")</f>
        <v/>
      </c>
      <c r="B3222" s="90" t="str">
        <f>IF(بيانات!B3222&lt;&gt;"",بيانات!B3222,"")</f>
        <v/>
      </c>
      <c r="C3222" s="90" t="str">
        <f>IF(بيانات!B3222&lt;&gt;"",بيانات!C3222,"")</f>
        <v/>
      </c>
      <c r="D3222" s="91" t="str">
        <f>IF(بيانات!B3222&lt;&gt;"",بيانات!J3222,"")</f>
        <v/>
      </c>
      <c r="E3222" s="92"/>
      <c r="F3222" s="93" t="str">
        <f t="shared" si="50"/>
        <v/>
      </c>
      <c r="G3222" s="94"/>
      <c r="H3222" s="95" t="str">
        <f>IF(بيانات!B3222&lt;&gt;"",بيانات!K3222,"")</f>
        <v/>
      </c>
      <c r="I3222" s="95" t="str">
        <f>IF(بيانات!B3222&lt;&gt;"",بيانات!P3222,"")</f>
        <v/>
      </c>
    </row>
    <row r="3223" spans="1:9" ht="21.75" customHeight="1">
      <c r="A3223" s="82" t="str">
        <f>IF(بيانات!B3223&lt;&gt;"",بيانات!A3223,"")</f>
        <v/>
      </c>
      <c r="B3223" s="83" t="str">
        <f>IF(بيانات!B3223&lt;&gt;"",بيانات!B3223,"")</f>
        <v/>
      </c>
      <c r="C3223" s="83" t="str">
        <f>IF(بيانات!B3223&lt;&gt;"",بيانات!C3223,"")</f>
        <v/>
      </c>
      <c r="D3223" s="84" t="str">
        <f>IF(بيانات!B3223&lt;&gt;"",بيانات!J3223,"")</f>
        <v/>
      </c>
      <c r="E3223" s="85"/>
      <c r="F3223" s="86" t="str">
        <f t="shared" si="50"/>
        <v/>
      </c>
      <c r="G3223" s="87"/>
      <c r="H3223" s="88" t="str">
        <f>IF(بيانات!B3223&lt;&gt;"",بيانات!K3223,"")</f>
        <v/>
      </c>
      <c r="I3223" s="88" t="str">
        <f>IF(بيانات!B3223&lt;&gt;"",بيانات!P3223,"")</f>
        <v/>
      </c>
    </row>
    <row r="3224" spans="1:9" ht="21.75" customHeight="1">
      <c r="A3224" s="89" t="str">
        <f>IF(بيانات!B3224&lt;&gt;"",بيانات!A3224,"")</f>
        <v/>
      </c>
      <c r="B3224" s="90" t="str">
        <f>IF(بيانات!B3224&lt;&gt;"",بيانات!B3224,"")</f>
        <v/>
      </c>
      <c r="C3224" s="90" t="str">
        <f>IF(بيانات!B3224&lt;&gt;"",بيانات!C3224,"")</f>
        <v/>
      </c>
      <c r="D3224" s="91" t="str">
        <f>IF(بيانات!B3224&lt;&gt;"",بيانات!J3224,"")</f>
        <v/>
      </c>
      <c r="E3224" s="92"/>
      <c r="F3224" s="93" t="str">
        <f t="shared" si="50"/>
        <v/>
      </c>
      <c r="G3224" s="94"/>
      <c r="H3224" s="95" t="str">
        <f>IF(بيانات!B3224&lt;&gt;"",بيانات!K3224,"")</f>
        <v/>
      </c>
      <c r="I3224" s="95" t="str">
        <f>IF(بيانات!B3224&lt;&gt;"",بيانات!P3224,"")</f>
        <v/>
      </c>
    </row>
    <row r="3225" spans="1:9" ht="21.75" customHeight="1">
      <c r="A3225" s="82" t="str">
        <f>IF(بيانات!B3225&lt;&gt;"",بيانات!A3225,"")</f>
        <v/>
      </c>
      <c r="B3225" s="83" t="str">
        <f>IF(بيانات!B3225&lt;&gt;"",بيانات!B3225,"")</f>
        <v/>
      </c>
      <c r="C3225" s="83" t="str">
        <f>IF(بيانات!B3225&lt;&gt;"",بيانات!C3225,"")</f>
        <v/>
      </c>
      <c r="D3225" s="84" t="str">
        <f>IF(بيانات!B3225&lt;&gt;"",بيانات!J3225,"")</f>
        <v/>
      </c>
      <c r="E3225" s="85"/>
      <c r="F3225" s="86" t="str">
        <f t="shared" si="50"/>
        <v/>
      </c>
      <c r="G3225" s="87"/>
      <c r="H3225" s="88" t="str">
        <f>IF(بيانات!B3225&lt;&gt;"",بيانات!K3225,"")</f>
        <v/>
      </c>
      <c r="I3225" s="88" t="str">
        <f>IF(بيانات!B3225&lt;&gt;"",بيانات!P3225,"")</f>
        <v/>
      </c>
    </row>
    <row r="3226" spans="1:9" ht="21.75" customHeight="1">
      <c r="A3226" s="89" t="str">
        <f>IF(بيانات!B3226&lt;&gt;"",بيانات!A3226,"")</f>
        <v/>
      </c>
      <c r="B3226" s="90" t="str">
        <f>IF(بيانات!B3226&lt;&gt;"",بيانات!B3226,"")</f>
        <v/>
      </c>
      <c r="C3226" s="90" t="str">
        <f>IF(بيانات!B3226&lt;&gt;"",بيانات!C3226,"")</f>
        <v/>
      </c>
      <c r="D3226" s="91" t="str">
        <f>IF(بيانات!B3226&lt;&gt;"",بيانات!J3226,"")</f>
        <v/>
      </c>
      <c r="E3226" s="92"/>
      <c r="F3226" s="93" t="str">
        <f t="shared" si="50"/>
        <v/>
      </c>
      <c r="G3226" s="94"/>
      <c r="H3226" s="95" t="str">
        <f>IF(بيانات!B3226&lt;&gt;"",بيانات!K3226,"")</f>
        <v/>
      </c>
      <c r="I3226" s="95" t="str">
        <f>IF(بيانات!B3226&lt;&gt;"",بيانات!P3226,"")</f>
        <v/>
      </c>
    </row>
    <row r="3227" spans="1:9" ht="21.75" customHeight="1">
      <c r="A3227" s="82" t="str">
        <f>IF(بيانات!B3227&lt;&gt;"",بيانات!A3227,"")</f>
        <v/>
      </c>
      <c r="B3227" s="83" t="str">
        <f>IF(بيانات!B3227&lt;&gt;"",بيانات!B3227,"")</f>
        <v/>
      </c>
      <c r="C3227" s="83" t="str">
        <f>IF(بيانات!B3227&lt;&gt;"",بيانات!C3227,"")</f>
        <v/>
      </c>
      <c r="D3227" s="84" t="str">
        <f>IF(بيانات!B3227&lt;&gt;"",بيانات!J3227,"")</f>
        <v/>
      </c>
      <c r="E3227" s="85"/>
      <c r="F3227" s="86" t="str">
        <f t="shared" si="50"/>
        <v/>
      </c>
      <c r="G3227" s="87"/>
      <c r="H3227" s="88" t="str">
        <f>IF(بيانات!B3227&lt;&gt;"",بيانات!K3227,"")</f>
        <v/>
      </c>
      <c r="I3227" s="88" t="str">
        <f>IF(بيانات!B3227&lt;&gt;"",بيانات!P3227,"")</f>
        <v/>
      </c>
    </row>
    <row r="3228" spans="1:9" ht="21.75" customHeight="1">
      <c r="A3228" s="89" t="str">
        <f>IF(بيانات!B3228&lt;&gt;"",بيانات!A3228,"")</f>
        <v/>
      </c>
      <c r="B3228" s="90" t="str">
        <f>IF(بيانات!B3228&lt;&gt;"",بيانات!B3228,"")</f>
        <v/>
      </c>
      <c r="C3228" s="90" t="str">
        <f>IF(بيانات!B3228&lt;&gt;"",بيانات!C3228,"")</f>
        <v/>
      </c>
      <c r="D3228" s="91" t="str">
        <f>IF(بيانات!B3228&lt;&gt;"",بيانات!J3228,"")</f>
        <v/>
      </c>
      <c r="E3228" s="92"/>
      <c r="F3228" s="93" t="str">
        <f t="shared" si="50"/>
        <v/>
      </c>
      <c r="G3228" s="94"/>
      <c r="H3228" s="95" t="str">
        <f>IF(بيانات!B3228&lt;&gt;"",بيانات!K3228,"")</f>
        <v/>
      </c>
      <c r="I3228" s="95" t="str">
        <f>IF(بيانات!B3228&lt;&gt;"",بيانات!P3228,"")</f>
        <v/>
      </c>
    </row>
    <row r="3229" spans="1:9" ht="21.75" customHeight="1">
      <c r="A3229" s="82" t="str">
        <f>IF(بيانات!B3229&lt;&gt;"",بيانات!A3229,"")</f>
        <v/>
      </c>
      <c r="B3229" s="83" t="str">
        <f>IF(بيانات!B3229&lt;&gt;"",بيانات!B3229,"")</f>
        <v/>
      </c>
      <c r="C3229" s="83" t="str">
        <f>IF(بيانات!B3229&lt;&gt;"",بيانات!C3229,"")</f>
        <v/>
      </c>
      <c r="D3229" s="84" t="str">
        <f>IF(بيانات!B3229&lt;&gt;"",بيانات!J3229,"")</f>
        <v/>
      </c>
      <c r="E3229" s="85"/>
      <c r="F3229" s="86" t="str">
        <f t="shared" si="50"/>
        <v/>
      </c>
      <c r="G3229" s="87"/>
      <c r="H3229" s="88" t="str">
        <f>IF(بيانات!B3229&lt;&gt;"",بيانات!K3229,"")</f>
        <v/>
      </c>
      <c r="I3229" s="88" t="str">
        <f>IF(بيانات!B3229&lt;&gt;"",بيانات!P3229,"")</f>
        <v/>
      </c>
    </row>
    <row r="3230" spans="1:9" ht="21.75" customHeight="1">
      <c r="A3230" s="89" t="str">
        <f>IF(بيانات!B3230&lt;&gt;"",بيانات!A3230,"")</f>
        <v/>
      </c>
      <c r="B3230" s="90" t="str">
        <f>IF(بيانات!B3230&lt;&gt;"",بيانات!B3230,"")</f>
        <v/>
      </c>
      <c r="C3230" s="90" t="str">
        <f>IF(بيانات!B3230&lt;&gt;"",بيانات!C3230,"")</f>
        <v/>
      </c>
      <c r="D3230" s="91" t="str">
        <f>IF(بيانات!B3230&lt;&gt;"",بيانات!J3230,"")</f>
        <v/>
      </c>
      <c r="E3230" s="92"/>
      <c r="F3230" s="93" t="str">
        <f t="shared" si="50"/>
        <v/>
      </c>
      <c r="G3230" s="94"/>
      <c r="H3230" s="95" t="str">
        <f>IF(بيانات!B3230&lt;&gt;"",بيانات!K3230,"")</f>
        <v/>
      </c>
      <c r="I3230" s="95" t="str">
        <f>IF(بيانات!B3230&lt;&gt;"",بيانات!P3230,"")</f>
        <v/>
      </c>
    </row>
    <row r="3231" spans="1:9" ht="21.75" customHeight="1">
      <c r="A3231" s="82" t="str">
        <f>IF(بيانات!B3231&lt;&gt;"",بيانات!A3231,"")</f>
        <v/>
      </c>
      <c r="B3231" s="83" t="str">
        <f>IF(بيانات!B3231&lt;&gt;"",بيانات!B3231,"")</f>
        <v/>
      </c>
      <c r="C3231" s="83" t="str">
        <f>IF(بيانات!B3231&lt;&gt;"",بيانات!C3231,"")</f>
        <v/>
      </c>
      <c r="D3231" s="84" t="str">
        <f>IF(بيانات!B3231&lt;&gt;"",بيانات!J3231,"")</f>
        <v/>
      </c>
      <c r="E3231" s="85"/>
      <c r="F3231" s="86" t="str">
        <f t="shared" si="50"/>
        <v/>
      </c>
      <c r="G3231" s="87"/>
      <c r="H3231" s="88" t="str">
        <f>IF(بيانات!B3231&lt;&gt;"",بيانات!K3231,"")</f>
        <v/>
      </c>
      <c r="I3231" s="88" t="str">
        <f>IF(بيانات!B3231&lt;&gt;"",بيانات!P3231,"")</f>
        <v/>
      </c>
    </row>
    <row r="3232" spans="1:9" ht="21.75" customHeight="1">
      <c r="A3232" s="89" t="str">
        <f>IF(بيانات!B3232&lt;&gt;"",بيانات!A3232,"")</f>
        <v/>
      </c>
      <c r="B3232" s="90" t="str">
        <f>IF(بيانات!B3232&lt;&gt;"",بيانات!B3232,"")</f>
        <v/>
      </c>
      <c r="C3232" s="90" t="str">
        <f>IF(بيانات!B3232&lt;&gt;"",بيانات!C3232,"")</f>
        <v/>
      </c>
      <c r="D3232" s="91" t="str">
        <f>IF(بيانات!B3232&lt;&gt;"",بيانات!J3232,"")</f>
        <v/>
      </c>
      <c r="E3232" s="92"/>
      <c r="F3232" s="93" t="str">
        <f t="shared" si="50"/>
        <v/>
      </c>
      <c r="G3232" s="94"/>
      <c r="H3232" s="95" t="str">
        <f>IF(بيانات!B3232&lt;&gt;"",بيانات!K3232,"")</f>
        <v/>
      </c>
      <c r="I3232" s="95" t="str">
        <f>IF(بيانات!B3232&lt;&gt;"",بيانات!P3232,"")</f>
        <v/>
      </c>
    </row>
    <row r="3233" spans="1:9" ht="21.75" customHeight="1">
      <c r="A3233" s="82" t="str">
        <f>IF(بيانات!B3233&lt;&gt;"",بيانات!A3233,"")</f>
        <v/>
      </c>
      <c r="B3233" s="83" t="str">
        <f>IF(بيانات!B3233&lt;&gt;"",بيانات!B3233,"")</f>
        <v/>
      </c>
      <c r="C3233" s="83" t="str">
        <f>IF(بيانات!B3233&lt;&gt;"",بيانات!C3233,"")</f>
        <v/>
      </c>
      <c r="D3233" s="84" t="str">
        <f>IF(بيانات!B3233&lt;&gt;"",بيانات!J3233,"")</f>
        <v/>
      </c>
      <c r="E3233" s="85"/>
      <c r="F3233" s="86" t="str">
        <f t="shared" si="50"/>
        <v/>
      </c>
      <c r="G3233" s="87"/>
      <c r="H3233" s="88" t="str">
        <f>IF(بيانات!B3233&lt;&gt;"",بيانات!K3233,"")</f>
        <v/>
      </c>
      <c r="I3233" s="88" t="str">
        <f>IF(بيانات!B3233&lt;&gt;"",بيانات!P3233,"")</f>
        <v/>
      </c>
    </row>
    <row r="3234" spans="1:9" ht="21.75" customHeight="1">
      <c r="A3234" s="89" t="str">
        <f>IF(بيانات!B3234&lt;&gt;"",بيانات!A3234,"")</f>
        <v/>
      </c>
      <c r="B3234" s="90" t="str">
        <f>IF(بيانات!B3234&lt;&gt;"",بيانات!B3234,"")</f>
        <v/>
      </c>
      <c r="C3234" s="90" t="str">
        <f>IF(بيانات!B3234&lt;&gt;"",بيانات!C3234,"")</f>
        <v/>
      </c>
      <c r="D3234" s="91" t="str">
        <f>IF(بيانات!B3234&lt;&gt;"",بيانات!J3234,"")</f>
        <v/>
      </c>
      <c r="E3234" s="92"/>
      <c r="F3234" s="93" t="str">
        <f t="shared" si="50"/>
        <v/>
      </c>
      <c r="G3234" s="94"/>
      <c r="H3234" s="95" t="str">
        <f>IF(بيانات!B3234&lt;&gt;"",بيانات!K3234,"")</f>
        <v/>
      </c>
      <c r="I3234" s="95" t="str">
        <f>IF(بيانات!B3234&lt;&gt;"",بيانات!P3234,"")</f>
        <v/>
      </c>
    </row>
    <row r="3235" spans="1:9" ht="21.75" customHeight="1">
      <c r="A3235" s="82" t="str">
        <f>IF(بيانات!B3235&lt;&gt;"",بيانات!A3235,"")</f>
        <v/>
      </c>
      <c r="B3235" s="83" t="str">
        <f>IF(بيانات!B3235&lt;&gt;"",بيانات!B3235,"")</f>
        <v/>
      </c>
      <c r="C3235" s="83" t="str">
        <f>IF(بيانات!B3235&lt;&gt;"",بيانات!C3235,"")</f>
        <v/>
      </c>
      <c r="D3235" s="84" t="str">
        <f>IF(بيانات!B3235&lt;&gt;"",بيانات!J3235,"")</f>
        <v/>
      </c>
      <c r="E3235" s="85"/>
      <c r="F3235" s="86" t="str">
        <f t="shared" si="50"/>
        <v/>
      </c>
      <c r="G3235" s="87"/>
      <c r="H3235" s="88" t="str">
        <f>IF(بيانات!B3235&lt;&gt;"",بيانات!K3235,"")</f>
        <v/>
      </c>
      <c r="I3235" s="88" t="str">
        <f>IF(بيانات!B3235&lt;&gt;"",بيانات!P3235,"")</f>
        <v/>
      </c>
    </row>
    <row r="3236" spans="1:9" ht="21.75" customHeight="1">
      <c r="A3236" s="89" t="str">
        <f>IF(بيانات!B3236&lt;&gt;"",بيانات!A3236,"")</f>
        <v/>
      </c>
      <c r="B3236" s="90" t="str">
        <f>IF(بيانات!B3236&lt;&gt;"",بيانات!B3236,"")</f>
        <v/>
      </c>
      <c r="C3236" s="90" t="str">
        <f>IF(بيانات!B3236&lt;&gt;"",بيانات!C3236,"")</f>
        <v/>
      </c>
      <c r="D3236" s="91" t="str">
        <f>IF(بيانات!B3236&lt;&gt;"",بيانات!J3236,"")</f>
        <v/>
      </c>
      <c r="E3236" s="92"/>
      <c r="F3236" s="93" t="str">
        <f t="shared" si="50"/>
        <v/>
      </c>
      <c r="G3236" s="94"/>
      <c r="H3236" s="95" t="str">
        <f>IF(بيانات!B3236&lt;&gt;"",بيانات!K3236,"")</f>
        <v/>
      </c>
      <c r="I3236" s="95" t="str">
        <f>IF(بيانات!B3236&lt;&gt;"",بيانات!P3236,"")</f>
        <v/>
      </c>
    </row>
    <row r="3237" spans="1:9" ht="21.75" customHeight="1">
      <c r="A3237" s="82" t="str">
        <f>IF(بيانات!B3237&lt;&gt;"",بيانات!A3237,"")</f>
        <v/>
      </c>
      <c r="B3237" s="83" t="str">
        <f>IF(بيانات!B3237&lt;&gt;"",بيانات!B3237,"")</f>
        <v/>
      </c>
      <c r="C3237" s="83" t="str">
        <f>IF(بيانات!B3237&lt;&gt;"",بيانات!C3237,"")</f>
        <v/>
      </c>
      <c r="D3237" s="84" t="str">
        <f>IF(بيانات!B3237&lt;&gt;"",بيانات!J3237,"")</f>
        <v/>
      </c>
      <c r="E3237" s="85"/>
      <c r="F3237" s="86" t="str">
        <f t="shared" si="50"/>
        <v/>
      </c>
      <c r="G3237" s="87"/>
      <c r="H3237" s="88" t="str">
        <f>IF(بيانات!B3237&lt;&gt;"",بيانات!K3237,"")</f>
        <v/>
      </c>
      <c r="I3237" s="88" t="str">
        <f>IF(بيانات!B3237&lt;&gt;"",بيانات!P3237,"")</f>
        <v/>
      </c>
    </row>
    <row r="3238" spans="1:9" ht="21.75" customHeight="1">
      <c r="A3238" s="89" t="str">
        <f>IF(بيانات!B3238&lt;&gt;"",بيانات!A3238,"")</f>
        <v/>
      </c>
      <c r="B3238" s="90" t="str">
        <f>IF(بيانات!B3238&lt;&gt;"",بيانات!B3238,"")</f>
        <v/>
      </c>
      <c r="C3238" s="90" t="str">
        <f>IF(بيانات!B3238&lt;&gt;"",بيانات!C3238,"")</f>
        <v/>
      </c>
      <c r="D3238" s="91" t="str">
        <f>IF(بيانات!B3238&lt;&gt;"",بيانات!J3238,"")</f>
        <v/>
      </c>
      <c r="E3238" s="92"/>
      <c r="F3238" s="93" t="str">
        <f t="shared" si="50"/>
        <v/>
      </c>
      <c r="G3238" s="94"/>
      <c r="H3238" s="95" t="str">
        <f>IF(بيانات!B3238&lt;&gt;"",بيانات!K3238,"")</f>
        <v/>
      </c>
      <c r="I3238" s="95" t="str">
        <f>IF(بيانات!B3238&lt;&gt;"",بيانات!P3238,"")</f>
        <v/>
      </c>
    </row>
    <row r="3239" spans="1:9" ht="21.75" customHeight="1">
      <c r="A3239" s="82" t="str">
        <f>IF(بيانات!B3239&lt;&gt;"",بيانات!A3239,"")</f>
        <v/>
      </c>
      <c r="B3239" s="83" t="str">
        <f>IF(بيانات!B3239&lt;&gt;"",بيانات!B3239,"")</f>
        <v/>
      </c>
      <c r="C3239" s="83" t="str">
        <f>IF(بيانات!B3239&lt;&gt;"",بيانات!C3239,"")</f>
        <v/>
      </c>
      <c r="D3239" s="84" t="str">
        <f>IF(بيانات!B3239&lt;&gt;"",بيانات!J3239,"")</f>
        <v/>
      </c>
      <c r="E3239" s="85"/>
      <c r="F3239" s="86" t="str">
        <f t="shared" si="50"/>
        <v/>
      </c>
      <c r="G3239" s="87"/>
      <c r="H3239" s="88" t="str">
        <f>IF(بيانات!B3239&lt;&gt;"",بيانات!K3239,"")</f>
        <v/>
      </c>
      <c r="I3239" s="88" t="str">
        <f>IF(بيانات!B3239&lt;&gt;"",بيانات!P3239,"")</f>
        <v/>
      </c>
    </row>
    <row r="3240" spans="1:9" ht="21.75" customHeight="1">
      <c r="A3240" s="89" t="str">
        <f>IF(بيانات!B3240&lt;&gt;"",بيانات!A3240,"")</f>
        <v/>
      </c>
      <c r="B3240" s="90" t="str">
        <f>IF(بيانات!B3240&lt;&gt;"",بيانات!B3240,"")</f>
        <v/>
      </c>
      <c r="C3240" s="90" t="str">
        <f>IF(بيانات!B3240&lt;&gt;"",بيانات!C3240,"")</f>
        <v/>
      </c>
      <c r="D3240" s="91" t="str">
        <f>IF(بيانات!B3240&lt;&gt;"",بيانات!J3240,"")</f>
        <v/>
      </c>
      <c r="E3240" s="92"/>
      <c r="F3240" s="93" t="str">
        <f t="shared" si="50"/>
        <v/>
      </c>
      <c r="G3240" s="94"/>
      <c r="H3240" s="95" t="str">
        <f>IF(بيانات!B3240&lt;&gt;"",بيانات!K3240,"")</f>
        <v/>
      </c>
      <c r="I3240" s="95" t="str">
        <f>IF(بيانات!B3240&lt;&gt;"",بيانات!P3240,"")</f>
        <v/>
      </c>
    </row>
    <row r="3241" spans="1:9" ht="21.75" customHeight="1">
      <c r="A3241" s="82" t="str">
        <f>IF(بيانات!B3241&lt;&gt;"",بيانات!A3241,"")</f>
        <v/>
      </c>
      <c r="B3241" s="83" t="str">
        <f>IF(بيانات!B3241&lt;&gt;"",بيانات!B3241,"")</f>
        <v/>
      </c>
      <c r="C3241" s="83" t="str">
        <f>IF(بيانات!B3241&lt;&gt;"",بيانات!C3241,"")</f>
        <v/>
      </c>
      <c r="D3241" s="84" t="str">
        <f>IF(بيانات!B3241&lt;&gt;"",بيانات!J3241,"")</f>
        <v/>
      </c>
      <c r="E3241" s="85"/>
      <c r="F3241" s="86" t="str">
        <f t="shared" si="50"/>
        <v/>
      </c>
      <c r="G3241" s="87"/>
      <c r="H3241" s="88" t="str">
        <f>IF(بيانات!B3241&lt;&gt;"",بيانات!K3241,"")</f>
        <v/>
      </c>
      <c r="I3241" s="88" t="str">
        <f>IF(بيانات!B3241&lt;&gt;"",بيانات!P3241,"")</f>
        <v/>
      </c>
    </row>
    <row r="3242" spans="1:9" ht="21.75" customHeight="1">
      <c r="A3242" s="89" t="str">
        <f>IF(بيانات!B3242&lt;&gt;"",بيانات!A3242,"")</f>
        <v/>
      </c>
      <c r="B3242" s="90" t="str">
        <f>IF(بيانات!B3242&lt;&gt;"",بيانات!B3242,"")</f>
        <v/>
      </c>
      <c r="C3242" s="90" t="str">
        <f>IF(بيانات!B3242&lt;&gt;"",بيانات!C3242,"")</f>
        <v/>
      </c>
      <c r="D3242" s="91" t="str">
        <f>IF(بيانات!B3242&lt;&gt;"",بيانات!J3242,"")</f>
        <v/>
      </c>
      <c r="E3242" s="92"/>
      <c r="F3242" s="93" t="str">
        <f t="shared" si="50"/>
        <v/>
      </c>
      <c r="G3242" s="94"/>
      <c r="H3242" s="95" t="str">
        <f>IF(بيانات!B3242&lt;&gt;"",بيانات!K3242,"")</f>
        <v/>
      </c>
      <c r="I3242" s="95" t="str">
        <f>IF(بيانات!B3242&lt;&gt;"",بيانات!P3242,"")</f>
        <v/>
      </c>
    </row>
    <row r="3243" spans="1:9" ht="21.75" customHeight="1">
      <c r="A3243" s="82" t="str">
        <f>IF(بيانات!B3243&lt;&gt;"",بيانات!A3243,"")</f>
        <v/>
      </c>
      <c r="B3243" s="83" t="str">
        <f>IF(بيانات!B3243&lt;&gt;"",بيانات!B3243,"")</f>
        <v/>
      </c>
      <c r="C3243" s="83" t="str">
        <f>IF(بيانات!B3243&lt;&gt;"",بيانات!C3243,"")</f>
        <v/>
      </c>
      <c r="D3243" s="84" t="str">
        <f>IF(بيانات!B3243&lt;&gt;"",بيانات!J3243,"")</f>
        <v/>
      </c>
      <c r="E3243" s="85"/>
      <c r="F3243" s="86" t="str">
        <f t="shared" si="50"/>
        <v/>
      </c>
      <c r="G3243" s="87"/>
      <c r="H3243" s="88" t="str">
        <f>IF(بيانات!B3243&lt;&gt;"",بيانات!K3243,"")</f>
        <v/>
      </c>
      <c r="I3243" s="88" t="str">
        <f>IF(بيانات!B3243&lt;&gt;"",بيانات!P3243,"")</f>
        <v/>
      </c>
    </row>
    <row r="3244" spans="1:9" ht="21.75" customHeight="1">
      <c r="A3244" s="89" t="str">
        <f>IF(بيانات!B3244&lt;&gt;"",بيانات!A3244,"")</f>
        <v/>
      </c>
      <c r="B3244" s="90" t="str">
        <f>IF(بيانات!B3244&lt;&gt;"",بيانات!B3244,"")</f>
        <v/>
      </c>
      <c r="C3244" s="90" t="str">
        <f>IF(بيانات!B3244&lt;&gt;"",بيانات!C3244,"")</f>
        <v/>
      </c>
      <c r="D3244" s="91" t="str">
        <f>IF(بيانات!B3244&lt;&gt;"",بيانات!J3244,"")</f>
        <v/>
      </c>
      <c r="E3244" s="92"/>
      <c r="F3244" s="93" t="str">
        <f t="shared" si="50"/>
        <v/>
      </c>
      <c r="G3244" s="94"/>
      <c r="H3244" s="95" t="str">
        <f>IF(بيانات!B3244&lt;&gt;"",بيانات!K3244,"")</f>
        <v/>
      </c>
      <c r="I3244" s="95" t="str">
        <f>IF(بيانات!B3244&lt;&gt;"",بيانات!P3244,"")</f>
        <v/>
      </c>
    </row>
    <row r="3245" spans="1:9" ht="21.75" customHeight="1">
      <c r="A3245" s="82" t="str">
        <f>IF(بيانات!B3245&lt;&gt;"",بيانات!A3245,"")</f>
        <v/>
      </c>
      <c r="B3245" s="83" t="str">
        <f>IF(بيانات!B3245&lt;&gt;"",بيانات!B3245,"")</f>
        <v/>
      </c>
      <c r="C3245" s="83" t="str">
        <f>IF(بيانات!B3245&lt;&gt;"",بيانات!C3245,"")</f>
        <v/>
      </c>
      <c r="D3245" s="84" t="str">
        <f>IF(بيانات!B3245&lt;&gt;"",بيانات!J3245,"")</f>
        <v/>
      </c>
      <c r="E3245" s="85"/>
      <c r="F3245" s="86" t="str">
        <f t="shared" si="50"/>
        <v/>
      </c>
      <c r="G3245" s="87"/>
      <c r="H3245" s="88" t="str">
        <f>IF(بيانات!B3245&lt;&gt;"",بيانات!K3245,"")</f>
        <v/>
      </c>
      <c r="I3245" s="88" t="str">
        <f>IF(بيانات!B3245&lt;&gt;"",بيانات!P3245,"")</f>
        <v/>
      </c>
    </row>
    <row r="3246" spans="1:9" ht="21.75" customHeight="1">
      <c r="A3246" s="89" t="str">
        <f>IF(بيانات!B3246&lt;&gt;"",بيانات!A3246,"")</f>
        <v/>
      </c>
      <c r="B3246" s="90" t="str">
        <f>IF(بيانات!B3246&lt;&gt;"",بيانات!B3246,"")</f>
        <v/>
      </c>
      <c r="C3246" s="90" t="str">
        <f>IF(بيانات!B3246&lt;&gt;"",بيانات!C3246,"")</f>
        <v/>
      </c>
      <c r="D3246" s="91" t="str">
        <f>IF(بيانات!B3246&lt;&gt;"",بيانات!J3246,"")</f>
        <v/>
      </c>
      <c r="E3246" s="92"/>
      <c r="F3246" s="93" t="str">
        <f t="shared" si="50"/>
        <v/>
      </c>
      <c r="G3246" s="94"/>
      <c r="H3246" s="95" t="str">
        <f>IF(بيانات!B3246&lt;&gt;"",بيانات!K3246,"")</f>
        <v/>
      </c>
      <c r="I3246" s="95" t="str">
        <f>IF(بيانات!B3246&lt;&gt;"",بيانات!P3246,"")</f>
        <v/>
      </c>
    </row>
    <row r="3247" spans="1:9" ht="21.75" customHeight="1">
      <c r="A3247" s="82" t="str">
        <f>IF(بيانات!B3247&lt;&gt;"",بيانات!A3247,"")</f>
        <v/>
      </c>
      <c r="B3247" s="83" t="str">
        <f>IF(بيانات!B3247&lt;&gt;"",بيانات!B3247,"")</f>
        <v/>
      </c>
      <c r="C3247" s="83" t="str">
        <f>IF(بيانات!B3247&lt;&gt;"",بيانات!C3247,"")</f>
        <v/>
      </c>
      <c r="D3247" s="84" t="str">
        <f>IF(بيانات!B3247&lt;&gt;"",بيانات!J3247,"")</f>
        <v/>
      </c>
      <c r="E3247" s="85"/>
      <c r="F3247" s="86" t="str">
        <f t="shared" si="50"/>
        <v/>
      </c>
      <c r="G3247" s="87"/>
      <c r="H3247" s="88" t="str">
        <f>IF(بيانات!B3247&lt;&gt;"",بيانات!K3247,"")</f>
        <v/>
      </c>
      <c r="I3247" s="88" t="str">
        <f>IF(بيانات!B3247&lt;&gt;"",بيانات!P3247,"")</f>
        <v/>
      </c>
    </row>
    <row r="3248" spans="1:9" ht="21.75" customHeight="1">
      <c r="A3248" s="89" t="str">
        <f>IF(بيانات!B3248&lt;&gt;"",بيانات!A3248,"")</f>
        <v/>
      </c>
      <c r="B3248" s="90" t="str">
        <f>IF(بيانات!B3248&lt;&gt;"",بيانات!B3248,"")</f>
        <v/>
      </c>
      <c r="C3248" s="90" t="str">
        <f>IF(بيانات!B3248&lt;&gt;"",بيانات!C3248,"")</f>
        <v/>
      </c>
      <c r="D3248" s="91" t="str">
        <f>IF(بيانات!B3248&lt;&gt;"",بيانات!J3248,"")</f>
        <v/>
      </c>
      <c r="E3248" s="92"/>
      <c r="F3248" s="93" t="str">
        <f t="shared" si="50"/>
        <v/>
      </c>
      <c r="G3248" s="94"/>
      <c r="H3248" s="95" t="str">
        <f>IF(بيانات!B3248&lt;&gt;"",بيانات!K3248,"")</f>
        <v/>
      </c>
      <c r="I3248" s="95" t="str">
        <f>IF(بيانات!B3248&lt;&gt;"",بيانات!P3248,"")</f>
        <v/>
      </c>
    </row>
    <row r="3249" spans="1:9" ht="21.75" customHeight="1">
      <c r="A3249" s="82" t="str">
        <f>IF(بيانات!B3249&lt;&gt;"",بيانات!A3249,"")</f>
        <v/>
      </c>
      <c r="B3249" s="83" t="str">
        <f>IF(بيانات!B3249&lt;&gt;"",بيانات!B3249,"")</f>
        <v/>
      </c>
      <c r="C3249" s="83" t="str">
        <f>IF(بيانات!B3249&lt;&gt;"",بيانات!C3249,"")</f>
        <v/>
      </c>
      <c r="D3249" s="84" t="str">
        <f>IF(بيانات!B3249&lt;&gt;"",بيانات!J3249,"")</f>
        <v/>
      </c>
      <c r="E3249" s="85"/>
      <c r="F3249" s="86" t="str">
        <f t="shared" si="50"/>
        <v/>
      </c>
      <c r="G3249" s="87"/>
      <c r="H3249" s="88" t="str">
        <f>IF(بيانات!B3249&lt;&gt;"",بيانات!K3249,"")</f>
        <v/>
      </c>
      <c r="I3249" s="88" t="str">
        <f>IF(بيانات!B3249&lt;&gt;"",بيانات!P3249,"")</f>
        <v/>
      </c>
    </row>
    <row r="3250" spans="1:9" ht="21.75" customHeight="1">
      <c r="A3250" s="89" t="str">
        <f>IF(بيانات!B3250&lt;&gt;"",بيانات!A3250,"")</f>
        <v/>
      </c>
      <c r="B3250" s="90" t="str">
        <f>IF(بيانات!B3250&lt;&gt;"",بيانات!B3250,"")</f>
        <v/>
      </c>
      <c r="C3250" s="90" t="str">
        <f>IF(بيانات!B3250&lt;&gt;"",بيانات!C3250,"")</f>
        <v/>
      </c>
      <c r="D3250" s="91" t="str">
        <f>IF(بيانات!B3250&lt;&gt;"",بيانات!J3250,"")</f>
        <v/>
      </c>
      <c r="E3250" s="92"/>
      <c r="F3250" s="93" t="str">
        <f t="shared" si="50"/>
        <v/>
      </c>
      <c r="G3250" s="94"/>
      <c r="H3250" s="95" t="str">
        <f>IF(بيانات!B3250&lt;&gt;"",بيانات!K3250,"")</f>
        <v/>
      </c>
      <c r="I3250" s="95" t="str">
        <f>IF(بيانات!B3250&lt;&gt;"",بيانات!P3250,"")</f>
        <v/>
      </c>
    </row>
    <row r="3251" spans="1:9" ht="21.75" customHeight="1">
      <c r="A3251" s="82" t="str">
        <f>IF(بيانات!B3251&lt;&gt;"",بيانات!A3251,"")</f>
        <v/>
      </c>
      <c r="B3251" s="83" t="str">
        <f>IF(بيانات!B3251&lt;&gt;"",بيانات!B3251,"")</f>
        <v/>
      </c>
      <c r="C3251" s="83" t="str">
        <f>IF(بيانات!B3251&lt;&gt;"",بيانات!C3251,"")</f>
        <v/>
      </c>
      <c r="D3251" s="84" t="str">
        <f>IF(بيانات!B3251&lt;&gt;"",بيانات!J3251,"")</f>
        <v/>
      </c>
      <c r="E3251" s="85"/>
      <c r="F3251" s="86" t="str">
        <f t="shared" si="50"/>
        <v/>
      </c>
      <c r="G3251" s="87"/>
      <c r="H3251" s="88" t="str">
        <f>IF(بيانات!B3251&lt;&gt;"",بيانات!K3251,"")</f>
        <v/>
      </c>
      <c r="I3251" s="88" t="str">
        <f>IF(بيانات!B3251&lt;&gt;"",بيانات!P3251,"")</f>
        <v/>
      </c>
    </row>
    <row r="3252" spans="1:9" ht="21.75" customHeight="1">
      <c r="A3252" s="89" t="str">
        <f>IF(بيانات!B3252&lt;&gt;"",بيانات!A3252,"")</f>
        <v/>
      </c>
      <c r="B3252" s="90" t="str">
        <f>IF(بيانات!B3252&lt;&gt;"",بيانات!B3252,"")</f>
        <v/>
      </c>
      <c r="C3252" s="90" t="str">
        <f>IF(بيانات!B3252&lt;&gt;"",بيانات!C3252,"")</f>
        <v/>
      </c>
      <c r="D3252" s="91" t="str">
        <f>IF(بيانات!B3252&lt;&gt;"",بيانات!J3252,"")</f>
        <v/>
      </c>
      <c r="E3252" s="92"/>
      <c r="F3252" s="93" t="str">
        <f t="shared" si="50"/>
        <v/>
      </c>
      <c r="G3252" s="94"/>
      <c r="H3252" s="95" t="str">
        <f>IF(بيانات!B3252&lt;&gt;"",بيانات!K3252,"")</f>
        <v/>
      </c>
      <c r="I3252" s="95" t="str">
        <f>IF(بيانات!B3252&lt;&gt;"",بيانات!P3252,"")</f>
        <v/>
      </c>
    </row>
    <row r="3253" spans="1:9" ht="21.75" customHeight="1">
      <c r="A3253" s="82" t="str">
        <f>IF(بيانات!B3253&lt;&gt;"",بيانات!A3253,"")</f>
        <v/>
      </c>
      <c r="B3253" s="83" t="str">
        <f>IF(بيانات!B3253&lt;&gt;"",بيانات!B3253,"")</f>
        <v/>
      </c>
      <c r="C3253" s="83" t="str">
        <f>IF(بيانات!B3253&lt;&gt;"",بيانات!C3253,"")</f>
        <v/>
      </c>
      <c r="D3253" s="84" t="str">
        <f>IF(بيانات!B3253&lt;&gt;"",بيانات!J3253,"")</f>
        <v/>
      </c>
      <c r="E3253" s="85"/>
      <c r="F3253" s="86" t="str">
        <f t="shared" si="50"/>
        <v/>
      </c>
      <c r="G3253" s="87"/>
      <c r="H3253" s="88" t="str">
        <f>IF(بيانات!B3253&lt;&gt;"",بيانات!K3253,"")</f>
        <v/>
      </c>
      <c r="I3253" s="88" t="str">
        <f>IF(بيانات!B3253&lt;&gt;"",بيانات!P3253,"")</f>
        <v/>
      </c>
    </row>
    <row r="3254" spans="1:9" ht="21.75" customHeight="1">
      <c r="A3254" s="89" t="str">
        <f>IF(بيانات!B3254&lt;&gt;"",بيانات!A3254,"")</f>
        <v/>
      </c>
      <c r="B3254" s="90" t="str">
        <f>IF(بيانات!B3254&lt;&gt;"",بيانات!B3254,"")</f>
        <v/>
      </c>
      <c r="C3254" s="90" t="str">
        <f>IF(بيانات!B3254&lt;&gt;"",بيانات!C3254,"")</f>
        <v/>
      </c>
      <c r="D3254" s="91" t="str">
        <f>IF(بيانات!B3254&lt;&gt;"",بيانات!J3254,"")</f>
        <v/>
      </c>
      <c r="E3254" s="92"/>
      <c r="F3254" s="93" t="str">
        <f t="shared" si="50"/>
        <v/>
      </c>
      <c r="G3254" s="94"/>
      <c r="H3254" s="95" t="str">
        <f>IF(بيانات!B3254&lt;&gt;"",بيانات!K3254,"")</f>
        <v/>
      </c>
      <c r="I3254" s="95" t="str">
        <f>IF(بيانات!B3254&lt;&gt;"",بيانات!P3254,"")</f>
        <v/>
      </c>
    </row>
    <row r="3255" spans="1:9" ht="21.75" customHeight="1">
      <c r="A3255" s="82" t="str">
        <f>IF(بيانات!B3255&lt;&gt;"",بيانات!A3255,"")</f>
        <v/>
      </c>
      <c r="B3255" s="83" t="str">
        <f>IF(بيانات!B3255&lt;&gt;"",بيانات!B3255,"")</f>
        <v/>
      </c>
      <c r="C3255" s="83" t="str">
        <f>IF(بيانات!B3255&lt;&gt;"",بيانات!C3255,"")</f>
        <v/>
      </c>
      <c r="D3255" s="84" t="str">
        <f>IF(بيانات!B3255&lt;&gt;"",بيانات!J3255,"")</f>
        <v/>
      </c>
      <c r="E3255" s="85"/>
      <c r="F3255" s="86" t="str">
        <f t="shared" si="50"/>
        <v/>
      </c>
      <c r="G3255" s="87"/>
      <c r="H3255" s="88" t="str">
        <f>IF(بيانات!B3255&lt;&gt;"",بيانات!K3255,"")</f>
        <v/>
      </c>
      <c r="I3255" s="88" t="str">
        <f>IF(بيانات!B3255&lt;&gt;"",بيانات!P3255,"")</f>
        <v/>
      </c>
    </row>
    <row r="3256" spans="1:9" ht="21.75" customHeight="1">
      <c r="A3256" s="89" t="str">
        <f>IF(بيانات!B3256&lt;&gt;"",بيانات!A3256,"")</f>
        <v/>
      </c>
      <c r="B3256" s="90" t="str">
        <f>IF(بيانات!B3256&lt;&gt;"",بيانات!B3256,"")</f>
        <v/>
      </c>
      <c r="C3256" s="90" t="str">
        <f>IF(بيانات!B3256&lt;&gt;"",بيانات!C3256,"")</f>
        <v/>
      </c>
      <c r="D3256" s="91" t="str">
        <f>IF(بيانات!B3256&lt;&gt;"",بيانات!J3256,"")</f>
        <v/>
      </c>
      <c r="E3256" s="92"/>
      <c r="F3256" s="93" t="str">
        <f t="shared" si="50"/>
        <v/>
      </c>
      <c r="G3256" s="94"/>
      <c r="H3256" s="95" t="str">
        <f>IF(بيانات!B3256&lt;&gt;"",بيانات!K3256,"")</f>
        <v/>
      </c>
      <c r="I3256" s="95" t="str">
        <f>IF(بيانات!B3256&lt;&gt;"",بيانات!P3256,"")</f>
        <v/>
      </c>
    </row>
    <row r="3257" spans="1:9" ht="21.75" customHeight="1">
      <c r="A3257" s="82" t="str">
        <f>IF(بيانات!B3257&lt;&gt;"",بيانات!A3257,"")</f>
        <v/>
      </c>
      <c r="B3257" s="83" t="str">
        <f>IF(بيانات!B3257&lt;&gt;"",بيانات!B3257,"")</f>
        <v/>
      </c>
      <c r="C3257" s="83" t="str">
        <f>IF(بيانات!B3257&lt;&gt;"",بيانات!C3257,"")</f>
        <v/>
      </c>
      <c r="D3257" s="84" t="str">
        <f>IF(بيانات!B3257&lt;&gt;"",بيانات!J3257,"")</f>
        <v/>
      </c>
      <c r="E3257" s="85"/>
      <c r="F3257" s="86" t="str">
        <f t="shared" si="50"/>
        <v/>
      </c>
      <c r="G3257" s="87"/>
      <c r="H3257" s="88" t="str">
        <f>IF(بيانات!B3257&lt;&gt;"",بيانات!K3257,"")</f>
        <v/>
      </c>
      <c r="I3257" s="88" t="str">
        <f>IF(بيانات!B3257&lt;&gt;"",بيانات!P3257,"")</f>
        <v/>
      </c>
    </row>
    <row r="3258" spans="1:9" ht="21.75" customHeight="1">
      <c r="A3258" s="89" t="str">
        <f>IF(بيانات!B3258&lt;&gt;"",بيانات!A3258,"")</f>
        <v/>
      </c>
      <c r="B3258" s="90" t="str">
        <f>IF(بيانات!B3258&lt;&gt;"",بيانات!B3258,"")</f>
        <v/>
      </c>
      <c r="C3258" s="90" t="str">
        <f>IF(بيانات!B3258&lt;&gt;"",بيانات!C3258,"")</f>
        <v/>
      </c>
      <c r="D3258" s="91" t="str">
        <f>IF(بيانات!B3258&lt;&gt;"",بيانات!J3258,"")</f>
        <v/>
      </c>
      <c r="E3258" s="92"/>
      <c r="F3258" s="93" t="str">
        <f t="shared" si="50"/>
        <v/>
      </c>
      <c r="G3258" s="94"/>
      <c r="H3258" s="95" t="str">
        <f>IF(بيانات!B3258&lt;&gt;"",بيانات!K3258,"")</f>
        <v/>
      </c>
      <c r="I3258" s="95" t="str">
        <f>IF(بيانات!B3258&lt;&gt;"",بيانات!P3258,"")</f>
        <v/>
      </c>
    </row>
    <row r="3259" spans="1:9" ht="21.75" customHeight="1">
      <c r="A3259" s="82" t="str">
        <f>IF(بيانات!B3259&lt;&gt;"",بيانات!A3259,"")</f>
        <v/>
      </c>
      <c r="B3259" s="83" t="str">
        <f>IF(بيانات!B3259&lt;&gt;"",بيانات!B3259,"")</f>
        <v/>
      </c>
      <c r="C3259" s="83" t="str">
        <f>IF(بيانات!B3259&lt;&gt;"",بيانات!C3259,"")</f>
        <v/>
      </c>
      <c r="D3259" s="84" t="str">
        <f>IF(بيانات!B3259&lt;&gt;"",بيانات!J3259,"")</f>
        <v/>
      </c>
      <c r="E3259" s="85"/>
      <c r="F3259" s="86" t="str">
        <f t="shared" si="50"/>
        <v/>
      </c>
      <c r="G3259" s="87"/>
      <c r="H3259" s="88" t="str">
        <f>IF(بيانات!B3259&lt;&gt;"",بيانات!K3259,"")</f>
        <v/>
      </c>
      <c r="I3259" s="88" t="str">
        <f>IF(بيانات!B3259&lt;&gt;"",بيانات!P3259,"")</f>
        <v/>
      </c>
    </row>
    <row r="3260" spans="1:9" ht="21.75" customHeight="1">
      <c r="A3260" s="89" t="str">
        <f>IF(بيانات!B3260&lt;&gt;"",بيانات!A3260,"")</f>
        <v/>
      </c>
      <c r="B3260" s="90" t="str">
        <f>IF(بيانات!B3260&lt;&gt;"",بيانات!B3260,"")</f>
        <v/>
      </c>
      <c r="C3260" s="90" t="str">
        <f>IF(بيانات!B3260&lt;&gt;"",بيانات!C3260,"")</f>
        <v/>
      </c>
      <c r="D3260" s="91" t="str">
        <f>IF(بيانات!B3260&lt;&gt;"",بيانات!J3260,"")</f>
        <v/>
      </c>
      <c r="E3260" s="92"/>
      <c r="F3260" s="93" t="str">
        <f t="shared" si="50"/>
        <v/>
      </c>
      <c r="G3260" s="94"/>
      <c r="H3260" s="95" t="str">
        <f>IF(بيانات!B3260&lt;&gt;"",بيانات!K3260,"")</f>
        <v/>
      </c>
      <c r="I3260" s="95" t="str">
        <f>IF(بيانات!B3260&lt;&gt;"",بيانات!P3260,"")</f>
        <v/>
      </c>
    </row>
    <row r="3261" spans="1:9" ht="21.75" customHeight="1">
      <c r="A3261" s="82" t="str">
        <f>IF(بيانات!B3261&lt;&gt;"",بيانات!A3261,"")</f>
        <v/>
      </c>
      <c r="B3261" s="83" t="str">
        <f>IF(بيانات!B3261&lt;&gt;"",بيانات!B3261,"")</f>
        <v/>
      </c>
      <c r="C3261" s="83" t="str">
        <f>IF(بيانات!B3261&lt;&gt;"",بيانات!C3261,"")</f>
        <v/>
      </c>
      <c r="D3261" s="84" t="str">
        <f>IF(بيانات!B3261&lt;&gt;"",بيانات!J3261,"")</f>
        <v/>
      </c>
      <c r="E3261" s="85"/>
      <c r="F3261" s="86" t="str">
        <f t="shared" si="50"/>
        <v/>
      </c>
      <c r="G3261" s="87"/>
      <c r="H3261" s="88" t="str">
        <f>IF(بيانات!B3261&lt;&gt;"",بيانات!K3261,"")</f>
        <v/>
      </c>
      <c r="I3261" s="88" t="str">
        <f>IF(بيانات!B3261&lt;&gt;"",بيانات!P3261,"")</f>
        <v/>
      </c>
    </row>
    <row r="3262" spans="1:9" ht="21.75" customHeight="1">
      <c r="A3262" s="89" t="str">
        <f>IF(بيانات!B3262&lt;&gt;"",بيانات!A3262,"")</f>
        <v/>
      </c>
      <c r="B3262" s="90" t="str">
        <f>IF(بيانات!B3262&lt;&gt;"",بيانات!B3262,"")</f>
        <v/>
      </c>
      <c r="C3262" s="90" t="str">
        <f>IF(بيانات!B3262&lt;&gt;"",بيانات!C3262,"")</f>
        <v/>
      </c>
      <c r="D3262" s="91" t="str">
        <f>IF(بيانات!B3262&lt;&gt;"",بيانات!J3262,"")</f>
        <v/>
      </c>
      <c r="E3262" s="92"/>
      <c r="F3262" s="93" t="str">
        <f t="shared" si="50"/>
        <v/>
      </c>
      <c r="G3262" s="94"/>
      <c r="H3262" s="95" t="str">
        <f>IF(بيانات!B3262&lt;&gt;"",بيانات!K3262,"")</f>
        <v/>
      </c>
      <c r="I3262" s="95" t="str">
        <f>IF(بيانات!B3262&lt;&gt;"",بيانات!P3262,"")</f>
        <v/>
      </c>
    </row>
    <row r="3263" spans="1:9" ht="21.75" customHeight="1">
      <c r="A3263" s="82" t="str">
        <f>IF(بيانات!B3263&lt;&gt;"",بيانات!A3263,"")</f>
        <v/>
      </c>
      <c r="B3263" s="83" t="str">
        <f>IF(بيانات!B3263&lt;&gt;"",بيانات!B3263,"")</f>
        <v/>
      </c>
      <c r="C3263" s="83" t="str">
        <f>IF(بيانات!B3263&lt;&gt;"",بيانات!C3263,"")</f>
        <v/>
      </c>
      <c r="D3263" s="84" t="str">
        <f>IF(بيانات!B3263&lt;&gt;"",بيانات!J3263,"")</f>
        <v/>
      </c>
      <c r="E3263" s="85"/>
      <c r="F3263" s="86" t="str">
        <f t="shared" si="50"/>
        <v/>
      </c>
      <c r="G3263" s="87"/>
      <c r="H3263" s="88" t="str">
        <f>IF(بيانات!B3263&lt;&gt;"",بيانات!K3263,"")</f>
        <v/>
      </c>
      <c r="I3263" s="88" t="str">
        <f>IF(بيانات!B3263&lt;&gt;"",بيانات!P3263,"")</f>
        <v/>
      </c>
    </row>
    <row r="3264" spans="1:9" ht="21.75" customHeight="1">
      <c r="A3264" s="89" t="str">
        <f>IF(بيانات!B3264&lt;&gt;"",بيانات!A3264,"")</f>
        <v/>
      </c>
      <c r="B3264" s="90" t="str">
        <f>IF(بيانات!B3264&lt;&gt;"",بيانات!B3264,"")</f>
        <v/>
      </c>
      <c r="C3264" s="90" t="str">
        <f>IF(بيانات!B3264&lt;&gt;"",بيانات!C3264,"")</f>
        <v/>
      </c>
      <c r="D3264" s="91" t="str">
        <f>IF(بيانات!B3264&lt;&gt;"",بيانات!J3264,"")</f>
        <v/>
      </c>
      <c r="E3264" s="92"/>
      <c r="F3264" s="93" t="str">
        <f t="shared" si="50"/>
        <v/>
      </c>
      <c r="G3264" s="94"/>
      <c r="H3264" s="95" t="str">
        <f>IF(بيانات!B3264&lt;&gt;"",بيانات!K3264,"")</f>
        <v/>
      </c>
      <c r="I3264" s="95" t="str">
        <f>IF(بيانات!B3264&lt;&gt;"",بيانات!P3264,"")</f>
        <v/>
      </c>
    </row>
    <row r="3265" spans="1:9" ht="21.75" customHeight="1">
      <c r="A3265" s="82" t="str">
        <f>IF(بيانات!B3265&lt;&gt;"",بيانات!A3265,"")</f>
        <v/>
      </c>
      <c r="B3265" s="83" t="str">
        <f>IF(بيانات!B3265&lt;&gt;"",بيانات!B3265,"")</f>
        <v/>
      </c>
      <c r="C3265" s="83" t="str">
        <f>IF(بيانات!B3265&lt;&gt;"",بيانات!C3265,"")</f>
        <v/>
      </c>
      <c r="D3265" s="84" t="str">
        <f>IF(بيانات!B3265&lt;&gt;"",بيانات!J3265,"")</f>
        <v/>
      </c>
      <c r="E3265" s="85"/>
      <c r="F3265" s="86" t="str">
        <f t="shared" si="50"/>
        <v/>
      </c>
      <c r="G3265" s="87"/>
      <c r="H3265" s="88" t="str">
        <f>IF(بيانات!B3265&lt;&gt;"",بيانات!K3265,"")</f>
        <v/>
      </c>
      <c r="I3265" s="88" t="str">
        <f>IF(بيانات!B3265&lt;&gt;"",بيانات!P3265,"")</f>
        <v/>
      </c>
    </row>
    <row r="3266" spans="1:9" ht="21.75" customHeight="1">
      <c r="A3266" s="89" t="str">
        <f>IF(بيانات!B3266&lt;&gt;"",بيانات!A3266,"")</f>
        <v/>
      </c>
      <c r="B3266" s="90" t="str">
        <f>IF(بيانات!B3266&lt;&gt;"",بيانات!B3266,"")</f>
        <v/>
      </c>
      <c r="C3266" s="90" t="str">
        <f>IF(بيانات!B3266&lt;&gt;"",بيانات!C3266,"")</f>
        <v/>
      </c>
      <c r="D3266" s="91" t="str">
        <f>IF(بيانات!B3266&lt;&gt;"",بيانات!J3266,"")</f>
        <v/>
      </c>
      <c r="E3266" s="92"/>
      <c r="F3266" s="93" t="str">
        <f t="shared" si="50"/>
        <v/>
      </c>
      <c r="G3266" s="94"/>
      <c r="H3266" s="95" t="str">
        <f>IF(بيانات!B3266&lt;&gt;"",بيانات!K3266,"")</f>
        <v/>
      </c>
      <c r="I3266" s="95" t="str">
        <f>IF(بيانات!B3266&lt;&gt;"",بيانات!P3266,"")</f>
        <v/>
      </c>
    </row>
    <row r="3267" spans="1:9" ht="21.75" customHeight="1">
      <c r="A3267" s="82" t="str">
        <f>IF(بيانات!B3267&lt;&gt;"",بيانات!A3267,"")</f>
        <v/>
      </c>
      <c r="B3267" s="83" t="str">
        <f>IF(بيانات!B3267&lt;&gt;"",بيانات!B3267,"")</f>
        <v/>
      </c>
      <c r="C3267" s="83" t="str">
        <f>IF(بيانات!B3267&lt;&gt;"",بيانات!C3267,"")</f>
        <v/>
      </c>
      <c r="D3267" s="84" t="str">
        <f>IF(بيانات!B3267&lt;&gt;"",بيانات!J3267,"")</f>
        <v/>
      </c>
      <c r="E3267" s="85"/>
      <c r="F3267" s="86" t="str">
        <f t="shared" ref="F3267:F3330" si="51">IF(E3267="","",E3267+30)</f>
        <v/>
      </c>
      <c r="G3267" s="87"/>
      <c r="H3267" s="88" t="str">
        <f>IF(بيانات!B3267&lt;&gt;"",بيانات!K3267,"")</f>
        <v/>
      </c>
      <c r="I3267" s="88" t="str">
        <f>IF(بيانات!B3267&lt;&gt;"",بيانات!P3267,"")</f>
        <v/>
      </c>
    </row>
    <row r="3268" spans="1:9" ht="21.75" customHeight="1">
      <c r="A3268" s="89" t="str">
        <f>IF(بيانات!B3268&lt;&gt;"",بيانات!A3268,"")</f>
        <v/>
      </c>
      <c r="B3268" s="90" t="str">
        <f>IF(بيانات!B3268&lt;&gt;"",بيانات!B3268,"")</f>
        <v/>
      </c>
      <c r="C3268" s="90" t="str">
        <f>IF(بيانات!B3268&lt;&gt;"",بيانات!C3268,"")</f>
        <v/>
      </c>
      <c r="D3268" s="91" t="str">
        <f>IF(بيانات!B3268&lt;&gt;"",بيانات!J3268,"")</f>
        <v/>
      </c>
      <c r="E3268" s="92"/>
      <c r="F3268" s="93" t="str">
        <f t="shared" si="51"/>
        <v/>
      </c>
      <c r="G3268" s="94"/>
      <c r="H3268" s="95" t="str">
        <f>IF(بيانات!B3268&lt;&gt;"",بيانات!K3268,"")</f>
        <v/>
      </c>
      <c r="I3268" s="95" t="str">
        <f>IF(بيانات!B3268&lt;&gt;"",بيانات!P3268,"")</f>
        <v/>
      </c>
    </row>
    <row r="3269" spans="1:9" ht="21.75" customHeight="1">
      <c r="A3269" s="82" t="str">
        <f>IF(بيانات!B3269&lt;&gt;"",بيانات!A3269,"")</f>
        <v/>
      </c>
      <c r="B3269" s="83" t="str">
        <f>IF(بيانات!B3269&lt;&gt;"",بيانات!B3269,"")</f>
        <v/>
      </c>
      <c r="C3269" s="83" t="str">
        <f>IF(بيانات!B3269&lt;&gt;"",بيانات!C3269,"")</f>
        <v/>
      </c>
      <c r="D3269" s="84" t="str">
        <f>IF(بيانات!B3269&lt;&gt;"",بيانات!J3269,"")</f>
        <v/>
      </c>
      <c r="E3269" s="85"/>
      <c r="F3269" s="86" t="str">
        <f t="shared" si="51"/>
        <v/>
      </c>
      <c r="G3269" s="87"/>
      <c r="H3269" s="88" t="str">
        <f>IF(بيانات!B3269&lt;&gt;"",بيانات!K3269,"")</f>
        <v/>
      </c>
      <c r="I3269" s="88" t="str">
        <f>IF(بيانات!B3269&lt;&gt;"",بيانات!P3269,"")</f>
        <v/>
      </c>
    </row>
    <row r="3270" spans="1:9" ht="21.75" customHeight="1">
      <c r="A3270" s="89" t="str">
        <f>IF(بيانات!B3270&lt;&gt;"",بيانات!A3270,"")</f>
        <v/>
      </c>
      <c r="B3270" s="90" t="str">
        <f>IF(بيانات!B3270&lt;&gt;"",بيانات!B3270,"")</f>
        <v/>
      </c>
      <c r="C3270" s="90" t="str">
        <f>IF(بيانات!B3270&lt;&gt;"",بيانات!C3270,"")</f>
        <v/>
      </c>
      <c r="D3270" s="91" t="str">
        <f>IF(بيانات!B3270&lt;&gt;"",بيانات!J3270,"")</f>
        <v/>
      </c>
      <c r="E3270" s="92"/>
      <c r="F3270" s="93" t="str">
        <f t="shared" si="51"/>
        <v/>
      </c>
      <c r="G3270" s="94"/>
      <c r="H3270" s="95" t="str">
        <f>IF(بيانات!B3270&lt;&gt;"",بيانات!K3270,"")</f>
        <v/>
      </c>
      <c r="I3270" s="95" t="str">
        <f>IF(بيانات!B3270&lt;&gt;"",بيانات!P3270,"")</f>
        <v/>
      </c>
    </row>
    <row r="3271" spans="1:9" ht="21.75" customHeight="1">
      <c r="A3271" s="82" t="str">
        <f>IF(بيانات!B3271&lt;&gt;"",بيانات!A3271,"")</f>
        <v/>
      </c>
      <c r="B3271" s="83" t="str">
        <f>IF(بيانات!B3271&lt;&gt;"",بيانات!B3271,"")</f>
        <v/>
      </c>
      <c r="C3271" s="83" t="str">
        <f>IF(بيانات!B3271&lt;&gt;"",بيانات!C3271,"")</f>
        <v/>
      </c>
      <c r="D3271" s="84" t="str">
        <f>IF(بيانات!B3271&lt;&gt;"",بيانات!J3271,"")</f>
        <v/>
      </c>
      <c r="E3271" s="85"/>
      <c r="F3271" s="86" t="str">
        <f t="shared" si="51"/>
        <v/>
      </c>
      <c r="G3271" s="87"/>
      <c r="H3271" s="88" t="str">
        <f>IF(بيانات!B3271&lt;&gt;"",بيانات!K3271,"")</f>
        <v/>
      </c>
      <c r="I3271" s="88" t="str">
        <f>IF(بيانات!B3271&lt;&gt;"",بيانات!P3271,"")</f>
        <v/>
      </c>
    </row>
    <row r="3272" spans="1:9" ht="21.75" customHeight="1">
      <c r="A3272" s="89" t="str">
        <f>IF(بيانات!B3272&lt;&gt;"",بيانات!A3272,"")</f>
        <v/>
      </c>
      <c r="B3272" s="90" t="str">
        <f>IF(بيانات!B3272&lt;&gt;"",بيانات!B3272,"")</f>
        <v/>
      </c>
      <c r="C3272" s="90" t="str">
        <f>IF(بيانات!B3272&lt;&gt;"",بيانات!C3272,"")</f>
        <v/>
      </c>
      <c r="D3272" s="91" t="str">
        <f>IF(بيانات!B3272&lt;&gt;"",بيانات!J3272,"")</f>
        <v/>
      </c>
      <c r="E3272" s="92"/>
      <c r="F3272" s="93" t="str">
        <f t="shared" si="51"/>
        <v/>
      </c>
      <c r="G3272" s="94"/>
      <c r="H3272" s="95" t="str">
        <f>IF(بيانات!B3272&lt;&gt;"",بيانات!K3272,"")</f>
        <v/>
      </c>
      <c r="I3272" s="95" t="str">
        <f>IF(بيانات!B3272&lt;&gt;"",بيانات!P3272,"")</f>
        <v/>
      </c>
    </row>
    <row r="3273" spans="1:9" ht="21.75" customHeight="1">
      <c r="A3273" s="82" t="str">
        <f>IF(بيانات!B3273&lt;&gt;"",بيانات!A3273,"")</f>
        <v/>
      </c>
      <c r="B3273" s="83" t="str">
        <f>IF(بيانات!B3273&lt;&gt;"",بيانات!B3273,"")</f>
        <v/>
      </c>
      <c r="C3273" s="83" t="str">
        <f>IF(بيانات!B3273&lt;&gt;"",بيانات!C3273,"")</f>
        <v/>
      </c>
      <c r="D3273" s="84" t="str">
        <f>IF(بيانات!B3273&lt;&gt;"",بيانات!J3273,"")</f>
        <v/>
      </c>
      <c r="E3273" s="85"/>
      <c r="F3273" s="86" t="str">
        <f t="shared" si="51"/>
        <v/>
      </c>
      <c r="G3273" s="87"/>
      <c r="H3273" s="88" t="str">
        <f>IF(بيانات!B3273&lt;&gt;"",بيانات!K3273,"")</f>
        <v/>
      </c>
      <c r="I3273" s="88" t="str">
        <f>IF(بيانات!B3273&lt;&gt;"",بيانات!P3273,"")</f>
        <v/>
      </c>
    </row>
    <row r="3274" spans="1:9" ht="21.75" customHeight="1">
      <c r="A3274" s="89" t="str">
        <f>IF(بيانات!B3274&lt;&gt;"",بيانات!A3274,"")</f>
        <v/>
      </c>
      <c r="B3274" s="90" t="str">
        <f>IF(بيانات!B3274&lt;&gt;"",بيانات!B3274,"")</f>
        <v/>
      </c>
      <c r="C3274" s="90" t="str">
        <f>IF(بيانات!B3274&lt;&gt;"",بيانات!C3274,"")</f>
        <v/>
      </c>
      <c r="D3274" s="91" t="str">
        <f>IF(بيانات!B3274&lt;&gt;"",بيانات!J3274,"")</f>
        <v/>
      </c>
      <c r="E3274" s="92"/>
      <c r="F3274" s="93" t="str">
        <f t="shared" si="51"/>
        <v/>
      </c>
      <c r="G3274" s="94"/>
      <c r="H3274" s="95" t="str">
        <f>IF(بيانات!B3274&lt;&gt;"",بيانات!K3274,"")</f>
        <v/>
      </c>
      <c r="I3274" s="95" t="str">
        <f>IF(بيانات!B3274&lt;&gt;"",بيانات!P3274,"")</f>
        <v/>
      </c>
    </row>
    <row r="3275" spans="1:9" ht="21.75" customHeight="1">
      <c r="A3275" s="82" t="str">
        <f>IF(بيانات!B3275&lt;&gt;"",بيانات!A3275,"")</f>
        <v/>
      </c>
      <c r="B3275" s="83" t="str">
        <f>IF(بيانات!B3275&lt;&gt;"",بيانات!B3275,"")</f>
        <v/>
      </c>
      <c r="C3275" s="83" t="str">
        <f>IF(بيانات!B3275&lt;&gt;"",بيانات!C3275,"")</f>
        <v/>
      </c>
      <c r="D3275" s="84" t="str">
        <f>IF(بيانات!B3275&lt;&gt;"",بيانات!J3275,"")</f>
        <v/>
      </c>
      <c r="E3275" s="85"/>
      <c r="F3275" s="86" t="str">
        <f t="shared" si="51"/>
        <v/>
      </c>
      <c r="G3275" s="87"/>
      <c r="H3275" s="88" t="str">
        <f>IF(بيانات!B3275&lt;&gt;"",بيانات!K3275,"")</f>
        <v/>
      </c>
      <c r="I3275" s="88" t="str">
        <f>IF(بيانات!B3275&lt;&gt;"",بيانات!P3275,"")</f>
        <v/>
      </c>
    </row>
    <row r="3276" spans="1:9" ht="21.75" customHeight="1">
      <c r="A3276" s="89" t="str">
        <f>IF(بيانات!B3276&lt;&gt;"",بيانات!A3276,"")</f>
        <v/>
      </c>
      <c r="B3276" s="90" t="str">
        <f>IF(بيانات!B3276&lt;&gt;"",بيانات!B3276,"")</f>
        <v/>
      </c>
      <c r="C3276" s="90" t="str">
        <f>IF(بيانات!B3276&lt;&gt;"",بيانات!C3276,"")</f>
        <v/>
      </c>
      <c r="D3276" s="91" t="str">
        <f>IF(بيانات!B3276&lt;&gt;"",بيانات!J3276,"")</f>
        <v/>
      </c>
      <c r="E3276" s="92"/>
      <c r="F3276" s="93" t="str">
        <f t="shared" si="51"/>
        <v/>
      </c>
      <c r="G3276" s="94"/>
      <c r="H3276" s="95" t="str">
        <f>IF(بيانات!B3276&lt;&gt;"",بيانات!K3276,"")</f>
        <v/>
      </c>
      <c r="I3276" s="95" t="str">
        <f>IF(بيانات!B3276&lt;&gt;"",بيانات!P3276,"")</f>
        <v/>
      </c>
    </row>
    <row r="3277" spans="1:9" ht="21.75" customHeight="1">
      <c r="A3277" s="82" t="str">
        <f>IF(بيانات!B3277&lt;&gt;"",بيانات!A3277,"")</f>
        <v/>
      </c>
      <c r="B3277" s="83" t="str">
        <f>IF(بيانات!B3277&lt;&gt;"",بيانات!B3277,"")</f>
        <v/>
      </c>
      <c r="C3277" s="83" t="str">
        <f>IF(بيانات!B3277&lt;&gt;"",بيانات!C3277,"")</f>
        <v/>
      </c>
      <c r="D3277" s="84" t="str">
        <f>IF(بيانات!B3277&lt;&gt;"",بيانات!J3277,"")</f>
        <v/>
      </c>
      <c r="E3277" s="85"/>
      <c r="F3277" s="86" t="str">
        <f t="shared" si="51"/>
        <v/>
      </c>
      <c r="G3277" s="87"/>
      <c r="H3277" s="88" t="str">
        <f>IF(بيانات!B3277&lt;&gt;"",بيانات!K3277,"")</f>
        <v/>
      </c>
      <c r="I3277" s="88" t="str">
        <f>IF(بيانات!B3277&lt;&gt;"",بيانات!P3277,"")</f>
        <v/>
      </c>
    </row>
    <row r="3278" spans="1:9" ht="21.75" customHeight="1">
      <c r="A3278" s="89" t="str">
        <f>IF(بيانات!B3278&lt;&gt;"",بيانات!A3278,"")</f>
        <v/>
      </c>
      <c r="B3278" s="90" t="str">
        <f>IF(بيانات!B3278&lt;&gt;"",بيانات!B3278,"")</f>
        <v/>
      </c>
      <c r="C3278" s="90" t="str">
        <f>IF(بيانات!B3278&lt;&gt;"",بيانات!C3278,"")</f>
        <v/>
      </c>
      <c r="D3278" s="91" t="str">
        <f>IF(بيانات!B3278&lt;&gt;"",بيانات!J3278,"")</f>
        <v/>
      </c>
      <c r="E3278" s="92"/>
      <c r="F3278" s="93" t="str">
        <f t="shared" si="51"/>
        <v/>
      </c>
      <c r="G3278" s="94"/>
      <c r="H3278" s="95" t="str">
        <f>IF(بيانات!B3278&lt;&gt;"",بيانات!K3278,"")</f>
        <v/>
      </c>
      <c r="I3278" s="95" t="str">
        <f>IF(بيانات!B3278&lt;&gt;"",بيانات!P3278,"")</f>
        <v/>
      </c>
    </row>
    <row r="3279" spans="1:9" ht="21.75" customHeight="1">
      <c r="A3279" s="82" t="str">
        <f>IF(بيانات!B3279&lt;&gt;"",بيانات!A3279,"")</f>
        <v/>
      </c>
      <c r="B3279" s="83" t="str">
        <f>IF(بيانات!B3279&lt;&gt;"",بيانات!B3279,"")</f>
        <v/>
      </c>
      <c r="C3279" s="83" t="str">
        <f>IF(بيانات!B3279&lt;&gt;"",بيانات!C3279,"")</f>
        <v/>
      </c>
      <c r="D3279" s="84" t="str">
        <f>IF(بيانات!B3279&lt;&gt;"",بيانات!J3279,"")</f>
        <v/>
      </c>
      <c r="E3279" s="85"/>
      <c r="F3279" s="86" t="str">
        <f t="shared" si="51"/>
        <v/>
      </c>
      <c r="G3279" s="87"/>
      <c r="H3279" s="88" t="str">
        <f>IF(بيانات!B3279&lt;&gt;"",بيانات!K3279,"")</f>
        <v/>
      </c>
      <c r="I3279" s="88" t="str">
        <f>IF(بيانات!B3279&lt;&gt;"",بيانات!P3279,"")</f>
        <v/>
      </c>
    </row>
    <row r="3280" spans="1:9" ht="21.75" customHeight="1">
      <c r="A3280" s="89" t="str">
        <f>IF(بيانات!B3280&lt;&gt;"",بيانات!A3280,"")</f>
        <v/>
      </c>
      <c r="B3280" s="90" t="str">
        <f>IF(بيانات!B3280&lt;&gt;"",بيانات!B3280,"")</f>
        <v/>
      </c>
      <c r="C3280" s="90" t="str">
        <f>IF(بيانات!B3280&lt;&gt;"",بيانات!C3280,"")</f>
        <v/>
      </c>
      <c r="D3280" s="91" t="str">
        <f>IF(بيانات!B3280&lt;&gt;"",بيانات!J3280,"")</f>
        <v/>
      </c>
      <c r="E3280" s="92"/>
      <c r="F3280" s="93" t="str">
        <f t="shared" si="51"/>
        <v/>
      </c>
      <c r="G3280" s="94"/>
      <c r="H3280" s="95" t="str">
        <f>IF(بيانات!B3280&lt;&gt;"",بيانات!K3280,"")</f>
        <v/>
      </c>
      <c r="I3280" s="95" t="str">
        <f>IF(بيانات!B3280&lt;&gt;"",بيانات!P3280,"")</f>
        <v/>
      </c>
    </row>
    <row r="3281" spans="1:9" ht="21.75" customHeight="1">
      <c r="A3281" s="82" t="str">
        <f>IF(بيانات!B3281&lt;&gt;"",بيانات!A3281,"")</f>
        <v/>
      </c>
      <c r="B3281" s="83" t="str">
        <f>IF(بيانات!B3281&lt;&gt;"",بيانات!B3281,"")</f>
        <v/>
      </c>
      <c r="C3281" s="83" t="str">
        <f>IF(بيانات!B3281&lt;&gt;"",بيانات!C3281,"")</f>
        <v/>
      </c>
      <c r="D3281" s="84" t="str">
        <f>IF(بيانات!B3281&lt;&gt;"",بيانات!J3281,"")</f>
        <v/>
      </c>
      <c r="E3281" s="85"/>
      <c r="F3281" s="86" t="str">
        <f t="shared" si="51"/>
        <v/>
      </c>
      <c r="G3281" s="87"/>
      <c r="H3281" s="88" t="str">
        <f>IF(بيانات!B3281&lt;&gt;"",بيانات!K3281,"")</f>
        <v/>
      </c>
      <c r="I3281" s="88" t="str">
        <f>IF(بيانات!B3281&lt;&gt;"",بيانات!P3281,"")</f>
        <v/>
      </c>
    </row>
    <row r="3282" spans="1:9" ht="21.75" customHeight="1">
      <c r="A3282" s="89" t="str">
        <f>IF(بيانات!B3282&lt;&gt;"",بيانات!A3282,"")</f>
        <v/>
      </c>
      <c r="B3282" s="90" t="str">
        <f>IF(بيانات!B3282&lt;&gt;"",بيانات!B3282,"")</f>
        <v/>
      </c>
      <c r="C3282" s="90" t="str">
        <f>IF(بيانات!B3282&lt;&gt;"",بيانات!C3282,"")</f>
        <v/>
      </c>
      <c r="D3282" s="91" t="str">
        <f>IF(بيانات!B3282&lt;&gt;"",بيانات!J3282,"")</f>
        <v/>
      </c>
      <c r="E3282" s="92"/>
      <c r="F3282" s="93" t="str">
        <f t="shared" si="51"/>
        <v/>
      </c>
      <c r="G3282" s="94"/>
      <c r="H3282" s="95" t="str">
        <f>IF(بيانات!B3282&lt;&gt;"",بيانات!K3282,"")</f>
        <v/>
      </c>
      <c r="I3282" s="95" t="str">
        <f>IF(بيانات!B3282&lt;&gt;"",بيانات!P3282,"")</f>
        <v/>
      </c>
    </row>
    <row r="3283" spans="1:9" ht="21.75" customHeight="1">
      <c r="A3283" s="82" t="str">
        <f>IF(بيانات!B3283&lt;&gt;"",بيانات!A3283,"")</f>
        <v/>
      </c>
      <c r="B3283" s="83" t="str">
        <f>IF(بيانات!B3283&lt;&gt;"",بيانات!B3283,"")</f>
        <v/>
      </c>
      <c r="C3283" s="83" t="str">
        <f>IF(بيانات!B3283&lt;&gt;"",بيانات!C3283,"")</f>
        <v/>
      </c>
      <c r="D3283" s="84" t="str">
        <f>IF(بيانات!B3283&lt;&gt;"",بيانات!J3283,"")</f>
        <v/>
      </c>
      <c r="E3283" s="85"/>
      <c r="F3283" s="86" t="str">
        <f t="shared" si="51"/>
        <v/>
      </c>
      <c r="G3283" s="87"/>
      <c r="H3283" s="88" t="str">
        <f>IF(بيانات!B3283&lt;&gt;"",بيانات!K3283,"")</f>
        <v/>
      </c>
      <c r="I3283" s="88" t="str">
        <f>IF(بيانات!B3283&lt;&gt;"",بيانات!P3283,"")</f>
        <v/>
      </c>
    </row>
    <row r="3284" spans="1:9" ht="21.75" customHeight="1">
      <c r="A3284" s="89" t="str">
        <f>IF(بيانات!B3284&lt;&gt;"",بيانات!A3284,"")</f>
        <v/>
      </c>
      <c r="B3284" s="90" t="str">
        <f>IF(بيانات!B3284&lt;&gt;"",بيانات!B3284,"")</f>
        <v/>
      </c>
      <c r="C3284" s="90" t="str">
        <f>IF(بيانات!B3284&lt;&gt;"",بيانات!C3284,"")</f>
        <v/>
      </c>
      <c r="D3284" s="91" t="str">
        <f>IF(بيانات!B3284&lt;&gt;"",بيانات!J3284,"")</f>
        <v/>
      </c>
      <c r="E3284" s="92"/>
      <c r="F3284" s="93" t="str">
        <f t="shared" si="51"/>
        <v/>
      </c>
      <c r="G3284" s="94"/>
      <c r="H3284" s="95" t="str">
        <f>IF(بيانات!B3284&lt;&gt;"",بيانات!K3284,"")</f>
        <v/>
      </c>
      <c r="I3284" s="95" t="str">
        <f>IF(بيانات!B3284&lt;&gt;"",بيانات!P3284,"")</f>
        <v/>
      </c>
    </row>
    <row r="3285" spans="1:9" ht="21.75" customHeight="1">
      <c r="A3285" s="82" t="str">
        <f>IF(بيانات!B3285&lt;&gt;"",بيانات!A3285,"")</f>
        <v/>
      </c>
      <c r="B3285" s="83" t="str">
        <f>IF(بيانات!B3285&lt;&gt;"",بيانات!B3285,"")</f>
        <v/>
      </c>
      <c r="C3285" s="83" t="str">
        <f>IF(بيانات!B3285&lt;&gt;"",بيانات!C3285,"")</f>
        <v/>
      </c>
      <c r="D3285" s="84" t="str">
        <f>IF(بيانات!B3285&lt;&gt;"",بيانات!J3285,"")</f>
        <v/>
      </c>
      <c r="E3285" s="85"/>
      <c r="F3285" s="86" t="str">
        <f t="shared" si="51"/>
        <v/>
      </c>
      <c r="G3285" s="87"/>
      <c r="H3285" s="88" t="str">
        <f>IF(بيانات!B3285&lt;&gt;"",بيانات!K3285,"")</f>
        <v/>
      </c>
      <c r="I3285" s="88" t="str">
        <f>IF(بيانات!B3285&lt;&gt;"",بيانات!P3285,"")</f>
        <v/>
      </c>
    </row>
    <row r="3286" spans="1:9" ht="21.75" customHeight="1">
      <c r="A3286" s="89" t="str">
        <f>IF(بيانات!B3286&lt;&gt;"",بيانات!A3286,"")</f>
        <v/>
      </c>
      <c r="B3286" s="90" t="str">
        <f>IF(بيانات!B3286&lt;&gt;"",بيانات!B3286,"")</f>
        <v/>
      </c>
      <c r="C3286" s="90" t="str">
        <f>IF(بيانات!B3286&lt;&gt;"",بيانات!C3286,"")</f>
        <v/>
      </c>
      <c r="D3286" s="91" t="str">
        <f>IF(بيانات!B3286&lt;&gt;"",بيانات!J3286,"")</f>
        <v/>
      </c>
      <c r="E3286" s="92"/>
      <c r="F3286" s="93" t="str">
        <f t="shared" si="51"/>
        <v/>
      </c>
      <c r="G3286" s="94"/>
      <c r="H3286" s="95" t="str">
        <f>IF(بيانات!B3286&lt;&gt;"",بيانات!K3286,"")</f>
        <v/>
      </c>
      <c r="I3286" s="95" t="str">
        <f>IF(بيانات!B3286&lt;&gt;"",بيانات!P3286,"")</f>
        <v/>
      </c>
    </row>
    <row r="3287" spans="1:9" ht="21.75" customHeight="1">
      <c r="A3287" s="82" t="str">
        <f>IF(بيانات!B3287&lt;&gt;"",بيانات!A3287,"")</f>
        <v/>
      </c>
      <c r="B3287" s="83" t="str">
        <f>IF(بيانات!B3287&lt;&gt;"",بيانات!B3287,"")</f>
        <v/>
      </c>
      <c r="C3287" s="83" t="str">
        <f>IF(بيانات!B3287&lt;&gt;"",بيانات!C3287,"")</f>
        <v/>
      </c>
      <c r="D3287" s="84" t="str">
        <f>IF(بيانات!B3287&lt;&gt;"",بيانات!J3287,"")</f>
        <v/>
      </c>
      <c r="E3287" s="85"/>
      <c r="F3287" s="86" t="str">
        <f t="shared" si="51"/>
        <v/>
      </c>
      <c r="G3287" s="87"/>
      <c r="H3287" s="88" t="str">
        <f>IF(بيانات!B3287&lt;&gt;"",بيانات!K3287,"")</f>
        <v/>
      </c>
      <c r="I3287" s="88" t="str">
        <f>IF(بيانات!B3287&lt;&gt;"",بيانات!P3287,"")</f>
        <v/>
      </c>
    </row>
    <row r="3288" spans="1:9" ht="21.75" customHeight="1">
      <c r="A3288" s="89" t="str">
        <f>IF(بيانات!B3288&lt;&gt;"",بيانات!A3288,"")</f>
        <v/>
      </c>
      <c r="B3288" s="90" t="str">
        <f>IF(بيانات!B3288&lt;&gt;"",بيانات!B3288,"")</f>
        <v/>
      </c>
      <c r="C3288" s="90" t="str">
        <f>IF(بيانات!B3288&lt;&gt;"",بيانات!C3288,"")</f>
        <v/>
      </c>
      <c r="D3288" s="91" t="str">
        <f>IF(بيانات!B3288&lt;&gt;"",بيانات!J3288,"")</f>
        <v/>
      </c>
      <c r="E3288" s="92"/>
      <c r="F3288" s="93" t="str">
        <f t="shared" si="51"/>
        <v/>
      </c>
      <c r="G3288" s="94"/>
      <c r="H3288" s="95" t="str">
        <f>IF(بيانات!B3288&lt;&gt;"",بيانات!K3288,"")</f>
        <v/>
      </c>
      <c r="I3288" s="95" t="str">
        <f>IF(بيانات!B3288&lt;&gt;"",بيانات!P3288,"")</f>
        <v/>
      </c>
    </row>
    <row r="3289" spans="1:9" ht="21.75" customHeight="1">
      <c r="A3289" s="82" t="str">
        <f>IF(بيانات!B3289&lt;&gt;"",بيانات!A3289,"")</f>
        <v/>
      </c>
      <c r="B3289" s="83" t="str">
        <f>IF(بيانات!B3289&lt;&gt;"",بيانات!B3289,"")</f>
        <v/>
      </c>
      <c r="C3289" s="83" t="str">
        <f>IF(بيانات!B3289&lt;&gt;"",بيانات!C3289,"")</f>
        <v/>
      </c>
      <c r="D3289" s="84" t="str">
        <f>IF(بيانات!B3289&lt;&gt;"",بيانات!J3289,"")</f>
        <v/>
      </c>
      <c r="E3289" s="85"/>
      <c r="F3289" s="86" t="str">
        <f t="shared" si="51"/>
        <v/>
      </c>
      <c r="G3289" s="87"/>
      <c r="H3289" s="88" t="str">
        <f>IF(بيانات!B3289&lt;&gt;"",بيانات!K3289,"")</f>
        <v/>
      </c>
      <c r="I3289" s="88" t="str">
        <f>IF(بيانات!B3289&lt;&gt;"",بيانات!P3289,"")</f>
        <v/>
      </c>
    </row>
    <row r="3290" spans="1:9" ht="21.75" customHeight="1">
      <c r="A3290" s="89" t="str">
        <f>IF(بيانات!B3290&lt;&gt;"",بيانات!A3290,"")</f>
        <v/>
      </c>
      <c r="B3290" s="90" t="str">
        <f>IF(بيانات!B3290&lt;&gt;"",بيانات!B3290,"")</f>
        <v/>
      </c>
      <c r="C3290" s="90" t="str">
        <f>IF(بيانات!B3290&lt;&gt;"",بيانات!C3290,"")</f>
        <v/>
      </c>
      <c r="D3290" s="91" t="str">
        <f>IF(بيانات!B3290&lt;&gt;"",بيانات!J3290,"")</f>
        <v/>
      </c>
      <c r="E3290" s="92"/>
      <c r="F3290" s="93" t="str">
        <f t="shared" si="51"/>
        <v/>
      </c>
      <c r="G3290" s="94"/>
      <c r="H3290" s="95" t="str">
        <f>IF(بيانات!B3290&lt;&gt;"",بيانات!K3290,"")</f>
        <v/>
      </c>
      <c r="I3290" s="95" t="str">
        <f>IF(بيانات!B3290&lt;&gt;"",بيانات!P3290,"")</f>
        <v/>
      </c>
    </row>
    <row r="3291" spans="1:9" ht="21.75" customHeight="1">
      <c r="A3291" s="82" t="str">
        <f>IF(بيانات!B3291&lt;&gt;"",بيانات!A3291,"")</f>
        <v/>
      </c>
      <c r="B3291" s="83" t="str">
        <f>IF(بيانات!B3291&lt;&gt;"",بيانات!B3291,"")</f>
        <v/>
      </c>
      <c r="C3291" s="83" t="str">
        <f>IF(بيانات!B3291&lt;&gt;"",بيانات!C3291,"")</f>
        <v/>
      </c>
      <c r="D3291" s="84" t="str">
        <f>IF(بيانات!B3291&lt;&gt;"",بيانات!J3291,"")</f>
        <v/>
      </c>
      <c r="E3291" s="85"/>
      <c r="F3291" s="86" t="str">
        <f t="shared" si="51"/>
        <v/>
      </c>
      <c r="G3291" s="87"/>
      <c r="H3291" s="88" t="str">
        <f>IF(بيانات!B3291&lt;&gt;"",بيانات!K3291,"")</f>
        <v/>
      </c>
      <c r="I3291" s="88" t="str">
        <f>IF(بيانات!B3291&lt;&gt;"",بيانات!P3291,"")</f>
        <v/>
      </c>
    </row>
    <row r="3292" spans="1:9" ht="21.75" customHeight="1">
      <c r="A3292" s="89" t="str">
        <f>IF(بيانات!B3292&lt;&gt;"",بيانات!A3292,"")</f>
        <v/>
      </c>
      <c r="B3292" s="90" t="str">
        <f>IF(بيانات!B3292&lt;&gt;"",بيانات!B3292,"")</f>
        <v/>
      </c>
      <c r="C3292" s="90" t="str">
        <f>IF(بيانات!B3292&lt;&gt;"",بيانات!C3292,"")</f>
        <v/>
      </c>
      <c r="D3292" s="91" t="str">
        <f>IF(بيانات!B3292&lt;&gt;"",بيانات!J3292,"")</f>
        <v/>
      </c>
      <c r="E3292" s="92"/>
      <c r="F3292" s="93" t="str">
        <f t="shared" si="51"/>
        <v/>
      </c>
      <c r="G3292" s="94"/>
      <c r="H3292" s="95" t="str">
        <f>IF(بيانات!B3292&lt;&gt;"",بيانات!K3292,"")</f>
        <v/>
      </c>
      <c r="I3292" s="95" t="str">
        <f>IF(بيانات!B3292&lt;&gt;"",بيانات!P3292,"")</f>
        <v/>
      </c>
    </row>
    <row r="3293" spans="1:9" ht="21.75" customHeight="1">
      <c r="A3293" s="82" t="str">
        <f>IF(بيانات!B3293&lt;&gt;"",بيانات!A3293,"")</f>
        <v/>
      </c>
      <c r="B3293" s="83" t="str">
        <f>IF(بيانات!B3293&lt;&gt;"",بيانات!B3293,"")</f>
        <v/>
      </c>
      <c r="C3293" s="83" t="str">
        <f>IF(بيانات!B3293&lt;&gt;"",بيانات!C3293,"")</f>
        <v/>
      </c>
      <c r="D3293" s="84" t="str">
        <f>IF(بيانات!B3293&lt;&gt;"",بيانات!J3293,"")</f>
        <v/>
      </c>
      <c r="E3293" s="85"/>
      <c r="F3293" s="86" t="str">
        <f t="shared" si="51"/>
        <v/>
      </c>
      <c r="G3293" s="87"/>
      <c r="H3293" s="88" t="str">
        <f>IF(بيانات!B3293&lt;&gt;"",بيانات!K3293,"")</f>
        <v/>
      </c>
      <c r="I3293" s="88" t="str">
        <f>IF(بيانات!B3293&lt;&gt;"",بيانات!P3293,"")</f>
        <v/>
      </c>
    </row>
    <row r="3294" spans="1:9" ht="21.75" customHeight="1">
      <c r="A3294" s="89" t="str">
        <f>IF(بيانات!B3294&lt;&gt;"",بيانات!A3294,"")</f>
        <v/>
      </c>
      <c r="B3294" s="90" t="str">
        <f>IF(بيانات!B3294&lt;&gt;"",بيانات!B3294,"")</f>
        <v/>
      </c>
      <c r="C3294" s="90" t="str">
        <f>IF(بيانات!B3294&lt;&gt;"",بيانات!C3294,"")</f>
        <v/>
      </c>
      <c r="D3294" s="91" t="str">
        <f>IF(بيانات!B3294&lt;&gt;"",بيانات!J3294,"")</f>
        <v/>
      </c>
      <c r="E3294" s="92"/>
      <c r="F3294" s="93" t="str">
        <f t="shared" si="51"/>
        <v/>
      </c>
      <c r="G3294" s="94"/>
      <c r="H3294" s="95" t="str">
        <f>IF(بيانات!B3294&lt;&gt;"",بيانات!K3294,"")</f>
        <v/>
      </c>
      <c r="I3294" s="95" t="str">
        <f>IF(بيانات!B3294&lt;&gt;"",بيانات!P3294,"")</f>
        <v/>
      </c>
    </row>
    <row r="3295" spans="1:9" ht="21.75" customHeight="1">
      <c r="A3295" s="82" t="str">
        <f>IF(بيانات!B3295&lt;&gt;"",بيانات!A3295,"")</f>
        <v/>
      </c>
      <c r="B3295" s="83" t="str">
        <f>IF(بيانات!B3295&lt;&gt;"",بيانات!B3295,"")</f>
        <v/>
      </c>
      <c r="C3295" s="83" t="str">
        <f>IF(بيانات!B3295&lt;&gt;"",بيانات!C3295,"")</f>
        <v/>
      </c>
      <c r="D3295" s="84" t="str">
        <f>IF(بيانات!B3295&lt;&gt;"",بيانات!J3295,"")</f>
        <v/>
      </c>
      <c r="E3295" s="85"/>
      <c r="F3295" s="86" t="str">
        <f t="shared" si="51"/>
        <v/>
      </c>
      <c r="G3295" s="87"/>
      <c r="H3295" s="88" t="str">
        <f>IF(بيانات!B3295&lt;&gt;"",بيانات!K3295,"")</f>
        <v/>
      </c>
      <c r="I3295" s="88" t="str">
        <f>IF(بيانات!B3295&lt;&gt;"",بيانات!P3295,"")</f>
        <v/>
      </c>
    </row>
    <row r="3296" spans="1:9" ht="21.75" customHeight="1">
      <c r="A3296" s="89" t="str">
        <f>IF(بيانات!B3296&lt;&gt;"",بيانات!A3296,"")</f>
        <v/>
      </c>
      <c r="B3296" s="90" t="str">
        <f>IF(بيانات!B3296&lt;&gt;"",بيانات!B3296,"")</f>
        <v/>
      </c>
      <c r="C3296" s="90" t="str">
        <f>IF(بيانات!B3296&lt;&gt;"",بيانات!C3296,"")</f>
        <v/>
      </c>
      <c r="D3296" s="91" t="str">
        <f>IF(بيانات!B3296&lt;&gt;"",بيانات!J3296,"")</f>
        <v/>
      </c>
      <c r="E3296" s="92"/>
      <c r="F3296" s="93" t="str">
        <f t="shared" si="51"/>
        <v/>
      </c>
      <c r="G3296" s="94"/>
      <c r="H3296" s="95" t="str">
        <f>IF(بيانات!B3296&lt;&gt;"",بيانات!K3296,"")</f>
        <v/>
      </c>
      <c r="I3296" s="95" t="str">
        <f>IF(بيانات!B3296&lt;&gt;"",بيانات!P3296,"")</f>
        <v/>
      </c>
    </row>
    <row r="3297" spans="1:9" ht="21.75" customHeight="1">
      <c r="A3297" s="82" t="str">
        <f>IF(بيانات!B3297&lt;&gt;"",بيانات!A3297,"")</f>
        <v/>
      </c>
      <c r="B3297" s="83" t="str">
        <f>IF(بيانات!B3297&lt;&gt;"",بيانات!B3297,"")</f>
        <v/>
      </c>
      <c r="C3297" s="83" t="str">
        <f>IF(بيانات!B3297&lt;&gt;"",بيانات!C3297,"")</f>
        <v/>
      </c>
      <c r="D3297" s="84" t="str">
        <f>IF(بيانات!B3297&lt;&gt;"",بيانات!J3297,"")</f>
        <v/>
      </c>
      <c r="E3297" s="85"/>
      <c r="F3297" s="86" t="str">
        <f t="shared" si="51"/>
        <v/>
      </c>
      <c r="G3297" s="87"/>
      <c r="H3297" s="88" t="str">
        <f>IF(بيانات!B3297&lt;&gt;"",بيانات!K3297,"")</f>
        <v/>
      </c>
      <c r="I3297" s="88" t="str">
        <f>IF(بيانات!B3297&lt;&gt;"",بيانات!P3297,"")</f>
        <v/>
      </c>
    </row>
    <row r="3298" spans="1:9" ht="21.75" customHeight="1">
      <c r="A3298" s="89" t="str">
        <f>IF(بيانات!B3298&lt;&gt;"",بيانات!A3298,"")</f>
        <v/>
      </c>
      <c r="B3298" s="90" t="str">
        <f>IF(بيانات!B3298&lt;&gt;"",بيانات!B3298,"")</f>
        <v/>
      </c>
      <c r="C3298" s="90" t="str">
        <f>IF(بيانات!B3298&lt;&gt;"",بيانات!C3298,"")</f>
        <v/>
      </c>
      <c r="D3298" s="91" t="str">
        <f>IF(بيانات!B3298&lt;&gt;"",بيانات!J3298,"")</f>
        <v/>
      </c>
      <c r="E3298" s="92"/>
      <c r="F3298" s="93" t="str">
        <f t="shared" si="51"/>
        <v/>
      </c>
      <c r="G3298" s="94"/>
      <c r="H3298" s="95" t="str">
        <f>IF(بيانات!B3298&lt;&gt;"",بيانات!K3298,"")</f>
        <v/>
      </c>
      <c r="I3298" s="95" t="str">
        <f>IF(بيانات!B3298&lt;&gt;"",بيانات!P3298,"")</f>
        <v/>
      </c>
    </row>
    <row r="3299" spans="1:9" ht="21.75" customHeight="1">
      <c r="A3299" s="82" t="str">
        <f>IF(بيانات!B3299&lt;&gt;"",بيانات!A3299,"")</f>
        <v/>
      </c>
      <c r="B3299" s="83" t="str">
        <f>IF(بيانات!B3299&lt;&gt;"",بيانات!B3299,"")</f>
        <v/>
      </c>
      <c r="C3299" s="83" t="str">
        <f>IF(بيانات!B3299&lt;&gt;"",بيانات!C3299,"")</f>
        <v/>
      </c>
      <c r="D3299" s="84" t="str">
        <f>IF(بيانات!B3299&lt;&gt;"",بيانات!J3299,"")</f>
        <v/>
      </c>
      <c r="E3299" s="85"/>
      <c r="F3299" s="86" t="str">
        <f t="shared" si="51"/>
        <v/>
      </c>
      <c r="G3299" s="87"/>
      <c r="H3299" s="88" t="str">
        <f>IF(بيانات!B3299&lt;&gt;"",بيانات!K3299,"")</f>
        <v/>
      </c>
      <c r="I3299" s="88" t="str">
        <f>IF(بيانات!B3299&lt;&gt;"",بيانات!P3299,"")</f>
        <v/>
      </c>
    </row>
    <row r="3300" spans="1:9" ht="21.75" customHeight="1">
      <c r="A3300" s="89" t="str">
        <f>IF(بيانات!B3300&lt;&gt;"",بيانات!A3300,"")</f>
        <v/>
      </c>
      <c r="B3300" s="90" t="str">
        <f>IF(بيانات!B3300&lt;&gt;"",بيانات!B3300,"")</f>
        <v/>
      </c>
      <c r="C3300" s="90" t="str">
        <f>IF(بيانات!B3300&lt;&gt;"",بيانات!C3300,"")</f>
        <v/>
      </c>
      <c r="D3300" s="91" t="str">
        <f>IF(بيانات!B3300&lt;&gt;"",بيانات!J3300,"")</f>
        <v/>
      </c>
      <c r="E3300" s="92"/>
      <c r="F3300" s="93" t="str">
        <f t="shared" si="51"/>
        <v/>
      </c>
      <c r="G3300" s="94"/>
      <c r="H3300" s="95" t="str">
        <f>IF(بيانات!B3300&lt;&gt;"",بيانات!K3300,"")</f>
        <v/>
      </c>
      <c r="I3300" s="95" t="str">
        <f>IF(بيانات!B3300&lt;&gt;"",بيانات!P3300,"")</f>
        <v/>
      </c>
    </row>
    <row r="3301" spans="1:9" ht="21.75" customHeight="1">
      <c r="A3301" s="82" t="str">
        <f>IF(بيانات!B3301&lt;&gt;"",بيانات!A3301,"")</f>
        <v/>
      </c>
      <c r="B3301" s="83" t="str">
        <f>IF(بيانات!B3301&lt;&gt;"",بيانات!B3301,"")</f>
        <v/>
      </c>
      <c r="C3301" s="83" t="str">
        <f>IF(بيانات!B3301&lt;&gt;"",بيانات!C3301,"")</f>
        <v/>
      </c>
      <c r="D3301" s="84" t="str">
        <f>IF(بيانات!B3301&lt;&gt;"",بيانات!J3301,"")</f>
        <v/>
      </c>
      <c r="E3301" s="85"/>
      <c r="F3301" s="86" t="str">
        <f t="shared" si="51"/>
        <v/>
      </c>
      <c r="G3301" s="87"/>
      <c r="H3301" s="88" t="str">
        <f>IF(بيانات!B3301&lt;&gt;"",بيانات!K3301,"")</f>
        <v/>
      </c>
      <c r="I3301" s="88" t="str">
        <f>IF(بيانات!B3301&lt;&gt;"",بيانات!P3301,"")</f>
        <v/>
      </c>
    </row>
    <row r="3302" spans="1:9" ht="21.75" customHeight="1">
      <c r="A3302" s="89" t="str">
        <f>IF(بيانات!B3302&lt;&gt;"",بيانات!A3302,"")</f>
        <v/>
      </c>
      <c r="B3302" s="90" t="str">
        <f>IF(بيانات!B3302&lt;&gt;"",بيانات!B3302,"")</f>
        <v/>
      </c>
      <c r="C3302" s="90" t="str">
        <f>IF(بيانات!B3302&lt;&gt;"",بيانات!C3302,"")</f>
        <v/>
      </c>
      <c r="D3302" s="91" t="str">
        <f>IF(بيانات!B3302&lt;&gt;"",بيانات!J3302,"")</f>
        <v/>
      </c>
      <c r="E3302" s="92"/>
      <c r="F3302" s="93" t="str">
        <f t="shared" si="51"/>
        <v/>
      </c>
      <c r="G3302" s="94"/>
      <c r="H3302" s="95" t="str">
        <f>IF(بيانات!B3302&lt;&gt;"",بيانات!K3302,"")</f>
        <v/>
      </c>
      <c r="I3302" s="95" t="str">
        <f>IF(بيانات!B3302&lt;&gt;"",بيانات!P3302,"")</f>
        <v/>
      </c>
    </row>
    <row r="3303" spans="1:9" ht="21.75" customHeight="1">
      <c r="A3303" s="82" t="str">
        <f>IF(بيانات!B3303&lt;&gt;"",بيانات!A3303,"")</f>
        <v/>
      </c>
      <c r="B3303" s="83" t="str">
        <f>IF(بيانات!B3303&lt;&gt;"",بيانات!B3303,"")</f>
        <v/>
      </c>
      <c r="C3303" s="83" t="str">
        <f>IF(بيانات!B3303&lt;&gt;"",بيانات!C3303,"")</f>
        <v/>
      </c>
      <c r="D3303" s="84" t="str">
        <f>IF(بيانات!B3303&lt;&gt;"",بيانات!J3303,"")</f>
        <v/>
      </c>
      <c r="E3303" s="85"/>
      <c r="F3303" s="86" t="str">
        <f t="shared" si="51"/>
        <v/>
      </c>
      <c r="G3303" s="87"/>
      <c r="H3303" s="88" t="str">
        <f>IF(بيانات!B3303&lt;&gt;"",بيانات!K3303,"")</f>
        <v/>
      </c>
      <c r="I3303" s="88" t="str">
        <f>IF(بيانات!B3303&lt;&gt;"",بيانات!P3303,"")</f>
        <v/>
      </c>
    </row>
    <row r="3304" spans="1:9" ht="21.75" customHeight="1">
      <c r="A3304" s="89" t="str">
        <f>IF(بيانات!B3304&lt;&gt;"",بيانات!A3304,"")</f>
        <v/>
      </c>
      <c r="B3304" s="90" t="str">
        <f>IF(بيانات!B3304&lt;&gt;"",بيانات!B3304,"")</f>
        <v/>
      </c>
      <c r="C3304" s="90" t="str">
        <f>IF(بيانات!B3304&lt;&gt;"",بيانات!C3304,"")</f>
        <v/>
      </c>
      <c r="D3304" s="91" t="str">
        <f>IF(بيانات!B3304&lt;&gt;"",بيانات!J3304,"")</f>
        <v/>
      </c>
      <c r="E3304" s="92"/>
      <c r="F3304" s="93" t="str">
        <f t="shared" si="51"/>
        <v/>
      </c>
      <c r="G3304" s="94"/>
      <c r="H3304" s="95" t="str">
        <f>IF(بيانات!B3304&lt;&gt;"",بيانات!K3304,"")</f>
        <v/>
      </c>
      <c r="I3304" s="95" t="str">
        <f>IF(بيانات!B3304&lt;&gt;"",بيانات!P3304,"")</f>
        <v/>
      </c>
    </row>
    <row r="3305" spans="1:9" ht="21.75" customHeight="1">
      <c r="A3305" s="82" t="str">
        <f>IF(بيانات!B3305&lt;&gt;"",بيانات!A3305,"")</f>
        <v/>
      </c>
      <c r="B3305" s="83" t="str">
        <f>IF(بيانات!B3305&lt;&gt;"",بيانات!B3305,"")</f>
        <v/>
      </c>
      <c r="C3305" s="83" t="str">
        <f>IF(بيانات!B3305&lt;&gt;"",بيانات!C3305,"")</f>
        <v/>
      </c>
      <c r="D3305" s="84" t="str">
        <f>IF(بيانات!B3305&lt;&gt;"",بيانات!J3305,"")</f>
        <v/>
      </c>
      <c r="E3305" s="85"/>
      <c r="F3305" s="86" t="str">
        <f t="shared" si="51"/>
        <v/>
      </c>
      <c r="G3305" s="87"/>
      <c r="H3305" s="88" t="str">
        <f>IF(بيانات!B3305&lt;&gt;"",بيانات!K3305,"")</f>
        <v/>
      </c>
      <c r="I3305" s="88" t="str">
        <f>IF(بيانات!B3305&lt;&gt;"",بيانات!P3305,"")</f>
        <v/>
      </c>
    </row>
    <row r="3306" spans="1:9" ht="21.75" customHeight="1">
      <c r="A3306" s="89" t="str">
        <f>IF(بيانات!B3306&lt;&gt;"",بيانات!A3306,"")</f>
        <v/>
      </c>
      <c r="B3306" s="90" t="str">
        <f>IF(بيانات!B3306&lt;&gt;"",بيانات!B3306,"")</f>
        <v/>
      </c>
      <c r="C3306" s="90" t="str">
        <f>IF(بيانات!B3306&lt;&gt;"",بيانات!C3306,"")</f>
        <v/>
      </c>
      <c r="D3306" s="91" t="str">
        <f>IF(بيانات!B3306&lt;&gt;"",بيانات!J3306,"")</f>
        <v/>
      </c>
      <c r="E3306" s="92"/>
      <c r="F3306" s="93" t="str">
        <f t="shared" si="51"/>
        <v/>
      </c>
      <c r="G3306" s="94"/>
      <c r="H3306" s="95" t="str">
        <f>IF(بيانات!B3306&lt;&gt;"",بيانات!K3306,"")</f>
        <v/>
      </c>
      <c r="I3306" s="95" t="str">
        <f>IF(بيانات!B3306&lt;&gt;"",بيانات!P3306,"")</f>
        <v/>
      </c>
    </row>
    <row r="3307" spans="1:9" ht="21.75" customHeight="1">
      <c r="A3307" s="82" t="str">
        <f>IF(بيانات!B3307&lt;&gt;"",بيانات!A3307,"")</f>
        <v/>
      </c>
      <c r="B3307" s="83" t="str">
        <f>IF(بيانات!B3307&lt;&gt;"",بيانات!B3307,"")</f>
        <v/>
      </c>
      <c r="C3307" s="83" t="str">
        <f>IF(بيانات!B3307&lt;&gt;"",بيانات!C3307,"")</f>
        <v/>
      </c>
      <c r="D3307" s="84" t="str">
        <f>IF(بيانات!B3307&lt;&gt;"",بيانات!J3307,"")</f>
        <v/>
      </c>
      <c r="E3307" s="85"/>
      <c r="F3307" s="86" t="str">
        <f t="shared" si="51"/>
        <v/>
      </c>
      <c r="G3307" s="87"/>
      <c r="H3307" s="88" t="str">
        <f>IF(بيانات!B3307&lt;&gt;"",بيانات!K3307,"")</f>
        <v/>
      </c>
      <c r="I3307" s="88" t="str">
        <f>IF(بيانات!B3307&lt;&gt;"",بيانات!P3307,"")</f>
        <v/>
      </c>
    </row>
    <row r="3308" spans="1:9" ht="21.75" customHeight="1">
      <c r="A3308" s="89" t="str">
        <f>IF(بيانات!B3308&lt;&gt;"",بيانات!A3308,"")</f>
        <v/>
      </c>
      <c r="B3308" s="90" t="str">
        <f>IF(بيانات!B3308&lt;&gt;"",بيانات!B3308,"")</f>
        <v/>
      </c>
      <c r="C3308" s="90" t="str">
        <f>IF(بيانات!B3308&lt;&gt;"",بيانات!C3308,"")</f>
        <v/>
      </c>
      <c r="D3308" s="91" t="str">
        <f>IF(بيانات!B3308&lt;&gt;"",بيانات!J3308,"")</f>
        <v/>
      </c>
      <c r="E3308" s="92"/>
      <c r="F3308" s="93" t="str">
        <f t="shared" si="51"/>
        <v/>
      </c>
      <c r="G3308" s="94"/>
      <c r="H3308" s="95" t="str">
        <f>IF(بيانات!B3308&lt;&gt;"",بيانات!K3308,"")</f>
        <v/>
      </c>
      <c r="I3308" s="95" t="str">
        <f>IF(بيانات!B3308&lt;&gt;"",بيانات!P3308,"")</f>
        <v/>
      </c>
    </row>
    <row r="3309" spans="1:9" ht="21.75" customHeight="1">
      <c r="A3309" s="82" t="str">
        <f>IF(بيانات!B3309&lt;&gt;"",بيانات!A3309,"")</f>
        <v/>
      </c>
      <c r="B3309" s="83" t="str">
        <f>IF(بيانات!B3309&lt;&gt;"",بيانات!B3309,"")</f>
        <v/>
      </c>
      <c r="C3309" s="83" t="str">
        <f>IF(بيانات!B3309&lt;&gt;"",بيانات!C3309,"")</f>
        <v/>
      </c>
      <c r="D3309" s="84" t="str">
        <f>IF(بيانات!B3309&lt;&gt;"",بيانات!J3309,"")</f>
        <v/>
      </c>
      <c r="E3309" s="85"/>
      <c r="F3309" s="86" t="str">
        <f t="shared" si="51"/>
        <v/>
      </c>
      <c r="G3309" s="87"/>
      <c r="H3309" s="88" t="str">
        <f>IF(بيانات!B3309&lt;&gt;"",بيانات!K3309,"")</f>
        <v/>
      </c>
      <c r="I3309" s="88" t="str">
        <f>IF(بيانات!B3309&lt;&gt;"",بيانات!P3309,"")</f>
        <v/>
      </c>
    </row>
    <row r="3310" spans="1:9" ht="21.75" customHeight="1">
      <c r="A3310" s="89" t="str">
        <f>IF(بيانات!B3310&lt;&gt;"",بيانات!A3310,"")</f>
        <v/>
      </c>
      <c r="B3310" s="90" t="str">
        <f>IF(بيانات!B3310&lt;&gt;"",بيانات!B3310,"")</f>
        <v/>
      </c>
      <c r="C3310" s="90" t="str">
        <f>IF(بيانات!B3310&lt;&gt;"",بيانات!C3310,"")</f>
        <v/>
      </c>
      <c r="D3310" s="91" t="str">
        <f>IF(بيانات!B3310&lt;&gt;"",بيانات!J3310,"")</f>
        <v/>
      </c>
      <c r="E3310" s="92"/>
      <c r="F3310" s="93" t="str">
        <f t="shared" si="51"/>
        <v/>
      </c>
      <c r="G3310" s="94"/>
      <c r="H3310" s="95" t="str">
        <f>IF(بيانات!B3310&lt;&gt;"",بيانات!K3310,"")</f>
        <v/>
      </c>
      <c r="I3310" s="95" t="str">
        <f>IF(بيانات!B3310&lt;&gt;"",بيانات!P3310,"")</f>
        <v/>
      </c>
    </row>
    <row r="3311" spans="1:9" ht="21.75" customHeight="1">
      <c r="A3311" s="82" t="str">
        <f>IF(بيانات!B3311&lt;&gt;"",بيانات!A3311,"")</f>
        <v/>
      </c>
      <c r="B3311" s="83" t="str">
        <f>IF(بيانات!B3311&lt;&gt;"",بيانات!B3311,"")</f>
        <v/>
      </c>
      <c r="C3311" s="83" t="str">
        <f>IF(بيانات!B3311&lt;&gt;"",بيانات!C3311,"")</f>
        <v/>
      </c>
      <c r="D3311" s="84" t="str">
        <f>IF(بيانات!B3311&lt;&gt;"",بيانات!J3311,"")</f>
        <v/>
      </c>
      <c r="E3311" s="85"/>
      <c r="F3311" s="86" t="str">
        <f t="shared" si="51"/>
        <v/>
      </c>
      <c r="G3311" s="87"/>
      <c r="H3311" s="88" t="str">
        <f>IF(بيانات!B3311&lt;&gt;"",بيانات!K3311,"")</f>
        <v/>
      </c>
      <c r="I3311" s="88" t="str">
        <f>IF(بيانات!B3311&lt;&gt;"",بيانات!P3311,"")</f>
        <v/>
      </c>
    </row>
    <row r="3312" spans="1:9" ht="21.75" customHeight="1">
      <c r="A3312" s="89" t="str">
        <f>IF(بيانات!B3312&lt;&gt;"",بيانات!A3312,"")</f>
        <v/>
      </c>
      <c r="B3312" s="90" t="str">
        <f>IF(بيانات!B3312&lt;&gt;"",بيانات!B3312,"")</f>
        <v/>
      </c>
      <c r="C3312" s="90" t="str">
        <f>IF(بيانات!B3312&lt;&gt;"",بيانات!C3312,"")</f>
        <v/>
      </c>
      <c r="D3312" s="91" t="str">
        <f>IF(بيانات!B3312&lt;&gt;"",بيانات!J3312,"")</f>
        <v/>
      </c>
      <c r="E3312" s="92"/>
      <c r="F3312" s="93" t="str">
        <f t="shared" si="51"/>
        <v/>
      </c>
      <c r="G3312" s="94"/>
      <c r="H3312" s="95" t="str">
        <f>IF(بيانات!B3312&lt;&gt;"",بيانات!K3312,"")</f>
        <v/>
      </c>
      <c r="I3312" s="95" t="str">
        <f>IF(بيانات!B3312&lt;&gt;"",بيانات!P3312,"")</f>
        <v/>
      </c>
    </row>
    <row r="3313" spans="1:9" ht="21.75" customHeight="1">
      <c r="A3313" s="82" t="str">
        <f>IF(بيانات!B3313&lt;&gt;"",بيانات!A3313,"")</f>
        <v/>
      </c>
      <c r="B3313" s="83" t="str">
        <f>IF(بيانات!B3313&lt;&gt;"",بيانات!B3313,"")</f>
        <v/>
      </c>
      <c r="C3313" s="83" t="str">
        <f>IF(بيانات!B3313&lt;&gt;"",بيانات!C3313,"")</f>
        <v/>
      </c>
      <c r="D3313" s="84" t="str">
        <f>IF(بيانات!B3313&lt;&gt;"",بيانات!J3313,"")</f>
        <v/>
      </c>
      <c r="E3313" s="85"/>
      <c r="F3313" s="86" t="str">
        <f t="shared" si="51"/>
        <v/>
      </c>
      <c r="G3313" s="87"/>
      <c r="H3313" s="88" t="str">
        <f>IF(بيانات!B3313&lt;&gt;"",بيانات!K3313,"")</f>
        <v/>
      </c>
      <c r="I3313" s="88" t="str">
        <f>IF(بيانات!B3313&lt;&gt;"",بيانات!P3313,"")</f>
        <v/>
      </c>
    </row>
    <row r="3314" spans="1:9" ht="21.75" customHeight="1">
      <c r="A3314" s="89" t="str">
        <f>IF(بيانات!B3314&lt;&gt;"",بيانات!A3314,"")</f>
        <v/>
      </c>
      <c r="B3314" s="90" t="str">
        <f>IF(بيانات!B3314&lt;&gt;"",بيانات!B3314,"")</f>
        <v/>
      </c>
      <c r="C3314" s="90" t="str">
        <f>IF(بيانات!B3314&lt;&gt;"",بيانات!C3314,"")</f>
        <v/>
      </c>
      <c r="D3314" s="91" t="str">
        <f>IF(بيانات!B3314&lt;&gt;"",بيانات!J3314,"")</f>
        <v/>
      </c>
      <c r="E3314" s="92"/>
      <c r="F3314" s="93" t="str">
        <f t="shared" si="51"/>
        <v/>
      </c>
      <c r="G3314" s="94"/>
      <c r="H3314" s="95" t="str">
        <f>IF(بيانات!B3314&lt;&gt;"",بيانات!K3314,"")</f>
        <v/>
      </c>
      <c r="I3314" s="95" t="str">
        <f>IF(بيانات!B3314&lt;&gt;"",بيانات!P3314,"")</f>
        <v/>
      </c>
    </row>
    <row r="3315" spans="1:9" ht="21.75" customHeight="1">
      <c r="A3315" s="82" t="str">
        <f>IF(بيانات!B3315&lt;&gt;"",بيانات!A3315,"")</f>
        <v/>
      </c>
      <c r="B3315" s="83" t="str">
        <f>IF(بيانات!B3315&lt;&gt;"",بيانات!B3315,"")</f>
        <v/>
      </c>
      <c r="C3315" s="83" t="str">
        <f>IF(بيانات!B3315&lt;&gt;"",بيانات!C3315,"")</f>
        <v/>
      </c>
      <c r="D3315" s="84" t="str">
        <f>IF(بيانات!B3315&lt;&gt;"",بيانات!J3315,"")</f>
        <v/>
      </c>
      <c r="E3315" s="85"/>
      <c r="F3315" s="86" t="str">
        <f t="shared" si="51"/>
        <v/>
      </c>
      <c r="G3315" s="87"/>
      <c r="H3315" s="88" t="str">
        <f>IF(بيانات!B3315&lt;&gt;"",بيانات!K3315,"")</f>
        <v/>
      </c>
      <c r="I3315" s="88" t="str">
        <f>IF(بيانات!B3315&lt;&gt;"",بيانات!P3315,"")</f>
        <v/>
      </c>
    </row>
    <row r="3316" spans="1:9" ht="21.75" customHeight="1">
      <c r="A3316" s="89" t="str">
        <f>IF(بيانات!B3316&lt;&gt;"",بيانات!A3316,"")</f>
        <v/>
      </c>
      <c r="B3316" s="90" t="str">
        <f>IF(بيانات!B3316&lt;&gt;"",بيانات!B3316,"")</f>
        <v/>
      </c>
      <c r="C3316" s="90" t="str">
        <f>IF(بيانات!B3316&lt;&gt;"",بيانات!C3316,"")</f>
        <v/>
      </c>
      <c r="D3316" s="91" t="str">
        <f>IF(بيانات!B3316&lt;&gt;"",بيانات!J3316,"")</f>
        <v/>
      </c>
      <c r="E3316" s="92"/>
      <c r="F3316" s="93" t="str">
        <f t="shared" si="51"/>
        <v/>
      </c>
      <c r="G3316" s="94"/>
      <c r="H3316" s="95" t="str">
        <f>IF(بيانات!B3316&lt;&gt;"",بيانات!K3316,"")</f>
        <v/>
      </c>
      <c r="I3316" s="95" t="str">
        <f>IF(بيانات!B3316&lt;&gt;"",بيانات!P3316,"")</f>
        <v/>
      </c>
    </row>
    <row r="3317" spans="1:9" ht="21.75" customHeight="1">
      <c r="A3317" s="82" t="str">
        <f>IF(بيانات!B3317&lt;&gt;"",بيانات!A3317,"")</f>
        <v/>
      </c>
      <c r="B3317" s="83" t="str">
        <f>IF(بيانات!B3317&lt;&gt;"",بيانات!B3317,"")</f>
        <v/>
      </c>
      <c r="C3317" s="83" t="str">
        <f>IF(بيانات!B3317&lt;&gt;"",بيانات!C3317,"")</f>
        <v/>
      </c>
      <c r="D3317" s="84" t="str">
        <f>IF(بيانات!B3317&lt;&gt;"",بيانات!J3317,"")</f>
        <v/>
      </c>
      <c r="E3317" s="85"/>
      <c r="F3317" s="86" t="str">
        <f t="shared" si="51"/>
        <v/>
      </c>
      <c r="G3317" s="87"/>
      <c r="H3317" s="88" t="str">
        <f>IF(بيانات!B3317&lt;&gt;"",بيانات!K3317,"")</f>
        <v/>
      </c>
      <c r="I3317" s="88" t="str">
        <f>IF(بيانات!B3317&lt;&gt;"",بيانات!P3317,"")</f>
        <v/>
      </c>
    </row>
    <row r="3318" spans="1:9" ht="21.75" customHeight="1">
      <c r="A3318" s="89" t="str">
        <f>IF(بيانات!B3318&lt;&gt;"",بيانات!A3318,"")</f>
        <v/>
      </c>
      <c r="B3318" s="90" t="str">
        <f>IF(بيانات!B3318&lt;&gt;"",بيانات!B3318,"")</f>
        <v/>
      </c>
      <c r="C3318" s="90" t="str">
        <f>IF(بيانات!B3318&lt;&gt;"",بيانات!C3318,"")</f>
        <v/>
      </c>
      <c r="D3318" s="91" t="str">
        <f>IF(بيانات!B3318&lt;&gt;"",بيانات!J3318,"")</f>
        <v/>
      </c>
      <c r="E3318" s="92"/>
      <c r="F3318" s="93" t="str">
        <f t="shared" si="51"/>
        <v/>
      </c>
      <c r="G3318" s="94"/>
      <c r="H3318" s="95" t="str">
        <f>IF(بيانات!B3318&lt;&gt;"",بيانات!K3318,"")</f>
        <v/>
      </c>
      <c r="I3318" s="95" t="str">
        <f>IF(بيانات!B3318&lt;&gt;"",بيانات!P3318,"")</f>
        <v/>
      </c>
    </row>
    <row r="3319" spans="1:9" ht="21.75" customHeight="1">
      <c r="A3319" s="82" t="str">
        <f>IF(بيانات!B3319&lt;&gt;"",بيانات!A3319,"")</f>
        <v/>
      </c>
      <c r="B3319" s="83" t="str">
        <f>IF(بيانات!B3319&lt;&gt;"",بيانات!B3319,"")</f>
        <v/>
      </c>
      <c r="C3319" s="83" t="str">
        <f>IF(بيانات!B3319&lt;&gt;"",بيانات!C3319,"")</f>
        <v/>
      </c>
      <c r="D3319" s="84" t="str">
        <f>IF(بيانات!B3319&lt;&gt;"",بيانات!J3319,"")</f>
        <v/>
      </c>
      <c r="E3319" s="85"/>
      <c r="F3319" s="86" t="str">
        <f t="shared" si="51"/>
        <v/>
      </c>
      <c r="G3319" s="87"/>
      <c r="H3319" s="88" t="str">
        <f>IF(بيانات!B3319&lt;&gt;"",بيانات!K3319,"")</f>
        <v/>
      </c>
      <c r="I3319" s="88" t="str">
        <f>IF(بيانات!B3319&lt;&gt;"",بيانات!P3319,"")</f>
        <v/>
      </c>
    </row>
    <row r="3320" spans="1:9" ht="21.75" customHeight="1">
      <c r="A3320" s="89" t="str">
        <f>IF(بيانات!B3320&lt;&gt;"",بيانات!A3320,"")</f>
        <v/>
      </c>
      <c r="B3320" s="90" t="str">
        <f>IF(بيانات!B3320&lt;&gt;"",بيانات!B3320,"")</f>
        <v/>
      </c>
      <c r="C3320" s="90" t="str">
        <f>IF(بيانات!B3320&lt;&gt;"",بيانات!C3320,"")</f>
        <v/>
      </c>
      <c r="D3320" s="91" t="str">
        <f>IF(بيانات!B3320&lt;&gt;"",بيانات!J3320,"")</f>
        <v/>
      </c>
      <c r="E3320" s="92"/>
      <c r="F3320" s="93" t="str">
        <f t="shared" si="51"/>
        <v/>
      </c>
      <c r="G3320" s="94"/>
      <c r="H3320" s="95" t="str">
        <f>IF(بيانات!B3320&lt;&gt;"",بيانات!K3320,"")</f>
        <v/>
      </c>
      <c r="I3320" s="95" t="str">
        <f>IF(بيانات!B3320&lt;&gt;"",بيانات!P3320,"")</f>
        <v/>
      </c>
    </row>
    <row r="3321" spans="1:9" ht="21.75" customHeight="1">
      <c r="A3321" s="82" t="str">
        <f>IF(بيانات!B3321&lt;&gt;"",بيانات!A3321,"")</f>
        <v/>
      </c>
      <c r="B3321" s="83" t="str">
        <f>IF(بيانات!B3321&lt;&gt;"",بيانات!B3321,"")</f>
        <v/>
      </c>
      <c r="C3321" s="83" t="str">
        <f>IF(بيانات!B3321&lt;&gt;"",بيانات!C3321,"")</f>
        <v/>
      </c>
      <c r="D3321" s="84" t="str">
        <f>IF(بيانات!B3321&lt;&gt;"",بيانات!J3321,"")</f>
        <v/>
      </c>
      <c r="E3321" s="85"/>
      <c r="F3321" s="86" t="str">
        <f t="shared" si="51"/>
        <v/>
      </c>
      <c r="G3321" s="87"/>
      <c r="H3321" s="88" t="str">
        <f>IF(بيانات!B3321&lt;&gt;"",بيانات!K3321,"")</f>
        <v/>
      </c>
      <c r="I3321" s="88" t="str">
        <f>IF(بيانات!B3321&lt;&gt;"",بيانات!P3321,"")</f>
        <v/>
      </c>
    </row>
    <row r="3322" spans="1:9" ht="21.75" customHeight="1">
      <c r="A3322" s="89" t="str">
        <f>IF(بيانات!B3322&lt;&gt;"",بيانات!A3322,"")</f>
        <v/>
      </c>
      <c r="B3322" s="90" t="str">
        <f>IF(بيانات!B3322&lt;&gt;"",بيانات!B3322,"")</f>
        <v/>
      </c>
      <c r="C3322" s="90" t="str">
        <f>IF(بيانات!B3322&lt;&gt;"",بيانات!C3322,"")</f>
        <v/>
      </c>
      <c r="D3322" s="91" t="str">
        <f>IF(بيانات!B3322&lt;&gt;"",بيانات!J3322,"")</f>
        <v/>
      </c>
      <c r="E3322" s="92"/>
      <c r="F3322" s="93" t="str">
        <f t="shared" si="51"/>
        <v/>
      </c>
      <c r="G3322" s="94"/>
      <c r="H3322" s="95" t="str">
        <f>IF(بيانات!B3322&lt;&gt;"",بيانات!K3322,"")</f>
        <v/>
      </c>
      <c r="I3322" s="95" t="str">
        <f>IF(بيانات!B3322&lt;&gt;"",بيانات!P3322,"")</f>
        <v/>
      </c>
    </row>
    <row r="3323" spans="1:9" ht="21.75" customHeight="1">
      <c r="A3323" s="82" t="str">
        <f>IF(بيانات!B3323&lt;&gt;"",بيانات!A3323,"")</f>
        <v/>
      </c>
      <c r="B3323" s="83" t="str">
        <f>IF(بيانات!B3323&lt;&gt;"",بيانات!B3323,"")</f>
        <v/>
      </c>
      <c r="C3323" s="83" t="str">
        <f>IF(بيانات!B3323&lt;&gt;"",بيانات!C3323,"")</f>
        <v/>
      </c>
      <c r="D3323" s="84" t="str">
        <f>IF(بيانات!B3323&lt;&gt;"",بيانات!J3323,"")</f>
        <v/>
      </c>
      <c r="E3323" s="85"/>
      <c r="F3323" s="86" t="str">
        <f t="shared" si="51"/>
        <v/>
      </c>
      <c r="G3323" s="87"/>
      <c r="H3323" s="88" t="str">
        <f>IF(بيانات!B3323&lt;&gt;"",بيانات!K3323,"")</f>
        <v/>
      </c>
      <c r="I3323" s="88" t="str">
        <f>IF(بيانات!B3323&lt;&gt;"",بيانات!P3323,"")</f>
        <v/>
      </c>
    </row>
    <row r="3324" spans="1:9" ht="21.75" customHeight="1">
      <c r="A3324" s="89" t="str">
        <f>IF(بيانات!B3324&lt;&gt;"",بيانات!A3324,"")</f>
        <v/>
      </c>
      <c r="B3324" s="90" t="str">
        <f>IF(بيانات!B3324&lt;&gt;"",بيانات!B3324,"")</f>
        <v/>
      </c>
      <c r="C3324" s="90" t="str">
        <f>IF(بيانات!B3324&lt;&gt;"",بيانات!C3324,"")</f>
        <v/>
      </c>
      <c r="D3324" s="91" t="str">
        <f>IF(بيانات!B3324&lt;&gt;"",بيانات!J3324,"")</f>
        <v/>
      </c>
      <c r="E3324" s="92"/>
      <c r="F3324" s="93" t="str">
        <f t="shared" si="51"/>
        <v/>
      </c>
      <c r="G3324" s="94"/>
      <c r="H3324" s="95" t="str">
        <f>IF(بيانات!B3324&lt;&gt;"",بيانات!K3324,"")</f>
        <v/>
      </c>
      <c r="I3324" s="95" t="str">
        <f>IF(بيانات!B3324&lt;&gt;"",بيانات!P3324,"")</f>
        <v/>
      </c>
    </row>
    <row r="3325" spans="1:9" ht="21.75" customHeight="1">
      <c r="A3325" s="82" t="str">
        <f>IF(بيانات!B3325&lt;&gt;"",بيانات!A3325,"")</f>
        <v/>
      </c>
      <c r="B3325" s="83" t="str">
        <f>IF(بيانات!B3325&lt;&gt;"",بيانات!B3325,"")</f>
        <v/>
      </c>
      <c r="C3325" s="83" t="str">
        <f>IF(بيانات!B3325&lt;&gt;"",بيانات!C3325,"")</f>
        <v/>
      </c>
      <c r="D3325" s="84" t="str">
        <f>IF(بيانات!B3325&lt;&gt;"",بيانات!J3325,"")</f>
        <v/>
      </c>
      <c r="E3325" s="85"/>
      <c r="F3325" s="86" t="str">
        <f t="shared" si="51"/>
        <v/>
      </c>
      <c r="G3325" s="87"/>
      <c r="H3325" s="88" t="str">
        <f>IF(بيانات!B3325&lt;&gt;"",بيانات!K3325,"")</f>
        <v/>
      </c>
      <c r="I3325" s="88" t="str">
        <f>IF(بيانات!B3325&lt;&gt;"",بيانات!P3325,"")</f>
        <v/>
      </c>
    </row>
    <row r="3326" spans="1:9" ht="21.75" customHeight="1">
      <c r="A3326" s="89" t="str">
        <f>IF(بيانات!B3326&lt;&gt;"",بيانات!A3326,"")</f>
        <v/>
      </c>
      <c r="B3326" s="90" t="str">
        <f>IF(بيانات!B3326&lt;&gt;"",بيانات!B3326,"")</f>
        <v/>
      </c>
      <c r="C3326" s="90" t="str">
        <f>IF(بيانات!B3326&lt;&gt;"",بيانات!C3326,"")</f>
        <v/>
      </c>
      <c r="D3326" s="91" t="str">
        <f>IF(بيانات!B3326&lt;&gt;"",بيانات!J3326,"")</f>
        <v/>
      </c>
      <c r="E3326" s="92"/>
      <c r="F3326" s="93" t="str">
        <f t="shared" si="51"/>
        <v/>
      </c>
      <c r="G3326" s="94"/>
      <c r="H3326" s="95" t="str">
        <f>IF(بيانات!B3326&lt;&gt;"",بيانات!K3326,"")</f>
        <v/>
      </c>
      <c r="I3326" s="95" t="str">
        <f>IF(بيانات!B3326&lt;&gt;"",بيانات!P3326,"")</f>
        <v/>
      </c>
    </row>
    <row r="3327" spans="1:9" ht="21.75" customHeight="1">
      <c r="A3327" s="82" t="str">
        <f>IF(بيانات!B3327&lt;&gt;"",بيانات!A3327,"")</f>
        <v/>
      </c>
      <c r="B3327" s="83" t="str">
        <f>IF(بيانات!B3327&lt;&gt;"",بيانات!B3327,"")</f>
        <v/>
      </c>
      <c r="C3327" s="83" t="str">
        <f>IF(بيانات!B3327&lt;&gt;"",بيانات!C3327,"")</f>
        <v/>
      </c>
      <c r="D3327" s="84" t="str">
        <f>IF(بيانات!B3327&lt;&gt;"",بيانات!J3327,"")</f>
        <v/>
      </c>
      <c r="E3327" s="85"/>
      <c r="F3327" s="86" t="str">
        <f t="shared" si="51"/>
        <v/>
      </c>
      <c r="G3327" s="87"/>
      <c r="H3327" s="88" t="str">
        <f>IF(بيانات!B3327&lt;&gt;"",بيانات!K3327,"")</f>
        <v/>
      </c>
      <c r="I3327" s="88" t="str">
        <f>IF(بيانات!B3327&lt;&gt;"",بيانات!P3327,"")</f>
        <v/>
      </c>
    </row>
    <row r="3328" spans="1:9" ht="21.75" customHeight="1">
      <c r="A3328" s="89" t="str">
        <f>IF(بيانات!B3328&lt;&gt;"",بيانات!A3328,"")</f>
        <v/>
      </c>
      <c r="B3328" s="90" t="str">
        <f>IF(بيانات!B3328&lt;&gt;"",بيانات!B3328,"")</f>
        <v/>
      </c>
      <c r="C3328" s="90" t="str">
        <f>IF(بيانات!B3328&lt;&gt;"",بيانات!C3328,"")</f>
        <v/>
      </c>
      <c r="D3328" s="91" t="str">
        <f>IF(بيانات!B3328&lt;&gt;"",بيانات!J3328,"")</f>
        <v/>
      </c>
      <c r="E3328" s="92"/>
      <c r="F3328" s="93" t="str">
        <f t="shared" si="51"/>
        <v/>
      </c>
      <c r="G3328" s="94"/>
      <c r="H3328" s="95" t="str">
        <f>IF(بيانات!B3328&lt;&gt;"",بيانات!K3328,"")</f>
        <v/>
      </c>
      <c r="I3328" s="95" t="str">
        <f>IF(بيانات!B3328&lt;&gt;"",بيانات!P3328,"")</f>
        <v/>
      </c>
    </row>
    <row r="3329" spans="1:9" ht="21.75" customHeight="1">
      <c r="A3329" s="82" t="str">
        <f>IF(بيانات!B3329&lt;&gt;"",بيانات!A3329,"")</f>
        <v/>
      </c>
      <c r="B3329" s="83" t="str">
        <f>IF(بيانات!B3329&lt;&gt;"",بيانات!B3329,"")</f>
        <v/>
      </c>
      <c r="C3329" s="83" t="str">
        <f>IF(بيانات!B3329&lt;&gt;"",بيانات!C3329,"")</f>
        <v/>
      </c>
      <c r="D3329" s="84" t="str">
        <f>IF(بيانات!B3329&lt;&gt;"",بيانات!J3329,"")</f>
        <v/>
      </c>
      <c r="E3329" s="85"/>
      <c r="F3329" s="86" t="str">
        <f t="shared" si="51"/>
        <v/>
      </c>
      <c r="G3329" s="87"/>
      <c r="H3329" s="88" t="str">
        <f>IF(بيانات!B3329&lt;&gt;"",بيانات!K3329,"")</f>
        <v/>
      </c>
      <c r="I3329" s="88" t="str">
        <f>IF(بيانات!B3329&lt;&gt;"",بيانات!P3329,"")</f>
        <v/>
      </c>
    </row>
    <row r="3330" spans="1:9" ht="21.75" customHeight="1">
      <c r="A3330" s="89" t="str">
        <f>IF(بيانات!B3330&lt;&gt;"",بيانات!A3330,"")</f>
        <v/>
      </c>
      <c r="B3330" s="90" t="str">
        <f>IF(بيانات!B3330&lt;&gt;"",بيانات!B3330,"")</f>
        <v/>
      </c>
      <c r="C3330" s="90" t="str">
        <f>IF(بيانات!B3330&lt;&gt;"",بيانات!C3330,"")</f>
        <v/>
      </c>
      <c r="D3330" s="91" t="str">
        <f>IF(بيانات!B3330&lt;&gt;"",بيانات!J3330,"")</f>
        <v/>
      </c>
      <c r="E3330" s="92"/>
      <c r="F3330" s="93" t="str">
        <f t="shared" si="51"/>
        <v/>
      </c>
      <c r="G3330" s="94"/>
      <c r="H3330" s="95" t="str">
        <f>IF(بيانات!B3330&lt;&gt;"",بيانات!K3330,"")</f>
        <v/>
      </c>
      <c r="I3330" s="95" t="str">
        <f>IF(بيانات!B3330&lt;&gt;"",بيانات!P3330,"")</f>
        <v/>
      </c>
    </row>
    <row r="3331" spans="1:9" ht="21.75" customHeight="1">
      <c r="A3331" s="82" t="str">
        <f>IF(بيانات!B3331&lt;&gt;"",بيانات!A3331,"")</f>
        <v/>
      </c>
      <c r="B3331" s="83" t="str">
        <f>IF(بيانات!B3331&lt;&gt;"",بيانات!B3331,"")</f>
        <v/>
      </c>
      <c r="C3331" s="83" t="str">
        <f>IF(بيانات!B3331&lt;&gt;"",بيانات!C3331,"")</f>
        <v/>
      </c>
      <c r="D3331" s="84" t="str">
        <f>IF(بيانات!B3331&lt;&gt;"",بيانات!J3331,"")</f>
        <v/>
      </c>
      <c r="E3331" s="85"/>
      <c r="F3331" s="86" t="str">
        <f t="shared" ref="F3331:F3394" si="52">IF(E3331="","",E3331+30)</f>
        <v/>
      </c>
      <c r="G3331" s="87"/>
      <c r="H3331" s="88" t="str">
        <f>IF(بيانات!B3331&lt;&gt;"",بيانات!K3331,"")</f>
        <v/>
      </c>
      <c r="I3331" s="88" t="str">
        <f>IF(بيانات!B3331&lt;&gt;"",بيانات!P3331,"")</f>
        <v/>
      </c>
    </row>
    <row r="3332" spans="1:9" ht="21.75" customHeight="1">
      <c r="A3332" s="89" t="str">
        <f>IF(بيانات!B3332&lt;&gt;"",بيانات!A3332,"")</f>
        <v/>
      </c>
      <c r="B3332" s="90" t="str">
        <f>IF(بيانات!B3332&lt;&gt;"",بيانات!B3332,"")</f>
        <v/>
      </c>
      <c r="C3332" s="90" t="str">
        <f>IF(بيانات!B3332&lt;&gt;"",بيانات!C3332,"")</f>
        <v/>
      </c>
      <c r="D3332" s="91" t="str">
        <f>IF(بيانات!B3332&lt;&gt;"",بيانات!J3332,"")</f>
        <v/>
      </c>
      <c r="E3332" s="92"/>
      <c r="F3332" s="93" t="str">
        <f t="shared" si="52"/>
        <v/>
      </c>
      <c r="G3332" s="94"/>
      <c r="H3332" s="95" t="str">
        <f>IF(بيانات!B3332&lt;&gt;"",بيانات!K3332,"")</f>
        <v/>
      </c>
      <c r="I3332" s="95" t="str">
        <f>IF(بيانات!B3332&lt;&gt;"",بيانات!P3332,"")</f>
        <v/>
      </c>
    </row>
    <row r="3333" spans="1:9" ht="21.75" customHeight="1">
      <c r="A3333" s="82" t="str">
        <f>IF(بيانات!B3333&lt;&gt;"",بيانات!A3333,"")</f>
        <v/>
      </c>
      <c r="B3333" s="83" t="str">
        <f>IF(بيانات!B3333&lt;&gt;"",بيانات!B3333,"")</f>
        <v/>
      </c>
      <c r="C3333" s="83" t="str">
        <f>IF(بيانات!B3333&lt;&gt;"",بيانات!C3333,"")</f>
        <v/>
      </c>
      <c r="D3333" s="84" t="str">
        <f>IF(بيانات!B3333&lt;&gt;"",بيانات!J3333,"")</f>
        <v/>
      </c>
      <c r="E3333" s="85"/>
      <c r="F3333" s="86" t="str">
        <f t="shared" si="52"/>
        <v/>
      </c>
      <c r="G3333" s="87"/>
      <c r="H3333" s="88" t="str">
        <f>IF(بيانات!B3333&lt;&gt;"",بيانات!K3333,"")</f>
        <v/>
      </c>
      <c r="I3333" s="88" t="str">
        <f>IF(بيانات!B3333&lt;&gt;"",بيانات!P3333,"")</f>
        <v/>
      </c>
    </row>
    <row r="3334" spans="1:9" ht="21.75" customHeight="1">
      <c r="A3334" s="89" t="str">
        <f>IF(بيانات!B3334&lt;&gt;"",بيانات!A3334,"")</f>
        <v/>
      </c>
      <c r="B3334" s="90" t="str">
        <f>IF(بيانات!B3334&lt;&gt;"",بيانات!B3334,"")</f>
        <v/>
      </c>
      <c r="C3334" s="90" t="str">
        <f>IF(بيانات!B3334&lt;&gt;"",بيانات!C3334,"")</f>
        <v/>
      </c>
      <c r="D3334" s="91" t="str">
        <f>IF(بيانات!B3334&lt;&gt;"",بيانات!J3334,"")</f>
        <v/>
      </c>
      <c r="E3334" s="92"/>
      <c r="F3334" s="93" t="str">
        <f t="shared" si="52"/>
        <v/>
      </c>
      <c r="G3334" s="94"/>
      <c r="H3334" s="95" t="str">
        <f>IF(بيانات!B3334&lt;&gt;"",بيانات!K3334,"")</f>
        <v/>
      </c>
      <c r="I3334" s="95" t="str">
        <f>IF(بيانات!B3334&lt;&gt;"",بيانات!P3334,"")</f>
        <v/>
      </c>
    </row>
    <row r="3335" spans="1:9" ht="21.75" customHeight="1">
      <c r="A3335" s="82" t="str">
        <f>IF(بيانات!B3335&lt;&gt;"",بيانات!A3335,"")</f>
        <v/>
      </c>
      <c r="B3335" s="83" t="str">
        <f>IF(بيانات!B3335&lt;&gt;"",بيانات!B3335,"")</f>
        <v/>
      </c>
      <c r="C3335" s="83" t="str">
        <f>IF(بيانات!B3335&lt;&gt;"",بيانات!C3335,"")</f>
        <v/>
      </c>
      <c r="D3335" s="84" t="str">
        <f>IF(بيانات!B3335&lt;&gt;"",بيانات!J3335,"")</f>
        <v/>
      </c>
      <c r="E3335" s="85"/>
      <c r="F3335" s="86" t="str">
        <f t="shared" si="52"/>
        <v/>
      </c>
      <c r="G3335" s="87"/>
      <c r="H3335" s="88" t="str">
        <f>IF(بيانات!B3335&lt;&gt;"",بيانات!K3335,"")</f>
        <v/>
      </c>
      <c r="I3335" s="88" t="str">
        <f>IF(بيانات!B3335&lt;&gt;"",بيانات!P3335,"")</f>
        <v/>
      </c>
    </row>
    <row r="3336" spans="1:9" ht="21.75" customHeight="1">
      <c r="A3336" s="89" t="str">
        <f>IF(بيانات!B3336&lt;&gt;"",بيانات!A3336,"")</f>
        <v/>
      </c>
      <c r="B3336" s="90" t="str">
        <f>IF(بيانات!B3336&lt;&gt;"",بيانات!B3336,"")</f>
        <v/>
      </c>
      <c r="C3336" s="90" t="str">
        <f>IF(بيانات!B3336&lt;&gt;"",بيانات!C3336,"")</f>
        <v/>
      </c>
      <c r="D3336" s="91" t="str">
        <f>IF(بيانات!B3336&lt;&gt;"",بيانات!J3336,"")</f>
        <v/>
      </c>
      <c r="E3336" s="92"/>
      <c r="F3336" s="93" t="str">
        <f t="shared" si="52"/>
        <v/>
      </c>
      <c r="G3336" s="94"/>
      <c r="H3336" s="95" t="str">
        <f>IF(بيانات!B3336&lt;&gt;"",بيانات!K3336,"")</f>
        <v/>
      </c>
      <c r="I3336" s="95" t="str">
        <f>IF(بيانات!B3336&lt;&gt;"",بيانات!P3336,"")</f>
        <v/>
      </c>
    </row>
    <row r="3337" spans="1:9" ht="21.75" customHeight="1">
      <c r="A3337" s="82" t="str">
        <f>IF(بيانات!B3337&lt;&gt;"",بيانات!A3337,"")</f>
        <v/>
      </c>
      <c r="B3337" s="83" t="str">
        <f>IF(بيانات!B3337&lt;&gt;"",بيانات!B3337,"")</f>
        <v/>
      </c>
      <c r="C3337" s="83" t="str">
        <f>IF(بيانات!B3337&lt;&gt;"",بيانات!C3337,"")</f>
        <v/>
      </c>
      <c r="D3337" s="84" t="str">
        <f>IF(بيانات!B3337&lt;&gt;"",بيانات!J3337,"")</f>
        <v/>
      </c>
      <c r="E3337" s="85"/>
      <c r="F3337" s="86" t="str">
        <f t="shared" si="52"/>
        <v/>
      </c>
      <c r="G3337" s="87"/>
      <c r="H3337" s="88" t="str">
        <f>IF(بيانات!B3337&lt;&gt;"",بيانات!K3337,"")</f>
        <v/>
      </c>
      <c r="I3337" s="88" t="str">
        <f>IF(بيانات!B3337&lt;&gt;"",بيانات!P3337,"")</f>
        <v/>
      </c>
    </row>
    <row r="3338" spans="1:9" ht="21.75" customHeight="1">
      <c r="A3338" s="89" t="str">
        <f>IF(بيانات!B3338&lt;&gt;"",بيانات!A3338,"")</f>
        <v/>
      </c>
      <c r="B3338" s="90" t="str">
        <f>IF(بيانات!B3338&lt;&gt;"",بيانات!B3338,"")</f>
        <v/>
      </c>
      <c r="C3338" s="90" t="str">
        <f>IF(بيانات!B3338&lt;&gt;"",بيانات!C3338,"")</f>
        <v/>
      </c>
      <c r="D3338" s="91" t="str">
        <f>IF(بيانات!B3338&lt;&gt;"",بيانات!J3338,"")</f>
        <v/>
      </c>
      <c r="E3338" s="92"/>
      <c r="F3338" s="93" t="str">
        <f t="shared" si="52"/>
        <v/>
      </c>
      <c r="G3338" s="94"/>
      <c r="H3338" s="95" t="str">
        <f>IF(بيانات!B3338&lt;&gt;"",بيانات!K3338,"")</f>
        <v/>
      </c>
      <c r="I3338" s="95" t="str">
        <f>IF(بيانات!B3338&lt;&gt;"",بيانات!P3338,"")</f>
        <v/>
      </c>
    </row>
    <row r="3339" spans="1:9" ht="21.75" customHeight="1">
      <c r="A3339" s="82" t="str">
        <f>IF(بيانات!B3339&lt;&gt;"",بيانات!A3339,"")</f>
        <v/>
      </c>
      <c r="B3339" s="83" t="str">
        <f>IF(بيانات!B3339&lt;&gt;"",بيانات!B3339,"")</f>
        <v/>
      </c>
      <c r="C3339" s="83" t="str">
        <f>IF(بيانات!B3339&lt;&gt;"",بيانات!C3339,"")</f>
        <v/>
      </c>
      <c r="D3339" s="84" t="str">
        <f>IF(بيانات!B3339&lt;&gt;"",بيانات!J3339,"")</f>
        <v/>
      </c>
      <c r="E3339" s="85"/>
      <c r="F3339" s="86" t="str">
        <f t="shared" si="52"/>
        <v/>
      </c>
      <c r="G3339" s="87"/>
      <c r="H3339" s="88" t="str">
        <f>IF(بيانات!B3339&lt;&gt;"",بيانات!K3339,"")</f>
        <v/>
      </c>
      <c r="I3339" s="88" t="str">
        <f>IF(بيانات!B3339&lt;&gt;"",بيانات!P3339,"")</f>
        <v/>
      </c>
    </row>
    <row r="3340" spans="1:9" ht="21.75" customHeight="1">
      <c r="A3340" s="89" t="str">
        <f>IF(بيانات!B3340&lt;&gt;"",بيانات!A3340,"")</f>
        <v/>
      </c>
      <c r="B3340" s="90" t="str">
        <f>IF(بيانات!B3340&lt;&gt;"",بيانات!B3340,"")</f>
        <v/>
      </c>
      <c r="C3340" s="90" t="str">
        <f>IF(بيانات!B3340&lt;&gt;"",بيانات!C3340,"")</f>
        <v/>
      </c>
      <c r="D3340" s="91" t="str">
        <f>IF(بيانات!B3340&lt;&gt;"",بيانات!J3340,"")</f>
        <v/>
      </c>
      <c r="E3340" s="92"/>
      <c r="F3340" s="93" t="str">
        <f t="shared" si="52"/>
        <v/>
      </c>
      <c r="G3340" s="94"/>
      <c r="H3340" s="95" t="str">
        <f>IF(بيانات!B3340&lt;&gt;"",بيانات!K3340,"")</f>
        <v/>
      </c>
      <c r="I3340" s="95" t="str">
        <f>IF(بيانات!B3340&lt;&gt;"",بيانات!P3340,"")</f>
        <v/>
      </c>
    </row>
    <row r="3341" spans="1:9" ht="21.75" customHeight="1">
      <c r="A3341" s="82" t="str">
        <f>IF(بيانات!B3341&lt;&gt;"",بيانات!A3341,"")</f>
        <v/>
      </c>
      <c r="B3341" s="83" t="str">
        <f>IF(بيانات!B3341&lt;&gt;"",بيانات!B3341,"")</f>
        <v/>
      </c>
      <c r="C3341" s="83" t="str">
        <f>IF(بيانات!B3341&lt;&gt;"",بيانات!C3341,"")</f>
        <v/>
      </c>
      <c r="D3341" s="84" t="str">
        <f>IF(بيانات!B3341&lt;&gt;"",بيانات!J3341,"")</f>
        <v/>
      </c>
      <c r="E3341" s="85"/>
      <c r="F3341" s="86" t="str">
        <f t="shared" si="52"/>
        <v/>
      </c>
      <c r="G3341" s="87"/>
      <c r="H3341" s="88" t="str">
        <f>IF(بيانات!B3341&lt;&gt;"",بيانات!K3341,"")</f>
        <v/>
      </c>
      <c r="I3341" s="88" t="str">
        <f>IF(بيانات!B3341&lt;&gt;"",بيانات!P3341,"")</f>
        <v/>
      </c>
    </row>
    <row r="3342" spans="1:9" ht="21.75" customHeight="1">
      <c r="A3342" s="89" t="str">
        <f>IF(بيانات!B3342&lt;&gt;"",بيانات!A3342,"")</f>
        <v/>
      </c>
      <c r="B3342" s="90" t="str">
        <f>IF(بيانات!B3342&lt;&gt;"",بيانات!B3342,"")</f>
        <v/>
      </c>
      <c r="C3342" s="90" t="str">
        <f>IF(بيانات!B3342&lt;&gt;"",بيانات!C3342,"")</f>
        <v/>
      </c>
      <c r="D3342" s="91" t="str">
        <f>IF(بيانات!B3342&lt;&gt;"",بيانات!J3342,"")</f>
        <v/>
      </c>
      <c r="E3342" s="92"/>
      <c r="F3342" s="93" t="str">
        <f t="shared" si="52"/>
        <v/>
      </c>
      <c r="G3342" s="94"/>
      <c r="H3342" s="95" t="str">
        <f>IF(بيانات!B3342&lt;&gt;"",بيانات!K3342,"")</f>
        <v/>
      </c>
      <c r="I3342" s="95" t="str">
        <f>IF(بيانات!B3342&lt;&gt;"",بيانات!P3342,"")</f>
        <v/>
      </c>
    </row>
    <row r="3343" spans="1:9" ht="21.75" customHeight="1">
      <c r="A3343" s="82" t="str">
        <f>IF(بيانات!B3343&lt;&gt;"",بيانات!A3343,"")</f>
        <v/>
      </c>
      <c r="B3343" s="83" t="str">
        <f>IF(بيانات!B3343&lt;&gt;"",بيانات!B3343,"")</f>
        <v/>
      </c>
      <c r="C3343" s="83" t="str">
        <f>IF(بيانات!B3343&lt;&gt;"",بيانات!C3343,"")</f>
        <v/>
      </c>
      <c r="D3343" s="84" t="str">
        <f>IF(بيانات!B3343&lt;&gt;"",بيانات!J3343,"")</f>
        <v/>
      </c>
      <c r="E3343" s="85"/>
      <c r="F3343" s="86" t="str">
        <f t="shared" si="52"/>
        <v/>
      </c>
      <c r="G3343" s="87"/>
      <c r="H3343" s="88" t="str">
        <f>IF(بيانات!B3343&lt;&gt;"",بيانات!K3343,"")</f>
        <v/>
      </c>
      <c r="I3343" s="88" t="str">
        <f>IF(بيانات!B3343&lt;&gt;"",بيانات!P3343,"")</f>
        <v/>
      </c>
    </row>
    <row r="3344" spans="1:9" ht="21.75" customHeight="1">
      <c r="A3344" s="89" t="str">
        <f>IF(بيانات!B3344&lt;&gt;"",بيانات!A3344,"")</f>
        <v/>
      </c>
      <c r="B3344" s="90" t="str">
        <f>IF(بيانات!B3344&lt;&gt;"",بيانات!B3344,"")</f>
        <v/>
      </c>
      <c r="C3344" s="90" t="str">
        <f>IF(بيانات!B3344&lt;&gt;"",بيانات!C3344,"")</f>
        <v/>
      </c>
      <c r="D3344" s="91" t="str">
        <f>IF(بيانات!B3344&lt;&gt;"",بيانات!J3344,"")</f>
        <v/>
      </c>
      <c r="E3344" s="92"/>
      <c r="F3344" s="93" t="str">
        <f t="shared" si="52"/>
        <v/>
      </c>
      <c r="G3344" s="94"/>
      <c r="H3344" s="95" t="str">
        <f>IF(بيانات!B3344&lt;&gt;"",بيانات!K3344,"")</f>
        <v/>
      </c>
      <c r="I3344" s="95" t="str">
        <f>IF(بيانات!B3344&lt;&gt;"",بيانات!P3344,"")</f>
        <v/>
      </c>
    </row>
    <row r="3345" spans="1:9" ht="21.75" customHeight="1">
      <c r="A3345" s="82" t="str">
        <f>IF(بيانات!B3345&lt;&gt;"",بيانات!A3345,"")</f>
        <v/>
      </c>
      <c r="B3345" s="83" t="str">
        <f>IF(بيانات!B3345&lt;&gt;"",بيانات!B3345,"")</f>
        <v/>
      </c>
      <c r="C3345" s="83" t="str">
        <f>IF(بيانات!B3345&lt;&gt;"",بيانات!C3345,"")</f>
        <v/>
      </c>
      <c r="D3345" s="84" t="str">
        <f>IF(بيانات!B3345&lt;&gt;"",بيانات!J3345,"")</f>
        <v/>
      </c>
      <c r="E3345" s="85"/>
      <c r="F3345" s="86" t="str">
        <f t="shared" si="52"/>
        <v/>
      </c>
      <c r="G3345" s="87"/>
      <c r="H3345" s="88" t="str">
        <f>IF(بيانات!B3345&lt;&gt;"",بيانات!K3345,"")</f>
        <v/>
      </c>
      <c r="I3345" s="88" t="str">
        <f>IF(بيانات!B3345&lt;&gt;"",بيانات!P3345,"")</f>
        <v/>
      </c>
    </row>
    <row r="3346" spans="1:9" ht="21.75" customHeight="1">
      <c r="A3346" s="89" t="str">
        <f>IF(بيانات!B3346&lt;&gt;"",بيانات!A3346,"")</f>
        <v/>
      </c>
      <c r="B3346" s="90" t="str">
        <f>IF(بيانات!B3346&lt;&gt;"",بيانات!B3346,"")</f>
        <v/>
      </c>
      <c r="C3346" s="90" t="str">
        <f>IF(بيانات!B3346&lt;&gt;"",بيانات!C3346,"")</f>
        <v/>
      </c>
      <c r="D3346" s="91" t="str">
        <f>IF(بيانات!B3346&lt;&gt;"",بيانات!J3346,"")</f>
        <v/>
      </c>
      <c r="E3346" s="92"/>
      <c r="F3346" s="93" t="str">
        <f t="shared" si="52"/>
        <v/>
      </c>
      <c r="G3346" s="94"/>
      <c r="H3346" s="95" t="str">
        <f>IF(بيانات!B3346&lt;&gt;"",بيانات!K3346,"")</f>
        <v/>
      </c>
      <c r="I3346" s="95" t="str">
        <f>IF(بيانات!B3346&lt;&gt;"",بيانات!P3346,"")</f>
        <v/>
      </c>
    </row>
    <row r="3347" spans="1:9" ht="21.75" customHeight="1">
      <c r="A3347" s="82" t="str">
        <f>IF(بيانات!B3347&lt;&gt;"",بيانات!A3347,"")</f>
        <v/>
      </c>
      <c r="B3347" s="83" t="str">
        <f>IF(بيانات!B3347&lt;&gt;"",بيانات!B3347,"")</f>
        <v/>
      </c>
      <c r="C3347" s="83" t="str">
        <f>IF(بيانات!B3347&lt;&gt;"",بيانات!C3347,"")</f>
        <v/>
      </c>
      <c r="D3347" s="84" t="str">
        <f>IF(بيانات!B3347&lt;&gt;"",بيانات!J3347,"")</f>
        <v/>
      </c>
      <c r="E3347" s="85"/>
      <c r="F3347" s="86" t="str">
        <f t="shared" si="52"/>
        <v/>
      </c>
      <c r="G3347" s="87"/>
      <c r="H3347" s="88" t="str">
        <f>IF(بيانات!B3347&lt;&gt;"",بيانات!K3347,"")</f>
        <v/>
      </c>
      <c r="I3347" s="88" t="str">
        <f>IF(بيانات!B3347&lt;&gt;"",بيانات!P3347,"")</f>
        <v/>
      </c>
    </row>
    <row r="3348" spans="1:9" ht="21.75" customHeight="1">
      <c r="A3348" s="89" t="str">
        <f>IF(بيانات!B3348&lt;&gt;"",بيانات!A3348,"")</f>
        <v/>
      </c>
      <c r="B3348" s="90" t="str">
        <f>IF(بيانات!B3348&lt;&gt;"",بيانات!B3348,"")</f>
        <v/>
      </c>
      <c r="C3348" s="90" t="str">
        <f>IF(بيانات!B3348&lt;&gt;"",بيانات!C3348,"")</f>
        <v/>
      </c>
      <c r="D3348" s="91" t="str">
        <f>IF(بيانات!B3348&lt;&gt;"",بيانات!J3348,"")</f>
        <v/>
      </c>
      <c r="E3348" s="92"/>
      <c r="F3348" s="93" t="str">
        <f t="shared" si="52"/>
        <v/>
      </c>
      <c r="G3348" s="94"/>
      <c r="H3348" s="95" t="str">
        <f>IF(بيانات!B3348&lt;&gt;"",بيانات!K3348,"")</f>
        <v/>
      </c>
      <c r="I3348" s="95" t="str">
        <f>IF(بيانات!B3348&lt;&gt;"",بيانات!P3348,"")</f>
        <v/>
      </c>
    </row>
    <row r="3349" spans="1:9" ht="21.75" customHeight="1">
      <c r="A3349" s="82" t="str">
        <f>IF(بيانات!B3349&lt;&gt;"",بيانات!A3349,"")</f>
        <v/>
      </c>
      <c r="B3349" s="83" t="str">
        <f>IF(بيانات!B3349&lt;&gt;"",بيانات!B3349,"")</f>
        <v/>
      </c>
      <c r="C3349" s="83" t="str">
        <f>IF(بيانات!B3349&lt;&gt;"",بيانات!C3349,"")</f>
        <v/>
      </c>
      <c r="D3349" s="84" t="str">
        <f>IF(بيانات!B3349&lt;&gt;"",بيانات!J3349,"")</f>
        <v/>
      </c>
      <c r="E3349" s="85"/>
      <c r="F3349" s="86" t="str">
        <f t="shared" si="52"/>
        <v/>
      </c>
      <c r="G3349" s="87"/>
      <c r="H3349" s="88" t="str">
        <f>IF(بيانات!B3349&lt;&gt;"",بيانات!K3349,"")</f>
        <v/>
      </c>
      <c r="I3349" s="88" t="str">
        <f>IF(بيانات!B3349&lt;&gt;"",بيانات!P3349,"")</f>
        <v/>
      </c>
    </row>
    <row r="3350" spans="1:9" ht="21.75" customHeight="1">
      <c r="A3350" s="89" t="str">
        <f>IF(بيانات!B3350&lt;&gt;"",بيانات!A3350,"")</f>
        <v/>
      </c>
      <c r="B3350" s="90" t="str">
        <f>IF(بيانات!B3350&lt;&gt;"",بيانات!B3350,"")</f>
        <v/>
      </c>
      <c r="C3350" s="90" t="str">
        <f>IF(بيانات!B3350&lt;&gt;"",بيانات!C3350,"")</f>
        <v/>
      </c>
      <c r="D3350" s="91" t="str">
        <f>IF(بيانات!B3350&lt;&gt;"",بيانات!J3350,"")</f>
        <v/>
      </c>
      <c r="E3350" s="92"/>
      <c r="F3350" s="93" t="str">
        <f t="shared" si="52"/>
        <v/>
      </c>
      <c r="G3350" s="94"/>
      <c r="H3350" s="95" t="str">
        <f>IF(بيانات!B3350&lt;&gt;"",بيانات!K3350,"")</f>
        <v/>
      </c>
      <c r="I3350" s="95" t="str">
        <f>IF(بيانات!B3350&lt;&gt;"",بيانات!P3350,"")</f>
        <v/>
      </c>
    </row>
    <row r="3351" spans="1:9" ht="21.75" customHeight="1">
      <c r="A3351" s="82" t="str">
        <f>IF(بيانات!B3351&lt;&gt;"",بيانات!A3351,"")</f>
        <v/>
      </c>
      <c r="B3351" s="83" t="str">
        <f>IF(بيانات!B3351&lt;&gt;"",بيانات!B3351,"")</f>
        <v/>
      </c>
      <c r="C3351" s="83" t="str">
        <f>IF(بيانات!B3351&lt;&gt;"",بيانات!C3351,"")</f>
        <v/>
      </c>
      <c r="D3351" s="84" t="str">
        <f>IF(بيانات!B3351&lt;&gt;"",بيانات!J3351,"")</f>
        <v/>
      </c>
      <c r="E3351" s="85"/>
      <c r="F3351" s="86" t="str">
        <f t="shared" si="52"/>
        <v/>
      </c>
      <c r="G3351" s="87"/>
      <c r="H3351" s="88" t="str">
        <f>IF(بيانات!B3351&lt;&gt;"",بيانات!K3351,"")</f>
        <v/>
      </c>
      <c r="I3351" s="88" t="str">
        <f>IF(بيانات!B3351&lt;&gt;"",بيانات!P3351,"")</f>
        <v/>
      </c>
    </row>
    <row r="3352" spans="1:9" ht="21.75" customHeight="1">
      <c r="A3352" s="89" t="str">
        <f>IF(بيانات!B3352&lt;&gt;"",بيانات!A3352,"")</f>
        <v/>
      </c>
      <c r="B3352" s="90" t="str">
        <f>IF(بيانات!B3352&lt;&gt;"",بيانات!B3352,"")</f>
        <v/>
      </c>
      <c r="C3352" s="90" t="str">
        <f>IF(بيانات!B3352&lt;&gt;"",بيانات!C3352,"")</f>
        <v/>
      </c>
      <c r="D3352" s="91" t="str">
        <f>IF(بيانات!B3352&lt;&gt;"",بيانات!J3352,"")</f>
        <v/>
      </c>
      <c r="E3352" s="92"/>
      <c r="F3352" s="93" t="str">
        <f t="shared" si="52"/>
        <v/>
      </c>
      <c r="G3352" s="94"/>
      <c r="H3352" s="95" t="str">
        <f>IF(بيانات!B3352&lt;&gt;"",بيانات!K3352,"")</f>
        <v/>
      </c>
      <c r="I3352" s="95" t="str">
        <f>IF(بيانات!B3352&lt;&gt;"",بيانات!P3352,"")</f>
        <v/>
      </c>
    </row>
    <row r="3353" spans="1:9" ht="21.75" customHeight="1">
      <c r="A3353" s="82" t="str">
        <f>IF(بيانات!B3353&lt;&gt;"",بيانات!A3353,"")</f>
        <v/>
      </c>
      <c r="B3353" s="83" t="str">
        <f>IF(بيانات!B3353&lt;&gt;"",بيانات!B3353,"")</f>
        <v/>
      </c>
      <c r="C3353" s="83" t="str">
        <f>IF(بيانات!B3353&lt;&gt;"",بيانات!C3353,"")</f>
        <v/>
      </c>
      <c r="D3353" s="84" t="str">
        <f>IF(بيانات!B3353&lt;&gt;"",بيانات!J3353,"")</f>
        <v/>
      </c>
      <c r="E3353" s="85"/>
      <c r="F3353" s="86" t="str">
        <f t="shared" si="52"/>
        <v/>
      </c>
      <c r="G3353" s="87"/>
      <c r="H3353" s="88" t="str">
        <f>IF(بيانات!B3353&lt;&gt;"",بيانات!K3353,"")</f>
        <v/>
      </c>
      <c r="I3353" s="88" t="str">
        <f>IF(بيانات!B3353&lt;&gt;"",بيانات!P3353,"")</f>
        <v/>
      </c>
    </row>
    <row r="3354" spans="1:9" ht="21.75" customHeight="1">
      <c r="A3354" s="89" t="str">
        <f>IF(بيانات!B3354&lt;&gt;"",بيانات!A3354,"")</f>
        <v/>
      </c>
      <c r="B3354" s="90" t="str">
        <f>IF(بيانات!B3354&lt;&gt;"",بيانات!B3354,"")</f>
        <v/>
      </c>
      <c r="C3354" s="90" t="str">
        <f>IF(بيانات!B3354&lt;&gt;"",بيانات!C3354,"")</f>
        <v/>
      </c>
      <c r="D3354" s="91" t="str">
        <f>IF(بيانات!B3354&lt;&gt;"",بيانات!J3354,"")</f>
        <v/>
      </c>
      <c r="E3354" s="92"/>
      <c r="F3354" s="93" t="str">
        <f t="shared" si="52"/>
        <v/>
      </c>
      <c r="G3354" s="94"/>
      <c r="H3354" s="95" t="str">
        <f>IF(بيانات!B3354&lt;&gt;"",بيانات!K3354,"")</f>
        <v/>
      </c>
      <c r="I3354" s="95" t="str">
        <f>IF(بيانات!B3354&lt;&gt;"",بيانات!P3354,"")</f>
        <v/>
      </c>
    </row>
    <row r="3355" spans="1:9" ht="21.75" customHeight="1">
      <c r="A3355" s="82" t="str">
        <f>IF(بيانات!B3355&lt;&gt;"",بيانات!A3355,"")</f>
        <v/>
      </c>
      <c r="B3355" s="83" t="str">
        <f>IF(بيانات!B3355&lt;&gt;"",بيانات!B3355,"")</f>
        <v/>
      </c>
      <c r="C3355" s="83" t="str">
        <f>IF(بيانات!B3355&lt;&gt;"",بيانات!C3355,"")</f>
        <v/>
      </c>
      <c r="D3355" s="84" t="str">
        <f>IF(بيانات!B3355&lt;&gt;"",بيانات!J3355,"")</f>
        <v/>
      </c>
      <c r="E3355" s="85"/>
      <c r="F3355" s="86" t="str">
        <f t="shared" si="52"/>
        <v/>
      </c>
      <c r="G3355" s="87"/>
      <c r="H3355" s="88" t="str">
        <f>IF(بيانات!B3355&lt;&gt;"",بيانات!K3355,"")</f>
        <v/>
      </c>
      <c r="I3355" s="88" t="str">
        <f>IF(بيانات!B3355&lt;&gt;"",بيانات!P3355,"")</f>
        <v/>
      </c>
    </row>
    <row r="3356" spans="1:9" ht="21.75" customHeight="1">
      <c r="A3356" s="89" t="str">
        <f>IF(بيانات!B3356&lt;&gt;"",بيانات!A3356,"")</f>
        <v/>
      </c>
      <c r="B3356" s="90" t="str">
        <f>IF(بيانات!B3356&lt;&gt;"",بيانات!B3356,"")</f>
        <v/>
      </c>
      <c r="C3356" s="90" t="str">
        <f>IF(بيانات!B3356&lt;&gt;"",بيانات!C3356,"")</f>
        <v/>
      </c>
      <c r="D3356" s="91" t="str">
        <f>IF(بيانات!B3356&lt;&gt;"",بيانات!J3356,"")</f>
        <v/>
      </c>
      <c r="E3356" s="92"/>
      <c r="F3356" s="93" t="str">
        <f t="shared" si="52"/>
        <v/>
      </c>
      <c r="G3356" s="94"/>
      <c r="H3356" s="95" t="str">
        <f>IF(بيانات!B3356&lt;&gt;"",بيانات!K3356,"")</f>
        <v/>
      </c>
      <c r="I3356" s="95" t="str">
        <f>IF(بيانات!B3356&lt;&gt;"",بيانات!P3356,"")</f>
        <v/>
      </c>
    </row>
    <row r="3357" spans="1:9" ht="21.75" customHeight="1">
      <c r="A3357" s="82" t="str">
        <f>IF(بيانات!B3357&lt;&gt;"",بيانات!A3357,"")</f>
        <v/>
      </c>
      <c r="B3357" s="83" t="str">
        <f>IF(بيانات!B3357&lt;&gt;"",بيانات!B3357,"")</f>
        <v/>
      </c>
      <c r="C3357" s="83" t="str">
        <f>IF(بيانات!B3357&lt;&gt;"",بيانات!C3357,"")</f>
        <v/>
      </c>
      <c r="D3357" s="84" t="str">
        <f>IF(بيانات!B3357&lt;&gt;"",بيانات!J3357,"")</f>
        <v/>
      </c>
      <c r="E3357" s="85"/>
      <c r="F3357" s="86" t="str">
        <f t="shared" si="52"/>
        <v/>
      </c>
      <c r="G3357" s="87"/>
      <c r="H3357" s="88" t="str">
        <f>IF(بيانات!B3357&lt;&gt;"",بيانات!K3357,"")</f>
        <v/>
      </c>
      <c r="I3357" s="88" t="str">
        <f>IF(بيانات!B3357&lt;&gt;"",بيانات!P3357,"")</f>
        <v/>
      </c>
    </row>
    <row r="3358" spans="1:9" ht="21.75" customHeight="1">
      <c r="A3358" s="89" t="str">
        <f>IF(بيانات!B3358&lt;&gt;"",بيانات!A3358,"")</f>
        <v/>
      </c>
      <c r="B3358" s="90" t="str">
        <f>IF(بيانات!B3358&lt;&gt;"",بيانات!B3358,"")</f>
        <v/>
      </c>
      <c r="C3358" s="90" t="str">
        <f>IF(بيانات!B3358&lt;&gt;"",بيانات!C3358,"")</f>
        <v/>
      </c>
      <c r="D3358" s="91" t="str">
        <f>IF(بيانات!B3358&lt;&gt;"",بيانات!J3358,"")</f>
        <v/>
      </c>
      <c r="E3358" s="92"/>
      <c r="F3358" s="93" t="str">
        <f t="shared" si="52"/>
        <v/>
      </c>
      <c r="G3358" s="94"/>
      <c r="H3358" s="95" t="str">
        <f>IF(بيانات!B3358&lt;&gt;"",بيانات!K3358,"")</f>
        <v/>
      </c>
      <c r="I3358" s="95" t="str">
        <f>IF(بيانات!B3358&lt;&gt;"",بيانات!P3358,"")</f>
        <v/>
      </c>
    </row>
    <row r="3359" spans="1:9" ht="21.75" customHeight="1">
      <c r="A3359" s="82" t="str">
        <f>IF(بيانات!B3359&lt;&gt;"",بيانات!A3359,"")</f>
        <v/>
      </c>
      <c r="B3359" s="83" t="str">
        <f>IF(بيانات!B3359&lt;&gt;"",بيانات!B3359,"")</f>
        <v/>
      </c>
      <c r="C3359" s="83" t="str">
        <f>IF(بيانات!B3359&lt;&gt;"",بيانات!C3359,"")</f>
        <v/>
      </c>
      <c r="D3359" s="84" t="str">
        <f>IF(بيانات!B3359&lt;&gt;"",بيانات!J3359,"")</f>
        <v/>
      </c>
      <c r="E3359" s="85"/>
      <c r="F3359" s="86" t="str">
        <f t="shared" si="52"/>
        <v/>
      </c>
      <c r="G3359" s="87"/>
      <c r="H3359" s="88" t="str">
        <f>IF(بيانات!B3359&lt;&gt;"",بيانات!K3359,"")</f>
        <v/>
      </c>
      <c r="I3359" s="88" t="str">
        <f>IF(بيانات!B3359&lt;&gt;"",بيانات!P3359,"")</f>
        <v/>
      </c>
    </row>
    <row r="3360" spans="1:9" ht="21.75" customHeight="1">
      <c r="A3360" s="89" t="str">
        <f>IF(بيانات!B3360&lt;&gt;"",بيانات!A3360,"")</f>
        <v/>
      </c>
      <c r="B3360" s="90" t="str">
        <f>IF(بيانات!B3360&lt;&gt;"",بيانات!B3360,"")</f>
        <v/>
      </c>
      <c r="C3360" s="90" t="str">
        <f>IF(بيانات!B3360&lt;&gt;"",بيانات!C3360,"")</f>
        <v/>
      </c>
      <c r="D3360" s="91" t="str">
        <f>IF(بيانات!B3360&lt;&gt;"",بيانات!J3360,"")</f>
        <v/>
      </c>
      <c r="E3360" s="92"/>
      <c r="F3360" s="93" t="str">
        <f t="shared" si="52"/>
        <v/>
      </c>
      <c r="G3360" s="94"/>
      <c r="H3360" s="95" t="str">
        <f>IF(بيانات!B3360&lt;&gt;"",بيانات!K3360,"")</f>
        <v/>
      </c>
      <c r="I3360" s="95" t="str">
        <f>IF(بيانات!B3360&lt;&gt;"",بيانات!P3360,"")</f>
        <v/>
      </c>
    </row>
    <row r="3361" spans="1:9" ht="21.75" customHeight="1">
      <c r="A3361" s="82" t="str">
        <f>IF(بيانات!B3361&lt;&gt;"",بيانات!A3361,"")</f>
        <v/>
      </c>
      <c r="B3361" s="83" t="str">
        <f>IF(بيانات!B3361&lt;&gt;"",بيانات!B3361,"")</f>
        <v/>
      </c>
      <c r="C3361" s="83" t="str">
        <f>IF(بيانات!B3361&lt;&gt;"",بيانات!C3361,"")</f>
        <v/>
      </c>
      <c r="D3361" s="84" t="str">
        <f>IF(بيانات!B3361&lt;&gt;"",بيانات!J3361,"")</f>
        <v/>
      </c>
      <c r="E3361" s="85"/>
      <c r="F3361" s="86" t="str">
        <f t="shared" si="52"/>
        <v/>
      </c>
      <c r="G3361" s="87"/>
      <c r="H3361" s="88" t="str">
        <f>IF(بيانات!B3361&lt;&gt;"",بيانات!K3361,"")</f>
        <v/>
      </c>
      <c r="I3361" s="88" t="str">
        <f>IF(بيانات!B3361&lt;&gt;"",بيانات!P3361,"")</f>
        <v/>
      </c>
    </row>
    <row r="3362" spans="1:9" ht="21.75" customHeight="1">
      <c r="A3362" s="89" t="str">
        <f>IF(بيانات!B3362&lt;&gt;"",بيانات!A3362,"")</f>
        <v/>
      </c>
      <c r="B3362" s="90" t="str">
        <f>IF(بيانات!B3362&lt;&gt;"",بيانات!B3362,"")</f>
        <v/>
      </c>
      <c r="C3362" s="90" t="str">
        <f>IF(بيانات!B3362&lt;&gt;"",بيانات!C3362,"")</f>
        <v/>
      </c>
      <c r="D3362" s="91" t="str">
        <f>IF(بيانات!B3362&lt;&gt;"",بيانات!J3362,"")</f>
        <v/>
      </c>
      <c r="E3362" s="92"/>
      <c r="F3362" s="93" t="str">
        <f t="shared" si="52"/>
        <v/>
      </c>
      <c r="G3362" s="94"/>
      <c r="H3362" s="95" t="str">
        <f>IF(بيانات!B3362&lt;&gt;"",بيانات!K3362,"")</f>
        <v/>
      </c>
      <c r="I3362" s="95" t="str">
        <f>IF(بيانات!B3362&lt;&gt;"",بيانات!P3362,"")</f>
        <v/>
      </c>
    </row>
    <row r="3363" spans="1:9" ht="21.75" customHeight="1">
      <c r="A3363" s="82" t="str">
        <f>IF(بيانات!B3363&lt;&gt;"",بيانات!A3363,"")</f>
        <v/>
      </c>
      <c r="B3363" s="83" t="str">
        <f>IF(بيانات!B3363&lt;&gt;"",بيانات!B3363,"")</f>
        <v/>
      </c>
      <c r="C3363" s="83" t="str">
        <f>IF(بيانات!B3363&lt;&gt;"",بيانات!C3363,"")</f>
        <v/>
      </c>
      <c r="D3363" s="84" t="str">
        <f>IF(بيانات!B3363&lt;&gt;"",بيانات!J3363,"")</f>
        <v/>
      </c>
      <c r="E3363" s="85"/>
      <c r="F3363" s="86" t="str">
        <f t="shared" si="52"/>
        <v/>
      </c>
      <c r="G3363" s="87"/>
      <c r="H3363" s="88" t="str">
        <f>IF(بيانات!B3363&lt;&gt;"",بيانات!K3363,"")</f>
        <v/>
      </c>
      <c r="I3363" s="88" t="str">
        <f>IF(بيانات!B3363&lt;&gt;"",بيانات!P3363,"")</f>
        <v/>
      </c>
    </row>
    <row r="3364" spans="1:9" ht="21.75" customHeight="1">
      <c r="A3364" s="89" t="str">
        <f>IF(بيانات!B3364&lt;&gt;"",بيانات!A3364,"")</f>
        <v/>
      </c>
      <c r="B3364" s="90" t="str">
        <f>IF(بيانات!B3364&lt;&gt;"",بيانات!B3364,"")</f>
        <v/>
      </c>
      <c r="C3364" s="90" t="str">
        <f>IF(بيانات!B3364&lt;&gt;"",بيانات!C3364,"")</f>
        <v/>
      </c>
      <c r="D3364" s="91" t="str">
        <f>IF(بيانات!B3364&lt;&gt;"",بيانات!J3364,"")</f>
        <v/>
      </c>
      <c r="E3364" s="92"/>
      <c r="F3364" s="93" t="str">
        <f t="shared" si="52"/>
        <v/>
      </c>
      <c r="G3364" s="94"/>
      <c r="H3364" s="95" t="str">
        <f>IF(بيانات!B3364&lt;&gt;"",بيانات!K3364,"")</f>
        <v/>
      </c>
      <c r="I3364" s="95" t="str">
        <f>IF(بيانات!B3364&lt;&gt;"",بيانات!P3364,"")</f>
        <v/>
      </c>
    </row>
    <row r="3365" spans="1:9" ht="21.75" customHeight="1">
      <c r="A3365" s="82" t="str">
        <f>IF(بيانات!B3365&lt;&gt;"",بيانات!A3365,"")</f>
        <v/>
      </c>
      <c r="B3365" s="83" t="str">
        <f>IF(بيانات!B3365&lt;&gt;"",بيانات!B3365,"")</f>
        <v/>
      </c>
      <c r="C3365" s="83" t="str">
        <f>IF(بيانات!B3365&lt;&gt;"",بيانات!C3365,"")</f>
        <v/>
      </c>
      <c r="D3365" s="84" t="str">
        <f>IF(بيانات!B3365&lt;&gt;"",بيانات!J3365,"")</f>
        <v/>
      </c>
      <c r="E3365" s="85"/>
      <c r="F3365" s="86" t="str">
        <f t="shared" si="52"/>
        <v/>
      </c>
      <c r="G3365" s="87"/>
      <c r="H3365" s="88" t="str">
        <f>IF(بيانات!B3365&lt;&gt;"",بيانات!K3365,"")</f>
        <v/>
      </c>
      <c r="I3365" s="88" t="str">
        <f>IF(بيانات!B3365&lt;&gt;"",بيانات!P3365,"")</f>
        <v/>
      </c>
    </row>
    <row r="3366" spans="1:9" ht="21.75" customHeight="1">
      <c r="A3366" s="89" t="str">
        <f>IF(بيانات!B3366&lt;&gt;"",بيانات!A3366,"")</f>
        <v/>
      </c>
      <c r="B3366" s="90" t="str">
        <f>IF(بيانات!B3366&lt;&gt;"",بيانات!B3366,"")</f>
        <v/>
      </c>
      <c r="C3366" s="90" t="str">
        <f>IF(بيانات!B3366&lt;&gt;"",بيانات!C3366,"")</f>
        <v/>
      </c>
      <c r="D3366" s="91" t="str">
        <f>IF(بيانات!B3366&lt;&gt;"",بيانات!J3366,"")</f>
        <v/>
      </c>
      <c r="E3366" s="92"/>
      <c r="F3366" s="93" t="str">
        <f t="shared" si="52"/>
        <v/>
      </c>
      <c r="G3366" s="94"/>
      <c r="H3366" s="95" t="str">
        <f>IF(بيانات!B3366&lt;&gt;"",بيانات!K3366,"")</f>
        <v/>
      </c>
      <c r="I3366" s="95" t="str">
        <f>IF(بيانات!B3366&lt;&gt;"",بيانات!P3366,"")</f>
        <v/>
      </c>
    </row>
    <row r="3367" spans="1:9" ht="21.75" customHeight="1">
      <c r="A3367" s="82" t="str">
        <f>IF(بيانات!B3367&lt;&gt;"",بيانات!A3367,"")</f>
        <v/>
      </c>
      <c r="B3367" s="83" t="str">
        <f>IF(بيانات!B3367&lt;&gt;"",بيانات!B3367,"")</f>
        <v/>
      </c>
      <c r="C3367" s="83" t="str">
        <f>IF(بيانات!B3367&lt;&gt;"",بيانات!C3367,"")</f>
        <v/>
      </c>
      <c r="D3367" s="84" t="str">
        <f>IF(بيانات!B3367&lt;&gt;"",بيانات!J3367,"")</f>
        <v/>
      </c>
      <c r="E3367" s="85"/>
      <c r="F3367" s="86" t="str">
        <f t="shared" si="52"/>
        <v/>
      </c>
      <c r="G3367" s="87"/>
      <c r="H3367" s="88" t="str">
        <f>IF(بيانات!B3367&lt;&gt;"",بيانات!K3367,"")</f>
        <v/>
      </c>
      <c r="I3367" s="88" t="str">
        <f>IF(بيانات!B3367&lt;&gt;"",بيانات!P3367,"")</f>
        <v/>
      </c>
    </row>
    <row r="3368" spans="1:9" ht="21.75" customHeight="1">
      <c r="A3368" s="89" t="str">
        <f>IF(بيانات!B3368&lt;&gt;"",بيانات!A3368,"")</f>
        <v/>
      </c>
      <c r="B3368" s="90" t="str">
        <f>IF(بيانات!B3368&lt;&gt;"",بيانات!B3368,"")</f>
        <v/>
      </c>
      <c r="C3368" s="90" t="str">
        <f>IF(بيانات!B3368&lt;&gt;"",بيانات!C3368,"")</f>
        <v/>
      </c>
      <c r="D3368" s="91" t="str">
        <f>IF(بيانات!B3368&lt;&gt;"",بيانات!J3368,"")</f>
        <v/>
      </c>
      <c r="E3368" s="92"/>
      <c r="F3368" s="93" t="str">
        <f t="shared" si="52"/>
        <v/>
      </c>
      <c r="G3368" s="94"/>
      <c r="H3368" s="95" t="str">
        <f>IF(بيانات!B3368&lt;&gt;"",بيانات!K3368,"")</f>
        <v/>
      </c>
      <c r="I3368" s="95" t="str">
        <f>IF(بيانات!B3368&lt;&gt;"",بيانات!P3368,"")</f>
        <v/>
      </c>
    </row>
    <row r="3369" spans="1:9" ht="21.75" customHeight="1">
      <c r="A3369" s="82" t="str">
        <f>IF(بيانات!B3369&lt;&gt;"",بيانات!A3369,"")</f>
        <v/>
      </c>
      <c r="B3369" s="83" t="str">
        <f>IF(بيانات!B3369&lt;&gt;"",بيانات!B3369,"")</f>
        <v/>
      </c>
      <c r="C3369" s="83" t="str">
        <f>IF(بيانات!B3369&lt;&gt;"",بيانات!C3369,"")</f>
        <v/>
      </c>
      <c r="D3369" s="84" t="str">
        <f>IF(بيانات!B3369&lt;&gt;"",بيانات!J3369,"")</f>
        <v/>
      </c>
      <c r="E3369" s="85"/>
      <c r="F3369" s="86" t="str">
        <f t="shared" si="52"/>
        <v/>
      </c>
      <c r="G3369" s="87"/>
      <c r="H3369" s="88" t="str">
        <f>IF(بيانات!B3369&lt;&gt;"",بيانات!K3369,"")</f>
        <v/>
      </c>
      <c r="I3369" s="88" t="str">
        <f>IF(بيانات!B3369&lt;&gt;"",بيانات!P3369,"")</f>
        <v/>
      </c>
    </row>
    <row r="3370" spans="1:9" ht="21.75" customHeight="1">
      <c r="A3370" s="89" t="str">
        <f>IF(بيانات!B3370&lt;&gt;"",بيانات!A3370,"")</f>
        <v/>
      </c>
      <c r="B3370" s="90" t="str">
        <f>IF(بيانات!B3370&lt;&gt;"",بيانات!B3370,"")</f>
        <v/>
      </c>
      <c r="C3370" s="90" t="str">
        <f>IF(بيانات!B3370&lt;&gt;"",بيانات!C3370,"")</f>
        <v/>
      </c>
      <c r="D3370" s="91" t="str">
        <f>IF(بيانات!B3370&lt;&gt;"",بيانات!J3370,"")</f>
        <v/>
      </c>
      <c r="E3370" s="92"/>
      <c r="F3370" s="93" t="str">
        <f t="shared" si="52"/>
        <v/>
      </c>
      <c r="G3370" s="94"/>
      <c r="H3370" s="95" t="str">
        <f>IF(بيانات!B3370&lt;&gt;"",بيانات!K3370,"")</f>
        <v/>
      </c>
      <c r="I3370" s="95" t="str">
        <f>IF(بيانات!B3370&lt;&gt;"",بيانات!P3370,"")</f>
        <v/>
      </c>
    </row>
    <row r="3371" spans="1:9" ht="21.75" customHeight="1">
      <c r="A3371" s="82" t="str">
        <f>IF(بيانات!B3371&lt;&gt;"",بيانات!A3371,"")</f>
        <v/>
      </c>
      <c r="B3371" s="83" t="str">
        <f>IF(بيانات!B3371&lt;&gt;"",بيانات!B3371,"")</f>
        <v/>
      </c>
      <c r="C3371" s="83" t="str">
        <f>IF(بيانات!B3371&lt;&gt;"",بيانات!C3371,"")</f>
        <v/>
      </c>
      <c r="D3371" s="84" t="str">
        <f>IF(بيانات!B3371&lt;&gt;"",بيانات!J3371,"")</f>
        <v/>
      </c>
      <c r="E3371" s="85"/>
      <c r="F3371" s="86" t="str">
        <f t="shared" si="52"/>
        <v/>
      </c>
      <c r="G3371" s="87"/>
      <c r="H3371" s="88" t="str">
        <f>IF(بيانات!B3371&lt;&gt;"",بيانات!K3371,"")</f>
        <v/>
      </c>
      <c r="I3371" s="88" t="str">
        <f>IF(بيانات!B3371&lt;&gt;"",بيانات!P3371,"")</f>
        <v/>
      </c>
    </row>
    <row r="3372" spans="1:9" ht="21.75" customHeight="1">
      <c r="A3372" s="89" t="str">
        <f>IF(بيانات!B3372&lt;&gt;"",بيانات!A3372,"")</f>
        <v/>
      </c>
      <c r="B3372" s="90" t="str">
        <f>IF(بيانات!B3372&lt;&gt;"",بيانات!B3372,"")</f>
        <v/>
      </c>
      <c r="C3372" s="90" t="str">
        <f>IF(بيانات!B3372&lt;&gt;"",بيانات!C3372,"")</f>
        <v/>
      </c>
      <c r="D3372" s="91" t="str">
        <f>IF(بيانات!B3372&lt;&gt;"",بيانات!J3372,"")</f>
        <v/>
      </c>
      <c r="E3372" s="92"/>
      <c r="F3372" s="93" t="str">
        <f t="shared" si="52"/>
        <v/>
      </c>
      <c r="G3372" s="94"/>
      <c r="H3372" s="95" t="str">
        <f>IF(بيانات!B3372&lt;&gt;"",بيانات!K3372,"")</f>
        <v/>
      </c>
      <c r="I3372" s="95" t="str">
        <f>IF(بيانات!B3372&lt;&gt;"",بيانات!P3372,"")</f>
        <v/>
      </c>
    </row>
    <row r="3373" spans="1:9" ht="21.75" customHeight="1">
      <c r="A3373" s="82" t="str">
        <f>IF(بيانات!B3373&lt;&gt;"",بيانات!A3373,"")</f>
        <v/>
      </c>
      <c r="B3373" s="83" t="str">
        <f>IF(بيانات!B3373&lt;&gt;"",بيانات!B3373,"")</f>
        <v/>
      </c>
      <c r="C3373" s="83" t="str">
        <f>IF(بيانات!B3373&lt;&gt;"",بيانات!C3373,"")</f>
        <v/>
      </c>
      <c r="D3373" s="84" t="str">
        <f>IF(بيانات!B3373&lt;&gt;"",بيانات!J3373,"")</f>
        <v/>
      </c>
      <c r="E3373" s="85"/>
      <c r="F3373" s="86" t="str">
        <f t="shared" si="52"/>
        <v/>
      </c>
      <c r="G3373" s="87"/>
      <c r="H3373" s="88" t="str">
        <f>IF(بيانات!B3373&lt;&gt;"",بيانات!K3373,"")</f>
        <v/>
      </c>
      <c r="I3373" s="88" t="str">
        <f>IF(بيانات!B3373&lt;&gt;"",بيانات!P3373,"")</f>
        <v/>
      </c>
    </row>
    <row r="3374" spans="1:9" ht="21.75" customHeight="1">
      <c r="A3374" s="89" t="str">
        <f>IF(بيانات!B3374&lt;&gt;"",بيانات!A3374,"")</f>
        <v/>
      </c>
      <c r="B3374" s="90" t="str">
        <f>IF(بيانات!B3374&lt;&gt;"",بيانات!B3374,"")</f>
        <v/>
      </c>
      <c r="C3374" s="90" t="str">
        <f>IF(بيانات!B3374&lt;&gt;"",بيانات!C3374,"")</f>
        <v/>
      </c>
      <c r="D3374" s="91" t="str">
        <f>IF(بيانات!B3374&lt;&gt;"",بيانات!J3374,"")</f>
        <v/>
      </c>
      <c r="E3374" s="92"/>
      <c r="F3374" s="93" t="str">
        <f t="shared" si="52"/>
        <v/>
      </c>
      <c r="G3374" s="94"/>
      <c r="H3374" s="95" t="str">
        <f>IF(بيانات!B3374&lt;&gt;"",بيانات!K3374,"")</f>
        <v/>
      </c>
      <c r="I3374" s="95" t="str">
        <f>IF(بيانات!B3374&lt;&gt;"",بيانات!P3374,"")</f>
        <v/>
      </c>
    </row>
    <row r="3375" spans="1:9" ht="21.75" customHeight="1">
      <c r="A3375" s="82" t="str">
        <f>IF(بيانات!B3375&lt;&gt;"",بيانات!A3375,"")</f>
        <v/>
      </c>
      <c r="B3375" s="83" t="str">
        <f>IF(بيانات!B3375&lt;&gt;"",بيانات!B3375,"")</f>
        <v/>
      </c>
      <c r="C3375" s="83" t="str">
        <f>IF(بيانات!B3375&lt;&gt;"",بيانات!C3375,"")</f>
        <v/>
      </c>
      <c r="D3375" s="84" t="str">
        <f>IF(بيانات!B3375&lt;&gt;"",بيانات!J3375,"")</f>
        <v/>
      </c>
      <c r="E3375" s="85"/>
      <c r="F3375" s="86" t="str">
        <f t="shared" si="52"/>
        <v/>
      </c>
      <c r="G3375" s="87"/>
      <c r="H3375" s="88" t="str">
        <f>IF(بيانات!B3375&lt;&gt;"",بيانات!K3375,"")</f>
        <v/>
      </c>
      <c r="I3375" s="88" t="str">
        <f>IF(بيانات!B3375&lt;&gt;"",بيانات!P3375,"")</f>
        <v/>
      </c>
    </row>
    <row r="3376" spans="1:9" ht="21.75" customHeight="1">
      <c r="A3376" s="89" t="str">
        <f>IF(بيانات!B3376&lt;&gt;"",بيانات!A3376,"")</f>
        <v/>
      </c>
      <c r="B3376" s="90" t="str">
        <f>IF(بيانات!B3376&lt;&gt;"",بيانات!B3376,"")</f>
        <v/>
      </c>
      <c r="C3376" s="90" t="str">
        <f>IF(بيانات!B3376&lt;&gt;"",بيانات!C3376,"")</f>
        <v/>
      </c>
      <c r="D3376" s="91" t="str">
        <f>IF(بيانات!B3376&lt;&gt;"",بيانات!J3376,"")</f>
        <v/>
      </c>
      <c r="E3376" s="92"/>
      <c r="F3376" s="93" t="str">
        <f t="shared" si="52"/>
        <v/>
      </c>
      <c r="G3376" s="94"/>
      <c r="H3376" s="95" t="str">
        <f>IF(بيانات!B3376&lt;&gt;"",بيانات!K3376,"")</f>
        <v/>
      </c>
      <c r="I3376" s="95" t="str">
        <f>IF(بيانات!B3376&lt;&gt;"",بيانات!P3376,"")</f>
        <v/>
      </c>
    </row>
    <row r="3377" spans="1:9" ht="21.75" customHeight="1">
      <c r="A3377" s="82" t="str">
        <f>IF(بيانات!B3377&lt;&gt;"",بيانات!A3377,"")</f>
        <v/>
      </c>
      <c r="B3377" s="83" t="str">
        <f>IF(بيانات!B3377&lt;&gt;"",بيانات!B3377,"")</f>
        <v/>
      </c>
      <c r="C3377" s="83" t="str">
        <f>IF(بيانات!B3377&lt;&gt;"",بيانات!C3377,"")</f>
        <v/>
      </c>
      <c r="D3377" s="84" t="str">
        <f>IF(بيانات!B3377&lt;&gt;"",بيانات!J3377,"")</f>
        <v/>
      </c>
      <c r="E3377" s="85"/>
      <c r="F3377" s="86" t="str">
        <f t="shared" si="52"/>
        <v/>
      </c>
      <c r="G3377" s="87"/>
      <c r="H3377" s="88" t="str">
        <f>IF(بيانات!B3377&lt;&gt;"",بيانات!K3377,"")</f>
        <v/>
      </c>
      <c r="I3377" s="88" t="str">
        <f>IF(بيانات!B3377&lt;&gt;"",بيانات!P3377,"")</f>
        <v/>
      </c>
    </row>
    <row r="3378" spans="1:9" ht="21.75" customHeight="1">
      <c r="A3378" s="89" t="str">
        <f>IF(بيانات!B3378&lt;&gt;"",بيانات!A3378,"")</f>
        <v/>
      </c>
      <c r="B3378" s="90" t="str">
        <f>IF(بيانات!B3378&lt;&gt;"",بيانات!B3378,"")</f>
        <v/>
      </c>
      <c r="C3378" s="90" t="str">
        <f>IF(بيانات!B3378&lt;&gt;"",بيانات!C3378,"")</f>
        <v/>
      </c>
      <c r="D3378" s="91" t="str">
        <f>IF(بيانات!B3378&lt;&gt;"",بيانات!J3378,"")</f>
        <v/>
      </c>
      <c r="E3378" s="92"/>
      <c r="F3378" s="93" t="str">
        <f t="shared" si="52"/>
        <v/>
      </c>
      <c r="G3378" s="94"/>
      <c r="H3378" s="95" t="str">
        <f>IF(بيانات!B3378&lt;&gt;"",بيانات!K3378,"")</f>
        <v/>
      </c>
      <c r="I3378" s="95" t="str">
        <f>IF(بيانات!B3378&lt;&gt;"",بيانات!P3378,"")</f>
        <v/>
      </c>
    </row>
    <row r="3379" spans="1:9" ht="21.75" customHeight="1">
      <c r="A3379" s="82" t="str">
        <f>IF(بيانات!B3379&lt;&gt;"",بيانات!A3379,"")</f>
        <v/>
      </c>
      <c r="B3379" s="83" t="str">
        <f>IF(بيانات!B3379&lt;&gt;"",بيانات!B3379,"")</f>
        <v/>
      </c>
      <c r="C3379" s="83" t="str">
        <f>IF(بيانات!B3379&lt;&gt;"",بيانات!C3379,"")</f>
        <v/>
      </c>
      <c r="D3379" s="84" t="str">
        <f>IF(بيانات!B3379&lt;&gt;"",بيانات!J3379,"")</f>
        <v/>
      </c>
      <c r="E3379" s="85"/>
      <c r="F3379" s="86" t="str">
        <f t="shared" si="52"/>
        <v/>
      </c>
      <c r="G3379" s="87"/>
      <c r="H3379" s="88" t="str">
        <f>IF(بيانات!B3379&lt;&gt;"",بيانات!K3379,"")</f>
        <v/>
      </c>
      <c r="I3379" s="88" t="str">
        <f>IF(بيانات!B3379&lt;&gt;"",بيانات!P3379,"")</f>
        <v/>
      </c>
    </row>
    <row r="3380" spans="1:9" ht="21.75" customHeight="1">
      <c r="A3380" s="89" t="str">
        <f>IF(بيانات!B3380&lt;&gt;"",بيانات!A3380,"")</f>
        <v/>
      </c>
      <c r="B3380" s="90" t="str">
        <f>IF(بيانات!B3380&lt;&gt;"",بيانات!B3380,"")</f>
        <v/>
      </c>
      <c r="C3380" s="90" t="str">
        <f>IF(بيانات!B3380&lt;&gt;"",بيانات!C3380,"")</f>
        <v/>
      </c>
      <c r="D3380" s="91" t="str">
        <f>IF(بيانات!B3380&lt;&gt;"",بيانات!J3380,"")</f>
        <v/>
      </c>
      <c r="E3380" s="92"/>
      <c r="F3380" s="93" t="str">
        <f t="shared" si="52"/>
        <v/>
      </c>
      <c r="G3380" s="94"/>
      <c r="H3380" s="95" t="str">
        <f>IF(بيانات!B3380&lt;&gt;"",بيانات!K3380,"")</f>
        <v/>
      </c>
      <c r="I3380" s="95" t="str">
        <f>IF(بيانات!B3380&lt;&gt;"",بيانات!P3380,"")</f>
        <v/>
      </c>
    </row>
    <row r="3381" spans="1:9" ht="21.75" customHeight="1">
      <c r="A3381" s="82" t="str">
        <f>IF(بيانات!B3381&lt;&gt;"",بيانات!A3381,"")</f>
        <v/>
      </c>
      <c r="B3381" s="83" t="str">
        <f>IF(بيانات!B3381&lt;&gt;"",بيانات!B3381,"")</f>
        <v/>
      </c>
      <c r="C3381" s="83" t="str">
        <f>IF(بيانات!B3381&lt;&gt;"",بيانات!C3381,"")</f>
        <v/>
      </c>
      <c r="D3381" s="84" t="str">
        <f>IF(بيانات!B3381&lt;&gt;"",بيانات!J3381,"")</f>
        <v/>
      </c>
      <c r="E3381" s="85"/>
      <c r="F3381" s="86" t="str">
        <f t="shared" si="52"/>
        <v/>
      </c>
      <c r="G3381" s="87"/>
      <c r="H3381" s="88" t="str">
        <f>IF(بيانات!B3381&lt;&gt;"",بيانات!K3381,"")</f>
        <v/>
      </c>
      <c r="I3381" s="88" t="str">
        <f>IF(بيانات!B3381&lt;&gt;"",بيانات!P3381,"")</f>
        <v/>
      </c>
    </row>
    <row r="3382" spans="1:9" ht="21.75" customHeight="1">
      <c r="A3382" s="89" t="str">
        <f>IF(بيانات!B3382&lt;&gt;"",بيانات!A3382,"")</f>
        <v/>
      </c>
      <c r="B3382" s="90" t="str">
        <f>IF(بيانات!B3382&lt;&gt;"",بيانات!B3382,"")</f>
        <v/>
      </c>
      <c r="C3382" s="90" t="str">
        <f>IF(بيانات!B3382&lt;&gt;"",بيانات!C3382,"")</f>
        <v/>
      </c>
      <c r="D3382" s="91" t="str">
        <f>IF(بيانات!B3382&lt;&gt;"",بيانات!J3382,"")</f>
        <v/>
      </c>
      <c r="E3382" s="92"/>
      <c r="F3382" s="93" t="str">
        <f t="shared" si="52"/>
        <v/>
      </c>
      <c r="G3382" s="94"/>
      <c r="H3382" s="95" t="str">
        <f>IF(بيانات!B3382&lt;&gt;"",بيانات!K3382,"")</f>
        <v/>
      </c>
      <c r="I3382" s="95" t="str">
        <f>IF(بيانات!B3382&lt;&gt;"",بيانات!P3382,"")</f>
        <v/>
      </c>
    </row>
    <row r="3383" spans="1:9" ht="21.75" customHeight="1">
      <c r="A3383" s="82" t="str">
        <f>IF(بيانات!B3383&lt;&gt;"",بيانات!A3383,"")</f>
        <v/>
      </c>
      <c r="B3383" s="83" t="str">
        <f>IF(بيانات!B3383&lt;&gt;"",بيانات!B3383,"")</f>
        <v/>
      </c>
      <c r="C3383" s="83" t="str">
        <f>IF(بيانات!B3383&lt;&gt;"",بيانات!C3383,"")</f>
        <v/>
      </c>
      <c r="D3383" s="84" t="str">
        <f>IF(بيانات!B3383&lt;&gt;"",بيانات!J3383,"")</f>
        <v/>
      </c>
      <c r="E3383" s="85"/>
      <c r="F3383" s="86" t="str">
        <f t="shared" si="52"/>
        <v/>
      </c>
      <c r="G3383" s="87"/>
      <c r="H3383" s="88" t="str">
        <f>IF(بيانات!B3383&lt;&gt;"",بيانات!K3383,"")</f>
        <v/>
      </c>
      <c r="I3383" s="88" t="str">
        <f>IF(بيانات!B3383&lt;&gt;"",بيانات!P3383,"")</f>
        <v/>
      </c>
    </row>
    <row r="3384" spans="1:9" ht="21.75" customHeight="1">
      <c r="A3384" s="89" t="str">
        <f>IF(بيانات!B3384&lt;&gt;"",بيانات!A3384,"")</f>
        <v/>
      </c>
      <c r="B3384" s="90" t="str">
        <f>IF(بيانات!B3384&lt;&gt;"",بيانات!B3384,"")</f>
        <v/>
      </c>
      <c r="C3384" s="90" t="str">
        <f>IF(بيانات!B3384&lt;&gt;"",بيانات!C3384,"")</f>
        <v/>
      </c>
      <c r="D3384" s="91" t="str">
        <f>IF(بيانات!B3384&lt;&gt;"",بيانات!J3384,"")</f>
        <v/>
      </c>
      <c r="E3384" s="92"/>
      <c r="F3384" s="93" t="str">
        <f t="shared" si="52"/>
        <v/>
      </c>
      <c r="G3384" s="94"/>
      <c r="H3384" s="95" t="str">
        <f>IF(بيانات!B3384&lt;&gt;"",بيانات!K3384,"")</f>
        <v/>
      </c>
      <c r="I3384" s="95" t="str">
        <f>IF(بيانات!B3384&lt;&gt;"",بيانات!P3384,"")</f>
        <v/>
      </c>
    </row>
    <row r="3385" spans="1:9" ht="21.75" customHeight="1">
      <c r="A3385" s="82" t="str">
        <f>IF(بيانات!B3385&lt;&gt;"",بيانات!A3385,"")</f>
        <v/>
      </c>
      <c r="B3385" s="83" t="str">
        <f>IF(بيانات!B3385&lt;&gt;"",بيانات!B3385,"")</f>
        <v/>
      </c>
      <c r="C3385" s="83" t="str">
        <f>IF(بيانات!B3385&lt;&gt;"",بيانات!C3385,"")</f>
        <v/>
      </c>
      <c r="D3385" s="84" t="str">
        <f>IF(بيانات!B3385&lt;&gt;"",بيانات!J3385,"")</f>
        <v/>
      </c>
      <c r="E3385" s="85"/>
      <c r="F3385" s="86" t="str">
        <f t="shared" si="52"/>
        <v/>
      </c>
      <c r="G3385" s="87"/>
      <c r="H3385" s="88" t="str">
        <f>IF(بيانات!B3385&lt;&gt;"",بيانات!K3385,"")</f>
        <v/>
      </c>
      <c r="I3385" s="88" t="str">
        <f>IF(بيانات!B3385&lt;&gt;"",بيانات!P3385,"")</f>
        <v/>
      </c>
    </row>
    <row r="3386" spans="1:9" ht="21.75" customHeight="1">
      <c r="A3386" s="89" t="str">
        <f>IF(بيانات!B3386&lt;&gt;"",بيانات!A3386,"")</f>
        <v/>
      </c>
      <c r="B3386" s="90" t="str">
        <f>IF(بيانات!B3386&lt;&gt;"",بيانات!B3386,"")</f>
        <v/>
      </c>
      <c r="C3386" s="90" t="str">
        <f>IF(بيانات!B3386&lt;&gt;"",بيانات!C3386,"")</f>
        <v/>
      </c>
      <c r="D3386" s="91" t="str">
        <f>IF(بيانات!B3386&lt;&gt;"",بيانات!J3386,"")</f>
        <v/>
      </c>
      <c r="E3386" s="92"/>
      <c r="F3386" s="93" t="str">
        <f t="shared" si="52"/>
        <v/>
      </c>
      <c r="G3386" s="94"/>
      <c r="H3386" s="95" t="str">
        <f>IF(بيانات!B3386&lt;&gt;"",بيانات!K3386,"")</f>
        <v/>
      </c>
      <c r="I3386" s="95" t="str">
        <f>IF(بيانات!B3386&lt;&gt;"",بيانات!P3386,"")</f>
        <v/>
      </c>
    </row>
    <row r="3387" spans="1:9" ht="21.75" customHeight="1">
      <c r="A3387" s="82" t="str">
        <f>IF(بيانات!B3387&lt;&gt;"",بيانات!A3387,"")</f>
        <v/>
      </c>
      <c r="B3387" s="83" t="str">
        <f>IF(بيانات!B3387&lt;&gt;"",بيانات!B3387,"")</f>
        <v/>
      </c>
      <c r="C3387" s="83" t="str">
        <f>IF(بيانات!B3387&lt;&gt;"",بيانات!C3387,"")</f>
        <v/>
      </c>
      <c r="D3387" s="84" t="str">
        <f>IF(بيانات!B3387&lt;&gt;"",بيانات!J3387,"")</f>
        <v/>
      </c>
      <c r="E3387" s="85"/>
      <c r="F3387" s="86" t="str">
        <f t="shared" si="52"/>
        <v/>
      </c>
      <c r="G3387" s="87"/>
      <c r="H3387" s="88" t="str">
        <f>IF(بيانات!B3387&lt;&gt;"",بيانات!K3387,"")</f>
        <v/>
      </c>
      <c r="I3387" s="88" t="str">
        <f>IF(بيانات!B3387&lt;&gt;"",بيانات!P3387,"")</f>
        <v/>
      </c>
    </row>
    <row r="3388" spans="1:9" ht="21.75" customHeight="1">
      <c r="A3388" s="89" t="str">
        <f>IF(بيانات!B3388&lt;&gt;"",بيانات!A3388,"")</f>
        <v/>
      </c>
      <c r="B3388" s="90" t="str">
        <f>IF(بيانات!B3388&lt;&gt;"",بيانات!B3388,"")</f>
        <v/>
      </c>
      <c r="C3388" s="90" t="str">
        <f>IF(بيانات!B3388&lt;&gt;"",بيانات!C3388,"")</f>
        <v/>
      </c>
      <c r="D3388" s="91" t="str">
        <f>IF(بيانات!B3388&lt;&gt;"",بيانات!J3388,"")</f>
        <v/>
      </c>
      <c r="E3388" s="92"/>
      <c r="F3388" s="93" t="str">
        <f t="shared" si="52"/>
        <v/>
      </c>
      <c r="G3388" s="94"/>
      <c r="H3388" s="95" t="str">
        <f>IF(بيانات!B3388&lt;&gt;"",بيانات!K3388,"")</f>
        <v/>
      </c>
      <c r="I3388" s="95" t="str">
        <f>IF(بيانات!B3388&lt;&gt;"",بيانات!P3388,"")</f>
        <v/>
      </c>
    </row>
    <row r="3389" spans="1:9" ht="21.75" customHeight="1">
      <c r="A3389" s="82" t="str">
        <f>IF(بيانات!B3389&lt;&gt;"",بيانات!A3389,"")</f>
        <v/>
      </c>
      <c r="B3389" s="83" t="str">
        <f>IF(بيانات!B3389&lt;&gt;"",بيانات!B3389,"")</f>
        <v/>
      </c>
      <c r="C3389" s="83" t="str">
        <f>IF(بيانات!B3389&lt;&gt;"",بيانات!C3389,"")</f>
        <v/>
      </c>
      <c r="D3389" s="84" t="str">
        <f>IF(بيانات!B3389&lt;&gt;"",بيانات!J3389,"")</f>
        <v/>
      </c>
      <c r="E3389" s="85"/>
      <c r="F3389" s="86" t="str">
        <f t="shared" si="52"/>
        <v/>
      </c>
      <c r="G3389" s="87"/>
      <c r="H3389" s="88" t="str">
        <f>IF(بيانات!B3389&lt;&gt;"",بيانات!K3389,"")</f>
        <v/>
      </c>
      <c r="I3389" s="88" t="str">
        <f>IF(بيانات!B3389&lt;&gt;"",بيانات!P3389,"")</f>
        <v/>
      </c>
    </row>
    <row r="3390" spans="1:9" ht="21.75" customHeight="1">
      <c r="A3390" s="89" t="str">
        <f>IF(بيانات!B3390&lt;&gt;"",بيانات!A3390,"")</f>
        <v/>
      </c>
      <c r="B3390" s="90" t="str">
        <f>IF(بيانات!B3390&lt;&gt;"",بيانات!B3390,"")</f>
        <v/>
      </c>
      <c r="C3390" s="90" t="str">
        <f>IF(بيانات!B3390&lt;&gt;"",بيانات!C3390,"")</f>
        <v/>
      </c>
      <c r="D3390" s="91" t="str">
        <f>IF(بيانات!B3390&lt;&gt;"",بيانات!J3390,"")</f>
        <v/>
      </c>
      <c r="E3390" s="92"/>
      <c r="F3390" s="93" t="str">
        <f t="shared" si="52"/>
        <v/>
      </c>
      <c r="G3390" s="94"/>
      <c r="H3390" s="95" t="str">
        <f>IF(بيانات!B3390&lt;&gt;"",بيانات!K3390,"")</f>
        <v/>
      </c>
      <c r="I3390" s="95" t="str">
        <f>IF(بيانات!B3390&lt;&gt;"",بيانات!P3390,"")</f>
        <v/>
      </c>
    </row>
    <row r="3391" spans="1:9" ht="21.75" customHeight="1">
      <c r="A3391" s="82" t="str">
        <f>IF(بيانات!B3391&lt;&gt;"",بيانات!A3391,"")</f>
        <v/>
      </c>
      <c r="B3391" s="83" t="str">
        <f>IF(بيانات!B3391&lt;&gt;"",بيانات!B3391,"")</f>
        <v/>
      </c>
      <c r="C3391" s="83" t="str">
        <f>IF(بيانات!B3391&lt;&gt;"",بيانات!C3391,"")</f>
        <v/>
      </c>
      <c r="D3391" s="84" t="str">
        <f>IF(بيانات!B3391&lt;&gt;"",بيانات!J3391,"")</f>
        <v/>
      </c>
      <c r="E3391" s="85"/>
      <c r="F3391" s="86" t="str">
        <f t="shared" si="52"/>
        <v/>
      </c>
      <c r="G3391" s="87"/>
      <c r="H3391" s="88" t="str">
        <f>IF(بيانات!B3391&lt;&gt;"",بيانات!K3391,"")</f>
        <v/>
      </c>
      <c r="I3391" s="88" t="str">
        <f>IF(بيانات!B3391&lt;&gt;"",بيانات!P3391,"")</f>
        <v/>
      </c>
    </row>
    <row r="3392" spans="1:9" ht="21.75" customHeight="1">
      <c r="A3392" s="89" t="str">
        <f>IF(بيانات!B3392&lt;&gt;"",بيانات!A3392,"")</f>
        <v/>
      </c>
      <c r="B3392" s="90" t="str">
        <f>IF(بيانات!B3392&lt;&gt;"",بيانات!B3392,"")</f>
        <v/>
      </c>
      <c r="C3392" s="90" t="str">
        <f>IF(بيانات!B3392&lt;&gt;"",بيانات!C3392,"")</f>
        <v/>
      </c>
      <c r="D3392" s="91" t="str">
        <f>IF(بيانات!B3392&lt;&gt;"",بيانات!J3392,"")</f>
        <v/>
      </c>
      <c r="E3392" s="92"/>
      <c r="F3392" s="93" t="str">
        <f t="shared" si="52"/>
        <v/>
      </c>
      <c r="G3392" s="94"/>
      <c r="H3392" s="95" t="str">
        <f>IF(بيانات!B3392&lt;&gt;"",بيانات!K3392,"")</f>
        <v/>
      </c>
      <c r="I3392" s="95" t="str">
        <f>IF(بيانات!B3392&lt;&gt;"",بيانات!P3392,"")</f>
        <v/>
      </c>
    </row>
    <row r="3393" spans="1:9" ht="21.75" customHeight="1">
      <c r="A3393" s="82" t="str">
        <f>IF(بيانات!B3393&lt;&gt;"",بيانات!A3393,"")</f>
        <v/>
      </c>
      <c r="B3393" s="83" t="str">
        <f>IF(بيانات!B3393&lt;&gt;"",بيانات!B3393,"")</f>
        <v/>
      </c>
      <c r="C3393" s="83" t="str">
        <f>IF(بيانات!B3393&lt;&gt;"",بيانات!C3393,"")</f>
        <v/>
      </c>
      <c r="D3393" s="84" t="str">
        <f>IF(بيانات!B3393&lt;&gt;"",بيانات!J3393,"")</f>
        <v/>
      </c>
      <c r="E3393" s="85"/>
      <c r="F3393" s="86" t="str">
        <f t="shared" si="52"/>
        <v/>
      </c>
      <c r="G3393" s="87"/>
      <c r="H3393" s="88" t="str">
        <f>IF(بيانات!B3393&lt;&gt;"",بيانات!K3393,"")</f>
        <v/>
      </c>
      <c r="I3393" s="88" t="str">
        <f>IF(بيانات!B3393&lt;&gt;"",بيانات!P3393,"")</f>
        <v/>
      </c>
    </row>
    <row r="3394" spans="1:9" ht="21.75" customHeight="1">
      <c r="A3394" s="89" t="str">
        <f>IF(بيانات!B3394&lt;&gt;"",بيانات!A3394,"")</f>
        <v/>
      </c>
      <c r="B3394" s="90" t="str">
        <f>IF(بيانات!B3394&lt;&gt;"",بيانات!B3394,"")</f>
        <v/>
      </c>
      <c r="C3394" s="90" t="str">
        <f>IF(بيانات!B3394&lt;&gt;"",بيانات!C3394,"")</f>
        <v/>
      </c>
      <c r="D3394" s="91" t="str">
        <f>IF(بيانات!B3394&lt;&gt;"",بيانات!J3394,"")</f>
        <v/>
      </c>
      <c r="E3394" s="92"/>
      <c r="F3394" s="93" t="str">
        <f t="shared" si="52"/>
        <v/>
      </c>
      <c r="G3394" s="94"/>
      <c r="H3394" s="95" t="str">
        <f>IF(بيانات!B3394&lt;&gt;"",بيانات!K3394,"")</f>
        <v/>
      </c>
      <c r="I3394" s="95" t="str">
        <f>IF(بيانات!B3394&lt;&gt;"",بيانات!P3394,"")</f>
        <v/>
      </c>
    </row>
    <row r="3395" spans="1:9" ht="21.75" customHeight="1">
      <c r="A3395" s="82" t="str">
        <f>IF(بيانات!B3395&lt;&gt;"",بيانات!A3395,"")</f>
        <v/>
      </c>
      <c r="B3395" s="83" t="str">
        <f>IF(بيانات!B3395&lt;&gt;"",بيانات!B3395,"")</f>
        <v/>
      </c>
      <c r="C3395" s="83" t="str">
        <f>IF(بيانات!B3395&lt;&gt;"",بيانات!C3395,"")</f>
        <v/>
      </c>
      <c r="D3395" s="84" t="str">
        <f>IF(بيانات!B3395&lt;&gt;"",بيانات!J3395,"")</f>
        <v/>
      </c>
      <c r="E3395" s="85"/>
      <c r="F3395" s="86" t="str">
        <f t="shared" ref="F3395:F3458" si="53">IF(E3395="","",E3395+30)</f>
        <v/>
      </c>
      <c r="G3395" s="87"/>
      <c r="H3395" s="88" t="str">
        <f>IF(بيانات!B3395&lt;&gt;"",بيانات!K3395,"")</f>
        <v/>
      </c>
      <c r="I3395" s="88" t="str">
        <f>IF(بيانات!B3395&lt;&gt;"",بيانات!P3395,"")</f>
        <v/>
      </c>
    </row>
    <row r="3396" spans="1:9" ht="21.75" customHeight="1">
      <c r="A3396" s="89" t="str">
        <f>IF(بيانات!B3396&lt;&gt;"",بيانات!A3396,"")</f>
        <v/>
      </c>
      <c r="B3396" s="90" t="str">
        <f>IF(بيانات!B3396&lt;&gt;"",بيانات!B3396,"")</f>
        <v/>
      </c>
      <c r="C3396" s="90" t="str">
        <f>IF(بيانات!B3396&lt;&gt;"",بيانات!C3396,"")</f>
        <v/>
      </c>
      <c r="D3396" s="91" t="str">
        <f>IF(بيانات!B3396&lt;&gt;"",بيانات!J3396,"")</f>
        <v/>
      </c>
      <c r="E3396" s="92"/>
      <c r="F3396" s="93" t="str">
        <f t="shared" si="53"/>
        <v/>
      </c>
      <c r="G3396" s="94"/>
      <c r="H3396" s="95" t="str">
        <f>IF(بيانات!B3396&lt;&gt;"",بيانات!K3396,"")</f>
        <v/>
      </c>
      <c r="I3396" s="95" t="str">
        <f>IF(بيانات!B3396&lt;&gt;"",بيانات!P3396,"")</f>
        <v/>
      </c>
    </row>
    <row r="3397" spans="1:9" ht="21.75" customHeight="1">
      <c r="A3397" s="82" t="str">
        <f>IF(بيانات!B3397&lt;&gt;"",بيانات!A3397,"")</f>
        <v/>
      </c>
      <c r="B3397" s="83" t="str">
        <f>IF(بيانات!B3397&lt;&gt;"",بيانات!B3397,"")</f>
        <v/>
      </c>
      <c r="C3397" s="83" t="str">
        <f>IF(بيانات!B3397&lt;&gt;"",بيانات!C3397,"")</f>
        <v/>
      </c>
      <c r="D3397" s="84" t="str">
        <f>IF(بيانات!B3397&lt;&gt;"",بيانات!J3397,"")</f>
        <v/>
      </c>
      <c r="E3397" s="85"/>
      <c r="F3397" s="86" t="str">
        <f t="shared" si="53"/>
        <v/>
      </c>
      <c r="G3397" s="87"/>
      <c r="H3397" s="88" t="str">
        <f>IF(بيانات!B3397&lt;&gt;"",بيانات!K3397,"")</f>
        <v/>
      </c>
      <c r="I3397" s="88" t="str">
        <f>IF(بيانات!B3397&lt;&gt;"",بيانات!P3397,"")</f>
        <v/>
      </c>
    </row>
    <row r="3398" spans="1:9" ht="21.75" customHeight="1">
      <c r="A3398" s="89" t="str">
        <f>IF(بيانات!B3398&lt;&gt;"",بيانات!A3398,"")</f>
        <v/>
      </c>
      <c r="B3398" s="90" t="str">
        <f>IF(بيانات!B3398&lt;&gt;"",بيانات!B3398,"")</f>
        <v/>
      </c>
      <c r="C3398" s="90" t="str">
        <f>IF(بيانات!B3398&lt;&gt;"",بيانات!C3398,"")</f>
        <v/>
      </c>
      <c r="D3398" s="91" t="str">
        <f>IF(بيانات!B3398&lt;&gt;"",بيانات!J3398,"")</f>
        <v/>
      </c>
      <c r="E3398" s="92"/>
      <c r="F3398" s="93" t="str">
        <f t="shared" si="53"/>
        <v/>
      </c>
      <c r="G3398" s="94"/>
      <c r="H3398" s="95" t="str">
        <f>IF(بيانات!B3398&lt;&gt;"",بيانات!K3398,"")</f>
        <v/>
      </c>
      <c r="I3398" s="95" t="str">
        <f>IF(بيانات!B3398&lt;&gt;"",بيانات!P3398,"")</f>
        <v/>
      </c>
    </row>
    <row r="3399" spans="1:9" ht="21.75" customHeight="1">
      <c r="A3399" s="82" t="str">
        <f>IF(بيانات!B3399&lt;&gt;"",بيانات!A3399,"")</f>
        <v/>
      </c>
      <c r="B3399" s="83" t="str">
        <f>IF(بيانات!B3399&lt;&gt;"",بيانات!B3399,"")</f>
        <v/>
      </c>
      <c r="C3399" s="83" t="str">
        <f>IF(بيانات!B3399&lt;&gt;"",بيانات!C3399,"")</f>
        <v/>
      </c>
      <c r="D3399" s="84" t="str">
        <f>IF(بيانات!B3399&lt;&gt;"",بيانات!J3399,"")</f>
        <v/>
      </c>
      <c r="E3399" s="85"/>
      <c r="F3399" s="86" t="str">
        <f t="shared" si="53"/>
        <v/>
      </c>
      <c r="G3399" s="87"/>
      <c r="H3399" s="88" t="str">
        <f>IF(بيانات!B3399&lt;&gt;"",بيانات!K3399,"")</f>
        <v/>
      </c>
      <c r="I3399" s="88" t="str">
        <f>IF(بيانات!B3399&lt;&gt;"",بيانات!P3399,"")</f>
        <v/>
      </c>
    </row>
    <row r="3400" spans="1:9" ht="21.75" customHeight="1">
      <c r="A3400" s="89" t="str">
        <f>IF(بيانات!B3400&lt;&gt;"",بيانات!A3400,"")</f>
        <v/>
      </c>
      <c r="B3400" s="90" t="str">
        <f>IF(بيانات!B3400&lt;&gt;"",بيانات!B3400,"")</f>
        <v/>
      </c>
      <c r="C3400" s="90" t="str">
        <f>IF(بيانات!B3400&lt;&gt;"",بيانات!C3400,"")</f>
        <v/>
      </c>
      <c r="D3400" s="91" t="str">
        <f>IF(بيانات!B3400&lt;&gt;"",بيانات!J3400,"")</f>
        <v/>
      </c>
      <c r="E3400" s="92"/>
      <c r="F3400" s="93" t="str">
        <f t="shared" si="53"/>
        <v/>
      </c>
      <c r="G3400" s="94"/>
      <c r="H3400" s="95" t="str">
        <f>IF(بيانات!B3400&lt;&gt;"",بيانات!K3400,"")</f>
        <v/>
      </c>
      <c r="I3400" s="95" t="str">
        <f>IF(بيانات!B3400&lt;&gt;"",بيانات!P3400,"")</f>
        <v/>
      </c>
    </row>
    <row r="3401" spans="1:9" ht="21.75" customHeight="1">
      <c r="A3401" s="82" t="str">
        <f>IF(بيانات!B3401&lt;&gt;"",بيانات!A3401,"")</f>
        <v/>
      </c>
      <c r="B3401" s="83" t="str">
        <f>IF(بيانات!B3401&lt;&gt;"",بيانات!B3401,"")</f>
        <v/>
      </c>
      <c r="C3401" s="83" t="str">
        <f>IF(بيانات!B3401&lt;&gt;"",بيانات!C3401,"")</f>
        <v/>
      </c>
      <c r="D3401" s="84" t="str">
        <f>IF(بيانات!B3401&lt;&gt;"",بيانات!J3401,"")</f>
        <v/>
      </c>
      <c r="E3401" s="85"/>
      <c r="F3401" s="86" t="str">
        <f t="shared" si="53"/>
        <v/>
      </c>
      <c r="G3401" s="87"/>
      <c r="H3401" s="88" t="str">
        <f>IF(بيانات!B3401&lt;&gt;"",بيانات!K3401,"")</f>
        <v/>
      </c>
      <c r="I3401" s="88" t="str">
        <f>IF(بيانات!B3401&lt;&gt;"",بيانات!P3401,"")</f>
        <v/>
      </c>
    </row>
    <row r="3402" spans="1:9" ht="21.75" customHeight="1">
      <c r="A3402" s="89" t="str">
        <f>IF(بيانات!B3402&lt;&gt;"",بيانات!A3402,"")</f>
        <v/>
      </c>
      <c r="B3402" s="90" t="str">
        <f>IF(بيانات!B3402&lt;&gt;"",بيانات!B3402,"")</f>
        <v/>
      </c>
      <c r="C3402" s="90" t="str">
        <f>IF(بيانات!B3402&lt;&gt;"",بيانات!C3402,"")</f>
        <v/>
      </c>
      <c r="D3402" s="91" t="str">
        <f>IF(بيانات!B3402&lt;&gt;"",بيانات!J3402,"")</f>
        <v/>
      </c>
      <c r="E3402" s="92"/>
      <c r="F3402" s="93" t="str">
        <f t="shared" si="53"/>
        <v/>
      </c>
      <c r="G3402" s="94"/>
      <c r="H3402" s="95" t="str">
        <f>IF(بيانات!B3402&lt;&gt;"",بيانات!K3402,"")</f>
        <v/>
      </c>
      <c r="I3402" s="95" t="str">
        <f>IF(بيانات!B3402&lt;&gt;"",بيانات!P3402,"")</f>
        <v/>
      </c>
    </row>
    <row r="3403" spans="1:9" ht="21.75" customHeight="1">
      <c r="A3403" s="82" t="str">
        <f>IF(بيانات!B3403&lt;&gt;"",بيانات!A3403,"")</f>
        <v/>
      </c>
      <c r="B3403" s="83" t="str">
        <f>IF(بيانات!B3403&lt;&gt;"",بيانات!B3403,"")</f>
        <v/>
      </c>
      <c r="C3403" s="83" t="str">
        <f>IF(بيانات!B3403&lt;&gt;"",بيانات!C3403,"")</f>
        <v/>
      </c>
      <c r="D3403" s="84" t="str">
        <f>IF(بيانات!B3403&lt;&gt;"",بيانات!J3403,"")</f>
        <v/>
      </c>
      <c r="E3403" s="85"/>
      <c r="F3403" s="86" t="str">
        <f t="shared" si="53"/>
        <v/>
      </c>
      <c r="G3403" s="87"/>
      <c r="H3403" s="88" t="str">
        <f>IF(بيانات!B3403&lt;&gt;"",بيانات!K3403,"")</f>
        <v/>
      </c>
      <c r="I3403" s="88" t="str">
        <f>IF(بيانات!B3403&lt;&gt;"",بيانات!P3403,"")</f>
        <v/>
      </c>
    </row>
    <row r="3404" spans="1:9" ht="21.75" customHeight="1">
      <c r="A3404" s="89" t="str">
        <f>IF(بيانات!B3404&lt;&gt;"",بيانات!A3404,"")</f>
        <v/>
      </c>
      <c r="B3404" s="90" t="str">
        <f>IF(بيانات!B3404&lt;&gt;"",بيانات!B3404,"")</f>
        <v/>
      </c>
      <c r="C3404" s="90" t="str">
        <f>IF(بيانات!B3404&lt;&gt;"",بيانات!C3404,"")</f>
        <v/>
      </c>
      <c r="D3404" s="91" t="str">
        <f>IF(بيانات!B3404&lt;&gt;"",بيانات!J3404,"")</f>
        <v/>
      </c>
      <c r="E3404" s="92"/>
      <c r="F3404" s="93" t="str">
        <f t="shared" si="53"/>
        <v/>
      </c>
      <c r="G3404" s="94"/>
      <c r="H3404" s="95" t="str">
        <f>IF(بيانات!B3404&lt;&gt;"",بيانات!K3404,"")</f>
        <v/>
      </c>
      <c r="I3404" s="95" t="str">
        <f>IF(بيانات!B3404&lt;&gt;"",بيانات!P3404,"")</f>
        <v/>
      </c>
    </row>
    <row r="3405" spans="1:9" ht="21.75" customHeight="1">
      <c r="A3405" s="82" t="str">
        <f>IF(بيانات!B3405&lt;&gt;"",بيانات!A3405,"")</f>
        <v/>
      </c>
      <c r="B3405" s="83" t="str">
        <f>IF(بيانات!B3405&lt;&gt;"",بيانات!B3405,"")</f>
        <v/>
      </c>
      <c r="C3405" s="83" t="str">
        <f>IF(بيانات!B3405&lt;&gt;"",بيانات!C3405,"")</f>
        <v/>
      </c>
      <c r="D3405" s="84" t="str">
        <f>IF(بيانات!B3405&lt;&gt;"",بيانات!J3405,"")</f>
        <v/>
      </c>
      <c r="E3405" s="85"/>
      <c r="F3405" s="86" t="str">
        <f t="shared" si="53"/>
        <v/>
      </c>
      <c r="G3405" s="87"/>
      <c r="H3405" s="88" t="str">
        <f>IF(بيانات!B3405&lt;&gt;"",بيانات!K3405,"")</f>
        <v/>
      </c>
      <c r="I3405" s="88" t="str">
        <f>IF(بيانات!B3405&lt;&gt;"",بيانات!P3405,"")</f>
        <v/>
      </c>
    </row>
    <row r="3406" spans="1:9" ht="21.75" customHeight="1">
      <c r="A3406" s="89" t="str">
        <f>IF(بيانات!B3406&lt;&gt;"",بيانات!A3406,"")</f>
        <v/>
      </c>
      <c r="B3406" s="90" t="str">
        <f>IF(بيانات!B3406&lt;&gt;"",بيانات!B3406,"")</f>
        <v/>
      </c>
      <c r="C3406" s="90" t="str">
        <f>IF(بيانات!B3406&lt;&gt;"",بيانات!C3406,"")</f>
        <v/>
      </c>
      <c r="D3406" s="91" t="str">
        <f>IF(بيانات!B3406&lt;&gt;"",بيانات!J3406,"")</f>
        <v/>
      </c>
      <c r="E3406" s="92"/>
      <c r="F3406" s="93" t="str">
        <f t="shared" si="53"/>
        <v/>
      </c>
      <c r="G3406" s="94"/>
      <c r="H3406" s="95" t="str">
        <f>IF(بيانات!B3406&lt;&gt;"",بيانات!K3406,"")</f>
        <v/>
      </c>
      <c r="I3406" s="95" t="str">
        <f>IF(بيانات!B3406&lt;&gt;"",بيانات!P3406,"")</f>
        <v/>
      </c>
    </row>
    <row r="3407" spans="1:9" ht="21.75" customHeight="1">
      <c r="A3407" s="82" t="str">
        <f>IF(بيانات!B3407&lt;&gt;"",بيانات!A3407,"")</f>
        <v/>
      </c>
      <c r="B3407" s="83" t="str">
        <f>IF(بيانات!B3407&lt;&gt;"",بيانات!B3407,"")</f>
        <v/>
      </c>
      <c r="C3407" s="83" t="str">
        <f>IF(بيانات!B3407&lt;&gt;"",بيانات!C3407,"")</f>
        <v/>
      </c>
      <c r="D3407" s="84" t="str">
        <f>IF(بيانات!B3407&lt;&gt;"",بيانات!J3407,"")</f>
        <v/>
      </c>
      <c r="E3407" s="85"/>
      <c r="F3407" s="86" t="str">
        <f t="shared" si="53"/>
        <v/>
      </c>
      <c r="G3407" s="87"/>
      <c r="H3407" s="88" t="str">
        <f>IF(بيانات!B3407&lt;&gt;"",بيانات!K3407,"")</f>
        <v/>
      </c>
      <c r="I3407" s="88" t="str">
        <f>IF(بيانات!B3407&lt;&gt;"",بيانات!P3407,"")</f>
        <v/>
      </c>
    </row>
    <row r="3408" spans="1:9" ht="21.75" customHeight="1">
      <c r="A3408" s="89" t="str">
        <f>IF(بيانات!B3408&lt;&gt;"",بيانات!A3408,"")</f>
        <v/>
      </c>
      <c r="B3408" s="90" t="str">
        <f>IF(بيانات!B3408&lt;&gt;"",بيانات!B3408,"")</f>
        <v/>
      </c>
      <c r="C3408" s="90" t="str">
        <f>IF(بيانات!B3408&lt;&gt;"",بيانات!C3408,"")</f>
        <v/>
      </c>
      <c r="D3408" s="91" t="str">
        <f>IF(بيانات!B3408&lt;&gt;"",بيانات!J3408,"")</f>
        <v/>
      </c>
      <c r="E3408" s="92"/>
      <c r="F3408" s="93" t="str">
        <f t="shared" si="53"/>
        <v/>
      </c>
      <c r="G3408" s="94"/>
      <c r="H3408" s="95" t="str">
        <f>IF(بيانات!B3408&lt;&gt;"",بيانات!K3408,"")</f>
        <v/>
      </c>
      <c r="I3408" s="95" t="str">
        <f>IF(بيانات!B3408&lt;&gt;"",بيانات!P3408,"")</f>
        <v/>
      </c>
    </row>
    <row r="3409" spans="1:9" ht="21.75" customHeight="1">
      <c r="A3409" s="82" t="str">
        <f>IF(بيانات!B3409&lt;&gt;"",بيانات!A3409,"")</f>
        <v/>
      </c>
      <c r="B3409" s="83" t="str">
        <f>IF(بيانات!B3409&lt;&gt;"",بيانات!B3409,"")</f>
        <v/>
      </c>
      <c r="C3409" s="83" t="str">
        <f>IF(بيانات!B3409&lt;&gt;"",بيانات!C3409,"")</f>
        <v/>
      </c>
      <c r="D3409" s="84" t="str">
        <f>IF(بيانات!B3409&lt;&gt;"",بيانات!J3409,"")</f>
        <v/>
      </c>
      <c r="E3409" s="85"/>
      <c r="F3409" s="86" t="str">
        <f t="shared" si="53"/>
        <v/>
      </c>
      <c r="G3409" s="87"/>
      <c r="H3409" s="88" t="str">
        <f>IF(بيانات!B3409&lt;&gt;"",بيانات!K3409,"")</f>
        <v/>
      </c>
      <c r="I3409" s="88" t="str">
        <f>IF(بيانات!B3409&lt;&gt;"",بيانات!P3409,"")</f>
        <v/>
      </c>
    </row>
    <row r="3410" spans="1:9" ht="21.75" customHeight="1">
      <c r="A3410" s="89" t="str">
        <f>IF(بيانات!B3410&lt;&gt;"",بيانات!A3410,"")</f>
        <v/>
      </c>
      <c r="B3410" s="90" t="str">
        <f>IF(بيانات!B3410&lt;&gt;"",بيانات!B3410,"")</f>
        <v/>
      </c>
      <c r="C3410" s="90" t="str">
        <f>IF(بيانات!B3410&lt;&gt;"",بيانات!C3410,"")</f>
        <v/>
      </c>
      <c r="D3410" s="91" t="str">
        <f>IF(بيانات!B3410&lt;&gt;"",بيانات!J3410,"")</f>
        <v/>
      </c>
      <c r="E3410" s="92"/>
      <c r="F3410" s="93" t="str">
        <f t="shared" si="53"/>
        <v/>
      </c>
      <c r="G3410" s="94"/>
      <c r="H3410" s="95" t="str">
        <f>IF(بيانات!B3410&lt;&gt;"",بيانات!K3410,"")</f>
        <v/>
      </c>
      <c r="I3410" s="95" t="str">
        <f>IF(بيانات!B3410&lt;&gt;"",بيانات!P3410,"")</f>
        <v/>
      </c>
    </row>
    <row r="3411" spans="1:9" ht="21.75" customHeight="1">
      <c r="A3411" s="82" t="str">
        <f>IF(بيانات!B3411&lt;&gt;"",بيانات!A3411,"")</f>
        <v/>
      </c>
      <c r="B3411" s="83" t="str">
        <f>IF(بيانات!B3411&lt;&gt;"",بيانات!B3411,"")</f>
        <v/>
      </c>
      <c r="C3411" s="83" t="str">
        <f>IF(بيانات!B3411&lt;&gt;"",بيانات!C3411,"")</f>
        <v/>
      </c>
      <c r="D3411" s="84" t="str">
        <f>IF(بيانات!B3411&lt;&gt;"",بيانات!J3411,"")</f>
        <v/>
      </c>
      <c r="E3411" s="85"/>
      <c r="F3411" s="86" t="str">
        <f t="shared" si="53"/>
        <v/>
      </c>
      <c r="G3411" s="87"/>
      <c r="H3411" s="88" t="str">
        <f>IF(بيانات!B3411&lt;&gt;"",بيانات!K3411,"")</f>
        <v/>
      </c>
      <c r="I3411" s="88" t="str">
        <f>IF(بيانات!B3411&lt;&gt;"",بيانات!P3411,"")</f>
        <v/>
      </c>
    </row>
    <row r="3412" spans="1:9" ht="21.75" customHeight="1">
      <c r="A3412" s="89" t="str">
        <f>IF(بيانات!B3412&lt;&gt;"",بيانات!A3412,"")</f>
        <v/>
      </c>
      <c r="B3412" s="90" t="str">
        <f>IF(بيانات!B3412&lt;&gt;"",بيانات!B3412,"")</f>
        <v/>
      </c>
      <c r="C3412" s="90" t="str">
        <f>IF(بيانات!B3412&lt;&gt;"",بيانات!C3412,"")</f>
        <v/>
      </c>
      <c r="D3412" s="91" t="str">
        <f>IF(بيانات!B3412&lt;&gt;"",بيانات!J3412,"")</f>
        <v/>
      </c>
      <c r="E3412" s="92"/>
      <c r="F3412" s="93" t="str">
        <f t="shared" si="53"/>
        <v/>
      </c>
      <c r="G3412" s="94"/>
      <c r="H3412" s="95" t="str">
        <f>IF(بيانات!B3412&lt;&gt;"",بيانات!K3412,"")</f>
        <v/>
      </c>
      <c r="I3412" s="95" t="str">
        <f>IF(بيانات!B3412&lt;&gt;"",بيانات!P3412,"")</f>
        <v/>
      </c>
    </row>
    <row r="3413" spans="1:9" ht="21.75" customHeight="1">
      <c r="A3413" s="82" t="str">
        <f>IF(بيانات!B3413&lt;&gt;"",بيانات!A3413,"")</f>
        <v/>
      </c>
      <c r="B3413" s="83" t="str">
        <f>IF(بيانات!B3413&lt;&gt;"",بيانات!B3413,"")</f>
        <v/>
      </c>
      <c r="C3413" s="83" t="str">
        <f>IF(بيانات!B3413&lt;&gt;"",بيانات!C3413,"")</f>
        <v/>
      </c>
      <c r="D3413" s="84" t="str">
        <f>IF(بيانات!B3413&lt;&gt;"",بيانات!J3413,"")</f>
        <v/>
      </c>
      <c r="E3413" s="85"/>
      <c r="F3413" s="86" t="str">
        <f t="shared" si="53"/>
        <v/>
      </c>
      <c r="G3413" s="87"/>
      <c r="H3413" s="88" t="str">
        <f>IF(بيانات!B3413&lt;&gt;"",بيانات!K3413,"")</f>
        <v/>
      </c>
      <c r="I3413" s="88" t="str">
        <f>IF(بيانات!B3413&lt;&gt;"",بيانات!P3413,"")</f>
        <v/>
      </c>
    </row>
    <row r="3414" spans="1:9" ht="21.75" customHeight="1">
      <c r="A3414" s="89" t="str">
        <f>IF(بيانات!B3414&lt;&gt;"",بيانات!A3414,"")</f>
        <v/>
      </c>
      <c r="B3414" s="90" t="str">
        <f>IF(بيانات!B3414&lt;&gt;"",بيانات!B3414,"")</f>
        <v/>
      </c>
      <c r="C3414" s="90" t="str">
        <f>IF(بيانات!B3414&lt;&gt;"",بيانات!C3414,"")</f>
        <v/>
      </c>
      <c r="D3414" s="91" t="str">
        <f>IF(بيانات!B3414&lt;&gt;"",بيانات!J3414,"")</f>
        <v/>
      </c>
      <c r="E3414" s="92"/>
      <c r="F3414" s="93" t="str">
        <f t="shared" si="53"/>
        <v/>
      </c>
      <c r="G3414" s="94"/>
      <c r="H3414" s="95" t="str">
        <f>IF(بيانات!B3414&lt;&gt;"",بيانات!K3414,"")</f>
        <v/>
      </c>
      <c r="I3414" s="95" t="str">
        <f>IF(بيانات!B3414&lt;&gt;"",بيانات!P3414,"")</f>
        <v/>
      </c>
    </row>
    <row r="3415" spans="1:9" ht="21.75" customHeight="1">
      <c r="A3415" s="82" t="str">
        <f>IF(بيانات!B3415&lt;&gt;"",بيانات!A3415,"")</f>
        <v/>
      </c>
      <c r="B3415" s="83" t="str">
        <f>IF(بيانات!B3415&lt;&gt;"",بيانات!B3415,"")</f>
        <v/>
      </c>
      <c r="C3415" s="83" t="str">
        <f>IF(بيانات!B3415&lt;&gt;"",بيانات!C3415,"")</f>
        <v/>
      </c>
      <c r="D3415" s="84" t="str">
        <f>IF(بيانات!B3415&lt;&gt;"",بيانات!J3415,"")</f>
        <v/>
      </c>
      <c r="E3415" s="85"/>
      <c r="F3415" s="86" t="str">
        <f t="shared" si="53"/>
        <v/>
      </c>
      <c r="G3415" s="87"/>
      <c r="H3415" s="88" t="str">
        <f>IF(بيانات!B3415&lt;&gt;"",بيانات!K3415,"")</f>
        <v/>
      </c>
      <c r="I3415" s="88" t="str">
        <f>IF(بيانات!B3415&lt;&gt;"",بيانات!P3415,"")</f>
        <v/>
      </c>
    </row>
    <row r="3416" spans="1:9" ht="21.75" customHeight="1">
      <c r="A3416" s="89" t="str">
        <f>IF(بيانات!B3416&lt;&gt;"",بيانات!A3416,"")</f>
        <v/>
      </c>
      <c r="B3416" s="90" t="str">
        <f>IF(بيانات!B3416&lt;&gt;"",بيانات!B3416,"")</f>
        <v/>
      </c>
      <c r="C3416" s="90" t="str">
        <f>IF(بيانات!B3416&lt;&gt;"",بيانات!C3416,"")</f>
        <v/>
      </c>
      <c r="D3416" s="91" t="str">
        <f>IF(بيانات!B3416&lt;&gt;"",بيانات!J3416,"")</f>
        <v/>
      </c>
      <c r="E3416" s="92"/>
      <c r="F3416" s="93" t="str">
        <f t="shared" si="53"/>
        <v/>
      </c>
      <c r="G3416" s="94"/>
      <c r="H3416" s="95" t="str">
        <f>IF(بيانات!B3416&lt;&gt;"",بيانات!K3416,"")</f>
        <v/>
      </c>
      <c r="I3416" s="95" t="str">
        <f>IF(بيانات!B3416&lt;&gt;"",بيانات!P3416,"")</f>
        <v/>
      </c>
    </row>
    <row r="3417" spans="1:9" ht="21.75" customHeight="1">
      <c r="A3417" s="82" t="str">
        <f>IF(بيانات!B3417&lt;&gt;"",بيانات!A3417,"")</f>
        <v/>
      </c>
      <c r="B3417" s="83" t="str">
        <f>IF(بيانات!B3417&lt;&gt;"",بيانات!B3417,"")</f>
        <v/>
      </c>
      <c r="C3417" s="83" t="str">
        <f>IF(بيانات!B3417&lt;&gt;"",بيانات!C3417,"")</f>
        <v/>
      </c>
      <c r="D3417" s="84" t="str">
        <f>IF(بيانات!B3417&lt;&gt;"",بيانات!J3417,"")</f>
        <v/>
      </c>
      <c r="E3417" s="85"/>
      <c r="F3417" s="86" t="str">
        <f t="shared" si="53"/>
        <v/>
      </c>
      <c r="G3417" s="87"/>
      <c r="H3417" s="88" t="str">
        <f>IF(بيانات!B3417&lt;&gt;"",بيانات!K3417,"")</f>
        <v/>
      </c>
      <c r="I3417" s="88" t="str">
        <f>IF(بيانات!B3417&lt;&gt;"",بيانات!P3417,"")</f>
        <v/>
      </c>
    </row>
    <row r="3418" spans="1:9" ht="21.75" customHeight="1">
      <c r="A3418" s="89" t="str">
        <f>IF(بيانات!B3418&lt;&gt;"",بيانات!A3418,"")</f>
        <v/>
      </c>
      <c r="B3418" s="90" t="str">
        <f>IF(بيانات!B3418&lt;&gt;"",بيانات!B3418,"")</f>
        <v/>
      </c>
      <c r="C3418" s="90" t="str">
        <f>IF(بيانات!B3418&lt;&gt;"",بيانات!C3418,"")</f>
        <v/>
      </c>
      <c r="D3418" s="91" t="str">
        <f>IF(بيانات!B3418&lt;&gt;"",بيانات!J3418,"")</f>
        <v/>
      </c>
      <c r="E3418" s="92"/>
      <c r="F3418" s="93" t="str">
        <f t="shared" si="53"/>
        <v/>
      </c>
      <c r="G3418" s="94"/>
      <c r="H3418" s="95" t="str">
        <f>IF(بيانات!B3418&lt;&gt;"",بيانات!K3418,"")</f>
        <v/>
      </c>
      <c r="I3418" s="95" t="str">
        <f>IF(بيانات!B3418&lt;&gt;"",بيانات!P3418,"")</f>
        <v/>
      </c>
    </row>
    <row r="3419" spans="1:9" ht="21.75" customHeight="1">
      <c r="A3419" s="82" t="str">
        <f>IF(بيانات!B3419&lt;&gt;"",بيانات!A3419,"")</f>
        <v/>
      </c>
      <c r="B3419" s="83" t="str">
        <f>IF(بيانات!B3419&lt;&gt;"",بيانات!B3419,"")</f>
        <v/>
      </c>
      <c r="C3419" s="83" t="str">
        <f>IF(بيانات!B3419&lt;&gt;"",بيانات!C3419,"")</f>
        <v/>
      </c>
      <c r="D3419" s="84" t="str">
        <f>IF(بيانات!B3419&lt;&gt;"",بيانات!J3419,"")</f>
        <v/>
      </c>
      <c r="E3419" s="85"/>
      <c r="F3419" s="86" t="str">
        <f t="shared" si="53"/>
        <v/>
      </c>
      <c r="G3419" s="87"/>
      <c r="H3419" s="88" t="str">
        <f>IF(بيانات!B3419&lt;&gt;"",بيانات!K3419,"")</f>
        <v/>
      </c>
      <c r="I3419" s="88" t="str">
        <f>IF(بيانات!B3419&lt;&gt;"",بيانات!P3419,"")</f>
        <v/>
      </c>
    </row>
    <row r="3420" spans="1:9" ht="21.75" customHeight="1">
      <c r="A3420" s="89" t="str">
        <f>IF(بيانات!B3420&lt;&gt;"",بيانات!A3420,"")</f>
        <v/>
      </c>
      <c r="B3420" s="90" t="str">
        <f>IF(بيانات!B3420&lt;&gt;"",بيانات!B3420,"")</f>
        <v/>
      </c>
      <c r="C3420" s="90" t="str">
        <f>IF(بيانات!B3420&lt;&gt;"",بيانات!C3420,"")</f>
        <v/>
      </c>
      <c r="D3420" s="91" t="str">
        <f>IF(بيانات!B3420&lt;&gt;"",بيانات!J3420,"")</f>
        <v/>
      </c>
      <c r="E3420" s="92"/>
      <c r="F3420" s="93" t="str">
        <f t="shared" si="53"/>
        <v/>
      </c>
      <c r="G3420" s="94"/>
      <c r="H3420" s="95" t="str">
        <f>IF(بيانات!B3420&lt;&gt;"",بيانات!K3420,"")</f>
        <v/>
      </c>
      <c r="I3420" s="95" t="str">
        <f>IF(بيانات!B3420&lt;&gt;"",بيانات!P3420,"")</f>
        <v/>
      </c>
    </row>
    <row r="3421" spans="1:9" ht="21.75" customHeight="1">
      <c r="A3421" s="82" t="str">
        <f>IF(بيانات!B3421&lt;&gt;"",بيانات!A3421,"")</f>
        <v/>
      </c>
      <c r="B3421" s="83" t="str">
        <f>IF(بيانات!B3421&lt;&gt;"",بيانات!B3421,"")</f>
        <v/>
      </c>
      <c r="C3421" s="83" t="str">
        <f>IF(بيانات!B3421&lt;&gt;"",بيانات!C3421,"")</f>
        <v/>
      </c>
      <c r="D3421" s="84" t="str">
        <f>IF(بيانات!B3421&lt;&gt;"",بيانات!J3421,"")</f>
        <v/>
      </c>
      <c r="E3421" s="85"/>
      <c r="F3421" s="86" t="str">
        <f t="shared" si="53"/>
        <v/>
      </c>
      <c r="G3421" s="87"/>
      <c r="H3421" s="88" t="str">
        <f>IF(بيانات!B3421&lt;&gt;"",بيانات!K3421,"")</f>
        <v/>
      </c>
      <c r="I3421" s="88" t="str">
        <f>IF(بيانات!B3421&lt;&gt;"",بيانات!P3421,"")</f>
        <v/>
      </c>
    </row>
    <row r="3422" spans="1:9" ht="21.75" customHeight="1">
      <c r="A3422" s="89" t="str">
        <f>IF(بيانات!B3422&lt;&gt;"",بيانات!A3422,"")</f>
        <v/>
      </c>
      <c r="B3422" s="90" t="str">
        <f>IF(بيانات!B3422&lt;&gt;"",بيانات!B3422,"")</f>
        <v/>
      </c>
      <c r="C3422" s="90" t="str">
        <f>IF(بيانات!B3422&lt;&gt;"",بيانات!C3422,"")</f>
        <v/>
      </c>
      <c r="D3422" s="91" t="str">
        <f>IF(بيانات!B3422&lt;&gt;"",بيانات!J3422,"")</f>
        <v/>
      </c>
      <c r="E3422" s="92"/>
      <c r="F3422" s="93" t="str">
        <f t="shared" si="53"/>
        <v/>
      </c>
      <c r="G3422" s="94"/>
      <c r="H3422" s="95" t="str">
        <f>IF(بيانات!B3422&lt;&gt;"",بيانات!K3422,"")</f>
        <v/>
      </c>
      <c r="I3422" s="95" t="str">
        <f>IF(بيانات!B3422&lt;&gt;"",بيانات!P3422,"")</f>
        <v/>
      </c>
    </row>
    <row r="3423" spans="1:9" ht="21.75" customHeight="1">
      <c r="A3423" s="82" t="str">
        <f>IF(بيانات!B3423&lt;&gt;"",بيانات!A3423,"")</f>
        <v/>
      </c>
      <c r="B3423" s="83" t="str">
        <f>IF(بيانات!B3423&lt;&gt;"",بيانات!B3423,"")</f>
        <v/>
      </c>
      <c r="C3423" s="83" t="str">
        <f>IF(بيانات!B3423&lt;&gt;"",بيانات!C3423,"")</f>
        <v/>
      </c>
      <c r="D3423" s="84" t="str">
        <f>IF(بيانات!B3423&lt;&gt;"",بيانات!J3423,"")</f>
        <v/>
      </c>
      <c r="E3423" s="85"/>
      <c r="F3423" s="86" t="str">
        <f t="shared" si="53"/>
        <v/>
      </c>
      <c r="G3423" s="87"/>
      <c r="H3423" s="88" t="str">
        <f>IF(بيانات!B3423&lt;&gt;"",بيانات!K3423,"")</f>
        <v/>
      </c>
      <c r="I3423" s="88" t="str">
        <f>IF(بيانات!B3423&lt;&gt;"",بيانات!P3423,"")</f>
        <v/>
      </c>
    </row>
    <row r="3424" spans="1:9" ht="21.75" customHeight="1">
      <c r="A3424" s="89" t="str">
        <f>IF(بيانات!B3424&lt;&gt;"",بيانات!A3424,"")</f>
        <v/>
      </c>
      <c r="B3424" s="90" t="str">
        <f>IF(بيانات!B3424&lt;&gt;"",بيانات!B3424,"")</f>
        <v/>
      </c>
      <c r="C3424" s="90" t="str">
        <f>IF(بيانات!B3424&lt;&gt;"",بيانات!C3424,"")</f>
        <v/>
      </c>
      <c r="D3424" s="91" t="str">
        <f>IF(بيانات!B3424&lt;&gt;"",بيانات!J3424,"")</f>
        <v/>
      </c>
      <c r="E3424" s="92"/>
      <c r="F3424" s="93" t="str">
        <f t="shared" si="53"/>
        <v/>
      </c>
      <c r="G3424" s="94"/>
      <c r="H3424" s="95" t="str">
        <f>IF(بيانات!B3424&lt;&gt;"",بيانات!K3424,"")</f>
        <v/>
      </c>
      <c r="I3424" s="95" t="str">
        <f>IF(بيانات!B3424&lt;&gt;"",بيانات!P3424,"")</f>
        <v/>
      </c>
    </row>
    <row r="3425" spans="1:9" ht="21.75" customHeight="1">
      <c r="A3425" s="82" t="str">
        <f>IF(بيانات!B3425&lt;&gt;"",بيانات!A3425,"")</f>
        <v/>
      </c>
      <c r="B3425" s="83" t="str">
        <f>IF(بيانات!B3425&lt;&gt;"",بيانات!B3425,"")</f>
        <v/>
      </c>
      <c r="C3425" s="83" t="str">
        <f>IF(بيانات!B3425&lt;&gt;"",بيانات!C3425,"")</f>
        <v/>
      </c>
      <c r="D3425" s="84" t="str">
        <f>IF(بيانات!B3425&lt;&gt;"",بيانات!J3425,"")</f>
        <v/>
      </c>
      <c r="E3425" s="85"/>
      <c r="F3425" s="86" t="str">
        <f t="shared" si="53"/>
        <v/>
      </c>
      <c r="G3425" s="87"/>
      <c r="H3425" s="88" t="str">
        <f>IF(بيانات!B3425&lt;&gt;"",بيانات!K3425,"")</f>
        <v/>
      </c>
      <c r="I3425" s="88" t="str">
        <f>IF(بيانات!B3425&lt;&gt;"",بيانات!P3425,"")</f>
        <v/>
      </c>
    </row>
    <row r="3426" spans="1:9" ht="21.75" customHeight="1">
      <c r="A3426" s="89" t="str">
        <f>IF(بيانات!B3426&lt;&gt;"",بيانات!A3426,"")</f>
        <v/>
      </c>
      <c r="B3426" s="90" t="str">
        <f>IF(بيانات!B3426&lt;&gt;"",بيانات!B3426,"")</f>
        <v/>
      </c>
      <c r="C3426" s="90" t="str">
        <f>IF(بيانات!B3426&lt;&gt;"",بيانات!C3426,"")</f>
        <v/>
      </c>
      <c r="D3426" s="91" t="str">
        <f>IF(بيانات!B3426&lt;&gt;"",بيانات!J3426,"")</f>
        <v/>
      </c>
      <c r="E3426" s="92"/>
      <c r="F3426" s="93" t="str">
        <f t="shared" si="53"/>
        <v/>
      </c>
      <c r="G3426" s="94"/>
      <c r="H3426" s="95" t="str">
        <f>IF(بيانات!B3426&lt;&gt;"",بيانات!K3426,"")</f>
        <v/>
      </c>
      <c r="I3426" s="95" t="str">
        <f>IF(بيانات!B3426&lt;&gt;"",بيانات!P3426,"")</f>
        <v/>
      </c>
    </row>
    <row r="3427" spans="1:9" ht="21.75" customHeight="1">
      <c r="A3427" s="82" t="str">
        <f>IF(بيانات!B3427&lt;&gt;"",بيانات!A3427,"")</f>
        <v/>
      </c>
      <c r="B3427" s="83" t="str">
        <f>IF(بيانات!B3427&lt;&gt;"",بيانات!B3427,"")</f>
        <v/>
      </c>
      <c r="C3427" s="83" t="str">
        <f>IF(بيانات!B3427&lt;&gt;"",بيانات!C3427,"")</f>
        <v/>
      </c>
      <c r="D3427" s="84" t="str">
        <f>IF(بيانات!B3427&lt;&gt;"",بيانات!J3427,"")</f>
        <v/>
      </c>
      <c r="E3427" s="85"/>
      <c r="F3427" s="86" t="str">
        <f t="shared" si="53"/>
        <v/>
      </c>
      <c r="G3427" s="87"/>
      <c r="H3427" s="88" t="str">
        <f>IF(بيانات!B3427&lt;&gt;"",بيانات!K3427,"")</f>
        <v/>
      </c>
      <c r="I3427" s="88" t="str">
        <f>IF(بيانات!B3427&lt;&gt;"",بيانات!P3427,"")</f>
        <v/>
      </c>
    </row>
    <row r="3428" spans="1:9" ht="21.75" customHeight="1">
      <c r="A3428" s="89" t="str">
        <f>IF(بيانات!B3428&lt;&gt;"",بيانات!A3428,"")</f>
        <v/>
      </c>
      <c r="B3428" s="90" t="str">
        <f>IF(بيانات!B3428&lt;&gt;"",بيانات!B3428,"")</f>
        <v/>
      </c>
      <c r="C3428" s="90" t="str">
        <f>IF(بيانات!B3428&lt;&gt;"",بيانات!C3428,"")</f>
        <v/>
      </c>
      <c r="D3428" s="91" t="str">
        <f>IF(بيانات!B3428&lt;&gt;"",بيانات!J3428,"")</f>
        <v/>
      </c>
      <c r="E3428" s="92"/>
      <c r="F3428" s="93" t="str">
        <f t="shared" si="53"/>
        <v/>
      </c>
      <c r="G3428" s="94"/>
      <c r="H3428" s="95" t="str">
        <f>IF(بيانات!B3428&lt;&gt;"",بيانات!K3428,"")</f>
        <v/>
      </c>
      <c r="I3428" s="95" t="str">
        <f>IF(بيانات!B3428&lt;&gt;"",بيانات!P3428,"")</f>
        <v/>
      </c>
    </row>
    <row r="3429" spans="1:9" ht="21.75" customHeight="1">
      <c r="A3429" s="82" t="str">
        <f>IF(بيانات!B3429&lt;&gt;"",بيانات!A3429,"")</f>
        <v/>
      </c>
      <c r="B3429" s="83" t="str">
        <f>IF(بيانات!B3429&lt;&gt;"",بيانات!B3429,"")</f>
        <v/>
      </c>
      <c r="C3429" s="83" t="str">
        <f>IF(بيانات!B3429&lt;&gt;"",بيانات!C3429,"")</f>
        <v/>
      </c>
      <c r="D3429" s="84" t="str">
        <f>IF(بيانات!B3429&lt;&gt;"",بيانات!J3429,"")</f>
        <v/>
      </c>
      <c r="E3429" s="85"/>
      <c r="F3429" s="86" t="str">
        <f t="shared" si="53"/>
        <v/>
      </c>
      <c r="G3429" s="87"/>
      <c r="H3429" s="88" t="str">
        <f>IF(بيانات!B3429&lt;&gt;"",بيانات!K3429,"")</f>
        <v/>
      </c>
      <c r="I3429" s="88" t="str">
        <f>IF(بيانات!B3429&lt;&gt;"",بيانات!P3429,"")</f>
        <v/>
      </c>
    </row>
    <row r="3430" spans="1:9" ht="21.75" customHeight="1">
      <c r="A3430" s="89" t="str">
        <f>IF(بيانات!B3430&lt;&gt;"",بيانات!A3430,"")</f>
        <v/>
      </c>
      <c r="B3430" s="90" t="str">
        <f>IF(بيانات!B3430&lt;&gt;"",بيانات!B3430,"")</f>
        <v/>
      </c>
      <c r="C3430" s="90" t="str">
        <f>IF(بيانات!B3430&lt;&gt;"",بيانات!C3430,"")</f>
        <v/>
      </c>
      <c r="D3430" s="91" t="str">
        <f>IF(بيانات!B3430&lt;&gt;"",بيانات!J3430,"")</f>
        <v/>
      </c>
      <c r="E3430" s="92"/>
      <c r="F3430" s="93" t="str">
        <f t="shared" si="53"/>
        <v/>
      </c>
      <c r="G3430" s="94"/>
      <c r="H3430" s="95" t="str">
        <f>IF(بيانات!B3430&lt;&gt;"",بيانات!K3430,"")</f>
        <v/>
      </c>
      <c r="I3430" s="95" t="str">
        <f>IF(بيانات!B3430&lt;&gt;"",بيانات!P3430,"")</f>
        <v/>
      </c>
    </row>
    <row r="3431" spans="1:9" ht="21.75" customHeight="1">
      <c r="A3431" s="82" t="str">
        <f>IF(بيانات!B3431&lt;&gt;"",بيانات!A3431,"")</f>
        <v/>
      </c>
      <c r="B3431" s="83" t="str">
        <f>IF(بيانات!B3431&lt;&gt;"",بيانات!B3431,"")</f>
        <v/>
      </c>
      <c r="C3431" s="83" t="str">
        <f>IF(بيانات!B3431&lt;&gt;"",بيانات!C3431,"")</f>
        <v/>
      </c>
      <c r="D3431" s="84" t="str">
        <f>IF(بيانات!B3431&lt;&gt;"",بيانات!J3431,"")</f>
        <v/>
      </c>
      <c r="E3431" s="85"/>
      <c r="F3431" s="86" t="str">
        <f t="shared" si="53"/>
        <v/>
      </c>
      <c r="G3431" s="87"/>
      <c r="H3431" s="88" t="str">
        <f>IF(بيانات!B3431&lt;&gt;"",بيانات!K3431,"")</f>
        <v/>
      </c>
      <c r="I3431" s="88" t="str">
        <f>IF(بيانات!B3431&lt;&gt;"",بيانات!P3431,"")</f>
        <v/>
      </c>
    </row>
    <row r="3432" spans="1:9" ht="21.75" customHeight="1">
      <c r="A3432" s="89" t="str">
        <f>IF(بيانات!B3432&lt;&gt;"",بيانات!A3432,"")</f>
        <v/>
      </c>
      <c r="B3432" s="90" t="str">
        <f>IF(بيانات!B3432&lt;&gt;"",بيانات!B3432,"")</f>
        <v/>
      </c>
      <c r="C3432" s="90" t="str">
        <f>IF(بيانات!B3432&lt;&gt;"",بيانات!C3432,"")</f>
        <v/>
      </c>
      <c r="D3432" s="91" t="str">
        <f>IF(بيانات!B3432&lt;&gt;"",بيانات!J3432,"")</f>
        <v/>
      </c>
      <c r="E3432" s="92"/>
      <c r="F3432" s="93" t="str">
        <f t="shared" si="53"/>
        <v/>
      </c>
      <c r="G3432" s="94"/>
      <c r="H3432" s="95" t="str">
        <f>IF(بيانات!B3432&lt;&gt;"",بيانات!K3432,"")</f>
        <v/>
      </c>
      <c r="I3432" s="95" t="str">
        <f>IF(بيانات!B3432&lt;&gt;"",بيانات!P3432,"")</f>
        <v/>
      </c>
    </row>
    <row r="3433" spans="1:9" ht="21.75" customHeight="1">
      <c r="A3433" s="82" t="str">
        <f>IF(بيانات!B3433&lt;&gt;"",بيانات!A3433,"")</f>
        <v/>
      </c>
      <c r="B3433" s="83" t="str">
        <f>IF(بيانات!B3433&lt;&gt;"",بيانات!B3433,"")</f>
        <v/>
      </c>
      <c r="C3433" s="83" t="str">
        <f>IF(بيانات!B3433&lt;&gt;"",بيانات!C3433,"")</f>
        <v/>
      </c>
      <c r="D3433" s="84" t="str">
        <f>IF(بيانات!B3433&lt;&gt;"",بيانات!J3433,"")</f>
        <v/>
      </c>
      <c r="E3433" s="85"/>
      <c r="F3433" s="86" t="str">
        <f t="shared" si="53"/>
        <v/>
      </c>
      <c r="G3433" s="87"/>
      <c r="H3433" s="88" t="str">
        <f>IF(بيانات!B3433&lt;&gt;"",بيانات!K3433,"")</f>
        <v/>
      </c>
      <c r="I3433" s="88" t="str">
        <f>IF(بيانات!B3433&lt;&gt;"",بيانات!P3433,"")</f>
        <v/>
      </c>
    </row>
    <row r="3434" spans="1:9" ht="21.75" customHeight="1">
      <c r="A3434" s="89" t="str">
        <f>IF(بيانات!B3434&lt;&gt;"",بيانات!A3434,"")</f>
        <v/>
      </c>
      <c r="B3434" s="90" t="str">
        <f>IF(بيانات!B3434&lt;&gt;"",بيانات!B3434,"")</f>
        <v/>
      </c>
      <c r="C3434" s="90" t="str">
        <f>IF(بيانات!B3434&lt;&gt;"",بيانات!C3434,"")</f>
        <v/>
      </c>
      <c r="D3434" s="91" t="str">
        <f>IF(بيانات!B3434&lt;&gt;"",بيانات!J3434,"")</f>
        <v/>
      </c>
      <c r="E3434" s="92"/>
      <c r="F3434" s="93" t="str">
        <f t="shared" si="53"/>
        <v/>
      </c>
      <c r="G3434" s="94"/>
      <c r="H3434" s="95" t="str">
        <f>IF(بيانات!B3434&lt;&gt;"",بيانات!K3434,"")</f>
        <v/>
      </c>
      <c r="I3434" s="95" t="str">
        <f>IF(بيانات!B3434&lt;&gt;"",بيانات!P3434,"")</f>
        <v/>
      </c>
    </row>
    <row r="3435" spans="1:9" ht="21.75" customHeight="1">
      <c r="A3435" s="82" t="str">
        <f>IF(بيانات!B3435&lt;&gt;"",بيانات!A3435,"")</f>
        <v/>
      </c>
      <c r="B3435" s="83" t="str">
        <f>IF(بيانات!B3435&lt;&gt;"",بيانات!B3435,"")</f>
        <v/>
      </c>
      <c r="C3435" s="83" t="str">
        <f>IF(بيانات!B3435&lt;&gt;"",بيانات!C3435,"")</f>
        <v/>
      </c>
      <c r="D3435" s="84" t="str">
        <f>IF(بيانات!B3435&lt;&gt;"",بيانات!J3435,"")</f>
        <v/>
      </c>
      <c r="E3435" s="85"/>
      <c r="F3435" s="86" t="str">
        <f t="shared" si="53"/>
        <v/>
      </c>
      <c r="G3435" s="87"/>
      <c r="H3435" s="88" t="str">
        <f>IF(بيانات!B3435&lt;&gt;"",بيانات!K3435,"")</f>
        <v/>
      </c>
      <c r="I3435" s="88" t="str">
        <f>IF(بيانات!B3435&lt;&gt;"",بيانات!P3435,"")</f>
        <v/>
      </c>
    </row>
    <row r="3436" spans="1:9" ht="21.75" customHeight="1">
      <c r="A3436" s="89" t="str">
        <f>IF(بيانات!B3436&lt;&gt;"",بيانات!A3436,"")</f>
        <v/>
      </c>
      <c r="B3436" s="90" t="str">
        <f>IF(بيانات!B3436&lt;&gt;"",بيانات!B3436,"")</f>
        <v/>
      </c>
      <c r="C3436" s="90" t="str">
        <f>IF(بيانات!B3436&lt;&gt;"",بيانات!C3436,"")</f>
        <v/>
      </c>
      <c r="D3436" s="91" t="str">
        <f>IF(بيانات!B3436&lt;&gt;"",بيانات!J3436,"")</f>
        <v/>
      </c>
      <c r="E3436" s="92"/>
      <c r="F3436" s="93" t="str">
        <f t="shared" si="53"/>
        <v/>
      </c>
      <c r="G3436" s="94"/>
      <c r="H3436" s="95" t="str">
        <f>IF(بيانات!B3436&lt;&gt;"",بيانات!K3436,"")</f>
        <v/>
      </c>
      <c r="I3436" s="95" t="str">
        <f>IF(بيانات!B3436&lt;&gt;"",بيانات!P3436,"")</f>
        <v/>
      </c>
    </row>
    <row r="3437" spans="1:9" ht="21.75" customHeight="1">
      <c r="A3437" s="82" t="str">
        <f>IF(بيانات!B3437&lt;&gt;"",بيانات!A3437,"")</f>
        <v/>
      </c>
      <c r="B3437" s="83" t="str">
        <f>IF(بيانات!B3437&lt;&gt;"",بيانات!B3437,"")</f>
        <v/>
      </c>
      <c r="C3437" s="83" t="str">
        <f>IF(بيانات!B3437&lt;&gt;"",بيانات!C3437,"")</f>
        <v/>
      </c>
      <c r="D3437" s="84" t="str">
        <f>IF(بيانات!B3437&lt;&gt;"",بيانات!J3437,"")</f>
        <v/>
      </c>
      <c r="E3437" s="85"/>
      <c r="F3437" s="86" t="str">
        <f t="shared" si="53"/>
        <v/>
      </c>
      <c r="G3437" s="87"/>
      <c r="H3437" s="88" t="str">
        <f>IF(بيانات!B3437&lt;&gt;"",بيانات!K3437,"")</f>
        <v/>
      </c>
      <c r="I3437" s="88" t="str">
        <f>IF(بيانات!B3437&lt;&gt;"",بيانات!P3437,"")</f>
        <v/>
      </c>
    </row>
    <row r="3438" spans="1:9" ht="21.75" customHeight="1">
      <c r="A3438" s="89" t="str">
        <f>IF(بيانات!B3438&lt;&gt;"",بيانات!A3438,"")</f>
        <v/>
      </c>
      <c r="B3438" s="90" t="str">
        <f>IF(بيانات!B3438&lt;&gt;"",بيانات!B3438,"")</f>
        <v/>
      </c>
      <c r="C3438" s="90" t="str">
        <f>IF(بيانات!B3438&lt;&gt;"",بيانات!C3438,"")</f>
        <v/>
      </c>
      <c r="D3438" s="91" t="str">
        <f>IF(بيانات!B3438&lt;&gt;"",بيانات!J3438,"")</f>
        <v/>
      </c>
      <c r="E3438" s="92"/>
      <c r="F3438" s="93" t="str">
        <f t="shared" si="53"/>
        <v/>
      </c>
      <c r="G3438" s="94"/>
      <c r="H3438" s="95" t="str">
        <f>IF(بيانات!B3438&lt;&gt;"",بيانات!K3438,"")</f>
        <v/>
      </c>
      <c r="I3438" s="95" t="str">
        <f>IF(بيانات!B3438&lt;&gt;"",بيانات!P3438,"")</f>
        <v/>
      </c>
    </row>
    <row r="3439" spans="1:9" ht="21.75" customHeight="1">
      <c r="A3439" s="82" t="str">
        <f>IF(بيانات!B3439&lt;&gt;"",بيانات!A3439,"")</f>
        <v/>
      </c>
      <c r="B3439" s="83" t="str">
        <f>IF(بيانات!B3439&lt;&gt;"",بيانات!B3439,"")</f>
        <v/>
      </c>
      <c r="C3439" s="83" t="str">
        <f>IF(بيانات!B3439&lt;&gt;"",بيانات!C3439,"")</f>
        <v/>
      </c>
      <c r="D3439" s="84" t="str">
        <f>IF(بيانات!B3439&lt;&gt;"",بيانات!J3439,"")</f>
        <v/>
      </c>
      <c r="E3439" s="85"/>
      <c r="F3439" s="86" t="str">
        <f t="shared" si="53"/>
        <v/>
      </c>
      <c r="G3439" s="87"/>
      <c r="H3439" s="88" t="str">
        <f>IF(بيانات!B3439&lt;&gt;"",بيانات!K3439,"")</f>
        <v/>
      </c>
      <c r="I3439" s="88" t="str">
        <f>IF(بيانات!B3439&lt;&gt;"",بيانات!P3439,"")</f>
        <v/>
      </c>
    </row>
    <row r="3440" spans="1:9" ht="21.75" customHeight="1">
      <c r="A3440" s="89" t="str">
        <f>IF(بيانات!B3440&lt;&gt;"",بيانات!A3440,"")</f>
        <v/>
      </c>
      <c r="B3440" s="90" t="str">
        <f>IF(بيانات!B3440&lt;&gt;"",بيانات!B3440,"")</f>
        <v/>
      </c>
      <c r="C3440" s="90" t="str">
        <f>IF(بيانات!B3440&lt;&gt;"",بيانات!C3440,"")</f>
        <v/>
      </c>
      <c r="D3440" s="91" t="str">
        <f>IF(بيانات!B3440&lt;&gt;"",بيانات!J3440,"")</f>
        <v/>
      </c>
      <c r="E3440" s="92"/>
      <c r="F3440" s="93" t="str">
        <f t="shared" si="53"/>
        <v/>
      </c>
      <c r="G3440" s="94"/>
      <c r="H3440" s="95" t="str">
        <f>IF(بيانات!B3440&lt;&gt;"",بيانات!K3440,"")</f>
        <v/>
      </c>
      <c r="I3440" s="95" t="str">
        <f>IF(بيانات!B3440&lt;&gt;"",بيانات!P3440,"")</f>
        <v/>
      </c>
    </row>
    <row r="3441" spans="1:9" ht="21.75" customHeight="1">
      <c r="A3441" s="82" t="str">
        <f>IF(بيانات!B3441&lt;&gt;"",بيانات!A3441,"")</f>
        <v/>
      </c>
      <c r="B3441" s="83" t="str">
        <f>IF(بيانات!B3441&lt;&gt;"",بيانات!B3441,"")</f>
        <v/>
      </c>
      <c r="C3441" s="83" t="str">
        <f>IF(بيانات!B3441&lt;&gt;"",بيانات!C3441,"")</f>
        <v/>
      </c>
      <c r="D3441" s="84" t="str">
        <f>IF(بيانات!B3441&lt;&gt;"",بيانات!J3441,"")</f>
        <v/>
      </c>
      <c r="E3441" s="85"/>
      <c r="F3441" s="86" t="str">
        <f t="shared" si="53"/>
        <v/>
      </c>
      <c r="G3441" s="87"/>
      <c r="H3441" s="88" t="str">
        <f>IF(بيانات!B3441&lt;&gt;"",بيانات!K3441,"")</f>
        <v/>
      </c>
      <c r="I3441" s="88" t="str">
        <f>IF(بيانات!B3441&lt;&gt;"",بيانات!P3441,"")</f>
        <v/>
      </c>
    </row>
    <row r="3442" spans="1:9" ht="21.75" customHeight="1">
      <c r="A3442" s="89" t="str">
        <f>IF(بيانات!B3442&lt;&gt;"",بيانات!A3442,"")</f>
        <v/>
      </c>
      <c r="B3442" s="90" t="str">
        <f>IF(بيانات!B3442&lt;&gt;"",بيانات!B3442,"")</f>
        <v/>
      </c>
      <c r="C3442" s="90" t="str">
        <f>IF(بيانات!B3442&lt;&gt;"",بيانات!C3442,"")</f>
        <v/>
      </c>
      <c r="D3442" s="91" t="str">
        <f>IF(بيانات!B3442&lt;&gt;"",بيانات!J3442,"")</f>
        <v/>
      </c>
      <c r="E3442" s="92"/>
      <c r="F3442" s="93" t="str">
        <f t="shared" si="53"/>
        <v/>
      </c>
      <c r="G3442" s="94"/>
      <c r="H3442" s="95" t="str">
        <f>IF(بيانات!B3442&lt;&gt;"",بيانات!K3442,"")</f>
        <v/>
      </c>
      <c r="I3442" s="95" t="str">
        <f>IF(بيانات!B3442&lt;&gt;"",بيانات!P3442,"")</f>
        <v/>
      </c>
    </row>
    <row r="3443" spans="1:9" ht="21.75" customHeight="1">
      <c r="A3443" s="82" t="str">
        <f>IF(بيانات!B3443&lt;&gt;"",بيانات!A3443,"")</f>
        <v/>
      </c>
      <c r="B3443" s="83" t="str">
        <f>IF(بيانات!B3443&lt;&gt;"",بيانات!B3443,"")</f>
        <v/>
      </c>
      <c r="C3443" s="83" t="str">
        <f>IF(بيانات!B3443&lt;&gt;"",بيانات!C3443,"")</f>
        <v/>
      </c>
      <c r="D3443" s="84" t="str">
        <f>IF(بيانات!B3443&lt;&gt;"",بيانات!J3443,"")</f>
        <v/>
      </c>
      <c r="E3443" s="85"/>
      <c r="F3443" s="86" t="str">
        <f t="shared" si="53"/>
        <v/>
      </c>
      <c r="G3443" s="87"/>
      <c r="H3443" s="88" t="str">
        <f>IF(بيانات!B3443&lt;&gt;"",بيانات!K3443,"")</f>
        <v/>
      </c>
      <c r="I3443" s="88" t="str">
        <f>IF(بيانات!B3443&lt;&gt;"",بيانات!P3443,"")</f>
        <v/>
      </c>
    </row>
    <row r="3444" spans="1:9" ht="21.75" customHeight="1">
      <c r="A3444" s="89" t="str">
        <f>IF(بيانات!B3444&lt;&gt;"",بيانات!A3444,"")</f>
        <v/>
      </c>
      <c r="B3444" s="90" t="str">
        <f>IF(بيانات!B3444&lt;&gt;"",بيانات!B3444,"")</f>
        <v/>
      </c>
      <c r="C3444" s="90" t="str">
        <f>IF(بيانات!B3444&lt;&gt;"",بيانات!C3444,"")</f>
        <v/>
      </c>
      <c r="D3444" s="91" t="str">
        <f>IF(بيانات!B3444&lt;&gt;"",بيانات!J3444,"")</f>
        <v/>
      </c>
      <c r="E3444" s="92"/>
      <c r="F3444" s="93" t="str">
        <f t="shared" si="53"/>
        <v/>
      </c>
      <c r="G3444" s="94"/>
      <c r="H3444" s="95" t="str">
        <f>IF(بيانات!B3444&lt;&gt;"",بيانات!K3444,"")</f>
        <v/>
      </c>
      <c r="I3444" s="95" t="str">
        <f>IF(بيانات!B3444&lt;&gt;"",بيانات!P3444,"")</f>
        <v/>
      </c>
    </row>
    <row r="3445" spans="1:9" ht="21.75" customHeight="1">
      <c r="A3445" s="82" t="str">
        <f>IF(بيانات!B3445&lt;&gt;"",بيانات!A3445,"")</f>
        <v/>
      </c>
      <c r="B3445" s="83" t="str">
        <f>IF(بيانات!B3445&lt;&gt;"",بيانات!B3445,"")</f>
        <v/>
      </c>
      <c r="C3445" s="83" t="str">
        <f>IF(بيانات!B3445&lt;&gt;"",بيانات!C3445,"")</f>
        <v/>
      </c>
      <c r="D3445" s="84" t="str">
        <f>IF(بيانات!B3445&lt;&gt;"",بيانات!J3445,"")</f>
        <v/>
      </c>
      <c r="E3445" s="85"/>
      <c r="F3445" s="86" t="str">
        <f t="shared" si="53"/>
        <v/>
      </c>
      <c r="G3445" s="87"/>
      <c r="H3445" s="88" t="str">
        <f>IF(بيانات!B3445&lt;&gt;"",بيانات!K3445,"")</f>
        <v/>
      </c>
      <c r="I3445" s="88" t="str">
        <f>IF(بيانات!B3445&lt;&gt;"",بيانات!P3445,"")</f>
        <v/>
      </c>
    </row>
    <row r="3446" spans="1:9" ht="21.75" customHeight="1">
      <c r="A3446" s="89" t="str">
        <f>IF(بيانات!B3446&lt;&gt;"",بيانات!A3446,"")</f>
        <v/>
      </c>
      <c r="B3446" s="90" t="str">
        <f>IF(بيانات!B3446&lt;&gt;"",بيانات!B3446,"")</f>
        <v/>
      </c>
      <c r="C3446" s="90" t="str">
        <f>IF(بيانات!B3446&lt;&gt;"",بيانات!C3446,"")</f>
        <v/>
      </c>
      <c r="D3446" s="91" t="str">
        <f>IF(بيانات!B3446&lt;&gt;"",بيانات!J3446,"")</f>
        <v/>
      </c>
      <c r="E3446" s="92"/>
      <c r="F3446" s="93" t="str">
        <f t="shared" si="53"/>
        <v/>
      </c>
      <c r="G3446" s="94"/>
      <c r="H3446" s="95" t="str">
        <f>IF(بيانات!B3446&lt;&gt;"",بيانات!K3446,"")</f>
        <v/>
      </c>
      <c r="I3446" s="95" t="str">
        <f>IF(بيانات!B3446&lt;&gt;"",بيانات!P3446,"")</f>
        <v/>
      </c>
    </row>
    <row r="3447" spans="1:9" ht="21.75" customHeight="1">
      <c r="A3447" s="82" t="str">
        <f>IF(بيانات!B3447&lt;&gt;"",بيانات!A3447,"")</f>
        <v/>
      </c>
      <c r="B3447" s="83" t="str">
        <f>IF(بيانات!B3447&lt;&gt;"",بيانات!B3447,"")</f>
        <v/>
      </c>
      <c r="C3447" s="83" t="str">
        <f>IF(بيانات!B3447&lt;&gt;"",بيانات!C3447,"")</f>
        <v/>
      </c>
      <c r="D3447" s="84" t="str">
        <f>IF(بيانات!B3447&lt;&gt;"",بيانات!J3447,"")</f>
        <v/>
      </c>
      <c r="E3447" s="85"/>
      <c r="F3447" s="86" t="str">
        <f t="shared" si="53"/>
        <v/>
      </c>
      <c r="G3447" s="87"/>
      <c r="H3447" s="88" t="str">
        <f>IF(بيانات!B3447&lt;&gt;"",بيانات!K3447,"")</f>
        <v/>
      </c>
      <c r="I3447" s="88" t="str">
        <f>IF(بيانات!B3447&lt;&gt;"",بيانات!P3447,"")</f>
        <v/>
      </c>
    </row>
    <row r="3448" spans="1:9" ht="21.75" customHeight="1">
      <c r="A3448" s="89" t="str">
        <f>IF(بيانات!B3448&lt;&gt;"",بيانات!A3448,"")</f>
        <v/>
      </c>
      <c r="B3448" s="90" t="str">
        <f>IF(بيانات!B3448&lt;&gt;"",بيانات!B3448,"")</f>
        <v/>
      </c>
      <c r="C3448" s="90" t="str">
        <f>IF(بيانات!B3448&lt;&gt;"",بيانات!C3448,"")</f>
        <v/>
      </c>
      <c r="D3448" s="91" t="str">
        <f>IF(بيانات!B3448&lt;&gt;"",بيانات!J3448,"")</f>
        <v/>
      </c>
      <c r="E3448" s="92"/>
      <c r="F3448" s="93" t="str">
        <f t="shared" si="53"/>
        <v/>
      </c>
      <c r="G3448" s="94"/>
      <c r="H3448" s="95" t="str">
        <f>IF(بيانات!B3448&lt;&gt;"",بيانات!K3448,"")</f>
        <v/>
      </c>
      <c r="I3448" s="95" t="str">
        <f>IF(بيانات!B3448&lt;&gt;"",بيانات!P3448,"")</f>
        <v/>
      </c>
    </row>
    <row r="3449" spans="1:9" ht="21.75" customHeight="1">
      <c r="A3449" s="82" t="str">
        <f>IF(بيانات!B3449&lt;&gt;"",بيانات!A3449,"")</f>
        <v/>
      </c>
      <c r="B3449" s="83" t="str">
        <f>IF(بيانات!B3449&lt;&gt;"",بيانات!B3449,"")</f>
        <v/>
      </c>
      <c r="C3449" s="83" t="str">
        <f>IF(بيانات!B3449&lt;&gt;"",بيانات!C3449,"")</f>
        <v/>
      </c>
      <c r="D3449" s="84" t="str">
        <f>IF(بيانات!B3449&lt;&gt;"",بيانات!J3449,"")</f>
        <v/>
      </c>
      <c r="E3449" s="85"/>
      <c r="F3449" s="86" t="str">
        <f t="shared" si="53"/>
        <v/>
      </c>
      <c r="G3449" s="87"/>
      <c r="H3449" s="88" t="str">
        <f>IF(بيانات!B3449&lt;&gt;"",بيانات!K3449,"")</f>
        <v/>
      </c>
      <c r="I3449" s="88" t="str">
        <f>IF(بيانات!B3449&lt;&gt;"",بيانات!P3449,"")</f>
        <v/>
      </c>
    </row>
    <row r="3450" spans="1:9" ht="21.75" customHeight="1">
      <c r="A3450" s="89" t="str">
        <f>IF(بيانات!B3450&lt;&gt;"",بيانات!A3450,"")</f>
        <v/>
      </c>
      <c r="B3450" s="90" t="str">
        <f>IF(بيانات!B3450&lt;&gt;"",بيانات!B3450,"")</f>
        <v/>
      </c>
      <c r="C3450" s="90" t="str">
        <f>IF(بيانات!B3450&lt;&gt;"",بيانات!C3450,"")</f>
        <v/>
      </c>
      <c r="D3450" s="91" t="str">
        <f>IF(بيانات!B3450&lt;&gt;"",بيانات!J3450,"")</f>
        <v/>
      </c>
      <c r="E3450" s="92"/>
      <c r="F3450" s="93" t="str">
        <f t="shared" si="53"/>
        <v/>
      </c>
      <c r="G3450" s="94"/>
      <c r="H3450" s="95" t="str">
        <f>IF(بيانات!B3450&lt;&gt;"",بيانات!K3450,"")</f>
        <v/>
      </c>
      <c r="I3450" s="95" t="str">
        <f>IF(بيانات!B3450&lt;&gt;"",بيانات!P3450,"")</f>
        <v/>
      </c>
    </row>
    <row r="3451" spans="1:9" ht="21.75" customHeight="1">
      <c r="A3451" s="82" t="str">
        <f>IF(بيانات!B3451&lt;&gt;"",بيانات!A3451,"")</f>
        <v/>
      </c>
      <c r="B3451" s="83" t="str">
        <f>IF(بيانات!B3451&lt;&gt;"",بيانات!B3451,"")</f>
        <v/>
      </c>
      <c r="C3451" s="83" t="str">
        <f>IF(بيانات!B3451&lt;&gt;"",بيانات!C3451,"")</f>
        <v/>
      </c>
      <c r="D3451" s="84" t="str">
        <f>IF(بيانات!B3451&lt;&gt;"",بيانات!J3451,"")</f>
        <v/>
      </c>
      <c r="E3451" s="85"/>
      <c r="F3451" s="86" t="str">
        <f t="shared" si="53"/>
        <v/>
      </c>
      <c r="G3451" s="87"/>
      <c r="H3451" s="88" t="str">
        <f>IF(بيانات!B3451&lt;&gt;"",بيانات!K3451,"")</f>
        <v/>
      </c>
      <c r="I3451" s="88" t="str">
        <f>IF(بيانات!B3451&lt;&gt;"",بيانات!P3451,"")</f>
        <v/>
      </c>
    </row>
    <row r="3452" spans="1:9" ht="21.75" customHeight="1">
      <c r="A3452" s="89" t="str">
        <f>IF(بيانات!B3452&lt;&gt;"",بيانات!A3452,"")</f>
        <v/>
      </c>
      <c r="B3452" s="90" t="str">
        <f>IF(بيانات!B3452&lt;&gt;"",بيانات!B3452,"")</f>
        <v/>
      </c>
      <c r="C3452" s="90" t="str">
        <f>IF(بيانات!B3452&lt;&gt;"",بيانات!C3452,"")</f>
        <v/>
      </c>
      <c r="D3452" s="91" t="str">
        <f>IF(بيانات!B3452&lt;&gt;"",بيانات!J3452,"")</f>
        <v/>
      </c>
      <c r="E3452" s="92"/>
      <c r="F3452" s="93" t="str">
        <f t="shared" si="53"/>
        <v/>
      </c>
      <c r="G3452" s="94"/>
      <c r="H3452" s="95" t="str">
        <f>IF(بيانات!B3452&lt;&gt;"",بيانات!K3452,"")</f>
        <v/>
      </c>
      <c r="I3452" s="95" t="str">
        <f>IF(بيانات!B3452&lt;&gt;"",بيانات!P3452,"")</f>
        <v/>
      </c>
    </row>
    <row r="3453" spans="1:9" ht="21.75" customHeight="1">
      <c r="A3453" s="82" t="str">
        <f>IF(بيانات!B3453&lt;&gt;"",بيانات!A3453,"")</f>
        <v/>
      </c>
      <c r="B3453" s="83" t="str">
        <f>IF(بيانات!B3453&lt;&gt;"",بيانات!B3453,"")</f>
        <v/>
      </c>
      <c r="C3453" s="83" t="str">
        <f>IF(بيانات!B3453&lt;&gt;"",بيانات!C3453,"")</f>
        <v/>
      </c>
      <c r="D3453" s="84" t="str">
        <f>IF(بيانات!B3453&lt;&gt;"",بيانات!J3453,"")</f>
        <v/>
      </c>
      <c r="E3453" s="85"/>
      <c r="F3453" s="86" t="str">
        <f t="shared" si="53"/>
        <v/>
      </c>
      <c r="G3453" s="87"/>
      <c r="H3453" s="88" t="str">
        <f>IF(بيانات!B3453&lt;&gt;"",بيانات!K3453,"")</f>
        <v/>
      </c>
      <c r="I3453" s="88" t="str">
        <f>IF(بيانات!B3453&lt;&gt;"",بيانات!P3453,"")</f>
        <v/>
      </c>
    </row>
    <row r="3454" spans="1:9" ht="21.75" customHeight="1">
      <c r="A3454" s="89" t="str">
        <f>IF(بيانات!B3454&lt;&gt;"",بيانات!A3454,"")</f>
        <v/>
      </c>
      <c r="B3454" s="90" t="str">
        <f>IF(بيانات!B3454&lt;&gt;"",بيانات!B3454,"")</f>
        <v/>
      </c>
      <c r="C3454" s="90" t="str">
        <f>IF(بيانات!B3454&lt;&gt;"",بيانات!C3454,"")</f>
        <v/>
      </c>
      <c r="D3454" s="91" t="str">
        <f>IF(بيانات!B3454&lt;&gt;"",بيانات!J3454,"")</f>
        <v/>
      </c>
      <c r="E3454" s="92"/>
      <c r="F3454" s="93" t="str">
        <f t="shared" si="53"/>
        <v/>
      </c>
      <c r="G3454" s="94"/>
      <c r="H3454" s="95" t="str">
        <f>IF(بيانات!B3454&lt;&gt;"",بيانات!K3454,"")</f>
        <v/>
      </c>
      <c r="I3454" s="95" t="str">
        <f>IF(بيانات!B3454&lt;&gt;"",بيانات!P3454,"")</f>
        <v/>
      </c>
    </row>
    <row r="3455" spans="1:9" ht="21.75" customHeight="1">
      <c r="A3455" s="82" t="str">
        <f>IF(بيانات!B3455&lt;&gt;"",بيانات!A3455,"")</f>
        <v/>
      </c>
      <c r="B3455" s="83" t="str">
        <f>IF(بيانات!B3455&lt;&gt;"",بيانات!B3455,"")</f>
        <v/>
      </c>
      <c r="C3455" s="83" t="str">
        <f>IF(بيانات!B3455&lt;&gt;"",بيانات!C3455,"")</f>
        <v/>
      </c>
      <c r="D3455" s="84" t="str">
        <f>IF(بيانات!B3455&lt;&gt;"",بيانات!J3455,"")</f>
        <v/>
      </c>
      <c r="E3455" s="85"/>
      <c r="F3455" s="86" t="str">
        <f t="shared" si="53"/>
        <v/>
      </c>
      <c r="G3455" s="87"/>
      <c r="H3455" s="88" t="str">
        <f>IF(بيانات!B3455&lt;&gt;"",بيانات!K3455,"")</f>
        <v/>
      </c>
      <c r="I3455" s="88" t="str">
        <f>IF(بيانات!B3455&lt;&gt;"",بيانات!P3455,"")</f>
        <v/>
      </c>
    </row>
    <row r="3456" spans="1:9" ht="21.75" customHeight="1">
      <c r="A3456" s="89" t="str">
        <f>IF(بيانات!B3456&lt;&gt;"",بيانات!A3456,"")</f>
        <v/>
      </c>
      <c r="B3456" s="90" t="str">
        <f>IF(بيانات!B3456&lt;&gt;"",بيانات!B3456,"")</f>
        <v/>
      </c>
      <c r="C3456" s="90" t="str">
        <f>IF(بيانات!B3456&lt;&gt;"",بيانات!C3456,"")</f>
        <v/>
      </c>
      <c r="D3456" s="91" t="str">
        <f>IF(بيانات!B3456&lt;&gt;"",بيانات!J3456,"")</f>
        <v/>
      </c>
      <c r="E3456" s="92"/>
      <c r="F3456" s="93" t="str">
        <f t="shared" si="53"/>
        <v/>
      </c>
      <c r="G3456" s="94"/>
      <c r="H3456" s="95" t="str">
        <f>IF(بيانات!B3456&lt;&gt;"",بيانات!K3456,"")</f>
        <v/>
      </c>
      <c r="I3456" s="95" t="str">
        <f>IF(بيانات!B3456&lt;&gt;"",بيانات!P3456,"")</f>
        <v/>
      </c>
    </row>
    <row r="3457" spans="1:9" ht="21.75" customHeight="1">
      <c r="A3457" s="82" t="str">
        <f>IF(بيانات!B3457&lt;&gt;"",بيانات!A3457,"")</f>
        <v/>
      </c>
      <c r="B3457" s="83" t="str">
        <f>IF(بيانات!B3457&lt;&gt;"",بيانات!B3457,"")</f>
        <v/>
      </c>
      <c r="C3457" s="83" t="str">
        <f>IF(بيانات!B3457&lt;&gt;"",بيانات!C3457,"")</f>
        <v/>
      </c>
      <c r="D3457" s="84" t="str">
        <f>IF(بيانات!B3457&lt;&gt;"",بيانات!J3457,"")</f>
        <v/>
      </c>
      <c r="E3457" s="85"/>
      <c r="F3457" s="86" t="str">
        <f t="shared" si="53"/>
        <v/>
      </c>
      <c r="G3457" s="87"/>
      <c r="H3457" s="88" t="str">
        <f>IF(بيانات!B3457&lt;&gt;"",بيانات!K3457,"")</f>
        <v/>
      </c>
      <c r="I3457" s="88" t="str">
        <f>IF(بيانات!B3457&lt;&gt;"",بيانات!P3457,"")</f>
        <v/>
      </c>
    </row>
    <row r="3458" spans="1:9" ht="21.75" customHeight="1">
      <c r="A3458" s="89" t="str">
        <f>IF(بيانات!B3458&lt;&gt;"",بيانات!A3458,"")</f>
        <v/>
      </c>
      <c r="B3458" s="90" t="str">
        <f>IF(بيانات!B3458&lt;&gt;"",بيانات!B3458,"")</f>
        <v/>
      </c>
      <c r="C3458" s="90" t="str">
        <f>IF(بيانات!B3458&lt;&gt;"",بيانات!C3458,"")</f>
        <v/>
      </c>
      <c r="D3458" s="91" t="str">
        <f>IF(بيانات!B3458&lt;&gt;"",بيانات!J3458,"")</f>
        <v/>
      </c>
      <c r="E3458" s="92"/>
      <c r="F3458" s="93" t="str">
        <f t="shared" si="53"/>
        <v/>
      </c>
      <c r="G3458" s="94"/>
      <c r="H3458" s="95" t="str">
        <f>IF(بيانات!B3458&lt;&gt;"",بيانات!K3458,"")</f>
        <v/>
      </c>
      <c r="I3458" s="95" t="str">
        <f>IF(بيانات!B3458&lt;&gt;"",بيانات!P3458,"")</f>
        <v/>
      </c>
    </row>
    <row r="3459" spans="1:9" ht="21.75" customHeight="1">
      <c r="A3459" s="82" t="str">
        <f>IF(بيانات!B3459&lt;&gt;"",بيانات!A3459,"")</f>
        <v/>
      </c>
      <c r="B3459" s="83" t="str">
        <f>IF(بيانات!B3459&lt;&gt;"",بيانات!B3459,"")</f>
        <v/>
      </c>
      <c r="C3459" s="83" t="str">
        <f>IF(بيانات!B3459&lt;&gt;"",بيانات!C3459,"")</f>
        <v/>
      </c>
      <c r="D3459" s="84" t="str">
        <f>IF(بيانات!B3459&lt;&gt;"",بيانات!J3459,"")</f>
        <v/>
      </c>
      <c r="E3459" s="85"/>
      <c r="F3459" s="86" t="str">
        <f t="shared" ref="F3459:F3522" si="54">IF(E3459="","",E3459+30)</f>
        <v/>
      </c>
      <c r="G3459" s="87"/>
      <c r="H3459" s="88" t="str">
        <f>IF(بيانات!B3459&lt;&gt;"",بيانات!K3459,"")</f>
        <v/>
      </c>
      <c r="I3459" s="88" t="str">
        <f>IF(بيانات!B3459&lt;&gt;"",بيانات!P3459,"")</f>
        <v/>
      </c>
    </row>
    <row r="3460" spans="1:9" ht="21.75" customHeight="1">
      <c r="A3460" s="89" t="str">
        <f>IF(بيانات!B3460&lt;&gt;"",بيانات!A3460,"")</f>
        <v/>
      </c>
      <c r="B3460" s="90" t="str">
        <f>IF(بيانات!B3460&lt;&gt;"",بيانات!B3460,"")</f>
        <v/>
      </c>
      <c r="C3460" s="90" t="str">
        <f>IF(بيانات!B3460&lt;&gt;"",بيانات!C3460,"")</f>
        <v/>
      </c>
      <c r="D3460" s="91" t="str">
        <f>IF(بيانات!B3460&lt;&gt;"",بيانات!J3460,"")</f>
        <v/>
      </c>
      <c r="E3460" s="92"/>
      <c r="F3460" s="93" t="str">
        <f t="shared" si="54"/>
        <v/>
      </c>
      <c r="G3460" s="94"/>
      <c r="H3460" s="95" t="str">
        <f>IF(بيانات!B3460&lt;&gt;"",بيانات!K3460,"")</f>
        <v/>
      </c>
      <c r="I3460" s="95" t="str">
        <f>IF(بيانات!B3460&lt;&gt;"",بيانات!P3460,"")</f>
        <v/>
      </c>
    </row>
    <row r="3461" spans="1:9" ht="21.75" customHeight="1">
      <c r="A3461" s="82" t="str">
        <f>IF(بيانات!B3461&lt;&gt;"",بيانات!A3461,"")</f>
        <v/>
      </c>
      <c r="B3461" s="83" t="str">
        <f>IF(بيانات!B3461&lt;&gt;"",بيانات!B3461,"")</f>
        <v/>
      </c>
      <c r="C3461" s="83" t="str">
        <f>IF(بيانات!B3461&lt;&gt;"",بيانات!C3461,"")</f>
        <v/>
      </c>
      <c r="D3461" s="84" t="str">
        <f>IF(بيانات!B3461&lt;&gt;"",بيانات!J3461,"")</f>
        <v/>
      </c>
      <c r="E3461" s="85"/>
      <c r="F3461" s="86" t="str">
        <f t="shared" si="54"/>
        <v/>
      </c>
      <c r="G3461" s="87"/>
      <c r="H3461" s="88" t="str">
        <f>IF(بيانات!B3461&lt;&gt;"",بيانات!K3461,"")</f>
        <v/>
      </c>
      <c r="I3461" s="88" t="str">
        <f>IF(بيانات!B3461&lt;&gt;"",بيانات!P3461,"")</f>
        <v/>
      </c>
    </row>
    <row r="3462" spans="1:9" ht="21.75" customHeight="1">
      <c r="A3462" s="89" t="str">
        <f>IF(بيانات!B3462&lt;&gt;"",بيانات!A3462,"")</f>
        <v/>
      </c>
      <c r="B3462" s="90" t="str">
        <f>IF(بيانات!B3462&lt;&gt;"",بيانات!B3462,"")</f>
        <v/>
      </c>
      <c r="C3462" s="90" t="str">
        <f>IF(بيانات!B3462&lt;&gt;"",بيانات!C3462,"")</f>
        <v/>
      </c>
      <c r="D3462" s="91" t="str">
        <f>IF(بيانات!B3462&lt;&gt;"",بيانات!J3462,"")</f>
        <v/>
      </c>
      <c r="E3462" s="92"/>
      <c r="F3462" s="93" t="str">
        <f t="shared" si="54"/>
        <v/>
      </c>
      <c r="G3462" s="94"/>
      <c r="H3462" s="95" t="str">
        <f>IF(بيانات!B3462&lt;&gt;"",بيانات!K3462,"")</f>
        <v/>
      </c>
      <c r="I3462" s="95" t="str">
        <f>IF(بيانات!B3462&lt;&gt;"",بيانات!P3462,"")</f>
        <v/>
      </c>
    </row>
    <row r="3463" spans="1:9" ht="21.75" customHeight="1">
      <c r="A3463" s="82" t="str">
        <f>IF(بيانات!B3463&lt;&gt;"",بيانات!A3463,"")</f>
        <v/>
      </c>
      <c r="B3463" s="83" t="str">
        <f>IF(بيانات!B3463&lt;&gt;"",بيانات!B3463,"")</f>
        <v/>
      </c>
      <c r="C3463" s="83" t="str">
        <f>IF(بيانات!B3463&lt;&gt;"",بيانات!C3463,"")</f>
        <v/>
      </c>
      <c r="D3463" s="84" t="str">
        <f>IF(بيانات!B3463&lt;&gt;"",بيانات!J3463,"")</f>
        <v/>
      </c>
      <c r="E3463" s="85"/>
      <c r="F3463" s="86" t="str">
        <f t="shared" si="54"/>
        <v/>
      </c>
      <c r="G3463" s="87"/>
      <c r="H3463" s="88" t="str">
        <f>IF(بيانات!B3463&lt;&gt;"",بيانات!K3463,"")</f>
        <v/>
      </c>
      <c r="I3463" s="88" t="str">
        <f>IF(بيانات!B3463&lt;&gt;"",بيانات!P3463,"")</f>
        <v/>
      </c>
    </row>
    <row r="3464" spans="1:9" ht="21.75" customHeight="1">
      <c r="A3464" s="89" t="str">
        <f>IF(بيانات!B3464&lt;&gt;"",بيانات!A3464,"")</f>
        <v/>
      </c>
      <c r="B3464" s="90" t="str">
        <f>IF(بيانات!B3464&lt;&gt;"",بيانات!B3464,"")</f>
        <v/>
      </c>
      <c r="C3464" s="90" t="str">
        <f>IF(بيانات!B3464&lt;&gt;"",بيانات!C3464,"")</f>
        <v/>
      </c>
      <c r="D3464" s="91" t="str">
        <f>IF(بيانات!B3464&lt;&gt;"",بيانات!J3464,"")</f>
        <v/>
      </c>
      <c r="E3464" s="92"/>
      <c r="F3464" s="93" t="str">
        <f t="shared" si="54"/>
        <v/>
      </c>
      <c r="G3464" s="94"/>
      <c r="H3464" s="95" t="str">
        <f>IF(بيانات!B3464&lt;&gt;"",بيانات!K3464,"")</f>
        <v/>
      </c>
      <c r="I3464" s="95" t="str">
        <f>IF(بيانات!B3464&lt;&gt;"",بيانات!P3464,"")</f>
        <v/>
      </c>
    </row>
    <row r="3465" spans="1:9" ht="21.75" customHeight="1">
      <c r="A3465" s="82" t="str">
        <f>IF(بيانات!B3465&lt;&gt;"",بيانات!A3465,"")</f>
        <v/>
      </c>
      <c r="B3465" s="83" t="str">
        <f>IF(بيانات!B3465&lt;&gt;"",بيانات!B3465,"")</f>
        <v/>
      </c>
      <c r="C3465" s="83" t="str">
        <f>IF(بيانات!B3465&lt;&gt;"",بيانات!C3465,"")</f>
        <v/>
      </c>
      <c r="D3465" s="84" t="str">
        <f>IF(بيانات!B3465&lt;&gt;"",بيانات!J3465,"")</f>
        <v/>
      </c>
      <c r="E3465" s="85"/>
      <c r="F3465" s="86" t="str">
        <f t="shared" si="54"/>
        <v/>
      </c>
      <c r="G3465" s="87"/>
      <c r="H3465" s="88" t="str">
        <f>IF(بيانات!B3465&lt;&gt;"",بيانات!K3465,"")</f>
        <v/>
      </c>
      <c r="I3465" s="88" t="str">
        <f>IF(بيانات!B3465&lt;&gt;"",بيانات!P3465,"")</f>
        <v/>
      </c>
    </row>
    <row r="3466" spans="1:9" ht="21.75" customHeight="1">
      <c r="A3466" s="89" t="str">
        <f>IF(بيانات!B3466&lt;&gt;"",بيانات!A3466,"")</f>
        <v/>
      </c>
      <c r="B3466" s="90" t="str">
        <f>IF(بيانات!B3466&lt;&gt;"",بيانات!B3466,"")</f>
        <v/>
      </c>
      <c r="C3466" s="90" t="str">
        <f>IF(بيانات!B3466&lt;&gt;"",بيانات!C3466,"")</f>
        <v/>
      </c>
      <c r="D3466" s="91" t="str">
        <f>IF(بيانات!B3466&lt;&gt;"",بيانات!J3466,"")</f>
        <v/>
      </c>
      <c r="E3466" s="92"/>
      <c r="F3466" s="93" t="str">
        <f t="shared" si="54"/>
        <v/>
      </c>
      <c r="G3466" s="94"/>
      <c r="H3466" s="95" t="str">
        <f>IF(بيانات!B3466&lt;&gt;"",بيانات!K3466,"")</f>
        <v/>
      </c>
      <c r="I3466" s="95" t="str">
        <f>IF(بيانات!B3466&lt;&gt;"",بيانات!P3466,"")</f>
        <v/>
      </c>
    </row>
    <row r="3467" spans="1:9" ht="21.75" customHeight="1">
      <c r="A3467" s="82" t="str">
        <f>IF(بيانات!B3467&lt;&gt;"",بيانات!A3467,"")</f>
        <v/>
      </c>
      <c r="B3467" s="83" t="str">
        <f>IF(بيانات!B3467&lt;&gt;"",بيانات!B3467,"")</f>
        <v/>
      </c>
      <c r="C3467" s="83" t="str">
        <f>IF(بيانات!B3467&lt;&gt;"",بيانات!C3467,"")</f>
        <v/>
      </c>
      <c r="D3467" s="84" t="str">
        <f>IF(بيانات!B3467&lt;&gt;"",بيانات!J3467,"")</f>
        <v/>
      </c>
      <c r="E3467" s="85"/>
      <c r="F3467" s="86" t="str">
        <f t="shared" si="54"/>
        <v/>
      </c>
      <c r="G3467" s="87"/>
      <c r="H3467" s="88" t="str">
        <f>IF(بيانات!B3467&lt;&gt;"",بيانات!K3467,"")</f>
        <v/>
      </c>
      <c r="I3467" s="88" t="str">
        <f>IF(بيانات!B3467&lt;&gt;"",بيانات!P3467,"")</f>
        <v/>
      </c>
    </row>
    <row r="3468" spans="1:9" ht="21.75" customHeight="1">
      <c r="A3468" s="89" t="str">
        <f>IF(بيانات!B3468&lt;&gt;"",بيانات!A3468,"")</f>
        <v/>
      </c>
      <c r="B3468" s="90" t="str">
        <f>IF(بيانات!B3468&lt;&gt;"",بيانات!B3468,"")</f>
        <v/>
      </c>
      <c r="C3468" s="90" t="str">
        <f>IF(بيانات!B3468&lt;&gt;"",بيانات!C3468,"")</f>
        <v/>
      </c>
      <c r="D3468" s="91" t="str">
        <f>IF(بيانات!B3468&lt;&gt;"",بيانات!J3468,"")</f>
        <v/>
      </c>
      <c r="E3468" s="92"/>
      <c r="F3468" s="93" t="str">
        <f t="shared" si="54"/>
        <v/>
      </c>
      <c r="G3468" s="94"/>
      <c r="H3468" s="95" t="str">
        <f>IF(بيانات!B3468&lt;&gt;"",بيانات!K3468,"")</f>
        <v/>
      </c>
      <c r="I3468" s="95" t="str">
        <f>IF(بيانات!B3468&lt;&gt;"",بيانات!P3468,"")</f>
        <v/>
      </c>
    </row>
    <row r="3469" spans="1:9" ht="21.75" customHeight="1">
      <c r="A3469" s="82" t="str">
        <f>IF(بيانات!B3469&lt;&gt;"",بيانات!A3469,"")</f>
        <v/>
      </c>
      <c r="B3469" s="83" t="str">
        <f>IF(بيانات!B3469&lt;&gt;"",بيانات!B3469,"")</f>
        <v/>
      </c>
      <c r="C3469" s="83" t="str">
        <f>IF(بيانات!B3469&lt;&gt;"",بيانات!C3469,"")</f>
        <v/>
      </c>
      <c r="D3469" s="84" t="str">
        <f>IF(بيانات!B3469&lt;&gt;"",بيانات!J3469,"")</f>
        <v/>
      </c>
      <c r="E3469" s="85"/>
      <c r="F3469" s="86" t="str">
        <f t="shared" si="54"/>
        <v/>
      </c>
      <c r="G3469" s="87"/>
      <c r="H3469" s="88" t="str">
        <f>IF(بيانات!B3469&lt;&gt;"",بيانات!K3469,"")</f>
        <v/>
      </c>
      <c r="I3469" s="88" t="str">
        <f>IF(بيانات!B3469&lt;&gt;"",بيانات!P3469,"")</f>
        <v/>
      </c>
    </row>
    <row r="3470" spans="1:9" ht="21.75" customHeight="1">
      <c r="A3470" s="89" t="str">
        <f>IF(بيانات!B3470&lt;&gt;"",بيانات!A3470,"")</f>
        <v/>
      </c>
      <c r="B3470" s="90" t="str">
        <f>IF(بيانات!B3470&lt;&gt;"",بيانات!B3470,"")</f>
        <v/>
      </c>
      <c r="C3470" s="90" t="str">
        <f>IF(بيانات!B3470&lt;&gt;"",بيانات!C3470,"")</f>
        <v/>
      </c>
      <c r="D3470" s="91" t="str">
        <f>IF(بيانات!B3470&lt;&gt;"",بيانات!J3470,"")</f>
        <v/>
      </c>
      <c r="E3470" s="92"/>
      <c r="F3470" s="93" t="str">
        <f t="shared" si="54"/>
        <v/>
      </c>
      <c r="G3470" s="94"/>
      <c r="H3470" s="95" t="str">
        <f>IF(بيانات!B3470&lt;&gt;"",بيانات!K3470,"")</f>
        <v/>
      </c>
      <c r="I3470" s="95" t="str">
        <f>IF(بيانات!B3470&lt;&gt;"",بيانات!P3470,"")</f>
        <v/>
      </c>
    </row>
    <row r="3471" spans="1:9" ht="21.75" customHeight="1">
      <c r="A3471" s="82" t="str">
        <f>IF(بيانات!B3471&lt;&gt;"",بيانات!A3471,"")</f>
        <v/>
      </c>
      <c r="B3471" s="83" t="str">
        <f>IF(بيانات!B3471&lt;&gt;"",بيانات!B3471,"")</f>
        <v/>
      </c>
      <c r="C3471" s="83" t="str">
        <f>IF(بيانات!B3471&lt;&gt;"",بيانات!C3471,"")</f>
        <v/>
      </c>
      <c r="D3471" s="84" t="str">
        <f>IF(بيانات!B3471&lt;&gt;"",بيانات!J3471,"")</f>
        <v/>
      </c>
      <c r="E3471" s="85"/>
      <c r="F3471" s="86" t="str">
        <f t="shared" si="54"/>
        <v/>
      </c>
      <c r="G3471" s="87"/>
      <c r="H3471" s="88" t="str">
        <f>IF(بيانات!B3471&lt;&gt;"",بيانات!K3471,"")</f>
        <v/>
      </c>
      <c r="I3471" s="88" t="str">
        <f>IF(بيانات!B3471&lt;&gt;"",بيانات!P3471,"")</f>
        <v/>
      </c>
    </row>
    <row r="3472" spans="1:9" ht="21.75" customHeight="1">
      <c r="A3472" s="89" t="str">
        <f>IF(بيانات!B3472&lt;&gt;"",بيانات!A3472,"")</f>
        <v/>
      </c>
      <c r="B3472" s="90" t="str">
        <f>IF(بيانات!B3472&lt;&gt;"",بيانات!B3472,"")</f>
        <v/>
      </c>
      <c r="C3472" s="90" t="str">
        <f>IF(بيانات!B3472&lt;&gt;"",بيانات!C3472,"")</f>
        <v/>
      </c>
      <c r="D3472" s="91" t="str">
        <f>IF(بيانات!B3472&lt;&gt;"",بيانات!J3472,"")</f>
        <v/>
      </c>
      <c r="E3472" s="92"/>
      <c r="F3472" s="93" t="str">
        <f t="shared" si="54"/>
        <v/>
      </c>
      <c r="G3472" s="94"/>
      <c r="H3472" s="95" t="str">
        <f>IF(بيانات!B3472&lt;&gt;"",بيانات!K3472,"")</f>
        <v/>
      </c>
      <c r="I3472" s="95" t="str">
        <f>IF(بيانات!B3472&lt;&gt;"",بيانات!P3472,"")</f>
        <v/>
      </c>
    </row>
    <row r="3473" spans="1:9" ht="21.75" customHeight="1">
      <c r="A3473" s="82" t="str">
        <f>IF(بيانات!B3473&lt;&gt;"",بيانات!A3473,"")</f>
        <v/>
      </c>
      <c r="B3473" s="83" t="str">
        <f>IF(بيانات!B3473&lt;&gt;"",بيانات!B3473,"")</f>
        <v/>
      </c>
      <c r="C3473" s="83" t="str">
        <f>IF(بيانات!B3473&lt;&gt;"",بيانات!C3473,"")</f>
        <v/>
      </c>
      <c r="D3473" s="84" t="str">
        <f>IF(بيانات!B3473&lt;&gt;"",بيانات!J3473,"")</f>
        <v/>
      </c>
      <c r="E3473" s="85"/>
      <c r="F3473" s="86" t="str">
        <f t="shared" si="54"/>
        <v/>
      </c>
      <c r="G3473" s="87"/>
      <c r="H3473" s="88" t="str">
        <f>IF(بيانات!B3473&lt;&gt;"",بيانات!K3473,"")</f>
        <v/>
      </c>
      <c r="I3473" s="88" t="str">
        <f>IF(بيانات!B3473&lt;&gt;"",بيانات!P3473,"")</f>
        <v/>
      </c>
    </row>
    <row r="3474" spans="1:9" ht="21.75" customHeight="1">
      <c r="A3474" s="89" t="str">
        <f>IF(بيانات!B3474&lt;&gt;"",بيانات!A3474,"")</f>
        <v/>
      </c>
      <c r="B3474" s="90" t="str">
        <f>IF(بيانات!B3474&lt;&gt;"",بيانات!B3474,"")</f>
        <v/>
      </c>
      <c r="C3474" s="90" t="str">
        <f>IF(بيانات!B3474&lt;&gt;"",بيانات!C3474,"")</f>
        <v/>
      </c>
      <c r="D3474" s="91" t="str">
        <f>IF(بيانات!B3474&lt;&gt;"",بيانات!J3474,"")</f>
        <v/>
      </c>
      <c r="E3474" s="92"/>
      <c r="F3474" s="93" t="str">
        <f t="shared" si="54"/>
        <v/>
      </c>
      <c r="G3474" s="94"/>
      <c r="H3474" s="95" t="str">
        <f>IF(بيانات!B3474&lt;&gt;"",بيانات!K3474,"")</f>
        <v/>
      </c>
      <c r="I3474" s="95" t="str">
        <f>IF(بيانات!B3474&lt;&gt;"",بيانات!P3474,"")</f>
        <v/>
      </c>
    </row>
    <row r="3475" spans="1:9" ht="21.75" customHeight="1">
      <c r="A3475" s="82" t="str">
        <f>IF(بيانات!B3475&lt;&gt;"",بيانات!A3475,"")</f>
        <v/>
      </c>
      <c r="B3475" s="83" t="str">
        <f>IF(بيانات!B3475&lt;&gt;"",بيانات!B3475,"")</f>
        <v/>
      </c>
      <c r="C3475" s="83" t="str">
        <f>IF(بيانات!B3475&lt;&gt;"",بيانات!C3475,"")</f>
        <v/>
      </c>
      <c r="D3475" s="84" t="str">
        <f>IF(بيانات!B3475&lt;&gt;"",بيانات!J3475,"")</f>
        <v/>
      </c>
      <c r="E3475" s="85"/>
      <c r="F3475" s="86" t="str">
        <f t="shared" si="54"/>
        <v/>
      </c>
      <c r="G3475" s="87"/>
      <c r="H3475" s="88" t="str">
        <f>IF(بيانات!B3475&lt;&gt;"",بيانات!K3475,"")</f>
        <v/>
      </c>
      <c r="I3475" s="88" t="str">
        <f>IF(بيانات!B3475&lt;&gt;"",بيانات!P3475,"")</f>
        <v/>
      </c>
    </row>
    <row r="3476" spans="1:9" ht="21.75" customHeight="1">
      <c r="A3476" s="89" t="str">
        <f>IF(بيانات!B3476&lt;&gt;"",بيانات!A3476,"")</f>
        <v/>
      </c>
      <c r="B3476" s="90" t="str">
        <f>IF(بيانات!B3476&lt;&gt;"",بيانات!B3476,"")</f>
        <v/>
      </c>
      <c r="C3476" s="90" t="str">
        <f>IF(بيانات!B3476&lt;&gt;"",بيانات!C3476,"")</f>
        <v/>
      </c>
      <c r="D3476" s="91" t="str">
        <f>IF(بيانات!B3476&lt;&gt;"",بيانات!J3476,"")</f>
        <v/>
      </c>
      <c r="E3476" s="92"/>
      <c r="F3476" s="93" t="str">
        <f t="shared" si="54"/>
        <v/>
      </c>
      <c r="G3476" s="94"/>
      <c r="H3476" s="95" t="str">
        <f>IF(بيانات!B3476&lt;&gt;"",بيانات!K3476,"")</f>
        <v/>
      </c>
      <c r="I3476" s="95" t="str">
        <f>IF(بيانات!B3476&lt;&gt;"",بيانات!P3476,"")</f>
        <v/>
      </c>
    </row>
    <row r="3477" spans="1:9" ht="21.75" customHeight="1">
      <c r="A3477" s="82" t="str">
        <f>IF(بيانات!B3477&lt;&gt;"",بيانات!A3477,"")</f>
        <v/>
      </c>
      <c r="B3477" s="83" t="str">
        <f>IF(بيانات!B3477&lt;&gt;"",بيانات!B3477,"")</f>
        <v/>
      </c>
      <c r="C3477" s="83" t="str">
        <f>IF(بيانات!B3477&lt;&gt;"",بيانات!C3477,"")</f>
        <v/>
      </c>
      <c r="D3477" s="84" t="str">
        <f>IF(بيانات!B3477&lt;&gt;"",بيانات!J3477,"")</f>
        <v/>
      </c>
      <c r="E3477" s="85"/>
      <c r="F3477" s="86" t="str">
        <f t="shared" si="54"/>
        <v/>
      </c>
      <c r="G3477" s="87"/>
      <c r="H3477" s="88" t="str">
        <f>IF(بيانات!B3477&lt;&gt;"",بيانات!K3477,"")</f>
        <v/>
      </c>
      <c r="I3477" s="88" t="str">
        <f>IF(بيانات!B3477&lt;&gt;"",بيانات!P3477,"")</f>
        <v/>
      </c>
    </row>
    <row r="3478" spans="1:9" ht="21.75" customHeight="1">
      <c r="A3478" s="89" t="str">
        <f>IF(بيانات!B3478&lt;&gt;"",بيانات!A3478,"")</f>
        <v/>
      </c>
      <c r="B3478" s="90" t="str">
        <f>IF(بيانات!B3478&lt;&gt;"",بيانات!B3478,"")</f>
        <v/>
      </c>
      <c r="C3478" s="90" t="str">
        <f>IF(بيانات!B3478&lt;&gt;"",بيانات!C3478,"")</f>
        <v/>
      </c>
      <c r="D3478" s="91" t="str">
        <f>IF(بيانات!B3478&lt;&gt;"",بيانات!J3478,"")</f>
        <v/>
      </c>
      <c r="E3478" s="92"/>
      <c r="F3478" s="93" t="str">
        <f t="shared" si="54"/>
        <v/>
      </c>
      <c r="G3478" s="94"/>
      <c r="H3478" s="95" t="str">
        <f>IF(بيانات!B3478&lt;&gt;"",بيانات!K3478,"")</f>
        <v/>
      </c>
      <c r="I3478" s="95" t="str">
        <f>IF(بيانات!B3478&lt;&gt;"",بيانات!P3478,"")</f>
        <v/>
      </c>
    </row>
    <row r="3479" spans="1:9" ht="21.75" customHeight="1">
      <c r="A3479" s="82" t="str">
        <f>IF(بيانات!B3479&lt;&gt;"",بيانات!A3479,"")</f>
        <v/>
      </c>
      <c r="B3479" s="83" t="str">
        <f>IF(بيانات!B3479&lt;&gt;"",بيانات!B3479,"")</f>
        <v/>
      </c>
      <c r="C3479" s="83" t="str">
        <f>IF(بيانات!B3479&lt;&gt;"",بيانات!C3479,"")</f>
        <v/>
      </c>
      <c r="D3479" s="84" t="str">
        <f>IF(بيانات!B3479&lt;&gt;"",بيانات!J3479,"")</f>
        <v/>
      </c>
      <c r="E3479" s="85"/>
      <c r="F3479" s="86" t="str">
        <f t="shared" si="54"/>
        <v/>
      </c>
      <c r="G3479" s="87"/>
      <c r="H3479" s="88" t="str">
        <f>IF(بيانات!B3479&lt;&gt;"",بيانات!K3479,"")</f>
        <v/>
      </c>
      <c r="I3479" s="88" t="str">
        <f>IF(بيانات!B3479&lt;&gt;"",بيانات!P3479,"")</f>
        <v/>
      </c>
    </row>
    <row r="3480" spans="1:9" ht="21.75" customHeight="1">
      <c r="A3480" s="89" t="str">
        <f>IF(بيانات!B3480&lt;&gt;"",بيانات!A3480,"")</f>
        <v/>
      </c>
      <c r="B3480" s="90" t="str">
        <f>IF(بيانات!B3480&lt;&gt;"",بيانات!B3480,"")</f>
        <v/>
      </c>
      <c r="C3480" s="90" t="str">
        <f>IF(بيانات!B3480&lt;&gt;"",بيانات!C3480,"")</f>
        <v/>
      </c>
      <c r="D3480" s="91" t="str">
        <f>IF(بيانات!B3480&lt;&gt;"",بيانات!J3480,"")</f>
        <v/>
      </c>
      <c r="E3480" s="92"/>
      <c r="F3480" s="93" t="str">
        <f t="shared" si="54"/>
        <v/>
      </c>
      <c r="G3480" s="94"/>
      <c r="H3480" s="95" t="str">
        <f>IF(بيانات!B3480&lt;&gt;"",بيانات!K3480,"")</f>
        <v/>
      </c>
      <c r="I3480" s="95" t="str">
        <f>IF(بيانات!B3480&lt;&gt;"",بيانات!P3480,"")</f>
        <v/>
      </c>
    </row>
    <row r="3481" spans="1:9" ht="21.75" customHeight="1">
      <c r="A3481" s="82" t="str">
        <f>IF(بيانات!B3481&lt;&gt;"",بيانات!A3481,"")</f>
        <v/>
      </c>
      <c r="B3481" s="83" t="str">
        <f>IF(بيانات!B3481&lt;&gt;"",بيانات!B3481,"")</f>
        <v/>
      </c>
      <c r="C3481" s="83" t="str">
        <f>IF(بيانات!B3481&lt;&gt;"",بيانات!C3481,"")</f>
        <v/>
      </c>
      <c r="D3481" s="84" t="str">
        <f>IF(بيانات!B3481&lt;&gt;"",بيانات!J3481,"")</f>
        <v/>
      </c>
      <c r="E3481" s="85"/>
      <c r="F3481" s="86" t="str">
        <f t="shared" si="54"/>
        <v/>
      </c>
      <c r="G3481" s="87"/>
      <c r="H3481" s="88" t="str">
        <f>IF(بيانات!B3481&lt;&gt;"",بيانات!K3481,"")</f>
        <v/>
      </c>
      <c r="I3481" s="88" t="str">
        <f>IF(بيانات!B3481&lt;&gt;"",بيانات!P3481,"")</f>
        <v/>
      </c>
    </row>
    <row r="3482" spans="1:9" ht="21.75" customHeight="1">
      <c r="A3482" s="89" t="str">
        <f>IF(بيانات!B3482&lt;&gt;"",بيانات!A3482,"")</f>
        <v/>
      </c>
      <c r="B3482" s="90" t="str">
        <f>IF(بيانات!B3482&lt;&gt;"",بيانات!B3482,"")</f>
        <v/>
      </c>
      <c r="C3482" s="90" t="str">
        <f>IF(بيانات!B3482&lt;&gt;"",بيانات!C3482,"")</f>
        <v/>
      </c>
      <c r="D3482" s="91" t="str">
        <f>IF(بيانات!B3482&lt;&gt;"",بيانات!J3482,"")</f>
        <v/>
      </c>
      <c r="E3482" s="92"/>
      <c r="F3482" s="93" t="str">
        <f t="shared" si="54"/>
        <v/>
      </c>
      <c r="G3482" s="94"/>
      <c r="H3482" s="95" t="str">
        <f>IF(بيانات!B3482&lt;&gt;"",بيانات!K3482,"")</f>
        <v/>
      </c>
      <c r="I3482" s="95" t="str">
        <f>IF(بيانات!B3482&lt;&gt;"",بيانات!P3482,"")</f>
        <v/>
      </c>
    </row>
    <row r="3483" spans="1:9" ht="21.75" customHeight="1">
      <c r="A3483" s="82" t="str">
        <f>IF(بيانات!B3483&lt;&gt;"",بيانات!A3483,"")</f>
        <v/>
      </c>
      <c r="B3483" s="83" t="str">
        <f>IF(بيانات!B3483&lt;&gt;"",بيانات!B3483,"")</f>
        <v/>
      </c>
      <c r="C3483" s="83" t="str">
        <f>IF(بيانات!B3483&lt;&gt;"",بيانات!C3483,"")</f>
        <v/>
      </c>
      <c r="D3483" s="84" t="str">
        <f>IF(بيانات!B3483&lt;&gt;"",بيانات!J3483,"")</f>
        <v/>
      </c>
      <c r="E3483" s="85"/>
      <c r="F3483" s="86" t="str">
        <f t="shared" si="54"/>
        <v/>
      </c>
      <c r="G3483" s="87"/>
      <c r="H3483" s="88" t="str">
        <f>IF(بيانات!B3483&lt;&gt;"",بيانات!K3483,"")</f>
        <v/>
      </c>
      <c r="I3483" s="88" t="str">
        <f>IF(بيانات!B3483&lt;&gt;"",بيانات!P3483,"")</f>
        <v/>
      </c>
    </row>
    <row r="3484" spans="1:9" ht="21.75" customHeight="1">
      <c r="A3484" s="89" t="str">
        <f>IF(بيانات!B3484&lt;&gt;"",بيانات!A3484,"")</f>
        <v/>
      </c>
      <c r="B3484" s="90" t="str">
        <f>IF(بيانات!B3484&lt;&gt;"",بيانات!B3484,"")</f>
        <v/>
      </c>
      <c r="C3484" s="90" t="str">
        <f>IF(بيانات!B3484&lt;&gt;"",بيانات!C3484,"")</f>
        <v/>
      </c>
      <c r="D3484" s="91" t="str">
        <f>IF(بيانات!B3484&lt;&gt;"",بيانات!J3484,"")</f>
        <v/>
      </c>
      <c r="E3484" s="92"/>
      <c r="F3484" s="93" t="str">
        <f t="shared" si="54"/>
        <v/>
      </c>
      <c r="G3484" s="94"/>
      <c r="H3484" s="95" t="str">
        <f>IF(بيانات!B3484&lt;&gt;"",بيانات!K3484,"")</f>
        <v/>
      </c>
      <c r="I3484" s="95" t="str">
        <f>IF(بيانات!B3484&lt;&gt;"",بيانات!P3484,"")</f>
        <v/>
      </c>
    </row>
    <row r="3485" spans="1:9" ht="21.75" customHeight="1">
      <c r="A3485" s="82" t="str">
        <f>IF(بيانات!B3485&lt;&gt;"",بيانات!A3485,"")</f>
        <v/>
      </c>
      <c r="B3485" s="83" t="str">
        <f>IF(بيانات!B3485&lt;&gt;"",بيانات!B3485,"")</f>
        <v/>
      </c>
      <c r="C3485" s="83" t="str">
        <f>IF(بيانات!B3485&lt;&gt;"",بيانات!C3485,"")</f>
        <v/>
      </c>
      <c r="D3485" s="84" t="str">
        <f>IF(بيانات!B3485&lt;&gt;"",بيانات!J3485,"")</f>
        <v/>
      </c>
      <c r="E3485" s="85"/>
      <c r="F3485" s="86" t="str">
        <f t="shared" si="54"/>
        <v/>
      </c>
      <c r="G3485" s="87"/>
      <c r="H3485" s="88" t="str">
        <f>IF(بيانات!B3485&lt;&gt;"",بيانات!K3485,"")</f>
        <v/>
      </c>
      <c r="I3485" s="88" t="str">
        <f>IF(بيانات!B3485&lt;&gt;"",بيانات!P3485,"")</f>
        <v/>
      </c>
    </row>
    <row r="3486" spans="1:9" ht="21.75" customHeight="1">
      <c r="A3486" s="89" t="str">
        <f>IF(بيانات!B3486&lt;&gt;"",بيانات!A3486,"")</f>
        <v/>
      </c>
      <c r="B3486" s="90" t="str">
        <f>IF(بيانات!B3486&lt;&gt;"",بيانات!B3486,"")</f>
        <v/>
      </c>
      <c r="C3486" s="90" t="str">
        <f>IF(بيانات!B3486&lt;&gt;"",بيانات!C3486,"")</f>
        <v/>
      </c>
      <c r="D3486" s="91" t="str">
        <f>IF(بيانات!B3486&lt;&gt;"",بيانات!J3486,"")</f>
        <v/>
      </c>
      <c r="E3486" s="92"/>
      <c r="F3486" s="93" t="str">
        <f t="shared" si="54"/>
        <v/>
      </c>
      <c r="G3486" s="94"/>
      <c r="H3486" s="95" t="str">
        <f>IF(بيانات!B3486&lt;&gt;"",بيانات!K3486,"")</f>
        <v/>
      </c>
      <c r="I3486" s="95" t="str">
        <f>IF(بيانات!B3486&lt;&gt;"",بيانات!P3486,"")</f>
        <v/>
      </c>
    </row>
    <row r="3487" spans="1:9" ht="21.75" customHeight="1">
      <c r="A3487" s="82" t="str">
        <f>IF(بيانات!B3487&lt;&gt;"",بيانات!A3487,"")</f>
        <v/>
      </c>
      <c r="B3487" s="83" t="str">
        <f>IF(بيانات!B3487&lt;&gt;"",بيانات!B3487,"")</f>
        <v/>
      </c>
      <c r="C3487" s="83" t="str">
        <f>IF(بيانات!B3487&lt;&gt;"",بيانات!C3487,"")</f>
        <v/>
      </c>
      <c r="D3487" s="84" t="str">
        <f>IF(بيانات!B3487&lt;&gt;"",بيانات!J3487,"")</f>
        <v/>
      </c>
      <c r="E3487" s="85"/>
      <c r="F3487" s="86" t="str">
        <f t="shared" si="54"/>
        <v/>
      </c>
      <c r="G3487" s="87"/>
      <c r="H3487" s="88" t="str">
        <f>IF(بيانات!B3487&lt;&gt;"",بيانات!K3487,"")</f>
        <v/>
      </c>
      <c r="I3487" s="88" t="str">
        <f>IF(بيانات!B3487&lt;&gt;"",بيانات!P3487,"")</f>
        <v/>
      </c>
    </row>
    <row r="3488" spans="1:9" ht="21.75" customHeight="1">
      <c r="A3488" s="89" t="str">
        <f>IF(بيانات!B3488&lt;&gt;"",بيانات!A3488,"")</f>
        <v/>
      </c>
      <c r="B3488" s="90" t="str">
        <f>IF(بيانات!B3488&lt;&gt;"",بيانات!B3488,"")</f>
        <v/>
      </c>
      <c r="C3488" s="90" t="str">
        <f>IF(بيانات!B3488&lt;&gt;"",بيانات!C3488,"")</f>
        <v/>
      </c>
      <c r="D3488" s="91" t="str">
        <f>IF(بيانات!B3488&lt;&gt;"",بيانات!J3488,"")</f>
        <v/>
      </c>
      <c r="E3488" s="92"/>
      <c r="F3488" s="93" t="str">
        <f t="shared" si="54"/>
        <v/>
      </c>
      <c r="G3488" s="94"/>
      <c r="H3488" s="95" t="str">
        <f>IF(بيانات!B3488&lt;&gt;"",بيانات!K3488,"")</f>
        <v/>
      </c>
      <c r="I3488" s="95" t="str">
        <f>IF(بيانات!B3488&lt;&gt;"",بيانات!P3488,"")</f>
        <v/>
      </c>
    </row>
    <row r="3489" spans="1:9" ht="21.75" customHeight="1">
      <c r="A3489" s="82" t="str">
        <f>IF(بيانات!B3489&lt;&gt;"",بيانات!A3489,"")</f>
        <v/>
      </c>
      <c r="B3489" s="83" t="str">
        <f>IF(بيانات!B3489&lt;&gt;"",بيانات!B3489,"")</f>
        <v/>
      </c>
      <c r="C3489" s="83" t="str">
        <f>IF(بيانات!B3489&lt;&gt;"",بيانات!C3489,"")</f>
        <v/>
      </c>
      <c r="D3489" s="84" t="str">
        <f>IF(بيانات!B3489&lt;&gt;"",بيانات!J3489,"")</f>
        <v/>
      </c>
      <c r="E3489" s="85"/>
      <c r="F3489" s="86" t="str">
        <f t="shared" si="54"/>
        <v/>
      </c>
      <c r="G3489" s="87"/>
      <c r="H3489" s="88" t="str">
        <f>IF(بيانات!B3489&lt;&gt;"",بيانات!K3489,"")</f>
        <v/>
      </c>
      <c r="I3489" s="88" t="str">
        <f>IF(بيانات!B3489&lt;&gt;"",بيانات!P3489,"")</f>
        <v/>
      </c>
    </row>
    <row r="3490" spans="1:9" ht="21.75" customHeight="1">
      <c r="A3490" s="89" t="str">
        <f>IF(بيانات!B3490&lt;&gt;"",بيانات!A3490,"")</f>
        <v/>
      </c>
      <c r="B3490" s="90" t="str">
        <f>IF(بيانات!B3490&lt;&gt;"",بيانات!B3490,"")</f>
        <v/>
      </c>
      <c r="C3490" s="90" t="str">
        <f>IF(بيانات!B3490&lt;&gt;"",بيانات!C3490,"")</f>
        <v/>
      </c>
      <c r="D3490" s="91" t="str">
        <f>IF(بيانات!B3490&lt;&gt;"",بيانات!J3490,"")</f>
        <v/>
      </c>
      <c r="E3490" s="92"/>
      <c r="F3490" s="93" t="str">
        <f t="shared" si="54"/>
        <v/>
      </c>
      <c r="G3490" s="94"/>
      <c r="H3490" s="95" t="str">
        <f>IF(بيانات!B3490&lt;&gt;"",بيانات!K3490,"")</f>
        <v/>
      </c>
      <c r="I3490" s="95" t="str">
        <f>IF(بيانات!B3490&lt;&gt;"",بيانات!P3490,"")</f>
        <v/>
      </c>
    </row>
    <row r="3491" spans="1:9" ht="21.75" customHeight="1">
      <c r="A3491" s="82" t="str">
        <f>IF(بيانات!B3491&lt;&gt;"",بيانات!A3491,"")</f>
        <v/>
      </c>
      <c r="B3491" s="83" t="str">
        <f>IF(بيانات!B3491&lt;&gt;"",بيانات!B3491,"")</f>
        <v/>
      </c>
      <c r="C3491" s="83" t="str">
        <f>IF(بيانات!B3491&lt;&gt;"",بيانات!C3491,"")</f>
        <v/>
      </c>
      <c r="D3491" s="84" t="str">
        <f>IF(بيانات!B3491&lt;&gt;"",بيانات!J3491,"")</f>
        <v/>
      </c>
      <c r="E3491" s="85"/>
      <c r="F3491" s="86" t="str">
        <f t="shared" si="54"/>
        <v/>
      </c>
      <c r="G3491" s="87"/>
      <c r="H3491" s="88" t="str">
        <f>IF(بيانات!B3491&lt;&gt;"",بيانات!K3491,"")</f>
        <v/>
      </c>
      <c r="I3491" s="88" t="str">
        <f>IF(بيانات!B3491&lt;&gt;"",بيانات!P3491,"")</f>
        <v/>
      </c>
    </row>
    <row r="3492" spans="1:9" ht="21.75" customHeight="1">
      <c r="A3492" s="89" t="str">
        <f>IF(بيانات!B3492&lt;&gt;"",بيانات!A3492,"")</f>
        <v/>
      </c>
      <c r="B3492" s="90" t="str">
        <f>IF(بيانات!B3492&lt;&gt;"",بيانات!B3492,"")</f>
        <v/>
      </c>
      <c r="C3492" s="90" t="str">
        <f>IF(بيانات!B3492&lt;&gt;"",بيانات!C3492,"")</f>
        <v/>
      </c>
      <c r="D3492" s="91" t="str">
        <f>IF(بيانات!B3492&lt;&gt;"",بيانات!J3492,"")</f>
        <v/>
      </c>
      <c r="E3492" s="92"/>
      <c r="F3492" s="93" t="str">
        <f t="shared" si="54"/>
        <v/>
      </c>
      <c r="G3492" s="94"/>
      <c r="H3492" s="95" t="str">
        <f>IF(بيانات!B3492&lt;&gt;"",بيانات!K3492,"")</f>
        <v/>
      </c>
      <c r="I3492" s="95" t="str">
        <f>IF(بيانات!B3492&lt;&gt;"",بيانات!P3492,"")</f>
        <v/>
      </c>
    </row>
    <row r="3493" spans="1:9" ht="21.75" customHeight="1">
      <c r="A3493" s="82" t="str">
        <f>IF(بيانات!B3493&lt;&gt;"",بيانات!A3493,"")</f>
        <v/>
      </c>
      <c r="B3493" s="83" t="str">
        <f>IF(بيانات!B3493&lt;&gt;"",بيانات!B3493,"")</f>
        <v/>
      </c>
      <c r="C3493" s="83" t="str">
        <f>IF(بيانات!B3493&lt;&gt;"",بيانات!C3493,"")</f>
        <v/>
      </c>
      <c r="D3493" s="84" t="str">
        <f>IF(بيانات!B3493&lt;&gt;"",بيانات!J3493,"")</f>
        <v/>
      </c>
      <c r="E3493" s="85"/>
      <c r="F3493" s="86" t="str">
        <f t="shared" si="54"/>
        <v/>
      </c>
      <c r="G3493" s="87"/>
      <c r="H3493" s="88" t="str">
        <f>IF(بيانات!B3493&lt;&gt;"",بيانات!K3493,"")</f>
        <v/>
      </c>
      <c r="I3493" s="88" t="str">
        <f>IF(بيانات!B3493&lt;&gt;"",بيانات!P3493,"")</f>
        <v/>
      </c>
    </row>
    <row r="3494" spans="1:9" ht="21.75" customHeight="1">
      <c r="A3494" s="89" t="str">
        <f>IF(بيانات!B3494&lt;&gt;"",بيانات!A3494,"")</f>
        <v/>
      </c>
      <c r="B3494" s="90" t="str">
        <f>IF(بيانات!B3494&lt;&gt;"",بيانات!B3494,"")</f>
        <v/>
      </c>
      <c r="C3494" s="90" t="str">
        <f>IF(بيانات!B3494&lt;&gt;"",بيانات!C3494,"")</f>
        <v/>
      </c>
      <c r="D3494" s="91" t="str">
        <f>IF(بيانات!B3494&lt;&gt;"",بيانات!J3494,"")</f>
        <v/>
      </c>
      <c r="E3494" s="92"/>
      <c r="F3494" s="93" t="str">
        <f t="shared" si="54"/>
        <v/>
      </c>
      <c r="G3494" s="94"/>
      <c r="H3494" s="95" t="str">
        <f>IF(بيانات!B3494&lt;&gt;"",بيانات!K3494,"")</f>
        <v/>
      </c>
      <c r="I3494" s="95" t="str">
        <f>IF(بيانات!B3494&lt;&gt;"",بيانات!P3494,"")</f>
        <v/>
      </c>
    </row>
    <row r="3495" spans="1:9" ht="21.75" customHeight="1">
      <c r="A3495" s="82" t="str">
        <f>IF(بيانات!B3495&lt;&gt;"",بيانات!A3495,"")</f>
        <v/>
      </c>
      <c r="B3495" s="83" t="str">
        <f>IF(بيانات!B3495&lt;&gt;"",بيانات!B3495,"")</f>
        <v/>
      </c>
      <c r="C3495" s="83" t="str">
        <f>IF(بيانات!B3495&lt;&gt;"",بيانات!C3495,"")</f>
        <v/>
      </c>
      <c r="D3495" s="84" t="str">
        <f>IF(بيانات!B3495&lt;&gt;"",بيانات!J3495,"")</f>
        <v/>
      </c>
      <c r="E3495" s="85"/>
      <c r="F3495" s="86" t="str">
        <f t="shared" si="54"/>
        <v/>
      </c>
      <c r="G3495" s="87"/>
      <c r="H3495" s="88" t="str">
        <f>IF(بيانات!B3495&lt;&gt;"",بيانات!K3495,"")</f>
        <v/>
      </c>
      <c r="I3495" s="88" t="str">
        <f>IF(بيانات!B3495&lt;&gt;"",بيانات!P3495,"")</f>
        <v/>
      </c>
    </row>
    <row r="3496" spans="1:9" ht="21.75" customHeight="1">
      <c r="A3496" s="89" t="str">
        <f>IF(بيانات!B3496&lt;&gt;"",بيانات!A3496,"")</f>
        <v/>
      </c>
      <c r="B3496" s="90" t="str">
        <f>IF(بيانات!B3496&lt;&gt;"",بيانات!B3496,"")</f>
        <v/>
      </c>
      <c r="C3496" s="90" t="str">
        <f>IF(بيانات!B3496&lt;&gt;"",بيانات!C3496,"")</f>
        <v/>
      </c>
      <c r="D3496" s="91" t="str">
        <f>IF(بيانات!B3496&lt;&gt;"",بيانات!J3496,"")</f>
        <v/>
      </c>
      <c r="E3496" s="92"/>
      <c r="F3496" s="93" t="str">
        <f t="shared" si="54"/>
        <v/>
      </c>
      <c r="G3496" s="94"/>
      <c r="H3496" s="95" t="str">
        <f>IF(بيانات!B3496&lt;&gt;"",بيانات!K3496,"")</f>
        <v/>
      </c>
      <c r="I3496" s="95" t="str">
        <f>IF(بيانات!B3496&lt;&gt;"",بيانات!P3496,"")</f>
        <v/>
      </c>
    </row>
    <row r="3497" spans="1:9" ht="21.75" customHeight="1">
      <c r="A3497" s="82" t="str">
        <f>IF(بيانات!B3497&lt;&gt;"",بيانات!A3497,"")</f>
        <v/>
      </c>
      <c r="B3497" s="83" t="str">
        <f>IF(بيانات!B3497&lt;&gt;"",بيانات!B3497,"")</f>
        <v/>
      </c>
      <c r="C3497" s="83" t="str">
        <f>IF(بيانات!B3497&lt;&gt;"",بيانات!C3497,"")</f>
        <v/>
      </c>
      <c r="D3497" s="84" t="str">
        <f>IF(بيانات!B3497&lt;&gt;"",بيانات!J3497,"")</f>
        <v/>
      </c>
      <c r="E3497" s="85"/>
      <c r="F3497" s="86" t="str">
        <f t="shared" si="54"/>
        <v/>
      </c>
      <c r="G3497" s="87"/>
      <c r="H3497" s="88" t="str">
        <f>IF(بيانات!B3497&lt;&gt;"",بيانات!K3497,"")</f>
        <v/>
      </c>
      <c r="I3497" s="88" t="str">
        <f>IF(بيانات!B3497&lt;&gt;"",بيانات!P3497,"")</f>
        <v/>
      </c>
    </row>
    <row r="3498" spans="1:9" ht="21.75" customHeight="1">
      <c r="A3498" s="89" t="str">
        <f>IF(بيانات!B3498&lt;&gt;"",بيانات!A3498,"")</f>
        <v/>
      </c>
      <c r="B3498" s="90" t="str">
        <f>IF(بيانات!B3498&lt;&gt;"",بيانات!B3498,"")</f>
        <v/>
      </c>
      <c r="C3498" s="90" t="str">
        <f>IF(بيانات!B3498&lt;&gt;"",بيانات!C3498,"")</f>
        <v/>
      </c>
      <c r="D3498" s="91" t="str">
        <f>IF(بيانات!B3498&lt;&gt;"",بيانات!J3498,"")</f>
        <v/>
      </c>
      <c r="E3498" s="92"/>
      <c r="F3498" s="93" t="str">
        <f t="shared" si="54"/>
        <v/>
      </c>
      <c r="G3498" s="94"/>
      <c r="H3498" s="95" t="str">
        <f>IF(بيانات!B3498&lt;&gt;"",بيانات!K3498,"")</f>
        <v/>
      </c>
      <c r="I3498" s="95" t="str">
        <f>IF(بيانات!B3498&lt;&gt;"",بيانات!P3498,"")</f>
        <v/>
      </c>
    </row>
    <row r="3499" spans="1:9" ht="21.75" customHeight="1">
      <c r="A3499" s="82" t="str">
        <f>IF(بيانات!B3499&lt;&gt;"",بيانات!A3499,"")</f>
        <v/>
      </c>
      <c r="B3499" s="83" t="str">
        <f>IF(بيانات!B3499&lt;&gt;"",بيانات!B3499,"")</f>
        <v/>
      </c>
      <c r="C3499" s="83" t="str">
        <f>IF(بيانات!B3499&lt;&gt;"",بيانات!C3499,"")</f>
        <v/>
      </c>
      <c r="D3499" s="84" t="str">
        <f>IF(بيانات!B3499&lt;&gt;"",بيانات!J3499,"")</f>
        <v/>
      </c>
      <c r="E3499" s="85"/>
      <c r="F3499" s="86" t="str">
        <f t="shared" si="54"/>
        <v/>
      </c>
      <c r="G3499" s="87"/>
      <c r="H3499" s="88" t="str">
        <f>IF(بيانات!B3499&lt;&gt;"",بيانات!K3499,"")</f>
        <v/>
      </c>
      <c r="I3499" s="88" t="str">
        <f>IF(بيانات!B3499&lt;&gt;"",بيانات!P3499,"")</f>
        <v/>
      </c>
    </row>
    <row r="3500" spans="1:9" ht="21.75" customHeight="1">
      <c r="A3500" s="89" t="str">
        <f>IF(بيانات!B3500&lt;&gt;"",بيانات!A3500,"")</f>
        <v/>
      </c>
      <c r="B3500" s="90" t="str">
        <f>IF(بيانات!B3500&lt;&gt;"",بيانات!B3500,"")</f>
        <v/>
      </c>
      <c r="C3500" s="90" t="str">
        <f>IF(بيانات!B3500&lt;&gt;"",بيانات!C3500,"")</f>
        <v/>
      </c>
      <c r="D3500" s="91" t="str">
        <f>IF(بيانات!B3500&lt;&gt;"",بيانات!J3500,"")</f>
        <v/>
      </c>
      <c r="E3500" s="92"/>
      <c r="F3500" s="93" t="str">
        <f t="shared" si="54"/>
        <v/>
      </c>
      <c r="G3500" s="94"/>
      <c r="H3500" s="95" t="str">
        <f>IF(بيانات!B3500&lt;&gt;"",بيانات!K3500,"")</f>
        <v/>
      </c>
      <c r="I3500" s="95" t="str">
        <f>IF(بيانات!B3500&lt;&gt;"",بيانات!P3500,"")</f>
        <v/>
      </c>
    </row>
    <row r="3501" spans="1:9" ht="21.75" customHeight="1">
      <c r="A3501" s="82" t="str">
        <f>IF(بيانات!B3501&lt;&gt;"",بيانات!A3501,"")</f>
        <v/>
      </c>
      <c r="B3501" s="83" t="str">
        <f>IF(بيانات!B3501&lt;&gt;"",بيانات!B3501,"")</f>
        <v/>
      </c>
      <c r="C3501" s="83" t="str">
        <f>IF(بيانات!B3501&lt;&gt;"",بيانات!C3501,"")</f>
        <v/>
      </c>
      <c r="D3501" s="84" t="str">
        <f>IF(بيانات!B3501&lt;&gt;"",بيانات!J3501,"")</f>
        <v/>
      </c>
      <c r="E3501" s="85"/>
      <c r="F3501" s="86" t="str">
        <f t="shared" si="54"/>
        <v/>
      </c>
      <c r="G3501" s="87"/>
      <c r="H3501" s="88" t="str">
        <f>IF(بيانات!B3501&lt;&gt;"",بيانات!K3501,"")</f>
        <v/>
      </c>
      <c r="I3501" s="88" t="str">
        <f>IF(بيانات!B3501&lt;&gt;"",بيانات!P3501,"")</f>
        <v/>
      </c>
    </row>
    <row r="3502" spans="1:9" ht="21.75" customHeight="1">
      <c r="A3502" s="89" t="str">
        <f>IF(بيانات!B3502&lt;&gt;"",بيانات!A3502,"")</f>
        <v/>
      </c>
      <c r="B3502" s="90" t="str">
        <f>IF(بيانات!B3502&lt;&gt;"",بيانات!B3502,"")</f>
        <v/>
      </c>
      <c r="C3502" s="90" t="str">
        <f>IF(بيانات!B3502&lt;&gt;"",بيانات!C3502,"")</f>
        <v/>
      </c>
      <c r="D3502" s="91" t="str">
        <f>IF(بيانات!B3502&lt;&gt;"",بيانات!J3502,"")</f>
        <v/>
      </c>
      <c r="E3502" s="92"/>
      <c r="F3502" s="93" t="str">
        <f t="shared" si="54"/>
        <v/>
      </c>
      <c r="G3502" s="94"/>
      <c r="H3502" s="95" t="str">
        <f>IF(بيانات!B3502&lt;&gt;"",بيانات!K3502,"")</f>
        <v/>
      </c>
      <c r="I3502" s="95" t="str">
        <f>IF(بيانات!B3502&lt;&gt;"",بيانات!P3502,"")</f>
        <v/>
      </c>
    </row>
    <row r="3503" spans="1:9" ht="21.75" customHeight="1">
      <c r="A3503" s="82" t="str">
        <f>IF(بيانات!B3503&lt;&gt;"",بيانات!A3503,"")</f>
        <v/>
      </c>
      <c r="B3503" s="83" t="str">
        <f>IF(بيانات!B3503&lt;&gt;"",بيانات!B3503,"")</f>
        <v/>
      </c>
      <c r="C3503" s="83" t="str">
        <f>IF(بيانات!B3503&lt;&gt;"",بيانات!C3503,"")</f>
        <v/>
      </c>
      <c r="D3503" s="84" t="str">
        <f>IF(بيانات!B3503&lt;&gt;"",بيانات!J3503,"")</f>
        <v/>
      </c>
      <c r="E3503" s="85"/>
      <c r="F3503" s="86" t="str">
        <f t="shared" si="54"/>
        <v/>
      </c>
      <c r="G3503" s="87"/>
      <c r="H3503" s="88" t="str">
        <f>IF(بيانات!B3503&lt;&gt;"",بيانات!K3503,"")</f>
        <v/>
      </c>
      <c r="I3503" s="88" t="str">
        <f>IF(بيانات!B3503&lt;&gt;"",بيانات!P3503,"")</f>
        <v/>
      </c>
    </row>
    <row r="3504" spans="1:9" ht="21.75" customHeight="1">
      <c r="A3504" s="89" t="str">
        <f>IF(بيانات!B3504&lt;&gt;"",بيانات!A3504,"")</f>
        <v/>
      </c>
      <c r="B3504" s="90" t="str">
        <f>IF(بيانات!B3504&lt;&gt;"",بيانات!B3504,"")</f>
        <v/>
      </c>
      <c r="C3504" s="90" t="str">
        <f>IF(بيانات!B3504&lt;&gt;"",بيانات!C3504,"")</f>
        <v/>
      </c>
      <c r="D3504" s="91" t="str">
        <f>IF(بيانات!B3504&lt;&gt;"",بيانات!J3504,"")</f>
        <v/>
      </c>
      <c r="E3504" s="92"/>
      <c r="F3504" s="93" t="str">
        <f t="shared" si="54"/>
        <v/>
      </c>
      <c r="G3504" s="94"/>
      <c r="H3504" s="95" t="str">
        <f>IF(بيانات!B3504&lt;&gt;"",بيانات!K3504,"")</f>
        <v/>
      </c>
      <c r="I3504" s="95" t="str">
        <f>IF(بيانات!B3504&lt;&gt;"",بيانات!P3504,"")</f>
        <v/>
      </c>
    </row>
    <row r="3505" spans="1:9" ht="21.75" customHeight="1">
      <c r="A3505" s="82" t="str">
        <f>IF(بيانات!B3505&lt;&gt;"",بيانات!A3505,"")</f>
        <v/>
      </c>
      <c r="B3505" s="83" t="str">
        <f>IF(بيانات!B3505&lt;&gt;"",بيانات!B3505,"")</f>
        <v/>
      </c>
      <c r="C3505" s="83" t="str">
        <f>IF(بيانات!B3505&lt;&gt;"",بيانات!C3505,"")</f>
        <v/>
      </c>
      <c r="D3505" s="84" t="str">
        <f>IF(بيانات!B3505&lt;&gt;"",بيانات!J3505,"")</f>
        <v/>
      </c>
      <c r="E3505" s="85"/>
      <c r="F3505" s="86" t="str">
        <f t="shared" si="54"/>
        <v/>
      </c>
      <c r="G3505" s="87"/>
      <c r="H3505" s="88" t="str">
        <f>IF(بيانات!B3505&lt;&gt;"",بيانات!K3505,"")</f>
        <v/>
      </c>
      <c r="I3505" s="88" t="str">
        <f>IF(بيانات!B3505&lt;&gt;"",بيانات!P3505,"")</f>
        <v/>
      </c>
    </row>
    <row r="3506" spans="1:9" ht="21.75" customHeight="1">
      <c r="A3506" s="89" t="str">
        <f>IF(بيانات!B3506&lt;&gt;"",بيانات!A3506,"")</f>
        <v/>
      </c>
      <c r="B3506" s="90" t="str">
        <f>IF(بيانات!B3506&lt;&gt;"",بيانات!B3506,"")</f>
        <v/>
      </c>
      <c r="C3506" s="90" t="str">
        <f>IF(بيانات!B3506&lt;&gt;"",بيانات!C3506,"")</f>
        <v/>
      </c>
      <c r="D3506" s="91" t="str">
        <f>IF(بيانات!B3506&lt;&gt;"",بيانات!J3506,"")</f>
        <v/>
      </c>
      <c r="E3506" s="92"/>
      <c r="F3506" s="93" t="str">
        <f t="shared" si="54"/>
        <v/>
      </c>
      <c r="G3506" s="94"/>
      <c r="H3506" s="95" t="str">
        <f>IF(بيانات!B3506&lt;&gt;"",بيانات!K3506,"")</f>
        <v/>
      </c>
      <c r="I3506" s="95" t="str">
        <f>IF(بيانات!B3506&lt;&gt;"",بيانات!P3506,"")</f>
        <v/>
      </c>
    </row>
    <row r="3507" spans="1:9" ht="21.75" customHeight="1">
      <c r="A3507" s="82" t="str">
        <f>IF(بيانات!B3507&lt;&gt;"",بيانات!A3507,"")</f>
        <v/>
      </c>
      <c r="B3507" s="83" t="str">
        <f>IF(بيانات!B3507&lt;&gt;"",بيانات!B3507,"")</f>
        <v/>
      </c>
      <c r="C3507" s="83" t="str">
        <f>IF(بيانات!B3507&lt;&gt;"",بيانات!C3507,"")</f>
        <v/>
      </c>
      <c r="D3507" s="84" t="str">
        <f>IF(بيانات!B3507&lt;&gt;"",بيانات!J3507,"")</f>
        <v/>
      </c>
      <c r="E3507" s="85"/>
      <c r="F3507" s="86" t="str">
        <f t="shared" si="54"/>
        <v/>
      </c>
      <c r="G3507" s="87"/>
      <c r="H3507" s="88" t="str">
        <f>IF(بيانات!B3507&lt;&gt;"",بيانات!K3507,"")</f>
        <v/>
      </c>
      <c r="I3507" s="88" t="str">
        <f>IF(بيانات!B3507&lt;&gt;"",بيانات!P3507,"")</f>
        <v/>
      </c>
    </row>
    <row r="3508" spans="1:9" ht="21.75" customHeight="1">
      <c r="A3508" s="89" t="str">
        <f>IF(بيانات!B3508&lt;&gt;"",بيانات!A3508,"")</f>
        <v/>
      </c>
      <c r="B3508" s="90" t="str">
        <f>IF(بيانات!B3508&lt;&gt;"",بيانات!B3508,"")</f>
        <v/>
      </c>
      <c r="C3508" s="90" t="str">
        <f>IF(بيانات!B3508&lt;&gt;"",بيانات!C3508,"")</f>
        <v/>
      </c>
      <c r="D3508" s="91" t="str">
        <f>IF(بيانات!B3508&lt;&gt;"",بيانات!J3508,"")</f>
        <v/>
      </c>
      <c r="E3508" s="92"/>
      <c r="F3508" s="93" t="str">
        <f t="shared" si="54"/>
        <v/>
      </c>
      <c r="G3508" s="94"/>
      <c r="H3508" s="95" t="str">
        <f>IF(بيانات!B3508&lt;&gt;"",بيانات!K3508,"")</f>
        <v/>
      </c>
      <c r="I3508" s="95" t="str">
        <f>IF(بيانات!B3508&lt;&gt;"",بيانات!P3508,"")</f>
        <v/>
      </c>
    </row>
    <row r="3509" spans="1:9" ht="21.75" customHeight="1">
      <c r="A3509" s="82" t="str">
        <f>IF(بيانات!B3509&lt;&gt;"",بيانات!A3509,"")</f>
        <v/>
      </c>
      <c r="B3509" s="83" t="str">
        <f>IF(بيانات!B3509&lt;&gt;"",بيانات!B3509,"")</f>
        <v/>
      </c>
      <c r="C3509" s="83" t="str">
        <f>IF(بيانات!B3509&lt;&gt;"",بيانات!C3509,"")</f>
        <v/>
      </c>
      <c r="D3509" s="84" t="str">
        <f>IF(بيانات!B3509&lt;&gt;"",بيانات!J3509,"")</f>
        <v/>
      </c>
      <c r="E3509" s="85"/>
      <c r="F3509" s="86" t="str">
        <f t="shared" si="54"/>
        <v/>
      </c>
      <c r="G3509" s="87"/>
      <c r="H3509" s="88" t="str">
        <f>IF(بيانات!B3509&lt;&gt;"",بيانات!K3509,"")</f>
        <v/>
      </c>
      <c r="I3509" s="88" t="str">
        <f>IF(بيانات!B3509&lt;&gt;"",بيانات!P3509,"")</f>
        <v/>
      </c>
    </row>
    <row r="3510" spans="1:9" ht="21.75" customHeight="1">
      <c r="A3510" s="89" t="str">
        <f>IF(بيانات!B3510&lt;&gt;"",بيانات!A3510,"")</f>
        <v/>
      </c>
      <c r="B3510" s="90" t="str">
        <f>IF(بيانات!B3510&lt;&gt;"",بيانات!B3510,"")</f>
        <v/>
      </c>
      <c r="C3510" s="90" t="str">
        <f>IF(بيانات!B3510&lt;&gt;"",بيانات!C3510,"")</f>
        <v/>
      </c>
      <c r="D3510" s="91" t="str">
        <f>IF(بيانات!B3510&lt;&gt;"",بيانات!J3510,"")</f>
        <v/>
      </c>
      <c r="E3510" s="92"/>
      <c r="F3510" s="93" t="str">
        <f t="shared" si="54"/>
        <v/>
      </c>
      <c r="G3510" s="94"/>
      <c r="H3510" s="95" t="str">
        <f>IF(بيانات!B3510&lt;&gt;"",بيانات!K3510,"")</f>
        <v/>
      </c>
      <c r="I3510" s="95" t="str">
        <f>IF(بيانات!B3510&lt;&gt;"",بيانات!P3510,"")</f>
        <v/>
      </c>
    </row>
    <row r="3511" spans="1:9" ht="21.75" customHeight="1">
      <c r="A3511" s="82" t="str">
        <f>IF(بيانات!B3511&lt;&gt;"",بيانات!A3511,"")</f>
        <v/>
      </c>
      <c r="B3511" s="83" t="str">
        <f>IF(بيانات!B3511&lt;&gt;"",بيانات!B3511,"")</f>
        <v/>
      </c>
      <c r="C3511" s="83" t="str">
        <f>IF(بيانات!B3511&lt;&gt;"",بيانات!C3511,"")</f>
        <v/>
      </c>
      <c r="D3511" s="84" t="str">
        <f>IF(بيانات!B3511&lt;&gt;"",بيانات!J3511,"")</f>
        <v/>
      </c>
      <c r="E3511" s="85"/>
      <c r="F3511" s="86" t="str">
        <f t="shared" si="54"/>
        <v/>
      </c>
      <c r="G3511" s="87"/>
      <c r="H3511" s="88" t="str">
        <f>IF(بيانات!B3511&lt;&gt;"",بيانات!K3511,"")</f>
        <v/>
      </c>
      <c r="I3511" s="88" t="str">
        <f>IF(بيانات!B3511&lt;&gt;"",بيانات!P3511,"")</f>
        <v/>
      </c>
    </row>
    <row r="3512" spans="1:9" ht="21.75" customHeight="1">
      <c r="A3512" s="89" t="str">
        <f>IF(بيانات!B3512&lt;&gt;"",بيانات!A3512,"")</f>
        <v/>
      </c>
      <c r="B3512" s="90" t="str">
        <f>IF(بيانات!B3512&lt;&gt;"",بيانات!B3512,"")</f>
        <v/>
      </c>
      <c r="C3512" s="90" t="str">
        <f>IF(بيانات!B3512&lt;&gt;"",بيانات!C3512,"")</f>
        <v/>
      </c>
      <c r="D3512" s="91" t="str">
        <f>IF(بيانات!B3512&lt;&gt;"",بيانات!J3512,"")</f>
        <v/>
      </c>
      <c r="E3512" s="92"/>
      <c r="F3512" s="93" t="str">
        <f t="shared" si="54"/>
        <v/>
      </c>
      <c r="G3512" s="94"/>
      <c r="H3512" s="95" t="str">
        <f>IF(بيانات!B3512&lt;&gt;"",بيانات!K3512,"")</f>
        <v/>
      </c>
      <c r="I3512" s="95" t="str">
        <f>IF(بيانات!B3512&lt;&gt;"",بيانات!P3512,"")</f>
        <v/>
      </c>
    </row>
    <row r="3513" spans="1:9" ht="21.75" customHeight="1">
      <c r="A3513" s="82" t="str">
        <f>IF(بيانات!B3513&lt;&gt;"",بيانات!A3513,"")</f>
        <v/>
      </c>
      <c r="B3513" s="83" t="str">
        <f>IF(بيانات!B3513&lt;&gt;"",بيانات!B3513,"")</f>
        <v/>
      </c>
      <c r="C3513" s="83" t="str">
        <f>IF(بيانات!B3513&lt;&gt;"",بيانات!C3513,"")</f>
        <v/>
      </c>
      <c r="D3513" s="84" t="str">
        <f>IF(بيانات!B3513&lt;&gt;"",بيانات!J3513,"")</f>
        <v/>
      </c>
      <c r="E3513" s="85"/>
      <c r="F3513" s="86" t="str">
        <f t="shared" si="54"/>
        <v/>
      </c>
      <c r="G3513" s="87"/>
      <c r="H3513" s="88" t="str">
        <f>IF(بيانات!B3513&lt;&gt;"",بيانات!K3513,"")</f>
        <v/>
      </c>
      <c r="I3513" s="88" t="str">
        <f>IF(بيانات!B3513&lt;&gt;"",بيانات!P3513,"")</f>
        <v/>
      </c>
    </row>
    <row r="3514" spans="1:9" ht="21.75" customHeight="1">
      <c r="A3514" s="89" t="str">
        <f>IF(بيانات!B3514&lt;&gt;"",بيانات!A3514,"")</f>
        <v/>
      </c>
      <c r="B3514" s="90" t="str">
        <f>IF(بيانات!B3514&lt;&gt;"",بيانات!B3514,"")</f>
        <v/>
      </c>
      <c r="C3514" s="90" t="str">
        <f>IF(بيانات!B3514&lt;&gt;"",بيانات!C3514,"")</f>
        <v/>
      </c>
      <c r="D3514" s="91" t="str">
        <f>IF(بيانات!B3514&lt;&gt;"",بيانات!J3514,"")</f>
        <v/>
      </c>
      <c r="E3514" s="92"/>
      <c r="F3514" s="93" t="str">
        <f t="shared" si="54"/>
        <v/>
      </c>
      <c r="G3514" s="94"/>
      <c r="H3514" s="95" t="str">
        <f>IF(بيانات!B3514&lt;&gt;"",بيانات!K3514,"")</f>
        <v/>
      </c>
      <c r="I3514" s="95" t="str">
        <f>IF(بيانات!B3514&lt;&gt;"",بيانات!P3514,"")</f>
        <v/>
      </c>
    </row>
    <row r="3515" spans="1:9" ht="21.75" customHeight="1">
      <c r="A3515" s="82" t="str">
        <f>IF(بيانات!B3515&lt;&gt;"",بيانات!A3515,"")</f>
        <v/>
      </c>
      <c r="B3515" s="83" t="str">
        <f>IF(بيانات!B3515&lt;&gt;"",بيانات!B3515,"")</f>
        <v/>
      </c>
      <c r="C3515" s="83" t="str">
        <f>IF(بيانات!B3515&lt;&gt;"",بيانات!C3515,"")</f>
        <v/>
      </c>
      <c r="D3515" s="84" t="str">
        <f>IF(بيانات!B3515&lt;&gt;"",بيانات!J3515,"")</f>
        <v/>
      </c>
      <c r="E3515" s="85"/>
      <c r="F3515" s="86" t="str">
        <f t="shared" si="54"/>
        <v/>
      </c>
      <c r="G3515" s="87"/>
      <c r="H3515" s="88" t="str">
        <f>IF(بيانات!B3515&lt;&gt;"",بيانات!K3515,"")</f>
        <v/>
      </c>
      <c r="I3515" s="88" t="str">
        <f>IF(بيانات!B3515&lt;&gt;"",بيانات!P3515,"")</f>
        <v/>
      </c>
    </row>
    <row r="3516" spans="1:9" ht="21.75" customHeight="1">
      <c r="A3516" s="89" t="str">
        <f>IF(بيانات!B3516&lt;&gt;"",بيانات!A3516,"")</f>
        <v/>
      </c>
      <c r="B3516" s="90" t="str">
        <f>IF(بيانات!B3516&lt;&gt;"",بيانات!B3516,"")</f>
        <v/>
      </c>
      <c r="C3516" s="90" t="str">
        <f>IF(بيانات!B3516&lt;&gt;"",بيانات!C3516,"")</f>
        <v/>
      </c>
      <c r="D3516" s="91" t="str">
        <f>IF(بيانات!B3516&lt;&gt;"",بيانات!J3516,"")</f>
        <v/>
      </c>
      <c r="E3516" s="92"/>
      <c r="F3516" s="93" t="str">
        <f t="shared" si="54"/>
        <v/>
      </c>
      <c r="G3516" s="94"/>
      <c r="H3516" s="95" t="str">
        <f>IF(بيانات!B3516&lt;&gt;"",بيانات!K3516,"")</f>
        <v/>
      </c>
      <c r="I3516" s="95" t="str">
        <f>IF(بيانات!B3516&lt;&gt;"",بيانات!P3516,"")</f>
        <v/>
      </c>
    </row>
    <row r="3517" spans="1:9" ht="21.75" customHeight="1">
      <c r="A3517" s="82" t="str">
        <f>IF(بيانات!B3517&lt;&gt;"",بيانات!A3517,"")</f>
        <v/>
      </c>
      <c r="B3517" s="83" t="str">
        <f>IF(بيانات!B3517&lt;&gt;"",بيانات!B3517,"")</f>
        <v/>
      </c>
      <c r="C3517" s="83" t="str">
        <f>IF(بيانات!B3517&lt;&gt;"",بيانات!C3517,"")</f>
        <v/>
      </c>
      <c r="D3517" s="84" t="str">
        <f>IF(بيانات!B3517&lt;&gt;"",بيانات!J3517,"")</f>
        <v/>
      </c>
      <c r="E3517" s="85"/>
      <c r="F3517" s="86" t="str">
        <f t="shared" si="54"/>
        <v/>
      </c>
      <c r="G3517" s="87"/>
      <c r="H3517" s="88" t="str">
        <f>IF(بيانات!B3517&lt;&gt;"",بيانات!K3517,"")</f>
        <v/>
      </c>
      <c r="I3517" s="88" t="str">
        <f>IF(بيانات!B3517&lt;&gt;"",بيانات!P3517,"")</f>
        <v/>
      </c>
    </row>
    <row r="3518" spans="1:9" ht="21.75" customHeight="1">
      <c r="A3518" s="89" t="str">
        <f>IF(بيانات!B3518&lt;&gt;"",بيانات!A3518,"")</f>
        <v/>
      </c>
      <c r="B3518" s="90" t="str">
        <f>IF(بيانات!B3518&lt;&gt;"",بيانات!B3518,"")</f>
        <v/>
      </c>
      <c r="C3518" s="90" t="str">
        <f>IF(بيانات!B3518&lt;&gt;"",بيانات!C3518,"")</f>
        <v/>
      </c>
      <c r="D3518" s="91" t="str">
        <f>IF(بيانات!B3518&lt;&gt;"",بيانات!J3518,"")</f>
        <v/>
      </c>
      <c r="E3518" s="92"/>
      <c r="F3518" s="93" t="str">
        <f t="shared" si="54"/>
        <v/>
      </c>
      <c r="G3518" s="94"/>
      <c r="H3518" s="95" t="str">
        <f>IF(بيانات!B3518&lt;&gt;"",بيانات!K3518,"")</f>
        <v/>
      </c>
      <c r="I3518" s="95" t="str">
        <f>IF(بيانات!B3518&lt;&gt;"",بيانات!P3518,"")</f>
        <v/>
      </c>
    </row>
    <row r="3519" spans="1:9" ht="21.75" customHeight="1">
      <c r="A3519" s="82" t="str">
        <f>IF(بيانات!B3519&lt;&gt;"",بيانات!A3519,"")</f>
        <v/>
      </c>
      <c r="B3519" s="83" t="str">
        <f>IF(بيانات!B3519&lt;&gt;"",بيانات!B3519,"")</f>
        <v/>
      </c>
      <c r="C3519" s="83" t="str">
        <f>IF(بيانات!B3519&lt;&gt;"",بيانات!C3519,"")</f>
        <v/>
      </c>
      <c r="D3519" s="84" t="str">
        <f>IF(بيانات!B3519&lt;&gt;"",بيانات!J3519,"")</f>
        <v/>
      </c>
      <c r="E3519" s="85"/>
      <c r="F3519" s="86" t="str">
        <f t="shared" si="54"/>
        <v/>
      </c>
      <c r="G3519" s="87"/>
      <c r="H3519" s="88" t="str">
        <f>IF(بيانات!B3519&lt;&gt;"",بيانات!K3519,"")</f>
        <v/>
      </c>
      <c r="I3519" s="88" t="str">
        <f>IF(بيانات!B3519&lt;&gt;"",بيانات!P3519,"")</f>
        <v/>
      </c>
    </row>
    <row r="3520" spans="1:9" ht="21.75" customHeight="1">
      <c r="A3520" s="89" t="str">
        <f>IF(بيانات!B3520&lt;&gt;"",بيانات!A3520,"")</f>
        <v/>
      </c>
      <c r="B3520" s="90" t="str">
        <f>IF(بيانات!B3520&lt;&gt;"",بيانات!B3520,"")</f>
        <v/>
      </c>
      <c r="C3520" s="90" t="str">
        <f>IF(بيانات!B3520&lt;&gt;"",بيانات!C3520,"")</f>
        <v/>
      </c>
      <c r="D3520" s="91" t="str">
        <f>IF(بيانات!B3520&lt;&gt;"",بيانات!J3520,"")</f>
        <v/>
      </c>
      <c r="E3520" s="92"/>
      <c r="F3520" s="93" t="str">
        <f t="shared" si="54"/>
        <v/>
      </c>
      <c r="G3520" s="94"/>
      <c r="H3520" s="95" t="str">
        <f>IF(بيانات!B3520&lt;&gt;"",بيانات!K3520,"")</f>
        <v/>
      </c>
      <c r="I3520" s="95" t="str">
        <f>IF(بيانات!B3520&lt;&gt;"",بيانات!P3520,"")</f>
        <v/>
      </c>
    </row>
    <row r="3521" spans="1:9" ht="21.75" customHeight="1">
      <c r="A3521" s="82" t="str">
        <f>IF(بيانات!B3521&lt;&gt;"",بيانات!A3521,"")</f>
        <v/>
      </c>
      <c r="B3521" s="83" t="str">
        <f>IF(بيانات!B3521&lt;&gt;"",بيانات!B3521,"")</f>
        <v/>
      </c>
      <c r="C3521" s="83" t="str">
        <f>IF(بيانات!B3521&lt;&gt;"",بيانات!C3521,"")</f>
        <v/>
      </c>
      <c r="D3521" s="84" t="str">
        <f>IF(بيانات!B3521&lt;&gt;"",بيانات!J3521,"")</f>
        <v/>
      </c>
      <c r="E3521" s="85"/>
      <c r="F3521" s="86" t="str">
        <f t="shared" si="54"/>
        <v/>
      </c>
      <c r="G3521" s="87"/>
      <c r="H3521" s="88" t="str">
        <f>IF(بيانات!B3521&lt;&gt;"",بيانات!K3521,"")</f>
        <v/>
      </c>
      <c r="I3521" s="88" t="str">
        <f>IF(بيانات!B3521&lt;&gt;"",بيانات!P3521,"")</f>
        <v/>
      </c>
    </row>
    <row r="3522" spans="1:9" ht="21.75" customHeight="1">
      <c r="A3522" s="89" t="str">
        <f>IF(بيانات!B3522&lt;&gt;"",بيانات!A3522,"")</f>
        <v/>
      </c>
      <c r="B3522" s="90" t="str">
        <f>IF(بيانات!B3522&lt;&gt;"",بيانات!B3522,"")</f>
        <v/>
      </c>
      <c r="C3522" s="90" t="str">
        <f>IF(بيانات!B3522&lt;&gt;"",بيانات!C3522,"")</f>
        <v/>
      </c>
      <c r="D3522" s="91" t="str">
        <f>IF(بيانات!B3522&lt;&gt;"",بيانات!J3522,"")</f>
        <v/>
      </c>
      <c r="E3522" s="92"/>
      <c r="F3522" s="93" t="str">
        <f t="shared" si="54"/>
        <v/>
      </c>
      <c r="G3522" s="94"/>
      <c r="H3522" s="95" t="str">
        <f>IF(بيانات!B3522&lt;&gt;"",بيانات!K3522,"")</f>
        <v/>
      </c>
      <c r="I3522" s="95" t="str">
        <f>IF(بيانات!B3522&lt;&gt;"",بيانات!P3522,"")</f>
        <v/>
      </c>
    </row>
    <row r="3523" spans="1:9" ht="21.75" customHeight="1">
      <c r="A3523" s="82" t="str">
        <f>IF(بيانات!B3523&lt;&gt;"",بيانات!A3523,"")</f>
        <v/>
      </c>
      <c r="B3523" s="83" t="str">
        <f>IF(بيانات!B3523&lt;&gt;"",بيانات!B3523,"")</f>
        <v/>
      </c>
      <c r="C3523" s="83" t="str">
        <f>IF(بيانات!B3523&lt;&gt;"",بيانات!C3523,"")</f>
        <v/>
      </c>
      <c r="D3523" s="84" t="str">
        <f>IF(بيانات!B3523&lt;&gt;"",بيانات!J3523,"")</f>
        <v/>
      </c>
      <c r="E3523" s="85"/>
      <c r="F3523" s="86" t="str">
        <f t="shared" ref="F3523:F3586" si="55">IF(E3523="","",E3523+30)</f>
        <v/>
      </c>
      <c r="G3523" s="87"/>
      <c r="H3523" s="88" t="str">
        <f>IF(بيانات!B3523&lt;&gt;"",بيانات!K3523,"")</f>
        <v/>
      </c>
      <c r="I3523" s="88" t="str">
        <f>IF(بيانات!B3523&lt;&gt;"",بيانات!P3523,"")</f>
        <v/>
      </c>
    </row>
    <row r="3524" spans="1:9" ht="21.75" customHeight="1">
      <c r="A3524" s="89" t="str">
        <f>IF(بيانات!B3524&lt;&gt;"",بيانات!A3524,"")</f>
        <v/>
      </c>
      <c r="B3524" s="90" t="str">
        <f>IF(بيانات!B3524&lt;&gt;"",بيانات!B3524,"")</f>
        <v/>
      </c>
      <c r="C3524" s="90" t="str">
        <f>IF(بيانات!B3524&lt;&gt;"",بيانات!C3524,"")</f>
        <v/>
      </c>
      <c r="D3524" s="91" t="str">
        <f>IF(بيانات!B3524&lt;&gt;"",بيانات!J3524,"")</f>
        <v/>
      </c>
      <c r="E3524" s="92"/>
      <c r="F3524" s="93" t="str">
        <f t="shared" si="55"/>
        <v/>
      </c>
      <c r="G3524" s="94"/>
      <c r="H3524" s="95" t="str">
        <f>IF(بيانات!B3524&lt;&gt;"",بيانات!K3524,"")</f>
        <v/>
      </c>
      <c r="I3524" s="95" t="str">
        <f>IF(بيانات!B3524&lt;&gt;"",بيانات!P3524,"")</f>
        <v/>
      </c>
    </row>
    <row r="3525" spans="1:9" ht="21.75" customHeight="1">
      <c r="A3525" s="82" t="str">
        <f>IF(بيانات!B3525&lt;&gt;"",بيانات!A3525,"")</f>
        <v/>
      </c>
      <c r="B3525" s="83" t="str">
        <f>IF(بيانات!B3525&lt;&gt;"",بيانات!B3525,"")</f>
        <v/>
      </c>
      <c r="C3525" s="83" t="str">
        <f>IF(بيانات!B3525&lt;&gt;"",بيانات!C3525,"")</f>
        <v/>
      </c>
      <c r="D3525" s="84" t="str">
        <f>IF(بيانات!B3525&lt;&gt;"",بيانات!J3525,"")</f>
        <v/>
      </c>
      <c r="E3525" s="85"/>
      <c r="F3525" s="86" t="str">
        <f t="shared" si="55"/>
        <v/>
      </c>
      <c r="G3525" s="87"/>
      <c r="H3525" s="88" t="str">
        <f>IF(بيانات!B3525&lt;&gt;"",بيانات!K3525,"")</f>
        <v/>
      </c>
      <c r="I3525" s="88" t="str">
        <f>IF(بيانات!B3525&lt;&gt;"",بيانات!P3525,"")</f>
        <v/>
      </c>
    </row>
    <row r="3526" spans="1:9" ht="21.75" customHeight="1">
      <c r="A3526" s="89" t="str">
        <f>IF(بيانات!B3526&lt;&gt;"",بيانات!A3526,"")</f>
        <v/>
      </c>
      <c r="B3526" s="90" t="str">
        <f>IF(بيانات!B3526&lt;&gt;"",بيانات!B3526,"")</f>
        <v/>
      </c>
      <c r="C3526" s="90" t="str">
        <f>IF(بيانات!B3526&lt;&gt;"",بيانات!C3526,"")</f>
        <v/>
      </c>
      <c r="D3526" s="91" t="str">
        <f>IF(بيانات!B3526&lt;&gt;"",بيانات!J3526,"")</f>
        <v/>
      </c>
      <c r="E3526" s="92"/>
      <c r="F3526" s="93" t="str">
        <f t="shared" si="55"/>
        <v/>
      </c>
      <c r="G3526" s="94"/>
      <c r="H3526" s="95" t="str">
        <f>IF(بيانات!B3526&lt;&gt;"",بيانات!K3526,"")</f>
        <v/>
      </c>
      <c r="I3526" s="95" t="str">
        <f>IF(بيانات!B3526&lt;&gt;"",بيانات!P3526,"")</f>
        <v/>
      </c>
    </row>
    <row r="3527" spans="1:9" ht="21.75" customHeight="1">
      <c r="A3527" s="82" t="str">
        <f>IF(بيانات!B3527&lt;&gt;"",بيانات!A3527,"")</f>
        <v/>
      </c>
      <c r="B3527" s="83" t="str">
        <f>IF(بيانات!B3527&lt;&gt;"",بيانات!B3527,"")</f>
        <v/>
      </c>
      <c r="C3527" s="83" t="str">
        <f>IF(بيانات!B3527&lt;&gt;"",بيانات!C3527,"")</f>
        <v/>
      </c>
      <c r="D3527" s="84" t="str">
        <f>IF(بيانات!B3527&lt;&gt;"",بيانات!J3527,"")</f>
        <v/>
      </c>
      <c r="E3527" s="85"/>
      <c r="F3527" s="86" t="str">
        <f t="shared" si="55"/>
        <v/>
      </c>
      <c r="G3527" s="87"/>
      <c r="H3527" s="88" t="str">
        <f>IF(بيانات!B3527&lt;&gt;"",بيانات!K3527,"")</f>
        <v/>
      </c>
      <c r="I3527" s="88" t="str">
        <f>IF(بيانات!B3527&lt;&gt;"",بيانات!P3527,"")</f>
        <v/>
      </c>
    </row>
    <row r="3528" spans="1:9" ht="21.75" customHeight="1">
      <c r="A3528" s="89" t="str">
        <f>IF(بيانات!B3528&lt;&gt;"",بيانات!A3528,"")</f>
        <v/>
      </c>
      <c r="B3528" s="90" t="str">
        <f>IF(بيانات!B3528&lt;&gt;"",بيانات!B3528,"")</f>
        <v/>
      </c>
      <c r="C3528" s="90" t="str">
        <f>IF(بيانات!B3528&lt;&gt;"",بيانات!C3528,"")</f>
        <v/>
      </c>
      <c r="D3528" s="91" t="str">
        <f>IF(بيانات!B3528&lt;&gt;"",بيانات!J3528,"")</f>
        <v/>
      </c>
      <c r="E3528" s="92"/>
      <c r="F3528" s="93" t="str">
        <f t="shared" si="55"/>
        <v/>
      </c>
      <c r="G3528" s="94"/>
      <c r="H3528" s="95" t="str">
        <f>IF(بيانات!B3528&lt;&gt;"",بيانات!K3528,"")</f>
        <v/>
      </c>
      <c r="I3528" s="95" t="str">
        <f>IF(بيانات!B3528&lt;&gt;"",بيانات!P3528,"")</f>
        <v/>
      </c>
    </row>
    <row r="3529" spans="1:9" ht="21.75" customHeight="1">
      <c r="A3529" s="82" t="str">
        <f>IF(بيانات!B3529&lt;&gt;"",بيانات!A3529,"")</f>
        <v/>
      </c>
      <c r="B3529" s="83" t="str">
        <f>IF(بيانات!B3529&lt;&gt;"",بيانات!B3529,"")</f>
        <v/>
      </c>
      <c r="C3529" s="83" t="str">
        <f>IF(بيانات!B3529&lt;&gt;"",بيانات!C3529,"")</f>
        <v/>
      </c>
      <c r="D3529" s="84" t="str">
        <f>IF(بيانات!B3529&lt;&gt;"",بيانات!J3529,"")</f>
        <v/>
      </c>
      <c r="E3529" s="85"/>
      <c r="F3529" s="86" t="str">
        <f t="shared" si="55"/>
        <v/>
      </c>
      <c r="G3529" s="87"/>
      <c r="H3529" s="88" t="str">
        <f>IF(بيانات!B3529&lt;&gt;"",بيانات!K3529,"")</f>
        <v/>
      </c>
      <c r="I3529" s="88" t="str">
        <f>IF(بيانات!B3529&lt;&gt;"",بيانات!P3529,"")</f>
        <v/>
      </c>
    </row>
    <row r="3530" spans="1:9" ht="21.75" customHeight="1">
      <c r="A3530" s="89" t="str">
        <f>IF(بيانات!B3530&lt;&gt;"",بيانات!A3530,"")</f>
        <v/>
      </c>
      <c r="B3530" s="90" t="str">
        <f>IF(بيانات!B3530&lt;&gt;"",بيانات!B3530,"")</f>
        <v/>
      </c>
      <c r="C3530" s="90" t="str">
        <f>IF(بيانات!B3530&lt;&gt;"",بيانات!C3530,"")</f>
        <v/>
      </c>
      <c r="D3530" s="91" t="str">
        <f>IF(بيانات!B3530&lt;&gt;"",بيانات!J3530,"")</f>
        <v/>
      </c>
      <c r="E3530" s="92"/>
      <c r="F3530" s="93" t="str">
        <f t="shared" si="55"/>
        <v/>
      </c>
      <c r="G3530" s="94"/>
      <c r="H3530" s="95" t="str">
        <f>IF(بيانات!B3530&lt;&gt;"",بيانات!K3530,"")</f>
        <v/>
      </c>
      <c r="I3530" s="95" t="str">
        <f>IF(بيانات!B3530&lt;&gt;"",بيانات!P3530,"")</f>
        <v/>
      </c>
    </row>
    <row r="3531" spans="1:9" ht="21.75" customHeight="1">
      <c r="A3531" s="82" t="str">
        <f>IF(بيانات!B3531&lt;&gt;"",بيانات!A3531,"")</f>
        <v/>
      </c>
      <c r="B3531" s="83" t="str">
        <f>IF(بيانات!B3531&lt;&gt;"",بيانات!B3531,"")</f>
        <v/>
      </c>
      <c r="C3531" s="83" t="str">
        <f>IF(بيانات!B3531&lt;&gt;"",بيانات!C3531,"")</f>
        <v/>
      </c>
      <c r="D3531" s="84" t="str">
        <f>IF(بيانات!B3531&lt;&gt;"",بيانات!J3531,"")</f>
        <v/>
      </c>
      <c r="E3531" s="85"/>
      <c r="F3531" s="86" t="str">
        <f t="shared" si="55"/>
        <v/>
      </c>
      <c r="G3531" s="87"/>
      <c r="H3531" s="88" t="str">
        <f>IF(بيانات!B3531&lt;&gt;"",بيانات!K3531,"")</f>
        <v/>
      </c>
      <c r="I3531" s="88" t="str">
        <f>IF(بيانات!B3531&lt;&gt;"",بيانات!P3531,"")</f>
        <v/>
      </c>
    </row>
    <row r="3532" spans="1:9" ht="21.75" customHeight="1">
      <c r="A3532" s="89" t="str">
        <f>IF(بيانات!B3532&lt;&gt;"",بيانات!A3532,"")</f>
        <v/>
      </c>
      <c r="B3532" s="90" t="str">
        <f>IF(بيانات!B3532&lt;&gt;"",بيانات!B3532,"")</f>
        <v/>
      </c>
      <c r="C3532" s="90" t="str">
        <f>IF(بيانات!B3532&lt;&gt;"",بيانات!C3532,"")</f>
        <v/>
      </c>
      <c r="D3532" s="91" t="str">
        <f>IF(بيانات!B3532&lt;&gt;"",بيانات!J3532,"")</f>
        <v/>
      </c>
      <c r="E3532" s="92"/>
      <c r="F3532" s="93" t="str">
        <f t="shared" si="55"/>
        <v/>
      </c>
      <c r="G3532" s="94"/>
      <c r="H3532" s="95" t="str">
        <f>IF(بيانات!B3532&lt;&gt;"",بيانات!K3532,"")</f>
        <v/>
      </c>
      <c r="I3532" s="95" t="str">
        <f>IF(بيانات!B3532&lt;&gt;"",بيانات!P3532,"")</f>
        <v/>
      </c>
    </row>
    <row r="3533" spans="1:9" ht="21.75" customHeight="1">
      <c r="A3533" s="82" t="str">
        <f>IF(بيانات!B3533&lt;&gt;"",بيانات!A3533,"")</f>
        <v/>
      </c>
      <c r="B3533" s="83" t="str">
        <f>IF(بيانات!B3533&lt;&gt;"",بيانات!B3533,"")</f>
        <v/>
      </c>
      <c r="C3533" s="83" t="str">
        <f>IF(بيانات!B3533&lt;&gt;"",بيانات!C3533,"")</f>
        <v/>
      </c>
      <c r="D3533" s="84" t="str">
        <f>IF(بيانات!B3533&lt;&gt;"",بيانات!J3533,"")</f>
        <v/>
      </c>
      <c r="E3533" s="85"/>
      <c r="F3533" s="86" t="str">
        <f t="shared" si="55"/>
        <v/>
      </c>
      <c r="G3533" s="87"/>
      <c r="H3533" s="88" t="str">
        <f>IF(بيانات!B3533&lt;&gt;"",بيانات!K3533,"")</f>
        <v/>
      </c>
      <c r="I3533" s="88" t="str">
        <f>IF(بيانات!B3533&lt;&gt;"",بيانات!P3533,"")</f>
        <v/>
      </c>
    </row>
    <row r="3534" spans="1:9" ht="21.75" customHeight="1">
      <c r="A3534" s="89" t="str">
        <f>IF(بيانات!B3534&lt;&gt;"",بيانات!A3534,"")</f>
        <v/>
      </c>
      <c r="B3534" s="90" t="str">
        <f>IF(بيانات!B3534&lt;&gt;"",بيانات!B3534,"")</f>
        <v/>
      </c>
      <c r="C3534" s="90" t="str">
        <f>IF(بيانات!B3534&lt;&gt;"",بيانات!C3534,"")</f>
        <v/>
      </c>
      <c r="D3534" s="91" t="str">
        <f>IF(بيانات!B3534&lt;&gt;"",بيانات!J3534,"")</f>
        <v/>
      </c>
      <c r="E3534" s="92"/>
      <c r="F3534" s="93" t="str">
        <f t="shared" si="55"/>
        <v/>
      </c>
      <c r="G3534" s="94"/>
      <c r="H3534" s="95" t="str">
        <f>IF(بيانات!B3534&lt;&gt;"",بيانات!K3534,"")</f>
        <v/>
      </c>
      <c r="I3534" s="95" t="str">
        <f>IF(بيانات!B3534&lt;&gt;"",بيانات!P3534,"")</f>
        <v/>
      </c>
    </row>
    <row r="3535" spans="1:9" ht="21.75" customHeight="1">
      <c r="A3535" s="82" t="str">
        <f>IF(بيانات!B3535&lt;&gt;"",بيانات!A3535,"")</f>
        <v/>
      </c>
      <c r="B3535" s="83" t="str">
        <f>IF(بيانات!B3535&lt;&gt;"",بيانات!B3535,"")</f>
        <v/>
      </c>
      <c r="C3535" s="83" t="str">
        <f>IF(بيانات!B3535&lt;&gt;"",بيانات!C3535,"")</f>
        <v/>
      </c>
      <c r="D3535" s="84" t="str">
        <f>IF(بيانات!B3535&lt;&gt;"",بيانات!J3535,"")</f>
        <v/>
      </c>
      <c r="E3535" s="85"/>
      <c r="F3535" s="86" t="str">
        <f t="shared" si="55"/>
        <v/>
      </c>
      <c r="G3535" s="87"/>
      <c r="H3535" s="88" t="str">
        <f>IF(بيانات!B3535&lt;&gt;"",بيانات!K3535,"")</f>
        <v/>
      </c>
      <c r="I3535" s="88" t="str">
        <f>IF(بيانات!B3535&lt;&gt;"",بيانات!P3535,"")</f>
        <v/>
      </c>
    </row>
    <row r="3536" spans="1:9" ht="21.75" customHeight="1">
      <c r="A3536" s="89" t="str">
        <f>IF(بيانات!B3536&lt;&gt;"",بيانات!A3536,"")</f>
        <v/>
      </c>
      <c r="B3536" s="90" t="str">
        <f>IF(بيانات!B3536&lt;&gt;"",بيانات!B3536,"")</f>
        <v/>
      </c>
      <c r="C3536" s="90" t="str">
        <f>IF(بيانات!B3536&lt;&gt;"",بيانات!C3536,"")</f>
        <v/>
      </c>
      <c r="D3536" s="91" t="str">
        <f>IF(بيانات!B3536&lt;&gt;"",بيانات!J3536,"")</f>
        <v/>
      </c>
      <c r="E3536" s="92"/>
      <c r="F3536" s="93" t="str">
        <f t="shared" si="55"/>
        <v/>
      </c>
      <c r="G3536" s="94"/>
      <c r="H3536" s="95" t="str">
        <f>IF(بيانات!B3536&lt;&gt;"",بيانات!K3536,"")</f>
        <v/>
      </c>
      <c r="I3536" s="95" t="str">
        <f>IF(بيانات!B3536&lt;&gt;"",بيانات!P3536,"")</f>
        <v/>
      </c>
    </row>
    <row r="3537" spans="1:9" ht="21.75" customHeight="1">
      <c r="A3537" s="82" t="str">
        <f>IF(بيانات!B3537&lt;&gt;"",بيانات!A3537,"")</f>
        <v/>
      </c>
      <c r="B3537" s="83" t="str">
        <f>IF(بيانات!B3537&lt;&gt;"",بيانات!B3537,"")</f>
        <v/>
      </c>
      <c r="C3537" s="83" t="str">
        <f>IF(بيانات!B3537&lt;&gt;"",بيانات!C3537,"")</f>
        <v/>
      </c>
      <c r="D3537" s="84" t="str">
        <f>IF(بيانات!B3537&lt;&gt;"",بيانات!J3537,"")</f>
        <v/>
      </c>
      <c r="E3537" s="85"/>
      <c r="F3537" s="86" t="str">
        <f t="shared" si="55"/>
        <v/>
      </c>
      <c r="G3537" s="87"/>
      <c r="H3537" s="88" t="str">
        <f>IF(بيانات!B3537&lt;&gt;"",بيانات!K3537,"")</f>
        <v/>
      </c>
      <c r="I3537" s="88" t="str">
        <f>IF(بيانات!B3537&lt;&gt;"",بيانات!P3537,"")</f>
        <v/>
      </c>
    </row>
    <row r="3538" spans="1:9" ht="21.75" customHeight="1">
      <c r="A3538" s="89" t="str">
        <f>IF(بيانات!B3538&lt;&gt;"",بيانات!A3538,"")</f>
        <v/>
      </c>
      <c r="B3538" s="90" t="str">
        <f>IF(بيانات!B3538&lt;&gt;"",بيانات!B3538,"")</f>
        <v/>
      </c>
      <c r="C3538" s="90" t="str">
        <f>IF(بيانات!B3538&lt;&gt;"",بيانات!C3538,"")</f>
        <v/>
      </c>
      <c r="D3538" s="91" t="str">
        <f>IF(بيانات!B3538&lt;&gt;"",بيانات!J3538,"")</f>
        <v/>
      </c>
      <c r="E3538" s="92"/>
      <c r="F3538" s="93" t="str">
        <f t="shared" si="55"/>
        <v/>
      </c>
      <c r="G3538" s="94"/>
      <c r="H3538" s="95" t="str">
        <f>IF(بيانات!B3538&lt;&gt;"",بيانات!K3538,"")</f>
        <v/>
      </c>
      <c r="I3538" s="95" t="str">
        <f>IF(بيانات!B3538&lt;&gt;"",بيانات!P3538,"")</f>
        <v/>
      </c>
    </row>
    <row r="3539" spans="1:9" ht="21.75" customHeight="1">
      <c r="A3539" s="82" t="str">
        <f>IF(بيانات!B3539&lt;&gt;"",بيانات!A3539,"")</f>
        <v/>
      </c>
      <c r="B3539" s="83" t="str">
        <f>IF(بيانات!B3539&lt;&gt;"",بيانات!B3539,"")</f>
        <v/>
      </c>
      <c r="C3539" s="83" t="str">
        <f>IF(بيانات!B3539&lt;&gt;"",بيانات!C3539,"")</f>
        <v/>
      </c>
      <c r="D3539" s="84" t="str">
        <f>IF(بيانات!B3539&lt;&gt;"",بيانات!J3539,"")</f>
        <v/>
      </c>
      <c r="E3539" s="85"/>
      <c r="F3539" s="86" t="str">
        <f t="shared" si="55"/>
        <v/>
      </c>
      <c r="G3539" s="87"/>
      <c r="H3539" s="88" t="str">
        <f>IF(بيانات!B3539&lt;&gt;"",بيانات!K3539,"")</f>
        <v/>
      </c>
      <c r="I3539" s="88" t="str">
        <f>IF(بيانات!B3539&lt;&gt;"",بيانات!P3539,"")</f>
        <v/>
      </c>
    </row>
    <row r="3540" spans="1:9" ht="21.75" customHeight="1">
      <c r="A3540" s="89" t="str">
        <f>IF(بيانات!B3540&lt;&gt;"",بيانات!A3540,"")</f>
        <v/>
      </c>
      <c r="B3540" s="90" t="str">
        <f>IF(بيانات!B3540&lt;&gt;"",بيانات!B3540,"")</f>
        <v/>
      </c>
      <c r="C3540" s="90" t="str">
        <f>IF(بيانات!B3540&lt;&gt;"",بيانات!C3540,"")</f>
        <v/>
      </c>
      <c r="D3540" s="91" t="str">
        <f>IF(بيانات!B3540&lt;&gt;"",بيانات!J3540,"")</f>
        <v/>
      </c>
      <c r="E3540" s="92"/>
      <c r="F3540" s="93" t="str">
        <f t="shared" si="55"/>
        <v/>
      </c>
      <c r="G3540" s="94"/>
      <c r="H3540" s="95" t="str">
        <f>IF(بيانات!B3540&lt;&gt;"",بيانات!K3540,"")</f>
        <v/>
      </c>
      <c r="I3540" s="95" t="str">
        <f>IF(بيانات!B3540&lt;&gt;"",بيانات!P3540,"")</f>
        <v/>
      </c>
    </row>
    <row r="3541" spans="1:9" ht="21.75" customHeight="1">
      <c r="A3541" s="82" t="str">
        <f>IF(بيانات!B3541&lt;&gt;"",بيانات!A3541,"")</f>
        <v/>
      </c>
      <c r="B3541" s="83" t="str">
        <f>IF(بيانات!B3541&lt;&gt;"",بيانات!B3541,"")</f>
        <v/>
      </c>
      <c r="C3541" s="83" t="str">
        <f>IF(بيانات!B3541&lt;&gt;"",بيانات!C3541,"")</f>
        <v/>
      </c>
      <c r="D3541" s="84" t="str">
        <f>IF(بيانات!B3541&lt;&gt;"",بيانات!J3541,"")</f>
        <v/>
      </c>
      <c r="E3541" s="85"/>
      <c r="F3541" s="86" t="str">
        <f t="shared" si="55"/>
        <v/>
      </c>
      <c r="G3541" s="87"/>
      <c r="H3541" s="88" t="str">
        <f>IF(بيانات!B3541&lt;&gt;"",بيانات!K3541,"")</f>
        <v/>
      </c>
      <c r="I3541" s="88" t="str">
        <f>IF(بيانات!B3541&lt;&gt;"",بيانات!P3541,"")</f>
        <v/>
      </c>
    </row>
    <row r="3542" spans="1:9" ht="21.75" customHeight="1">
      <c r="A3542" s="89" t="str">
        <f>IF(بيانات!B3542&lt;&gt;"",بيانات!A3542,"")</f>
        <v/>
      </c>
      <c r="B3542" s="90" t="str">
        <f>IF(بيانات!B3542&lt;&gt;"",بيانات!B3542,"")</f>
        <v/>
      </c>
      <c r="C3542" s="90" t="str">
        <f>IF(بيانات!B3542&lt;&gt;"",بيانات!C3542,"")</f>
        <v/>
      </c>
      <c r="D3542" s="91" t="str">
        <f>IF(بيانات!B3542&lt;&gt;"",بيانات!J3542,"")</f>
        <v/>
      </c>
      <c r="E3542" s="92"/>
      <c r="F3542" s="93" t="str">
        <f t="shared" si="55"/>
        <v/>
      </c>
      <c r="G3542" s="94"/>
      <c r="H3542" s="95" t="str">
        <f>IF(بيانات!B3542&lt;&gt;"",بيانات!K3542,"")</f>
        <v/>
      </c>
      <c r="I3542" s="95" t="str">
        <f>IF(بيانات!B3542&lt;&gt;"",بيانات!P3542,"")</f>
        <v/>
      </c>
    </row>
    <row r="3543" spans="1:9" ht="21.75" customHeight="1">
      <c r="A3543" s="82" t="str">
        <f>IF(بيانات!B3543&lt;&gt;"",بيانات!A3543,"")</f>
        <v/>
      </c>
      <c r="B3543" s="83" t="str">
        <f>IF(بيانات!B3543&lt;&gt;"",بيانات!B3543,"")</f>
        <v/>
      </c>
      <c r="C3543" s="83" t="str">
        <f>IF(بيانات!B3543&lt;&gt;"",بيانات!C3543,"")</f>
        <v/>
      </c>
      <c r="D3543" s="84" t="str">
        <f>IF(بيانات!B3543&lt;&gt;"",بيانات!J3543,"")</f>
        <v/>
      </c>
      <c r="E3543" s="85"/>
      <c r="F3543" s="86" t="str">
        <f t="shared" si="55"/>
        <v/>
      </c>
      <c r="G3543" s="87"/>
      <c r="H3543" s="88" t="str">
        <f>IF(بيانات!B3543&lt;&gt;"",بيانات!K3543,"")</f>
        <v/>
      </c>
      <c r="I3543" s="88" t="str">
        <f>IF(بيانات!B3543&lt;&gt;"",بيانات!P3543,"")</f>
        <v/>
      </c>
    </row>
    <row r="3544" spans="1:9" ht="21.75" customHeight="1">
      <c r="A3544" s="89" t="str">
        <f>IF(بيانات!B3544&lt;&gt;"",بيانات!A3544,"")</f>
        <v/>
      </c>
      <c r="B3544" s="90" t="str">
        <f>IF(بيانات!B3544&lt;&gt;"",بيانات!B3544,"")</f>
        <v/>
      </c>
      <c r="C3544" s="90" t="str">
        <f>IF(بيانات!B3544&lt;&gt;"",بيانات!C3544,"")</f>
        <v/>
      </c>
      <c r="D3544" s="91" t="str">
        <f>IF(بيانات!B3544&lt;&gt;"",بيانات!J3544,"")</f>
        <v/>
      </c>
      <c r="E3544" s="92"/>
      <c r="F3544" s="93" t="str">
        <f t="shared" si="55"/>
        <v/>
      </c>
      <c r="G3544" s="94"/>
      <c r="H3544" s="95" t="str">
        <f>IF(بيانات!B3544&lt;&gt;"",بيانات!K3544,"")</f>
        <v/>
      </c>
      <c r="I3544" s="95" t="str">
        <f>IF(بيانات!B3544&lt;&gt;"",بيانات!P3544,"")</f>
        <v/>
      </c>
    </row>
    <row r="3545" spans="1:9" ht="21.75" customHeight="1">
      <c r="A3545" s="82" t="str">
        <f>IF(بيانات!B3545&lt;&gt;"",بيانات!A3545,"")</f>
        <v/>
      </c>
      <c r="B3545" s="83" t="str">
        <f>IF(بيانات!B3545&lt;&gt;"",بيانات!B3545,"")</f>
        <v/>
      </c>
      <c r="C3545" s="83" t="str">
        <f>IF(بيانات!B3545&lt;&gt;"",بيانات!C3545,"")</f>
        <v/>
      </c>
      <c r="D3545" s="84" t="str">
        <f>IF(بيانات!B3545&lt;&gt;"",بيانات!J3545,"")</f>
        <v/>
      </c>
      <c r="E3545" s="85"/>
      <c r="F3545" s="86" t="str">
        <f t="shared" si="55"/>
        <v/>
      </c>
      <c r="G3545" s="87"/>
      <c r="H3545" s="88" t="str">
        <f>IF(بيانات!B3545&lt;&gt;"",بيانات!K3545,"")</f>
        <v/>
      </c>
      <c r="I3545" s="88" t="str">
        <f>IF(بيانات!B3545&lt;&gt;"",بيانات!P3545,"")</f>
        <v/>
      </c>
    </row>
    <row r="3546" spans="1:9" ht="21.75" customHeight="1">
      <c r="A3546" s="89" t="str">
        <f>IF(بيانات!B3546&lt;&gt;"",بيانات!A3546,"")</f>
        <v/>
      </c>
      <c r="B3546" s="90" t="str">
        <f>IF(بيانات!B3546&lt;&gt;"",بيانات!B3546,"")</f>
        <v/>
      </c>
      <c r="C3546" s="90" t="str">
        <f>IF(بيانات!B3546&lt;&gt;"",بيانات!C3546,"")</f>
        <v/>
      </c>
      <c r="D3546" s="91" t="str">
        <f>IF(بيانات!B3546&lt;&gt;"",بيانات!J3546,"")</f>
        <v/>
      </c>
      <c r="E3546" s="92"/>
      <c r="F3546" s="93" t="str">
        <f t="shared" si="55"/>
        <v/>
      </c>
      <c r="G3546" s="94"/>
      <c r="H3546" s="95" t="str">
        <f>IF(بيانات!B3546&lt;&gt;"",بيانات!K3546,"")</f>
        <v/>
      </c>
      <c r="I3546" s="95" t="str">
        <f>IF(بيانات!B3546&lt;&gt;"",بيانات!P3546,"")</f>
        <v/>
      </c>
    </row>
    <row r="3547" spans="1:9" ht="21.75" customHeight="1">
      <c r="A3547" s="82" t="str">
        <f>IF(بيانات!B3547&lt;&gt;"",بيانات!A3547,"")</f>
        <v/>
      </c>
      <c r="B3547" s="83" t="str">
        <f>IF(بيانات!B3547&lt;&gt;"",بيانات!B3547,"")</f>
        <v/>
      </c>
      <c r="C3547" s="83" t="str">
        <f>IF(بيانات!B3547&lt;&gt;"",بيانات!C3547,"")</f>
        <v/>
      </c>
      <c r="D3547" s="84" t="str">
        <f>IF(بيانات!B3547&lt;&gt;"",بيانات!J3547,"")</f>
        <v/>
      </c>
      <c r="E3547" s="85"/>
      <c r="F3547" s="86" t="str">
        <f t="shared" si="55"/>
        <v/>
      </c>
      <c r="G3547" s="87"/>
      <c r="H3547" s="88" t="str">
        <f>IF(بيانات!B3547&lt;&gt;"",بيانات!K3547,"")</f>
        <v/>
      </c>
      <c r="I3547" s="88" t="str">
        <f>IF(بيانات!B3547&lt;&gt;"",بيانات!P3547,"")</f>
        <v/>
      </c>
    </row>
    <row r="3548" spans="1:9" ht="21.75" customHeight="1">
      <c r="A3548" s="89" t="str">
        <f>IF(بيانات!B3548&lt;&gt;"",بيانات!A3548,"")</f>
        <v/>
      </c>
      <c r="B3548" s="90" t="str">
        <f>IF(بيانات!B3548&lt;&gt;"",بيانات!B3548,"")</f>
        <v/>
      </c>
      <c r="C3548" s="90" t="str">
        <f>IF(بيانات!B3548&lt;&gt;"",بيانات!C3548,"")</f>
        <v/>
      </c>
      <c r="D3548" s="91" t="str">
        <f>IF(بيانات!B3548&lt;&gt;"",بيانات!J3548,"")</f>
        <v/>
      </c>
      <c r="E3548" s="92"/>
      <c r="F3548" s="93" t="str">
        <f t="shared" si="55"/>
        <v/>
      </c>
      <c r="G3548" s="94"/>
      <c r="H3548" s="95" t="str">
        <f>IF(بيانات!B3548&lt;&gt;"",بيانات!K3548,"")</f>
        <v/>
      </c>
      <c r="I3548" s="95" t="str">
        <f>IF(بيانات!B3548&lt;&gt;"",بيانات!P3548,"")</f>
        <v/>
      </c>
    </row>
    <row r="3549" spans="1:9" ht="21.75" customHeight="1">
      <c r="A3549" s="82" t="str">
        <f>IF(بيانات!B3549&lt;&gt;"",بيانات!A3549,"")</f>
        <v/>
      </c>
      <c r="B3549" s="83" t="str">
        <f>IF(بيانات!B3549&lt;&gt;"",بيانات!B3549,"")</f>
        <v/>
      </c>
      <c r="C3549" s="83" t="str">
        <f>IF(بيانات!B3549&lt;&gt;"",بيانات!C3549,"")</f>
        <v/>
      </c>
      <c r="D3549" s="84" t="str">
        <f>IF(بيانات!B3549&lt;&gt;"",بيانات!J3549,"")</f>
        <v/>
      </c>
      <c r="E3549" s="85"/>
      <c r="F3549" s="86" t="str">
        <f t="shared" si="55"/>
        <v/>
      </c>
      <c r="G3549" s="87"/>
      <c r="H3549" s="88" t="str">
        <f>IF(بيانات!B3549&lt;&gt;"",بيانات!K3549,"")</f>
        <v/>
      </c>
      <c r="I3549" s="88" t="str">
        <f>IF(بيانات!B3549&lt;&gt;"",بيانات!P3549,"")</f>
        <v/>
      </c>
    </row>
    <row r="3550" spans="1:9" ht="21.75" customHeight="1">
      <c r="A3550" s="89" t="str">
        <f>IF(بيانات!B3550&lt;&gt;"",بيانات!A3550,"")</f>
        <v/>
      </c>
      <c r="B3550" s="90" t="str">
        <f>IF(بيانات!B3550&lt;&gt;"",بيانات!B3550,"")</f>
        <v/>
      </c>
      <c r="C3550" s="90" t="str">
        <f>IF(بيانات!B3550&lt;&gt;"",بيانات!C3550,"")</f>
        <v/>
      </c>
      <c r="D3550" s="91" t="str">
        <f>IF(بيانات!B3550&lt;&gt;"",بيانات!J3550,"")</f>
        <v/>
      </c>
      <c r="E3550" s="92"/>
      <c r="F3550" s="93" t="str">
        <f t="shared" si="55"/>
        <v/>
      </c>
      <c r="G3550" s="94"/>
      <c r="H3550" s="95" t="str">
        <f>IF(بيانات!B3550&lt;&gt;"",بيانات!K3550,"")</f>
        <v/>
      </c>
      <c r="I3550" s="95" t="str">
        <f>IF(بيانات!B3550&lt;&gt;"",بيانات!P3550,"")</f>
        <v/>
      </c>
    </row>
    <row r="3551" spans="1:9" ht="21.75" customHeight="1">
      <c r="A3551" s="82" t="str">
        <f>IF(بيانات!B3551&lt;&gt;"",بيانات!A3551,"")</f>
        <v/>
      </c>
      <c r="B3551" s="83" t="str">
        <f>IF(بيانات!B3551&lt;&gt;"",بيانات!B3551,"")</f>
        <v/>
      </c>
      <c r="C3551" s="83" t="str">
        <f>IF(بيانات!B3551&lt;&gt;"",بيانات!C3551,"")</f>
        <v/>
      </c>
      <c r="D3551" s="84" t="str">
        <f>IF(بيانات!B3551&lt;&gt;"",بيانات!J3551,"")</f>
        <v/>
      </c>
      <c r="E3551" s="85"/>
      <c r="F3551" s="86" t="str">
        <f t="shared" si="55"/>
        <v/>
      </c>
      <c r="G3551" s="87"/>
      <c r="H3551" s="88" t="str">
        <f>IF(بيانات!B3551&lt;&gt;"",بيانات!K3551,"")</f>
        <v/>
      </c>
      <c r="I3551" s="88" t="str">
        <f>IF(بيانات!B3551&lt;&gt;"",بيانات!P3551,"")</f>
        <v/>
      </c>
    </row>
    <row r="3552" spans="1:9" ht="21.75" customHeight="1">
      <c r="A3552" s="89" t="str">
        <f>IF(بيانات!B3552&lt;&gt;"",بيانات!A3552,"")</f>
        <v/>
      </c>
      <c r="B3552" s="90" t="str">
        <f>IF(بيانات!B3552&lt;&gt;"",بيانات!B3552,"")</f>
        <v/>
      </c>
      <c r="C3552" s="90" t="str">
        <f>IF(بيانات!B3552&lt;&gt;"",بيانات!C3552,"")</f>
        <v/>
      </c>
      <c r="D3552" s="91" t="str">
        <f>IF(بيانات!B3552&lt;&gt;"",بيانات!J3552,"")</f>
        <v/>
      </c>
      <c r="E3552" s="92"/>
      <c r="F3552" s="93" t="str">
        <f t="shared" si="55"/>
        <v/>
      </c>
      <c r="G3552" s="94"/>
      <c r="H3552" s="95" t="str">
        <f>IF(بيانات!B3552&lt;&gt;"",بيانات!K3552,"")</f>
        <v/>
      </c>
      <c r="I3552" s="95" t="str">
        <f>IF(بيانات!B3552&lt;&gt;"",بيانات!P3552,"")</f>
        <v/>
      </c>
    </row>
    <row r="3553" spans="1:9" ht="21.75" customHeight="1">
      <c r="A3553" s="82" t="str">
        <f>IF(بيانات!B3553&lt;&gt;"",بيانات!A3553,"")</f>
        <v/>
      </c>
      <c r="B3553" s="83" t="str">
        <f>IF(بيانات!B3553&lt;&gt;"",بيانات!B3553,"")</f>
        <v/>
      </c>
      <c r="C3553" s="83" t="str">
        <f>IF(بيانات!B3553&lt;&gt;"",بيانات!C3553,"")</f>
        <v/>
      </c>
      <c r="D3553" s="84" t="str">
        <f>IF(بيانات!B3553&lt;&gt;"",بيانات!J3553,"")</f>
        <v/>
      </c>
      <c r="E3553" s="85"/>
      <c r="F3553" s="86" t="str">
        <f t="shared" si="55"/>
        <v/>
      </c>
      <c r="G3553" s="87"/>
      <c r="H3553" s="88" t="str">
        <f>IF(بيانات!B3553&lt;&gt;"",بيانات!K3553,"")</f>
        <v/>
      </c>
      <c r="I3553" s="88" t="str">
        <f>IF(بيانات!B3553&lt;&gt;"",بيانات!P3553,"")</f>
        <v/>
      </c>
    </row>
    <row r="3554" spans="1:9" ht="21.75" customHeight="1">
      <c r="A3554" s="89" t="str">
        <f>IF(بيانات!B3554&lt;&gt;"",بيانات!A3554,"")</f>
        <v/>
      </c>
      <c r="B3554" s="90" t="str">
        <f>IF(بيانات!B3554&lt;&gt;"",بيانات!B3554,"")</f>
        <v/>
      </c>
      <c r="C3554" s="90" t="str">
        <f>IF(بيانات!B3554&lt;&gt;"",بيانات!C3554,"")</f>
        <v/>
      </c>
      <c r="D3554" s="91" t="str">
        <f>IF(بيانات!B3554&lt;&gt;"",بيانات!J3554,"")</f>
        <v/>
      </c>
      <c r="E3554" s="92"/>
      <c r="F3554" s="93" t="str">
        <f t="shared" si="55"/>
        <v/>
      </c>
      <c r="G3554" s="94"/>
      <c r="H3554" s="95" t="str">
        <f>IF(بيانات!B3554&lt;&gt;"",بيانات!K3554,"")</f>
        <v/>
      </c>
      <c r="I3554" s="95" t="str">
        <f>IF(بيانات!B3554&lt;&gt;"",بيانات!P3554,"")</f>
        <v/>
      </c>
    </row>
    <row r="3555" spans="1:9" ht="21.75" customHeight="1">
      <c r="A3555" s="82" t="str">
        <f>IF(بيانات!B3555&lt;&gt;"",بيانات!A3555,"")</f>
        <v/>
      </c>
      <c r="B3555" s="83" t="str">
        <f>IF(بيانات!B3555&lt;&gt;"",بيانات!B3555,"")</f>
        <v/>
      </c>
      <c r="C3555" s="83" t="str">
        <f>IF(بيانات!B3555&lt;&gt;"",بيانات!C3555,"")</f>
        <v/>
      </c>
      <c r="D3555" s="84" t="str">
        <f>IF(بيانات!B3555&lt;&gt;"",بيانات!J3555,"")</f>
        <v/>
      </c>
      <c r="E3555" s="85"/>
      <c r="F3555" s="86" t="str">
        <f t="shared" si="55"/>
        <v/>
      </c>
      <c r="G3555" s="87"/>
      <c r="H3555" s="88" t="str">
        <f>IF(بيانات!B3555&lt;&gt;"",بيانات!K3555,"")</f>
        <v/>
      </c>
      <c r="I3555" s="88" t="str">
        <f>IF(بيانات!B3555&lt;&gt;"",بيانات!P3555,"")</f>
        <v/>
      </c>
    </row>
    <row r="3556" spans="1:9" ht="21.75" customHeight="1">
      <c r="A3556" s="89" t="str">
        <f>IF(بيانات!B3556&lt;&gt;"",بيانات!A3556,"")</f>
        <v/>
      </c>
      <c r="B3556" s="90" t="str">
        <f>IF(بيانات!B3556&lt;&gt;"",بيانات!B3556,"")</f>
        <v/>
      </c>
      <c r="C3556" s="90" t="str">
        <f>IF(بيانات!B3556&lt;&gt;"",بيانات!C3556,"")</f>
        <v/>
      </c>
      <c r="D3556" s="91" t="str">
        <f>IF(بيانات!B3556&lt;&gt;"",بيانات!J3556,"")</f>
        <v/>
      </c>
      <c r="E3556" s="92"/>
      <c r="F3556" s="93" t="str">
        <f t="shared" si="55"/>
        <v/>
      </c>
      <c r="G3556" s="94"/>
      <c r="H3556" s="95" t="str">
        <f>IF(بيانات!B3556&lt;&gt;"",بيانات!K3556,"")</f>
        <v/>
      </c>
      <c r="I3556" s="95" t="str">
        <f>IF(بيانات!B3556&lt;&gt;"",بيانات!P3556,"")</f>
        <v/>
      </c>
    </row>
    <row r="3557" spans="1:9" ht="21.75" customHeight="1">
      <c r="A3557" s="82" t="str">
        <f>IF(بيانات!B3557&lt;&gt;"",بيانات!A3557,"")</f>
        <v/>
      </c>
      <c r="B3557" s="83" t="str">
        <f>IF(بيانات!B3557&lt;&gt;"",بيانات!B3557,"")</f>
        <v/>
      </c>
      <c r="C3557" s="83" t="str">
        <f>IF(بيانات!B3557&lt;&gt;"",بيانات!C3557,"")</f>
        <v/>
      </c>
      <c r="D3557" s="84" t="str">
        <f>IF(بيانات!B3557&lt;&gt;"",بيانات!J3557,"")</f>
        <v/>
      </c>
      <c r="E3557" s="85"/>
      <c r="F3557" s="86" t="str">
        <f t="shared" si="55"/>
        <v/>
      </c>
      <c r="G3557" s="87"/>
      <c r="H3557" s="88" t="str">
        <f>IF(بيانات!B3557&lt;&gt;"",بيانات!K3557,"")</f>
        <v/>
      </c>
      <c r="I3557" s="88" t="str">
        <f>IF(بيانات!B3557&lt;&gt;"",بيانات!P3557,"")</f>
        <v/>
      </c>
    </row>
    <row r="3558" spans="1:9" ht="21.75" customHeight="1">
      <c r="A3558" s="89" t="str">
        <f>IF(بيانات!B3558&lt;&gt;"",بيانات!A3558,"")</f>
        <v/>
      </c>
      <c r="B3558" s="90" t="str">
        <f>IF(بيانات!B3558&lt;&gt;"",بيانات!B3558,"")</f>
        <v/>
      </c>
      <c r="C3558" s="90" t="str">
        <f>IF(بيانات!B3558&lt;&gt;"",بيانات!C3558,"")</f>
        <v/>
      </c>
      <c r="D3558" s="91" t="str">
        <f>IF(بيانات!B3558&lt;&gt;"",بيانات!J3558,"")</f>
        <v/>
      </c>
      <c r="E3558" s="92"/>
      <c r="F3558" s="93" t="str">
        <f t="shared" si="55"/>
        <v/>
      </c>
      <c r="G3558" s="94"/>
      <c r="H3558" s="95" t="str">
        <f>IF(بيانات!B3558&lt;&gt;"",بيانات!K3558,"")</f>
        <v/>
      </c>
      <c r="I3558" s="95" t="str">
        <f>IF(بيانات!B3558&lt;&gt;"",بيانات!P3558,"")</f>
        <v/>
      </c>
    </row>
    <row r="3559" spans="1:9" ht="21.75" customHeight="1">
      <c r="A3559" s="82" t="str">
        <f>IF(بيانات!B3559&lt;&gt;"",بيانات!A3559,"")</f>
        <v/>
      </c>
      <c r="B3559" s="83" t="str">
        <f>IF(بيانات!B3559&lt;&gt;"",بيانات!B3559,"")</f>
        <v/>
      </c>
      <c r="C3559" s="83" t="str">
        <f>IF(بيانات!B3559&lt;&gt;"",بيانات!C3559,"")</f>
        <v/>
      </c>
      <c r="D3559" s="84" t="str">
        <f>IF(بيانات!B3559&lt;&gt;"",بيانات!J3559,"")</f>
        <v/>
      </c>
      <c r="E3559" s="85"/>
      <c r="F3559" s="86" t="str">
        <f t="shared" si="55"/>
        <v/>
      </c>
      <c r="G3559" s="87"/>
      <c r="H3559" s="88" t="str">
        <f>IF(بيانات!B3559&lt;&gt;"",بيانات!K3559,"")</f>
        <v/>
      </c>
      <c r="I3559" s="88" t="str">
        <f>IF(بيانات!B3559&lt;&gt;"",بيانات!P3559,"")</f>
        <v/>
      </c>
    </row>
    <row r="3560" spans="1:9" ht="21.75" customHeight="1">
      <c r="A3560" s="89" t="str">
        <f>IF(بيانات!B3560&lt;&gt;"",بيانات!A3560,"")</f>
        <v/>
      </c>
      <c r="B3560" s="90" t="str">
        <f>IF(بيانات!B3560&lt;&gt;"",بيانات!B3560,"")</f>
        <v/>
      </c>
      <c r="C3560" s="90" t="str">
        <f>IF(بيانات!B3560&lt;&gt;"",بيانات!C3560,"")</f>
        <v/>
      </c>
      <c r="D3560" s="91" t="str">
        <f>IF(بيانات!B3560&lt;&gt;"",بيانات!J3560,"")</f>
        <v/>
      </c>
      <c r="E3560" s="92"/>
      <c r="F3560" s="93" t="str">
        <f t="shared" si="55"/>
        <v/>
      </c>
      <c r="G3560" s="94"/>
      <c r="H3560" s="95" t="str">
        <f>IF(بيانات!B3560&lt;&gt;"",بيانات!K3560,"")</f>
        <v/>
      </c>
      <c r="I3560" s="95" t="str">
        <f>IF(بيانات!B3560&lt;&gt;"",بيانات!P3560,"")</f>
        <v/>
      </c>
    </row>
    <row r="3561" spans="1:9" ht="21.75" customHeight="1">
      <c r="A3561" s="82" t="str">
        <f>IF(بيانات!B3561&lt;&gt;"",بيانات!A3561,"")</f>
        <v/>
      </c>
      <c r="B3561" s="83" t="str">
        <f>IF(بيانات!B3561&lt;&gt;"",بيانات!B3561,"")</f>
        <v/>
      </c>
      <c r="C3561" s="83" t="str">
        <f>IF(بيانات!B3561&lt;&gt;"",بيانات!C3561,"")</f>
        <v/>
      </c>
      <c r="D3561" s="84" t="str">
        <f>IF(بيانات!B3561&lt;&gt;"",بيانات!J3561,"")</f>
        <v/>
      </c>
      <c r="E3561" s="85"/>
      <c r="F3561" s="86" t="str">
        <f t="shared" si="55"/>
        <v/>
      </c>
      <c r="G3561" s="87"/>
      <c r="H3561" s="88" t="str">
        <f>IF(بيانات!B3561&lt;&gt;"",بيانات!K3561,"")</f>
        <v/>
      </c>
      <c r="I3561" s="88" t="str">
        <f>IF(بيانات!B3561&lt;&gt;"",بيانات!P3561,"")</f>
        <v/>
      </c>
    </row>
    <row r="3562" spans="1:9" ht="21.75" customHeight="1">
      <c r="A3562" s="89" t="str">
        <f>IF(بيانات!B3562&lt;&gt;"",بيانات!A3562,"")</f>
        <v/>
      </c>
      <c r="B3562" s="90" t="str">
        <f>IF(بيانات!B3562&lt;&gt;"",بيانات!B3562,"")</f>
        <v/>
      </c>
      <c r="C3562" s="90" t="str">
        <f>IF(بيانات!B3562&lt;&gt;"",بيانات!C3562,"")</f>
        <v/>
      </c>
      <c r="D3562" s="91" t="str">
        <f>IF(بيانات!B3562&lt;&gt;"",بيانات!J3562,"")</f>
        <v/>
      </c>
      <c r="E3562" s="92"/>
      <c r="F3562" s="93" t="str">
        <f t="shared" si="55"/>
        <v/>
      </c>
      <c r="G3562" s="94"/>
      <c r="H3562" s="95" t="str">
        <f>IF(بيانات!B3562&lt;&gt;"",بيانات!K3562,"")</f>
        <v/>
      </c>
      <c r="I3562" s="95" t="str">
        <f>IF(بيانات!B3562&lt;&gt;"",بيانات!P3562,"")</f>
        <v/>
      </c>
    </row>
    <row r="3563" spans="1:9" ht="21.75" customHeight="1">
      <c r="A3563" s="82" t="str">
        <f>IF(بيانات!B3563&lt;&gt;"",بيانات!A3563,"")</f>
        <v/>
      </c>
      <c r="B3563" s="83" t="str">
        <f>IF(بيانات!B3563&lt;&gt;"",بيانات!B3563,"")</f>
        <v/>
      </c>
      <c r="C3563" s="83" t="str">
        <f>IF(بيانات!B3563&lt;&gt;"",بيانات!C3563,"")</f>
        <v/>
      </c>
      <c r="D3563" s="84" t="str">
        <f>IF(بيانات!B3563&lt;&gt;"",بيانات!J3563,"")</f>
        <v/>
      </c>
      <c r="E3563" s="85"/>
      <c r="F3563" s="86" t="str">
        <f t="shared" si="55"/>
        <v/>
      </c>
      <c r="G3563" s="87"/>
      <c r="H3563" s="88" t="str">
        <f>IF(بيانات!B3563&lt;&gt;"",بيانات!K3563,"")</f>
        <v/>
      </c>
      <c r="I3563" s="88" t="str">
        <f>IF(بيانات!B3563&lt;&gt;"",بيانات!P3563,"")</f>
        <v/>
      </c>
    </row>
    <row r="3564" spans="1:9" ht="21.75" customHeight="1">
      <c r="A3564" s="89" t="str">
        <f>IF(بيانات!B3564&lt;&gt;"",بيانات!A3564,"")</f>
        <v/>
      </c>
      <c r="B3564" s="90" t="str">
        <f>IF(بيانات!B3564&lt;&gt;"",بيانات!B3564,"")</f>
        <v/>
      </c>
      <c r="C3564" s="90" t="str">
        <f>IF(بيانات!B3564&lt;&gt;"",بيانات!C3564,"")</f>
        <v/>
      </c>
      <c r="D3564" s="91" t="str">
        <f>IF(بيانات!B3564&lt;&gt;"",بيانات!J3564,"")</f>
        <v/>
      </c>
      <c r="E3564" s="92"/>
      <c r="F3564" s="93" t="str">
        <f t="shared" si="55"/>
        <v/>
      </c>
      <c r="G3564" s="94"/>
      <c r="H3564" s="95" t="str">
        <f>IF(بيانات!B3564&lt;&gt;"",بيانات!K3564,"")</f>
        <v/>
      </c>
      <c r="I3564" s="95" t="str">
        <f>IF(بيانات!B3564&lt;&gt;"",بيانات!P3564,"")</f>
        <v/>
      </c>
    </row>
    <row r="3565" spans="1:9" ht="21.75" customHeight="1">
      <c r="A3565" s="82" t="str">
        <f>IF(بيانات!B3565&lt;&gt;"",بيانات!A3565,"")</f>
        <v/>
      </c>
      <c r="B3565" s="83" t="str">
        <f>IF(بيانات!B3565&lt;&gt;"",بيانات!B3565,"")</f>
        <v/>
      </c>
      <c r="C3565" s="83" t="str">
        <f>IF(بيانات!B3565&lt;&gt;"",بيانات!C3565,"")</f>
        <v/>
      </c>
      <c r="D3565" s="84" t="str">
        <f>IF(بيانات!B3565&lt;&gt;"",بيانات!J3565,"")</f>
        <v/>
      </c>
      <c r="E3565" s="85"/>
      <c r="F3565" s="86" t="str">
        <f t="shared" si="55"/>
        <v/>
      </c>
      <c r="G3565" s="87"/>
      <c r="H3565" s="88" t="str">
        <f>IF(بيانات!B3565&lt;&gt;"",بيانات!K3565,"")</f>
        <v/>
      </c>
      <c r="I3565" s="88" t="str">
        <f>IF(بيانات!B3565&lt;&gt;"",بيانات!P3565,"")</f>
        <v/>
      </c>
    </row>
    <row r="3566" spans="1:9" ht="21.75" customHeight="1">
      <c r="A3566" s="89" t="str">
        <f>IF(بيانات!B3566&lt;&gt;"",بيانات!A3566,"")</f>
        <v/>
      </c>
      <c r="B3566" s="90" t="str">
        <f>IF(بيانات!B3566&lt;&gt;"",بيانات!B3566,"")</f>
        <v/>
      </c>
      <c r="C3566" s="90" t="str">
        <f>IF(بيانات!B3566&lt;&gt;"",بيانات!C3566,"")</f>
        <v/>
      </c>
      <c r="D3566" s="91" t="str">
        <f>IF(بيانات!B3566&lt;&gt;"",بيانات!J3566,"")</f>
        <v/>
      </c>
      <c r="E3566" s="92"/>
      <c r="F3566" s="93" t="str">
        <f t="shared" si="55"/>
        <v/>
      </c>
      <c r="G3566" s="94"/>
      <c r="H3566" s="95" t="str">
        <f>IF(بيانات!B3566&lt;&gt;"",بيانات!K3566,"")</f>
        <v/>
      </c>
      <c r="I3566" s="95" t="str">
        <f>IF(بيانات!B3566&lt;&gt;"",بيانات!P3566,"")</f>
        <v/>
      </c>
    </row>
    <row r="3567" spans="1:9" ht="21.75" customHeight="1">
      <c r="A3567" s="82" t="str">
        <f>IF(بيانات!B3567&lt;&gt;"",بيانات!A3567,"")</f>
        <v/>
      </c>
      <c r="B3567" s="83" t="str">
        <f>IF(بيانات!B3567&lt;&gt;"",بيانات!B3567,"")</f>
        <v/>
      </c>
      <c r="C3567" s="83" t="str">
        <f>IF(بيانات!B3567&lt;&gt;"",بيانات!C3567,"")</f>
        <v/>
      </c>
      <c r="D3567" s="84" t="str">
        <f>IF(بيانات!B3567&lt;&gt;"",بيانات!J3567,"")</f>
        <v/>
      </c>
      <c r="E3567" s="85"/>
      <c r="F3567" s="86" t="str">
        <f t="shared" si="55"/>
        <v/>
      </c>
      <c r="G3567" s="87"/>
      <c r="H3567" s="88" t="str">
        <f>IF(بيانات!B3567&lt;&gt;"",بيانات!K3567,"")</f>
        <v/>
      </c>
      <c r="I3567" s="88" t="str">
        <f>IF(بيانات!B3567&lt;&gt;"",بيانات!P3567,"")</f>
        <v/>
      </c>
    </row>
    <row r="3568" spans="1:9" ht="21.75" customHeight="1">
      <c r="A3568" s="89" t="str">
        <f>IF(بيانات!B3568&lt;&gt;"",بيانات!A3568,"")</f>
        <v/>
      </c>
      <c r="B3568" s="90" t="str">
        <f>IF(بيانات!B3568&lt;&gt;"",بيانات!B3568,"")</f>
        <v/>
      </c>
      <c r="C3568" s="90" t="str">
        <f>IF(بيانات!B3568&lt;&gt;"",بيانات!C3568,"")</f>
        <v/>
      </c>
      <c r="D3568" s="91" t="str">
        <f>IF(بيانات!B3568&lt;&gt;"",بيانات!J3568,"")</f>
        <v/>
      </c>
      <c r="E3568" s="92"/>
      <c r="F3568" s="93" t="str">
        <f t="shared" si="55"/>
        <v/>
      </c>
      <c r="G3568" s="94"/>
      <c r="H3568" s="95" t="str">
        <f>IF(بيانات!B3568&lt;&gt;"",بيانات!K3568,"")</f>
        <v/>
      </c>
      <c r="I3568" s="95" t="str">
        <f>IF(بيانات!B3568&lt;&gt;"",بيانات!P3568,"")</f>
        <v/>
      </c>
    </row>
    <row r="3569" spans="1:9" ht="21.75" customHeight="1">
      <c r="A3569" s="82" t="str">
        <f>IF(بيانات!B3569&lt;&gt;"",بيانات!A3569,"")</f>
        <v/>
      </c>
      <c r="B3569" s="83" t="str">
        <f>IF(بيانات!B3569&lt;&gt;"",بيانات!B3569,"")</f>
        <v/>
      </c>
      <c r="C3569" s="83" t="str">
        <f>IF(بيانات!B3569&lt;&gt;"",بيانات!C3569,"")</f>
        <v/>
      </c>
      <c r="D3569" s="84" t="str">
        <f>IF(بيانات!B3569&lt;&gt;"",بيانات!J3569,"")</f>
        <v/>
      </c>
      <c r="E3569" s="85"/>
      <c r="F3569" s="86" t="str">
        <f t="shared" si="55"/>
        <v/>
      </c>
      <c r="G3569" s="87"/>
      <c r="H3569" s="88" t="str">
        <f>IF(بيانات!B3569&lt;&gt;"",بيانات!K3569,"")</f>
        <v/>
      </c>
      <c r="I3569" s="88" t="str">
        <f>IF(بيانات!B3569&lt;&gt;"",بيانات!P3569,"")</f>
        <v/>
      </c>
    </row>
    <row r="3570" spans="1:9" ht="21.75" customHeight="1">
      <c r="A3570" s="89" t="str">
        <f>IF(بيانات!B3570&lt;&gt;"",بيانات!A3570,"")</f>
        <v/>
      </c>
      <c r="B3570" s="90" t="str">
        <f>IF(بيانات!B3570&lt;&gt;"",بيانات!B3570,"")</f>
        <v/>
      </c>
      <c r="C3570" s="90" t="str">
        <f>IF(بيانات!B3570&lt;&gt;"",بيانات!C3570,"")</f>
        <v/>
      </c>
      <c r="D3570" s="91" t="str">
        <f>IF(بيانات!B3570&lt;&gt;"",بيانات!J3570,"")</f>
        <v/>
      </c>
      <c r="E3570" s="92"/>
      <c r="F3570" s="93" t="str">
        <f t="shared" si="55"/>
        <v/>
      </c>
      <c r="G3570" s="94"/>
      <c r="H3570" s="95" t="str">
        <f>IF(بيانات!B3570&lt;&gt;"",بيانات!K3570,"")</f>
        <v/>
      </c>
      <c r="I3570" s="95" t="str">
        <f>IF(بيانات!B3570&lt;&gt;"",بيانات!P3570,"")</f>
        <v/>
      </c>
    </row>
    <row r="3571" spans="1:9" ht="21.75" customHeight="1">
      <c r="A3571" s="82" t="str">
        <f>IF(بيانات!B3571&lt;&gt;"",بيانات!A3571,"")</f>
        <v/>
      </c>
      <c r="B3571" s="83" t="str">
        <f>IF(بيانات!B3571&lt;&gt;"",بيانات!B3571,"")</f>
        <v/>
      </c>
      <c r="C3571" s="83" t="str">
        <f>IF(بيانات!B3571&lt;&gt;"",بيانات!C3571,"")</f>
        <v/>
      </c>
      <c r="D3571" s="84" t="str">
        <f>IF(بيانات!B3571&lt;&gt;"",بيانات!J3571,"")</f>
        <v/>
      </c>
      <c r="E3571" s="85"/>
      <c r="F3571" s="86" t="str">
        <f t="shared" si="55"/>
        <v/>
      </c>
      <c r="G3571" s="87"/>
      <c r="H3571" s="88" t="str">
        <f>IF(بيانات!B3571&lt;&gt;"",بيانات!K3571,"")</f>
        <v/>
      </c>
      <c r="I3571" s="88" t="str">
        <f>IF(بيانات!B3571&lt;&gt;"",بيانات!P3571,"")</f>
        <v/>
      </c>
    </row>
    <row r="3572" spans="1:9" ht="21.75" customHeight="1">
      <c r="A3572" s="89" t="str">
        <f>IF(بيانات!B3572&lt;&gt;"",بيانات!A3572,"")</f>
        <v/>
      </c>
      <c r="B3572" s="90" t="str">
        <f>IF(بيانات!B3572&lt;&gt;"",بيانات!B3572,"")</f>
        <v/>
      </c>
      <c r="C3572" s="90" t="str">
        <f>IF(بيانات!B3572&lt;&gt;"",بيانات!C3572,"")</f>
        <v/>
      </c>
      <c r="D3572" s="91" t="str">
        <f>IF(بيانات!B3572&lt;&gt;"",بيانات!J3572,"")</f>
        <v/>
      </c>
      <c r="E3572" s="92"/>
      <c r="F3572" s="93" t="str">
        <f t="shared" si="55"/>
        <v/>
      </c>
      <c r="G3572" s="94"/>
      <c r="H3572" s="95" t="str">
        <f>IF(بيانات!B3572&lt;&gt;"",بيانات!K3572,"")</f>
        <v/>
      </c>
      <c r="I3572" s="95" t="str">
        <f>IF(بيانات!B3572&lt;&gt;"",بيانات!P3572,"")</f>
        <v/>
      </c>
    </row>
    <row r="3573" spans="1:9" ht="21.75" customHeight="1">
      <c r="A3573" s="82" t="str">
        <f>IF(بيانات!B3573&lt;&gt;"",بيانات!A3573,"")</f>
        <v/>
      </c>
      <c r="B3573" s="83" t="str">
        <f>IF(بيانات!B3573&lt;&gt;"",بيانات!B3573,"")</f>
        <v/>
      </c>
      <c r="C3573" s="83" t="str">
        <f>IF(بيانات!B3573&lt;&gt;"",بيانات!C3573,"")</f>
        <v/>
      </c>
      <c r="D3573" s="84" t="str">
        <f>IF(بيانات!B3573&lt;&gt;"",بيانات!J3573,"")</f>
        <v/>
      </c>
      <c r="E3573" s="85"/>
      <c r="F3573" s="86" t="str">
        <f t="shared" si="55"/>
        <v/>
      </c>
      <c r="G3573" s="87"/>
      <c r="H3573" s="88" t="str">
        <f>IF(بيانات!B3573&lt;&gt;"",بيانات!K3573,"")</f>
        <v/>
      </c>
      <c r="I3573" s="88" t="str">
        <f>IF(بيانات!B3573&lt;&gt;"",بيانات!P3573,"")</f>
        <v/>
      </c>
    </row>
    <row r="3574" spans="1:9" ht="21.75" customHeight="1">
      <c r="A3574" s="89" t="str">
        <f>IF(بيانات!B3574&lt;&gt;"",بيانات!A3574,"")</f>
        <v/>
      </c>
      <c r="B3574" s="90" t="str">
        <f>IF(بيانات!B3574&lt;&gt;"",بيانات!B3574,"")</f>
        <v/>
      </c>
      <c r="C3574" s="90" t="str">
        <f>IF(بيانات!B3574&lt;&gt;"",بيانات!C3574,"")</f>
        <v/>
      </c>
      <c r="D3574" s="91" t="str">
        <f>IF(بيانات!B3574&lt;&gt;"",بيانات!J3574,"")</f>
        <v/>
      </c>
      <c r="E3574" s="92"/>
      <c r="F3574" s="93" t="str">
        <f t="shared" si="55"/>
        <v/>
      </c>
      <c r="G3574" s="94"/>
      <c r="H3574" s="95" t="str">
        <f>IF(بيانات!B3574&lt;&gt;"",بيانات!K3574,"")</f>
        <v/>
      </c>
      <c r="I3574" s="95" t="str">
        <f>IF(بيانات!B3574&lt;&gt;"",بيانات!P3574,"")</f>
        <v/>
      </c>
    </row>
    <row r="3575" spans="1:9" ht="21.75" customHeight="1">
      <c r="A3575" s="82" t="str">
        <f>IF(بيانات!B3575&lt;&gt;"",بيانات!A3575,"")</f>
        <v/>
      </c>
      <c r="B3575" s="83" t="str">
        <f>IF(بيانات!B3575&lt;&gt;"",بيانات!B3575,"")</f>
        <v/>
      </c>
      <c r="C3575" s="83" t="str">
        <f>IF(بيانات!B3575&lt;&gt;"",بيانات!C3575,"")</f>
        <v/>
      </c>
      <c r="D3575" s="84" t="str">
        <f>IF(بيانات!B3575&lt;&gt;"",بيانات!J3575,"")</f>
        <v/>
      </c>
      <c r="E3575" s="85"/>
      <c r="F3575" s="86" t="str">
        <f t="shared" si="55"/>
        <v/>
      </c>
      <c r="G3575" s="87"/>
      <c r="H3575" s="88" t="str">
        <f>IF(بيانات!B3575&lt;&gt;"",بيانات!K3575,"")</f>
        <v/>
      </c>
      <c r="I3575" s="88" t="str">
        <f>IF(بيانات!B3575&lt;&gt;"",بيانات!P3575,"")</f>
        <v/>
      </c>
    </row>
    <row r="3576" spans="1:9" ht="21.75" customHeight="1">
      <c r="A3576" s="89" t="str">
        <f>IF(بيانات!B3576&lt;&gt;"",بيانات!A3576,"")</f>
        <v/>
      </c>
      <c r="B3576" s="90" t="str">
        <f>IF(بيانات!B3576&lt;&gt;"",بيانات!B3576,"")</f>
        <v/>
      </c>
      <c r="C3576" s="90" t="str">
        <f>IF(بيانات!B3576&lt;&gt;"",بيانات!C3576,"")</f>
        <v/>
      </c>
      <c r="D3576" s="91" t="str">
        <f>IF(بيانات!B3576&lt;&gt;"",بيانات!J3576,"")</f>
        <v/>
      </c>
      <c r="E3576" s="92"/>
      <c r="F3576" s="93" t="str">
        <f t="shared" si="55"/>
        <v/>
      </c>
      <c r="G3576" s="94"/>
      <c r="H3576" s="95" t="str">
        <f>IF(بيانات!B3576&lt;&gt;"",بيانات!K3576,"")</f>
        <v/>
      </c>
      <c r="I3576" s="95" t="str">
        <f>IF(بيانات!B3576&lt;&gt;"",بيانات!P3576,"")</f>
        <v/>
      </c>
    </row>
    <row r="3577" spans="1:9" ht="21.75" customHeight="1">
      <c r="A3577" s="82" t="str">
        <f>IF(بيانات!B3577&lt;&gt;"",بيانات!A3577,"")</f>
        <v/>
      </c>
      <c r="B3577" s="83" t="str">
        <f>IF(بيانات!B3577&lt;&gt;"",بيانات!B3577,"")</f>
        <v/>
      </c>
      <c r="C3577" s="83" t="str">
        <f>IF(بيانات!B3577&lt;&gt;"",بيانات!C3577,"")</f>
        <v/>
      </c>
      <c r="D3577" s="84" t="str">
        <f>IF(بيانات!B3577&lt;&gt;"",بيانات!J3577,"")</f>
        <v/>
      </c>
      <c r="E3577" s="85"/>
      <c r="F3577" s="86" t="str">
        <f t="shared" si="55"/>
        <v/>
      </c>
      <c r="G3577" s="87"/>
      <c r="H3577" s="88" t="str">
        <f>IF(بيانات!B3577&lt;&gt;"",بيانات!K3577,"")</f>
        <v/>
      </c>
      <c r="I3577" s="88" t="str">
        <f>IF(بيانات!B3577&lt;&gt;"",بيانات!P3577,"")</f>
        <v/>
      </c>
    </row>
    <row r="3578" spans="1:9" ht="21.75" customHeight="1">
      <c r="A3578" s="89" t="str">
        <f>IF(بيانات!B3578&lt;&gt;"",بيانات!A3578,"")</f>
        <v/>
      </c>
      <c r="B3578" s="90" t="str">
        <f>IF(بيانات!B3578&lt;&gt;"",بيانات!B3578,"")</f>
        <v/>
      </c>
      <c r="C3578" s="90" t="str">
        <f>IF(بيانات!B3578&lt;&gt;"",بيانات!C3578,"")</f>
        <v/>
      </c>
      <c r="D3578" s="91" t="str">
        <f>IF(بيانات!B3578&lt;&gt;"",بيانات!J3578,"")</f>
        <v/>
      </c>
      <c r="E3578" s="92"/>
      <c r="F3578" s="93" t="str">
        <f t="shared" si="55"/>
        <v/>
      </c>
      <c r="G3578" s="94"/>
      <c r="H3578" s="95" t="str">
        <f>IF(بيانات!B3578&lt;&gt;"",بيانات!K3578,"")</f>
        <v/>
      </c>
      <c r="I3578" s="95" t="str">
        <f>IF(بيانات!B3578&lt;&gt;"",بيانات!P3578,"")</f>
        <v/>
      </c>
    </row>
    <row r="3579" spans="1:9" ht="21.75" customHeight="1">
      <c r="A3579" s="82" t="str">
        <f>IF(بيانات!B3579&lt;&gt;"",بيانات!A3579,"")</f>
        <v/>
      </c>
      <c r="B3579" s="83" t="str">
        <f>IF(بيانات!B3579&lt;&gt;"",بيانات!B3579,"")</f>
        <v/>
      </c>
      <c r="C3579" s="83" t="str">
        <f>IF(بيانات!B3579&lt;&gt;"",بيانات!C3579,"")</f>
        <v/>
      </c>
      <c r="D3579" s="84" t="str">
        <f>IF(بيانات!B3579&lt;&gt;"",بيانات!J3579,"")</f>
        <v/>
      </c>
      <c r="E3579" s="85"/>
      <c r="F3579" s="86" t="str">
        <f t="shared" si="55"/>
        <v/>
      </c>
      <c r="G3579" s="87"/>
      <c r="H3579" s="88" t="str">
        <f>IF(بيانات!B3579&lt;&gt;"",بيانات!K3579,"")</f>
        <v/>
      </c>
      <c r="I3579" s="88" t="str">
        <f>IF(بيانات!B3579&lt;&gt;"",بيانات!P3579,"")</f>
        <v/>
      </c>
    </row>
    <row r="3580" spans="1:9" ht="21.75" customHeight="1">
      <c r="A3580" s="89" t="str">
        <f>IF(بيانات!B3580&lt;&gt;"",بيانات!A3580,"")</f>
        <v/>
      </c>
      <c r="B3580" s="90" t="str">
        <f>IF(بيانات!B3580&lt;&gt;"",بيانات!B3580,"")</f>
        <v/>
      </c>
      <c r="C3580" s="90" t="str">
        <f>IF(بيانات!B3580&lt;&gt;"",بيانات!C3580,"")</f>
        <v/>
      </c>
      <c r="D3580" s="91" t="str">
        <f>IF(بيانات!B3580&lt;&gt;"",بيانات!J3580,"")</f>
        <v/>
      </c>
      <c r="E3580" s="92"/>
      <c r="F3580" s="93" t="str">
        <f t="shared" si="55"/>
        <v/>
      </c>
      <c r="G3580" s="94"/>
      <c r="H3580" s="95" t="str">
        <f>IF(بيانات!B3580&lt;&gt;"",بيانات!K3580,"")</f>
        <v/>
      </c>
      <c r="I3580" s="95" t="str">
        <f>IF(بيانات!B3580&lt;&gt;"",بيانات!P3580,"")</f>
        <v/>
      </c>
    </row>
    <row r="3581" spans="1:9" ht="21.75" customHeight="1">
      <c r="A3581" s="82" t="str">
        <f>IF(بيانات!B3581&lt;&gt;"",بيانات!A3581,"")</f>
        <v/>
      </c>
      <c r="B3581" s="83" t="str">
        <f>IF(بيانات!B3581&lt;&gt;"",بيانات!B3581,"")</f>
        <v/>
      </c>
      <c r="C3581" s="83" t="str">
        <f>IF(بيانات!B3581&lt;&gt;"",بيانات!C3581,"")</f>
        <v/>
      </c>
      <c r="D3581" s="84" t="str">
        <f>IF(بيانات!B3581&lt;&gt;"",بيانات!J3581,"")</f>
        <v/>
      </c>
      <c r="E3581" s="85"/>
      <c r="F3581" s="86" t="str">
        <f t="shared" si="55"/>
        <v/>
      </c>
      <c r="G3581" s="87"/>
      <c r="H3581" s="88" t="str">
        <f>IF(بيانات!B3581&lt;&gt;"",بيانات!K3581,"")</f>
        <v/>
      </c>
      <c r="I3581" s="88" t="str">
        <f>IF(بيانات!B3581&lt;&gt;"",بيانات!P3581,"")</f>
        <v/>
      </c>
    </row>
    <row r="3582" spans="1:9" ht="21.75" customHeight="1">
      <c r="A3582" s="89" t="str">
        <f>IF(بيانات!B3582&lt;&gt;"",بيانات!A3582,"")</f>
        <v/>
      </c>
      <c r="B3582" s="90" t="str">
        <f>IF(بيانات!B3582&lt;&gt;"",بيانات!B3582,"")</f>
        <v/>
      </c>
      <c r="C3582" s="90" t="str">
        <f>IF(بيانات!B3582&lt;&gt;"",بيانات!C3582,"")</f>
        <v/>
      </c>
      <c r="D3582" s="91" t="str">
        <f>IF(بيانات!B3582&lt;&gt;"",بيانات!J3582,"")</f>
        <v/>
      </c>
      <c r="E3582" s="92"/>
      <c r="F3582" s="93" t="str">
        <f t="shared" si="55"/>
        <v/>
      </c>
      <c r="G3582" s="94"/>
      <c r="H3582" s="95" t="str">
        <f>IF(بيانات!B3582&lt;&gt;"",بيانات!K3582,"")</f>
        <v/>
      </c>
      <c r="I3582" s="95" t="str">
        <f>IF(بيانات!B3582&lt;&gt;"",بيانات!P3582,"")</f>
        <v/>
      </c>
    </row>
    <row r="3583" spans="1:9" ht="21.75" customHeight="1">
      <c r="A3583" s="82" t="str">
        <f>IF(بيانات!B3583&lt;&gt;"",بيانات!A3583,"")</f>
        <v/>
      </c>
      <c r="B3583" s="83" t="str">
        <f>IF(بيانات!B3583&lt;&gt;"",بيانات!B3583,"")</f>
        <v/>
      </c>
      <c r="C3583" s="83" t="str">
        <f>IF(بيانات!B3583&lt;&gt;"",بيانات!C3583,"")</f>
        <v/>
      </c>
      <c r="D3583" s="84" t="str">
        <f>IF(بيانات!B3583&lt;&gt;"",بيانات!J3583,"")</f>
        <v/>
      </c>
      <c r="E3583" s="85"/>
      <c r="F3583" s="86" t="str">
        <f t="shared" si="55"/>
        <v/>
      </c>
      <c r="G3583" s="87"/>
      <c r="H3583" s="88" t="str">
        <f>IF(بيانات!B3583&lt;&gt;"",بيانات!K3583,"")</f>
        <v/>
      </c>
      <c r="I3583" s="88" t="str">
        <f>IF(بيانات!B3583&lt;&gt;"",بيانات!P3583,"")</f>
        <v/>
      </c>
    </row>
    <row r="3584" spans="1:9" ht="21.75" customHeight="1">
      <c r="A3584" s="89" t="str">
        <f>IF(بيانات!B3584&lt;&gt;"",بيانات!A3584,"")</f>
        <v/>
      </c>
      <c r="B3584" s="90" t="str">
        <f>IF(بيانات!B3584&lt;&gt;"",بيانات!B3584,"")</f>
        <v/>
      </c>
      <c r="C3584" s="90" t="str">
        <f>IF(بيانات!B3584&lt;&gt;"",بيانات!C3584,"")</f>
        <v/>
      </c>
      <c r="D3584" s="91" t="str">
        <f>IF(بيانات!B3584&lt;&gt;"",بيانات!J3584,"")</f>
        <v/>
      </c>
      <c r="E3584" s="92"/>
      <c r="F3584" s="93" t="str">
        <f t="shared" si="55"/>
        <v/>
      </c>
      <c r="G3584" s="94"/>
      <c r="H3584" s="95" t="str">
        <f>IF(بيانات!B3584&lt;&gt;"",بيانات!K3584,"")</f>
        <v/>
      </c>
      <c r="I3584" s="95" t="str">
        <f>IF(بيانات!B3584&lt;&gt;"",بيانات!P3584,"")</f>
        <v/>
      </c>
    </row>
    <row r="3585" spans="1:9" ht="21.75" customHeight="1">
      <c r="A3585" s="82" t="str">
        <f>IF(بيانات!B3585&lt;&gt;"",بيانات!A3585,"")</f>
        <v/>
      </c>
      <c r="B3585" s="83" t="str">
        <f>IF(بيانات!B3585&lt;&gt;"",بيانات!B3585,"")</f>
        <v/>
      </c>
      <c r="C3585" s="83" t="str">
        <f>IF(بيانات!B3585&lt;&gt;"",بيانات!C3585,"")</f>
        <v/>
      </c>
      <c r="D3585" s="84" t="str">
        <f>IF(بيانات!B3585&lt;&gt;"",بيانات!J3585,"")</f>
        <v/>
      </c>
      <c r="E3585" s="85"/>
      <c r="F3585" s="86" t="str">
        <f t="shared" si="55"/>
        <v/>
      </c>
      <c r="G3585" s="87"/>
      <c r="H3585" s="88" t="str">
        <f>IF(بيانات!B3585&lt;&gt;"",بيانات!K3585,"")</f>
        <v/>
      </c>
      <c r="I3585" s="88" t="str">
        <f>IF(بيانات!B3585&lt;&gt;"",بيانات!P3585,"")</f>
        <v/>
      </c>
    </row>
    <row r="3586" spans="1:9" ht="21.75" customHeight="1">
      <c r="A3586" s="89" t="str">
        <f>IF(بيانات!B3586&lt;&gt;"",بيانات!A3586,"")</f>
        <v/>
      </c>
      <c r="B3586" s="90" t="str">
        <f>IF(بيانات!B3586&lt;&gt;"",بيانات!B3586,"")</f>
        <v/>
      </c>
      <c r="C3586" s="90" t="str">
        <f>IF(بيانات!B3586&lt;&gt;"",بيانات!C3586,"")</f>
        <v/>
      </c>
      <c r="D3586" s="91" t="str">
        <f>IF(بيانات!B3586&lt;&gt;"",بيانات!J3586,"")</f>
        <v/>
      </c>
      <c r="E3586" s="92"/>
      <c r="F3586" s="93" t="str">
        <f t="shared" si="55"/>
        <v/>
      </c>
      <c r="G3586" s="94"/>
      <c r="H3586" s="95" t="str">
        <f>IF(بيانات!B3586&lt;&gt;"",بيانات!K3586,"")</f>
        <v/>
      </c>
      <c r="I3586" s="95" t="str">
        <f>IF(بيانات!B3586&lt;&gt;"",بيانات!P3586,"")</f>
        <v/>
      </c>
    </row>
    <row r="3587" spans="1:9" ht="21.75" customHeight="1">
      <c r="A3587" s="82" t="str">
        <f>IF(بيانات!B3587&lt;&gt;"",بيانات!A3587,"")</f>
        <v/>
      </c>
      <c r="B3587" s="83" t="str">
        <f>IF(بيانات!B3587&lt;&gt;"",بيانات!B3587,"")</f>
        <v/>
      </c>
      <c r="C3587" s="83" t="str">
        <f>IF(بيانات!B3587&lt;&gt;"",بيانات!C3587,"")</f>
        <v/>
      </c>
      <c r="D3587" s="84" t="str">
        <f>IF(بيانات!B3587&lt;&gt;"",بيانات!J3587,"")</f>
        <v/>
      </c>
      <c r="E3587" s="85"/>
      <c r="F3587" s="86" t="str">
        <f t="shared" ref="F3587:F3650" si="56">IF(E3587="","",E3587+30)</f>
        <v/>
      </c>
      <c r="G3587" s="87"/>
      <c r="H3587" s="88" t="str">
        <f>IF(بيانات!B3587&lt;&gt;"",بيانات!K3587,"")</f>
        <v/>
      </c>
      <c r="I3587" s="88" t="str">
        <f>IF(بيانات!B3587&lt;&gt;"",بيانات!P3587,"")</f>
        <v/>
      </c>
    </row>
    <row r="3588" spans="1:9" ht="21.75" customHeight="1">
      <c r="A3588" s="89" t="str">
        <f>IF(بيانات!B3588&lt;&gt;"",بيانات!A3588,"")</f>
        <v/>
      </c>
      <c r="B3588" s="90" t="str">
        <f>IF(بيانات!B3588&lt;&gt;"",بيانات!B3588,"")</f>
        <v/>
      </c>
      <c r="C3588" s="90" t="str">
        <f>IF(بيانات!B3588&lt;&gt;"",بيانات!C3588,"")</f>
        <v/>
      </c>
      <c r="D3588" s="91" t="str">
        <f>IF(بيانات!B3588&lt;&gt;"",بيانات!J3588,"")</f>
        <v/>
      </c>
      <c r="E3588" s="92"/>
      <c r="F3588" s="93" t="str">
        <f t="shared" si="56"/>
        <v/>
      </c>
      <c r="G3588" s="94"/>
      <c r="H3588" s="95" t="str">
        <f>IF(بيانات!B3588&lt;&gt;"",بيانات!K3588,"")</f>
        <v/>
      </c>
      <c r="I3588" s="95" t="str">
        <f>IF(بيانات!B3588&lt;&gt;"",بيانات!P3588,"")</f>
        <v/>
      </c>
    </row>
    <row r="3589" spans="1:9" ht="21.75" customHeight="1">
      <c r="A3589" s="82" t="str">
        <f>IF(بيانات!B3589&lt;&gt;"",بيانات!A3589,"")</f>
        <v/>
      </c>
      <c r="B3589" s="83" t="str">
        <f>IF(بيانات!B3589&lt;&gt;"",بيانات!B3589,"")</f>
        <v/>
      </c>
      <c r="C3589" s="83" t="str">
        <f>IF(بيانات!B3589&lt;&gt;"",بيانات!C3589,"")</f>
        <v/>
      </c>
      <c r="D3589" s="84" t="str">
        <f>IF(بيانات!B3589&lt;&gt;"",بيانات!J3589,"")</f>
        <v/>
      </c>
      <c r="E3589" s="85"/>
      <c r="F3589" s="86" t="str">
        <f t="shared" si="56"/>
        <v/>
      </c>
      <c r="G3589" s="87"/>
      <c r="H3589" s="88" t="str">
        <f>IF(بيانات!B3589&lt;&gt;"",بيانات!K3589,"")</f>
        <v/>
      </c>
      <c r="I3589" s="88" t="str">
        <f>IF(بيانات!B3589&lt;&gt;"",بيانات!P3589,"")</f>
        <v/>
      </c>
    </row>
    <row r="3590" spans="1:9" ht="21.75" customHeight="1">
      <c r="A3590" s="89" t="str">
        <f>IF(بيانات!B3590&lt;&gt;"",بيانات!A3590,"")</f>
        <v/>
      </c>
      <c r="B3590" s="90" t="str">
        <f>IF(بيانات!B3590&lt;&gt;"",بيانات!B3590,"")</f>
        <v/>
      </c>
      <c r="C3590" s="90" t="str">
        <f>IF(بيانات!B3590&lt;&gt;"",بيانات!C3590,"")</f>
        <v/>
      </c>
      <c r="D3590" s="91" t="str">
        <f>IF(بيانات!B3590&lt;&gt;"",بيانات!J3590,"")</f>
        <v/>
      </c>
      <c r="E3590" s="92"/>
      <c r="F3590" s="93" t="str">
        <f t="shared" si="56"/>
        <v/>
      </c>
      <c r="G3590" s="94"/>
      <c r="H3590" s="95" t="str">
        <f>IF(بيانات!B3590&lt;&gt;"",بيانات!K3590,"")</f>
        <v/>
      </c>
      <c r="I3590" s="95" t="str">
        <f>IF(بيانات!B3590&lt;&gt;"",بيانات!P3590,"")</f>
        <v/>
      </c>
    </row>
    <row r="3591" spans="1:9" ht="21.75" customHeight="1">
      <c r="A3591" s="82" t="str">
        <f>IF(بيانات!B3591&lt;&gt;"",بيانات!A3591,"")</f>
        <v/>
      </c>
      <c r="B3591" s="83" t="str">
        <f>IF(بيانات!B3591&lt;&gt;"",بيانات!B3591,"")</f>
        <v/>
      </c>
      <c r="C3591" s="83" t="str">
        <f>IF(بيانات!B3591&lt;&gt;"",بيانات!C3591,"")</f>
        <v/>
      </c>
      <c r="D3591" s="84" t="str">
        <f>IF(بيانات!B3591&lt;&gt;"",بيانات!J3591,"")</f>
        <v/>
      </c>
      <c r="E3591" s="85"/>
      <c r="F3591" s="86" t="str">
        <f t="shared" si="56"/>
        <v/>
      </c>
      <c r="G3591" s="87"/>
      <c r="H3591" s="88" t="str">
        <f>IF(بيانات!B3591&lt;&gt;"",بيانات!K3591,"")</f>
        <v/>
      </c>
      <c r="I3591" s="88" t="str">
        <f>IF(بيانات!B3591&lt;&gt;"",بيانات!P3591,"")</f>
        <v/>
      </c>
    </row>
    <row r="3592" spans="1:9" ht="21.75" customHeight="1">
      <c r="A3592" s="89" t="str">
        <f>IF(بيانات!B3592&lt;&gt;"",بيانات!A3592,"")</f>
        <v/>
      </c>
      <c r="B3592" s="90" t="str">
        <f>IF(بيانات!B3592&lt;&gt;"",بيانات!B3592,"")</f>
        <v/>
      </c>
      <c r="C3592" s="90" t="str">
        <f>IF(بيانات!B3592&lt;&gt;"",بيانات!C3592,"")</f>
        <v/>
      </c>
      <c r="D3592" s="91" t="str">
        <f>IF(بيانات!B3592&lt;&gt;"",بيانات!J3592,"")</f>
        <v/>
      </c>
      <c r="E3592" s="92"/>
      <c r="F3592" s="93" t="str">
        <f t="shared" si="56"/>
        <v/>
      </c>
      <c r="G3592" s="94"/>
      <c r="H3592" s="95" t="str">
        <f>IF(بيانات!B3592&lt;&gt;"",بيانات!K3592,"")</f>
        <v/>
      </c>
      <c r="I3592" s="95" t="str">
        <f>IF(بيانات!B3592&lt;&gt;"",بيانات!P3592,"")</f>
        <v/>
      </c>
    </row>
    <row r="3593" spans="1:9" ht="21.75" customHeight="1">
      <c r="A3593" s="82" t="str">
        <f>IF(بيانات!B3593&lt;&gt;"",بيانات!A3593,"")</f>
        <v/>
      </c>
      <c r="B3593" s="83" t="str">
        <f>IF(بيانات!B3593&lt;&gt;"",بيانات!B3593,"")</f>
        <v/>
      </c>
      <c r="C3593" s="83" t="str">
        <f>IF(بيانات!B3593&lt;&gt;"",بيانات!C3593,"")</f>
        <v/>
      </c>
      <c r="D3593" s="84" t="str">
        <f>IF(بيانات!B3593&lt;&gt;"",بيانات!J3593,"")</f>
        <v/>
      </c>
      <c r="E3593" s="85"/>
      <c r="F3593" s="86" t="str">
        <f t="shared" si="56"/>
        <v/>
      </c>
      <c r="G3593" s="87"/>
      <c r="H3593" s="88" t="str">
        <f>IF(بيانات!B3593&lt;&gt;"",بيانات!K3593,"")</f>
        <v/>
      </c>
      <c r="I3593" s="88" t="str">
        <f>IF(بيانات!B3593&lt;&gt;"",بيانات!P3593,"")</f>
        <v/>
      </c>
    </row>
    <row r="3594" spans="1:9" ht="21.75" customHeight="1">
      <c r="A3594" s="89" t="str">
        <f>IF(بيانات!B3594&lt;&gt;"",بيانات!A3594,"")</f>
        <v/>
      </c>
      <c r="B3594" s="90" t="str">
        <f>IF(بيانات!B3594&lt;&gt;"",بيانات!B3594,"")</f>
        <v/>
      </c>
      <c r="C3594" s="90" t="str">
        <f>IF(بيانات!B3594&lt;&gt;"",بيانات!C3594,"")</f>
        <v/>
      </c>
      <c r="D3594" s="91" t="str">
        <f>IF(بيانات!B3594&lt;&gt;"",بيانات!J3594,"")</f>
        <v/>
      </c>
      <c r="E3594" s="92"/>
      <c r="F3594" s="93" t="str">
        <f t="shared" si="56"/>
        <v/>
      </c>
      <c r="G3594" s="94"/>
      <c r="H3594" s="95" t="str">
        <f>IF(بيانات!B3594&lt;&gt;"",بيانات!K3594,"")</f>
        <v/>
      </c>
      <c r="I3594" s="95" t="str">
        <f>IF(بيانات!B3594&lt;&gt;"",بيانات!P3594,"")</f>
        <v/>
      </c>
    </row>
    <row r="3595" spans="1:9" ht="21.75" customHeight="1">
      <c r="A3595" s="82" t="str">
        <f>IF(بيانات!B3595&lt;&gt;"",بيانات!A3595,"")</f>
        <v/>
      </c>
      <c r="B3595" s="83" t="str">
        <f>IF(بيانات!B3595&lt;&gt;"",بيانات!B3595,"")</f>
        <v/>
      </c>
      <c r="C3595" s="83" t="str">
        <f>IF(بيانات!B3595&lt;&gt;"",بيانات!C3595,"")</f>
        <v/>
      </c>
      <c r="D3595" s="84" t="str">
        <f>IF(بيانات!B3595&lt;&gt;"",بيانات!J3595,"")</f>
        <v/>
      </c>
      <c r="E3595" s="85"/>
      <c r="F3595" s="86" t="str">
        <f t="shared" si="56"/>
        <v/>
      </c>
      <c r="G3595" s="87"/>
      <c r="H3595" s="88" t="str">
        <f>IF(بيانات!B3595&lt;&gt;"",بيانات!K3595,"")</f>
        <v/>
      </c>
      <c r="I3595" s="88" t="str">
        <f>IF(بيانات!B3595&lt;&gt;"",بيانات!P3595,"")</f>
        <v/>
      </c>
    </row>
    <row r="3596" spans="1:9" ht="21.75" customHeight="1">
      <c r="A3596" s="89" t="str">
        <f>IF(بيانات!B3596&lt;&gt;"",بيانات!A3596,"")</f>
        <v/>
      </c>
      <c r="B3596" s="90" t="str">
        <f>IF(بيانات!B3596&lt;&gt;"",بيانات!B3596,"")</f>
        <v/>
      </c>
      <c r="C3596" s="90" t="str">
        <f>IF(بيانات!B3596&lt;&gt;"",بيانات!C3596,"")</f>
        <v/>
      </c>
      <c r="D3596" s="91" t="str">
        <f>IF(بيانات!B3596&lt;&gt;"",بيانات!J3596,"")</f>
        <v/>
      </c>
      <c r="E3596" s="92"/>
      <c r="F3596" s="93" t="str">
        <f t="shared" si="56"/>
        <v/>
      </c>
      <c r="G3596" s="94"/>
      <c r="H3596" s="95" t="str">
        <f>IF(بيانات!B3596&lt;&gt;"",بيانات!K3596,"")</f>
        <v/>
      </c>
      <c r="I3596" s="95" t="str">
        <f>IF(بيانات!B3596&lt;&gt;"",بيانات!P3596,"")</f>
        <v/>
      </c>
    </row>
    <row r="3597" spans="1:9" ht="21.75" customHeight="1">
      <c r="A3597" s="82" t="str">
        <f>IF(بيانات!B3597&lt;&gt;"",بيانات!A3597,"")</f>
        <v/>
      </c>
      <c r="B3597" s="83" t="str">
        <f>IF(بيانات!B3597&lt;&gt;"",بيانات!B3597,"")</f>
        <v/>
      </c>
      <c r="C3597" s="83" t="str">
        <f>IF(بيانات!B3597&lt;&gt;"",بيانات!C3597,"")</f>
        <v/>
      </c>
      <c r="D3597" s="84" t="str">
        <f>IF(بيانات!B3597&lt;&gt;"",بيانات!J3597,"")</f>
        <v/>
      </c>
      <c r="E3597" s="85"/>
      <c r="F3597" s="86" t="str">
        <f t="shared" si="56"/>
        <v/>
      </c>
      <c r="G3597" s="87"/>
      <c r="H3597" s="88" t="str">
        <f>IF(بيانات!B3597&lt;&gt;"",بيانات!K3597,"")</f>
        <v/>
      </c>
      <c r="I3597" s="88" t="str">
        <f>IF(بيانات!B3597&lt;&gt;"",بيانات!P3597,"")</f>
        <v/>
      </c>
    </row>
    <row r="3598" spans="1:9" ht="21.75" customHeight="1">
      <c r="A3598" s="89" t="str">
        <f>IF(بيانات!B3598&lt;&gt;"",بيانات!A3598,"")</f>
        <v/>
      </c>
      <c r="B3598" s="90" t="str">
        <f>IF(بيانات!B3598&lt;&gt;"",بيانات!B3598,"")</f>
        <v/>
      </c>
      <c r="C3598" s="90" t="str">
        <f>IF(بيانات!B3598&lt;&gt;"",بيانات!C3598,"")</f>
        <v/>
      </c>
      <c r="D3598" s="91" t="str">
        <f>IF(بيانات!B3598&lt;&gt;"",بيانات!J3598,"")</f>
        <v/>
      </c>
      <c r="E3598" s="92"/>
      <c r="F3598" s="93" t="str">
        <f t="shared" si="56"/>
        <v/>
      </c>
      <c r="G3598" s="94"/>
      <c r="H3598" s="95" t="str">
        <f>IF(بيانات!B3598&lt;&gt;"",بيانات!K3598,"")</f>
        <v/>
      </c>
      <c r="I3598" s="95" t="str">
        <f>IF(بيانات!B3598&lt;&gt;"",بيانات!P3598,"")</f>
        <v/>
      </c>
    </row>
    <row r="3599" spans="1:9" ht="21.75" customHeight="1">
      <c r="A3599" s="82" t="str">
        <f>IF(بيانات!B3599&lt;&gt;"",بيانات!A3599,"")</f>
        <v/>
      </c>
      <c r="B3599" s="83" t="str">
        <f>IF(بيانات!B3599&lt;&gt;"",بيانات!B3599,"")</f>
        <v/>
      </c>
      <c r="C3599" s="83" t="str">
        <f>IF(بيانات!B3599&lt;&gt;"",بيانات!C3599,"")</f>
        <v/>
      </c>
      <c r="D3599" s="84" t="str">
        <f>IF(بيانات!B3599&lt;&gt;"",بيانات!J3599,"")</f>
        <v/>
      </c>
      <c r="E3599" s="85"/>
      <c r="F3599" s="86" t="str">
        <f t="shared" si="56"/>
        <v/>
      </c>
      <c r="G3599" s="87"/>
      <c r="H3599" s="88" t="str">
        <f>IF(بيانات!B3599&lt;&gt;"",بيانات!K3599,"")</f>
        <v/>
      </c>
      <c r="I3599" s="88" t="str">
        <f>IF(بيانات!B3599&lt;&gt;"",بيانات!P3599,"")</f>
        <v/>
      </c>
    </row>
    <row r="3600" spans="1:9" ht="21.75" customHeight="1">
      <c r="A3600" s="89" t="str">
        <f>IF(بيانات!B3600&lt;&gt;"",بيانات!A3600,"")</f>
        <v/>
      </c>
      <c r="B3600" s="90" t="str">
        <f>IF(بيانات!B3600&lt;&gt;"",بيانات!B3600,"")</f>
        <v/>
      </c>
      <c r="C3600" s="90" t="str">
        <f>IF(بيانات!B3600&lt;&gt;"",بيانات!C3600,"")</f>
        <v/>
      </c>
      <c r="D3600" s="91" t="str">
        <f>IF(بيانات!B3600&lt;&gt;"",بيانات!J3600,"")</f>
        <v/>
      </c>
      <c r="E3600" s="92"/>
      <c r="F3600" s="93" t="str">
        <f t="shared" si="56"/>
        <v/>
      </c>
      <c r="G3600" s="94"/>
      <c r="H3600" s="95" t="str">
        <f>IF(بيانات!B3600&lt;&gt;"",بيانات!K3600,"")</f>
        <v/>
      </c>
      <c r="I3600" s="95" t="str">
        <f>IF(بيانات!B3600&lt;&gt;"",بيانات!P3600,"")</f>
        <v/>
      </c>
    </row>
    <row r="3601" spans="1:9" ht="21.75" customHeight="1">
      <c r="A3601" s="82" t="str">
        <f>IF(بيانات!B3601&lt;&gt;"",بيانات!A3601,"")</f>
        <v/>
      </c>
      <c r="B3601" s="83" t="str">
        <f>IF(بيانات!B3601&lt;&gt;"",بيانات!B3601,"")</f>
        <v/>
      </c>
      <c r="C3601" s="83" t="str">
        <f>IF(بيانات!B3601&lt;&gt;"",بيانات!C3601,"")</f>
        <v/>
      </c>
      <c r="D3601" s="84" t="str">
        <f>IF(بيانات!B3601&lt;&gt;"",بيانات!J3601,"")</f>
        <v/>
      </c>
      <c r="E3601" s="85"/>
      <c r="F3601" s="86" t="str">
        <f t="shared" si="56"/>
        <v/>
      </c>
      <c r="G3601" s="87"/>
      <c r="H3601" s="88" t="str">
        <f>IF(بيانات!B3601&lt;&gt;"",بيانات!K3601,"")</f>
        <v/>
      </c>
      <c r="I3601" s="88" t="str">
        <f>IF(بيانات!B3601&lt;&gt;"",بيانات!P3601,"")</f>
        <v/>
      </c>
    </row>
    <row r="3602" spans="1:9" ht="21.75" customHeight="1">
      <c r="A3602" s="89" t="str">
        <f>IF(بيانات!B3602&lt;&gt;"",بيانات!A3602,"")</f>
        <v/>
      </c>
      <c r="B3602" s="90" t="str">
        <f>IF(بيانات!B3602&lt;&gt;"",بيانات!B3602,"")</f>
        <v/>
      </c>
      <c r="C3602" s="90" t="str">
        <f>IF(بيانات!B3602&lt;&gt;"",بيانات!C3602,"")</f>
        <v/>
      </c>
      <c r="D3602" s="91" t="str">
        <f>IF(بيانات!B3602&lt;&gt;"",بيانات!J3602,"")</f>
        <v/>
      </c>
      <c r="E3602" s="92"/>
      <c r="F3602" s="93" t="str">
        <f t="shared" si="56"/>
        <v/>
      </c>
      <c r="G3602" s="94"/>
      <c r="H3602" s="95" t="str">
        <f>IF(بيانات!B3602&lt;&gt;"",بيانات!K3602,"")</f>
        <v/>
      </c>
      <c r="I3602" s="95" t="str">
        <f>IF(بيانات!B3602&lt;&gt;"",بيانات!P3602,"")</f>
        <v/>
      </c>
    </row>
    <row r="3603" spans="1:9" ht="21.75" customHeight="1">
      <c r="A3603" s="82" t="str">
        <f>IF(بيانات!B3603&lt;&gt;"",بيانات!A3603,"")</f>
        <v/>
      </c>
      <c r="B3603" s="83" t="str">
        <f>IF(بيانات!B3603&lt;&gt;"",بيانات!B3603,"")</f>
        <v/>
      </c>
      <c r="C3603" s="83" t="str">
        <f>IF(بيانات!B3603&lt;&gt;"",بيانات!C3603,"")</f>
        <v/>
      </c>
      <c r="D3603" s="84" t="str">
        <f>IF(بيانات!B3603&lt;&gt;"",بيانات!J3603,"")</f>
        <v/>
      </c>
      <c r="E3603" s="85"/>
      <c r="F3603" s="86" t="str">
        <f t="shared" si="56"/>
        <v/>
      </c>
      <c r="G3603" s="87"/>
      <c r="H3603" s="88" t="str">
        <f>IF(بيانات!B3603&lt;&gt;"",بيانات!K3603,"")</f>
        <v/>
      </c>
      <c r="I3603" s="88" t="str">
        <f>IF(بيانات!B3603&lt;&gt;"",بيانات!P3603,"")</f>
        <v/>
      </c>
    </row>
    <row r="3604" spans="1:9" ht="21.75" customHeight="1">
      <c r="A3604" s="89" t="str">
        <f>IF(بيانات!B3604&lt;&gt;"",بيانات!A3604,"")</f>
        <v/>
      </c>
      <c r="B3604" s="90" t="str">
        <f>IF(بيانات!B3604&lt;&gt;"",بيانات!B3604,"")</f>
        <v/>
      </c>
      <c r="C3604" s="90" t="str">
        <f>IF(بيانات!B3604&lt;&gt;"",بيانات!C3604,"")</f>
        <v/>
      </c>
      <c r="D3604" s="91" t="str">
        <f>IF(بيانات!B3604&lt;&gt;"",بيانات!J3604,"")</f>
        <v/>
      </c>
      <c r="E3604" s="92"/>
      <c r="F3604" s="93" t="str">
        <f t="shared" si="56"/>
        <v/>
      </c>
      <c r="G3604" s="94"/>
      <c r="H3604" s="95" t="str">
        <f>IF(بيانات!B3604&lt;&gt;"",بيانات!K3604,"")</f>
        <v/>
      </c>
      <c r="I3604" s="95" t="str">
        <f>IF(بيانات!B3604&lt;&gt;"",بيانات!P3604,"")</f>
        <v/>
      </c>
    </row>
    <row r="3605" spans="1:9" ht="21.75" customHeight="1">
      <c r="A3605" s="82" t="str">
        <f>IF(بيانات!B3605&lt;&gt;"",بيانات!A3605,"")</f>
        <v/>
      </c>
      <c r="B3605" s="83" t="str">
        <f>IF(بيانات!B3605&lt;&gt;"",بيانات!B3605,"")</f>
        <v/>
      </c>
      <c r="C3605" s="83" t="str">
        <f>IF(بيانات!B3605&lt;&gt;"",بيانات!C3605,"")</f>
        <v/>
      </c>
      <c r="D3605" s="84" t="str">
        <f>IF(بيانات!B3605&lt;&gt;"",بيانات!J3605,"")</f>
        <v/>
      </c>
      <c r="E3605" s="85"/>
      <c r="F3605" s="86" t="str">
        <f t="shared" si="56"/>
        <v/>
      </c>
      <c r="G3605" s="87"/>
      <c r="H3605" s="88" t="str">
        <f>IF(بيانات!B3605&lt;&gt;"",بيانات!K3605,"")</f>
        <v/>
      </c>
      <c r="I3605" s="88" t="str">
        <f>IF(بيانات!B3605&lt;&gt;"",بيانات!P3605,"")</f>
        <v/>
      </c>
    </row>
    <row r="3606" spans="1:9" ht="21.75" customHeight="1">
      <c r="A3606" s="89" t="str">
        <f>IF(بيانات!B3606&lt;&gt;"",بيانات!A3606,"")</f>
        <v/>
      </c>
      <c r="B3606" s="90" t="str">
        <f>IF(بيانات!B3606&lt;&gt;"",بيانات!B3606,"")</f>
        <v/>
      </c>
      <c r="C3606" s="90" t="str">
        <f>IF(بيانات!B3606&lt;&gt;"",بيانات!C3606,"")</f>
        <v/>
      </c>
      <c r="D3606" s="91" t="str">
        <f>IF(بيانات!B3606&lt;&gt;"",بيانات!J3606,"")</f>
        <v/>
      </c>
      <c r="E3606" s="92"/>
      <c r="F3606" s="93" t="str">
        <f t="shared" si="56"/>
        <v/>
      </c>
      <c r="G3606" s="94"/>
      <c r="H3606" s="95" t="str">
        <f>IF(بيانات!B3606&lt;&gt;"",بيانات!K3606,"")</f>
        <v/>
      </c>
      <c r="I3606" s="95" t="str">
        <f>IF(بيانات!B3606&lt;&gt;"",بيانات!P3606,"")</f>
        <v/>
      </c>
    </row>
    <row r="3607" spans="1:9" ht="21.75" customHeight="1">
      <c r="A3607" s="82" t="str">
        <f>IF(بيانات!B3607&lt;&gt;"",بيانات!A3607,"")</f>
        <v/>
      </c>
      <c r="B3607" s="83" t="str">
        <f>IF(بيانات!B3607&lt;&gt;"",بيانات!B3607,"")</f>
        <v/>
      </c>
      <c r="C3607" s="83" t="str">
        <f>IF(بيانات!B3607&lt;&gt;"",بيانات!C3607,"")</f>
        <v/>
      </c>
      <c r="D3607" s="84" t="str">
        <f>IF(بيانات!B3607&lt;&gt;"",بيانات!J3607,"")</f>
        <v/>
      </c>
      <c r="E3607" s="85"/>
      <c r="F3607" s="86" t="str">
        <f t="shared" si="56"/>
        <v/>
      </c>
      <c r="G3607" s="87"/>
      <c r="H3607" s="88" t="str">
        <f>IF(بيانات!B3607&lt;&gt;"",بيانات!K3607,"")</f>
        <v/>
      </c>
      <c r="I3607" s="88" t="str">
        <f>IF(بيانات!B3607&lt;&gt;"",بيانات!P3607,"")</f>
        <v/>
      </c>
    </row>
    <row r="3608" spans="1:9" ht="21.75" customHeight="1">
      <c r="A3608" s="89" t="str">
        <f>IF(بيانات!B3608&lt;&gt;"",بيانات!A3608,"")</f>
        <v/>
      </c>
      <c r="B3608" s="90" t="str">
        <f>IF(بيانات!B3608&lt;&gt;"",بيانات!B3608,"")</f>
        <v/>
      </c>
      <c r="C3608" s="90" t="str">
        <f>IF(بيانات!B3608&lt;&gt;"",بيانات!C3608,"")</f>
        <v/>
      </c>
      <c r="D3608" s="91" t="str">
        <f>IF(بيانات!B3608&lt;&gt;"",بيانات!J3608,"")</f>
        <v/>
      </c>
      <c r="E3608" s="92"/>
      <c r="F3608" s="93" t="str">
        <f t="shared" si="56"/>
        <v/>
      </c>
      <c r="G3608" s="94"/>
      <c r="H3608" s="95" t="str">
        <f>IF(بيانات!B3608&lt;&gt;"",بيانات!K3608,"")</f>
        <v/>
      </c>
      <c r="I3608" s="95" t="str">
        <f>IF(بيانات!B3608&lt;&gt;"",بيانات!P3608,"")</f>
        <v/>
      </c>
    </row>
    <row r="3609" spans="1:9" ht="21.75" customHeight="1">
      <c r="A3609" s="82" t="str">
        <f>IF(بيانات!B3609&lt;&gt;"",بيانات!A3609,"")</f>
        <v/>
      </c>
      <c r="B3609" s="83" t="str">
        <f>IF(بيانات!B3609&lt;&gt;"",بيانات!B3609,"")</f>
        <v/>
      </c>
      <c r="C3609" s="83" t="str">
        <f>IF(بيانات!B3609&lt;&gt;"",بيانات!C3609,"")</f>
        <v/>
      </c>
      <c r="D3609" s="84" t="str">
        <f>IF(بيانات!B3609&lt;&gt;"",بيانات!J3609,"")</f>
        <v/>
      </c>
      <c r="E3609" s="85"/>
      <c r="F3609" s="86" t="str">
        <f t="shared" si="56"/>
        <v/>
      </c>
      <c r="G3609" s="87"/>
      <c r="H3609" s="88" t="str">
        <f>IF(بيانات!B3609&lt;&gt;"",بيانات!K3609,"")</f>
        <v/>
      </c>
      <c r="I3609" s="88" t="str">
        <f>IF(بيانات!B3609&lt;&gt;"",بيانات!P3609,"")</f>
        <v/>
      </c>
    </row>
    <row r="3610" spans="1:9" ht="21.75" customHeight="1">
      <c r="A3610" s="89" t="str">
        <f>IF(بيانات!B3610&lt;&gt;"",بيانات!A3610,"")</f>
        <v/>
      </c>
      <c r="B3610" s="90" t="str">
        <f>IF(بيانات!B3610&lt;&gt;"",بيانات!B3610,"")</f>
        <v/>
      </c>
      <c r="C3610" s="90" t="str">
        <f>IF(بيانات!B3610&lt;&gt;"",بيانات!C3610,"")</f>
        <v/>
      </c>
      <c r="D3610" s="91" t="str">
        <f>IF(بيانات!B3610&lt;&gt;"",بيانات!J3610,"")</f>
        <v/>
      </c>
      <c r="E3610" s="92"/>
      <c r="F3610" s="93" t="str">
        <f t="shared" si="56"/>
        <v/>
      </c>
      <c r="G3610" s="94"/>
      <c r="H3610" s="95" t="str">
        <f>IF(بيانات!B3610&lt;&gt;"",بيانات!K3610,"")</f>
        <v/>
      </c>
      <c r="I3610" s="95" t="str">
        <f>IF(بيانات!B3610&lt;&gt;"",بيانات!P3610,"")</f>
        <v/>
      </c>
    </row>
    <row r="3611" spans="1:9" ht="21.75" customHeight="1">
      <c r="A3611" s="82" t="str">
        <f>IF(بيانات!B3611&lt;&gt;"",بيانات!A3611,"")</f>
        <v/>
      </c>
      <c r="B3611" s="83" t="str">
        <f>IF(بيانات!B3611&lt;&gt;"",بيانات!B3611,"")</f>
        <v/>
      </c>
      <c r="C3611" s="83" t="str">
        <f>IF(بيانات!B3611&lt;&gt;"",بيانات!C3611,"")</f>
        <v/>
      </c>
      <c r="D3611" s="84" t="str">
        <f>IF(بيانات!B3611&lt;&gt;"",بيانات!J3611,"")</f>
        <v/>
      </c>
      <c r="E3611" s="85"/>
      <c r="F3611" s="86" t="str">
        <f t="shared" si="56"/>
        <v/>
      </c>
      <c r="G3611" s="87"/>
      <c r="H3611" s="88" t="str">
        <f>IF(بيانات!B3611&lt;&gt;"",بيانات!K3611,"")</f>
        <v/>
      </c>
      <c r="I3611" s="88" t="str">
        <f>IF(بيانات!B3611&lt;&gt;"",بيانات!P3611,"")</f>
        <v/>
      </c>
    </row>
    <row r="3612" spans="1:9" ht="21.75" customHeight="1">
      <c r="A3612" s="89" t="str">
        <f>IF(بيانات!B3612&lt;&gt;"",بيانات!A3612,"")</f>
        <v/>
      </c>
      <c r="B3612" s="90" t="str">
        <f>IF(بيانات!B3612&lt;&gt;"",بيانات!B3612,"")</f>
        <v/>
      </c>
      <c r="C3612" s="90" t="str">
        <f>IF(بيانات!B3612&lt;&gt;"",بيانات!C3612,"")</f>
        <v/>
      </c>
      <c r="D3612" s="91" t="str">
        <f>IF(بيانات!B3612&lt;&gt;"",بيانات!J3612,"")</f>
        <v/>
      </c>
      <c r="E3612" s="92"/>
      <c r="F3612" s="93" t="str">
        <f t="shared" si="56"/>
        <v/>
      </c>
      <c r="G3612" s="94"/>
      <c r="H3612" s="95" t="str">
        <f>IF(بيانات!B3612&lt;&gt;"",بيانات!K3612,"")</f>
        <v/>
      </c>
      <c r="I3612" s="95" t="str">
        <f>IF(بيانات!B3612&lt;&gt;"",بيانات!P3612,"")</f>
        <v/>
      </c>
    </row>
    <row r="3613" spans="1:9" ht="21.75" customHeight="1">
      <c r="A3613" s="82" t="str">
        <f>IF(بيانات!B3613&lt;&gt;"",بيانات!A3613,"")</f>
        <v/>
      </c>
      <c r="B3613" s="83" t="str">
        <f>IF(بيانات!B3613&lt;&gt;"",بيانات!B3613,"")</f>
        <v/>
      </c>
      <c r="C3613" s="83" t="str">
        <f>IF(بيانات!B3613&lt;&gt;"",بيانات!C3613,"")</f>
        <v/>
      </c>
      <c r="D3613" s="84" t="str">
        <f>IF(بيانات!B3613&lt;&gt;"",بيانات!J3613,"")</f>
        <v/>
      </c>
      <c r="E3613" s="85"/>
      <c r="F3613" s="86" t="str">
        <f t="shared" si="56"/>
        <v/>
      </c>
      <c r="G3613" s="87"/>
      <c r="H3613" s="88" t="str">
        <f>IF(بيانات!B3613&lt;&gt;"",بيانات!K3613,"")</f>
        <v/>
      </c>
      <c r="I3613" s="88" t="str">
        <f>IF(بيانات!B3613&lt;&gt;"",بيانات!P3613,"")</f>
        <v/>
      </c>
    </row>
    <row r="3614" spans="1:9" ht="21.75" customHeight="1">
      <c r="A3614" s="89" t="str">
        <f>IF(بيانات!B3614&lt;&gt;"",بيانات!A3614,"")</f>
        <v/>
      </c>
      <c r="B3614" s="90" t="str">
        <f>IF(بيانات!B3614&lt;&gt;"",بيانات!B3614,"")</f>
        <v/>
      </c>
      <c r="C3614" s="90" t="str">
        <f>IF(بيانات!B3614&lt;&gt;"",بيانات!C3614,"")</f>
        <v/>
      </c>
      <c r="D3614" s="91" t="str">
        <f>IF(بيانات!B3614&lt;&gt;"",بيانات!J3614,"")</f>
        <v/>
      </c>
      <c r="E3614" s="92"/>
      <c r="F3614" s="93" t="str">
        <f t="shared" si="56"/>
        <v/>
      </c>
      <c r="G3614" s="94"/>
      <c r="H3614" s="95" t="str">
        <f>IF(بيانات!B3614&lt;&gt;"",بيانات!K3614,"")</f>
        <v/>
      </c>
      <c r="I3614" s="95" t="str">
        <f>IF(بيانات!B3614&lt;&gt;"",بيانات!P3614,"")</f>
        <v/>
      </c>
    </row>
    <row r="3615" spans="1:9" ht="21.75" customHeight="1">
      <c r="A3615" s="82" t="str">
        <f>IF(بيانات!B3615&lt;&gt;"",بيانات!A3615,"")</f>
        <v/>
      </c>
      <c r="B3615" s="83" t="str">
        <f>IF(بيانات!B3615&lt;&gt;"",بيانات!B3615,"")</f>
        <v/>
      </c>
      <c r="C3615" s="83" t="str">
        <f>IF(بيانات!B3615&lt;&gt;"",بيانات!C3615,"")</f>
        <v/>
      </c>
      <c r="D3615" s="84" t="str">
        <f>IF(بيانات!B3615&lt;&gt;"",بيانات!J3615,"")</f>
        <v/>
      </c>
      <c r="E3615" s="85"/>
      <c r="F3615" s="86" t="str">
        <f t="shared" si="56"/>
        <v/>
      </c>
      <c r="G3615" s="87"/>
      <c r="H3615" s="88" t="str">
        <f>IF(بيانات!B3615&lt;&gt;"",بيانات!K3615,"")</f>
        <v/>
      </c>
      <c r="I3615" s="88" t="str">
        <f>IF(بيانات!B3615&lt;&gt;"",بيانات!P3615,"")</f>
        <v/>
      </c>
    </row>
    <row r="3616" spans="1:9" ht="21.75" customHeight="1">
      <c r="A3616" s="89" t="str">
        <f>IF(بيانات!B3616&lt;&gt;"",بيانات!A3616,"")</f>
        <v/>
      </c>
      <c r="B3616" s="90" t="str">
        <f>IF(بيانات!B3616&lt;&gt;"",بيانات!B3616,"")</f>
        <v/>
      </c>
      <c r="C3616" s="90" t="str">
        <f>IF(بيانات!B3616&lt;&gt;"",بيانات!C3616,"")</f>
        <v/>
      </c>
      <c r="D3616" s="91" t="str">
        <f>IF(بيانات!B3616&lt;&gt;"",بيانات!J3616,"")</f>
        <v/>
      </c>
      <c r="E3616" s="92"/>
      <c r="F3616" s="93" t="str">
        <f t="shared" si="56"/>
        <v/>
      </c>
      <c r="G3616" s="94"/>
      <c r="H3616" s="95" t="str">
        <f>IF(بيانات!B3616&lt;&gt;"",بيانات!K3616,"")</f>
        <v/>
      </c>
      <c r="I3616" s="95" t="str">
        <f>IF(بيانات!B3616&lt;&gt;"",بيانات!P3616,"")</f>
        <v/>
      </c>
    </row>
    <row r="3617" spans="1:9" ht="21.75" customHeight="1">
      <c r="A3617" s="82" t="str">
        <f>IF(بيانات!B3617&lt;&gt;"",بيانات!A3617,"")</f>
        <v/>
      </c>
      <c r="B3617" s="83" t="str">
        <f>IF(بيانات!B3617&lt;&gt;"",بيانات!B3617,"")</f>
        <v/>
      </c>
      <c r="C3617" s="83" t="str">
        <f>IF(بيانات!B3617&lt;&gt;"",بيانات!C3617,"")</f>
        <v/>
      </c>
      <c r="D3617" s="84" t="str">
        <f>IF(بيانات!B3617&lt;&gt;"",بيانات!J3617,"")</f>
        <v/>
      </c>
      <c r="E3617" s="85"/>
      <c r="F3617" s="86" t="str">
        <f t="shared" si="56"/>
        <v/>
      </c>
      <c r="G3617" s="87"/>
      <c r="H3617" s="88" t="str">
        <f>IF(بيانات!B3617&lt;&gt;"",بيانات!K3617,"")</f>
        <v/>
      </c>
      <c r="I3617" s="88" t="str">
        <f>IF(بيانات!B3617&lt;&gt;"",بيانات!P3617,"")</f>
        <v/>
      </c>
    </row>
    <row r="3618" spans="1:9" ht="21.75" customHeight="1">
      <c r="A3618" s="89" t="str">
        <f>IF(بيانات!B3618&lt;&gt;"",بيانات!A3618,"")</f>
        <v/>
      </c>
      <c r="B3618" s="90" t="str">
        <f>IF(بيانات!B3618&lt;&gt;"",بيانات!B3618,"")</f>
        <v/>
      </c>
      <c r="C3618" s="90" t="str">
        <f>IF(بيانات!B3618&lt;&gt;"",بيانات!C3618,"")</f>
        <v/>
      </c>
      <c r="D3618" s="91" t="str">
        <f>IF(بيانات!B3618&lt;&gt;"",بيانات!J3618,"")</f>
        <v/>
      </c>
      <c r="E3618" s="92"/>
      <c r="F3618" s="93" t="str">
        <f t="shared" si="56"/>
        <v/>
      </c>
      <c r="G3618" s="94"/>
      <c r="H3618" s="95" t="str">
        <f>IF(بيانات!B3618&lt;&gt;"",بيانات!K3618,"")</f>
        <v/>
      </c>
      <c r="I3618" s="95" t="str">
        <f>IF(بيانات!B3618&lt;&gt;"",بيانات!P3618,"")</f>
        <v/>
      </c>
    </row>
    <row r="3619" spans="1:9" ht="21.75" customHeight="1">
      <c r="A3619" s="82" t="str">
        <f>IF(بيانات!B3619&lt;&gt;"",بيانات!A3619,"")</f>
        <v/>
      </c>
      <c r="B3619" s="83" t="str">
        <f>IF(بيانات!B3619&lt;&gt;"",بيانات!B3619,"")</f>
        <v/>
      </c>
      <c r="C3619" s="83" t="str">
        <f>IF(بيانات!B3619&lt;&gt;"",بيانات!C3619,"")</f>
        <v/>
      </c>
      <c r="D3619" s="84" t="str">
        <f>IF(بيانات!B3619&lt;&gt;"",بيانات!J3619,"")</f>
        <v/>
      </c>
      <c r="E3619" s="85"/>
      <c r="F3619" s="86" t="str">
        <f t="shared" si="56"/>
        <v/>
      </c>
      <c r="G3619" s="87"/>
      <c r="H3619" s="88" t="str">
        <f>IF(بيانات!B3619&lt;&gt;"",بيانات!K3619,"")</f>
        <v/>
      </c>
      <c r="I3619" s="88" t="str">
        <f>IF(بيانات!B3619&lt;&gt;"",بيانات!P3619,"")</f>
        <v/>
      </c>
    </row>
    <row r="3620" spans="1:9" ht="21.75" customHeight="1">
      <c r="A3620" s="89" t="str">
        <f>IF(بيانات!B3620&lt;&gt;"",بيانات!A3620,"")</f>
        <v/>
      </c>
      <c r="B3620" s="90" t="str">
        <f>IF(بيانات!B3620&lt;&gt;"",بيانات!B3620,"")</f>
        <v/>
      </c>
      <c r="C3620" s="90" t="str">
        <f>IF(بيانات!B3620&lt;&gt;"",بيانات!C3620,"")</f>
        <v/>
      </c>
      <c r="D3620" s="91" t="str">
        <f>IF(بيانات!B3620&lt;&gt;"",بيانات!J3620,"")</f>
        <v/>
      </c>
      <c r="E3620" s="92"/>
      <c r="F3620" s="93" t="str">
        <f t="shared" si="56"/>
        <v/>
      </c>
      <c r="G3620" s="94"/>
      <c r="H3620" s="95" t="str">
        <f>IF(بيانات!B3620&lt;&gt;"",بيانات!K3620,"")</f>
        <v/>
      </c>
      <c r="I3620" s="95" t="str">
        <f>IF(بيانات!B3620&lt;&gt;"",بيانات!P3620,"")</f>
        <v/>
      </c>
    </row>
    <row r="3621" spans="1:9" ht="21.75" customHeight="1">
      <c r="A3621" s="82" t="str">
        <f>IF(بيانات!B3621&lt;&gt;"",بيانات!A3621,"")</f>
        <v/>
      </c>
      <c r="B3621" s="83" t="str">
        <f>IF(بيانات!B3621&lt;&gt;"",بيانات!B3621,"")</f>
        <v/>
      </c>
      <c r="C3621" s="83" t="str">
        <f>IF(بيانات!B3621&lt;&gt;"",بيانات!C3621,"")</f>
        <v/>
      </c>
      <c r="D3621" s="84" t="str">
        <f>IF(بيانات!B3621&lt;&gt;"",بيانات!J3621,"")</f>
        <v/>
      </c>
      <c r="E3621" s="85"/>
      <c r="F3621" s="86" t="str">
        <f t="shared" si="56"/>
        <v/>
      </c>
      <c r="G3621" s="87"/>
      <c r="H3621" s="88" t="str">
        <f>IF(بيانات!B3621&lt;&gt;"",بيانات!K3621,"")</f>
        <v/>
      </c>
      <c r="I3621" s="88" t="str">
        <f>IF(بيانات!B3621&lt;&gt;"",بيانات!P3621,"")</f>
        <v/>
      </c>
    </row>
    <row r="3622" spans="1:9" ht="21.75" customHeight="1">
      <c r="A3622" s="89" t="str">
        <f>IF(بيانات!B3622&lt;&gt;"",بيانات!A3622,"")</f>
        <v/>
      </c>
      <c r="B3622" s="90" t="str">
        <f>IF(بيانات!B3622&lt;&gt;"",بيانات!B3622,"")</f>
        <v/>
      </c>
      <c r="C3622" s="90" t="str">
        <f>IF(بيانات!B3622&lt;&gt;"",بيانات!C3622,"")</f>
        <v/>
      </c>
      <c r="D3622" s="91" t="str">
        <f>IF(بيانات!B3622&lt;&gt;"",بيانات!J3622,"")</f>
        <v/>
      </c>
      <c r="E3622" s="92"/>
      <c r="F3622" s="93" t="str">
        <f t="shared" si="56"/>
        <v/>
      </c>
      <c r="G3622" s="94"/>
      <c r="H3622" s="95" t="str">
        <f>IF(بيانات!B3622&lt;&gt;"",بيانات!K3622,"")</f>
        <v/>
      </c>
      <c r="I3622" s="95" t="str">
        <f>IF(بيانات!B3622&lt;&gt;"",بيانات!P3622,"")</f>
        <v/>
      </c>
    </row>
    <row r="3623" spans="1:9" ht="21.75" customHeight="1">
      <c r="A3623" s="82" t="str">
        <f>IF(بيانات!B3623&lt;&gt;"",بيانات!A3623,"")</f>
        <v/>
      </c>
      <c r="B3623" s="83" t="str">
        <f>IF(بيانات!B3623&lt;&gt;"",بيانات!B3623,"")</f>
        <v/>
      </c>
      <c r="C3623" s="83" t="str">
        <f>IF(بيانات!B3623&lt;&gt;"",بيانات!C3623,"")</f>
        <v/>
      </c>
      <c r="D3623" s="84" t="str">
        <f>IF(بيانات!B3623&lt;&gt;"",بيانات!J3623,"")</f>
        <v/>
      </c>
      <c r="E3623" s="85"/>
      <c r="F3623" s="86" t="str">
        <f t="shared" si="56"/>
        <v/>
      </c>
      <c r="G3623" s="87"/>
      <c r="H3623" s="88" t="str">
        <f>IF(بيانات!B3623&lt;&gt;"",بيانات!K3623,"")</f>
        <v/>
      </c>
      <c r="I3623" s="88" t="str">
        <f>IF(بيانات!B3623&lt;&gt;"",بيانات!P3623,"")</f>
        <v/>
      </c>
    </row>
    <row r="3624" spans="1:9" ht="21.75" customHeight="1">
      <c r="A3624" s="89" t="str">
        <f>IF(بيانات!B3624&lt;&gt;"",بيانات!A3624,"")</f>
        <v/>
      </c>
      <c r="B3624" s="90" t="str">
        <f>IF(بيانات!B3624&lt;&gt;"",بيانات!B3624,"")</f>
        <v/>
      </c>
      <c r="C3624" s="90" t="str">
        <f>IF(بيانات!B3624&lt;&gt;"",بيانات!C3624,"")</f>
        <v/>
      </c>
      <c r="D3624" s="91" t="str">
        <f>IF(بيانات!B3624&lt;&gt;"",بيانات!J3624,"")</f>
        <v/>
      </c>
      <c r="E3624" s="92"/>
      <c r="F3624" s="93" t="str">
        <f t="shared" si="56"/>
        <v/>
      </c>
      <c r="G3624" s="94"/>
      <c r="H3624" s="95" t="str">
        <f>IF(بيانات!B3624&lt;&gt;"",بيانات!K3624,"")</f>
        <v/>
      </c>
      <c r="I3624" s="95" t="str">
        <f>IF(بيانات!B3624&lt;&gt;"",بيانات!P3624,"")</f>
        <v/>
      </c>
    </row>
    <row r="3625" spans="1:9" ht="21.75" customHeight="1">
      <c r="A3625" s="82" t="str">
        <f>IF(بيانات!B3625&lt;&gt;"",بيانات!A3625,"")</f>
        <v/>
      </c>
      <c r="B3625" s="83" t="str">
        <f>IF(بيانات!B3625&lt;&gt;"",بيانات!B3625,"")</f>
        <v/>
      </c>
      <c r="C3625" s="83" t="str">
        <f>IF(بيانات!B3625&lt;&gt;"",بيانات!C3625,"")</f>
        <v/>
      </c>
      <c r="D3625" s="84" t="str">
        <f>IF(بيانات!B3625&lt;&gt;"",بيانات!J3625,"")</f>
        <v/>
      </c>
      <c r="E3625" s="85"/>
      <c r="F3625" s="86" t="str">
        <f t="shared" si="56"/>
        <v/>
      </c>
      <c r="G3625" s="87"/>
      <c r="H3625" s="88" t="str">
        <f>IF(بيانات!B3625&lt;&gt;"",بيانات!K3625,"")</f>
        <v/>
      </c>
      <c r="I3625" s="88" t="str">
        <f>IF(بيانات!B3625&lt;&gt;"",بيانات!P3625,"")</f>
        <v/>
      </c>
    </row>
    <row r="3626" spans="1:9" ht="21.75" customHeight="1">
      <c r="A3626" s="89" t="str">
        <f>IF(بيانات!B3626&lt;&gt;"",بيانات!A3626,"")</f>
        <v/>
      </c>
      <c r="B3626" s="90" t="str">
        <f>IF(بيانات!B3626&lt;&gt;"",بيانات!B3626,"")</f>
        <v/>
      </c>
      <c r="C3626" s="90" t="str">
        <f>IF(بيانات!B3626&lt;&gt;"",بيانات!C3626,"")</f>
        <v/>
      </c>
      <c r="D3626" s="91" t="str">
        <f>IF(بيانات!B3626&lt;&gt;"",بيانات!J3626,"")</f>
        <v/>
      </c>
      <c r="E3626" s="92"/>
      <c r="F3626" s="93" t="str">
        <f t="shared" si="56"/>
        <v/>
      </c>
      <c r="G3626" s="94"/>
      <c r="H3626" s="95" t="str">
        <f>IF(بيانات!B3626&lt;&gt;"",بيانات!K3626,"")</f>
        <v/>
      </c>
      <c r="I3626" s="95" t="str">
        <f>IF(بيانات!B3626&lt;&gt;"",بيانات!P3626,"")</f>
        <v/>
      </c>
    </row>
    <row r="3627" spans="1:9" ht="21.75" customHeight="1">
      <c r="A3627" s="82" t="str">
        <f>IF(بيانات!B3627&lt;&gt;"",بيانات!A3627,"")</f>
        <v/>
      </c>
      <c r="B3627" s="83" t="str">
        <f>IF(بيانات!B3627&lt;&gt;"",بيانات!B3627,"")</f>
        <v/>
      </c>
      <c r="C3627" s="83" t="str">
        <f>IF(بيانات!B3627&lt;&gt;"",بيانات!C3627,"")</f>
        <v/>
      </c>
      <c r="D3627" s="84" t="str">
        <f>IF(بيانات!B3627&lt;&gt;"",بيانات!J3627,"")</f>
        <v/>
      </c>
      <c r="E3627" s="85"/>
      <c r="F3627" s="86" t="str">
        <f t="shared" si="56"/>
        <v/>
      </c>
      <c r="G3627" s="87"/>
      <c r="H3627" s="88" t="str">
        <f>IF(بيانات!B3627&lt;&gt;"",بيانات!K3627,"")</f>
        <v/>
      </c>
      <c r="I3627" s="88" t="str">
        <f>IF(بيانات!B3627&lt;&gt;"",بيانات!P3627,"")</f>
        <v/>
      </c>
    </row>
    <row r="3628" spans="1:9" ht="21.75" customHeight="1">
      <c r="A3628" s="89" t="str">
        <f>IF(بيانات!B3628&lt;&gt;"",بيانات!A3628,"")</f>
        <v/>
      </c>
      <c r="B3628" s="90" t="str">
        <f>IF(بيانات!B3628&lt;&gt;"",بيانات!B3628,"")</f>
        <v/>
      </c>
      <c r="C3628" s="90" t="str">
        <f>IF(بيانات!B3628&lt;&gt;"",بيانات!C3628,"")</f>
        <v/>
      </c>
      <c r="D3628" s="91" t="str">
        <f>IF(بيانات!B3628&lt;&gt;"",بيانات!J3628,"")</f>
        <v/>
      </c>
      <c r="E3628" s="92"/>
      <c r="F3628" s="93" t="str">
        <f t="shared" si="56"/>
        <v/>
      </c>
      <c r="G3628" s="94"/>
      <c r="H3628" s="95" t="str">
        <f>IF(بيانات!B3628&lt;&gt;"",بيانات!K3628,"")</f>
        <v/>
      </c>
      <c r="I3628" s="95" t="str">
        <f>IF(بيانات!B3628&lt;&gt;"",بيانات!P3628,"")</f>
        <v/>
      </c>
    </row>
    <row r="3629" spans="1:9" ht="21.75" customHeight="1">
      <c r="A3629" s="82" t="str">
        <f>IF(بيانات!B3629&lt;&gt;"",بيانات!A3629,"")</f>
        <v/>
      </c>
      <c r="B3629" s="83" t="str">
        <f>IF(بيانات!B3629&lt;&gt;"",بيانات!B3629,"")</f>
        <v/>
      </c>
      <c r="C3629" s="83" t="str">
        <f>IF(بيانات!B3629&lt;&gt;"",بيانات!C3629,"")</f>
        <v/>
      </c>
      <c r="D3629" s="84" t="str">
        <f>IF(بيانات!B3629&lt;&gt;"",بيانات!J3629,"")</f>
        <v/>
      </c>
      <c r="E3629" s="85"/>
      <c r="F3629" s="86" t="str">
        <f t="shared" si="56"/>
        <v/>
      </c>
      <c r="G3629" s="87"/>
      <c r="H3629" s="88" t="str">
        <f>IF(بيانات!B3629&lt;&gt;"",بيانات!K3629,"")</f>
        <v/>
      </c>
      <c r="I3629" s="88" t="str">
        <f>IF(بيانات!B3629&lt;&gt;"",بيانات!P3629,"")</f>
        <v/>
      </c>
    </row>
    <row r="3630" spans="1:9" ht="21.75" customHeight="1">
      <c r="A3630" s="89" t="str">
        <f>IF(بيانات!B3630&lt;&gt;"",بيانات!A3630,"")</f>
        <v/>
      </c>
      <c r="B3630" s="90" t="str">
        <f>IF(بيانات!B3630&lt;&gt;"",بيانات!B3630,"")</f>
        <v/>
      </c>
      <c r="C3630" s="90" t="str">
        <f>IF(بيانات!B3630&lt;&gt;"",بيانات!C3630,"")</f>
        <v/>
      </c>
      <c r="D3630" s="91" t="str">
        <f>IF(بيانات!B3630&lt;&gt;"",بيانات!J3630,"")</f>
        <v/>
      </c>
      <c r="E3630" s="92"/>
      <c r="F3630" s="93" t="str">
        <f t="shared" si="56"/>
        <v/>
      </c>
      <c r="G3630" s="94"/>
      <c r="H3630" s="95" t="str">
        <f>IF(بيانات!B3630&lt;&gt;"",بيانات!K3630,"")</f>
        <v/>
      </c>
      <c r="I3630" s="95" t="str">
        <f>IF(بيانات!B3630&lt;&gt;"",بيانات!P3630,"")</f>
        <v/>
      </c>
    </row>
    <row r="3631" spans="1:9" ht="21.75" customHeight="1">
      <c r="A3631" s="82" t="str">
        <f>IF(بيانات!B3631&lt;&gt;"",بيانات!A3631,"")</f>
        <v/>
      </c>
      <c r="B3631" s="83" t="str">
        <f>IF(بيانات!B3631&lt;&gt;"",بيانات!B3631,"")</f>
        <v/>
      </c>
      <c r="C3631" s="83" t="str">
        <f>IF(بيانات!B3631&lt;&gt;"",بيانات!C3631,"")</f>
        <v/>
      </c>
      <c r="D3631" s="84" t="str">
        <f>IF(بيانات!B3631&lt;&gt;"",بيانات!J3631,"")</f>
        <v/>
      </c>
      <c r="E3631" s="85"/>
      <c r="F3631" s="86" t="str">
        <f t="shared" si="56"/>
        <v/>
      </c>
      <c r="G3631" s="87"/>
      <c r="H3631" s="88" t="str">
        <f>IF(بيانات!B3631&lt;&gt;"",بيانات!K3631,"")</f>
        <v/>
      </c>
      <c r="I3631" s="88" t="str">
        <f>IF(بيانات!B3631&lt;&gt;"",بيانات!P3631,"")</f>
        <v/>
      </c>
    </row>
    <row r="3632" spans="1:9" ht="21.75" customHeight="1">
      <c r="A3632" s="89" t="str">
        <f>IF(بيانات!B3632&lt;&gt;"",بيانات!A3632,"")</f>
        <v/>
      </c>
      <c r="B3632" s="90" t="str">
        <f>IF(بيانات!B3632&lt;&gt;"",بيانات!B3632,"")</f>
        <v/>
      </c>
      <c r="C3632" s="90" t="str">
        <f>IF(بيانات!B3632&lt;&gt;"",بيانات!C3632,"")</f>
        <v/>
      </c>
      <c r="D3632" s="91" t="str">
        <f>IF(بيانات!B3632&lt;&gt;"",بيانات!J3632,"")</f>
        <v/>
      </c>
      <c r="E3632" s="92"/>
      <c r="F3632" s="93" t="str">
        <f t="shared" si="56"/>
        <v/>
      </c>
      <c r="G3632" s="94"/>
      <c r="H3632" s="95" t="str">
        <f>IF(بيانات!B3632&lt;&gt;"",بيانات!K3632,"")</f>
        <v/>
      </c>
      <c r="I3632" s="95" t="str">
        <f>IF(بيانات!B3632&lt;&gt;"",بيانات!P3632,"")</f>
        <v/>
      </c>
    </row>
    <row r="3633" spans="1:9" ht="21.75" customHeight="1">
      <c r="A3633" s="82" t="str">
        <f>IF(بيانات!B3633&lt;&gt;"",بيانات!A3633,"")</f>
        <v/>
      </c>
      <c r="B3633" s="83" t="str">
        <f>IF(بيانات!B3633&lt;&gt;"",بيانات!B3633,"")</f>
        <v/>
      </c>
      <c r="C3633" s="83" t="str">
        <f>IF(بيانات!B3633&lt;&gt;"",بيانات!C3633,"")</f>
        <v/>
      </c>
      <c r="D3633" s="84" t="str">
        <f>IF(بيانات!B3633&lt;&gt;"",بيانات!J3633,"")</f>
        <v/>
      </c>
      <c r="E3633" s="85"/>
      <c r="F3633" s="86" t="str">
        <f t="shared" si="56"/>
        <v/>
      </c>
      <c r="G3633" s="87"/>
      <c r="H3633" s="88" t="str">
        <f>IF(بيانات!B3633&lt;&gt;"",بيانات!K3633,"")</f>
        <v/>
      </c>
      <c r="I3633" s="88" t="str">
        <f>IF(بيانات!B3633&lt;&gt;"",بيانات!P3633,"")</f>
        <v/>
      </c>
    </row>
    <row r="3634" spans="1:9" ht="21.75" customHeight="1">
      <c r="A3634" s="89" t="str">
        <f>IF(بيانات!B3634&lt;&gt;"",بيانات!A3634,"")</f>
        <v/>
      </c>
      <c r="B3634" s="90" t="str">
        <f>IF(بيانات!B3634&lt;&gt;"",بيانات!B3634,"")</f>
        <v/>
      </c>
      <c r="C3634" s="90" t="str">
        <f>IF(بيانات!B3634&lt;&gt;"",بيانات!C3634,"")</f>
        <v/>
      </c>
      <c r="D3634" s="91" t="str">
        <f>IF(بيانات!B3634&lt;&gt;"",بيانات!J3634,"")</f>
        <v/>
      </c>
      <c r="E3634" s="92"/>
      <c r="F3634" s="93" t="str">
        <f t="shared" si="56"/>
        <v/>
      </c>
      <c r="G3634" s="94"/>
      <c r="H3634" s="95" t="str">
        <f>IF(بيانات!B3634&lt;&gt;"",بيانات!K3634,"")</f>
        <v/>
      </c>
      <c r="I3634" s="95" t="str">
        <f>IF(بيانات!B3634&lt;&gt;"",بيانات!P3634,"")</f>
        <v/>
      </c>
    </row>
    <row r="3635" spans="1:9" ht="21.75" customHeight="1">
      <c r="A3635" s="82" t="str">
        <f>IF(بيانات!B3635&lt;&gt;"",بيانات!A3635,"")</f>
        <v/>
      </c>
      <c r="B3635" s="83" t="str">
        <f>IF(بيانات!B3635&lt;&gt;"",بيانات!B3635,"")</f>
        <v/>
      </c>
      <c r="C3635" s="83" t="str">
        <f>IF(بيانات!B3635&lt;&gt;"",بيانات!C3635,"")</f>
        <v/>
      </c>
      <c r="D3635" s="84" t="str">
        <f>IF(بيانات!B3635&lt;&gt;"",بيانات!J3635,"")</f>
        <v/>
      </c>
      <c r="E3635" s="85"/>
      <c r="F3635" s="86" t="str">
        <f t="shared" si="56"/>
        <v/>
      </c>
      <c r="G3635" s="87"/>
      <c r="H3635" s="88" t="str">
        <f>IF(بيانات!B3635&lt;&gt;"",بيانات!K3635,"")</f>
        <v/>
      </c>
      <c r="I3635" s="88" t="str">
        <f>IF(بيانات!B3635&lt;&gt;"",بيانات!P3635,"")</f>
        <v/>
      </c>
    </row>
    <row r="3636" spans="1:9" ht="21.75" customHeight="1">
      <c r="A3636" s="89" t="str">
        <f>IF(بيانات!B3636&lt;&gt;"",بيانات!A3636,"")</f>
        <v/>
      </c>
      <c r="B3636" s="90" t="str">
        <f>IF(بيانات!B3636&lt;&gt;"",بيانات!B3636,"")</f>
        <v/>
      </c>
      <c r="C3636" s="90" t="str">
        <f>IF(بيانات!B3636&lt;&gt;"",بيانات!C3636,"")</f>
        <v/>
      </c>
      <c r="D3636" s="91" t="str">
        <f>IF(بيانات!B3636&lt;&gt;"",بيانات!J3636,"")</f>
        <v/>
      </c>
      <c r="E3636" s="92"/>
      <c r="F3636" s="93" t="str">
        <f t="shared" si="56"/>
        <v/>
      </c>
      <c r="G3636" s="94"/>
      <c r="H3636" s="95" t="str">
        <f>IF(بيانات!B3636&lt;&gt;"",بيانات!K3636,"")</f>
        <v/>
      </c>
      <c r="I3636" s="95" t="str">
        <f>IF(بيانات!B3636&lt;&gt;"",بيانات!P3636,"")</f>
        <v/>
      </c>
    </row>
    <row r="3637" spans="1:9" ht="21.75" customHeight="1">
      <c r="A3637" s="82" t="str">
        <f>IF(بيانات!B3637&lt;&gt;"",بيانات!A3637,"")</f>
        <v/>
      </c>
      <c r="B3637" s="83" t="str">
        <f>IF(بيانات!B3637&lt;&gt;"",بيانات!B3637,"")</f>
        <v/>
      </c>
      <c r="C3637" s="83" t="str">
        <f>IF(بيانات!B3637&lt;&gt;"",بيانات!C3637,"")</f>
        <v/>
      </c>
      <c r="D3637" s="84" t="str">
        <f>IF(بيانات!B3637&lt;&gt;"",بيانات!J3637,"")</f>
        <v/>
      </c>
      <c r="E3637" s="85"/>
      <c r="F3637" s="86" t="str">
        <f t="shared" si="56"/>
        <v/>
      </c>
      <c r="G3637" s="87"/>
      <c r="H3637" s="88" t="str">
        <f>IF(بيانات!B3637&lt;&gt;"",بيانات!K3637,"")</f>
        <v/>
      </c>
      <c r="I3637" s="88" t="str">
        <f>IF(بيانات!B3637&lt;&gt;"",بيانات!P3637,"")</f>
        <v/>
      </c>
    </row>
    <row r="3638" spans="1:9" ht="21.75" customHeight="1">
      <c r="A3638" s="89" t="str">
        <f>IF(بيانات!B3638&lt;&gt;"",بيانات!A3638,"")</f>
        <v/>
      </c>
      <c r="B3638" s="90" t="str">
        <f>IF(بيانات!B3638&lt;&gt;"",بيانات!B3638,"")</f>
        <v/>
      </c>
      <c r="C3638" s="90" t="str">
        <f>IF(بيانات!B3638&lt;&gt;"",بيانات!C3638,"")</f>
        <v/>
      </c>
      <c r="D3638" s="91" t="str">
        <f>IF(بيانات!B3638&lt;&gt;"",بيانات!J3638,"")</f>
        <v/>
      </c>
      <c r="E3638" s="92"/>
      <c r="F3638" s="93" t="str">
        <f t="shared" si="56"/>
        <v/>
      </c>
      <c r="G3638" s="94"/>
      <c r="H3638" s="95" t="str">
        <f>IF(بيانات!B3638&lt;&gt;"",بيانات!K3638,"")</f>
        <v/>
      </c>
      <c r="I3638" s="95" t="str">
        <f>IF(بيانات!B3638&lt;&gt;"",بيانات!P3638,"")</f>
        <v/>
      </c>
    </row>
    <row r="3639" spans="1:9" ht="21.75" customHeight="1">
      <c r="A3639" s="82" t="str">
        <f>IF(بيانات!B3639&lt;&gt;"",بيانات!A3639,"")</f>
        <v/>
      </c>
      <c r="B3639" s="83" t="str">
        <f>IF(بيانات!B3639&lt;&gt;"",بيانات!B3639,"")</f>
        <v/>
      </c>
      <c r="C3639" s="83" t="str">
        <f>IF(بيانات!B3639&lt;&gt;"",بيانات!C3639,"")</f>
        <v/>
      </c>
      <c r="D3639" s="84" t="str">
        <f>IF(بيانات!B3639&lt;&gt;"",بيانات!J3639,"")</f>
        <v/>
      </c>
      <c r="E3639" s="85"/>
      <c r="F3639" s="86" t="str">
        <f t="shared" si="56"/>
        <v/>
      </c>
      <c r="G3639" s="87"/>
      <c r="H3639" s="88" t="str">
        <f>IF(بيانات!B3639&lt;&gt;"",بيانات!K3639,"")</f>
        <v/>
      </c>
      <c r="I3639" s="88" t="str">
        <f>IF(بيانات!B3639&lt;&gt;"",بيانات!P3639,"")</f>
        <v/>
      </c>
    </row>
    <row r="3640" spans="1:9" ht="21.75" customHeight="1">
      <c r="A3640" s="89" t="str">
        <f>IF(بيانات!B3640&lt;&gt;"",بيانات!A3640,"")</f>
        <v/>
      </c>
      <c r="B3640" s="90" t="str">
        <f>IF(بيانات!B3640&lt;&gt;"",بيانات!B3640,"")</f>
        <v/>
      </c>
      <c r="C3640" s="90" t="str">
        <f>IF(بيانات!B3640&lt;&gt;"",بيانات!C3640,"")</f>
        <v/>
      </c>
      <c r="D3640" s="91" t="str">
        <f>IF(بيانات!B3640&lt;&gt;"",بيانات!J3640,"")</f>
        <v/>
      </c>
      <c r="E3640" s="92"/>
      <c r="F3640" s="93" t="str">
        <f t="shared" si="56"/>
        <v/>
      </c>
      <c r="G3640" s="94"/>
      <c r="H3640" s="95" t="str">
        <f>IF(بيانات!B3640&lt;&gt;"",بيانات!K3640,"")</f>
        <v/>
      </c>
      <c r="I3640" s="95" t="str">
        <f>IF(بيانات!B3640&lt;&gt;"",بيانات!P3640,"")</f>
        <v/>
      </c>
    </row>
    <row r="3641" spans="1:9" ht="21.75" customHeight="1">
      <c r="A3641" s="82" t="str">
        <f>IF(بيانات!B3641&lt;&gt;"",بيانات!A3641,"")</f>
        <v/>
      </c>
      <c r="B3641" s="83" t="str">
        <f>IF(بيانات!B3641&lt;&gt;"",بيانات!B3641,"")</f>
        <v/>
      </c>
      <c r="C3641" s="83" t="str">
        <f>IF(بيانات!B3641&lt;&gt;"",بيانات!C3641,"")</f>
        <v/>
      </c>
      <c r="D3641" s="84" t="str">
        <f>IF(بيانات!B3641&lt;&gt;"",بيانات!J3641,"")</f>
        <v/>
      </c>
      <c r="E3641" s="85"/>
      <c r="F3641" s="86" t="str">
        <f t="shared" si="56"/>
        <v/>
      </c>
      <c r="G3641" s="87"/>
      <c r="H3641" s="88" t="str">
        <f>IF(بيانات!B3641&lt;&gt;"",بيانات!K3641,"")</f>
        <v/>
      </c>
      <c r="I3641" s="88" t="str">
        <f>IF(بيانات!B3641&lt;&gt;"",بيانات!P3641,"")</f>
        <v/>
      </c>
    </row>
    <row r="3642" spans="1:9" ht="21.75" customHeight="1">
      <c r="A3642" s="89" t="str">
        <f>IF(بيانات!B3642&lt;&gt;"",بيانات!A3642,"")</f>
        <v/>
      </c>
      <c r="B3642" s="90" t="str">
        <f>IF(بيانات!B3642&lt;&gt;"",بيانات!B3642,"")</f>
        <v/>
      </c>
      <c r="C3642" s="90" t="str">
        <f>IF(بيانات!B3642&lt;&gt;"",بيانات!C3642,"")</f>
        <v/>
      </c>
      <c r="D3642" s="91" t="str">
        <f>IF(بيانات!B3642&lt;&gt;"",بيانات!J3642,"")</f>
        <v/>
      </c>
      <c r="E3642" s="92"/>
      <c r="F3642" s="93" t="str">
        <f t="shared" si="56"/>
        <v/>
      </c>
      <c r="G3642" s="94"/>
      <c r="H3642" s="95" t="str">
        <f>IF(بيانات!B3642&lt;&gt;"",بيانات!K3642,"")</f>
        <v/>
      </c>
      <c r="I3642" s="95" t="str">
        <f>IF(بيانات!B3642&lt;&gt;"",بيانات!P3642,"")</f>
        <v/>
      </c>
    </row>
    <row r="3643" spans="1:9" ht="21.75" customHeight="1">
      <c r="A3643" s="82" t="str">
        <f>IF(بيانات!B3643&lt;&gt;"",بيانات!A3643,"")</f>
        <v/>
      </c>
      <c r="B3643" s="83" t="str">
        <f>IF(بيانات!B3643&lt;&gt;"",بيانات!B3643,"")</f>
        <v/>
      </c>
      <c r="C3643" s="83" t="str">
        <f>IF(بيانات!B3643&lt;&gt;"",بيانات!C3643,"")</f>
        <v/>
      </c>
      <c r="D3643" s="84" t="str">
        <f>IF(بيانات!B3643&lt;&gt;"",بيانات!J3643,"")</f>
        <v/>
      </c>
      <c r="E3643" s="85"/>
      <c r="F3643" s="86" t="str">
        <f t="shared" si="56"/>
        <v/>
      </c>
      <c r="G3643" s="87"/>
      <c r="H3643" s="88" t="str">
        <f>IF(بيانات!B3643&lt;&gt;"",بيانات!K3643,"")</f>
        <v/>
      </c>
      <c r="I3643" s="88" t="str">
        <f>IF(بيانات!B3643&lt;&gt;"",بيانات!P3643,"")</f>
        <v/>
      </c>
    </row>
    <row r="3644" spans="1:9" ht="21.75" customHeight="1">
      <c r="A3644" s="89" t="str">
        <f>IF(بيانات!B3644&lt;&gt;"",بيانات!A3644,"")</f>
        <v/>
      </c>
      <c r="B3644" s="90" t="str">
        <f>IF(بيانات!B3644&lt;&gt;"",بيانات!B3644,"")</f>
        <v/>
      </c>
      <c r="C3644" s="90" t="str">
        <f>IF(بيانات!B3644&lt;&gt;"",بيانات!C3644,"")</f>
        <v/>
      </c>
      <c r="D3644" s="91" t="str">
        <f>IF(بيانات!B3644&lt;&gt;"",بيانات!J3644,"")</f>
        <v/>
      </c>
      <c r="E3644" s="92"/>
      <c r="F3644" s="93" t="str">
        <f t="shared" si="56"/>
        <v/>
      </c>
      <c r="G3644" s="94"/>
      <c r="H3644" s="95" t="str">
        <f>IF(بيانات!B3644&lt;&gt;"",بيانات!K3644,"")</f>
        <v/>
      </c>
      <c r="I3644" s="95" t="str">
        <f>IF(بيانات!B3644&lt;&gt;"",بيانات!P3644,"")</f>
        <v/>
      </c>
    </row>
    <row r="3645" spans="1:9" ht="21.75" customHeight="1">
      <c r="A3645" s="82" t="str">
        <f>IF(بيانات!B3645&lt;&gt;"",بيانات!A3645,"")</f>
        <v/>
      </c>
      <c r="B3645" s="83" t="str">
        <f>IF(بيانات!B3645&lt;&gt;"",بيانات!B3645,"")</f>
        <v/>
      </c>
      <c r="C3645" s="83" t="str">
        <f>IF(بيانات!B3645&lt;&gt;"",بيانات!C3645,"")</f>
        <v/>
      </c>
      <c r="D3645" s="84" t="str">
        <f>IF(بيانات!B3645&lt;&gt;"",بيانات!J3645,"")</f>
        <v/>
      </c>
      <c r="E3645" s="85"/>
      <c r="F3645" s="86" t="str">
        <f t="shared" si="56"/>
        <v/>
      </c>
      <c r="G3645" s="87"/>
      <c r="H3645" s="88" t="str">
        <f>IF(بيانات!B3645&lt;&gt;"",بيانات!K3645,"")</f>
        <v/>
      </c>
      <c r="I3645" s="88" t="str">
        <f>IF(بيانات!B3645&lt;&gt;"",بيانات!P3645,"")</f>
        <v/>
      </c>
    </row>
    <row r="3646" spans="1:9" ht="21.75" customHeight="1">
      <c r="A3646" s="89" t="str">
        <f>IF(بيانات!B3646&lt;&gt;"",بيانات!A3646,"")</f>
        <v/>
      </c>
      <c r="B3646" s="90" t="str">
        <f>IF(بيانات!B3646&lt;&gt;"",بيانات!B3646,"")</f>
        <v/>
      </c>
      <c r="C3646" s="90" t="str">
        <f>IF(بيانات!B3646&lt;&gt;"",بيانات!C3646,"")</f>
        <v/>
      </c>
      <c r="D3646" s="91" t="str">
        <f>IF(بيانات!B3646&lt;&gt;"",بيانات!J3646,"")</f>
        <v/>
      </c>
      <c r="E3646" s="92"/>
      <c r="F3646" s="93" t="str">
        <f t="shared" si="56"/>
        <v/>
      </c>
      <c r="G3646" s="94"/>
      <c r="H3646" s="95" t="str">
        <f>IF(بيانات!B3646&lt;&gt;"",بيانات!K3646,"")</f>
        <v/>
      </c>
      <c r="I3646" s="95" t="str">
        <f>IF(بيانات!B3646&lt;&gt;"",بيانات!P3646,"")</f>
        <v/>
      </c>
    </row>
    <row r="3647" spans="1:9" ht="21.75" customHeight="1">
      <c r="A3647" s="82" t="str">
        <f>IF(بيانات!B3647&lt;&gt;"",بيانات!A3647,"")</f>
        <v/>
      </c>
      <c r="B3647" s="83" t="str">
        <f>IF(بيانات!B3647&lt;&gt;"",بيانات!B3647,"")</f>
        <v/>
      </c>
      <c r="C3647" s="83" t="str">
        <f>IF(بيانات!B3647&lt;&gt;"",بيانات!C3647,"")</f>
        <v/>
      </c>
      <c r="D3647" s="84" t="str">
        <f>IF(بيانات!B3647&lt;&gt;"",بيانات!J3647,"")</f>
        <v/>
      </c>
      <c r="E3647" s="85"/>
      <c r="F3647" s="86" t="str">
        <f t="shared" si="56"/>
        <v/>
      </c>
      <c r="G3647" s="87"/>
      <c r="H3647" s="88" t="str">
        <f>IF(بيانات!B3647&lt;&gt;"",بيانات!K3647,"")</f>
        <v/>
      </c>
      <c r="I3647" s="88" t="str">
        <f>IF(بيانات!B3647&lt;&gt;"",بيانات!P3647,"")</f>
        <v/>
      </c>
    </row>
    <row r="3648" spans="1:9" ht="21.75" customHeight="1">
      <c r="A3648" s="89" t="str">
        <f>IF(بيانات!B3648&lt;&gt;"",بيانات!A3648,"")</f>
        <v/>
      </c>
      <c r="B3648" s="90" t="str">
        <f>IF(بيانات!B3648&lt;&gt;"",بيانات!B3648,"")</f>
        <v/>
      </c>
      <c r="C3648" s="90" t="str">
        <f>IF(بيانات!B3648&lt;&gt;"",بيانات!C3648,"")</f>
        <v/>
      </c>
      <c r="D3648" s="91" t="str">
        <f>IF(بيانات!B3648&lt;&gt;"",بيانات!J3648,"")</f>
        <v/>
      </c>
      <c r="E3648" s="92"/>
      <c r="F3648" s="93" t="str">
        <f t="shared" si="56"/>
        <v/>
      </c>
      <c r="G3648" s="94"/>
      <c r="H3648" s="95" t="str">
        <f>IF(بيانات!B3648&lt;&gt;"",بيانات!K3648,"")</f>
        <v/>
      </c>
      <c r="I3648" s="95" t="str">
        <f>IF(بيانات!B3648&lt;&gt;"",بيانات!P3648,"")</f>
        <v/>
      </c>
    </row>
    <row r="3649" spans="1:9" ht="21.75" customHeight="1">
      <c r="A3649" s="82" t="str">
        <f>IF(بيانات!B3649&lt;&gt;"",بيانات!A3649,"")</f>
        <v/>
      </c>
      <c r="B3649" s="83" t="str">
        <f>IF(بيانات!B3649&lt;&gt;"",بيانات!B3649,"")</f>
        <v/>
      </c>
      <c r="C3649" s="83" t="str">
        <f>IF(بيانات!B3649&lt;&gt;"",بيانات!C3649,"")</f>
        <v/>
      </c>
      <c r="D3649" s="84" t="str">
        <f>IF(بيانات!B3649&lt;&gt;"",بيانات!J3649,"")</f>
        <v/>
      </c>
      <c r="E3649" s="85"/>
      <c r="F3649" s="86" t="str">
        <f t="shared" si="56"/>
        <v/>
      </c>
      <c r="G3649" s="87"/>
      <c r="H3649" s="88" t="str">
        <f>IF(بيانات!B3649&lt;&gt;"",بيانات!K3649,"")</f>
        <v/>
      </c>
      <c r="I3649" s="88" t="str">
        <f>IF(بيانات!B3649&lt;&gt;"",بيانات!P3649,"")</f>
        <v/>
      </c>
    </row>
    <row r="3650" spans="1:9" ht="21.75" customHeight="1">
      <c r="A3650" s="89" t="str">
        <f>IF(بيانات!B3650&lt;&gt;"",بيانات!A3650,"")</f>
        <v/>
      </c>
      <c r="B3650" s="90" t="str">
        <f>IF(بيانات!B3650&lt;&gt;"",بيانات!B3650,"")</f>
        <v/>
      </c>
      <c r="C3650" s="90" t="str">
        <f>IF(بيانات!B3650&lt;&gt;"",بيانات!C3650,"")</f>
        <v/>
      </c>
      <c r="D3650" s="91" t="str">
        <f>IF(بيانات!B3650&lt;&gt;"",بيانات!J3650,"")</f>
        <v/>
      </c>
      <c r="E3650" s="92"/>
      <c r="F3650" s="93" t="str">
        <f t="shared" si="56"/>
        <v/>
      </c>
      <c r="G3650" s="94"/>
      <c r="H3650" s="95" t="str">
        <f>IF(بيانات!B3650&lt;&gt;"",بيانات!K3650,"")</f>
        <v/>
      </c>
      <c r="I3650" s="95" t="str">
        <f>IF(بيانات!B3650&lt;&gt;"",بيانات!P3650,"")</f>
        <v/>
      </c>
    </row>
    <row r="3651" spans="1:9" ht="21.75" customHeight="1">
      <c r="A3651" s="82" t="str">
        <f>IF(بيانات!B3651&lt;&gt;"",بيانات!A3651,"")</f>
        <v/>
      </c>
      <c r="B3651" s="83" t="str">
        <f>IF(بيانات!B3651&lt;&gt;"",بيانات!B3651,"")</f>
        <v/>
      </c>
      <c r="C3651" s="83" t="str">
        <f>IF(بيانات!B3651&lt;&gt;"",بيانات!C3651,"")</f>
        <v/>
      </c>
      <c r="D3651" s="84" t="str">
        <f>IF(بيانات!B3651&lt;&gt;"",بيانات!J3651,"")</f>
        <v/>
      </c>
      <c r="E3651" s="85"/>
      <c r="F3651" s="86" t="str">
        <f t="shared" ref="F3651:F3714" si="57">IF(E3651="","",E3651+30)</f>
        <v/>
      </c>
      <c r="G3651" s="87"/>
      <c r="H3651" s="88" t="str">
        <f>IF(بيانات!B3651&lt;&gt;"",بيانات!K3651,"")</f>
        <v/>
      </c>
      <c r="I3651" s="88" t="str">
        <f>IF(بيانات!B3651&lt;&gt;"",بيانات!P3651,"")</f>
        <v/>
      </c>
    </row>
    <row r="3652" spans="1:9" ht="21.75" customHeight="1">
      <c r="A3652" s="89" t="str">
        <f>IF(بيانات!B3652&lt;&gt;"",بيانات!A3652,"")</f>
        <v/>
      </c>
      <c r="B3652" s="90" t="str">
        <f>IF(بيانات!B3652&lt;&gt;"",بيانات!B3652,"")</f>
        <v/>
      </c>
      <c r="C3652" s="90" t="str">
        <f>IF(بيانات!B3652&lt;&gt;"",بيانات!C3652,"")</f>
        <v/>
      </c>
      <c r="D3652" s="91" t="str">
        <f>IF(بيانات!B3652&lt;&gt;"",بيانات!J3652,"")</f>
        <v/>
      </c>
      <c r="E3652" s="92"/>
      <c r="F3652" s="93" t="str">
        <f t="shared" si="57"/>
        <v/>
      </c>
      <c r="G3652" s="94"/>
      <c r="H3652" s="95" t="str">
        <f>IF(بيانات!B3652&lt;&gt;"",بيانات!K3652,"")</f>
        <v/>
      </c>
      <c r="I3652" s="95" t="str">
        <f>IF(بيانات!B3652&lt;&gt;"",بيانات!P3652,"")</f>
        <v/>
      </c>
    </row>
    <row r="3653" spans="1:9" ht="21.75" customHeight="1">
      <c r="A3653" s="82" t="str">
        <f>IF(بيانات!B3653&lt;&gt;"",بيانات!A3653,"")</f>
        <v/>
      </c>
      <c r="B3653" s="83" t="str">
        <f>IF(بيانات!B3653&lt;&gt;"",بيانات!B3653,"")</f>
        <v/>
      </c>
      <c r="C3653" s="83" t="str">
        <f>IF(بيانات!B3653&lt;&gt;"",بيانات!C3653,"")</f>
        <v/>
      </c>
      <c r="D3653" s="84" t="str">
        <f>IF(بيانات!B3653&lt;&gt;"",بيانات!J3653,"")</f>
        <v/>
      </c>
      <c r="E3653" s="85"/>
      <c r="F3653" s="86" t="str">
        <f t="shared" si="57"/>
        <v/>
      </c>
      <c r="G3653" s="87"/>
      <c r="H3653" s="88" t="str">
        <f>IF(بيانات!B3653&lt;&gt;"",بيانات!K3653,"")</f>
        <v/>
      </c>
      <c r="I3653" s="88" t="str">
        <f>IF(بيانات!B3653&lt;&gt;"",بيانات!P3653,"")</f>
        <v/>
      </c>
    </row>
    <row r="3654" spans="1:9" ht="21.75" customHeight="1">
      <c r="A3654" s="89" t="str">
        <f>IF(بيانات!B3654&lt;&gt;"",بيانات!A3654,"")</f>
        <v/>
      </c>
      <c r="B3654" s="90" t="str">
        <f>IF(بيانات!B3654&lt;&gt;"",بيانات!B3654,"")</f>
        <v/>
      </c>
      <c r="C3654" s="90" t="str">
        <f>IF(بيانات!B3654&lt;&gt;"",بيانات!C3654,"")</f>
        <v/>
      </c>
      <c r="D3654" s="91" t="str">
        <f>IF(بيانات!B3654&lt;&gt;"",بيانات!J3654,"")</f>
        <v/>
      </c>
      <c r="E3654" s="92"/>
      <c r="F3654" s="93" t="str">
        <f t="shared" si="57"/>
        <v/>
      </c>
      <c r="G3654" s="94"/>
      <c r="H3654" s="95" t="str">
        <f>IF(بيانات!B3654&lt;&gt;"",بيانات!K3654,"")</f>
        <v/>
      </c>
      <c r="I3654" s="95" t="str">
        <f>IF(بيانات!B3654&lt;&gt;"",بيانات!P3654,"")</f>
        <v/>
      </c>
    </row>
    <row r="3655" spans="1:9" ht="21.75" customHeight="1">
      <c r="A3655" s="82" t="str">
        <f>IF(بيانات!B3655&lt;&gt;"",بيانات!A3655,"")</f>
        <v/>
      </c>
      <c r="B3655" s="83" t="str">
        <f>IF(بيانات!B3655&lt;&gt;"",بيانات!B3655,"")</f>
        <v/>
      </c>
      <c r="C3655" s="83" t="str">
        <f>IF(بيانات!B3655&lt;&gt;"",بيانات!C3655,"")</f>
        <v/>
      </c>
      <c r="D3655" s="84" t="str">
        <f>IF(بيانات!B3655&lt;&gt;"",بيانات!J3655,"")</f>
        <v/>
      </c>
      <c r="E3655" s="85"/>
      <c r="F3655" s="86" t="str">
        <f t="shared" si="57"/>
        <v/>
      </c>
      <c r="G3655" s="87"/>
      <c r="H3655" s="88" t="str">
        <f>IF(بيانات!B3655&lt;&gt;"",بيانات!K3655,"")</f>
        <v/>
      </c>
      <c r="I3655" s="88" t="str">
        <f>IF(بيانات!B3655&lt;&gt;"",بيانات!P3655,"")</f>
        <v/>
      </c>
    </row>
    <row r="3656" spans="1:9" ht="21.75" customHeight="1">
      <c r="A3656" s="89" t="str">
        <f>IF(بيانات!B3656&lt;&gt;"",بيانات!A3656,"")</f>
        <v/>
      </c>
      <c r="B3656" s="90" t="str">
        <f>IF(بيانات!B3656&lt;&gt;"",بيانات!B3656,"")</f>
        <v/>
      </c>
      <c r="C3656" s="90" t="str">
        <f>IF(بيانات!B3656&lt;&gt;"",بيانات!C3656,"")</f>
        <v/>
      </c>
      <c r="D3656" s="91" t="str">
        <f>IF(بيانات!B3656&lt;&gt;"",بيانات!J3656,"")</f>
        <v/>
      </c>
      <c r="E3656" s="92"/>
      <c r="F3656" s="93" t="str">
        <f t="shared" si="57"/>
        <v/>
      </c>
      <c r="G3656" s="94"/>
      <c r="H3656" s="95" t="str">
        <f>IF(بيانات!B3656&lt;&gt;"",بيانات!K3656,"")</f>
        <v/>
      </c>
      <c r="I3656" s="95" t="str">
        <f>IF(بيانات!B3656&lt;&gt;"",بيانات!P3656,"")</f>
        <v/>
      </c>
    </row>
    <row r="3657" spans="1:9" ht="21.75" customHeight="1">
      <c r="A3657" s="82" t="str">
        <f>IF(بيانات!B3657&lt;&gt;"",بيانات!A3657,"")</f>
        <v/>
      </c>
      <c r="B3657" s="83" t="str">
        <f>IF(بيانات!B3657&lt;&gt;"",بيانات!B3657,"")</f>
        <v/>
      </c>
      <c r="C3657" s="83" t="str">
        <f>IF(بيانات!B3657&lt;&gt;"",بيانات!C3657,"")</f>
        <v/>
      </c>
      <c r="D3657" s="84" t="str">
        <f>IF(بيانات!B3657&lt;&gt;"",بيانات!J3657,"")</f>
        <v/>
      </c>
      <c r="E3657" s="85"/>
      <c r="F3657" s="86" t="str">
        <f t="shared" si="57"/>
        <v/>
      </c>
      <c r="G3657" s="87"/>
      <c r="H3657" s="88" t="str">
        <f>IF(بيانات!B3657&lt;&gt;"",بيانات!K3657,"")</f>
        <v/>
      </c>
      <c r="I3657" s="88" t="str">
        <f>IF(بيانات!B3657&lt;&gt;"",بيانات!P3657,"")</f>
        <v/>
      </c>
    </row>
    <row r="3658" spans="1:9" ht="21.75" customHeight="1">
      <c r="A3658" s="89" t="str">
        <f>IF(بيانات!B3658&lt;&gt;"",بيانات!A3658,"")</f>
        <v/>
      </c>
      <c r="B3658" s="90" t="str">
        <f>IF(بيانات!B3658&lt;&gt;"",بيانات!B3658,"")</f>
        <v/>
      </c>
      <c r="C3658" s="90" t="str">
        <f>IF(بيانات!B3658&lt;&gt;"",بيانات!C3658,"")</f>
        <v/>
      </c>
      <c r="D3658" s="91" t="str">
        <f>IF(بيانات!B3658&lt;&gt;"",بيانات!J3658,"")</f>
        <v/>
      </c>
      <c r="E3658" s="92"/>
      <c r="F3658" s="93" t="str">
        <f t="shared" si="57"/>
        <v/>
      </c>
      <c r="G3658" s="94"/>
      <c r="H3658" s="95" t="str">
        <f>IF(بيانات!B3658&lt;&gt;"",بيانات!K3658,"")</f>
        <v/>
      </c>
      <c r="I3658" s="95" t="str">
        <f>IF(بيانات!B3658&lt;&gt;"",بيانات!P3658,"")</f>
        <v/>
      </c>
    </row>
    <row r="3659" spans="1:9" ht="21.75" customHeight="1">
      <c r="A3659" s="82" t="str">
        <f>IF(بيانات!B3659&lt;&gt;"",بيانات!A3659,"")</f>
        <v/>
      </c>
      <c r="B3659" s="83" t="str">
        <f>IF(بيانات!B3659&lt;&gt;"",بيانات!B3659,"")</f>
        <v/>
      </c>
      <c r="C3659" s="83" t="str">
        <f>IF(بيانات!B3659&lt;&gt;"",بيانات!C3659,"")</f>
        <v/>
      </c>
      <c r="D3659" s="84" t="str">
        <f>IF(بيانات!B3659&lt;&gt;"",بيانات!J3659,"")</f>
        <v/>
      </c>
      <c r="E3659" s="85"/>
      <c r="F3659" s="86" t="str">
        <f t="shared" si="57"/>
        <v/>
      </c>
      <c r="G3659" s="87"/>
      <c r="H3659" s="88" t="str">
        <f>IF(بيانات!B3659&lt;&gt;"",بيانات!K3659,"")</f>
        <v/>
      </c>
      <c r="I3659" s="88" t="str">
        <f>IF(بيانات!B3659&lt;&gt;"",بيانات!P3659,"")</f>
        <v/>
      </c>
    </row>
    <row r="3660" spans="1:9" ht="21.75" customHeight="1">
      <c r="A3660" s="89" t="str">
        <f>IF(بيانات!B3660&lt;&gt;"",بيانات!A3660,"")</f>
        <v/>
      </c>
      <c r="B3660" s="90" t="str">
        <f>IF(بيانات!B3660&lt;&gt;"",بيانات!B3660,"")</f>
        <v/>
      </c>
      <c r="C3660" s="90" t="str">
        <f>IF(بيانات!B3660&lt;&gt;"",بيانات!C3660,"")</f>
        <v/>
      </c>
      <c r="D3660" s="91" t="str">
        <f>IF(بيانات!B3660&lt;&gt;"",بيانات!J3660,"")</f>
        <v/>
      </c>
      <c r="E3660" s="92"/>
      <c r="F3660" s="93" t="str">
        <f t="shared" si="57"/>
        <v/>
      </c>
      <c r="G3660" s="94"/>
      <c r="H3660" s="95" t="str">
        <f>IF(بيانات!B3660&lt;&gt;"",بيانات!K3660,"")</f>
        <v/>
      </c>
      <c r="I3660" s="95" t="str">
        <f>IF(بيانات!B3660&lt;&gt;"",بيانات!P3660,"")</f>
        <v/>
      </c>
    </row>
    <row r="3661" spans="1:9" ht="21.75" customHeight="1">
      <c r="A3661" s="82" t="str">
        <f>IF(بيانات!B3661&lt;&gt;"",بيانات!A3661,"")</f>
        <v/>
      </c>
      <c r="B3661" s="83" t="str">
        <f>IF(بيانات!B3661&lt;&gt;"",بيانات!B3661,"")</f>
        <v/>
      </c>
      <c r="C3661" s="83" t="str">
        <f>IF(بيانات!B3661&lt;&gt;"",بيانات!C3661,"")</f>
        <v/>
      </c>
      <c r="D3661" s="84" t="str">
        <f>IF(بيانات!B3661&lt;&gt;"",بيانات!J3661,"")</f>
        <v/>
      </c>
      <c r="E3661" s="85"/>
      <c r="F3661" s="86" t="str">
        <f t="shared" si="57"/>
        <v/>
      </c>
      <c r="G3661" s="87"/>
      <c r="H3661" s="88" t="str">
        <f>IF(بيانات!B3661&lt;&gt;"",بيانات!K3661,"")</f>
        <v/>
      </c>
      <c r="I3661" s="88" t="str">
        <f>IF(بيانات!B3661&lt;&gt;"",بيانات!P3661,"")</f>
        <v/>
      </c>
    </row>
    <row r="3662" spans="1:9" ht="21.75" customHeight="1">
      <c r="A3662" s="89" t="str">
        <f>IF(بيانات!B3662&lt;&gt;"",بيانات!A3662,"")</f>
        <v/>
      </c>
      <c r="B3662" s="90" t="str">
        <f>IF(بيانات!B3662&lt;&gt;"",بيانات!B3662,"")</f>
        <v/>
      </c>
      <c r="C3662" s="90" t="str">
        <f>IF(بيانات!B3662&lt;&gt;"",بيانات!C3662,"")</f>
        <v/>
      </c>
      <c r="D3662" s="91" t="str">
        <f>IF(بيانات!B3662&lt;&gt;"",بيانات!J3662,"")</f>
        <v/>
      </c>
      <c r="E3662" s="92"/>
      <c r="F3662" s="93" t="str">
        <f t="shared" si="57"/>
        <v/>
      </c>
      <c r="G3662" s="94"/>
      <c r="H3662" s="95" t="str">
        <f>IF(بيانات!B3662&lt;&gt;"",بيانات!K3662,"")</f>
        <v/>
      </c>
      <c r="I3662" s="95" t="str">
        <f>IF(بيانات!B3662&lt;&gt;"",بيانات!P3662,"")</f>
        <v/>
      </c>
    </row>
    <row r="3663" spans="1:9" ht="21.75" customHeight="1">
      <c r="A3663" s="82" t="str">
        <f>IF(بيانات!B3663&lt;&gt;"",بيانات!A3663,"")</f>
        <v/>
      </c>
      <c r="B3663" s="83" t="str">
        <f>IF(بيانات!B3663&lt;&gt;"",بيانات!B3663,"")</f>
        <v/>
      </c>
      <c r="C3663" s="83" t="str">
        <f>IF(بيانات!B3663&lt;&gt;"",بيانات!C3663,"")</f>
        <v/>
      </c>
      <c r="D3663" s="84" t="str">
        <f>IF(بيانات!B3663&lt;&gt;"",بيانات!J3663,"")</f>
        <v/>
      </c>
      <c r="E3663" s="85"/>
      <c r="F3663" s="86" t="str">
        <f t="shared" si="57"/>
        <v/>
      </c>
      <c r="G3663" s="87"/>
      <c r="H3663" s="88" t="str">
        <f>IF(بيانات!B3663&lt;&gt;"",بيانات!K3663,"")</f>
        <v/>
      </c>
      <c r="I3663" s="88" t="str">
        <f>IF(بيانات!B3663&lt;&gt;"",بيانات!P3663,"")</f>
        <v/>
      </c>
    </row>
    <row r="3664" spans="1:9" ht="21.75" customHeight="1">
      <c r="A3664" s="89" t="str">
        <f>IF(بيانات!B3664&lt;&gt;"",بيانات!A3664,"")</f>
        <v/>
      </c>
      <c r="B3664" s="90" t="str">
        <f>IF(بيانات!B3664&lt;&gt;"",بيانات!B3664,"")</f>
        <v/>
      </c>
      <c r="C3664" s="90" t="str">
        <f>IF(بيانات!B3664&lt;&gt;"",بيانات!C3664,"")</f>
        <v/>
      </c>
      <c r="D3664" s="91" t="str">
        <f>IF(بيانات!B3664&lt;&gt;"",بيانات!J3664,"")</f>
        <v/>
      </c>
      <c r="E3664" s="92"/>
      <c r="F3664" s="93" t="str">
        <f t="shared" si="57"/>
        <v/>
      </c>
      <c r="G3664" s="94"/>
      <c r="H3664" s="95" t="str">
        <f>IF(بيانات!B3664&lt;&gt;"",بيانات!K3664,"")</f>
        <v/>
      </c>
      <c r="I3664" s="95" t="str">
        <f>IF(بيانات!B3664&lt;&gt;"",بيانات!P3664,"")</f>
        <v/>
      </c>
    </row>
    <row r="3665" spans="1:9" ht="21.75" customHeight="1">
      <c r="A3665" s="82" t="str">
        <f>IF(بيانات!B3665&lt;&gt;"",بيانات!A3665,"")</f>
        <v/>
      </c>
      <c r="B3665" s="83" t="str">
        <f>IF(بيانات!B3665&lt;&gt;"",بيانات!B3665,"")</f>
        <v/>
      </c>
      <c r="C3665" s="83" t="str">
        <f>IF(بيانات!B3665&lt;&gt;"",بيانات!C3665,"")</f>
        <v/>
      </c>
      <c r="D3665" s="84" t="str">
        <f>IF(بيانات!B3665&lt;&gt;"",بيانات!J3665,"")</f>
        <v/>
      </c>
      <c r="E3665" s="85"/>
      <c r="F3665" s="86" t="str">
        <f t="shared" si="57"/>
        <v/>
      </c>
      <c r="G3665" s="87"/>
      <c r="H3665" s="88" t="str">
        <f>IF(بيانات!B3665&lt;&gt;"",بيانات!K3665,"")</f>
        <v/>
      </c>
      <c r="I3665" s="88" t="str">
        <f>IF(بيانات!B3665&lt;&gt;"",بيانات!P3665,"")</f>
        <v/>
      </c>
    </row>
    <row r="3666" spans="1:9" ht="21.75" customHeight="1">
      <c r="A3666" s="89" t="str">
        <f>IF(بيانات!B3666&lt;&gt;"",بيانات!A3666,"")</f>
        <v/>
      </c>
      <c r="B3666" s="90" t="str">
        <f>IF(بيانات!B3666&lt;&gt;"",بيانات!B3666,"")</f>
        <v/>
      </c>
      <c r="C3666" s="90" t="str">
        <f>IF(بيانات!B3666&lt;&gt;"",بيانات!C3666,"")</f>
        <v/>
      </c>
      <c r="D3666" s="91" t="str">
        <f>IF(بيانات!B3666&lt;&gt;"",بيانات!J3666,"")</f>
        <v/>
      </c>
      <c r="E3666" s="92"/>
      <c r="F3666" s="93" t="str">
        <f t="shared" si="57"/>
        <v/>
      </c>
      <c r="G3666" s="94"/>
      <c r="H3666" s="95" t="str">
        <f>IF(بيانات!B3666&lt;&gt;"",بيانات!K3666,"")</f>
        <v/>
      </c>
      <c r="I3666" s="95" t="str">
        <f>IF(بيانات!B3666&lt;&gt;"",بيانات!P3666,"")</f>
        <v/>
      </c>
    </row>
    <row r="3667" spans="1:9" ht="21.75" customHeight="1">
      <c r="A3667" s="82" t="str">
        <f>IF(بيانات!B3667&lt;&gt;"",بيانات!A3667,"")</f>
        <v/>
      </c>
      <c r="B3667" s="83" t="str">
        <f>IF(بيانات!B3667&lt;&gt;"",بيانات!B3667,"")</f>
        <v/>
      </c>
      <c r="C3667" s="83" t="str">
        <f>IF(بيانات!B3667&lt;&gt;"",بيانات!C3667,"")</f>
        <v/>
      </c>
      <c r="D3667" s="84" t="str">
        <f>IF(بيانات!B3667&lt;&gt;"",بيانات!J3667,"")</f>
        <v/>
      </c>
      <c r="E3667" s="85"/>
      <c r="F3667" s="86" t="str">
        <f t="shared" si="57"/>
        <v/>
      </c>
      <c r="G3667" s="87"/>
      <c r="H3667" s="88" t="str">
        <f>IF(بيانات!B3667&lt;&gt;"",بيانات!K3667,"")</f>
        <v/>
      </c>
      <c r="I3667" s="88" t="str">
        <f>IF(بيانات!B3667&lt;&gt;"",بيانات!P3667,"")</f>
        <v/>
      </c>
    </row>
    <row r="3668" spans="1:9" ht="21.75" customHeight="1">
      <c r="A3668" s="89" t="str">
        <f>IF(بيانات!B3668&lt;&gt;"",بيانات!A3668,"")</f>
        <v/>
      </c>
      <c r="B3668" s="90" t="str">
        <f>IF(بيانات!B3668&lt;&gt;"",بيانات!B3668,"")</f>
        <v/>
      </c>
      <c r="C3668" s="90" t="str">
        <f>IF(بيانات!B3668&lt;&gt;"",بيانات!C3668,"")</f>
        <v/>
      </c>
      <c r="D3668" s="91" t="str">
        <f>IF(بيانات!B3668&lt;&gt;"",بيانات!J3668,"")</f>
        <v/>
      </c>
      <c r="E3668" s="92"/>
      <c r="F3668" s="93" t="str">
        <f t="shared" si="57"/>
        <v/>
      </c>
      <c r="G3668" s="94"/>
      <c r="H3668" s="95" t="str">
        <f>IF(بيانات!B3668&lt;&gt;"",بيانات!K3668,"")</f>
        <v/>
      </c>
      <c r="I3668" s="95" t="str">
        <f>IF(بيانات!B3668&lt;&gt;"",بيانات!P3668,"")</f>
        <v/>
      </c>
    </row>
    <row r="3669" spans="1:9" ht="21.75" customHeight="1">
      <c r="A3669" s="82" t="str">
        <f>IF(بيانات!B3669&lt;&gt;"",بيانات!A3669,"")</f>
        <v/>
      </c>
      <c r="B3669" s="83" t="str">
        <f>IF(بيانات!B3669&lt;&gt;"",بيانات!B3669,"")</f>
        <v/>
      </c>
      <c r="C3669" s="83" t="str">
        <f>IF(بيانات!B3669&lt;&gt;"",بيانات!C3669,"")</f>
        <v/>
      </c>
      <c r="D3669" s="84" t="str">
        <f>IF(بيانات!B3669&lt;&gt;"",بيانات!J3669,"")</f>
        <v/>
      </c>
      <c r="E3669" s="85"/>
      <c r="F3669" s="86" t="str">
        <f t="shared" si="57"/>
        <v/>
      </c>
      <c r="G3669" s="87"/>
      <c r="H3669" s="88" t="str">
        <f>IF(بيانات!B3669&lt;&gt;"",بيانات!K3669,"")</f>
        <v/>
      </c>
      <c r="I3669" s="88" t="str">
        <f>IF(بيانات!B3669&lt;&gt;"",بيانات!P3669,"")</f>
        <v/>
      </c>
    </row>
    <row r="3670" spans="1:9" ht="21.75" customHeight="1">
      <c r="A3670" s="89" t="str">
        <f>IF(بيانات!B3670&lt;&gt;"",بيانات!A3670,"")</f>
        <v/>
      </c>
      <c r="B3670" s="90" t="str">
        <f>IF(بيانات!B3670&lt;&gt;"",بيانات!B3670,"")</f>
        <v/>
      </c>
      <c r="C3670" s="90" t="str">
        <f>IF(بيانات!B3670&lt;&gt;"",بيانات!C3670,"")</f>
        <v/>
      </c>
      <c r="D3670" s="91" t="str">
        <f>IF(بيانات!B3670&lt;&gt;"",بيانات!J3670,"")</f>
        <v/>
      </c>
      <c r="E3670" s="92"/>
      <c r="F3670" s="93" t="str">
        <f t="shared" si="57"/>
        <v/>
      </c>
      <c r="G3670" s="94"/>
      <c r="H3670" s="95" t="str">
        <f>IF(بيانات!B3670&lt;&gt;"",بيانات!K3670,"")</f>
        <v/>
      </c>
      <c r="I3670" s="95" t="str">
        <f>IF(بيانات!B3670&lt;&gt;"",بيانات!P3670,"")</f>
        <v/>
      </c>
    </row>
    <row r="3671" spans="1:9" ht="21.75" customHeight="1">
      <c r="A3671" s="82" t="str">
        <f>IF(بيانات!B3671&lt;&gt;"",بيانات!A3671,"")</f>
        <v/>
      </c>
      <c r="B3671" s="83" t="str">
        <f>IF(بيانات!B3671&lt;&gt;"",بيانات!B3671,"")</f>
        <v/>
      </c>
      <c r="C3671" s="83" t="str">
        <f>IF(بيانات!B3671&lt;&gt;"",بيانات!C3671,"")</f>
        <v/>
      </c>
      <c r="D3671" s="84" t="str">
        <f>IF(بيانات!B3671&lt;&gt;"",بيانات!J3671,"")</f>
        <v/>
      </c>
      <c r="E3671" s="85"/>
      <c r="F3671" s="86" t="str">
        <f t="shared" si="57"/>
        <v/>
      </c>
      <c r="G3671" s="87"/>
      <c r="H3671" s="88" t="str">
        <f>IF(بيانات!B3671&lt;&gt;"",بيانات!K3671,"")</f>
        <v/>
      </c>
      <c r="I3671" s="88" t="str">
        <f>IF(بيانات!B3671&lt;&gt;"",بيانات!P3671,"")</f>
        <v/>
      </c>
    </row>
    <row r="3672" spans="1:9" ht="21.75" customHeight="1">
      <c r="A3672" s="89" t="str">
        <f>IF(بيانات!B3672&lt;&gt;"",بيانات!A3672,"")</f>
        <v/>
      </c>
      <c r="B3672" s="90" t="str">
        <f>IF(بيانات!B3672&lt;&gt;"",بيانات!B3672,"")</f>
        <v/>
      </c>
      <c r="C3672" s="90" t="str">
        <f>IF(بيانات!B3672&lt;&gt;"",بيانات!C3672,"")</f>
        <v/>
      </c>
      <c r="D3672" s="91" t="str">
        <f>IF(بيانات!B3672&lt;&gt;"",بيانات!J3672,"")</f>
        <v/>
      </c>
      <c r="E3672" s="92"/>
      <c r="F3672" s="93" t="str">
        <f t="shared" si="57"/>
        <v/>
      </c>
      <c r="G3672" s="94"/>
      <c r="H3672" s="95" t="str">
        <f>IF(بيانات!B3672&lt;&gt;"",بيانات!K3672,"")</f>
        <v/>
      </c>
      <c r="I3672" s="95" t="str">
        <f>IF(بيانات!B3672&lt;&gt;"",بيانات!P3672,"")</f>
        <v/>
      </c>
    </row>
    <row r="3673" spans="1:9" ht="21.75" customHeight="1">
      <c r="A3673" s="82" t="str">
        <f>IF(بيانات!B3673&lt;&gt;"",بيانات!A3673,"")</f>
        <v/>
      </c>
      <c r="B3673" s="83" t="str">
        <f>IF(بيانات!B3673&lt;&gt;"",بيانات!B3673,"")</f>
        <v/>
      </c>
      <c r="C3673" s="83" t="str">
        <f>IF(بيانات!B3673&lt;&gt;"",بيانات!C3673,"")</f>
        <v/>
      </c>
      <c r="D3673" s="84" t="str">
        <f>IF(بيانات!B3673&lt;&gt;"",بيانات!J3673,"")</f>
        <v/>
      </c>
      <c r="E3673" s="85"/>
      <c r="F3673" s="86" t="str">
        <f t="shared" si="57"/>
        <v/>
      </c>
      <c r="G3673" s="87"/>
      <c r="H3673" s="88" t="str">
        <f>IF(بيانات!B3673&lt;&gt;"",بيانات!K3673,"")</f>
        <v/>
      </c>
      <c r="I3673" s="88" t="str">
        <f>IF(بيانات!B3673&lt;&gt;"",بيانات!P3673,"")</f>
        <v/>
      </c>
    </row>
    <row r="3674" spans="1:9" ht="21.75" customHeight="1">
      <c r="A3674" s="89" t="str">
        <f>IF(بيانات!B3674&lt;&gt;"",بيانات!A3674,"")</f>
        <v/>
      </c>
      <c r="B3674" s="90" t="str">
        <f>IF(بيانات!B3674&lt;&gt;"",بيانات!B3674,"")</f>
        <v/>
      </c>
      <c r="C3674" s="90" t="str">
        <f>IF(بيانات!B3674&lt;&gt;"",بيانات!C3674,"")</f>
        <v/>
      </c>
      <c r="D3674" s="91" t="str">
        <f>IF(بيانات!B3674&lt;&gt;"",بيانات!J3674,"")</f>
        <v/>
      </c>
      <c r="E3674" s="92"/>
      <c r="F3674" s="93" t="str">
        <f t="shared" si="57"/>
        <v/>
      </c>
      <c r="G3674" s="94"/>
      <c r="H3674" s="95" t="str">
        <f>IF(بيانات!B3674&lt;&gt;"",بيانات!K3674,"")</f>
        <v/>
      </c>
      <c r="I3674" s="95" t="str">
        <f>IF(بيانات!B3674&lt;&gt;"",بيانات!P3674,"")</f>
        <v/>
      </c>
    </row>
    <row r="3675" spans="1:9" ht="21.75" customHeight="1">
      <c r="A3675" s="82" t="str">
        <f>IF(بيانات!B3675&lt;&gt;"",بيانات!A3675,"")</f>
        <v/>
      </c>
      <c r="B3675" s="83" t="str">
        <f>IF(بيانات!B3675&lt;&gt;"",بيانات!B3675,"")</f>
        <v/>
      </c>
      <c r="C3675" s="83" t="str">
        <f>IF(بيانات!B3675&lt;&gt;"",بيانات!C3675,"")</f>
        <v/>
      </c>
      <c r="D3675" s="84" t="str">
        <f>IF(بيانات!B3675&lt;&gt;"",بيانات!J3675,"")</f>
        <v/>
      </c>
      <c r="E3675" s="85"/>
      <c r="F3675" s="86" t="str">
        <f t="shared" si="57"/>
        <v/>
      </c>
      <c r="G3675" s="87"/>
      <c r="H3675" s="88" t="str">
        <f>IF(بيانات!B3675&lt;&gt;"",بيانات!K3675,"")</f>
        <v/>
      </c>
      <c r="I3675" s="88" t="str">
        <f>IF(بيانات!B3675&lt;&gt;"",بيانات!P3675,"")</f>
        <v/>
      </c>
    </row>
    <row r="3676" spans="1:9" ht="21.75" customHeight="1">
      <c r="A3676" s="89" t="str">
        <f>IF(بيانات!B3676&lt;&gt;"",بيانات!A3676,"")</f>
        <v/>
      </c>
      <c r="B3676" s="90" t="str">
        <f>IF(بيانات!B3676&lt;&gt;"",بيانات!B3676,"")</f>
        <v/>
      </c>
      <c r="C3676" s="90" t="str">
        <f>IF(بيانات!B3676&lt;&gt;"",بيانات!C3676,"")</f>
        <v/>
      </c>
      <c r="D3676" s="91" t="str">
        <f>IF(بيانات!B3676&lt;&gt;"",بيانات!J3676,"")</f>
        <v/>
      </c>
      <c r="E3676" s="92"/>
      <c r="F3676" s="93" t="str">
        <f t="shared" si="57"/>
        <v/>
      </c>
      <c r="G3676" s="94"/>
      <c r="H3676" s="95" t="str">
        <f>IF(بيانات!B3676&lt;&gt;"",بيانات!K3676,"")</f>
        <v/>
      </c>
      <c r="I3676" s="95" t="str">
        <f>IF(بيانات!B3676&lt;&gt;"",بيانات!P3676,"")</f>
        <v/>
      </c>
    </row>
    <row r="3677" spans="1:9" ht="21.75" customHeight="1">
      <c r="A3677" s="82" t="str">
        <f>IF(بيانات!B3677&lt;&gt;"",بيانات!A3677,"")</f>
        <v/>
      </c>
      <c r="B3677" s="83" t="str">
        <f>IF(بيانات!B3677&lt;&gt;"",بيانات!B3677,"")</f>
        <v/>
      </c>
      <c r="C3677" s="83" t="str">
        <f>IF(بيانات!B3677&lt;&gt;"",بيانات!C3677,"")</f>
        <v/>
      </c>
      <c r="D3677" s="84" t="str">
        <f>IF(بيانات!B3677&lt;&gt;"",بيانات!J3677,"")</f>
        <v/>
      </c>
      <c r="E3677" s="85"/>
      <c r="F3677" s="86" t="str">
        <f t="shared" si="57"/>
        <v/>
      </c>
      <c r="G3677" s="87"/>
      <c r="H3677" s="88" t="str">
        <f>IF(بيانات!B3677&lt;&gt;"",بيانات!K3677,"")</f>
        <v/>
      </c>
      <c r="I3677" s="88" t="str">
        <f>IF(بيانات!B3677&lt;&gt;"",بيانات!P3677,"")</f>
        <v/>
      </c>
    </row>
    <row r="3678" spans="1:9" ht="21.75" customHeight="1">
      <c r="A3678" s="89" t="str">
        <f>IF(بيانات!B3678&lt;&gt;"",بيانات!A3678,"")</f>
        <v/>
      </c>
      <c r="B3678" s="90" t="str">
        <f>IF(بيانات!B3678&lt;&gt;"",بيانات!B3678,"")</f>
        <v/>
      </c>
      <c r="C3678" s="90" t="str">
        <f>IF(بيانات!B3678&lt;&gt;"",بيانات!C3678,"")</f>
        <v/>
      </c>
      <c r="D3678" s="91" t="str">
        <f>IF(بيانات!B3678&lt;&gt;"",بيانات!J3678,"")</f>
        <v/>
      </c>
      <c r="E3678" s="92"/>
      <c r="F3678" s="93" t="str">
        <f t="shared" si="57"/>
        <v/>
      </c>
      <c r="G3678" s="94"/>
      <c r="H3678" s="95" t="str">
        <f>IF(بيانات!B3678&lt;&gt;"",بيانات!K3678,"")</f>
        <v/>
      </c>
      <c r="I3678" s="95" t="str">
        <f>IF(بيانات!B3678&lt;&gt;"",بيانات!P3678,"")</f>
        <v/>
      </c>
    </row>
    <row r="3679" spans="1:9" ht="21.75" customHeight="1">
      <c r="A3679" s="82" t="str">
        <f>IF(بيانات!B3679&lt;&gt;"",بيانات!A3679,"")</f>
        <v/>
      </c>
      <c r="B3679" s="83" t="str">
        <f>IF(بيانات!B3679&lt;&gt;"",بيانات!B3679,"")</f>
        <v/>
      </c>
      <c r="C3679" s="83" t="str">
        <f>IF(بيانات!B3679&lt;&gt;"",بيانات!C3679,"")</f>
        <v/>
      </c>
      <c r="D3679" s="84" t="str">
        <f>IF(بيانات!B3679&lt;&gt;"",بيانات!J3679,"")</f>
        <v/>
      </c>
      <c r="E3679" s="85"/>
      <c r="F3679" s="86" t="str">
        <f t="shared" si="57"/>
        <v/>
      </c>
      <c r="G3679" s="87"/>
      <c r="H3679" s="88" t="str">
        <f>IF(بيانات!B3679&lt;&gt;"",بيانات!K3679,"")</f>
        <v/>
      </c>
      <c r="I3679" s="88" t="str">
        <f>IF(بيانات!B3679&lt;&gt;"",بيانات!P3679,"")</f>
        <v/>
      </c>
    </row>
    <row r="3680" spans="1:9" ht="21.75" customHeight="1">
      <c r="A3680" s="89" t="str">
        <f>IF(بيانات!B3680&lt;&gt;"",بيانات!A3680,"")</f>
        <v/>
      </c>
      <c r="B3680" s="90" t="str">
        <f>IF(بيانات!B3680&lt;&gt;"",بيانات!B3680,"")</f>
        <v/>
      </c>
      <c r="C3680" s="90" t="str">
        <f>IF(بيانات!B3680&lt;&gt;"",بيانات!C3680,"")</f>
        <v/>
      </c>
      <c r="D3680" s="91" t="str">
        <f>IF(بيانات!B3680&lt;&gt;"",بيانات!J3680,"")</f>
        <v/>
      </c>
      <c r="E3680" s="92"/>
      <c r="F3680" s="93" t="str">
        <f t="shared" si="57"/>
        <v/>
      </c>
      <c r="G3680" s="94"/>
      <c r="H3680" s="95" t="str">
        <f>IF(بيانات!B3680&lt;&gt;"",بيانات!K3680,"")</f>
        <v/>
      </c>
      <c r="I3680" s="95" t="str">
        <f>IF(بيانات!B3680&lt;&gt;"",بيانات!P3680,"")</f>
        <v/>
      </c>
    </row>
    <row r="3681" spans="1:9" ht="21.75" customHeight="1">
      <c r="A3681" s="82" t="str">
        <f>IF(بيانات!B3681&lt;&gt;"",بيانات!A3681,"")</f>
        <v/>
      </c>
      <c r="B3681" s="83" t="str">
        <f>IF(بيانات!B3681&lt;&gt;"",بيانات!B3681,"")</f>
        <v/>
      </c>
      <c r="C3681" s="83" t="str">
        <f>IF(بيانات!B3681&lt;&gt;"",بيانات!C3681,"")</f>
        <v/>
      </c>
      <c r="D3681" s="84" t="str">
        <f>IF(بيانات!B3681&lt;&gt;"",بيانات!J3681,"")</f>
        <v/>
      </c>
      <c r="E3681" s="85"/>
      <c r="F3681" s="86" t="str">
        <f t="shared" si="57"/>
        <v/>
      </c>
      <c r="G3681" s="87"/>
      <c r="H3681" s="88" t="str">
        <f>IF(بيانات!B3681&lt;&gt;"",بيانات!K3681,"")</f>
        <v/>
      </c>
      <c r="I3681" s="88" t="str">
        <f>IF(بيانات!B3681&lt;&gt;"",بيانات!P3681,"")</f>
        <v/>
      </c>
    </row>
    <row r="3682" spans="1:9" ht="21.75" customHeight="1">
      <c r="A3682" s="89" t="str">
        <f>IF(بيانات!B3682&lt;&gt;"",بيانات!A3682,"")</f>
        <v/>
      </c>
      <c r="B3682" s="90" t="str">
        <f>IF(بيانات!B3682&lt;&gt;"",بيانات!B3682,"")</f>
        <v/>
      </c>
      <c r="C3682" s="90" t="str">
        <f>IF(بيانات!B3682&lt;&gt;"",بيانات!C3682,"")</f>
        <v/>
      </c>
      <c r="D3682" s="91" t="str">
        <f>IF(بيانات!B3682&lt;&gt;"",بيانات!J3682,"")</f>
        <v/>
      </c>
      <c r="E3682" s="92"/>
      <c r="F3682" s="93" t="str">
        <f t="shared" si="57"/>
        <v/>
      </c>
      <c r="G3682" s="94"/>
      <c r="H3682" s="95" t="str">
        <f>IF(بيانات!B3682&lt;&gt;"",بيانات!K3682,"")</f>
        <v/>
      </c>
      <c r="I3682" s="95" t="str">
        <f>IF(بيانات!B3682&lt;&gt;"",بيانات!P3682,"")</f>
        <v/>
      </c>
    </row>
    <row r="3683" spans="1:9" ht="21.75" customHeight="1">
      <c r="A3683" s="82" t="str">
        <f>IF(بيانات!B3683&lt;&gt;"",بيانات!A3683,"")</f>
        <v/>
      </c>
      <c r="B3683" s="83" t="str">
        <f>IF(بيانات!B3683&lt;&gt;"",بيانات!B3683,"")</f>
        <v/>
      </c>
      <c r="C3683" s="83" t="str">
        <f>IF(بيانات!B3683&lt;&gt;"",بيانات!C3683,"")</f>
        <v/>
      </c>
      <c r="D3683" s="84" t="str">
        <f>IF(بيانات!B3683&lt;&gt;"",بيانات!J3683,"")</f>
        <v/>
      </c>
      <c r="E3683" s="85"/>
      <c r="F3683" s="86" t="str">
        <f t="shared" si="57"/>
        <v/>
      </c>
      <c r="G3683" s="87"/>
      <c r="H3683" s="88" t="str">
        <f>IF(بيانات!B3683&lt;&gt;"",بيانات!K3683,"")</f>
        <v/>
      </c>
      <c r="I3683" s="88" t="str">
        <f>IF(بيانات!B3683&lt;&gt;"",بيانات!P3683,"")</f>
        <v/>
      </c>
    </row>
    <row r="3684" spans="1:9" ht="21.75" customHeight="1">
      <c r="A3684" s="89" t="str">
        <f>IF(بيانات!B3684&lt;&gt;"",بيانات!A3684,"")</f>
        <v/>
      </c>
      <c r="B3684" s="90" t="str">
        <f>IF(بيانات!B3684&lt;&gt;"",بيانات!B3684,"")</f>
        <v/>
      </c>
      <c r="C3684" s="90" t="str">
        <f>IF(بيانات!B3684&lt;&gt;"",بيانات!C3684,"")</f>
        <v/>
      </c>
      <c r="D3684" s="91" t="str">
        <f>IF(بيانات!B3684&lt;&gt;"",بيانات!J3684,"")</f>
        <v/>
      </c>
      <c r="E3684" s="92"/>
      <c r="F3684" s="93" t="str">
        <f t="shared" si="57"/>
        <v/>
      </c>
      <c r="G3684" s="94"/>
      <c r="H3684" s="95" t="str">
        <f>IF(بيانات!B3684&lt;&gt;"",بيانات!K3684,"")</f>
        <v/>
      </c>
      <c r="I3684" s="95" t="str">
        <f>IF(بيانات!B3684&lt;&gt;"",بيانات!P3684,"")</f>
        <v/>
      </c>
    </row>
    <row r="3685" spans="1:9" ht="21.75" customHeight="1">
      <c r="A3685" s="82" t="str">
        <f>IF(بيانات!B3685&lt;&gt;"",بيانات!A3685,"")</f>
        <v/>
      </c>
      <c r="B3685" s="83" t="str">
        <f>IF(بيانات!B3685&lt;&gt;"",بيانات!B3685,"")</f>
        <v/>
      </c>
      <c r="C3685" s="83" t="str">
        <f>IF(بيانات!B3685&lt;&gt;"",بيانات!C3685,"")</f>
        <v/>
      </c>
      <c r="D3685" s="84" t="str">
        <f>IF(بيانات!B3685&lt;&gt;"",بيانات!J3685,"")</f>
        <v/>
      </c>
      <c r="E3685" s="85"/>
      <c r="F3685" s="86" t="str">
        <f t="shared" si="57"/>
        <v/>
      </c>
      <c r="G3685" s="87"/>
      <c r="H3685" s="88" t="str">
        <f>IF(بيانات!B3685&lt;&gt;"",بيانات!K3685,"")</f>
        <v/>
      </c>
      <c r="I3685" s="88" t="str">
        <f>IF(بيانات!B3685&lt;&gt;"",بيانات!P3685,"")</f>
        <v/>
      </c>
    </row>
    <row r="3686" spans="1:9" ht="21.75" customHeight="1">
      <c r="A3686" s="89" t="str">
        <f>IF(بيانات!B3686&lt;&gt;"",بيانات!A3686,"")</f>
        <v/>
      </c>
      <c r="B3686" s="90" t="str">
        <f>IF(بيانات!B3686&lt;&gt;"",بيانات!B3686,"")</f>
        <v/>
      </c>
      <c r="C3686" s="90" t="str">
        <f>IF(بيانات!B3686&lt;&gt;"",بيانات!C3686,"")</f>
        <v/>
      </c>
      <c r="D3686" s="91" t="str">
        <f>IF(بيانات!B3686&lt;&gt;"",بيانات!J3686,"")</f>
        <v/>
      </c>
      <c r="E3686" s="92"/>
      <c r="F3686" s="93" t="str">
        <f t="shared" si="57"/>
        <v/>
      </c>
      <c r="G3686" s="94"/>
      <c r="H3686" s="95" t="str">
        <f>IF(بيانات!B3686&lt;&gt;"",بيانات!K3686,"")</f>
        <v/>
      </c>
      <c r="I3686" s="95" t="str">
        <f>IF(بيانات!B3686&lt;&gt;"",بيانات!P3686,"")</f>
        <v/>
      </c>
    </row>
    <row r="3687" spans="1:9" ht="21.75" customHeight="1">
      <c r="A3687" s="82" t="str">
        <f>IF(بيانات!B3687&lt;&gt;"",بيانات!A3687,"")</f>
        <v/>
      </c>
      <c r="B3687" s="83" t="str">
        <f>IF(بيانات!B3687&lt;&gt;"",بيانات!B3687,"")</f>
        <v/>
      </c>
      <c r="C3687" s="83" t="str">
        <f>IF(بيانات!B3687&lt;&gt;"",بيانات!C3687,"")</f>
        <v/>
      </c>
      <c r="D3687" s="84" t="str">
        <f>IF(بيانات!B3687&lt;&gt;"",بيانات!J3687,"")</f>
        <v/>
      </c>
      <c r="E3687" s="85"/>
      <c r="F3687" s="86" t="str">
        <f t="shared" si="57"/>
        <v/>
      </c>
      <c r="G3687" s="87"/>
      <c r="H3687" s="88" t="str">
        <f>IF(بيانات!B3687&lt;&gt;"",بيانات!K3687,"")</f>
        <v/>
      </c>
      <c r="I3687" s="88" t="str">
        <f>IF(بيانات!B3687&lt;&gt;"",بيانات!P3687,"")</f>
        <v/>
      </c>
    </row>
    <row r="3688" spans="1:9" ht="21.75" customHeight="1">
      <c r="A3688" s="89" t="str">
        <f>IF(بيانات!B3688&lt;&gt;"",بيانات!A3688,"")</f>
        <v/>
      </c>
      <c r="B3688" s="90" t="str">
        <f>IF(بيانات!B3688&lt;&gt;"",بيانات!B3688,"")</f>
        <v/>
      </c>
      <c r="C3688" s="90" t="str">
        <f>IF(بيانات!B3688&lt;&gt;"",بيانات!C3688,"")</f>
        <v/>
      </c>
      <c r="D3688" s="91" t="str">
        <f>IF(بيانات!B3688&lt;&gt;"",بيانات!J3688,"")</f>
        <v/>
      </c>
      <c r="E3688" s="92"/>
      <c r="F3688" s="93" t="str">
        <f t="shared" si="57"/>
        <v/>
      </c>
      <c r="G3688" s="94"/>
      <c r="H3688" s="95" t="str">
        <f>IF(بيانات!B3688&lt;&gt;"",بيانات!K3688,"")</f>
        <v/>
      </c>
      <c r="I3688" s="95" t="str">
        <f>IF(بيانات!B3688&lt;&gt;"",بيانات!P3688,"")</f>
        <v/>
      </c>
    </row>
    <row r="3689" spans="1:9" ht="21.75" customHeight="1">
      <c r="A3689" s="82" t="str">
        <f>IF(بيانات!B3689&lt;&gt;"",بيانات!A3689,"")</f>
        <v/>
      </c>
      <c r="B3689" s="83" t="str">
        <f>IF(بيانات!B3689&lt;&gt;"",بيانات!B3689,"")</f>
        <v/>
      </c>
      <c r="C3689" s="83" t="str">
        <f>IF(بيانات!B3689&lt;&gt;"",بيانات!C3689,"")</f>
        <v/>
      </c>
      <c r="D3689" s="84" t="str">
        <f>IF(بيانات!B3689&lt;&gt;"",بيانات!J3689,"")</f>
        <v/>
      </c>
      <c r="E3689" s="85"/>
      <c r="F3689" s="86" t="str">
        <f t="shared" si="57"/>
        <v/>
      </c>
      <c r="G3689" s="87"/>
      <c r="H3689" s="88" t="str">
        <f>IF(بيانات!B3689&lt;&gt;"",بيانات!K3689,"")</f>
        <v/>
      </c>
      <c r="I3689" s="88" t="str">
        <f>IF(بيانات!B3689&lt;&gt;"",بيانات!P3689,"")</f>
        <v/>
      </c>
    </row>
    <row r="3690" spans="1:9" ht="21.75" customHeight="1">
      <c r="A3690" s="89" t="str">
        <f>IF(بيانات!B3690&lt;&gt;"",بيانات!A3690,"")</f>
        <v/>
      </c>
      <c r="B3690" s="90" t="str">
        <f>IF(بيانات!B3690&lt;&gt;"",بيانات!B3690,"")</f>
        <v/>
      </c>
      <c r="C3690" s="90" t="str">
        <f>IF(بيانات!B3690&lt;&gt;"",بيانات!C3690,"")</f>
        <v/>
      </c>
      <c r="D3690" s="91" t="str">
        <f>IF(بيانات!B3690&lt;&gt;"",بيانات!J3690,"")</f>
        <v/>
      </c>
      <c r="E3690" s="92"/>
      <c r="F3690" s="93" t="str">
        <f t="shared" si="57"/>
        <v/>
      </c>
      <c r="G3690" s="94"/>
      <c r="H3690" s="95" t="str">
        <f>IF(بيانات!B3690&lt;&gt;"",بيانات!K3690,"")</f>
        <v/>
      </c>
      <c r="I3690" s="95" t="str">
        <f>IF(بيانات!B3690&lt;&gt;"",بيانات!P3690,"")</f>
        <v/>
      </c>
    </row>
    <row r="3691" spans="1:9" ht="21.75" customHeight="1">
      <c r="A3691" s="82" t="str">
        <f>IF(بيانات!B3691&lt;&gt;"",بيانات!A3691,"")</f>
        <v/>
      </c>
      <c r="B3691" s="83" t="str">
        <f>IF(بيانات!B3691&lt;&gt;"",بيانات!B3691,"")</f>
        <v/>
      </c>
      <c r="C3691" s="83" t="str">
        <f>IF(بيانات!B3691&lt;&gt;"",بيانات!C3691,"")</f>
        <v/>
      </c>
      <c r="D3691" s="84" t="str">
        <f>IF(بيانات!B3691&lt;&gt;"",بيانات!J3691,"")</f>
        <v/>
      </c>
      <c r="E3691" s="85"/>
      <c r="F3691" s="86" t="str">
        <f t="shared" si="57"/>
        <v/>
      </c>
      <c r="G3691" s="87"/>
      <c r="H3691" s="88" t="str">
        <f>IF(بيانات!B3691&lt;&gt;"",بيانات!K3691,"")</f>
        <v/>
      </c>
      <c r="I3691" s="88" t="str">
        <f>IF(بيانات!B3691&lt;&gt;"",بيانات!P3691,"")</f>
        <v/>
      </c>
    </row>
    <row r="3692" spans="1:9" ht="21.75" customHeight="1">
      <c r="A3692" s="89" t="str">
        <f>IF(بيانات!B3692&lt;&gt;"",بيانات!A3692,"")</f>
        <v/>
      </c>
      <c r="B3692" s="90" t="str">
        <f>IF(بيانات!B3692&lt;&gt;"",بيانات!B3692,"")</f>
        <v/>
      </c>
      <c r="C3692" s="90" t="str">
        <f>IF(بيانات!B3692&lt;&gt;"",بيانات!C3692,"")</f>
        <v/>
      </c>
      <c r="D3692" s="91" t="str">
        <f>IF(بيانات!B3692&lt;&gt;"",بيانات!J3692,"")</f>
        <v/>
      </c>
      <c r="E3692" s="92"/>
      <c r="F3692" s="93" t="str">
        <f t="shared" si="57"/>
        <v/>
      </c>
      <c r="G3692" s="94"/>
      <c r="H3692" s="95" t="str">
        <f>IF(بيانات!B3692&lt;&gt;"",بيانات!K3692,"")</f>
        <v/>
      </c>
      <c r="I3692" s="95" t="str">
        <f>IF(بيانات!B3692&lt;&gt;"",بيانات!P3692,"")</f>
        <v/>
      </c>
    </row>
    <row r="3693" spans="1:9" ht="21.75" customHeight="1">
      <c r="A3693" s="82" t="str">
        <f>IF(بيانات!B3693&lt;&gt;"",بيانات!A3693,"")</f>
        <v/>
      </c>
      <c r="B3693" s="83" t="str">
        <f>IF(بيانات!B3693&lt;&gt;"",بيانات!B3693,"")</f>
        <v/>
      </c>
      <c r="C3693" s="83" t="str">
        <f>IF(بيانات!B3693&lt;&gt;"",بيانات!C3693,"")</f>
        <v/>
      </c>
      <c r="D3693" s="84" t="str">
        <f>IF(بيانات!B3693&lt;&gt;"",بيانات!J3693,"")</f>
        <v/>
      </c>
      <c r="E3693" s="85"/>
      <c r="F3693" s="86" t="str">
        <f t="shared" si="57"/>
        <v/>
      </c>
      <c r="G3693" s="87"/>
      <c r="H3693" s="88" t="str">
        <f>IF(بيانات!B3693&lt;&gt;"",بيانات!K3693,"")</f>
        <v/>
      </c>
      <c r="I3693" s="88" t="str">
        <f>IF(بيانات!B3693&lt;&gt;"",بيانات!P3693,"")</f>
        <v/>
      </c>
    </row>
    <row r="3694" spans="1:9" ht="21.75" customHeight="1">
      <c r="A3694" s="89" t="str">
        <f>IF(بيانات!B3694&lt;&gt;"",بيانات!A3694,"")</f>
        <v/>
      </c>
      <c r="B3694" s="90" t="str">
        <f>IF(بيانات!B3694&lt;&gt;"",بيانات!B3694,"")</f>
        <v/>
      </c>
      <c r="C3694" s="90" t="str">
        <f>IF(بيانات!B3694&lt;&gt;"",بيانات!C3694,"")</f>
        <v/>
      </c>
      <c r="D3694" s="91" t="str">
        <f>IF(بيانات!B3694&lt;&gt;"",بيانات!J3694,"")</f>
        <v/>
      </c>
      <c r="E3694" s="92"/>
      <c r="F3694" s="93" t="str">
        <f t="shared" si="57"/>
        <v/>
      </c>
      <c r="G3694" s="94"/>
      <c r="H3694" s="95" t="str">
        <f>IF(بيانات!B3694&lt;&gt;"",بيانات!K3694,"")</f>
        <v/>
      </c>
      <c r="I3694" s="95" t="str">
        <f>IF(بيانات!B3694&lt;&gt;"",بيانات!P3694,"")</f>
        <v/>
      </c>
    </row>
    <row r="3695" spans="1:9" ht="21.75" customHeight="1">
      <c r="A3695" s="82" t="str">
        <f>IF(بيانات!B3695&lt;&gt;"",بيانات!A3695,"")</f>
        <v/>
      </c>
      <c r="B3695" s="83" t="str">
        <f>IF(بيانات!B3695&lt;&gt;"",بيانات!B3695,"")</f>
        <v/>
      </c>
      <c r="C3695" s="83" t="str">
        <f>IF(بيانات!B3695&lt;&gt;"",بيانات!C3695,"")</f>
        <v/>
      </c>
      <c r="D3695" s="84" t="str">
        <f>IF(بيانات!B3695&lt;&gt;"",بيانات!J3695,"")</f>
        <v/>
      </c>
      <c r="E3695" s="85"/>
      <c r="F3695" s="86" t="str">
        <f t="shared" si="57"/>
        <v/>
      </c>
      <c r="G3695" s="87"/>
      <c r="H3695" s="88" t="str">
        <f>IF(بيانات!B3695&lt;&gt;"",بيانات!K3695,"")</f>
        <v/>
      </c>
      <c r="I3695" s="88" t="str">
        <f>IF(بيانات!B3695&lt;&gt;"",بيانات!P3695,"")</f>
        <v/>
      </c>
    </row>
    <row r="3696" spans="1:9" ht="21.75" customHeight="1">
      <c r="A3696" s="89" t="str">
        <f>IF(بيانات!B3696&lt;&gt;"",بيانات!A3696,"")</f>
        <v/>
      </c>
      <c r="B3696" s="90" t="str">
        <f>IF(بيانات!B3696&lt;&gt;"",بيانات!B3696,"")</f>
        <v/>
      </c>
      <c r="C3696" s="90" t="str">
        <f>IF(بيانات!B3696&lt;&gt;"",بيانات!C3696,"")</f>
        <v/>
      </c>
      <c r="D3696" s="91" t="str">
        <f>IF(بيانات!B3696&lt;&gt;"",بيانات!J3696,"")</f>
        <v/>
      </c>
      <c r="E3696" s="92"/>
      <c r="F3696" s="93" t="str">
        <f t="shared" si="57"/>
        <v/>
      </c>
      <c r="G3696" s="94"/>
      <c r="H3696" s="95" t="str">
        <f>IF(بيانات!B3696&lt;&gt;"",بيانات!K3696,"")</f>
        <v/>
      </c>
      <c r="I3696" s="95" t="str">
        <f>IF(بيانات!B3696&lt;&gt;"",بيانات!P3696,"")</f>
        <v/>
      </c>
    </row>
    <row r="3697" spans="1:9" ht="21.75" customHeight="1">
      <c r="A3697" s="82" t="str">
        <f>IF(بيانات!B3697&lt;&gt;"",بيانات!A3697,"")</f>
        <v/>
      </c>
      <c r="B3697" s="83" t="str">
        <f>IF(بيانات!B3697&lt;&gt;"",بيانات!B3697,"")</f>
        <v/>
      </c>
      <c r="C3697" s="83" t="str">
        <f>IF(بيانات!B3697&lt;&gt;"",بيانات!C3697,"")</f>
        <v/>
      </c>
      <c r="D3697" s="84" t="str">
        <f>IF(بيانات!B3697&lt;&gt;"",بيانات!J3697,"")</f>
        <v/>
      </c>
      <c r="E3697" s="85"/>
      <c r="F3697" s="86" t="str">
        <f t="shared" si="57"/>
        <v/>
      </c>
      <c r="G3697" s="87"/>
      <c r="H3697" s="88" t="str">
        <f>IF(بيانات!B3697&lt;&gt;"",بيانات!K3697,"")</f>
        <v/>
      </c>
      <c r="I3697" s="88" t="str">
        <f>IF(بيانات!B3697&lt;&gt;"",بيانات!P3697,"")</f>
        <v/>
      </c>
    </row>
    <row r="3698" spans="1:9" ht="21.75" customHeight="1">
      <c r="A3698" s="89" t="str">
        <f>IF(بيانات!B3698&lt;&gt;"",بيانات!A3698,"")</f>
        <v/>
      </c>
      <c r="B3698" s="90" t="str">
        <f>IF(بيانات!B3698&lt;&gt;"",بيانات!B3698,"")</f>
        <v/>
      </c>
      <c r="C3698" s="90" t="str">
        <f>IF(بيانات!B3698&lt;&gt;"",بيانات!C3698,"")</f>
        <v/>
      </c>
      <c r="D3698" s="91" t="str">
        <f>IF(بيانات!B3698&lt;&gt;"",بيانات!J3698,"")</f>
        <v/>
      </c>
      <c r="E3698" s="92"/>
      <c r="F3698" s="93" t="str">
        <f t="shared" si="57"/>
        <v/>
      </c>
      <c r="G3698" s="94"/>
      <c r="H3698" s="95" t="str">
        <f>IF(بيانات!B3698&lt;&gt;"",بيانات!K3698,"")</f>
        <v/>
      </c>
      <c r="I3698" s="95" t="str">
        <f>IF(بيانات!B3698&lt;&gt;"",بيانات!P3698,"")</f>
        <v/>
      </c>
    </row>
    <row r="3699" spans="1:9" ht="21.75" customHeight="1">
      <c r="A3699" s="82" t="str">
        <f>IF(بيانات!B3699&lt;&gt;"",بيانات!A3699,"")</f>
        <v/>
      </c>
      <c r="B3699" s="83" t="str">
        <f>IF(بيانات!B3699&lt;&gt;"",بيانات!B3699,"")</f>
        <v/>
      </c>
      <c r="C3699" s="83" t="str">
        <f>IF(بيانات!B3699&lt;&gt;"",بيانات!C3699,"")</f>
        <v/>
      </c>
      <c r="D3699" s="84" t="str">
        <f>IF(بيانات!B3699&lt;&gt;"",بيانات!J3699,"")</f>
        <v/>
      </c>
      <c r="E3699" s="85"/>
      <c r="F3699" s="86" t="str">
        <f t="shared" si="57"/>
        <v/>
      </c>
      <c r="G3699" s="87"/>
      <c r="H3699" s="88" t="str">
        <f>IF(بيانات!B3699&lt;&gt;"",بيانات!K3699,"")</f>
        <v/>
      </c>
      <c r="I3699" s="88" t="str">
        <f>IF(بيانات!B3699&lt;&gt;"",بيانات!P3699,"")</f>
        <v/>
      </c>
    </row>
    <row r="3700" spans="1:9" ht="21.75" customHeight="1">
      <c r="A3700" s="89" t="str">
        <f>IF(بيانات!B3700&lt;&gt;"",بيانات!A3700,"")</f>
        <v/>
      </c>
      <c r="B3700" s="90" t="str">
        <f>IF(بيانات!B3700&lt;&gt;"",بيانات!B3700,"")</f>
        <v/>
      </c>
      <c r="C3700" s="90" t="str">
        <f>IF(بيانات!B3700&lt;&gt;"",بيانات!C3700,"")</f>
        <v/>
      </c>
      <c r="D3700" s="91" t="str">
        <f>IF(بيانات!B3700&lt;&gt;"",بيانات!J3700,"")</f>
        <v/>
      </c>
      <c r="E3700" s="92"/>
      <c r="F3700" s="93" t="str">
        <f t="shared" si="57"/>
        <v/>
      </c>
      <c r="G3700" s="94"/>
      <c r="H3700" s="95" t="str">
        <f>IF(بيانات!B3700&lt;&gt;"",بيانات!K3700,"")</f>
        <v/>
      </c>
      <c r="I3700" s="95" t="str">
        <f>IF(بيانات!B3700&lt;&gt;"",بيانات!P3700,"")</f>
        <v/>
      </c>
    </row>
    <row r="3701" spans="1:9" ht="21.75" customHeight="1">
      <c r="A3701" s="82" t="str">
        <f>IF(بيانات!B3701&lt;&gt;"",بيانات!A3701,"")</f>
        <v/>
      </c>
      <c r="B3701" s="83" t="str">
        <f>IF(بيانات!B3701&lt;&gt;"",بيانات!B3701,"")</f>
        <v/>
      </c>
      <c r="C3701" s="83" t="str">
        <f>IF(بيانات!B3701&lt;&gt;"",بيانات!C3701,"")</f>
        <v/>
      </c>
      <c r="D3701" s="84" t="str">
        <f>IF(بيانات!B3701&lt;&gt;"",بيانات!J3701,"")</f>
        <v/>
      </c>
      <c r="E3701" s="85"/>
      <c r="F3701" s="86" t="str">
        <f t="shared" si="57"/>
        <v/>
      </c>
      <c r="G3701" s="87"/>
      <c r="H3701" s="88" t="str">
        <f>IF(بيانات!B3701&lt;&gt;"",بيانات!K3701,"")</f>
        <v/>
      </c>
      <c r="I3701" s="88" t="str">
        <f>IF(بيانات!B3701&lt;&gt;"",بيانات!P3701,"")</f>
        <v/>
      </c>
    </row>
    <row r="3702" spans="1:9" ht="21.75" customHeight="1">
      <c r="A3702" s="89" t="str">
        <f>IF(بيانات!B3702&lt;&gt;"",بيانات!A3702,"")</f>
        <v/>
      </c>
      <c r="B3702" s="90" t="str">
        <f>IF(بيانات!B3702&lt;&gt;"",بيانات!B3702,"")</f>
        <v/>
      </c>
      <c r="C3702" s="90" t="str">
        <f>IF(بيانات!B3702&lt;&gt;"",بيانات!C3702,"")</f>
        <v/>
      </c>
      <c r="D3702" s="91" t="str">
        <f>IF(بيانات!B3702&lt;&gt;"",بيانات!J3702,"")</f>
        <v/>
      </c>
      <c r="E3702" s="92"/>
      <c r="F3702" s="93" t="str">
        <f t="shared" si="57"/>
        <v/>
      </c>
      <c r="G3702" s="94"/>
      <c r="H3702" s="95" t="str">
        <f>IF(بيانات!B3702&lt;&gt;"",بيانات!K3702,"")</f>
        <v/>
      </c>
      <c r="I3702" s="95" t="str">
        <f>IF(بيانات!B3702&lt;&gt;"",بيانات!P3702,"")</f>
        <v/>
      </c>
    </row>
    <row r="3703" spans="1:9" ht="21.75" customHeight="1">
      <c r="A3703" s="82" t="str">
        <f>IF(بيانات!B3703&lt;&gt;"",بيانات!A3703,"")</f>
        <v/>
      </c>
      <c r="B3703" s="83" t="str">
        <f>IF(بيانات!B3703&lt;&gt;"",بيانات!B3703,"")</f>
        <v/>
      </c>
      <c r="C3703" s="83" t="str">
        <f>IF(بيانات!B3703&lt;&gt;"",بيانات!C3703,"")</f>
        <v/>
      </c>
      <c r="D3703" s="84" t="str">
        <f>IF(بيانات!B3703&lt;&gt;"",بيانات!J3703,"")</f>
        <v/>
      </c>
      <c r="E3703" s="85"/>
      <c r="F3703" s="86" t="str">
        <f t="shared" si="57"/>
        <v/>
      </c>
      <c r="G3703" s="87"/>
      <c r="H3703" s="88" t="str">
        <f>IF(بيانات!B3703&lt;&gt;"",بيانات!K3703,"")</f>
        <v/>
      </c>
      <c r="I3703" s="88" t="str">
        <f>IF(بيانات!B3703&lt;&gt;"",بيانات!P3703,"")</f>
        <v/>
      </c>
    </row>
    <row r="3704" spans="1:9" ht="21.75" customHeight="1">
      <c r="A3704" s="89" t="str">
        <f>IF(بيانات!B3704&lt;&gt;"",بيانات!A3704,"")</f>
        <v/>
      </c>
      <c r="B3704" s="90" t="str">
        <f>IF(بيانات!B3704&lt;&gt;"",بيانات!B3704,"")</f>
        <v/>
      </c>
      <c r="C3704" s="90" t="str">
        <f>IF(بيانات!B3704&lt;&gt;"",بيانات!C3704,"")</f>
        <v/>
      </c>
      <c r="D3704" s="91" t="str">
        <f>IF(بيانات!B3704&lt;&gt;"",بيانات!J3704,"")</f>
        <v/>
      </c>
      <c r="E3704" s="92"/>
      <c r="F3704" s="93" t="str">
        <f t="shared" si="57"/>
        <v/>
      </c>
      <c r="G3704" s="94"/>
      <c r="H3704" s="95" t="str">
        <f>IF(بيانات!B3704&lt;&gt;"",بيانات!K3704,"")</f>
        <v/>
      </c>
      <c r="I3704" s="95" t="str">
        <f>IF(بيانات!B3704&lt;&gt;"",بيانات!P3704,"")</f>
        <v/>
      </c>
    </row>
    <row r="3705" spans="1:9" ht="21.75" customHeight="1">
      <c r="A3705" s="82" t="str">
        <f>IF(بيانات!B3705&lt;&gt;"",بيانات!A3705,"")</f>
        <v/>
      </c>
      <c r="B3705" s="83" t="str">
        <f>IF(بيانات!B3705&lt;&gt;"",بيانات!B3705,"")</f>
        <v/>
      </c>
      <c r="C3705" s="83" t="str">
        <f>IF(بيانات!B3705&lt;&gt;"",بيانات!C3705,"")</f>
        <v/>
      </c>
      <c r="D3705" s="84" t="str">
        <f>IF(بيانات!B3705&lt;&gt;"",بيانات!J3705,"")</f>
        <v/>
      </c>
      <c r="E3705" s="85"/>
      <c r="F3705" s="86" t="str">
        <f t="shared" si="57"/>
        <v/>
      </c>
      <c r="G3705" s="87"/>
      <c r="H3705" s="88" t="str">
        <f>IF(بيانات!B3705&lt;&gt;"",بيانات!K3705,"")</f>
        <v/>
      </c>
      <c r="I3705" s="88" t="str">
        <f>IF(بيانات!B3705&lt;&gt;"",بيانات!P3705,"")</f>
        <v/>
      </c>
    </row>
    <row r="3706" spans="1:9" ht="21.75" customHeight="1">
      <c r="A3706" s="89" t="str">
        <f>IF(بيانات!B3706&lt;&gt;"",بيانات!A3706,"")</f>
        <v/>
      </c>
      <c r="B3706" s="90" t="str">
        <f>IF(بيانات!B3706&lt;&gt;"",بيانات!B3706,"")</f>
        <v/>
      </c>
      <c r="C3706" s="90" t="str">
        <f>IF(بيانات!B3706&lt;&gt;"",بيانات!C3706,"")</f>
        <v/>
      </c>
      <c r="D3706" s="91" t="str">
        <f>IF(بيانات!B3706&lt;&gt;"",بيانات!J3706,"")</f>
        <v/>
      </c>
      <c r="E3706" s="92"/>
      <c r="F3706" s="93" t="str">
        <f t="shared" si="57"/>
        <v/>
      </c>
      <c r="G3706" s="94"/>
      <c r="H3706" s="95" t="str">
        <f>IF(بيانات!B3706&lt;&gt;"",بيانات!K3706,"")</f>
        <v/>
      </c>
      <c r="I3706" s="95" t="str">
        <f>IF(بيانات!B3706&lt;&gt;"",بيانات!P3706,"")</f>
        <v/>
      </c>
    </row>
    <row r="3707" spans="1:9" ht="21.75" customHeight="1">
      <c r="A3707" s="82" t="str">
        <f>IF(بيانات!B3707&lt;&gt;"",بيانات!A3707,"")</f>
        <v/>
      </c>
      <c r="B3707" s="83" t="str">
        <f>IF(بيانات!B3707&lt;&gt;"",بيانات!B3707,"")</f>
        <v/>
      </c>
      <c r="C3707" s="83" t="str">
        <f>IF(بيانات!B3707&lt;&gt;"",بيانات!C3707,"")</f>
        <v/>
      </c>
      <c r="D3707" s="84" t="str">
        <f>IF(بيانات!B3707&lt;&gt;"",بيانات!J3707,"")</f>
        <v/>
      </c>
      <c r="E3707" s="85"/>
      <c r="F3707" s="86" t="str">
        <f t="shared" si="57"/>
        <v/>
      </c>
      <c r="G3707" s="87"/>
      <c r="H3707" s="88" t="str">
        <f>IF(بيانات!B3707&lt;&gt;"",بيانات!K3707,"")</f>
        <v/>
      </c>
      <c r="I3707" s="88" t="str">
        <f>IF(بيانات!B3707&lt;&gt;"",بيانات!P3707,"")</f>
        <v/>
      </c>
    </row>
    <row r="3708" spans="1:9" ht="21.75" customHeight="1">
      <c r="A3708" s="89" t="str">
        <f>IF(بيانات!B3708&lt;&gt;"",بيانات!A3708,"")</f>
        <v/>
      </c>
      <c r="B3708" s="90" t="str">
        <f>IF(بيانات!B3708&lt;&gt;"",بيانات!B3708,"")</f>
        <v/>
      </c>
      <c r="C3708" s="90" t="str">
        <f>IF(بيانات!B3708&lt;&gt;"",بيانات!C3708,"")</f>
        <v/>
      </c>
      <c r="D3708" s="91" t="str">
        <f>IF(بيانات!B3708&lt;&gt;"",بيانات!J3708,"")</f>
        <v/>
      </c>
      <c r="E3708" s="92"/>
      <c r="F3708" s="93" t="str">
        <f t="shared" si="57"/>
        <v/>
      </c>
      <c r="G3708" s="94"/>
      <c r="H3708" s="95" t="str">
        <f>IF(بيانات!B3708&lt;&gt;"",بيانات!K3708,"")</f>
        <v/>
      </c>
      <c r="I3708" s="95" t="str">
        <f>IF(بيانات!B3708&lt;&gt;"",بيانات!P3708,"")</f>
        <v/>
      </c>
    </row>
    <row r="3709" spans="1:9" ht="21.75" customHeight="1">
      <c r="A3709" s="82" t="str">
        <f>IF(بيانات!B3709&lt;&gt;"",بيانات!A3709,"")</f>
        <v/>
      </c>
      <c r="B3709" s="83" t="str">
        <f>IF(بيانات!B3709&lt;&gt;"",بيانات!B3709,"")</f>
        <v/>
      </c>
      <c r="C3709" s="83" t="str">
        <f>IF(بيانات!B3709&lt;&gt;"",بيانات!C3709,"")</f>
        <v/>
      </c>
      <c r="D3709" s="84" t="str">
        <f>IF(بيانات!B3709&lt;&gt;"",بيانات!J3709,"")</f>
        <v/>
      </c>
      <c r="E3709" s="85"/>
      <c r="F3709" s="86" t="str">
        <f t="shared" si="57"/>
        <v/>
      </c>
      <c r="G3709" s="87"/>
      <c r="H3709" s="88" t="str">
        <f>IF(بيانات!B3709&lt;&gt;"",بيانات!K3709,"")</f>
        <v/>
      </c>
      <c r="I3709" s="88" t="str">
        <f>IF(بيانات!B3709&lt;&gt;"",بيانات!P3709,"")</f>
        <v/>
      </c>
    </row>
    <row r="3710" spans="1:9" ht="21.75" customHeight="1">
      <c r="A3710" s="89" t="str">
        <f>IF(بيانات!B3710&lt;&gt;"",بيانات!A3710,"")</f>
        <v/>
      </c>
      <c r="B3710" s="90" t="str">
        <f>IF(بيانات!B3710&lt;&gt;"",بيانات!B3710,"")</f>
        <v/>
      </c>
      <c r="C3710" s="90" t="str">
        <f>IF(بيانات!B3710&lt;&gt;"",بيانات!C3710,"")</f>
        <v/>
      </c>
      <c r="D3710" s="91" t="str">
        <f>IF(بيانات!B3710&lt;&gt;"",بيانات!J3710,"")</f>
        <v/>
      </c>
      <c r="E3710" s="92"/>
      <c r="F3710" s="93" t="str">
        <f t="shared" si="57"/>
        <v/>
      </c>
      <c r="G3710" s="94"/>
      <c r="H3710" s="95" t="str">
        <f>IF(بيانات!B3710&lt;&gt;"",بيانات!K3710,"")</f>
        <v/>
      </c>
      <c r="I3710" s="95" t="str">
        <f>IF(بيانات!B3710&lt;&gt;"",بيانات!P3710,"")</f>
        <v/>
      </c>
    </row>
    <row r="3711" spans="1:9" ht="21.75" customHeight="1">
      <c r="A3711" s="82" t="str">
        <f>IF(بيانات!B3711&lt;&gt;"",بيانات!A3711,"")</f>
        <v/>
      </c>
      <c r="B3711" s="83" t="str">
        <f>IF(بيانات!B3711&lt;&gt;"",بيانات!B3711,"")</f>
        <v/>
      </c>
      <c r="C3711" s="83" t="str">
        <f>IF(بيانات!B3711&lt;&gt;"",بيانات!C3711,"")</f>
        <v/>
      </c>
      <c r="D3711" s="84" t="str">
        <f>IF(بيانات!B3711&lt;&gt;"",بيانات!J3711,"")</f>
        <v/>
      </c>
      <c r="E3711" s="85"/>
      <c r="F3711" s="86" t="str">
        <f t="shared" si="57"/>
        <v/>
      </c>
      <c r="G3711" s="87"/>
      <c r="H3711" s="88" t="str">
        <f>IF(بيانات!B3711&lt;&gt;"",بيانات!K3711,"")</f>
        <v/>
      </c>
      <c r="I3711" s="88" t="str">
        <f>IF(بيانات!B3711&lt;&gt;"",بيانات!P3711,"")</f>
        <v/>
      </c>
    </row>
    <row r="3712" spans="1:9" ht="21.75" customHeight="1">
      <c r="A3712" s="89" t="str">
        <f>IF(بيانات!B3712&lt;&gt;"",بيانات!A3712,"")</f>
        <v/>
      </c>
      <c r="B3712" s="90" t="str">
        <f>IF(بيانات!B3712&lt;&gt;"",بيانات!B3712,"")</f>
        <v/>
      </c>
      <c r="C3712" s="90" t="str">
        <f>IF(بيانات!B3712&lt;&gt;"",بيانات!C3712,"")</f>
        <v/>
      </c>
      <c r="D3712" s="91" t="str">
        <f>IF(بيانات!B3712&lt;&gt;"",بيانات!J3712,"")</f>
        <v/>
      </c>
      <c r="E3712" s="92"/>
      <c r="F3712" s="93" t="str">
        <f t="shared" si="57"/>
        <v/>
      </c>
      <c r="G3712" s="94"/>
      <c r="H3712" s="95" t="str">
        <f>IF(بيانات!B3712&lt;&gt;"",بيانات!K3712,"")</f>
        <v/>
      </c>
      <c r="I3712" s="95" t="str">
        <f>IF(بيانات!B3712&lt;&gt;"",بيانات!P3712,"")</f>
        <v/>
      </c>
    </row>
    <row r="3713" spans="1:9" ht="21.75" customHeight="1">
      <c r="A3713" s="82" t="str">
        <f>IF(بيانات!B3713&lt;&gt;"",بيانات!A3713,"")</f>
        <v/>
      </c>
      <c r="B3713" s="83" t="str">
        <f>IF(بيانات!B3713&lt;&gt;"",بيانات!B3713,"")</f>
        <v/>
      </c>
      <c r="C3713" s="83" t="str">
        <f>IF(بيانات!B3713&lt;&gt;"",بيانات!C3713,"")</f>
        <v/>
      </c>
      <c r="D3713" s="84" t="str">
        <f>IF(بيانات!B3713&lt;&gt;"",بيانات!J3713,"")</f>
        <v/>
      </c>
      <c r="E3713" s="85"/>
      <c r="F3713" s="86" t="str">
        <f t="shared" si="57"/>
        <v/>
      </c>
      <c r="G3713" s="87"/>
      <c r="H3713" s="88" t="str">
        <f>IF(بيانات!B3713&lt;&gt;"",بيانات!K3713,"")</f>
        <v/>
      </c>
      <c r="I3713" s="88" t="str">
        <f>IF(بيانات!B3713&lt;&gt;"",بيانات!P3713,"")</f>
        <v/>
      </c>
    </row>
    <row r="3714" spans="1:9" ht="21.75" customHeight="1">
      <c r="A3714" s="89" t="str">
        <f>IF(بيانات!B3714&lt;&gt;"",بيانات!A3714,"")</f>
        <v/>
      </c>
      <c r="B3714" s="90" t="str">
        <f>IF(بيانات!B3714&lt;&gt;"",بيانات!B3714,"")</f>
        <v/>
      </c>
      <c r="C3714" s="90" t="str">
        <f>IF(بيانات!B3714&lt;&gt;"",بيانات!C3714,"")</f>
        <v/>
      </c>
      <c r="D3714" s="91" t="str">
        <f>IF(بيانات!B3714&lt;&gt;"",بيانات!J3714,"")</f>
        <v/>
      </c>
      <c r="E3714" s="92"/>
      <c r="F3714" s="93" t="str">
        <f t="shared" si="57"/>
        <v/>
      </c>
      <c r="G3714" s="94"/>
      <c r="H3714" s="95" t="str">
        <f>IF(بيانات!B3714&lt;&gt;"",بيانات!K3714,"")</f>
        <v/>
      </c>
      <c r="I3714" s="95" t="str">
        <f>IF(بيانات!B3714&lt;&gt;"",بيانات!P3714,"")</f>
        <v/>
      </c>
    </row>
    <row r="3715" spans="1:9" ht="21.75" customHeight="1">
      <c r="A3715" s="82" t="str">
        <f>IF(بيانات!B3715&lt;&gt;"",بيانات!A3715,"")</f>
        <v/>
      </c>
      <c r="B3715" s="83" t="str">
        <f>IF(بيانات!B3715&lt;&gt;"",بيانات!B3715,"")</f>
        <v/>
      </c>
      <c r="C3715" s="83" t="str">
        <f>IF(بيانات!B3715&lt;&gt;"",بيانات!C3715,"")</f>
        <v/>
      </c>
      <c r="D3715" s="84" t="str">
        <f>IF(بيانات!B3715&lt;&gt;"",بيانات!J3715,"")</f>
        <v/>
      </c>
      <c r="E3715" s="85"/>
      <c r="F3715" s="86" t="str">
        <f t="shared" ref="F3715:F3778" si="58">IF(E3715="","",E3715+30)</f>
        <v/>
      </c>
      <c r="G3715" s="87"/>
      <c r="H3715" s="88" t="str">
        <f>IF(بيانات!B3715&lt;&gt;"",بيانات!K3715,"")</f>
        <v/>
      </c>
      <c r="I3715" s="88" t="str">
        <f>IF(بيانات!B3715&lt;&gt;"",بيانات!P3715,"")</f>
        <v/>
      </c>
    </row>
    <row r="3716" spans="1:9" ht="21.75" customHeight="1">
      <c r="A3716" s="89" t="str">
        <f>IF(بيانات!B3716&lt;&gt;"",بيانات!A3716,"")</f>
        <v/>
      </c>
      <c r="B3716" s="90" t="str">
        <f>IF(بيانات!B3716&lt;&gt;"",بيانات!B3716,"")</f>
        <v/>
      </c>
      <c r="C3716" s="90" t="str">
        <f>IF(بيانات!B3716&lt;&gt;"",بيانات!C3716,"")</f>
        <v/>
      </c>
      <c r="D3716" s="91" t="str">
        <f>IF(بيانات!B3716&lt;&gt;"",بيانات!J3716,"")</f>
        <v/>
      </c>
      <c r="E3716" s="92"/>
      <c r="F3716" s="93" t="str">
        <f t="shared" si="58"/>
        <v/>
      </c>
      <c r="G3716" s="94"/>
      <c r="H3716" s="95" t="str">
        <f>IF(بيانات!B3716&lt;&gt;"",بيانات!K3716,"")</f>
        <v/>
      </c>
      <c r="I3716" s="95" t="str">
        <f>IF(بيانات!B3716&lt;&gt;"",بيانات!P3716,"")</f>
        <v/>
      </c>
    </row>
    <row r="3717" spans="1:9" ht="21.75" customHeight="1">
      <c r="A3717" s="82" t="str">
        <f>IF(بيانات!B3717&lt;&gt;"",بيانات!A3717,"")</f>
        <v/>
      </c>
      <c r="B3717" s="83" t="str">
        <f>IF(بيانات!B3717&lt;&gt;"",بيانات!B3717,"")</f>
        <v/>
      </c>
      <c r="C3717" s="83" t="str">
        <f>IF(بيانات!B3717&lt;&gt;"",بيانات!C3717,"")</f>
        <v/>
      </c>
      <c r="D3717" s="84" t="str">
        <f>IF(بيانات!B3717&lt;&gt;"",بيانات!J3717,"")</f>
        <v/>
      </c>
      <c r="E3717" s="85"/>
      <c r="F3717" s="86" t="str">
        <f t="shared" si="58"/>
        <v/>
      </c>
      <c r="G3717" s="87"/>
      <c r="H3717" s="88" t="str">
        <f>IF(بيانات!B3717&lt;&gt;"",بيانات!K3717,"")</f>
        <v/>
      </c>
      <c r="I3717" s="88" t="str">
        <f>IF(بيانات!B3717&lt;&gt;"",بيانات!P3717,"")</f>
        <v/>
      </c>
    </row>
    <row r="3718" spans="1:9" ht="21.75" customHeight="1">
      <c r="A3718" s="89" t="str">
        <f>IF(بيانات!B3718&lt;&gt;"",بيانات!A3718,"")</f>
        <v/>
      </c>
      <c r="B3718" s="90" t="str">
        <f>IF(بيانات!B3718&lt;&gt;"",بيانات!B3718,"")</f>
        <v/>
      </c>
      <c r="C3718" s="90" t="str">
        <f>IF(بيانات!B3718&lt;&gt;"",بيانات!C3718,"")</f>
        <v/>
      </c>
      <c r="D3718" s="91" t="str">
        <f>IF(بيانات!B3718&lt;&gt;"",بيانات!J3718,"")</f>
        <v/>
      </c>
      <c r="E3718" s="92"/>
      <c r="F3718" s="93" t="str">
        <f t="shared" si="58"/>
        <v/>
      </c>
      <c r="G3718" s="94"/>
      <c r="H3718" s="95" t="str">
        <f>IF(بيانات!B3718&lt;&gt;"",بيانات!K3718,"")</f>
        <v/>
      </c>
      <c r="I3718" s="95" t="str">
        <f>IF(بيانات!B3718&lt;&gt;"",بيانات!P3718,"")</f>
        <v/>
      </c>
    </row>
    <row r="3719" spans="1:9" ht="21.75" customHeight="1">
      <c r="A3719" s="82" t="str">
        <f>IF(بيانات!B3719&lt;&gt;"",بيانات!A3719,"")</f>
        <v/>
      </c>
      <c r="B3719" s="83" t="str">
        <f>IF(بيانات!B3719&lt;&gt;"",بيانات!B3719,"")</f>
        <v/>
      </c>
      <c r="C3719" s="83" t="str">
        <f>IF(بيانات!B3719&lt;&gt;"",بيانات!C3719,"")</f>
        <v/>
      </c>
      <c r="D3719" s="84" t="str">
        <f>IF(بيانات!B3719&lt;&gt;"",بيانات!J3719,"")</f>
        <v/>
      </c>
      <c r="E3719" s="85"/>
      <c r="F3719" s="86" t="str">
        <f t="shared" si="58"/>
        <v/>
      </c>
      <c r="G3719" s="87"/>
      <c r="H3719" s="88" t="str">
        <f>IF(بيانات!B3719&lt;&gt;"",بيانات!K3719,"")</f>
        <v/>
      </c>
      <c r="I3719" s="88" t="str">
        <f>IF(بيانات!B3719&lt;&gt;"",بيانات!P3719,"")</f>
        <v/>
      </c>
    </row>
    <row r="3720" spans="1:9" ht="21.75" customHeight="1">
      <c r="A3720" s="89" t="str">
        <f>IF(بيانات!B3720&lt;&gt;"",بيانات!A3720,"")</f>
        <v/>
      </c>
      <c r="B3720" s="90" t="str">
        <f>IF(بيانات!B3720&lt;&gt;"",بيانات!B3720,"")</f>
        <v/>
      </c>
      <c r="C3720" s="90" t="str">
        <f>IF(بيانات!B3720&lt;&gt;"",بيانات!C3720,"")</f>
        <v/>
      </c>
      <c r="D3720" s="91" t="str">
        <f>IF(بيانات!B3720&lt;&gt;"",بيانات!J3720,"")</f>
        <v/>
      </c>
      <c r="E3720" s="92"/>
      <c r="F3720" s="93" t="str">
        <f t="shared" si="58"/>
        <v/>
      </c>
      <c r="G3720" s="94"/>
      <c r="H3720" s="95" t="str">
        <f>IF(بيانات!B3720&lt;&gt;"",بيانات!K3720,"")</f>
        <v/>
      </c>
      <c r="I3720" s="95" t="str">
        <f>IF(بيانات!B3720&lt;&gt;"",بيانات!P3720,"")</f>
        <v/>
      </c>
    </row>
    <row r="3721" spans="1:9" ht="21.75" customHeight="1">
      <c r="A3721" s="82" t="str">
        <f>IF(بيانات!B3721&lt;&gt;"",بيانات!A3721,"")</f>
        <v/>
      </c>
      <c r="B3721" s="83" t="str">
        <f>IF(بيانات!B3721&lt;&gt;"",بيانات!B3721,"")</f>
        <v/>
      </c>
      <c r="C3721" s="83" t="str">
        <f>IF(بيانات!B3721&lt;&gt;"",بيانات!C3721,"")</f>
        <v/>
      </c>
      <c r="D3721" s="84" t="str">
        <f>IF(بيانات!B3721&lt;&gt;"",بيانات!J3721,"")</f>
        <v/>
      </c>
      <c r="E3721" s="85"/>
      <c r="F3721" s="86" t="str">
        <f t="shared" si="58"/>
        <v/>
      </c>
      <c r="G3721" s="87"/>
      <c r="H3721" s="88" t="str">
        <f>IF(بيانات!B3721&lt;&gt;"",بيانات!K3721,"")</f>
        <v/>
      </c>
      <c r="I3721" s="88" t="str">
        <f>IF(بيانات!B3721&lt;&gt;"",بيانات!P3721,"")</f>
        <v/>
      </c>
    </row>
    <row r="3722" spans="1:9" ht="21.75" customHeight="1">
      <c r="A3722" s="89" t="str">
        <f>IF(بيانات!B3722&lt;&gt;"",بيانات!A3722,"")</f>
        <v/>
      </c>
      <c r="B3722" s="90" t="str">
        <f>IF(بيانات!B3722&lt;&gt;"",بيانات!B3722,"")</f>
        <v/>
      </c>
      <c r="C3722" s="90" t="str">
        <f>IF(بيانات!B3722&lt;&gt;"",بيانات!C3722,"")</f>
        <v/>
      </c>
      <c r="D3722" s="91" t="str">
        <f>IF(بيانات!B3722&lt;&gt;"",بيانات!J3722,"")</f>
        <v/>
      </c>
      <c r="E3722" s="92"/>
      <c r="F3722" s="93" t="str">
        <f t="shared" si="58"/>
        <v/>
      </c>
      <c r="G3722" s="94"/>
      <c r="H3722" s="95" t="str">
        <f>IF(بيانات!B3722&lt;&gt;"",بيانات!K3722,"")</f>
        <v/>
      </c>
      <c r="I3722" s="95" t="str">
        <f>IF(بيانات!B3722&lt;&gt;"",بيانات!P3722,"")</f>
        <v/>
      </c>
    </row>
    <row r="3723" spans="1:9" ht="21.75" customHeight="1">
      <c r="A3723" s="82" t="str">
        <f>IF(بيانات!B3723&lt;&gt;"",بيانات!A3723,"")</f>
        <v/>
      </c>
      <c r="B3723" s="83" t="str">
        <f>IF(بيانات!B3723&lt;&gt;"",بيانات!B3723,"")</f>
        <v/>
      </c>
      <c r="C3723" s="83" t="str">
        <f>IF(بيانات!B3723&lt;&gt;"",بيانات!C3723,"")</f>
        <v/>
      </c>
      <c r="D3723" s="84" t="str">
        <f>IF(بيانات!B3723&lt;&gt;"",بيانات!J3723,"")</f>
        <v/>
      </c>
      <c r="E3723" s="85"/>
      <c r="F3723" s="86" t="str">
        <f t="shared" si="58"/>
        <v/>
      </c>
      <c r="G3723" s="87"/>
      <c r="H3723" s="88" t="str">
        <f>IF(بيانات!B3723&lt;&gt;"",بيانات!K3723,"")</f>
        <v/>
      </c>
      <c r="I3723" s="88" t="str">
        <f>IF(بيانات!B3723&lt;&gt;"",بيانات!P3723,"")</f>
        <v/>
      </c>
    </row>
    <row r="3724" spans="1:9" ht="21.75" customHeight="1">
      <c r="A3724" s="89" t="str">
        <f>IF(بيانات!B3724&lt;&gt;"",بيانات!A3724,"")</f>
        <v/>
      </c>
      <c r="B3724" s="90" t="str">
        <f>IF(بيانات!B3724&lt;&gt;"",بيانات!B3724,"")</f>
        <v/>
      </c>
      <c r="C3724" s="90" t="str">
        <f>IF(بيانات!B3724&lt;&gt;"",بيانات!C3724,"")</f>
        <v/>
      </c>
      <c r="D3724" s="91" t="str">
        <f>IF(بيانات!B3724&lt;&gt;"",بيانات!J3724,"")</f>
        <v/>
      </c>
      <c r="E3724" s="92"/>
      <c r="F3724" s="93" t="str">
        <f t="shared" si="58"/>
        <v/>
      </c>
      <c r="G3724" s="94"/>
      <c r="H3724" s="95" t="str">
        <f>IF(بيانات!B3724&lt;&gt;"",بيانات!K3724,"")</f>
        <v/>
      </c>
      <c r="I3724" s="95" t="str">
        <f>IF(بيانات!B3724&lt;&gt;"",بيانات!P3724,"")</f>
        <v/>
      </c>
    </row>
    <row r="3725" spans="1:9" ht="21.75" customHeight="1">
      <c r="A3725" s="82" t="str">
        <f>IF(بيانات!B3725&lt;&gt;"",بيانات!A3725,"")</f>
        <v/>
      </c>
      <c r="B3725" s="83" t="str">
        <f>IF(بيانات!B3725&lt;&gt;"",بيانات!B3725,"")</f>
        <v/>
      </c>
      <c r="C3725" s="83" t="str">
        <f>IF(بيانات!B3725&lt;&gt;"",بيانات!C3725,"")</f>
        <v/>
      </c>
      <c r="D3725" s="84" t="str">
        <f>IF(بيانات!B3725&lt;&gt;"",بيانات!J3725,"")</f>
        <v/>
      </c>
      <c r="E3725" s="85"/>
      <c r="F3725" s="86" t="str">
        <f t="shared" si="58"/>
        <v/>
      </c>
      <c r="G3725" s="87"/>
      <c r="H3725" s="88" t="str">
        <f>IF(بيانات!B3725&lt;&gt;"",بيانات!K3725,"")</f>
        <v/>
      </c>
      <c r="I3725" s="88" t="str">
        <f>IF(بيانات!B3725&lt;&gt;"",بيانات!P3725,"")</f>
        <v/>
      </c>
    </row>
    <row r="3726" spans="1:9" ht="21.75" customHeight="1">
      <c r="A3726" s="89" t="str">
        <f>IF(بيانات!B3726&lt;&gt;"",بيانات!A3726,"")</f>
        <v/>
      </c>
      <c r="B3726" s="90" t="str">
        <f>IF(بيانات!B3726&lt;&gt;"",بيانات!B3726,"")</f>
        <v/>
      </c>
      <c r="C3726" s="90" t="str">
        <f>IF(بيانات!B3726&lt;&gt;"",بيانات!C3726,"")</f>
        <v/>
      </c>
      <c r="D3726" s="91" t="str">
        <f>IF(بيانات!B3726&lt;&gt;"",بيانات!J3726,"")</f>
        <v/>
      </c>
      <c r="E3726" s="92"/>
      <c r="F3726" s="93" t="str">
        <f t="shared" si="58"/>
        <v/>
      </c>
      <c r="G3726" s="94"/>
      <c r="H3726" s="95" t="str">
        <f>IF(بيانات!B3726&lt;&gt;"",بيانات!K3726,"")</f>
        <v/>
      </c>
      <c r="I3726" s="95" t="str">
        <f>IF(بيانات!B3726&lt;&gt;"",بيانات!P3726,"")</f>
        <v/>
      </c>
    </row>
    <row r="3727" spans="1:9" ht="21.75" customHeight="1">
      <c r="A3727" s="82" t="str">
        <f>IF(بيانات!B3727&lt;&gt;"",بيانات!A3727,"")</f>
        <v/>
      </c>
      <c r="B3727" s="83" t="str">
        <f>IF(بيانات!B3727&lt;&gt;"",بيانات!B3727,"")</f>
        <v/>
      </c>
      <c r="C3727" s="83" t="str">
        <f>IF(بيانات!B3727&lt;&gt;"",بيانات!C3727,"")</f>
        <v/>
      </c>
      <c r="D3727" s="84" t="str">
        <f>IF(بيانات!B3727&lt;&gt;"",بيانات!J3727,"")</f>
        <v/>
      </c>
      <c r="E3727" s="85"/>
      <c r="F3727" s="86" t="str">
        <f t="shared" si="58"/>
        <v/>
      </c>
      <c r="G3727" s="87"/>
      <c r="H3727" s="88" t="str">
        <f>IF(بيانات!B3727&lt;&gt;"",بيانات!K3727,"")</f>
        <v/>
      </c>
      <c r="I3727" s="88" t="str">
        <f>IF(بيانات!B3727&lt;&gt;"",بيانات!P3727,"")</f>
        <v/>
      </c>
    </row>
    <row r="3728" spans="1:9" ht="21.75" customHeight="1">
      <c r="A3728" s="89" t="str">
        <f>IF(بيانات!B3728&lt;&gt;"",بيانات!A3728,"")</f>
        <v/>
      </c>
      <c r="B3728" s="90" t="str">
        <f>IF(بيانات!B3728&lt;&gt;"",بيانات!B3728,"")</f>
        <v/>
      </c>
      <c r="C3728" s="90" t="str">
        <f>IF(بيانات!B3728&lt;&gt;"",بيانات!C3728,"")</f>
        <v/>
      </c>
      <c r="D3728" s="91" t="str">
        <f>IF(بيانات!B3728&lt;&gt;"",بيانات!J3728,"")</f>
        <v/>
      </c>
      <c r="E3728" s="92"/>
      <c r="F3728" s="93" t="str">
        <f t="shared" si="58"/>
        <v/>
      </c>
      <c r="G3728" s="94"/>
      <c r="H3728" s="95" t="str">
        <f>IF(بيانات!B3728&lt;&gt;"",بيانات!K3728,"")</f>
        <v/>
      </c>
      <c r="I3728" s="95" t="str">
        <f>IF(بيانات!B3728&lt;&gt;"",بيانات!P3728,"")</f>
        <v/>
      </c>
    </row>
    <row r="3729" spans="1:9" ht="21.75" customHeight="1">
      <c r="A3729" s="82" t="str">
        <f>IF(بيانات!B3729&lt;&gt;"",بيانات!A3729,"")</f>
        <v/>
      </c>
      <c r="B3729" s="83" t="str">
        <f>IF(بيانات!B3729&lt;&gt;"",بيانات!B3729,"")</f>
        <v/>
      </c>
      <c r="C3729" s="83" t="str">
        <f>IF(بيانات!B3729&lt;&gt;"",بيانات!C3729,"")</f>
        <v/>
      </c>
      <c r="D3729" s="84" t="str">
        <f>IF(بيانات!B3729&lt;&gt;"",بيانات!J3729,"")</f>
        <v/>
      </c>
      <c r="E3729" s="85"/>
      <c r="F3729" s="86" t="str">
        <f t="shared" si="58"/>
        <v/>
      </c>
      <c r="G3729" s="87"/>
      <c r="H3729" s="88" t="str">
        <f>IF(بيانات!B3729&lt;&gt;"",بيانات!K3729,"")</f>
        <v/>
      </c>
      <c r="I3729" s="88" t="str">
        <f>IF(بيانات!B3729&lt;&gt;"",بيانات!P3729,"")</f>
        <v/>
      </c>
    </row>
    <row r="3730" spans="1:9" ht="21.75" customHeight="1">
      <c r="A3730" s="89" t="str">
        <f>IF(بيانات!B3730&lt;&gt;"",بيانات!A3730,"")</f>
        <v/>
      </c>
      <c r="B3730" s="90" t="str">
        <f>IF(بيانات!B3730&lt;&gt;"",بيانات!B3730,"")</f>
        <v/>
      </c>
      <c r="C3730" s="90" t="str">
        <f>IF(بيانات!B3730&lt;&gt;"",بيانات!C3730,"")</f>
        <v/>
      </c>
      <c r="D3730" s="91" t="str">
        <f>IF(بيانات!B3730&lt;&gt;"",بيانات!J3730,"")</f>
        <v/>
      </c>
      <c r="E3730" s="92"/>
      <c r="F3730" s="93" t="str">
        <f t="shared" si="58"/>
        <v/>
      </c>
      <c r="G3730" s="94"/>
      <c r="H3730" s="95" t="str">
        <f>IF(بيانات!B3730&lt;&gt;"",بيانات!K3730,"")</f>
        <v/>
      </c>
      <c r="I3730" s="95" t="str">
        <f>IF(بيانات!B3730&lt;&gt;"",بيانات!P3730,"")</f>
        <v/>
      </c>
    </row>
    <row r="3731" spans="1:9" ht="21.75" customHeight="1">
      <c r="A3731" s="82" t="str">
        <f>IF(بيانات!B3731&lt;&gt;"",بيانات!A3731,"")</f>
        <v/>
      </c>
      <c r="B3731" s="83" t="str">
        <f>IF(بيانات!B3731&lt;&gt;"",بيانات!B3731,"")</f>
        <v/>
      </c>
      <c r="C3731" s="83" t="str">
        <f>IF(بيانات!B3731&lt;&gt;"",بيانات!C3731,"")</f>
        <v/>
      </c>
      <c r="D3731" s="84" t="str">
        <f>IF(بيانات!B3731&lt;&gt;"",بيانات!J3731,"")</f>
        <v/>
      </c>
      <c r="E3731" s="85"/>
      <c r="F3731" s="86" t="str">
        <f t="shared" si="58"/>
        <v/>
      </c>
      <c r="G3731" s="87"/>
      <c r="H3731" s="88" t="str">
        <f>IF(بيانات!B3731&lt;&gt;"",بيانات!K3731,"")</f>
        <v/>
      </c>
      <c r="I3731" s="88" t="str">
        <f>IF(بيانات!B3731&lt;&gt;"",بيانات!P3731,"")</f>
        <v/>
      </c>
    </row>
    <row r="3732" spans="1:9" ht="21.75" customHeight="1">
      <c r="A3732" s="89" t="str">
        <f>IF(بيانات!B3732&lt;&gt;"",بيانات!A3732,"")</f>
        <v/>
      </c>
      <c r="B3732" s="90" t="str">
        <f>IF(بيانات!B3732&lt;&gt;"",بيانات!B3732,"")</f>
        <v/>
      </c>
      <c r="C3732" s="90" t="str">
        <f>IF(بيانات!B3732&lt;&gt;"",بيانات!C3732,"")</f>
        <v/>
      </c>
      <c r="D3732" s="91" t="str">
        <f>IF(بيانات!B3732&lt;&gt;"",بيانات!J3732,"")</f>
        <v/>
      </c>
      <c r="E3732" s="92"/>
      <c r="F3732" s="93" t="str">
        <f t="shared" si="58"/>
        <v/>
      </c>
      <c r="G3732" s="94"/>
      <c r="H3732" s="95" t="str">
        <f>IF(بيانات!B3732&lt;&gt;"",بيانات!K3732,"")</f>
        <v/>
      </c>
      <c r="I3732" s="95" t="str">
        <f>IF(بيانات!B3732&lt;&gt;"",بيانات!P3732,"")</f>
        <v/>
      </c>
    </row>
    <row r="3733" spans="1:9" ht="21.75" customHeight="1">
      <c r="A3733" s="82" t="str">
        <f>IF(بيانات!B3733&lt;&gt;"",بيانات!A3733,"")</f>
        <v/>
      </c>
      <c r="B3733" s="83" t="str">
        <f>IF(بيانات!B3733&lt;&gt;"",بيانات!B3733,"")</f>
        <v/>
      </c>
      <c r="C3733" s="83" t="str">
        <f>IF(بيانات!B3733&lt;&gt;"",بيانات!C3733,"")</f>
        <v/>
      </c>
      <c r="D3733" s="84" t="str">
        <f>IF(بيانات!B3733&lt;&gt;"",بيانات!J3733,"")</f>
        <v/>
      </c>
      <c r="E3733" s="85"/>
      <c r="F3733" s="86" t="str">
        <f t="shared" si="58"/>
        <v/>
      </c>
      <c r="G3733" s="87"/>
      <c r="H3733" s="88" t="str">
        <f>IF(بيانات!B3733&lt;&gt;"",بيانات!K3733,"")</f>
        <v/>
      </c>
      <c r="I3733" s="88" t="str">
        <f>IF(بيانات!B3733&lt;&gt;"",بيانات!P3733,"")</f>
        <v/>
      </c>
    </row>
    <row r="3734" spans="1:9" ht="21.75" customHeight="1">
      <c r="A3734" s="89" t="str">
        <f>IF(بيانات!B3734&lt;&gt;"",بيانات!A3734,"")</f>
        <v/>
      </c>
      <c r="B3734" s="90" t="str">
        <f>IF(بيانات!B3734&lt;&gt;"",بيانات!B3734,"")</f>
        <v/>
      </c>
      <c r="C3734" s="90" t="str">
        <f>IF(بيانات!B3734&lt;&gt;"",بيانات!C3734,"")</f>
        <v/>
      </c>
      <c r="D3734" s="91" t="str">
        <f>IF(بيانات!B3734&lt;&gt;"",بيانات!J3734,"")</f>
        <v/>
      </c>
      <c r="E3734" s="92"/>
      <c r="F3734" s="93" t="str">
        <f t="shared" si="58"/>
        <v/>
      </c>
      <c r="G3734" s="94"/>
      <c r="H3734" s="95" t="str">
        <f>IF(بيانات!B3734&lt;&gt;"",بيانات!K3734,"")</f>
        <v/>
      </c>
      <c r="I3734" s="95" t="str">
        <f>IF(بيانات!B3734&lt;&gt;"",بيانات!P3734,"")</f>
        <v/>
      </c>
    </row>
    <row r="3735" spans="1:9" ht="21.75" customHeight="1">
      <c r="A3735" s="82" t="str">
        <f>IF(بيانات!B3735&lt;&gt;"",بيانات!A3735,"")</f>
        <v/>
      </c>
      <c r="B3735" s="83" t="str">
        <f>IF(بيانات!B3735&lt;&gt;"",بيانات!B3735,"")</f>
        <v/>
      </c>
      <c r="C3735" s="83" t="str">
        <f>IF(بيانات!B3735&lt;&gt;"",بيانات!C3735,"")</f>
        <v/>
      </c>
      <c r="D3735" s="84" t="str">
        <f>IF(بيانات!B3735&lt;&gt;"",بيانات!J3735,"")</f>
        <v/>
      </c>
      <c r="E3735" s="85"/>
      <c r="F3735" s="86" t="str">
        <f t="shared" si="58"/>
        <v/>
      </c>
      <c r="G3735" s="87"/>
      <c r="H3735" s="88" t="str">
        <f>IF(بيانات!B3735&lt;&gt;"",بيانات!K3735,"")</f>
        <v/>
      </c>
      <c r="I3735" s="88" t="str">
        <f>IF(بيانات!B3735&lt;&gt;"",بيانات!P3735,"")</f>
        <v/>
      </c>
    </row>
    <row r="3736" spans="1:9" ht="21.75" customHeight="1">
      <c r="A3736" s="89" t="str">
        <f>IF(بيانات!B3736&lt;&gt;"",بيانات!A3736,"")</f>
        <v/>
      </c>
      <c r="B3736" s="90" t="str">
        <f>IF(بيانات!B3736&lt;&gt;"",بيانات!B3736,"")</f>
        <v/>
      </c>
      <c r="C3736" s="90" t="str">
        <f>IF(بيانات!B3736&lt;&gt;"",بيانات!C3736,"")</f>
        <v/>
      </c>
      <c r="D3736" s="91" t="str">
        <f>IF(بيانات!B3736&lt;&gt;"",بيانات!J3736,"")</f>
        <v/>
      </c>
      <c r="E3736" s="92"/>
      <c r="F3736" s="93" t="str">
        <f t="shared" si="58"/>
        <v/>
      </c>
      <c r="G3736" s="94"/>
      <c r="H3736" s="95" t="str">
        <f>IF(بيانات!B3736&lt;&gt;"",بيانات!K3736,"")</f>
        <v/>
      </c>
      <c r="I3736" s="95" t="str">
        <f>IF(بيانات!B3736&lt;&gt;"",بيانات!P3736,"")</f>
        <v/>
      </c>
    </row>
    <row r="3737" spans="1:9" ht="21.75" customHeight="1">
      <c r="A3737" s="82" t="str">
        <f>IF(بيانات!B3737&lt;&gt;"",بيانات!A3737,"")</f>
        <v/>
      </c>
      <c r="B3737" s="83" t="str">
        <f>IF(بيانات!B3737&lt;&gt;"",بيانات!B3737,"")</f>
        <v/>
      </c>
      <c r="C3737" s="83" t="str">
        <f>IF(بيانات!B3737&lt;&gt;"",بيانات!C3737,"")</f>
        <v/>
      </c>
      <c r="D3737" s="84" t="str">
        <f>IF(بيانات!B3737&lt;&gt;"",بيانات!J3737,"")</f>
        <v/>
      </c>
      <c r="E3737" s="85"/>
      <c r="F3737" s="86" t="str">
        <f t="shared" si="58"/>
        <v/>
      </c>
      <c r="G3737" s="87"/>
      <c r="H3737" s="88" t="str">
        <f>IF(بيانات!B3737&lt;&gt;"",بيانات!K3737,"")</f>
        <v/>
      </c>
      <c r="I3737" s="88" t="str">
        <f>IF(بيانات!B3737&lt;&gt;"",بيانات!P3737,"")</f>
        <v/>
      </c>
    </row>
    <row r="3738" spans="1:9" ht="21.75" customHeight="1">
      <c r="A3738" s="89" t="str">
        <f>IF(بيانات!B3738&lt;&gt;"",بيانات!A3738,"")</f>
        <v/>
      </c>
      <c r="B3738" s="90" t="str">
        <f>IF(بيانات!B3738&lt;&gt;"",بيانات!B3738,"")</f>
        <v/>
      </c>
      <c r="C3738" s="90" t="str">
        <f>IF(بيانات!B3738&lt;&gt;"",بيانات!C3738,"")</f>
        <v/>
      </c>
      <c r="D3738" s="91" t="str">
        <f>IF(بيانات!B3738&lt;&gt;"",بيانات!J3738,"")</f>
        <v/>
      </c>
      <c r="E3738" s="92"/>
      <c r="F3738" s="93" t="str">
        <f t="shared" si="58"/>
        <v/>
      </c>
      <c r="G3738" s="94"/>
      <c r="H3738" s="95" t="str">
        <f>IF(بيانات!B3738&lt;&gt;"",بيانات!K3738,"")</f>
        <v/>
      </c>
      <c r="I3738" s="95" t="str">
        <f>IF(بيانات!B3738&lt;&gt;"",بيانات!P3738,"")</f>
        <v/>
      </c>
    </row>
    <row r="3739" spans="1:9" ht="21.75" customHeight="1">
      <c r="A3739" s="82" t="str">
        <f>IF(بيانات!B3739&lt;&gt;"",بيانات!A3739,"")</f>
        <v/>
      </c>
      <c r="B3739" s="83" t="str">
        <f>IF(بيانات!B3739&lt;&gt;"",بيانات!B3739,"")</f>
        <v/>
      </c>
      <c r="C3739" s="83" t="str">
        <f>IF(بيانات!B3739&lt;&gt;"",بيانات!C3739,"")</f>
        <v/>
      </c>
      <c r="D3739" s="84" t="str">
        <f>IF(بيانات!B3739&lt;&gt;"",بيانات!J3739,"")</f>
        <v/>
      </c>
      <c r="E3739" s="85"/>
      <c r="F3739" s="86" t="str">
        <f t="shared" si="58"/>
        <v/>
      </c>
      <c r="G3739" s="87"/>
      <c r="H3739" s="88" t="str">
        <f>IF(بيانات!B3739&lt;&gt;"",بيانات!K3739,"")</f>
        <v/>
      </c>
      <c r="I3739" s="88" t="str">
        <f>IF(بيانات!B3739&lt;&gt;"",بيانات!P3739,"")</f>
        <v/>
      </c>
    </row>
    <row r="3740" spans="1:9" ht="21.75" customHeight="1">
      <c r="A3740" s="89" t="str">
        <f>IF(بيانات!B3740&lt;&gt;"",بيانات!A3740,"")</f>
        <v/>
      </c>
      <c r="B3740" s="90" t="str">
        <f>IF(بيانات!B3740&lt;&gt;"",بيانات!B3740,"")</f>
        <v/>
      </c>
      <c r="C3740" s="90" t="str">
        <f>IF(بيانات!B3740&lt;&gt;"",بيانات!C3740,"")</f>
        <v/>
      </c>
      <c r="D3740" s="91" t="str">
        <f>IF(بيانات!B3740&lt;&gt;"",بيانات!J3740,"")</f>
        <v/>
      </c>
      <c r="E3740" s="92"/>
      <c r="F3740" s="93" t="str">
        <f t="shared" si="58"/>
        <v/>
      </c>
      <c r="G3740" s="94"/>
      <c r="H3740" s="95" t="str">
        <f>IF(بيانات!B3740&lt;&gt;"",بيانات!K3740,"")</f>
        <v/>
      </c>
      <c r="I3740" s="95" t="str">
        <f>IF(بيانات!B3740&lt;&gt;"",بيانات!P3740,"")</f>
        <v/>
      </c>
    </row>
    <row r="3741" spans="1:9" ht="21.75" customHeight="1">
      <c r="A3741" s="82" t="str">
        <f>IF(بيانات!B3741&lt;&gt;"",بيانات!A3741,"")</f>
        <v/>
      </c>
      <c r="B3741" s="83" t="str">
        <f>IF(بيانات!B3741&lt;&gt;"",بيانات!B3741,"")</f>
        <v/>
      </c>
      <c r="C3741" s="83" t="str">
        <f>IF(بيانات!B3741&lt;&gt;"",بيانات!C3741,"")</f>
        <v/>
      </c>
      <c r="D3741" s="84" t="str">
        <f>IF(بيانات!B3741&lt;&gt;"",بيانات!J3741,"")</f>
        <v/>
      </c>
      <c r="E3741" s="85"/>
      <c r="F3741" s="86" t="str">
        <f t="shared" si="58"/>
        <v/>
      </c>
      <c r="G3741" s="87"/>
      <c r="H3741" s="88" t="str">
        <f>IF(بيانات!B3741&lt;&gt;"",بيانات!K3741,"")</f>
        <v/>
      </c>
      <c r="I3741" s="88" t="str">
        <f>IF(بيانات!B3741&lt;&gt;"",بيانات!P3741,"")</f>
        <v/>
      </c>
    </row>
    <row r="3742" spans="1:9" ht="21.75" customHeight="1">
      <c r="A3742" s="89" t="str">
        <f>IF(بيانات!B3742&lt;&gt;"",بيانات!A3742,"")</f>
        <v/>
      </c>
      <c r="B3742" s="90" t="str">
        <f>IF(بيانات!B3742&lt;&gt;"",بيانات!B3742,"")</f>
        <v/>
      </c>
      <c r="C3742" s="90" t="str">
        <f>IF(بيانات!B3742&lt;&gt;"",بيانات!C3742,"")</f>
        <v/>
      </c>
      <c r="D3742" s="91" t="str">
        <f>IF(بيانات!B3742&lt;&gt;"",بيانات!J3742,"")</f>
        <v/>
      </c>
      <c r="E3742" s="92"/>
      <c r="F3742" s="93" t="str">
        <f t="shared" si="58"/>
        <v/>
      </c>
      <c r="G3742" s="94"/>
      <c r="H3742" s="95" t="str">
        <f>IF(بيانات!B3742&lt;&gt;"",بيانات!K3742,"")</f>
        <v/>
      </c>
      <c r="I3742" s="95" t="str">
        <f>IF(بيانات!B3742&lt;&gt;"",بيانات!P3742,"")</f>
        <v/>
      </c>
    </row>
    <row r="3743" spans="1:9" ht="21.75" customHeight="1">
      <c r="A3743" s="82" t="str">
        <f>IF(بيانات!B3743&lt;&gt;"",بيانات!A3743,"")</f>
        <v/>
      </c>
      <c r="B3743" s="83" t="str">
        <f>IF(بيانات!B3743&lt;&gt;"",بيانات!B3743,"")</f>
        <v/>
      </c>
      <c r="C3743" s="83" t="str">
        <f>IF(بيانات!B3743&lt;&gt;"",بيانات!C3743,"")</f>
        <v/>
      </c>
      <c r="D3743" s="84" t="str">
        <f>IF(بيانات!B3743&lt;&gt;"",بيانات!J3743,"")</f>
        <v/>
      </c>
      <c r="E3743" s="85"/>
      <c r="F3743" s="86" t="str">
        <f t="shared" si="58"/>
        <v/>
      </c>
      <c r="G3743" s="87"/>
      <c r="H3743" s="88" t="str">
        <f>IF(بيانات!B3743&lt;&gt;"",بيانات!K3743,"")</f>
        <v/>
      </c>
      <c r="I3743" s="88" t="str">
        <f>IF(بيانات!B3743&lt;&gt;"",بيانات!P3743,"")</f>
        <v/>
      </c>
    </row>
    <row r="3744" spans="1:9" ht="21.75" customHeight="1">
      <c r="A3744" s="89" t="str">
        <f>IF(بيانات!B3744&lt;&gt;"",بيانات!A3744,"")</f>
        <v/>
      </c>
      <c r="B3744" s="90" t="str">
        <f>IF(بيانات!B3744&lt;&gt;"",بيانات!B3744,"")</f>
        <v/>
      </c>
      <c r="C3744" s="90" t="str">
        <f>IF(بيانات!B3744&lt;&gt;"",بيانات!C3744,"")</f>
        <v/>
      </c>
      <c r="D3744" s="91" t="str">
        <f>IF(بيانات!B3744&lt;&gt;"",بيانات!J3744,"")</f>
        <v/>
      </c>
      <c r="E3744" s="92"/>
      <c r="F3744" s="93" t="str">
        <f t="shared" si="58"/>
        <v/>
      </c>
      <c r="G3744" s="94"/>
      <c r="H3744" s="95" t="str">
        <f>IF(بيانات!B3744&lt;&gt;"",بيانات!K3744,"")</f>
        <v/>
      </c>
      <c r="I3744" s="95" t="str">
        <f>IF(بيانات!B3744&lt;&gt;"",بيانات!P3744,"")</f>
        <v/>
      </c>
    </row>
    <row r="3745" spans="1:9" ht="21.75" customHeight="1">
      <c r="A3745" s="82" t="str">
        <f>IF(بيانات!B3745&lt;&gt;"",بيانات!A3745,"")</f>
        <v/>
      </c>
      <c r="B3745" s="83" t="str">
        <f>IF(بيانات!B3745&lt;&gt;"",بيانات!B3745,"")</f>
        <v/>
      </c>
      <c r="C3745" s="83" t="str">
        <f>IF(بيانات!B3745&lt;&gt;"",بيانات!C3745,"")</f>
        <v/>
      </c>
      <c r="D3745" s="84" t="str">
        <f>IF(بيانات!B3745&lt;&gt;"",بيانات!J3745,"")</f>
        <v/>
      </c>
      <c r="E3745" s="85"/>
      <c r="F3745" s="86" t="str">
        <f t="shared" si="58"/>
        <v/>
      </c>
      <c r="G3745" s="87"/>
      <c r="H3745" s="88" t="str">
        <f>IF(بيانات!B3745&lt;&gt;"",بيانات!K3745,"")</f>
        <v/>
      </c>
      <c r="I3745" s="88" t="str">
        <f>IF(بيانات!B3745&lt;&gt;"",بيانات!P3745,"")</f>
        <v/>
      </c>
    </row>
    <row r="3746" spans="1:9" ht="21.75" customHeight="1">
      <c r="A3746" s="89" t="str">
        <f>IF(بيانات!B3746&lt;&gt;"",بيانات!A3746,"")</f>
        <v/>
      </c>
      <c r="B3746" s="90" t="str">
        <f>IF(بيانات!B3746&lt;&gt;"",بيانات!B3746,"")</f>
        <v/>
      </c>
      <c r="C3746" s="90" t="str">
        <f>IF(بيانات!B3746&lt;&gt;"",بيانات!C3746,"")</f>
        <v/>
      </c>
      <c r="D3746" s="91" t="str">
        <f>IF(بيانات!B3746&lt;&gt;"",بيانات!J3746,"")</f>
        <v/>
      </c>
      <c r="E3746" s="92"/>
      <c r="F3746" s="93" t="str">
        <f t="shared" si="58"/>
        <v/>
      </c>
      <c r="G3746" s="94"/>
      <c r="H3746" s="95" t="str">
        <f>IF(بيانات!B3746&lt;&gt;"",بيانات!K3746,"")</f>
        <v/>
      </c>
      <c r="I3746" s="95" t="str">
        <f>IF(بيانات!B3746&lt;&gt;"",بيانات!P3746,"")</f>
        <v/>
      </c>
    </row>
    <row r="3747" spans="1:9" ht="21.75" customHeight="1">
      <c r="A3747" s="82" t="str">
        <f>IF(بيانات!B3747&lt;&gt;"",بيانات!A3747,"")</f>
        <v/>
      </c>
      <c r="B3747" s="83" t="str">
        <f>IF(بيانات!B3747&lt;&gt;"",بيانات!B3747,"")</f>
        <v/>
      </c>
      <c r="C3747" s="83" t="str">
        <f>IF(بيانات!B3747&lt;&gt;"",بيانات!C3747,"")</f>
        <v/>
      </c>
      <c r="D3747" s="84" t="str">
        <f>IF(بيانات!B3747&lt;&gt;"",بيانات!J3747,"")</f>
        <v/>
      </c>
      <c r="E3747" s="85"/>
      <c r="F3747" s="86" t="str">
        <f t="shared" si="58"/>
        <v/>
      </c>
      <c r="G3747" s="87"/>
      <c r="H3747" s="88" t="str">
        <f>IF(بيانات!B3747&lt;&gt;"",بيانات!K3747,"")</f>
        <v/>
      </c>
      <c r="I3747" s="88" t="str">
        <f>IF(بيانات!B3747&lt;&gt;"",بيانات!P3747,"")</f>
        <v/>
      </c>
    </row>
    <row r="3748" spans="1:9" ht="21.75" customHeight="1">
      <c r="A3748" s="89" t="str">
        <f>IF(بيانات!B3748&lt;&gt;"",بيانات!A3748,"")</f>
        <v/>
      </c>
      <c r="B3748" s="90" t="str">
        <f>IF(بيانات!B3748&lt;&gt;"",بيانات!B3748,"")</f>
        <v/>
      </c>
      <c r="C3748" s="90" t="str">
        <f>IF(بيانات!B3748&lt;&gt;"",بيانات!C3748,"")</f>
        <v/>
      </c>
      <c r="D3748" s="91" t="str">
        <f>IF(بيانات!B3748&lt;&gt;"",بيانات!J3748,"")</f>
        <v/>
      </c>
      <c r="E3748" s="92"/>
      <c r="F3748" s="93" t="str">
        <f t="shared" si="58"/>
        <v/>
      </c>
      <c r="G3748" s="94"/>
      <c r="H3748" s="95" t="str">
        <f>IF(بيانات!B3748&lt;&gt;"",بيانات!K3748,"")</f>
        <v/>
      </c>
      <c r="I3748" s="95" t="str">
        <f>IF(بيانات!B3748&lt;&gt;"",بيانات!P3748,"")</f>
        <v/>
      </c>
    </row>
    <row r="3749" spans="1:9" ht="21.75" customHeight="1">
      <c r="A3749" s="82" t="str">
        <f>IF(بيانات!B3749&lt;&gt;"",بيانات!A3749,"")</f>
        <v/>
      </c>
      <c r="B3749" s="83" t="str">
        <f>IF(بيانات!B3749&lt;&gt;"",بيانات!B3749,"")</f>
        <v/>
      </c>
      <c r="C3749" s="83" t="str">
        <f>IF(بيانات!B3749&lt;&gt;"",بيانات!C3749,"")</f>
        <v/>
      </c>
      <c r="D3749" s="84" t="str">
        <f>IF(بيانات!B3749&lt;&gt;"",بيانات!J3749,"")</f>
        <v/>
      </c>
      <c r="E3749" s="85"/>
      <c r="F3749" s="86" t="str">
        <f t="shared" si="58"/>
        <v/>
      </c>
      <c r="G3749" s="87"/>
      <c r="H3749" s="88" t="str">
        <f>IF(بيانات!B3749&lt;&gt;"",بيانات!K3749,"")</f>
        <v/>
      </c>
      <c r="I3749" s="88" t="str">
        <f>IF(بيانات!B3749&lt;&gt;"",بيانات!P3749,"")</f>
        <v/>
      </c>
    </row>
    <row r="3750" spans="1:9" ht="21.75" customHeight="1">
      <c r="A3750" s="89" t="str">
        <f>IF(بيانات!B3750&lt;&gt;"",بيانات!A3750,"")</f>
        <v/>
      </c>
      <c r="B3750" s="90" t="str">
        <f>IF(بيانات!B3750&lt;&gt;"",بيانات!B3750,"")</f>
        <v/>
      </c>
      <c r="C3750" s="90" t="str">
        <f>IF(بيانات!B3750&lt;&gt;"",بيانات!C3750,"")</f>
        <v/>
      </c>
      <c r="D3750" s="91" t="str">
        <f>IF(بيانات!B3750&lt;&gt;"",بيانات!J3750,"")</f>
        <v/>
      </c>
      <c r="E3750" s="92"/>
      <c r="F3750" s="93" t="str">
        <f t="shared" si="58"/>
        <v/>
      </c>
      <c r="G3750" s="94"/>
      <c r="H3750" s="95" t="str">
        <f>IF(بيانات!B3750&lt;&gt;"",بيانات!K3750,"")</f>
        <v/>
      </c>
      <c r="I3750" s="95" t="str">
        <f>IF(بيانات!B3750&lt;&gt;"",بيانات!P3750,"")</f>
        <v/>
      </c>
    </row>
    <row r="3751" spans="1:9" ht="21.75" customHeight="1">
      <c r="A3751" s="82" t="str">
        <f>IF(بيانات!B3751&lt;&gt;"",بيانات!A3751,"")</f>
        <v/>
      </c>
      <c r="B3751" s="83" t="str">
        <f>IF(بيانات!B3751&lt;&gt;"",بيانات!B3751,"")</f>
        <v/>
      </c>
      <c r="C3751" s="83" t="str">
        <f>IF(بيانات!B3751&lt;&gt;"",بيانات!C3751,"")</f>
        <v/>
      </c>
      <c r="D3751" s="84" t="str">
        <f>IF(بيانات!B3751&lt;&gt;"",بيانات!J3751,"")</f>
        <v/>
      </c>
      <c r="E3751" s="85"/>
      <c r="F3751" s="86" t="str">
        <f t="shared" si="58"/>
        <v/>
      </c>
      <c r="G3751" s="87"/>
      <c r="H3751" s="88" t="str">
        <f>IF(بيانات!B3751&lt;&gt;"",بيانات!K3751,"")</f>
        <v/>
      </c>
      <c r="I3751" s="88" t="str">
        <f>IF(بيانات!B3751&lt;&gt;"",بيانات!P3751,"")</f>
        <v/>
      </c>
    </row>
    <row r="3752" spans="1:9" ht="21.75" customHeight="1">
      <c r="A3752" s="89" t="str">
        <f>IF(بيانات!B3752&lt;&gt;"",بيانات!A3752,"")</f>
        <v/>
      </c>
      <c r="B3752" s="90" t="str">
        <f>IF(بيانات!B3752&lt;&gt;"",بيانات!B3752,"")</f>
        <v/>
      </c>
      <c r="C3752" s="90" t="str">
        <f>IF(بيانات!B3752&lt;&gt;"",بيانات!C3752,"")</f>
        <v/>
      </c>
      <c r="D3752" s="91" t="str">
        <f>IF(بيانات!B3752&lt;&gt;"",بيانات!J3752,"")</f>
        <v/>
      </c>
      <c r="E3752" s="92"/>
      <c r="F3752" s="93" t="str">
        <f t="shared" si="58"/>
        <v/>
      </c>
      <c r="G3752" s="94"/>
      <c r="H3752" s="95" t="str">
        <f>IF(بيانات!B3752&lt;&gt;"",بيانات!K3752,"")</f>
        <v/>
      </c>
      <c r="I3752" s="95" t="str">
        <f>IF(بيانات!B3752&lt;&gt;"",بيانات!P3752,"")</f>
        <v/>
      </c>
    </row>
    <row r="3753" spans="1:9" ht="21.75" customHeight="1">
      <c r="A3753" s="82" t="str">
        <f>IF(بيانات!B3753&lt;&gt;"",بيانات!A3753,"")</f>
        <v/>
      </c>
      <c r="B3753" s="83" t="str">
        <f>IF(بيانات!B3753&lt;&gt;"",بيانات!B3753,"")</f>
        <v/>
      </c>
      <c r="C3753" s="83" t="str">
        <f>IF(بيانات!B3753&lt;&gt;"",بيانات!C3753,"")</f>
        <v/>
      </c>
      <c r="D3753" s="84" t="str">
        <f>IF(بيانات!B3753&lt;&gt;"",بيانات!J3753,"")</f>
        <v/>
      </c>
      <c r="E3753" s="85"/>
      <c r="F3753" s="86" t="str">
        <f t="shared" si="58"/>
        <v/>
      </c>
      <c r="G3753" s="87"/>
      <c r="H3753" s="88" t="str">
        <f>IF(بيانات!B3753&lt;&gt;"",بيانات!K3753,"")</f>
        <v/>
      </c>
      <c r="I3753" s="88" t="str">
        <f>IF(بيانات!B3753&lt;&gt;"",بيانات!P3753,"")</f>
        <v/>
      </c>
    </row>
    <row r="3754" spans="1:9" ht="21.75" customHeight="1">
      <c r="A3754" s="89" t="str">
        <f>IF(بيانات!B3754&lt;&gt;"",بيانات!A3754,"")</f>
        <v/>
      </c>
      <c r="B3754" s="90" t="str">
        <f>IF(بيانات!B3754&lt;&gt;"",بيانات!B3754,"")</f>
        <v/>
      </c>
      <c r="C3754" s="90" t="str">
        <f>IF(بيانات!B3754&lt;&gt;"",بيانات!C3754,"")</f>
        <v/>
      </c>
      <c r="D3754" s="91" t="str">
        <f>IF(بيانات!B3754&lt;&gt;"",بيانات!J3754,"")</f>
        <v/>
      </c>
      <c r="E3754" s="92"/>
      <c r="F3754" s="93" t="str">
        <f t="shared" si="58"/>
        <v/>
      </c>
      <c r="G3754" s="94"/>
      <c r="H3754" s="95" t="str">
        <f>IF(بيانات!B3754&lt;&gt;"",بيانات!K3754,"")</f>
        <v/>
      </c>
      <c r="I3754" s="95" t="str">
        <f>IF(بيانات!B3754&lt;&gt;"",بيانات!P3754,"")</f>
        <v/>
      </c>
    </row>
    <row r="3755" spans="1:9" ht="21.75" customHeight="1">
      <c r="A3755" s="82" t="str">
        <f>IF(بيانات!B3755&lt;&gt;"",بيانات!A3755,"")</f>
        <v/>
      </c>
      <c r="B3755" s="83" t="str">
        <f>IF(بيانات!B3755&lt;&gt;"",بيانات!B3755,"")</f>
        <v/>
      </c>
      <c r="C3755" s="83" t="str">
        <f>IF(بيانات!B3755&lt;&gt;"",بيانات!C3755,"")</f>
        <v/>
      </c>
      <c r="D3755" s="84" t="str">
        <f>IF(بيانات!B3755&lt;&gt;"",بيانات!J3755,"")</f>
        <v/>
      </c>
      <c r="E3755" s="85"/>
      <c r="F3755" s="86" t="str">
        <f t="shared" si="58"/>
        <v/>
      </c>
      <c r="G3755" s="87"/>
      <c r="H3755" s="88" t="str">
        <f>IF(بيانات!B3755&lt;&gt;"",بيانات!K3755,"")</f>
        <v/>
      </c>
      <c r="I3755" s="88" t="str">
        <f>IF(بيانات!B3755&lt;&gt;"",بيانات!P3755,"")</f>
        <v/>
      </c>
    </row>
    <row r="3756" spans="1:9" ht="21.75" customHeight="1">
      <c r="A3756" s="89" t="str">
        <f>IF(بيانات!B3756&lt;&gt;"",بيانات!A3756,"")</f>
        <v/>
      </c>
      <c r="B3756" s="90" t="str">
        <f>IF(بيانات!B3756&lt;&gt;"",بيانات!B3756,"")</f>
        <v/>
      </c>
      <c r="C3756" s="90" t="str">
        <f>IF(بيانات!B3756&lt;&gt;"",بيانات!C3756,"")</f>
        <v/>
      </c>
      <c r="D3756" s="91" t="str">
        <f>IF(بيانات!B3756&lt;&gt;"",بيانات!J3756,"")</f>
        <v/>
      </c>
      <c r="E3756" s="92"/>
      <c r="F3756" s="93" t="str">
        <f t="shared" si="58"/>
        <v/>
      </c>
      <c r="G3756" s="94"/>
      <c r="H3756" s="95" t="str">
        <f>IF(بيانات!B3756&lt;&gt;"",بيانات!K3756,"")</f>
        <v/>
      </c>
      <c r="I3756" s="95" t="str">
        <f>IF(بيانات!B3756&lt;&gt;"",بيانات!P3756,"")</f>
        <v/>
      </c>
    </row>
    <row r="3757" spans="1:9" ht="21.75" customHeight="1">
      <c r="A3757" s="82" t="str">
        <f>IF(بيانات!B3757&lt;&gt;"",بيانات!A3757,"")</f>
        <v/>
      </c>
      <c r="B3757" s="83" t="str">
        <f>IF(بيانات!B3757&lt;&gt;"",بيانات!B3757,"")</f>
        <v/>
      </c>
      <c r="C3757" s="83" t="str">
        <f>IF(بيانات!B3757&lt;&gt;"",بيانات!C3757,"")</f>
        <v/>
      </c>
      <c r="D3757" s="84" t="str">
        <f>IF(بيانات!B3757&lt;&gt;"",بيانات!J3757,"")</f>
        <v/>
      </c>
      <c r="E3757" s="85"/>
      <c r="F3757" s="86" t="str">
        <f t="shared" si="58"/>
        <v/>
      </c>
      <c r="G3757" s="87"/>
      <c r="H3757" s="88" t="str">
        <f>IF(بيانات!B3757&lt;&gt;"",بيانات!K3757,"")</f>
        <v/>
      </c>
      <c r="I3757" s="88" t="str">
        <f>IF(بيانات!B3757&lt;&gt;"",بيانات!P3757,"")</f>
        <v/>
      </c>
    </row>
    <row r="3758" spans="1:9" ht="21.75" customHeight="1">
      <c r="A3758" s="89" t="str">
        <f>IF(بيانات!B3758&lt;&gt;"",بيانات!A3758,"")</f>
        <v/>
      </c>
      <c r="B3758" s="90" t="str">
        <f>IF(بيانات!B3758&lt;&gt;"",بيانات!B3758,"")</f>
        <v/>
      </c>
      <c r="C3758" s="90" t="str">
        <f>IF(بيانات!B3758&lt;&gt;"",بيانات!C3758,"")</f>
        <v/>
      </c>
      <c r="D3758" s="91" t="str">
        <f>IF(بيانات!B3758&lt;&gt;"",بيانات!J3758,"")</f>
        <v/>
      </c>
      <c r="E3758" s="92"/>
      <c r="F3758" s="93" t="str">
        <f t="shared" si="58"/>
        <v/>
      </c>
      <c r="G3758" s="94"/>
      <c r="H3758" s="95" t="str">
        <f>IF(بيانات!B3758&lt;&gt;"",بيانات!K3758,"")</f>
        <v/>
      </c>
      <c r="I3758" s="95" t="str">
        <f>IF(بيانات!B3758&lt;&gt;"",بيانات!P3758,"")</f>
        <v/>
      </c>
    </row>
    <row r="3759" spans="1:9" ht="21.75" customHeight="1">
      <c r="A3759" s="82" t="str">
        <f>IF(بيانات!B3759&lt;&gt;"",بيانات!A3759,"")</f>
        <v/>
      </c>
      <c r="B3759" s="83" t="str">
        <f>IF(بيانات!B3759&lt;&gt;"",بيانات!B3759,"")</f>
        <v/>
      </c>
      <c r="C3759" s="83" t="str">
        <f>IF(بيانات!B3759&lt;&gt;"",بيانات!C3759,"")</f>
        <v/>
      </c>
      <c r="D3759" s="84" t="str">
        <f>IF(بيانات!B3759&lt;&gt;"",بيانات!J3759,"")</f>
        <v/>
      </c>
      <c r="E3759" s="85"/>
      <c r="F3759" s="86" t="str">
        <f t="shared" si="58"/>
        <v/>
      </c>
      <c r="G3759" s="87"/>
      <c r="H3759" s="88" t="str">
        <f>IF(بيانات!B3759&lt;&gt;"",بيانات!K3759,"")</f>
        <v/>
      </c>
      <c r="I3759" s="88" t="str">
        <f>IF(بيانات!B3759&lt;&gt;"",بيانات!P3759,"")</f>
        <v/>
      </c>
    </row>
    <row r="3760" spans="1:9" ht="21.75" customHeight="1">
      <c r="A3760" s="89" t="str">
        <f>IF(بيانات!B3760&lt;&gt;"",بيانات!A3760,"")</f>
        <v/>
      </c>
      <c r="B3760" s="90" t="str">
        <f>IF(بيانات!B3760&lt;&gt;"",بيانات!B3760,"")</f>
        <v/>
      </c>
      <c r="C3760" s="90" t="str">
        <f>IF(بيانات!B3760&lt;&gt;"",بيانات!C3760,"")</f>
        <v/>
      </c>
      <c r="D3760" s="91" t="str">
        <f>IF(بيانات!B3760&lt;&gt;"",بيانات!J3760,"")</f>
        <v/>
      </c>
      <c r="E3760" s="92"/>
      <c r="F3760" s="93" t="str">
        <f t="shared" si="58"/>
        <v/>
      </c>
      <c r="G3760" s="94"/>
      <c r="H3760" s="95" t="str">
        <f>IF(بيانات!B3760&lt;&gt;"",بيانات!K3760,"")</f>
        <v/>
      </c>
      <c r="I3760" s="95" t="str">
        <f>IF(بيانات!B3760&lt;&gt;"",بيانات!P3760,"")</f>
        <v/>
      </c>
    </row>
    <row r="3761" spans="1:9" ht="21.75" customHeight="1">
      <c r="A3761" s="82" t="str">
        <f>IF(بيانات!B3761&lt;&gt;"",بيانات!A3761,"")</f>
        <v/>
      </c>
      <c r="B3761" s="83" t="str">
        <f>IF(بيانات!B3761&lt;&gt;"",بيانات!B3761,"")</f>
        <v/>
      </c>
      <c r="C3761" s="83" t="str">
        <f>IF(بيانات!B3761&lt;&gt;"",بيانات!C3761,"")</f>
        <v/>
      </c>
      <c r="D3761" s="84" t="str">
        <f>IF(بيانات!B3761&lt;&gt;"",بيانات!J3761,"")</f>
        <v/>
      </c>
      <c r="E3761" s="85"/>
      <c r="F3761" s="86" t="str">
        <f t="shared" si="58"/>
        <v/>
      </c>
      <c r="G3761" s="87"/>
      <c r="H3761" s="88" t="str">
        <f>IF(بيانات!B3761&lt;&gt;"",بيانات!K3761,"")</f>
        <v/>
      </c>
      <c r="I3761" s="88" t="str">
        <f>IF(بيانات!B3761&lt;&gt;"",بيانات!P3761,"")</f>
        <v/>
      </c>
    </row>
    <row r="3762" spans="1:9" ht="21.75" customHeight="1">
      <c r="A3762" s="89" t="str">
        <f>IF(بيانات!B3762&lt;&gt;"",بيانات!A3762,"")</f>
        <v/>
      </c>
      <c r="B3762" s="90" t="str">
        <f>IF(بيانات!B3762&lt;&gt;"",بيانات!B3762,"")</f>
        <v/>
      </c>
      <c r="C3762" s="90" t="str">
        <f>IF(بيانات!B3762&lt;&gt;"",بيانات!C3762,"")</f>
        <v/>
      </c>
      <c r="D3762" s="91" t="str">
        <f>IF(بيانات!B3762&lt;&gt;"",بيانات!J3762,"")</f>
        <v/>
      </c>
      <c r="E3762" s="92"/>
      <c r="F3762" s="93" t="str">
        <f t="shared" si="58"/>
        <v/>
      </c>
      <c r="G3762" s="94"/>
      <c r="H3762" s="95" t="str">
        <f>IF(بيانات!B3762&lt;&gt;"",بيانات!K3762,"")</f>
        <v/>
      </c>
      <c r="I3762" s="95" t="str">
        <f>IF(بيانات!B3762&lt;&gt;"",بيانات!P3762,"")</f>
        <v/>
      </c>
    </row>
    <row r="3763" spans="1:9" ht="21.75" customHeight="1">
      <c r="A3763" s="82" t="str">
        <f>IF(بيانات!B3763&lt;&gt;"",بيانات!A3763,"")</f>
        <v/>
      </c>
      <c r="B3763" s="83" t="str">
        <f>IF(بيانات!B3763&lt;&gt;"",بيانات!B3763,"")</f>
        <v/>
      </c>
      <c r="C3763" s="83" t="str">
        <f>IF(بيانات!B3763&lt;&gt;"",بيانات!C3763,"")</f>
        <v/>
      </c>
      <c r="D3763" s="84" t="str">
        <f>IF(بيانات!B3763&lt;&gt;"",بيانات!J3763,"")</f>
        <v/>
      </c>
      <c r="E3763" s="85"/>
      <c r="F3763" s="86" t="str">
        <f t="shared" si="58"/>
        <v/>
      </c>
      <c r="G3763" s="87"/>
      <c r="H3763" s="88" t="str">
        <f>IF(بيانات!B3763&lt;&gt;"",بيانات!K3763,"")</f>
        <v/>
      </c>
      <c r="I3763" s="88" t="str">
        <f>IF(بيانات!B3763&lt;&gt;"",بيانات!P3763,"")</f>
        <v/>
      </c>
    </row>
    <row r="3764" spans="1:9" ht="21.75" customHeight="1">
      <c r="A3764" s="89" t="str">
        <f>IF(بيانات!B3764&lt;&gt;"",بيانات!A3764,"")</f>
        <v/>
      </c>
      <c r="B3764" s="90" t="str">
        <f>IF(بيانات!B3764&lt;&gt;"",بيانات!B3764,"")</f>
        <v/>
      </c>
      <c r="C3764" s="90" t="str">
        <f>IF(بيانات!B3764&lt;&gt;"",بيانات!C3764,"")</f>
        <v/>
      </c>
      <c r="D3764" s="91" t="str">
        <f>IF(بيانات!B3764&lt;&gt;"",بيانات!J3764,"")</f>
        <v/>
      </c>
      <c r="E3764" s="92"/>
      <c r="F3764" s="93" t="str">
        <f t="shared" si="58"/>
        <v/>
      </c>
      <c r="G3764" s="94"/>
      <c r="H3764" s="95" t="str">
        <f>IF(بيانات!B3764&lt;&gt;"",بيانات!K3764,"")</f>
        <v/>
      </c>
      <c r="I3764" s="95" t="str">
        <f>IF(بيانات!B3764&lt;&gt;"",بيانات!P3764,"")</f>
        <v/>
      </c>
    </row>
    <row r="3765" spans="1:9" ht="21.75" customHeight="1">
      <c r="A3765" s="82" t="str">
        <f>IF(بيانات!B3765&lt;&gt;"",بيانات!A3765,"")</f>
        <v/>
      </c>
      <c r="B3765" s="83" t="str">
        <f>IF(بيانات!B3765&lt;&gt;"",بيانات!B3765,"")</f>
        <v/>
      </c>
      <c r="C3765" s="83" t="str">
        <f>IF(بيانات!B3765&lt;&gt;"",بيانات!C3765,"")</f>
        <v/>
      </c>
      <c r="D3765" s="84" t="str">
        <f>IF(بيانات!B3765&lt;&gt;"",بيانات!J3765,"")</f>
        <v/>
      </c>
      <c r="E3765" s="85"/>
      <c r="F3765" s="86" t="str">
        <f t="shared" si="58"/>
        <v/>
      </c>
      <c r="G3765" s="87"/>
      <c r="H3765" s="88" t="str">
        <f>IF(بيانات!B3765&lt;&gt;"",بيانات!K3765,"")</f>
        <v/>
      </c>
      <c r="I3765" s="88" t="str">
        <f>IF(بيانات!B3765&lt;&gt;"",بيانات!P3765,"")</f>
        <v/>
      </c>
    </row>
    <row r="3766" spans="1:9" ht="21.75" customHeight="1">
      <c r="A3766" s="89" t="str">
        <f>IF(بيانات!B3766&lt;&gt;"",بيانات!A3766,"")</f>
        <v/>
      </c>
      <c r="B3766" s="90" t="str">
        <f>IF(بيانات!B3766&lt;&gt;"",بيانات!B3766,"")</f>
        <v/>
      </c>
      <c r="C3766" s="90" t="str">
        <f>IF(بيانات!B3766&lt;&gt;"",بيانات!C3766,"")</f>
        <v/>
      </c>
      <c r="D3766" s="91" t="str">
        <f>IF(بيانات!B3766&lt;&gt;"",بيانات!J3766,"")</f>
        <v/>
      </c>
      <c r="E3766" s="92"/>
      <c r="F3766" s="93" t="str">
        <f t="shared" si="58"/>
        <v/>
      </c>
      <c r="G3766" s="94"/>
      <c r="H3766" s="95" t="str">
        <f>IF(بيانات!B3766&lt;&gt;"",بيانات!K3766,"")</f>
        <v/>
      </c>
      <c r="I3766" s="95" t="str">
        <f>IF(بيانات!B3766&lt;&gt;"",بيانات!P3766,"")</f>
        <v/>
      </c>
    </row>
    <row r="3767" spans="1:9" ht="21.75" customHeight="1">
      <c r="A3767" s="82" t="str">
        <f>IF(بيانات!B3767&lt;&gt;"",بيانات!A3767,"")</f>
        <v/>
      </c>
      <c r="B3767" s="83" t="str">
        <f>IF(بيانات!B3767&lt;&gt;"",بيانات!B3767,"")</f>
        <v/>
      </c>
      <c r="C3767" s="83" t="str">
        <f>IF(بيانات!B3767&lt;&gt;"",بيانات!C3767,"")</f>
        <v/>
      </c>
      <c r="D3767" s="84" t="str">
        <f>IF(بيانات!B3767&lt;&gt;"",بيانات!J3767,"")</f>
        <v/>
      </c>
      <c r="E3767" s="85"/>
      <c r="F3767" s="86" t="str">
        <f t="shared" si="58"/>
        <v/>
      </c>
      <c r="G3767" s="87"/>
      <c r="H3767" s="88" t="str">
        <f>IF(بيانات!B3767&lt;&gt;"",بيانات!K3767,"")</f>
        <v/>
      </c>
      <c r="I3767" s="88" t="str">
        <f>IF(بيانات!B3767&lt;&gt;"",بيانات!P3767,"")</f>
        <v/>
      </c>
    </row>
    <row r="3768" spans="1:9" ht="21.75" customHeight="1">
      <c r="A3768" s="89" t="str">
        <f>IF(بيانات!B3768&lt;&gt;"",بيانات!A3768,"")</f>
        <v/>
      </c>
      <c r="B3768" s="90" t="str">
        <f>IF(بيانات!B3768&lt;&gt;"",بيانات!B3768,"")</f>
        <v/>
      </c>
      <c r="C3768" s="90" t="str">
        <f>IF(بيانات!B3768&lt;&gt;"",بيانات!C3768,"")</f>
        <v/>
      </c>
      <c r="D3768" s="91" t="str">
        <f>IF(بيانات!B3768&lt;&gt;"",بيانات!J3768,"")</f>
        <v/>
      </c>
      <c r="E3768" s="92"/>
      <c r="F3768" s="93" t="str">
        <f t="shared" si="58"/>
        <v/>
      </c>
      <c r="G3768" s="94"/>
      <c r="H3768" s="95" t="str">
        <f>IF(بيانات!B3768&lt;&gt;"",بيانات!K3768,"")</f>
        <v/>
      </c>
      <c r="I3768" s="95" t="str">
        <f>IF(بيانات!B3768&lt;&gt;"",بيانات!P3768,"")</f>
        <v/>
      </c>
    </row>
    <row r="3769" spans="1:9" ht="21.75" customHeight="1">
      <c r="A3769" s="82" t="str">
        <f>IF(بيانات!B3769&lt;&gt;"",بيانات!A3769,"")</f>
        <v/>
      </c>
      <c r="B3769" s="83" t="str">
        <f>IF(بيانات!B3769&lt;&gt;"",بيانات!B3769,"")</f>
        <v/>
      </c>
      <c r="C3769" s="83" t="str">
        <f>IF(بيانات!B3769&lt;&gt;"",بيانات!C3769,"")</f>
        <v/>
      </c>
      <c r="D3769" s="84" t="str">
        <f>IF(بيانات!B3769&lt;&gt;"",بيانات!J3769,"")</f>
        <v/>
      </c>
      <c r="E3769" s="85"/>
      <c r="F3769" s="86" t="str">
        <f t="shared" si="58"/>
        <v/>
      </c>
      <c r="G3769" s="87"/>
      <c r="H3769" s="88" t="str">
        <f>IF(بيانات!B3769&lt;&gt;"",بيانات!K3769,"")</f>
        <v/>
      </c>
      <c r="I3769" s="88" t="str">
        <f>IF(بيانات!B3769&lt;&gt;"",بيانات!P3769,"")</f>
        <v/>
      </c>
    </row>
    <row r="3770" spans="1:9" ht="21.75" customHeight="1">
      <c r="A3770" s="89" t="str">
        <f>IF(بيانات!B3770&lt;&gt;"",بيانات!A3770,"")</f>
        <v/>
      </c>
      <c r="B3770" s="90" t="str">
        <f>IF(بيانات!B3770&lt;&gt;"",بيانات!B3770,"")</f>
        <v/>
      </c>
      <c r="C3770" s="90" t="str">
        <f>IF(بيانات!B3770&lt;&gt;"",بيانات!C3770,"")</f>
        <v/>
      </c>
      <c r="D3770" s="91" t="str">
        <f>IF(بيانات!B3770&lt;&gt;"",بيانات!J3770,"")</f>
        <v/>
      </c>
      <c r="E3770" s="92"/>
      <c r="F3770" s="93" t="str">
        <f t="shared" si="58"/>
        <v/>
      </c>
      <c r="G3770" s="94"/>
      <c r="H3770" s="95" t="str">
        <f>IF(بيانات!B3770&lt;&gt;"",بيانات!K3770,"")</f>
        <v/>
      </c>
      <c r="I3770" s="95" t="str">
        <f>IF(بيانات!B3770&lt;&gt;"",بيانات!P3770,"")</f>
        <v/>
      </c>
    </row>
    <row r="3771" spans="1:9" ht="21.75" customHeight="1">
      <c r="A3771" s="82" t="str">
        <f>IF(بيانات!B3771&lt;&gt;"",بيانات!A3771,"")</f>
        <v/>
      </c>
      <c r="B3771" s="83" t="str">
        <f>IF(بيانات!B3771&lt;&gt;"",بيانات!B3771,"")</f>
        <v/>
      </c>
      <c r="C3771" s="83" t="str">
        <f>IF(بيانات!B3771&lt;&gt;"",بيانات!C3771,"")</f>
        <v/>
      </c>
      <c r="D3771" s="84" t="str">
        <f>IF(بيانات!B3771&lt;&gt;"",بيانات!J3771,"")</f>
        <v/>
      </c>
      <c r="E3771" s="85"/>
      <c r="F3771" s="86" t="str">
        <f t="shared" si="58"/>
        <v/>
      </c>
      <c r="G3771" s="87"/>
      <c r="H3771" s="88" t="str">
        <f>IF(بيانات!B3771&lt;&gt;"",بيانات!K3771,"")</f>
        <v/>
      </c>
      <c r="I3771" s="88" t="str">
        <f>IF(بيانات!B3771&lt;&gt;"",بيانات!P3771,"")</f>
        <v/>
      </c>
    </row>
    <row r="3772" spans="1:9" ht="21.75" customHeight="1">
      <c r="A3772" s="89" t="str">
        <f>IF(بيانات!B3772&lt;&gt;"",بيانات!A3772,"")</f>
        <v/>
      </c>
      <c r="B3772" s="90" t="str">
        <f>IF(بيانات!B3772&lt;&gt;"",بيانات!B3772,"")</f>
        <v/>
      </c>
      <c r="C3772" s="90" t="str">
        <f>IF(بيانات!B3772&lt;&gt;"",بيانات!C3772,"")</f>
        <v/>
      </c>
      <c r="D3772" s="91" t="str">
        <f>IF(بيانات!B3772&lt;&gt;"",بيانات!J3772,"")</f>
        <v/>
      </c>
      <c r="E3772" s="92"/>
      <c r="F3772" s="93" t="str">
        <f t="shared" si="58"/>
        <v/>
      </c>
      <c r="G3772" s="94"/>
      <c r="H3772" s="95" t="str">
        <f>IF(بيانات!B3772&lt;&gt;"",بيانات!K3772,"")</f>
        <v/>
      </c>
      <c r="I3772" s="95" t="str">
        <f>IF(بيانات!B3772&lt;&gt;"",بيانات!P3772,"")</f>
        <v/>
      </c>
    </row>
    <row r="3773" spans="1:9" ht="21.75" customHeight="1">
      <c r="A3773" s="82" t="str">
        <f>IF(بيانات!B3773&lt;&gt;"",بيانات!A3773,"")</f>
        <v/>
      </c>
      <c r="B3773" s="83" t="str">
        <f>IF(بيانات!B3773&lt;&gt;"",بيانات!B3773,"")</f>
        <v/>
      </c>
      <c r="C3773" s="83" t="str">
        <f>IF(بيانات!B3773&lt;&gt;"",بيانات!C3773,"")</f>
        <v/>
      </c>
      <c r="D3773" s="84" t="str">
        <f>IF(بيانات!B3773&lt;&gt;"",بيانات!J3773,"")</f>
        <v/>
      </c>
      <c r="E3773" s="85"/>
      <c r="F3773" s="86" t="str">
        <f t="shared" si="58"/>
        <v/>
      </c>
      <c r="G3773" s="87"/>
      <c r="H3773" s="88" t="str">
        <f>IF(بيانات!B3773&lt;&gt;"",بيانات!K3773,"")</f>
        <v/>
      </c>
      <c r="I3773" s="88" t="str">
        <f>IF(بيانات!B3773&lt;&gt;"",بيانات!P3773,"")</f>
        <v/>
      </c>
    </row>
    <row r="3774" spans="1:9" ht="21.75" customHeight="1">
      <c r="A3774" s="89" t="str">
        <f>IF(بيانات!B3774&lt;&gt;"",بيانات!A3774,"")</f>
        <v/>
      </c>
      <c r="B3774" s="90" t="str">
        <f>IF(بيانات!B3774&lt;&gt;"",بيانات!B3774,"")</f>
        <v/>
      </c>
      <c r="C3774" s="90" t="str">
        <f>IF(بيانات!B3774&lt;&gt;"",بيانات!C3774,"")</f>
        <v/>
      </c>
      <c r="D3774" s="91" t="str">
        <f>IF(بيانات!B3774&lt;&gt;"",بيانات!J3774,"")</f>
        <v/>
      </c>
      <c r="E3774" s="92"/>
      <c r="F3774" s="93" t="str">
        <f t="shared" si="58"/>
        <v/>
      </c>
      <c r="G3774" s="94"/>
      <c r="H3774" s="95" t="str">
        <f>IF(بيانات!B3774&lt;&gt;"",بيانات!K3774,"")</f>
        <v/>
      </c>
      <c r="I3774" s="95" t="str">
        <f>IF(بيانات!B3774&lt;&gt;"",بيانات!P3774,"")</f>
        <v/>
      </c>
    </row>
    <row r="3775" spans="1:9" ht="21.75" customHeight="1">
      <c r="A3775" s="82" t="str">
        <f>IF(بيانات!B3775&lt;&gt;"",بيانات!A3775,"")</f>
        <v/>
      </c>
      <c r="B3775" s="83" t="str">
        <f>IF(بيانات!B3775&lt;&gt;"",بيانات!B3775,"")</f>
        <v/>
      </c>
      <c r="C3775" s="83" t="str">
        <f>IF(بيانات!B3775&lt;&gt;"",بيانات!C3775,"")</f>
        <v/>
      </c>
      <c r="D3775" s="84" t="str">
        <f>IF(بيانات!B3775&lt;&gt;"",بيانات!J3775,"")</f>
        <v/>
      </c>
      <c r="E3775" s="85"/>
      <c r="F3775" s="86" t="str">
        <f t="shared" si="58"/>
        <v/>
      </c>
      <c r="G3775" s="87"/>
      <c r="H3775" s="88" t="str">
        <f>IF(بيانات!B3775&lt;&gt;"",بيانات!K3775,"")</f>
        <v/>
      </c>
      <c r="I3775" s="88" t="str">
        <f>IF(بيانات!B3775&lt;&gt;"",بيانات!P3775,"")</f>
        <v/>
      </c>
    </row>
    <row r="3776" spans="1:9" ht="21.75" customHeight="1">
      <c r="A3776" s="89" t="str">
        <f>IF(بيانات!B3776&lt;&gt;"",بيانات!A3776,"")</f>
        <v/>
      </c>
      <c r="B3776" s="90" t="str">
        <f>IF(بيانات!B3776&lt;&gt;"",بيانات!B3776,"")</f>
        <v/>
      </c>
      <c r="C3776" s="90" t="str">
        <f>IF(بيانات!B3776&lt;&gt;"",بيانات!C3776,"")</f>
        <v/>
      </c>
      <c r="D3776" s="91" t="str">
        <f>IF(بيانات!B3776&lt;&gt;"",بيانات!J3776,"")</f>
        <v/>
      </c>
      <c r="E3776" s="92"/>
      <c r="F3776" s="93" t="str">
        <f t="shared" si="58"/>
        <v/>
      </c>
      <c r="G3776" s="94"/>
      <c r="H3776" s="95" t="str">
        <f>IF(بيانات!B3776&lt;&gt;"",بيانات!K3776,"")</f>
        <v/>
      </c>
      <c r="I3776" s="95" t="str">
        <f>IF(بيانات!B3776&lt;&gt;"",بيانات!P3776,"")</f>
        <v/>
      </c>
    </row>
    <row r="3777" spans="1:9" ht="21.75" customHeight="1">
      <c r="A3777" s="82" t="str">
        <f>IF(بيانات!B3777&lt;&gt;"",بيانات!A3777,"")</f>
        <v/>
      </c>
      <c r="B3777" s="83" t="str">
        <f>IF(بيانات!B3777&lt;&gt;"",بيانات!B3777,"")</f>
        <v/>
      </c>
      <c r="C3777" s="83" t="str">
        <f>IF(بيانات!B3777&lt;&gt;"",بيانات!C3777,"")</f>
        <v/>
      </c>
      <c r="D3777" s="84" t="str">
        <f>IF(بيانات!B3777&lt;&gt;"",بيانات!J3777,"")</f>
        <v/>
      </c>
      <c r="E3777" s="85"/>
      <c r="F3777" s="86" t="str">
        <f t="shared" si="58"/>
        <v/>
      </c>
      <c r="G3777" s="87"/>
      <c r="H3777" s="88" t="str">
        <f>IF(بيانات!B3777&lt;&gt;"",بيانات!K3777,"")</f>
        <v/>
      </c>
      <c r="I3777" s="88" t="str">
        <f>IF(بيانات!B3777&lt;&gt;"",بيانات!P3777,"")</f>
        <v/>
      </c>
    </row>
    <row r="3778" spans="1:9" ht="21.75" customHeight="1">
      <c r="A3778" s="89" t="str">
        <f>IF(بيانات!B3778&lt;&gt;"",بيانات!A3778,"")</f>
        <v/>
      </c>
      <c r="B3778" s="90" t="str">
        <f>IF(بيانات!B3778&lt;&gt;"",بيانات!B3778,"")</f>
        <v/>
      </c>
      <c r="C3778" s="90" t="str">
        <f>IF(بيانات!B3778&lt;&gt;"",بيانات!C3778,"")</f>
        <v/>
      </c>
      <c r="D3778" s="91" t="str">
        <f>IF(بيانات!B3778&lt;&gt;"",بيانات!J3778,"")</f>
        <v/>
      </c>
      <c r="E3778" s="92"/>
      <c r="F3778" s="93" t="str">
        <f t="shared" si="58"/>
        <v/>
      </c>
      <c r="G3778" s="94"/>
      <c r="H3778" s="95" t="str">
        <f>IF(بيانات!B3778&lt;&gt;"",بيانات!K3778,"")</f>
        <v/>
      </c>
      <c r="I3778" s="95" t="str">
        <f>IF(بيانات!B3778&lt;&gt;"",بيانات!P3778,"")</f>
        <v/>
      </c>
    </row>
    <row r="3779" spans="1:9" ht="21.75" customHeight="1">
      <c r="A3779" s="82" t="str">
        <f>IF(بيانات!B3779&lt;&gt;"",بيانات!A3779,"")</f>
        <v/>
      </c>
      <c r="B3779" s="83" t="str">
        <f>IF(بيانات!B3779&lt;&gt;"",بيانات!B3779,"")</f>
        <v/>
      </c>
      <c r="C3779" s="83" t="str">
        <f>IF(بيانات!B3779&lt;&gt;"",بيانات!C3779,"")</f>
        <v/>
      </c>
      <c r="D3779" s="84" t="str">
        <f>IF(بيانات!B3779&lt;&gt;"",بيانات!J3779,"")</f>
        <v/>
      </c>
      <c r="E3779" s="85"/>
      <c r="F3779" s="86" t="str">
        <f t="shared" ref="F3779:F3842" si="59">IF(E3779="","",E3779+30)</f>
        <v/>
      </c>
      <c r="G3779" s="87"/>
      <c r="H3779" s="88" t="str">
        <f>IF(بيانات!B3779&lt;&gt;"",بيانات!K3779,"")</f>
        <v/>
      </c>
      <c r="I3779" s="88" t="str">
        <f>IF(بيانات!B3779&lt;&gt;"",بيانات!P3779,"")</f>
        <v/>
      </c>
    </row>
    <row r="3780" spans="1:9" ht="21.75" customHeight="1">
      <c r="A3780" s="89" t="str">
        <f>IF(بيانات!B3780&lt;&gt;"",بيانات!A3780,"")</f>
        <v/>
      </c>
      <c r="B3780" s="90" t="str">
        <f>IF(بيانات!B3780&lt;&gt;"",بيانات!B3780,"")</f>
        <v/>
      </c>
      <c r="C3780" s="90" t="str">
        <f>IF(بيانات!B3780&lt;&gt;"",بيانات!C3780,"")</f>
        <v/>
      </c>
      <c r="D3780" s="91" t="str">
        <f>IF(بيانات!B3780&lt;&gt;"",بيانات!J3780,"")</f>
        <v/>
      </c>
      <c r="E3780" s="92"/>
      <c r="F3780" s="93" t="str">
        <f t="shared" si="59"/>
        <v/>
      </c>
      <c r="G3780" s="94"/>
      <c r="H3780" s="95" t="str">
        <f>IF(بيانات!B3780&lt;&gt;"",بيانات!K3780,"")</f>
        <v/>
      </c>
      <c r="I3780" s="95" t="str">
        <f>IF(بيانات!B3780&lt;&gt;"",بيانات!P3780,"")</f>
        <v/>
      </c>
    </row>
    <row r="3781" spans="1:9" ht="21.75" customHeight="1">
      <c r="A3781" s="82" t="str">
        <f>IF(بيانات!B3781&lt;&gt;"",بيانات!A3781,"")</f>
        <v/>
      </c>
      <c r="B3781" s="83" t="str">
        <f>IF(بيانات!B3781&lt;&gt;"",بيانات!B3781,"")</f>
        <v/>
      </c>
      <c r="C3781" s="83" t="str">
        <f>IF(بيانات!B3781&lt;&gt;"",بيانات!C3781,"")</f>
        <v/>
      </c>
      <c r="D3781" s="84" t="str">
        <f>IF(بيانات!B3781&lt;&gt;"",بيانات!J3781,"")</f>
        <v/>
      </c>
      <c r="E3781" s="85"/>
      <c r="F3781" s="86" t="str">
        <f t="shared" si="59"/>
        <v/>
      </c>
      <c r="G3781" s="87"/>
      <c r="H3781" s="88" t="str">
        <f>IF(بيانات!B3781&lt;&gt;"",بيانات!K3781,"")</f>
        <v/>
      </c>
      <c r="I3781" s="88" t="str">
        <f>IF(بيانات!B3781&lt;&gt;"",بيانات!P3781,"")</f>
        <v/>
      </c>
    </row>
    <row r="3782" spans="1:9" ht="21.75" customHeight="1">
      <c r="A3782" s="89" t="str">
        <f>IF(بيانات!B3782&lt;&gt;"",بيانات!A3782,"")</f>
        <v/>
      </c>
      <c r="B3782" s="90" t="str">
        <f>IF(بيانات!B3782&lt;&gt;"",بيانات!B3782,"")</f>
        <v/>
      </c>
      <c r="C3782" s="90" t="str">
        <f>IF(بيانات!B3782&lt;&gt;"",بيانات!C3782,"")</f>
        <v/>
      </c>
      <c r="D3782" s="91" t="str">
        <f>IF(بيانات!B3782&lt;&gt;"",بيانات!J3782,"")</f>
        <v/>
      </c>
      <c r="E3782" s="92"/>
      <c r="F3782" s="93" t="str">
        <f t="shared" si="59"/>
        <v/>
      </c>
      <c r="G3782" s="94"/>
      <c r="H3782" s="95" t="str">
        <f>IF(بيانات!B3782&lt;&gt;"",بيانات!K3782,"")</f>
        <v/>
      </c>
      <c r="I3782" s="95" t="str">
        <f>IF(بيانات!B3782&lt;&gt;"",بيانات!P3782,"")</f>
        <v/>
      </c>
    </row>
    <row r="3783" spans="1:9" ht="21.75" customHeight="1">
      <c r="A3783" s="82" t="str">
        <f>IF(بيانات!B3783&lt;&gt;"",بيانات!A3783,"")</f>
        <v/>
      </c>
      <c r="B3783" s="83" t="str">
        <f>IF(بيانات!B3783&lt;&gt;"",بيانات!B3783,"")</f>
        <v/>
      </c>
      <c r="C3783" s="83" t="str">
        <f>IF(بيانات!B3783&lt;&gt;"",بيانات!C3783,"")</f>
        <v/>
      </c>
      <c r="D3783" s="84" t="str">
        <f>IF(بيانات!B3783&lt;&gt;"",بيانات!J3783,"")</f>
        <v/>
      </c>
      <c r="E3783" s="85"/>
      <c r="F3783" s="86" t="str">
        <f t="shared" si="59"/>
        <v/>
      </c>
      <c r="G3783" s="87"/>
      <c r="H3783" s="88" t="str">
        <f>IF(بيانات!B3783&lt;&gt;"",بيانات!K3783,"")</f>
        <v/>
      </c>
      <c r="I3783" s="88" t="str">
        <f>IF(بيانات!B3783&lt;&gt;"",بيانات!P3783,"")</f>
        <v/>
      </c>
    </row>
    <row r="3784" spans="1:9" ht="21.75" customHeight="1">
      <c r="A3784" s="89" t="str">
        <f>IF(بيانات!B3784&lt;&gt;"",بيانات!A3784,"")</f>
        <v/>
      </c>
      <c r="B3784" s="90" t="str">
        <f>IF(بيانات!B3784&lt;&gt;"",بيانات!B3784,"")</f>
        <v/>
      </c>
      <c r="C3784" s="90" t="str">
        <f>IF(بيانات!B3784&lt;&gt;"",بيانات!C3784,"")</f>
        <v/>
      </c>
      <c r="D3784" s="91" t="str">
        <f>IF(بيانات!B3784&lt;&gt;"",بيانات!J3784,"")</f>
        <v/>
      </c>
      <c r="E3784" s="92"/>
      <c r="F3784" s="93" t="str">
        <f t="shared" si="59"/>
        <v/>
      </c>
      <c r="G3784" s="94"/>
      <c r="H3784" s="95" t="str">
        <f>IF(بيانات!B3784&lt;&gt;"",بيانات!K3784,"")</f>
        <v/>
      </c>
      <c r="I3784" s="95" t="str">
        <f>IF(بيانات!B3784&lt;&gt;"",بيانات!P3784,"")</f>
        <v/>
      </c>
    </row>
    <row r="3785" spans="1:9" ht="21.75" customHeight="1">
      <c r="A3785" s="82" t="str">
        <f>IF(بيانات!B3785&lt;&gt;"",بيانات!A3785,"")</f>
        <v/>
      </c>
      <c r="B3785" s="83" t="str">
        <f>IF(بيانات!B3785&lt;&gt;"",بيانات!B3785,"")</f>
        <v/>
      </c>
      <c r="C3785" s="83" t="str">
        <f>IF(بيانات!B3785&lt;&gt;"",بيانات!C3785,"")</f>
        <v/>
      </c>
      <c r="D3785" s="84" t="str">
        <f>IF(بيانات!B3785&lt;&gt;"",بيانات!J3785,"")</f>
        <v/>
      </c>
      <c r="E3785" s="85"/>
      <c r="F3785" s="86" t="str">
        <f t="shared" si="59"/>
        <v/>
      </c>
      <c r="G3785" s="87"/>
      <c r="H3785" s="88" t="str">
        <f>IF(بيانات!B3785&lt;&gt;"",بيانات!K3785,"")</f>
        <v/>
      </c>
      <c r="I3785" s="88" t="str">
        <f>IF(بيانات!B3785&lt;&gt;"",بيانات!P3785,"")</f>
        <v/>
      </c>
    </row>
    <row r="3786" spans="1:9" ht="21.75" customHeight="1">
      <c r="A3786" s="89" t="str">
        <f>IF(بيانات!B3786&lt;&gt;"",بيانات!A3786,"")</f>
        <v/>
      </c>
      <c r="B3786" s="90" t="str">
        <f>IF(بيانات!B3786&lt;&gt;"",بيانات!B3786,"")</f>
        <v/>
      </c>
      <c r="C3786" s="90" t="str">
        <f>IF(بيانات!B3786&lt;&gt;"",بيانات!C3786,"")</f>
        <v/>
      </c>
      <c r="D3786" s="91" t="str">
        <f>IF(بيانات!B3786&lt;&gt;"",بيانات!J3786,"")</f>
        <v/>
      </c>
      <c r="E3786" s="92"/>
      <c r="F3786" s="93" t="str">
        <f t="shared" si="59"/>
        <v/>
      </c>
      <c r="G3786" s="94"/>
      <c r="H3786" s="95" t="str">
        <f>IF(بيانات!B3786&lt;&gt;"",بيانات!K3786,"")</f>
        <v/>
      </c>
      <c r="I3786" s="95" t="str">
        <f>IF(بيانات!B3786&lt;&gt;"",بيانات!P3786,"")</f>
        <v/>
      </c>
    </row>
    <row r="3787" spans="1:9" ht="21.75" customHeight="1">
      <c r="A3787" s="82" t="str">
        <f>IF(بيانات!B3787&lt;&gt;"",بيانات!A3787,"")</f>
        <v/>
      </c>
      <c r="B3787" s="83" t="str">
        <f>IF(بيانات!B3787&lt;&gt;"",بيانات!B3787,"")</f>
        <v/>
      </c>
      <c r="C3787" s="83" t="str">
        <f>IF(بيانات!B3787&lt;&gt;"",بيانات!C3787,"")</f>
        <v/>
      </c>
      <c r="D3787" s="84" t="str">
        <f>IF(بيانات!B3787&lt;&gt;"",بيانات!J3787,"")</f>
        <v/>
      </c>
      <c r="E3787" s="85"/>
      <c r="F3787" s="86" t="str">
        <f t="shared" si="59"/>
        <v/>
      </c>
      <c r="G3787" s="87"/>
      <c r="H3787" s="88" t="str">
        <f>IF(بيانات!B3787&lt;&gt;"",بيانات!K3787,"")</f>
        <v/>
      </c>
      <c r="I3787" s="88" t="str">
        <f>IF(بيانات!B3787&lt;&gt;"",بيانات!P3787,"")</f>
        <v/>
      </c>
    </row>
    <row r="3788" spans="1:9" ht="21.75" customHeight="1">
      <c r="A3788" s="89" t="str">
        <f>IF(بيانات!B3788&lt;&gt;"",بيانات!A3788,"")</f>
        <v/>
      </c>
      <c r="B3788" s="90" t="str">
        <f>IF(بيانات!B3788&lt;&gt;"",بيانات!B3788,"")</f>
        <v/>
      </c>
      <c r="C3788" s="90" t="str">
        <f>IF(بيانات!B3788&lt;&gt;"",بيانات!C3788,"")</f>
        <v/>
      </c>
      <c r="D3788" s="91" t="str">
        <f>IF(بيانات!B3788&lt;&gt;"",بيانات!J3788,"")</f>
        <v/>
      </c>
      <c r="E3788" s="92"/>
      <c r="F3788" s="93" t="str">
        <f t="shared" si="59"/>
        <v/>
      </c>
      <c r="G3788" s="94"/>
      <c r="H3788" s="95" t="str">
        <f>IF(بيانات!B3788&lt;&gt;"",بيانات!K3788,"")</f>
        <v/>
      </c>
      <c r="I3788" s="95" t="str">
        <f>IF(بيانات!B3788&lt;&gt;"",بيانات!P3788,"")</f>
        <v/>
      </c>
    </row>
    <row r="3789" spans="1:9" ht="21.75" customHeight="1">
      <c r="A3789" s="82" t="str">
        <f>IF(بيانات!B3789&lt;&gt;"",بيانات!A3789,"")</f>
        <v/>
      </c>
      <c r="B3789" s="83" t="str">
        <f>IF(بيانات!B3789&lt;&gt;"",بيانات!B3789,"")</f>
        <v/>
      </c>
      <c r="C3789" s="83" t="str">
        <f>IF(بيانات!B3789&lt;&gt;"",بيانات!C3789,"")</f>
        <v/>
      </c>
      <c r="D3789" s="84" t="str">
        <f>IF(بيانات!B3789&lt;&gt;"",بيانات!J3789,"")</f>
        <v/>
      </c>
      <c r="E3789" s="85"/>
      <c r="F3789" s="86" t="str">
        <f t="shared" si="59"/>
        <v/>
      </c>
      <c r="G3789" s="87"/>
      <c r="H3789" s="88" t="str">
        <f>IF(بيانات!B3789&lt;&gt;"",بيانات!K3789,"")</f>
        <v/>
      </c>
      <c r="I3789" s="88" t="str">
        <f>IF(بيانات!B3789&lt;&gt;"",بيانات!P3789,"")</f>
        <v/>
      </c>
    </row>
    <row r="3790" spans="1:9" ht="21.75" customHeight="1">
      <c r="A3790" s="89" t="str">
        <f>IF(بيانات!B3790&lt;&gt;"",بيانات!A3790,"")</f>
        <v/>
      </c>
      <c r="B3790" s="90" t="str">
        <f>IF(بيانات!B3790&lt;&gt;"",بيانات!B3790,"")</f>
        <v/>
      </c>
      <c r="C3790" s="90" t="str">
        <f>IF(بيانات!B3790&lt;&gt;"",بيانات!C3790,"")</f>
        <v/>
      </c>
      <c r="D3790" s="91" t="str">
        <f>IF(بيانات!B3790&lt;&gt;"",بيانات!J3790,"")</f>
        <v/>
      </c>
      <c r="E3790" s="92"/>
      <c r="F3790" s="93" t="str">
        <f t="shared" si="59"/>
        <v/>
      </c>
      <c r="G3790" s="94"/>
      <c r="H3790" s="95" t="str">
        <f>IF(بيانات!B3790&lt;&gt;"",بيانات!K3790,"")</f>
        <v/>
      </c>
      <c r="I3790" s="95" t="str">
        <f>IF(بيانات!B3790&lt;&gt;"",بيانات!P3790,"")</f>
        <v/>
      </c>
    </row>
    <row r="3791" spans="1:9" ht="21.75" customHeight="1">
      <c r="A3791" s="82" t="str">
        <f>IF(بيانات!B3791&lt;&gt;"",بيانات!A3791,"")</f>
        <v/>
      </c>
      <c r="B3791" s="83" t="str">
        <f>IF(بيانات!B3791&lt;&gt;"",بيانات!B3791,"")</f>
        <v/>
      </c>
      <c r="C3791" s="83" t="str">
        <f>IF(بيانات!B3791&lt;&gt;"",بيانات!C3791,"")</f>
        <v/>
      </c>
      <c r="D3791" s="84" t="str">
        <f>IF(بيانات!B3791&lt;&gt;"",بيانات!J3791,"")</f>
        <v/>
      </c>
      <c r="E3791" s="85"/>
      <c r="F3791" s="86" t="str">
        <f t="shared" si="59"/>
        <v/>
      </c>
      <c r="G3791" s="87"/>
      <c r="H3791" s="88" t="str">
        <f>IF(بيانات!B3791&lt;&gt;"",بيانات!K3791,"")</f>
        <v/>
      </c>
      <c r="I3791" s="88" t="str">
        <f>IF(بيانات!B3791&lt;&gt;"",بيانات!P3791,"")</f>
        <v/>
      </c>
    </row>
    <row r="3792" spans="1:9" ht="21.75" customHeight="1">
      <c r="A3792" s="89" t="str">
        <f>IF(بيانات!B3792&lt;&gt;"",بيانات!A3792,"")</f>
        <v/>
      </c>
      <c r="B3792" s="90" t="str">
        <f>IF(بيانات!B3792&lt;&gt;"",بيانات!B3792,"")</f>
        <v/>
      </c>
      <c r="C3792" s="90" t="str">
        <f>IF(بيانات!B3792&lt;&gt;"",بيانات!C3792,"")</f>
        <v/>
      </c>
      <c r="D3792" s="91" t="str">
        <f>IF(بيانات!B3792&lt;&gt;"",بيانات!J3792,"")</f>
        <v/>
      </c>
      <c r="E3792" s="92"/>
      <c r="F3792" s="93" t="str">
        <f t="shared" si="59"/>
        <v/>
      </c>
      <c r="G3792" s="94"/>
      <c r="H3792" s="95" t="str">
        <f>IF(بيانات!B3792&lt;&gt;"",بيانات!K3792,"")</f>
        <v/>
      </c>
      <c r="I3792" s="95" t="str">
        <f>IF(بيانات!B3792&lt;&gt;"",بيانات!P3792,"")</f>
        <v/>
      </c>
    </row>
    <row r="3793" spans="1:9" ht="21.75" customHeight="1">
      <c r="A3793" s="82" t="str">
        <f>IF(بيانات!B3793&lt;&gt;"",بيانات!A3793,"")</f>
        <v/>
      </c>
      <c r="B3793" s="83" t="str">
        <f>IF(بيانات!B3793&lt;&gt;"",بيانات!B3793,"")</f>
        <v/>
      </c>
      <c r="C3793" s="83" t="str">
        <f>IF(بيانات!B3793&lt;&gt;"",بيانات!C3793,"")</f>
        <v/>
      </c>
      <c r="D3793" s="84" t="str">
        <f>IF(بيانات!B3793&lt;&gt;"",بيانات!J3793,"")</f>
        <v/>
      </c>
      <c r="E3793" s="85"/>
      <c r="F3793" s="86" t="str">
        <f t="shared" si="59"/>
        <v/>
      </c>
      <c r="G3793" s="87"/>
      <c r="H3793" s="88" t="str">
        <f>IF(بيانات!B3793&lt;&gt;"",بيانات!K3793,"")</f>
        <v/>
      </c>
      <c r="I3793" s="88" t="str">
        <f>IF(بيانات!B3793&lt;&gt;"",بيانات!P3793,"")</f>
        <v/>
      </c>
    </row>
    <row r="3794" spans="1:9" ht="21.75" customHeight="1">
      <c r="A3794" s="89" t="str">
        <f>IF(بيانات!B3794&lt;&gt;"",بيانات!A3794,"")</f>
        <v/>
      </c>
      <c r="B3794" s="90" t="str">
        <f>IF(بيانات!B3794&lt;&gt;"",بيانات!B3794,"")</f>
        <v/>
      </c>
      <c r="C3794" s="90" t="str">
        <f>IF(بيانات!B3794&lt;&gt;"",بيانات!C3794,"")</f>
        <v/>
      </c>
      <c r="D3794" s="91" t="str">
        <f>IF(بيانات!B3794&lt;&gt;"",بيانات!J3794,"")</f>
        <v/>
      </c>
      <c r="E3794" s="92"/>
      <c r="F3794" s="93" t="str">
        <f t="shared" si="59"/>
        <v/>
      </c>
      <c r="G3794" s="94"/>
      <c r="H3794" s="95" t="str">
        <f>IF(بيانات!B3794&lt;&gt;"",بيانات!K3794,"")</f>
        <v/>
      </c>
      <c r="I3794" s="95" t="str">
        <f>IF(بيانات!B3794&lt;&gt;"",بيانات!P3794,"")</f>
        <v/>
      </c>
    </row>
    <row r="3795" spans="1:9" ht="21.75" customHeight="1">
      <c r="A3795" s="82" t="str">
        <f>IF(بيانات!B3795&lt;&gt;"",بيانات!A3795,"")</f>
        <v/>
      </c>
      <c r="B3795" s="83" t="str">
        <f>IF(بيانات!B3795&lt;&gt;"",بيانات!B3795,"")</f>
        <v/>
      </c>
      <c r="C3795" s="83" t="str">
        <f>IF(بيانات!B3795&lt;&gt;"",بيانات!C3795,"")</f>
        <v/>
      </c>
      <c r="D3795" s="84" t="str">
        <f>IF(بيانات!B3795&lt;&gt;"",بيانات!J3795,"")</f>
        <v/>
      </c>
      <c r="E3795" s="85"/>
      <c r="F3795" s="86" t="str">
        <f t="shared" si="59"/>
        <v/>
      </c>
      <c r="G3795" s="87"/>
      <c r="H3795" s="88" t="str">
        <f>IF(بيانات!B3795&lt;&gt;"",بيانات!K3795,"")</f>
        <v/>
      </c>
      <c r="I3795" s="88" t="str">
        <f>IF(بيانات!B3795&lt;&gt;"",بيانات!P3795,"")</f>
        <v/>
      </c>
    </row>
    <row r="3796" spans="1:9" ht="21.75" customHeight="1">
      <c r="A3796" s="89" t="str">
        <f>IF(بيانات!B3796&lt;&gt;"",بيانات!A3796,"")</f>
        <v/>
      </c>
      <c r="B3796" s="90" t="str">
        <f>IF(بيانات!B3796&lt;&gt;"",بيانات!B3796,"")</f>
        <v/>
      </c>
      <c r="C3796" s="90" t="str">
        <f>IF(بيانات!B3796&lt;&gt;"",بيانات!C3796,"")</f>
        <v/>
      </c>
      <c r="D3796" s="91" t="str">
        <f>IF(بيانات!B3796&lt;&gt;"",بيانات!J3796,"")</f>
        <v/>
      </c>
      <c r="E3796" s="92"/>
      <c r="F3796" s="93" t="str">
        <f t="shared" si="59"/>
        <v/>
      </c>
      <c r="G3796" s="94"/>
      <c r="H3796" s="95" t="str">
        <f>IF(بيانات!B3796&lt;&gt;"",بيانات!K3796,"")</f>
        <v/>
      </c>
      <c r="I3796" s="95" t="str">
        <f>IF(بيانات!B3796&lt;&gt;"",بيانات!P3796,"")</f>
        <v/>
      </c>
    </row>
    <row r="3797" spans="1:9" ht="21.75" customHeight="1">
      <c r="A3797" s="82" t="str">
        <f>IF(بيانات!B3797&lt;&gt;"",بيانات!A3797,"")</f>
        <v/>
      </c>
      <c r="B3797" s="83" t="str">
        <f>IF(بيانات!B3797&lt;&gt;"",بيانات!B3797,"")</f>
        <v/>
      </c>
      <c r="C3797" s="83" t="str">
        <f>IF(بيانات!B3797&lt;&gt;"",بيانات!C3797,"")</f>
        <v/>
      </c>
      <c r="D3797" s="84" t="str">
        <f>IF(بيانات!B3797&lt;&gt;"",بيانات!J3797,"")</f>
        <v/>
      </c>
      <c r="E3797" s="85"/>
      <c r="F3797" s="86" t="str">
        <f t="shared" si="59"/>
        <v/>
      </c>
      <c r="G3797" s="87"/>
      <c r="H3797" s="88" t="str">
        <f>IF(بيانات!B3797&lt;&gt;"",بيانات!K3797,"")</f>
        <v/>
      </c>
      <c r="I3797" s="88" t="str">
        <f>IF(بيانات!B3797&lt;&gt;"",بيانات!P3797,"")</f>
        <v/>
      </c>
    </row>
    <row r="3798" spans="1:9" ht="21.75" customHeight="1">
      <c r="A3798" s="89" t="str">
        <f>IF(بيانات!B3798&lt;&gt;"",بيانات!A3798,"")</f>
        <v/>
      </c>
      <c r="B3798" s="90" t="str">
        <f>IF(بيانات!B3798&lt;&gt;"",بيانات!B3798,"")</f>
        <v/>
      </c>
      <c r="C3798" s="90" t="str">
        <f>IF(بيانات!B3798&lt;&gt;"",بيانات!C3798,"")</f>
        <v/>
      </c>
      <c r="D3798" s="91" t="str">
        <f>IF(بيانات!B3798&lt;&gt;"",بيانات!J3798,"")</f>
        <v/>
      </c>
      <c r="E3798" s="92"/>
      <c r="F3798" s="93" t="str">
        <f t="shared" si="59"/>
        <v/>
      </c>
      <c r="G3798" s="94"/>
      <c r="H3798" s="95" t="str">
        <f>IF(بيانات!B3798&lt;&gt;"",بيانات!K3798,"")</f>
        <v/>
      </c>
      <c r="I3798" s="95" t="str">
        <f>IF(بيانات!B3798&lt;&gt;"",بيانات!P3798,"")</f>
        <v/>
      </c>
    </row>
    <row r="3799" spans="1:9" ht="21.75" customHeight="1">
      <c r="A3799" s="82" t="str">
        <f>IF(بيانات!B3799&lt;&gt;"",بيانات!A3799,"")</f>
        <v/>
      </c>
      <c r="B3799" s="83" t="str">
        <f>IF(بيانات!B3799&lt;&gt;"",بيانات!B3799,"")</f>
        <v/>
      </c>
      <c r="C3799" s="83" t="str">
        <f>IF(بيانات!B3799&lt;&gt;"",بيانات!C3799,"")</f>
        <v/>
      </c>
      <c r="D3799" s="84" t="str">
        <f>IF(بيانات!B3799&lt;&gt;"",بيانات!J3799,"")</f>
        <v/>
      </c>
      <c r="E3799" s="85"/>
      <c r="F3799" s="86" t="str">
        <f t="shared" si="59"/>
        <v/>
      </c>
      <c r="G3799" s="87"/>
      <c r="H3799" s="88" t="str">
        <f>IF(بيانات!B3799&lt;&gt;"",بيانات!K3799,"")</f>
        <v/>
      </c>
      <c r="I3799" s="88" t="str">
        <f>IF(بيانات!B3799&lt;&gt;"",بيانات!P3799,"")</f>
        <v/>
      </c>
    </row>
    <row r="3800" spans="1:9" ht="21.75" customHeight="1">
      <c r="A3800" s="89" t="str">
        <f>IF(بيانات!B3800&lt;&gt;"",بيانات!A3800,"")</f>
        <v/>
      </c>
      <c r="B3800" s="90" t="str">
        <f>IF(بيانات!B3800&lt;&gt;"",بيانات!B3800,"")</f>
        <v/>
      </c>
      <c r="C3800" s="90" t="str">
        <f>IF(بيانات!B3800&lt;&gt;"",بيانات!C3800,"")</f>
        <v/>
      </c>
      <c r="D3800" s="91" t="str">
        <f>IF(بيانات!B3800&lt;&gt;"",بيانات!J3800,"")</f>
        <v/>
      </c>
      <c r="E3800" s="92"/>
      <c r="F3800" s="93" t="str">
        <f t="shared" si="59"/>
        <v/>
      </c>
      <c r="G3800" s="94"/>
      <c r="H3800" s="95" t="str">
        <f>IF(بيانات!B3800&lt;&gt;"",بيانات!K3800,"")</f>
        <v/>
      </c>
      <c r="I3800" s="95" t="str">
        <f>IF(بيانات!B3800&lt;&gt;"",بيانات!P3800,"")</f>
        <v/>
      </c>
    </row>
    <row r="3801" spans="1:9" ht="21.75" customHeight="1">
      <c r="A3801" s="82" t="str">
        <f>IF(بيانات!B3801&lt;&gt;"",بيانات!A3801,"")</f>
        <v/>
      </c>
      <c r="B3801" s="83" t="str">
        <f>IF(بيانات!B3801&lt;&gt;"",بيانات!B3801,"")</f>
        <v/>
      </c>
      <c r="C3801" s="83" t="str">
        <f>IF(بيانات!B3801&lt;&gt;"",بيانات!C3801,"")</f>
        <v/>
      </c>
      <c r="D3801" s="84" t="str">
        <f>IF(بيانات!B3801&lt;&gt;"",بيانات!J3801,"")</f>
        <v/>
      </c>
      <c r="E3801" s="85"/>
      <c r="F3801" s="86" t="str">
        <f t="shared" si="59"/>
        <v/>
      </c>
      <c r="G3801" s="87"/>
      <c r="H3801" s="88" t="str">
        <f>IF(بيانات!B3801&lt;&gt;"",بيانات!K3801,"")</f>
        <v/>
      </c>
      <c r="I3801" s="88" t="str">
        <f>IF(بيانات!B3801&lt;&gt;"",بيانات!P3801,"")</f>
        <v/>
      </c>
    </row>
    <row r="3802" spans="1:9" ht="21.75" customHeight="1">
      <c r="A3802" s="89" t="str">
        <f>IF(بيانات!B3802&lt;&gt;"",بيانات!A3802,"")</f>
        <v/>
      </c>
      <c r="B3802" s="90" t="str">
        <f>IF(بيانات!B3802&lt;&gt;"",بيانات!B3802,"")</f>
        <v/>
      </c>
      <c r="C3802" s="90" t="str">
        <f>IF(بيانات!B3802&lt;&gt;"",بيانات!C3802,"")</f>
        <v/>
      </c>
      <c r="D3802" s="91" t="str">
        <f>IF(بيانات!B3802&lt;&gt;"",بيانات!J3802,"")</f>
        <v/>
      </c>
      <c r="E3802" s="92"/>
      <c r="F3802" s="93" t="str">
        <f t="shared" si="59"/>
        <v/>
      </c>
      <c r="G3802" s="94"/>
      <c r="H3802" s="95" t="str">
        <f>IF(بيانات!B3802&lt;&gt;"",بيانات!K3802,"")</f>
        <v/>
      </c>
      <c r="I3802" s="95" t="str">
        <f>IF(بيانات!B3802&lt;&gt;"",بيانات!P3802,"")</f>
        <v/>
      </c>
    </row>
    <row r="3803" spans="1:9" ht="21.75" customHeight="1">
      <c r="A3803" s="82" t="str">
        <f>IF(بيانات!B3803&lt;&gt;"",بيانات!A3803,"")</f>
        <v/>
      </c>
      <c r="B3803" s="83" t="str">
        <f>IF(بيانات!B3803&lt;&gt;"",بيانات!B3803,"")</f>
        <v/>
      </c>
      <c r="C3803" s="83" t="str">
        <f>IF(بيانات!B3803&lt;&gt;"",بيانات!C3803,"")</f>
        <v/>
      </c>
      <c r="D3803" s="84" t="str">
        <f>IF(بيانات!B3803&lt;&gt;"",بيانات!J3803,"")</f>
        <v/>
      </c>
      <c r="E3803" s="85"/>
      <c r="F3803" s="86" t="str">
        <f t="shared" si="59"/>
        <v/>
      </c>
      <c r="G3803" s="87"/>
      <c r="H3803" s="88" t="str">
        <f>IF(بيانات!B3803&lt;&gt;"",بيانات!K3803,"")</f>
        <v/>
      </c>
      <c r="I3803" s="88" t="str">
        <f>IF(بيانات!B3803&lt;&gt;"",بيانات!P3803,"")</f>
        <v/>
      </c>
    </row>
    <row r="3804" spans="1:9" ht="21.75" customHeight="1">
      <c r="A3804" s="89" t="str">
        <f>IF(بيانات!B3804&lt;&gt;"",بيانات!A3804,"")</f>
        <v/>
      </c>
      <c r="B3804" s="90" t="str">
        <f>IF(بيانات!B3804&lt;&gt;"",بيانات!B3804,"")</f>
        <v/>
      </c>
      <c r="C3804" s="90" t="str">
        <f>IF(بيانات!B3804&lt;&gt;"",بيانات!C3804,"")</f>
        <v/>
      </c>
      <c r="D3804" s="91" t="str">
        <f>IF(بيانات!B3804&lt;&gt;"",بيانات!J3804,"")</f>
        <v/>
      </c>
      <c r="E3804" s="92"/>
      <c r="F3804" s="93" t="str">
        <f t="shared" si="59"/>
        <v/>
      </c>
      <c r="G3804" s="94"/>
      <c r="H3804" s="95" t="str">
        <f>IF(بيانات!B3804&lt;&gt;"",بيانات!K3804,"")</f>
        <v/>
      </c>
      <c r="I3804" s="95" t="str">
        <f>IF(بيانات!B3804&lt;&gt;"",بيانات!P3804,"")</f>
        <v/>
      </c>
    </row>
    <row r="3805" spans="1:9" ht="21.75" customHeight="1">
      <c r="A3805" s="82" t="str">
        <f>IF(بيانات!B3805&lt;&gt;"",بيانات!A3805,"")</f>
        <v/>
      </c>
      <c r="B3805" s="83" t="str">
        <f>IF(بيانات!B3805&lt;&gt;"",بيانات!B3805,"")</f>
        <v/>
      </c>
      <c r="C3805" s="83" t="str">
        <f>IF(بيانات!B3805&lt;&gt;"",بيانات!C3805,"")</f>
        <v/>
      </c>
      <c r="D3805" s="84" t="str">
        <f>IF(بيانات!B3805&lt;&gt;"",بيانات!J3805,"")</f>
        <v/>
      </c>
      <c r="E3805" s="85"/>
      <c r="F3805" s="86" t="str">
        <f t="shared" si="59"/>
        <v/>
      </c>
      <c r="G3805" s="87"/>
      <c r="H3805" s="88" t="str">
        <f>IF(بيانات!B3805&lt;&gt;"",بيانات!K3805,"")</f>
        <v/>
      </c>
      <c r="I3805" s="88" t="str">
        <f>IF(بيانات!B3805&lt;&gt;"",بيانات!P3805,"")</f>
        <v/>
      </c>
    </row>
    <row r="3806" spans="1:9" ht="21.75" customHeight="1">
      <c r="A3806" s="89" t="str">
        <f>IF(بيانات!B3806&lt;&gt;"",بيانات!A3806,"")</f>
        <v/>
      </c>
      <c r="B3806" s="90" t="str">
        <f>IF(بيانات!B3806&lt;&gt;"",بيانات!B3806,"")</f>
        <v/>
      </c>
      <c r="C3806" s="90" t="str">
        <f>IF(بيانات!B3806&lt;&gt;"",بيانات!C3806,"")</f>
        <v/>
      </c>
      <c r="D3806" s="91" t="str">
        <f>IF(بيانات!B3806&lt;&gt;"",بيانات!J3806,"")</f>
        <v/>
      </c>
      <c r="E3806" s="92"/>
      <c r="F3806" s="93" t="str">
        <f t="shared" si="59"/>
        <v/>
      </c>
      <c r="G3806" s="94"/>
      <c r="H3806" s="95" t="str">
        <f>IF(بيانات!B3806&lt;&gt;"",بيانات!K3806,"")</f>
        <v/>
      </c>
      <c r="I3806" s="95" t="str">
        <f>IF(بيانات!B3806&lt;&gt;"",بيانات!P3806,"")</f>
        <v/>
      </c>
    </row>
    <row r="3807" spans="1:9" ht="21.75" customHeight="1">
      <c r="A3807" s="82" t="str">
        <f>IF(بيانات!B3807&lt;&gt;"",بيانات!A3807,"")</f>
        <v/>
      </c>
      <c r="B3807" s="83" t="str">
        <f>IF(بيانات!B3807&lt;&gt;"",بيانات!B3807,"")</f>
        <v/>
      </c>
      <c r="C3807" s="83" t="str">
        <f>IF(بيانات!B3807&lt;&gt;"",بيانات!C3807,"")</f>
        <v/>
      </c>
      <c r="D3807" s="84" t="str">
        <f>IF(بيانات!B3807&lt;&gt;"",بيانات!J3807,"")</f>
        <v/>
      </c>
      <c r="E3807" s="85"/>
      <c r="F3807" s="86" t="str">
        <f t="shared" si="59"/>
        <v/>
      </c>
      <c r="G3807" s="87"/>
      <c r="H3807" s="88" t="str">
        <f>IF(بيانات!B3807&lt;&gt;"",بيانات!K3807,"")</f>
        <v/>
      </c>
      <c r="I3807" s="88" t="str">
        <f>IF(بيانات!B3807&lt;&gt;"",بيانات!P3807,"")</f>
        <v/>
      </c>
    </row>
    <row r="3808" spans="1:9" ht="21.75" customHeight="1">
      <c r="A3808" s="89" t="str">
        <f>IF(بيانات!B3808&lt;&gt;"",بيانات!A3808,"")</f>
        <v/>
      </c>
      <c r="B3808" s="90" t="str">
        <f>IF(بيانات!B3808&lt;&gt;"",بيانات!B3808,"")</f>
        <v/>
      </c>
      <c r="C3808" s="90" t="str">
        <f>IF(بيانات!B3808&lt;&gt;"",بيانات!C3808,"")</f>
        <v/>
      </c>
      <c r="D3808" s="91" t="str">
        <f>IF(بيانات!B3808&lt;&gt;"",بيانات!J3808,"")</f>
        <v/>
      </c>
      <c r="E3808" s="92"/>
      <c r="F3808" s="93" t="str">
        <f t="shared" si="59"/>
        <v/>
      </c>
      <c r="G3808" s="94"/>
      <c r="H3808" s="95" t="str">
        <f>IF(بيانات!B3808&lt;&gt;"",بيانات!K3808,"")</f>
        <v/>
      </c>
      <c r="I3808" s="95" t="str">
        <f>IF(بيانات!B3808&lt;&gt;"",بيانات!P3808,"")</f>
        <v/>
      </c>
    </row>
    <row r="3809" spans="1:9" ht="21.75" customHeight="1">
      <c r="A3809" s="82" t="str">
        <f>IF(بيانات!B3809&lt;&gt;"",بيانات!A3809,"")</f>
        <v/>
      </c>
      <c r="B3809" s="83" t="str">
        <f>IF(بيانات!B3809&lt;&gt;"",بيانات!B3809,"")</f>
        <v/>
      </c>
      <c r="C3809" s="83" t="str">
        <f>IF(بيانات!B3809&lt;&gt;"",بيانات!C3809,"")</f>
        <v/>
      </c>
      <c r="D3809" s="84" t="str">
        <f>IF(بيانات!B3809&lt;&gt;"",بيانات!J3809,"")</f>
        <v/>
      </c>
      <c r="E3809" s="85"/>
      <c r="F3809" s="86" t="str">
        <f t="shared" si="59"/>
        <v/>
      </c>
      <c r="G3809" s="87"/>
      <c r="H3809" s="88" t="str">
        <f>IF(بيانات!B3809&lt;&gt;"",بيانات!K3809,"")</f>
        <v/>
      </c>
      <c r="I3809" s="88" t="str">
        <f>IF(بيانات!B3809&lt;&gt;"",بيانات!P3809,"")</f>
        <v/>
      </c>
    </row>
    <row r="3810" spans="1:9" ht="21.75" customHeight="1">
      <c r="A3810" s="89" t="str">
        <f>IF(بيانات!B3810&lt;&gt;"",بيانات!A3810,"")</f>
        <v/>
      </c>
      <c r="B3810" s="90" t="str">
        <f>IF(بيانات!B3810&lt;&gt;"",بيانات!B3810,"")</f>
        <v/>
      </c>
      <c r="C3810" s="90" t="str">
        <f>IF(بيانات!B3810&lt;&gt;"",بيانات!C3810,"")</f>
        <v/>
      </c>
      <c r="D3810" s="91" t="str">
        <f>IF(بيانات!B3810&lt;&gt;"",بيانات!J3810,"")</f>
        <v/>
      </c>
      <c r="E3810" s="92"/>
      <c r="F3810" s="93" t="str">
        <f t="shared" si="59"/>
        <v/>
      </c>
      <c r="G3810" s="94"/>
      <c r="H3810" s="95" t="str">
        <f>IF(بيانات!B3810&lt;&gt;"",بيانات!K3810,"")</f>
        <v/>
      </c>
      <c r="I3810" s="95" t="str">
        <f>IF(بيانات!B3810&lt;&gt;"",بيانات!P3810,"")</f>
        <v/>
      </c>
    </row>
    <row r="3811" spans="1:9" ht="21.75" customHeight="1">
      <c r="A3811" s="82" t="str">
        <f>IF(بيانات!B3811&lt;&gt;"",بيانات!A3811,"")</f>
        <v/>
      </c>
      <c r="B3811" s="83" t="str">
        <f>IF(بيانات!B3811&lt;&gt;"",بيانات!B3811,"")</f>
        <v/>
      </c>
      <c r="C3811" s="83" t="str">
        <f>IF(بيانات!B3811&lt;&gt;"",بيانات!C3811,"")</f>
        <v/>
      </c>
      <c r="D3811" s="84" t="str">
        <f>IF(بيانات!B3811&lt;&gt;"",بيانات!J3811,"")</f>
        <v/>
      </c>
      <c r="E3811" s="85"/>
      <c r="F3811" s="86" t="str">
        <f t="shared" si="59"/>
        <v/>
      </c>
      <c r="G3811" s="87"/>
      <c r="H3811" s="88" t="str">
        <f>IF(بيانات!B3811&lt;&gt;"",بيانات!K3811,"")</f>
        <v/>
      </c>
      <c r="I3811" s="88" t="str">
        <f>IF(بيانات!B3811&lt;&gt;"",بيانات!P3811,"")</f>
        <v/>
      </c>
    </row>
    <row r="3812" spans="1:9" ht="21.75" customHeight="1">
      <c r="A3812" s="89" t="str">
        <f>IF(بيانات!B3812&lt;&gt;"",بيانات!A3812,"")</f>
        <v/>
      </c>
      <c r="B3812" s="90" t="str">
        <f>IF(بيانات!B3812&lt;&gt;"",بيانات!B3812,"")</f>
        <v/>
      </c>
      <c r="C3812" s="90" t="str">
        <f>IF(بيانات!B3812&lt;&gt;"",بيانات!C3812,"")</f>
        <v/>
      </c>
      <c r="D3812" s="91" t="str">
        <f>IF(بيانات!B3812&lt;&gt;"",بيانات!J3812,"")</f>
        <v/>
      </c>
      <c r="E3812" s="92"/>
      <c r="F3812" s="93" t="str">
        <f t="shared" si="59"/>
        <v/>
      </c>
      <c r="G3812" s="94"/>
      <c r="H3812" s="95" t="str">
        <f>IF(بيانات!B3812&lt;&gt;"",بيانات!K3812,"")</f>
        <v/>
      </c>
      <c r="I3812" s="95" t="str">
        <f>IF(بيانات!B3812&lt;&gt;"",بيانات!P3812,"")</f>
        <v/>
      </c>
    </row>
    <row r="3813" spans="1:9" ht="21.75" customHeight="1">
      <c r="A3813" s="82" t="str">
        <f>IF(بيانات!B3813&lt;&gt;"",بيانات!A3813,"")</f>
        <v/>
      </c>
      <c r="B3813" s="83" t="str">
        <f>IF(بيانات!B3813&lt;&gt;"",بيانات!B3813,"")</f>
        <v/>
      </c>
      <c r="C3813" s="83" t="str">
        <f>IF(بيانات!B3813&lt;&gt;"",بيانات!C3813,"")</f>
        <v/>
      </c>
      <c r="D3813" s="84" t="str">
        <f>IF(بيانات!B3813&lt;&gt;"",بيانات!J3813,"")</f>
        <v/>
      </c>
      <c r="E3813" s="85"/>
      <c r="F3813" s="86" t="str">
        <f t="shared" si="59"/>
        <v/>
      </c>
      <c r="G3813" s="87"/>
      <c r="H3813" s="88" t="str">
        <f>IF(بيانات!B3813&lt;&gt;"",بيانات!K3813,"")</f>
        <v/>
      </c>
      <c r="I3813" s="88" t="str">
        <f>IF(بيانات!B3813&lt;&gt;"",بيانات!P3813,"")</f>
        <v/>
      </c>
    </row>
    <row r="3814" spans="1:9" ht="21.75" customHeight="1">
      <c r="A3814" s="89" t="str">
        <f>IF(بيانات!B3814&lt;&gt;"",بيانات!A3814,"")</f>
        <v/>
      </c>
      <c r="B3814" s="90" t="str">
        <f>IF(بيانات!B3814&lt;&gt;"",بيانات!B3814,"")</f>
        <v/>
      </c>
      <c r="C3814" s="90" t="str">
        <f>IF(بيانات!B3814&lt;&gt;"",بيانات!C3814,"")</f>
        <v/>
      </c>
      <c r="D3814" s="91" t="str">
        <f>IF(بيانات!B3814&lt;&gt;"",بيانات!J3814,"")</f>
        <v/>
      </c>
      <c r="E3814" s="92"/>
      <c r="F3814" s="93" t="str">
        <f t="shared" si="59"/>
        <v/>
      </c>
      <c r="G3814" s="94"/>
      <c r="H3814" s="95" t="str">
        <f>IF(بيانات!B3814&lt;&gt;"",بيانات!K3814,"")</f>
        <v/>
      </c>
      <c r="I3814" s="95" t="str">
        <f>IF(بيانات!B3814&lt;&gt;"",بيانات!P3814,"")</f>
        <v/>
      </c>
    </row>
    <row r="3815" spans="1:9" ht="21.75" customHeight="1">
      <c r="A3815" s="82" t="str">
        <f>IF(بيانات!B3815&lt;&gt;"",بيانات!A3815,"")</f>
        <v/>
      </c>
      <c r="B3815" s="83" t="str">
        <f>IF(بيانات!B3815&lt;&gt;"",بيانات!B3815,"")</f>
        <v/>
      </c>
      <c r="C3815" s="83" t="str">
        <f>IF(بيانات!B3815&lt;&gt;"",بيانات!C3815,"")</f>
        <v/>
      </c>
      <c r="D3815" s="84" t="str">
        <f>IF(بيانات!B3815&lt;&gt;"",بيانات!J3815,"")</f>
        <v/>
      </c>
      <c r="E3815" s="85"/>
      <c r="F3815" s="86" t="str">
        <f t="shared" si="59"/>
        <v/>
      </c>
      <c r="G3815" s="87"/>
      <c r="H3815" s="88" t="str">
        <f>IF(بيانات!B3815&lt;&gt;"",بيانات!K3815,"")</f>
        <v/>
      </c>
      <c r="I3815" s="88" t="str">
        <f>IF(بيانات!B3815&lt;&gt;"",بيانات!P3815,"")</f>
        <v/>
      </c>
    </row>
    <row r="3816" spans="1:9" ht="21.75" customHeight="1">
      <c r="A3816" s="89" t="str">
        <f>IF(بيانات!B3816&lt;&gt;"",بيانات!A3816,"")</f>
        <v/>
      </c>
      <c r="B3816" s="90" t="str">
        <f>IF(بيانات!B3816&lt;&gt;"",بيانات!B3816,"")</f>
        <v/>
      </c>
      <c r="C3816" s="90" t="str">
        <f>IF(بيانات!B3816&lt;&gt;"",بيانات!C3816,"")</f>
        <v/>
      </c>
      <c r="D3816" s="91" t="str">
        <f>IF(بيانات!B3816&lt;&gt;"",بيانات!J3816,"")</f>
        <v/>
      </c>
      <c r="E3816" s="92"/>
      <c r="F3816" s="93" t="str">
        <f t="shared" si="59"/>
        <v/>
      </c>
      <c r="G3816" s="94"/>
      <c r="H3816" s="95" t="str">
        <f>IF(بيانات!B3816&lt;&gt;"",بيانات!K3816,"")</f>
        <v/>
      </c>
      <c r="I3816" s="95" t="str">
        <f>IF(بيانات!B3816&lt;&gt;"",بيانات!P3816,"")</f>
        <v/>
      </c>
    </row>
    <row r="3817" spans="1:9" ht="21.75" customHeight="1">
      <c r="A3817" s="82" t="str">
        <f>IF(بيانات!B3817&lt;&gt;"",بيانات!A3817,"")</f>
        <v/>
      </c>
      <c r="B3817" s="83" t="str">
        <f>IF(بيانات!B3817&lt;&gt;"",بيانات!B3817,"")</f>
        <v/>
      </c>
      <c r="C3817" s="83" t="str">
        <f>IF(بيانات!B3817&lt;&gt;"",بيانات!C3817,"")</f>
        <v/>
      </c>
      <c r="D3817" s="84" t="str">
        <f>IF(بيانات!B3817&lt;&gt;"",بيانات!J3817,"")</f>
        <v/>
      </c>
      <c r="E3817" s="85"/>
      <c r="F3817" s="86" t="str">
        <f t="shared" si="59"/>
        <v/>
      </c>
      <c r="G3817" s="87"/>
      <c r="H3817" s="88" t="str">
        <f>IF(بيانات!B3817&lt;&gt;"",بيانات!K3817,"")</f>
        <v/>
      </c>
      <c r="I3817" s="88" t="str">
        <f>IF(بيانات!B3817&lt;&gt;"",بيانات!P3817,"")</f>
        <v/>
      </c>
    </row>
    <row r="3818" spans="1:9" ht="21.75" customHeight="1">
      <c r="A3818" s="89" t="str">
        <f>IF(بيانات!B3818&lt;&gt;"",بيانات!A3818,"")</f>
        <v/>
      </c>
      <c r="B3818" s="90" t="str">
        <f>IF(بيانات!B3818&lt;&gt;"",بيانات!B3818,"")</f>
        <v/>
      </c>
      <c r="C3818" s="90" t="str">
        <f>IF(بيانات!B3818&lt;&gt;"",بيانات!C3818,"")</f>
        <v/>
      </c>
      <c r="D3818" s="91" t="str">
        <f>IF(بيانات!B3818&lt;&gt;"",بيانات!J3818,"")</f>
        <v/>
      </c>
      <c r="E3818" s="92"/>
      <c r="F3818" s="93" t="str">
        <f t="shared" si="59"/>
        <v/>
      </c>
      <c r="G3818" s="94"/>
      <c r="H3818" s="95" t="str">
        <f>IF(بيانات!B3818&lt;&gt;"",بيانات!K3818,"")</f>
        <v/>
      </c>
      <c r="I3818" s="95" t="str">
        <f>IF(بيانات!B3818&lt;&gt;"",بيانات!P3818,"")</f>
        <v/>
      </c>
    </row>
    <row r="3819" spans="1:9" ht="21.75" customHeight="1">
      <c r="A3819" s="82" t="str">
        <f>IF(بيانات!B3819&lt;&gt;"",بيانات!A3819,"")</f>
        <v/>
      </c>
      <c r="B3819" s="83" t="str">
        <f>IF(بيانات!B3819&lt;&gt;"",بيانات!B3819,"")</f>
        <v/>
      </c>
      <c r="C3819" s="83" t="str">
        <f>IF(بيانات!B3819&lt;&gt;"",بيانات!C3819,"")</f>
        <v/>
      </c>
      <c r="D3819" s="84" t="str">
        <f>IF(بيانات!B3819&lt;&gt;"",بيانات!J3819,"")</f>
        <v/>
      </c>
      <c r="E3819" s="85"/>
      <c r="F3819" s="86" t="str">
        <f t="shared" si="59"/>
        <v/>
      </c>
      <c r="G3819" s="87"/>
      <c r="H3819" s="88" t="str">
        <f>IF(بيانات!B3819&lt;&gt;"",بيانات!K3819,"")</f>
        <v/>
      </c>
      <c r="I3819" s="88" t="str">
        <f>IF(بيانات!B3819&lt;&gt;"",بيانات!P3819,"")</f>
        <v/>
      </c>
    </row>
    <row r="3820" spans="1:9" ht="21.75" customHeight="1">
      <c r="A3820" s="89" t="str">
        <f>IF(بيانات!B3820&lt;&gt;"",بيانات!A3820,"")</f>
        <v/>
      </c>
      <c r="B3820" s="90" t="str">
        <f>IF(بيانات!B3820&lt;&gt;"",بيانات!B3820,"")</f>
        <v/>
      </c>
      <c r="C3820" s="90" t="str">
        <f>IF(بيانات!B3820&lt;&gt;"",بيانات!C3820,"")</f>
        <v/>
      </c>
      <c r="D3820" s="91" t="str">
        <f>IF(بيانات!B3820&lt;&gt;"",بيانات!J3820,"")</f>
        <v/>
      </c>
      <c r="E3820" s="92"/>
      <c r="F3820" s="93" t="str">
        <f t="shared" si="59"/>
        <v/>
      </c>
      <c r="G3820" s="94"/>
      <c r="H3820" s="95" t="str">
        <f>IF(بيانات!B3820&lt;&gt;"",بيانات!K3820,"")</f>
        <v/>
      </c>
      <c r="I3820" s="95" t="str">
        <f>IF(بيانات!B3820&lt;&gt;"",بيانات!P3820,"")</f>
        <v/>
      </c>
    </row>
    <row r="3821" spans="1:9" ht="21.75" customHeight="1">
      <c r="A3821" s="82" t="str">
        <f>IF(بيانات!B3821&lt;&gt;"",بيانات!A3821,"")</f>
        <v/>
      </c>
      <c r="B3821" s="83" t="str">
        <f>IF(بيانات!B3821&lt;&gt;"",بيانات!B3821,"")</f>
        <v/>
      </c>
      <c r="C3821" s="83" t="str">
        <f>IF(بيانات!B3821&lt;&gt;"",بيانات!C3821,"")</f>
        <v/>
      </c>
      <c r="D3821" s="84" t="str">
        <f>IF(بيانات!B3821&lt;&gt;"",بيانات!J3821,"")</f>
        <v/>
      </c>
      <c r="E3821" s="85"/>
      <c r="F3821" s="86" t="str">
        <f t="shared" si="59"/>
        <v/>
      </c>
      <c r="G3821" s="87"/>
      <c r="H3821" s="88" t="str">
        <f>IF(بيانات!B3821&lt;&gt;"",بيانات!K3821,"")</f>
        <v/>
      </c>
      <c r="I3821" s="88" t="str">
        <f>IF(بيانات!B3821&lt;&gt;"",بيانات!P3821,"")</f>
        <v/>
      </c>
    </row>
    <row r="3822" spans="1:9" ht="21.75" customHeight="1">
      <c r="A3822" s="89" t="str">
        <f>IF(بيانات!B3822&lt;&gt;"",بيانات!A3822,"")</f>
        <v/>
      </c>
      <c r="B3822" s="90" t="str">
        <f>IF(بيانات!B3822&lt;&gt;"",بيانات!B3822,"")</f>
        <v/>
      </c>
      <c r="C3822" s="90" t="str">
        <f>IF(بيانات!B3822&lt;&gt;"",بيانات!C3822,"")</f>
        <v/>
      </c>
      <c r="D3822" s="91" t="str">
        <f>IF(بيانات!B3822&lt;&gt;"",بيانات!J3822,"")</f>
        <v/>
      </c>
      <c r="E3822" s="92"/>
      <c r="F3822" s="93" t="str">
        <f t="shared" si="59"/>
        <v/>
      </c>
      <c r="G3822" s="94"/>
      <c r="H3822" s="95" t="str">
        <f>IF(بيانات!B3822&lt;&gt;"",بيانات!K3822,"")</f>
        <v/>
      </c>
      <c r="I3822" s="95" t="str">
        <f>IF(بيانات!B3822&lt;&gt;"",بيانات!P3822,"")</f>
        <v/>
      </c>
    </row>
    <row r="3823" spans="1:9" ht="21.75" customHeight="1">
      <c r="A3823" s="82" t="str">
        <f>IF(بيانات!B3823&lt;&gt;"",بيانات!A3823,"")</f>
        <v/>
      </c>
      <c r="B3823" s="83" t="str">
        <f>IF(بيانات!B3823&lt;&gt;"",بيانات!B3823,"")</f>
        <v/>
      </c>
      <c r="C3823" s="83" t="str">
        <f>IF(بيانات!B3823&lt;&gt;"",بيانات!C3823,"")</f>
        <v/>
      </c>
      <c r="D3823" s="84" t="str">
        <f>IF(بيانات!B3823&lt;&gt;"",بيانات!J3823,"")</f>
        <v/>
      </c>
      <c r="E3823" s="85"/>
      <c r="F3823" s="86" t="str">
        <f t="shared" si="59"/>
        <v/>
      </c>
      <c r="G3823" s="87"/>
      <c r="H3823" s="88" t="str">
        <f>IF(بيانات!B3823&lt;&gt;"",بيانات!K3823,"")</f>
        <v/>
      </c>
      <c r="I3823" s="88" t="str">
        <f>IF(بيانات!B3823&lt;&gt;"",بيانات!P3823,"")</f>
        <v/>
      </c>
    </row>
    <row r="3824" spans="1:9" ht="21.75" customHeight="1">
      <c r="A3824" s="89" t="str">
        <f>IF(بيانات!B3824&lt;&gt;"",بيانات!A3824,"")</f>
        <v/>
      </c>
      <c r="B3824" s="90" t="str">
        <f>IF(بيانات!B3824&lt;&gt;"",بيانات!B3824,"")</f>
        <v/>
      </c>
      <c r="C3824" s="90" t="str">
        <f>IF(بيانات!B3824&lt;&gt;"",بيانات!C3824,"")</f>
        <v/>
      </c>
      <c r="D3824" s="91" t="str">
        <f>IF(بيانات!B3824&lt;&gt;"",بيانات!J3824,"")</f>
        <v/>
      </c>
      <c r="E3824" s="92"/>
      <c r="F3824" s="93" t="str">
        <f t="shared" si="59"/>
        <v/>
      </c>
      <c r="G3824" s="94"/>
      <c r="H3824" s="95" t="str">
        <f>IF(بيانات!B3824&lt;&gt;"",بيانات!K3824,"")</f>
        <v/>
      </c>
      <c r="I3824" s="95" t="str">
        <f>IF(بيانات!B3824&lt;&gt;"",بيانات!P3824,"")</f>
        <v/>
      </c>
    </row>
    <row r="3825" spans="1:9" ht="21.75" customHeight="1">
      <c r="A3825" s="82" t="str">
        <f>IF(بيانات!B3825&lt;&gt;"",بيانات!A3825,"")</f>
        <v/>
      </c>
      <c r="B3825" s="83" t="str">
        <f>IF(بيانات!B3825&lt;&gt;"",بيانات!B3825,"")</f>
        <v/>
      </c>
      <c r="C3825" s="83" t="str">
        <f>IF(بيانات!B3825&lt;&gt;"",بيانات!C3825,"")</f>
        <v/>
      </c>
      <c r="D3825" s="84" t="str">
        <f>IF(بيانات!B3825&lt;&gt;"",بيانات!J3825,"")</f>
        <v/>
      </c>
      <c r="E3825" s="85"/>
      <c r="F3825" s="86" t="str">
        <f t="shared" si="59"/>
        <v/>
      </c>
      <c r="G3825" s="87"/>
      <c r="H3825" s="88" t="str">
        <f>IF(بيانات!B3825&lt;&gt;"",بيانات!K3825,"")</f>
        <v/>
      </c>
      <c r="I3825" s="88" t="str">
        <f>IF(بيانات!B3825&lt;&gt;"",بيانات!P3825,"")</f>
        <v/>
      </c>
    </row>
    <row r="3826" spans="1:9" ht="21.75" customHeight="1">
      <c r="A3826" s="89" t="str">
        <f>IF(بيانات!B3826&lt;&gt;"",بيانات!A3826,"")</f>
        <v/>
      </c>
      <c r="B3826" s="90" t="str">
        <f>IF(بيانات!B3826&lt;&gt;"",بيانات!B3826,"")</f>
        <v/>
      </c>
      <c r="C3826" s="90" t="str">
        <f>IF(بيانات!B3826&lt;&gt;"",بيانات!C3826,"")</f>
        <v/>
      </c>
      <c r="D3826" s="91" t="str">
        <f>IF(بيانات!B3826&lt;&gt;"",بيانات!J3826,"")</f>
        <v/>
      </c>
      <c r="E3826" s="92"/>
      <c r="F3826" s="93" t="str">
        <f t="shared" si="59"/>
        <v/>
      </c>
      <c r="G3826" s="94"/>
      <c r="H3826" s="95" t="str">
        <f>IF(بيانات!B3826&lt;&gt;"",بيانات!K3826,"")</f>
        <v/>
      </c>
      <c r="I3826" s="95" t="str">
        <f>IF(بيانات!B3826&lt;&gt;"",بيانات!P3826,"")</f>
        <v/>
      </c>
    </row>
    <row r="3827" spans="1:9" ht="21.75" customHeight="1">
      <c r="A3827" s="82" t="str">
        <f>IF(بيانات!B3827&lt;&gt;"",بيانات!A3827,"")</f>
        <v/>
      </c>
      <c r="B3827" s="83" t="str">
        <f>IF(بيانات!B3827&lt;&gt;"",بيانات!B3827,"")</f>
        <v/>
      </c>
      <c r="C3827" s="83" t="str">
        <f>IF(بيانات!B3827&lt;&gt;"",بيانات!C3827,"")</f>
        <v/>
      </c>
      <c r="D3827" s="84" t="str">
        <f>IF(بيانات!B3827&lt;&gt;"",بيانات!J3827,"")</f>
        <v/>
      </c>
      <c r="E3827" s="85"/>
      <c r="F3827" s="86" t="str">
        <f t="shared" si="59"/>
        <v/>
      </c>
      <c r="G3827" s="87"/>
      <c r="H3827" s="88" t="str">
        <f>IF(بيانات!B3827&lt;&gt;"",بيانات!K3827,"")</f>
        <v/>
      </c>
      <c r="I3827" s="88" t="str">
        <f>IF(بيانات!B3827&lt;&gt;"",بيانات!P3827,"")</f>
        <v/>
      </c>
    </row>
    <row r="3828" spans="1:9" ht="21.75" customHeight="1">
      <c r="A3828" s="89" t="str">
        <f>IF(بيانات!B3828&lt;&gt;"",بيانات!A3828,"")</f>
        <v/>
      </c>
      <c r="B3828" s="90" t="str">
        <f>IF(بيانات!B3828&lt;&gt;"",بيانات!B3828,"")</f>
        <v/>
      </c>
      <c r="C3828" s="90" t="str">
        <f>IF(بيانات!B3828&lt;&gt;"",بيانات!C3828,"")</f>
        <v/>
      </c>
      <c r="D3828" s="91" t="str">
        <f>IF(بيانات!B3828&lt;&gt;"",بيانات!J3828,"")</f>
        <v/>
      </c>
      <c r="E3828" s="92"/>
      <c r="F3828" s="93" t="str">
        <f t="shared" si="59"/>
        <v/>
      </c>
      <c r="G3828" s="94"/>
      <c r="H3828" s="95" t="str">
        <f>IF(بيانات!B3828&lt;&gt;"",بيانات!K3828,"")</f>
        <v/>
      </c>
      <c r="I3828" s="95" t="str">
        <f>IF(بيانات!B3828&lt;&gt;"",بيانات!P3828,"")</f>
        <v/>
      </c>
    </row>
    <row r="3829" spans="1:9" ht="21.75" customHeight="1">
      <c r="A3829" s="82" t="str">
        <f>IF(بيانات!B3829&lt;&gt;"",بيانات!A3829,"")</f>
        <v/>
      </c>
      <c r="B3829" s="83" t="str">
        <f>IF(بيانات!B3829&lt;&gt;"",بيانات!B3829,"")</f>
        <v/>
      </c>
      <c r="C3829" s="83" t="str">
        <f>IF(بيانات!B3829&lt;&gt;"",بيانات!C3829,"")</f>
        <v/>
      </c>
      <c r="D3829" s="84" t="str">
        <f>IF(بيانات!B3829&lt;&gt;"",بيانات!J3829,"")</f>
        <v/>
      </c>
      <c r="E3829" s="85"/>
      <c r="F3829" s="86" t="str">
        <f t="shared" si="59"/>
        <v/>
      </c>
      <c r="G3829" s="87"/>
      <c r="H3829" s="88" t="str">
        <f>IF(بيانات!B3829&lt;&gt;"",بيانات!K3829,"")</f>
        <v/>
      </c>
      <c r="I3829" s="88" t="str">
        <f>IF(بيانات!B3829&lt;&gt;"",بيانات!P3829,"")</f>
        <v/>
      </c>
    </row>
    <row r="3830" spans="1:9" ht="21.75" customHeight="1">
      <c r="A3830" s="89" t="str">
        <f>IF(بيانات!B3830&lt;&gt;"",بيانات!A3830,"")</f>
        <v/>
      </c>
      <c r="B3830" s="90" t="str">
        <f>IF(بيانات!B3830&lt;&gt;"",بيانات!B3830,"")</f>
        <v/>
      </c>
      <c r="C3830" s="90" t="str">
        <f>IF(بيانات!B3830&lt;&gt;"",بيانات!C3830,"")</f>
        <v/>
      </c>
      <c r="D3830" s="91" t="str">
        <f>IF(بيانات!B3830&lt;&gt;"",بيانات!J3830,"")</f>
        <v/>
      </c>
      <c r="E3830" s="92"/>
      <c r="F3830" s="93" t="str">
        <f t="shared" si="59"/>
        <v/>
      </c>
      <c r="G3830" s="94"/>
      <c r="H3830" s="95" t="str">
        <f>IF(بيانات!B3830&lt;&gt;"",بيانات!K3830,"")</f>
        <v/>
      </c>
      <c r="I3830" s="95" t="str">
        <f>IF(بيانات!B3830&lt;&gt;"",بيانات!P3830,"")</f>
        <v/>
      </c>
    </row>
    <row r="3831" spans="1:9" ht="21.75" customHeight="1">
      <c r="A3831" s="82" t="str">
        <f>IF(بيانات!B3831&lt;&gt;"",بيانات!A3831,"")</f>
        <v/>
      </c>
      <c r="B3831" s="83" t="str">
        <f>IF(بيانات!B3831&lt;&gt;"",بيانات!B3831,"")</f>
        <v/>
      </c>
      <c r="C3831" s="83" t="str">
        <f>IF(بيانات!B3831&lt;&gt;"",بيانات!C3831,"")</f>
        <v/>
      </c>
      <c r="D3831" s="84" t="str">
        <f>IF(بيانات!B3831&lt;&gt;"",بيانات!J3831,"")</f>
        <v/>
      </c>
      <c r="E3831" s="85"/>
      <c r="F3831" s="86" t="str">
        <f t="shared" si="59"/>
        <v/>
      </c>
      <c r="G3831" s="87"/>
      <c r="H3831" s="88" t="str">
        <f>IF(بيانات!B3831&lt;&gt;"",بيانات!K3831,"")</f>
        <v/>
      </c>
      <c r="I3831" s="88" t="str">
        <f>IF(بيانات!B3831&lt;&gt;"",بيانات!P3831,"")</f>
        <v/>
      </c>
    </row>
    <row r="3832" spans="1:9" ht="21.75" customHeight="1">
      <c r="A3832" s="89" t="str">
        <f>IF(بيانات!B3832&lt;&gt;"",بيانات!A3832,"")</f>
        <v/>
      </c>
      <c r="B3832" s="90" t="str">
        <f>IF(بيانات!B3832&lt;&gt;"",بيانات!B3832,"")</f>
        <v/>
      </c>
      <c r="C3832" s="90" t="str">
        <f>IF(بيانات!B3832&lt;&gt;"",بيانات!C3832,"")</f>
        <v/>
      </c>
      <c r="D3832" s="91" t="str">
        <f>IF(بيانات!B3832&lt;&gt;"",بيانات!J3832,"")</f>
        <v/>
      </c>
      <c r="E3832" s="92"/>
      <c r="F3832" s="93" t="str">
        <f t="shared" si="59"/>
        <v/>
      </c>
      <c r="G3832" s="94"/>
      <c r="H3832" s="95" t="str">
        <f>IF(بيانات!B3832&lt;&gt;"",بيانات!K3832,"")</f>
        <v/>
      </c>
      <c r="I3832" s="95" t="str">
        <f>IF(بيانات!B3832&lt;&gt;"",بيانات!P3832,"")</f>
        <v/>
      </c>
    </row>
    <row r="3833" spans="1:9" ht="21.75" customHeight="1">
      <c r="A3833" s="82" t="str">
        <f>IF(بيانات!B3833&lt;&gt;"",بيانات!A3833,"")</f>
        <v/>
      </c>
      <c r="B3833" s="83" t="str">
        <f>IF(بيانات!B3833&lt;&gt;"",بيانات!B3833,"")</f>
        <v/>
      </c>
      <c r="C3833" s="83" t="str">
        <f>IF(بيانات!B3833&lt;&gt;"",بيانات!C3833,"")</f>
        <v/>
      </c>
      <c r="D3833" s="84" t="str">
        <f>IF(بيانات!B3833&lt;&gt;"",بيانات!J3833,"")</f>
        <v/>
      </c>
      <c r="E3833" s="85"/>
      <c r="F3833" s="86" t="str">
        <f t="shared" si="59"/>
        <v/>
      </c>
      <c r="G3833" s="87"/>
      <c r="H3833" s="88" t="str">
        <f>IF(بيانات!B3833&lt;&gt;"",بيانات!K3833,"")</f>
        <v/>
      </c>
      <c r="I3833" s="88" t="str">
        <f>IF(بيانات!B3833&lt;&gt;"",بيانات!P3833,"")</f>
        <v/>
      </c>
    </row>
    <row r="3834" spans="1:9" ht="21.75" customHeight="1">
      <c r="A3834" s="89" t="str">
        <f>IF(بيانات!B3834&lt;&gt;"",بيانات!A3834,"")</f>
        <v/>
      </c>
      <c r="B3834" s="90" t="str">
        <f>IF(بيانات!B3834&lt;&gt;"",بيانات!B3834,"")</f>
        <v/>
      </c>
      <c r="C3834" s="90" t="str">
        <f>IF(بيانات!B3834&lt;&gt;"",بيانات!C3834,"")</f>
        <v/>
      </c>
      <c r="D3834" s="91" t="str">
        <f>IF(بيانات!B3834&lt;&gt;"",بيانات!J3834,"")</f>
        <v/>
      </c>
      <c r="E3834" s="92"/>
      <c r="F3834" s="93" t="str">
        <f t="shared" si="59"/>
        <v/>
      </c>
      <c r="G3834" s="94"/>
      <c r="H3834" s="95" t="str">
        <f>IF(بيانات!B3834&lt;&gt;"",بيانات!K3834,"")</f>
        <v/>
      </c>
      <c r="I3834" s="95" t="str">
        <f>IF(بيانات!B3834&lt;&gt;"",بيانات!P3834,"")</f>
        <v/>
      </c>
    </row>
    <row r="3835" spans="1:9" ht="21.75" customHeight="1">
      <c r="A3835" s="82" t="str">
        <f>IF(بيانات!B3835&lt;&gt;"",بيانات!A3835,"")</f>
        <v/>
      </c>
      <c r="B3835" s="83" t="str">
        <f>IF(بيانات!B3835&lt;&gt;"",بيانات!B3835,"")</f>
        <v/>
      </c>
      <c r="C3835" s="83" t="str">
        <f>IF(بيانات!B3835&lt;&gt;"",بيانات!C3835,"")</f>
        <v/>
      </c>
      <c r="D3835" s="84" t="str">
        <f>IF(بيانات!B3835&lt;&gt;"",بيانات!J3835,"")</f>
        <v/>
      </c>
      <c r="E3835" s="85"/>
      <c r="F3835" s="86" t="str">
        <f t="shared" si="59"/>
        <v/>
      </c>
      <c r="G3835" s="87"/>
      <c r="H3835" s="88" t="str">
        <f>IF(بيانات!B3835&lt;&gt;"",بيانات!K3835,"")</f>
        <v/>
      </c>
      <c r="I3835" s="88" t="str">
        <f>IF(بيانات!B3835&lt;&gt;"",بيانات!P3835,"")</f>
        <v/>
      </c>
    </row>
    <row r="3836" spans="1:9" ht="21.75" customHeight="1">
      <c r="A3836" s="89" t="str">
        <f>IF(بيانات!B3836&lt;&gt;"",بيانات!A3836,"")</f>
        <v/>
      </c>
      <c r="B3836" s="90" t="str">
        <f>IF(بيانات!B3836&lt;&gt;"",بيانات!B3836,"")</f>
        <v/>
      </c>
      <c r="C3836" s="90" t="str">
        <f>IF(بيانات!B3836&lt;&gt;"",بيانات!C3836,"")</f>
        <v/>
      </c>
      <c r="D3836" s="91" t="str">
        <f>IF(بيانات!B3836&lt;&gt;"",بيانات!J3836,"")</f>
        <v/>
      </c>
      <c r="E3836" s="92"/>
      <c r="F3836" s="93" t="str">
        <f t="shared" si="59"/>
        <v/>
      </c>
      <c r="G3836" s="94"/>
      <c r="H3836" s="95" t="str">
        <f>IF(بيانات!B3836&lt;&gt;"",بيانات!K3836,"")</f>
        <v/>
      </c>
      <c r="I3836" s="95" t="str">
        <f>IF(بيانات!B3836&lt;&gt;"",بيانات!P3836,"")</f>
        <v/>
      </c>
    </row>
    <row r="3837" spans="1:9" ht="21.75" customHeight="1">
      <c r="A3837" s="82" t="str">
        <f>IF(بيانات!B3837&lt;&gt;"",بيانات!A3837,"")</f>
        <v/>
      </c>
      <c r="B3837" s="83" t="str">
        <f>IF(بيانات!B3837&lt;&gt;"",بيانات!B3837,"")</f>
        <v/>
      </c>
      <c r="C3837" s="83" t="str">
        <f>IF(بيانات!B3837&lt;&gt;"",بيانات!C3837,"")</f>
        <v/>
      </c>
      <c r="D3837" s="84" t="str">
        <f>IF(بيانات!B3837&lt;&gt;"",بيانات!J3837,"")</f>
        <v/>
      </c>
      <c r="E3837" s="85"/>
      <c r="F3837" s="86" t="str">
        <f t="shared" si="59"/>
        <v/>
      </c>
      <c r="G3837" s="87"/>
      <c r="H3837" s="88" t="str">
        <f>IF(بيانات!B3837&lt;&gt;"",بيانات!K3837,"")</f>
        <v/>
      </c>
      <c r="I3837" s="88" t="str">
        <f>IF(بيانات!B3837&lt;&gt;"",بيانات!P3837,"")</f>
        <v/>
      </c>
    </row>
    <row r="3838" spans="1:9" ht="21.75" customHeight="1">
      <c r="A3838" s="89" t="str">
        <f>IF(بيانات!B3838&lt;&gt;"",بيانات!A3838,"")</f>
        <v/>
      </c>
      <c r="B3838" s="90" t="str">
        <f>IF(بيانات!B3838&lt;&gt;"",بيانات!B3838,"")</f>
        <v/>
      </c>
      <c r="C3838" s="90" t="str">
        <f>IF(بيانات!B3838&lt;&gt;"",بيانات!C3838,"")</f>
        <v/>
      </c>
      <c r="D3838" s="91" t="str">
        <f>IF(بيانات!B3838&lt;&gt;"",بيانات!J3838,"")</f>
        <v/>
      </c>
      <c r="E3838" s="92"/>
      <c r="F3838" s="93" t="str">
        <f t="shared" si="59"/>
        <v/>
      </c>
      <c r="G3838" s="94"/>
      <c r="H3838" s="95" t="str">
        <f>IF(بيانات!B3838&lt;&gt;"",بيانات!K3838,"")</f>
        <v/>
      </c>
      <c r="I3838" s="95" t="str">
        <f>IF(بيانات!B3838&lt;&gt;"",بيانات!P3838,"")</f>
        <v/>
      </c>
    </row>
    <row r="3839" spans="1:9" ht="21.75" customHeight="1">
      <c r="A3839" s="82" t="str">
        <f>IF(بيانات!B3839&lt;&gt;"",بيانات!A3839,"")</f>
        <v/>
      </c>
      <c r="B3839" s="83" t="str">
        <f>IF(بيانات!B3839&lt;&gt;"",بيانات!B3839,"")</f>
        <v/>
      </c>
      <c r="C3839" s="83" t="str">
        <f>IF(بيانات!B3839&lt;&gt;"",بيانات!C3839,"")</f>
        <v/>
      </c>
      <c r="D3839" s="84" t="str">
        <f>IF(بيانات!B3839&lt;&gt;"",بيانات!J3839,"")</f>
        <v/>
      </c>
      <c r="E3839" s="85"/>
      <c r="F3839" s="86" t="str">
        <f t="shared" si="59"/>
        <v/>
      </c>
      <c r="G3839" s="87"/>
      <c r="H3839" s="88" t="str">
        <f>IF(بيانات!B3839&lt;&gt;"",بيانات!K3839,"")</f>
        <v/>
      </c>
      <c r="I3839" s="88" t="str">
        <f>IF(بيانات!B3839&lt;&gt;"",بيانات!P3839,"")</f>
        <v/>
      </c>
    </row>
    <row r="3840" spans="1:9" ht="21.75" customHeight="1">
      <c r="A3840" s="89" t="str">
        <f>IF(بيانات!B3840&lt;&gt;"",بيانات!A3840,"")</f>
        <v/>
      </c>
      <c r="B3840" s="90" t="str">
        <f>IF(بيانات!B3840&lt;&gt;"",بيانات!B3840,"")</f>
        <v/>
      </c>
      <c r="C3840" s="90" t="str">
        <f>IF(بيانات!B3840&lt;&gt;"",بيانات!C3840,"")</f>
        <v/>
      </c>
      <c r="D3840" s="91" t="str">
        <f>IF(بيانات!B3840&lt;&gt;"",بيانات!J3840,"")</f>
        <v/>
      </c>
      <c r="E3840" s="92"/>
      <c r="F3840" s="93" t="str">
        <f t="shared" si="59"/>
        <v/>
      </c>
      <c r="G3840" s="94"/>
      <c r="H3840" s="95" t="str">
        <f>IF(بيانات!B3840&lt;&gt;"",بيانات!K3840,"")</f>
        <v/>
      </c>
      <c r="I3840" s="95" t="str">
        <f>IF(بيانات!B3840&lt;&gt;"",بيانات!P3840,"")</f>
        <v/>
      </c>
    </row>
    <row r="3841" spans="1:9" ht="21.75" customHeight="1">
      <c r="A3841" s="82" t="str">
        <f>IF(بيانات!B3841&lt;&gt;"",بيانات!A3841,"")</f>
        <v/>
      </c>
      <c r="B3841" s="83" t="str">
        <f>IF(بيانات!B3841&lt;&gt;"",بيانات!B3841,"")</f>
        <v/>
      </c>
      <c r="C3841" s="83" t="str">
        <f>IF(بيانات!B3841&lt;&gt;"",بيانات!C3841,"")</f>
        <v/>
      </c>
      <c r="D3841" s="84" t="str">
        <f>IF(بيانات!B3841&lt;&gt;"",بيانات!J3841,"")</f>
        <v/>
      </c>
      <c r="E3841" s="85"/>
      <c r="F3841" s="86" t="str">
        <f t="shared" si="59"/>
        <v/>
      </c>
      <c r="G3841" s="87"/>
      <c r="H3841" s="88" t="str">
        <f>IF(بيانات!B3841&lt;&gt;"",بيانات!K3841,"")</f>
        <v/>
      </c>
      <c r="I3841" s="88" t="str">
        <f>IF(بيانات!B3841&lt;&gt;"",بيانات!P3841,"")</f>
        <v/>
      </c>
    </row>
    <row r="3842" spans="1:9" ht="21.75" customHeight="1">
      <c r="A3842" s="89" t="str">
        <f>IF(بيانات!B3842&lt;&gt;"",بيانات!A3842,"")</f>
        <v/>
      </c>
      <c r="B3842" s="90" t="str">
        <f>IF(بيانات!B3842&lt;&gt;"",بيانات!B3842,"")</f>
        <v/>
      </c>
      <c r="C3842" s="90" t="str">
        <f>IF(بيانات!B3842&lt;&gt;"",بيانات!C3842,"")</f>
        <v/>
      </c>
      <c r="D3842" s="91" t="str">
        <f>IF(بيانات!B3842&lt;&gt;"",بيانات!J3842,"")</f>
        <v/>
      </c>
      <c r="E3842" s="92"/>
      <c r="F3842" s="93" t="str">
        <f t="shared" si="59"/>
        <v/>
      </c>
      <c r="G3842" s="94"/>
      <c r="H3842" s="95" t="str">
        <f>IF(بيانات!B3842&lt;&gt;"",بيانات!K3842,"")</f>
        <v/>
      </c>
      <c r="I3842" s="95" t="str">
        <f>IF(بيانات!B3842&lt;&gt;"",بيانات!P3842,"")</f>
        <v/>
      </c>
    </row>
    <row r="3843" spans="1:9" ht="21.75" customHeight="1">
      <c r="A3843" s="82" t="str">
        <f>IF(بيانات!B3843&lt;&gt;"",بيانات!A3843,"")</f>
        <v/>
      </c>
      <c r="B3843" s="83" t="str">
        <f>IF(بيانات!B3843&lt;&gt;"",بيانات!B3843,"")</f>
        <v/>
      </c>
      <c r="C3843" s="83" t="str">
        <f>IF(بيانات!B3843&lt;&gt;"",بيانات!C3843,"")</f>
        <v/>
      </c>
      <c r="D3843" s="84" t="str">
        <f>IF(بيانات!B3843&lt;&gt;"",بيانات!J3843,"")</f>
        <v/>
      </c>
      <c r="E3843" s="85"/>
      <c r="F3843" s="86" t="str">
        <f t="shared" ref="F3843:F3906" si="60">IF(E3843="","",E3843+30)</f>
        <v/>
      </c>
      <c r="G3843" s="87"/>
      <c r="H3843" s="88" t="str">
        <f>IF(بيانات!B3843&lt;&gt;"",بيانات!K3843,"")</f>
        <v/>
      </c>
      <c r="I3843" s="88" t="str">
        <f>IF(بيانات!B3843&lt;&gt;"",بيانات!P3843,"")</f>
        <v/>
      </c>
    </row>
    <row r="3844" spans="1:9" ht="21.75" customHeight="1">
      <c r="A3844" s="89" t="str">
        <f>IF(بيانات!B3844&lt;&gt;"",بيانات!A3844,"")</f>
        <v/>
      </c>
      <c r="B3844" s="90" t="str">
        <f>IF(بيانات!B3844&lt;&gt;"",بيانات!B3844,"")</f>
        <v/>
      </c>
      <c r="C3844" s="90" t="str">
        <f>IF(بيانات!B3844&lt;&gt;"",بيانات!C3844,"")</f>
        <v/>
      </c>
      <c r="D3844" s="91" t="str">
        <f>IF(بيانات!B3844&lt;&gt;"",بيانات!J3844,"")</f>
        <v/>
      </c>
      <c r="E3844" s="92"/>
      <c r="F3844" s="93" t="str">
        <f t="shared" si="60"/>
        <v/>
      </c>
      <c r="G3844" s="94"/>
      <c r="H3844" s="95" t="str">
        <f>IF(بيانات!B3844&lt;&gt;"",بيانات!K3844,"")</f>
        <v/>
      </c>
      <c r="I3844" s="95" t="str">
        <f>IF(بيانات!B3844&lt;&gt;"",بيانات!P3844,"")</f>
        <v/>
      </c>
    </row>
    <row r="3845" spans="1:9" ht="21.75" customHeight="1">
      <c r="A3845" s="82" t="str">
        <f>IF(بيانات!B3845&lt;&gt;"",بيانات!A3845,"")</f>
        <v/>
      </c>
      <c r="B3845" s="83" t="str">
        <f>IF(بيانات!B3845&lt;&gt;"",بيانات!B3845,"")</f>
        <v/>
      </c>
      <c r="C3845" s="83" t="str">
        <f>IF(بيانات!B3845&lt;&gt;"",بيانات!C3845,"")</f>
        <v/>
      </c>
      <c r="D3845" s="84" t="str">
        <f>IF(بيانات!B3845&lt;&gt;"",بيانات!J3845,"")</f>
        <v/>
      </c>
      <c r="E3845" s="85"/>
      <c r="F3845" s="86" t="str">
        <f t="shared" si="60"/>
        <v/>
      </c>
      <c r="G3845" s="87"/>
      <c r="H3845" s="88" t="str">
        <f>IF(بيانات!B3845&lt;&gt;"",بيانات!K3845,"")</f>
        <v/>
      </c>
      <c r="I3845" s="88" t="str">
        <f>IF(بيانات!B3845&lt;&gt;"",بيانات!P3845,"")</f>
        <v/>
      </c>
    </row>
    <row r="3846" spans="1:9" ht="21.75" customHeight="1">
      <c r="A3846" s="89" t="str">
        <f>IF(بيانات!B3846&lt;&gt;"",بيانات!A3846,"")</f>
        <v/>
      </c>
      <c r="B3846" s="90" t="str">
        <f>IF(بيانات!B3846&lt;&gt;"",بيانات!B3846,"")</f>
        <v/>
      </c>
      <c r="C3846" s="90" t="str">
        <f>IF(بيانات!B3846&lt;&gt;"",بيانات!C3846,"")</f>
        <v/>
      </c>
      <c r="D3846" s="91" t="str">
        <f>IF(بيانات!B3846&lt;&gt;"",بيانات!J3846,"")</f>
        <v/>
      </c>
      <c r="E3846" s="92"/>
      <c r="F3846" s="93" t="str">
        <f t="shared" si="60"/>
        <v/>
      </c>
      <c r="G3846" s="94"/>
      <c r="H3846" s="95" t="str">
        <f>IF(بيانات!B3846&lt;&gt;"",بيانات!K3846,"")</f>
        <v/>
      </c>
      <c r="I3846" s="95" t="str">
        <f>IF(بيانات!B3846&lt;&gt;"",بيانات!P3846,"")</f>
        <v/>
      </c>
    </row>
    <row r="3847" spans="1:9" ht="21.75" customHeight="1">
      <c r="A3847" s="82" t="str">
        <f>IF(بيانات!B3847&lt;&gt;"",بيانات!A3847,"")</f>
        <v/>
      </c>
      <c r="B3847" s="83" t="str">
        <f>IF(بيانات!B3847&lt;&gt;"",بيانات!B3847,"")</f>
        <v/>
      </c>
      <c r="C3847" s="83" t="str">
        <f>IF(بيانات!B3847&lt;&gt;"",بيانات!C3847,"")</f>
        <v/>
      </c>
      <c r="D3847" s="84" t="str">
        <f>IF(بيانات!B3847&lt;&gt;"",بيانات!J3847,"")</f>
        <v/>
      </c>
      <c r="E3847" s="85"/>
      <c r="F3847" s="86" t="str">
        <f t="shared" si="60"/>
        <v/>
      </c>
      <c r="G3847" s="87"/>
      <c r="H3847" s="88" t="str">
        <f>IF(بيانات!B3847&lt;&gt;"",بيانات!K3847,"")</f>
        <v/>
      </c>
      <c r="I3847" s="88" t="str">
        <f>IF(بيانات!B3847&lt;&gt;"",بيانات!P3847,"")</f>
        <v/>
      </c>
    </row>
    <row r="3848" spans="1:9" ht="21.75" customHeight="1">
      <c r="A3848" s="89" t="str">
        <f>IF(بيانات!B3848&lt;&gt;"",بيانات!A3848,"")</f>
        <v/>
      </c>
      <c r="B3848" s="90" t="str">
        <f>IF(بيانات!B3848&lt;&gt;"",بيانات!B3848,"")</f>
        <v/>
      </c>
      <c r="C3848" s="90" t="str">
        <f>IF(بيانات!B3848&lt;&gt;"",بيانات!C3848,"")</f>
        <v/>
      </c>
      <c r="D3848" s="91" t="str">
        <f>IF(بيانات!B3848&lt;&gt;"",بيانات!J3848,"")</f>
        <v/>
      </c>
      <c r="E3848" s="92"/>
      <c r="F3848" s="93" t="str">
        <f t="shared" si="60"/>
        <v/>
      </c>
      <c r="G3848" s="94"/>
      <c r="H3848" s="95" t="str">
        <f>IF(بيانات!B3848&lt;&gt;"",بيانات!K3848,"")</f>
        <v/>
      </c>
      <c r="I3848" s="95" t="str">
        <f>IF(بيانات!B3848&lt;&gt;"",بيانات!P3848,"")</f>
        <v/>
      </c>
    </row>
    <row r="3849" spans="1:9" ht="21.75" customHeight="1">
      <c r="A3849" s="82" t="str">
        <f>IF(بيانات!B3849&lt;&gt;"",بيانات!A3849,"")</f>
        <v/>
      </c>
      <c r="B3849" s="83" t="str">
        <f>IF(بيانات!B3849&lt;&gt;"",بيانات!B3849,"")</f>
        <v/>
      </c>
      <c r="C3849" s="83" t="str">
        <f>IF(بيانات!B3849&lt;&gt;"",بيانات!C3849,"")</f>
        <v/>
      </c>
      <c r="D3849" s="84" t="str">
        <f>IF(بيانات!B3849&lt;&gt;"",بيانات!J3849,"")</f>
        <v/>
      </c>
      <c r="E3849" s="85"/>
      <c r="F3849" s="86" t="str">
        <f t="shared" si="60"/>
        <v/>
      </c>
      <c r="G3849" s="87"/>
      <c r="H3849" s="88" t="str">
        <f>IF(بيانات!B3849&lt;&gt;"",بيانات!K3849,"")</f>
        <v/>
      </c>
      <c r="I3849" s="88" t="str">
        <f>IF(بيانات!B3849&lt;&gt;"",بيانات!P3849,"")</f>
        <v/>
      </c>
    </row>
    <row r="3850" spans="1:9" ht="21.75" customHeight="1">
      <c r="A3850" s="89" t="str">
        <f>IF(بيانات!B3850&lt;&gt;"",بيانات!A3850,"")</f>
        <v/>
      </c>
      <c r="B3850" s="90" t="str">
        <f>IF(بيانات!B3850&lt;&gt;"",بيانات!B3850,"")</f>
        <v/>
      </c>
      <c r="C3850" s="90" t="str">
        <f>IF(بيانات!B3850&lt;&gt;"",بيانات!C3850,"")</f>
        <v/>
      </c>
      <c r="D3850" s="91" t="str">
        <f>IF(بيانات!B3850&lt;&gt;"",بيانات!J3850,"")</f>
        <v/>
      </c>
      <c r="E3850" s="92"/>
      <c r="F3850" s="93" t="str">
        <f t="shared" si="60"/>
        <v/>
      </c>
      <c r="G3850" s="94"/>
      <c r="H3850" s="95" t="str">
        <f>IF(بيانات!B3850&lt;&gt;"",بيانات!K3850,"")</f>
        <v/>
      </c>
      <c r="I3850" s="95" t="str">
        <f>IF(بيانات!B3850&lt;&gt;"",بيانات!P3850,"")</f>
        <v/>
      </c>
    </row>
    <row r="3851" spans="1:9" ht="21.75" customHeight="1">
      <c r="A3851" s="82" t="str">
        <f>IF(بيانات!B3851&lt;&gt;"",بيانات!A3851,"")</f>
        <v/>
      </c>
      <c r="B3851" s="83" t="str">
        <f>IF(بيانات!B3851&lt;&gt;"",بيانات!B3851,"")</f>
        <v/>
      </c>
      <c r="C3851" s="83" t="str">
        <f>IF(بيانات!B3851&lt;&gt;"",بيانات!C3851,"")</f>
        <v/>
      </c>
      <c r="D3851" s="84" t="str">
        <f>IF(بيانات!B3851&lt;&gt;"",بيانات!J3851,"")</f>
        <v/>
      </c>
      <c r="E3851" s="85"/>
      <c r="F3851" s="86" t="str">
        <f t="shared" si="60"/>
        <v/>
      </c>
      <c r="G3851" s="87"/>
      <c r="H3851" s="88" t="str">
        <f>IF(بيانات!B3851&lt;&gt;"",بيانات!K3851,"")</f>
        <v/>
      </c>
      <c r="I3851" s="88" t="str">
        <f>IF(بيانات!B3851&lt;&gt;"",بيانات!P3851,"")</f>
        <v/>
      </c>
    </row>
    <row r="3852" spans="1:9" ht="21.75" customHeight="1">
      <c r="A3852" s="89" t="str">
        <f>IF(بيانات!B3852&lt;&gt;"",بيانات!A3852,"")</f>
        <v/>
      </c>
      <c r="B3852" s="90" t="str">
        <f>IF(بيانات!B3852&lt;&gt;"",بيانات!B3852,"")</f>
        <v/>
      </c>
      <c r="C3852" s="90" t="str">
        <f>IF(بيانات!B3852&lt;&gt;"",بيانات!C3852,"")</f>
        <v/>
      </c>
      <c r="D3852" s="91" t="str">
        <f>IF(بيانات!B3852&lt;&gt;"",بيانات!J3852,"")</f>
        <v/>
      </c>
      <c r="E3852" s="92"/>
      <c r="F3852" s="93" t="str">
        <f t="shared" si="60"/>
        <v/>
      </c>
      <c r="G3852" s="94"/>
      <c r="H3852" s="95" t="str">
        <f>IF(بيانات!B3852&lt;&gt;"",بيانات!K3852,"")</f>
        <v/>
      </c>
      <c r="I3852" s="95" t="str">
        <f>IF(بيانات!B3852&lt;&gt;"",بيانات!P3852,"")</f>
        <v/>
      </c>
    </row>
    <row r="3853" spans="1:9" ht="21.75" customHeight="1">
      <c r="A3853" s="82" t="str">
        <f>IF(بيانات!B3853&lt;&gt;"",بيانات!A3853,"")</f>
        <v/>
      </c>
      <c r="B3853" s="83" t="str">
        <f>IF(بيانات!B3853&lt;&gt;"",بيانات!B3853,"")</f>
        <v/>
      </c>
      <c r="C3853" s="83" t="str">
        <f>IF(بيانات!B3853&lt;&gt;"",بيانات!C3853,"")</f>
        <v/>
      </c>
      <c r="D3853" s="84" t="str">
        <f>IF(بيانات!B3853&lt;&gt;"",بيانات!J3853,"")</f>
        <v/>
      </c>
      <c r="E3853" s="85"/>
      <c r="F3853" s="86" t="str">
        <f t="shared" si="60"/>
        <v/>
      </c>
      <c r="G3853" s="87"/>
      <c r="H3853" s="88" t="str">
        <f>IF(بيانات!B3853&lt;&gt;"",بيانات!K3853,"")</f>
        <v/>
      </c>
      <c r="I3853" s="88" t="str">
        <f>IF(بيانات!B3853&lt;&gt;"",بيانات!P3853,"")</f>
        <v/>
      </c>
    </row>
    <row r="3854" spans="1:9" ht="21.75" customHeight="1">
      <c r="A3854" s="89" t="str">
        <f>IF(بيانات!B3854&lt;&gt;"",بيانات!A3854,"")</f>
        <v/>
      </c>
      <c r="B3854" s="90" t="str">
        <f>IF(بيانات!B3854&lt;&gt;"",بيانات!B3854,"")</f>
        <v/>
      </c>
      <c r="C3854" s="90" t="str">
        <f>IF(بيانات!B3854&lt;&gt;"",بيانات!C3854,"")</f>
        <v/>
      </c>
      <c r="D3854" s="91" t="str">
        <f>IF(بيانات!B3854&lt;&gt;"",بيانات!J3854,"")</f>
        <v/>
      </c>
      <c r="E3854" s="92"/>
      <c r="F3854" s="93" t="str">
        <f t="shared" si="60"/>
        <v/>
      </c>
      <c r="G3854" s="94"/>
      <c r="H3854" s="95" t="str">
        <f>IF(بيانات!B3854&lt;&gt;"",بيانات!K3854,"")</f>
        <v/>
      </c>
      <c r="I3854" s="95" t="str">
        <f>IF(بيانات!B3854&lt;&gt;"",بيانات!P3854,"")</f>
        <v/>
      </c>
    </row>
    <row r="3855" spans="1:9" ht="21.75" customHeight="1">
      <c r="A3855" s="82" t="str">
        <f>IF(بيانات!B3855&lt;&gt;"",بيانات!A3855,"")</f>
        <v/>
      </c>
      <c r="B3855" s="83" t="str">
        <f>IF(بيانات!B3855&lt;&gt;"",بيانات!B3855,"")</f>
        <v/>
      </c>
      <c r="C3855" s="83" t="str">
        <f>IF(بيانات!B3855&lt;&gt;"",بيانات!C3855,"")</f>
        <v/>
      </c>
      <c r="D3855" s="84" t="str">
        <f>IF(بيانات!B3855&lt;&gt;"",بيانات!J3855,"")</f>
        <v/>
      </c>
      <c r="E3855" s="85"/>
      <c r="F3855" s="86" t="str">
        <f t="shared" si="60"/>
        <v/>
      </c>
      <c r="G3855" s="87"/>
      <c r="H3855" s="88" t="str">
        <f>IF(بيانات!B3855&lt;&gt;"",بيانات!K3855,"")</f>
        <v/>
      </c>
      <c r="I3855" s="88" t="str">
        <f>IF(بيانات!B3855&lt;&gt;"",بيانات!P3855,"")</f>
        <v/>
      </c>
    </row>
    <row r="3856" spans="1:9" ht="21.75" customHeight="1">
      <c r="A3856" s="89" t="str">
        <f>IF(بيانات!B3856&lt;&gt;"",بيانات!A3856,"")</f>
        <v/>
      </c>
      <c r="B3856" s="90" t="str">
        <f>IF(بيانات!B3856&lt;&gt;"",بيانات!B3856,"")</f>
        <v/>
      </c>
      <c r="C3856" s="90" t="str">
        <f>IF(بيانات!B3856&lt;&gt;"",بيانات!C3856,"")</f>
        <v/>
      </c>
      <c r="D3856" s="91" t="str">
        <f>IF(بيانات!B3856&lt;&gt;"",بيانات!J3856,"")</f>
        <v/>
      </c>
      <c r="E3856" s="92"/>
      <c r="F3856" s="93" t="str">
        <f t="shared" si="60"/>
        <v/>
      </c>
      <c r="G3856" s="94"/>
      <c r="H3856" s="95" t="str">
        <f>IF(بيانات!B3856&lt;&gt;"",بيانات!K3856,"")</f>
        <v/>
      </c>
      <c r="I3856" s="95" t="str">
        <f>IF(بيانات!B3856&lt;&gt;"",بيانات!P3856,"")</f>
        <v/>
      </c>
    </row>
    <row r="3857" spans="1:9" ht="21.75" customHeight="1">
      <c r="A3857" s="82" t="str">
        <f>IF(بيانات!B3857&lt;&gt;"",بيانات!A3857,"")</f>
        <v/>
      </c>
      <c r="B3857" s="83" t="str">
        <f>IF(بيانات!B3857&lt;&gt;"",بيانات!B3857,"")</f>
        <v/>
      </c>
      <c r="C3857" s="83" t="str">
        <f>IF(بيانات!B3857&lt;&gt;"",بيانات!C3857,"")</f>
        <v/>
      </c>
      <c r="D3857" s="84" t="str">
        <f>IF(بيانات!B3857&lt;&gt;"",بيانات!J3857,"")</f>
        <v/>
      </c>
      <c r="E3857" s="85"/>
      <c r="F3857" s="86" t="str">
        <f t="shared" si="60"/>
        <v/>
      </c>
      <c r="G3857" s="87"/>
      <c r="H3857" s="88" t="str">
        <f>IF(بيانات!B3857&lt;&gt;"",بيانات!K3857,"")</f>
        <v/>
      </c>
      <c r="I3857" s="88" t="str">
        <f>IF(بيانات!B3857&lt;&gt;"",بيانات!P3857,"")</f>
        <v/>
      </c>
    </row>
    <row r="3858" spans="1:9" ht="21.75" customHeight="1">
      <c r="A3858" s="89" t="str">
        <f>IF(بيانات!B3858&lt;&gt;"",بيانات!A3858,"")</f>
        <v/>
      </c>
      <c r="B3858" s="90" t="str">
        <f>IF(بيانات!B3858&lt;&gt;"",بيانات!B3858,"")</f>
        <v/>
      </c>
      <c r="C3858" s="90" t="str">
        <f>IF(بيانات!B3858&lt;&gt;"",بيانات!C3858,"")</f>
        <v/>
      </c>
      <c r="D3858" s="91" t="str">
        <f>IF(بيانات!B3858&lt;&gt;"",بيانات!J3858,"")</f>
        <v/>
      </c>
      <c r="E3858" s="92"/>
      <c r="F3858" s="93" t="str">
        <f t="shared" si="60"/>
        <v/>
      </c>
      <c r="G3858" s="94"/>
      <c r="H3858" s="95" t="str">
        <f>IF(بيانات!B3858&lt;&gt;"",بيانات!K3858,"")</f>
        <v/>
      </c>
      <c r="I3858" s="95" t="str">
        <f>IF(بيانات!B3858&lt;&gt;"",بيانات!P3858,"")</f>
        <v/>
      </c>
    </row>
    <row r="3859" spans="1:9" ht="21.75" customHeight="1">
      <c r="A3859" s="82" t="str">
        <f>IF(بيانات!B3859&lt;&gt;"",بيانات!A3859,"")</f>
        <v/>
      </c>
      <c r="B3859" s="83" t="str">
        <f>IF(بيانات!B3859&lt;&gt;"",بيانات!B3859,"")</f>
        <v/>
      </c>
      <c r="C3859" s="83" t="str">
        <f>IF(بيانات!B3859&lt;&gt;"",بيانات!C3859,"")</f>
        <v/>
      </c>
      <c r="D3859" s="84" t="str">
        <f>IF(بيانات!B3859&lt;&gt;"",بيانات!J3859,"")</f>
        <v/>
      </c>
      <c r="E3859" s="85"/>
      <c r="F3859" s="86" t="str">
        <f t="shared" si="60"/>
        <v/>
      </c>
      <c r="G3859" s="87"/>
      <c r="H3859" s="88" t="str">
        <f>IF(بيانات!B3859&lt;&gt;"",بيانات!K3859,"")</f>
        <v/>
      </c>
      <c r="I3859" s="88" t="str">
        <f>IF(بيانات!B3859&lt;&gt;"",بيانات!P3859,"")</f>
        <v/>
      </c>
    </row>
    <row r="3860" spans="1:9" ht="21.75" customHeight="1">
      <c r="A3860" s="89" t="str">
        <f>IF(بيانات!B3860&lt;&gt;"",بيانات!A3860,"")</f>
        <v/>
      </c>
      <c r="B3860" s="90" t="str">
        <f>IF(بيانات!B3860&lt;&gt;"",بيانات!B3860,"")</f>
        <v/>
      </c>
      <c r="C3860" s="90" t="str">
        <f>IF(بيانات!B3860&lt;&gt;"",بيانات!C3860,"")</f>
        <v/>
      </c>
      <c r="D3860" s="91" t="str">
        <f>IF(بيانات!B3860&lt;&gt;"",بيانات!J3860,"")</f>
        <v/>
      </c>
      <c r="E3860" s="92"/>
      <c r="F3860" s="93" t="str">
        <f t="shared" si="60"/>
        <v/>
      </c>
      <c r="G3860" s="94"/>
      <c r="H3860" s="95" t="str">
        <f>IF(بيانات!B3860&lt;&gt;"",بيانات!K3860,"")</f>
        <v/>
      </c>
      <c r="I3860" s="95" t="str">
        <f>IF(بيانات!B3860&lt;&gt;"",بيانات!P3860,"")</f>
        <v/>
      </c>
    </row>
    <row r="3861" spans="1:9" ht="21.75" customHeight="1">
      <c r="A3861" s="82" t="str">
        <f>IF(بيانات!B3861&lt;&gt;"",بيانات!A3861,"")</f>
        <v/>
      </c>
      <c r="B3861" s="83" t="str">
        <f>IF(بيانات!B3861&lt;&gt;"",بيانات!B3861,"")</f>
        <v/>
      </c>
      <c r="C3861" s="83" t="str">
        <f>IF(بيانات!B3861&lt;&gt;"",بيانات!C3861,"")</f>
        <v/>
      </c>
      <c r="D3861" s="84" t="str">
        <f>IF(بيانات!B3861&lt;&gt;"",بيانات!J3861,"")</f>
        <v/>
      </c>
      <c r="E3861" s="85"/>
      <c r="F3861" s="86" t="str">
        <f t="shared" si="60"/>
        <v/>
      </c>
      <c r="G3861" s="87"/>
      <c r="H3861" s="88" t="str">
        <f>IF(بيانات!B3861&lt;&gt;"",بيانات!K3861,"")</f>
        <v/>
      </c>
      <c r="I3861" s="88" t="str">
        <f>IF(بيانات!B3861&lt;&gt;"",بيانات!P3861,"")</f>
        <v/>
      </c>
    </row>
    <row r="3862" spans="1:9" ht="21.75" customHeight="1">
      <c r="A3862" s="89" t="str">
        <f>IF(بيانات!B3862&lt;&gt;"",بيانات!A3862,"")</f>
        <v/>
      </c>
      <c r="B3862" s="90" t="str">
        <f>IF(بيانات!B3862&lt;&gt;"",بيانات!B3862,"")</f>
        <v/>
      </c>
      <c r="C3862" s="90" t="str">
        <f>IF(بيانات!B3862&lt;&gt;"",بيانات!C3862,"")</f>
        <v/>
      </c>
      <c r="D3862" s="91" t="str">
        <f>IF(بيانات!B3862&lt;&gt;"",بيانات!J3862,"")</f>
        <v/>
      </c>
      <c r="E3862" s="92"/>
      <c r="F3862" s="93" t="str">
        <f t="shared" si="60"/>
        <v/>
      </c>
      <c r="G3862" s="94"/>
      <c r="H3862" s="95" t="str">
        <f>IF(بيانات!B3862&lt;&gt;"",بيانات!K3862,"")</f>
        <v/>
      </c>
      <c r="I3862" s="95" t="str">
        <f>IF(بيانات!B3862&lt;&gt;"",بيانات!P3862,"")</f>
        <v/>
      </c>
    </row>
    <row r="3863" spans="1:9" ht="21.75" customHeight="1">
      <c r="A3863" s="82" t="str">
        <f>IF(بيانات!B3863&lt;&gt;"",بيانات!A3863,"")</f>
        <v/>
      </c>
      <c r="B3863" s="83" t="str">
        <f>IF(بيانات!B3863&lt;&gt;"",بيانات!B3863,"")</f>
        <v/>
      </c>
      <c r="C3863" s="83" t="str">
        <f>IF(بيانات!B3863&lt;&gt;"",بيانات!C3863,"")</f>
        <v/>
      </c>
      <c r="D3863" s="84" t="str">
        <f>IF(بيانات!B3863&lt;&gt;"",بيانات!J3863,"")</f>
        <v/>
      </c>
      <c r="E3863" s="85"/>
      <c r="F3863" s="86" t="str">
        <f t="shared" si="60"/>
        <v/>
      </c>
      <c r="G3863" s="87"/>
      <c r="H3863" s="88" t="str">
        <f>IF(بيانات!B3863&lt;&gt;"",بيانات!K3863,"")</f>
        <v/>
      </c>
      <c r="I3863" s="88" t="str">
        <f>IF(بيانات!B3863&lt;&gt;"",بيانات!P3863,"")</f>
        <v/>
      </c>
    </row>
    <row r="3864" spans="1:9" ht="21.75" customHeight="1">
      <c r="A3864" s="89" t="str">
        <f>IF(بيانات!B3864&lt;&gt;"",بيانات!A3864,"")</f>
        <v/>
      </c>
      <c r="B3864" s="90" t="str">
        <f>IF(بيانات!B3864&lt;&gt;"",بيانات!B3864,"")</f>
        <v/>
      </c>
      <c r="C3864" s="90" t="str">
        <f>IF(بيانات!B3864&lt;&gt;"",بيانات!C3864,"")</f>
        <v/>
      </c>
      <c r="D3864" s="91" t="str">
        <f>IF(بيانات!B3864&lt;&gt;"",بيانات!J3864,"")</f>
        <v/>
      </c>
      <c r="E3864" s="92"/>
      <c r="F3864" s="93" t="str">
        <f t="shared" si="60"/>
        <v/>
      </c>
      <c r="G3864" s="94"/>
      <c r="H3864" s="95" t="str">
        <f>IF(بيانات!B3864&lt;&gt;"",بيانات!K3864,"")</f>
        <v/>
      </c>
      <c r="I3864" s="95" t="str">
        <f>IF(بيانات!B3864&lt;&gt;"",بيانات!P3864,"")</f>
        <v/>
      </c>
    </row>
    <row r="3865" spans="1:9" ht="21.75" customHeight="1">
      <c r="A3865" s="82" t="str">
        <f>IF(بيانات!B3865&lt;&gt;"",بيانات!A3865,"")</f>
        <v/>
      </c>
      <c r="B3865" s="83" t="str">
        <f>IF(بيانات!B3865&lt;&gt;"",بيانات!B3865,"")</f>
        <v/>
      </c>
      <c r="C3865" s="83" t="str">
        <f>IF(بيانات!B3865&lt;&gt;"",بيانات!C3865,"")</f>
        <v/>
      </c>
      <c r="D3865" s="84" t="str">
        <f>IF(بيانات!B3865&lt;&gt;"",بيانات!J3865,"")</f>
        <v/>
      </c>
      <c r="E3865" s="85"/>
      <c r="F3865" s="86" t="str">
        <f t="shared" si="60"/>
        <v/>
      </c>
      <c r="G3865" s="87"/>
      <c r="H3865" s="88" t="str">
        <f>IF(بيانات!B3865&lt;&gt;"",بيانات!K3865,"")</f>
        <v/>
      </c>
      <c r="I3865" s="88" t="str">
        <f>IF(بيانات!B3865&lt;&gt;"",بيانات!P3865,"")</f>
        <v/>
      </c>
    </row>
    <row r="3866" spans="1:9" ht="21.75" customHeight="1">
      <c r="A3866" s="89" t="str">
        <f>IF(بيانات!B3866&lt;&gt;"",بيانات!A3866,"")</f>
        <v/>
      </c>
      <c r="B3866" s="90" t="str">
        <f>IF(بيانات!B3866&lt;&gt;"",بيانات!B3866,"")</f>
        <v/>
      </c>
      <c r="C3866" s="90" t="str">
        <f>IF(بيانات!B3866&lt;&gt;"",بيانات!C3866,"")</f>
        <v/>
      </c>
      <c r="D3866" s="91" t="str">
        <f>IF(بيانات!B3866&lt;&gt;"",بيانات!J3866,"")</f>
        <v/>
      </c>
      <c r="E3866" s="92"/>
      <c r="F3866" s="93" t="str">
        <f t="shared" si="60"/>
        <v/>
      </c>
      <c r="G3866" s="94"/>
      <c r="H3866" s="95" t="str">
        <f>IF(بيانات!B3866&lt;&gt;"",بيانات!K3866,"")</f>
        <v/>
      </c>
      <c r="I3866" s="95" t="str">
        <f>IF(بيانات!B3866&lt;&gt;"",بيانات!P3866,"")</f>
        <v/>
      </c>
    </row>
    <row r="3867" spans="1:9" ht="21.75" customHeight="1">
      <c r="A3867" s="82" t="str">
        <f>IF(بيانات!B3867&lt;&gt;"",بيانات!A3867,"")</f>
        <v/>
      </c>
      <c r="B3867" s="83" t="str">
        <f>IF(بيانات!B3867&lt;&gt;"",بيانات!B3867,"")</f>
        <v/>
      </c>
      <c r="C3867" s="83" t="str">
        <f>IF(بيانات!B3867&lt;&gt;"",بيانات!C3867,"")</f>
        <v/>
      </c>
      <c r="D3867" s="84" t="str">
        <f>IF(بيانات!B3867&lt;&gt;"",بيانات!J3867,"")</f>
        <v/>
      </c>
      <c r="E3867" s="85"/>
      <c r="F3867" s="86" t="str">
        <f t="shared" si="60"/>
        <v/>
      </c>
      <c r="G3867" s="87"/>
      <c r="H3867" s="88" t="str">
        <f>IF(بيانات!B3867&lt;&gt;"",بيانات!K3867,"")</f>
        <v/>
      </c>
      <c r="I3867" s="88" t="str">
        <f>IF(بيانات!B3867&lt;&gt;"",بيانات!P3867,"")</f>
        <v/>
      </c>
    </row>
    <row r="3868" spans="1:9" ht="21.75" customHeight="1">
      <c r="A3868" s="89" t="str">
        <f>IF(بيانات!B3868&lt;&gt;"",بيانات!A3868,"")</f>
        <v/>
      </c>
      <c r="B3868" s="90" t="str">
        <f>IF(بيانات!B3868&lt;&gt;"",بيانات!B3868,"")</f>
        <v/>
      </c>
      <c r="C3868" s="90" t="str">
        <f>IF(بيانات!B3868&lt;&gt;"",بيانات!C3868,"")</f>
        <v/>
      </c>
      <c r="D3868" s="91" t="str">
        <f>IF(بيانات!B3868&lt;&gt;"",بيانات!J3868,"")</f>
        <v/>
      </c>
      <c r="E3868" s="92"/>
      <c r="F3868" s="93" t="str">
        <f t="shared" si="60"/>
        <v/>
      </c>
      <c r="G3868" s="94"/>
      <c r="H3868" s="95" t="str">
        <f>IF(بيانات!B3868&lt;&gt;"",بيانات!K3868,"")</f>
        <v/>
      </c>
      <c r="I3868" s="95" t="str">
        <f>IF(بيانات!B3868&lt;&gt;"",بيانات!P3868,"")</f>
        <v/>
      </c>
    </row>
    <row r="3869" spans="1:9" ht="21.75" customHeight="1">
      <c r="A3869" s="82" t="str">
        <f>IF(بيانات!B3869&lt;&gt;"",بيانات!A3869,"")</f>
        <v/>
      </c>
      <c r="B3869" s="83" t="str">
        <f>IF(بيانات!B3869&lt;&gt;"",بيانات!B3869,"")</f>
        <v/>
      </c>
      <c r="C3869" s="83" t="str">
        <f>IF(بيانات!B3869&lt;&gt;"",بيانات!C3869,"")</f>
        <v/>
      </c>
      <c r="D3869" s="84" t="str">
        <f>IF(بيانات!B3869&lt;&gt;"",بيانات!J3869,"")</f>
        <v/>
      </c>
      <c r="E3869" s="85"/>
      <c r="F3869" s="86" t="str">
        <f t="shared" si="60"/>
        <v/>
      </c>
      <c r="G3869" s="87"/>
      <c r="H3869" s="88" t="str">
        <f>IF(بيانات!B3869&lt;&gt;"",بيانات!K3869,"")</f>
        <v/>
      </c>
      <c r="I3869" s="88" t="str">
        <f>IF(بيانات!B3869&lt;&gt;"",بيانات!P3869,"")</f>
        <v/>
      </c>
    </row>
    <row r="3870" spans="1:9" ht="21.75" customHeight="1">
      <c r="A3870" s="89" t="str">
        <f>IF(بيانات!B3870&lt;&gt;"",بيانات!A3870,"")</f>
        <v/>
      </c>
      <c r="B3870" s="90" t="str">
        <f>IF(بيانات!B3870&lt;&gt;"",بيانات!B3870,"")</f>
        <v/>
      </c>
      <c r="C3870" s="90" t="str">
        <f>IF(بيانات!B3870&lt;&gt;"",بيانات!C3870,"")</f>
        <v/>
      </c>
      <c r="D3870" s="91" t="str">
        <f>IF(بيانات!B3870&lt;&gt;"",بيانات!J3870,"")</f>
        <v/>
      </c>
      <c r="E3870" s="92"/>
      <c r="F3870" s="93" t="str">
        <f t="shared" si="60"/>
        <v/>
      </c>
      <c r="G3870" s="94"/>
      <c r="H3870" s="95" t="str">
        <f>IF(بيانات!B3870&lt;&gt;"",بيانات!K3870,"")</f>
        <v/>
      </c>
      <c r="I3870" s="95" t="str">
        <f>IF(بيانات!B3870&lt;&gt;"",بيانات!P3870,"")</f>
        <v/>
      </c>
    </row>
    <row r="3871" spans="1:9" ht="21.75" customHeight="1">
      <c r="A3871" s="82" t="str">
        <f>IF(بيانات!B3871&lt;&gt;"",بيانات!A3871,"")</f>
        <v/>
      </c>
      <c r="B3871" s="83" t="str">
        <f>IF(بيانات!B3871&lt;&gt;"",بيانات!B3871,"")</f>
        <v/>
      </c>
      <c r="C3871" s="83" t="str">
        <f>IF(بيانات!B3871&lt;&gt;"",بيانات!C3871,"")</f>
        <v/>
      </c>
      <c r="D3871" s="84" t="str">
        <f>IF(بيانات!B3871&lt;&gt;"",بيانات!J3871,"")</f>
        <v/>
      </c>
      <c r="E3871" s="85"/>
      <c r="F3871" s="86" t="str">
        <f t="shared" si="60"/>
        <v/>
      </c>
      <c r="G3871" s="87"/>
      <c r="H3871" s="88" t="str">
        <f>IF(بيانات!B3871&lt;&gt;"",بيانات!K3871,"")</f>
        <v/>
      </c>
      <c r="I3871" s="88" t="str">
        <f>IF(بيانات!B3871&lt;&gt;"",بيانات!P3871,"")</f>
        <v/>
      </c>
    </row>
    <row r="3872" spans="1:9" ht="21.75" customHeight="1">
      <c r="A3872" s="89" t="str">
        <f>IF(بيانات!B3872&lt;&gt;"",بيانات!A3872,"")</f>
        <v/>
      </c>
      <c r="B3872" s="90" t="str">
        <f>IF(بيانات!B3872&lt;&gt;"",بيانات!B3872,"")</f>
        <v/>
      </c>
      <c r="C3872" s="90" t="str">
        <f>IF(بيانات!B3872&lt;&gt;"",بيانات!C3872,"")</f>
        <v/>
      </c>
      <c r="D3872" s="91" t="str">
        <f>IF(بيانات!B3872&lt;&gt;"",بيانات!J3872,"")</f>
        <v/>
      </c>
      <c r="E3872" s="92"/>
      <c r="F3872" s="93" t="str">
        <f t="shared" si="60"/>
        <v/>
      </c>
      <c r="G3872" s="94"/>
      <c r="H3872" s="95" t="str">
        <f>IF(بيانات!B3872&lt;&gt;"",بيانات!K3872,"")</f>
        <v/>
      </c>
      <c r="I3872" s="95" t="str">
        <f>IF(بيانات!B3872&lt;&gt;"",بيانات!P3872,"")</f>
        <v/>
      </c>
    </row>
    <row r="3873" spans="1:9" ht="21.75" customHeight="1">
      <c r="A3873" s="82" t="str">
        <f>IF(بيانات!B3873&lt;&gt;"",بيانات!A3873,"")</f>
        <v/>
      </c>
      <c r="B3873" s="83" t="str">
        <f>IF(بيانات!B3873&lt;&gt;"",بيانات!B3873,"")</f>
        <v/>
      </c>
      <c r="C3873" s="83" t="str">
        <f>IF(بيانات!B3873&lt;&gt;"",بيانات!C3873,"")</f>
        <v/>
      </c>
      <c r="D3873" s="84" t="str">
        <f>IF(بيانات!B3873&lt;&gt;"",بيانات!J3873,"")</f>
        <v/>
      </c>
      <c r="E3873" s="85"/>
      <c r="F3873" s="86" t="str">
        <f t="shared" si="60"/>
        <v/>
      </c>
      <c r="G3873" s="87"/>
      <c r="H3873" s="88" t="str">
        <f>IF(بيانات!B3873&lt;&gt;"",بيانات!K3873,"")</f>
        <v/>
      </c>
      <c r="I3873" s="88" t="str">
        <f>IF(بيانات!B3873&lt;&gt;"",بيانات!P3873,"")</f>
        <v/>
      </c>
    </row>
    <row r="3874" spans="1:9" ht="21.75" customHeight="1">
      <c r="A3874" s="89" t="str">
        <f>IF(بيانات!B3874&lt;&gt;"",بيانات!A3874,"")</f>
        <v/>
      </c>
      <c r="B3874" s="90" t="str">
        <f>IF(بيانات!B3874&lt;&gt;"",بيانات!B3874,"")</f>
        <v/>
      </c>
      <c r="C3874" s="90" t="str">
        <f>IF(بيانات!B3874&lt;&gt;"",بيانات!C3874,"")</f>
        <v/>
      </c>
      <c r="D3874" s="91" t="str">
        <f>IF(بيانات!B3874&lt;&gt;"",بيانات!J3874,"")</f>
        <v/>
      </c>
      <c r="E3874" s="92"/>
      <c r="F3874" s="93" t="str">
        <f t="shared" si="60"/>
        <v/>
      </c>
      <c r="G3874" s="94"/>
      <c r="H3874" s="95" t="str">
        <f>IF(بيانات!B3874&lt;&gt;"",بيانات!K3874,"")</f>
        <v/>
      </c>
      <c r="I3874" s="95" t="str">
        <f>IF(بيانات!B3874&lt;&gt;"",بيانات!P3874,"")</f>
        <v/>
      </c>
    </row>
    <row r="3875" spans="1:9" ht="21.75" customHeight="1">
      <c r="A3875" s="82" t="str">
        <f>IF(بيانات!B3875&lt;&gt;"",بيانات!A3875,"")</f>
        <v/>
      </c>
      <c r="B3875" s="83" t="str">
        <f>IF(بيانات!B3875&lt;&gt;"",بيانات!B3875,"")</f>
        <v/>
      </c>
      <c r="C3875" s="83" t="str">
        <f>IF(بيانات!B3875&lt;&gt;"",بيانات!C3875,"")</f>
        <v/>
      </c>
      <c r="D3875" s="84" t="str">
        <f>IF(بيانات!B3875&lt;&gt;"",بيانات!J3875,"")</f>
        <v/>
      </c>
      <c r="E3875" s="85"/>
      <c r="F3875" s="86" t="str">
        <f t="shared" si="60"/>
        <v/>
      </c>
      <c r="G3875" s="87"/>
      <c r="H3875" s="88" t="str">
        <f>IF(بيانات!B3875&lt;&gt;"",بيانات!K3875,"")</f>
        <v/>
      </c>
      <c r="I3875" s="88" t="str">
        <f>IF(بيانات!B3875&lt;&gt;"",بيانات!P3875,"")</f>
        <v/>
      </c>
    </row>
    <row r="3876" spans="1:9" ht="21.75" customHeight="1">
      <c r="A3876" s="89" t="str">
        <f>IF(بيانات!B3876&lt;&gt;"",بيانات!A3876,"")</f>
        <v/>
      </c>
      <c r="B3876" s="90" t="str">
        <f>IF(بيانات!B3876&lt;&gt;"",بيانات!B3876,"")</f>
        <v/>
      </c>
      <c r="C3876" s="90" t="str">
        <f>IF(بيانات!B3876&lt;&gt;"",بيانات!C3876,"")</f>
        <v/>
      </c>
      <c r="D3876" s="91" t="str">
        <f>IF(بيانات!B3876&lt;&gt;"",بيانات!J3876,"")</f>
        <v/>
      </c>
      <c r="E3876" s="92"/>
      <c r="F3876" s="93" t="str">
        <f t="shared" si="60"/>
        <v/>
      </c>
      <c r="G3876" s="94"/>
      <c r="H3876" s="95" t="str">
        <f>IF(بيانات!B3876&lt;&gt;"",بيانات!K3876,"")</f>
        <v/>
      </c>
      <c r="I3876" s="95" t="str">
        <f>IF(بيانات!B3876&lt;&gt;"",بيانات!P3876,"")</f>
        <v/>
      </c>
    </row>
    <row r="3877" spans="1:9" ht="21.75" customHeight="1">
      <c r="A3877" s="82" t="str">
        <f>IF(بيانات!B3877&lt;&gt;"",بيانات!A3877,"")</f>
        <v/>
      </c>
      <c r="B3877" s="83" t="str">
        <f>IF(بيانات!B3877&lt;&gt;"",بيانات!B3877,"")</f>
        <v/>
      </c>
      <c r="C3877" s="83" t="str">
        <f>IF(بيانات!B3877&lt;&gt;"",بيانات!C3877,"")</f>
        <v/>
      </c>
      <c r="D3877" s="84" t="str">
        <f>IF(بيانات!B3877&lt;&gt;"",بيانات!J3877,"")</f>
        <v/>
      </c>
      <c r="E3877" s="85"/>
      <c r="F3877" s="86" t="str">
        <f t="shared" si="60"/>
        <v/>
      </c>
      <c r="G3877" s="87"/>
      <c r="H3877" s="88" t="str">
        <f>IF(بيانات!B3877&lt;&gt;"",بيانات!K3877,"")</f>
        <v/>
      </c>
      <c r="I3877" s="88" t="str">
        <f>IF(بيانات!B3877&lt;&gt;"",بيانات!P3877,"")</f>
        <v/>
      </c>
    </row>
    <row r="3878" spans="1:9" ht="21.75" customHeight="1">
      <c r="A3878" s="89" t="str">
        <f>IF(بيانات!B3878&lt;&gt;"",بيانات!A3878,"")</f>
        <v/>
      </c>
      <c r="B3878" s="90" t="str">
        <f>IF(بيانات!B3878&lt;&gt;"",بيانات!B3878,"")</f>
        <v/>
      </c>
      <c r="C3878" s="90" t="str">
        <f>IF(بيانات!B3878&lt;&gt;"",بيانات!C3878,"")</f>
        <v/>
      </c>
      <c r="D3878" s="91" t="str">
        <f>IF(بيانات!B3878&lt;&gt;"",بيانات!J3878,"")</f>
        <v/>
      </c>
      <c r="E3878" s="92"/>
      <c r="F3878" s="93" t="str">
        <f t="shared" si="60"/>
        <v/>
      </c>
      <c r="G3878" s="94"/>
      <c r="H3878" s="95" t="str">
        <f>IF(بيانات!B3878&lt;&gt;"",بيانات!K3878,"")</f>
        <v/>
      </c>
      <c r="I3878" s="95" t="str">
        <f>IF(بيانات!B3878&lt;&gt;"",بيانات!P3878,"")</f>
        <v/>
      </c>
    </row>
    <row r="3879" spans="1:9" ht="21.75" customHeight="1">
      <c r="A3879" s="82" t="str">
        <f>IF(بيانات!B3879&lt;&gt;"",بيانات!A3879,"")</f>
        <v/>
      </c>
      <c r="B3879" s="83" t="str">
        <f>IF(بيانات!B3879&lt;&gt;"",بيانات!B3879,"")</f>
        <v/>
      </c>
      <c r="C3879" s="83" t="str">
        <f>IF(بيانات!B3879&lt;&gt;"",بيانات!C3879,"")</f>
        <v/>
      </c>
      <c r="D3879" s="84" t="str">
        <f>IF(بيانات!B3879&lt;&gt;"",بيانات!J3879,"")</f>
        <v/>
      </c>
      <c r="E3879" s="85"/>
      <c r="F3879" s="86" t="str">
        <f t="shared" si="60"/>
        <v/>
      </c>
      <c r="G3879" s="87"/>
      <c r="H3879" s="88" t="str">
        <f>IF(بيانات!B3879&lt;&gt;"",بيانات!K3879,"")</f>
        <v/>
      </c>
      <c r="I3879" s="88" t="str">
        <f>IF(بيانات!B3879&lt;&gt;"",بيانات!P3879,"")</f>
        <v/>
      </c>
    </row>
    <row r="3880" spans="1:9" ht="21.75" customHeight="1">
      <c r="A3880" s="89" t="str">
        <f>IF(بيانات!B3880&lt;&gt;"",بيانات!A3880,"")</f>
        <v/>
      </c>
      <c r="B3880" s="90" t="str">
        <f>IF(بيانات!B3880&lt;&gt;"",بيانات!B3880,"")</f>
        <v/>
      </c>
      <c r="C3880" s="90" t="str">
        <f>IF(بيانات!B3880&lt;&gt;"",بيانات!C3880,"")</f>
        <v/>
      </c>
      <c r="D3880" s="91" t="str">
        <f>IF(بيانات!B3880&lt;&gt;"",بيانات!J3880,"")</f>
        <v/>
      </c>
      <c r="E3880" s="92"/>
      <c r="F3880" s="93" t="str">
        <f t="shared" si="60"/>
        <v/>
      </c>
      <c r="G3880" s="94"/>
      <c r="H3880" s="95" t="str">
        <f>IF(بيانات!B3880&lt;&gt;"",بيانات!K3880,"")</f>
        <v/>
      </c>
      <c r="I3880" s="95" t="str">
        <f>IF(بيانات!B3880&lt;&gt;"",بيانات!P3880,"")</f>
        <v/>
      </c>
    </row>
    <row r="3881" spans="1:9" ht="21.75" customHeight="1">
      <c r="A3881" s="82" t="str">
        <f>IF(بيانات!B3881&lt;&gt;"",بيانات!A3881,"")</f>
        <v/>
      </c>
      <c r="B3881" s="83" t="str">
        <f>IF(بيانات!B3881&lt;&gt;"",بيانات!B3881,"")</f>
        <v/>
      </c>
      <c r="C3881" s="83" t="str">
        <f>IF(بيانات!B3881&lt;&gt;"",بيانات!C3881,"")</f>
        <v/>
      </c>
      <c r="D3881" s="84" t="str">
        <f>IF(بيانات!B3881&lt;&gt;"",بيانات!J3881,"")</f>
        <v/>
      </c>
      <c r="E3881" s="85"/>
      <c r="F3881" s="86" t="str">
        <f t="shared" si="60"/>
        <v/>
      </c>
      <c r="G3881" s="87"/>
      <c r="H3881" s="88" t="str">
        <f>IF(بيانات!B3881&lt;&gt;"",بيانات!K3881,"")</f>
        <v/>
      </c>
      <c r="I3881" s="88" t="str">
        <f>IF(بيانات!B3881&lt;&gt;"",بيانات!P3881,"")</f>
        <v/>
      </c>
    </row>
    <row r="3882" spans="1:9" ht="21.75" customHeight="1">
      <c r="A3882" s="89" t="str">
        <f>IF(بيانات!B3882&lt;&gt;"",بيانات!A3882,"")</f>
        <v/>
      </c>
      <c r="B3882" s="90" t="str">
        <f>IF(بيانات!B3882&lt;&gt;"",بيانات!B3882,"")</f>
        <v/>
      </c>
      <c r="C3882" s="90" t="str">
        <f>IF(بيانات!B3882&lt;&gt;"",بيانات!C3882,"")</f>
        <v/>
      </c>
      <c r="D3882" s="91" t="str">
        <f>IF(بيانات!B3882&lt;&gt;"",بيانات!J3882,"")</f>
        <v/>
      </c>
      <c r="E3882" s="92"/>
      <c r="F3882" s="93" t="str">
        <f t="shared" si="60"/>
        <v/>
      </c>
      <c r="G3882" s="94"/>
      <c r="H3882" s="95" t="str">
        <f>IF(بيانات!B3882&lt;&gt;"",بيانات!K3882,"")</f>
        <v/>
      </c>
      <c r="I3882" s="95" t="str">
        <f>IF(بيانات!B3882&lt;&gt;"",بيانات!P3882,"")</f>
        <v/>
      </c>
    </row>
    <row r="3883" spans="1:9" ht="21.75" customHeight="1">
      <c r="A3883" s="82" t="str">
        <f>IF(بيانات!B3883&lt;&gt;"",بيانات!A3883,"")</f>
        <v/>
      </c>
      <c r="B3883" s="83" t="str">
        <f>IF(بيانات!B3883&lt;&gt;"",بيانات!B3883,"")</f>
        <v/>
      </c>
      <c r="C3883" s="83" t="str">
        <f>IF(بيانات!B3883&lt;&gt;"",بيانات!C3883,"")</f>
        <v/>
      </c>
      <c r="D3883" s="84" t="str">
        <f>IF(بيانات!B3883&lt;&gt;"",بيانات!J3883,"")</f>
        <v/>
      </c>
      <c r="E3883" s="85"/>
      <c r="F3883" s="86" t="str">
        <f t="shared" si="60"/>
        <v/>
      </c>
      <c r="G3883" s="87"/>
      <c r="H3883" s="88" t="str">
        <f>IF(بيانات!B3883&lt;&gt;"",بيانات!K3883,"")</f>
        <v/>
      </c>
      <c r="I3883" s="88" t="str">
        <f>IF(بيانات!B3883&lt;&gt;"",بيانات!P3883,"")</f>
        <v/>
      </c>
    </row>
    <row r="3884" spans="1:9" ht="21.75" customHeight="1">
      <c r="A3884" s="89" t="str">
        <f>IF(بيانات!B3884&lt;&gt;"",بيانات!A3884,"")</f>
        <v/>
      </c>
      <c r="B3884" s="90" t="str">
        <f>IF(بيانات!B3884&lt;&gt;"",بيانات!B3884,"")</f>
        <v/>
      </c>
      <c r="C3884" s="90" t="str">
        <f>IF(بيانات!B3884&lt;&gt;"",بيانات!C3884,"")</f>
        <v/>
      </c>
      <c r="D3884" s="91" t="str">
        <f>IF(بيانات!B3884&lt;&gt;"",بيانات!J3884,"")</f>
        <v/>
      </c>
      <c r="E3884" s="92"/>
      <c r="F3884" s="93" t="str">
        <f t="shared" si="60"/>
        <v/>
      </c>
      <c r="G3884" s="94"/>
      <c r="H3884" s="95" t="str">
        <f>IF(بيانات!B3884&lt;&gt;"",بيانات!K3884,"")</f>
        <v/>
      </c>
      <c r="I3884" s="95" t="str">
        <f>IF(بيانات!B3884&lt;&gt;"",بيانات!P3884,"")</f>
        <v/>
      </c>
    </row>
    <row r="3885" spans="1:9" ht="21.75" customHeight="1">
      <c r="A3885" s="82" t="str">
        <f>IF(بيانات!B3885&lt;&gt;"",بيانات!A3885,"")</f>
        <v/>
      </c>
      <c r="B3885" s="83" t="str">
        <f>IF(بيانات!B3885&lt;&gt;"",بيانات!B3885,"")</f>
        <v/>
      </c>
      <c r="C3885" s="83" t="str">
        <f>IF(بيانات!B3885&lt;&gt;"",بيانات!C3885,"")</f>
        <v/>
      </c>
      <c r="D3885" s="84" t="str">
        <f>IF(بيانات!B3885&lt;&gt;"",بيانات!J3885,"")</f>
        <v/>
      </c>
      <c r="E3885" s="85"/>
      <c r="F3885" s="86" t="str">
        <f t="shared" si="60"/>
        <v/>
      </c>
      <c r="G3885" s="87"/>
      <c r="H3885" s="88" t="str">
        <f>IF(بيانات!B3885&lt;&gt;"",بيانات!K3885,"")</f>
        <v/>
      </c>
      <c r="I3885" s="88" t="str">
        <f>IF(بيانات!B3885&lt;&gt;"",بيانات!P3885,"")</f>
        <v/>
      </c>
    </row>
    <row r="3886" spans="1:9" ht="21.75" customHeight="1">
      <c r="A3886" s="89" t="str">
        <f>IF(بيانات!B3886&lt;&gt;"",بيانات!A3886,"")</f>
        <v/>
      </c>
      <c r="B3886" s="90" t="str">
        <f>IF(بيانات!B3886&lt;&gt;"",بيانات!B3886,"")</f>
        <v/>
      </c>
      <c r="C3886" s="90" t="str">
        <f>IF(بيانات!B3886&lt;&gt;"",بيانات!C3886,"")</f>
        <v/>
      </c>
      <c r="D3886" s="91" t="str">
        <f>IF(بيانات!B3886&lt;&gt;"",بيانات!J3886,"")</f>
        <v/>
      </c>
      <c r="E3886" s="92"/>
      <c r="F3886" s="93" t="str">
        <f t="shared" si="60"/>
        <v/>
      </c>
      <c r="G3886" s="94"/>
      <c r="H3886" s="95" t="str">
        <f>IF(بيانات!B3886&lt;&gt;"",بيانات!K3886,"")</f>
        <v/>
      </c>
      <c r="I3886" s="95" t="str">
        <f>IF(بيانات!B3886&lt;&gt;"",بيانات!P3886,"")</f>
        <v/>
      </c>
    </row>
    <row r="3887" spans="1:9" ht="21.75" customHeight="1">
      <c r="A3887" s="82" t="str">
        <f>IF(بيانات!B3887&lt;&gt;"",بيانات!A3887,"")</f>
        <v/>
      </c>
      <c r="B3887" s="83" t="str">
        <f>IF(بيانات!B3887&lt;&gt;"",بيانات!B3887,"")</f>
        <v/>
      </c>
      <c r="C3887" s="83" t="str">
        <f>IF(بيانات!B3887&lt;&gt;"",بيانات!C3887,"")</f>
        <v/>
      </c>
      <c r="D3887" s="84" t="str">
        <f>IF(بيانات!B3887&lt;&gt;"",بيانات!J3887,"")</f>
        <v/>
      </c>
      <c r="E3887" s="85"/>
      <c r="F3887" s="86" t="str">
        <f t="shared" si="60"/>
        <v/>
      </c>
      <c r="G3887" s="87"/>
      <c r="H3887" s="88" t="str">
        <f>IF(بيانات!B3887&lt;&gt;"",بيانات!K3887,"")</f>
        <v/>
      </c>
      <c r="I3887" s="88" t="str">
        <f>IF(بيانات!B3887&lt;&gt;"",بيانات!P3887,"")</f>
        <v/>
      </c>
    </row>
    <row r="3888" spans="1:9" ht="21.75" customHeight="1">
      <c r="A3888" s="89" t="str">
        <f>IF(بيانات!B3888&lt;&gt;"",بيانات!A3888,"")</f>
        <v/>
      </c>
      <c r="B3888" s="90" t="str">
        <f>IF(بيانات!B3888&lt;&gt;"",بيانات!B3888,"")</f>
        <v/>
      </c>
      <c r="C3888" s="90" t="str">
        <f>IF(بيانات!B3888&lt;&gt;"",بيانات!C3888,"")</f>
        <v/>
      </c>
      <c r="D3888" s="91" t="str">
        <f>IF(بيانات!B3888&lt;&gt;"",بيانات!J3888,"")</f>
        <v/>
      </c>
      <c r="E3888" s="92"/>
      <c r="F3888" s="93" t="str">
        <f t="shared" si="60"/>
        <v/>
      </c>
      <c r="G3888" s="94"/>
      <c r="H3888" s="95" t="str">
        <f>IF(بيانات!B3888&lt;&gt;"",بيانات!K3888,"")</f>
        <v/>
      </c>
      <c r="I3888" s="95" t="str">
        <f>IF(بيانات!B3888&lt;&gt;"",بيانات!P3888,"")</f>
        <v/>
      </c>
    </row>
    <row r="3889" spans="1:9" ht="21.75" customHeight="1">
      <c r="A3889" s="82" t="str">
        <f>IF(بيانات!B3889&lt;&gt;"",بيانات!A3889,"")</f>
        <v/>
      </c>
      <c r="B3889" s="83" t="str">
        <f>IF(بيانات!B3889&lt;&gt;"",بيانات!B3889,"")</f>
        <v/>
      </c>
      <c r="C3889" s="83" t="str">
        <f>IF(بيانات!B3889&lt;&gt;"",بيانات!C3889,"")</f>
        <v/>
      </c>
      <c r="D3889" s="84" t="str">
        <f>IF(بيانات!B3889&lt;&gt;"",بيانات!J3889,"")</f>
        <v/>
      </c>
      <c r="E3889" s="85"/>
      <c r="F3889" s="86" t="str">
        <f t="shared" si="60"/>
        <v/>
      </c>
      <c r="G3889" s="87"/>
      <c r="H3889" s="88" t="str">
        <f>IF(بيانات!B3889&lt;&gt;"",بيانات!K3889,"")</f>
        <v/>
      </c>
      <c r="I3889" s="88" t="str">
        <f>IF(بيانات!B3889&lt;&gt;"",بيانات!P3889,"")</f>
        <v/>
      </c>
    </row>
    <row r="3890" spans="1:9" ht="21.75" customHeight="1">
      <c r="A3890" s="89" t="str">
        <f>IF(بيانات!B3890&lt;&gt;"",بيانات!A3890,"")</f>
        <v/>
      </c>
      <c r="B3890" s="90" t="str">
        <f>IF(بيانات!B3890&lt;&gt;"",بيانات!B3890,"")</f>
        <v/>
      </c>
      <c r="C3890" s="90" t="str">
        <f>IF(بيانات!B3890&lt;&gt;"",بيانات!C3890,"")</f>
        <v/>
      </c>
      <c r="D3890" s="91" t="str">
        <f>IF(بيانات!B3890&lt;&gt;"",بيانات!J3890,"")</f>
        <v/>
      </c>
      <c r="E3890" s="92"/>
      <c r="F3890" s="93" t="str">
        <f t="shared" si="60"/>
        <v/>
      </c>
      <c r="G3890" s="94"/>
      <c r="H3890" s="95" t="str">
        <f>IF(بيانات!B3890&lt;&gt;"",بيانات!K3890,"")</f>
        <v/>
      </c>
      <c r="I3890" s="95" t="str">
        <f>IF(بيانات!B3890&lt;&gt;"",بيانات!P3890,"")</f>
        <v/>
      </c>
    </row>
    <row r="3891" spans="1:9" ht="21.75" customHeight="1">
      <c r="A3891" s="82" t="str">
        <f>IF(بيانات!B3891&lt;&gt;"",بيانات!A3891,"")</f>
        <v/>
      </c>
      <c r="B3891" s="83" t="str">
        <f>IF(بيانات!B3891&lt;&gt;"",بيانات!B3891,"")</f>
        <v/>
      </c>
      <c r="C3891" s="83" t="str">
        <f>IF(بيانات!B3891&lt;&gt;"",بيانات!C3891,"")</f>
        <v/>
      </c>
      <c r="D3891" s="84" t="str">
        <f>IF(بيانات!B3891&lt;&gt;"",بيانات!J3891,"")</f>
        <v/>
      </c>
      <c r="E3891" s="85"/>
      <c r="F3891" s="86" t="str">
        <f t="shared" si="60"/>
        <v/>
      </c>
      <c r="G3891" s="87"/>
      <c r="H3891" s="88" t="str">
        <f>IF(بيانات!B3891&lt;&gt;"",بيانات!K3891,"")</f>
        <v/>
      </c>
      <c r="I3891" s="88" t="str">
        <f>IF(بيانات!B3891&lt;&gt;"",بيانات!P3891,"")</f>
        <v/>
      </c>
    </row>
    <row r="3892" spans="1:9" ht="21.75" customHeight="1">
      <c r="A3892" s="89" t="str">
        <f>IF(بيانات!B3892&lt;&gt;"",بيانات!A3892,"")</f>
        <v/>
      </c>
      <c r="B3892" s="90" t="str">
        <f>IF(بيانات!B3892&lt;&gt;"",بيانات!B3892,"")</f>
        <v/>
      </c>
      <c r="C3892" s="90" t="str">
        <f>IF(بيانات!B3892&lt;&gt;"",بيانات!C3892,"")</f>
        <v/>
      </c>
      <c r="D3892" s="91" t="str">
        <f>IF(بيانات!B3892&lt;&gt;"",بيانات!J3892,"")</f>
        <v/>
      </c>
      <c r="E3892" s="92"/>
      <c r="F3892" s="93" t="str">
        <f t="shared" si="60"/>
        <v/>
      </c>
      <c r="G3892" s="94"/>
      <c r="H3892" s="95" t="str">
        <f>IF(بيانات!B3892&lt;&gt;"",بيانات!K3892,"")</f>
        <v/>
      </c>
      <c r="I3892" s="95" t="str">
        <f>IF(بيانات!B3892&lt;&gt;"",بيانات!P3892,"")</f>
        <v/>
      </c>
    </row>
    <row r="3893" spans="1:9" ht="21.75" customHeight="1">
      <c r="A3893" s="82" t="str">
        <f>IF(بيانات!B3893&lt;&gt;"",بيانات!A3893,"")</f>
        <v/>
      </c>
      <c r="B3893" s="83" t="str">
        <f>IF(بيانات!B3893&lt;&gt;"",بيانات!B3893,"")</f>
        <v/>
      </c>
      <c r="C3893" s="83" t="str">
        <f>IF(بيانات!B3893&lt;&gt;"",بيانات!C3893,"")</f>
        <v/>
      </c>
      <c r="D3893" s="84" t="str">
        <f>IF(بيانات!B3893&lt;&gt;"",بيانات!J3893,"")</f>
        <v/>
      </c>
      <c r="E3893" s="85"/>
      <c r="F3893" s="86" t="str">
        <f t="shared" si="60"/>
        <v/>
      </c>
      <c r="G3893" s="87"/>
      <c r="H3893" s="88" t="str">
        <f>IF(بيانات!B3893&lt;&gt;"",بيانات!K3893,"")</f>
        <v/>
      </c>
      <c r="I3893" s="88" t="str">
        <f>IF(بيانات!B3893&lt;&gt;"",بيانات!P3893,"")</f>
        <v/>
      </c>
    </row>
    <row r="3894" spans="1:9" ht="21.75" customHeight="1">
      <c r="A3894" s="89" t="str">
        <f>IF(بيانات!B3894&lt;&gt;"",بيانات!A3894,"")</f>
        <v/>
      </c>
      <c r="B3894" s="90" t="str">
        <f>IF(بيانات!B3894&lt;&gt;"",بيانات!B3894,"")</f>
        <v/>
      </c>
      <c r="C3894" s="90" t="str">
        <f>IF(بيانات!B3894&lt;&gt;"",بيانات!C3894,"")</f>
        <v/>
      </c>
      <c r="D3894" s="91" t="str">
        <f>IF(بيانات!B3894&lt;&gt;"",بيانات!J3894,"")</f>
        <v/>
      </c>
      <c r="E3894" s="92"/>
      <c r="F3894" s="93" t="str">
        <f t="shared" si="60"/>
        <v/>
      </c>
      <c r="G3894" s="94"/>
      <c r="H3894" s="95" t="str">
        <f>IF(بيانات!B3894&lt;&gt;"",بيانات!K3894,"")</f>
        <v/>
      </c>
      <c r="I3894" s="95" t="str">
        <f>IF(بيانات!B3894&lt;&gt;"",بيانات!P3894,"")</f>
        <v/>
      </c>
    </row>
    <row r="3895" spans="1:9" ht="21.75" customHeight="1">
      <c r="A3895" s="82" t="str">
        <f>IF(بيانات!B3895&lt;&gt;"",بيانات!A3895,"")</f>
        <v/>
      </c>
      <c r="B3895" s="83" t="str">
        <f>IF(بيانات!B3895&lt;&gt;"",بيانات!B3895,"")</f>
        <v/>
      </c>
      <c r="C3895" s="83" t="str">
        <f>IF(بيانات!B3895&lt;&gt;"",بيانات!C3895,"")</f>
        <v/>
      </c>
      <c r="D3895" s="84" t="str">
        <f>IF(بيانات!B3895&lt;&gt;"",بيانات!J3895,"")</f>
        <v/>
      </c>
      <c r="E3895" s="85"/>
      <c r="F3895" s="86" t="str">
        <f t="shared" si="60"/>
        <v/>
      </c>
      <c r="G3895" s="87"/>
      <c r="H3895" s="88" t="str">
        <f>IF(بيانات!B3895&lt;&gt;"",بيانات!K3895,"")</f>
        <v/>
      </c>
      <c r="I3895" s="88" t="str">
        <f>IF(بيانات!B3895&lt;&gt;"",بيانات!P3895,"")</f>
        <v/>
      </c>
    </row>
    <row r="3896" spans="1:9" ht="21.75" customHeight="1">
      <c r="A3896" s="89" t="str">
        <f>IF(بيانات!B3896&lt;&gt;"",بيانات!A3896,"")</f>
        <v/>
      </c>
      <c r="B3896" s="90" t="str">
        <f>IF(بيانات!B3896&lt;&gt;"",بيانات!B3896,"")</f>
        <v/>
      </c>
      <c r="C3896" s="90" t="str">
        <f>IF(بيانات!B3896&lt;&gt;"",بيانات!C3896,"")</f>
        <v/>
      </c>
      <c r="D3896" s="91" t="str">
        <f>IF(بيانات!B3896&lt;&gt;"",بيانات!J3896,"")</f>
        <v/>
      </c>
      <c r="E3896" s="92"/>
      <c r="F3896" s="93" t="str">
        <f t="shared" si="60"/>
        <v/>
      </c>
      <c r="G3896" s="94"/>
      <c r="H3896" s="95" t="str">
        <f>IF(بيانات!B3896&lt;&gt;"",بيانات!K3896,"")</f>
        <v/>
      </c>
      <c r="I3896" s="95" t="str">
        <f>IF(بيانات!B3896&lt;&gt;"",بيانات!P3896,"")</f>
        <v/>
      </c>
    </row>
    <row r="3897" spans="1:9" ht="21.75" customHeight="1">
      <c r="A3897" s="82" t="str">
        <f>IF(بيانات!B3897&lt;&gt;"",بيانات!A3897,"")</f>
        <v/>
      </c>
      <c r="B3897" s="83" t="str">
        <f>IF(بيانات!B3897&lt;&gt;"",بيانات!B3897,"")</f>
        <v/>
      </c>
      <c r="C3897" s="83" t="str">
        <f>IF(بيانات!B3897&lt;&gt;"",بيانات!C3897,"")</f>
        <v/>
      </c>
      <c r="D3897" s="84" t="str">
        <f>IF(بيانات!B3897&lt;&gt;"",بيانات!J3897,"")</f>
        <v/>
      </c>
      <c r="E3897" s="85"/>
      <c r="F3897" s="86" t="str">
        <f t="shared" si="60"/>
        <v/>
      </c>
      <c r="G3897" s="87"/>
      <c r="H3897" s="88" t="str">
        <f>IF(بيانات!B3897&lt;&gt;"",بيانات!K3897,"")</f>
        <v/>
      </c>
      <c r="I3897" s="88" t="str">
        <f>IF(بيانات!B3897&lt;&gt;"",بيانات!P3897,"")</f>
        <v/>
      </c>
    </row>
    <row r="3898" spans="1:9" ht="21.75" customHeight="1">
      <c r="A3898" s="89" t="str">
        <f>IF(بيانات!B3898&lt;&gt;"",بيانات!A3898,"")</f>
        <v/>
      </c>
      <c r="B3898" s="90" t="str">
        <f>IF(بيانات!B3898&lt;&gt;"",بيانات!B3898,"")</f>
        <v/>
      </c>
      <c r="C3898" s="90" t="str">
        <f>IF(بيانات!B3898&lt;&gt;"",بيانات!C3898,"")</f>
        <v/>
      </c>
      <c r="D3898" s="91" t="str">
        <f>IF(بيانات!B3898&lt;&gt;"",بيانات!J3898,"")</f>
        <v/>
      </c>
      <c r="E3898" s="92"/>
      <c r="F3898" s="93" t="str">
        <f t="shared" si="60"/>
        <v/>
      </c>
      <c r="G3898" s="94"/>
      <c r="H3898" s="95" t="str">
        <f>IF(بيانات!B3898&lt;&gt;"",بيانات!K3898,"")</f>
        <v/>
      </c>
      <c r="I3898" s="95" t="str">
        <f>IF(بيانات!B3898&lt;&gt;"",بيانات!P3898,"")</f>
        <v/>
      </c>
    </row>
    <row r="3899" spans="1:9" ht="21.75" customHeight="1">
      <c r="A3899" s="82" t="str">
        <f>IF(بيانات!B3899&lt;&gt;"",بيانات!A3899,"")</f>
        <v/>
      </c>
      <c r="B3899" s="83" t="str">
        <f>IF(بيانات!B3899&lt;&gt;"",بيانات!B3899,"")</f>
        <v/>
      </c>
      <c r="C3899" s="83" t="str">
        <f>IF(بيانات!B3899&lt;&gt;"",بيانات!C3899,"")</f>
        <v/>
      </c>
      <c r="D3899" s="84" t="str">
        <f>IF(بيانات!B3899&lt;&gt;"",بيانات!J3899,"")</f>
        <v/>
      </c>
      <c r="E3899" s="85"/>
      <c r="F3899" s="86" t="str">
        <f t="shared" si="60"/>
        <v/>
      </c>
      <c r="G3899" s="87"/>
      <c r="H3899" s="88" t="str">
        <f>IF(بيانات!B3899&lt;&gt;"",بيانات!K3899,"")</f>
        <v/>
      </c>
      <c r="I3899" s="88" t="str">
        <f>IF(بيانات!B3899&lt;&gt;"",بيانات!P3899,"")</f>
        <v/>
      </c>
    </row>
    <row r="3900" spans="1:9" ht="21.75" customHeight="1">
      <c r="A3900" s="89" t="str">
        <f>IF(بيانات!B3900&lt;&gt;"",بيانات!A3900,"")</f>
        <v/>
      </c>
      <c r="B3900" s="90" t="str">
        <f>IF(بيانات!B3900&lt;&gt;"",بيانات!B3900,"")</f>
        <v/>
      </c>
      <c r="C3900" s="90" t="str">
        <f>IF(بيانات!B3900&lt;&gt;"",بيانات!C3900,"")</f>
        <v/>
      </c>
      <c r="D3900" s="91" t="str">
        <f>IF(بيانات!B3900&lt;&gt;"",بيانات!J3900,"")</f>
        <v/>
      </c>
      <c r="E3900" s="92"/>
      <c r="F3900" s="93" t="str">
        <f t="shared" si="60"/>
        <v/>
      </c>
      <c r="G3900" s="94"/>
      <c r="H3900" s="95" t="str">
        <f>IF(بيانات!B3900&lt;&gt;"",بيانات!K3900,"")</f>
        <v/>
      </c>
      <c r="I3900" s="95" t="str">
        <f>IF(بيانات!B3900&lt;&gt;"",بيانات!P3900,"")</f>
        <v/>
      </c>
    </row>
    <row r="3901" spans="1:9" ht="21.75" customHeight="1">
      <c r="A3901" s="82" t="str">
        <f>IF(بيانات!B3901&lt;&gt;"",بيانات!A3901,"")</f>
        <v/>
      </c>
      <c r="B3901" s="83" t="str">
        <f>IF(بيانات!B3901&lt;&gt;"",بيانات!B3901,"")</f>
        <v/>
      </c>
      <c r="C3901" s="83" t="str">
        <f>IF(بيانات!B3901&lt;&gt;"",بيانات!C3901,"")</f>
        <v/>
      </c>
      <c r="D3901" s="84" t="str">
        <f>IF(بيانات!B3901&lt;&gt;"",بيانات!J3901,"")</f>
        <v/>
      </c>
      <c r="E3901" s="85"/>
      <c r="F3901" s="86" t="str">
        <f t="shared" si="60"/>
        <v/>
      </c>
      <c r="G3901" s="87"/>
      <c r="H3901" s="88" t="str">
        <f>IF(بيانات!B3901&lt;&gt;"",بيانات!K3901,"")</f>
        <v/>
      </c>
      <c r="I3901" s="88" t="str">
        <f>IF(بيانات!B3901&lt;&gt;"",بيانات!P3901,"")</f>
        <v/>
      </c>
    </row>
    <row r="3902" spans="1:9" ht="21.75" customHeight="1">
      <c r="A3902" s="89" t="str">
        <f>IF(بيانات!B3902&lt;&gt;"",بيانات!A3902,"")</f>
        <v/>
      </c>
      <c r="B3902" s="90" t="str">
        <f>IF(بيانات!B3902&lt;&gt;"",بيانات!B3902,"")</f>
        <v/>
      </c>
      <c r="C3902" s="90" t="str">
        <f>IF(بيانات!B3902&lt;&gt;"",بيانات!C3902,"")</f>
        <v/>
      </c>
      <c r="D3902" s="91" t="str">
        <f>IF(بيانات!B3902&lt;&gt;"",بيانات!J3902,"")</f>
        <v/>
      </c>
      <c r="E3902" s="92"/>
      <c r="F3902" s="93" t="str">
        <f t="shared" si="60"/>
        <v/>
      </c>
      <c r="G3902" s="94"/>
      <c r="H3902" s="95" t="str">
        <f>IF(بيانات!B3902&lt;&gt;"",بيانات!K3902,"")</f>
        <v/>
      </c>
      <c r="I3902" s="95" t="str">
        <f>IF(بيانات!B3902&lt;&gt;"",بيانات!P3902,"")</f>
        <v/>
      </c>
    </row>
    <row r="3903" spans="1:9" ht="21.75" customHeight="1">
      <c r="A3903" s="82" t="str">
        <f>IF(بيانات!B3903&lt;&gt;"",بيانات!A3903,"")</f>
        <v/>
      </c>
      <c r="B3903" s="83" t="str">
        <f>IF(بيانات!B3903&lt;&gt;"",بيانات!B3903,"")</f>
        <v/>
      </c>
      <c r="C3903" s="83" t="str">
        <f>IF(بيانات!B3903&lt;&gt;"",بيانات!C3903,"")</f>
        <v/>
      </c>
      <c r="D3903" s="84" t="str">
        <f>IF(بيانات!B3903&lt;&gt;"",بيانات!J3903,"")</f>
        <v/>
      </c>
      <c r="E3903" s="85"/>
      <c r="F3903" s="86" t="str">
        <f t="shared" si="60"/>
        <v/>
      </c>
      <c r="G3903" s="87"/>
      <c r="H3903" s="88" t="str">
        <f>IF(بيانات!B3903&lt;&gt;"",بيانات!K3903,"")</f>
        <v/>
      </c>
      <c r="I3903" s="88" t="str">
        <f>IF(بيانات!B3903&lt;&gt;"",بيانات!P3903,"")</f>
        <v/>
      </c>
    </row>
    <row r="3904" spans="1:9" ht="21.75" customHeight="1">
      <c r="A3904" s="89" t="str">
        <f>IF(بيانات!B3904&lt;&gt;"",بيانات!A3904,"")</f>
        <v/>
      </c>
      <c r="B3904" s="90" t="str">
        <f>IF(بيانات!B3904&lt;&gt;"",بيانات!B3904,"")</f>
        <v/>
      </c>
      <c r="C3904" s="90" t="str">
        <f>IF(بيانات!B3904&lt;&gt;"",بيانات!C3904,"")</f>
        <v/>
      </c>
      <c r="D3904" s="91" t="str">
        <f>IF(بيانات!B3904&lt;&gt;"",بيانات!J3904,"")</f>
        <v/>
      </c>
      <c r="E3904" s="92"/>
      <c r="F3904" s="93" t="str">
        <f t="shared" si="60"/>
        <v/>
      </c>
      <c r="G3904" s="94"/>
      <c r="H3904" s="95" t="str">
        <f>IF(بيانات!B3904&lt;&gt;"",بيانات!K3904,"")</f>
        <v/>
      </c>
      <c r="I3904" s="95" t="str">
        <f>IF(بيانات!B3904&lt;&gt;"",بيانات!P3904,"")</f>
        <v/>
      </c>
    </row>
    <row r="3905" spans="1:9" ht="21.75" customHeight="1">
      <c r="A3905" s="82" t="str">
        <f>IF(بيانات!B3905&lt;&gt;"",بيانات!A3905,"")</f>
        <v/>
      </c>
      <c r="B3905" s="83" t="str">
        <f>IF(بيانات!B3905&lt;&gt;"",بيانات!B3905,"")</f>
        <v/>
      </c>
      <c r="C3905" s="83" t="str">
        <f>IF(بيانات!B3905&lt;&gt;"",بيانات!C3905,"")</f>
        <v/>
      </c>
      <c r="D3905" s="84" t="str">
        <f>IF(بيانات!B3905&lt;&gt;"",بيانات!J3905,"")</f>
        <v/>
      </c>
      <c r="E3905" s="85"/>
      <c r="F3905" s="86" t="str">
        <f t="shared" si="60"/>
        <v/>
      </c>
      <c r="G3905" s="87"/>
      <c r="H3905" s="88" t="str">
        <f>IF(بيانات!B3905&lt;&gt;"",بيانات!K3905,"")</f>
        <v/>
      </c>
      <c r="I3905" s="88" t="str">
        <f>IF(بيانات!B3905&lt;&gt;"",بيانات!P3905,"")</f>
        <v/>
      </c>
    </row>
    <row r="3906" spans="1:9" ht="21.75" customHeight="1">
      <c r="A3906" s="89" t="str">
        <f>IF(بيانات!B3906&lt;&gt;"",بيانات!A3906,"")</f>
        <v/>
      </c>
      <c r="B3906" s="90" t="str">
        <f>IF(بيانات!B3906&lt;&gt;"",بيانات!B3906,"")</f>
        <v/>
      </c>
      <c r="C3906" s="90" t="str">
        <f>IF(بيانات!B3906&lt;&gt;"",بيانات!C3906,"")</f>
        <v/>
      </c>
      <c r="D3906" s="91" t="str">
        <f>IF(بيانات!B3906&lt;&gt;"",بيانات!J3906,"")</f>
        <v/>
      </c>
      <c r="E3906" s="92"/>
      <c r="F3906" s="93" t="str">
        <f t="shared" si="60"/>
        <v/>
      </c>
      <c r="G3906" s="94"/>
      <c r="H3906" s="95" t="str">
        <f>IF(بيانات!B3906&lt;&gt;"",بيانات!K3906,"")</f>
        <v/>
      </c>
      <c r="I3906" s="95" t="str">
        <f>IF(بيانات!B3906&lt;&gt;"",بيانات!P3906,"")</f>
        <v/>
      </c>
    </row>
    <row r="3907" spans="1:9" ht="21.75" customHeight="1">
      <c r="A3907" s="82" t="str">
        <f>IF(بيانات!B3907&lt;&gt;"",بيانات!A3907,"")</f>
        <v/>
      </c>
      <c r="B3907" s="83" t="str">
        <f>IF(بيانات!B3907&lt;&gt;"",بيانات!B3907,"")</f>
        <v/>
      </c>
      <c r="C3907" s="83" t="str">
        <f>IF(بيانات!B3907&lt;&gt;"",بيانات!C3907,"")</f>
        <v/>
      </c>
      <c r="D3907" s="84" t="str">
        <f>IF(بيانات!B3907&lt;&gt;"",بيانات!J3907,"")</f>
        <v/>
      </c>
      <c r="E3907" s="85"/>
      <c r="F3907" s="86" t="str">
        <f t="shared" ref="F3907:F3970" si="61">IF(E3907="","",E3907+30)</f>
        <v/>
      </c>
      <c r="G3907" s="87"/>
      <c r="H3907" s="88" t="str">
        <f>IF(بيانات!B3907&lt;&gt;"",بيانات!K3907,"")</f>
        <v/>
      </c>
      <c r="I3907" s="88" t="str">
        <f>IF(بيانات!B3907&lt;&gt;"",بيانات!P3907,"")</f>
        <v/>
      </c>
    </row>
    <row r="3908" spans="1:9" ht="21.75" customHeight="1">
      <c r="A3908" s="89" t="str">
        <f>IF(بيانات!B3908&lt;&gt;"",بيانات!A3908,"")</f>
        <v/>
      </c>
      <c r="B3908" s="90" t="str">
        <f>IF(بيانات!B3908&lt;&gt;"",بيانات!B3908,"")</f>
        <v/>
      </c>
      <c r="C3908" s="90" t="str">
        <f>IF(بيانات!B3908&lt;&gt;"",بيانات!C3908,"")</f>
        <v/>
      </c>
      <c r="D3908" s="91" t="str">
        <f>IF(بيانات!B3908&lt;&gt;"",بيانات!J3908,"")</f>
        <v/>
      </c>
      <c r="E3908" s="92"/>
      <c r="F3908" s="93" t="str">
        <f t="shared" si="61"/>
        <v/>
      </c>
      <c r="G3908" s="94"/>
      <c r="H3908" s="95" t="str">
        <f>IF(بيانات!B3908&lt;&gt;"",بيانات!K3908,"")</f>
        <v/>
      </c>
      <c r="I3908" s="95" t="str">
        <f>IF(بيانات!B3908&lt;&gt;"",بيانات!P3908,"")</f>
        <v/>
      </c>
    </row>
    <row r="3909" spans="1:9" ht="21.75" customHeight="1">
      <c r="A3909" s="82" t="str">
        <f>IF(بيانات!B3909&lt;&gt;"",بيانات!A3909,"")</f>
        <v/>
      </c>
      <c r="B3909" s="83" t="str">
        <f>IF(بيانات!B3909&lt;&gt;"",بيانات!B3909,"")</f>
        <v/>
      </c>
      <c r="C3909" s="83" t="str">
        <f>IF(بيانات!B3909&lt;&gt;"",بيانات!C3909,"")</f>
        <v/>
      </c>
      <c r="D3909" s="84" t="str">
        <f>IF(بيانات!B3909&lt;&gt;"",بيانات!J3909,"")</f>
        <v/>
      </c>
      <c r="E3909" s="85"/>
      <c r="F3909" s="86" t="str">
        <f t="shared" si="61"/>
        <v/>
      </c>
      <c r="G3909" s="87"/>
      <c r="H3909" s="88" t="str">
        <f>IF(بيانات!B3909&lt;&gt;"",بيانات!K3909,"")</f>
        <v/>
      </c>
      <c r="I3909" s="88" t="str">
        <f>IF(بيانات!B3909&lt;&gt;"",بيانات!P3909,"")</f>
        <v/>
      </c>
    </row>
    <row r="3910" spans="1:9" ht="21.75" customHeight="1">
      <c r="A3910" s="89" t="str">
        <f>IF(بيانات!B3910&lt;&gt;"",بيانات!A3910,"")</f>
        <v/>
      </c>
      <c r="B3910" s="90" t="str">
        <f>IF(بيانات!B3910&lt;&gt;"",بيانات!B3910,"")</f>
        <v/>
      </c>
      <c r="C3910" s="90" t="str">
        <f>IF(بيانات!B3910&lt;&gt;"",بيانات!C3910,"")</f>
        <v/>
      </c>
      <c r="D3910" s="91" t="str">
        <f>IF(بيانات!B3910&lt;&gt;"",بيانات!J3910,"")</f>
        <v/>
      </c>
      <c r="E3910" s="92"/>
      <c r="F3910" s="93" t="str">
        <f t="shared" si="61"/>
        <v/>
      </c>
      <c r="G3910" s="94"/>
      <c r="H3910" s="95" t="str">
        <f>IF(بيانات!B3910&lt;&gt;"",بيانات!K3910,"")</f>
        <v/>
      </c>
      <c r="I3910" s="95" t="str">
        <f>IF(بيانات!B3910&lt;&gt;"",بيانات!P3910,"")</f>
        <v/>
      </c>
    </row>
    <row r="3911" spans="1:9" ht="21.75" customHeight="1">
      <c r="A3911" s="82" t="str">
        <f>IF(بيانات!B3911&lt;&gt;"",بيانات!A3911,"")</f>
        <v/>
      </c>
      <c r="B3911" s="83" t="str">
        <f>IF(بيانات!B3911&lt;&gt;"",بيانات!B3911,"")</f>
        <v/>
      </c>
      <c r="C3911" s="83" t="str">
        <f>IF(بيانات!B3911&lt;&gt;"",بيانات!C3911,"")</f>
        <v/>
      </c>
      <c r="D3911" s="84" t="str">
        <f>IF(بيانات!B3911&lt;&gt;"",بيانات!J3911,"")</f>
        <v/>
      </c>
      <c r="E3911" s="85"/>
      <c r="F3911" s="86" t="str">
        <f t="shared" si="61"/>
        <v/>
      </c>
      <c r="G3911" s="87"/>
      <c r="H3911" s="88" t="str">
        <f>IF(بيانات!B3911&lt;&gt;"",بيانات!K3911,"")</f>
        <v/>
      </c>
      <c r="I3911" s="88" t="str">
        <f>IF(بيانات!B3911&lt;&gt;"",بيانات!P3911,"")</f>
        <v/>
      </c>
    </row>
    <row r="3912" spans="1:9" ht="21.75" customHeight="1">
      <c r="A3912" s="89" t="str">
        <f>IF(بيانات!B3912&lt;&gt;"",بيانات!A3912,"")</f>
        <v/>
      </c>
      <c r="B3912" s="90" t="str">
        <f>IF(بيانات!B3912&lt;&gt;"",بيانات!B3912,"")</f>
        <v/>
      </c>
      <c r="C3912" s="90" t="str">
        <f>IF(بيانات!B3912&lt;&gt;"",بيانات!C3912,"")</f>
        <v/>
      </c>
      <c r="D3912" s="91" t="str">
        <f>IF(بيانات!B3912&lt;&gt;"",بيانات!J3912,"")</f>
        <v/>
      </c>
      <c r="E3912" s="92"/>
      <c r="F3912" s="93" t="str">
        <f t="shared" si="61"/>
        <v/>
      </c>
      <c r="G3912" s="94"/>
      <c r="H3912" s="95" t="str">
        <f>IF(بيانات!B3912&lt;&gt;"",بيانات!K3912,"")</f>
        <v/>
      </c>
      <c r="I3912" s="95" t="str">
        <f>IF(بيانات!B3912&lt;&gt;"",بيانات!P3912,"")</f>
        <v/>
      </c>
    </row>
    <row r="3913" spans="1:9" ht="21.75" customHeight="1">
      <c r="A3913" s="82" t="str">
        <f>IF(بيانات!B3913&lt;&gt;"",بيانات!A3913,"")</f>
        <v/>
      </c>
      <c r="B3913" s="83" t="str">
        <f>IF(بيانات!B3913&lt;&gt;"",بيانات!B3913,"")</f>
        <v/>
      </c>
      <c r="C3913" s="83" t="str">
        <f>IF(بيانات!B3913&lt;&gt;"",بيانات!C3913,"")</f>
        <v/>
      </c>
      <c r="D3913" s="84" t="str">
        <f>IF(بيانات!B3913&lt;&gt;"",بيانات!J3913,"")</f>
        <v/>
      </c>
      <c r="E3913" s="85"/>
      <c r="F3913" s="86" t="str">
        <f t="shared" si="61"/>
        <v/>
      </c>
      <c r="G3913" s="87"/>
      <c r="H3913" s="88" t="str">
        <f>IF(بيانات!B3913&lt;&gt;"",بيانات!K3913,"")</f>
        <v/>
      </c>
      <c r="I3913" s="88" t="str">
        <f>IF(بيانات!B3913&lt;&gt;"",بيانات!P3913,"")</f>
        <v/>
      </c>
    </row>
    <row r="3914" spans="1:9" ht="21.75" customHeight="1">
      <c r="A3914" s="89" t="str">
        <f>IF(بيانات!B3914&lt;&gt;"",بيانات!A3914,"")</f>
        <v/>
      </c>
      <c r="B3914" s="90" t="str">
        <f>IF(بيانات!B3914&lt;&gt;"",بيانات!B3914,"")</f>
        <v/>
      </c>
      <c r="C3914" s="90" t="str">
        <f>IF(بيانات!B3914&lt;&gt;"",بيانات!C3914,"")</f>
        <v/>
      </c>
      <c r="D3914" s="91" t="str">
        <f>IF(بيانات!B3914&lt;&gt;"",بيانات!J3914,"")</f>
        <v/>
      </c>
      <c r="E3914" s="92"/>
      <c r="F3914" s="93" t="str">
        <f t="shared" si="61"/>
        <v/>
      </c>
      <c r="G3914" s="94"/>
      <c r="H3914" s="95" t="str">
        <f>IF(بيانات!B3914&lt;&gt;"",بيانات!K3914,"")</f>
        <v/>
      </c>
      <c r="I3914" s="95" t="str">
        <f>IF(بيانات!B3914&lt;&gt;"",بيانات!P3914,"")</f>
        <v/>
      </c>
    </row>
    <row r="3915" spans="1:9" ht="21.75" customHeight="1">
      <c r="A3915" s="82" t="str">
        <f>IF(بيانات!B3915&lt;&gt;"",بيانات!A3915,"")</f>
        <v/>
      </c>
      <c r="B3915" s="83" t="str">
        <f>IF(بيانات!B3915&lt;&gt;"",بيانات!B3915,"")</f>
        <v/>
      </c>
      <c r="C3915" s="83" t="str">
        <f>IF(بيانات!B3915&lt;&gt;"",بيانات!C3915,"")</f>
        <v/>
      </c>
      <c r="D3915" s="84" t="str">
        <f>IF(بيانات!B3915&lt;&gt;"",بيانات!J3915,"")</f>
        <v/>
      </c>
      <c r="E3915" s="85"/>
      <c r="F3915" s="86" t="str">
        <f t="shared" si="61"/>
        <v/>
      </c>
      <c r="G3915" s="87"/>
      <c r="H3915" s="88" t="str">
        <f>IF(بيانات!B3915&lt;&gt;"",بيانات!K3915,"")</f>
        <v/>
      </c>
      <c r="I3915" s="88" t="str">
        <f>IF(بيانات!B3915&lt;&gt;"",بيانات!P3915,"")</f>
        <v/>
      </c>
    </row>
    <row r="3916" spans="1:9" ht="21.75" customHeight="1">
      <c r="A3916" s="89" t="str">
        <f>IF(بيانات!B3916&lt;&gt;"",بيانات!A3916,"")</f>
        <v/>
      </c>
      <c r="B3916" s="90" t="str">
        <f>IF(بيانات!B3916&lt;&gt;"",بيانات!B3916,"")</f>
        <v/>
      </c>
      <c r="C3916" s="90" t="str">
        <f>IF(بيانات!B3916&lt;&gt;"",بيانات!C3916,"")</f>
        <v/>
      </c>
      <c r="D3916" s="91" t="str">
        <f>IF(بيانات!B3916&lt;&gt;"",بيانات!J3916,"")</f>
        <v/>
      </c>
      <c r="E3916" s="92"/>
      <c r="F3916" s="93" t="str">
        <f t="shared" si="61"/>
        <v/>
      </c>
      <c r="G3916" s="94"/>
      <c r="H3916" s="95" t="str">
        <f>IF(بيانات!B3916&lt;&gt;"",بيانات!K3916,"")</f>
        <v/>
      </c>
      <c r="I3916" s="95" t="str">
        <f>IF(بيانات!B3916&lt;&gt;"",بيانات!P3916,"")</f>
        <v/>
      </c>
    </row>
    <row r="3917" spans="1:9" ht="21.75" customHeight="1">
      <c r="A3917" s="82" t="str">
        <f>IF(بيانات!B3917&lt;&gt;"",بيانات!A3917,"")</f>
        <v/>
      </c>
      <c r="B3917" s="83" t="str">
        <f>IF(بيانات!B3917&lt;&gt;"",بيانات!B3917,"")</f>
        <v/>
      </c>
      <c r="C3917" s="83" t="str">
        <f>IF(بيانات!B3917&lt;&gt;"",بيانات!C3917,"")</f>
        <v/>
      </c>
      <c r="D3917" s="84" t="str">
        <f>IF(بيانات!B3917&lt;&gt;"",بيانات!J3917,"")</f>
        <v/>
      </c>
      <c r="E3917" s="85"/>
      <c r="F3917" s="86" t="str">
        <f t="shared" si="61"/>
        <v/>
      </c>
      <c r="G3917" s="87"/>
      <c r="H3917" s="88" t="str">
        <f>IF(بيانات!B3917&lt;&gt;"",بيانات!K3917,"")</f>
        <v/>
      </c>
      <c r="I3917" s="88" t="str">
        <f>IF(بيانات!B3917&lt;&gt;"",بيانات!P3917,"")</f>
        <v/>
      </c>
    </row>
    <row r="3918" spans="1:9" ht="21.75" customHeight="1">
      <c r="A3918" s="89" t="str">
        <f>IF(بيانات!B3918&lt;&gt;"",بيانات!A3918,"")</f>
        <v/>
      </c>
      <c r="B3918" s="90" t="str">
        <f>IF(بيانات!B3918&lt;&gt;"",بيانات!B3918,"")</f>
        <v/>
      </c>
      <c r="C3918" s="90" t="str">
        <f>IF(بيانات!B3918&lt;&gt;"",بيانات!C3918,"")</f>
        <v/>
      </c>
      <c r="D3918" s="91" t="str">
        <f>IF(بيانات!B3918&lt;&gt;"",بيانات!J3918,"")</f>
        <v/>
      </c>
      <c r="E3918" s="92"/>
      <c r="F3918" s="93" t="str">
        <f t="shared" si="61"/>
        <v/>
      </c>
      <c r="G3918" s="94"/>
      <c r="H3918" s="95" t="str">
        <f>IF(بيانات!B3918&lt;&gt;"",بيانات!K3918,"")</f>
        <v/>
      </c>
      <c r="I3918" s="95" t="str">
        <f>IF(بيانات!B3918&lt;&gt;"",بيانات!P3918,"")</f>
        <v/>
      </c>
    </row>
    <row r="3919" spans="1:9" ht="21.75" customHeight="1">
      <c r="A3919" s="82" t="str">
        <f>IF(بيانات!B3919&lt;&gt;"",بيانات!A3919,"")</f>
        <v/>
      </c>
      <c r="B3919" s="83" t="str">
        <f>IF(بيانات!B3919&lt;&gt;"",بيانات!B3919,"")</f>
        <v/>
      </c>
      <c r="C3919" s="83" t="str">
        <f>IF(بيانات!B3919&lt;&gt;"",بيانات!C3919,"")</f>
        <v/>
      </c>
      <c r="D3919" s="84" t="str">
        <f>IF(بيانات!B3919&lt;&gt;"",بيانات!J3919,"")</f>
        <v/>
      </c>
      <c r="E3919" s="85"/>
      <c r="F3919" s="86" t="str">
        <f t="shared" si="61"/>
        <v/>
      </c>
      <c r="G3919" s="87"/>
      <c r="H3919" s="88" t="str">
        <f>IF(بيانات!B3919&lt;&gt;"",بيانات!K3919,"")</f>
        <v/>
      </c>
      <c r="I3919" s="88" t="str">
        <f>IF(بيانات!B3919&lt;&gt;"",بيانات!P3919,"")</f>
        <v/>
      </c>
    </row>
    <row r="3920" spans="1:9" ht="21.75" customHeight="1">
      <c r="A3920" s="89" t="str">
        <f>IF(بيانات!B3920&lt;&gt;"",بيانات!A3920,"")</f>
        <v/>
      </c>
      <c r="B3920" s="90" t="str">
        <f>IF(بيانات!B3920&lt;&gt;"",بيانات!B3920,"")</f>
        <v/>
      </c>
      <c r="C3920" s="90" t="str">
        <f>IF(بيانات!B3920&lt;&gt;"",بيانات!C3920,"")</f>
        <v/>
      </c>
      <c r="D3920" s="91" t="str">
        <f>IF(بيانات!B3920&lt;&gt;"",بيانات!J3920,"")</f>
        <v/>
      </c>
      <c r="E3920" s="92"/>
      <c r="F3920" s="93" t="str">
        <f t="shared" si="61"/>
        <v/>
      </c>
      <c r="G3920" s="94"/>
      <c r="H3920" s="95" t="str">
        <f>IF(بيانات!B3920&lt;&gt;"",بيانات!K3920,"")</f>
        <v/>
      </c>
      <c r="I3920" s="95" t="str">
        <f>IF(بيانات!B3920&lt;&gt;"",بيانات!P3920,"")</f>
        <v/>
      </c>
    </row>
    <row r="3921" spans="1:9" ht="21.75" customHeight="1">
      <c r="A3921" s="82" t="str">
        <f>IF(بيانات!B3921&lt;&gt;"",بيانات!A3921,"")</f>
        <v/>
      </c>
      <c r="B3921" s="83" t="str">
        <f>IF(بيانات!B3921&lt;&gt;"",بيانات!B3921,"")</f>
        <v/>
      </c>
      <c r="C3921" s="83" t="str">
        <f>IF(بيانات!B3921&lt;&gt;"",بيانات!C3921,"")</f>
        <v/>
      </c>
      <c r="D3921" s="84" t="str">
        <f>IF(بيانات!B3921&lt;&gt;"",بيانات!J3921,"")</f>
        <v/>
      </c>
      <c r="E3921" s="85"/>
      <c r="F3921" s="86" t="str">
        <f t="shared" si="61"/>
        <v/>
      </c>
      <c r="G3921" s="87"/>
      <c r="H3921" s="88" t="str">
        <f>IF(بيانات!B3921&lt;&gt;"",بيانات!K3921,"")</f>
        <v/>
      </c>
      <c r="I3921" s="88" t="str">
        <f>IF(بيانات!B3921&lt;&gt;"",بيانات!P3921,"")</f>
        <v/>
      </c>
    </row>
    <row r="3922" spans="1:9" ht="21.75" customHeight="1">
      <c r="A3922" s="89" t="str">
        <f>IF(بيانات!B3922&lt;&gt;"",بيانات!A3922,"")</f>
        <v/>
      </c>
      <c r="B3922" s="90" t="str">
        <f>IF(بيانات!B3922&lt;&gt;"",بيانات!B3922,"")</f>
        <v/>
      </c>
      <c r="C3922" s="90" t="str">
        <f>IF(بيانات!B3922&lt;&gt;"",بيانات!C3922,"")</f>
        <v/>
      </c>
      <c r="D3922" s="91" t="str">
        <f>IF(بيانات!B3922&lt;&gt;"",بيانات!J3922,"")</f>
        <v/>
      </c>
      <c r="E3922" s="92"/>
      <c r="F3922" s="93" t="str">
        <f t="shared" si="61"/>
        <v/>
      </c>
      <c r="G3922" s="94"/>
      <c r="H3922" s="95" t="str">
        <f>IF(بيانات!B3922&lt;&gt;"",بيانات!K3922,"")</f>
        <v/>
      </c>
      <c r="I3922" s="95" t="str">
        <f>IF(بيانات!B3922&lt;&gt;"",بيانات!P3922,"")</f>
        <v/>
      </c>
    </row>
    <row r="3923" spans="1:9" ht="21.75" customHeight="1">
      <c r="A3923" s="82" t="str">
        <f>IF(بيانات!B3923&lt;&gt;"",بيانات!A3923,"")</f>
        <v/>
      </c>
      <c r="B3923" s="83" t="str">
        <f>IF(بيانات!B3923&lt;&gt;"",بيانات!B3923,"")</f>
        <v/>
      </c>
      <c r="C3923" s="83" t="str">
        <f>IF(بيانات!B3923&lt;&gt;"",بيانات!C3923,"")</f>
        <v/>
      </c>
      <c r="D3923" s="84" t="str">
        <f>IF(بيانات!B3923&lt;&gt;"",بيانات!J3923,"")</f>
        <v/>
      </c>
      <c r="E3923" s="85"/>
      <c r="F3923" s="86" t="str">
        <f t="shared" si="61"/>
        <v/>
      </c>
      <c r="G3923" s="87"/>
      <c r="H3923" s="88" t="str">
        <f>IF(بيانات!B3923&lt;&gt;"",بيانات!K3923,"")</f>
        <v/>
      </c>
      <c r="I3923" s="88" t="str">
        <f>IF(بيانات!B3923&lt;&gt;"",بيانات!P3923,"")</f>
        <v/>
      </c>
    </row>
    <row r="3924" spans="1:9" ht="21.75" customHeight="1">
      <c r="A3924" s="89" t="str">
        <f>IF(بيانات!B3924&lt;&gt;"",بيانات!A3924,"")</f>
        <v/>
      </c>
      <c r="B3924" s="90" t="str">
        <f>IF(بيانات!B3924&lt;&gt;"",بيانات!B3924,"")</f>
        <v/>
      </c>
      <c r="C3924" s="90" t="str">
        <f>IF(بيانات!B3924&lt;&gt;"",بيانات!C3924,"")</f>
        <v/>
      </c>
      <c r="D3924" s="91" t="str">
        <f>IF(بيانات!B3924&lt;&gt;"",بيانات!J3924,"")</f>
        <v/>
      </c>
      <c r="E3924" s="92"/>
      <c r="F3924" s="93" t="str">
        <f t="shared" si="61"/>
        <v/>
      </c>
      <c r="G3924" s="94"/>
      <c r="H3924" s="95" t="str">
        <f>IF(بيانات!B3924&lt;&gt;"",بيانات!K3924,"")</f>
        <v/>
      </c>
      <c r="I3924" s="95" t="str">
        <f>IF(بيانات!B3924&lt;&gt;"",بيانات!P3924,"")</f>
        <v/>
      </c>
    </row>
    <row r="3925" spans="1:9" ht="21.75" customHeight="1">
      <c r="A3925" s="82" t="str">
        <f>IF(بيانات!B3925&lt;&gt;"",بيانات!A3925,"")</f>
        <v/>
      </c>
      <c r="B3925" s="83" t="str">
        <f>IF(بيانات!B3925&lt;&gt;"",بيانات!B3925,"")</f>
        <v/>
      </c>
      <c r="C3925" s="83" t="str">
        <f>IF(بيانات!B3925&lt;&gt;"",بيانات!C3925,"")</f>
        <v/>
      </c>
      <c r="D3925" s="84" t="str">
        <f>IF(بيانات!B3925&lt;&gt;"",بيانات!J3925,"")</f>
        <v/>
      </c>
      <c r="E3925" s="85"/>
      <c r="F3925" s="86" t="str">
        <f t="shared" si="61"/>
        <v/>
      </c>
      <c r="G3925" s="87"/>
      <c r="H3925" s="88" t="str">
        <f>IF(بيانات!B3925&lt;&gt;"",بيانات!K3925,"")</f>
        <v/>
      </c>
      <c r="I3925" s="88" t="str">
        <f>IF(بيانات!B3925&lt;&gt;"",بيانات!P3925,"")</f>
        <v/>
      </c>
    </row>
    <row r="3926" spans="1:9" ht="21.75" customHeight="1">
      <c r="A3926" s="89" t="str">
        <f>IF(بيانات!B3926&lt;&gt;"",بيانات!A3926,"")</f>
        <v/>
      </c>
      <c r="B3926" s="90" t="str">
        <f>IF(بيانات!B3926&lt;&gt;"",بيانات!B3926,"")</f>
        <v/>
      </c>
      <c r="C3926" s="90" t="str">
        <f>IF(بيانات!B3926&lt;&gt;"",بيانات!C3926,"")</f>
        <v/>
      </c>
      <c r="D3926" s="91" t="str">
        <f>IF(بيانات!B3926&lt;&gt;"",بيانات!J3926,"")</f>
        <v/>
      </c>
      <c r="E3926" s="92"/>
      <c r="F3926" s="93" t="str">
        <f t="shared" si="61"/>
        <v/>
      </c>
      <c r="G3926" s="94"/>
      <c r="H3926" s="95" t="str">
        <f>IF(بيانات!B3926&lt;&gt;"",بيانات!K3926,"")</f>
        <v/>
      </c>
      <c r="I3926" s="95" t="str">
        <f>IF(بيانات!B3926&lt;&gt;"",بيانات!P3926,"")</f>
        <v/>
      </c>
    </row>
    <row r="3927" spans="1:9" ht="21.75" customHeight="1">
      <c r="A3927" s="82" t="str">
        <f>IF(بيانات!B3927&lt;&gt;"",بيانات!A3927,"")</f>
        <v/>
      </c>
      <c r="B3927" s="83" t="str">
        <f>IF(بيانات!B3927&lt;&gt;"",بيانات!B3927,"")</f>
        <v/>
      </c>
      <c r="C3927" s="83" t="str">
        <f>IF(بيانات!B3927&lt;&gt;"",بيانات!C3927,"")</f>
        <v/>
      </c>
      <c r="D3927" s="84" t="str">
        <f>IF(بيانات!B3927&lt;&gt;"",بيانات!J3927,"")</f>
        <v/>
      </c>
      <c r="E3927" s="85"/>
      <c r="F3927" s="86" t="str">
        <f t="shared" si="61"/>
        <v/>
      </c>
      <c r="G3927" s="87"/>
      <c r="H3927" s="88" t="str">
        <f>IF(بيانات!B3927&lt;&gt;"",بيانات!K3927,"")</f>
        <v/>
      </c>
      <c r="I3927" s="88" t="str">
        <f>IF(بيانات!B3927&lt;&gt;"",بيانات!P3927,"")</f>
        <v/>
      </c>
    </row>
    <row r="3928" spans="1:9" ht="21.75" customHeight="1">
      <c r="A3928" s="89" t="str">
        <f>IF(بيانات!B3928&lt;&gt;"",بيانات!A3928,"")</f>
        <v/>
      </c>
      <c r="B3928" s="90" t="str">
        <f>IF(بيانات!B3928&lt;&gt;"",بيانات!B3928,"")</f>
        <v/>
      </c>
      <c r="C3928" s="90" t="str">
        <f>IF(بيانات!B3928&lt;&gt;"",بيانات!C3928,"")</f>
        <v/>
      </c>
      <c r="D3928" s="91" t="str">
        <f>IF(بيانات!B3928&lt;&gt;"",بيانات!J3928,"")</f>
        <v/>
      </c>
      <c r="E3928" s="92"/>
      <c r="F3928" s="93" t="str">
        <f t="shared" si="61"/>
        <v/>
      </c>
      <c r="G3928" s="94"/>
      <c r="H3928" s="95" t="str">
        <f>IF(بيانات!B3928&lt;&gt;"",بيانات!K3928,"")</f>
        <v/>
      </c>
      <c r="I3928" s="95" t="str">
        <f>IF(بيانات!B3928&lt;&gt;"",بيانات!P3928,"")</f>
        <v/>
      </c>
    </row>
    <row r="3929" spans="1:9" ht="21.75" customHeight="1">
      <c r="A3929" s="82" t="str">
        <f>IF(بيانات!B3929&lt;&gt;"",بيانات!A3929,"")</f>
        <v/>
      </c>
      <c r="B3929" s="83" t="str">
        <f>IF(بيانات!B3929&lt;&gt;"",بيانات!B3929,"")</f>
        <v/>
      </c>
      <c r="C3929" s="83" t="str">
        <f>IF(بيانات!B3929&lt;&gt;"",بيانات!C3929,"")</f>
        <v/>
      </c>
      <c r="D3929" s="84" t="str">
        <f>IF(بيانات!B3929&lt;&gt;"",بيانات!J3929,"")</f>
        <v/>
      </c>
      <c r="E3929" s="85"/>
      <c r="F3929" s="86" t="str">
        <f t="shared" si="61"/>
        <v/>
      </c>
      <c r="G3929" s="87"/>
      <c r="H3929" s="88" t="str">
        <f>IF(بيانات!B3929&lt;&gt;"",بيانات!K3929,"")</f>
        <v/>
      </c>
      <c r="I3929" s="88" t="str">
        <f>IF(بيانات!B3929&lt;&gt;"",بيانات!P3929,"")</f>
        <v/>
      </c>
    </row>
    <row r="3930" spans="1:9" ht="21.75" customHeight="1">
      <c r="A3930" s="89" t="str">
        <f>IF(بيانات!B3930&lt;&gt;"",بيانات!A3930,"")</f>
        <v/>
      </c>
      <c r="B3930" s="90" t="str">
        <f>IF(بيانات!B3930&lt;&gt;"",بيانات!B3930,"")</f>
        <v/>
      </c>
      <c r="C3930" s="90" t="str">
        <f>IF(بيانات!B3930&lt;&gt;"",بيانات!C3930,"")</f>
        <v/>
      </c>
      <c r="D3930" s="91" t="str">
        <f>IF(بيانات!B3930&lt;&gt;"",بيانات!J3930,"")</f>
        <v/>
      </c>
      <c r="E3930" s="92"/>
      <c r="F3930" s="93" t="str">
        <f t="shared" si="61"/>
        <v/>
      </c>
      <c r="G3930" s="94"/>
      <c r="H3930" s="95" t="str">
        <f>IF(بيانات!B3930&lt;&gt;"",بيانات!K3930,"")</f>
        <v/>
      </c>
      <c r="I3930" s="95" t="str">
        <f>IF(بيانات!B3930&lt;&gt;"",بيانات!P3930,"")</f>
        <v/>
      </c>
    </row>
    <row r="3931" spans="1:9" ht="21.75" customHeight="1">
      <c r="A3931" s="82" t="str">
        <f>IF(بيانات!B3931&lt;&gt;"",بيانات!A3931,"")</f>
        <v/>
      </c>
      <c r="B3931" s="83" t="str">
        <f>IF(بيانات!B3931&lt;&gt;"",بيانات!B3931,"")</f>
        <v/>
      </c>
      <c r="C3931" s="83" t="str">
        <f>IF(بيانات!B3931&lt;&gt;"",بيانات!C3931,"")</f>
        <v/>
      </c>
      <c r="D3931" s="84" t="str">
        <f>IF(بيانات!B3931&lt;&gt;"",بيانات!J3931,"")</f>
        <v/>
      </c>
      <c r="E3931" s="85"/>
      <c r="F3931" s="86" t="str">
        <f t="shared" si="61"/>
        <v/>
      </c>
      <c r="G3931" s="87"/>
      <c r="H3931" s="88" t="str">
        <f>IF(بيانات!B3931&lt;&gt;"",بيانات!K3931,"")</f>
        <v/>
      </c>
      <c r="I3931" s="88" t="str">
        <f>IF(بيانات!B3931&lt;&gt;"",بيانات!P3931,"")</f>
        <v/>
      </c>
    </row>
    <row r="3932" spans="1:9" ht="21.75" customHeight="1">
      <c r="A3932" s="89" t="str">
        <f>IF(بيانات!B3932&lt;&gt;"",بيانات!A3932,"")</f>
        <v/>
      </c>
      <c r="B3932" s="90" t="str">
        <f>IF(بيانات!B3932&lt;&gt;"",بيانات!B3932,"")</f>
        <v/>
      </c>
      <c r="C3932" s="90" t="str">
        <f>IF(بيانات!B3932&lt;&gt;"",بيانات!C3932,"")</f>
        <v/>
      </c>
      <c r="D3932" s="91" t="str">
        <f>IF(بيانات!B3932&lt;&gt;"",بيانات!J3932,"")</f>
        <v/>
      </c>
      <c r="E3932" s="92"/>
      <c r="F3932" s="93" t="str">
        <f t="shared" si="61"/>
        <v/>
      </c>
      <c r="G3932" s="94"/>
      <c r="H3932" s="95" t="str">
        <f>IF(بيانات!B3932&lt;&gt;"",بيانات!K3932,"")</f>
        <v/>
      </c>
      <c r="I3932" s="95" t="str">
        <f>IF(بيانات!B3932&lt;&gt;"",بيانات!P3932,"")</f>
        <v/>
      </c>
    </row>
    <row r="3933" spans="1:9" ht="21.75" customHeight="1">
      <c r="A3933" s="82" t="str">
        <f>IF(بيانات!B3933&lt;&gt;"",بيانات!A3933,"")</f>
        <v/>
      </c>
      <c r="B3933" s="83" t="str">
        <f>IF(بيانات!B3933&lt;&gt;"",بيانات!B3933,"")</f>
        <v/>
      </c>
      <c r="C3933" s="83" t="str">
        <f>IF(بيانات!B3933&lt;&gt;"",بيانات!C3933,"")</f>
        <v/>
      </c>
      <c r="D3933" s="84" t="str">
        <f>IF(بيانات!B3933&lt;&gt;"",بيانات!J3933,"")</f>
        <v/>
      </c>
      <c r="E3933" s="85"/>
      <c r="F3933" s="86" t="str">
        <f t="shared" si="61"/>
        <v/>
      </c>
      <c r="G3933" s="87"/>
      <c r="H3933" s="88" t="str">
        <f>IF(بيانات!B3933&lt;&gt;"",بيانات!K3933,"")</f>
        <v/>
      </c>
      <c r="I3933" s="88" t="str">
        <f>IF(بيانات!B3933&lt;&gt;"",بيانات!P3933,"")</f>
        <v/>
      </c>
    </row>
    <row r="3934" spans="1:9" ht="21.75" customHeight="1">
      <c r="A3934" s="89" t="str">
        <f>IF(بيانات!B3934&lt;&gt;"",بيانات!A3934,"")</f>
        <v/>
      </c>
      <c r="B3934" s="90" t="str">
        <f>IF(بيانات!B3934&lt;&gt;"",بيانات!B3934,"")</f>
        <v/>
      </c>
      <c r="C3934" s="90" t="str">
        <f>IF(بيانات!B3934&lt;&gt;"",بيانات!C3934,"")</f>
        <v/>
      </c>
      <c r="D3934" s="91" t="str">
        <f>IF(بيانات!B3934&lt;&gt;"",بيانات!J3934,"")</f>
        <v/>
      </c>
      <c r="E3934" s="92"/>
      <c r="F3934" s="93" t="str">
        <f t="shared" si="61"/>
        <v/>
      </c>
      <c r="G3934" s="94"/>
      <c r="H3934" s="95" t="str">
        <f>IF(بيانات!B3934&lt;&gt;"",بيانات!K3934,"")</f>
        <v/>
      </c>
      <c r="I3934" s="95" t="str">
        <f>IF(بيانات!B3934&lt;&gt;"",بيانات!P3934,"")</f>
        <v/>
      </c>
    </row>
    <row r="3935" spans="1:9" ht="21.75" customHeight="1">
      <c r="A3935" s="82" t="str">
        <f>IF(بيانات!B3935&lt;&gt;"",بيانات!A3935,"")</f>
        <v/>
      </c>
      <c r="B3935" s="83" t="str">
        <f>IF(بيانات!B3935&lt;&gt;"",بيانات!B3935,"")</f>
        <v/>
      </c>
      <c r="C3935" s="83" t="str">
        <f>IF(بيانات!B3935&lt;&gt;"",بيانات!C3935,"")</f>
        <v/>
      </c>
      <c r="D3935" s="84" t="str">
        <f>IF(بيانات!B3935&lt;&gt;"",بيانات!J3935,"")</f>
        <v/>
      </c>
      <c r="E3935" s="85"/>
      <c r="F3935" s="86" t="str">
        <f t="shared" si="61"/>
        <v/>
      </c>
      <c r="G3935" s="87"/>
      <c r="H3935" s="88" t="str">
        <f>IF(بيانات!B3935&lt;&gt;"",بيانات!K3935,"")</f>
        <v/>
      </c>
      <c r="I3935" s="88" t="str">
        <f>IF(بيانات!B3935&lt;&gt;"",بيانات!P3935,"")</f>
        <v/>
      </c>
    </row>
    <row r="3936" spans="1:9" ht="21.75" customHeight="1">
      <c r="A3936" s="89" t="str">
        <f>IF(بيانات!B3936&lt;&gt;"",بيانات!A3936,"")</f>
        <v/>
      </c>
      <c r="B3936" s="90" t="str">
        <f>IF(بيانات!B3936&lt;&gt;"",بيانات!B3936,"")</f>
        <v/>
      </c>
      <c r="C3936" s="90" t="str">
        <f>IF(بيانات!B3936&lt;&gt;"",بيانات!C3936,"")</f>
        <v/>
      </c>
      <c r="D3936" s="91" t="str">
        <f>IF(بيانات!B3936&lt;&gt;"",بيانات!J3936,"")</f>
        <v/>
      </c>
      <c r="E3936" s="92"/>
      <c r="F3936" s="93" t="str">
        <f t="shared" si="61"/>
        <v/>
      </c>
      <c r="G3936" s="94"/>
      <c r="H3936" s="95" t="str">
        <f>IF(بيانات!B3936&lt;&gt;"",بيانات!K3936,"")</f>
        <v/>
      </c>
      <c r="I3936" s="95" t="str">
        <f>IF(بيانات!B3936&lt;&gt;"",بيانات!P3936,"")</f>
        <v/>
      </c>
    </row>
    <row r="3937" spans="1:9" ht="21.75" customHeight="1">
      <c r="A3937" s="82" t="str">
        <f>IF(بيانات!B3937&lt;&gt;"",بيانات!A3937,"")</f>
        <v/>
      </c>
      <c r="B3937" s="83" t="str">
        <f>IF(بيانات!B3937&lt;&gt;"",بيانات!B3937,"")</f>
        <v/>
      </c>
      <c r="C3937" s="83" t="str">
        <f>IF(بيانات!B3937&lt;&gt;"",بيانات!C3937,"")</f>
        <v/>
      </c>
      <c r="D3937" s="84" t="str">
        <f>IF(بيانات!B3937&lt;&gt;"",بيانات!J3937,"")</f>
        <v/>
      </c>
      <c r="E3937" s="85"/>
      <c r="F3937" s="86" t="str">
        <f t="shared" si="61"/>
        <v/>
      </c>
      <c r="G3937" s="87"/>
      <c r="H3937" s="88" t="str">
        <f>IF(بيانات!B3937&lt;&gt;"",بيانات!K3937,"")</f>
        <v/>
      </c>
      <c r="I3937" s="88" t="str">
        <f>IF(بيانات!B3937&lt;&gt;"",بيانات!P3937,"")</f>
        <v/>
      </c>
    </row>
    <row r="3938" spans="1:9" ht="21.75" customHeight="1">
      <c r="A3938" s="89" t="str">
        <f>IF(بيانات!B3938&lt;&gt;"",بيانات!A3938,"")</f>
        <v/>
      </c>
      <c r="B3938" s="90" t="str">
        <f>IF(بيانات!B3938&lt;&gt;"",بيانات!B3938,"")</f>
        <v/>
      </c>
      <c r="C3938" s="90" t="str">
        <f>IF(بيانات!B3938&lt;&gt;"",بيانات!C3938,"")</f>
        <v/>
      </c>
      <c r="D3938" s="91" t="str">
        <f>IF(بيانات!B3938&lt;&gt;"",بيانات!J3938,"")</f>
        <v/>
      </c>
      <c r="E3938" s="92"/>
      <c r="F3938" s="93" t="str">
        <f t="shared" si="61"/>
        <v/>
      </c>
      <c r="G3938" s="94"/>
      <c r="H3938" s="95" t="str">
        <f>IF(بيانات!B3938&lt;&gt;"",بيانات!K3938,"")</f>
        <v/>
      </c>
      <c r="I3938" s="95" t="str">
        <f>IF(بيانات!B3938&lt;&gt;"",بيانات!P3938,"")</f>
        <v/>
      </c>
    </row>
    <row r="3939" spans="1:9" ht="21.75" customHeight="1">
      <c r="A3939" s="82" t="str">
        <f>IF(بيانات!B3939&lt;&gt;"",بيانات!A3939,"")</f>
        <v/>
      </c>
      <c r="B3939" s="83" t="str">
        <f>IF(بيانات!B3939&lt;&gt;"",بيانات!B3939,"")</f>
        <v/>
      </c>
      <c r="C3939" s="83" t="str">
        <f>IF(بيانات!B3939&lt;&gt;"",بيانات!C3939,"")</f>
        <v/>
      </c>
      <c r="D3939" s="84" t="str">
        <f>IF(بيانات!B3939&lt;&gt;"",بيانات!J3939,"")</f>
        <v/>
      </c>
      <c r="E3939" s="85"/>
      <c r="F3939" s="86" t="str">
        <f t="shared" si="61"/>
        <v/>
      </c>
      <c r="G3939" s="87"/>
      <c r="H3939" s="88" t="str">
        <f>IF(بيانات!B3939&lt;&gt;"",بيانات!K3939,"")</f>
        <v/>
      </c>
      <c r="I3939" s="88" t="str">
        <f>IF(بيانات!B3939&lt;&gt;"",بيانات!P3939,"")</f>
        <v/>
      </c>
    </row>
    <row r="3940" spans="1:9" ht="21.75" customHeight="1">
      <c r="A3940" s="89" t="str">
        <f>IF(بيانات!B3940&lt;&gt;"",بيانات!A3940,"")</f>
        <v/>
      </c>
      <c r="B3940" s="90" t="str">
        <f>IF(بيانات!B3940&lt;&gt;"",بيانات!B3940,"")</f>
        <v/>
      </c>
      <c r="C3940" s="90" t="str">
        <f>IF(بيانات!B3940&lt;&gt;"",بيانات!C3940,"")</f>
        <v/>
      </c>
      <c r="D3940" s="91" t="str">
        <f>IF(بيانات!B3940&lt;&gt;"",بيانات!J3940,"")</f>
        <v/>
      </c>
      <c r="E3940" s="92"/>
      <c r="F3940" s="93" t="str">
        <f t="shared" si="61"/>
        <v/>
      </c>
      <c r="G3940" s="94"/>
      <c r="H3940" s="95" t="str">
        <f>IF(بيانات!B3940&lt;&gt;"",بيانات!K3940,"")</f>
        <v/>
      </c>
      <c r="I3940" s="95" t="str">
        <f>IF(بيانات!B3940&lt;&gt;"",بيانات!P3940,"")</f>
        <v/>
      </c>
    </row>
    <row r="3941" spans="1:9" ht="21.75" customHeight="1">
      <c r="A3941" s="82" t="str">
        <f>IF(بيانات!B3941&lt;&gt;"",بيانات!A3941,"")</f>
        <v/>
      </c>
      <c r="B3941" s="83" t="str">
        <f>IF(بيانات!B3941&lt;&gt;"",بيانات!B3941,"")</f>
        <v/>
      </c>
      <c r="C3941" s="83" t="str">
        <f>IF(بيانات!B3941&lt;&gt;"",بيانات!C3941,"")</f>
        <v/>
      </c>
      <c r="D3941" s="84" t="str">
        <f>IF(بيانات!B3941&lt;&gt;"",بيانات!J3941,"")</f>
        <v/>
      </c>
      <c r="E3941" s="85"/>
      <c r="F3941" s="86" t="str">
        <f t="shared" si="61"/>
        <v/>
      </c>
      <c r="G3941" s="87"/>
      <c r="H3941" s="88" t="str">
        <f>IF(بيانات!B3941&lt;&gt;"",بيانات!K3941,"")</f>
        <v/>
      </c>
      <c r="I3941" s="88" t="str">
        <f>IF(بيانات!B3941&lt;&gt;"",بيانات!P3941,"")</f>
        <v/>
      </c>
    </row>
    <row r="3942" spans="1:9" ht="21.75" customHeight="1">
      <c r="A3942" s="89" t="str">
        <f>IF(بيانات!B3942&lt;&gt;"",بيانات!A3942,"")</f>
        <v/>
      </c>
      <c r="B3942" s="90" t="str">
        <f>IF(بيانات!B3942&lt;&gt;"",بيانات!B3942,"")</f>
        <v/>
      </c>
      <c r="C3942" s="90" t="str">
        <f>IF(بيانات!B3942&lt;&gt;"",بيانات!C3942,"")</f>
        <v/>
      </c>
      <c r="D3942" s="91" t="str">
        <f>IF(بيانات!B3942&lt;&gt;"",بيانات!J3942,"")</f>
        <v/>
      </c>
      <c r="E3942" s="92"/>
      <c r="F3942" s="93" t="str">
        <f t="shared" si="61"/>
        <v/>
      </c>
      <c r="G3942" s="94"/>
      <c r="H3942" s="95" t="str">
        <f>IF(بيانات!B3942&lt;&gt;"",بيانات!K3942,"")</f>
        <v/>
      </c>
      <c r="I3942" s="95" t="str">
        <f>IF(بيانات!B3942&lt;&gt;"",بيانات!P3942,"")</f>
        <v/>
      </c>
    </row>
    <row r="3943" spans="1:9" ht="21.75" customHeight="1">
      <c r="A3943" s="82" t="str">
        <f>IF(بيانات!B3943&lt;&gt;"",بيانات!A3943,"")</f>
        <v/>
      </c>
      <c r="B3943" s="83" t="str">
        <f>IF(بيانات!B3943&lt;&gt;"",بيانات!B3943,"")</f>
        <v/>
      </c>
      <c r="C3943" s="83" t="str">
        <f>IF(بيانات!B3943&lt;&gt;"",بيانات!C3943,"")</f>
        <v/>
      </c>
      <c r="D3943" s="84" t="str">
        <f>IF(بيانات!B3943&lt;&gt;"",بيانات!J3943,"")</f>
        <v/>
      </c>
      <c r="E3943" s="85"/>
      <c r="F3943" s="86" t="str">
        <f t="shared" si="61"/>
        <v/>
      </c>
      <c r="G3943" s="87"/>
      <c r="H3943" s="88" t="str">
        <f>IF(بيانات!B3943&lt;&gt;"",بيانات!K3943,"")</f>
        <v/>
      </c>
      <c r="I3943" s="88" t="str">
        <f>IF(بيانات!B3943&lt;&gt;"",بيانات!P3943,"")</f>
        <v/>
      </c>
    </row>
    <row r="3944" spans="1:9" ht="21.75" customHeight="1">
      <c r="A3944" s="89" t="str">
        <f>IF(بيانات!B3944&lt;&gt;"",بيانات!A3944,"")</f>
        <v/>
      </c>
      <c r="B3944" s="90" t="str">
        <f>IF(بيانات!B3944&lt;&gt;"",بيانات!B3944,"")</f>
        <v/>
      </c>
      <c r="C3944" s="90" t="str">
        <f>IF(بيانات!B3944&lt;&gt;"",بيانات!C3944,"")</f>
        <v/>
      </c>
      <c r="D3944" s="91" t="str">
        <f>IF(بيانات!B3944&lt;&gt;"",بيانات!J3944,"")</f>
        <v/>
      </c>
      <c r="E3944" s="92"/>
      <c r="F3944" s="93" t="str">
        <f t="shared" si="61"/>
        <v/>
      </c>
      <c r="G3944" s="94"/>
      <c r="H3944" s="95" t="str">
        <f>IF(بيانات!B3944&lt;&gt;"",بيانات!K3944,"")</f>
        <v/>
      </c>
      <c r="I3944" s="95" t="str">
        <f>IF(بيانات!B3944&lt;&gt;"",بيانات!P3944,"")</f>
        <v/>
      </c>
    </row>
    <row r="3945" spans="1:9" ht="21.75" customHeight="1">
      <c r="A3945" s="82" t="str">
        <f>IF(بيانات!B3945&lt;&gt;"",بيانات!A3945,"")</f>
        <v/>
      </c>
      <c r="B3945" s="83" t="str">
        <f>IF(بيانات!B3945&lt;&gt;"",بيانات!B3945,"")</f>
        <v/>
      </c>
      <c r="C3945" s="83" t="str">
        <f>IF(بيانات!B3945&lt;&gt;"",بيانات!C3945,"")</f>
        <v/>
      </c>
      <c r="D3945" s="84" t="str">
        <f>IF(بيانات!B3945&lt;&gt;"",بيانات!J3945,"")</f>
        <v/>
      </c>
      <c r="E3945" s="85"/>
      <c r="F3945" s="86" t="str">
        <f t="shared" si="61"/>
        <v/>
      </c>
      <c r="G3945" s="87"/>
      <c r="H3945" s="88" t="str">
        <f>IF(بيانات!B3945&lt;&gt;"",بيانات!K3945,"")</f>
        <v/>
      </c>
      <c r="I3945" s="88" t="str">
        <f>IF(بيانات!B3945&lt;&gt;"",بيانات!P3945,"")</f>
        <v/>
      </c>
    </row>
    <row r="3946" spans="1:9" ht="21.75" customHeight="1">
      <c r="A3946" s="89" t="str">
        <f>IF(بيانات!B3946&lt;&gt;"",بيانات!A3946,"")</f>
        <v/>
      </c>
      <c r="B3946" s="90" t="str">
        <f>IF(بيانات!B3946&lt;&gt;"",بيانات!B3946,"")</f>
        <v/>
      </c>
      <c r="C3946" s="90" t="str">
        <f>IF(بيانات!B3946&lt;&gt;"",بيانات!C3946,"")</f>
        <v/>
      </c>
      <c r="D3946" s="91" t="str">
        <f>IF(بيانات!B3946&lt;&gt;"",بيانات!J3946,"")</f>
        <v/>
      </c>
      <c r="E3946" s="92"/>
      <c r="F3946" s="93" t="str">
        <f t="shared" si="61"/>
        <v/>
      </c>
      <c r="G3946" s="94"/>
      <c r="H3946" s="95" t="str">
        <f>IF(بيانات!B3946&lt;&gt;"",بيانات!K3946,"")</f>
        <v/>
      </c>
      <c r="I3946" s="95" t="str">
        <f>IF(بيانات!B3946&lt;&gt;"",بيانات!P3946,"")</f>
        <v/>
      </c>
    </row>
    <row r="3947" spans="1:9" ht="21.75" customHeight="1">
      <c r="A3947" s="82" t="str">
        <f>IF(بيانات!B3947&lt;&gt;"",بيانات!A3947,"")</f>
        <v/>
      </c>
      <c r="B3947" s="83" t="str">
        <f>IF(بيانات!B3947&lt;&gt;"",بيانات!B3947,"")</f>
        <v/>
      </c>
      <c r="C3947" s="83" t="str">
        <f>IF(بيانات!B3947&lt;&gt;"",بيانات!C3947,"")</f>
        <v/>
      </c>
      <c r="D3947" s="84" t="str">
        <f>IF(بيانات!B3947&lt;&gt;"",بيانات!J3947,"")</f>
        <v/>
      </c>
      <c r="E3947" s="85"/>
      <c r="F3947" s="86" t="str">
        <f t="shared" si="61"/>
        <v/>
      </c>
      <c r="G3947" s="87"/>
      <c r="H3947" s="88" t="str">
        <f>IF(بيانات!B3947&lt;&gt;"",بيانات!K3947,"")</f>
        <v/>
      </c>
      <c r="I3947" s="88" t="str">
        <f>IF(بيانات!B3947&lt;&gt;"",بيانات!P3947,"")</f>
        <v/>
      </c>
    </row>
    <row r="3948" spans="1:9" ht="21.75" customHeight="1">
      <c r="A3948" s="89" t="str">
        <f>IF(بيانات!B3948&lt;&gt;"",بيانات!A3948,"")</f>
        <v/>
      </c>
      <c r="B3948" s="90" t="str">
        <f>IF(بيانات!B3948&lt;&gt;"",بيانات!B3948,"")</f>
        <v/>
      </c>
      <c r="C3948" s="90" t="str">
        <f>IF(بيانات!B3948&lt;&gt;"",بيانات!C3948,"")</f>
        <v/>
      </c>
      <c r="D3948" s="91" t="str">
        <f>IF(بيانات!B3948&lt;&gt;"",بيانات!J3948,"")</f>
        <v/>
      </c>
      <c r="E3948" s="92"/>
      <c r="F3948" s="93" t="str">
        <f t="shared" si="61"/>
        <v/>
      </c>
      <c r="G3948" s="94"/>
      <c r="H3948" s="95" t="str">
        <f>IF(بيانات!B3948&lt;&gt;"",بيانات!K3948,"")</f>
        <v/>
      </c>
      <c r="I3948" s="95" t="str">
        <f>IF(بيانات!B3948&lt;&gt;"",بيانات!P3948,"")</f>
        <v/>
      </c>
    </row>
    <row r="3949" spans="1:9" ht="21.75" customHeight="1">
      <c r="A3949" s="82" t="str">
        <f>IF(بيانات!B3949&lt;&gt;"",بيانات!A3949,"")</f>
        <v/>
      </c>
      <c r="B3949" s="83" t="str">
        <f>IF(بيانات!B3949&lt;&gt;"",بيانات!B3949,"")</f>
        <v/>
      </c>
      <c r="C3949" s="83" t="str">
        <f>IF(بيانات!B3949&lt;&gt;"",بيانات!C3949,"")</f>
        <v/>
      </c>
      <c r="D3949" s="84" t="str">
        <f>IF(بيانات!B3949&lt;&gt;"",بيانات!J3949,"")</f>
        <v/>
      </c>
      <c r="E3949" s="85"/>
      <c r="F3949" s="86" t="str">
        <f t="shared" si="61"/>
        <v/>
      </c>
      <c r="G3949" s="87"/>
      <c r="H3949" s="88" t="str">
        <f>IF(بيانات!B3949&lt;&gt;"",بيانات!K3949,"")</f>
        <v/>
      </c>
      <c r="I3949" s="88" t="str">
        <f>IF(بيانات!B3949&lt;&gt;"",بيانات!P3949,"")</f>
        <v/>
      </c>
    </row>
    <row r="3950" spans="1:9" ht="21.75" customHeight="1">
      <c r="A3950" s="89" t="str">
        <f>IF(بيانات!B3950&lt;&gt;"",بيانات!A3950,"")</f>
        <v/>
      </c>
      <c r="B3950" s="90" t="str">
        <f>IF(بيانات!B3950&lt;&gt;"",بيانات!B3950,"")</f>
        <v/>
      </c>
      <c r="C3950" s="90" t="str">
        <f>IF(بيانات!B3950&lt;&gt;"",بيانات!C3950,"")</f>
        <v/>
      </c>
      <c r="D3950" s="91" t="str">
        <f>IF(بيانات!B3950&lt;&gt;"",بيانات!J3950,"")</f>
        <v/>
      </c>
      <c r="E3950" s="92"/>
      <c r="F3950" s="93" t="str">
        <f t="shared" si="61"/>
        <v/>
      </c>
      <c r="G3950" s="94"/>
      <c r="H3950" s="95" t="str">
        <f>IF(بيانات!B3950&lt;&gt;"",بيانات!K3950,"")</f>
        <v/>
      </c>
      <c r="I3950" s="95" t="str">
        <f>IF(بيانات!B3950&lt;&gt;"",بيانات!P3950,"")</f>
        <v/>
      </c>
    </row>
    <row r="3951" spans="1:9" ht="21.75" customHeight="1">
      <c r="A3951" s="82" t="str">
        <f>IF(بيانات!B3951&lt;&gt;"",بيانات!A3951,"")</f>
        <v/>
      </c>
      <c r="B3951" s="83" t="str">
        <f>IF(بيانات!B3951&lt;&gt;"",بيانات!B3951,"")</f>
        <v/>
      </c>
      <c r="C3951" s="83" t="str">
        <f>IF(بيانات!B3951&lt;&gt;"",بيانات!C3951,"")</f>
        <v/>
      </c>
      <c r="D3951" s="84" t="str">
        <f>IF(بيانات!B3951&lt;&gt;"",بيانات!J3951,"")</f>
        <v/>
      </c>
      <c r="E3951" s="85"/>
      <c r="F3951" s="86" t="str">
        <f t="shared" si="61"/>
        <v/>
      </c>
      <c r="G3951" s="87"/>
      <c r="H3951" s="88" t="str">
        <f>IF(بيانات!B3951&lt;&gt;"",بيانات!K3951,"")</f>
        <v/>
      </c>
      <c r="I3951" s="88" t="str">
        <f>IF(بيانات!B3951&lt;&gt;"",بيانات!P3951,"")</f>
        <v/>
      </c>
    </row>
    <row r="3952" spans="1:9" ht="21.75" customHeight="1">
      <c r="A3952" s="89" t="str">
        <f>IF(بيانات!B3952&lt;&gt;"",بيانات!A3952,"")</f>
        <v/>
      </c>
      <c r="B3952" s="90" t="str">
        <f>IF(بيانات!B3952&lt;&gt;"",بيانات!B3952,"")</f>
        <v/>
      </c>
      <c r="C3952" s="90" t="str">
        <f>IF(بيانات!B3952&lt;&gt;"",بيانات!C3952,"")</f>
        <v/>
      </c>
      <c r="D3952" s="91" t="str">
        <f>IF(بيانات!B3952&lt;&gt;"",بيانات!J3952,"")</f>
        <v/>
      </c>
      <c r="E3952" s="92"/>
      <c r="F3952" s="93" t="str">
        <f t="shared" si="61"/>
        <v/>
      </c>
      <c r="G3952" s="94"/>
      <c r="H3952" s="95" t="str">
        <f>IF(بيانات!B3952&lt;&gt;"",بيانات!K3952,"")</f>
        <v/>
      </c>
      <c r="I3952" s="95" t="str">
        <f>IF(بيانات!B3952&lt;&gt;"",بيانات!P3952,"")</f>
        <v/>
      </c>
    </row>
    <row r="3953" spans="1:9" ht="21.75" customHeight="1">
      <c r="A3953" s="82" t="str">
        <f>IF(بيانات!B3953&lt;&gt;"",بيانات!A3953,"")</f>
        <v/>
      </c>
      <c r="B3953" s="83" t="str">
        <f>IF(بيانات!B3953&lt;&gt;"",بيانات!B3953,"")</f>
        <v/>
      </c>
      <c r="C3953" s="83" t="str">
        <f>IF(بيانات!B3953&lt;&gt;"",بيانات!C3953,"")</f>
        <v/>
      </c>
      <c r="D3953" s="84" t="str">
        <f>IF(بيانات!B3953&lt;&gt;"",بيانات!J3953,"")</f>
        <v/>
      </c>
      <c r="E3953" s="85"/>
      <c r="F3953" s="86" t="str">
        <f t="shared" si="61"/>
        <v/>
      </c>
      <c r="G3953" s="87"/>
      <c r="H3953" s="88" t="str">
        <f>IF(بيانات!B3953&lt;&gt;"",بيانات!K3953,"")</f>
        <v/>
      </c>
      <c r="I3953" s="88" t="str">
        <f>IF(بيانات!B3953&lt;&gt;"",بيانات!P3953,"")</f>
        <v/>
      </c>
    </row>
    <row r="3954" spans="1:9" ht="21.75" customHeight="1">
      <c r="A3954" s="89" t="str">
        <f>IF(بيانات!B3954&lt;&gt;"",بيانات!A3954,"")</f>
        <v/>
      </c>
      <c r="B3954" s="90" t="str">
        <f>IF(بيانات!B3954&lt;&gt;"",بيانات!B3954,"")</f>
        <v/>
      </c>
      <c r="C3954" s="90" t="str">
        <f>IF(بيانات!B3954&lt;&gt;"",بيانات!C3954,"")</f>
        <v/>
      </c>
      <c r="D3954" s="91" t="str">
        <f>IF(بيانات!B3954&lt;&gt;"",بيانات!J3954,"")</f>
        <v/>
      </c>
      <c r="E3954" s="92"/>
      <c r="F3954" s="93" t="str">
        <f t="shared" si="61"/>
        <v/>
      </c>
      <c r="G3954" s="94"/>
      <c r="H3954" s="95" t="str">
        <f>IF(بيانات!B3954&lt;&gt;"",بيانات!K3954,"")</f>
        <v/>
      </c>
      <c r="I3954" s="95" t="str">
        <f>IF(بيانات!B3954&lt;&gt;"",بيانات!P3954,"")</f>
        <v/>
      </c>
    </row>
    <row r="3955" spans="1:9" ht="21.75" customHeight="1">
      <c r="A3955" s="82" t="str">
        <f>IF(بيانات!B3955&lt;&gt;"",بيانات!A3955,"")</f>
        <v/>
      </c>
      <c r="B3955" s="83" t="str">
        <f>IF(بيانات!B3955&lt;&gt;"",بيانات!B3955,"")</f>
        <v/>
      </c>
      <c r="C3955" s="83" t="str">
        <f>IF(بيانات!B3955&lt;&gt;"",بيانات!C3955,"")</f>
        <v/>
      </c>
      <c r="D3955" s="84" t="str">
        <f>IF(بيانات!B3955&lt;&gt;"",بيانات!J3955,"")</f>
        <v/>
      </c>
      <c r="E3955" s="85"/>
      <c r="F3955" s="86" t="str">
        <f t="shared" si="61"/>
        <v/>
      </c>
      <c r="G3955" s="87"/>
      <c r="H3955" s="88" t="str">
        <f>IF(بيانات!B3955&lt;&gt;"",بيانات!K3955,"")</f>
        <v/>
      </c>
      <c r="I3955" s="88" t="str">
        <f>IF(بيانات!B3955&lt;&gt;"",بيانات!P3955,"")</f>
        <v/>
      </c>
    </row>
    <row r="3956" spans="1:9" ht="21.75" customHeight="1">
      <c r="A3956" s="89" t="str">
        <f>IF(بيانات!B3956&lt;&gt;"",بيانات!A3956,"")</f>
        <v/>
      </c>
      <c r="B3956" s="90" t="str">
        <f>IF(بيانات!B3956&lt;&gt;"",بيانات!B3956,"")</f>
        <v/>
      </c>
      <c r="C3956" s="90" t="str">
        <f>IF(بيانات!B3956&lt;&gt;"",بيانات!C3956,"")</f>
        <v/>
      </c>
      <c r="D3956" s="91" t="str">
        <f>IF(بيانات!B3956&lt;&gt;"",بيانات!J3956,"")</f>
        <v/>
      </c>
      <c r="E3956" s="92"/>
      <c r="F3956" s="93" t="str">
        <f t="shared" si="61"/>
        <v/>
      </c>
      <c r="G3956" s="94"/>
      <c r="H3956" s="95" t="str">
        <f>IF(بيانات!B3956&lt;&gt;"",بيانات!K3956,"")</f>
        <v/>
      </c>
      <c r="I3956" s="95" t="str">
        <f>IF(بيانات!B3956&lt;&gt;"",بيانات!P3956,"")</f>
        <v/>
      </c>
    </row>
    <row r="3957" spans="1:9" ht="21.75" customHeight="1">
      <c r="A3957" s="82" t="str">
        <f>IF(بيانات!B3957&lt;&gt;"",بيانات!A3957,"")</f>
        <v/>
      </c>
      <c r="B3957" s="83" t="str">
        <f>IF(بيانات!B3957&lt;&gt;"",بيانات!B3957,"")</f>
        <v/>
      </c>
      <c r="C3957" s="83" t="str">
        <f>IF(بيانات!B3957&lt;&gt;"",بيانات!C3957,"")</f>
        <v/>
      </c>
      <c r="D3957" s="84" t="str">
        <f>IF(بيانات!B3957&lt;&gt;"",بيانات!J3957,"")</f>
        <v/>
      </c>
      <c r="E3957" s="85"/>
      <c r="F3957" s="86" t="str">
        <f t="shared" si="61"/>
        <v/>
      </c>
      <c r="G3957" s="87"/>
      <c r="H3957" s="88" t="str">
        <f>IF(بيانات!B3957&lt;&gt;"",بيانات!K3957,"")</f>
        <v/>
      </c>
      <c r="I3957" s="88" t="str">
        <f>IF(بيانات!B3957&lt;&gt;"",بيانات!P3957,"")</f>
        <v/>
      </c>
    </row>
    <row r="3958" spans="1:9" ht="21.75" customHeight="1">
      <c r="A3958" s="89" t="str">
        <f>IF(بيانات!B3958&lt;&gt;"",بيانات!A3958,"")</f>
        <v/>
      </c>
      <c r="B3958" s="90" t="str">
        <f>IF(بيانات!B3958&lt;&gt;"",بيانات!B3958,"")</f>
        <v/>
      </c>
      <c r="C3958" s="90" t="str">
        <f>IF(بيانات!B3958&lt;&gt;"",بيانات!C3958,"")</f>
        <v/>
      </c>
      <c r="D3958" s="91" t="str">
        <f>IF(بيانات!B3958&lt;&gt;"",بيانات!J3958,"")</f>
        <v/>
      </c>
      <c r="E3958" s="92"/>
      <c r="F3958" s="93" t="str">
        <f t="shared" si="61"/>
        <v/>
      </c>
      <c r="G3958" s="94"/>
      <c r="H3958" s="95" t="str">
        <f>IF(بيانات!B3958&lt;&gt;"",بيانات!K3958,"")</f>
        <v/>
      </c>
      <c r="I3958" s="95" t="str">
        <f>IF(بيانات!B3958&lt;&gt;"",بيانات!P3958,"")</f>
        <v/>
      </c>
    </row>
    <row r="3959" spans="1:9" ht="21.75" customHeight="1">
      <c r="A3959" s="82" t="str">
        <f>IF(بيانات!B3959&lt;&gt;"",بيانات!A3959,"")</f>
        <v/>
      </c>
      <c r="B3959" s="83" t="str">
        <f>IF(بيانات!B3959&lt;&gt;"",بيانات!B3959,"")</f>
        <v/>
      </c>
      <c r="C3959" s="83" t="str">
        <f>IF(بيانات!B3959&lt;&gt;"",بيانات!C3959,"")</f>
        <v/>
      </c>
      <c r="D3959" s="84" t="str">
        <f>IF(بيانات!B3959&lt;&gt;"",بيانات!J3959,"")</f>
        <v/>
      </c>
      <c r="E3959" s="85"/>
      <c r="F3959" s="86" t="str">
        <f t="shared" si="61"/>
        <v/>
      </c>
      <c r="G3959" s="87"/>
      <c r="H3959" s="88" t="str">
        <f>IF(بيانات!B3959&lt;&gt;"",بيانات!K3959,"")</f>
        <v/>
      </c>
      <c r="I3959" s="88" t="str">
        <f>IF(بيانات!B3959&lt;&gt;"",بيانات!P3959,"")</f>
        <v/>
      </c>
    </row>
    <row r="3960" spans="1:9" ht="21.75" customHeight="1">
      <c r="A3960" s="89" t="str">
        <f>IF(بيانات!B3960&lt;&gt;"",بيانات!A3960,"")</f>
        <v/>
      </c>
      <c r="B3960" s="90" t="str">
        <f>IF(بيانات!B3960&lt;&gt;"",بيانات!B3960,"")</f>
        <v/>
      </c>
      <c r="C3960" s="90" t="str">
        <f>IF(بيانات!B3960&lt;&gt;"",بيانات!C3960,"")</f>
        <v/>
      </c>
      <c r="D3960" s="91" t="str">
        <f>IF(بيانات!B3960&lt;&gt;"",بيانات!J3960,"")</f>
        <v/>
      </c>
      <c r="E3960" s="92"/>
      <c r="F3960" s="93" t="str">
        <f t="shared" si="61"/>
        <v/>
      </c>
      <c r="G3960" s="94"/>
      <c r="H3960" s="95" t="str">
        <f>IF(بيانات!B3960&lt;&gt;"",بيانات!K3960,"")</f>
        <v/>
      </c>
      <c r="I3960" s="95" t="str">
        <f>IF(بيانات!B3960&lt;&gt;"",بيانات!P3960,"")</f>
        <v/>
      </c>
    </row>
    <row r="3961" spans="1:9" ht="21.75" customHeight="1">
      <c r="A3961" s="82" t="str">
        <f>IF(بيانات!B3961&lt;&gt;"",بيانات!A3961,"")</f>
        <v/>
      </c>
      <c r="B3961" s="83" t="str">
        <f>IF(بيانات!B3961&lt;&gt;"",بيانات!B3961,"")</f>
        <v/>
      </c>
      <c r="C3961" s="83" t="str">
        <f>IF(بيانات!B3961&lt;&gt;"",بيانات!C3961,"")</f>
        <v/>
      </c>
      <c r="D3961" s="84" t="str">
        <f>IF(بيانات!B3961&lt;&gt;"",بيانات!J3961,"")</f>
        <v/>
      </c>
      <c r="E3961" s="85"/>
      <c r="F3961" s="86" t="str">
        <f t="shared" si="61"/>
        <v/>
      </c>
      <c r="G3961" s="87"/>
      <c r="H3961" s="88" t="str">
        <f>IF(بيانات!B3961&lt;&gt;"",بيانات!K3961,"")</f>
        <v/>
      </c>
      <c r="I3961" s="88" t="str">
        <f>IF(بيانات!B3961&lt;&gt;"",بيانات!P3961,"")</f>
        <v/>
      </c>
    </row>
    <row r="3962" spans="1:9" ht="21.75" customHeight="1">
      <c r="A3962" s="89" t="str">
        <f>IF(بيانات!B3962&lt;&gt;"",بيانات!A3962,"")</f>
        <v/>
      </c>
      <c r="B3962" s="90" t="str">
        <f>IF(بيانات!B3962&lt;&gt;"",بيانات!B3962,"")</f>
        <v/>
      </c>
      <c r="C3962" s="90" t="str">
        <f>IF(بيانات!B3962&lt;&gt;"",بيانات!C3962,"")</f>
        <v/>
      </c>
      <c r="D3962" s="91" t="str">
        <f>IF(بيانات!B3962&lt;&gt;"",بيانات!J3962,"")</f>
        <v/>
      </c>
      <c r="E3962" s="92"/>
      <c r="F3962" s="93" t="str">
        <f t="shared" si="61"/>
        <v/>
      </c>
      <c r="G3962" s="94"/>
      <c r="H3962" s="95" t="str">
        <f>IF(بيانات!B3962&lt;&gt;"",بيانات!K3962,"")</f>
        <v/>
      </c>
      <c r="I3962" s="95" t="str">
        <f>IF(بيانات!B3962&lt;&gt;"",بيانات!P3962,"")</f>
        <v/>
      </c>
    </row>
    <row r="3963" spans="1:9" ht="21.75" customHeight="1">
      <c r="A3963" s="82" t="str">
        <f>IF(بيانات!B3963&lt;&gt;"",بيانات!A3963,"")</f>
        <v/>
      </c>
      <c r="B3963" s="83" t="str">
        <f>IF(بيانات!B3963&lt;&gt;"",بيانات!B3963,"")</f>
        <v/>
      </c>
      <c r="C3963" s="83" t="str">
        <f>IF(بيانات!B3963&lt;&gt;"",بيانات!C3963,"")</f>
        <v/>
      </c>
      <c r="D3963" s="84" t="str">
        <f>IF(بيانات!B3963&lt;&gt;"",بيانات!J3963,"")</f>
        <v/>
      </c>
      <c r="E3963" s="85"/>
      <c r="F3963" s="86" t="str">
        <f t="shared" si="61"/>
        <v/>
      </c>
      <c r="G3963" s="87"/>
      <c r="H3963" s="88" t="str">
        <f>IF(بيانات!B3963&lt;&gt;"",بيانات!K3963,"")</f>
        <v/>
      </c>
      <c r="I3963" s="88" t="str">
        <f>IF(بيانات!B3963&lt;&gt;"",بيانات!P3963,"")</f>
        <v/>
      </c>
    </row>
    <row r="3964" spans="1:9" ht="21.75" customHeight="1">
      <c r="A3964" s="89" t="str">
        <f>IF(بيانات!B3964&lt;&gt;"",بيانات!A3964,"")</f>
        <v/>
      </c>
      <c r="B3964" s="90" t="str">
        <f>IF(بيانات!B3964&lt;&gt;"",بيانات!B3964,"")</f>
        <v/>
      </c>
      <c r="C3964" s="90" t="str">
        <f>IF(بيانات!B3964&lt;&gt;"",بيانات!C3964,"")</f>
        <v/>
      </c>
      <c r="D3964" s="91" t="str">
        <f>IF(بيانات!B3964&lt;&gt;"",بيانات!J3964,"")</f>
        <v/>
      </c>
      <c r="E3964" s="92"/>
      <c r="F3964" s="93" t="str">
        <f t="shared" si="61"/>
        <v/>
      </c>
      <c r="G3964" s="94"/>
      <c r="H3964" s="95" t="str">
        <f>IF(بيانات!B3964&lt;&gt;"",بيانات!K3964,"")</f>
        <v/>
      </c>
      <c r="I3964" s="95" t="str">
        <f>IF(بيانات!B3964&lt;&gt;"",بيانات!P3964,"")</f>
        <v/>
      </c>
    </row>
    <row r="3965" spans="1:9" ht="21.75" customHeight="1">
      <c r="A3965" s="82" t="str">
        <f>IF(بيانات!B3965&lt;&gt;"",بيانات!A3965,"")</f>
        <v/>
      </c>
      <c r="B3965" s="83" t="str">
        <f>IF(بيانات!B3965&lt;&gt;"",بيانات!B3965,"")</f>
        <v/>
      </c>
      <c r="C3965" s="83" t="str">
        <f>IF(بيانات!B3965&lt;&gt;"",بيانات!C3965,"")</f>
        <v/>
      </c>
      <c r="D3965" s="84" t="str">
        <f>IF(بيانات!B3965&lt;&gt;"",بيانات!J3965,"")</f>
        <v/>
      </c>
      <c r="E3965" s="85"/>
      <c r="F3965" s="86" t="str">
        <f t="shared" si="61"/>
        <v/>
      </c>
      <c r="G3965" s="87"/>
      <c r="H3965" s="88" t="str">
        <f>IF(بيانات!B3965&lt;&gt;"",بيانات!K3965,"")</f>
        <v/>
      </c>
      <c r="I3965" s="88" t="str">
        <f>IF(بيانات!B3965&lt;&gt;"",بيانات!P3965,"")</f>
        <v/>
      </c>
    </row>
    <row r="3966" spans="1:9" ht="21.75" customHeight="1">
      <c r="A3966" s="89" t="str">
        <f>IF(بيانات!B3966&lt;&gt;"",بيانات!A3966,"")</f>
        <v/>
      </c>
      <c r="B3966" s="90" t="str">
        <f>IF(بيانات!B3966&lt;&gt;"",بيانات!B3966,"")</f>
        <v/>
      </c>
      <c r="C3966" s="90" t="str">
        <f>IF(بيانات!B3966&lt;&gt;"",بيانات!C3966,"")</f>
        <v/>
      </c>
      <c r="D3966" s="91" t="str">
        <f>IF(بيانات!B3966&lt;&gt;"",بيانات!J3966,"")</f>
        <v/>
      </c>
      <c r="E3966" s="92"/>
      <c r="F3966" s="93" t="str">
        <f t="shared" si="61"/>
        <v/>
      </c>
      <c r="G3966" s="94"/>
      <c r="H3966" s="95" t="str">
        <f>IF(بيانات!B3966&lt;&gt;"",بيانات!K3966,"")</f>
        <v/>
      </c>
      <c r="I3966" s="95" t="str">
        <f>IF(بيانات!B3966&lt;&gt;"",بيانات!P3966,"")</f>
        <v/>
      </c>
    </row>
    <row r="3967" spans="1:9" ht="21.75" customHeight="1">
      <c r="A3967" s="82" t="str">
        <f>IF(بيانات!B3967&lt;&gt;"",بيانات!A3967,"")</f>
        <v/>
      </c>
      <c r="B3967" s="83" t="str">
        <f>IF(بيانات!B3967&lt;&gt;"",بيانات!B3967,"")</f>
        <v/>
      </c>
      <c r="C3967" s="83" t="str">
        <f>IF(بيانات!B3967&lt;&gt;"",بيانات!C3967,"")</f>
        <v/>
      </c>
      <c r="D3967" s="84" t="str">
        <f>IF(بيانات!B3967&lt;&gt;"",بيانات!J3967,"")</f>
        <v/>
      </c>
      <c r="E3967" s="85"/>
      <c r="F3967" s="86" t="str">
        <f t="shared" si="61"/>
        <v/>
      </c>
      <c r="G3967" s="87"/>
      <c r="H3967" s="88" t="str">
        <f>IF(بيانات!B3967&lt;&gt;"",بيانات!K3967,"")</f>
        <v/>
      </c>
      <c r="I3967" s="88" t="str">
        <f>IF(بيانات!B3967&lt;&gt;"",بيانات!P3967,"")</f>
        <v/>
      </c>
    </row>
    <row r="3968" spans="1:9" ht="21.75" customHeight="1">
      <c r="A3968" s="89" t="str">
        <f>IF(بيانات!B3968&lt;&gt;"",بيانات!A3968,"")</f>
        <v/>
      </c>
      <c r="B3968" s="90" t="str">
        <f>IF(بيانات!B3968&lt;&gt;"",بيانات!B3968,"")</f>
        <v/>
      </c>
      <c r="C3968" s="90" t="str">
        <f>IF(بيانات!B3968&lt;&gt;"",بيانات!C3968,"")</f>
        <v/>
      </c>
      <c r="D3968" s="91" t="str">
        <f>IF(بيانات!B3968&lt;&gt;"",بيانات!J3968,"")</f>
        <v/>
      </c>
      <c r="E3968" s="92"/>
      <c r="F3968" s="93" t="str">
        <f t="shared" si="61"/>
        <v/>
      </c>
      <c r="G3968" s="94"/>
      <c r="H3968" s="95" t="str">
        <f>IF(بيانات!B3968&lt;&gt;"",بيانات!K3968,"")</f>
        <v/>
      </c>
      <c r="I3968" s="95" t="str">
        <f>IF(بيانات!B3968&lt;&gt;"",بيانات!P3968,"")</f>
        <v/>
      </c>
    </row>
    <row r="3969" spans="1:9" ht="21.75" customHeight="1">
      <c r="A3969" s="82" t="str">
        <f>IF(بيانات!B3969&lt;&gt;"",بيانات!A3969,"")</f>
        <v/>
      </c>
      <c r="B3969" s="83" t="str">
        <f>IF(بيانات!B3969&lt;&gt;"",بيانات!B3969,"")</f>
        <v/>
      </c>
      <c r="C3969" s="83" t="str">
        <f>IF(بيانات!B3969&lt;&gt;"",بيانات!C3969,"")</f>
        <v/>
      </c>
      <c r="D3969" s="84" t="str">
        <f>IF(بيانات!B3969&lt;&gt;"",بيانات!J3969,"")</f>
        <v/>
      </c>
      <c r="E3969" s="85"/>
      <c r="F3969" s="86" t="str">
        <f t="shared" si="61"/>
        <v/>
      </c>
      <c r="G3969" s="87"/>
      <c r="H3969" s="88" t="str">
        <f>IF(بيانات!B3969&lt;&gt;"",بيانات!K3969,"")</f>
        <v/>
      </c>
      <c r="I3969" s="88" t="str">
        <f>IF(بيانات!B3969&lt;&gt;"",بيانات!P3969,"")</f>
        <v/>
      </c>
    </row>
    <row r="3970" spans="1:9" ht="21.75" customHeight="1">
      <c r="A3970" s="89" t="str">
        <f>IF(بيانات!B3970&lt;&gt;"",بيانات!A3970,"")</f>
        <v/>
      </c>
      <c r="B3970" s="90" t="str">
        <f>IF(بيانات!B3970&lt;&gt;"",بيانات!B3970,"")</f>
        <v/>
      </c>
      <c r="C3970" s="90" t="str">
        <f>IF(بيانات!B3970&lt;&gt;"",بيانات!C3970,"")</f>
        <v/>
      </c>
      <c r="D3970" s="91" t="str">
        <f>IF(بيانات!B3970&lt;&gt;"",بيانات!J3970,"")</f>
        <v/>
      </c>
      <c r="E3970" s="92"/>
      <c r="F3970" s="93" t="str">
        <f t="shared" si="61"/>
        <v/>
      </c>
      <c r="G3970" s="94"/>
      <c r="H3970" s="95" t="str">
        <f>IF(بيانات!B3970&lt;&gt;"",بيانات!K3970,"")</f>
        <v/>
      </c>
      <c r="I3970" s="95" t="str">
        <f>IF(بيانات!B3970&lt;&gt;"",بيانات!P3970,"")</f>
        <v/>
      </c>
    </row>
    <row r="3971" spans="1:9" ht="21.75" customHeight="1">
      <c r="A3971" s="82" t="str">
        <f>IF(بيانات!B3971&lt;&gt;"",بيانات!A3971,"")</f>
        <v/>
      </c>
      <c r="B3971" s="83" t="str">
        <f>IF(بيانات!B3971&lt;&gt;"",بيانات!B3971,"")</f>
        <v/>
      </c>
      <c r="C3971" s="83" t="str">
        <f>IF(بيانات!B3971&lt;&gt;"",بيانات!C3971,"")</f>
        <v/>
      </c>
      <c r="D3971" s="84" t="str">
        <f>IF(بيانات!B3971&lt;&gt;"",بيانات!J3971,"")</f>
        <v/>
      </c>
      <c r="E3971" s="85"/>
      <c r="F3971" s="86" t="str">
        <f t="shared" ref="F3971:F4034" si="62">IF(E3971="","",E3971+30)</f>
        <v/>
      </c>
      <c r="G3971" s="87"/>
      <c r="H3971" s="88" t="str">
        <f>IF(بيانات!B3971&lt;&gt;"",بيانات!K3971,"")</f>
        <v/>
      </c>
      <c r="I3971" s="88" t="str">
        <f>IF(بيانات!B3971&lt;&gt;"",بيانات!P3971,"")</f>
        <v/>
      </c>
    </row>
    <row r="3972" spans="1:9" ht="21.75" customHeight="1">
      <c r="A3972" s="89" t="str">
        <f>IF(بيانات!B3972&lt;&gt;"",بيانات!A3972,"")</f>
        <v/>
      </c>
      <c r="B3972" s="90" t="str">
        <f>IF(بيانات!B3972&lt;&gt;"",بيانات!B3972,"")</f>
        <v/>
      </c>
      <c r="C3972" s="90" t="str">
        <f>IF(بيانات!B3972&lt;&gt;"",بيانات!C3972,"")</f>
        <v/>
      </c>
      <c r="D3972" s="91" t="str">
        <f>IF(بيانات!B3972&lt;&gt;"",بيانات!J3972,"")</f>
        <v/>
      </c>
      <c r="E3972" s="92"/>
      <c r="F3972" s="93" t="str">
        <f t="shared" si="62"/>
        <v/>
      </c>
      <c r="G3972" s="94"/>
      <c r="H3972" s="95" t="str">
        <f>IF(بيانات!B3972&lt;&gt;"",بيانات!K3972,"")</f>
        <v/>
      </c>
      <c r="I3972" s="95" t="str">
        <f>IF(بيانات!B3972&lt;&gt;"",بيانات!P3972,"")</f>
        <v/>
      </c>
    </row>
    <row r="3973" spans="1:9" ht="21.75" customHeight="1">
      <c r="A3973" s="82" t="str">
        <f>IF(بيانات!B3973&lt;&gt;"",بيانات!A3973,"")</f>
        <v/>
      </c>
      <c r="B3973" s="83" t="str">
        <f>IF(بيانات!B3973&lt;&gt;"",بيانات!B3973,"")</f>
        <v/>
      </c>
      <c r="C3973" s="83" t="str">
        <f>IF(بيانات!B3973&lt;&gt;"",بيانات!C3973,"")</f>
        <v/>
      </c>
      <c r="D3973" s="84" t="str">
        <f>IF(بيانات!B3973&lt;&gt;"",بيانات!J3973,"")</f>
        <v/>
      </c>
      <c r="E3973" s="85"/>
      <c r="F3973" s="86" t="str">
        <f t="shared" si="62"/>
        <v/>
      </c>
      <c r="G3973" s="87"/>
      <c r="H3973" s="88" t="str">
        <f>IF(بيانات!B3973&lt;&gt;"",بيانات!K3973,"")</f>
        <v/>
      </c>
      <c r="I3973" s="88" t="str">
        <f>IF(بيانات!B3973&lt;&gt;"",بيانات!P3973,"")</f>
        <v/>
      </c>
    </row>
    <row r="3974" spans="1:9" ht="21.75" customHeight="1">
      <c r="A3974" s="89" t="str">
        <f>IF(بيانات!B3974&lt;&gt;"",بيانات!A3974,"")</f>
        <v/>
      </c>
      <c r="B3974" s="90" t="str">
        <f>IF(بيانات!B3974&lt;&gt;"",بيانات!B3974,"")</f>
        <v/>
      </c>
      <c r="C3974" s="90" t="str">
        <f>IF(بيانات!B3974&lt;&gt;"",بيانات!C3974,"")</f>
        <v/>
      </c>
      <c r="D3974" s="91" t="str">
        <f>IF(بيانات!B3974&lt;&gt;"",بيانات!J3974,"")</f>
        <v/>
      </c>
      <c r="E3974" s="92"/>
      <c r="F3974" s="93" t="str">
        <f t="shared" si="62"/>
        <v/>
      </c>
      <c r="G3974" s="94"/>
      <c r="H3974" s="95" t="str">
        <f>IF(بيانات!B3974&lt;&gt;"",بيانات!K3974,"")</f>
        <v/>
      </c>
      <c r="I3974" s="95" t="str">
        <f>IF(بيانات!B3974&lt;&gt;"",بيانات!P3974,"")</f>
        <v/>
      </c>
    </row>
    <row r="3975" spans="1:9" ht="21.75" customHeight="1">
      <c r="A3975" s="82" t="str">
        <f>IF(بيانات!B3975&lt;&gt;"",بيانات!A3975,"")</f>
        <v/>
      </c>
      <c r="B3975" s="83" t="str">
        <f>IF(بيانات!B3975&lt;&gt;"",بيانات!B3975,"")</f>
        <v/>
      </c>
      <c r="C3975" s="83" t="str">
        <f>IF(بيانات!B3975&lt;&gt;"",بيانات!C3975,"")</f>
        <v/>
      </c>
      <c r="D3975" s="84" t="str">
        <f>IF(بيانات!B3975&lt;&gt;"",بيانات!J3975,"")</f>
        <v/>
      </c>
      <c r="E3975" s="85"/>
      <c r="F3975" s="86" t="str">
        <f t="shared" si="62"/>
        <v/>
      </c>
      <c r="G3975" s="87"/>
      <c r="H3975" s="88" t="str">
        <f>IF(بيانات!B3975&lt;&gt;"",بيانات!K3975,"")</f>
        <v/>
      </c>
      <c r="I3975" s="88" t="str">
        <f>IF(بيانات!B3975&lt;&gt;"",بيانات!P3975,"")</f>
        <v/>
      </c>
    </row>
    <row r="3976" spans="1:9" ht="21.75" customHeight="1">
      <c r="A3976" s="89" t="str">
        <f>IF(بيانات!B3976&lt;&gt;"",بيانات!A3976,"")</f>
        <v/>
      </c>
      <c r="B3976" s="90" t="str">
        <f>IF(بيانات!B3976&lt;&gt;"",بيانات!B3976,"")</f>
        <v/>
      </c>
      <c r="C3976" s="90" t="str">
        <f>IF(بيانات!B3976&lt;&gt;"",بيانات!C3976,"")</f>
        <v/>
      </c>
      <c r="D3976" s="91" t="str">
        <f>IF(بيانات!B3976&lt;&gt;"",بيانات!J3976,"")</f>
        <v/>
      </c>
      <c r="E3976" s="92"/>
      <c r="F3976" s="93" t="str">
        <f t="shared" si="62"/>
        <v/>
      </c>
      <c r="G3976" s="94"/>
      <c r="H3976" s="95" t="str">
        <f>IF(بيانات!B3976&lt;&gt;"",بيانات!K3976,"")</f>
        <v/>
      </c>
      <c r="I3976" s="95" t="str">
        <f>IF(بيانات!B3976&lt;&gt;"",بيانات!P3976,"")</f>
        <v/>
      </c>
    </row>
    <row r="3977" spans="1:9" ht="21.75" customHeight="1">
      <c r="A3977" s="82" t="str">
        <f>IF(بيانات!B3977&lt;&gt;"",بيانات!A3977,"")</f>
        <v/>
      </c>
      <c r="B3977" s="83" t="str">
        <f>IF(بيانات!B3977&lt;&gt;"",بيانات!B3977,"")</f>
        <v/>
      </c>
      <c r="C3977" s="83" t="str">
        <f>IF(بيانات!B3977&lt;&gt;"",بيانات!C3977,"")</f>
        <v/>
      </c>
      <c r="D3977" s="84" t="str">
        <f>IF(بيانات!B3977&lt;&gt;"",بيانات!J3977,"")</f>
        <v/>
      </c>
      <c r="E3977" s="85"/>
      <c r="F3977" s="86" t="str">
        <f t="shared" si="62"/>
        <v/>
      </c>
      <c r="G3977" s="87"/>
      <c r="H3977" s="88" t="str">
        <f>IF(بيانات!B3977&lt;&gt;"",بيانات!K3977,"")</f>
        <v/>
      </c>
      <c r="I3977" s="88" t="str">
        <f>IF(بيانات!B3977&lt;&gt;"",بيانات!P3977,"")</f>
        <v/>
      </c>
    </row>
    <row r="3978" spans="1:9" ht="21.75" customHeight="1">
      <c r="A3978" s="89" t="str">
        <f>IF(بيانات!B3978&lt;&gt;"",بيانات!A3978,"")</f>
        <v/>
      </c>
      <c r="B3978" s="90" t="str">
        <f>IF(بيانات!B3978&lt;&gt;"",بيانات!B3978,"")</f>
        <v/>
      </c>
      <c r="C3978" s="90" t="str">
        <f>IF(بيانات!B3978&lt;&gt;"",بيانات!C3978,"")</f>
        <v/>
      </c>
      <c r="D3978" s="91" t="str">
        <f>IF(بيانات!B3978&lt;&gt;"",بيانات!J3978,"")</f>
        <v/>
      </c>
      <c r="E3978" s="92"/>
      <c r="F3978" s="93" t="str">
        <f t="shared" si="62"/>
        <v/>
      </c>
      <c r="G3978" s="94"/>
      <c r="H3978" s="95" t="str">
        <f>IF(بيانات!B3978&lt;&gt;"",بيانات!K3978,"")</f>
        <v/>
      </c>
      <c r="I3978" s="95" t="str">
        <f>IF(بيانات!B3978&lt;&gt;"",بيانات!P3978,"")</f>
        <v/>
      </c>
    </row>
    <row r="3979" spans="1:9" ht="21.75" customHeight="1">
      <c r="A3979" s="82" t="str">
        <f>IF(بيانات!B3979&lt;&gt;"",بيانات!A3979,"")</f>
        <v/>
      </c>
      <c r="B3979" s="83" t="str">
        <f>IF(بيانات!B3979&lt;&gt;"",بيانات!B3979,"")</f>
        <v/>
      </c>
      <c r="C3979" s="83" t="str">
        <f>IF(بيانات!B3979&lt;&gt;"",بيانات!C3979,"")</f>
        <v/>
      </c>
      <c r="D3979" s="84" t="str">
        <f>IF(بيانات!B3979&lt;&gt;"",بيانات!J3979,"")</f>
        <v/>
      </c>
      <c r="E3979" s="85"/>
      <c r="F3979" s="86" t="str">
        <f t="shared" si="62"/>
        <v/>
      </c>
      <c r="G3979" s="87"/>
      <c r="H3979" s="88" t="str">
        <f>IF(بيانات!B3979&lt;&gt;"",بيانات!K3979,"")</f>
        <v/>
      </c>
      <c r="I3979" s="88" t="str">
        <f>IF(بيانات!B3979&lt;&gt;"",بيانات!P3979,"")</f>
        <v/>
      </c>
    </row>
    <row r="3980" spans="1:9" ht="21.75" customHeight="1">
      <c r="A3980" s="89" t="str">
        <f>IF(بيانات!B3980&lt;&gt;"",بيانات!A3980,"")</f>
        <v/>
      </c>
      <c r="B3980" s="90" t="str">
        <f>IF(بيانات!B3980&lt;&gt;"",بيانات!B3980,"")</f>
        <v/>
      </c>
      <c r="C3980" s="90" t="str">
        <f>IF(بيانات!B3980&lt;&gt;"",بيانات!C3980,"")</f>
        <v/>
      </c>
      <c r="D3980" s="91" t="str">
        <f>IF(بيانات!B3980&lt;&gt;"",بيانات!J3980,"")</f>
        <v/>
      </c>
      <c r="E3980" s="92"/>
      <c r="F3980" s="93" t="str">
        <f t="shared" si="62"/>
        <v/>
      </c>
      <c r="G3980" s="94"/>
      <c r="H3980" s="95" t="str">
        <f>IF(بيانات!B3980&lt;&gt;"",بيانات!K3980,"")</f>
        <v/>
      </c>
      <c r="I3980" s="95" t="str">
        <f>IF(بيانات!B3980&lt;&gt;"",بيانات!P3980,"")</f>
        <v/>
      </c>
    </row>
    <row r="3981" spans="1:9" ht="21.75" customHeight="1">
      <c r="A3981" s="82" t="str">
        <f>IF(بيانات!B3981&lt;&gt;"",بيانات!A3981,"")</f>
        <v/>
      </c>
      <c r="B3981" s="83" t="str">
        <f>IF(بيانات!B3981&lt;&gt;"",بيانات!B3981,"")</f>
        <v/>
      </c>
      <c r="C3981" s="83" t="str">
        <f>IF(بيانات!B3981&lt;&gt;"",بيانات!C3981,"")</f>
        <v/>
      </c>
      <c r="D3981" s="84" t="str">
        <f>IF(بيانات!B3981&lt;&gt;"",بيانات!J3981,"")</f>
        <v/>
      </c>
      <c r="E3981" s="85"/>
      <c r="F3981" s="86" t="str">
        <f t="shared" si="62"/>
        <v/>
      </c>
      <c r="G3981" s="87"/>
      <c r="H3981" s="88" t="str">
        <f>IF(بيانات!B3981&lt;&gt;"",بيانات!K3981,"")</f>
        <v/>
      </c>
      <c r="I3981" s="88" t="str">
        <f>IF(بيانات!B3981&lt;&gt;"",بيانات!P3981,"")</f>
        <v/>
      </c>
    </row>
    <row r="3982" spans="1:9" ht="21.75" customHeight="1">
      <c r="A3982" s="89" t="str">
        <f>IF(بيانات!B3982&lt;&gt;"",بيانات!A3982,"")</f>
        <v/>
      </c>
      <c r="B3982" s="90" t="str">
        <f>IF(بيانات!B3982&lt;&gt;"",بيانات!B3982,"")</f>
        <v/>
      </c>
      <c r="C3982" s="90" t="str">
        <f>IF(بيانات!B3982&lt;&gt;"",بيانات!C3982,"")</f>
        <v/>
      </c>
      <c r="D3982" s="91" t="str">
        <f>IF(بيانات!B3982&lt;&gt;"",بيانات!J3982,"")</f>
        <v/>
      </c>
      <c r="E3982" s="92"/>
      <c r="F3982" s="93" t="str">
        <f t="shared" si="62"/>
        <v/>
      </c>
      <c r="G3982" s="94"/>
      <c r="H3982" s="95" t="str">
        <f>IF(بيانات!B3982&lt;&gt;"",بيانات!K3982,"")</f>
        <v/>
      </c>
      <c r="I3982" s="95" t="str">
        <f>IF(بيانات!B3982&lt;&gt;"",بيانات!P3982,"")</f>
        <v/>
      </c>
    </row>
    <row r="3983" spans="1:9" ht="21.75" customHeight="1">
      <c r="A3983" s="82" t="str">
        <f>IF(بيانات!B3983&lt;&gt;"",بيانات!A3983,"")</f>
        <v/>
      </c>
      <c r="B3983" s="83" t="str">
        <f>IF(بيانات!B3983&lt;&gt;"",بيانات!B3983,"")</f>
        <v/>
      </c>
      <c r="C3983" s="83" t="str">
        <f>IF(بيانات!B3983&lt;&gt;"",بيانات!C3983,"")</f>
        <v/>
      </c>
      <c r="D3983" s="84" t="str">
        <f>IF(بيانات!B3983&lt;&gt;"",بيانات!J3983,"")</f>
        <v/>
      </c>
      <c r="E3983" s="85"/>
      <c r="F3983" s="86" t="str">
        <f t="shared" si="62"/>
        <v/>
      </c>
      <c r="G3983" s="87"/>
      <c r="H3983" s="88" t="str">
        <f>IF(بيانات!B3983&lt;&gt;"",بيانات!K3983,"")</f>
        <v/>
      </c>
      <c r="I3983" s="88" t="str">
        <f>IF(بيانات!B3983&lt;&gt;"",بيانات!P3983,"")</f>
        <v/>
      </c>
    </row>
    <row r="3984" spans="1:9" ht="21.75" customHeight="1">
      <c r="A3984" s="89" t="str">
        <f>IF(بيانات!B3984&lt;&gt;"",بيانات!A3984,"")</f>
        <v/>
      </c>
      <c r="B3984" s="90" t="str">
        <f>IF(بيانات!B3984&lt;&gt;"",بيانات!B3984,"")</f>
        <v/>
      </c>
      <c r="C3984" s="90" t="str">
        <f>IF(بيانات!B3984&lt;&gt;"",بيانات!C3984,"")</f>
        <v/>
      </c>
      <c r="D3984" s="91" t="str">
        <f>IF(بيانات!B3984&lt;&gt;"",بيانات!J3984,"")</f>
        <v/>
      </c>
      <c r="E3984" s="92"/>
      <c r="F3984" s="93" t="str">
        <f t="shared" si="62"/>
        <v/>
      </c>
      <c r="G3984" s="94"/>
      <c r="H3984" s="95" t="str">
        <f>IF(بيانات!B3984&lt;&gt;"",بيانات!K3984,"")</f>
        <v/>
      </c>
      <c r="I3984" s="95" t="str">
        <f>IF(بيانات!B3984&lt;&gt;"",بيانات!P3984,"")</f>
        <v/>
      </c>
    </row>
    <row r="3985" spans="1:9" ht="21.75" customHeight="1">
      <c r="A3985" s="82" t="str">
        <f>IF(بيانات!B3985&lt;&gt;"",بيانات!A3985,"")</f>
        <v/>
      </c>
      <c r="B3985" s="83" t="str">
        <f>IF(بيانات!B3985&lt;&gt;"",بيانات!B3985,"")</f>
        <v/>
      </c>
      <c r="C3985" s="83" t="str">
        <f>IF(بيانات!B3985&lt;&gt;"",بيانات!C3985,"")</f>
        <v/>
      </c>
      <c r="D3985" s="84" t="str">
        <f>IF(بيانات!B3985&lt;&gt;"",بيانات!J3985,"")</f>
        <v/>
      </c>
      <c r="E3985" s="85"/>
      <c r="F3985" s="86" t="str">
        <f t="shared" si="62"/>
        <v/>
      </c>
      <c r="G3985" s="87"/>
      <c r="H3985" s="88" t="str">
        <f>IF(بيانات!B3985&lt;&gt;"",بيانات!K3985,"")</f>
        <v/>
      </c>
      <c r="I3985" s="88" t="str">
        <f>IF(بيانات!B3985&lt;&gt;"",بيانات!P3985,"")</f>
        <v/>
      </c>
    </row>
    <row r="3986" spans="1:9" ht="21.75" customHeight="1">
      <c r="A3986" s="89" t="str">
        <f>IF(بيانات!B3986&lt;&gt;"",بيانات!A3986,"")</f>
        <v/>
      </c>
      <c r="B3986" s="90" t="str">
        <f>IF(بيانات!B3986&lt;&gt;"",بيانات!B3986,"")</f>
        <v/>
      </c>
      <c r="C3986" s="90" t="str">
        <f>IF(بيانات!B3986&lt;&gt;"",بيانات!C3986,"")</f>
        <v/>
      </c>
      <c r="D3986" s="91" t="str">
        <f>IF(بيانات!B3986&lt;&gt;"",بيانات!J3986,"")</f>
        <v/>
      </c>
      <c r="E3986" s="92"/>
      <c r="F3986" s="93" t="str">
        <f t="shared" si="62"/>
        <v/>
      </c>
      <c r="G3986" s="94"/>
      <c r="H3986" s="95" t="str">
        <f>IF(بيانات!B3986&lt;&gt;"",بيانات!K3986,"")</f>
        <v/>
      </c>
      <c r="I3986" s="95" t="str">
        <f>IF(بيانات!B3986&lt;&gt;"",بيانات!P3986,"")</f>
        <v/>
      </c>
    </row>
    <row r="3987" spans="1:9" ht="21.75" customHeight="1">
      <c r="A3987" s="82" t="str">
        <f>IF(بيانات!B3987&lt;&gt;"",بيانات!A3987,"")</f>
        <v/>
      </c>
      <c r="B3987" s="83" t="str">
        <f>IF(بيانات!B3987&lt;&gt;"",بيانات!B3987,"")</f>
        <v/>
      </c>
      <c r="C3987" s="83" t="str">
        <f>IF(بيانات!B3987&lt;&gt;"",بيانات!C3987,"")</f>
        <v/>
      </c>
      <c r="D3987" s="84" t="str">
        <f>IF(بيانات!B3987&lt;&gt;"",بيانات!J3987,"")</f>
        <v/>
      </c>
      <c r="E3987" s="85"/>
      <c r="F3987" s="86" t="str">
        <f t="shared" si="62"/>
        <v/>
      </c>
      <c r="G3987" s="87"/>
      <c r="H3987" s="88" t="str">
        <f>IF(بيانات!B3987&lt;&gt;"",بيانات!K3987,"")</f>
        <v/>
      </c>
      <c r="I3987" s="88" t="str">
        <f>IF(بيانات!B3987&lt;&gt;"",بيانات!P3987,"")</f>
        <v/>
      </c>
    </row>
    <row r="3988" spans="1:9" ht="21.75" customHeight="1">
      <c r="A3988" s="89" t="str">
        <f>IF(بيانات!B3988&lt;&gt;"",بيانات!A3988,"")</f>
        <v/>
      </c>
      <c r="B3988" s="90" t="str">
        <f>IF(بيانات!B3988&lt;&gt;"",بيانات!B3988,"")</f>
        <v/>
      </c>
      <c r="C3988" s="90" t="str">
        <f>IF(بيانات!B3988&lt;&gt;"",بيانات!C3988,"")</f>
        <v/>
      </c>
      <c r="D3988" s="91" t="str">
        <f>IF(بيانات!B3988&lt;&gt;"",بيانات!J3988,"")</f>
        <v/>
      </c>
      <c r="E3988" s="92"/>
      <c r="F3988" s="93" t="str">
        <f t="shared" si="62"/>
        <v/>
      </c>
      <c r="G3988" s="94"/>
      <c r="H3988" s="95" t="str">
        <f>IF(بيانات!B3988&lt;&gt;"",بيانات!K3988,"")</f>
        <v/>
      </c>
      <c r="I3988" s="95" t="str">
        <f>IF(بيانات!B3988&lt;&gt;"",بيانات!P3988,"")</f>
        <v/>
      </c>
    </row>
    <row r="3989" spans="1:9" ht="21.75" customHeight="1">
      <c r="A3989" s="82" t="str">
        <f>IF(بيانات!B3989&lt;&gt;"",بيانات!A3989,"")</f>
        <v/>
      </c>
      <c r="B3989" s="83" t="str">
        <f>IF(بيانات!B3989&lt;&gt;"",بيانات!B3989,"")</f>
        <v/>
      </c>
      <c r="C3989" s="83" t="str">
        <f>IF(بيانات!B3989&lt;&gt;"",بيانات!C3989,"")</f>
        <v/>
      </c>
      <c r="D3989" s="84" t="str">
        <f>IF(بيانات!B3989&lt;&gt;"",بيانات!J3989,"")</f>
        <v/>
      </c>
      <c r="E3989" s="85"/>
      <c r="F3989" s="86" t="str">
        <f t="shared" si="62"/>
        <v/>
      </c>
      <c r="G3989" s="87"/>
      <c r="H3989" s="88" t="str">
        <f>IF(بيانات!B3989&lt;&gt;"",بيانات!K3989,"")</f>
        <v/>
      </c>
      <c r="I3989" s="88" t="str">
        <f>IF(بيانات!B3989&lt;&gt;"",بيانات!P3989,"")</f>
        <v/>
      </c>
    </row>
    <row r="3990" spans="1:9" ht="21.75" customHeight="1">
      <c r="A3990" s="89" t="str">
        <f>IF(بيانات!B3990&lt;&gt;"",بيانات!A3990,"")</f>
        <v/>
      </c>
      <c r="B3990" s="90" t="str">
        <f>IF(بيانات!B3990&lt;&gt;"",بيانات!B3990,"")</f>
        <v/>
      </c>
      <c r="C3990" s="90" t="str">
        <f>IF(بيانات!B3990&lt;&gt;"",بيانات!C3990,"")</f>
        <v/>
      </c>
      <c r="D3990" s="91" t="str">
        <f>IF(بيانات!B3990&lt;&gt;"",بيانات!J3990,"")</f>
        <v/>
      </c>
      <c r="E3990" s="92"/>
      <c r="F3990" s="93" t="str">
        <f t="shared" si="62"/>
        <v/>
      </c>
      <c r="G3990" s="94"/>
      <c r="H3990" s="95" t="str">
        <f>IF(بيانات!B3990&lt;&gt;"",بيانات!K3990,"")</f>
        <v/>
      </c>
      <c r="I3990" s="95" t="str">
        <f>IF(بيانات!B3990&lt;&gt;"",بيانات!P3990,"")</f>
        <v/>
      </c>
    </row>
    <row r="3991" spans="1:9" ht="21.75" customHeight="1">
      <c r="A3991" s="82" t="str">
        <f>IF(بيانات!B3991&lt;&gt;"",بيانات!A3991,"")</f>
        <v/>
      </c>
      <c r="B3991" s="83" t="str">
        <f>IF(بيانات!B3991&lt;&gt;"",بيانات!B3991,"")</f>
        <v/>
      </c>
      <c r="C3991" s="83" t="str">
        <f>IF(بيانات!B3991&lt;&gt;"",بيانات!C3991,"")</f>
        <v/>
      </c>
      <c r="D3991" s="84" t="str">
        <f>IF(بيانات!B3991&lt;&gt;"",بيانات!J3991,"")</f>
        <v/>
      </c>
      <c r="E3991" s="85"/>
      <c r="F3991" s="86" t="str">
        <f t="shared" si="62"/>
        <v/>
      </c>
      <c r="G3991" s="87"/>
      <c r="H3991" s="88" t="str">
        <f>IF(بيانات!B3991&lt;&gt;"",بيانات!K3991,"")</f>
        <v/>
      </c>
      <c r="I3991" s="88" t="str">
        <f>IF(بيانات!B3991&lt;&gt;"",بيانات!P3991,"")</f>
        <v/>
      </c>
    </row>
    <row r="3992" spans="1:9" ht="21.75" customHeight="1">
      <c r="A3992" s="89" t="str">
        <f>IF(بيانات!B3992&lt;&gt;"",بيانات!A3992,"")</f>
        <v/>
      </c>
      <c r="B3992" s="90" t="str">
        <f>IF(بيانات!B3992&lt;&gt;"",بيانات!B3992,"")</f>
        <v/>
      </c>
      <c r="C3992" s="90" t="str">
        <f>IF(بيانات!B3992&lt;&gt;"",بيانات!C3992,"")</f>
        <v/>
      </c>
      <c r="D3992" s="91" t="str">
        <f>IF(بيانات!B3992&lt;&gt;"",بيانات!J3992,"")</f>
        <v/>
      </c>
      <c r="E3992" s="92"/>
      <c r="F3992" s="93" t="str">
        <f t="shared" si="62"/>
        <v/>
      </c>
      <c r="G3992" s="94"/>
      <c r="H3992" s="95" t="str">
        <f>IF(بيانات!B3992&lt;&gt;"",بيانات!K3992,"")</f>
        <v/>
      </c>
      <c r="I3992" s="95" t="str">
        <f>IF(بيانات!B3992&lt;&gt;"",بيانات!P3992,"")</f>
        <v/>
      </c>
    </row>
    <row r="3993" spans="1:9" ht="21.75" customHeight="1">
      <c r="A3993" s="82" t="str">
        <f>IF(بيانات!B3993&lt;&gt;"",بيانات!A3993,"")</f>
        <v/>
      </c>
      <c r="B3993" s="83" t="str">
        <f>IF(بيانات!B3993&lt;&gt;"",بيانات!B3993,"")</f>
        <v/>
      </c>
      <c r="C3993" s="83" t="str">
        <f>IF(بيانات!B3993&lt;&gt;"",بيانات!C3993,"")</f>
        <v/>
      </c>
      <c r="D3993" s="84" t="str">
        <f>IF(بيانات!B3993&lt;&gt;"",بيانات!J3993,"")</f>
        <v/>
      </c>
      <c r="E3993" s="85"/>
      <c r="F3993" s="86" t="str">
        <f t="shared" si="62"/>
        <v/>
      </c>
      <c r="G3993" s="87"/>
      <c r="H3993" s="88" t="str">
        <f>IF(بيانات!B3993&lt;&gt;"",بيانات!K3993,"")</f>
        <v/>
      </c>
      <c r="I3993" s="88" t="str">
        <f>IF(بيانات!B3993&lt;&gt;"",بيانات!P3993,"")</f>
        <v/>
      </c>
    </row>
    <row r="3994" spans="1:9" ht="21.75" customHeight="1">
      <c r="A3994" s="89" t="str">
        <f>IF(بيانات!B3994&lt;&gt;"",بيانات!A3994,"")</f>
        <v/>
      </c>
      <c r="B3994" s="90" t="str">
        <f>IF(بيانات!B3994&lt;&gt;"",بيانات!B3994,"")</f>
        <v/>
      </c>
      <c r="C3994" s="90" t="str">
        <f>IF(بيانات!B3994&lt;&gt;"",بيانات!C3994,"")</f>
        <v/>
      </c>
      <c r="D3994" s="91" t="str">
        <f>IF(بيانات!B3994&lt;&gt;"",بيانات!J3994,"")</f>
        <v/>
      </c>
      <c r="E3994" s="92"/>
      <c r="F3994" s="93" t="str">
        <f t="shared" si="62"/>
        <v/>
      </c>
      <c r="G3994" s="94"/>
      <c r="H3994" s="95" t="str">
        <f>IF(بيانات!B3994&lt;&gt;"",بيانات!K3994,"")</f>
        <v/>
      </c>
      <c r="I3994" s="95" t="str">
        <f>IF(بيانات!B3994&lt;&gt;"",بيانات!P3994,"")</f>
        <v/>
      </c>
    </row>
    <row r="3995" spans="1:9" ht="21.75" customHeight="1">
      <c r="A3995" s="82" t="str">
        <f>IF(بيانات!B3995&lt;&gt;"",بيانات!A3995,"")</f>
        <v/>
      </c>
      <c r="B3995" s="83" t="str">
        <f>IF(بيانات!B3995&lt;&gt;"",بيانات!B3995,"")</f>
        <v/>
      </c>
      <c r="C3995" s="83" t="str">
        <f>IF(بيانات!B3995&lt;&gt;"",بيانات!C3995,"")</f>
        <v/>
      </c>
      <c r="D3995" s="84" t="str">
        <f>IF(بيانات!B3995&lt;&gt;"",بيانات!J3995,"")</f>
        <v/>
      </c>
      <c r="E3995" s="85"/>
      <c r="F3995" s="86" t="str">
        <f t="shared" si="62"/>
        <v/>
      </c>
      <c r="G3995" s="87"/>
      <c r="H3995" s="88" t="str">
        <f>IF(بيانات!B3995&lt;&gt;"",بيانات!K3995,"")</f>
        <v/>
      </c>
      <c r="I3995" s="88" t="str">
        <f>IF(بيانات!B3995&lt;&gt;"",بيانات!P3995,"")</f>
        <v/>
      </c>
    </row>
    <row r="3996" spans="1:9" ht="21.75" customHeight="1">
      <c r="A3996" s="89" t="str">
        <f>IF(بيانات!B3996&lt;&gt;"",بيانات!A3996,"")</f>
        <v/>
      </c>
      <c r="B3996" s="90" t="str">
        <f>IF(بيانات!B3996&lt;&gt;"",بيانات!B3996,"")</f>
        <v/>
      </c>
      <c r="C3996" s="90" t="str">
        <f>IF(بيانات!B3996&lt;&gt;"",بيانات!C3996,"")</f>
        <v/>
      </c>
      <c r="D3996" s="91" t="str">
        <f>IF(بيانات!B3996&lt;&gt;"",بيانات!J3996,"")</f>
        <v/>
      </c>
      <c r="E3996" s="92"/>
      <c r="F3996" s="93" t="str">
        <f t="shared" si="62"/>
        <v/>
      </c>
      <c r="G3996" s="94"/>
      <c r="H3996" s="95" t="str">
        <f>IF(بيانات!B3996&lt;&gt;"",بيانات!K3996,"")</f>
        <v/>
      </c>
      <c r="I3996" s="95" t="str">
        <f>IF(بيانات!B3996&lt;&gt;"",بيانات!P3996,"")</f>
        <v/>
      </c>
    </row>
    <row r="3997" spans="1:9" ht="21.75" customHeight="1">
      <c r="A3997" s="82" t="str">
        <f>IF(بيانات!B3997&lt;&gt;"",بيانات!A3997,"")</f>
        <v/>
      </c>
      <c r="B3997" s="83" t="str">
        <f>IF(بيانات!B3997&lt;&gt;"",بيانات!B3997,"")</f>
        <v/>
      </c>
      <c r="C3997" s="83" t="str">
        <f>IF(بيانات!B3997&lt;&gt;"",بيانات!C3997,"")</f>
        <v/>
      </c>
      <c r="D3997" s="84" t="str">
        <f>IF(بيانات!B3997&lt;&gt;"",بيانات!J3997,"")</f>
        <v/>
      </c>
      <c r="E3997" s="85"/>
      <c r="F3997" s="86" t="str">
        <f t="shared" si="62"/>
        <v/>
      </c>
      <c r="G3997" s="87"/>
      <c r="H3997" s="88" t="str">
        <f>IF(بيانات!B3997&lt;&gt;"",بيانات!K3997,"")</f>
        <v/>
      </c>
      <c r="I3997" s="88" t="str">
        <f>IF(بيانات!B3997&lt;&gt;"",بيانات!P3997,"")</f>
        <v/>
      </c>
    </row>
    <row r="3998" spans="1:9" ht="21.75" customHeight="1">
      <c r="A3998" s="89" t="str">
        <f>IF(بيانات!B3998&lt;&gt;"",بيانات!A3998,"")</f>
        <v/>
      </c>
      <c r="B3998" s="90" t="str">
        <f>IF(بيانات!B3998&lt;&gt;"",بيانات!B3998,"")</f>
        <v/>
      </c>
      <c r="C3998" s="90" t="str">
        <f>IF(بيانات!B3998&lt;&gt;"",بيانات!C3998,"")</f>
        <v/>
      </c>
      <c r="D3998" s="91" t="str">
        <f>IF(بيانات!B3998&lt;&gt;"",بيانات!J3998,"")</f>
        <v/>
      </c>
      <c r="E3998" s="92"/>
      <c r="F3998" s="93" t="str">
        <f t="shared" si="62"/>
        <v/>
      </c>
      <c r="G3998" s="94"/>
      <c r="H3998" s="95" t="str">
        <f>IF(بيانات!B3998&lt;&gt;"",بيانات!K3998,"")</f>
        <v/>
      </c>
      <c r="I3998" s="95" t="str">
        <f>IF(بيانات!B3998&lt;&gt;"",بيانات!P3998,"")</f>
        <v/>
      </c>
    </row>
    <row r="3999" spans="1:9" ht="21.75" customHeight="1">
      <c r="A3999" s="82" t="str">
        <f>IF(بيانات!B3999&lt;&gt;"",بيانات!A3999,"")</f>
        <v/>
      </c>
      <c r="B3999" s="83" t="str">
        <f>IF(بيانات!B3999&lt;&gt;"",بيانات!B3999,"")</f>
        <v/>
      </c>
      <c r="C3999" s="83" t="str">
        <f>IF(بيانات!B3999&lt;&gt;"",بيانات!C3999,"")</f>
        <v/>
      </c>
      <c r="D3999" s="84" t="str">
        <f>IF(بيانات!B3999&lt;&gt;"",بيانات!J3999,"")</f>
        <v/>
      </c>
      <c r="E3999" s="85"/>
      <c r="F3999" s="86" t="str">
        <f t="shared" si="62"/>
        <v/>
      </c>
      <c r="G3999" s="87"/>
      <c r="H3999" s="88" t="str">
        <f>IF(بيانات!B3999&lt;&gt;"",بيانات!K3999,"")</f>
        <v/>
      </c>
      <c r="I3999" s="88" t="str">
        <f>IF(بيانات!B3999&lt;&gt;"",بيانات!P3999,"")</f>
        <v/>
      </c>
    </row>
    <row r="4000" spans="1:9" ht="21.75" customHeight="1">
      <c r="A4000" s="89" t="str">
        <f>IF(بيانات!B4000&lt;&gt;"",بيانات!A4000,"")</f>
        <v/>
      </c>
      <c r="B4000" s="90" t="str">
        <f>IF(بيانات!B4000&lt;&gt;"",بيانات!B4000,"")</f>
        <v/>
      </c>
      <c r="C4000" s="90" t="str">
        <f>IF(بيانات!B4000&lt;&gt;"",بيانات!C4000,"")</f>
        <v/>
      </c>
      <c r="D4000" s="91" t="str">
        <f>IF(بيانات!B4000&lt;&gt;"",بيانات!J4000,"")</f>
        <v/>
      </c>
      <c r="E4000" s="92"/>
      <c r="F4000" s="93" t="str">
        <f t="shared" si="62"/>
        <v/>
      </c>
      <c r="G4000" s="94"/>
      <c r="H4000" s="95" t="str">
        <f>IF(بيانات!B4000&lt;&gt;"",بيانات!K4000,"")</f>
        <v/>
      </c>
      <c r="I4000" s="95" t="str">
        <f>IF(بيانات!B4000&lt;&gt;"",بيانات!P4000,"")</f>
        <v/>
      </c>
    </row>
    <row r="4001" spans="1:9" ht="21.75" customHeight="1">
      <c r="A4001" s="82" t="str">
        <f>IF(بيانات!B4001&lt;&gt;"",بيانات!A4001,"")</f>
        <v/>
      </c>
      <c r="B4001" s="83" t="str">
        <f>IF(بيانات!B4001&lt;&gt;"",بيانات!B4001,"")</f>
        <v/>
      </c>
      <c r="C4001" s="83" t="str">
        <f>IF(بيانات!B4001&lt;&gt;"",بيانات!C4001,"")</f>
        <v/>
      </c>
      <c r="D4001" s="84" t="str">
        <f>IF(بيانات!B4001&lt;&gt;"",بيانات!J4001,"")</f>
        <v/>
      </c>
      <c r="E4001" s="85"/>
      <c r="F4001" s="86" t="str">
        <f t="shared" si="62"/>
        <v/>
      </c>
      <c r="G4001" s="87"/>
      <c r="H4001" s="88" t="str">
        <f>IF(بيانات!B4001&lt;&gt;"",بيانات!K4001,"")</f>
        <v/>
      </c>
      <c r="I4001" s="88" t="str">
        <f>IF(بيانات!B4001&lt;&gt;"",بيانات!P4001,"")</f>
        <v/>
      </c>
    </row>
    <row r="4002" spans="1:9" ht="21.75" customHeight="1">
      <c r="A4002" s="89" t="str">
        <f>IF(بيانات!B4002&lt;&gt;"",بيانات!A4002,"")</f>
        <v/>
      </c>
      <c r="B4002" s="90" t="str">
        <f>IF(بيانات!B4002&lt;&gt;"",بيانات!B4002,"")</f>
        <v/>
      </c>
      <c r="C4002" s="90" t="str">
        <f>IF(بيانات!B4002&lt;&gt;"",بيانات!C4002,"")</f>
        <v/>
      </c>
      <c r="D4002" s="91" t="str">
        <f>IF(بيانات!B4002&lt;&gt;"",بيانات!J4002,"")</f>
        <v/>
      </c>
      <c r="E4002" s="92"/>
      <c r="F4002" s="93" t="str">
        <f t="shared" si="62"/>
        <v/>
      </c>
      <c r="G4002" s="94"/>
      <c r="H4002" s="95" t="str">
        <f>IF(بيانات!B4002&lt;&gt;"",بيانات!K4002,"")</f>
        <v/>
      </c>
      <c r="I4002" s="95" t="str">
        <f>IF(بيانات!B4002&lt;&gt;"",بيانات!P4002,"")</f>
        <v/>
      </c>
    </row>
    <row r="4003" spans="1:9" ht="21.75" customHeight="1">
      <c r="A4003" s="82" t="str">
        <f>IF(بيانات!B4003&lt;&gt;"",بيانات!A4003,"")</f>
        <v/>
      </c>
      <c r="B4003" s="83" t="str">
        <f>IF(بيانات!B4003&lt;&gt;"",بيانات!B4003,"")</f>
        <v/>
      </c>
      <c r="C4003" s="83" t="str">
        <f>IF(بيانات!B4003&lt;&gt;"",بيانات!C4003,"")</f>
        <v/>
      </c>
      <c r="D4003" s="84" t="str">
        <f>IF(بيانات!B4003&lt;&gt;"",بيانات!J4003,"")</f>
        <v/>
      </c>
      <c r="E4003" s="85"/>
      <c r="F4003" s="86" t="str">
        <f t="shared" si="62"/>
        <v/>
      </c>
      <c r="G4003" s="87"/>
      <c r="H4003" s="88" t="str">
        <f>IF(بيانات!B4003&lt;&gt;"",بيانات!K4003,"")</f>
        <v/>
      </c>
      <c r="I4003" s="88" t="str">
        <f>IF(بيانات!B4003&lt;&gt;"",بيانات!P4003,"")</f>
        <v/>
      </c>
    </row>
    <row r="4004" spans="1:9" ht="21.75" customHeight="1">
      <c r="A4004" s="89" t="str">
        <f>IF(بيانات!B4004&lt;&gt;"",بيانات!A4004,"")</f>
        <v/>
      </c>
      <c r="B4004" s="90" t="str">
        <f>IF(بيانات!B4004&lt;&gt;"",بيانات!B4004,"")</f>
        <v/>
      </c>
      <c r="C4004" s="90" t="str">
        <f>IF(بيانات!B4004&lt;&gt;"",بيانات!C4004,"")</f>
        <v/>
      </c>
      <c r="D4004" s="91" t="str">
        <f>IF(بيانات!B4004&lt;&gt;"",بيانات!J4004,"")</f>
        <v/>
      </c>
      <c r="E4004" s="92"/>
      <c r="F4004" s="93" t="str">
        <f t="shared" si="62"/>
        <v/>
      </c>
      <c r="G4004" s="94"/>
      <c r="H4004" s="95" t="str">
        <f>IF(بيانات!B4004&lt;&gt;"",بيانات!K4004,"")</f>
        <v/>
      </c>
      <c r="I4004" s="95" t="str">
        <f>IF(بيانات!B4004&lt;&gt;"",بيانات!P4004,"")</f>
        <v/>
      </c>
    </row>
    <row r="4005" spans="1:9" ht="21.75" customHeight="1">
      <c r="A4005" s="82" t="str">
        <f>IF(بيانات!B4005&lt;&gt;"",بيانات!A4005,"")</f>
        <v/>
      </c>
      <c r="B4005" s="83" t="str">
        <f>IF(بيانات!B4005&lt;&gt;"",بيانات!B4005,"")</f>
        <v/>
      </c>
      <c r="C4005" s="83" t="str">
        <f>IF(بيانات!B4005&lt;&gt;"",بيانات!C4005,"")</f>
        <v/>
      </c>
      <c r="D4005" s="84" t="str">
        <f>IF(بيانات!B4005&lt;&gt;"",بيانات!J4005,"")</f>
        <v/>
      </c>
      <c r="E4005" s="85"/>
      <c r="F4005" s="86" t="str">
        <f t="shared" si="62"/>
        <v/>
      </c>
      <c r="G4005" s="87"/>
      <c r="H4005" s="88" t="str">
        <f>IF(بيانات!B4005&lt;&gt;"",بيانات!K4005,"")</f>
        <v/>
      </c>
      <c r="I4005" s="88" t="str">
        <f>IF(بيانات!B4005&lt;&gt;"",بيانات!P4005,"")</f>
        <v/>
      </c>
    </row>
    <row r="4006" spans="1:9" ht="21.75" customHeight="1">
      <c r="A4006" s="89" t="str">
        <f>IF(بيانات!B4006&lt;&gt;"",بيانات!A4006,"")</f>
        <v/>
      </c>
      <c r="B4006" s="90" t="str">
        <f>IF(بيانات!B4006&lt;&gt;"",بيانات!B4006,"")</f>
        <v/>
      </c>
      <c r="C4006" s="90" t="str">
        <f>IF(بيانات!B4006&lt;&gt;"",بيانات!C4006,"")</f>
        <v/>
      </c>
      <c r="D4006" s="91" t="str">
        <f>IF(بيانات!B4006&lt;&gt;"",بيانات!J4006,"")</f>
        <v/>
      </c>
      <c r="E4006" s="92"/>
      <c r="F4006" s="93" t="str">
        <f t="shared" si="62"/>
        <v/>
      </c>
      <c r="G4006" s="94"/>
      <c r="H4006" s="95" t="str">
        <f>IF(بيانات!B4006&lt;&gt;"",بيانات!K4006,"")</f>
        <v/>
      </c>
      <c r="I4006" s="95" t="str">
        <f>IF(بيانات!B4006&lt;&gt;"",بيانات!P4006,"")</f>
        <v/>
      </c>
    </row>
    <row r="4007" spans="1:9" ht="21.75" customHeight="1">
      <c r="A4007" s="82" t="str">
        <f>IF(بيانات!B4007&lt;&gt;"",بيانات!A4007,"")</f>
        <v/>
      </c>
      <c r="B4007" s="83" t="str">
        <f>IF(بيانات!B4007&lt;&gt;"",بيانات!B4007,"")</f>
        <v/>
      </c>
      <c r="C4007" s="83" t="str">
        <f>IF(بيانات!B4007&lt;&gt;"",بيانات!C4007,"")</f>
        <v/>
      </c>
      <c r="D4007" s="84" t="str">
        <f>IF(بيانات!B4007&lt;&gt;"",بيانات!J4007,"")</f>
        <v/>
      </c>
      <c r="E4007" s="85"/>
      <c r="F4007" s="86" t="str">
        <f t="shared" si="62"/>
        <v/>
      </c>
      <c r="G4007" s="87"/>
      <c r="H4007" s="88" t="str">
        <f>IF(بيانات!B4007&lt;&gt;"",بيانات!K4007,"")</f>
        <v/>
      </c>
      <c r="I4007" s="88" t="str">
        <f>IF(بيانات!B4007&lt;&gt;"",بيانات!P4007,"")</f>
        <v/>
      </c>
    </row>
    <row r="4008" spans="1:9" ht="21.75" customHeight="1">
      <c r="A4008" s="89" t="str">
        <f>IF(بيانات!B4008&lt;&gt;"",بيانات!A4008,"")</f>
        <v/>
      </c>
      <c r="B4008" s="90" t="str">
        <f>IF(بيانات!B4008&lt;&gt;"",بيانات!B4008,"")</f>
        <v/>
      </c>
      <c r="C4008" s="90" t="str">
        <f>IF(بيانات!B4008&lt;&gt;"",بيانات!C4008,"")</f>
        <v/>
      </c>
      <c r="D4008" s="91" t="str">
        <f>IF(بيانات!B4008&lt;&gt;"",بيانات!J4008,"")</f>
        <v/>
      </c>
      <c r="E4008" s="92"/>
      <c r="F4008" s="93" t="str">
        <f t="shared" si="62"/>
        <v/>
      </c>
      <c r="G4008" s="94"/>
      <c r="H4008" s="95" t="str">
        <f>IF(بيانات!B4008&lt;&gt;"",بيانات!K4008,"")</f>
        <v/>
      </c>
      <c r="I4008" s="95" t="str">
        <f>IF(بيانات!B4008&lt;&gt;"",بيانات!P4008,"")</f>
        <v/>
      </c>
    </row>
    <row r="4009" spans="1:9" ht="21.75" customHeight="1">
      <c r="A4009" s="82" t="str">
        <f>IF(بيانات!B4009&lt;&gt;"",بيانات!A4009,"")</f>
        <v/>
      </c>
      <c r="B4009" s="83" t="str">
        <f>IF(بيانات!B4009&lt;&gt;"",بيانات!B4009,"")</f>
        <v/>
      </c>
      <c r="C4009" s="83" t="str">
        <f>IF(بيانات!B4009&lt;&gt;"",بيانات!C4009,"")</f>
        <v/>
      </c>
      <c r="D4009" s="84" t="str">
        <f>IF(بيانات!B4009&lt;&gt;"",بيانات!J4009,"")</f>
        <v/>
      </c>
      <c r="E4009" s="85"/>
      <c r="F4009" s="86" t="str">
        <f t="shared" si="62"/>
        <v/>
      </c>
      <c r="G4009" s="87"/>
      <c r="H4009" s="88" t="str">
        <f>IF(بيانات!B4009&lt;&gt;"",بيانات!K4009,"")</f>
        <v/>
      </c>
      <c r="I4009" s="88" t="str">
        <f>IF(بيانات!B4009&lt;&gt;"",بيانات!P4009,"")</f>
        <v/>
      </c>
    </row>
    <row r="4010" spans="1:9" ht="21.75" customHeight="1">
      <c r="A4010" s="89" t="str">
        <f>IF(بيانات!B4010&lt;&gt;"",بيانات!A4010,"")</f>
        <v/>
      </c>
      <c r="B4010" s="90" t="str">
        <f>IF(بيانات!B4010&lt;&gt;"",بيانات!B4010,"")</f>
        <v/>
      </c>
      <c r="C4010" s="90" t="str">
        <f>IF(بيانات!B4010&lt;&gt;"",بيانات!C4010,"")</f>
        <v/>
      </c>
      <c r="D4010" s="91" t="str">
        <f>IF(بيانات!B4010&lt;&gt;"",بيانات!J4010,"")</f>
        <v/>
      </c>
      <c r="E4010" s="92"/>
      <c r="F4010" s="93" t="str">
        <f t="shared" si="62"/>
        <v/>
      </c>
      <c r="G4010" s="94"/>
      <c r="H4010" s="95" t="str">
        <f>IF(بيانات!B4010&lt;&gt;"",بيانات!K4010,"")</f>
        <v/>
      </c>
      <c r="I4010" s="95" t="str">
        <f>IF(بيانات!B4010&lt;&gt;"",بيانات!P4010,"")</f>
        <v/>
      </c>
    </row>
    <row r="4011" spans="1:9" ht="21.75" customHeight="1">
      <c r="A4011" s="82" t="str">
        <f>IF(بيانات!B4011&lt;&gt;"",بيانات!A4011,"")</f>
        <v/>
      </c>
      <c r="B4011" s="83" t="str">
        <f>IF(بيانات!B4011&lt;&gt;"",بيانات!B4011,"")</f>
        <v/>
      </c>
      <c r="C4011" s="83" t="str">
        <f>IF(بيانات!B4011&lt;&gt;"",بيانات!C4011,"")</f>
        <v/>
      </c>
      <c r="D4011" s="84" t="str">
        <f>IF(بيانات!B4011&lt;&gt;"",بيانات!J4011,"")</f>
        <v/>
      </c>
      <c r="E4011" s="85"/>
      <c r="F4011" s="86" t="str">
        <f t="shared" si="62"/>
        <v/>
      </c>
      <c r="G4011" s="87"/>
      <c r="H4011" s="88" t="str">
        <f>IF(بيانات!B4011&lt;&gt;"",بيانات!K4011,"")</f>
        <v/>
      </c>
      <c r="I4011" s="88" t="str">
        <f>IF(بيانات!B4011&lt;&gt;"",بيانات!P4011,"")</f>
        <v/>
      </c>
    </row>
    <row r="4012" spans="1:9" ht="21.75" customHeight="1">
      <c r="A4012" s="89" t="str">
        <f>IF(بيانات!B4012&lt;&gt;"",بيانات!A4012,"")</f>
        <v/>
      </c>
      <c r="B4012" s="90" t="str">
        <f>IF(بيانات!B4012&lt;&gt;"",بيانات!B4012,"")</f>
        <v/>
      </c>
      <c r="C4012" s="90" t="str">
        <f>IF(بيانات!B4012&lt;&gt;"",بيانات!C4012,"")</f>
        <v/>
      </c>
      <c r="D4012" s="91" t="str">
        <f>IF(بيانات!B4012&lt;&gt;"",بيانات!J4012,"")</f>
        <v/>
      </c>
      <c r="E4012" s="92"/>
      <c r="F4012" s="93" t="str">
        <f t="shared" si="62"/>
        <v/>
      </c>
      <c r="G4012" s="94"/>
      <c r="H4012" s="95" t="str">
        <f>IF(بيانات!B4012&lt;&gt;"",بيانات!K4012,"")</f>
        <v/>
      </c>
      <c r="I4012" s="95" t="str">
        <f>IF(بيانات!B4012&lt;&gt;"",بيانات!P4012,"")</f>
        <v/>
      </c>
    </row>
    <row r="4013" spans="1:9" ht="21.75" customHeight="1">
      <c r="A4013" s="82" t="str">
        <f>IF(بيانات!B4013&lt;&gt;"",بيانات!A4013,"")</f>
        <v/>
      </c>
      <c r="B4013" s="83" t="str">
        <f>IF(بيانات!B4013&lt;&gt;"",بيانات!B4013,"")</f>
        <v/>
      </c>
      <c r="C4013" s="83" t="str">
        <f>IF(بيانات!B4013&lt;&gt;"",بيانات!C4013,"")</f>
        <v/>
      </c>
      <c r="D4013" s="84" t="str">
        <f>IF(بيانات!B4013&lt;&gt;"",بيانات!J4013,"")</f>
        <v/>
      </c>
      <c r="E4013" s="85"/>
      <c r="F4013" s="86" t="str">
        <f t="shared" si="62"/>
        <v/>
      </c>
      <c r="G4013" s="87"/>
      <c r="H4013" s="88" t="str">
        <f>IF(بيانات!B4013&lt;&gt;"",بيانات!K4013,"")</f>
        <v/>
      </c>
      <c r="I4013" s="88" t="str">
        <f>IF(بيانات!B4013&lt;&gt;"",بيانات!P4013,"")</f>
        <v/>
      </c>
    </row>
    <row r="4014" spans="1:9" ht="21.75" customHeight="1">
      <c r="A4014" s="89" t="str">
        <f>IF(بيانات!B4014&lt;&gt;"",بيانات!A4014,"")</f>
        <v/>
      </c>
      <c r="B4014" s="90" t="str">
        <f>IF(بيانات!B4014&lt;&gt;"",بيانات!B4014,"")</f>
        <v/>
      </c>
      <c r="C4014" s="90" t="str">
        <f>IF(بيانات!B4014&lt;&gt;"",بيانات!C4014,"")</f>
        <v/>
      </c>
      <c r="D4014" s="91" t="str">
        <f>IF(بيانات!B4014&lt;&gt;"",بيانات!J4014,"")</f>
        <v/>
      </c>
      <c r="E4014" s="92"/>
      <c r="F4014" s="93" t="str">
        <f t="shared" si="62"/>
        <v/>
      </c>
      <c r="G4014" s="94"/>
      <c r="H4014" s="95" t="str">
        <f>IF(بيانات!B4014&lt;&gt;"",بيانات!K4014,"")</f>
        <v/>
      </c>
      <c r="I4014" s="95" t="str">
        <f>IF(بيانات!B4014&lt;&gt;"",بيانات!P4014,"")</f>
        <v/>
      </c>
    </row>
    <row r="4015" spans="1:9" ht="21.75" customHeight="1">
      <c r="A4015" s="82" t="str">
        <f>IF(بيانات!B4015&lt;&gt;"",بيانات!A4015,"")</f>
        <v/>
      </c>
      <c r="B4015" s="83" t="str">
        <f>IF(بيانات!B4015&lt;&gt;"",بيانات!B4015,"")</f>
        <v/>
      </c>
      <c r="C4015" s="83" t="str">
        <f>IF(بيانات!B4015&lt;&gt;"",بيانات!C4015,"")</f>
        <v/>
      </c>
      <c r="D4015" s="84" t="str">
        <f>IF(بيانات!B4015&lt;&gt;"",بيانات!J4015,"")</f>
        <v/>
      </c>
      <c r="E4015" s="85"/>
      <c r="F4015" s="86" t="str">
        <f t="shared" si="62"/>
        <v/>
      </c>
      <c r="G4015" s="87"/>
      <c r="H4015" s="88" t="str">
        <f>IF(بيانات!B4015&lt;&gt;"",بيانات!K4015,"")</f>
        <v/>
      </c>
      <c r="I4015" s="88" t="str">
        <f>IF(بيانات!B4015&lt;&gt;"",بيانات!P4015,"")</f>
        <v/>
      </c>
    </row>
    <row r="4016" spans="1:9" ht="21.75" customHeight="1">
      <c r="A4016" s="89" t="str">
        <f>IF(بيانات!B4016&lt;&gt;"",بيانات!A4016,"")</f>
        <v/>
      </c>
      <c r="B4016" s="90" t="str">
        <f>IF(بيانات!B4016&lt;&gt;"",بيانات!B4016,"")</f>
        <v/>
      </c>
      <c r="C4016" s="90" t="str">
        <f>IF(بيانات!B4016&lt;&gt;"",بيانات!C4016,"")</f>
        <v/>
      </c>
      <c r="D4016" s="91" t="str">
        <f>IF(بيانات!B4016&lt;&gt;"",بيانات!J4016,"")</f>
        <v/>
      </c>
      <c r="E4016" s="92"/>
      <c r="F4016" s="93" t="str">
        <f t="shared" si="62"/>
        <v/>
      </c>
      <c r="G4016" s="94"/>
      <c r="H4016" s="95" t="str">
        <f>IF(بيانات!B4016&lt;&gt;"",بيانات!K4016,"")</f>
        <v/>
      </c>
      <c r="I4016" s="95" t="str">
        <f>IF(بيانات!B4016&lt;&gt;"",بيانات!P4016,"")</f>
        <v/>
      </c>
    </row>
    <row r="4017" spans="1:9" ht="21.75" customHeight="1">
      <c r="A4017" s="82" t="str">
        <f>IF(بيانات!B4017&lt;&gt;"",بيانات!A4017,"")</f>
        <v/>
      </c>
      <c r="B4017" s="83" t="str">
        <f>IF(بيانات!B4017&lt;&gt;"",بيانات!B4017,"")</f>
        <v/>
      </c>
      <c r="C4017" s="83" t="str">
        <f>IF(بيانات!B4017&lt;&gt;"",بيانات!C4017,"")</f>
        <v/>
      </c>
      <c r="D4017" s="84" t="str">
        <f>IF(بيانات!B4017&lt;&gt;"",بيانات!J4017,"")</f>
        <v/>
      </c>
      <c r="E4017" s="85"/>
      <c r="F4017" s="86" t="str">
        <f t="shared" si="62"/>
        <v/>
      </c>
      <c r="G4017" s="87"/>
      <c r="H4017" s="88" t="str">
        <f>IF(بيانات!B4017&lt;&gt;"",بيانات!K4017,"")</f>
        <v/>
      </c>
      <c r="I4017" s="88" t="str">
        <f>IF(بيانات!B4017&lt;&gt;"",بيانات!P4017,"")</f>
        <v/>
      </c>
    </row>
    <row r="4018" spans="1:9" ht="21.75" customHeight="1">
      <c r="A4018" s="89" t="str">
        <f>IF(بيانات!B4018&lt;&gt;"",بيانات!A4018,"")</f>
        <v/>
      </c>
      <c r="B4018" s="90" t="str">
        <f>IF(بيانات!B4018&lt;&gt;"",بيانات!B4018,"")</f>
        <v/>
      </c>
      <c r="C4018" s="90" t="str">
        <f>IF(بيانات!B4018&lt;&gt;"",بيانات!C4018,"")</f>
        <v/>
      </c>
      <c r="D4018" s="91" t="str">
        <f>IF(بيانات!B4018&lt;&gt;"",بيانات!J4018,"")</f>
        <v/>
      </c>
      <c r="E4018" s="92"/>
      <c r="F4018" s="93" t="str">
        <f t="shared" si="62"/>
        <v/>
      </c>
      <c r="G4018" s="94"/>
      <c r="H4018" s="95" t="str">
        <f>IF(بيانات!B4018&lt;&gt;"",بيانات!K4018,"")</f>
        <v/>
      </c>
      <c r="I4018" s="95" t="str">
        <f>IF(بيانات!B4018&lt;&gt;"",بيانات!P4018,"")</f>
        <v/>
      </c>
    </row>
    <row r="4019" spans="1:9" ht="21.75" customHeight="1">
      <c r="A4019" s="82" t="str">
        <f>IF(بيانات!B4019&lt;&gt;"",بيانات!A4019,"")</f>
        <v/>
      </c>
      <c r="B4019" s="83" t="str">
        <f>IF(بيانات!B4019&lt;&gt;"",بيانات!B4019,"")</f>
        <v/>
      </c>
      <c r="C4019" s="83" t="str">
        <f>IF(بيانات!B4019&lt;&gt;"",بيانات!C4019,"")</f>
        <v/>
      </c>
      <c r="D4019" s="84" t="str">
        <f>IF(بيانات!B4019&lt;&gt;"",بيانات!J4019,"")</f>
        <v/>
      </c>
      <c r="E4019" s="85"/>
      <c r="F4019" s="86" t="str">
        <f t="shared" si="62"/>
        <v/>
      </c>
      <c r="G4019" s="87"/>
      <c r="H4019" s="88" t="str">
        <f>IF(بيانات!B4019&lt;&gt;"",بيانات!K4019,"")</f>
        <v/>
      </c>
      <c r="I4019" s="88" t="str">
        <f>IF(بيانات!B4019&lt;&gt;"",بيانات!P4019,"")</f>
        <v/>
      </c>
    </row>
    <row r="4020" spans="1:9" ht="21.75" customHeight="1">
      <c r="A4020" s="89" t="str">
        <f>IF(بيانات!B4020&lt;&gt;"",بيانات!A4020,"")</f>
        <v/>
      </c>
      <c r="B4020" s="90" t="str">
        <f>IF(بيانات!B4020&lt;&gt;"",بيانات!B4020,"")</f>
        <v/>
      </c>
      <c r="C4020" s="90" t="str">
        <f>IF(بيانات!B4020&lt;&gt;"",بيانات!C4020,"")</f>
        <v/>
      </c>
      <c r="D4020" s="91" t="str">
        <f>IF(بيانات!B4020&lt;&gt;"",بيانات!J4020,"")</f>
        <v/>
      </c>
      <c r="E4020" s="92"/>
      <c r="F4020" s="93" t="str">
        <f t="shared" si="62"/>
        <v/>
      </c>
      <c r="G4020" s="94"/>
      <c r="H4020" s="95" t="str">
        <f>IF(بيانات!B4020&lt;&gt;"",بيانات!K4020,"")</f>
        <v/>
      </c>
      <c r="I4020" s="95" t="str">
        <f>IF(بيانات!B4020&lt;&gt;"",بيانات!P4020,"")</f>
        <v/>
      </c>
    </row>
    <row r="4021" spans="1:9" ht="21.75" customHeight="1">
      <c r="A4021" s="82" t="str">
        <f>IF(بيانات!B4021&lt;&gt;"",بيانات!A4021,"")</f>
        <v/>
      </c>
      <c r="B4021" s="83" t="str">
        <f>IF(بيانات!B4021&lt;&gt;"",بيانات!B4021,"")</f>
        <v/>
      </c>
      <c r="C4021" s="83" t="str">
        <f>IF(بيانات!B4021&lt;&gt;"",بيانات!C4021,"")</f>
        <v/>
      </c>
      <c r="D4021" s="84" t="str">
        <f>IF(بيانات!B4021&lt;&gt;"",بيانات!J4021,"")</f>
        <v/>
      </c>
      <c r="E4021" s="85"/>
      <c r="F4021" s="86" t="str">
        <f t="shared" si="62"/>
        <v/>
      </c>
      <c r="G4021" s="87"/>
      <c r="H4021" s="88" t="str">
        <f>IF(بيانات!B4021&lt;&gt;"",بيانات!K4021,"")</f>
        <v/>
      </c>
      <c r="I4021" s="88" t="str">
        <f>IF(بيانات!B4021&lt;&gt;"",بيانات!P4021,"")</f>
        <v/>
      </c>
    </row>
    <row r="4022" spans="1:9" ht="21.75" customHeight="1">
      <c r="A4022" s="89" t="str">
        <f>IF(بيانات!B4022&lt;&gt;"",بيانات!A4022,"")</f>
        <v/>
      </c>
      <c r="B4022" s="90" t="str">
        <f>IF(بيانات!B4022&lt;&gt;"",بيانات!B4022,"")</f>
        <v/>
      </c>
      <c r="C4022" s="90" t="str">
        <f>IF(بيانات!B4022&lt;&gt;"",بيانات!C4022,"")</f>
        <v/>
      </c>
      <c r="D4022" s="91" t="str">
        <f>IF(بيانات!B4022&lt;&gt;"",بيانات!J4022,"")</f>
        <v/>
      </c>
      <c r="E4022" s="92"/>
      <c r="F4022" s="93" t="str">
        <f t="shared" si="62"/>
        <v/>
      </c>
      <c r="G4022" s="94"/>
      <c r="H4022" s="95" t="str">
        <f>IF(بيانات!B4022&lt;&gt;"",بيانات!K4022,"")</f>
        <v/>
      </c>
      <c r="I4022" s="95" t="str">
        <f>IF(بيانات!B4022&lt;&gt;"",بيانات!P4022,"")</f>
        <v/>
      </c>
    </row>
    <row r="4023" spans="1:9" ht="21.75" customHeight="1">
      <c r="A4023" s="82" t="str">
        <f>IF(بيانات!B4023&lt;&gt;"",بيانات!A4023,"")</f>
        <v/>
      </c>
      <c r="B4023" s="83" t="str">
        <f>IF(بيانات!B4023&lt;&gt;"",بيانات!B4023,"")</f>
        <v/>
      </c>
      <c r="C4023" s="83" t="str">
        <f>IF(بيانات!B4023&lt;&gt;"",بيانات!C4023,"")</f>
        <v/>
      </c>
      <c r="D4023" s="84" t="str">
        <f>IF(بيانات!B4023&lt;&gt;"",بيانات!J4023,"")</f>
        <v/>
      </c>
      <c r="E4023" s="85"/>
      <c r="F4023" s="86" t="str">
        <f t="shared" si="62"/>
        <v/>
      </c>
      <c r="G4023" s="87"/>
      <c r="H4023" s="88" t="str">
        <f>IF(بيانات!B4023&lt;&gt;"",بيانات!K4023,"")</f>
        <v/>
      </c>
      <c r="I4023" s="88" t="str">
        <f>IF(بيانات!B4023&lt;&gt;"",بيانات!P4023,"")</f>
        <v/>
      </c>
    </row>
    <row r="4024" spans="1:9" ht="21.75" customHeight="1">
      <c r="A4024" s="89" t="str">
        <f>IF(بيانات!B4024&lt;&gt;"",بيانات!A4024,"")</f>
        <v/>
      </c>
      <c r="B4024" s="90" t="str">
        <f>IF(بيانات!B4024&lt;&gt;"",بيانات!B4024,"")</f>
        <v/>
      </c>
      <c r="C4024" s="90" t="str">
        <f>IF(بيانات!B4024&lt;&gt;"",بيانات!C4024,"")</f>
        <v/>
      </c>
      <c r="D4024" s="91" t="str">
        <f>IF(بيانات!B4024&lt;&gt;"",بيانات!J4024,"")</f>
        <v/>
      </c>
      <c r="E4024" s="92"/>
      <c r="F4024" s="93" t="str">
        <f t="shared" si="62"/>
        <v/>
      </c>
      <c r="G4024" s="94"/>
      <c r="H4024" s="95" t="str">
        <f>IF(بيانات!B4024&lt;&gt;"",بيانات!K4024,"")</f>
        <v/>
      </c>
      <c r="I4024" s="95" t="str">
        <f>IF(بيانات!B4024&lt;&gt;"",بيانات!P4024,"")</f>
        <v/>
      </c>
    </row>
    <row r="4025" spans="1:9" ht="21.75" customHeight="1">
      <c r="A4025" s="82" t="str">
        <f>IF(بيانات!B4025&lt;&gt;"",بيانات!A4025,"")</f>
        <v/>
      </c>
      <c r="B4025" s="83" t="str">
        <f>IF(بيانات!B4025&lt;&gt;"",بيانات!B4025,"")</f>
        <v/>
      </c>
      <c r="C4025" s="83" t="str">
        <f>IF(بيانات!B4025&lt;&gt;"",بيانات!C4025,"")</f>
        <v/>
      </c>
      <c r="D4025" s="84" t="str">
        <f>IF(بيانات!B4025&lt;&gt;"",بيانات!J4025,"")</f>
        <v/>
      </c>
      <c r="E4025" s="85"/>
      <c r="F4025" s="86" t="str">
        <f t="shared" si="62"/>
        <v/>
      </c>
      <c r="G4025" s="87"/>
      <c r="H4025" s="88" t="str">
        <f>IF(بيانات!B4025&lt;&gt;"",بيانات!K4025,"")</f>
        <v/>
      </c>
      <c r="I4025" s="88" t="str">
        <f>IF(بيانات!B4025&lt;&gt;"",بيانات!P4025,"")</f>
        <v/>
      </c>
    </row>
    <row r="4026" spans="1:9" ht="21.75" customHeight="1">
      <c r="A4026" s="89" t="str">
        <f>IF(بيانات!B4026&lt;&gt;"",بيانات!A4026,"")</f>
        <v/>
      </c>
      <c r="B4026" s="90" t="str">
        <f>IF(بيانات!B4026&lt;&gt;"",بيانات!B4026,"")</f>
        <v/>
      </c>
      <c r="C4026" s="90" t="str">
        <f>IF(بيانات!B4026&lt;&gt;"",بيانات!C4026,"")</f>
        <v/>
      </c>
      <c r="D4026" s="91" t="str">
        <f>IF(بيانات!B4026&lt;&gt;"",بيانات!J4026,"")</f>
        <v/>
      </c>
      <c r="E4026" s="92"/>
      <c r="F4026" s="93" t="str">
        <f t="shared" si="62"/>
        <v/>
      </c>
      <c r="G4026" s="94"/>
      <c r="H4026" s="95" t="str">
        <f>IF(بيانات!B4026&lt;&gt;"",بيانات!K4026,"")</f>
        <v/>
      </c>
      <c r="I4026" s="95" t="str">
        <f>IF(بيانات!B4026&lt;&gt;"",بيانات!P4026,"")</f>
        <v/>
      </c>
    </row>
    <row r="4027" spans="1:9" ht="21.75" customHeight="1">
      <c r="A4027" s="82" t="str">
        <f>IF(بيانات!B4027&lt;&gt;"",بيانات!A4027,"")</f>
        <v/>
      </c>
      <c r="B4027" s="83" t="str">
        <f>IF(بيانات!B4027&lt;&gt;"",بيانات!B4027,"")</f>
        <v/>
      </c>
      <c r="C4027" s="83" t="str">
        <f>IF(بيانات!B4027&lt;&gt;"",بيانات!C4027,"")</f>
        <v/>
      </c>
      <c r="D4027" s="84" t="str">
        <f>IF(بيانات!B4027&lt;&gt;"",بيانات!J4027,"")</f>
        <v/>
      </c>
      <c r="E4027" s="85"/>
      <c r="F4027" s="86" t="str">
        <f t="shared" si="62"/>
        <v/>
      </c>
      <c r="G4027" s="87"/>
      <c r="H4027" s="88" t="str">
        <f>IF(بيانات!B4027&lt;&gt;"",بيانات!K4027,"")</f>
        <v/>
      </c>
      <c r="I4027" s="88" t="str">
        <f>IF(بيانات!B4027&lt;&gt;"",بيانات!P4027,"")</f>
        <v/>
      </c>
    </row>
    <row r="4028" spans="1:9" ht="21.75" customHeight="1">
      <c r="A4028" s="89" t="str">
        <f>IF(بيانات!B4028&lt;&gt;"",بيانات!A4028,"")</f>
        <v/>
      </c>
      <c r="B4028" s="90" t="str">
        <f>IF(بيانات!B4028&lt;&gt;"",بيانات!B4028,"")</f>
        <v/>
      </c>
      <c r="C4028" s="90" t="str">
        <f>IF(بيانات!B4028&lt;&gt;"",بيانات!C4028,"")</f>
        <v/>
      </c>
      <c r="D4028" s="91" t="str">
        <f>IF(بيانات!B4028&lt;&gt;"",بيانات!J4028,"")</f>
        <v/>
      </c>
      <c r="E4028" s="92"/>
      <c r="F4028" s="93" t="str">
        <f t="shared" si="62"/>
        <v/>
      </c>
      <c r="G4028" s="94"/>
      <c r="H4028" s="95" t="str">
        <f>IF(بيانات!B4028&lt;&gt;"",بيانات!K4028,"")</f>
        <v/>
      </c>
      <c r="I4028" s="95" t="str">
        <f>IF(بيانات!B4028&lt;&gt;"",بيانات!P4028,"")</f>
        <v/>
      </c>
    </row>
    <row r="4029" spans="1:9" ht="21.75" customHeight="1">
      <c r="A4029" s="82" t="str">
        <f>IF(بيانات!B4029&lt;&gt;"",بيانات!A4029,"")</f>
        <v/>
      </c>
      <c r="B4029" s="83" t="str">
        <f>IF(بيانات!B4029&lt;&gt;"",بيانات!B4029,"")</f>
        <v/>
      </c>
      <c r="C4029" s="83" t="str">
        <f>IF(بيانات!B4029&lt;&gt;"",بيانات!C4029,"")</f>
        <v/>
      </c>
      <c r="D4029" s="84" t="str">
        <f>IF(بيانات!B4029&lt;&gt;"",بيانات!J4029,"")</f>
        <v/>
      </c>
      <c r="E4029" s="85"/>
      <c r="F4029" s="86" t="str">
        <f t="shared" si="62"/>
        <v/>
      </c>
      <c r="G4029" s="87"/>
      <c r="H4029" s="88" t="str">
        <f>IF(بيانات!B4029&lt;&gt;"",بيانات!K4029,"")</f>
        <v/>
      </c>
      <c r="I4029" s="88" t="str">
        <f>IF(بيانات!B4029&lt;&gt;"",بيانات!P4029,"")</f>
        <v/>
      </c>
    </row>
    <row r="4030" spans="1:9" ht="21.75" customHeight="1">
      <c r="A4030" s="89" t="str">
        <f>IF(بيانات!B4030&lt;&gt;"",بيانات!A4030,"")</f>
        <v/>
      </c>
      <c r="B4030" s="90" t="str">
        <f>IF(بيانات!B4030&lt;&gt;"",بيانات!B4030,"")</f>
        <v/>
      </c>
      <c r="C4030" s="90" t="str">
        <f>IF(بيانات!B4030&lt;&gt;"",بيانات!C4030,"")</f>
        <v/>
      </c>
      <c r="D4030" s="91" t="str">
        <f>IF(بيانات!B4030&lt;&gt;"",بيانات!J4030,"")</f>
        <v/>
      </c>
      <c r="E4030" s="92"/>
      <c r="F4030" s="93" t="str">
        <f t="shared" si="62"/>
        <v/>
      </c>
      <c r="G4030" s="94"/>
      <c r="H4030" s="95" t="str">
        <f>IF(بيانات!B4030&lt;&gt;"",بيانات!K4030,"")</f>
        <v/>
      </c>
      <c r="I4030" s="95" t="str">
        <f>IF(بيانات!B4030&lt;&gt;"",بيانات!P4030,"")</f>
        <v/>
      </c>
    </row>
    <row r="4031" spans="1:9" ht="21.75" customHeight="1">
      <c r="A4031" s="82" t="str">
        <f>IF(بيانات!B4031&lt;&gt;"",بيانات!A4031,"")</f>
        <v/>
      </c>
      <c r="B4031" s="83" t="str">
        <f>IF(بيانات!B4031&lt;&gt;"",بيانات!B4031,"")</f>
        <v/>
      </c>
      <c r="C4031" s="83" t="str">
        <f>IF(بيانات!B4031&lt;&gt;"",بيانات!C4031,"")</f>
        <v/>
      </c>
      <c r="D4031" s="84" t="str">
        <f>IF(بيانات!B4031&lt;&gt;"",بيانات!J4031,"")</f>
        <v/>
      </c>
      <c r="E4031" s="85"/>
      <c r="F4031" s="86" t="str">
        <f t="shared" si="62"/>
        <v/>
      </c>
      <c r="G4031" s="87"/>
      <c r="H4031" s="88" t="str">
        <f>IF(بيانات!B4031&lt;&gt;"",بيانات!K4031,"")</f>
        <v/>
      </c>
      <c r="I4031" s="88" t="str">
        <f>IF(بيانات!B4031&lt;&gt;"",بيانات!P4031,"")</f>
        <v/>
      </c>
    </row>
    <row r="4032" spans="1:9" ht="21.75" customHeight="1">
      <c r="A4032" s="89" t="str">
        <f>IF(بيانات!B4032&lt;&gt;"",بيانات!A4032,"")</f>
        <v/>
      </c>
      <c r="B4032" s="90" t="str">
        <f>IF(بيانات!B4032&lt;&gt;"",بيانات!B4032,"")</f>
        <v/>
      </c>
      <c r="C4032" s="90" t="str">
        <f>IF(بيانات!B4032&lt;&gt;"",بيانات!C4032,"")</f>
        <v/>
      </c>
      <c r="D4032" s="91" t="str">
        <f>IF(بيانات!B4032&lt;&gt;"",بيانات!J4032,"")</f>
        <v/>
      </c>
      <c r="E4032" s="92"/>
      <c r="F4032" s="93" t="str">
        <f t="shared" si="62"/>
        <v/>
      </c>
      <c r="G4032" s="94"/>
      <c r="H4032" s="95" t="str">
        <f>IF(بيانات!B4032&lt;&gt;"",بيانات!K4032,"")</f>
        <v/>
      </c>
      <c r="I4032" s="95" t="str">
        <f>IF(بيانات!B4032&lt;&gt;"",بيانات!P4032,"")</f>
        <v/>
      </c>
    </row>
    <row r="4033" spans="1:9" ht="21.75" customHeight="1">
      <c r="A4033" s="82" t="str">
        <f>IF(بيانات!B4033&lt;&gt;"",بيانات!A4033,"")</f>
        <v/>
      </c>
      <c r="B4033" s="83" t="str">
        <f>IF(بيانات!B4033&lt;&gt;"",بيانات!B4033,"")</f>
        <v/>
      </c>
      <c r="C4033" s="83" t="str">
        <f>IF(بيانات!B4033&lt;&gt;"",بيانات!C4033,"")</f>
        <v/>
      </c>
      <c r="D4033" s="84" t="str">
        <f>IF(بيانات!B4033&lt;&gt;"",بيانات!J4033,"")</f>
        <v/>
      </c>
      <c r="E4033" s="85"/>
      <c r="F4033" s="86" t="str">
        <f t="shared" si="62"/>
        <v/>
      </c>
      <c r="G4033" s="87"/>
      <c r="H4033" s="88" t="str">
        <f>IF(بيانات!B4033&lt;&gt;"",بيانات!K4033,"")</f>
        <v/>
      </c>
      <c r="I4033" s="88" t="str">
        <f>IF(بيانات!B4033&lt;&gt;"",بيانات!P4033,"")</f>
        <v/>
      </c>
    </row>
    <row r="4034" spans="1:9" ht="21.75" customHeight="1">
      <c r="A4034" s="89" t="str">
        <f>IF(بيانات!B4034&lt;&gt;"",بيانات!A4034,"")</f>
        <v/>
      </c>
      <c r="B4034" s="90" t="str">
        <f>IF(بيانات!B4034&lt;&gt;"",بيانات!B4034,"")</f>
        <v/>
      </c>
      <c r="C4034" s="90" t="str">
        <f>IF(بيانات!B4034&lt;&gt;"",بيانات!C4034,"")</f>
        <v/>
      </c>
      <c r="D4034" s="91" t="str">
        <f>IF(بيانات!B4034&lt;&gt;"",بيانات!J4034,"")</f>
        <v/>
      </c>
      <c r="E4034" s="92"/>
      <c r="F4034" s="93" t="str">
        <f t="shared" si="62"/>
        <v/>
      </c>
      <c r="G4034" s="94"/>
      <c r="H4034" s="95" t="str">
        <f>IF(بيانات!B4034&lt;&gt;"",بيانات!K4034,"")</f>
        <v/>
      </c>
      <c r="I4034" s="95" t="str">
        <f>IF(بيانات!B4034&lt;&gt;"",بيانات!P4034,"")</f>
        <v/>
      </c>
    </row>
    <row r="4035" spans="1:9" ht="21.75" customHeight="1">
      <c r="A4035" s="82" t="str">
        <f>IF(بيانات!B4035&lt;&gt;"",بيانات!A4035,"")</f>
        <v/>
      </c>
      <c r="B4035" s="83" t="str">
        <f>IF(بيانات!B4035&lt;&gt;"",بيانات!B4035,"")</f>
        <v/>
      </c>
      <c r="C4035" s="83" t="str">
        <f>IF(بيانات!B4035&lt;&gt;"",بيانات!C4035,"")</f>
        <v/>
      </c>
      <c r="D4035" s="84" t="str">
        <f>IF(بيانات!B4035&lt;&gt;"",بيانات!J4035,"")</f>
        <v/>
      </c>
      <c r="E4035" s="85"/>
      <c r="F4035" s="86" t="str">
        <f t="shared" ref="F4035:F4098" si="63">IF(E4035="","",E4035+30)</f>
        <v/>
      </c>
      <c r="G4035" s="87"/>
      <c r="H4035" s="88" t="str">
        <f>IF(بيانات!B4035&lt;&gt;"",بيانات!K4035,"")</f>
        <v/>
      </c>
      <c r="I4035" s="88" t="str">
        <f>IF(بيانات!B4035&lt;&gt;"",بيانات!P4035,"")</f>
        <v/>
      </c>
    </row>
    <row r="4036" spans="1:9" ht="21.75" customHeight="1">
      <c r="A4036" s="89" t="str">
        <f>IF(بيانات!B4036&lt;&gt;"",بيانات!A4036,"")</f>
        <v/>
      </c>
      <c r="B4036" s="90" t="str">
        <f>IF(بيانات!B4036&lt;&gt;"",بيانات!B4036,"")</f>
        <v/>
      </c>
      <c r="C4036" s="90" t="str">
        <f>IF(بيانات!B4036&lt;&gt;"",بيانات!C4036,"")</f>
        <v/>
      </c>
      <c r="D4036" s="91" t="str">
        <f>IF(بيانات!B4036&lt;&gt;"",بيانات!J4036,"")</f>
        <v/>
      </c>
      <c r="E4036" s="92"/>
      <c r="F4036" s="93" t="str">
        <f t="shared" si="63"/>
        <v/>
      </c>
      <c r="G4036" s="94"/>
      <c r="H4036" s="95" t="str">
        <f>IF(بيانات!B4036&lt;&gt;"",بيانات!K4036,"")</f>
        <v/>
      </c>
      <c r="I4036" s="95" t="str">
        <f>IF(بيانات!B4036&lt;&gt;"",بيانات!P4036,"")</f>
        <v/>
      </c>
    </row>
    <row r="4037" spans="1:9" ht="21.75" customHeight="1">
      <c r="A4037" s="82" t="str">
        <f>IF(بيانات!B4037&lt;&gt;"",بيانات!A4037,"")</f>
        <v/>
      </c>
      <c r="B4037" s="83" t="str">
        <f>IF(بيانات!B4037&lt;&gt;"",بيانات!B4037,"")</f>
        <v/>
      </c>
      <c r="C4037" s="83" t="str">
        <f>IF(بيانات!B4037&lt;&gt;"",بيانات!C4037,"")</f>
        <v/>
      </c>
      <c r="D4037" s="84" t="str">
        <f>IF(بيانات!B4037&lt;&gt;"",بيانات!J4037,"")</f>
        <v/>
      </c>
      <c r="E4037" s="85"/>
      <c r="F4037" s="86" t="str">
        <f t="shared" si="63"/>
        <v/>
      </c>
      <c r="G4037" s="87"/>
      <c r="H4037" s="88" t="str">
        <f>IF(بيانات!B4037&lt;&gt;"",بيانات!K4037,"")</f>
        <v/>
      </c>
      <c r="I4037" s="88" t="str">
        <f>IF(بيانات!B4037&lt;&gt;"",بيانات!P4037,"")</f>
        <v/>
      </c>
    </row>
    <row r="4038" spans="1:9" ht="21.75" customHeight="1">
      <c r="A4038" s="89" t="str">
        <f>IF(بيانات!B4038&lt;&gt;"",بيانات!A4038,"")</f>
        <v/>
      </c>
      <c r="B4038" s="90" t="str">
        <f>IF(بيانات!B4038&lt;&gt;"",بيانات!B4038,"")</f>
        <v/>
      </c>
      <c r="C4038" s="90" t="str">
        <f>IF(بيانات!B4038&lt;&gt;"",بيانات!C4038,"")</f>
        <v/>
      </c>
      <c r="D4038" s="91" t="str">
        <f>IF(بيانات!B4038&lt;&gt;"",بيانات!J4038,"")</f>
        <v/>
      </c>
      <c r="E4038" s="92"/>
      <c r="F4038" s="93" t="str">
        <f t="shared" si="63"/>
        <v/>
      </c>
      <c r="G4038" s="94"/>
      <c r="H4038" s="95" t="str">
        <f>IF(بيانات!B4038&lt;&gt;"",بيانات!K4038,"")</f>
        <v/>
      </c>
      <c r="I4038" s="95" t="str">
        <f>IF(بيانات!B4038&lt;&gt;"",بيانات!P4038,"")</f>
        <v/>
      </c>
    </row>
    <row r="4039" spans="1:9" ht="21.75" customHeight="1">
      <c r="A4039" s="82" t="str">
        <f>IF(بيانات!B4039&lt;&gt;"",بيانات!A4039,"")</f>
        <v/>
      </c>
      <c r="B4039" s="83" t="str">
        <f>IF(بيانات!B4039&lt;&gt;"",بيانات!B4039,"")</f>
        <v/>
      </c>
      <c r="C4039" s="83" t="str">
        <f>IF(بيانات!B4039&lt;&gt;"",بيانات!C4039,"")</f>
        <v/>
      </c>
      <c r="D4039" s="84" t="str">
        <f>IF(بيانات!B4039&lt;&gt;"",بيانات!J4039,"")</f>
        <v/>
      </c>
      <c r="E4039" s="85"/>
      <c r="F4039" s="86" t="str">
        <f t="shared" si="63"/>
        <v/>
      </c>
      <c r="G4039" s="87"/>
      <c r="H4039" s="88" t="str">
        <f>IF(بيانات!B4039&lt;&gt;"",بيانات!K4039,"")</f>
        <v/>
      </c>
      <c r="I4039" s="88" t="str">
        <f>IF(بيانات!B4039&lt;&gt;"",بيانات!P4039,"")</f>
        <v/>
      </c>
    </row>
    <row r="4040" spans="1:9" ht="21.75" customHeight="1">
      <c r="A4040" s="89" t="str">
        <f>IF(بيانات!B4040&lt;&gt;"",بيانات!A4040,"")</f>
        <v/>
      </c>
      <c r="B4040" s="90" t="str">
        <f>IF(بيانات!B4040&lt;&gt;"",بيانات!B4040,"")</f>
        <v/>
      </c>
      <c r="C4040" s="90" t="str">
        <f>IF(بيانات!B4040&lt;&gt;"",بيانات!C4040,"")</f>
        <v/>
      </c>
      <c r="D4040" s="91" t="str">
        <f>IF(بيانات!B4040&lt;&gt;"",بيانات!J4040,"")</f>
        <v/>
      </c>
      <c r="E4040" s="92"/>
      <c r="F4040" s="93" t="str">
        <f t="shared" si="63"/>
        <v/>
      </c>
      <c r="G4040" s="94"/>
      <c r="H4040" s="95" t="str">
        <f>IF(بيانات!B4040&lt;&gt;"",بيانات!K4040,"")</f>
        <v/>
      </c>
      <c r="I4040" s="95" t="str">
        <f>IF(بيانات!B4040&lt;&gt;"",بيانات!P4040,"")</f>
        <v/>
      </c>
    </row>
    <row r="4041" spans="1:9" ht="21.75" customHeight="1">
      <c r="A4041" s="82" t="str">
        <f>IF(بيانات!B4041&lt;&gt;"",بيانات!A4041,"")</f>
        <v/>
      </c>
      <c r="B4041" s="83" t="str">
        <f>IF(بيانات!B4041&lt;&gt;"",بيانات!B4041,"")</f>
        <v/>
      </c>
      <c r="C4041" s="83" t="str">
        <f>IF(بيانات!B4041&lt;&gt;"",بيانات!C4041,"")</f>
        <v/>
      </c>
      <c r="D4041" s="84" t="str">
        <f>IF(بيانات!B4041&lt;&gt;"",بيانات!J4041,"")</f>
        <v/>
      </c>
      <c r="E4041" s="85"/>
      <c r="F4041" s="86" t="str">
        <f t="shared" si="63"/>
        <v/>
      </c>
      <c r="G4041" s="87"/>
      <c r="H4041" s="88" t="str">
        <f>IF(بيانات!B4041&lt;&gt;"",بيانات!K4041,"")</f>
        <v/>
      </c>
      <c r="I4041" s="88" t="str">
        <f>IF(بيانات!B4041&lt;&gt;"",بيانات!P4041,"")</f>
        <v/>
      </c>
    </row>
    <row r="4042" spans="1:9" ht="21.75" customHeight="1">
      <c r="A4042" s="89" t="str">
        <f>IF(بيانات!B4042&lt;&gt;"",بيانات!A4042,"")</f>
        <v/>
      </c>
      <c r="B4042" s="90" t="str">
        <f>IF(بيانات!B4042&lt;&gt;"",بيانات!B4042,"")</f>
        <v/>
      </c>
      <c r="C4042" s="90" t="str">
        <f>IF(بيانات!B4042&lt;&gt;"",بيانات!C4042,"")</f>
        <v/>
      </c>
      <c r="D4042" s="91" t="str">
        <f>IF(بيانات!B4042&lt;&gt;"",بيانات!J4042,"")</f>
        <v/>
      </c>
      <c r="E4042" s="92"/>
      <c r="F4042" s="93" t="str">
        <f t="shared" si="63"/>
        <v/>
      </c>
      <c r="G4042" s="94"/>
      <c r="H4042" s="95" t="str">
        <f>IF(بيانات!B4042&lt;&gt;"",بيانات!K4042,"")</f>
        <v/>
      </c>
      <c r="I4042" s="95" t="str">
        <f>IF(بيانات!B4042&lt;&gt;"",بيانات!P4042,"")</f>
        <v/>
      </c>
    </row>
    <row r="4043" spans="1:9" ht="21.75" customHeight="1">
      <c r="A4043" s="82" t="str">
        <f>IF(بيانات!B4043&lt;&gt;"",بيانات!A4043,"")</f>
        <v/>
      </c>
      <c r="B4043" s="83" t="str">
        <f>IF(بيانات!B4043&lt;&gt;"",بيانات!B4043,"")</f>
        <v/>
      </c>
      <c r="C4043" s="83" t="str">
        <f>IF(بيانات!B4043&lt;&gt;"",بيانات!C4043,"")</f>
        <v/>
      </c>
      <c r="D4043" s="84" t="str">
        <f>IF(بيانات!B4043&lt;&gt;"",بيانات!J4043,"")</f>
        <v/>
      </c>
      <c r="E4043" s="85"/>
      <c r="F4043" s="86" t="str">
        <f t="shared" si="63"/>
        <v/>
      </c>
      <c r="G4043" s="87"/>
      <c r="H4043" s="88" t="str">
        <f>IF(بيانات!B4043&lt;&gt;"",بيانات!K4043,"")</f>
        <v/>
      </c>
      <c r="I4043" s="88" t="str">
        <f>IF(بيانات!B4043&lt;&gt;"",بيانات!P4043,"")</f>
        <v/>
      </c>
    </row>
    <row r="4044" spans="1:9" ht="21.75" customHeight="1">
      <c r="A4044" s="89" t="str">
        <f>IF(بيانات!B4044&lt;&gt;"",بيانات!A4044,"")</f>
        <v/>
      </c>
      <c r="B4044" s="90" t="str">
        <f>IF(بيانات!B4044&lt;&gt;"",بيانات!B4044,"")</f>
        <v/>
      </c>
      <c r="C4044" s="90" t="str">
        <f>IF(بيانات!B4044&lt;&gt;"",بيانات!C4044,"")</f>
        <v/>
      </c>
      <c r="D4044" s="91" t="str">
        <f>IF(بيانات!B4044&lt;&gt;"",بيانات!J4044,"")</f>
        <v/>
      </c>
      <c r="E4044" s="92"/>
      <c r="F4044" s="93" t="str">
        <f t="shared" si="63"/>
        <v/>
      </c>
      <c r="G4044" s="94"/>
      <c r="H4044" s="95" t="str">
        <f>IF(بيانات!B4044&lt;&gt;"",بيانات!K4044,"")</f>
        <v/>
      </c>
      <c r="I4044" s="95" t="str">
        <f>IF(بيانات!B4044&lt;&gt;"",بيانات!P4044,"")</f>
        <v/>
      </c>
    </row>
    <row r="4045" spans="1:9" ht="21.75" customHeight="1">
      <c r="A4045" s="82" t="str">
        <f>IF(بيانات!B4045&lt;&gt;"",بيانات!A4045,"")</f>
        <v/>
      </c>
      <c r="B4045" s="83" t="str">
        <f>IF(بيانات!B4045&lt;&gt;"",بيانات!B4045,"")</f>
        <v/>
      </c>
      <c r="C4045" s="83" t="str">
        <f>IF(بيانات!B4045&lt;&gt;"",بيانات!C4045,"")</f>
        <v/>
      </c>
      <c r="D4045" s="84" t="str">
        <f>IF(بيانات!B4045&lt;&gt;"",بيانات!J4045,"")</f>
        <v/>
      </c>
      <c r="E4045" s="85"/>
      <c r="F4045" s="86" t="str">
        <f t="shared" si="63"/>
        <v/>
      </c>
      <c r="G4045" s="87"/>
      <c r="H4045" s="88" t="str">
        <f>IF(بيانات!B4045&lt;&gt;"",بيانات!K4045,"")</f>
        <v/>
      </c>
      <c r="I4045" s="88" t="str">
        <f>IF(بيانات!B4045&lt;&gt;"",بيانات!P4045,"")</f>
        <v/>
      </c>
    </row>
    <row r="4046" spans="1:9" ht="21.75" customHeight="1">
      <c r="A4046" s="89" t="str">
        <f>IF(بيانات!B4046&lt;&gt;"",بيانات!A4046,"")</f>
        <v/>
      </c>
      <c r="B4046" s="90" t="str">
        <f>IF(بيانات!B4046&lt;&gt;"",بيانات!B4046,"")</f>
        <v/>
      </c>
      <c r="C4046" s="90" t="str">
        <f>IF(بيانات!B4046&lt;&gt;"",بيانات!C4046,"")</f>
        <v/>
      </c>
      <c r="D4046" s="91" t="str">
        <f>IF(بيانات!B4046&lt;&gt;"",بيانات!J4046,"")</f>
        <v/>
      </c>
      <c r="E4046" s="92"/>
      <c r="F4046" s="93" t="str">
        <f t="shared" si="63"/>
        <v/>
      </c>
      <c r="G4046" s="94"/>
      <c r="H4046" s="95" t="str">
        <f>IF(بيانات!B4046&lt;&gt;"",بيانات!K4046,"")</f>
        <v/>
      </c>
      <c r="I4046" s="95" t="str">
        <f>IF(بيانات!B4046&lt;&gt;"",بيانات!P4046,"")</f>
        <v/>
      </c>
    </row>
    <row r="4047" spans="1:9" ht="21.75" customHeight="1">
      <c r="A4047" s="82" t="str">
        <f>IF(بيانات!B4047&lt;&gt;"",بيانات!A4047,"")</f>
        <v/>
      </c>
      <c r="B4047" s="83" t="str">
        <f>IF(بيانات!B4047&lt;&gt;"",بيانات!B4047,"")</f>
        <v/>
      </c>
      <c r="C4047" s="83" t="str">
        <f>IF(بيانات!B4047&lt;&gt;"",بيانات!C4047,"")</f>
        <v/>
      </c>
      <c r="D4047" s="84" t="str">
        <f>IF(بيانات!B4047&lt;&gt;"",بيانات!J4047,"")</f>
        <v/>
      </c>
      <c r="E4047" s="85"/>
      <c r="F4047" s="86" t="str">
        <f t="shared" si="63"/>
        <v/>
      </c>
      <c r="G4047" s="87"/>
      <c r="H4047" s="88" t="str">
        <f>IF(بيانات!B4047&lt;&gt;"",بيانات!K4047,"")</f>
        <v/>
      </c>
      <c r="I4047" s="88" t="str">
        <f>IF(بيانات!B4047&lt;&gt;"",بيانات!P4047,"")</f>
        <v/>
      </c>
    </row>
    <row r="4048" spans="1:9" ht="21.75" customHeight="1">
      <c r="A4048" s="89" t="str">
        <f>IF(بيانات!B4048&lt;&gt;"",بيانات!A4048,"")</f>
        <v/>
      </c>
      <c r="B4048" s="90" t="str">
        <f>IF(بيانات!B4048&lt;&gt;"",بيانات!B4048,"")</f>
        <v/>
      </c>
      <c r="C4048" s="90" t="str">
        <f>IF(بيانات!B4048&lt;&gt;"",بيانات!C4048,"")</f>
        <v/>
      </c>
      <c r="D4048" s="91" t="str">
        <f>IF(بيانات!B4048&lt;&gt;"",بيانات!J4048,"")</f>
        <v/>
      </c>
      <c r="E4048" s="92"/>
      <c r="F4048" s="93" t="str">
        <f t="shared" si="63"/>
        <v/>
      </c>
      <c r="G4048" s="94"/>
      <c r="H4048" s="95" t="str">
        <f>IF(بيانات!B4048&lt;&gt;"",بيانات!K4048,"")</f>
        <v/>
      </c>
      <c r="I4048" s="95" t="str">
        <f>IF(بيانات!B4048&lt;&gt;"",بيانات!P4048,"")</f>
        <v/>
      </c>
    </row>
    <row r="4049" spans="1:9" ht="21.75" customHeight="1">
      <c r="A4049" s="82" t="str">
        <f>IF(بيانات!B4049&lt;&gt;"",بيانات!A4049,"")</f>
        <v/>
      </c>
      <c r="B4049" s="83" t="str">
        <f>IF(بيانات!B4049&lt;&gt;"",بيانات!B4049,"")</f>
        <v/>
      </c>
      <c r="C4049" s="83" t="str">
        <f>IF(بيانات!B4049&lt;&gt;"",بيانات!C4049,"")</f>
        <v/>
      </c>
      <c r="D4049" s="84" t="str">
        <f>IF(بيانات!B4049&lt;&gt;"",بيانات!J4049,"")</f>
        <v/>
      </c>
      <c r="E4049" s="85"/>
      <c r="F4049" s="86" t="str">
        <f t="shared" si="63"/>
        <v/>
      </c>
      <c r="G4049" s="87"/>
      <c r="H4049" s="88" t="str">
        <f>IF(بيانات!B4049&lt;&gt;"",بيانات!K4049,"")</f>
        <v/>
      </c>
      <c r="I4049" s="88" t="str">
        <f>IF(بيانات!B4049&lt;&gt;"",بيانات!P4049,"")</f>
        <v/>
      </c>
    </row>
    <row r="4050" spans="1:9" ht="21.75" customHeight="1">
      <c r="A4050" s="89" t="str">
        <f>IF(بيانات!B4050&lt;&gt;"",بيانات!A4050,"")</f>
        <v/>
      </c>
      <c r="B4050" s="90" t="str">
        <f>IF(بيانات!B4050&lt;&gt;"",بيانات!B4050,"")</f>
        <v/>
      </c>
      <c r="C4050" s="90" t="str">
        <f>IF(بيانات!B4050&lt;&gt;"",بيانات!C4050,"")</f>
        <v/>
      </c>
      <c r="D4050" s="91" t="str">
        <f>IF(بيانات!B4050&lt;&gt;"",بيانات!J4050,"")</f>
        <v/>
      </c>
      <c r="E4050" s="92"/>
      <c r="F4050" s="93" t="str">
        <f t="shared" si="63"/>
        <v/>
      </c>
      <c r="G4050" s="94"/>
      <c r="H4050" s="95" t="str">
        <f>IF(بيانات!B4050&lt;&gt;"",بيانات!K4050,"")</f>
        <v/>
      </c>
      <c r="I4050" s="95" t="str">
        <f>IF(بيانات!B4050&lt;&gt;"",بيانات!P4050,"")</f>
        <v/>
      </c>
    </row>
    <row r="4051" spans="1:9" ht="21.75" customHeight="1">
      <c r="A4051" s="82" t="str">
        <f>IF(بيانات!B4051&lt;&gt;"",بيانات!A4051,"")</f>
        <v/>
      </c>
      <c r="B4051" s="83" t="str">
        <f>IF(بيانات!B4051&lt;&gt;"",بيانات!B4051,"")</f>
        <v/>
      </c>
      <c r="C4051" s="83" t="str">
        <f>IF(بيانات!B4051&lt;&gt;"",بيانات!C4051,"")</f>
        <v/>
      </c>
      <c r="D4051" s="84" t="str">
        <f>IF(بيانات!B4051&lt;&gt;"",بيانات!J4051,"")</f>
        <v/>
      </c>
      <c r="E4051" s="85"/>
      <c r="F4051" s="86" t="str">
        <f t="shared" si="63"/>
        <v/>
      </c>
      <c r="G4051" s="87"/>
      <c r="H4051" s="88" t="str">
        <f>IF(بيانات!B4051&lt;&gt;"",بيانات!K4051,"")</f>
        <v/>
      </c>
      <c r="I4051" s="88" t="str">
        <f>IF(بيانات!B4051&lt;&gt;"",بيانات!P4051,"")</f>
        <v/>
      </c>
    </row>
    <row r="4052" spans="1:9" ht="21.75" customHeight="1">
      <c r="A4052" s="89" t="str">
        <f>IF(بيانات!B4052&lt;&gt;"",بيانات!A4052,"")</f>
        <v/>
      </c>
      <c r="B4052" s="90" t="str">
        <f>IF(بيانات!B4052&lt;&gt;"",بيانات!B4052,"")</f>
        <v/>
      </c>
      <c r="C4052" s="90" t="str">
        <f>IF(بيانات!B4052&lt;&gt;"",بيانات!C4052,"")</f>
        <v/>
      </c>
      <c r="D4052" s="91" t="str">
        <f>IF(بيانات!B4052&lt;&gt;"",بيانات!J4052,"")</f>
        <v/>
      </c>
      <c r="E4052" s="92"/>
      <c r="F4052" s="93" t="str">
        <f t="shared" si="63"/>
        <v/>
      </c>
      <c r="G4052" s="94"/>
      <c r="H4052" s="95" t="str">
        <f>IF(بيانات!B4052&lt;&gt;"",بيانات!K4052,"")</f>
        <v/>
      </c>
      <c r="I4052" s="95" t="str">
        <f>IF(بيانات!B4052&lt;&gt;"",بيانات!P4052,"")</f>
        <v/>
      </c>
    </row>
    <row r="4053" spans="1:9" ht="21.75" customHeight="1">
      <c r="A4053" s="82" t="str">
        <f>IF(بيانات!B4053&lt;&gt;"",بيانات!A4053,"")</f>
        <v/>
      </c>
      <c r="B4053" s="83" t="str">
        <f>IF(بيانات!B4053&lt;&gt;"",بيانات!B4053,"")</f>
        <v/>
      </c>
      <c r="C4053" s="83" t="str">
        <f>IF(بيانات!B4053&lt;&gt;"",بيانات!C4053,"")</f>
        <v/>
      </c>
      <c r="D4053" s="84" t="str">
        <f>IF(بيانات!B4053&lt;&gt;"",بيانات!J4053,"")</f>
        <v/>
      </c>
      <c r="E4053" s="85"/>
      <c r="F4053" s="86" t="str">
        <f t="shared" si="63"/>
        <v/>
      </c>
      <c r="G4053" s="87"/>
      <c r="H4053" s="88" t="str">
        <f>IF(بيانات!B4053&lt;&gt;"",بيانات!K4053,"")</f>
        <v/>
      </c>
      <c r="I4053" s="88" t="str">
        <f>IF(بيانات!B4053&lt;&gt;"",بيانات!P4053,"")</f>
        <v/>
      </c>
    </row>
    <row r="4054" spans="1:9" ht="21.75" customHeight="1">
      <c r="A4054" s="89" t="str">
        <f>IF(بيانات!B4054&lt;&gt;"",بيانات!A4054,"")</f>
        <v/>
      </c>
      <c r="B4054" s="90" t="str">
        <f>IF(بيانات!B4054&lt;&gt;"",بيانات!B4054,"")</f>
        <v/>
      </c>
      <c r="C4054" s="90" t="str">
        <f>IF(بيانات!B4054&lt;&gt;"",بيانات!C4054,"")</f>
        <v/>
      </c>
      <c r="D4054" s="91" t="str">
        <f>IF(بيانات!B4054&lt;&gt;"",بيانات!J4054,"")</f>
        <v/>
      </c>
      <c r="E4054" s="92"/>
      <c r="F4054" s="93" t="str">
        <f t="shared" si="63"/>
        <v/>
      </c>
      <c r="G4054" s="94"/>
      <c r="H4054" s="95" t="str">
        <f>IF(بيانات!B4054&lt;&gt;"",بيانات!K4054,"")</f>
        <v/>
      </c>
      <c r="I4054" s="95" t="str">
        <f>IF(بيانات!B4054&lt;&gt;"",بيانات!P4054,"")</f>
        <v/>
      </c>
    </row>
    <row r="4055" spans="1:9" ht="21.75" customHeight="1">
      <c r="A4055" s="82" t="str">
        <f>IF(بيانات!B4055&lt;&gt;"",بيانات!A4055,"")</f>
        <v/>
      </c>
      <c r="B4055" s="83" t="str">
        <f>IF(بيانات!B4055&lt;&gt;"",بيانات!B4055,"")</f>
        <v/>
      </c>
      <c r="C4055" s="83" t="str">
        <f>IF(بيانات!B4055&lt;&gt;"",بيانات!C4055,"")</f>
        <v/>
      </c>
      <c r="D4055" s="84" t="str">
        <f>IF(بيانات!B4055&lt;&gt;"",بيانات!J4055,"")</f>
        <v/>
      </c>
      <c r="E4055" s="85"/>
      <c r="F4055" s="86" t="str">
        <f t="shared" si="63"/>
        <v/>
      </c>
      <c r="G4055" s="87"/>
      <c r="H4055" s="88" t="str">
        <f>IF(بيانات!B4055&lt;&gt;"",بيانات!K4055,"")</f>
        <v/>
      </c>
      <c r="I4055" s="88" t="str">
        <f>IF(بيانات!B4055&lt;&gt;"",بيانات!P4055,"")</f>
        <v/>
      </c>
    </row>
    <row r="4056" spans="1:9" ht="21.75" customHeight="1">
      <c r="A4056" s="89" t="str">
        <f>IF(بيانات!B4056&lt;&gt;"",بيانات!A4056,"")</f>
        <v/>
      </c>
      <c r="B4056" s="90" t="str">
        <f>IF(بيانات!B4056&lt;&gt;"",بيانات!B4056,"")</f>
        <v/>
      </c>
      <c r="C4056" s="90" t="str">
        <f>IF(بيانات!B4056&lt;&gt;"",بيانات!C4056,"")</f>
        <v/>
      </c>
      <c r="D4056" s="91" t="str">
        <f>IF(بيانات!B4056&lt;&gt;"",بيانات!J4056,"")</f>
        <v/>
      </c>
      <c r="E4056" s="92"/>
      <c r="F4056" s="93" t="str">
        <f t="shared" si="63"/>
        <v/>
      </c>
      <c r="G4056" s="94"/>
      <c r="H4056" s="95" t="str">
        <f>IF(بيانات!B4056&lt;&gt;"",بيانات!K4056,"")</f>
        <v/>
      </c>
      <c r="I4056" s="95" t="str">
        <f>IF(بيانات!B4056&lt;&gt;"",بيانات!P4056,"")</f>
        <v/>
      </c>
    </row>
    <row r="4057" spans="1:9" ht="21.75" customHeight="1">
      <c r="A4057" s="82" t="str">
        <f>IF(بيانات!B4057&lt;&gt;"",بيانات!A4057,"")</f>
        <v/>
      </c>
      <c r="B4057" s="83" t="str">
        <f>IF(بيانات!B4057&lt;&gt;"",بيانات!B4057,"")</f>
        <v/>
      </c>
      <c r="C4057" s="83" t="str">
        <f>IF(بيانات!B4057&lt;&gt;"",بيانات!C4057,"")</f>
        <v/>
      </c>
      <c r="D4057" s="84" t="str">
        <f>IF(بيانات!B4057&lt;&gt;"",بيانات!J4057,"")</f>
        <v/>
      </c>
      <c r="E4057" s="85"/>
      <c r="F4057" s="86" t="str">
        <f t="shared" si="63"/>
        <v/>
      </c>
      <c r="G4057" s="87"/>
      <c r="H4057" s="88" t="str">
        <f>IF(بيانات!B4057&lt;&gt;"",بيانات!K4057,"")</f>
        <v/>
      </c>
      <c r="I4057" s="88" t="str">
        <f>IF(بيانات!B4057&lt;&gt;"",بيانات!P4057,"")</f>
        <v/>
      </c>
    </row>
    <row r="4058" spans="1:9" ht="21.75" customHeight="1">
      <c r="A4058" s="89" t="str">
        <f>IF(بيانات!B4058&lt;&gt;"",بيانات!A4058,"")</f>
        <v/>
      </c>
      <c r="B4058" s="90" t="str">
        <f>IF(بيانات!B4058&lt;&gt;"",بيانات!B4058,"")</f>
        <v/>
      </c>
      <c r="C4058" s="90" t="str">
        <f>IF(بيانات!B4058&lt;&gt;"",بيانات!C4058,"")</f>
        <v/>
      </c>
      <c r="D4058" s="91" t="str">
        <f>IF(بيانات!B4058&lt;&gt;"",بيانات!J4058,"")</f>
        <v/>
      </c>
      <c r="E4058" s="92"/>
      <c r="F4058" s="93" t="str">
        <f t="shared" si="63"/>
        <v/>
      </c>
      <c r="G4058" s="94"/>
      <c r="H4058" s="95" t="str">
        <f>IF(بيانات!B4058&lt;&gt;"",بيانات!K4058,"")</f>
        <v/>
      </c>
      <c r="I4058" s="95" t="str">
        <f>IF(بيانات!B4058&lt;&gt;"",بيانات!P4058,"")</f>
        <v/>
      </c>
    </row>
    <row r="4059" spans="1:9" ht="21.75" customHeight="1">
      <c r="A4059" s="82" t="str">
        <f>IF(بيانات!B4059&lt;&gt;"",بيانات!A4059,"")</f>
        <v/>
      </c>
      <c r="B4059" s="83" t="str">
        <f>IF(بيانات!B4059&lt;&gt;"",بيانات!B4059,"")</f>
        <v/>
      </c>
      <c r="C4059" s="83" t="str">
        <f>IF(بيانات!B4059&lt;&gt;"",بيانات!C4059,"")</f>
        <v/>
      </c>
      <c r="D4059" s="84" t="str">
        <f>IF(بيانات!B4059&lt;&gt;"",بيانات!J4059,"")</f>
        <v/>
      </c>
      <c r="E4059" s="85"/>
      <c r="F4059" s="86" t="str">
        <f t="shared" si="63"/>
        <v/>
      </c>
      <c r="G4059" s="87"/>
      <c r="H4059" s="88" t="str">
        <f>IF(بيانات!B4059&lt;&gt;"",بيانات!K4059,"")</f>
        <v/>
      </c>
      <c r="I4059" s="88" t="str">
        <f>IF(بيانات!B4059&lt;&gt;"",بيانات!P4059,"")</f>
        <v/>
      </c>
    </row>
    <row r="4060" spans="1:9" ht="21.75" customHeight="1">
      <c r="A4060" s="89" t="str">
        <f>IF(بيانات!B4060&lt;&gt;"",بيانات!A4060,"")</f>
        <v/>
      </c>
      <c r="B4060" s="90" t="str">
        <f>IF(بيانات!B4060&lt;&gt;"",بيانات!B4060,"")</f>
        <v/>
      </c>
      <c r="C4060" s="90" t="str">
        <f>IF(بيانات!B4060&lt;&gt;"",بيانات!C4060,"")</f>
        <v/>
      </c>
      <c r="D4060" s="91" t="str">
        <f>IF(بيانات!B4060&lt;&gt;"",بيانات!J4060,"")</f>
        <v/>
      </c>
      <c r="E4060" s="92"/>
      <c r="F4060" s="93" t="str">
        <f t="shared" si="63"/>
        <v/>
      </c>
      <c r="G4060" s="94"/>
      <c r="H4060" s="95" t="str">
        <f>IF(بيانات!B4060&lt;&gt;"",بيانات!K4060,"")</f>
        <v/>
      </c>
      <c r="I4060" s="95" t="str">
        <f>IF(بيانات!B4060&lt;&gt;"",بيانات!P4060,"")</f>
        <v/>
      </c>
    </row>
    <row r="4061" spans="1:9" ht="21.75" customHeight="1">
      <c r="A4061" s="82" t="str">
        <f>IF(بيانات!B4061&lt;&gt;"",بيانات!A4061,"")</f>
        <v/>
      </c>
      <c r="B4061" s="83" t="str">
        <f>IF(بيانات!B4061&lt;&gt;"",بيانات!B4061,"")</f>
        <v/>
      </c>
      <c r="C4061" s="83" t="str">
        <f>IF(بيانات!B4061&lt;&gt;"",بيانات!C4061,"")</f>
        <v/>
      </c>
      <c r="D4061" s="84" t="str">
        <f>IF(بيانات!B4061&lt;&gt;"",بيانات!J4061,"")</f>
        <v/>
      </c>
      <c r="E4061" s="85"/>
      <c r="F4061" s="86" t="str">
        <f t="shared" si="63"/>
        <v/>
      </c>
      <c r="G4061" s="87"/>
      <c r="H4061" s="88" t="str">
        <f>IF(بيانات!B4061&lt;&gt;"",بيانات!K4061,"")</f>
        <v/>
      </c>
      <c r="I4061" s="88" t="str">
        <f>IF(بيانات!B4061&lt;&gt;"",بيانات!P4061,"")</f>
        <v/>
      </c>
    </row>
    <row r="4062" spans="1:9" ht="21.75" customHeight="1">
      <c r="A4062" s="89" t="str">
        <f>IF(بيانات!B4062&lt;&gt;"",بيانات!A4062,"")</f>
        <v/>
      </c>
      <c r="B4062" s="90" t="str">
        <f>IF(بيانات!B4062&lt;&gt;"",بيانات!B4062,"")</f>
        <v/>
      </c>
      <c r="C4062" s="90" t="str">
        <f>IF(بيانات!B4062&lt;&gt;"",بيانات!C4062,"")</f>
        <v/>
      </c>
      <c r="D4062" s="91" t="str">
        <f>IF(بيانات!B4062&lt;&gt;"",بيانات!J4062,"")</f>
        <v/>
      </c>
      <c r="E4062" s="92"/>
      <c r="F4062" s="93" t="str">
        <f t="shared" si="63"/>
        <v/>
      </c>
      <c r="G4062" s="94"/>
      <c r="H4062" s="95" t="str">
        <f>IF(بيانات!B4062&lt;&gt;"",بيانات!K4062,"")</f>
        <v/>
      </c>
      <c r="I4062" s="95" t="str">
        <f>IF(بيانات!B4062&lt;&gt;"",بيانات!P4062,"")</f>
        <v/>
      </c>
    </row>
    <row r="4063" spans="1:9" ht="21.75" customHeight="1">
      <c r="A4063" s="82" t="str">
        <f>IF(بيانات!B4063&lt;&gt;"",بيانات!A4063,"")</f>
        <v/>
      </c>
      <c r="B4063" s="83" t="str">
        <f>IF(بيانات!B4063&lt;&gt;"",بيانات!B4063,"")</f>
        <v/>
      </c>
      <c r="C4063" s="83" t="str">
        <f>IF(بيانات!B4063&lt;&gt;"",بيانات!C4063,"")</f>
        <v/>
      </c>
      <c r="D4063" s="84" t="str">
        <f>IF(بيانات!B4063&lt;&gt;"",بيانات!J4063,"")</f>
        <v/>
      </c>
      <c r="E4063" s="85"/>
      <c r="F4063" s="86" t="str">
        <f t="shared" si="63"/>
        <v/>
      </c>
      <c r="G4063" s="87"/>
      <c r="H4063" s="88" t="str">
        <f>IF(بيانات!B4063&lt;&gt;"",بيانات!K4063,"")</f>
        <v/>
      </c>
      <c r="I4063" s="88" t="str">
        <f>IF(بيانات!B4063&lt;&gt;"",بيانات!P4063,"")</f>
        <v/>
      </c>
    </row>
    <row r="4064" spans="1:9" ht="21.75" customHeight="1">
      <c r="A4064" s="89" t="str">
        <f>IF(بيانات!B4064&lt;&gt;"",بيانات!A4064,"")</f>
        <v/>
      </c>
      <c r="B4064" s="90" t="str">
        <f>IF(بيانات!B4064&lt;&gt;"",بيانات!B4064,"")</f>
        <v/>
      </c>
      <c r="C4064" s="90" t="str">
        <f>IF(بيانات!B4064&lt;&gt;"",بيانات!C4064,"")</f>
        <v/>
      </c>
      <c r="D4064" s="91" t="str">
        <f>IF(بيانات!B4064&lt;&gt;"",بيانات!J4064,"")</f>
        <v/>
      </c>
      <c r="E4064" s="92"/>
      <c r="F4064" s="93" t="str">
        <f t="shared" si="63"/>
        <v/>
      </c>
      <c r="G4064" s="94"/>
      <c r="H4064" s="95" t="str">
        <f>IF(بيانات!B4064&lt;&gt;"",بيانات!K4064,"")</f>
        <v/>
      </c>
      <c r="I4064" s="95" t="str">
        <f>IF(بيانات!B4064&lt;&gt;"",بيانات!P4064,"")</f>
        <v/>
      </c>
    </row>
    <row r="4065" spans="1:9" ht="21.75" customHeight="1">
      <c r="A4065" s="82" t="str">
        <f>IF(بيانات!B4065&lt;&gt;"",بيانات!A4065,"")</f>
        <v/>
      </c>
      <c r="B4065" s="83" t="str">
        <f>IF(بيانات!B4065&lt;&gt;"",بيانات!B4065,"")</f>
        <v/>
      </c>
      <c r="C4065" s="83" t="str">
        <f>IF(بيانات!B4065&lt;&gt;"",بيانات!C4065,"")</f>
        <v/>
      </c>
      <c r="D4065" s="84" t="str">
        <f>IF(بيانات!B4065&lt;&gt;"",بيانات!J4065,"")</f>
        <v/>
      </c>
      <c r="E4065" s="85"/>
      <c r="F4065" s="86" t="str">
        <f t="shared" si="63"/>
        <v/>
      </c>
      <c r="G4065" s="87"/>
      <c r="H4065" s="88" t="str">
        <f>IF(بيانات!B4065&lt;&gt;"",بيانات!K4065,"")</f>
        <v/>
      </c>
      <c r="I4065" s="88" t="str">
        <f>IF(بيانات!B4065&lt;&gt;"",بيانات!P4065,"")</f>
        <v/>
      </c>
    </row>
    <row r="4066" spans="1:9" ht="21.75" customHeight="1">
      <c r="A4066" s="89" t="str">
        <f>IF(بيانات!B4066&lt;&gt;"",بيانات!A4066,"")</f>
        <v/>
      </c>
      <c r="B4066" s="90" t="str">
        <f>IF(بيانات!B4066&lt;&gt;"",بيانات!B4066,"")</f>
        <v/>
      </c>
      <c r="C4066" s="90" t="str">
        <f>IF(بيانات!B4066&lt;&gt;"",بيانات!C4066,"")</f>
        <v/>
      </c>
      <c r="D4066" s="91" t="str">
        <f>IF(بيانات!B4066&lt;&gt;"",بيانات!J4066,"")</f>
        <v/>
      </c>
      <c r="E4066" s="92"/>
      <c r="F4066" s="93" t="str">
        <f t="shared" si="63"/>
        <v/>
      </c>
      <c r="G4066" s="94"/>
      <c r="H4066" s="95" t="str">
        <f>IF(بيانات!B4066&lt;&gt;"",بيانات!K4066,"")</f>
        <v/>
      </c>
      <c r="I4066" s="95" t="str">
        <f>IF(بيانات!B4066&lt;&gt;"",بيانات!P4066,"")</f>
        <v/>
      </c>
    </row>
    <row r="4067" spans="1:9" ht="21.75" customHeight="1">
      <c r="A4067" s="82" t="str">
        <f>IF(بيانات!B4067&lt;&gt;"",بيانات!A4067,"")</f>
        <v/>
      </c>
      <c r="B4067" s="83" t="str">
        <f>IF(بيانات!B4067&lt;&gt;"",بيانات!B4067,"")</f>
        <v/>
      </c>
      <c r="C4067" s="83" t="str">
        <f>IF(بيانات!B4067&lt;&gt;"",بيانات!C4067,"")</f>
        <v/>
      </c>
      <c r="D4067" s="84" t="str">
        <f>IF(بيانات!B4067&lt;&gt;"",بيانات!J4067,"")</f>
        <v/>
      </c>
      <c r="E4067" s="85"/>
      <c r="F4067" s="86" t="str">
        <f t="shared" si="63"/>
        <v/>
      </c>
      <c r="G4067" s="87"/>
      <c r="H4067" s="88" t="str">
        <f>IF(بيانات!B4067&lt;&gt;"",بيانات!K4067,"")</f>
        <v/>
      </c>
      <c r="I4067" s="88" t="str">
        <f>IF(بيانات!B4067&lt;&gt;"",بيانات!P4067,"")</f>
        <v/>
      </c>
    </row>
    <row r="4068" spans="1:9" ht="21.75" customHeight="1">
      <c r="A4068" s="89" t="str">
        <f>IF(بيانات!B4068&lt;&gt;"",بيانات!A4068,"")</f>
        <v/>
      </c>
      <c r="B4068" s="90" t="str">
        <f>IF(بيانات!B4068&lt;&gt;"",بيانات!B4068,"")</f>
        <v/>
      </c>
      <c r="C4068" s="90" t="str">
        <f>IF(بيانات!B4068&lt;&gt;"",بيانات!C4068,"")</f>
        <v/>
      </c>
      <c r="D4068" s="91" t="str">
        <f>IF(بيانات!B4068&lt;&gt;"",بيانات!J4068,"")</f>
        <v/>
      </c>
      <c r="E4068" s="92"/>
      <c r="F4068" s="93" t="str">
        <f t="shared" si="63"/>
        <v/>
      </c>
      <c r="G4068" s="94"/>
      <c r="H4068" s="95" t="str">
        <f>IF(بيانات!B4068&lt;&gt;"",بيانات!K4068,"")</f>
        <v/>
      </c>
      <c r="I4068" s="95" t="str">
        <f>IF(بيانات!B4068&lt;&gt;"",بيانات!P4068,"")</f>
        <v/>
      </c>
    </row>
    <row r="4069" spans="1:9" ht="21.75" customHeight="1">
      <c r="A4069" s="82" t="str">
        <f>IF(بيانات!B4069&lt;&gt;"",بيانات!A4069,"")</f>
        <v/>
      </c>
      <c r="B4069" s="83" t="str">
        <f>IF(بيانات!B4069&lt;&gt;"",بيانات!B4069,"")</f>
        <v/>
      </c>
      <c r="C4069" s="83" t="str">
        <f>IF(بيانات!B4069&lt;&gt;"",بيانات!C4069,"")</f>
        <v/>
      </c>
      <c r="D4069" s="84" t="str">
        <f>IF(بيانات!B4069&lt;&gt;"",بيانات!J4069,"")</f>
        <v/>
      </c>
      <c r="E4069" s="85"/>
      <c r="F4069" s="86" t="str">
        <f t="shared" si="63"/>
        <v/>
      </c>
      <c r="G4069" s="87"/>
      <c r="H4069" s="88" t="str">
        <f>IF(بيانات!B4069&lt;&gt;"",بيانات!K4069,"")</f>
        <v/>
      </c>
      <c r="I4069" s="88" t="str">
        <f>IF(بيانات!B4069&lt;&gt;"",بيانات!P4069,"")</f>
        <v/>
      </c>
    </row>
    <row r="4070" spans="1:9" ht="21.75" customHeight="1">
      <c r="A4070" s="89" t="str">
        <f>IF(بيانات!B4070&lt;&gt;"",بيانات!A4070,"")</f>
        <v/>
      </c>
      <c r="B4070" s="90" t="str">
        <f>IF(بيانات!B4070&lt;&gt;"",بيانات!B4070,"")</f>
        <v/>
      </c>
      <c r="C4070" s="90" t="str">
        <f>IF(بيانات!B4070&lt;&gt;"",بيانات!C4070,"")</f>
        <v/>
      </c>
      <c r="D4070" s="91" t="str">
        <f>IF(بيانات!B4070&lt;&gt;"",بيانات!J4070,"")</f>
        <v/>
      </c>
      <c r="E4070" s="92"/>
      <c r="F4070" s="93" t="str">
        <f t="shared" si="63"/>
        <v/>
      </c>
      <c r="G4070" s="94"/>
      <c r="H4070" s="95" t="str">
        <f>IF(بيانات!B4070&lt;&gt;"",بيانات!K4070,"")</f>
        <v/>
      </c>
      <c r="I4070" s="95" t="str">
        <f>IF(بيانات!B4070&lt;&gt;"",بيانات!P4070,"")</f>
        <v/>
      </c>
    </row>
    <row r="4071" spans="1:9" ht="21.75" customHeight="1">
      <c r="A4071" s="82" t="str">
        <f>IF(بيانات!B4071&lt;&gt;"",بيانات!A4071,"")</f>
        <v/>
      </c>
      <c r="B4071" s="83" t="str">
        <f>IF(بيانات!B4071&lt;&gt;"",بيانات!B4071,"")</f>
        <v/>
      </c>
      <c r="C4071" s="83" t="str">
        <f>IF(بيانات!B4071&lt;&gt;"",بيانات!C4071,"")</f>
        <v/>
      </c>
      <c r="D4071" s="84" t="str">
        <f>IF(بيانات!B4071&lt;&gt;"",بيانات!J4071,"")</f>
        <v/>
      </c>
      <c r="E4071" s="85"/>
      <c r="F4071" s="86" t="str">
        <f t="shared" si="63"/>
        <v/>
      </c>
      <c r="G4071" s="87"/>
      <c r="H4071" s="88" t="str">
        <f>IF(بيانات!B4071&lt;&gt;"",بيانات!K4071,"")</f>
        <v/>
      </c>
      <c r="I4071" s="88" t="str">
        <f>IF(بيانات!B4071&lt;&gt;"",بيانات!P4071,"")</f>
        <v/>
      </c>
    </row>
    <row r="4072" spans="1:9" ht="21.75" customHeight="1">
      <c r="A4072" s="89" t="str">
        <f>IF(بيانات!B4072&lt;&gt;"",بيانات!A4072,"")</f>
        <v/>
      </c>
      <c r="B4072" s="90" t="str">
        <f>IF(بيانات!B4072&lt;&gt;"",بيانات!B4072,"")</f>
        <v/>
      </c>
      <c r="C4072" s="90" t="str">
        <f>IF(بيانات!B4072&lt;&gt;"",بيانات!C4072,"")</f>
        <v/>
      </c>
      <c r="D4072" s="91" t="str">
        <f>IF(بيانات!B4072&lt;&gt;"",بيانات!J4072,"")</f>
        <v/>
      </c>
      <c r="E4072" s="92"/>
      <c r="F4072" s="93" t="str">
        <f t="shared" si="63"/>
        <v/>
      </c>
      <c r="G4072" s="94"/>
      <c r="H4072" s="95" t="str">
        <f>IF(بيانات!B4072&lt;&gt;"",بيانات!K4072,"")</f>
        <v/>
      </c>
      <c r="I4072" s="95" t="str">
        <f>IF(بيانات!B4072&lt;&gt;"",بيانات!P4072,"")</f>
        <v/>
      </c>
    </row>
    <row r="4073" spans="1:9" ht="21.75" customHeight="1">
      <c r="A4073" s="82" t="str">
        <f>IF(بيانات!B4073&lt;&gt;"",بيانات!A4073,"")</f>
        <v/>
      </c>
      <c r="B4073" s="83" t="str">
        <f>IF(بيانات!B4073&lt;&gt;"",بيانات!B4073,"")</f>
        <v/>
      </c>
      <c r="C4073" s="83" t="str">
        <f>IF(بيانات!B4073&lt;&gt;"",بيانات!C4073,"")</f>
        <v/>
      </c>
      <c r="D4073" s="84" t="str">
        <f>IF(بيانات!B4073&lt;&gt;"",بيانات!J4073,"")</f>
        <v/>
      </c>
      <c r="E4073" s="85"/>
      <c r="F4073" s="86" t="str">
        <f t="shared" si="63"/>
        <v/>
      </c>
      <c r="G4073" s="87"/>
      <c r="H4073" s="88" t="str">
        <f>IF(بيانات!B4073&lt;&gt;"",بيانات!K4073,"")</f>
        <v/>
      </c>
      <c r="I4073" s="88" t="str">
        <f>IF(بيانات!B4073&lt;&gt;"",بيانات!P4073,"")</f>
        <v/>
      </c>
    </row>
    <row r="4074" spans="1:9" ht="21.75" customHeight="1">
      <c r="A4074" s="89" t="str">
        <f>IF(بيانات!B4074&lt;&gt;"",بيانات!A4074,"")</f>
        <v/>
      </c>
      <c r="B4074" s="90" t="str">
        <f>IF(بيانات!B4074&lt;&gt;"",بيانات!B4074,"")</f>
        <v/>
      </c>
      <c r="C4074" s="90" t="str">
        <f>IF(بيانات!B4074&lt;&gt;"",بيانات!C4074,"")</f>
        <v/>
      </c>
      <c r="D4074" s="91" t="str">
        <f>IF(بيانات!B4074&lt;&gt;"",بيانات!J4074,"")</f>
        <v/>
      </c>
      <c r="E4074" s="92"/>
      <c r="F4074" s="93" t="str">
        <f t="shared" si="63"/>
        <v/>
      </c>
      <c r="G4074" s="94"/>
      <c r="H4074" s="95" t="str">
        <f>IF(بيانات!B4074&lt;&gt;"",بيانات!K4074,"")</f>
        <v/>
      </c>
      <c r="I4074" s="95" t="str">
        <f>IF(بيانات!B4074&lt;&gt;"",بيانات!P4074,"")</f>
        <v/>
      </c>
    </row>
    <row r="4075" spans="1:9" ht="21.75" customHeight="1">
      <c r="A4075" s="82" t="str">
        <f>IF(بيانات!B4075&lt;&gt;"",بيانات!A4075,"")</f>
        <v/>
      </c>
      <c r="B4075" s="83" t="str">
        <f>IF(بيانات!B4075&lt;&gt;"",بيانات!B4075,"")</f>
        <v/>
      </c>
      <c r="C4075" s="83" t="str">
        <f>IF(بيانات!B4075&lt;&gt;"",بيانات!C4075,"")</f>
        <v/>
      </c>
      <c r="D4075" s="84" t="str">
        <f>IF(بيانات!B4075&lt;&gt;"",بيانات!J4075,"")</f>
        <v/>
      </c>
      <c r="E4075" s="85"/>
      <c r="F4075" s="86" t="str">
        <f t="shared" si="63"/>
        <v/>
      </c>
      <c r="G4075" s="87"/>
      <c r="H4075" s="88" t="str">
        <f>IF(بيانات!B4075&lt;&gt;"",بيانات!K4075,"")</f>
        <v/>
      </c>
      <c r="I4075" s="88" t="str">
        <f>IF(بيانات!B4075&lt;&gt;"",بيانات!P4075,"")</f>
        <v/>
      </c>
    </row>
    <row r="4076" spans="1:9" ht="21.75" customHeight="1">
      <c r="A4076" s="89" t="str">
        <f>IF(بيانات!B4076&lt;&gt;"",بيانات!A4076,"")</f>
        <v/>
      </c>
      <c r="B4076" s="90" t="str">
        <f>IF(بيانات!B4076&lt;&gt;"",بيانات!B4076,"")</f>
        <v/>
      </c>
      <c r="C4076" s="90" t="str">
        <f>IF(بيانات!B4076&lt;&gt;"",بيانات!C4076,"")</f>
        <v/>
      </c>
      <c r="D4076" s="91" t="str">
        <f>IF(بيانات!B4076&lt;&gt;"",بيانات!J4076,"")</f>
        <v/>
      </c>
      <c r="E4076" s="92"/>
      <c r="F4076" s="93" t="str">
        <f t="shared" si="63"/>
        <v/>
      </c>
      <c r="G4076" s="94"/>
      <c r="H4076" s="95" t="str">
        <f>IF(بيانات!B4076&lt;&gt;"",بيانات!K4076,"")</f>
        <v/>
      </c>
      <c r="I4076" s="95" t="str">
        <f>IF(بيانات!B4076&lt;&gt;"",بيانات!P4076,"")</f>
        <v/>
      </c>
    </row>
    <row r="4077" spans="1:9" ht="21.75" customHeight="1">
      <c r="A4077" s="82" t="str">
        <f>IF(بيانات!B4077&lt;&gt;"",بيانات!A4077,"")</f>
        <v/>
      </c>
      <c r="B4077" s="83" t="str">
        <f>IF(بيانات!B4077&lt;&gt;"",بيانات!B4077,"")</f>
        <v/>
      </c>
      <c r="C4077" s="83" t="str">
        <f>IF(بيانات!B4077&lt;&gt;"",بيانات!C4077,"")</f>
        <v/>
      </c>
      <c r="D4077" s="84" t="str">
        <f>IF(بيانات!B4077&lt;&gt;"",بيانات!J4077,"")</f>
        <v/>
      </c>
      <c r="E4077" s="85"/>
      <c r="F4077" s="86" t="str">
        <f t="shared" si="63"/>
        <v/>
      </c>
      <c r="G4077" s="87"/>
      <c r="H4077" s="88" t="str">
        <f>IF(بيانات!B4077&lt;&gt;"",بيانات!K4077,"")</f>
        <v/>
      </c>
      <c r="I4077" s="88" t="str">
        <f>IF(بيانات!B4077&lt;&gt;"",بيانات!P4077,"")</f>
        <v/>
      </c>
    </row>
    <row r="4078" spans="1:9" ht="21.75" customHeight="1">
      <c r="A4078" s="89" t="str">
        <f>IF(بيانات!B4078&lt;&gt;"",بيانات!A4078,"")</f>
        <v/>
      </c>
      <c r="B4078" s="90" t="str">
        <f>IF(بيانات!B4078&lt;&gt;"",بيانات!B4078,"")</f>
        <v/>
      </c>
      <c r="C4078" s="90" t="str">
        <f>IF(بيانات!B4078&lt;&gt;"",بيانات!C4078,"")</f>
        <v/>
      </c>
      <c r="D4078" s="91" t="str">
        <f>IF(بيانات!B4078&lt;&gt;"",بيانات!J4078,"")</f>
        <v/>
      </c>
      <c r="E4078" s="92"/>
      <c r="F4078" s="93" t="str">
        <f t="shared" si="63"/>
        <v/>
      </c>
      <c r="G4078" s="94"/>
      <c r="H4078" s="95" t="str">
        <f>IF(بيانات!B4078&lt;&gt;"",بيانات!K4078,"")</f>
        <v/>
      </c>
      <c r="I4078" s="95" t="str">
        <f>IF(بيانات!B4078&lt;&gt;"",بيانات!P4078,"")</f>
        <v/>
      </c>
    </row>
    <row r="4079" spans="1:9" ht="21.75" customHeight="1">
      <c r="A4079" s="82" t="str">
        <f>IF(بيانات!B4079&lt;&gt;"",بيانات!A4079,"")</f>
        <v/>
      </c>
      <c r="B4079" s="83" t="str">
        <f>IF(بيانات!B4079&lt;&gt;"",بيانات!B4079,"")</f>
        <v/>
      </c>
      <c r="C4079" s="83" t="str">
        <f>IF(بيانات!B4079&lt;&gt;"",بيانات!C4079,"")</f>
        <v/>
      </c>
      <c r="D4079" s="84" t="str">
        <f>IF(بيانات!B4079&lt;&gt;"",بيانات!J4079,"")</f>
        <v/>
      </c>
      <c r="E4079" s="85"/>
      <c r="F4079" s="86" t="str">
        <f t="shared" si="63"/>
        <v/>
      </c>
      <c r="G4079" s="87"/>
      <c r="H4079" s="88" t="str">
        <f>IF(بيانات!B4079&lt;&gt;"",بيانات!K4079,"")</f>
        <v/>
      </c>
      <c r="I4079" s="88" t="str">
        <f>IF(بيانات!B4079&lt;&gt;"",بيانات!P4079,"")</f>
        <v/>
      </c>
    </row>
    <row r="4080" spans="1:9" ht="21.75" customHeight="1">
      <c r="A4080" s="89" t="str">
        <f>IF(بيانات!B4080&lt;&gt;"",بيانات!A4080,"")</f>
        <v/>
      </c>
      <c r="B4080" s="90" t="str">
        <f>IF(بيانات!B4080&lt;&gt;"",بيانات!B4080,"")</f>
        <v/>
      </c>
      <c r="C4080" s="90" t="str">
        <f>IF(بيانات!B4080&lt;&gt;"",بيانات!C4080,"")</f>
        <v/>
      </c>
      <c r="D4080" s="91" t="str">
        <f>IF(بيانات!B4080&lt;&gt;"",بيانات!J4080,"")</f>
        <v/>
      </c>
      <c r="E4080" s="92"/>
      <c r="F4080" s="93" t="str">
        <f t="shared" si="63"/>
        <v/>
      </c>
      <c r="G4080" s="94"/>
      <c r="H4080" s="95" t="str">
        <f>IF(بيانات!B4080&lt;&gt;"",بيانات!K4080,"")</f>
        <v/>
      </c>
      <c r="I4080" s="95" t="str">
        <f>IF(بيانات!B4080&lt;&gt;"",بيانات!P4080,"")</f>
        <v/>
      </c>
    </row>
    <row r="4081" spans="1:9" ht="21.75" customHeight="1">
      <c r="A4081" s="82" t="str">
        <f>IF(بيانات!B4081&lt;&gt;"",بيانات!A4081,"")</f>
        <v/>
      </c>
      <c r="B4081" s="83" t="str">
        <f>IF(بيانات!B4081&lt;&gt;"",بيانات!B4081,"")</f>
        <v/>
      </c>
      <c r="C4081" s="83" t="str">
        <f>IF(بيانات!B4081&lt;&gt;"",بيانات!C4081,"")</f>
        <v/>
      </c>
      <c r="D4081" s="84" t="str">
        <f>IF(بيانات!B4081&lt;&gt;"",بيانات!J4081,"")</f>
        <v/>
      </c>
      <c r="E4081" s="85"/>
      <c r="F4081" s="86" t="str">
        <f t="shared" si="63"/>
        <v/>
      </c>
      <c r="G4081" s="87"/>
      <c r="H4081" s="88" t="str">
        <f>IF(بيانات!B4081&lt;&gt;"",بيانات!K4081,"")</f>
        <v/>
      </c>
      <c r="I4081" s="88" t="str">
        <f>IF(بيانات!B4081&lt;&gt;"",بيانات!P4081,"")</f>
        <v/>
      </c>
    </row>
    <row r="4082" spans="1:9" ht="21.75" customHeight="1">
      <c r="A4082" s="89" t="str">
        <f>IF(بيانات!B4082&lt;&gt;"",بيانات!A4082,"")</f>
        <v/>
      </c>
      <c r="B4082" s="90" t="str">
        <f>IF(بيانات!B4082&lt;&gt;"",بيانات!B4082,"")</f>
        <v/>
      </c>
      <c r="C4082" s="90" t="str">
        <f>IF(بيانات!B4082&lt;&gt;"",بيانات!C4082,"")</f>
        <v/>
      </c>
      <c r="D4082" s="91" t="str">
        <f>IF(بيانات!B4082&lt;&gt;"",بيانات!J4082,"")</f>
        <v/>
      </c>
      <c r="E4082" s="92"/>
      <c r="F4082" s="93" t="str">
        <f t="shared" si="63"/>
        <v/>
      </c>
      <c r="G4082" s="94"/>
      <c r="H4082" s="95" t="str">
        <f>IF(بيانات!B4082&lt;&gt;"",بيانات!K4082,"")</f>
        <v/>
      </c>
      <c r="I4082" s="95" t="str">
        <f>IF(بيانات!B4082&lt;&gt;"",بيانات!P4082,"")</f>
        <v/>
      </c>
    </row>
    <row r="4083" spans="1:9" ht="21.75" customHeight="1">
      <c r="A4083" s="82" t="str">
        <f>IF(بيانات!B4083&lt;&gt;"",بيانات!A4083,"")</f>
        <v/>
      </c>
      <c r="B4083" s="83" t="str">
        <f>IF(بيانات!B4083&lt;&gt;"",بيانات!B4083,"")</f>
        <v/>
      </c>
      <c r="C4083" s="83" t="str">
        <f>IF(بيانات!B4083&lt;&gt;"",بيانات!C4083,"")</f>
        <v/>
      </c>
      <c r="D4083" s="84" t="str">
        <f>IF(بيانات!B4083&lt;&gt;"",بيانات!J4083,"")</f>
        <v/>
      </c>
      <c r="E4083" s="85"/>
      <c r="F4083" s="86" t="str">
        <f t="shared" si="63"/>
        <v/>
      </c>
      <c r="G4083" s="87"/>
      <c r="H4083" s="88" t="str">
        <f>IF(بيانات!B4083&lt;&gt;"",بيانات!K4083,"")</f>
        <v/>
      </c>
      <c r="I4083" s="88" t="str">
        <f>IF(بيانات!B4083&lt;&gt;"",بيانات!P4083,"")</f>
        <v/>
      </c>
    </row>
    <row r="4084" spans="1:9" ht="21.75" customHeight="1">
      <c r="A4084" s="89" t="str">
        <f>IF(بيانات!B4084&lt;&gt;"",بيانات!A4084,"")</f>
        <v/>
      </c>
      <c r="B4084" s="90" t="str">
        <f>IF(بيانات!B4084&lt;&gt;"",بيانات!B4084,"")</f>
        <v/>
      </c>
      <c r="C4084" s="90" t="str">
        <f>IF(بيانات!B4084&lt;&gt;"",بيانات!C4084,"")</f>
        <v/>
      </c>
      <c r="D4084" s="91" t="str">
        <f>IF(بيانات!B4084&lt;&gt;"",بيانات!J4084,"")</f>
        <v/>
      </c>
      <c r="E4084" s="92"/>
      <c r="F4084" s="93" t="str">
        <f t="shared" si="63"/>
        <v/>
      </c>
      <c r="G4084" s="94"/>
      <c r="H4084" s="95" t="str">
        <f>IF(بيانات!B4084&lt;&gt;"",بيانات!K4084,"")</f>
        <v/>
      </c>
      <c r="I4084" s="95" t="str">
        <f>IF(بيانات!B4084&lt;&gt;"",بيانات!P4084,"")</f>
        <v/>
      </c>
    </row>
    <row r="4085" spans="1:9" ht="21.75" customHeight="1">
      <c r="A4085" s="82" t="str">
        <f>IF(بيانات!B4085&lt;&gt;"",بيانات!A4085,"")</f>
        <v/>
      </c>
      <c r="B4085" s="83" t="str">
        <f>IF(بيانات!B4085&lt;&gt;"",بيانات!B4085,"")</f>
        <v/>
      </c>
      <c r="C4085" s="83" t="str">
        <f>IF(بيانات!B4085&lt;&gt;"",بيانات!C4085,"")</f>
        <v/>
      </c>
      <c r="D4085" s="84" t="str">
        <f>IF(بيانات!B4085&lt;&gt;"",بيانات!J4085,"")</f>
        <v/>
      </c>
      <c r="E4085" s="85"/>
      <c r="F4085" s="86" t="str">
        <f t="shared" si="63"/>
        <v/>
      </c>
      <c r="G4085" s="87"/>
      <c r="H4085" s="88" t="str">
        <f>IF(بيانات!B4085&lt;&gt;"",بيانات!K4085,"")</f>
        <v/>
      </c>
      <c r="I4085" s="88" t="str">
        <f>IF(بيانات!B4085&lt;&gt;"",بيانات!P4085,"")</f>
        <v/>
      </c>
    </row>
    <row r="4086" spans="1:9" ht="21.75" customHeight="1">
      <c r="A4086" s="89" t="str">
        <f>IF(بيانات!B4086&lt;&gt;"",بيانات!A4086,"")</f>
        <v/>
      </c>
      <c r="B4086" s="90" t="str">
        <f>IF(بيانات!B4086&lt;&gt;"",بيانات!B4086,"")</f>
        <v/>
      </c>
      <c r="C4086" s="90" t="str">
        <f>IF(بيانات!B4086&lt;&gt;"",بيانات!C4086,"")</f>
        <v/>
      </c>
      <c r="D4086" s="91" t="str">
        <f>IF(بيانات!B4086&lt;&gt;"",بيانات!J4086,"")</f>
        <v/>
      </c>
      <c r="E4086" s="92"/>
      <c r="F4086" s="93" t="str">
        <f t="shared" si="63"/>
        <v/>
      </c>
      <c r="G4086" s="94"/>
      <c r="H4086" s="95" t="str">
        <f>IF(بيانات!B4086&lt;&gt;"",بيانات!K4086,"")</f>
        <v/>
      </c>
      <c r="I4086" s="95" t="str">
        <f>IF(بيانات!B4086&lt;&gt;"",بيانات!P4086,"")</f>
        <v/>
      </c>
    </row>
    <row r="4087" spans="1:9" ht="21.75" customHeight="1">
      <c r="A4087" s="82" t="str">
        <f>IF(بيانات!B4087&lt;&gt;"",بيانات!A4087,"")</f>
        <v/>
      </c>
      <c r="B4087" s="83" t="str">
        <f>IF(بيانات!B4087&lt;&gt;"",بيانات!B4087,"")</f>
        <v/>
      </c>
      <c r="C4087" s="83" t="str">
        <f>IF(بيانات!B4087&lt;&gt;"",بيانات!C4087,"")</f>
        <v/>
      </c>
      <c r="D4087" s="84" t="str">
        <f>IF(بيانات!B4087&lt;&gt;"",بيانات!J4087,"")</f>
        <v/>
      </c>
      <c r="E4087" s="85"/>
      <c r="F4087" s="86" t="str">
        <f t="shared" si="63"/>
        <v/>
      </c>
      <c r="G4087" s="87"/>
      <c r="H4087" s="88" t="str">
        <f>IF(بيانات!B4087&lt;&gt;"",بيانات!K4087,"")</f>
        <v/>
      </c>
      <c r="I4087" s="88" t="str">
        <f>IF(بيانات!B4087&lt;&gt;"",بيانات!P4087,"")</f>
        <v/>
      </c>
    </row>
    <row r="4088" spans="1:9" ht="21.75" customHeight="1">
      <c r="A4088" s="89" t="str">
        <f>IF(بيانات!B4088&lt;&gt;"",بيانات!A4088,"")</f>
        <v/>
      </c>
      <c r="B4088" s="90" t="str">
        <f>IF(بيانات!B4088&lt;&gt;"",بيانات!B4088,"")</f>
        <v/>
      </c>
      <c r="C4088" s="90" t="str">
        <f>IF(بيانات!B4088&lt;&gt;"",بيانات!C4088,"")</f>
        <v/>
      </c>
      <c r="D4088" s="91" t="str">
        <f>IF(بيانات!B4088&lt;&gt;"",بيانات!J4088,"")</f>
        <v/>
      </c>
      <c r="E4088" s="92"/>
      <c r="F4088" s="93" t="str">
        <f t="shared" si="63"/>
        <v/>
      </c>
      <c r="G4088" s="94"/>
      <c r="H4088" s="95" t="str">
        <f>IF(بيانات!B4088&lt;&gt;"",بيانات!K4088,"")</f>
        <v/>
      </c>
      <c r="I4088" s="95" t="str">
        <f>IF(بيانات!B4088&lt;&gt;"",بيانات!P4088,"")</f>
        <v/>
      </c>
    </row>
    <row r="4089" spans="1:9" ht="21.75" customHeight="1">
      <c r="A4089" s="82" t="str">
        <f>IF(بيانات!B4089&lt;&gt;"",بيانات!A4089,"")</f>
        <v/>
      </c>
      <c r="B4089" s="83" t="str">
        <f>IF(بيانات!B4089&lt;&gt;"",بيانات!B4089,"")</f>
        <v/>
      </c>
      <c r="C4089" s="83" t="str">
        <f>IF(بيانات!B4089&lt;&gt;"",بيانات!C4089,"")</f>
        <v/>
      </c>
      <c r="D4089" s="84" t="str">
        <f>IF(بيانات!B4089&lt;&gt;"",بيانات!J4089,"")</f>
        <v/>
      </c>
      <c r="E4089" s="85"/>
      <c r="F4089" s="86" t="str">
        <f t="shared" si="63"/>
        <v/>
      </c>
      <c r="G4089" s="87"/>
      <c r="H4089" s="88" t="str">
        <f>IF(بيانات!B4089&lt;&gt;"",بيانات!K4089,"")</f>
        <v/>
      </c>
      <c r="I4089" s="88" t="str">
        <f>IF(بيانات!B4089&lt;&gt;"",بيانات!P4089,"")</f>
        <v/>
      </c>
    </row>
    <row r="4090" spans="1:9" ht="21.75" customHeight="1">
      <c r="A4090" s="89" t="str">
        <f>IF(بيانات!B4090&lt;&gt;"",بيانات!A4090,"")</f>
        <v/>
      </c>
      <c r="B4090" s="90" t="str">
        <f>IF(بيانات!B4090&lt;&gt;"",بيانات!B4090,"")</f>
        <v/>
      </c>
      <c r="C4090" s="90" t="str">
        <f>IF(بيانات!B4090&lt;&gt;"",بيانات!C4090,"")</f>
        <v/>
      </c>
      <c r="D4090" s="91" t="str">
        <f>IF(بيانات!B4090&lt;&gt;"",بيانات!J4090,"")</f>
        <v/>
      </c>
      <c r="E4090" s="92"/>
      <c r="F4090" s="93" t="str">
        <f t="shared" si="63"/>
        <v/>
      </c>
      <c r="G4090" s="94"/>
      <c r="H4090" s="95" t="str">
        <f>IF(بيانات!B4090&lt;&gt;"",بيانات!K4090,"")</f>
        <v/>
      </c>
      <c r="I4090" s="95" t="str">
        <f>IF(بيانات!B4090&lt;&gt;"",بيانات!P4090,"")</f>
        <v/>
      </c>
    </row>
    <row r="4091" spans="1:9" ht="21.75" customHeight="1">
      <c r="A4091" s="82" t="str">
        <f>IF(بيانات!B4091&lt;&gt;"",بيانات!A4091,"")</f>
        <v/>
      </c>
      <c r="B4091" s="83" t="str">
        <f>IF(بيانات!B4091&lt;&gt;"",بيانات!B4091,"")</f>
        <v/>
      </c>
      <c r="C4091" s="83" t="str">
        <f>IF(بيانات!B4091&lt;&gt;"",بيانات!C4091,"")</f>
        <v/>
      </c>
      <c r="D4091" s="84" t="str">
        <f>IF(بيانات!B4091&lt;&gt;"",بيانات!J4091,"")</f>
        <v/>
      </c>
      <c r="E4091" s="85"/>
      <c r="F4091" s="86" t="str">
        <f t="shared" si="63"/>
        <v/>
      </c>
      <c r="G4091" s="87"/>
      <c r="H4091" s="88" t="str">
        <f>IF(بيانات!B4091&lt;&gt;"",بيانات!K4091,"")</f>
        <v/>
      </c>
      <c r="I4091" s="88" t="str">
        <f>IF(بيانات!B4091&lt;&gt;"",بيانات!P4091,"")</f>
        <v/>
      </c>
    </row>
    <row r="4092" spans="1:9" ht="21.75" customHeight="1">
      <c r="A4092" s="89" t="str">
        <f>IF(بيانات!B4092&lt;&gt;"",بيانات!A4092,"")</f>
        <v/>
      </c>
      <c r="B4092" s="90" t="str">
        <f>IF(بيانات!B4092&lt;&gt;"",بيانات!B4092,"")</f>
        <v/>
      </c>
      <c r="C4092" s="90" t="str">
        <f>IF(بيانات!B4092&lt;&gt;"",بيانات!C4092,"")</f>
        <v/>
      </c>
      <c r="D4092" s="91" t="str">
        <f>IF(بيانات!B4092&lt;&gt;"",بيانات!J4092,"")</f>
        <v/>
      </c>
      <c r="E4092" s="92"/>
      <c r="F4092" s="93" t="str">
        <f t="shared" si="63"/>
        <v/>
      </c>
      <c r="G4092" s="94"/>
      <c r="H4092" s="95" t="str">
        <f>IF(بيانات!B4092&lt;&gt;"",بيانات!K4092,"")</f>
        <v/>
      </c>
      <c r="I4092" s="95" t="str">
        <f>IF(بيانات!B4092&lt;&gt;"",بيانات!P4092,"")</f>
        <v/>
      </c>
    </row>
    <row r="4093" spans="1:9" ht="21.75" customHeight="1">
      <c r="A4093" s="82" t="str">
        <f>IF(بيانات!B4093&lt;&gt;"",بيانات!A4093,"")</f>
        <v/>
      </c>
      <c r="B4093" s="83" t="str">
        <f>IF(بيانات!B4093&lt;&gt;"",بيانات!B4093,"")</f>
        <v/>
      </c>
      <c r="C4093" s="83" t="str">
        <f>IF(بيانات!B4093&lt;&gt;"",بيانات!C4093,"")</f>
        <v/>
      </c>
      <c r="D4093" s="84" t="str">
        <f>IF(بيانات!B4093&lt;&gt;"",بيانات!J4093,"")</f>
        <v/>
      </c>
      <c r="E4093" s="85"/>
      <c r="F4093" s="86" t="str">
        <f t="shared" si="63"/>
        <v/>
      </c>
      <c r="G4093" s="87"/>
      <c r="H4093" s="88" t="str">
        <f>IF(بيانات!B4093&lt;&gt;"",بيانات!K4093,"")</f>
        <v/>
      </c>
      <c r="I4093" s="88" t="str">
        <f>IF(بيانات!B4093&lt;&gt;"",بيانات!P4093,"")</f>
        <v/>
      </c>
    </row>
    <row r="4094" spans="1:9" ht="21.75" customHeight="1">
      <c r="A4094" s="89" t="str">
        <f>IF(بيانات!B4094&lt;&gt;"",بيانات!A4094,"")</f>
        <v/>
      </c>
      <c r="B4094" s="90" t="str">
        <f>IF(بيانات!B4094&lt;&gt;"",بيانات!B4094,"")</f>
        <v/>
      </c>
      <c r="C4094" s="90" t="str">
        <f>IF(بيانات!B4094&lt;&gt;"",بيانات!C4094,"")</f>
        <v/>
      </c>
      <c r="D4094" s="91" t="str">
        <f>IF(بيانات!B4094&lt;&gt;"",بيانات!J4094,"")</f>
        <v/>
      </c>
      <c r="E4094" s="92"/>
      <c r="F4094" s="93" t="str">
        <f t="shared" si="63"/>
        <v/>
      </c>
      <c r="G4094" s="94"/>
      <c r="H4094" s="95" t="str">
        <f>IF(بيانات!B4094&lt;&gt;"",بيانات!K4094,"")</f>
        <v/>
      </c>
      <c r="I4094" s="95" t="str">
        <f>IF(بيانات!B4094&lt;&gt;"",بيانات!P4094,"")</f>
        <v/>
      </c>
    </row>
    <row r="4095" spans="1:9" ht="21.75" customHeight="1">
      <c r="A4095" s="82" t="str">
        <f>IF(بيانات!B4095&lt;&gt;"",بيانات!A4095,"")</f>
        <v/>
      </c>
      <c r="B4095" s="83" t="str">
        <f>IF(بيانات!B4095&lt;&gt;"",بيانات!B4095,"")</f>
        <v/>
      </c>
      <c r="C4095" s="83" t="str">
        <f>IF(بيانات!B4095&lt;&gt;"",بيانات!C4095,"")</f>
        <v/>
      </c>
      <c r="D4095" s="84" t="str">
        <f>IF(بيانات!B4095&lt;&gt;"",بيانات!J4095,"")</f>
        <v/>
      </c>
      <c r="E4095" s="85"/>
      <c r="F4095" s="86" t="str">
        <f t="shared" si="63"/>
        <v/>
      </c>
      <c r="G4095" s="87"/>
      <c r="H4095" s="88" t="str">
        <f>IF(بيانات!B4095&lt;&gt;"",بيانات!K4095,"")</f>
        <v/>
      </c>
      <c r="I4095" s="88" t="str">
        <f>IF(بيانات!B4095&lt;&gt;"",بيانات!P4095,"")</f>
        <v/>
      </c>
    </row>
    <row r="4096" spans="1:9" ht="21.75" customHeight="1">
      <c r="A4096" s="89" t="str">
        <f>IF(بيانات!B4096&lt;&gt;"",بيانات!A4096,"")</f>
        <v/>
      </c>
      <c r="B4096" s="90" t="str">
        <f>IF(بيانات!B4096&lt;&gt;"",بيانات!B4096,"")</f>
        <v/>
      </c>
      <c r="C4096" s="90" t="str">
        <f>IF(بيانات!B4096&lt;&gt;"",بيانات!C4096,"")</f>
        <v/>
      </c>
      <c r="D4096" s="91" t="str">
        <f>IF(بيانات!B4096&lt;&gt;"",بيانات!J4096,"")</f>
        <v/>
      </c>
      <c r="E4096" s="92"/>
      <c r="F4096" s="93" t="str">
        <f t="shared" si="63"/>
        <v/>
      </c>
      <c r="G4096" s="94"/>
      <c r="H4096" s="95" t="str">
        <f>IF(بيانات!B4096&lt;&gt;"",بيانات!K4096,"")</f>
        <v/>
      </c>
      <c r="I4096" s="95" t="str">
        <f>IF(بيانات!B4096&lt;&gt;"",بيانات!P4096,"")</f>
        <v/>
      </c>
    </row>
    <row r="4097" spans="1:9" ht="21.75" customHeight="1">
      <c r="A4097" s="82" t="str">
        <f>IF(بيانات!B4097&lt;&gt;"",بيانات!A4097,"")</f>
        <v/>
      </c>
      <c r="B4097" s="83" t="str">
        <f>IF(بيانات!B4097&lt;&gt;"",بيانات!B4097,"")</f>
        <v/>
      </c>
      <c r="C4097" s="83" t="str">
        <f>IF(بيانات!B4097&lt;&gt;"",بيانات!C4097,"")</f>
        <v/>
      </c>
      <c r="D4097" s="84" t="str">
        <f>IF(بيانات!B4097&lt;&gt;"",بيانات!J4097,"")</f>
        <v/>
      </c>
      <c r="E4097" s="85"/>
      <c r="F4097" s="86" t="str">
        <f t="shared" si="63"/>
        <v/>
      </c>
      <c r="G4097" s="87"/>
      <c r="H4097" s="88" t="str">
        <f>IF(بيانات!B4097&lt;&gt;"",بيانات!K4097,"")</f>
        <v/>
      </c>
      <c r="I4097" s="88" t="str">
        <f>IF(بيانات!B4097&lt;&gt;"",بيانات!P4097,"")</f>
        <v/>
      </c>
    </row>
    <row r="4098" spans="1:9" ht="21.75" customHeight="1">
      <c r="A4098" s="89" t="str">
        <f>IF(بيانات!B4098&lt;&gt;"",بيانات!A4098,"")</f>
        <v/>
      </c>
      <c r="B4098" s="90" t="str">
        <f>IF(بيانات!B4098&lt;&gt;"",بيانات!B4098,"")</f>
        <v/>
      </c>
      <c r="C4098" s="90" t="str">
        <f>IF(بيانات!B4098&lt;&gt;"",بيانات!C4098,"")</f>
        <v/>
      </c>
      <c r="D4098" s="91" t="str">
        <f>IF(بيانات!B4098&lt;&gt;"",بيانات!J4098,"")</f>
        <v/>
      </c>
      <c r="E4098" s="92"/>
      <c r="F4098" s="93" t="str">
        <f t="shared" si="63"/>
        <v/>
      </c>
      <c r="G4098" s="94"/>
      <c r="H4098" s="95" t="str">
        <f>IF(بيانات!B4098&lt;&gt;"",بيانات!K4098,"")</f>
        <v/>
      </c>
      <c r="I4098" s="95" t="str">
        <f>IF(بيانات!B4098&lt;&gt;"",بيانات!P4098,"")</f>
        <v/>
      </c>
    </row>
    <row r="4099" spans="1:9" ht="21.75" customHeight="1">
      <c r="A4099" s="82" t="str">
        <f>IF(بيانات!B4099&lt;&gt;"",بيانات!A4099,"")</f>
        <v/>
      </c>
      <c r="B4099" s="83" t="str">
        <f>IF(بيانات!B4099&lt;&gt;"",بيانات!B4099,"")</f>
        <v/>
      </c>
      <c r="C4099" s="83" t="str">
        <f>IF(بيانات!B4099&lt;&gt;"",بيانات!C4099,"")</f>
        <v/>
      </c>
      <c r="D4099" s="84" t="str">
        <f>IF(بيانات!B4099&lt;&gt;"",بيانات!J4099,"")</f>
        <v/>
      </c>
      <c r="E4099" s="85"/>
      <c r="F4099" s="86" t="str">
        <f t="shared" ref="F4099:F4162" si="64">IF(E4099="","",E4099+30)</f>
        <v/>
      </c>
      <c r="G4099" s="87"/>
      <c r="H4099" s="88" t="str">
        <f>IF(بيانات!B4099&lt;&gt;"",بيانات!K4099,"")</f>
        <v/>
      </c>
      <c r="I4099" s="88" t="str">
        <f>IF(بيانات!B4099&lt;&gt;"",بيانات!P4099,"")</f>
        <v/>
      </c>
    </row>
    <row r="4100" spans="1:9" ht="21.75" customHeight="1">
      <c r="A4100" s="89" t="str">
        <f>IF(بيانات!B4100&lt;&gt;"",بيانات!A4100,"")</f>
        <v/>
      </c>
      <c r="B4100" s="90" t="str">
        <f>IF(بيانات!B4100&lt;&gt;"",بيانات!B4100,"")</f>
        <v/>
      </c>
      <c r="C4100" s="90" t="str">
        <f>IF(بيانات!B4100&lt;&gt;"",بيانات!C4100,"")</f>
        <v/>
      </c>
      <c r="D4100" s="91" t="str">
        <f>IF(بيانات!B4100&lt;&gt;"",بيانات!J4100,"")</f>
        <v/>
      </c>
      <c r="E4100" s="92"/>
      <c r="F4100" s="93" t="str">
        <f t="shared" si="64"/>
        <v/>
      </c>
      <c r="G4100" s="94"/>
      <c r="H4100" s="95" t="str">
        <f>IF(بيانات!B4100&lt;&gt;"",بيانات!K4100,"")</f>
        <v/>
      </c>
      <c r="I4100" s="95" t="str">
        <f>IF(بيانات!B4100&lt;&gt;"",بيانات!P4100,"")</f>
        <v/>
      </c>
    </row>
    <row r="4101" spans="1:9" ht="21.75" customHeight="1">
      <c r="A4101" s="82" t="str">
        <f>IF(بيانات!B4101&lt;&gt;"",بيانات!A4101,"")</f>
        <v/>
      </c>
      <c r="B4101" s="83" t="str">
        <f>IF(بيانات!B4101&lt;&gt;"",بيانات!B4101,"")</f>
        <v/>
      </c>
      <c r="C4101" s="83" t="str">
        <f>IF(بيانات!B4101&lt;&gt;"",بيانات!C4101,"")</f>
        <v/>
      </c>
      <c r="D4101" s="84" t="str">
        <f>IF(بيانات!B4101&lt;&gt;"",بيانات!J4101,"")</f>
        <v/>
      </c>
      <c r="E4101" s="85"/>
      <c r="F4101" s="86" t="str">
        <f t="shared" si="64"/>
        <v/>
      </c>
      <c r="G4101" s="87"/>
      <c r="H4101" s="88" t="str">
        <f>IF(بيانات!B4101&lt;&gt;"",بيانات!K4101,"")</f>
        <v/>
      </c>
      <c r="I4101" s="88" t="str">
        <f>IF(بيانات!B4101&lt;&gt;"",بيانات!P4101,"")</f>
        <v/>
      </c>
    </row>
    <row r="4102" spans="1:9" ht="21.75" customHeight="1">
      <c r="A4102" s="89" t="str">
        <f>IF(بيانات!B4102&lt;&gt;"",بيانات!A4102,"")</f>
        <v/>
      </c>
      <c r="B4102" s="90" t="str">
        <f>IF(بيانات!B4102&lt;&gt;"",بيانات!B4102,"")</f>
        <v/>
      </c>
      <c r="C4102" s="90" t="str">
        <f>IF(بيانات!B4102&lt;&gt;"",بيانات!C4102,"")</f>
        <v/>
      </c>
      <c r="D4102" s="91" t="str">
        <f>IF(بيانات!B4102&lt;&gt;"",بيانات!J4102,"")</f>
        <v/>
      </c>
      <c r="E4102" s="92"/>
      <c r="F4102" s="93" t="str">
        <f t="shared" si="64"/>
        <v/>
      </c>
      <c r="G4102" s="94"/>
      <c r="H4102" s="95" t="str">
        <f>IF(بيانات!B4102&lt;&gt;"",بيانات!K4102,"")</f>
        <v/>
      </c>
      <c r="I4102" s="95" t="str">
        <f>IF(بيانات!B4102&lt;&gt;"",بيانات!P4102,"")</f>
        <v/>
      </c>
    </row>
    <row r="4103" spans="1:9" ht="21.75" customHeight="1">
      <c r="A4103" s="82" t="str">
        <f>IF(بيانات!B4103&lt;&gt;"",بيانات!A4103,"")</f>
        <v/>
      </c>
      <c r="B4103" s="83" t="str">
        <f>IF(بيانات!B4103&lt;&gt;"",بيانات!B4103,"")</f>
        <v/>
      </c>
      <c r="C4103" s="83" t="str">
        <f>IF(بيانات!B4103&lt;&gt;"",بيانات!C4103,"")</f>
        <v/>
      </c>
      <c r="D4103" s="84" t="str">
        <f>IF(بيانات!B4103&lt;&gt;"",بيانات!J4103,"")</f>
        <v/>
      </c>
      <c r="E4103" s="85"/>
      <c r="F4103" s="86" t="str">
        <f t="shared" si="64"/>
        <v/>
      </c>
      <c r="G4103" s="87"/>
      <c r="H4103" s="88" t="str">
        <f>IF(بيانات!B4103&lt;&gt;"",بيانات!K4103,"")</f>
        <v/>
      </c>
      <c r="I4103" s="88" t="str">
        <f>IF(بيانات!B4103&lt;&gt;"",بيانات!P4103,"")</f>
        <v/>
      </c>
    </row>
    <row r="4104" spans="1:9" ht="21.75" customHeight="1">
      <c r="A4104" s="89" t="str">
        <f>IF(بيانات!B4104&lt;&gt;"",بيانات!A4104,"")</f>
        <v/>
      </c>
      <c r="B4104" s="90" t="str">
        <f>IF(بيانات!B4104&lt;&gt;"",بيانات!B4104,"")</f>
        <v/>
      </c>
      <c r="C4104" s="90" t="str">
        <f>IF(بيانات!B4104&lt;&gt;"",بيانات!C4104,"")</f>
        <v/>
      </c>
      <c r="D4104" s="91" t="str">
        <f>IF(بيانات!B4104&lt;&gt;"",بيانات!J4104,"")</f>
        <v/>
      </c>
      <c r="E4104" s="92"/>
      <c r="F4104" s="93" t="str">
        <f t="shared" si="64"/>
        <v/>
      </c>
      <c r="G4104" s="94"/>
      <c r="H4104" s="95" t="str">
        <f>IF(بيانات!B4104&lt;&gt;"",بيانات!K4104,"")</f>
        <v/>
      </c>
      <c r="I4104" s="95" t="str">
        <f>IF(بيانات!B4104&lt;&gt;"",بيانات!P4104,"")</f>
        <v/>
      </c>
    </row>
    <row r="4105" spans="1:9" ht="21.75" customHeight="1">
      <c r="A4105" s="82" t="str">
        <f>IF(بيانات!B4105&lt;&gt;"",بيانات!A4105,"")</f>
        <v/>
      </c>
      <c r="B4105" s="83" t="str">
        <f>IF(بيانات!B4105&lt;&gt;"",بيانات!B4105,"")</f>
        <v/>
      </c>
      <c r="C4105" s="83" t="str">
        <f>IF(بيانات!B4105&lt;&gt;"",بيانات!C4105,"")</f>
        <v/>
      </c>
      <c r="D4105" s="84" t="str">
        <f>IF(بيانات!B4105&lt;&gt;"",بيانات!J4105,"")</f>
        <v/>
      </c>
      <c r="E4105" s="85"/>
      <c r="F4105" s="86" t="str">
        <f t="shared" si="64"/>
        <v/>
      </c>
      <c r="G4105" s="87"/>
      <c r="H4105" s="88" t="str">
        <f>IF(بيانات!B4105&lt;&gt;"",بيانات!K4105,"")</f>
        <v/>
      </c>
      <c r="I4105" s="88" t="str">
        <f>IF(بيانات!B4105&lt;&gt;"",بيانات!P4105,"")</f>
        <v/>
      </c>
    </row>
    <row r="4106" spans="1:9" ht="21.75" customHeight="1">
      <c r="A4106" s="89" t="str">
        <f>IF(بيانات!B4106&lt;&gt;"",بيانات!A4106,"")</f>
        <v/>
      </c>
      <c r="B4106" s="90" t="str">
        <f>IF(بيانات!B4106&lt;&gt;"",بيانات!B4106,"")</f>
        <v/>
      </c>
      <c r="C4106" s="90" t="str">
        <f>IF(بيانات!B4106&lt;&gt;"",بيانات!C4106,"")</f>
        <v/>
      </c>
      <c r="D4106" s="91" t="str">
        <f>IF(بيانات!B4106&lt;&gt;"",بيانات!J4106,"")</f>
        <v/>
      </c>
      <c r="E4106" s="92"/>
      <c r="F4106" s="93" t="str">
        <f t="shared" si="64"/>
        <v/>
      </c>
      <c r="G4106" s="94"/>
      <c r="H4106" s="95" t="str">
        <f>IF(بيانات!B4106&lt;&gt;"",بيانات!K4106,"")</f>
        <v/>
      </c>
      <c r="I4106" s="95" t="str">
        <f>IF(بيانات!B4106&lt;&gt;"",بيانات!P4106,"")</f>
        <v/>
      </c>
    </row>
    <row r="4107" spans="1:9" ht="21.75" customHeight="1">
      <c r="A4107" s="82" t="str">
        <f>IF(بيانات!B4107&lt;&gt;"",بيانات!A4107,"")</f>
        <v/>
      </c>
      <c r="B4107" s="83" t="str">
        <f>IF(بيانات!B4107&lt;&gt;"",بيانات!B4107,"")</f>
        <v/>
      </c>
      <c r="C4107" s="83" t="str">
        <f>IF(بيانات!B4107&lt;&gt;"",بيانات!C4107,"")</f>
        <v/>
      </c>
      <c r="D4107" s="84" t="str">
        <f>IF(بيانات!B4107&lt;&gt;"",بيانات!J4107,"")</f>
        <v/>
      </c>
      <c r="E4107" s="85"/>
      <c r="F4107" s="86" t="str">
        <f t="shared" si="64"/>
        <v/>
      </c>
      <c r="G4107" s="87"/>
      <c r="H4107" s="88" t="str">
        <f>IF(بيانات!B4107&lt;&gt;"",بيانات!K4107,"")</f>
        <v/>
      </c>
      <c r="I4107" s="88" t="str">
        <f>IF(بيانات!B4107&lt;&gt;"",بيانات!P4107,"")</f>
        <v/>
      </c>
    </row>
    <row r="4108" spans="1:9" ht="21.75" customHeight="1">
      <c r="A4108" s="89" t="str">
        <f>IF(بيانات!B4108&lt;&gt;"",بيانات!A4108,"")</f>
        <v/>
      </c>
      <c r="B4108" s="90" t="str">
        <f>IF(بيانات!B4108&lt;&gt;"",بيانات!B4108,"")</f>
        <v/>
      </c>
      <c r="C4108" s="90" t="str">
        <f>IF(بيانات!B4108&lt;&gt;"",بيانات!C4108,"")</f>
        <v/>
      </c>
      <c r="D4108" s="91" t="str">
        <f>IF(بيانات!B4108&lt;&gt;"",بيانات!J4108,"")</f>
        <v/>
      </c>
      <c r="E4108" s="92"/>
      <c r="F4108" s="93" t="str">
        <f t="shared" si="64"/>
        <v/>
      </c>
      <c r="G4108" s="94"/>
      <c r="H4108" s="95" t="str">
        <f>IF(بيانات!B4108&lt;&gt;"",بيانات!K4108,"")</f>
        <v/>
      </c>
      <c r="I4108" s="95" t="str">
        <f>IF(بيانات!B4108&lt;&gt;"",بيانات!P4108,"")</f>
        <v/>
      </c>
    </row>
    <row r="4109" spans="1:9" ht="21.75" customHeight="1">
      <c r="A4109" s="82" t="str">
        <f>IF(بيانات!B4109&lt;&gt;"",بيانات!A4109,"")</f>
        <v/>
      </c>
      <c r="B4109" s="83" t="str">
        <f>IF(بيانات!B4109&lt;&gt;"",بيانات!B4109,"")</f>
        <v/>
      </c>
      <c r="C4109" s="83" t="str">
        <f>IF(بيانات!B4109&lt;&gt;"",بيانات!C4109,"")</f>
        <v/>
      </c>
      <c r="D4109" s="84" t="str">
        <f>IF(بيانات!B4109&lt;&gt;"",بيانات!J4109,"")</f>
        <v/>
      </c>
      <c r="E4109" s="85"/>
      <c r="F4109" s="86" t="str">
        <f t="shared" si="64"/>
        <v/>
      </c>
      <c r="G4109" s="87"/>
      <c r="H4109" s="88" t="str">
        <f>IF(بيانات!B4109&lt;&gt;"",بيانات!K4109,"")</f>
        <v/>
      </c>
      <c r="I4109" s="88" t="str">
        <f>IF(بيانات!B4109&lt;&gt;"",بيانات!P4109,"")</f>
        <v/>
      </c>
    </row>
    <row r="4110" spans="1:9" ht="21.75" customHeight="1">
      <c r="A4110" s="89" t="str">
        <f>IF(بيانات!B4110&lt;&gt;"",بيانات!A4110,"")</f>
        <v/>
      </c>
      <c r="B4110" s="90" t="str">
        <f>IF(بيانات!B4110&lt;&gt;"",بيانات!B4110,"")</f>
        <v/>
      </c>
      <c r="C4110" s="90" t="str">
        <f>IF(بيانات!B4110&lt;&gt;"",بيانات!C4110,"")</f>
        <v/>
      </c>
      <c r="D4110" s="91" t="str">
        <f>IF(بيانات!B4110&lt;&gt;"",بيانات!J4110,"")</f>
        <v/>
      </c>
      <c r="E4110" s="92"/>
      <c r="F4110" s="93" t="str">
        <f t="shared" si="64"/>
        <v/>
      </c>
      <c r="G4110" s="94"/>
      <c r="H4110" s="95" t="str">
        <f>IF(بيانات!B4110&lt;&gt;"",بيانات!K4110,"")</f>
        <v/>
      </c>
      <c r="I4110" s="95" t="str">
        <f>IF(بيانات!B4110&lt;&gt;"",بيانات!P4110,"")</f>
        <v/>
      </c>
    </row>
    <row r="4111" spans="1:9" ht="21.75" customHeight="1">
      <c r="A4111" s="82" t="str">
        <f>IF(بيانات!B4111&lt;&gt;"",بيانات!A4111,"")</f>
        <v/>
      </c>
      <c r="B4111" s="83" t="str">
        <f>IF(بيانات!B4111&lt;&gt;"",بيانات!B4111,"")</f>
        <v/>
      </c>
      <c r="C4111" s="83" t="str">
        <f>IF(بيانات!B4111&lt;&gt;"",بيانات!C4111,"")</f>
        <v/>
      </c>
      <c r="D4111" s="84" t="str">
        <f>IF(بيانات!B4111&lt;&gt;"",بيانات!J4111,"")</f>
        <v/>
      </c>
      <c r="E4111" s="85"/>
      <c r="F4111" s="86" t="str">
        <f t="shared" si="64"/>
        <v/>
      </c>
      <c r="G4111" s="87"/>
      <c r="H4111" s="88" t="str">
        <f>IF(بيانات!B4111&lt;&gt;"",بيانات!K4111,"")</f>
        <v/>
      </c>
      <c r="I4111" s="88" t="str">
        <f>IF(بيانات!B4111&lt;&gt;"",بيانات!P4111,"")</f>
        <v/>
      </c>
    </row>
    <row r="4112" spans="1:9" ht="21.75" customHeight="1">
      <c r="A4112" s="89" t="str">
        <f>IF(بيانات!B4112&lt;&gt;"",بيانات!A4112,"")</f>
        <v/>
      </c>
      <c r="B4112" s="90" t="str">
        <f>IF(بيانات!B4112&lt;&gt;"",بيانات!B4112,"")</f>
        <v/>
      </c>
      <c r="C4112" s="90" t="str">
        <f>IF(بيانات!B4112&lt;&gt;"",بيانات!C4112,"")</f>
        <v/>
      </c>
      <c r="D4112" s="91" t="str">
        <f>IF(بيانات!B4112&lt;&gt;"",بيانات!J4112,"")</f>
        <v/>
      </c>
      <c r="E4112" s="92"/>
      <c r="F4112" s="93" t="str">
        <f t="shared" si="64"/>
        <v/>
      </c>
      <c r="G4112" s="94"/>
      <c r="H4112" s="95" t="str">
        <f>IF(بيانات!B4112&lt;&gt;"",بيانات!K4112,"")</f>
        <v/>
      </c>
      <c r="I4112" s="95" t="str">
        <f>IF(بيانات!B4112&lt;&gt;"",بيانات!P4112,"")</f>
        <v/>
      </c>
    </row>
    <row r="4113" spans="1:9" ht="21.75" customHeight="1">
      <c r="A4113" s="82" t="str">
        <f>IF(بيانات!B4113&lt;&gt;"",بيانات!A4113,"")</f>
        <v/>
      </c>
      <c r="B4113" s="83" t="str">
        <f>IF(بيانات!B4113&lt;&gt;"",بيانات!B4113,"")</f>
        <v/>
      </c>
      <c r="C4113" s="83" t="str">
        <f>IF(بيانات!B4113&lt;&gt;"",بيانات!C4113,"")</f>
        <v/>
      </c>
      <c r="D4113" s="84" t="str">
        <f>IF(بيانات!B4113&lt;&gt;"",بيانات!J4113,"")</f>
        <v/>
      </c>
      <c r="E4113" s="85"/>
      <c r="F4113" s="86" t="str">
        <f t="shared" si="64"/>
        <v/>
      </c>
      <c r="G4113" s="87"/>
      <c r="H4113" s="88" t="str">
        <f>IF(بيانات!B4113&lt;&gt;"",بيانات!K4113,"")</f>
        <v/>
      </c>
      <c r="I4113" s="88" t="str">
        <f>IF(بيانات!B4113&lt;&gt;"",بيانات!P4113,"")</f>
        <v/>
      </c>
    </row>
    <row r="4114" spans="1:9" ht="21.75" customHeight="1">
      <c r="A4114" s="89" t="str">
        <f>IF(بيانات!B4114&lt;&gt;"",بيانات!A4114,"")</f>
        <v/>
      </c>
      <c r="B4114" s="90" t="str">
        <f>IF(بيانات!B4114&lt;&gt;"",بيانات!B4114,"")</f>
        <v/>
      </c>
      <c r="C4114" s="90" t="str">
        <f>IF(بيانات!B4114&lt;&gt;"",بيانات!C4114,"")</f>
        <v/>
      </c>
      <c r="D4114" s="91" t="str">
        <f>IF(بيانات!B4114&lt;&gt;"",بيانات!J4114,"")</f>
        <v/>
      </c>
      <c r="E4114" s="92"/>
      <c r="F4114" s="93" t="str">
        <f t="shared" si="64"/>
        <v/>
      </c>
      <c r="G4114" s="94"/>
      <c r="H4114" s="95" t="str">
        <f>IF(بيانات!B4114&lt;&gt;"",بيانات!K4114,"")</f>
        <v/>
      </c>
      <c r="I4114" s="95" t="str">
        <f>IF(بيانات!B4114&lt;&gt;"",بيانات!P4114,"")</f>
        <v/>
      </c>
    </row>
    <row r="4115" spans="1:9" ht="21.75" customHeight="1">
      <c r="A4115" s="82" t="str">
        <f>IF(بيانات!B4115&lt;&gt;"",بيانات!A4115,"")</f>
        <v/>
      </c>
      <c r="B4115" s="83" t="str">
        <f>IF(بيانات!B4115&lt;&gt;"",بيانات!B4115,"")</f>
        <v/>
      </c>
      <c r="C4115" s="83" t="str">
        <f>IF(بيانات!B4115&lt;&gt;"",بيانات!C4115,"")</f>
        <v/>
      </c>
      <c r="D4115" s="84" t="str">
        <f>IF(بيانات!B4115&lt;&gt;"",بيانات!J4115,"")</f>
        <v/>
      </c>
      <c r="E4115" s="85"/>
      <c r="F4115" s="86" t="str">
        <f t="shared" si="64"/>
        <v/>
      </c>
      <c r="G4115" s="87"/>
      <c r="H4115" s="88" t="str">
        <f>IF(بيانات!B4115&lt;&gt;"",بيانات!K4115,"")</f>
        <v/>
      </c>
      <c r="I4115" s="88" t="str">
        <f>IF(بيانات!B4115&lt;&gt;"",بيانات!P4115,"")</f>
        <v/>
      </c>
    </row>
    <row r="4116" spans="1:9" ht="21.75" customHeight="1">
      <c r="A4116" s="89" t="str">
        <f>IF(بيانات!B4116&lt;&gt;"",بيانات!A4116,"")</f>
        <v/>
      </c>
      <c r="B4116" s="90" t="str">
        <f>IF(بيانات!B4116&lt;&gt;"",بيانات!B4116,"")</f>
        <v/>
      </c>
      <c r="C4116" s="90" t="str">
        <f>IF(بيانات!B4116&lt;&gt;"",بيانات!C4116,"")</f>
        <v/>
      </c>
      <c r="D4116" s="91" t="str">
        <f>IF(بيانات!B4116&lt;&gt;"",بيانات!J4116,"")</f>
        <v/>
      </c>
      <c r="E4116" s="92"/>
      <c r="F4116" s="93" t="str">
        <f t="shared" si="64"/>
        <v/>
      </c>
      <c r="G4116" s="94"/>
      <c r="H4116" s="95" t="str">
        <f>IF(بيانات!B4116&lt;&gt;"",بيانات!K4116,"")</f>
        <v/>
      </c>
      <c r="I4116" s="95" t="str">
        <f>IF(بيانات!B4116&lt;&gt;"",بيانات!P4116,"")</f>
        <v/>
      </c>
    </row>
    <row r="4117" spans="1:9" ht="21.75" customHeight="1">
      <c r="A4117" s="82" t="str">
        <f>IF(بيانات!B4117&lt;&gt;"",بيانات!A4117,"")</f>
        <v/>
      </c>
      <c r="B4117" s="83" t="str">
        <f>IF(بيانات!B4117&lt;&gt;"",بيانات!B4117,"")</f>
        <v/>
      </c>
      <c r="C4117" s="83" t="str">
        <f>IF(بيانات!B4117&lt;&gt;"",بيانات!C4117,"")</f>
        <v/>
      </c>
      <c r="D4117" s="84" t="str">
        <f>IF(بيانات!B4117&lt;&gt;"",بيانات!J4117,"")</f>
        <v/>
      </c>
      <c r="E4117" s="85"/>
      <c r="F4117" s="86" t="str">
        <f t="shared" si="64"/>
        <v/>
      </c>
      <c r="G4117" s="87"/>
      <c r="H4117" s="88" t="str">
        <f>IF(بيانات!B4117&lt;&gt;"",بيانات!K4117,"")</f>
        <v/>
      </c>
      <c r="I4117" s="88" t="str">
        <f>IF(بيانات!B4117&lt;&gt;"",بيانات!P4117,"")</f>
        <v/>
      </c>
    </row>
    <row r="4118" spans="1:9" ht="21.75" customHeight="1">
      <c r="A4118" s="89" t="str">
        <f>IF(بيانات!B4118&lt;&gt;"",بيانات!A4118,"")</f>
        <v/>
      </c>
      <c r="B4118" s="90" t="str">
        <f>IF(بيانات!B4118&lt;&gt;"",بيانات!B4118,"")</f>
        <v/>
      </c>
      <c r="C4118" s="90" t="str">
        <f>IF(بيانات!B4118&lt;&gt;"",بيانات!C4118,"")</f>
        <v/>
      </c>
      <c r="D4118" s="91" t="str">
        <f>IF(بيانات!B4118&lt;&gt;"",بيانات!J4118,"")</f>
        <v/>
      </c>
      <c r="E4118" s="92"/>
      <c r="F4118" s="93" t="str">
        <f t="shared" si="64"/>
        <v/>
      </c>
      <c r="G4118" s="94"/>
      <c r="H4118" s="95" t="str">
        <f>IF(بيانات!B4118&lt;&gt;"",بيانات!K4118,"")</f>
        <v/>
      </c>
      <c r="I4118" s="95" t="str">
        <f>IF(بيانات!B4118&lt;&gt;"",بيانات!P4118,"")</f>
        <v/>
      </c>
    </row>
    <row r="4119" spans="1:9" ht="21.75" customHeight="1">
      <c r="A4119" s="82" t="str">
        <f>IF(بيانات!B4119&lt;&gt;"",بيانات!A4119,"")</f>
        <v/>
      </c>
      <c r="B4119" s="83" t="str">
        <f>IF(بيانات!B4119&lt;&gt;"",بيانات!B4119,"")</f>
        <v/>
      </c>
      <c r="C4119" s="83" t="str">
        <f>IF(بيانات!B4119&lt;&gt;"",بيانات!C4119,"")</f>
        <v/>
      </c>
      <c r="D4119" s="84" t="str">
        <f>IF(بيانات!B4119&lt;&gt;"",بيانات!J4119,"")</f>
        <v/>
      </c>
      <c r="E4119" s="85"/>
      <c r="F4119" s="86" t="str">
        <f t="shared" si="64"/>
        <v/>
      </c>
      <c r="G4119" s="87"/>
      <c r="H4119" s="88" t="str">
        <f>IF(بيانات!B4119&lt;&gt;"",بيانات!K4119,"")</f>
        <v/>
      </c>
      <c r="I4119" s="88" t="str">
        <f>IF(بيانات!B4119&lt;&gt;"",بيانات!P4119,"")</f>
        <v/>
      </c>
    </row>
    <row r="4120" spans="1:9" ht="21.75" customHeight="1">
      <c r="A4120" s="89" t="str">
        <f>IF(بيانات!B4120&lt;&gt;"",بيانات!A4120,"")</f>
        <v/>
      </c>
      <c r="B4120" s="90" t="str">
        <f>IF(بيانات!B4120&lt;&gt;"",بيانات!B4120,"")</f>
        <v/>
      </c>
      <c r="C4120" s="90" t="str">
        <f>IF(بيانات!B4120&lt;&gt;"",بيانات!C4120,"")</f>
        <v/>
      </c>
      <c r="D4120" s="91" t="str">
        <f>IF(بيانات!B4120&lt;&gt;"",بيانات!J4120,"")</f>
        <v/>
      </c>
      <c r="E4120" s="92"/>
      <c r="F4120" s="93" t="str">
        <f t="shared" si="64"/>
        <v/>
      </c>
      <c r="G4120" s="94"/>
      <c r="H4120" s="95" t="str">
        <f>IF(بيانات!B4120&lt;&gt;"",بيانات!K4120,"")</f>
        <v/>
      </c>
      <c r="I4120" s="95" t="str">
        <f>IF(بيانات!B4120&lt;&gt;"",بيانات!P4120,"")</f>
        <v/>
      </c>
    </row>
    <row r="4121" spans="1:9" ht="21.75" customHeight="1">
      <c r="A4121" s="82" t="str">
        <f>IF(بيانات!B4121&lt;&gt;"",بيانات!A4121,"")</f>
        <v/>
      </c>
      <c r="B4121" s="83" t="str">
        <f>IF(بيانات!B4121&lt;&gt;"",بيانات!B4121,"")</f>
        <v/>
      </c>
      <c r="C4121" s="83" t="str">
        <f>IF(بيانات!B4121&lt;&gt;"",بيانات!C4121,"")</f>
        <v/>
      </c>
      <c r="D4121" s="84" t="str">
        <f>IF(بيانات!B4121&lt;&gt;"",بيانات!J4121,"")</f>
        <v/>
      </c>
      <c r="E4121" s="85"/>
      <c r="F4121" s="86" t="str">
        <f t="shared" si="64"/>
        <v/>
      </c>
      <c r="G4121" s="87"/>
      <c r="H4121" s="88" t="str">
        <f>IF(بيانات!B4121&lt;&gt;"",بيانات!K4121,"")</f>
        <v/>
      </c>
      <c r="I4121" s="88" t="str">
        <f>IF(بيانات!B4121&lt;&gt;"",بيانات!P4121,"")</f>
        <v/>
      </c>
    </row>
    <row r="4122" spans="1:9" ht="21.75" customHeight="1">
      <c r="A4122" s="89" t="str">
        <f>IF(بيانات!B4122&lt;&gt;"",بيانات!A4122,"")</f>
        <v/>
      </c>
      <c r="B4122" s="90" t="str">
        <f>IF(بيانات!B4122&lt;&gt;"",بيانات!B4122,"")</f>
        <v/>
      </c>
      <c r="C4122" s="90" t="str">
        <f>IF(بيانات!B4122&lt;&gt;"",بيانات!C4122,"")</f>
        <v/>
      </c>
      <c r="D4122" s="91" t="str">
        <f>IF(بيانات!B4122&lt;&gt;"",بيانات!J4122,"")</f>
        <v/>
      </c>
      <c r="E4122" s="92"/>
      <c r="F4122" s="93" t="str">
        <f t="shared" si="64"/>
        <v/>
      </c>
      <c r="G4122" s="94"/>
      <c r="H4122" s="95" t="str">
        <f>IF(بيانات!B4122&lt;&gt;"",بيانات!K4122,"")</f>
        <v/>
      </c>
      <c r="I4122" s="95" t="str">
        <f>IF(بيانات!B4122&lt;&gt;"",بيانات!P4122,"")</f>
        <v/>
      </c>
    </row>
    <row r="4123" spans="1:9" ht="21.75" customHeight="1">
      <c r="A4123" s="82" t="str">
        <f>IF(بيانات!B4123&lt;&gt;"",بيانات!A4123,"")</f>
        <v/>
      </c>
      <c r="B4123" s="83" t="str">
        <f>IF(بيانات!B4123&lt;&gt;"",بيانات!B4123,"")</f>
        <v/>
      </c>
      <c r="C4123" s="83" t="str">
        <f>IF(بيانات!B4123&lt;&gt;"",بيانات!C4123,"")</f>
        <v/>
      </c>
      <c r="D4123" s="84" t="str">
        <f>IF(بيانات!B4123&lt;&gt;"",بيانات!J4123,"")</f>
        <v/>
      </c>
      <c r="E4123" s="85"/>
      <c r="F4123" s="86" t="str">
        <f t="shared" si="64"/>
        <v/>
      </c>
      <c r="G4123" s="87"/>
      <c r="H4123" s="88" t="str">
        <f>IF(بيانات!B4123&lt;&gt;"",بيانات!K4123,"")</f>
        <v/>
      </c>
      <c r="I4123" s="88" t="str">
        <f>IF(بيانات!B4123&lt;&gt;"",بيانات!P4123,"")</f>
        <v/>
      </c>
    </row>
    <row r="4124" spans="1:9" ht="21.75" customHeight="1">
      <c r="A4124" s="89" t="str">
        <f>IF(بيانات!B4124&lt;&gt;"",بيانات!A4124,"")</f>
        <v/>
      </c>
      <c r="B4124" s="90" t="str">
        <f>IF(بيانات!B4124&lt;&gt;"",بيانات!B4124,"")</f>
        <v/>
      </c>
      <c r="C4124" s="90" t="str">
        <f>IF(بيانات!B4124&lt;&gt;"",بيانات!C4124,"")</f>
        <v/>
      </c>
      <c r="D4124" s="91" t="str">
        <f>IF(بيانات!B4124&lt;&gt;"",بيانات!J4124,"")</f>
        <v/>
      </c>
      <c r="E4124" s="92"/>
      <c r="F4124" s="93" t="str">
        <f t="shared" si="64"/>
        <v/>
      </c>
      <c r="G4124" s="94"/>
      <c r="H4124" s="95" t="str">
        <f>IF(بيانات!B4124&lt;&gt;"",بيانات!K4124,"")</f>
        <v/>
      </c>
      <c r="I4124" s="95" t="str">
        <f>IF(بيانات!B4124&lt;&gt;"",بيانات!P4124,"")</f>
        <v/>
      </c>
    </row>
    <row r="4125" spans="1:9" ht="21.75" customHeight="1">
      <c r="A4125" s="82" t="str">
        <f>IF(بيانات!B4125&lt;&gt;"",بيانات!A4125,"")</f>
        <v/>
      </c>
      <c r="B4125" s="83" t="str">
        <f>IF(بيانات!B4125&lt;&gt;"",بيانات!B4125,"")</f>
        <v/>
      </c>
      <c r="C4125" s="83" t="str">
        <f>IF(بيانات!B4125&lt;&gt;"",بيانات!C4125,"")</f>
        <v/>
      </c>
      <c r="D4125" s="84" t="str">
        <f>IF(بيانات!B4125&lt;&gt;"",بيانات!J4125,"")</f>
        <v/>
      </c>
      <c r="E4125" s="85"/>
      <c r="F4125" s="86" t="str">
        <f t="shared" si="64"/>
        <v/>
      </c>
      <c r="G4125" s="87"/>
      <c r="H4125" s="88" t="str">
        <f>IF(بيانات!B4125&lt;&gt;"",بيانات!K4125,"")</f>
        <v/>
      </c>
      <c r="I4125" s="88" t="str">
        <f>IF(بيانات!B4125&lt;&gt;"",بيانات!P4125,"")</f>
        <v/>
      </c>
    </row>
    <row r="4126" spans="1:9" ht="21.75" customHeight="1">
      <c r="A4126" s="89" t="str">
        <f>IF(بيانات!B4126&lt;&gt;"",بيانات!A4126,"")</f>
        <v/>
      </c>
      <c r="B4126" s="90" t="str">
        <f>IF(بيانات!B4126&lt;&gt;"",بيانات!B4126,"")</f>
        <v/>
      </c>
      <c r="C4126" s="90" t="str">
        <f>IF(بيانات!B4126&lt;&gt;"",بيانات!C4126,"")</f>
        <v/>
      </c>
      <c r="D4126" s="91" t="str">
        <f>IF(بيانات!B4126&lt;&gt;"",بيانات!J4126,"")</f>
        <v/>
      </c>
      <c r="E4126" s="92"/>
      <c r="F4126" s="93" t="str">
        <f t="shared" si="64"/>
        <v/>
      </c>
      <c r="G4126" s="94"/>
      <c r="H4126" s="95" t="str">
        <f>IF(بيانات!B4126&lt;&gt;"",بيانات!K4126,"")</f>
        <v/>
      </c>
      <c r="I4126" s="95" t="str">
        <f>IF(بيانات!B4126&lt;&gt;"",بيانات!P4126,"")</f>
        <v/>
      </c>
    </row>
    <row r="4127" spans="1:9" ht="21.75" customHeight="1">
      <c r="A4127" s="82" t="str">
        <f>IF(بيانات!B4127&lt;&gt;"",بيانات!A4127,"")</f>
        <v/>
      </c>
      <c r="B4127" s="83" t="str">
        <f>IF(بيانات!B4127&lt;&gt;"",بيانات!B4127,"")</f>
        <v/>
      </c>
      <c r="C4127" s="83" t="str">
        <f>IF(بيانات!B4127&lt;&gt;"",بيانات!C4127,"")</f>
        <v/>
      </c>
      <c r="D4127" s="84" t="str">
        <f>IF(بيانات!B4127&lt;&gt;"",بيانات!J4127,"")</f>
        <v/>
      </c>
      <c r="E4127" s="85"/>
      <c r="F4127" s="86" t="str">
        <f t="shared" si="64"/>
        <v/>
      </c>
      <c r="G4127" s="87"/>
      <c r="H4127" s="88" t="str">
        <f>IF(بيانات!B4127&lt;&gt;"",بيانات!K4127,"")</f>
        <v/>
      </c>
      <c r="I4127" s="88" t="str">
        <f>IF(بيانات!B4127&lt;&gt;"",بيانات!P4127,"")</f>
        <v/>
      </c>
    </row>
    <row r="4128" spans="1:9" ht="21.75" customHeight="1">
      <c r="A4128" s="89" t="str">
        <f>IF(بيانات!B4128&lt;&gt;"",بيانات!A4128,"")</f>
        <v/>
      </c>
      <c r="B4128" s="90" t="str">
        <f>IF(بيانات!B4128&lt;&gt;"",بيانات!B4128,"")</f>
        <v/>
      </c>
      <c r="C4128" s="90" t="str">
        <f>IF(بيانات!B4128&lt;&gt;"",بيانات!C4128,"")</f>
        <v/>
      </c>
      <c r="D4128" s="91" t="str">
        <f>IF(بيانات!B4128&lt;&gt;"",بيانات!J4128,"")</f>
        <v/>
      </c>
      <c r="E4128" s="92"/>
      <c r="F4128" s="93" t="str">
        <f t="shared" si="64"/>
        <v/>
      </c>
      <c r="G4128" s="94"/>
      <c r="H4128" s="95" t="str">
        <f>IF(بيانات!B4128&lt;&gt;"",بيانات!K4128,"")</f>
        <v/>
      </c>
      <c r="I4128" s="95" t="str">
        <f>IF(بيانات!B4128&lt;&gt;"",بيانات!P4128,"")</f>
        <v/>
      </c>
    </row>
    <row r="4129" spans="1:9" ht="21.75" customHeight="1">
      <c r="A4129" s="82" t="str">
        <f>IF(بيانات!B4129&lt;&gt;"",بيانات!A4129,"")</f>
        <v/>
      </c>
      <c r="B4129" s="83" t="str">
        <f>IF(بيانات!B4129&lt;&gt;"",بيانات!B4129,"")</f>
        <v/>
      </c>
      <c r="C4129" s="83" t="str">
        <f>IF(بيانات!B4129&lt;&gt;"",بيانات!C4129,"")</f>
        <v/>
      </c>
      <c r="D4129" s="84" t="str">
        <f>IF(بيانات!B4129&lt;&gt;"",بيانات!J4129,"")</f>
        <v/>
      </c>
      <c r="E4129" s="85"/>
      <c r="F4129" s="86" t="str">
        <f t="shared" si="64"/>
        <v/>
      </c>
      <c r="G4129" s="87"/>
      <c r="H4129" s="88" t="str">
        <f>IF(بيانات!B4129&lt;&gt;"",بيانات!K4129,"")</f>
        <v/>
      </c>
      <c r="I4129" s="88" t="str">
        <f>IF(بيانات!B4129&lt;&gt;"",بيانات!P4129,"")</f>
        <v/>
      </c>
    </row>
    <row r="4130" spans="1:9" ht="21.75" customHeight="1">
      <c r="A4130" s="89" t="str">
        <f>IF(بيانات!B4130&lt;&gt;"",بيانات!A4130,"")</f>
        <v/>
      </c>
      <c r="B4130" s="90" t="str">
        <f>IF(بيانات!B4130&lt;&gt;"",بيانات!B4130,"")</f>
        <v/>
      </c>
      <c r="C4130" s="90" t="str">
        <f>IF(بيانات!B4130&lt;&gt;"",بيانات!C4130,"")</f>
        <v/>
      </c>
      <c r="D4130" s="91" t="str">
        <f>IF(بيانات!B4130&lt;&gt;"",بيانات!J4130,"")</f>
        <v/>
      </c>
      <c r="E4130" s="92"/>
      <c r="F4130" s="93" t="str">
        <f t="shared" si="64"/>
        <v/>
      </c>
      <c r="G4130" s="94"/>
      <c r="H4130" s="95" t="str">
        <f>IF(بيانات!B4130&lt;&gt;"",بيانات!K4130,"")</f>
        <v/>
      </c>
      <c r="I4130" s="95" t="str">
        <f>IF(بيانات!B4130&lt;&gt;"",بيانات!P4130,"")</f>
        <v/>
      </c>
    </row>
    <row r="4131" spans="1:9" ht="21.75" customHeight="1">
      <c r="A4131" s="82" t="str">
        <f>IF(بيانات!B4131&lt;&gt;"",بيانات!A4131,"")</f>
        <v/>
      </c>
      <c r="B4131" s="83" t="str">
        <f>IF(بيانات!B4131&lt;&gt;"",بيانات!B4131,"")</f>
        <v/>
      </c>
      <c r="C4131" s="83" t="str">
        <f>IF(بيانات!B4131&lt;&gt;"",بيانات!C4131,"")</f>
        <v/>
      </c>
      <c r="D4131" s="84" t="str">
        <f>IF(بيانات!B4131&lt;&gt;"",بيانات!J4131,"")</f>
        <v/>
      </c>
      <c r="E4131" s="85"/>
      <c r="F4131" s="86" t="str">
        <f t="shared" si="64"/>
        <v/>
      </c>
      <c r="G4131" s="87"/>
      <c r="H4131" s="88" t="str">
        <f>IF(بيانات!B4131&lt;&gt;"",بيانات!K4131,"")</f>
        <v/>
      </c>
      <c r="I4131" s="88" t="str">
        <f>IF(بيانات!B4131&lt;&gt;"",بيانات!P4131,"")</f>
        <v/>
      </c>
    </row>
    <row r="4132" spans="1:9" ht="21.75" customHeight="1">
      <c r="A4132" s="89" t="str">
        <f>IF(بيانات!B4132&lt;&gt;"",بيانات!A4132,"")</f>
        <v/>
      </c>
      <c r="B4132" s="90" t="str">
        <f>IF(بيانات!B4132&lt;&gt;"",بيانات!B4132,"")</f>
        <v/>
      </c>
      <c r="C4132" s="90" t="str">
        <f>IF(بيانات!B4132&lt;&gt;"",بيانات!C4132,"")</f>
        <v/>
      </c>
      <c r="D4132" s="91" t="str">
        <f>IF(بيانات!B4132&lt;&gt;"",بيانات!J4132,"")</f>
        <v/>
      </c>
      <c r="E4132" s="92"/>
      <c r="F4132" s="93" t="str">
        <f t="shared" si="64"/>
        <v/>
      </c>
      <c r="G4132" s="94"/>
      <c r="H4132" s="95" t="str">
        <f>IF(بيانات!B4132&lt;&gt;"",بيانات!K4132,"")</f>
        <v/>
      </c>
      <c r="I4132" s="95" t="str">
        <f>IF(بيانات!B4132&lt;&gt;"",بيانات!P4132,"")</f>
        <v/>
      </c>
    </row>
    <row r="4133" spans="1:9" ht="21.75" customHeight="1">
      <c r="A4133" s="82" t="str">
        <f>IF(بيانات!B4133&lt;&gt;"",بيانات!A4133,"")</f>
        <v/>
      </c>
      <c r="B4133" s="83" t="str">
        <f>IF(بيانات!B4133&lt;&gt;"",بيانات!B4133,"")</f>
        <v/>
      </c>
      <c r="C4133" s="83" t="str">
        <f>IF(بيانات!B4133&lt;&gt;"",بيانات!C4133,"")</f>
        <v/>
      </c>
      <c r="D4133" s="84" t="str">
        <f>IF(بيانات!B4133&lt;&gt;"",بيانات!J4133,"")</f>
        <v/>
      </c>
      <c r="E4133" s="85"/>
      <c r="F4133" s="86" t="str">
        <f t="shared" si="64"/>
        <v/>
      </c>
      <c r="G4133" s="87"/>
      <c r="H4133" s="88" t="str">
        <f>IF(بيانات!B4133&lt;&gt;"",بيانات!K4133,"")</f>
        <v/>
      </c>
      <c r="I4133" s="88" t="str">
        <f>IF(بيانات!B4133&lt;&gt;"",بيانات!P4133,"")</f>
        <v/>
      </c>
    </row>
    <row r="4134" spans="1:9" ht="21.75" customHeight="1">
      <c r="A4134" s="89" t="str">
        <f>IF(بيانات!B4134&lt;&gt;"",بيانات!A4134,"")</f>
        <v/>
      </c>
      <c r="B4134" s="90" t="str">
        <f>IF(بيانات!B4134&lt;&gt;"",بيانات!B4134,"")</f>
        <v/>
      </c>
      <c r="C4134" s="90" t="str">
        <f>IF(بيانات!B4134&lt;&gt;"",بيانات!C4134,"")</f>
        <v/>
      </c>
      <c r="D4134" s="91" t="str">
        <f>IF(بيانات!B4134&lt;&gt;"",بيانات!J4134,"")</f>
        <v/>
      </c>
      <c r="E4134" s="92"/>
      <c r="F4134" s="93" t="str">
        <f t="shared" si="64"/>
        <v/>
      </c>
      <c r="G4134" s="94"/>
      <c r="H4134" s="95" t="str">
        <f>IF(بيانات!B4134&lt;&gt;"",بيانات!K4134,"")</f>
        <v/>
      </c>
      <c r="I4134" s="95" t="str">
        <f>IF(بيانات!B4134&lt;&gt;"",بيانات!P4134,"")</f>
        <v/>
      </c>
    </row>
    <row r="4135" spans="1:9" ht="21.75" customHeight="1">
      <c r="A4135" s="82" t="str">
        <f>IF(بيانات!B4135&lt;&gt;"",بيانات!A4135,"")</f>
        <v/>
      </c>
      <c r="B4135" s="83" t="str">
        <f>IF(بيانات!B4135&lt;&gt;"",بيانات!B4135,"")</f>
        <v/>
      </c>
      <c r="C4135" s="83" t="str">
        <f>IF(بيانات!B4135&lt;&gt;"",بيانات!C4135,"")</f>
        <v/>
      </c>
      <c r="D4135" s="84" t="str">
        <f>IF(بيانات!B4135&lt;&gt;"",بيانات!J4135,"")</f>
        <v/>
      </c>
      <c r="E4135" s="85"/>
      <c r="F4135" s="86" t="str">
        <f t="shared" si="64"/>
        <v/>
      </c>
      <c r="G4135" s="87"/>
      <c r="H4135" s="88" t="str">
        <f>IF(بيانات!B4135&lt;&gt;"",بيانات!K4135,"")</f>
        <v/>
      </c>
      <c r="I4135" s="88" t="str">
        <f>IF(بيانات!B4135&lt;&gt;"",بيانات!P4135,"")</f>
        <v/>
      </c>
    </row>
    <row r="4136" spans="1:9" ht="21.75" customHeight="1">
      <c r="A4136" s="89" t="str">
        <f>IF(بيانات!B4136&lt;&gt;"",بيانات!A4136,"")</f>
        <v/>
      </c>
      <c r="B4136" s="90" t="str">
        <f>IF(بيانات!B4136&lt;&gt;"",بيانات!B4136,"")</f>
        <v/>
      </c>
      <c r="C4136" s="90" t="str">
        <f>IF(بيانات!B4136&lt;&gt;"",بيانات!C4136,"")</f>
        <v/>
      </c>
      <c r="D4136" s="91" t="str">
        <f>IF(بيانات!B4136&lt;&gt;"",بيانات!J4136,"")</f>
        <v/>
      </c>
      <c r="E4136" s="92"/>
      <c r="F4136" s="93" t="str">
        <f t="shared" si="64"/>
        <v/>
      </c>
      <c r="G4136" s="94"/>
      <c r="H4136" s="95" t="str">
        <f>IF(بيانات!B4136&lt;&gt;"",بيانات!K4136,"")</f>
        <v/>
      </c>
      <c r="I4136" s="95" t="str">
        <f>IF(بيانات!B4136&lt;&gt;"",بيانات!P4136,"")</f>
        <v/>
      </c>
    </row>
    <row r="4137" spans="1:9" ht="21.75" customHeight="1">
      <c r="A4137" s="82" t="str">
        <f>IF(بيانات!B4137&lt;&gt;"",بيانات!A4137,"")</f>
        <v/>
      </c>
      <c r="B4137" s="83" t="str">
        <f>IF(بيانات!B4137&lt;&gt;"",بيانات!B4137,"")</f>
        <v/>
      </c>
      <c r="C4137" s="83" t="str">
        <f>IF(بيانات!B4137&lt;&gt;"",بيانات!C4137,"")</f>
        <v/>
      </c>
      <c r="D4137" s="84" t="str">
        <f>IF(بيانات!B4137&lt;&gt;"",بيانات!J4137,"")</f>
        <v/>
      </c>
      <c r="E4137" s="85"/>
      <c r="F4137" s="86" t="str">
        <f t="shared" si="64"/>
        <v/>
      </c>
      <c r="G4137" s="87"/>
      <c r="H4137" s="88" t="str">
        <f>IF(بيانات!B4137&lt;&gt;"",بيانات!K4137,"")</f>
        <v/>
      </c>
      <c r="I4137" s="88" t="str">
        <f>IF(بيانات!B4137&lt;&gt;"",بيانات!P4137,"")</f>
        <v/>
      </c>
    </row>
    <row r="4138" spans="1:9" ht="21.75" customHeight="1">
      <c r="A4138" s="89" t="str">
        <f>IF(بيانات!B4138&lt;&gt;"",بيانات!A4138,"")</f>
        <v/>
      </c>
      <c r="B4138" s="90" t="str">
        <f>IF(بيانات!B4138&lt;&gt;"",بيانات!B4138,"")</f>
        <v/>
      </c>
      <c r="C4138" s="90" t="str">
        <f>IF(بيانات!B4138&lt;&gt;"",بيانات!C4138,"")</f>
        <v/>
      </c>
      <c r="D4138" s="91" t="str">
        <f>IF(بيانات!B4138&lt;&gt;"",بيانات!J4138,"")</f>
        <v/>
      </c>
      <c r="E4138" s="92"/>
      <c r="F4138" s="93" t="str">
        <f t="shared" si="64"/>
        <v/>
      </c>
      <c r="G4138" s="94"/>
      <c r="H4138" s="95" t="str">
        <f>IF(بيانات!B4138&lt;&gt;"",بيانات!K4138,"")</f>
        <v/>
      </c>
      <c r="I4138" s="95" t="str">
        <f>IF(بيانات!B4138&lt;&gt;"",بيانات!P4138,"")</f>
        <v/>
      </c>
    </row>
    <row r="4139" spans="1:9" ht="21.75" customHeight="1">
      <c r="A4139" s="82" t="str">
        <f>IF(بيانات!B4139&lt;&gt;"",بيانات!A4139,"")</f>
        <v/>
      </c>
      <c r="B4139" s="83" t="str">
        <f>IF(بيانات!B4139&lt;&gt;"",بيانات!B4139,"")</f>
        <v/>
      </c>
      <c r="C4139" s="83" t="str">
        <f>IF(بيانات!B4139&lt;&gt;"",بيانات!C4139,"")</f>
        <v/>
      </c>
      <c r="D4139" s="84" t="str">
        <f>IF(بيانات!B4139&lt;&gt;"",بيانات!J4139,"")</f>
        <v/>
      </c>
      <c r="E4139" s="85"/>
      <c r="F4139" s="86" t="str">
        <f t="shared" si="64"/>
        <v/>
      </c>
      <c r="G4139" s="87"/>
      <c r="H4139" s="88" t="str">
        <f>IF(بيانات!B4139&lt;&gt;"",بيانات!K4139,"")</f>
        <v/>
      </c>
      <c r="I4139" s="88" t="str">
        <f>IF(بيانات!B4139&lt;&gt;"",بيانات!P4139,"")</f>
        <v/>
      </c>
    </row>
    <row r="4140" spans="1:9" ht="21.75" customHeight="1">
      <c r="A4140" s="89" t="str">
        <f>IF(بيانات!B4140&lt;&gt;"",بيانات!A4140,"")</f>
        <v/>
      </c>
      <c r="B4140" s="90" t="str">
        <f>IF(بيانات!B4140&lt;&gt;"",بيانات!B4140,"")</f>
        <v/>
      </c>
      <c r="C4140" s="90" t="str">
        <f>IF(بيانات!B4140&lt;&gt;"",بيانات!C4140,"")</f>
        <v/>
      </c>
      <c r="D4140" s="91" t="str">
        <f>IF(بيانات!B4140&lt;&gt;"",بيانات!J4140,"")</f>
        <v/>
      </c>
      <c r="E4140" s="92"/>
      <c r="F4140" s="93" t="str">
        <f t="shared" si="64"/>
        <v/>
      </c>
      <c r="G4140" s="94"/>
      <c r="H4140" s="95" t="str">
        <f>IF(بيانات!B4140&lt;&gt;"",بيانات!K4140,"")</f>
        <v/>
      </c>
      <c r="I4140" s="95" t="str">
        <f>IF(بيانات!B4140&lt;&gt;"",بيانات!P4140,"")</f>
        <v/>
      </c>
    </row>
    <row r="4141" spans="1:9" ht="21.75" customHeight="1">
      <c r="A4141" s="82" t="str">
        <f>IF(بيانات!B4141&lt;&gt;"",بيانات!A4141,"")</f>
        <v/>
      </c>
      <c r="B4141" s="83" t="str">
        <f>IF(بيانات!B4141&lt;&gt;"",بيانات!B4141,"")</f>
        <v/>
      </c>
      <c r="C4141" s="83" t="str">
        <f>IF(بيانات!B4141&lt;&gt;"",بيانات!C4141,"")</f>
        <v/>
      </c>
      <c r="D4141" s="84" t="str">
        <f>IF(بيانات!B4141&lt;&gt;"",بيانات!J4141,"")</f>
        <v/>
      </c>
      <c r="E4141" s="85"/>
      <c r="F4141" s="86" t="str">
        <f t="shared" si="64"/>
        <v/>
      </c>
      <c r="G4141" s="87"/>
      <c r="H4141" s="88" t="str">
        <f>IF(بيانات!B4141&lt;&gt;"",بيانات!K4141,"")</f>
        <v/>
      </c>
      <c r="I4141" s="88" t="str">
        <f>IF(بيانات!B4141&lt;&gt;"",بيانات!P4141,"")</f>
        <v/>
      </c>
    </row>
    <row r="4142" spans="1:9" ht="21.75" customHeight="1">
      <c r="A4142" s="89" t="str">
        <f>IF(بيانات!B4142&lt;&gt;"",بيانات!A4142,"")</f>
        <v/>
      </c>
      <c r="B4142" s="90" t="str">
        <f>IF(بيانات!B4142&lt;&gt;"",بيانات!B4142,"")</f>
        <v/>
      </c>
      <c r="C4142" s="90" t="str">
        <f>IF(بيانات!B4142&lt;&gt;"",بيانات!C4142,"")</f>
        <v/>
      </c>
      <c r="D4142" s="91" t="str">
        <f>IF(بيانات!B4142&lt;&gt;"",بيانات!J4142,"")</f>
        <v/>
      </c>
      <c r="E4142" s="92"/>
      <c r="F4142" s="93" t="str">
        <f t="shared" si="64"/>
        <v/>
      </c>
      <c r="G4142" s="94"/>
      <c r="H4142" s="95" t="str">
        <f>IF(بيانات!B4142&lt;&gt;"",بيانات!K4142,"")</f>
        <v/>
      </c>
      <c r="I4142" s="95" t="str">
        <f>IF(بيانات!B4142&lt;&gt;"",بيانات!P4142,"")</f>
        <v/>
      </c>
    </row>
    <row r="4143" spans="1:9" ht="21.75" customHeight="1">
      <c r="A4143" s="82" t="str">
        <f>IF(بيانات!B4143&lt;&gt;"",بيانات!A4143,"")</f>
        <v/>
      </c>
      <c r="B4143" s="83" t="str">
        <f>IF(بيانات!B4143&lt;&gt;"",بيانات!B4143,"")</f>
        <v/>
      </c>
      <c r="C4143" s="83" t="str">
        <f>IF(بيانات!B4143&lt;&gt;"",بيانات!C4143,"")</f>
        <v/>
      </c>
      <c r="D4143" s="84" t="str">
        <f>IF(بيانات!B4143&lt;&gt;"",بيانات!J4143,"")</f>
        <v/>
      </c>
      <c r="E4143" s="85"/>
      <c r="F4143" s="86" t="str">
        <f t="shared" si="64"/>
        <v/>
      </c>
      <c r="G4143" s="87"/>
      <c r="H4143" s="88" t="str">
        <f>IF(بيانات!B4143&lt;&gt;"",بيانات!K4143,"")</f>
        <v/>
      </c>
      <c r="I4143" s="88" t="str">
        <f>IF(بيانات!B4143&lt;&gt;"",بيانات!P4143,"")</f>
        <v/>
      </c>
    </row>
    <row r="4144" spans="1:9" ht="21.75" customHeight="1">
      <c r="A4144" s="89" t="str">
        <f>IF(بيانات!B4144&lt;&gt;"",بيانات!A4144,"")</f>
        <v/>
      </c>
      <c r="B4144" s="90" t="str">
        <f>IF(بيانات!B4144&lt;&gt;"",بيانات!B4144,"")</f>
        <v/>
      </c>
      <c r="C4144" s="90" t="str">
        <f>IF(بيانات!B4144&lt;&gt;"",بيانات!C4144,"")</f>
        <v/>
      </c>
      <c r="D4144" s="91" t="str">
        <f>IF(بيانات!B4144&lt;&gt;"",بيانات!J4144,"")</f>
        <v/>
      </c>
      <c r="E4144" s="92"/>
      <c r="F4144" s="93" t="str">
        <f t="shared" si="64"/>
        <v/>
      </c>
      <c r="G4144" s="94"/>
      <c r="H4144" s="95" t="str">
        <f>IF(بيانات!B4144&lt;&gt;"",بيانات!K4144,"")</f>
        <v/>
      </c>
      <c r="I4144" s="95" t="str">
        <f>IF(بيانات!B4144&lt;&gt;"",بيانات!P4144,"")</f>
        <v/>
      </c>
    </row>
    <row r="4145" spans="1:9" ht="21.75" customHeight="1">
      <c r="A4145" s="82" t="str">
        <f>IF(بيانات!B4145&lt;&gt;"",بيانات!A4145,"")</f>
        <v/>
      </c>
      <c r="B4145" s="83" t="str">
        <f>IF(بيانات!B4145&lt;&gt;"",بيانات!B4145,"")</f>
        <v/>
      </c>
      <c r="C4145" s="83" t="str">
        <f>IF(بيانات!B4145&lt;&gt;"",بيانات!C4145,"")</f>
        <v/>
      </c>
      <c r="D4145" s="84" t="str">
        <f>IF(بيانات!B4145&lt;&gt;"",بيانات!J4145,"")</f>
        <v/>
      </c>
      <c r="E4145" s="85"/>
      <c r="F4145" s="86" t="str">
        <f t="shared" si="64"/>
        <v/>
      </c>
      <c r="G4145" s="87"/>
      <c r="H4145" s="88" t="str">
        <f>IF(بيانات!B4145&lt;&gt;"",بيانات!K4145,"")</f>
        <v/>
      </c>
      <c r="I4145" s="88" t="str">
        <f>IF(بيانات!B4145&lt;&gt;"",بيانات!P4145,"")</f>
        <v/>
      </c>
    </row>
    <row r="4146" spans="1:9" ht="21.75" customHeight="1">
      <c r="A4146" s="89" t="str">
        <f>IF(بيانات!B4146&lt;&gt;"",بيانات!A4146,"")</f>
        <v/>
      </c>
      <c r="B4146" s="90" t="str">
        <f>IF(بيانات!B4146&lt;&gt;"",بيانات!B4146,"")</f>
        <v/>
      </c>
      <c r="C4146" s="90" t="str">
        <f>IF(بيانات!B4146&lt;&gt;"",بيانات!C4146,"")</f>
        <v/>
      </c>
      <c r="D4146" s="91" t="str">
        <f>IF(بيانات!B4146&lt;&gt;"",بيانات!J4146,"")</f>
        <v/>
      </c>
      <c r="E4146" s="92"/>
      <c r="F4146" s="93" t="str">
        <f t="shared" si="64"/>
        <v/>
      </c>
      <c r="G4146" s="94"/>
      <c r="H4146" s="95" t="str">
        <f>IF(بيانات!B4146&lt;&gt;"",بيانات!K4146,"")</f>
        <v/>
      </c>
      <c r="I4146" s="95" t="str">
        <f>IF(بيانات!B4146&lt;&gt;"",بيانات!P4146,"")</f>
        <v/>
      </c>
    </row>
    <row r="4147" spans="1:9" ht="21.75" customHeight="1">
      <c r="A4147" s="82" t="str">
        <f>IF(بيانات!B4147&lt;&gt;"",بيانات!A4147,"")</f>
        <v/>
      </c>
      <c r="B4147" s="83" t="str">
        <f>IF(بيانات!B4147&lt;&gt;"",بيانات!B4147,"")</f>
        <v/>
      </c>
      <c r="C4147" s="83" t="str">
        <f>IF(بيانات!B4147&lt;&gt;"",بيانات!C4147,"")</f>
        <v/>
      </c>
      <c r="D4147" s="84" t="str">
        <f>IF(بيانات!B4147&lt;&gt;"",بيانات!J4147,"")</f>
        <v/>
      </c>
      <c r="E4147" s="85"/>
      <c r="F4147" s="86" t="str">
        <f t="shared" si="64"/>
        <v/>
      </c>
      <c r="G4147" s="87"/>
      <c r="H4147" s="88" t="str">
        <f>IF(بيانات!B4147&lt;&gt;"",بيانات!K4147,"")</f>
        <v/>
      </c>
      <c r="I4147" s="88" t="str">
        <f>IF(بيانات!B4147&lt;&gt;"",بيانات!P4147,"")</f>
        <v/>
      </c>
    </row>
    <row r="4148" spans="1:9" ht="21.75" customHeight="1">
      <c r="A4148" s="89" t="str">
        <f>IF(بيانات!B4148&lt;&gt;"",بيانات!A4148,"")</f>
        <v/>
      </c>
      <c r="B4148" s="90" t="str">
        <f>IF(بيانات!B4148&lt;&gt;"",بيانات!B4148,"")</f>
        <v/>
      </c>
      <c r="C4148" s="90" t="str">
        <f>IF(بيانات!B4148&lt;&gt;"",بيانات!C4148,"")</f>
        <v/>
      </c>
      <c r="D4148" s="91" t="str">
        <f>IF(بيانات!B4148&lt;&gt;"",بيانات!J4148,"")</f>
        <v/>
      </c>
      <c r="E4148" s="92"/>
      <c r="F4148" s="93" t="str">
        <f t="shared" si="64"/>
        <v/>
      </c>
      <c r="G4148" s="94"/>
      <c r="H4148" s="95" t="str">
        <f>IF(بيانات!B4148&lt;&gt;"",بيانات!K4148,"")</f>
        <v/>
      </c>
      <c r="I4148" s="95" t="str">
        <f>IF(بيانات!B4148&lt;&gt;"",بيانات!P4148,"")</f>
        <v/>
      </c>
    </row>
    <row r="4149" spans="1:9" ht="21.75" customHeight="1">
      <c r="A4149" s="82" t="str">
        <f>IF(بيانات!B4149&lt;&gt;"",بيانات!A4149,"")</f>
        <v/>
      </c>
      <c r="B4149" s="83" t="str">
        <f>IF(بيانات!B4149&lt;&gt;"",بيانات!B4149,"")</f>
        <v/>
      </c>
      <c r="C4149" s="83" t="str">
        <f>IF(بيانات!B4149&lt;&gt;"",بيانات!C4149,"")</f>
        <v/>
      </c>
      <c r="D4149" s="84" t="str">
        <f>IF(بيانات!B4149&lt;&gt;"",بيانات!J4149,"")</f>
        <v/>
      </c>
      <c r="E4149" s="85"/>
      <c r="F4149" s="86" t="str">
        <f t="shared" si="64"/>
        <v/>
      </c>
      <c r="G4149" s="87"/>
      <c r="H4149" s="88" t="str">
        <f>IF(بيانات!B4149&lt;&gt;"",بيانات!K4149,"")</f>
        <v/>
      </c>
      <c r="I4149" s="88" t="str">
        <f>IF(بيانات!B4149&lt;&gt;"",بيانات!P4149,"")</f>
        <v/>
      </c>
    </row>
    <row r="4150" spans="1:9" ht="21.75" customHeight="1">
      <c r="A4150" s="89" t="str">
        <f>IF(بيانات!B4150&lt;&gt;"",بيانات!A4150,"")</f>
        <v/>
      </c>
      <c r="B4150" s="90" t="str">
        <f>IF(بيانات!B4150&lt;&gt;"",بيانات!B4150,"")</f>
        <v/>
      </c>
      <c r="C4150" s="90" t="str">
        <f>IF(بيانات!B4150&lt;&gt;"",بيانات!C4150,"")</f>
        <v/>
      </c>
      <c r="D4150" s="91" t="str">
        <f>IF(بيانات!B4150&lt;&gt;"",بيانات!J4150,"")</f>
        <v/>
      </c>
      <c r="E4150" s="92"/>
      <c r="F4150" s="93" t="str">
        <f t="shared" si="64"/>
        <v/>
      </c>
      <c r="G4150" s="94"/>
      <c r="H4150" s="95" t="str">
        <f>IF(بيانات!B4150&lt;&gt;"",بيانات!K4150,"")</f>
        <v/>
      </c>
      <c r="I4150" s="95" t="str">
        <f>IF(بيانات!B4150&lt;&gt;"",بيانات!P4150,"")</f>
        <v/>
      </c>
    </row>
    <row r="4151" spans="1:9" ht="21.75" customHeight="1">
      <c r="A4151" s="82" t="str">
        <f>IF(بيانات!B4151&lt;&gt;"",بيانات!A4151,"")</f>
        <v/>
      </c>
      <c r="B4151" s="83" t="str">
        <f>IF(بيانات!B4151&lt;&gt;"",بيانات!B4151,"")</f>
        <v/>
      </c>
      <c r="C4151" s="83" t="str">
        <f>IF(بيانات!B4151&lt;&gt;"",بيانات!C4151,"")</f>
        <v/>
      </c>
      <c r="D4151" s="84" t="str">
        <f>IF(بيانات!B4151&lt;&gt;"",بيانات!J4151,"")</f>
        <v/>
      </c>
      <c r="E4151" s="85"/>
      <c r="F4151" s="86" t="str">
        <f t="shared" si="64"/>
        <v/>
      </c>
      <c r="G4151" s="87"/>
      <c r="H4151" s="88" t="str">
        <f>IF(بيانات!B4151&lt;&gt;"",بيانات!K4151,"")</f>
        <v/>
      </c>
      <c r="I4151" s="88" t="str">
        <f>IF(بيانات!B4151&lt;&gt;"",بيانات!P4151,"")</f>
        <v/>
      </c>
    </row>
    <row r="4152" spans="1:9" ht="21.75" customHeight="1">
      <c r="A4152" s="89" t="str">
        <f>IF(بيانات!B4152&lt;&gt;"",بيانات!A4152,"")</f>
        <v/>
      </c>
      <c r="B4152" s="90" t="str">
        <f>IF(بيانات!B4152&lt;&gt;"",بيانات!B4152,"")</f>
        <v/>
      </c>
      <c r="C4152" s="90" t="str">
        <f>IF(بيانات!B4152&lt;&gt;"",بيانات!C4152,"")</f>
        <v/>
      </c>
      <c r="D4152" s="91" t="str">
        <f>IF(بيانات!B4152&lt;&gt;"",بيانات!J4152,"")</f>
        <v/>
      </c>
      <c r="E4152" s="92"/>
      <c r="F4152" s="93" t="str">
        <f t="shared" si="64"/>
        <v/>
      </c>
      <c r="G4152" s="94"/>
      <c r="H4152" s="95" t="str">
        <f>IF(بيانات!B4152&lt;&gt;"",بيانات!K4152,"")</f>
        <v/>
      </c>
      <c r="I4152" s="95" t="str">
        <f>IF(بيانات!B4152&lt;&gt;"",بيانات!P4152,"")</f>
        <v/>
      </c>
    </row>
    <row r="4153" spans="1:9" ht="21.75" customHeight="1">
      <c r="A4153" s="82" t="str">
        <f>IF(بيانات!B4153&lt;&gt;"",بيانات!A4153,"")</f>
        <v/>
      </c>
      <c r="B4153" s="83" t="str">
        <f>IF(بيانات!B4153&lt;&gt;"",بيانات!B4153,"")</f>
        <v/>
      </c>
      <c r="C4153" s="83" t="str">
        <f>IF(بيانات!B4153&lt;&gt;"",بيانات!C4153,"")</f>
        <v/>
      </c>
      <c r="D4153" s="84" t="str">
        <f>IF(بيانات!B4153&lt;&gt;"",بيانات!J4153,"")</f>
        <v/>
      </c>
      <c r="E4153" s="85"/>
      <c r="F4153" s="86" t="str">
        <f t="shared" si="64"/>
        <v/>
      </c>
      <c r="G4153" s="87"/>
      <c r="H4153" s="88" t="str">
        <f>IF(بيانات!B4153&lt;&gt;"",بيانات!K4153,"")</f>
        <v/>
      </c>
      <c r="I4153" s="88" t="str">
        <f>IF(بيانات!B4153&lt;&gt;"",بيانات!P4153,"")</f>
        <v/>
      </c>
    </row>
    <row r="4154" spans="1:9" ht="21.75" customHeight="1">
      <c r="A4154" s="89" t="str">
        <f>IF(بيانات!B4154&lt;&gt;"",بيانات!A4154,"")</f>
        <v/>
      </c>
      <c r="B4154" s="90" t="str">
        <f>IF(بيانات!B4154&lt;&gt;"",بيانات!B4154,"")</f>
        <v/>
      </c>
      <c r="C4154" s="90" t="str">
        <f>IF(بيانات!B4154&lt;&gt;"",بيانات!C4154,"")</f>
        <v/>
      </c>
      <c r="D4154" s="91" t="str">
        <f>IF(بيانات!B4154&lt;&gt;"",بيانات!J4154,"")</f>
        <v/>
      </c>
      <c r="E4154" s="92"/>
      <c r="F4154" s="93" t="str">
        <f t="shared" si="64"/>
        <v/>
      </c>
      <c r="G4154" s="94"/>
      <c r="H4154" s="95" t="str">
        <f>IF(بيانات!B4154&lt;&gt;"",بيانات!K4154,"")</f>
        <v/>
      </c>
      <c r="I4154" s="95" t="str">
        <f>IF(بيانات!B4154&lt;&gt;"",بيانات!P4154,"")</f>
        <v/>
      </c>
    </row>
    <row r="4155" spans="1:9" ht="21.75" customHeight="1">
      <c r="A4155" s="82" t="str">
        <f>IF(بيانات!B4155&lt;&gt;"",بيانات!A4155,"")</f>
        <v/>
      </c>
      <c r="B4155" s="83" t="str">
        <f>IF(بيانات!B4155&lt;&gt;"",بيانات!B4155,"")</f>
        <v/>
      </c>
      <c r="C4155" s="83" t="str">
        <f>IF(بيانات!B4155&lt;&gt;"",بيانات!C4155,"")</f>
        <v/>
      </c>
      <c r="D4155" s="84" t="str">
        <f>IF(بيانات!B4155&lt;&gt;"",بيانات!J4155,"")</f>
        <v/>
      </c>
      <c r="E4155" s="85"/>
      <c r="F4155" s="86" t="str">
        <f t="shared" si="64"/>
        <v/>
      </c>
      <c r="G4155" s="87"/>
      <c r="H4155" s="88" t="str">
        <f>IF(بيانات!B4155&lt;&gt;"",بيانات!K4155,"")</f>
        <v/>
      </c>
      <c r="I4155" s="88" t="str">
        <f>IF(بيانات!B4155&lt;&gt;"",بيانات!P4155,"")</f>
        <v/>
      </c>
    </row>
    <row r="4156" spans="1:9" ht="21.75" customHeight="1">
      <c r="A4156" s="89" t="str">
        <f>IF(بيانات!B4156&lt;&gt;"",بيانات!A4156,"")</f>
        <v/>
      </c>
      <c r="B4156" s="90" t="str">
        <f>IF(بيانات!B4156&lt;&gt;"",بيانات!B4156,"")</f>
        <v/>
      </c>
      <c r="C4156" s="90" t="str">
        <f>IF(بيانات!B4156&lt;&gt;"",بيانات!C4156,"")</f>
        <v/>
      </c>
      <c r="D4156" s="91" t="str">
        <f>IF(بيانات!B4156&lt;&gt;"",بيانات!J4156,"")</f>
        <v/>
      </c>
      <c r="E4156" s="92"/>
      <c r="F4156" s="93" t="str">
        <f t="shared" si="64"/>
        <v/>
      </c>
      <c r="G4156" s="94"/>
      <c r="H4156" s="95" t="str">
        <f>IF(بيانات!B4156&lt;&gt;"",بيانات!K4156,"")</f>
        <v/>
      </c>
      <c r="I4156" s="95" t="str">
        <f>IF(بيانات!B4156&lt;&gt;"",بيانات!P4156,"")</f>
        <v/>
      </c>
    </row>
    <row r="4157" spans="1:9" ht="21.75" customHeight="1">
      <c r="A4157" s="82" t="str">
        <f>IF(بيانات!B4157&lt;&gt;"",بيانات!A4157,"")</f>
        <v/>
      </c>
      <c r="B4157" s="83" t="str">
        <f>IF(بيانات!B4157&lt;&gt;"",بيانات!B4157,"")</f>
        <v/>
      </c>
      <c r="C4157" s="83" t="str">
        <f>IF(بيانات!B4157&lt;&gt;"",بيانات!C4157,"")</f>
        <v/>
      </c>
      <c r="D4157" s="84" t="str">
        <f>IF(بيانات!B4157&lt;&gt;"",بيانات!J4157,"")</f>
        <v/>
      </c>
      <c r="E4157" s="85"/>
      <c r="F4157" s="86" t="str">
        <f t="shared" si="64"/>
        <v/>
      </c>
      <c r="G4157" s="87"/>
      <c r="H4157" s="88" t="str">
        <f>IF(بيانات!B4157&lt;&gt;"",بيانات!K4157,"")</f>
        <v/>
      </c>
      <c r="I4157" s="88" t="str">
        <f>IF(بيانات!B4157&lt;&gt;"",بيانات!P4157,"")</f>
        <v/>
      </c>
    </row>
    <row r="4158" spans="1:9" ht="21.75" customHeight="1">
      <c r="A4158" s="89" t="str">
        <f>IF(بيانات!B4158&lt;&gt;"",بيانات!A4158,"")</f>
        <v/>
      </c>
      <c r="B4158" s="90" t="str">
        <f>IF(بيانات!B4158&lt;&gt;"",بيانات!B4158,"")</f>
        <v/>
      </c>
      <c r="C4158" s="90" t="str">
        <f>IF(بيانات!B4158&lt;&gt;"",بيانات!C4158,"")</f>
        <v/>
      </c>
      <c r="D4158" s="91" t="str">
        <f>IF(بيانات!B4158&lt;&gt;"",بيانات!J4158,"")</f>
        <v/>
      </c>
      <c r="E4158" s="92"/>
      <c r="F4158" s="93" t="str">
        <f t="shared" si="64"/>
        <v/>
      </c>
      <c r="G4158" s="94"/>
      <c r="H4158" s="95" t="str">
        <f>IF(بيانات!B4158&lt;&gt;"",بيانات!K4158,"")</f>
        <v/>
      </c>
      <c r="I4158" s="95" t="str">
        <f>IF(بيانات!B4158&lt;&gt;"",بيانات!P4158,"")</f>
        <v/>
      </c>
    </row>
    <row r="4159" spans="1:9" ht="21.75" customHeight="1">
      <c r="A4159" s="82" t="str">
        <f>IF(بيانات!B4159&lt;&gt;"",بيانات!A4159,"")</f>
        <v/>
      </c>
      <c r="B4159" s="83" t="str">
        <f>IF(بيانات!B4159&lt;&gt;"",بيانات!B4159,"")</f>
        <v/>
      </c>
      <c r="C4159" s="83" t="str">
        <f>IF(بيانات!B4159&lt;&gt;"",بيانات!C4159,"")</f>
        <v/>
      </c>
      <c r="D4159" s="84" t="str">
        <f>IF(بيانات!B4159&lt;&gt;"",بيانات!J4159,"")</f>
        <v/>
      </c>
      <c r="E4159" s="85"/>
      <c r="F4159" s="86" t="str">
        <f t="shared" si="64"/>
        <v/>
      </c>
      <c r="G4159" s="87"/>
      <c r="H4159" s="88" t="str">
        <f>IF(بيانات!B4159&lt;&gt;"",بيانات!K4159,"")</f>
        <v/>
      </c>
      <c r="I4159" s="88" t="str">
        <f>IF(بيانات!B4159&lt;&gt;"",بيانات!P4159,"")</f>
        <v/>
      </c>
    </row>
    <row r="4160" spans="1:9" ht="21.75" customHeight="1">
      <c r="A4160" s="89" t="str">
        <f>IF(بيانات!B4160&lt;&gt;"",بيانات!A4160,"")</f>
        <v/>
      </c>
      <c r="B4160" s="90" t="str">
        <f>IF(بيانات!B4160&lt;&gt;"",بيانات!B4160,"")</f>
        <v/>
      </c>
      <c r="C4160" s="90" t="str">
        <f>IF(بيانات!B4160&lt;&gt;"",بيانات!C4160,"")</f>
        <v/>
      </c>
      <c r="D4160" s="91" t="str">
        <f>IF(بيانات!B4160&lt;&gt;"",بيانات!J4160,"")</f>
        <v/>
      </c>
      <c r="E4160" s="92"/>
      <c r="F4160" s="93" t="str">
        <f t="shared" si="64"/>
        <v/>
      </c>
      <c r="G4160" s="94"/>
      <c r="H4160" s="95" t="str">
        <f>IF(بيانات!B4160&lt;&gt;"",بيانات!K4160,"")</f>
        <v/>
      </c>
      <c r="I4160" s="95" t="str">
        <f>IF(بيانات!B4160&lt;&gt;"",بيانات!P4160,"")</f>
        <v/>
      </c>
    </row>
    <row r="4161" spans="1:9" ht="21.75" customHeight="1">
      <c r="A4161" s="82" t="str">
        <f>IF(بيانات!B4161&lt;&gt;"",بيانات!A4161,"")</f>
        <v/>
      </c>
      <c r="B4161" s="83" t="str">
        <f>IF(بيانات!B4161&lt;&gt;"",بيانات!B4161,"")</f>
        <v/>
      </c>
      <c r="C4161" s="83" t="str">
        <f>IF(بيانات!B4161&lt;&gt;"",بيانات!C4161,"")</f>
        <v/>
      </c>
      <c r="D4161" s="84" t="str">
        <f>IF(بيانات!B4161&lt;&gt;"",بيانات!J4161,"")</f>
        <v/>
      </c>
      <c r="E4161" s="85"/>
      <c r="F4161" s="86" t="str">
        <f t="shared" si="64"/>
        <v/>
      </c>
      <c r="G4161" s="87"/>
      <c r="H4161" s="88" t="str">
        <f>IF(بيانات!B4161&lt;&gt;"",بيانات!K4161,"")</f>
        <v/>
      </c>
      <c r="I4161" s="88" t="str">
        <f>IF(بيانات!B4161&lt;&gt;"",بيانات!P4161,"")</f>
        <v/>
      </c>
    </row>
    <row r="4162" spans="1:9" ht="21.75" customHeight="1">
      <c r="A4162" s="89" t="str">
        <f>IF(بيانات!B4162&lt;&gt;"",بيانات!A4162,"")</f>
        <v/>
      </c>
      <c r="B4162" s="90" t="str">
        <f>IF(بيانات!B4162&lt;&gt;"",بيانات!B4162,"")</f>
        <v/>
      </c>
      <c r="C4162" s="90" t="str">
        <f>IF(بيانات!B4162&lt;&gt;"",بيانات!C4162,"")</f>
        <v/>
      </c>
      <c r="D4162" s="91" t="str">
        <f>IF(بيانات!B4162&lt;&gt;"",بيانات!J4162,"")</f>
        <v/>
      </c>
      <c r="E4162" s="92"/>
      <c r="F4162" s="93" t="str">
        <f t="shared" si="64"/>
        <v/>
      </c>
      <c r="G4162" s="94"/>
      <c r="H4162" s="95" t="str">
        <f>IF(بيانات!B4162&lt;&gt;"",بيانات!K4162,"")</f>
        <v/>
      </c>
      <c r="I4162" s="95" t="str">
        <f>IF(بيانات!B4162&lt;&gt;"",بيانات!P4162,"")</f>
        <v/>
      </c>
    </row>
    <row r="4163" spans="1:9" ht="21.75" customHeight="1">
      <c r="A4163" s="82" t="str">
        <f>IF(بيانات!B4163&lt;&gt;"",بيانات!A4163,"")</f>
        <v/>
      </c>
      <c r="B4163" s="83" t="str">
        <f>IF(بيانات!B4163&lt;&gt;"",بيانات!B4163,"")</f>
        <v/>
      </c>
      <c r="C4163" s="83" t="str">
        <f>IF(بيانات!B4163&lt;&gt;"",بيانات!C4163,"")</f>
        <v/>
      </c>
      <c r="D4163" s="84" t="str">
        <f>IF(بيانات!B4163&lt;&gt;"",بيانات!J4163,"")</f>
        <v/>
      </c>
      <c r="E4163" s="85"/>
      <c r="F4163" s="86" t="str">
        <f t="shared" ref="F4163:F4226" si="65">IF(E4163="","",E4163+30)</f>
        <v/>
      </c>
      <c r="G4163" s="87"/>
      <c r="H4163" s="88" t="str">
        <f>IF(بيانات!B4163&lt;&gt;"",بيانات!K4163,"")</f>
        <v/>
      </c>
      <c r="I4163" s="88" t="str">
        <f>IF(بيانات!B4163&lt;&gt;"",بيانات!P4163,"")</f>
        <v/>
      </c>
    </row>
    <row r="4164" spans="1:9" ht="21.75" customHeight="1">
      <c r="A4164" s="89" t="str">
        <f>IF(بيانات!B4164&lt;&gt;"",بيانات!A4164,"")</f>
        <v/>
      </c>
      <c r="B4164" s="90" t="str">
        <f>IF(بيانات!B4164&lt;&gt;"",بيانات!B4164,"")</f>
        <v/>
      </c>
      <c r="C4164" s="90" t="str">
        <f>IF(بيانات!B4164&lt;&gt;"",بيانات!C4164,"")</f>
        <v/>
      </c>
      <c r="D4164" s="91" t="str">
        <f>IF(بيانات!B4164&lt;&gt;"",بيانات!J4164,"")</f>
        <v/>
      </c>
      <c r="E4164" s="92"/>
      <c r="F4164" s="93" t="str">
        <f t="shared" si="65"/>
        <v/>
      </c>
      <c r="G4164" s="94"/>
      <c r="H4164" s="95" t="str">
        <f>IF(بيانات!B4164&lt;&gt;"",بيانات!K4164,"")</f>
        <v/>
      </c>
      <c r="I4164" s="95" t="str">
        <f>IF(بيانات!B4164&lt;&gt;"",بيانات!P4164,"")</f>
        <v/>
      </c>
    </row>
    <row r="4165" spans="1:9" ht="21.75" customHeight="1">
      <c r="A4165" s="82" t="str">
        <f>IF(بيانات!B4165&lt;&gt;"",بيانات!A4165,"")</f>
        <v/>
      </c>
      <c r="B4165" s="83" t="str">
        <f>IF(بيانات!B4165&lt;&gt;"",بيانات!B4165,"")</f>
        <v/>
      </c>
      <c r="C4165" s="83" t="str">
        <f>IF(بيانات!B4165&lt;&gt;"",بيانات!C4165,"")</f>
        <v/>
      </c>
      <c r="D4165" s="84" t="str">
        <f>IF(بيانات!B4165&lt;&gt;"",بيانات!J4165,"")</f>
        <v/>
      </c>
      <c r="E4165" s="85"/>
      <c r="F4165" s="86" t="str">
        <f t="shared" si="65"/>
        <v/>
      </c>
      <c r="G4165" s="87"/>
      <c r="H4165" s="88" t="str">
        <f>IF(بيانات!B4165&lt;&gt;"",بيانات!K4165,"")</f>
        <v/>
      </c>
      <c r="I4165" s="88" t="str">
        <f>IF(بيانات!B4165&lt;&gt;"",بيانات!P4165,"")</f>
        <v/>
      </c>
    </row>
    <row r="4166" spans="1:9" ht="21.75" customHeight="1">
      <c r="A4166" s="89" t="str">
        <f>IF(بيانات!B4166&lt;&gt;"",بيانات!A4166,"")</f>
        <v/>
      </c>
      <c r="B4166" s="90" t="str">
        <f>IF(بيانات!B4166&lt;&gt;"",بيانات!B4166,"")</f>
        <v/>
      </c>
      <c r="C4166" s="90" t="str">
        <f>IF(بيانات!B4166&lt;&gt;"",بيانات!C4166,"")</f>
        <v/>
      </c>
      <c r="D4166" s="91" t="str">
        <f>IF(بيانات!B4166&lt;&gt;"",بيانات!J4166,"")</f>
        <v/>
      </c>
      <c r="E4166" s="92"/>
      <c r="F4166" s="93" t="str">
        <f t="shared" si="65"/>
        <v/>
      </c>
      <c r="G4166" s="94"/>
      <c r="H4166" s="95" t="str">
        <f>IF(بيانات!B4166&lt;&gt;"",بيانات!K4166,"")</f>
        <v/>
      </c>
      <c r="I4166" s="95" t="str">
        <f>IF(بيانات!B4166&lt;&gt;"",بيانات!P4166,"")</f>
        <v/>
      </c>
    </row>
    <row r="4167" spans="1:9" ht="21.75" customHeight="1">
      <c r="A4167" s="82" t="str">
        <f>IF(بيانات!B4167&lt;&gt;"",بيانات!A4167,"")</f>
        <v/>
      </c>
      <c r="B4167" s="83" t="str">
        <f>IF(بيانات!B4167&lt;&gt;"",بيانات!B4167,"")</f>
        <v/>
      </c>
      <c r="C4167" s="83" t="str">
        <f>IF(بيانات!B4167&lt;&gt;"",بيانات!C4167,"")</f>
        <v/>
      </c>
      <c r="D4167" s="84" t="str">
        <f>IF(بيانات!B4167&lt;&gt;"",بيانات!J4167,"")</f>
        <v/>
      </c>
      <c r="E4167" s="85"/>
      <c r="F4167" s="86" t="str">
        <f t="shared" si="65"/>
        <v/>
      </c>
      <c r="G4167" s="87"/>
      <c r="H4167" s="88" t="str">
        <f>IF(بيانات!B4167&lt;&gt;"",بيانات!K4167,"")</f>
        <v/>
      </c>
      <c r="I4167" s="88" t="str">
        <f>IF(بيانات!B4167&lt;&gt;"",بيانات!P4167,"")</f>
        <v/>
      </c>
    </row>
    <row r="4168" spans="1:9" ht="21.75" customHeight="1">
      <c r="A4168" s="89" t="str">
        <f>IF(بيانات!B4168&lt;&gt;"",بيانات!A4168,"")</f>
        <v/>
      </c>
      <c r="B4168" s="90" t="str">
        <f>IF(بيانات!B4168&lt;&gt;"",بيانات!B4168,"")</f>
        <v/>
      </c>
      <c r="C4168" s="90" t="str">
        <f>IF(بيانات!B4168&lt;&gt;"",بيانات!C4168,"")</f>
        <v/>
      </c>
      <c r="D4168" s="91" t="str">
        <f>IF(بيانات!B4168&lt;&gt;"",بيانات!J4168,"")</f>
        <v/>
      </c>
      <c r="E4168" s="92"/>
      <c r="F4168" s="93" t="str">
        <f t="shared" si="65"/>
        <v/>
      </c>
      <c r="G4168" s="94"/>
      <c r="H4168" s="95" t="str">
        <f>IF(بيانات!B4168&lt;&gt;"",بيانات!K4168,"")</f>
        <v/>
      </c>
      <c r="I4168" s="95" t="str">
        <f>IF(بيانات!B4168&lt;&gt;"",بيانات!P4168,"")</f>
        <v/>
      </c>
    </row>
    <row r="4169" spans="1:9" ht="21.75" customHeight="1">
      <c r="A4169" s="82" t="str">
        <f>IF(بيانات!B4169&lt;&gt;"",بيانات!A4169,"")</f>
        <v/>
      </c>
      <c r="B4169" s="83" t="str">
        <f>IF(بيانات!B4169&lt;&gt;"",بيانات!B4169,"")</f>
        <v/>
      </c>
      <c r="C4169" s="83" t="str">
        <f>IF(بيانات!B4169&lt;&gt;"",بيانات!C4169,"")</f>
        <v/>
      </c>
      <c r="D4169" s="84" t="str">
        <f>IF(بيانات!B4169&lt;&gt;"",بيانات!J4169,"")</f>
        <v/>
      </c>
      <c r="E4169" s="85"/>
      <c r="F4169" s="86" t="str">
        <f t="shared" si="65"/>
        <v/>
      </c>
      <c r="G4169" s="87"/>
      <c r="H4169" s="88" t="str">
        <f>IF(بيانات!B4169&lt;&gt;"",بيانات!K4169,"")</f>
        <v/>
      </c>
      <c r="I4169" s="88" t="str">
        <f>IF(بيانات!B4169&lt;&gt;"",بيانات!P4169,"")</f>
        <v/>
      </c>
    </row>
    <row r="4170" spans="1:9" ht="21.75" customHeight="1">
      <c r="A4170" s="89" t="str">
        <f>IF(بيانات!B4170&lt;&gt;"",بيانات!A4170,"")</f>
        <v/>
      </c>
      <c r="B4170" s="90" t="str">
        <f>IF(بيانات!B4170&lt;&gt;"",بيانات!B4170,"")</f>
        <v/>
      </c>
      <c r="C4170" s="90" t="str">
        <f>IF(بيانات!B4170&lt;&gt;"",بيانات!C4170,"")</f>
        <v/>
      </c>
      <c r="D4170" s="91" t="str">
        <f>IF(بيانات!B4170&lt;&gt;"",بيانات!J4170,"")</f>
        <v/>
      </c>
      <c r="E4170" s="92"/>
      <c r="F4170" s="93" t="str">
        <f t="shared" si="65"/>
        <v/>
      </c>
      <c r="G4170" s="94"/>
      <c r="H4170" s="95" t="str">
        <f>IF(بيانات!B4170&lt;&gt;"",بيانات!K4170,"")</f>
        <v/>
      </c>
      <c r="I4170" s="95" t="str">
        <f>IF(بيانات!B4170&lt;&gt;"",بيانات!P4170,"")</f>
        <v/>
      </c>
    </row>
    <row r="4171" spans="1:9" ht="21.75" customHeight="1">
      <c r="A4171" s="82" t="str">
        <f>IF(بيانات!B4171&lt;&gt;"",بيانات!A4171,"")</f>
        <v/>
      </c>
      <c r="B4171" s="83" t="str">
        <f>IF(بيانات!B4171&lt;&gt;"",بيانات!B4171,"")</f>
        <v/>
      </c>
      <c r="C4171" s="83" t="str">
        <f>IF(بيانات!B4171&lt;&gt;"",بيانات!C4171,"")</f>
        <v/>
      </c>
      <c r="D4171" s="84" t="str">
        <f>IF(بيانات!B4171&lt;&gt;"",بيانات!J4171,"")</f>
        <v/>
      </c>
      <c r="E4171" s="85"/>
      <c r="F4171" s="86" t="str">
        <f t="shared" si="65"/>
        <v/>
      </c>
      <c r="G4171" s="87"/>
      <c r="H4171" s="88" t="str">
        <f>IF(بيانات!B4171&lt;&gt;"",بيانات!K4171,"")</f>
        <v/>
      </c>
      <c r="I4171" s="88" t="str">
        <f>IF(بيانات!B4171&lt;&gt;"",بيانات!P4171,"")</f>
        <v/>
      </c>
    </row>
    <row r="4172" spans="1:9" ht="21.75" customHeight="1">
      <c r="A4172" s="89" t="str">
        <f>IF(بيانات!B4172&lt;&gt;"",بيانات!A4172,"")</f>
        <v/>
      </c>
      <c r="B4172" s="90" t="str">
        <f>IF(بيانات!B4172&lt;&gt;"",بيانات!B4172,"")</f>
        <v/>
      </c>
      <c r="C4172" s="90" t="str">
        <f>IF(بيانات!B4172&lt;&gt;"",بيانات!C4172,"")</f>
        <v/>
      </c>
      <c r="D4172" s="91" t="str">
        <f>IF(بيانات!B4172&lt;&gt;"",بيانات!J4172,"")</f>
        <v/>
      </c>
      <c r="E4172" s="92"/>
      <c r="F4172" s="93" t="str">
        <f t="shared" si="65"/>
        <v/>
      </c>
      <c r="G4172" s="94"/>
      <c r="H4172" s="95" t="str">
        <f>IF(بيانات!B4172&lt;&gt;"",بيانات!K4172,"")</f>
        <v/>
      </c>
      <c r="I4172" s="95" t="str">
        <f>IF(بيانات!B4172&lt;&gt;"",بيانات!P4172,"")</f>
        <v/>
      </c>
    </row>
    <row r="4173" spans="1:9" ht="21.75" customHeight="1">
      <c r="A4173" s="82" t="str">
        <f>IF(بيانات!B4173&lt;&gt;"",بيانات!A4173,"")</f>
        <v/>
      </c>
      <c r="B4173" s="83" t="str">
        <f>IF(بيانات!B4173&lt;&gt;"",بيانات!B4173,"")</f>
        <v/>
      </c>
      <c r="C4173" s="83" t="str">
        <f>IF(بيانات!B4173&lt;&gt;"",بيانات!C4173,"")</f>
        <v/>
      </c>
      <c r="D4173" s="84" t="str">
        <f>IF(بيانات!B4173&lt;&gt;"",بيانات!J4173,"")</f>
        <v/>
      </c>
      <c r="E4173" s="85"/>
      <c r="F4173" s="86" t="str">
        <f t="shared" si="65"/>
        <v/>
      </c>
      <c r="G4173" s="87"/>
      <c r="H4173" s="88" t="str">
        <f>IF(بيانات!B4173&lt;&gt;"",بيانات!K4173,"")</f>
        <v/>
      </c>
      <c r="I4173" s="88" t="str">
        <f>IF(بيانات!B4173&lt;&gt;"",بيانات!P4173,"")</f>
        <v/>
      </c>
    </row>
    <row r="4174" spans="1:9" ht="21.75" customHeight="1">
      <c r="A4174" s="89" t="str">
        <f>IF(بيانات!B4174&lt;&gt;"",بيانات!A4174,"")</f>
        <v/>
      </c>
      <c r="B4174" s="90" t="str">
        <f>IF(بيانات!B4174&lt;&gt;"",بيانات!B4174,"")</f>
        <v/>
      </c>
      <c r="C4174" s="90" t="str">
        <f>IF(بيانات!B4174&lt;&gt;"",بيانات!C4174,"")</f>
        <v/>
      </c>
      <c r="D4174" s="91" t="str">
        <f>IF(بيانات!B4174&lt;&gt;"",بيانات!J4174,"")</f>
        <v/>
      </c>
      <c r="E4174" s="92"/>
      <c r="F4174" s="93" t="str">
        <f t="shared" si="65"/>
        <v/>
      </c>
      <c r="G4174" s="94"/>
      <c r="H4174" s="95" t="str">
        <f>IF(بيانات!B4174&lt;&gt;"",بيانات!K4174,"")</f>
        <v/>
      </c>
      <c r="I4174" s="95" t="str">
        <f>IF(بيانات!B4174&lt;&gt;"",بيانات!P4174,"")</f>
        <v/>
      </c>
    </row>
    <row r="4175" spans="1:9" ht="21.75" customHeight="1">
      <c r="A4175" s="82" t="str">
        <f>IF(بيانات!B4175&lt;&gt;"",بيانات!A4175,"")</f>
        <v/>
      </c>
      <c r="B4175" s="83" t="str">
        <f>IF(بيانات!B4175&lt;&gt;"",بيانات!B4175,"")</f>
        <v/>
      </c>
      <c r="C4175" s="83" t="str">
        <f>IF(بيانات!B4175&lt;&gt;"",بيانات!C4175,"")</f>
        <v/>
      </c>
      <c r="D4175" s="84" t="str">
        <f>IF(بيانات!B4175&lt;&gt;"",بيانات!J4175,"")</f>
        <v/>
      </c>
      <c r="E4175" s="85"/>
      <c r="F4175" s="86" t="str">
        <f t="shared" si="65"/>
        <v/>
      </c>
      <c r="G4175" s="87"/>
      <c r="H4175" s="88" t="str">
        <f>IF(بيانات!B4175&lt;&gt;"",بيانات!K4175,"")</f>
        <v/>
      </c>
      <c r="I4175" s="88" t="str">
        <f>IF(بيانات!B4175&lt;&gt;"",بيانات!P4175,"")</f>
        <v/>
      </c>
    </row>
    <row r="4176" spans="1:9" ht="21.75" customHeight="1">
      <c r="A4176" s="89" t="str">
        <f>IF(بيانات!B4176&lt;&gt;"",بيانات!A4176,"")</f>
        <v/>
      </c>
      <c r="B4176" s="90" t="str">
        <f>IF(بيانات!B4176&lt;&gt;"",بيانات!B4176,"")</f>
        <v/>
      </c>
      <c r="C4176" s="90" t="str">
        <f>IF(بيانات!B4176&lt;&gt;"",بيانات!C4176,"")</f>
        <v/>
      </c>
      <c r="D4176" s="91" t="str">
        <f>IF(بيانات!B4176&lt;&gt;"",بيانات!J4176,"")</f>
        <v/>
      </c>
      <c r="E4176" s="92"/>
      <c r="F4176" s="93" t="str">
        <f t="shared" si="65"/>
        <v/>
      </c>
      <c r="G4176" s="94"/>
      <c r="H4176" s="95" t="str">
        <f>IF(بيانات!B4176&lt;&gt;"",بيانات!K4176,"")</f>
        <v/>
      </c>
      <c r="I4176" s="95" t="str">
        <f>IF(بيانات!B4176&lt;&gt;"",بيانات!P4176,"")</f>
        <v/>
      </c>
    </row>
    <row r="4177" spans="1:9" ht="21.75" customHeight="1">
      <c r="A4177" s="82" t="str">
        <f>IF(بيانات!B4177&lt;&gt;"",بيانات!A4177,"")</f>
        <v/>
      </c>
      <c r="B4177" s="83" t="str">
        <f>IF(بيانات!B4177&lt;&gt;"",بيانات!B4177,"")</f>
        <v/>
      </c>
      <c r="C4177" s="83" t="str">
        <f>IF(بيانات!B4177&lt;&gt;"",بيانات!C4177,"")</f>
        <v/>
      </c>
      <c r="D4177" s="84" t="str">
        <f>IF(بيانات!B4177&lt;&gt;"",بيانات!J4177,"")</f>
        <v/>
      </c>
      <c r="E4177" s="85"/>
      <c r="F4177" s="86" t="str">
        <f t="shared" si="65"/>
        <v/>
      </c>
      <c r="G4177" s="87"/>
      <c r="H4177" s="88" t="str">
        <f>IF(بيانات!B4177&lt;&gt;"",بيانات!K4177,"")</f>
        <v/>
      </c>
      <c r="I4177" s="88" t="str">
        <f>IF(بيانات!B4177&lt;&gt;"",بيانات!P4177,"")</f>
        <v/>
      </c>
    </row>
    <row r="4178" spans="1:9" ht="21.75" customHeight="1">
      <c r="A4178" s="89" t="str">
        <f>IF(بيانات!B4178&lt;&gt;"",بيانات!A4178,"")</f>
        <v/>
      </c>
      <c r="B4178" s="90" t="str">
        <f>IF(بيانات!B4178&lt;&gt;"",بيانات!B4178,"")</f>
        <v/>
      </c>
      <c r="C4178" s="90" t="str">
        <f>IF(بيانات!B4178&lt;&gt;"",بيانات!C4178,"")</f>
        <v/>
      </c>
      <c r="D4178" s="91" t="str">
        <f>IF(بيانات!B4178&lt;&gt;"",بيانات!J4178,"")</f>
        <v/>
      </c>
      <c r="E4178" s="92"/>
      <c r="F4178" s="93" t="str">
        <f t="shared" si="65"/>
        <v/>
      </c>
      <c r="G4178" s="94"/>
      <c r="H4178" s="95" t="str">
        <f>IF(بيانات!B4178&lt;&gt;"",بيانات!K4178,"")</f>
        <v/>
      </c>
      <c r="I4178" s="95" t="str">
        <f>IF(بيانات!B4178&lt;&gt;"",بيانات!P4178,"")</f>
        <v/>
      </c>
    </row>
    <row r="4179" spans="1:9" ht="21.75" customHeight="1">
      <c r="A4179" s="82" t="str">
        <f>IF(بيانات!B4179&lt;&gt;"",بيانات!A4179,"")</f>
        <v/>
      </c>
      <c r="B4179" s="83" t="str">
        <f>IF(بيانات!B4179&lt;&gt;"",بيانات!B4179,"")</f>
        <v/>
      </c>
      <c r="C4179" s="83" t="str">
        <f>IF(بيانات!B4179&lt;&gt;"",بيانات!C4179,"")</f>
        <v/>
      </c>
      <c r="D4179" s="84" t="str">
        <f>IF(بيانات!B4179&lt;&gt;"",بيانات!J4179,"")</f>
        <v/>
      </c>
      <c r="E4179" s="85"/>
      <c r="F4179" s="86" t="str">
        <f t="shared" si="65"/>
        <v/>
      </c>
      <c r="G4179" s="87"/>
      <c r="H4179" s="88" t="str">
        <f>IF(بيانات!B4179&lt;&gt;"",بيانات!K4179,"")</f>
        <v/>
      </c>
      <c r="I4179" s="88" t="str">
        <f>IF(بيانات!B4179&lt;&gt;"",بيانات!P4179,"")</f>
        <v/>
      </c>
    </row>
    <row r="4180" spans="1:9" ht="21.75" customHeight="1">
      <c r="A4180" s="89" t="str">
        <f>IF(بيانات!B4180&lt;&gt;"",بيانات!A4180,"")</f>
        <v/>
      </c>
      <c r="B4180" s="90" t="str">
        <f>IF(بيانات!B4180&lt;&gt;"",بيانات!B4180,"")</f>
        <v/>
      </c>
      <c r="C4180" s="90" t="str">
        <f>IF(بيانات!B4180&lt;&gt;"",بيانات!C4180,"")</f>
        <v/>
      </c>
      <c r="D4180" s="91" t="str">
        <f>IF(بيانات!B4180&lt;&gt;"",بيانات!J4180,"")</f>
        <v/>
      </c>
      <c r="E4180" s="92"/>
      <c r="F4180" s="93" t="str">
        <f t="shared" si="65"/>
        <v/>
      </c>
      <c r="G4180" s="94"/>
      <c r="H4180" s="95" t="str">
        <f>IF(بيانات!B4180&lt;&gt;"",بيانات!K4180,"")</f>
        <v/>
      </c>
      <c r="I4180" s="95" t="str">
        <f>IF(بيانات!B4180&lt;&gt;"",بيانات!P4180,"")</f>
        <v/>
      </c>
    </row>
    <row r="4181" spans="1:9" ht="21.75" customHeight="1">
      <c r="A4181" s="82" t="str">
        <f>IF(بيانات!B4181&lt;&gt;"",بيانات!A4181,"")</f>
        <v/>
      </c>
      <c r="B4181" s="83" t="str">
        <f>IF(بيانات!B4181&lt;&gt;"",بيانات!B4181,"")</f>
        <v/>
      </c>
      <c r="C4181" s="83" t="str">
        <f>IF(بيانات!B4181&lt;&gt;"",بيانات!C4181,"")</f>
        <v/>
      </c>
      <c r="D4181" s="84" t="str">
        <f>IF(بيانات!B4181&lt;&gt;"",بيانات!J4181,"")</f>
        <v/>
      </c>
      <c r="E4181" s="85"/>
      <c r="F4181" s="86" t="str">
        <f t="shared" si="65"/>
        <v/>
      </c>
      <c r="G4181" s="87"/>
      <c r="H4181" s="88" t="str">
        <f>IF(بيانات!B4181&lt;&gt;"",بيانات!K4181,"")</f>
        <v/>
      </c>
      <c r="I4181" s="88" t="str">
        <f>IF(بيانات!B4181&lt;&gt;"",بيانات!P4181,"")</f>
        <v/>
      </c>
    </row>
    <row r="4182" spans="1:9" ht="21.75" customHeight="1">
      <c r="A4182" s="89" t="str">
        <f>IF(بيانات!B4182&lt;&gt;"",بيانات!A4182,"")</f>
        <v/>
      </c>
      <c r="B4182" s="90" t="str">
        <f>IF(بيانات!B4182&lt;&gt;"",بيانات!B4182,"")</f>
        <v/>
      </c>
      <c r="C4182" s="90" t="str">
        <f>IF(بيانات!B4182&lt;&gt;"",بيانات!C4182,"")</f>
        <v/>
      </c>
      <c r="D4182" s="91" t="str">
        <f>IF(بيانات!B4182&lt;&gt;"",بيانات!J4182,"")</f>
        <v/>
      </c>
      <c r="E4182" s="92"/>
      <c r="F4182" s="93" t="str">
        <f t="shared" si="65"/>
        <v/>
      </c>
      <c r="G4182" s="94"/>
      <c r="H4182" s="95" t="str">
        <f>IF(بيانات!B4182&lt;&gt;"",بيانات!K4182,"")</f>
        <v/>
      </c>
      <c r="I4182" s="95" t="str">
        <f>IF(بيانات!B4182&lt;&gt;"",بيانات!P4182,"")</f>
        <v/>
      </c>
    </row>
    <row r="4183" spans="1:9" ht="21.75" customHeight="1">
      <c r="A4183" s="82" t="str">
        <f>IF(بيانات!B4183&lt;&gt;"",بيانات!A4183,"")</f>
        <v/>
      </c>
      <c r="B4183" s="83" t="str">
        <f>IF(بيانات!B4183&lt;&gt;"",بيانات!B4183,"")</f>
        <v/>
      </c>
      <c r="C4183" s="83" t="str">
        <f>IF(بيانات!B4183&lt;&gt;"",بيانات!C4183,"")</f>
        <v/>
      </c>
      <c r="D4183" s="84" t="str">
        <f>IF(بيانات!B4183&lt;&gt;"",بيانات!J4183,"")</f>
        <v/>
      </c>
      <c r="E4183" s="85"/>
      <c r="F4183" s="86" t="str">
        <f t="shared" si="65"/>
        <v/>
      </c>
      <c r="G4183" s="87"/>
      <c r="H4183" s="88" t="str">
        <f>IF(بيانات!B4183&lt;&gt;"",بيانات!K4183,"")</f>
        <v/>
      </c>
      <c r="I4183" s="88" t="str">
        <f>IF(بيانات!B4183&lt;&gt;"",بيانات!P4183,"")</f>
        <v/>
      </c>
    </row>
    <row r="4184" spans="1:9" ht="21.75" customHeight="1">
      <c r="A4184" s="89" t="str">
        <f>IF(بيانات!B4184&lt;&gt;"",بيانات!A4184,"")</f>
        <v/>
      </c>
      <c r="B4184" s="90" t="str">
        <f>IF(بيانات!B4184&lt;&gt;"",بيانات!B4184,"")</f>
        <v/>
      </c>
      <c r="C4184" s="90" t="str">
        <f>IF(بيانات!B4184&lt;&gt;"",بيانات!C4184,"")</f>
        <v/>
      </c>
      <c r="D4184" s="91" t="str">
        <f>IF(بيانات!B4184&lt;&gt;"",بيانات!J4184,"")</f>
        <v/>
      </c>
      <c r="E4184" s="92"/>
      <c r="F4184" s="93" t="str">
        <f t="shared" si="65"/>
        <v/>
      </c>
      <c r="G4184" s="94"/>
      <c r="H4184" s="95" t="str">
        <f>IF(بيانات!B4184&lt;&gt;"",بيانات!K4184,"")</f>
        <v/>
      </c>
      <c r="I4184" s="95" t="str">
        <f>IF(بيانات!B4184&lt;&gt;"",بيانات!P4184,"")</f>
        <v/>
      </c>
    </row>
    <row r="4185" spans="1:9" ht="21.75" customHeight="1">
      <c r="A4185" s="82" t="str">
        <f>IF(بيانات!B4185&lt;&gt;"",بيانات!A4185,"")</f>
        <v/>
      </c>
      <c r="B4185" s="83" t="str">
        <f>IF(بيانات!B4185&lt;&gt;"",بيانات!B4185,"")</f>
        <v/>
      </c>
      <c r="C4185" s="83" t="str">
        <f>IF(بيانات!B4185&lt;&gt;"",بيانات!C4185,"")</f>
        <v/>
      </c>
      <c r="D4185" s="84" t="str">
        <f>IF(بيانات!B4185&lt;&gt;"",بيانات!J4185,"")</f>
        <v/>
      </c>
      <c r="E4185" s="85"/>
      <c r="F4185" s="86" t="str">
        <f t="shared" si="65"/>
        <v/>
      </c>
      <c r="G4185" s="87"/>
      <c r="H4185" s="88" t="str">
        <f>IF(بيانات!B4185&lt;&gt;"",بيانات!K4185,"")</f>
        <v/>
      </c>
      <c r="I4185" s="88" t="str">
        <f>IF(بيانات!B4185&lt;&gt;"",بيانات!P4185,"")</f>
        <v/>
      </c>
    </row>
    <row r="4186" spans="1:9" ht="21.75" customHeight="1">
      <c r="A4186" s="89" t="str">
        <f>IF(بيانات!B4186&lt;&gt;"",بيانات!A4186,"")</f>
        <v/>
      </c>
      <c r="B4186" s="90" t="str">
        <f>IF(بيانات!B4186&lt;&gt;"",بيانات!B4186,"")</f>
        <v/>
      </c>
      <c r="C4186" s="90" t="str">
        <f>IF(بيانات!B4186&lt;&gt;"",بيانات!C4186,"")</f>
        <v/>
      </c>
      <c r="D4186" s="91" t="str">
        <f>IF(بيانات!B4186&lt;&gt;"",بيانات!J4186,"")</f>
        <v/>
      </c>
      <c r="E4186" s="92"/>
      <c r="F4186" s="93" t="str">
        <f t="shared" si="65"/>
        <v/>
      </c>
      <c r="G4186" s="94"/>
      <c r="H4186" s="95" t="str">
        <f>IF(بيانات!B4186&lt;&gt;"",بيانات!K4186,"")</f>
        <v/>
      </c>
      <c r="I4186" s="95" t="str">
        <f>IF(بيانات!B4186&lt;&gt;"",بيانات!P4186,"")</f>
        <v/>
      </c>
    </row>
    <row r="4187" spans="1:9" ht="21.75" customHeight="1">
      <c r="A4187" s="82" t="str">
        <f>IF(بيانات!B4187&lt;&gt;"",بيانات!A4187,"")</f>
        <v/>
      </c>
      <c r="B4187" s="83" t="str">
        <f>IF(بيانات!B4187&lt;&gt;"",بيانات!B4187,"")</f>
        <v/>
      </c>
      <c r="C4187" s="83" t="str">
        <f>IF(بيانات!B4187&lt;&gt;"",بيانات!C4187,"")</f>
        <v/>
      </c>
      <c r="D4187" s="84" t="str">
        <f>IF(بيانات!B4187&lt;&gt;"",بيانات!J4187,"")</f>
        <v/>
      </c>
      <c r="E4187" s="85"/>
      <c r="F4187" s="86" t="str">
        <f t="shared" si="65"/>
        <v/>
      </c>
      <c r="G4187" s="87"/>
      <c r="H4187" s="88" t="str">
        <f>IF(بيانات!B4187&lt;&gt;"",بيانات!K4187,"")</f>
        <v/>
      </c>
      <c r="I4187" s="88" t="str">
        <f>IF(بيانات!B4187&lt;&gt;"",بيانات!P4187,"")</f>
        <v/>
      </c>
    </row>
    <row r="4188" spans="1:9" ht="21.75" customHeight="1">
      <c r="A4188" s="89" t="str">
        <f>IF(بيانات!B4188&lt;&gt;"",بيانات!A4188,"")</f>
        <v/>
      </c>
      <c r="B4188" s="90" t="str">
        <f>IF(بيانات!B4188&lt;&gt;"",بيانات!B4188,"")</f>
        <v/>
      </c>
      <c r="C4188" s="90" t="str">
        <f>IF(بيانات!B4188&lt;&gt;"",بيانات!C4188,"")</f>
        <v/>
      </c>
      <c r="D4188" s="91" t="str">
        <f>IF(بيانات!B4188&lt;&gt;"",بيانات!J4188,"")</f>
        <v/>
      </c>
      <c r="E4188" s="92"/>
      <c r="F4188" s="93" t="str">
        <f t="shared" si="65"/>
        <v/>
      </c>
      <c r="G4188" s="94"/>
      <c r="H4188" s="95" t="str">
        <f>IF(بيانات!B4188&lt;&gt;"",بيانات!K4188,"")</f>
        <v/>
      </c>
      <c r="I4188" s="95" t="str">
        <f>IF(بيانات!B4188&lt;&gt;"",بيانات!P4188,"")</f>
        <v/>
      </c>
    </row>
    <row r="4189" spans="1:9" ht="21.75" customHeight="1">
      <c r="A4189" s="82" t="str">
        <f>IF(بيانات!B4189&lt;&gt;"",بيانات!A4189,"")</f>
        <v/>
      </c>
      <c r="B4189" s="83" t="str">
        <f>IF(بيانات!B4189&lt;&gt;"",بيانات!B4189,"")</f>
        <v/>
      </c>
      <c r="C4189" s="83" t="str">
        <f>IF(بيانات!B4189&lt;&gt;"",بيانات!C4189,"")</f>
        <v/>
      </c>
      <c r="D4189" s="84" t="str">
        <f>IF(بيانات!B4189&lt;&gt;"",بيانات!J4189,"")</f>
        <v/>
      </c>
      <c r="E4189" s="85"/>
      <c r="F4189" s="86" t="str">
        <f t="shared" si="65"/>
        <v/>
      </c>
      <c r="G4189" s="87"/>
      <c r="H4189" s="88" t="str">
        <f>IF(بيانات!B4189&lt;&gt;"",بيانات!K4189,"")</f>
        <v/>
      </c>
      <c r="I4189" s="88" t="str">
        <f>IF(بيانات!B4189&lt;&gt;"",بيانات!P4189,"")</f>
        <v/>
      </c>
    </row>
    <row r="4190" spans="1:9" ht="21.75" customHeight="1">
      <c r="A4190" s="89" t="str">
        <f>IF(بيانات!B4190&lt;&gt;"",بيانات!A4190,"")</f>
        <v/>
      </c>
      <c r="B4190" s="90" t="str">
        <f>IF(بيانات!B4190&lt;&gt;"",بيانات!B4190,"")</f>
        <v/>
      </c>
      <c r="C4190" s="90" t="str">
        <f>IF(بيانات!B4190&lt;&gt;"",بيانات!C4190,"")</f>
        <v/>
      </c>
      <c r="D4190" s="91" t="str">
        <f>IF(بيانات!B4190&lt;&gt;"",بيانات!J4190,"")</f>
        <v/>
      </c>
      <c r="E4190" s="92"/>
      <c r="F4190" s="93" t="str">
        <f t="shared" si="65"/>
        <v/>
      </c>
      <c r="G4190" s="94"/>
      <c r="H4190" s="95" t="str">
        <f>IF(بيانات!B4190&lt;&gt;"",بيانات!K4190,"")</f>
        <v/>
      </c>
      <c r="I4190" s="95" t="str">
        <f>IF(بيانات!B4190&lt;&gt;"",بيانات!P4190,"")</f>
        <v/>
      </c>
    </row>
    <row r="4191" spans="1:9" ht="21.75" customHeight="1">
      <c r="A4191" s="82" t="str">
        <f>IF(بيانات!B4191&lt;&gt;"",بيانات!A4191,"")</f>
        <v/>
      </c>
      <c r="B4191" s="83" t="str">
        <f>IF(بيانات!B4191&lt;&gt;"",بيانات!B4191,"")</f>
        <v/>
      </c>
      <c r="C4191" s="83" t="str">
        <f>IF(بيانات!B4191&lt;&gt;"",بيانات!C4191,"")</f>
        <v/>
      </c>
      <c r="D4191" s="84" t="str">
        <f>IF(بيانات!B4191&lt;&gt;"",بيانات!J4191,"")</f>
        <v/>
      </c>
      <c r="E4191" s="85"/>
      <c r="F4191" s="86" t="str">
        <f t="shared" si="65"/>
        <v/>
      </c>
      <c r="G4191" s="87"/>
      <c r="H4191" s="88" t="str">
        <f>IF(بيانات!B4191&lt;&gt;"",بيانات!K4191,"")</f>
        <v/>
      </c>
      <c r="I4191" s="88" t="str">
        <f>IF(بيانات!B4191&lt;&gt;"",بيانات!P4191,"")</f>
        <v/>
      </c>
    </row>
    <row r="4192" spans="1:9" ht="21.75" customHeight="1">
      <c r="A4192" s="89" t="str">
        <f>IF(بيانات!B4192&lt;&gt;"",بيانات!A4192,"")</f>
        <v/>
      </c>
      <c r="B4192" s="90" t="str">
        <f>IF(بيانات!B4192&lt;&gt;"",بيانات!B4192,"")</f>
        <v/>
      </c>
      <c r="C4192" s="90" t="str">
        <f>IF(بيانات!B4192&lt;&gt;"",بيانات!C4192,"")</f>
        <v/>
      </c>
      <c r="D4192" s="91" t="str">
        <f>IF(بيانات!B4192&lt;&gt;"",بيانات!J4192,"")</f>
        <v/>
      </c>
      <c r="E4192" s="92"/>
      <c r="F4192" s="93" t="str">
        <f t="shared" si="65"/>
        <v/>
      </c>
      <c r="G4192" s="94"/>
      <c r="H4192" s="95" t="str">
        <f>IF(بيانات!B4192&lt;&gt;"",بيانات!K4192,"")</f>
        <v/>
      </c>
      <c r="I4192" s="95" t="str">
        <f>IF(بيانات!B4192&lt;&gt;"",بيانات!P4192,"")</f>
        <v/>
      </c>
    </row>
    <row r="4193" spans="1:9" ht="21.75" customHeight="1">
      <c r="A4193" s="82" t="str">
        <f>IF(بيانات!B4193&lt;&gt;"",بيانات!A4193,"")</f>
        <v/>
      </c>
      <c r="B4193" s="83" t="str">
        <f>IF(بيانات!B4193&lt;&gt;"",بيانات!B4193,"")</f>
        <v/>
      </c>
      <c r="C4193" s="83" t="str">
        <f>IF(بيانات!B4193&lt;&gt;"",بيانات!C4193,"")</f>
        <v/>
      </c>
      <c r="D4193" s="84" t="str">
        <f>IF(بيانات!B4193&lt;&gt;"",بيانات!J4193,"")</f>
        <v/>
      </c>
      <c r="E4193" s="85"/>
      <c r="F4193" s="86" t="str">
        <f t="shared" si="65"/>
        <v/>
      </c>
      <c r="G4193" s="87"/>
      <c r="H4193" s="88" t="str">
        <f>IF(بيانات!B4193&lt;&gt;"",بيانات!K4193,"")</f>
        <v/>
      </c>
      <c r="I4193" s="88" t="str">
        <f>IF(بيانات!B4193&lt;&gt;"",بيانات!P4193,"")</f>
        <v/>
      </c>
    </row>
    <row r="4194" spans="1:9" ht="21.75" customHeight="1">
      <c r="A4194" s="89" t="str">
        <f>IF(بيانات!B4194&lt;&gt;"",بيانات!A4194,"")</f>
        <v/>
      </c>
      <c r="B4194" s="90" t="str">
        <f>IF(بيانات!B4194&lt;&gt;"",بيانات!B4194,"")</f>
        <v/>
      </c>
      <c r="C4194" s="90" t="str">
        <f>IF(بيانات!B4194&lt;&gt;"",بيانات!C4194,"")</f>
        <v/>
      </c>
      <c r="D4194" s="91" t="str">
        <f>IF(بيانات!B4194&lt;&gt;"",بيانات!J4194,"")</f>
        <v/>
      </c>
      <c r="E4194" s="92"/>
      <c r="F4194" s="93" t="str">
        <f t="shared" si="65"/>
        <v/>
      </c>
      <c r="G4194" s="94"/>
      <c r="H4194" s="95" t="str">
        <f>IF(بيانات!B4194&lt;&gt;"",بيانات!K4194,"")</f>
        <v/>
      </c>
      <c r="I4194" s="95" t="str">
        <f>IF(بيانات!B4194&lt;&gt;"",بيانات!P4194,"")</f>
        <v/>
      </c>
    </row>
    <row r="4195" spans="1:9" ht="21.75" customHeight="1">
      <c r="A4195" s="82" t="str">
        <f>IF(بيانات!B4195&lt;&gt;"",بيانات!A4195,"")</f>
        <v/>
      </c>
      <c r="B4195" s="83" t="str">
        <f>IF(بيانات!B4195&lt;&gt;"",بيانات!B4195,"")</f>
        <v/>
      </c>
      <c r="C4195" s="83" t="str">
        <f>IF(بيانات!B4195&lt;&gt;"",بيانات!C4195,"")</f>
        <v/>
      </c>
      <c r="D4195" s="84" t="str">
        <f>IF(بيانات!B4195&lt;&gt;"",بيانات!J4195,"")</f>
        <v/>
      </c>
      <c r="E4195" s="85"/>
      <c r="F4195" s="86" t="str">
        <f t="shared" si="65"/>
        <v/>
      </c>
      <c r="G4195" s="87"/>
      <c r="H4195" s="88" t="str">
        <f>IF(بيانات!B4195&lt;&gt;"",بيانات!K4195,"")</f>
        <v/>
      </c>
      <c r="I4195" s="88" t="str">
        <f>IF(بيانات!B4195&lt;&gt;"",بيانات!P4195,"")</f>
        <v/>
      </c>
    </row>
    <row r="4196" spans="1:9" ht="21.75" customHeight="1">
      <c r="A4196" s="89" t="str">
        <f>IF(بيانات!B4196&lt;&gt;"",بيانات!A4196,"")</f>
        <v/>
      </c>
      <c r="B4196" s="90" t="str">
        <f>IF(بيانات!B4196&lt;&gt;"",بيانات!B4196,"")</f>
        <v/>
      </c>
      <c r="C4196" s="90" t="str">
        <f>IF(بيانات!B4196&lt;&gt;"",بيانات!C4196,"")</f>
        <v/>
      </c>
      <c r="D4196" s="91" t="str">
        <f>IF(بيانات!B4196&lt;&gt;"",بيانات!J4196,"")</f>
        <v/>
      </c>
      <c r="E4196" s="92"/>
      <c r="F4196" s="93" t="str">
        <f t="shared" si="65"/>
        <v/>
      </c>
      <c r="G4196" s="94"/>
      <c r="H4196" s="95" t="str">
        <f>IF(بيانات!B4196&lt;&gt;"",بيانات!K4196,"")</f>
        <v/>
      </c>
      <c r="I4196" s="95" t="str">
        <f>IF(بيانات!B4196&lt;&gt;"",بيانات!P4196,"")</f>
        <v/>
      </c>
    </row>
    <row r="4197" spans="1:9" ht="21.75" customHeight="1">
      <c r="A4197" s="82" t="str">
        <f>IF(بيانات!B4197&lt;&gt;"",بيانات!A4197,"")</f>
        <v/>
      </c>
      <c r="B4197" s="83" t="str">
        <f>IF(بيانات!B4197&lt;&gt;"",بيانات!B4197,"")</f>
        <v/>
      </c>
      <c r="C4197" s="83" t="str">
        <f>IF(بيانات!B4197&lt;&gt;"",بيانات!C4197,"")</f>
        <v/>
      </c>
      <c r="D4197" s="84" t="str">
        <f>IF(بيانات!B4197&lt;&gt;"",بيانات!J4197,"")</f>
        <v/>
      </c>
      <c r="E4197" s="85"/>
      <c r="F4197" s="86" t="str">
        <f t="shared" si="65"/>
        <v/>
      </c>
      <c r="G4197" s="87"/>
      <c r="H4197" s="88" t="str">
        <f>IF(بيانات!B4197&lt;&gt;"",بيانات!K4197,"")</f>
        <v/>
      </c>
      <c r="I4197" s="88" t="str">
        <f>IF(بيانات!B4197&lt;&gt;"",بيانات!P4197,"")</f>
        <v/>
      </c>
    </row>
    <row r="4198" spans="1:9" ht="21.75" customHeight="1">
      <c r="A4198" s="89" t="str">
        <f>IF(بيانات!B4198&lt;&gt;"",بيانات!A4198,"")</f>
        <v/>
      </c>
      <c r="B4198" s="90" t="str">
        <f>IF(بيانات!B4198&lt;&gt;"",بيانات!B4198,"")</f>
        <v/>
      </c>
      <c r="C4198" s="90" t="str">
        <f>IF(بيانات!B4198&lt;&gt;"",بيانات!C4198,"")</f>
        <v/>
      </c>
      <c r="D4198" s="91" t="str">
        <f>IF(بيانات!B4198&lt;&gt;"",بيانات!J4198,"")</f>
        <v/>
      </c>
      <c r="E4198" s="92"/>
      <c r="F4198" s="93" t="str">
        <f t="shared" si="65"/>
        <v/>
      </c>
      <c r="G4198" s="94"/>
      <c r="H4198" s="95" t="str">
        <f>IF(بيانات!B4198&lt;&gt;"",بيانات!K4198,"")</f>
        <v/>
      </c>
      <c r="I4198" s="95" t="str">
        <f>IF(بيانات!B4198&lt;&gt;"",بيانات!P4198,"")</f>
        <v/>
      </c>
    </row>
    <row r="4199" spans="1:9" ht="21.75" customHeight="1">
      <c r="A4199" s="82" t="str">
        <f>IF(بيانات!B4199&lt;&gt;"",بيانات!A4199,"")</f>
        <v/>
      </c>
      <c r="B4199" s="83" t="str">
        <f>IF(بيانات!B4199&lt;&gt;"",بيانات!B4199,"")</f>
        <v/>
      </c>
      <c r="C4199" s="83" t="str">
        <f>IF(بيانات!B4199&lt;&gt;"",بيانات!C4199,"")</f>
        <v/>
      </c>
      <c r="D4199" s="84" t="str">
        <f>IF(بيانات!B4199&lt;&gt;"",بيانات!J4199,"")</f>
        <v/>
      </c>
      <c r="E4199" s="85"/>
      <c r="F4199" s="86" t="str">
        <f t="shared" si="65"/>
        <v/>
      </c>
      <c r="G4199" s="87"/>
      <c r="H4199" s="88" t="str">
        <f>IF(بيانات!B4199&lt;&gt;"",بيانات!K4199,"")</f>
        <v/>
      </c>
      <c r="I4199" s="88" t="str">
        <f>IF(بيانات!B4199&lt;&gt;"",بيانات!P4199,"")</f>
        <v/>
      </c>
    </row>
    <row r="4200" spans="1:9" ht="21.75" customHeight="1">
      <c r="A4200" s="89" t="str">
        <f>IF(بيانات!B4200&lt;&gt;"",بيانات!A4200,"")</f>
        <v/>
      </c>
      <c r="B4200" s="90" t="str">
        <f>IF(بيانات!B4200&lt;&gt;"",بيانات!B4200,"")</f>
        <v/>
      </c>
      <c r="C4200" s="90" t="str">
        <f>IF(بيانات!B4200&lt;&gt;"",بيانات!C4200,"")</f>
        <v/>
      </c>
      <c r="D4200" s="91" t="str">
        <f>IF(بيانات!B4200&lt;&gt;"",بيانات!J4200,"")</f>
        <v/>
      </c>
      <c r="E4200" s="92"/>
      <c r="F4200" s="93" t="str">
        <f t="shared" si="65"/>
        <v/>
      </c>
      <c r="G4200" s="94"/>
      <c r="H4200" s="95" t="str">
        <f>IF(بيانات!B4200&lt;&gt;"",بيانات!K4200,"")</f>
        <v/>
      </c>
      <c r="I4200" s="95" t="str">
        <f>IF(بيانات!B4200&lt;&gt;"",بيانات!P4200,"")</f>
        <v/>
      </c>
    </row>
    <row r="4201" spans="1:9" ht="21.75" customHeight="1">
      <c r="A4201" s="82" t="str">
        <f>IF(بيانات!B4201&lt;&gt;"",بيانات!A4201,"")</f>
        <v/>
      </c>
      <c r="B4201" s="83" t="str">
        <f>IF(بيانات!B4201&lt;&gt;"",بيانات!B4201,"")</f>
        <v/>
      </c>
      <c r="C4201" s="83" t="str">
        <f>IF(بيانات!B4201&lt;&gt;"",بيانات!C4201,"")</f>
        <v/>
      </c>
      <c r="D4201" s="84" t="str">
        <f>IF(بيانات!B4201&lt;&gt;"",بيانات!J4201,"")</f>
        <v/>
      </c>
      <c r="E4201" s="85"/>
      <c r="F4201" s="86" t="str">
        <f t="shared" si="65"/>
        <v/>
      </c>
      <c r="G4201" s="87"/>
      <c r="H4201" s="88" t="str">
        <f>IF(بيانات!B4201&lt;&gt;"",بيانات!K4201,"")</f>
        <v/>
      </c>
      <c r="I4201" s="88" t="str">
        <f>IF(بيانات!B4201&lt;&gt;"",بيانات!P4201,"")</f>
        <v/>
      </c>
    </row>
    <row r="4202" spans="1:9" ht="21.75" customHeight="1">
      <c r="A4202" s="89" t="str">
        <f>IF(بيانات!B4202&lt;&gt;"",بيانات!A4202,"")</f>
        <v/>
      </c>
      <c r="B4202" s="90" t="str">
        <f>IF(بيانات!B4202&lt;&gt;"",بيانات!B4202,"")</f>
        <v/>
      </c>
      <c r="C4202" s="90" t="str">
        <f>IF(بيانات!B4202&lt;&gt;"",بيانات!C4202,"")</f>
        <v/>
      </c>
      <c r="D4202" s="91" t="str">
        <f>IF(بيانات!B4202&lt;&gt;"",بيانات!J4202,"")</f>
        <v/>
      </c>
      <c r="E4202" s="92"/>
      <c r="F4202" s="93" t="str">
        <f t="shared" si="65"/>
        <v/>
      </c>
      <c r="G4202" s="94"/>
      <c r="H4202" s="95" t="str">
        <f>IF(بيانات!B4202&lt;&gt;"",بيانات!K4202,"")</f>
        <v/>
      </c>
      <c r="I4202" s="95" t="str">
        <f>IF(بيانات!B4202&lt;&gt;"",بيانات!P4202,"")</f>
        <v/>
      </c>
    </row>
    <row r="4203" spans="1:9" ht="21.75" customHeight="1">
      <c r="A4203" s="82" t="str">
        <f>IF(بيانات!B4203&lt;&gt;"",بيانات!A4203,"")</f>
        <v/>
      </c>
      <c r="B4203" s="83" t="str">
        <f>IF(بيانات!B4203&lt;&gt;"",بيانات!B4203,"")</f>
        <v/>
      </c>
      <c r="C4203" s="83" t="str">
        <f>IF(بيانات!B4203&lt;&gt;"",بيانات!C4203,"")</f>
        <v/>
      </c>
      <c r="D4203" s="84" t="str">
        <f>IF(بيانات!B4203&lt;&gt;"",بيانات!J4203,"")</f>
        <v/>
      </c>
      <c r="E4203" s="85"/>
      <c r="F4203" s="86" t="str">
        <f t="shared" si="65"/>
        <v/>
      </c>
      <c r="G4203" s="87"/>
      <c r="H4203" s="88" t="str">
        <f>IF(بيانات!B4203&lt;&gt;"",بيانات!K4203,"")</f>
        <v/>
      </c>
      <c r="I4203" s="88" t="str">
        <f>IF(بيانات!B4203&lt;&gt;"",بيانات!P4203,"")</f>
        <v/>
      </c>
    </row>
    <row r="4204" spans="1:9" ht="21.75" customHeight="1">
      <c r="A4204" s="89" t="str">
        <f>IF(بيانات!B4204&lt;&gt;"",بيانات!A4204,"")</f>
        <v/>
      </c>
      <c r="B4204" s="90" t="str">
        <f>IF(بيانات!B4204&lt;&gt;"",بيانات!B4204,"")</f>
        <v/>
      </c>
      <c r="C4204" s="90" t="str">
        <f>IF(بيانات!B4204&lt;&gt;"",بيانات!C4204,"")</f>
        <v/>
      </c>
      <c r="D4204" s="91" t="str">
        <f>IF(بيانات!B4204&lt;&gt;"",بيانات!J4204,"")</f>
        <v/>
      </c>
      <c r="E4204" s="92"/>
      <c r="F4204" s="93" t="str">
        <f t="shared" si="65"/>
        <v/>
      </c>
      <c r="G4204" s="94"/>
      <c r="H4204" s="95" t="str">
        <f>IF(بيانات!B4204&lt;&gt;"",بيانات!K4204,"")</f>
        <v/>
      </c>
      <c r="I4204" s="95" t="str">
        <f>IF(بيانات!B4204&lt;&gt;"",بيانات!P4204,"")</f>
        <v/>
      </c>
    </row>
    <row r="4205" spans="1:9" ht="21.75" customHeight="1">
      <c r="A4205" s="82" t="str">
        <f>IF(بيانات!B4205&lt;&gt;"",بيانات!A4205,"")</f>
        <v/>
      </c>
      <c r="B4205" s="83" t="str">
        <f>IF(بيانات!B4205&lt;&gt;"",بيانات!B4205,"")</f>
        <v/>
      </c>
      <c r="C4205" s="83" t="str">
        <f>IF(بيانات!B4205&lt;&gt;"",بيانات!C4205,"")</f>
        <v/>
      </c>
      <c r="D4205" s="84" t="str">
        <f>IF(بيانات!B4205&lt;&gt;"",بيانات!J4205,"")</f>
        <v/>
      </c>
      <c r="E4205" s="85"/>
      <c r="F4205" s="86" t="str">
        <f t="shared" si="65"/>
        <v/>
      </c>
      <c r="G4205" s="87"/>
      <c r="H4205" s="88" t="str">
        <f>IF(بيانات!B4205&lt;&gt;"",بيانات!K4205,"")</f>
        <v/>
      </c>
      <c r="I4205" s="88" t="str">
        <f>IF(بيانات!B4205&lt;&gt;"",بيانات!P4205,"")</f>
        <v/>
      </c>
    </row>
    <row r="4206" spans="1:9" ht="21.75" customHeight="1">
      <c r="A4206" s="89" t="str">
        <f>IF(بيانات!B4206&lt;&gt;"",بيانات!A4206,"")</f>
        <v/>
      </c>
      <c r="B4206" s="90" t="str">
        <f>IF(بيانات!B4206&lt;&gt;"",بيانات!B4206,"")</f>
        <v/>
      </c>
      <c r="C4206" s="90" t="str">
        <f>IF(بيانات!B4206&lt;&gt;"",بيانات!C4206,"")</f>
        <v/>
      </c>
      <c r="D4206" s="91" t="str">
        <f>IF(بيانات!B4206&lt;&gt;"",بيانات!J4206,"")</f>
        <v/>
      </c>
      <c r="E4206" s="92"/>
      <c r="F4206" s="93" t="str">
        <f t="shared" si="65"/>
        <v/>
      </c>
      <c r="G4206" s="94"/>
      <c r="H4206" s="95" t="str">
        <f>IF(بيانات!B4206&lt;&gt;"",بيانات!K4206,"")</f>
        <v/>
      </c>
      <c r="I4206" s="95" t="str">
        <f>IF(بيانات!B4206&lt;&gt;"",بيانات!P4206,"")</f>
        <v/>
      </c>
    </row>
    <row r="4207" spans="1:9" ht="21.75" customHeight="1">
      <c r="A4207" s="82" t="str">
        <f>IF(بيانات!B4207&lt;&gt;"",بيانات!A4207,"")</f>
        <v/>
      </c>
      <c r="B4207" s="83" t="str">
        <f>IF(بيانات!B4207&lt;&gt;"",بيانات!B4207,"")</f>
        <v/>
      </c>
      <c r="C4207" s="83" t="str">
        <f>IF(بيانات!B4207&lt;&gt;"",بيانات!C4207,"")</f>
        <v/>
      </c>
      <c r="D4207" s="84" t="str">
        <f>IF(بيانات!B4207&lt;&gt;"",بيانات!J4207,"")</f>
        <v/>
      </c>
      <c r="E4207" s="85"/>
      <c r="F4207" s="86" t="str">
        <f t="shared" si="65"/>
        <v/>
      </c>
      <c r="G4207" s="87"/>
      <c r="H4207" s="88" t="str">
        <f>IF(بيانات!B4207&lt;&gt;"",بيانات!K4207,"")</f>
        <v/>
      </c>
      <c r="I4207" s="88" t="str">
        <f>IF(بيانات!B4207&lt;&gt;"",بيانات!P4207,"")</f>
        <v/>
      </c>
    </row>
    <row r="4208" spans="1:9" ht="21.75" customHeight="1">
      <c r="A4208" s="89" t="str">
        <f>IF(بيانات!B4208&lt;&gt;"",بيانات!A4208,"")</f>
        <v/>
      </c>
      <c r="B4208" s="90" t="str">
        <f>IF(بيانات!B4208&lt;&gt;"",بيانات!B4208,"")</f>
        <v/>
      </c>
      <c r="C4208" s="90" t="str">
        <f>IF(بيانات!B4208&lt;&gt;"",بيانات!C4208,"")</f>
        <v/>
      </c>
      <c r="D4208" s="91" t="str">
        <f>IF(بيانات!B4208&lt;&gt;"",بيانات!J4208,"")</f>
        <v/>
      </c>
      <c r="E4208" s="92"/>
      <c r="F4208" s="93" t="str">
        <f t="shared" si="65"/>
        <v/>
      </c>
      <c r="G4208" s="94"/>
      <c r="H4208" s="95" t="str">
        <f>IF(بيانات!B4208&lt;&gt;"",بيانات!K4208,"")</f>
        <v/>
      </c>
      <c r="I4208" s="95" t="str">
        <f>IF(بيانات!B4208&lt;&gt;"",بيانات!P4208,"")</f>
        <v/>
      </c>
    </row>
    <row r="4209" spans="1:9" ht="21.75" customHeight="1">
      <c r="A4209" s="82" t="str">
        <f>IF(بيانات!B4209&lt;&gt;"",بيانات!A4209,"")</f>
        <v/>
      </c>
      <c r="B4209" s="83" t="str">
        <f>IF(بيانات!B4209&lt;&gt;"",بيانات!B4209,"")</f>
        <v/>
      </c>
      <c r="C4209" s="83" t="str">
        <f>IF(بيانات!B4209&lt;&gt;"",بيانات!C4209,"")</f>
        <v/>
      </c>
      <c r="D4209" s="84" t="str">
        <f>IF(بيانات!B4209&lt;&gt;"",بيانات!J4209,"")</f>
        <v/>
      </c>
      <c r="E4209" s="85"/>
      <c r="F4209" s="86" t="str">
        <f t="shared" si="65"/>
        <v/>
      </c>
      <c r="G4209" s="87"/>
      <c r="H4209" s="88" t="str">
        <f>IF(بيانات!B4209&lt;&gt;"",بيانات!K4209,"")</f>
        <v/>
      </c>
      <c r="I4209" s="88" t="str">
        <f>IF(بيانات!B4209&lt;&gt;"",بيانات!P4209,"")</f>
        <v/>
      </c>
    </row>
    <row r="4210" spans="1:9" ht="21.75" customHeight="1">
      <c r="A4210" s="89" t="str">
        <f>IF(بيانات!B4210&lt;&gt;"",بيانات!A4210,"")</f>
        <v/>
      </c>
      <c r="B4210" s="90" t="str">
        <f>IF(بيانات!B4210&lt;&gt;"",بيانات!B4210,"")</f>
        <v/>
      </c>
      <c r="C4210" s="90" t="str">
        <f>IF(بيانات!B4210&lt;&gt;"",بيانات!C4210,"")</f>
        <v/>
      </c>
      <c r="D4210" s="91" t="str">
        <f>IF(بيانات!B4210&lt;&gt;"",بيانات!J4210,"")</f>
        <v/>
      </c>
      <c r="E4210" s="92"/>
      <c r="F4210" s="93" t="str">
        <f t="shared" si="65"/>
        <v/>
      </c>
      <c r="G4210" s="94"/>
      <c r="H4210" s="95" t="str">
        <f>IF(بيانات!B4210&lt;&gt;"",بيانات!K4210,"")</f>
        <v/>
      </c>
      <c r="I4210" s="95" t="str">
        <f>IF(بيانات!B4210&lt;&gt;"",بيانات!P4210,"")</f>
        <v/>
      </c>
    </row>
    <row r="4211" spans="1:9" ht="21.75" customHeight="1">
      <c r="A4211" s="82" t="str">
        <f>IF(بيانات!B4211&lt;&gt;"",بيانات!A4211,"")</f>
        <v/>
      </c>
      <c r="B4211" s="83" t="str">
        <f>IF(بيانات!B4211&lt;&gt;"",بيانات!B4211,"")</f>
        <v/>
      </c>
      <c r="C4211" s="83" t="str">
        <f>IF(بيانات!B4211&lt;&gt;"",بيانات!C4211,"")</f>
        <v/>
      </c>
      <c r="D4211" s="84" t="str">
        <f>IF(بيانات!B4211&lt;&gt;"",بيانات!J4211,"")</f>
        <v/>
      </c>
      <c r="E4211" s="85"/>
      <c r="F4211" s="86" t="str">
        <f t="shared" si="65"/>
        <v/>
      </c>
      <c r="G4211" s="87"/>
      <c r="H4211" s="88" t="str">
        <f>IF(بيانات!B4211&lt;&gt;"",بيانات!K4211,"")</f>
        <v/>
      </c>
      <c r="I4211" s="88" t="str">
        <f>IF(بيانات!B4211&lt;&gt;"",بيانات!P4211,"")</f>
        <v/>
      </c>
    </row>
    <row r="4212" spans="1:9" ht="21.75" customHeight="1">
      <c r="A4212" s="89" t="str">
        <f>IF(بيانات!B4212&lt;&gt;"",بيانات!A4212,"")</f>
        <v/>
      </c>
      <c r="B4212" s="90" t="str">
        <f>IF(بيانات!B4212&lt;&gt;"",بيانات!B4212,"")</f>
        <v/>
      </c>
      <c r="C4212" s="90" t="str">
        <f>IF(بيانات!B4212&lt;&gt;"",بيانات!C4212,"")</f>
        <v/>
      </c>
      <c r="D4212" s="91" t="str">
        <f>IF(بيانات!B4212&lt;&gt;"",بيانات!J4212,"")</f>
        <v/>
      </c>
      <c r="E4212" s="92"/>
      <c r="F4212" s="93" t="str">
        <f t="shared" si="65"/>
        <v/>
      </c>
      <c r="G4212" s="94"/>
      <c r="H4212" s="95" t="str">
        <f>IF(بيانات!B4212&lt;&gt;"",بيانات!K4212,"")</f>
        <v/>
      </c>
      <c r="I4212" s="95" t="str">
        <f>IF(بيانات!B4212&lt;&gt;"",بيانات!P4212,"")</f>
        <v/>
      </c>
    </row>
    <row r="4213" spans="1:9" ht="21.75" customHeight="1">
      <c r="A4213" s="82" t="str">
        <f>IF(بيانات!B4213&lt;&gt;"",بيانات!A4213,"")</f>
        <v/>
      </c>
      <c r="B4213" s="83" t="str">
        <f>IF(بيانات!B4213&lt;&gt;"",بيانات!B4213,"")</f>
        <v/>
      </c>
      <c r="C4213" s="83" t="str">
        <f>IF(بيانات!B4213&lt;&gt;"",بيانات!C4213,"")</f>
        <v/>
      </c>
      <c r="D4213" s="84" t="str">
        <f>IF(بيانات!B4213&lt;&gt;"",بيانات!J4213,"")</f>
        <v/>
      </c>
      <c r="E4213" s="85"/>
      <c r="F4213" s="86" t="str">
        <f t="shared" si="65"/>
        <v/>
      </c>
      <c r="G4213" s="87"/>
      <c r="H4213" s="88" t="str">
        <f>IF(بيانات!B4213&lt;&gt;"",بيانات!K4213,"")</f>
        <v/>
      </c>
      <c r="I4213" s="88" t="str">
        <f>IF(بيانات!B4213&lt;&gt;"",بيانات!P4213,"")</f>
        <v/>
      </c>
    </row>
    <row r="4214" spans="1:9" ht="21.75" customHeight="1">
      <c r="A4214" s="89" t="str">
        <f>IF(بيانات!B4214&lt;&gt;"",بيانات!A4214,"")</f>
        <v/>
      </c>
      <c r="B4214" s="90" t="str">
        <f>IF(بيانات!B4214&lt;&gt;"",بيانات!B4214,"")</f>
        <v/>
      </c>
      <c r="C4214" s="90" t="str">
        <f>IF(بيانات!B4214&lt;&gt;"",بيانات!C4214,"")</f>
        <v/>
      </c>
      <c r="D4214" s="91" t="str">
        <f>IF(بيانات!B4214&lt;&gt;"",بيانات!J4214,"")</f>
        <v/>
      </c>
      <c r="E4214" s="92"/>
      <c r="F4214" s="93" t="str">
        <f t="shared" si="65"/>
        <v/>
      </c>
      <c r="G4214" s="94"/>
      <c r="H4214" s="95" t="str">
        <f>IF(بيانات!B4214&lt;&gt;"",بيانات!K4214,"")</f>
        <v/>
      </c>
      <c r="I4214" s="95" t="str">
        <f>IF(بيانات!B4214&lt;&gt;"",بيانات!P4214,"")</f>
        <v/>
      </c>
    </row>
    <row r="4215" spans="1:9" ht="21.75" customHeight="1">
      <c r="A4215" s="82" t="str">
        <f>IF(بيانات!B4215&lt;&gt;"",بيانات!A4215,"")</f>
        <v/>
      </c>
      <c r="B4215" s="83" t="str">
        <f>IF(بيانات!B4215&lt;&gt;"",بيانات!B4215,"")</f>
        <v/>
      </c>
      <c r="C4215" s="83" t="str">
        <f>IF(بيانات!B4215&lt;&gt;"",بيانات!C4215,"")</f>
        <v/>
      </c>
      <c r="D4215" s="84" t="str">
        <f>IF(بيانات!B4215&lt;&gt;"",بيانات!J4215,"")</f>
        <v/>
      </c>
      <c r="E4215" s="85"/>
      <c r="F4215" s="86" t="str">
        <f t="shared" si="65"/>
        <v/>
      </c>
      <c r="G4215" s="87"/>
      <c r="H4215" s="88" t="str">
        <f>IF(بيانات!B4215&lt;&gt;"",بيانات!K4215,"")</f>
        <v/>
      </c>
      <c r="I4215" s="88" t="str">
        <f>IF(بيانات!B4215&lt;&gt;"",بيانات!P4215,"")</f>
        <v/>
      </c>
    </row>
    <row r="4216" spans="1:9" ht="21.75" customHeight="1">
      <c r="A4216" s="89" t="str">
        <f>IF(بيانات!B4216&lt;&gt;"",بيانات!A4216,"")</f>
        <v/>
      </c>
      <c r="B4216" s="90" t="str">
        <f>IF(بيانات!B4216&lt;&gt;"",بيانات!B4216,"")</f>
        <v/>
      </c>
      <c r="C4216" s="90" t="str">
        <f>IF(بيانات!B4216&lt;&gt;"",بيانات!C4216,"")</f>
        <v/>
      </c>
      <c r="D4216" s="91" t="str">
        <f>IF(بيانات!B4216&lt;&gt;"",بيانات!J4216,"")</f>
        <v/>
      </c>
      <c r="E4216" s="92"/>
      <c r="F4216" s="93" t="str">
        <f t="shared" si="65"/>
        <v/>
      </c>
      <c r="G4216" s="94"/>
      <c r="H4216" s="95" t="str">
        <f>IF(بيانات!B4216&lt;&gt;"",بيانات!K4216,"")</f>
        <v/>
      </c>
      <c r="I4216" s="95" t="str">
        <f>IF(بيانات!B4216&lt;&gt;"",بيانات!P4216,"")</f>
        <v/>
      </c>
    </row>
    <row r="4217" spans="1:9" ht="21.75" customHeight="1">
      <c r="A4217" s="82" t="str">
        <f>IF(بيانات!B4217&lt;&gt;"",بيانات!A4217,"")</f>
        <v/>
      </c>
      <c r="B4217" s="83" t="str">
        <f>IF(بيانات!B4217&lt;&gt;"",بيانات!B4217,"")</f>
        <v/>
      </c>
      <c r="C4217" s="83" t="str">
        <f>IF(بيانات!B4217&lt;&gt;"",بيانات!C4217,"")</f>
        <v/>
      </c>
      <c r="D4217" s="84" t="str">
        <f>IF(بيانات!B4217&lt;&gt;"",بيانات!J4217,"")</f>
        <v/>
      </c>
      <c r="E4217" s="85"/>
      <c r="F4217" s="86" t="str">
        <f t="shared" si="65"/>
        <v/>
      </c>
      <c r="G4217" s="87"/>
      <c r="H4217" s="88" t="str">
        <f>IF(بيانات!B4217&lt;&gt;"",بيانات!K4217,"")</f>
        <v/>
      </c>
      <c r="I4217" s="88" t="str">
        <f>IF(بيانات!B4217&lt;&gt;"",بيانات!P4217,"")</f>
        <v/>
      </c>
    </row>
    <row r="4218" spans="1:9" ht="21.75" customHeight="1">
      <c r="A4218" s="89" t="str">
        <f>IF(بيانات!B4218&lt;&gt;"",بيانات!A4218,"")</f>
        <v/>
      </c>
      <c r="B4218" s="90" t="str">
        <f>IF(بيانات!B4218&lt;&gt;"",بيانات!B4218,"")</f>
        <v/>
      </c>
      <c r="C4218" s="90" t="str">
        <f>IF(بيانات!B4218&lt;&gt;"",بيانات!C4218,"")</f>
        <v/>
      </c>
      <c r="D4218" s="91" t="str">
        <f>IF(بيانات!B4218&lt;&gt;"",بيانات!J4218,"")</f>
        <v/>
      </c>
      <c r="E4218" s="92"/>
      <c r="F4218" s="93" t="str">
        <f t="shared" si="65"/>
        <v/>
      </c>
      <c r="G4218" s="94"/>
      <c r="H4218" s="95" t="str">
        <f>IF(بيانات!B4218&lt;&gt;"",بيانات!K4218,"")</f>
        <v/>
      </c>
      <c r="I4218" s="95" t="str">
        <f>IF(بيانات!B4218&lt;&gt;"",بيانات!P4218,"")</f>
        <v/>
      </c>
    </row>
    <row r="4219" spans="1:9" ht="21.75" customHeight="1">
      <c r="A4219" s="82" t="str">
        <f>IF(بيانات!B4219&lt;&gt;"",بيانات!A4219,"")</f>
        <v/>
      </c>
      <c r="B4219" s="83" t="str">
        <f>IF(بيانات!B4219&lt;&gt;"",بيانات!B4219,"")</f>
        <v/>
      </c>
      <c r="C4219" s="83" t="str">
        <f>IF(بيانات!B4219&lt;&gt;"",بيانات!C4219,"")</f>
        <v/>
      </c>
      <c r="D4219" s="84" t="str">
        <f>IF(بيانات!B4219&lt;&gt;"",بيانات!J4219,"")</f>
        <v/>
      </c>
      <c r="E4219" s="85"/>
      <c r="F4219" s="86" t="str">
        <f t="shared" si="65"/>
        <v/>
      </c>
      <c r="G4219" s="87"/>
      <c r="H4219" s="88" t="str">
        <f>IF(بيانات!B4219&lt;&gt;"",بيانات!K4219,"")</f>
        <v/>
      </c>
      <c r="I4219" s="88" t="str">
        <f>IF(بيانات!B4219&lt;&gt;"",بيانات!P4219,"")</f>
        <v/>
      </c>
    </row>
    <row r="4220" spans="1:9" ht="21.75" customHeight="1">
      <c r="A4220" s="89" t="str">
        <f>IF(بيانات!B4220&lt;&gt;"",بيانات!A4220,"")</f>
        <v/>
      </c>
      <c r="B4220" s="90" t="str">
        <f>IF(بيانات!B4220&lt;&gt;"",بيانات!B4220,"")</f>
        <v/>
      </c>
      <c r="C4220" s="90" t="str">
        <f>IF(بيانات!B4220&lt;&gt;"",بيانات!C4220,"")</f>
        <v/>
      </c>
      <c r="D4220" s="91" t="str">
        <f>IF(بيانات!B4220&lt;&gt;"",بيانات!J4220,"")</f>
        <v/>
      </c>
      <c r="E4220" s="92"/>
      <c r="F4220" s="93" t="str">
        <f t="shared" si="65"/>
        <v/>
      </c>
      <c r="G4220" s="94"/>
      <c r="H4220" s="95" t="str">
        <f>IF(بيانات!B4220&lt;&gt;"",بيانات!K4220,"")</f>
        <v/>
      </c>
      <c r="I4220" s="95" t="str">
        <f>IF(بيانات!B4220&lt;&gt;"",بيانات!P4220,"")</f>
        <v/>
      </c>
    </row>
    <row r="4221" spans="1:9" ht="21.75" customHeight="1">
      <c r="A4221" s="82" t="str">
        <f>IF(بيانات!B4221&lt;&gt;"",بيانات!A4221,"")</f>
        <v/>
      </c>
      <c r="B4221" s="83" t="str">
        <f>IF(بيانات!B4221&lt;&gt;"",بيانات!B4221,"")</f>
        <v/>
      </c>
      <c r="C4221" s="83" t="str">
        <f>IF(بيانات!B4221&lt;&gt;"",بيانات!C4221,"")</f>
        <v/>
      </c>
      <c r="D4221" s="84" t="str">
        <f>IF(بيانات!B4221&lt;&gt;"",بيانات!J4221,"")</f>
        <v/>
      </c>
      <c r="E4221" s="85"/>
      <c r="F4221" s="86" t="str">
        <f t="shared" si="65"/>
        <v/>
      </c>
      <c r="G4221" s="87"/>
      <c r="H4221" s="88" t="str">
        <f>IF(بيانات!B4221&lt;&gt;"",بيانات!K4221,"")</f>
        <v/>
      </c>
      <c r="I4221" s="88" t="str">
        <f>IF(بيانات!B4221&lt;&gt;"",بيانات!P4221,"")</f>
        <v/>
      </c>
    </row>
    <row r="4222" spans="1:9" ht="21.75" customHeight="1">
      <c r="A4222" s="89" t="str">
        <f>IF(بيانات!B4222&lt;&gt;"",بيانات!A4222,"")</f>
        <v/>
      </c>
      <c r="B4222" s="90" t="str">
        <f>IF(بيانات!B4222&lt;&gt;"",بيانات!B4222,"")</f>
        <v/>
      </c>
      <c r="C4222" s="90" t="str">
        <f>IF(بيانات!B4222&lt;&gt;"",بيانات!C4222,"")</f>
        <v/>
      </c>
      <c r="D4222" s="91" t="str">
        <f>IF(بيانات!B4222&lt;&gt;"",بيانات!J4222,"")</f>
        <v/>
      </c>
      <c r="E4222" s="92"/>
      <c r="F4222" s="93" t="str">
        <f t="shared" si="65"/>
        <v/>
      </c>
      <c r="G4222" s="94"/>
      <c r="H4222" s="95" t="str">
        <f>IF(بيانات!B4222&lt;&gt;"",بيانات!K4222,"")</f>
        <v/>
      </c>
      <c r="I4222" s="95" t="str">
        <f>IF(بيانات!B4222&lt;&gt;"",بيانات!P4222,"")</f>
        <v/>
      </c>
    </row>
    <row r="4223" spans="1:9" ht="21.75" customHeight="1">
      <c r="A4223" s="82" t="str">
        <f>IF(بيانات!B4223&lt;&gt;"",بيانات!A4223,"")</f>
        <v/>
      </c>
      <c r="B4223" s="83" t="str">
        <f>IF(بيانات!B4223&lt;&gt;"",بيانات!B4223,"")</f>
        <v/>
      </c>
      <c r="C4223" s="83" t="str">
        <f>IF(بيانات!B4223&lt;&gt;"",بيانات!C4223,"")</f>
        <v/>
      </c>
      <c r="D4223" s="84" t="str">
        <f>IF(بيانات!B4223&lt;&gt;"",بيانات!J4223,"")</f>
        <v/>
      </c>
      <c r="E4223" s="85"/>
      <c r="F4223" s="86" t="str">
        <f t="shared" si="65"/>
        <v/>
      </c>
      <c r="G4223" s="87"/>
      <c r="H4223" s="88" t="str">
        <f>IF(بيانات!B4223&lt;&gt;"",بيانات!K4223,"")</f>
        <v/>
      </c>
      <c r="I4223" s="88" t="str">
        <f>IF(بيانات!B4223&lt;&gt;"",بيانات!P4223,"")</f>
        <v/>
      </c>
    </row>
    <row r="4224" spans="1:9" ht="21.75" customHeight="1">
      <c r="A4224" s="89" t="str">
        <f>IF(بيانات!B4224&lt;&gt;"",بيانات!A4224,"")</f>
        <v/>
      </c>
      <c r="B4224" s="90" t="str">
        <f>IF(بيانات!B4224&lt;&gt;"",بيانات!B4224,"")</f>
        <v/>
      </c>
      <c r="C4224" s="90" t="str">
        <f>IF(بيانات!B4224&lt;&gt;"",بيانات!C4224,"")</f>
        <v/>
      </c>
      <c r="D4224" s="91" t="str">
        <f>IF(بيانات!B4224&lt;&gt;"",بيانات!J4224,"")</f>
        <v/>
      </c>
      <c r="E4224" s="92"/>
      <c r="F4224" s="93" t="str">
        <f t="shared" si="65"/>
        <v/>
      </c>
      <c r="G4224" s="94"/>
      <c r="H4224" s="95" t="str">
        <f>IF(بيانات!B4224&lt;&gt;"",بيانات!K4224,"")</f>
        <v/>
      </c>
      <c r="I4224" s="95" t="str">
        <f>IF(بيانات!B4224&lt;&gt;"",بيانات!P4224,"")</f>
        <v/>
      </c>
    </row>
    <row r="4225" spans="1:9" ht="21.75" customHeight="1">
      <c r="A4225" s="82" t="str">
        <f>IF(بيانات!B4225&lt;&gt;"",بيانات!A4225,"")</f>
        <v/>
      </c>
      <c r="B4225" s="83" t="str">
        <f>IF(بيانات!B4225&lt;&gt;"",بيانات!B4225,"")</f>
        <v/>
      </c>
      <c r="C4225" s="83" t="str">
        <f>IF(بيانات!B4225&lt;&gt;"",بيانات!C4225,"")</f>
        <v/>
      </c>
      <c r="D4225" s="84" t="str">
        <f>IF(بيانات!B4225&lt;&gt;"",بيانات!J4225,"")</f>
        <v/>
      </c>
      <c r="E4225" s="85"/>
      <c r="F4225" s="86" t="str">
        <f t="shared" si="65"/>
        <v/>
      </c>
      <c r="G4225" s="87"/>
      <c r="H4225" s="88" t="str">
        <f>IF(بيانات!B4225&lt;&gt;"",بيانات!K4225,"")</f>
        <v/>
      </c>
      <c r="I4225" s="88" t="str">
        <f>IF(بيانات!B4225&lt;&gt;"",بيانات!P4225,"")</f>
        <v/>
      </c>
    </row>
    <row r="4226" spans="1:9" ht="21.75" customHeight="1">
      <c r="A4226" s="89" t="str">
        <f>IF(بيانات!B4226&lt;&gt;"",بيانات!A4226,"")</f>
        <v/>
      </c>
      <c r="B4226" s="90" t="str">
        <f>IF(بيانات!B4226&lt;&gt;"",بيانات!B4226,"")</f>
        <v/>
      </c>
      <c r="C4226" s="90" t="str">
        <f>IF(بيانات!B4226&lt;&gt;"",بيانات!C4226,"")</f>
        <v/>
      </c>
      <c r="D4226" s="91" t="str">
        <f>IF(بيانات!B4226&lt;&gt;"",بيانات!J4226,"")</f>
        <v/>
      </c>
      <c r="E4226" s="92"/>
      <c r="F4226" s="93" t="str">
        <f t="shared" si="65"/>
        <v/>
      </c>
      <c r="G4226" s="94"/>
      <c r="H4226" s="95" t="str">
        <f>IF(بيانات!B4226&lt;&gt;"",بيانات!K4226,"")</f>
        <v/>
      </c>
      <c r="I4226" s="95" t="str">
        <f>IF(بيانات!B4226&lt;&gt;"",بيانات!P4226,"")</f>
        <v/>
      </c>
    </row>
    <row r="4227" spans="1:9" ht="21.75" customHeight="1">
      <c r="A4227" s="82" t="str">
        <f>IF(بيانات!B4227&lt;&gt;"",بيانات!A4227,"")</f>
        <v/>
      </c>
      <c r="B4227" s="83" t="str">
        <f>IF(بيانات!B4227&lt;&gt;"",بيانات!B4227,"")</f>
        <v/>
      </c>
      <c r="C4227" s="83" t="str">
        <f>IF(بيانات!B4227&lt;&gt;"",بيانات!C4227,"")</f>
        <v/>
      </c>
      <c r="D4227" s="84" t="str">
        <f>IF(بيانات!B4227&lt;&gt;"",بيانات!J4227,"")</f>
        <v/>
      </c>
      <c r="E4227" s="85"/>
      <c r="F4227" s="86" t="str">
        <f t="shared" ref="F4227:F4290" si="66">IF(E4227="","",E4227+30)</f>
        <v/>
      </c>
      <c r="G4227" s="87"/>
      <c r="H4227" s="88" t="str">
        <f>IF(بيانات!B4227&lt;&gt;"",بيانات!K4227,"")</f>
        <v/>
      </c>
      <c r="I4227" s="88" t="str">
        <f>IF(بيانات!B4227&lt;&gt;"",بيانات!P4227,"")</f>
        <v/>
      </c>
    </row>
    <row r="4228" spans="1:9" ht="21.75" customHeight="1">
      <c r="A4228" s="89" t="str">
        <f>IF(بيانات!B4228&lt;&gt;"",بيانات!A4228,"")</f>
        <v/>
      </c>
      <c r="B4228" s="90" t="str">
        <f>IF(بيانات!B4228&lt;&gt;"",بيانات!B4228,"")</f>
        <v/>
      </c>
      <c r="C4228" s="90" t="str">
        <f>IF(بيانات!B4228&lt;&gt;"",بيانات!C4228,"")</f>
        <v/>
      </c>
      <c r="D4228" s="91" t="str">
        <f>IF(بيانات!B4228&lt;&gt;"",بيانات!J4228,"")</f>
        <v/>
      </c>
      <c r="E4228" s="92"/>
      <c r="F4228" s="93" t="str">
        <f t="shared" si="66"/>
        <v/>
      </c>
      <c r="G4228" s="94"/>
      <c r="H4228" s="95" t="str">
        <f>IF(بيانات!B4228&lt;&gt;"",بيانات!K4228,"")</f>
        <v/>
      </c>
      <c r="I4228" s="95" t="str">
        <f>IF(بيانات!B4228&lt;&gt;"",بيانات!P4228,"")</f>
        <v/>
      </c>
    </row>
    <row r="4229" spans="1:9" ht="21.75" customHeight="1">
      <c r="A4229" s="82" t="str">
        <f>IF(بيانات!B4229&lt;&gt;"",بيانات!A4229,"")</f>
        <v/>
      </c>
      <c r="B4229" s="83" t="str">
        <f>IF(بيانات!B4229&lt;&gt;"",بيانات!B4229,"")</f>
        <v/>
      </c>
      <c r="C4229" s="83" t="str">
        <f>IF(بيانات!B4229&lt;&gt;"",بيانات!C4229,"")</f>
        <v/>
      </c>
      <c r="D4229" s="84" t="str">
        <f>IF(بيانات!B4229&lt;&gt;"",بيانات!J4229,"")</f>
        <v/>
      </c>
      <c r="E4229" s="85"/>
      <c r="F4229" s="86" t="str">
        <f t="shared" si="66"/>
        <v/>
      </c>
      <c r="G4229" s="87"/>
      <c r="H4229" s="88" t="str">
        <f>IF(بيانات!B4229&lt;&gt;"",بيانات!K4229,"")</f>
        <v/>
      </c>
      <c r="I4229" s="88" t="str">
        <f>IF(بيانات!B4229&lt;&gt;"",بيانات!P4229,"")</f>
        <v/>
      </c>
    </row>
    <row r="4230" spans="1:9" ht="21.75" customHeight="1">
      <c r="A4230" s="89" t="str">
        <f>IF(بيانات!B4230&lt;&gt;"",بيانات!A4230,"")</f>
        <v/>
      </c>
      <c r="B4230" s="90" t="str">
        <f>IF(بيانات!B4230&lt;&gt;"",بيانات!B4230,"")</f>
        <v/>
      </c>
      <c r="C4230" s="90" t="str">
        <f>IF(بيانات!B4230&lt;&gt;"",بيانات!C4230,"")</f>
        <v/>
      </c>
      <c r="D4230" s="91" t="str">
        <f>IF(بيانات!B4230&lt;&gt;"",بيانات!J4230,"")</f>
        <v/>
      </c>
      <c r="E4230" s="92"/>
      <c r="F4230" s="93" t="str">
        <f t="shared" si="66"/>
        <v/>
      </c>
      <c r="G4230" s="94"/>
      <c r="H4230" s="95" t="str">
        <f>IF(بيانات!B4230&lt;&gt;"",بيانات!K4230,"")</f>
        <v/>
      </c>
      <c r="I4230" s="95" t="str">
        <f>IF(بيانات!B4230&lt;&gt;"",بيانات!P4230,"")</f>
        <v/>
      </c>
    </row>
    <row r="4231" spans="1:9" ht="21.75" customHeight="1">
      <c r="A4231" s="82" t="str">
        <f>IF(بيانات!B4231&lt;&gt;"",بيانات!A4231,"")</f>
        <v/>
      </c>
      <c r="B4231" s="83" t="str">
        <f>IF(بيانات!B4231&lt;&gt;"",بيانات!B4231,"")</f>
        <v/>
      </c>
      <c r="C4231" s="83" t="str">
        <f>IF(بيانات!B4231&lt;&gt;"",بيانات!C4231,"")</f>
        <v/>
      </c>
      <c r="D4231" s="84" t="str">
        <f>IF(بيانات!B4231&lt;&gt;"",بيانات!J4231,"")</f>
        <v/>
      </c>
      <c r="E4231" s="85"/>
      <c r="F4231" s="86" t="str">
        <f t="shared" si="66"/>
        <v/>
      </c>
      <c r="G4231" s="87"/>
      <c r="H4231" s="88" t="str">
        <f>IF(بيانات!B4231&lt;&gt;"",بيانات!K4231,"")</f>
        <v/>
      </c>
      <c r="I4231" s="88" t="str">
        <f>IF(بيانات!B4231&lt;&gt;"",بيانات!P4231,"")</f>
        <v/>
      </c>
    </row>
    <row r="4232" spans="1:9" ht="21.75" customHeight="1">
      <c r="A4232" s="89" t="str">
        <f>IF(بيانات!B4232&lt;&gt;"",بيانات!A4232,"")</f>
        <v/>
      </c>
      <c r="B4232" s="90" t="str">
        <f>IF(بيانات!B4232&lt;&gt;"",بيانات!B4232,"")</f>
        <v/>
      </c>
      <c r="C4232" s="90" t="str">
        <f>IF(بيانات!B4232&lt;&gt;"",بيانات!C4232,"")</f>
        <v/>
      </c>
      <c r="D4232" s="91" t="str">
        <f>IF(بيانات!B4232&lt;&gt;"",بيانات!J4232,"")</f>
        <v/>
      </c>
      <c r="E4232" s="92"/>
      <c r="F4232" s="93" t="str">
        <f t="shared" si="66"/>
        <v/>
      </c>
      <c r="G4232" s="94"/>
      <c r="H4232" s="95" t="str">
        <f>IF(بيانات!B4232&lt;&gt;"",بيانات!K4232,"")</f>
        <v/>
      </c>
      <c r="I4232" s="95" t="str">
        <f>IF(بيانات!B4232&lt;&gt;"",بيانات!P4232,"")</f>
        <v/>
      </c>
    </row>
    <row r="4233" spans="1:9" ht="21.75" customHeight="1">
      <c r="A4233" s="82" t="str">
        <f>IF(بيانات!B4233&lt;&gt;"",بيانات!A4233,"")</f>
        <v/>
      </c>
      <c r="B4233" s="83" t="str">
        <f>IF(بيانات!B4233&lt;&gt;"",بيانات!B4233,"")</f>
        <v/>
      </c>
      <c r="C4233" s="83" t="str">
        <f>IF(بيانات!B4233&lt;&gt;"",بيانات!C4233,"")</f>
        <v/>
      </c>
      <c r="D4233" s="84" t="str">
        <f>IF(بيانات!B4233&lt;&gt;"",بيانات!J4233,"")</f>
        <v/>
      </c>
      <c r="E4233" s="85"/>
      <c r="F4233" s="86" t="str">
        <f t="shared" si="66"/>
        <v/>
      </c>
      <c r="G4233" s="87"/>
      <c r="H4233" s="88" t="str">
        <f>IF(بيانات!B4233&lt;&gt;"",بيانات!K4233,"")</f>
        <v/>
      </c>
      <c r="I4233" s="88" t="str">
        <f>IF(بيانات!B4233&lt;&gt;"",بيانات!P4233,"")</f>
        <v/>
      </c>
    </row>
    <row r="4234" spans="1:9" ht="21.75" customHeight="1">
      <c r="A4234" s="89" t="str">
        <f>IF(بيانات!B4234&lt;&gt;"",بيانات!A4234,"")</f>
        <v/>
      </c>
      <c r="B4234" s="90" t="str">
        <f>IF(بيانات!B4234&lt;&gt;"",بيانات!B4234,"")</f>
        <v/>
      </c>
      <c r="C4234" s="90" t="str">
        <f>IF(بيانات!B4234&lt;&gt;"",بيانات!C4234,"")</f>
        <v/>
      </c>
      <c r="D4234" s="91" t="str">
        <f>IF(بيانات!B4234&lt;&gt;"",بيانات!J4234,"")</f>
        <v/>
      </c>
      <c r="E4234" s="92"/>
      <c r="F4234" s="93" t="str">
        <f t="shared" si="66"/>
        <v/>
      </c>
      <c r="G4234" s="94"/>
      <c r="H4234" s="95" t="str">
        <f>IF(بيانات!B4234&lt;&gt;"",بيانات!K4234,"")</f>
        <v/>
      </c>
      <c r="I4234" s="95" t="str">
        <f>IF(بيانات!B4234&lt;&gt;"",بيانات!P4234,"")</f>
        <v/>
      </c>
    </row>
    <row r="4235" spans="1:9" ht="21.75" customHeight="1">
      <c r="A4235" s="82" t="str">
        <f>IF(بيانات!B4235&lt;&gt;"",بيانات!A4235,"")</f>
        <v/>
      </c>
      <c r="B4235" s="83" t="str">
        <f>IF(بيانات!B4235&lt;&gt;"",بيانات!B4235,"")</f>
        <v/>
      </c>
      <c r="C4235" s="83" t="str">
        <f>IF(بيانات!B4235&lt;&gt;"",بيانات!C4235,"")</f>
        <v/>
      </c>
      <c r="D4235" s="84" t="str">
        <f>IF(بيانات!B4235&lt;&gt;"",بيانات!J4235,"")</f>
        <v/>
      </c>
      <c r="E4235" s="85"/>
      <c r="F4235" s="86" t="str">
        <f t="shared" si="66"/>
        <v/>
      </c>
      <c r="G4235" s="87"/>
      <c r="H4235" s="88" t="str">
        <f>IF(بيانات!B4235&lt;&gt;"",بيانات!K4235,"")</f>
        <v/>
      </c>
      <c r="I4235" s="88" t="str">
        <f>IF(بيانات!B4235&lt;&gt;"",بيانات!P4235,"")</f>
        <v/>
      </c>
    </row>
    <row r="4236" spans="1:9" ht="21.75" customHeight="1">
      <c r="A4236" s="89" t="str">
        <f>IF(بيانات!B4236&lt;&gt;"",بيانات!A4236,"")</f>
        <v/>
      </c>
      <c r="B4236" s="90" t="str">
        <f>IF(بيانات!B4236&lt;&gt;"",بيانات!B4236,"")</f>
        <v/>
      </c>
      <c r="C4236" s="90" t="str">
        <f>IF(بيانات!B4236&lt;&gt;"",بيانات!C4236,"")</f>
        <v/>
      </c>
      <c r="D4236" s="91" t="str">
        <f>IF(بيانات!B4236&lt;&gt;"",بيانات!J4236,"")</f>
        <v/>
      </c>
      <c r="E4236" s="92"/>
      <c r="F4236" s="93" t="str">
        <f t="shared" si="66"/>
        <v/>
      </c>
      <c r="G4236" s="94"/>
      <c r="H4236" s="95" t="str">
        <f>IF(بيانات!B4236&lt;&gt;"",بيانات!K4236,"")</f>
        <v/>
      </c>
      <c r="I4236" s="95" t="str">
        <f>IF(بيانات!B4236&lt;&gt;"",بيانات!P4236,"")</f>
        <v/>
      </c>
    </row>
    <row r="4237" spans="1:9" ht="21.75" customHeight="1">
      <c r="A4237" s="82" t="str">
        <f>IF(بيانات!B4237&lt;&gt;"",بيانات!A4237,"")</f>
        <v/>
      </c>
      <c r="B4237" s="83" t="str">
        <f>IF(بيانات!B4237&lt;&gt;"",بيانات!B4237,"")</f>
        <v/>
      </c>
      <c r="C4237" s="83" t="str">
        <f>IF(بيانات!B4237&lt;&gt;"",بيانات!C4237,"")</f>
        <v/>
      </c>
      <c r="D4237" s="84" t="str">
        <f>IF(بيانات!B4237&lt;&gt;"",بيانات!J4237,"")</f>
        <v/>
      </c>
      <c r="E4237" s="85"/>
      <c r="F4237" s="86" t="str">
        <f t="shared" si="66"/>
        <v/>
      </c>
      <c r="G4237" s="87"/>
      <c r="H4237" s="88" t="str">
        <f>IF(بيانات!B4237&lt;&gt;"",بيانات!K4237,"")</f>
        <v/>
      </c>
      <c r="I4237" s="88" t="str">
        <f>IF(بيانات!B4237&lt;&gt;"",بيانات!P4237,"")</f>
        <v/>
      </c>
    </row>
    <row r="4238" spans="1:9" ht="21.75" customHeight="1">
      <c r="A4238" s="89" t="str">
        <f>IF(بيانات!B4238&lt;&gt;"",بيانات!A4238,"")</f>
        <v/>
      </c>
      <c r="B4238" s="90" t="str">
        <f>IF(بيانات!B4238&lt;&gt;"",بيانات!B4238,"")</f>
        <v/>
      </c>
      <c r="C4238" s="90" t="str">
        <f>IF(بيانات!B4238&lt;&gt;"",بيانات!C4238,"")</f>
        <v/>
      </c>
      <c r="D4238" s="91" t="str">
        <f>IF(بيانات!B4238&lt;&gt;"",بيانات!J4238,"")</f>
        <v/>
      </c>
      <c r="E4238" s="92"/>
      <c r="F4238" s="93" t="str">
        <f t="shared" si="66"/>
        <v/>
      </c>
      <c r="G4238" s="94"/>
      <c r="H4238" s="95" t="str">
        <f>IF(بيانات!B4238&lt;&gt;"",بيانات!K4238,"")</f>
        <v/>
      </c>
      <c r="I4238" s="95" t="str">
        <f>IF(بيانات!B4238&lt;&gt;"",بيانات!P4238,"")</f>
        <v/>
      </c>
    </row>
    <row r="4239" spans="1:9" ht="21.75" customHeight="1">
      <c r="A4239" s="82" t="str">
        <f>IF(بيانات!B4239&lt;&gt;"",بيانات!A4239,"")</f>
        <v/>
      </c>
      <c r="B4239" s="83" t="str">
        <f>IF(بيانات!B4239&lt;&gt;"",بيانات!B4239,"")</f>
        <v/>
      </c>
      <c r="C4239" s="83" t="str">
        <f>IF(بيانات!B4239&lt;&gt;"",بيانات!C4239,"")</f>
        <v/>
      </c>
      <c r="D4239" s="84" t="str">
        <f>IF(بيانات!B4239&lt;&gt;"",بيانات!J4239,"")</f>
        <v/>
      </c>
      <c r="E4239" s="85"/>
      <c r="F4239" s="86" t="str">
        <f t="shared" si="66"/>
        <v/>
      </c>
      <c r="G4239" s="87"/>
      <c r="H4239" s="88" t="str">
        <f>IF(بيانات!B4239&lt;&gt;"",بيانات!K4239,"")</f>
        <v/>
      </c>
      <c r="I4239" s="88" t="str">
        <f>IF(بيانات!B4239&lt;&gt;"",بيانات!P4239,"")</f>
        <v/>
      </c>
    </row>
    <row r="4240" spans="1:9" ht="21.75" customHeight="1">
      <c r="A4240" s="89" t="str">
        <f>IF(بيانات!B4240&lt;&gt;"",بيانات!A4240,"")</f>
        <v/>
      </c>
      <c r="B4240" s="90" t="str">
        <f>IF(بيانات!B4240&lt;&gt;"",بيانات!B4240,"")</f>
        <v/>
      </c>
      <c r="C4240" s="90" t="str">
        <f>IF(بيانات!B4240&lt;&gt;"",بيانات!C4240,"")</f>
        <v/>
      </c>
      <c r="D4240" s="91" t="str">
        <f>IF(بيانات!B4240&lt;&gt;"",بيانات!J4240,"")</f>
        <v/>
      </c>
      <c r="E4240" s="92"/>
      <c r="F4240" s="93" t="str">
        <f t="shared" si="66"/>
        <v/>
      </c>
      <c r="G4240" s="94"/>
      <c r="H4240" s="95" t="str">
        <f>IF(بيانات!B4240&lt;&gt;"",بيانات!K4240,"")</f>
        <v/>
      </c>
      <c r="I4240" s="95" t="str">
        <f>IF(بيانات!B4240&lt;&gt;"",بيانات!P4240,"")</f>
        <v/>
      </c>
    </row>
    <row r="4241" spans="1:9" ht="21.75" customHeight="1">
      <c r="A4241" s="82" t="str">
        <f>IF(بيانات!B4241&lt;&gt;"",بيانات!A4241,"")</f>
        <v/>
      </c>
      <c r="B4241" s="83" t="str">
        <f>IF(بيانات!B4241&lt;&gt;"",بيانات!B4241,"")</f>
        <v/>
      </c>
      <c r="C4241" s="83" t="str">
        <f>IF(بيانات!B4241&lt;&gt;"",بيانات!C4241,"")</f>
        <v/>
      </c>
      <c r="D4241" s="84" t="str">
        <f>IF(بيانات!B4241&lt;&gt;"",بيانات!J4241,"")</f>
        <v/>
      </c>
      <c r="E4241" s="85"/>
      <c r="F4241" s="86" t="str">
        <f t="shared" si="66"/>
        <v/>
      </c>
      <c r="G4241" s="87"/>
      <c r="H4241" s="88" t="str">
        <f>IF(بيانات!B4241&lt;&gt;"",بيانات!K4241,"")</f>
        <v/>
      </c>
      <c r="I4241" s="88" t="str">
        <f>IF(بيانات!B4241&lt;&gt;"",بيانات!P4241,"")</f>
        <v/>
      </c>
    </row>
    <row r="4242" spans="1:9" ht="21.75" customHeight="1">
      <c r="A4242" s="89" t="str">
        <f>IF(بيانات!B4242&lt;&gt;"",بيانات!A4242,"")</f>
        <v/>
      </c>
      <c r="B4242" s="90" t="str">
        <f>IF(بيانات!B4242&lt;&gt;"",بيانات!B4242,"")</f>
        <v/>
      </c>
      <c r="C4242" s="90" t="str">
        <f>IF(بيانات!B4242&lt;&gt;"",بيانات!C4242,"")</f>
        <v/>
      </c>
      <c r="D4242" s="91" t="str">
        <f>IF(بيانات!B4242&lt;&gt;"",بيانات!J4242,"")</f>
        <v/>
      </c>
      <c r="E4242" s="92"/>
      <c r="F4242" s="93" t="str">
        <f t="shared" si="66"/>
        <v/>
      </c>
      <c r="G4242" s="94"/>
      <c r="H4242" s="95" t="str">
        <f>IF(بيانات!B4242&lt;&gt;"",بيانات!K4242,"")</f>
        <v/>
      </c>
      <c r="I4242" s="95" t="str">
        <f>IF(بيانات!B4242&lt;&gt;"",بيانات!P4242,"")</f>
        <v/>
      </c>
    </row>
    <row r="4243" spans="1:9" ht="21.75" customHeight="1">
      <c r="A4243" s="82" t="str">
        <f>IF(بيانات!B4243&lt;&gt;"",بيانات!A4243,"")</f>
        <v/>
      </c>
      <c r="B4243" s="83" t="str">
        <f>IF(بيانات!B4243&lt;&gt;"",بيانات!B4243,"")</f>
        <v/>
      </c>
      <c r="C4243" s="83" t="str">
        <f>IF(بيانات!B4243&lt;&gt;"",بيانات!C4243,"")</f>
        <v/>
      </c>
      <c r="D4243" s="84" t="str">
        <f>IF(بيانات!B4243&lt;&gt;"",بيانات!J4243,"")</f>
        <v/>
      </c>
      <c r="E4243" s="85"/>
      <c r="F4243" s="86" t="str">
        <f t="shared" si="66"/>
        <v/>
      </c>
      <c r="G4243" s="87"/>
      <c r="H4243" s="88" t="str">
        <f>IF(بيانات!B4243&lt;&gt;"",بيانات!K4243,"")</f>
        <v/>
      </c>
      <c r="I4243" s="88" t="str">
        <f>IF(بيانات!B4243&lt;&gt;"",بيانات!P4243,"")</f>
        <v/>
      </c>
    </row>
    <row r="4244" spans="1:9" ht="21.75" customHeight="1">
      <c r="A4244" s="89" t="str">
        <f>IF(بيانات!B4244&lt;&gt;"",بيانات!A4244,"")</f>
        <v/>
      </c>
      <c r="B4244" s="90" t="str">
        <f>IF(بيانات!B4244&lt;&gt;"",بيانات!B4244,"")</f>
        <v/>
      </c>
      <c r="C4244" s="90" t="str">
        <f>IF(بيانات!B4244&lt;&gt;"",بيانات!C4244,"")</f>
        <v/>
      </c>
      <c r="D4244" s="91" t="str">
        <f>IF(بيانات!B4244&lt;&gt;"",بيانات!J4244,"")</f>
        <v/>
      </c>
      <c r="E4244" s="92"/>
      <c r="F4244" s="93" t="str">
        <f t="shared" si="66"/>
        <v/>
      </c>
      <c r="G4244" s="94"/>
      <c r="H4244" s="95" t="str">
        <f>IF(بيانات!B4244&lt;&gt;"",بيانات!K4244,"")</f>
        <v/>
      </c>
      <c r="I4244" s="95" t="str">
        <f>IF(بيانات!B4244&lt;&gt;"",بيانات!P4244,"")</f>
        <v/>
      </c>
    </row>
    <row r="4245" spans="1:9" ht="21.75" customHeight="1">
      <c r="A4245" s="82" t="str">
        <f>IF(بيانات!B4245&lt;&gt;"",بيانات!A4245,"")</f>
        <v/>
      </c>
      <c r="B4245" s="83" t="str">
        <f>IF(بيانات!B4245&lt;&gt;"",بيانات!B4245,"")</f>
        <v/>
      </c>
      <c r="C4245" s="83" t="str">
        <f>IF(بيانات!B4245&lt;&gt;"",بيانات!C4245,"")</f>
        <v/>
      </c>
      <c r="D4245" s="84" t="str">
        <f>IF(بيانات!B4245&lt;&gt;"",بيانات!J4245,"")</f>
        <v/>
      </c>
      <c r="E4245" s="85"/>
      <c r="F4245" s="86" t="str">
        <f t="shared" si="66"/>
        <v/>
      </c>
      <c r="G4245" s="87"/>
      <c r="H4245" s="88" t="str">
        <f>IF(بيانات!B4245&lt;&gt;"",بيانات!K4245,"")</f>
        <v/>
      </c>
      <c r="I4245" s="88" t="str">
        <f>IF(بيانات!B4245&lt;&gt;"",بيانات!P4245,"")</f>
        <v/>
      </c>
    </row>
    <row r="4246" spans="1:9" ht="21.75" customHeight="1">
      <c r="A4246" s="89" t="str">
        <f>IF(بيانات!B4246&lt;&gt;"",بيانات!A4246,"")</f>
        <v/>
      </c>
      <c r="B4246" s="90" t="str">
        <f>IF(بيانات!B4246&lt;&gt;"",بيانات!B4246,"")</f>
        <v/>
      </c>
      <c r="C4246" s="90" t="str">
        <f>IF(بيانات!B4246&lt;&gt;"",بيانات!C4246,"")</f>
        <v/>
      </c>
      <c r="D4246" s="91" t="str">
        <f>IF(بيانات!B4246&lt;&gt;"",بيانات!J4246,"")</f>
        <v/>
      </c>
      <c r="E4246" s="92"/>
      <c r="F4246" s="93" t="str">
        <f t="shared" si="66"/>
        <v/>
      </c>
      <c r="G4246" s="94"/>
      <c r="H4246" s="95" t="str">
        <f>IF(بيانات!B4246&lt;&gt;"",بيانات!K4246,"")</f>
        <v/>
      </c>
      <c r="I4246" s="95" t="str">
        <f>IF(بيانات!B4246&lt;&gt;"",بيانات!P4246,"")</f>
        <v/>
      </c>
    </row>
    <row r="4247" spans="1:9" ht="21.75" customHeight="1">
      <c r="A4247" s="82" t="str">
        <f>IF(بيانات!B4247&lt;&gt;"",بيانات!A4247,"")</f>
        <v/>
      </c>
      <c r="B4247" s="83" t="str">
        <f>IF(بيانات!B4247&lt;&gt;"",بيانات!B4247,"")</f>
        <v/>
      </c>
      <c r="C4247" s="83" t="str">
        <f>IF(بيانات!B4247&lt;&gt;"",بيانات!C4247,"")</f>
        <v/>
      </c>
      <c r="D4247" s="84" t="str">
        <f>IF(بيانات!B4247&lt;&gt;"",بيانات!J4247,"")</f>
        <v/>
      </c>
      <c r="E4247" s="85"/>
      <c r="F4247" s="86" t="str">
        <f t="shared" si="66"/>
        <v/>
      </c>
      <c r="G4247" s="87"/>
      <c r="H4247" s="88" t="str">
        <f>IF(بيانات!B4247&lt;&gt;"",بيانات!K4247,"")</f>
        <v/>
      </c>
      <c r="I4247" s="88" t="str">
        <f>IF(بيانات!B4247&lt;&gt;"",بيانات!P4247,"")</f>
        <v/>
      </c>
    </row>
    <row r="4248" spans="1:9" ht="21.75" customHeight="1">
      <c r="A4248" s="89" t="str">
        <f>IF(بيانات!B4248&lt;&gt;"",بيانات!A4248,"")</f>
        <v/>
      </c>
      <c r="B4248" s="90" t="str">
        <f>IF(بيانات!B4248&lt;&gt;"",بيانات!B4248,"")</f>
        <v/>
      </c>
      <c r="C4248" s="90" t="str">
        <f>IF(بيانات!B4248&lt;&gt;"",بيانات!C4248,"")</f>
        <v/>
      </c>
      <c r="D4248" s="91" t="str">
        <f>IF(بيانات!B4248&lt;&gt;"",بيانات!J4248,"")</f>
        <v/>
      </c>
      <c r="E4248" s="92"/>
      <c r="F4248" s="93" t="str">
        <f t="shared" si="66"/>
        <v/>
      </c>
      <c r="G4248" s="94"/>
      <c r="H4248" s="95" t="str">
        <f>IF(بيانات!B4248&lt;&gt;"",بيانات!K4248,"")</f>
        <v/>
      </c>
      <c r="I4248" s="95" t="str">
        <f>IF(بيانات!B4248&lt;&gt;"",بيانات!P4248,"")</f>
        <v/>
      </c>
    </row>
    <row r="4249" spans="1:9" ht="21.75" customHeight="1">
      <c r="A4249" s="82" t="str">
        <f>IF(بيانات!B4249&lt;&gt;"",بيانات!A4249,"")</f>
        <v/>
      </c>
      <c r="B4249" s="83" t="str">
        <f>IF(بيانات!B4249&lt;&gt;"",بيانات!B4249,"")</f>
        <v/>
      </c>
      <c r="C4249" s="83" t="str">
        <f>IF(بيانات!B4249&lt;&gt;"",بيانات!C4249,"")</f>
        <v/>
      </c>
      <c r="D4249" s="84" t="str">
        <f>IF(بيانات!B4249&lt;&gt;"",بيانات!J4249,"")</f>
        <v/>
      </c>
      <c r="E4249" s="85"/>
      <c r="F4249" s="86" t="str">
        <f t="shared" si="66"/>
        <v/>
      </c>
      <c r="G4249" s="87"/>
      <c r="H4249" s="88" t="str">
        <f>IF(بيانات!B4249&lt;&gt;"",بيانات!K4249,"")</f>
        <v/>
      </c>
      <c r="I4249" s="88" t="str">
        <f>IF(بيانات!B4249&lt;&gt;"",بيانات!P4249,"")</f>
        <v/>
      </c>
    </row>
    <row r="4250" spans="1:9" ht="21.75" customHeight="1">
      <c r="A4250" s="89" t="str">
        <f>IF(بيانات!B4250&lt;&gt;"",بيانات!A4250,"")</f>
        <v/>
      </c>
      <c r="B4250" s="90" t="str">
        <f>IF(بيانات!B4250&lt;&gt;"",بيانات!B4250,"")</f>
        <v/>
      </c>
      <c r="C4250" s="90" t="str">
        <f>IF(بيانات!B4250&lt;&gt;"",بيانات!C4250,"")</f>
        <v/>
      </c>
      <c r="D4250" s="91" t="str">
        <f>IF(بيانات!B4250&lt;&gt;"",بيانات!J4250,"")</f>
        <v/>
      </c>
      <c r="E4250" s="92"/>
      <c r="F4250" s="93" t="str">
        <f t="shared" si="66"/>
        <v/>
      </c>
      <c r="G4250" s="94"/>
      <c r="H4250" s="95" t="str">
        <f>IF(بيانات!B4250&lt;&gt;"",بيانات!K4250,"")</f>
        <v/>
      </c>
      <c r="I4250" s="95" t="str">
        <f>IF(بيانات!B4250&lt;&gt;"",بيانات!P4250,"")</f>
        <v/>
      </c>
    </row>
    <row r="4251" spans="1:9" ht="21.75" customHeight="1">
      <c r="A4251" s="82" t="str">
        <f>IF(بيانات!B4251&lt;&gt;"",بيانات!A4251,"")</f>
        <v/>
      </c>
      <c r="B4251" s="83" t="str">
        <f>IF(بيانات!B4251&lt;&gt;"",بيانات!B4251,"")</f>
        <v/>
      </c>
      <c r="C4251" s="83" t="str">
        <f>IF(بيانات!B4251&lt;&gt;"",بيانات!C4251,"")</f>
        <v/>
      </c>
      <c r="D4251" s="84" t="str">
        <f>IF(بيانات!B4251&lt;&gt;"",بيانات!J4251,"")</f>
        <v/>
      </c>
      <c r="E4251" s="85"/>
      <c r="F4251" s="86" t="str">
        <f t="shared" si="66"/>
        <v/>
      </c>
      <c r="G4251" s="87"/>
      <c r="H4251" s="88" t="str">
        <f>IF(بيانات!B4251&lt;&gt;"",بيانات!K4251,"")</f>
        <v/>
      </c>
      <c r="I4251" s="88" t="str">
        <f>IF(بيانات!B4251&lt;&gt;"",بيانات!P4251,"")</f>
        <v/>
      </c>
    </row>
    <row r="4252" spans="1:9" ht="21.75" customHeight="1">
      <c r="A4252" s="89" t="str">
        <f>IF(بيانات!B4252&lt;&gt;"",بيانات!A4252,"")</f>
        <v/>
      </c>
      <c r="B4252" s="90" t="str">
        <f>IF(بيانات!B4252&lt;&gt;"",بيانات!B4252,"")</f>
        <v/>
      </c>
      <c r="C4252" s="90" t="str">
        <f>IF(بيانات!B4252&lt;&gt;"",بيانات!C4252,"")</f>
        <v/>
      </c>
      <c r="D4252" s="91" t="str">
        <f>IF(بيانات!B4252&lt;&gt;"",بيانات!J4252,"")</f>
        <v/>
      </c>
      <c r="E4252" s="92"/>
      <c r="F4252" s="93" t="str">
        <f t="shared" si="66"/>
        <v/>
      </c>
      <c r="G4252" s="94"/>
      <c r="H4252" s="95" t="str">
        <f>IF(بيانات!B4252&lt;&gt;"",بيانات!K4252,"")</f>
        <v/>
      </c>
      <c r="I4252" s="95" t="str">
        <f>IF(بيانات!B4252&lt;&gt;"",بيانات!P4252,"")</f>
        <v/>
      </c>
    </row>
    <row r="4253" spans="1:9" ht="21.75" customHeight="1">
      <c r="A4253" s="82" t="str">
        <f>IF(بيانات!B4253&lt;&gt;"",بيانات!A4253,"")</f>
        <v/>
      </c>
      <c r="B4253" s="83" t="str">
        <f>IF(بيانات!B4253&lt;&gt;"",بيانات!B4253,"")</f>
        <v/>
      </c>
      <c r="C4253" s="83" t="str">
        <f>IF(بيانات!B4253&lt;&gt;"",بيانات!C4253,"")</f>
        <v/>
      </c>
      <c r="D4253" s="84" t="str">
        <f>IF(بيانات!B4253&lt;&gt;"",بيانات!J4253,"")</f>
        <v/>
      </c>
      <c r="E4253" s="85"/>
      <c r="F4253" s="86" t="str">
        <f t="shared" si="66"/>
        <v/>
      </c>
      <c r="G4253" s="87"/>
      <c r="H4253" s="88" t="str">
        <f>IF(بيانات!B4253&lt;&gt;"",بيانات!K4253,"")</f>
        <v/>
      </c>
      <c r="I4253" s="88" t="str">
        <f>IF(بيانات!B4253&lt;&gt;"",بيانات!P4253,"")</f>
        <v/>
      </c>
    </row>
    <row r="4254" spans="1:9" ht="21.75" customHeight="1">
      <c r="A4254" s="89" t="str">
        <f>IF(بيانات!B4254&lt;&gt;"",بيانات!A4254,"")</f>
        <v/>
      </c>
      <c r="B4254" s="90" t="str">
        <f>IF(بيانات!B4254&lt;&gt;"",بيانات!B4254,"")</f>
        <v/>
      </c>
      <c r="C4254" s="90" t="str">
        <f>IF(بيانات!B4254&lt;&gt;"",بيانات!C4254,"")</f>
        <v/>
      </c>
      <c r="D4254" s="91" t="str">
        <f>IF(بيانات!B4254&lt;&gt;"",بيانات!J4254,"")</f>
        <v/>
      </c>
      <c r="E4254" s="92"/>
      <c r="F4254" s="93" t="str">
        <f t="shared" si="66"/>
        <v/>
      </c>
      <c r="G4254" s="94"/>
      <c r="H4254" s="95" t="str">
        <f>IF(بيانات!B4254&lt;&gt;"",بيانات!K4254,"")</f>
        <v/>
      </c>
      <c r="I4254" s="95" t="str">
        <f>IF(بيانات!B4254&lt;&gt;"",بيانات!P4254,"")</f>
        <v/>
      </c>
    </row>
    <row r="4255" spans="1:9" ht="21.75" customHeight="1">
      <c r="A4255" s="82" t="str">
        <f>IF(بيانات!B4255&lt;&gt;"",بيانات!A4255,"")</f>
        <v/>
      </c>
      <c r="B4255" s="83" t="str">
        <f>IF(بيانات!B4255&lt;&gt;"",بيانات!B4255,"")</f>
        <v/>
      </c>
      <c r="C4255" s="83" t="str">
        <f>IF(بيانات!B4255&lt;&gt;"",بيانات!C4255,"")</f>
        <v/>
      </c>
      <c r="D4255" s="84" t="str">
        <f>IF(بيانات!B4255&lt;&gt;"",بيانات!J4255,"")</f>
        <v/>
      </c>
      <c r="E4255" s="85"/>
      <c r="F4255" s="86" t="str">
        <f t="shared" si="66"/>
        <v/>
      </c>
      <c r="G4255" s="87"/>
      <c r="H4255" s="88" t="str">
        <f>IF(بيانات!B4255&lt;&gt;"",بيانات!K4255,"")</f>
        <v/>
      </c>
      <c r="I4255" s="88" t="str">
        <f>IF(بيانات!B4255&lt;&gt;"",بيانات!P4255,"")</f>
        <v/>
      </c>
    </row>
    <row r="4256" spans="1:9" ht="21.75" customHeight="1">
      <c r="A4256" s="89" t="str">
        <f>IF(بيانات!B4256&lt;&gt;"",بيانات!A4256,"")</f>
        <v/>
      </c>
      <c r="B4256" s="90" t="str">
        <f>IF(بيانات!B4256&lt;&gt;"",بيانات!B4256,"")</f>
        <v/>
      </c>
      <c r="C4256" s="90" t="str">
        <f>IF(بيانات!B4256&lt;&gt;"",بيانات!C4256,"")</f>
        <v/>
      </c>
      <c r="D4256" s="91" t="str">
        <f>IF(بيانات!B4256&lt;&gt;"",بيانات!J4256,"")</f>
        <v/>
      </c>
      <c r="E4256" s="92"/>
      <c r="F4256" s="93" t="str">
        <f t="shared" si="66"/>
        <v/>
      </c>
      <c r="G4256" s="94"/>
      <c r="H4256" s="95" t="str">
        <f>IF(بيانات!B4256&lt;&gt;"",بيانات!K4256,"")</f>
        <v/>
      </c>
      <c r="I4256" s="95" t="str">
        <f>IF(بيانات!B4256&lt;&gt;"",بيانات!P4256,"")</f>
        <v/>
      </c>
    </row>
    <row r="4257" spans="1:9" ht="21.75" customHeight="1">
      <c r="A4257" s="82" t="str">
        <f>IF(بيانات!B4257&lt;&gt;"",بيانات!A4257,"")</f>
        <v/>
      </c>
      <c r="B4257" s="83" t="str">
        <f>IF(بيانات!B4257&lt;&gt;"",بيانات!B4257,"")</f>
        <v/>
      </c>
      <c r="C4257" s="83" t="str">
        <f>IF(بيانات!B4257&lt;&gt;"",بيانات!C4257,"")</f>
        <v/>
      </c>
      <c r="D4257" s="84" t="str">
        <f>IF(بيانات!B4257&lt;&gt;"",بيانات!J4257,"")</f>
        <v/>
      </c>
      <c r="E4257" s="85"/>
      <c r="F4257" s="86" t="str">
        <f t="shared" si="66"/>
        <v/>
      </c>
      <c r="G4257" s="87"/>
      <c r="H4257" s="88" t="str">
        <f>IF(بيانات!B4257&lt;&gt;"",بيانات!K4257,"")</f>
        <v/>
      </c>
      <c r="I4257" s="88" t="str">
        <f>IF(بيانات!B4257&lt;&gt;"",بيانات!P4257,"")</f>
        <v/>
      </c>
    </row>
    <row r="4258" spans="1:9" ht="21.75" customHeight="1">
      <c r="A4258" s="89" t="str">
        <f>IF(بيانات!B4258&lt;&gt;"",بيانات!A4258,"")</f>
        <v/>
      </c>
      <c r="B4258" s="90" t="str">
        <f>IF(بيانات!B4258&lt;&gt;"",بيانات!B4258,"")</f>
        <v/>
      </c>
      <c r="C4258" s="90" t="str">
        <f>IF(بيانات!B4258&lt;&gt;"",بيانات!C4258,"")</f>
        <v/>
      </c>
      <c r="D4258" s="91" t="str">
        <f>IF(بيانات!B4258&lt;&gt;"",بيانات!J4258,"")</f>
        <v/>
      </c>
      <c r="E4258" s="92"/>
      <c r="F4258" s="93" t="str">
        <f t="shared" si="66"/>
        <v/>
      </c>
      <c r="G4258" s="94"/>
      <c r="H4258" s="95" t="str">
        <f>IF(بيانات!B4258&lt;&gt;"",بيانات!K4258,"")</f>
        <v/>
      </c>
      <c r="I4258" s="95" t="str">
        <f>IF(بيانات!B4258&lt;&gt;"",بيانات!P4258,"")</f>
        <v/>
      </c>
    </row>
    <row r="4259" spans="1:9" ht="21.75" customHeight="1">
      <c r="A4259" s="82" t="str">
        <f>IF(بيانات!B4259&lt;&gt;"",بيانات!A4259,"")</f>
        <v/>
      </c>
      <c r="B4259" s="83" t="str">
        <f>IF(بيانات!B4259&lt;&gt;"",بيانات!B4259,"")</f>
        <v/>
      </c>
      <c r="C4259" s="83" t="str">
        <f>IF(بيانات!B4259&lt;&gt;"",بيانات!C4259,"")</f>
        <v/>
      </c>
      <c r="D4259" s="84" t="str">
        <f>IF(بيانات!B4259&lt;&gt;"",بيانات!J4259,"")</f>
        <v/>
      </c>
      <c r="E4259" s="85"/>
      <c r="F4259" s="86" t="str">
        <f t="shared" si="66"/>
        <v/>
      </c>
      <c r="G4259" s="87"/>
      <c r="H4259" s="88" t="str">
        <f>IF(بيانات!B4259&lt;&gt;"",بيانات!K4259,"")</f>
        <v/>
      </c>
      <c r="I4259" s="88" t="str">
        <f>IF(بيانات!B4259&lt;&gt;"",بيانات!P4259,"")</f>
        <v/>
      </c>
    </row>
    <row r="4260" spans="1:9" ht="21.75" customHeight="1">
      <c r="A4260" s="89" t="str">
        <f>IF(بيانات!B4260&lt;&gt;"",بيانات!A4260,"")</f>
        <v/>
      </c>
      <c r="B4260" s="90" t="str">
        <f>IF(بيانات!B4260&lt;&gt;"",بيانات!B4260,"")</f>
        <v/>
      </c>
      <c r="C4260" s="90" t="str">
        <f>IF(بيانات!B4260&lt;&gt;"",بيانات!C4260,"")</f>
        <v/>
      </c>
      <c r="D4260" s="91" t="str">
        <f>IF(بيانات!B4260&lt;&gt;"",بيانات!J4260,"")</f>
        <v/>
      </c>
      <c r="E4260" s="92"/>
      <c r="F4260" s="93" t="str">
        <f t="shared" si="66"/>
        <v/>
      </c>
      <c r="G4260" s="94"/>
      <c r="H4260" s="95" t="str">
        <f>IF(بيانات!B4260&lt;&gt;"",بيانات!K4260,"")</f>
        <v/>
      </c>
      <c r="I4260" s="95" t="str">
        <f>IF(بيانات!B4260&lt;&gt;"",بيانات!P4260,"")</f>
        <v/>
      </c>
    </row>
    <row r="4261" spans="1:9" ht="21.75" customHeight="1">
      <c r="A4261" s="82" t="str">
        <f>IF(بيانات!B4261&lt;&gt;"",بيانات!A4261,"")</f>
        <v/>
      </c>
      <c r="B4261" s="83" t="str">
        <f>IF(بيانات!B4261&lt;&gt;"",بيانات!B4261,"")</f>
        <v/>
      </c>
      <c r="C4261" s="83" t="str">
        <f>IF(بيانات!B4261&lt;&gt;"",بيانات!C4261,"")</f>
        <v/>
      </c>
      <c r="D4261" s="84" t="str">
        <f>IF(بيانات!B4261&lt;&gt;"",بيانات!J4261,"")</f>
        <v/>
      </c>
      <c r="E4261" s="85"/>
      <c r="F4261" s="86" t="str">
        <f t="shared" si="66"/>
        <v/>
      </c>
      <c r="G4261" s="87"/>
      <c r="H4261" s="88" t="str">
        <f>IF(بيانات!B4261&lt;&gt;"",بيانات!K4261,"")</f>
        <v/>
      </c>
      <c r="I4261" s="88" t="str">
        <f>IF(بيانات!B4261&lt;&gt;"",بيانات!P4261,"")</f>
        <v/>
      </c>
    </row>
    <row r="4262" spans="1:9" ht="21.75" customHeight="1">
      <c r="A4262" s="89" t="str">
        <f>IF(بيانات!B4262&lt;&gt;"",بيانات!A4262,"")</f>
        <v/>
      </c>
      <c r="B4262" s="90" t="str">
        <f>IF(بيانات!B4262&lt;&gt;"",بيانات!B4262,"")</f>
        <v/>
      </c>
      <c r="C4262" s="90" t="str">
        <f>IF(بيانات!B4262&lt;&gt;"",بيانات!C4262,"")</f>
        <v/>
      </c>
      <c r="D4262" s="91" t="str">
        <f>IF(بيانات!B4262&lt;&gt;"",بيانات!J4262,"")</f>
        <v/>
      </c>
      <c r="E4262" s="92"/>
      <c r="F4262" s="93" t="str">
        <f t="shared" si="66"/>
        <v/>
      </c>
      <c r="G4262" s="94"/>
      <c r="H4262" s="95" t="str">
        <f>IF(بيانات!B4262&lt;&gt;"",بيانات!K4262,"")</f>
        <v/>
      </c>
      <c r="I4262" s="95" t="str">
        <f>IF(بيانات!B4262&lt;&gt;"",بيانات!P4262,"")</f>
        <v/>
      </c>
    </row>
    <row r="4263" spans="1:9" ht="21.75" customHeight="1">
      <c r="A4263" s="82" t="str">
        <f>IF(بيانات!B4263&lt;&gt;"",بيانات!A4263,"")</f>
        <v/>
      </c>
      <c r="B4263" s="83" t="str">
        <f>IF(بيانات!B4263&lt;&gt;"",بيانات!B4263,"")</f>
        <v/>
      </c>
      <c r="C4263" s="83" t="str">
        <f>IF(بيانات!B4263&lt;&gt;"",بيانات!C4263,"")</f>
        <v/>
      </c>
      <c r="D4263" s="84" t="str">
        <f>IF(بيانات!B4263&lt;&gt;"",بيانات!J4263,"")</f>
        <v/>
      </c>
      <c r="E4263" s="85"/>
      <c r="F4263" s="86" t="str">
        <f t="shared" si="66"/>
        <v/>
      </c>
      <c r="G4263" s="87"/>
      <c r="H4263" s="88" t="str">
        <f>IF(بيانات!B4263&lt;&gt;"",بيانات!K4263,"")</f>
        <v/>
      </c>
      <c r="I4263" s="88" t="str">
        <f>IF(بيانات!B4263&lt;&gt;"",بيانات!P4263,"")</f>
        <v/>
      </c>
    </row>
    <row r="4264" spans="1:9" ht="21.75" customHeight="1">
      <c r="A4264" s="89" t="str">
        <f>IF(بيانات!B4264&lt;&gt;"",بيانات!A4264,"")</f>
        <v/>
      </c>
      <c r="B4264" s="90" t="str">
        <f>IF(بيانات!B4264&lt;&gt;"",بيانات!B4264,"")</f>
        <v/>
      </c>
      <c r="C4264" s="90" t="str">
        <f>IF(بيانات!B4264&lt;&gt;"",بيانات!C4264,"")</f>
        <v/>
      </c>
      <c r="D4264" s="91" t="str">
        <f>IF(بيانات!B4264&lt;&gt;"",بيانات!J4264,"")</f>
        <v/>
      </c>
      <c r="E4264" s="92"/>
      <c r="F4264" s="93" t="str">
        <f t="shared" si="66"/>
        <v/>
      </c>
      <c r="G4264" s="94"/>
      <c r="H4264" s="95" t="str">
        <f>IF(بيانات!B4264&lt;&gt;"",بيانات!K4264,"")</f>
        <v/>
      </c>
      <c r="I4264" s="95" t="str">
        <f>IF(بيانات!B4264&lt;&gt;"",بيانات!P4264,"")</f>
        <v/>
      </c>
    </row>
    <row r="4265" spans="1:9" ht="21.75" customHeight="1">
      <c r="A4265" s="82" t="str">
        <f>IF(بيانات!B4265&lt;&gt;"",بيانات!A4265,"")</f>
        <v/>
      </c>
      <c r="B4265" s="83" t="str">
        <f>IF(بيانات!B4265&lt;&gt;"",بيانات!B4265,"")</f>
        <v/>
      </c>
      <c r="C4265" s="83" t="str">
        <f>IF(بيانات!B4265&lt;&gt;"",بيانات!C4265,"")</f>
        <v/>
      </c>
      <c r="D4265" s="84" t="str">
        <f>IF(بيانات!B4265&lt;&gt;"",بيانات!J4265,"")</f>
        <v/>
      </c>
      <c r="E4265" s="85"/>
      <c r="F4265" s="86" t="str">
        <f t="shared" si="66"/>
        <v/>
      </c>
      <c r="G4265" s="87"/>
      <c r="H4265" s="88" t="str">
        <f>IF(بيانات!B4265&lt;&gt;"",بيانات!K4265,"")</f>
        <v/>
      </c>
      <c r="I4265" s="88" t="str">
        <f>IF(بيانات!B4265&lt;&gt;"",بيانات!P4265,"")</f>
        <v/>
      </c>
    </row>
    <row r="4266" spans="1:9" ht="21.75" customHeight="1">
      <c r="A4266" s="89" t="str">
        <f>IF(بيانات!B4266&lt;&gt;"",بيانات!A4266,"")</f>
        <v/>
      </c>
      <c r="B4266" s="90" t="str">
        <f>IF(بيانات!B4266&lt;&gt;"",بيانات!B4266,"")</f>
        <v/>
      </c>
      <c r="C4266" s="90" t="str">
        <f>IF(بيانات!B4266&lt;&gt;"",بيانات!C4266,"")</f>
        <v/>
      </c>
      <c r="D4266" s="91" t="str">
        <f>IF(بيانات!B4266&lt;&gt;"",بيانات!J4266,"")</f>
        <v/>
      </c>
      <c r="E4266" s="92"/>
      <c r="F4266" s="93" t="str">
        <f t="shared" si="66"/>
        <v/>
      </c>
      <c r="G4266" s="94"/>
      <c r="H4266" s="95" t="str">
        <f>IF(بيانات!B4266&lt;&gt;"",بيانات!K4266,"")</f>
        <v/>
      </c>
      <c r="I4266" s="95" t="str">
        <f>IF(بيانات!B4266&lt;&gt;"",بيانات!P4266,"")</f>
        <v/>
      </c>
    </row>
    <row r="4267" spans="1:9" ht="21.75" customHeight="1">
      <c r="A4267" s="82" t="str">
        <f>IF(بيانات!B4267&lt;&gt;"",بيانات!A4267,"")</f>
        <v/>
      </c>
      <c r="B4267" s="83" t="str">
        <f>IF(بيانات!B4267&lt;&gt;"",بيانات!B4267,"")</f>
        <v/>
      </c>
      <c r="C4267" s="83" t="str">
        <f>IF(بيانات!B4267&lt;&gt;"",بيانات!C4267,"")</f>
        <v/>
      </c>
      <c r="D4267" s="84" t="str">
        <f>IF(بيانات!B4267&lt;&gt;"",بيانات!J4267,"")</f>
        <v/>
      </c>
      <c r="E4267" s="85"/>
      <c r="F4267" s="86" t="str">
        <f t="shared" si="66"/>
        <v/>
      </c>
      <c r="G4267" s="87"/>
      <c r="H4267" s="88" t="str">
        <f>IF(بيانات!B4267&lt;&gt;"",بيانات!K4267,"")</f>
        <v/>
      </c>
      <c r="I4267" s="88" t="str">
        <f>IF(بيانات!B4267&lt;&gt;"",بيانات!P4267,"")</f>
        <v/>
      </c>
    </row>
    <row r="4268" spans="1:9" ht="21.75" customHeight="1">
      <c r="A4268" s="89" t="str">
        <f>IF(بيانات!B4268&lt;&gt;"",بيانات!A4268,"")</f>
        <v/>
      </c>
      <c r="B4268" s="90" t="str">
        <f>IF(بيانات!B4268&lt;&gt;"",بيانات!B4268,"")</f>
        <v/>
      </c>
      <c r="C4268" s="90" t="str">
        <f>IF(بيانات!B4268&lt;&gt;"",بيانات!C4268,"")</f>
        <v/>
      </c>
      <c r="D4268" s="91" t="str">
        <f>IF(بيانات!B4268&lt;&gt;"",بيانات!J4268,"")</f>
        <v/>
      </c>
      <c r="E4268" s="92"/>
      <c r="F4268" s="93" t="str">
        <f t="shared" si="66"/>
        <v/>
      </c>
      <c r="G4268" s="94"/>
      <c r="H4268" s="95" t="str">
        <f>IF(بيانات!B4268&lt;&gt;"",بيانات!K4268,"")</f>
        <v/>
      </c>
      <c r="I4268" s="95" t="str">
        <f>IF(بيانات!B4268&lt;&gt;"",بيانات!P4268,"")</f>
        <v/>
      </c>
    </row>
    <row r="4269" spans="1:9" ht="21.75" customHeight="1">
      <c r="A4269" s="82" t="str">
        <f>IF(بيانات!B4269&lt;&gt;"",بيانات!A4269,"")</f>
        <v/>
      </c>
      <c r="B4269" s="83" t="str">
        <f>IF(بيانات!B4269&lt;&gt;"",بيانات!B4269,"")</f>
        <v/>
      </c>
      <c r="C4269" s="83" t="str">
        <f>IF(بيانات!B4269&lt;&gt;"",بيانات!C4269,"")</f>
        <v/>
      </c>
      <c r="D4269" s="84" t="str">
        <f>IF(بيانات!B4269&lt;&gt;"",بيانات!J4269,"")</f>
        <v/>
      </c>
      <c r="E4269" s="85"/>
      <c r="F4269" s="86" t="str">
        <f t="shared" si="66"/>
        <v/>
      </c>
      <c r="G4269" s="87"/>
      <c r="H4269" s="88" t="str">
        <f>IF(بيانات!B4269&lt;&gt;"",بيانات!K4269,"")</f>
        <v/>
      </c>
      <c r="I4269" s="88" t="str">
        <f>IF(بيانات!B4269&lt;&gt;"",بيانات!P4269,"")</f>
        <v/>
      </c>
    </row>
    <row r="4270" spans="1:9" ht="21.75" customHeight="1">
      <c r="A4270" s="89" t="str">
        <f>IF(بيانات!B4270&lt;&gt;"",بيانات!A4270,"")</f>
        <v/>
      </c>
      <c r="B4270" s="90" t="str">
        <f>IF(بيانات!B4270&lt;&gt;"",بيانات!B4270,"")</f>
        <v/>
      </c>
      <c r="C4270" s="90" t="str">
        <f>IF(بيانات!B4270&lt;&gt;"",بيانات!C4270,"")</f>
        <v/>
      </c>
      <c r="D4270" s="91" t="str">
        <f>IF(بيانات!B4270&lt;&gt;"",بيانات!J4270,"")</f>
        <v/>
      </c>
      <c r="E4270" s="92"/>
      <c r="F4270" s="93" t="str">
        <f t="shared" si="66"/>
        <v/>
      </c>
      <c r="G4270" s="94"/>
      <c r="H4270" s="95" t="str">
        <f>IF(بيانات!B4270&lt;&gt;"",بيانات!K4270,"")</f>
        <v/>
      </c>
      <c r="I4270" s="95" t="str">
        <f>IF(بيانات!B4270&lt;&gt;"",بيانات!P4270,"")</f>
        <v/>
      </c>
    </row>
    <row r="4271" spans="1:9" ht="21.75" customHeight="1">
      <c r="A4271" s="82" t="str">
        <f>IF(بيانات!B4271&lt;&gt;"",بيانات!A4271,"")</f>
        <v/>
      </c>
      <c r="B4271" s="83" t="str">
        <f>IF(بيانات!B4271&lt;&gt;"",بيانات!B4271,"")</f>
        <v/>
      </c>
      <c r="C4271" s="83" t="str">
        <f>IF(بيانات!B4271&lt;&gt;"",بيانات!C4271,"")</f>
        <v/>
      </c>
      <c r="D4271" s="84" t="str">
        <f>IF(بيانات!B4271&lt;&gt;"",بيانات!J4271,"")</f>
        <v/>
      </c>
      <c r="E4271" s="85"/>
      <c r="F4271" s="86" t="str">
        <f t="shared" si="66"/>
        <v/>
      </c>
      <c r="G4271" s="87"/>
      <c r="H4271" s="88" t="str">
        <f>IF(بيانات!B4271&lt;&gt;"",بيانات!K4271,"")</f>
        <v/>
      </c>
      <c r="I4271" s="88" t="str">
        <f>IF(بيانات!B4271&lt;&gt;"",بيانات!P4271,"")</f>
        <v/>
      </c>
    </row>
    <row r="4272" spans="1:9" ht="21.75" customHeight="1">
      <c r="A4272" s="89" t="str">
        <f>IF(بيانات!B4272&lt;&gt;"",بيانات!A4272,"")</f>
        <v/>
      </c>
      <c r="B4272" s="90" t="str">
        <f>IF(بيانات!B4272&lt;&gt;"",بيانات!B4272,"")</f>
        <v/>
      </c>
      <c r="C4272" s="90" t="str">
        <f>IF(بيانات!B4272&lt;&gt;"",بيانات!C4272,"")</f>
        <v/>
      </c>
      <c r="D4272" s="91" t="str">
        <f>IF(بيانات!B4272&lt;&gt;"",بيانات!J4272,"")</f>
        <v/>
      </c>
      <c r="E4272" s="92"/>
      <c r="F4272" s="93" t="str">
        <f t="shared" si="66"/>
        <v/>
      </c>
      <c r="G4272" s="94"/>
      <c r="H4272" s="95" t="str">
        <f>IF(بيانات!B4272&lt;&gt;"",بيانات!K4272,"")</f>
        <v/>
      </c>
      <c r="I4272" s="95" t="str">
        <f>IF(بيانات!B4272&lt;&gt;"",بيانات!P4272,"")</f>
        <v/>
      </c>
    </row>
    <row r="4273" spans="1:9" ht="21.75" customHeight="1">
      <c r="A4273" s="82" t="str">
        <f>IF(بيانات!B4273&lt;&gt;"",بيانات!A4273,"")</f>
        <v/>
      </c>
      <c r="B4273" s="83" t="str">
        <f>IF(بيانات!B4273&lt;&gt;"",بيانات!B4273,"")</f>
        <v/>
      </c>
      <c r="C4273" s="83" t="str">
        <f>IF(بيانات!B4273&lt;&gt;"",بيانات!C4273,"")</f>
        <v/>
      </c>
      <c r="D4273" s="84" t="str">
        <f>IF(بيانات!B4273&lt;&gt;"",بيانات!J4273,"")</f>
        <v/>
      </c>
      <c r="E4273" s="85"/>
      <c r="F4273" s="86" t="str">
        <f t="shared" si="66"/>
        <v/>
      </c>
      <c r="G4273" s="87"/>
      <c r="H4273" s="88" t="str">
        <f>IF(بيانات!B4273&lt;&gt;"",بيانات!K4273,"")</f>
        <v/>
      </c>
      <c r="I4273" s="88" t="str">
        <f>IF(بيانات!B4273&lt;&gt;"",بيانات!P4273,"")</f>
        <v/>
      </c>
    </row>
    <row r="4274" spans="1:9" ht="21.75" customHeight="1">
      <c r="A4274" s="89" t="str">
        <f>IF(بيانات!B4274&lt;&gt;"",بيانات!A4274,"")</f>
        <v/>
      </c>
      <c r="B4274" s="90" t="str">
        <f>IF(بيانات!B4274&lt;&gt;"",بيانات!B4274,"")</f>
        <v/>
      </c>
      <c r="C4274" s="90" t="str">
        <f>IF(بيانات!B4274&lt;&gt;"",بيانات!C4274,"")</f>
        <v/>
      </c>
      <c r="D4274" s="91" t="str">
        <f>IF(بيانات!B4274&lt;&gt;"",بيانات!J4274,"")</f>
        <v/>
      </c>
      <c r="E4274" s="92"/>
      <c r="F4274" s="93" t="str">
        <f t="shared" si="66"/>
        <v/>
      </c>
      <c r="G4274" s="94"/>
      <c r="H4274" s="95" t="str">
        <f>IF(بيانات!B4274&lt;&gt;"",بيانات!K4274,"")</f>
        <v/>
      </c>
      <c r="I4274" s="95" t="str">
        <f>IF(بيانات!B4274&lt;&gt;"",بيانات!P4274,"")</f>
        <v/>
      </c>
    </row>
    <row r="4275" spans="1:9" ht="21.75" customHeight="1">
      <c r="A4275" s="82" t="str">
        <f>IF(بيانات!B4275&lt;&gt;"",بيانات!A4275,"")</f>
        <v/>
      </c>
      <c r="B4275" s="83" t="str">
        <f>IF(بيانات!B4275&lt;&gt;"",بيانات!B4275,"")</f>
        <v/>
      </c>
      <c r="C4275" s="83" t="str">
        <f>IF(بيانات!B4275&lt;&gt;"",بيانات!C4275,"")</f>
        <v/>
      </c>
      <c r="D4275" s="84" t="str">
        <f>IF(بيانات!B4275&lt;&gt;"",بيانات!J4275,"")</f>
        <v/>
      </c>
      <c r="E4275" s="85"/>
      <c r="F4275" s="86" t="str">
        <f t="shared" si="66"/>
        <v/>
      </c>
      <c r="G4275" s="87"/>
      <c r="H4275" s="88" t="str">
        <f>IF(بيانات!B4275&lt;&gt;"",بيانات!K4275,"")</f>
        <v/>
      </c>
      <c r="I4275" s="88" t="str">
        <f>IF(بيانات!B4275&lt;&gt;"",بيانات!P4275,"")</f>
        <v/>
      </c>
    </row>
    <row r="4276" spans="1:9" ht="21.75" customHeight="1">
      <c r="A4276" s="89" t="str">
        <f>IF(بيانات!B4276&lt;&gt;"",بيانات!A4276,"")</f>
        <v/>
      </c>
      <c r="B4276" s="90" t="str">
        <f>IF(بيانات!B4276&lt;&gt;"",بيانات!B4276,"")</f>
        <v/>
      </c>
      <c r="C4276" s="90" t="str">
        <f>IF(بيانات!B4276&lt;&gt;"",بيانات!C4276,"")</f>
        <v/>
      </c>
      <c r="D4276" s="91" t="str">
        <f>IF(بيانات!B4276&lt;&gt;"",بيانات!J4276,"")</f>
        <v/>
      </c>
      <c r="E4276" s="92"/>
      <c r="F4276" s="93" t="str">
        <f t="shared" si="66"/>
        <v/>
      </c>
      <c r="G4276" s="94"/>
      <c r="H4276" s="95" t="str">
        <f>IF(بيانات!B4276&lt;&gt;"",بيانات!K4276,"")</f>
        <v/>
      </c>
      <c r="I4276" s="95" t="str">
        <f>IF(بيانات!B4276&lt;&gt;"",بيانات!P4276,"")</f>
        <v/>
      </c>
    </row>
    <row r="4277" spans="1:9" ht="21.75" customHeight="1">
      <c r="A4277" s="82" t="str">
        <f>IF(بيانات!B4277&lt;&gt;"",بيانات!A4277,"")</f>
        <v/>
      </c>
      <c r="B4277" s="83" t="str">
        <f>IF(بيانات!B4277&lt;&gt;"",بيانات!B4277,"")</f>
        <v/>
      </c>
      <c r="C4277" s="83" t="str">
        <f>IF(بيانات!B4277&lt;&gt;"",بيانات!C4277,"")</f>
        <v/>
      </c>
      <c r="D4277" s="84" t="str">
        <f>IF(بيانات!B4277&lt;&gt;"",بيانات!J4277,"")</f>
        <v/>
      </c>
      <c r="E4277" s="85"/>
      <c r="F4277" s="86" t="str">
        <f t="shared" si="66"/>
        <v/>
      </c>
      <c r="G4277" s="87"/>
      <c r="H4277" s="88" t="str">
        <f>IF(بيانات!B4277&lt;&gt;"",بيانات!K4277,"")</f>
        <v/>
      </c>
      <c r="I4277" s="88" t="str">
        <f>IF(بيانات!B4277&lt;&gt;"",بيانات!P4277,"")</f>
        <v/>
      </c>
    </row>
    <row r="4278" spans="1:9" ht="21.75" customHeight="1">
      <c r="A4278" s="89" t="str">
        <f>IF(بيانات!B4278&lt;&gt;"",بيانات!A4278,"")</f>
        <v/>
      </c>
      <c r="B4278" s="90" t="str">
        <f>IF(بيانات!B4278&lt;&gt;"",بيانات!B4278,"")</f>
        <v/>
      </c>
      <c r="C4278" s="90" t="str">
        <f>IF(بيانات!B4278&lt;&gt;"",بيانات!C4278,"")</f>
        <v/>
      </c>
      <c r="D4278" s="91" t="str">
        <f>IF(بيانات!B4278&lt;&gt;"",بيانات!J4278,"")</f>
        <v/>
      </c>
      <c r="E4278" s="92"/>
      <c r="F4278" s="93" t="str">
        <f t="shared" si="66"/>
        <v/>
      </c>
      <c r="G4278" s="94"/>
      <c r="H4278" s="95" t="str">
        <f>IF(بيانات!B4278&lt;&gt;"",بيانات!K4278,"")</f>
        <v/>
      </c>
      <c r="I4278" s="95" t="str">
        <f>IF(بيانات!B4278&lt;&gt;"",بيانات!P4278,"")</f>
        <v/>
      </c>
    </row>
    <row r="4279" spans="1:9" ht="21.75" customHeight="1">
      <c r="A4279" s="82" t="str">
        <f>IF(بيانات!B4279&lt;&gt;"",بيانات!A4279,"")</f>
        <v/>
      </c>
      <c r="B4279" s="83" t="str">
        <f>IF(بيانات!B4279&lt;&gt;"",بيانات!B4279,"")</f>
        <v/>
      </c>
      <c r="C4279" s="83" t="str">
        <f>IF(بيانات!B4279&lt;&gt;"",بيانات!C4279,"")</f>
        <v/>
      </c>
      <c r="D4279" s="84" t="str">
        <f>IF(بيانات!B4279&lt;&gt;"",بيانات!J4279,"")</f>
        <v/>
      </c>
      <c r="E4279" s="85"/>
      <c r="F4279" s="86" t="str">
        <f t="shared" si="66"/>
        <v/>
      </c>
      <c r="G4279" s="87"/>
      <c r="H4279" s="88" t="str">
        <f>IF(بيانات!B4279&lt;&gt;"",بيانات!K4279,"")</f>
        <v/>
      </c>
      <c r="I4279" s="88" t="str">
        <f>IF(بيانات!B4279&lt;&gt;"",بيانات!P4279,"")</f>
        <v/>
      </c>
    </row>
    <row r="4280" spans="1:9" ht="21.75" customHeight="1">
      <c r="A4280" s="89" t="str">
        <f>IF(بيانات!B4280&lt;&gt;"",بيانات!A4280,"")</f>
        <v/>
      </c>
      <c r="B4280" s="90" t="str">
        <f>IF(بيانات!B4280&lt;&gt;"",بيانات!B4280,"")</f>
        <v/>
      </c>
      <c r="C4280" s="90" t="str">
        <f>IF(بيانات!B4280&lt;&gt;"",بيانات!C4280,"")</f>
        <v/>
      </c>
      <c r="D4280" s="91" t="str">
        <f>IF(بيانات!B4280&lt;&gt;"",بيانات!J4280,"")</f>
        <v/>
      </c>
      <c r="E4280" s="92"/>
      <c r="F4280" s="93" t="str">
        <f t="shared" si="66"/>
        <v/>
      </c>
      <c r="G4280" s="94"/>
      <c r="H4280" s="95" t="str">
        <f>IF(بيانات!B4280&lt;&gt;"",بيانات!K4280,"")</f>
        <v/>
      </c>
      <c r="I4280" s="95" t="str">
        <f>IF(بيانات!B4280&lt;&gt;"",بيانات!P4280,"")</f>
        <v/>
      </c>
    </row>
    <row r="4281" spans="1:9" ht="21.75" customHeight="1">
      <c r="A4281" s="82" t="str">
        <f>IF(بيانات!B4281&lt;&gt;"",بيانات!A4281,"")</f>
        <v/>
      </c>
      <c r="B4281" s="83" t="str">
        <f>IF(بيانات!B4281&lt;&gt;"",بيانات!B4281,"")</f>
        <v/>
      </c>
      <c r="C4281" s="83" t="str">
        <f>IF(بيانات!B4281&lt;&gt;"",بيانات!C4281,"")</f>
        <v/>
      </c>
      <c r="D4281" s="84" t="str">
        <f>IF(بيانات!B4281&lt;&gt;"",بيانات!J4281,"")</f>
        <v/>
      </c>
      <c r="E4281" s="85"/>
      <c r="F4281" s="86" t="str">
        <f t="shared" si="66"/>
        <v/>
      </c>
      <c r="G4281" s="87"/>
      <c r="H4281" s="88" t="str">
        <f>IF(بيانات!B4281&lt;&gt;"",بيانات!K4281,"")</f>
        <v/>
      </c>
      <c r="I4281" s="88" t="str">
        <f>IF(بيانات!B4281&lt;&gt;"",بيانات!P4281,"")</f>
        <v/>
      </c>
    </row>
    <row r="4282" spans="1:9" ht="21.75" customHeight="1">
      <c r="A4282" s="89" t="str">
        <f>IF(بيانات!B4282&lt;&gt;"",بيانات!A4282,"")</f>
        <v/>
      </c>
      <c r="B4282" s="90" t="str">
        <f>IF(بيانات!B4282&lt;&gt;"",بيانات!B4282,"")</f>
        <v/>
      </c>
      <c r="C4282" s="90" t="str">
        <f>IF(بيانات!B4282&lt;&gt;"",بيانات!C4282,"")</f>
        <v/>
      </c>
      <c r="D4282" s="91" t="str">
        <f>IF(بيانات!B4282&lt;&gt;"",بيانات!J4282,"")</f>
        <v/>
      </c>
      <c r="E4282" s="92"/>
      <c r="F4282" s="93" t="str">
        <f t="shared" si="66"/>
        <v/>
      </c>
      <c r="G4282" s="94"/>
      <c r="H4282" s="95" t="str">
        <f>IF(بيانات!B4282&lt;&gt;"",بيانات!K4282,"")</f>
        <v/>
      </c>
      <c r="I4282" s="95" t="str">
        <f>IF(بيانات!B4282&lt;&gt;"",بيانات!P4282,"")</f>
        <v/>
      </c>
    </row>
    <row r="4283" spans="1:9" ht="21.75" customHeight="1">
      <c r="A4283" s="82" t="str">
        <f>IF(بيانات!B4283&lt;&gt;"",بيانات!A4283,"")</f>
        <v/>
      </c>
      <c r="B4283" s="83" t="str">
        <f>IF(بيانات!B4283&lt;&gt;"",بيانات!B4283,"")</f>
        <v/>
      </c>
      <c r="C4283" s="83" t="str">
        <f>IF(بيانات!B4283&lt;&gt;"",بيانات!C4283,"")</f>
        <v/>
      </c>
      <c r="D4283" s="84" t="str">
        <f>IF(بيانات!B4283&lt;&gt;"",بيانات!J4283,"")</f>
        <v/>
      </c>
      <c r="E4283" s="85"/>
      <c r="F4283" s="86" t="str">
        <f t="shared" si="66"/>
        <v/>
      </c>
      <c r="G4283" s="87"/>
      <c r="H4283" s="88" t="str">
        <f>IF(بيانات!B4283&lt;&gt;"",بيانات!K4283,"")</f>
        <v/>
      </c>
      <c r="I4283" s="88" t="str">
        <f>IF(بيانات!B4283&lt;&gt;"",بيانات!P4283,"")</f>
        <v/>
      </c>
    </row>
    <row r="4284" spans="1:9" ht="21.75" customHeight="1">
      <c r="A4284" s="89" t="str">
        <f>IF(بيانات!B4284&lt;&gt;"",بيانات!A4284,"")</f>
        <v/>
      </c>
      <c r="B4284" s="90" t="str">
        <f>IF(بيانات!B4284&lt;&gt;"",بيانات!B4284,"")</f>
        <v/>
      </c>
      <c r="C4284" s="90" t="str">
        <f>IF(بيانات!B4284&lt;&gt;"",بيانات!C4284,"")</f>
        <v/>
      </c>
      <c r="D4284" s="91" t="str">
        <f>IF(بيانات!B4284&lt;&gt;"",بيانات!J4284,"")</f>
        <v/>
      </c>
      <c r="E4284" s="92"/>
      <c r="F4284" s="93" t="str">
        <f t="shared" si="66"/>
        <v/>
      </c>
      <c r="G4284" s="94"/>
      <c r="H4284" s="95" t="str">
        <f>IF(بيانات!B4284&lt;&gt;"",بيانات!K4284,"")</f>
        <v/>
      </c>
      <c r="I4284" s="95" t="str">
        <f>IF(بيانات!B4284&lt;&gt;"",بيانات!P4284,"")</f>
        <v/>
      </c>
    </row>
    <row r="4285" spans="1:9" ht="21.75" customHeight="1">
      <c r="A4285" s="82" t="str">
        <f>IF(بيانات!B4285&lt;&gt;"",بيانات!A4285,"")</f>
        <v/>
      </c>
      <c r="B4285" s="83" t="str">
        <f>IF(بيانات!B4285&lt;&gt;"",بيانات!B4285,"")</f>
        <v/>
      </c>
      <c r="C4285" s="83" t="str">
        <f>IF(بيانات!B4285&lt;&gt;"",بيانات!C4285,"")</f>
        <v/>
      </c>
      <c r="D4285" s="84" t="str">
        <f>IF(بيانات!B4285&lt;&gt;"",بيانات!J4285,"")</f>
        <v/>
      </c>
      <c r="E4285" s="85"/>
      <c r="F4285" s="86" t="str">
        <f t="shared" si="66"/>
        <v/>
      </c>
      <c r="G4285" s="87"/>
      <c r="H4285" s="88" t="str">
        <f>IF(بيانات!B4285&lt;&gt;"",بيانات!K4285,"")</f>
        <v/>
      </c>
      <c r="I4285" s="88" t="str">
        <f>IF(بيانات!B4285&lt;&gt;"",بيانات!P4285,"")</f>
        <v/>
      </c>
    </row>
    <row r="4286" spans="1:9" ht="21.75" customHeight="1">
      <c r="A4286" s="89" t="str">
        <f>IF(بيانات!B4286&lt;&gt;"",بيانات!A4286,"")</f>
        <v/>
      </c>
      <c r="B4286" s="90" t="str">
        <f>IF(بيانات!B4286&lt;&gt;"",بيانات!B4286,"")</f>
        <v/>
      </c>
      <c r="C4286" s="90" t="str">
        <f>IF(بيانات!B4286&lt;&gt;"",بيانات!C4286,"")</f>
        <v/>
      </c>
      <c r="D4286" s="91" t="str">
        <f>IF(بيانات!B4286&lt;&gt;"",بيانات!J4286,"")</f>
        <v/>
      </c>
      <c r="E4286" s="92"/>
      <c r="F4286" s="93" t="str">
        <f t="shared" si="66"/>
        <v/>
      </c>
      <c r="G4286" s="94"/>
      <c r="H4286" s="95" t="str">
        <f>IF(بيانات!B4286&lt;&gt;"",بيانات!K4286,"")</f>
        <v/>
      </c>
      <c r="I4286" s="95" t="str">
        <f>IF(بيانات!B4286&lt;&gt;"",بيانات!P4286,"")</f>
        <v/>
      </c>
    </row>
    <row r="4287" spans="1:9" ht="21.75" customHeight="1">
      <c r="A4287" s="82" t="str">
        <f>IF(بيانات!B4287&lt;&gt;"",بيانات!A4287,"")</f>
        <v/>
      </c>
      <c r="B4287" s="83" t="str">
        <f>IF(بيانات!B4287&lt;&gt;"",بيانات!B4287,"")</f>
        <v/>
      </c>
      <c r="C4287" s="83" t="str">
        <f>IF(بيانات!B4287&lt;&gt;"",بيانات!C4287,"")</f>
        <v/>
      </c>
      <c r="D4287" s="84" t="str">
        <f>IF(بيانات!B4287&lt;&gt;"",بيانات!J4287,"")</f>
        <v/>
      </c>
      <c r="E4287" s="85"/>
      <c r="F4287" s="86" t="str">
        <f t="shared" si="66"/>
        <v/>
      </c>
      <c r="G4287" s="87"/>
      <c r="H4287" s="88" t="str">
        <f>IF(بيانات!B4287&lt;&gt;"",بيانات!K4287,"")</f>
        <v/>
      </c>
      <c r="I4287" s="88" t="str">
        <f>IF(بيانات!B4287&lt;&gt;"",بيانات!P4287,"")</f>
        <v/>
      </c>
    </row>
    <row r="4288" spans="1:9" ht="21.75" customHeight="1">
      <c r="A4288" s="89" t="str">
        <f>IF(بيانات!B4288&lt;&gt;"",بيانات!A4288,"")</f>
        <v/>
      </c>
      <c r="B4288" s="90" t="str">
        <f>IF(بيانات!B4288&lt;&gt;"",بيانات!B4288,"")</f>
        <v/>
      </c>
      <c r="C4288" s="90" t="str">
        <f>IF(بيانات!B4288&lt;&gt;"",بيانات!C4288,"")</f>
        <v/>
      </c>
      <c r="D4288" s="91" t="str">
        <f>IF(بيانات!B4288&lt;&gt;"",بيانات!J4288,"")</f>
        <v/>
      </c>
      <c r="E4288" s="92"/>
      <c r="F4288" s="93" t="str">
        <f t="shared" si="66"/>
        <v/>
      </c>
      <c r="G4288" s="94"/>
      <c r="H4288" s="95" t="str">
        <f>IF(بيانات!B4288&lt;&gt;"",بيانات!K4288,"")</f>
        <v/>
      </c>
      <c r="I4288" s="95" t="str">
        <f>IF(بيانات!B4288&lt;&gt;"",بيانات!P4288,"")</f>
        <v/>
      </c>
    </row>
    <row r="4289" spans="1:9" ht="21.75" customHeight="1">
      <c r="A4289" s="82" t="str">
        <f>IF(بيانات!B4289&lt;&gt;"",بيانات!A4289,"")</f>
        <v/>
      </c>
      <c r="B4289" s="83" t="str">
        <f>IF(بيانات!B4289&lt;&gt;"",بيانات!B4289,"")</f>
        <v/>
      </c>
      <c r="C4289" s="83" t="str">
        <f>IF(بيانات!B4289&lt;&gt;"",بيانات!C4289,"")</f>
        <v/>
      </c>
      <c r="D4289" s="84" t="str">
        <f>IF(بيانات!B4289&lt;&gt;"",بيانات!J4289,"")</f>
        <v/>
      </c>
      <c r="E4289" s="85"/>
      <c r="F4289" s="86" t="str">
        <f t="shared" si="66"/>
        <v/>
      </c>
      <c r="G4289" s="87"/>
      <c r="H4289" s="88" t="str">
        <f>IF(بيانات!B4289&lt;&gt;"",بيانات!K4289,"")</f>
        <v/>
      </c>
      <c r="I4289" s="88" t="str">
        <f>IF(بيانات!B4289&lt;&gt;"",بيانات!P4289,"")</f>
        <v/>
      </c>
    </row>
    <row r="4290" spans="1:9" ht="21.75" customHeight="1">
      <c r="A4290" s="89" t="str">
        <f>IF(بيانات!B4290&lt;&gt;"",بيانات!A4290,"")</f>
        <v/>
      </c>
      <c r="B4290" s="90" t="str">
        <f>IF(بيانات!B4290&lt;&gt;"",بيانات!B4290,"")</f>
        <v/>
      </c>
      <c r="C4290" s="90" t="str">
        <f>IF(بيانات!B4290&lt;&gt;"",بيانات!C4290,"")</f>
        <v/>
      </c>
      <c r="D4290" s="91" t="str">
        <f>IF(بيانات!B4290&lt;&gt;"",بيانات!J4290,"")</f>
        <v/>
      </c>
      <c r="E4290" s="92"/>
      <c r="F4290" s="93" t="str">
        <f t="shared" si="66"/>
        <v/>
      </c>
      <c r="G4290" s="94"/>
      <c r="H4290" s="95" t="str">
        <f>IF(بيانات!B4290&lt;&gt;"",بيانات!K4290,"")</f>
        <v/>
      </c>
      <c r="I4290" s="95" t="str">
        <f>IF(بيانات!B4290&lt;&gt;"",بيانات!P4290,"")</f>
        <v/>
      </c>
    </row>
    <row r="4291" spans="1:9" ht="21.75" customHeight="1">
      <c r="A4291" s="82" t="str">
        <f>IF(بيانات!B4291&lt;&gt;"",بيانات!A4291,"")</f>
        <v/>
      </c>
      <c r="B4291" s="83" t="str">
        <f>IF(بيانات!B4291&lt;&gt;"",بيانات!B4291,"")</f>
        <v/>
      </c>
      <c r="C4291" s="83" t="str">
        <f>IF(بيانات!B4291&lt;&gt;"",بيانات!C4291,"")</f>
        <v/>
      </c>
      <c r="D4291" s="84" t="str">
        <f>IF(بيانات!B4291&lt;&gt;"",بيانات!J4291,"")</f>
        <v/>
      </c>
      <c r="E4291" s="85"/>
      <c r="F4291" s="86" t="str">
        <f t="shared" ref="F4291:F4354" si="67">IF(E4291="","",E4291+30)</f>
        <v/>
      </c>
      <c r="G4291" s="87"/>
      <c r="H4291" s="88" t="str">
        <f>IF(بيانات!B4291&lt;&gt;"",بيانات!K4291,"")</f>
        <v/>
      </c>
      <c r="I4291" s="88" t="str">
        <f>IF(بيانات!B4291&lt;&gt;"",بيانات!P4291,"")</f>
        <v/>
      </c>
    </row>
    <row r="4292" spans="1:9" ht="21.75" customHeight="1">
      <c r="A4292" s="89" t="str">
        <f>IF(بيانات!B4292&lt;&gt;"",بيانات!A4292,"")</f>
        <v/>
      </c>
      <c r="B4292" s="90" t="str">
        <f>IF(بيانات!B4292&lt;&gt;"",بيانات!B4292,"")</f>
        <v/>
      </c>
      <c r="C4292" s="90" t="str">
        <f>IF(بيانات!B4292&lt;&gt;"",بيانات!C4292,"")</f>
        <v/>
      </c>
      <c r="D4292" s="91" t="str">
        <f>IF(بيانات!B4292&lt;&gt;"",بيانات!J4292,"")</f>
        <v/>
      </c>
      <c r="E4292" s="92"/>
      <c r="F4292" s="93" t="str">
        <f t="shared" si="67"/>
        <v/>
      </c>
      <c r="G4292" s="94"/>
      <c r="H4292" s="95" t="str">
        <f>IF(بيانات!B4292&lt;&gt;"",بيانات!K4292,"")</f>
        <v/>
      </c>
      <c r="I4292" s="95" t="str">
        <f>IF(بيانات!B4292&lt;&gt;"",بيانات!P4292,"")</f>
        <v/>
      </c>
    </row>
    <row r="4293" spans="1:9" ht="21.75" customHeight="1">
      <c r="A4293" s="82" t="str">
        <f>IF(بيانات!B4293&lt;&gt;"",بيانات!A4293,"")</f>
        <v/>
      </c>
      <c r="B4293" s="83" t="str">
        <f>IF(بيانات!B4293&lt;&gt;"",بيانات!B4293,"")</f>
        <v/>
      </c>
      <c r="C4293" s="83" t="str">
        <f>IF(بيانات!B4293&lt;&gt;"",بيانات!C4293,"")</f>
        <v/>
      </c>
      <c r="D4293" s="84" t="str">
        <f>IF(بيانات!B4293&lt;&gt;"",بيانات!J4293,"")</f>
        <v/>
      </c>
      <c r="E4293" s="85"/>
      <c r="F4293" s="86" t="str">
        <f t="shared" si="67"/>
        <v/>
      </c>
      <c r="G4293" s="87"/>
      <c r="H4293" s="88" t="str">
        <f>IF(بيانات!B4293&lt;&gt;"",بيانات!K4293,"")</f>
        <v/>
      </c>
      <c r="I4293" s="88" t="str">
        <f>IF(بيانات!B4293&lt;&gt;"",بيانات!P4293,"")</f>
        <v/>
      </c>
    </row>
    <row r="4294" spans="1:9" ht="21.75" customHeight="1">
      <c r="A4294" s="89" t="str">
        <f>IF(بيانات!B4294&lt;&gt;"",بيانات!A4294,"")</f>
        <v/>
      </c>
      <c r="B4294" s="90" t="str">
        <f>IF(بيانات!B4294&lt;&gt;"",بيانات!B4294,"")</f>
        <v/>
      </c>
      <c r="C4294" s="90" t="str">
        <f>IF(بيانات!B4294&lt;&gt;"",بيانات!C4294,"")</f>
        <v/>
      </c>
      <c r="D4294" s="91" t="str">
        <f>IF(بيانات!B4294&lt;&gt;"",بيانات!J4294,"")</f>
        <v/>
      </c>
      <c r="E4294" s="92"/>
      <c r="F4294" s="93" t="str">
        <f t="shared" si="67"/>
        <v/>
      </c>
      <c r="G4294" s="94"/>
      <c r="H4294" s="95" t="str">
        <f>IF(بيانات!B4294&lt;&gt;"",بيانات!K4294,"")</f>
        <v/>
      </c>
      <c r="I4294" s="95" t="str">
        <f>IF(بيانات!B4294&lt;&gt;"",بيانات!P4294,"")</f>
        <v/>
      </c>
    </row>
    <row r="4295" spans="1:9" ht="21.75" customHeight="1">
      <c r="A4295" s="82" t="str">
        <f>IF(بيانات!B4295&lt;&gt;"",بيانات!A4295,"")</f>
        <v/>
      </c>
      <c r="B4295" s="83" t="str">
        <f>IF(بيانات!B4295&lt;&gt;"",بيانات!B4295,"")</f>
        <v/>
      </c>
      <c r="C4295" s="83" t="str">
        <f>IF(بيانات!B4295&lt;&gt;"",بيانات!C4295,"")</f>
        <v/>
      </c>
      <c r="D4295" s="84" t="str">
        <f>IF(بيانات!B4295&lt;&gt;"",بيانات!J4295,"")</f>
        <v/>
      </c>
      <c r="E4295" s="85"/>
      <c r="F4295" s="86" t="str">
        <f t="shared" si="67"/>
        <v/>
      </c>
      <c r="G4295" s="87"/>
      <c r="H4295" s="88" t="str">
        <f>IF(بيانات!B4295&lt;&gt;"",بيانات!K4295,"")</f>
        <v/>
      </c>
      <c r="I4295" s="88" t="str">
        <f>IF(بيانات!B4295&lt;&gt;"",بيانات!P4295,"")</f>
        <v/>
      </c>
    </row>
    <row r="4296" spans="1:9" ht="21.75" customHeight="1">
      <c r="A4296" s="89" t="str">
        <f>IF(بيانات!B4296&lt;&gt;"",بيانات!A4296,"")</f>
        <v/>
      </c>
      <c r="B4296" s="90" t="str">
        <f>IF(بيانات!B4296&lt;&gt;"",بيانات!B4296,"")</f>
        <v/>
      </c>
      <c r="C4296" s="90" t="str">
        <f>IF(بيانات!B4296&lt;&gt;"",بيانات!C4296,"")</f>
        <v/>
      </c>
      <c r="D4296" s="91" t="str">
        <f>IF(بيانات!B4296&lt;&gt;"",بيانات!J4296,"")</f>
        <v/>
      </c>
      <c r="E4296" s="92"/>
      <c r="F4296" s="93" t="str">
        <f t="shared" si="67"/>
        <v/>
      </c>
      <c r="G4296" s="94"/>
      <c r="H4296" s="95" t="str">
        <f>IF(بيانات!B4296&lt;&gt;"",بيانات!K4296,"")</f>
        <v/>
      </c>
      <c r="I4296" s="95" t="str">
        <f>IF(بيانات!B4296&lt;&gt;"",بيانات!P4296,"")</f>
        <v/>
      </c>
    </row>
    <row r="4297" spans="1:9" ht="21.75" customHeight="1">
      <c r="A4297" s="82" t="str">
        <f>IF(بيانات!B4297&lt;&gt;"",بيانات!A4297,"")</f>
        <v/>
      </c>
      <c r="B4297" s="83" t="str">
        <f>IF(بيانات!B4297&lt;&gt;"",بيانات!B4297,"")</f>
        <v/>
      </c>
      <c r="C4297" s="83" t="str">
        <f>IF(بيانات!B4297&lt;&gt;"",بيانات!C4297,"")</f>
        <v/>
      </c>
      <c r="D4297" s="84" t="str">
        <f>IF(بيانات!B4297&lt;&gt;"",بيانات!J4297,"")</f>
        <v/>
      </c>
      <c r="E4297" s="85"/>
      <c r="F4297" s="86" t="str">
        <f t="shared" si="67"/>
        <v/>
      </c>
      <c r="G4297" s="87"/>
      <c r="H4297" s="88" t="str">
        <f>IF(بيانات!B4297&lt;&gt;"",بيانات!K4297,"")</f>
        <v/>
      </c>
      <c r="I4297" s="88" t="str">
        <f>IF(بيانات!B4297&lt;&gt;"",بيانات!P4297,"")</f>
        <v/>
      </c>
    </row>
    <row r="4298" spans="1:9" ht="21.75" customHeight="1">
      <c r="A4298" s="89" t="str">
        <f>IF(بيانات!B4298&lt;&gt;"",بيانات!A4298,"")</f>
        <v/>
      </c>
      <c r="B4298" s="90" t="str">
        <f>IF(بيانات!B4298&lt;&gt;"",بيانات!B4298,"")</f>
        <v/>
      </c>
      <c r="C4298" s="90" t="str">
        <f>IF(بيانات!B4298&lt;&gt;"",بيانات!C4298,"")</f>
        <v/>
      </c>
      <c r="D4298" s="91" t="str">
        <f>IF(بيانات!B4298&lt;&gt;"",بيانات!J4298,"")</f>
        <v/>
      </c>
      <c r="E4298" s="92"/>
      <c r="F4298" s="93" t="str">
        <f t="shared" si="67"/>
        <v/>
      </c>
      <c r="G4298" s="94"/>
      <c r="H4298" s="95" t="str">
        <f>IF(بيانات!B4298&lt;&gt;"",بيانات!K4298,"")</f>
        <v/>
      </c>
      <c r="I4298" s="95" t="str">
        <f>IF(بيانات!B4298&lt;&gt;"",بيانات!P4298,"")</f>
        <v/>
      </c>
    </row>
    <row r="4299" spans="1:9" ht="21.75" customHeight="1">
      <c r="A4299" s="82" t="str">
        <f>IF(بيانات!B4299&lt;&gt;"",بيانات!A4299,"")</f>
        <v/>
      </c>
      <c r="B4299" s="83" t="str">
        <f>IF(بيانات!B4299&lt;&gt;"",بيانات!B4299,"")</f>
        <v/>
      </c>
      <c r="C4299" s="83" t="str">
        <f>IF(بيانات!B4299&lt;&gt;"",بيانات!C4299,"")</f>
        <v/>
      </c>
      <c r="D4299" s="84" t="str">
        <f>IF(بيانات!B4299&lt;&gt;"",بيانات!J4299,"")</f>
        <v/>
      </c>
      <c r="E4299" s="85"/>
      <c r="F4299" s="86" t="str">
        <f t="shared" si="67"/>
        <v/>
      </c>
      <c r="G4299" s="87"/>
      <c r="H4299" s="88" t="str">
        <f>IF(بيانات!B4299&lt;&gt;"",بيانات!K4299,"")</f>
        <v/>
      </c>
      <c r="I4299" s="88" t="str">
        <f>IF(بيانات!B4299&lt;&gt;"",بيانات!P4299,"")</f>
        <v/>
      </c>
    </row>
    <row r="4300" spans="1:9" ht="21.75" customHeight="1">
      <c r="A4300" s="89" t="str">
        <f>IF(بيانات!B4300&lt;&gt;"",بيانات!A4300,"")</f>
        <v/>
      </c>
      <c r="B4300" s="90" t="str">
        <f>IF(بيانات!B4300&lt;&gt;"",بيانات!B4300,"")</f>
        <v/>
      </c>
      <c r="C4300" s="90" t="str">
        <f>IF(بيانات!B4300&lt;&gt;"",بيانات!C4300,"")</f>
        <v/>
      </c>
      <c r="D4300" s="91" t="str">
        <f>IF(بيانات!B4300&lt;&gt;"",بيانات!J4300,"")</f>
        <v/>
      </c>
      <c r="E4300" s="92"/>
      <c r="F4300" s="93" t="str">
        <f t="shared" si="67"/>
        <v/>
      </c>
      <c r="G4300" s="94"/>
      <c r="H4300" s="95" t="str">
        <f>IF(بيانات!B4300&lt;&gt;"",بيانات!K4300,"")</f>
        <v/>
      </c>
      <c r="I4300" s="95" t="str">
        <f>IF(بيانات!B4300&lt;&gt;"",بيانات!P4300,"")</f>
        <v/>
      </c>
    </row>
    <row r="4301" spans="1:9" ht="21.75" customHeight="1">
      <c r="A4301" s="82" t="str">
        <f>IF(بيانات!B4301&lt;&gt;"",بيانات!A4301,"")</f>
        <v/>
      </c>
      <c r="B4301" s="83" t="str">
        <f>IF(بيانات!B4301&lt;&gt;"",بيانات!B4301,"")</f>
        <v/>
      </c>
      <c r="C4301" s="83" t="str">
        <f>IF(بيانات!B4301&lt;&gt;"",بيانات!C4301,"")</f>
        <v/>
      </c>
      <c r="D4301" s="84" t="str">
        <f>IF(بيانات!B4301&lt;&gt;"",بيانات!J4301,"")</f>
        <v/>
      </c>
      <c r="E4301" s="85"/>
      <c r="F4301" s="86" t="str">
        <f t="shared" si="67"/>
        <v/>
      </c>
      <c r="G4301" s="87"/>
      <c r="H4301" s="88" t="str">
        <f>IF(بيانات!B4301&lt;&gt;"",بيانات!K4301,"")</f>
        <v/>
      </c>
      <c r="I4301" s="88" t="str">
        <f>IF(بيانات!B4301&lt;&gt;"",بيانات!P4301,"")</f>
        <v/>
      </c>
    </row>
    <row r="4302" spans="1:9" ht="21.75" customHeight="1">
      <c r="A4302" s="89" t="str">
        <f>IF(بيانات!B4302&lt;&gt;"",بيانات!A4302,"")</f>
        <v/>
      </c>
      <c r="B4302" s="90" t="str">
        <f>IF(بيانات!B4302&lt;&gt;"",بيانات!B4302,"")</f>
        <v/>
      </c>
      <c r="C4302" s="90" t="str">
        <f>IF(بيانات!B4302&lt;&gt;"",بيانات!C4302,"")</f>
        <v/>
      </c>
      <c r="D4302" s="91" t="str">
        <f>IF(بيانات!B4302&lt;&gt;"",بيانات!J4302,"")</f>
        <v/>
      </c>
      <c r="E4302" s="92"/>
      <c r="F4302" s="93" t="str">
        <f t="shared" si="67"/>
        <v/>
      </c>
      <c r="G4302" s="94"/>
      <c r="H4302" s="95" t="str">
        <f>IF(بيانات!B4302&lt;&gt;"",بيانات!K4302,"")</f>
        <v/>
      </c>
      <c r="I4302" s="95" t="str">
        <f>IF(بيانات!B4302&lt;&gt;"",بيانات!P4302,"")</f>
        <v/>
      </c>
    </row>
    <row r="4303" spans="1:9" ht="21.75" customHeight="1">
      <c r="A4303" s="82" t="str">
        <f>IF(بيانات!B4303&lt;&gt;"",بيانات!A4303,"")</f>
        <v/>
      </c>
      <c r="B4303" s="83" t="str">
        <f>IF(بيانات!B4303&lt;&gt;"",بيانات!B4303,"")</f>
        <v/>
      </c>
      <c r="C4303" s="83" t="str">
        <f>IF(بيانات!B4303&lt;&gt;"",بيانات!C4303,"")</f>
        <v/>
      </c>
      <c r="D4303" s="84" t="str">
        <f>IF(بيانات!B4303&lt;&gt;"",بيانات!J4303,"")</f>
        <v/>
      </c>
      <c r="E4303" s="85"/>
      <c r="F4303" s="86" t="str">
        <f t="shared" si="67"/>
        <v/>
      </c>
      <c r="G4303" s="87"/>
      <c r="H4303" s="88" t="str">
        <f>IF(بيانات!B4303&lt;&gt;"",بيانات!K4303,"")</f>
        <v/>
      </c>
      <c r="I4303" s="88" t="str">
        <f>IF(بيانات!B4303&lt;&gt;"",بيانات!P4303,"")</f>
        <v/>
      </c>
    </row>
    <row r="4304" spans="1:9" ht="21.75" customHeight="1">
      <c r="A4304" s="89" t="str">
        <f>IF(بيانات!B4304&lt;&gt;"",بيانات!A4304,"")</f>
        <v/>
      </c>
      <c r="B4304" s="90" t="str">
        <f>IF(بيانات!B4304&lt;&gt;"",بيانات!B4304,"")</f>
        <v/>
      </c>
      <c r="C4304" s="90" t="str">
        <f>IF(بيانات!B4304&lt;&gt;"",بيانات!C4304,"")</f>
        <v/>
      </c>
      <c r="D4304" s="91" t="str">
        <f>IF(بيانات!B4304&lt;&gt;"",بيانات!J4304,"")</f>
        <v/>
      </c>
      <c r="E4304" s="92"/>
      <c r="F4304" s="93" t="str">
        <f t="shared" si="67"/>
        <v/>
      </c>
      <c r="G4304" s="94"/>
      <c r="H4304" s="95" t="str">
        <f>IF(بيانات!B4304&lt;&gt;"",بيانات!K4304,"")</f>
        <v/>
      </c>
      <c r="I4304" s="95" t="str">
        <f>IF(بيانات!B4304&lt;&gt;"",بيانات!P4304,"")</f>
        <v/>
      </c>
    </row>
    <row r="4305" spans="1:9" ht="21.75" customHeight="1">
      <c r="A4305" s="82" t="str">
        <f>IF(بيانات!B4305&lt;&gt;"",بيانات!A4305,"")</f>
        <v/>
      </c>
      <c r="B4305" s="83" t="str">
        <f>IF(بيانات!B4305&lt;&gt;"",بيانات!B4305,"")</f>
        <v/>
      </c>
      <c r="C4305" s="83" t="str">
        <f>IF(بيانات!B4305&lt;&gt;"",بيانات!C4305,"")</f>
        <v/>
      </c>
      <c r="D4305" s="84" t="str">
        <f>IF(بيانات!B4305&lt;&gt;"",بيانات!J4305,"")</f>
        <v/>
      </c>
      <c r="E4305" s="85"/>
      <c r="F4305" s="86" t="str">
        <f t="shared" si="67"/>
        <v/>
      </c>
      <c r="G4305" s="87"/>
      <c r="H4305" s="88" t="str">
        <f>IF(بيانات!B4305&lt;&gt;"",بيانات!K4305,"")</f>
        <v/>
      </c>
      <c r="I4305" s="88" t="str">
        <f>IF(بيانات!B4305&lt;&gt;"",بيانات!P4305,"")</f>
        <v/>
      </c>
    </row>
    <row r="4306" spans="1:9" ht="21.75" customHeight="1">
      <c r="A4306" s="89" t="str">
        <f>IF(بيانات!B4306&lt;&gt;"",بيانات!A4306,"")</f>
        <v/>
      </c>
      <c r="B4306" s="90" t="str">
        <f>IF(بيانات!B4306&lt;&gt;"",بيانات!B4306,"")</f>
        <v/>
      </c>
      <c r="C4306" s="90" t="str">
        <f>IF(بيانات!B4306&lt;&gt;"",بيانات!C4306,"")</f>
        <v/>
      </c>
      <c r="D4306" s="91" t="str">
        <f>IF(بيانات!B4306&lt;&gt;"",بيانات!J4306,"")</f>
        <v/>
      </c>
      <c r="E4306" s="92"/>
      <c r="F4306" s="93" t="str">
        <f t="shared" si="67"/>
        <v/>
      </c>
      <c r="G4306" s="94"/>
      <c r="H4306" s="95" t="str">
        <f>IF(بيانات!B4306&lt;&gt;"",بيانات!K4306,"")</f>
        <v/>
      </c>
      <c r="I4306" s="95" t="str">
        <f>IF(بيانات!B4306&lt;&gt;"",بيانات!P4306,"")</f>
        <v/>
      </c>
    </row>
    <row r="4307" spans="1:9" ht="21.75" customHeight="1">
      <c r="A4307" s="82" t="str">
        <f>IF(بيانات!B4307&lt;&gt;"",بيانات!A4307,"")</f>
        <v/>
      </c>
      <c r="B4307" s="83" t="str">
        <f>IF(بيانات!B4307&lt;&gt;"",بيانات!B4307,"")</f>
        <v/>
      </c>
      <c r="C4307" s="83" t="str">
        <f>IF(بيانات!B4307&lt;&gt;"",بيانات!C4307,"")</f>
        <v/>
      </c>
      <c r="D4307" s="84" t="str">
        <f>IF(بيانات!B4307&lt;&gt;"",بيانات!J4307,"")</f>
        <v/>
      </c>
      <c r="E4307" s="85"/>
      <c r="F4307" s="86" t="str">
        <f t="shared" si="67"/>
        <v/>
      </c>
      <c r="G4307" s="87"/>
      <c r="H4307" s="88" t="str">
        <f>IF(بيانات!B4307&lt;&gt;"",بيانات!K4307,"")</f>
        <v/>
      </c>
      <c r="I4307" s="88" t="str">
        <f>IF(بيانات!B4307&lt;&gt;"",بيانات!P4307,"")</f>
        <v/>
      </c>
    </row>
    <row r="4308" spans="1:9" ht="21.75" customHeight="1">
      <c r="A4308" s="89" t="str">
        <f>IF(بيانات!B4308&lt;&gt;"",بيانات!A4308,"")</f>
        <v/>
      </c>
      <c r="B4308" s="90" t="str">
        <f>IF(بيانات!B4308&lt;&gt;"",بيانات!B4308,"")</f>
        <v/>
      </c>
      <c r="C4308" s="90" t="str">
        <f>IF(بيانات!B4308&lt;&gt;"",بيانات!C4308,"")</f>
        <v/>
      </c>
      <c r="D4308" s="91" t="str">
        <f>IF(بيانات!B4308&lt;&gt;"",بيانات!J4308,"")</f>
        <v/>
      </c>
      <c r="E4308" s="92"/>
      <c r="F4308" s="93" t="str">
        <f t="shared" si="67"/>
        <v/>
      </c>
      <c r="G4308" s="94"/>
      <c r="H4308" s="95" t="str">
        <f>IF(بيانات!B4308&lt;&gt;"",بيانات!K4308,"")</f>
        <v/>
      </c>
      <c r="I4308" s="95" t="str">
        <f>IF(بيانات!B4308&lt;&gt;"",بيانات!P4308,"")</f>
        <v/>
      </c>
    </row>
    <row r="4309" spans="1:9" ht="21.75" customHeight="1">
      <c r="A4309" s="82" t="str">
        <f>IF(بيانات!B4309&lt;&gt;"",بيانات!A4309,"")</f>
        <v/>
      </c>
      <c r="B4309" s="83" t="str">
        <f>IF(بيانات!B4309&lt;&gt;"",بيانات!B4309,"")</f>
        <v/>
      </c>
      <c r="C4309" s="83" t="str">
        <f>IF(بيانات!B4309&lt;&gt;"",بيانات!C4309,"")</f>
        <v/>
      </c>
      <c r="D4309" s="84" t="str">
        <f>IF(بيانات!B4309&lt;&gt;"",بيانات!J4309,"")</f>
        <v/>
      </c>
      <c r="E4309" s="85"/>
      <c r="F4309" s="86" t="str">
        <f t="shared" si="67"/>
        <v/>
      </c>
      <c r="G4309" s="87"/>
      <c r="H4309" s="88" t="str">
        <f>IF(بيانات!B4309&lt;&gt;"",بيانات!K4309,"")</f>
        <v/>
      </c>
      <c r="I4309" s="88" t="str">
        <f>IF(بيانات!B4309&lt;&gt;"",بيانات!P4309,"")</f>
        <v/>
      </c>
    </row>
    <row r="4310" spans="1:9" ht="21.75" customHeight="1">
      <c r="A4310" s="89" t="str">
        <f>IF(بيانات!B4310&lt;&gt;"",بيانات!A4310,"")</f>
        <v/>
      </c>
      <c r="B4310" s="90" t="str">
        <f>IF(بيانات!B4310&lt;&gt;"",بيانات!B4310,"")</f>
        <v/>
      </c>
      <c r="C4310" s="90" t="str">
        <f>IF(بيانات!B4310&lt;&gt;"",بيانات!C4310,"")</f>
        <v/>
      </c>
      <c r="D4310" s="91" t="str">
        <f>IF(بيانات!B4310&lt;&gt;"",بيانات!J4310,"")</f>
        <v/>
      </c>
      <c r="E4310" s="92"/>
      <c r="F4310" s="93" t="str">
        <f t="shared" si="67"/>
        <v/>
      </c>
      <c r="G4310" s="94"/>
      <c r="H4310" s="95" t="str">
        <f>IF(بيانات!B4310&lt;&gt;"",بيانات!K4310,"")</f>
        <v/>
      </c>
      <c r="I4310" s="95" t="str">
        <f>IF(بيانات!B4310&lt;&gt;"",بيانات!P4310,"")</f>
        <v/>
      </c>
    </row>
    <row r="4311" spans="1:9" ht="21.75" customHeight="1">
      <c r="A4311" s="82" t="str">
        <f>IF(بيانات!B4311&lt;&gt;"",بيانات!A4311,"")</f>
        <v/>
      </c>
      <c r="B4311" s="83" t="str">
        <f>IF(بيانات!B4311&lt;&gt;"",بيانات!B4311,"")</f>
        <v/>
      </c>
      <c r="C4311" s="83" t="str">
        <f>IF(بيانات!B4311&lt;&gt;"",بيانات!C4311,"")</f>
        <v/>
      </c>
      <c r="D4311" s="84" t="str">
        <f>IF(بيانات!B4311&lt;&gt;"",بيانات!J4311,"")</f>
        <v/>
      </c>
      <c r="E4311" s="85"/>
      <c r="F4311" s="86" t="str">
        <f t="shared" si="67"/>
        <v/>
      </c>
      <c r="G4311" s="87"/>
      <c r="H4311" s="88" t="str">
        <f>IF(بيانات!B4311&lt;&gt;"",بيانات!K4311,"")</f>
        <v/>
      </c>
      <c r="I4311" s="88" t="str">
        <f>IF(بيانات!B4311&lt;&gt;"",بيانات!P4311,"")</f>
        <v/>
      </c>
    </row>
    <row r="4312" spans="1:9" ht="21.75" customHeight="1">
      <c r="A4312" s="89" t="str">
        <f>IF(بيانات!B4312&lt;&gt;"",بيانات!A4312,"")</f>
        <v/>
      </c>
      <c r="B4312" s="90" t="str">
        <f>IF(بيانات!B4312&lt;&gt;"",بيانات!B4312,"")</f>
        <v/>
      </c>
      <c r="C4312" s="90" t="str">
        <f>IF(بيانات!B4312&lt;&gt;"",بيانات!C4312,"")</f>
        <v/>
      </c>
      <c r="D4312" s="91" t="str">
        <f>IF(بيانات!B4312&lt;&gt;"",بيانات!J4312,"")</f>
        <v/>
      </c>
      <c r="E4312" s="92"/>
      <c r="F4312" s="93" t="str">
        <f t="shared" si="67"/>
        <v/>
      </c>
      <c r="G4312" s="94"/>
      <c r="H4312" s="95" t="str">
        <f>IF(بيانات!B4312&lt;&gt;"",بيانات!K4312,"")</f>
        <v/>
      </c>
      <c r="I4312" s="95" t="str">
        <f>IF(بيانات!B4312&lt;&gt;"",بيانات!P4312,"")</f>
        <v/>
      </c>
    </row>
    <row r="4313" spans="1:9" ht="21.75" customHeight="1">
      <c r="A4313" s="82" t="str">
        <f>IF(بيانات!B4313&lt;&gt;"",بيانات!A4313,"")</f>
        <v/>
      </c>
      <c r="B4313" s="83" t="str">
        <f>IF(بيانات!B4313&lt;&gt;"",بيانات!B4313,"")</f>
        <v/>
      </c>
      <c r="C4313" s="83" t="str">
        <f>IF(بيانات!B4313&lt;&gt;"",بيانات!C4313,"")</f>
        <v/>
      </c>
      <c r="D4313" s="84" t="str">
        <f>IF(بيانات!B4313&lt;&gt;"",بيانات!J4313,"")</f>
        <v/>
      </c>
      <c r="E4313" s="85"/>
      <c r="F4313" s="86" t="str">
        <f t="shared" si="67"/>
        <v/>
      </c>
      <c r="G4313" s="87"/>
      <c r="H4313" s="88" t="str">
        <f>IF(بيانات!B4313&lt;&gt;"",بيانات!K4313,"")</f>
        <v/>
      </c>
      <c r="I4313" s="88" t="str">
        <f>IF(بيانات!B4313&lt;&gt;"",بيانات!P4313,"")</f>
        <v/>
      </c>
    </row>
    <row r="4314" spans="1:9" ht="21.75" customHeight="1">
      <c r="A4314" s="89" t="str">
        <f>IF(بيانات!B4314&lt;&gt;"",بيانات!A4314,"")</f>
        <v/>
      </c>
      <c r="B4314" s="90" t="str">
        <f>IF(بيانات!B4314&lt;&gt;"",بيانات!B4314,"")</f>
        <v/>
      </c>
      <c r="C4314" s="90" t="str">
        <f>IF(بيانات!B4314&lt;&gt;"",بيانات!C4314,"")</f>
        <v/>
      </c>
      <c r="D4314" s="91" t="str">
        <f>IF(بيانات!B4314&lt;&gt;"",بيانات!J4314,"")</f>
        <v/>
      </c>
      <c r="E4314" s="92"/>
      <c r="F4314" s="93" t="str">
        <f t="shared" si="67"/>
        <v/>
      </c>
      <c r="G4314" s="94"/>
      <c r="H4314" s="95" t="str">
        <f>IF(بيانات!B4314&lt;&gt;"",بيانات!K4314,"")</f>
        <v/>
      </c>
      <c r="I4314" s="95" t="str">
        <f>IF(بيانات!B4314&lt;&gt;"",بيانات!P4314,"")</f>
        <v/>
      </c>
    </row>
    <row r="4315" spans="1:9" ht="21.75" customHeight="1">
      <c r="A4315" s="82" t="str">
        <f>IF(بيانات!B4315&lt;&gt;"",بيانات!A4315,"")</f>
        <v/>
      </c>
      <c r="B4315" s="83" t="str">
        <f>IF(بيانات!B4315&lt;&gt;"",بيانات!B4315,"")</f>
        <v/>
      </c>
      <c r="C4315" s="83" t="str">
        <f>IF(بيانات!B4315&lt;&gt;"",بيانات!C4315,"")</f>
        <v/>
      </c>
      <c r="D4315" s="84" t="str">
        <f>IF(بيانات!B4315&lt;&gt;"",بيانات!J4315,"")</f>
        <v/>
      </c>
      <c r="E4315" s="85"/>
      <c r="F4315" s="86" t="str">
        <f t="shared" si="67"/>
        <v/>
      </c>
      <c r="G4315" s="87"/>
      <c r="H4315" s="88" t="str">
        <f>IF(بيانات!B4315&lt;&gt;"",بيانات!K4315,"")</f>
        <v/>
      </c>
      <c r="I4315" s="88" t="str">
        <f>IF(بيانات!B4315&lt;&gt;"",بيانات!P4315,"")</f>
        <v/>
      </c>
    </row>
    <row r="4316" spans="1:9" ht="21.75" customHeight="1">
      <c r="A4316" s="89" t="str">
        <f>IF(بيانات!B4316&lt;&gt;"",بيانات!A4316,"")</f>
        <v/>
      </c>
      <c r="B4316" s="90" t="str">
        <f>IF(بيانات!B4316&lt;&gt;"",بيانات!B4316,"")</f>
        <v/>
      </c>
      <c r="C4316" s="90" t="str">
        <f>IF(بيانات!B4316&lt;&gt;"",بيانات!C4316,"")</f>
        <v/>
      </c>
      <c r="D4316" s="91" t="str">
        <f>IF(بيانات!B4316&lt;&gt;"",بيانات!J4316,"")</f>
        <v/>
      </c>
      <c r="E4316" s="92"/>
      <c r="F4316" s="93" t="str">
        <f t="shared" si="67"/>
        <v/>
      </c>
      <c r="G4316" s="94"/>
      <c r="H4316" s="95" t="str">
        <f>IF(بيانات!B4316&lt;&gt;"",بيانات!K4316,"")</f>
        <v/>
      </c>
      <c r="I4316" s="95" t="str">
        <f>IF(بيانات!B4316&lt;&gt;"",بيانات!P4316,"")</f>
        <v/>
      </c>
    </row>
    <row r="4317" spans="1:9" ht="21.75" customHeight="1">
      <c r="A4317" s="82" t="str">
        <f>IF(بيانات!B4317&lt;&gt;"",بيانات!A4317,"")</f>
        <v/>
      </c>
      <c r="B4317" s="83" t="str">
        <f>IF(بيانات!B4317&lt;&gt;"",بيانات!B4317,"")</f>
        <v/>
      </c>
      <c r="C4317" s="83" t="str">
        <f>IF(بيانات!B4317&lt;&gt;"",بيانات!C4317,"")</f>
        <v/>
      </c>
      <c r="D4317" s="84" t="str">
        <f>IF(بيانات!B4317&lt;&gt;"",بيانات!J4317,"")</f>
        <v/>
      </c>
      <c r="E4317" s="85"/>
      <c r="F4317" s="86" t="str">
        <f t="shared" si="67"/>
        <v/>
      </c>
      <c r="G4317" s="87"/>
      <c r="H4317" s="88" t="str">
        <f>IF(بيانات!B4317&lt;&gt;"",بيانات!K4317,"")</f>
        <v/>
      </c>
      <c r="I4317" s="88" t="str">
        <f>IF(بيانات!B4317&lt;&gt;"",بيانات!P4317,"")</f>
        <v/>
      </c>
    </row>
    <row r="4318" spans="1:9" ht="21.75" customHeight="1">
      <c r="A4318" s="89" t="str">
        <f>IF(بيانات!B4318&lt;&gt;"",بيانات!A4318,"")</f>
        <v/>
      </c>
      <c r="B4318" s="90" t="str">
        <f>IF(بيانات!B4318&lt;&gt;"",بيانات!B4318,"")</f>
        <v/>
      </c>
      <c r="C4318" s="90" t="str">
        <f>IF(بيانات!B4318&lt;&gt;"",بيانات!C4318,"")</f>
        <v/>
      </c>
      <c r="D4318" s="91" t="str">
        <f>IF(بيانات!B4318&lt;&gt;"",بيانات!J4318,"")</f>
        <v/>
      </c>
      <c r="E4318" s="92"/>
      <c r="F4318" s="93" t="str">
        <f t="shared" si="67"/>
        <v/>
      </c>
      <c r="G4318" s="94"/>
      <c r="H4318" s="95" t="str">
        <f>IF(بيانات!B4318&lt;&gt;"",بيانات!K4318,"")</f>
        <v/>
      </c>
      <c r="I4318" s="95" t="str">
        <f>IF(بيانات!B4318&lt;&gt;"",بيانات!P4318,"")</f>
        <v/>
      </c>
    </row>
    <row r="4319" spans="1:9" ht="21.75" customHeight="1">
      <c r="A4319" s="82" t="str">
        <f>IF(بيانات!B4319&lt;&gt;"",بيانات!A4319,"")</f>
        <v/>
      </c>
      <c r="B4319" s="83" t="str">
        <f>IF(بيانات!B4319&lt;&gt;"",بيانات!B4319,"")</f>
        <v/>
      </c>
      <c r="C4319" s="83" t="str">
        <f>IF(بيانات!B4319&lt;&gt;"",بيانات!C4319,"")</f>
        <v/>
      </c>
      <c r="D4319" s="84" t="str">
        <f>IF(بيانات!B4319&lt;&gt;"",بيانات!J4319,"")</f>
        <v/>
      </c>
      <c r="E4319" s="85"/>
      <c r="F4319" s="86" t="str">
        <f t="shared" si="67"/>
        <v/>
      </c>
      <c r="G4319" s="87"/>
      <c r="H4319" s="88" t="str">
        <f>IF(بيانات!B4319&lt;&gt;"",بيانات!K4319,"")</f>
        <v/>
      </c>
      <c r="I4319" s="88" t="str">
        <f>IF(بيانات!B4319&lt;&gt;"",بيانات!P4319,"")</f>
        <v/>
      </c>
    </row>
    <row r="4320" spans="1:9" ht="21.75" customHeight="1">
      <c r="A4320" s="89" t="str">
        <f>IF(بيانات!B4320&lt;&gt;"",بيانات!A4320,"")</f>
        <v/>
      </c>
      <c r="B4320" s="90" t="str">
        <f>IF(بيانات!B4320&lt;&gt;"",بيانات!B4320,"")</f>
        <v/>
      </c>
      <c r="C4320" s="90" t="str">
        <f>IF(بيانات!B4320&lt;&gt;"",بيانات!C4320,"")</f>
        <v/>
      </c>
      <c r="D4320" s="91" t="str">
        <f>IF(بيانات!B4320&lt;&gt;"",بيانات!J4320,"")</f>
        <v/>
      </c>
      <c r="E4320" s="92"/>
      <c r="F4320" s="93" t="str">
        <f t="shared" si="67"/>
        <v/>
      </c>
      <c r="G4320" s="94"/>
      <c r="H4320" s="95" t="str">
        <f>IF(بيانات!B4320&lt;&gt;"",بيانات!K4320,"")</f>
        <v/>
      </c>
      <c r="I4320" s="95" t="str">
        <f>IF(بيانات!B4320&lt;&gt;"",بيانات!P4320,"")</f>
        <v/>
      </c>
    </row>
    <row r="4321" spans="1:9" ht="21.75" customHeight="1">
      <c r="A4321" s="82" t="str">
        <f>IF(بيانات!B4321&lt;&gt;"",بيانات!A4321,"")</f>
        <v/>
      </c>
      <c r="B4321" s="83" t="str">
        <f>IF(بيانات!B4321&lt;&gt;"",بيانات!B4321,"")</f>
        <v/>
      </c>
      <c r="C4321" s="83" t="str">
        <f>IF(بيانات!B4321&lt;&gt;"",بيانات!C4321,"")</f>
        <v/>
      </c>
      <c r="D4321" s="84" t="str">
        <f>IF(بيانات!B4321&lt;&gt;"",بيانات!J4321,"")</f>
        <v/>
      </c>
      <c r="E4321" s="85"/>
      <c r="F4321" s="86" t="str">
        <f t="shared" si="67"/>
        <v/>
      </c>
      <c r="G4321" s="87"/>
      <c r="H4321" s="88" t="str">
        <f>IF(بيانات!B4321&lt;&gt;"",بيانات!K4321,"")</f>
        <v/>
      </c>
      <c r="I4321" s="88" t="str">
        <f>IF(بيانات!B4321&lt;&gt;"",بيانات!P4321,"")</f>
        <v/>
      </c>
    </row>
    <row r="4322" spans="1:9" ht="21.75" customHeight="1">
      <c r="A4322" s="89" t="str">
        <f>IF(بيانات!B4322&lt;&gt;"",بيانات!A4322,"")</f>
        <v/>
      </c>
      <c r="B4322" s="90" t="str">
        <f>IF(بيانات!B4322&lt;&gt;"",بيانات!B4322,"")</f>
        <v/>
      </c>
      <c r="C4322" s="90" t="str">
        <f>IF(بيانات!B4322&lt;&gt;"",بيانات!C4322,"")</f>
        <v/>
      </c>
      <c r="D4322" s="91" t="str">
        <f>IF(بيانات!B4322&lt;&gt;"",بيانات!J4322,"")</f>
        <v/>
      </c>
      <c r="E4322" s="92"/>
      <c r="F4322" s="93" t="str">
        <f t="shared" si="67"/>
        <v/>
      </c>
      <c r="G4322" s="94"/>
      <c r="H4322" s="95" t="str">
        <f>IF(بيانات!B4322&lt;&gt;"",بيانات!K4322,"")</f>
        <v/>
      </c>
      <c r="I4322" s="95" t="str">
        <f>IF(بيانات!B4322&lt;&gt;"",بيانات!P4322,"")</f>
        <v/>
      </c>
    </row>
    <row r="4323" spans="1:9" ht="21.75" customHeight="1">
      <c r="A4323" s="82" t="str">
        <f>IF(بيانات!B4323&lt;&gt;"",بيانات!A4323,"")</f>
        <v/>
      </c>
      <c r="B4323" s="83" t="str">
        <f>IF(بيانات!B4323&lt;&gt;"",بيانات!B4323,"")</f>
        <v/>
      </c>
      <c r="C4323" s="83" t="str">
        <f>IF(بيانات!B4323&lt;&gt;"",بيانات!C4323,"")</f>
        <v/>
      </c>
      <c r="D4323" s="84" t="str">
        <f>IF(بيانات!B4323&lt;&gt;"",بيانات!J4323,"")</f>
        <v/>
      </c>
      <c r="E4323" s="85"/>
      <c r="F4323" s="86" t="str">
        <f t="shared" si="67"/>
        <v/>
      </c>
      <c r="G4323" s="87"/>
      <c r="H4323" s="88" t="str">
        <f>IF(بيانات!B4323&lt;&gt;"",بيانات!K4323,"")</f>
        <v/>
      </c>
      <c r="I4323" s="88" t="str">
        <f>IF(بيانات!B4323&lt;&gt;"",بيانات!P4323,"")</f>
        <v/>
      </c>
    </row>
    <row r="4324" spans="1:9" ht="21.75" customHeight="1">
      <c r="A4324" s="89" t="str">
        <f>IF(بيانات!B4324&lt;&gt;"",بيانات!A4324,"")</f>
        <v/>
      </c>
      <c r="B4324" s="90" t="str">
        <f>IF(بيانات!B4324&lt;&gt;"",بيانات!B4324,"")</f>
        <v/>
      </c>
      <c r="C4324" s="90" t="str">
        <f>IF(بيانات!B4324&lt;&gt;"",بيانات!C4324,"")</f>
        <v/>
      </c>
      <c r="D4324" s="91" t="str">
        <f>IF(بيانات!B4324&lt;&gt;"",بيانات!J4324,"")</f>
        <v/>
      </c>
      <c r="E4324" s="92"/>
      <c r="F4324" s="93" t="str">
        <f t="shared" si="67"/>
        <v/>
      </c>
      <c r="G4324" s="94"/>
      <c r="H4324" s="95" t="str">
        <f>IF(بيانات!B4324&lt;&gt;"",بيانات!K4324,"")</f>
        <v/>
      </c>
      <c r="I4324" s="95" t="str">
        <f>IF(بيانات!B4324&lt;&gt;"",بيانات!P4324,"")</f>
        <v/>
      </c>
    </row>
    <row r="4325" spans="1:9" ht="21.75" customHeight="1">
      <c r="A4325" s="82" t="str">
        <f>IF(بيانات!B4325&lt;&gt;"",بيانات!A4325,"")</f>
        <v/>
      </c>
      <c r="B4325" s="83" t="str">
        <f>IF(بيانات!B4325&lt;&gt;"",بيانات!B4325,"")</f>
        <v/>
      </c>
      <c r="C4325" s="83" t="str">
        <f>IF(بيانات!B4325&lt;&gt;"",بيانات!C4325,"")</f>
        <v/>
      </c>
      <c r="D4325" s="84" t="str">
        <f>IF(بيانات!B4325&lt;&gt;"",بيانات!J4325,"")</f>
        <v/>
      </c>
      <c r="E4325" s="85"/>
      <c r="F4325" s="86" t="str">
        <f t="shared" si="67"/>
        <v/>
      </c>
      <c r="G4325" s="87"/>
      <c r="H4325" s="88" t="str">
        <f>IF(بيانات!B4325&lt;&gt;"",بيانات!K4325,"")</f>
        <v/>
      </c>
      <c r="I4325" s="88" t="str">
        <f>IF(بيانات!B4325&lt;&gt;"",بيانات!P4325,"")</f>
        <v/>
      </c>
    </row>
    <row r="4326" spans="1:9" ht="21.75" customHeight="1">
      <c r="A4326" s="89" t="str">
        <f>IF(بيانات!B4326&lt;&gt;"",بيانات!A4326,"")</f>
        <v/>
      </c>
      <c r="B4326" s="90" t="str">
        <f>IF(بيانات!B4326&lt;&gt;"",بيانات!B4326,"")</f>
        <v/>
      </c>
      <c r="C4326" s="90" t="str">
        <f>IF(بيانات!B4326&lt;&gt;"",بيانات!C4326,"")</f>
        <v/>
      </c>
      <c r="D4326" s="91" t="str">
        <f>IF(بيانات!B4326&lt;&gt;"",بيانات!J4326,"")</f>
        <v/>
      </c>
      <c r="E4326" s="92"/>
      <c r="F4326" s="93" t="str">
        <f t="shared" si="67"/>
        <v/>
      </c>
      <c r="G4326" s="94"/>
      <c r="H4326" s="95" t="str">
        <f>IF(بيانات!B4326&lt;&gt;"",بيانات!K4326,"")</f>
        <v/>
      </c>
      <c r="I4326" s="95" t="str">
        <f>IF(بيانات!B4326&lt;&gt;"",بيانات!P4326,"")</f>
        <v/>
      </c>
    </row>
    <row r="4327" spans="1:9" ht="21.75" customHeight="1">
      <c r="A4327" s="82" t="str">
        <f>IF(بيانات!B4327&lt;&gt;"",بيانات!A4327,"")</f>
        <v/>
      </c>
      <c r="B4327" s="83" t="str">
        <f>IF(بيانات!B4327&lt;&gt;"",بيانات!B4327,"")</f>
        <v/>
      </c>
      <c r="C4327" s="83" t="str">
        <f>IF(بيانات!B4327&lt;&gt;"",بيانات!C4327,"")</f>
        <v/>
      </c>
      <c r="D4327" s="84" t="str">
        <f>IF(بيانات!B4327&lt;&gt;"",بيانات!J4327,"")</f>
        <v/>
      </c>
      <c r="E4327" s="85"/>
      <c r="F4327" s="86" t="str">
        <f t="shared" si="67"/>
        <v/>
      </c>
      <c r="G4327" s="87"/>
      <c r="H4327" s="88" t="str">
        <f>IF(بيانات!B4327&lt;&gt;"",بيانات!K4327,"")</f>
        <v/>
      </c>
      <c r="I4327" s="88" t="str">
        <f>IF(بيانات!B4327&lt;&gt;"",بيانات!P4327,"")</f>
        <v/>
      </c>
    </row>
    <row r="4328" spans="1:9" ht="21.75" customHeight="1">
      <c r="A4328" s="89" t="str">
        <f>IF(بيانات!B4328&lt;&gt;"",بيانات!A4328,"")</f>
        <v/>
      </c>
      <c r="B4328" s="90" t="str">
        <f>IF(بيانات!B4328&lt;&gt;"",بيانات!B4328,"")</f>
        <v/>
      </c>
      <c r="C4328" s="90" t="str">
        <f>IF(بيانات!B4328&lt;&gt;"",بيانات!C4328,"")</f>
        <v/>
      </c>
      <c r="D4328" s="91" t="str">
        <f>IF(بيانات!B4328&lt;&gt;"",بيانات!J4328,"")</f>
        <v/>
      </c>
      <c r="E4328" s="92"/>
      <c r="F4328" s="93" t="str">
        <f t="shared" si="67"/>
        <v/>
      </c>
      <c r="G4328" s="94"/>
      <c r="H4328" s="95" t="str">
        <f>IF(بيانات!B4328&lt;&gt;"",بيانات!K4328,"")</f>
        <v/>
      </c>
      <c r="I4328" s="95" t="str">
        <f>IF(بيانات!B4328&lt;&gt;"",بيانات!P4328,"")</f>
        <v/>
      </c>
    </row>
    <row r="4329" spans="1:9" ht="21.75" customHeight="1">
      <c r="A4329" s="82" t="str">
        <f>IF(بيانات!B4329&lt;&gt;"",بيانات!A4329,"")</f>
        <v/>
      </c>
      <c r="B4329" s="83" t="str">
        <f>IF(بيانات!B4329&lt;&gt;"",بيانات!B4329,"")</f>
        <v/>
      </c>
      <c r="C4329" s="83" t="str">
        <f>IF(بيانات!B4329&lt;&gt;"",بيانات!C4329,"")</f>
        <v/>
      </c>
      <c r="D4329" s="84" t="str">
        <f>IF(بيانات!B4329&lt;&gt;"",بيانات!J4329,"")</f>
        <v/>
      </c>
      <c r="E4329" s="85"/>
      <c r="F4329" s="86" t="str">
        <f t="shared" si="67"/>
        <v/>
      </c>
      <c r="G4329" s="87"/>
      <c r="H4329" s="88" t="str">
        <f>IF(بيانات!B4329&lt;&gt;"",بيانات!K4329,"")</f>
        <v/>
      </c>
      <c r="I4329" s="88" t="str">
        <f>IF(بيانات!B4329&lt;&gt;"",بيانات!P4329,"")</f>
        <v/>
      </c>
    </row>
    <row r="4330" spans="1:9" ht="21.75" customHeight="1">
      <c r="A4330" s="89" t="str">
        <f>IF(بيانات!B4330&lt;&gt;"",بيانات!A4330,"")</f>
        <v/>
      </c>
      <c r="B4330" s="90" t="str">
        <f>IF(بيانات!B4330&lt;&gt;"",بيانات!B4330,"")</f>
        <v/>
      </c>
      <c r="C4330" s="90" t="str">
        <f>IF(بيانات!B4330&lt;&gt;"",بيانات!C4330,"")</f>
        <v/>
      </c>
      <c r="D4330" s="91" t="str">
        <f>IF(بيانات!B4330&lt;&gt;"",بيانات!J4330,"")</f>
        <v/>
      </c>
      <c r="E4330" s="92"/>
      <c r="F4330" s="93" t="str">
        <f t="shared" si="67"/>
        <v/>
      </c>
      <c r="G4330" s="94"/>
      <c r="H4330" s="95" t="str">
        <f>IF(بيانات!B4330&lt;&gt;"",بيانات!K4330,"")</f>
        <v/>
      </c>
      <c r="I4330" s="95" t="str">
        <f>IF(بيانات!B4330&lt;&gt;"",بيانات!P4330,"")</f>
        <v/>
      </c>
    </row>
    <row r="4331" spans="1:9" ht="21.75" customHeight="1">
      <c r="A4331" s="82" t="str">
        <f>IF(بيانات!B4331&lt;&gt;"",بيانات!A4331,"")</f>
        <v/>
      </c>
      <c r="B4331" s="83" t="str">
        <f>IF(بيانات!B4331&lt;&gt;"",بيانات!B4331,"")</f>
        <v/>
      </c>
      <c r="C4331" s="83" t="str">
        <f>IF(بيانات!B4331&lt;&gt;"",بيانات!C4331,"")</f>
        <v/>
      </c>
      <c r="D4331" s="84" t="str">
        <f>IF(بيانات!B4331&lt;&gt;"",بيانات!J4331,"")</f>
        <v/>
      </c>
      <c r="E4331" s="85"/>
      <c r="F4331" s="86" t="str">
        <f t="shared" si="67"/>
        <v/>
      </c>
      <c r="G4331" s="87"/>
      <c r="H4331" s="88" t="str">
        <f>IF(بيانات!B4331&lt;&gt;"",بيانات!K4331,"")</f>
        <v/>
      </c>
      <c r="I4331" s="88" t="str">
        <f>IF(بيانات!B4331&lt;&gt;"",بيانات!P4331,"")</f>
        <v/>
      </c>
    </row>
    <row r="4332" spans="1:9" ht="21.75" customHeight="1">
      <c r="A4332" s="89" t="str">
        <f>IF(بيانات!B4332&lt;&gt;"",بيانات!A4332,"")</f>
        <v/>
      </c>
      <c r="B4332" s="90" t="str">
        <f>IF(بيانات!B4332&lt;&gt;"",بيانات!B4332,"")</f>
        <v/>
      </c>
      <c r="C4332" s="90" t="str">
        <f>IF(بيانات!B4332&lt;&gt;"",بيانات!C4332,"")</f>
        <v/>
      </c>
      <c r="D4332" s="91" t="str">
        <f>IF(بيانات!B4332&lt;&gt;"",بيانات!J4332,"")</f>
        <v/>
      </c>
      <c r="E4332" s="92"/>
      <c r="F4332" s="93" t="str">
        <f t="shared" si="67"/>
        <v/>
      </c>
      <c r="G4332" s="94"/>
      <c r="H4332" s="95" t="str">
        <f>IF(بيانات!B4332&lt;&gt;"",بيانات!K4332,"")</f>
        <v/>
      </c>
      <c r="I4332" s="95" t="str">
        <f>IF(بيانات!B4332&lt;&gt;"",بيانات!P4332,"")</f>
        <v/>
      </c>
    </row>
    <row r="4333" spans="1:9" ht="21.75" customHeight="1">
      <c r="A4333" s="82" t="str">
        <f>IF(بيانات!B4333&lt;&gt;"",بيانات!A4333,"")</f>
        <v/>
      </c>
      <c r="B4333" s="83" t="str">
        <f>IF(بيانات!B4333&lt;&gt;"",بيانات!B4333,"")</f>
        <v/>
      </c>
      <c r="C4333" s="83" t="str">
        <f>IF(بيانات!B4333&lt;&gt;"",بيانات!C4333,"")</f>
        <v/>
      </c>
      <c r="D4333" s="84" t="str">
        <f>IF(بيانات!B4333&lt;&gt;"",بيانات!J4333,"")</f>
        <v/>
      </c>
      <c r="E4333" s="85"/>
      <c r="F4333" s="86" t="str">
        <f t="shared" si="67"/>
        <v/>
      </c>
      <c r="G4333" s="87"/>
      <c r="H4333" s="88" t="str">
        <f>IF(بيانات!B4333&lt;&gt;"",بيانات!K4333,"")</f>
        <v/>
      </c>
      <c r="I4333" s="88" t="str">
        <f>IF(بيانات!B4333&lt;&gt;"",بيانات!P4333,"")</f>
        <v/>
      </c>
    </row>
    <row r="4334" spans="1:9" ht="21.75" customHeight="1">
      <c r="A4334" s="89" t="str">
        <f>IF(بيانات!B4334&lt;&gt;"",بيانات!A4334,"")</f>
        <v/>
      </c>
      <c r="B4334" s="90" t="str">
        <f>IF(بيانات!B4334&lt;&gt;"",بيانات!B4334,"")</f>
        <v/>
      </c>
      <c r="C4334" s="90" t="str">
        <f>IF(بيانات!B4334&lt;&gt;"",بيانات!C4334,"")</f>
        <v/>
      </c>
      <c r="D4334" s="91" t="str">
        <f>IF(بيانات!B4334&lt;&gt;"",بيانات!J4334,"")</f>
        <v/>
      </c>
      <c r="E4334" s="92"/>
      <c r="F4334" s="93" t="str">
        <f t="shared" si="67"/>
        <v/>
      </c>
      <c r="G4334" s="94"/>
      <c r="H4334" s="95" t="str">
        <f>IF(بيانات!B4334&lt;&gt;"",بيانات!K4334,"")</f>
        <v/>
      </c>
      <c r="I4334" s="95" t="str">
        <f>IF(بيانات!B4334&lt;&gt;"",بيانات!P4334,"")</f>
        <v/>
      </c>
    </row>
    <row r="4335" spans="1:9" ht="21.75" customHeight="1">
      <c r="A4335" s="82" t="str">
        <f>IF(بيانات!B4335&lt;&gt;"",بيانات!A4335,"")</f>
        <v/>
      </c>
      <c r="B4335" s="83" t="str">
        <f>IF(بيانات!B4335&lt;&gt;"",بيانات!B4335,"")</f>
        <v/>
      </c>
      <c r="C4335" s="83" t="str">
        <f>IF(بيانات!B4335&lt;&gt;"",بيانات!C4335,"")</f>
        <v/>
      </c>
      <c r="D4335" s="84" t="str">
        <f>IF(بيانات!B4335&lt;&gt;"",بيانات!J4335,"")</f>
        <v/>
      </c>
      <c r="E4335" s="85"/>
      <c r="F4335" s="86" t="str">
        <f t="shared" si="67"/>
        <v/>
      </c>
      <c r="G4335" s="87"/>
      <c r="H4335" s="88" t="str">
        <f>IF(بيانات!B4335&lt;&gt;"",بيانات!K4335,"")</f>
        <v/>
      </c>
      <c r="I4335" s="88" t="str">
        <f>IF(بيانات!B4335&lt;&gt;"",بيانات!P4335,"")</f>
        <v/>
      </c>
    </row>
    <row r="4336" spans="1:9" ht="21.75" customHeight="1">
      <c r="A4336" s="89" t="str">
        <f>IF(بيانات!B4336&lt;&gt;"",بيانات!A4336,"")</f>
        <v/>
      </c>
      <c r="B4336" s="90" t="str">
        <f>IF(بيانات!B4336&lt;&gt;"",بيانات!B4336,"")</f>
        <v/>
      </c>
      <c r="C4336" s="90" t="str">
        <f>IF(بيانات!B4336&lt;&gt;"",بيانات!C4336,"")</f>
        <v/>
      </c>
      <c r="D4336" s="91" t="str">
        <f>IF(بيانات!B4336&lt;&gt;"",بيانات!J4336,"")</f>
        <v/>
      </c>
      <c r="E4336" s="92"/>
      <c r="F4336" s="93" t="str">
        <f t="shared" si="67"/>
        <v/>
      </c>
      <c r="G4336" s="94"/>
      <c r="H4336" s="95" t="str">
        <f>IF(بيانات!B4336&lt;&gt;"",بيانات!K4336,"")</f>
        <v/>
      </c>
      <c r="I4336" s="95" t="str">
        <f>IF(بيانات!B4336&lt;&gt;"",بيانات!P4336,"")</f>
        <v/>
      </c>
    </row>
    <row r="4337" spans="1:9" ht="21.75" customHeight="1">
      <c r="A4337" s="82" t="str">
        <f>IF(بيانات!B4337&lt;&gt;"",بيانات!A4337,"")</f>
        <v/>
      </c>
      <c r="B4337" s="83" t="str">
        <f>IF(بيانات!B4337&lt;&gt;"",بيانات!B4337,"")</f>
        <v/>
      </c>
      <c r="C4337" s="83" t="str">
        <f>IF(بيانات!B4337&lt;&gt;"",بيانات!C4337,"")</f>
        <v/>
      </c>
      <c r="D4337" s="84" t="str">
        <f>IF(بيانات!B4337&lt;&gt;"",بيانات!J4337,"")</f>
        <v/>
      </c>
      <c r="E4337" s="85"/>
      <c r="F4337" s="86" t="str">
        <f t="shared" si="67"/>
        <v/>
      </c>
      <c r="G4337" s="87"/>
      <c r="H4337" s="88" t="str">
        <f>IF(بيانات!B4337&lt;&gt;"",بيانات!K4337,"")</f>
        <v/>
      </c>
      <c r="I4337" s="88" t="str">
        <f>IF(بيانات!B4337&lt;&gt;"",بيانات!P4337,"")</f>
        <v/>
      </c>
    </row>
    <row r="4338" spans="1:9" ht="21.75" customHeight="1">
      <c r="A4338" s="89" t="str">
        <f>IF(بيانات!B4338&lt;&gt;"",بيانات!A4338,"")</f>
        <v/>
      </c>
      <c r="B4338" s="90" t="str">
        <f>IF(بيانات!B4338&lt;&gt;"",بيانات!B4338,"")</f>
        <v/>
      </c>
      <c r="C4338" s="90" t="str">
        <f>IF(بيانات!B4338&lt;&gt;"",بيانات!C4338,"")</f>
        <v/>
      </c>
      <c r="D4338" s="91" t="str">
        <f>IF(بيانات!B4338&lt;&gt;"",بيانات!J4338,"")</f>
        <v/>
      </c>
      <c r="E4338" s="92"/>
      <c r="F4338" s="93" t="str">
        <f t="shared" si="67"/>
        <v/>
      </c>
      <c r="G4338" s="94"/>
      <c r="H4338" s="95" t="str">
        <f>IF(بيانات!B4338&lt;&gt;"",بيانات!K4338,"")</f>
        <v/>
      </c>
      <c r="I4338" s="95" t="str">
        <f>IF(بيانات!B4338&lt;&gt;"",بيانات!P4338,"")</f>
        <v/>
      </c>
    </row>
    <row r="4339" spans="1:9" ht="21.75" customHeight="1">
      <c r="A4339" s="82" t="str">
        <f>IF(بيانات!B4339&lt;&gt;"",بيانات!A4339,"")</f>
        <v/>
      </c>
      <c r="B4339" s="83" t="str">
        <f>IF(بيانات!B4339&lt;&gt;"",بيانات!B4339,"")</f>
        <v/>
      </c>
      <c r="C4339" s="83" t="str">
        <f>IF(بيانات!B4339&lt;&gt;"",بيانات!C4339,"")</f>
        <v/>
      </c>
      <c r="D4339" s="84" t="str">
        <f>IF(بيانات!B4339&lt;&gt;"",بيانات!J4339,"")</f>
        <v/>
      </c>
      <c r="E4339" s="85"/>
      <c r="F4339" s="86" t="str">
        <f t="shared" si="67"/>
        <v/>
      </c>
      <c r="G4339" s="87"/>
      <c r="H4339" s="88" t="str">
        <f>IF(بيانات!B4339&lt;&gt;"",بيانات!K4339,"")</f>
        <v/>
      </c>
      <c r="I4339" s="88" t="str">
        <f>IF(بيانات!B4339&lt;&gt;"",بيانات!P4339,"")</f>
        <v/>
      </c>
    </row>
    <row r="4340" spans="1:9" ht="21.75" customHeight="1">
      <c r="A4340" s="89" t="str">
        <f>IF(بيانات!B4340&lt;&gt;"",بيانات!A4340,"")</f>
        <v/>
      </c>
      <c r="B4340" s="90" t="str">
        <f>IF(بيانات!B4340&lt;&gt;"",بيانات!B4340,"")</f>
        <v/>
      </c>
      <c r="C4340" s="90" t="str">
        <f>IF(بيانات!B4340&lt;&gt;"",بيانات!C4340,"")</f>
        <v/>
      </c>
      <c r="D4340" s="91" t="str">
        <f>IF(بيانات!B4340&lt;&gt;"",بيانات!J4340,"")</f>
        <v/>
      </c>
      <c r="E4340" s="92"/>
      <c r="F4340" s="93" t="str">
        <f t="shared" si="67"/>
        <v/>
      </c>
      <c r="G4340" s="94"/>
      <c r="H4340" s="95" t="str">
        <f>IF(بيانات!B4340&lt;&gt;"",بيانات!K4340,"")</f>
        <v/>
      </c>
      <c r="I4340" s="95" t="str">
        <f>IF(بيانات!B4340&lt;&gt;"",بيانات!P4340,"")</f>
        <v/>
      </c>
    </row>
    <row r="4341" spans="1:9" ht="21.75" customHeight="1">
      <c r="A4341" s="82" t="str">
        <f>IF(بيانات!B4341&lt;&gt;"",بيانات!A4341,"")</f>
        <v/>
      </c>
      <c r="B4341" s="83" t="str">
        <f>IF(بيانات!B4341&lt;&gt;"",بيانات!B4341,"")</f>
        <v/>
      </c>
      <c r="C4341" s="83" t="str">
        <f>IF(بيانات!B4341&lt;&gt;"",بيانات!C4341,"")</f>
        <v/>
      </c>
      <c r="D4341" s="84" t="str">
        <f>IF(بيانات!B4341&lt;&gt;"",بيانات!J4341,"")</f>
        <v/>
      </c>
      <c r="E4341" s="85"/>
      <c r="F4341" s="86" t="str">
        <f t="shared" si="67"/>
        <v/>
      </c>
      <c r="G4341" s="87"/>
      <c r="H4341" s="88" t="str">
        <f>IF(بيانات!B4341&lt;&gt;"",بيانات!K4341,"")</f>
        <v/>
      </c>
      <c r="I4341" s="88" t="str">
        <f>IF(بيانات!B4341&lt;&gt;"",بيانات!P4341,"")</f>
        <v/>
      </c>
    </row>
    <row r="4342" spans="1:9" ht="21.75" customHeight="1">
      <c r="A4342" s="89" t="str">
        <f>IF(بيانات!B4342&lt;&gt;"",بيانات!A4342,"")</f>
        <v/>
      </c>
      <c r="B4342" s="90" t="str">
        <f>IF(بيانات!B4342&lt;&gt;"",بيانات!B4342,"")</f>
        <v/>
      </c>
      <c r="C4342" s="90" t="str">
        <f>IF(بيانات!B4342&lt;&gt;"",بيانات!C4342,"")</f>
        <v/>
      </c>
      <c r="D4342" s="91" t="str">
        <f>IF(بيانات!B4342&lt;&gt;"",بيانات!J4342,"")</f>
        <v/>
      </c>
      <c r="E4342" s="92"/>
      <c r="F4342" s="93" t="str">
        <f t="shared" si="67"/>
        <v/>
      </c>
      <c r="G4342" s="94"/>
      <c r="H4342" s="95" t="str">
        <f>IF(بيانات!B4342&lt;&gt;"",بيانات!K4342,"")</f>
        <v/>
      </c>
      <c r="I4342" s="95" t="str">
        <f>IF(بيانات!B4342&lt;&gt;"",بيانات!P4342,"")</f>
        <v/>
      </c>
    </row>
    <row r="4343" spans="1:9" ht="21.75" customHeight="1">
      <c r="A4343" s="82" t="str">
        <f>IF(بيانات!B4343&lt;&gt;"",بيانات!A4343,"")</f>
        <v/>
      </c>
      <c r="B4343" s="83" t="str">
        <f>IF(بيانات!B4343&lt;&gt;"",بيانات!B4343,"")</f>
        <v/>
      </c>
      <c r="C4343" s="83" t="str">
        <f>IF(بيانات!B4343&lt;&gt;"",بيانات!C4343,"")</f>
        <v/>
      </c>
      <c r="D4343" s="84" t="str">
        <f>IF(بيانات!B4343&lt;&gt;"",بيانات!J4343,"")</f>
        <v/>
      </c>
      <c r="E4343" s="85"/>
      <c r="F4343" s="86" t="str">
        <f t="shared" si="67"/>
        <v/>
      </c>
      <c r="G4343" s="87"/>
      <c r="H4343" s="88" t="str">
        <f>IF(بيانات!B4343&lt;&gt;"",بيانات!K4343,"")</f>
        <v/>
      </c>
      <c r="I4343" s="88" t="str">
        <f>IF(بيانات!B4343&lt;&gt;"",بيانات!P4343,"")</f>
        <v/>
      </c>
    </row>
    <row r="4344" spans="1:9" ht="21.75" customHeight="1">
      <c r="A4344" s="89" t="str">
        <f>IF(بيانات!B4344&lt;&gt;"",بيانات!A4344,"")</f>
        <v/>
      </c>
      <c r="B4344" s="90" t="str">
        <f>IF(بيانات!B4344&lt;&gt;"",بيانات!B4344,"")</f>
        <v/>
      </c>
      <c r="C4344" s="90" t="str">
        <f>IF(بيانات!B4344&lt;&gt;"",بيانات!C4344,"")</f>
        <v/>
      </c>
      <c r="D4344" s="91" t="str">
        <f>IF(بيانات!B4344&lt;&gt;"",بيانات!J4344,"")</f>
        <v/>
      </c>
      <c r="E4344" s="92"/>
      <c r="F4344" s="93" t="str">
        <f t="shared" si="67"/>
        <v/>
      </c>
      <c r="G4344" s="94"/>
      <c r="H4344" s="95" t="str">
        <f>IF(بيانات!B4344&lt;&gt;"",بيانات!K4344,"")</f>
        <v/>
      </c>
      <c r="I4344" s="95" t="str">
        <f>IF(بيانات!B4344&lt;&gt;"",بيانات!P4344,"")</f>
        <v/>
      </c>
    </row>
    <row r="4345" spans="1:9" ht="21.75" customHeight="1">
      <c r="A4345" s="82" t="str">
        <f>IF(بيانات!B4345&lt;&gt;"",بيانات!A4345,"")</f>
        <v/>
      </c>
      <c r="B4345" s="83" t="str">
        <f>IF(بيانات!B4345&lt;&gt;"",بيانات!B4345,"")</f>
        <v/>
      </c>
      <c r="C4345" s="83" t="str">
        <f>IF(بيانات!B4345&lt;&gt;"",بيانات!C4345,"")</f>
        <v/>
      </c>
      <c r="D4345" s="84" t="str">
        <f>IF(بيانات!B4345&lt;&gt;"",بيانات!J4345,"")</f>
        <v/>
      </c>
      <c r="E4345" s="85"/>
      <c r="F4345" s="86" t="str">
        <f t="shared" si="67"/>
        <v/>
      </c>
      <c r="G4345" s="87"/>
      <c r="H4345" s="88" t="str">
        <f>IF(بيانات!B4345&lt;&gt;"",بيانات!K4345,"")</f>
        <v/>
      </c>
      <c r="I4345" s="88" t="str">
        <f>IF(بيانات!B4345&lt;&gt;"",بيانات!P4345,"")</f>
        <v/>
      </c>
    </row>
    <row r="4346" spans="1:9" ht="21.75" customHeight="1">
      <c r="A4346" s="89" t="str">
        <f>IF(بيانات!B4346&lt;&gt;"",بيانات!A4346,"")</f>
        <v/>
      </c>
      <c r="B4346" s="90" t="str">
        <f>IF(بيانات!B4346&lt;&gt;"",بيانات!B4346,"")</f>
        <v/>
      </c>
      <c r="C4346" s="90" t="str">
        <f>IF(بيانات!B4346&lt;&gt;"",بيانات!C4346,"")</f>
        <v/>
      </c>
      <c r="D4346" s="91" t="str">
        <f>IF(بيانات!B4346&lt;&gt;"",بيانات!J4346,"")</f>
        <v/>
      </c>
      <c r="E4346" s="92"/>
      <c r="F4346" s="93" t="str">
        <f t="shared" si="67"/>
        <v/>
      </c>
      <c r="G4346" s="94"/>
      <c r="H4346" s="95" t="str">
        <f>IF(بيانات!B4346&lt;&gt;"",بيانات!K4346,"")</f>
        <v/>
      </c>
      <c r="I4346" s="95" t="str">
        <f>IF(بيانات!B4346&lt;&gt;"",بيانات!P4346,"")</f>
        <v/>
      </c>
    </row>
    <row r="4347" spans="1:9" ht="21.75" customHeight="1">
      <c r="A4347" s="82" t="str">
        <f>IF(بيانات!B4347&lt;&gt;"",بيانات!A4347,"")</f>
        <v/>
      </c>
      <c r="B4347" s="83" t="str">
        <f>IF(بيانات!B4347&lt;&gt;"",بيانات!B4347,"")</f>
        <v/>
      </c>
      <c r="C4347" s="83" t="str">
        <f>IF(بيانات!B4347&lt;&gt;"",بيانات!C4347,"")</f>
        <v/>
      </c>
      <c r="D4347" s="84" t="str">
        <f>IF(بيانات!B4347&lt;&gt;"",بيانات!J4347,"")</f>
        <v/>
      </c>
      <c r="E4347" s="85"/>
      <c r="F4347" s="86" t="str">
        <f t="shared" si="67"/>
        <v/>
      </c>
      <c r="G4347" s="87"/>
      <c r="H4347" s="88" t="str">
        <f>IF(بيانات!B4347&lt;&gt;"",بيانات!K4347,"")</f>
        <v/>
      </c>
      <c r="I4347" s="88" t="str">
        <f>IF(بيانات!B4347&lt;&gt;"",بيانات!P4347,"")</f>
        <v/>
      </c>
    </row>
    <row r="4348" spans="1:9" ht="21.75" customHeight="1">
      <c r="A4348" s="89" t="str">
        <f>IF(بيانات!B4348&lt;&gt;"",بيانات!A4348,"")</f>
        <v/>
      </c>
      <c r="B4348" s="90" t="str">
        <f>IF(بيانات!B4348&lt;&gt;"",بيانات!B4348,"")</f>
        <v/>
      </c>
      <c r="C4348" s="90" t="str">
        <f>IF(بيانات!B4348&lt;&gt;"",بيانات!C4348,"")</f>
        <v/>
      </c>
      <c r="D4348" s="91" t="str">
        <f>IF(بيانات!B4348&lt;&gt;"",بيانات!J4348,"")</f>
        <v/>
      </c>
      <c r="E4348" s="92"/>
      <c r="F4348" s="93" t="str">
        <f t="shared" si="67"/>
        <v/>
      </c>
      <c r="G4348" s="94"/>
      <c r="H4348" s="95" t="str">
        <f>IF(بيانات!B4348&lt;&gt;"",بيانات!K4348,"")</f>
        <v/>
      </c>
      <c r="I4348" s="95" t="str">
        <f>IF(بيانات!B4348&lt;&gt;"",بيانات!P4348,"")</f>
        <v/>
      </c>
    </row>
    <row r="4349" spans="1:9" ht="21.75" customHeight="1">
      <c r="A4349" s="82" t="str">
        <f>IF(بيانات!B4349&lt;&gt;"",بيانات!A4349,"")</f>
        <v/>
      </c>
      <c r="B4349" s="83" t="str">
        <f>IF(بيانات!B4349&lt;&gt;"",بيانات!B4349,"")</f>
        <v/>
      </c>
      <c r="C4349" s="83" t="str">
        <f>IF(بيانات!B4349&lt;&gt;"",بيانات!C4349,"")</f>
        <v/>
      </c>
      <c r="D4349" s="84" t="str">
        <f>IF(بيانات!B4349&lt;&gt;"",بيانات!J4349,"")</f>
        <v/>
      </c>
      <c r="E4349" s="85"/>
      <c r="F4349" s="86" t="str">
        <f t="shared" si="67"/>
        <v/>
      </c>
      <c r="G4349" s="87"/>
      <c r="H4349" s="88" t="str">
        <f>IF(بيانات!B4349&lt;&gt;"",بيانات!K4349,"")</f>
        <v/>
      </c>
      <c r="I4349" s="88" t="str">
        <f>IF(بيانات!B4349&lt;&gt;"",بيانات!P4349,"")</f>
        <v/>
      </c>
    </row>
    <row r="4350" spans="1:9" ht="21.75" customHeight="1">
      <c r="A4350" s="89" t="str">
        <f>IF(بيانات!B4350&lt;&gt;"",بيانات!A4350,"")</f>
        <v/>
      </c>
      <c r="B4350" s="90" t="str">
        <f>IF(بيانات!B4350&lt;&gt;"",بيانات!B4350,"")</f>
        <v/>
      </c>
      <c r="C4350" s="90" t="str">
        <f>IF(بيانات!B4350&lt;&gt;"",بيانات!C4350,"")</f>
        <v/>
      </c>
      <c r="D4350" s="91" t="str">
        <f>IF(بيانات!B4350&lt;&gt;"",بيانات!J4350,"")</f>
        <v/>
      </c>
      <c r="E4350" s="92"/>
      <c r="F4350" s="93" t="str">
        <f t="shared" si="67"/>
        <v/>
      </c>
      <c r="G4350" s="94"/>
      <c r="H4350" s="95" t="str">
        <f>IF(بيانات!B4350&lt;&gt;"",بيانات!K4350,"")</f>
        <v/>
      </c>
      <c r="I4350" s="95" t="str">
        <f>IF(بيانات!B4350&lt;&gt;"",بيانات!P4350,"")</f>
        <v/>
      </c>
    </row>
    <row r="4351" spans="1:9" ht="21.75" customHeight="1">
      <c r="A4351" s="82" t="str">
        <f>IF(بيانات!B4351&lt;&gt;"",بيانات!A4351,"")</f>
        <v/>
      </c>
      <c r="B4351" s="83" t="str">
        <f>IF(بيانات!B4351&lt;&gt;"",بيانات!B4351,"")</f>
        <v/>
      </c>
      <c r="C4351" s="83" t="str">
        <f>IF(بيانات!B4351&lt;&gt;"",بيانات!C4351,"")</f>
        <v/>
      </c>
      <c r="D4351" s="84" t="str">
        <f>IF(بيانات!B4351&lt;&gt;"",بيانات!J4351,"")</f>
        <v/>
      </c>
      <c r="E4351" s="85"/>
      <c r="F4351" s="86" t="str">
        <f t="shared" si="67"/>
        <v/>
      </c>
      <c r="G4351" s="87"/>
      <c r="H4351" s="88" t="str">
        <f>IF(بيانات!B4351&lt;&gt;"",بيانات!K4351,"")</f>
        <v/>
      </c>
      <c r="I4351" s="88" t="str">
        <f>IF(بيانات!B4351&lt;&gt;"",بيانات!P4351,"")</f>
        <v/>
      </c>
    </row>
    <row r="4352" spans="1:9" ht="21.75" customHeight="1">
      <c r="A4352" s="89" t="str">
        <f>IF(بيانات!B4352&lt;&gt;"",بيانات!A4352,"")</f>
        <v/>
      </c>
      <c r="B4352" s="90" t="str">
        <f>IF(بيانات!B4352&lt;&gt;"",بيانات!B4352,"")</f>
        <v/>
      </c>
      <c r="C4352" s="90" t="str">
        <f>IF(بيانات!B4352&lt;&gt;"",بيانات!C4352,"")</f>
        <v/>
      </c>
      <c r="D4352" s="91" t="str">
        <f>IF(بيانات!B4352&lt;&gt;"",بيانات!J4352,"")</f>
        <v/>
      </c>
      <c r="E4352" s="92"/>
      <c r="F4352" s="93" t="str">
        <f t="shared" si="67"/>
        <v/>
      </c>
      <c r="G4352" s="94"/>
      <c r="H4352" s="95" t="str">
        <f>IF(بيانات!B4352&lt;&gt;"",بيانات!K4352,"")</f>
        <v/>
      </c>
      <c r="I4352" s="95" t="str">
        <f>IF(بيانات!B4352&lt;&gt;"",بيانات!P4352,"")</f>
        <v/>
      </c>
    </row>
    <row r="4353" spans="1:9" ht="21.75" customHeight="1">
      <c r="A4353" s="82" t="str">
        <f>IF(بيانات!B4353&lt;&gt;"",بيانات!A4353,"")</f>
        <v/>
      </c>
      <c r="B4353" s="83" t="str">
        <f>IF(بيانات!B4353&lt;&gt;"",بيانات!B4353,"")</f>
        <v/>
      </c>
      <c r="C4353" s="83" t="str">
        <f>IF(بيانات!B4353&lt;&gt;"",بيانات!C4353,"")</f>
        <v/>
      </c>
      <c r="D4353" s="84" t="str">
        <f>IF(بيانات!B4353&lt;&gt;"",بيانات!J4353,"")</f>
        <v/>
      </c>
      <c r="E4353" s="85"/>
      <c r="F4353" s="86" t="str">
        <f t="shared" si="67"/>
        <v/>
      </c>
      <c r="G4353" s="87"/>
      <c r="H4353" s="88" t="str">
        <f>IF(بيانات!B4353&lt;&gt;"",بيانات!K4353,"")</f>
        <v/>
      </c>
      <c r="I4353" s="88" t="str">
        <f>IF(بيانات!B4353&lt;&gt;"",بيانات!P4353,"")</f>
        <v/>
      </c>
    </row>
    <row r="4354" spans="1:9" ht="21.75" customHeight="1">
      <c r="A4354" s="89" t="str">
        <f>IF(بيانات!B4354&lt;&gt;"",بيانات!A4354,"")</f>
        <v/>
      </c>
      <c r="B4354" s="90" t="str">
        <f>IF(بيانات!B4354&lt;&gt;"",بيانات!B4354,"")</f>
        <v/>
      </c>
      <c r="C4354" s="90" t="str">
        <f>IF(بيانات!B4354&lt;&gt;"",بيانات!C4354,"")</f>
        <v/>
      </c>
      <c r="D4354" s="91" t="str">
        <f>IF(بيانات!B4354&lt;&gt;"",بيانات!J4354,"")</f>
        <v/>
      </c>
      <c r="E4354" s="92"/>
      <c r="F4354" s="93" t="str">
        <f t="shared" si="67"/>
        <v/>
      </c>
      <c r="G4354" s="94"/>
      <c r="H4354" s="95" t="str">
        <f>IF(بيانات!B4354&lt;&gt;"",بيانات!K4354,"")</f>
        <v/>
      </c>
      <c r="I4354" s="95" t="str">
        <f>IF(بيانات!B4354&lt;&gt;"",بيانات!P4354,"")</f>
        <v/>
      </c>
    </row>
    <row r="4355" spans="1:9" ht="21.75" customHeight="1">
      <c r="A4355" s="82" t="str">
        <f>IF(بيانات!B4355&lt;&gt;"",بيانات!A4355,"")</f>
        <v/>
      </c>
      <c r="B4355" s="83" t="str">
        <f>IF(بيانات!B4355&lt;&gt;"",بيانات!B4355,"")</f>
        <v/>
      </c>
      <c r="C4355" s="83" t="str">
        <f>IF(بيانات!B4355&lt;&gt;"",بيانات!C4355,"")</f>
        <v/>
      </c>
      <c r="D4355" s="84" t="str">
        <f>IF(بيانات!B4355&lt;&gt;"",بيانات!J4355,"")</f>
        <v/>
      </c>
      <c r="E4355" s="85"/>
      <c r="F4355" s="86" t="str">
        <f t="shared" ref="F4355:F4418" si="68">IF(E4355="","",E4355+30)</f>
        <v/>
      </c>
      <c r="G4355" s="87"/>
      <c r="H4355" s="88" t="str">
        <f>IF(بيانات!B4355&lt;&gt;"",بيانات!K4355,"")</f>
        <v/>
      </c>
      <c r="I4355" s="88" t="str">
        <f>IF(بيانات!B4355&lt;&gt;"",بيانات!P4355,"")</f>
        <v/>
      </c>
    </row>
    <row r="4356" spans="1:9" ht="21.75" customHeight="1">
      <c r="A4356" s="89" t="str">
        <f>IF(بيانات!B4356&lt;&gt;"",بيانات!A4356,"")</f>
        <v/>
      </c>
      <c r="B4356" s="90" t="str">
        <f>IF(بيانات!B4356&lt;&gt;"",بيانات!B4356,"")</f>
        <v/>
      </c>
      <c r="C4356" s="90" t="str">
        <f>IF(بيانات!B4356&lt;&gt;"",بيانات!C4356,"")</f>
        <v/>
      </c>
      <c r="D4356" s="91" t="str">
        <f>IF(بيانات!B4356&lt;&gt;"",بيانات!J4356,"")</f>
        <v/>
      </c>
      <c r="E4356" s="92"/>
      <c r="F4356" s="93" t="str">
        <f t="shared" si="68"/>
        <v/>
      </c>
      <c r="G4356" s="94"/>
      <c r="H4356" s="95" t="str">
        <f>IF(بيانات!B4356&lt;&gt;"",بيانات!K4356,"")</f>
        <v/>
      </c>
      <c r="I4356" s="95" t="str">
        <f>IF(بيانات!B4356&lt;&gt;"",بيانات!P4356,"")</f>
        <v/>
      </c>
    </row>
    <row r="4357" spans="1:9" ht="21.75" customHeight="1">
      <c r="A4357" s="82" t="str">
        <f>IF(بيانات!B4357&lt;&gt;"",بيانات!A4357,"")</f>
        <v/>
      </c>
      <c r="B4357" s="83" t="str">
        <f>IF(بيانات!B4357&lt;&gt;"",بيانات!B4357,"")</f>
        <v/>
      </c>
      <c r="C4357" s="83" t="str">
        <f>IF(بيانات!B4357&lt;&gt;"",بيانات!C4357,"")</f>
        <v/>
      </c>
      <c r="D4357" s="84" t="str">
        <f>IF(بيانات!B4357&lt;&gt;"",بيانات!J4357,"")</f>
        <v/>
      </c>
      <c r="E4357" s="85"/>
      <c r="F4357" s="86" t="str">
        <f t="shared" si="68"/>
        <v/>
      </c>
      <c r="G4357" s="87"/>
      <c r="H4357" s="88" t="str">
        <f>IF(بيانات!B4357&lt;&gt;"",بيانات!K4357,"")</f>
        <v/>
      </c>
      <c r="I4357" s="88" t="str">
        <f>IF(بيانات!B4357&lt;&gt;"",بيانات!P4357,"")</f>
        <v/>
      </c>
    </row>
    <row r="4358" spans="1:9" ht="21.75" customHeight="1">
      <c r="A4358" s="89" t="str">
        <f>IF(بيانات!B4358&lt;&gt;"",بيانات!A4358,"")</f>
        <v/>
      </c>
      <c r="B4358" s="90" t="str">
        <f>IF(بيانات!B4358&lt;&gt;"",بيانات!B4358,"")</f>
        <v/>
      </c>
      <c r="C4358" s="90" t="str">
        <f>IF(بيانات!B4358&lt;&gt;"",بيانات!C4358,"")</f>
        <v/>
      </c>
      <c r="D4358" s="91" t="str">
        <f>IF(بيانات!B4358&lt;&gt;"",بيانات!J4358,"")</f>
        <v/>
      </c>
      <c r="E4358" s="92"/>
      <c r="F4358" s="93" t="str">
        <f t="shared" si="68"/>
        <v/>
      </c>
      <c r="G4358" s="94"/>
      <c r="H4358" s="95" t="str">
        <f>IF(بيانات!B4358&lt;&gt;"",بيانات!K4358,"")</f>
        <v/>
      </c>
      <c r="I4358" s="95" t="str">
        <f>IF(بيانات!B4358&lt;&gt;"",بيانات!P4358,"")</f>
        <v/>
      </c>
    </row>
    <row r="4359" spans="1:9" ht="21.75" customHeight="1">
      <c r="A4359" s="82" t="str">
        <f>IF(بيانات!B4359&lt;&gt;"",بيانات!A4359,"")</f>
        <v/>
      </c>
      <c r="B4359" s="83" t="str">
        <f>IF(بيانات!B4359&lt;&gt;"",بيانات!B4359,"")</f>
        <v/>
      </c>
      <c r="C4359" s="83" t="str">
        <f>IF(بيانات!B4359&lt;&gt;"",بيانات!C4359,"")</f>
        <v/>
      </c>
      <c r="D4359" s="84" t="str">
        <f>IF(بيانات!B4359&lt;&gt;"",بيانات!J4359,"")</f>
        <v/>
      </c>
      <c r="E4359" s="85"/>
      <c r="F4359" s="86" t="str">
        <f t="shared" si="68"/>
        <v/>
      </c>
      <c r="G4359" s="87"/>
      <c r="H4359" s="88" t="str">
        <f>IF(بيانات!B4359&lt;&gt;"",بيانات!K4359,"")</f>
        <v/>
      </c>
      <c r="I4359" s="88" t="str">
        <f>IF(بيانات!B4359&lt;&gt;"",بيانات!P4359,"")</f>
        <v/>
      </c>
    </row>
    <row r="4360" spans="1:9" ht="21.75" customHeight="1">
      <c r="A4360" s="89" t="str">
        <f>IF(بيانات!B4360&lt;&gt;"",بيانات!A4360,"")</f>
        <v/>
      </c>
      <c r="B4360" s="90" t="str">
        <f>IF(بيانات!B4360&lt;&gt;"",بيانات!B4360,"")</f>
        <v/>
      </c>
      <c r="C4360" s="90" t="str">
        <f>IF(بيانات!B4360&lt;&gt;"",بيانات!C4360,"")</f>
        <v/>
      </c>
      <c r="D4360" s="91" t="str">
        <f>IF(بيانات!B4360&lt;&gt;"",بيانات!J4360,"")</f>
        <v/>
      </c>
      <c r="E4360" s="92"/>
      <c r="F4360" s="93" t="str">
        <f t="shared" si="68"/>
        <v/>
      </c>
      <c r="G4360" s="94"/>
      <c r="H4360" s="95" t="str">
        <f>IF(بيانات!B4360&lt;&gt;"",بيانات!K4360,"")</f>
        <v/>
      </c>
      <c r="I4360" s="95" t="str">
        <f>IF(بيانات!B4360&lt;&gt;"",بيانات!P4360,"")</f>
        <v/>
      </c>
    </row>
    <row r="4361" spans="1:9" ht="21.75" customHeight="1">
      <c r="A4361" s="82" t="str">
        <f>IF(بيانات!B4361&lt;&gt;"",بيانات!A4361,"")</f>
        <v/>
      </c>
      <c r="B4361" s="83" t="str">
        <f>IF(بيانات!B4361&lt;&gt;"",بيانات!B4361,"")</f>
        <v/>
      </c>
      <c r="C4361" s="83" t="str">
        <f>IF(بيانات!B4361&lt;&gt;"",بيانات!C4361,"")</f>
        <v/>
      </c>
      <c r="D4361" s="84" t="str">
        <f>IF(بيانات!B4361&lt;&gt;"",بيانات!J4361,"")</f>
        <v/>
      </c>
      <c r="E4361" s="85"/>
      <c r="F4361" s="86" t="str">
        <f t="shared" si="68"/>
        <v/>
      </c>
      <c r="G4361" s="87"/>
      <c r="H4361" s="88" t="str">
        <f>IF(بيانات!B4361&lt;&gt;"",بيانات!K4361,"")</f>
        <v/>
      </c>
      <c r="I4361" s="88" t="str">
        <f>IF(بيانات!B4361&lt;&gt;"",بيانات!P4361,"")</f>
        <v/>
      </c>
    </row>
    <row r="4362" spans="1:9" ht="21.75" customHeight="1">
      <c r="A4362" s="89" t="str">
        <f>IF(بيانات!B4362&lt;&gt;"",بيانات!A4362,"")</f>
        <v/>
      </c>
      <c r="B4362" s="90" t="str">
        <f>IF(بيانات!B4362&lt;&gt;"",بيانات!B4362,"")</f>
        <v/>
      </c>
      <c r="C4362" s="90" t="str">
        <f>IF(بيانات!B4362&lt;&gt;"",بيانات!C4362,"")</f>
        <v/>
      </c>
      <c r="D4362" s="91" t="str">
        <f>IF(بيانات!B4362&lt;&gt;"",بيانات!J4362,"")</f>
        <v/>
      </c>
      <c r="E4362" s="92"/>
      <c r="F4362" s="93" t="str">
        <f t="shared" si="68"/>
        <v/>
      </c>
      <c r="G4362" s="94"/>
      <c r="H4362" s="95" t="str">
        <f>IF(بيانات!B4362&lt;&gt;"",بيانات!K4362,"")</f>
        <v/>
      </c>
      <c r="I4362" s="95" t="str">
        <f>IF(بيانات!B4362&lt;&gt;"",بيانات!P4362,"")</f>
        <v/>
      </c>
    </row>
    <row r="4363" spans="1:9" ht="21.75" customHeight="1">
      <c r="A4363" s="82" t="str">
        <f>IF(بيانات!B4363&lt;&gt;"",بيانات!A4363,"")</f>
        <v/>
      </c>
      <c r="B4363" s="83" t="str">
        <f>IF(بيانات!B4363&lt;&gt;"",بيانات!B4363,"")</f>
        <v/>
      </c>
      <c r="C4363" s="83" t="str">
        <f>IF(بيانات!B4363&lt;&gt;"",بيانات!C4363,"")</f>
        <v/>
      </c>
      <c r="D4363" s="84" t="str">
        <f>IF(بيانات!B4363&lt;&gt;"",بيانات!J4363,"")</f>
        <v/>
      </c>
      <c r="E4363" s="85"/>
      <c r="F4363" s="86" t="str">
        <f t="shared" si="68"/>
        <v/>
      </c>
      <c r="G4363" s="87"/>
      <c r="H4363" s="88" t="str">
        <f>IF(بيانات!B4363&lt;&gt;"",بيانات!K4363,"")</f>
        <v/>
      </c>
      <c r="I4363" s="88" t="str">
        <f>IF(بيانات!B4363&lt;&gt;"",بيانات!P4363,"")</f>
        <v/>
      </c>
    </row>
    <row r="4364" spans="1:9" ht="21.75" customHeight="1">
      <c r="A4364" s="89" t="str">
        <f>IF(بيانات!B4364&lt;&gt;"",بيانات!A4364,"")</f>
        <v/>
      </c>
      <c r="B4364" s="90" t="str">
        <f>IF(بيانات!B4364&lt;&gt;"",بيانات!B4364,"")</f>
        <v/>
      </c>
      <c r="C4364" s="90" t="str">
        <f>IF(بيانات!B4364&lt;&gt;"",بيانات!C4364,"")</f>
        <v/>
      </c>
      <c r="D4364" s="91" t="str">
        <f>IF(بيانات!B4364&lt;&gt;"",بيانات!J4364,"")</f>
        <v/>
      </c>
      <c r="E4364" s="92"/>
      <c r="F4364" s="93" t="str">
        <f t="shared" si="68"/>
        <v/>
      </c>
      <c r="G4364" s="94"/>
      <c r="H4364" s="95" t="str">
        <f>IF(بيانات!B4364&lt;&gt;"",بيانات!K4364,"")</f>
        <v/>
      </c>
      <c r="I4364" s="95" t="str">
        <f>IF(بيانات!B4364&lt;&gt;"",بيانات!P4364,"")</f>
        <v/>
      </c>
    </row>
    <row r="4365" spans="1:9" ht="21.75" customHeight="1">
      <c r="A4365" s="82" t="str">
        <f>IF(بيانات!B4365&lt;&gt;"",بيانات!A4365,"")</f>
        <v/>
      </c>
      <c r="B4365" s="83" t="str">
        <f>IF(بيانات!B4365&lt;&gt;"",بيانات!B4365,"")</f>
        <v/>
      </c>
      <c r="C4365" s="83" t="str">
        <f>IF(بيانات!B4365&lt;&gt;"",بيانات!C4365,"")</f>
        <v/>
      </c>
      <c r="D4365" s="84" t="str">
        <f>IF(بيانات!B4365&lt;&gt;"",بيانات!J4365,"")</f>
        <v/>
      </c>
      <c r="E4365" s="85"/>
      <c r="F4365" s="86" t="str">
        <f t="shared" si="68"/>
        <v/>
      </c>
      <c r="G4365" s="87"/>
      <c r="H4365" s="88" t="str">
        <f>IF(بيانات!B4365&lt;&gt;"",بيانات!K4365,"")</f>
        <v/>
      </c>
      <c r="I4365" s="88" t="str">
        <f>IF(بيانات!B4365&lt;&gt;"",بيانات!P4365,"")</f>
        <v/>
      </c>
    </row>
    <row r="4366" spans="1:9" ht="21.75" customHeight="1">
      <c r="A4366" s="89" t="str">
        <f>IF(بيانات!B4366&lt;&gt;"",بيانات!A4366,"")</f>
        <v/>
      </c>
      <c r="B4366" s="90" t="str">
        <f>IF(بيانات!B4366&lt;&gt;"",بيانات!B4366,"")</f>
        <v/>
      </c>
      <c r="C4366" s="90" t="str">
        <f>IF(بيانات!B4366&lt;&gt;"",بيانات!C4366,"")</f>
        <v/>
      </c>
      <c r="D4366" s="91" t="str">
        <f>IF(بيانات!B4366&lt;&gt;"",بيانات!J4366,"")</f>
        <v/>
      </c>
      <c r="E4366" s="92"/>
      <c r="F4366" s="93" t="str">
        <f t="shared" si="68"/>
        <v/>
      </c>
      <c r="G4366" s="94"/>
      <c r="H4366" s="95" t="str">
        <f>IF(بيانات!B4366&lt;&gt;"",بيانات!K4366,"")</f>
        <v/>
      </c>
      <c r="I4366" s="95" t="str">
        <f>IF(بيانات!B4366&lt;&gt;"",بيانات!P4366,"")</f>
        <v/>
      </c>
    </row>
    <row r="4367" spans="1:9" ht="21.75" customHeight="1">
      <c r="A4367" s="82" t="str">
        <f>IF(بيانات!B4367&lt;&gt;"",بيانات!A4367,"")</f>
        <v/>
      </c>
      <c r="B4367" s="83" t="str">
        <f>IF(بيانات!B4367&lt;&gt;"",بيانات!B4367,"")</f>
        <v/>
      </c>
      <c r="C4367" s="83" t="str">
        <f>IF(بيانات!B4367&lt;&gt;"",بيانات!C4367,"")</f>
        <v/>
      </c>
      <c r="D4367" s="84" t="str">
        <f>IF(بيانات!B4367&lt;&gt;"",بيانات!J4367,"")</f>
        <v/>
      </c>
      <c r="E4367" s="85"/>
      <c r="F4367" s="86" t="str">
        <f t="shared" si="68"/>
        <v/>
      </c>
      <c r="G4367" s="87"/>
      <c r="H4367" s="88" t="str">
        <f>IF(بيانات!B4367&lt;&gt;"",بيانات!K4367,"")</f>
        <v/>
      </c>
      <c r="I4367" s="88" t="str">
        <f>IF(بيانات!B4367&lt;&gt;"",بيانات!P4367,"")</f>
        <v/>
      </c>
    </row>
    <row r="4368" spans="1:9" ht="21.75" customHeight="1">
      <c r="A4368" s="89" t="str">
        <f>IF(بيانات!B4368&lt;&gt;"",بيانات!A4368,"")</f>
        <v/>
      </c>
      <c r="B4368" s="90" t="str">
        <f>IF(بيانات!B4368&lt;&gt;"",بيانات!B4368,"")</f>
        <v/>
      </c>
      <c r="C4368" s="90" t="str">
        <f>IF(بيانات!B4368&lt;&gt;"",بيانات!C4368,"")</f>
        <v/>
      </c>
      <c r="D4368" s="91" t="str">
        <f>IF(بيانات!B4368&lt;&gt;"",بيانات!J4368,"")</f>
        <v/>
      </c>
      <c r="E4368" s="92"/>
      <c r="F4368" s="93" t="str">
        <f t="shared" si="68"/>
        <v/>
      </c>
      <c r="G4368" s="94"/>
      <c r="H4368" s="95" t="str">
        <f>IF(بيانات!B4368&lt;&gt;"",بيانات!K4368,"")</f>
        <v/>
      </c>
      <c r="I4368" s="95" t="str">
        <f>IF(بيانات!B4368&lt;&gt;"",بيانات!P4368,"")</f>
        <v/>
      </c>
    </row>
    <row r="4369" spans="1:9" ht="21.75" customHeight="1">
      <c r="A4369" s="82" t="str">
        <f>IF(بيانات!B4369&lt;&gt;"",بيانات!A4369,"")</f>
        <v/>
      </c>
      <c r="B4369" s="83" t="str">
        <f>IF(بيانات!B4369&lt;&gt;"",بيانات!B4369,"")</f>
        <v/>
      </c>
      <c r="C4369" s="83" t="str">
        <f>IF(بيانات!B4369&lt;&gt;"",بيانات!C4369,"")</f>
        <v/>
      </c>
      <c r="D4369" s="84" t="str">
        <f>IF(بيانات!B4369&lt;&gt;"",بيانات!J4369,"")</f>
        <v/>
      </c>
      <c r="E4369" s="85"/>
      <c r="F4369" s="86" t="str">
        <f t="shared" si="68"/>
        <v/>
      </c>
      <c r="G4369" s="87"/>
      <c r="H4369" s="88" t="str">
        <f>IF(بيانات!B4369&lt;&gt;"",بيانات!K4369,"")</f>
        <v/>
      </c>
      <c r="I4369" s="88" t="str">
        <f>IF(بيانات!B4369&lt;&gt;"",بيانات!P4369,"")</f>
        <v/>
      </c>
    </row>
    <row r="4370" spans="1:9" ht="21.75" customHeight="1">
      <c r="A4370" s="89" t="str">
        <f>IF(بيانات!B4370&lt;&gt;"",بيانات!A4370,"")</f>
        <v/>
      </c>
      <c r="B4370" s="90" t="str">
        <f>IF(بيانات!B4370&lt;&gt;"",بيانات!B4370,"")</f>
        <v/>
      </c>
      <c r="C4370" s="90" t="str">
        <f>IF(بيانات!B4370&lt;&gt;"",بيانات!C4370,"")</f>
        <v/>
      </c>
      <c r="D4370" s="91" t="str">
        <f>IF(بيانات!B4370&lt;&gt;"",بيانات!J4370,"")</f>
        <v/>
      </c>
      <c r="E4370" s="92"/>
      <c r="F4370" s="93" t="str">
        <f t="shared" si="68"/>
        <v/>
      </c>
      <c r="G4370" s="94"/>
      <c r="H4370" s="95" t="str">
        <f>IF(بيانات!B4370&lt;&gt;"",بيانات!K4370,"")</f>
        <v/>
      </c>
      <c r="I4370" s="95" t="str">
        <f>IF(بيانات!B4370&lt;&gt;"",بيانات!P4370,"")</f>
        <v/>
      </c>
    </row>
    <row r="4371" spans="1:9" ht="21.75" customHeight="1">
      <c r="A4371" s="82" t="str">
        <f>IF(بيانات!B4371&lt;&gt;"",بيانات!A4371,"")</f>
        <v/>
      </c>
      <c r="B4371" s="83" t="str">
        <f>IF(بيانات!B4371&lt;&gt;"",بيانات!B4371,"")</f>
        <v/>
      </c>
      <c r="C4371" s="83" t="str">
        <f>IF(بيانات!B4371&lt;&gt;"",بيانات!C4371,"")</f>
        <v/>
      </c>
      <c r="D4371" s="84" t="str">
        <f>IF(بيانات!B4371&lt;&gt;"",بيانات!J4371,"")</f>
        <v/>
      </c>
      <c r="E4371" s="85"/>
      <c r="F4371" s="86" t="str">
        <f t="shared" si="68"/>
        <v/>
      </c>
      <c r="G4371" s="87"/>
      <c r="H4371" s="88" t="str">
        <f>IF(بيانات!B4371&lt;&gt;"",بيانات!K4371,"")</f>
        <v/>
      </c>
      <c r="I4371" s="88" t="str">
        <f>IF(بيانات!B4371&lt;&gt;"",بيانات!P4371,"")</f>
        <v/>
      </c>
    </row>
    <row r="4372" spans="1:9" ht="21.75" customHeight="1">
      <c r="A4372" s="89" t="str">
        <f>IF(بيانات!B4372&lt;&gt;"",بيانات!A4372,"")</f>
        <v/>
      </c>
      <c r="B4372" s="90" t="str">
        <f>IF(بيانات!B4372&lt;&gt;"",بيانات!B4372,"")</f>
        <v/>
      </c>
      <c r="C4372" s="90" t="str">
        <f>IF(بيانات!B4372&lt;&gt;"",بيانات!C4372,"")</f>
        <v/>
      </c>
      <c r="D4372" s="91" t="str">
        <f>IF(بيانات!B4372&lt;&gt;"",بيانات!J4372,"")</f>
        <v/>
      </c>
      <c r="E4372" s="92"/>
      <c r="F4372" s="93" t="str">
        <f t="shared" si="68"/>
        <v/>
      </c>
      <c r="G4372" s="94"/>
      <c r="H4372" s="95" t="str">
        <f>IF(بيانات!B4372&lt;&gt;"",بيانات!K4372,"")</f>
        <v/>
      </c>
      <c r="I4372" s="95" t="str">
        <f>IF(بيانات!B4372&lt;&gt;"",بيانات!P4372,"")</f>
        <v/>
      </c>
    </row>
    <row r="4373" spans="1:9" ht="21.75" customHeight="1">
      <c r="A4373" s="82" t="str">
        <f>IF(بيانات!B4373&lt;&gt;"",بيانات!A4373,"")</f>
        <v/>
      </c>
      <c r="B4373" s="83" t="str">
        <f>IF(بيانات!B4373&lt;&gt;"",بيانات!B4373,"")</f>
        <v/>
      </c>
      <c r="C4373" s="83" t="str">
        <f>IF(بيانات!B4373&lt;&gt;"",بيانات!C4373,"")</f>
        <v/>
      </c>
      <c r="D4373" s="84" t="str">
        <f>IF(بيانات!B4373&lt;&gt;"",بيانات!J4373,"")</f>
        <v/>
      </c>
      <c r="E4373" s="85"/>
      <c r="F4373" s="86" t="str">
        <f t="shared" si="68"/>
        <v/>
      </c>
      <c r="G4373" s="87"/>
      <c r="H4373" s="88" t="str">
        <f>IF(بيانات!B4373&lt;&gt;"",بيانات!K4373,"")</f>
        <v/>
      </c>
      <c r="I4373" s="88" t="str">
        <f>IF(بيانات!B4373&lt;&gt;"",بيانات!P4373,"")</f>
        <v/>
      </c>
    </row>
    <row r="4374" spans="1:9" ht="21.75" customHeight="1">
      <c r="A4374" s="89" t="str">
        <f>IF(بيانات!B4374&lt;&gt;"",بيانات!A4374,"")</f>
        <v/>
      </c>
      <c r="B4374" s="90" t="str">
        <f>IF(بيانات!B4374&lt;&gt;"",بيانات!B4374,"")</f>
        <v/>
      </c>
      <c r="C4374" s="90" t="str">
        <f>IF(بيانات!B4374&lt;&gt;"",بيانات!C4374,"")</f>
        <v/>
      </c>
      <c r="D4374" s="91" t="str">
        <f>IF(بيانات!B4374&lt;&gt;"",بيانات!J4374,"")</f>
        <v/>
      </c>
      <c r="E4374" s="92"/>
      <c r="F4374" s="93" t="str">
        <f t="shared" si="68"/>
        <v/>
      </c>
      <c r="G4374" s="94"/>
      <c r="H4374" s="95" t="str">
        <f>IF(بيانات!B4374&lt;&gt;"",بيانات!K4374,"")</f>
        <v/>
      </c>
      <c r="I4374" s="95" t="str">
        <f>IF(بيانات!B4374&lt;&gt;"",بيانات!P4374,"")</f>
        <v/>
      </c>
    </row>
    <row r="4375" spans="1:9" ht="21.75" customHeight="1">
      <c r="A4375" s="82" t="str">
        <f>IF(بيانات!B4375&lt;&gt;"",بيانات!A4375,"")</f>
        <v/>
      </c>
      <c r="B4375" s="83" t="str">
        <f>IF(بيانات!B4375&lt;&gt;"",بيانات!B4375,"")</f>
        <v/>
      </c>
      <c r="C4375" s="83" t="str">
        <f>IF(بيانات!B4375&lt;&gt;"",بيانات!C4375,"")</f>
        <v/>
      </c>
      <c r="D4375" s="84" t="str">
        <f>IF(بيانات!B4375&lt;&gt;"",بيانات!J4375,"")</f>
        <v/>
      </c>
      <c r="E4375" s="85"/>
      <c r="F4375" s="86" t="str">
        <f t="shared" si="68"/>
        <v/>
      </c>
      <c r="G4375" s="87"/>
      <c r="H4375" s="88" t="str">
        <f>IF(بيانات!B4375&lt;&gt;"",بيانات!K4375,"")</f>
        <v/>
      </c>
      <c r="I4375" s="88" t="str">
        <f>IF(بيانات!B4375&lt;&gt;"",بيانات!P4375,"")</f>
        <v/>
      </c>
    </row>
    <row r="4376" spans="1:9" ht="21.75" customHeight="1">
      <c r="A4376" s="89" t="str">
        <f>IF(بيانات!B4376&lt;&gt;"",بيانات!A4376,"")</f>
        <v/>
      </c>
      <c r="B4376" s="90" t="str">
        <f>IF(بيانات!B4376&lt;&gt;"",بيانات!B4376,"")</f>
        <v/>
      </c>
      <c r="C4376" s="90" t="str">
        <f>IF(بيانات!B4376&lt;&gt;"",بيانات!C4376,"")</f>
        <v/>
      </c>
      <c r="D4376" s="91" t="str">
        <f>IF(بيانات!B4376&lt;&gt;"",بيانات!J4376,"")</f>
        <v/>
      </c>
      <c r="E4376" s="92"/>
      <c r="F4376" s="93" t="str">
        <f t="shared" si="68"/>
        <v/>
      </c>
      <c r="G4376" s="94"/>
      <c r="H4376" s="95" t="str">
        <f>IF(بيانات!B4376&lt;&gt;"",بيانات!K4376,"")</f>
        <v/>
      </c>
      <c r="I4376" s="95" t="str">
        <f>IF(بيانات!B4376&lt;&gt;"",بيانات!P4376,"")</f>
        <v/>
      </c>
    </row>
    <row r="4377" spans="1:9" ht="21.75" customHeight="1">
      <c r="A4377" s="82" t="str">
        <f>IF(بيانات!B4377&lt;&gt;"",بيانات!A4377,"")</f>
        <v/>
      </c>
      <c r="B4377" s="83" t="str">
        <f>IF(بيانات!B4377&lt;&gt;"",بيانات!B4377,"")</f>
        <v/>
      </c>
      <c r="C4377" s="83" t="str">
        <f>IF(بيانات!B4377&lt;&gt;"",بيانات!C4377,"")</f>
        <v/>
      </c>
      <c r="D4377" s="84" t="str">
        <f>IF(بيانات!B4377&lt;&gt;"",بيانات!J4377,"")</f>
        <v/>
      </c>
      <c r="E4377" s="85"/>
      <c r="F4377" s="86" t="str">
        <f t="shared" si="68"/>
        <v/>
      </c>
      <c r="G4377" s="87"/>
      <c r="H4377" s="88" t="str">
        <f>IF(بيانات!B4377&lt;&gt;"",بيانات!K4377,"")</f>
        <v/>
      </c>
      <c r="I4377" s="88" t="str">
        <f>IF(بيانات!B4377&lt;&gt;"",بيانات!P4377,"")</f>
        <v/>
      </c>
    </row>
    <row r="4378" spans="1:9" ht="21.75" customHeight="1">
      <c r="A4378" s="89" t="str">
        <f>IF(بيانات!B4378&lt;&gt;"",بيانات!A4378,"")</f>
        <v/>
      </c>
      <c r="B4378" s="90" t="str">
        <f>IF(بيانات!B4378&lt;&gt;"",بيانات!B4378,"")</f>
        <v/>
      </c>
      <c r="C4378" s="90" t="str">
        <f>IF(بيانات!B4378&lt;&gt;"",بيانات!C4378,"")</f>
        <v/>
      </c>
      <c r="D4378" s="91" t="str">
        <f>IF(بيانات!B4378&lt;&gt;"",بيانات!J4378,"")</f>
        <v/>
      </c>
      <c r="E4378" s="92"/>
      <c r="F4378" s="93" t="str">
        <f t="shared" si="68"/>
        <v/>
      </c>
      <c r="G4378" s="94"/>
      <c r="H4378" s="95" t="str">
        <f>IF(بيانات!B4378&lt;&gt;"",بيانات!K4378,"")</f>
        <v/>
      </c>
      <c r="I4378" s="95" t="str">
        <f>IF(بيانات!B4378&lt;&gt;"",بيانات!P4378,"")</f>
        <v/>
      </c>
    </row>
    <row r="4379" spans="1:9" ht="21.75" customHeight="1">
      <c r="A4379" s="82" t="str">
        <f>IF(بيانات!B4379&lt;&gt;"",بيانات!A4379,"")</f>
        <v/>
      </c>
      <c r="B4379" s="83" t="str">
        <f>IF(بيانات!B4379&lt;&gt;"",بيانات!B4379,"")</f>
        <v/>
      </c>
      <c r="C4379" s="83" t="str">
        <f>IF(بيانات!B4379&lt;&gt;"",بيانات!C4379,"")</f>
        <v/>
      </c>
      <c r="D4379" s="84" t="str">
        <f>IF(بيانات!B4379&lt;&gt;"",بيانات!J4379,"")</f>
        <v/>
      </c>
      <c r="E4379" s="85"/>
      <c r="F4379" s="86" t="str">
        <f t="shared" si="68"/>
        <v/>
      </c>
      <c r="G4379" s="87"/>
      <c r="H4379" s="88" t="str">
        <f>IF(بيانات!B4379&lt;&gt;"",بيانات!K4379,"")</f>
        <v/>
      </c>
      <c r="I4379" s="88" t="str">
        <f>IF(بيانات!B4379&lt;&gt;"",بيانات!P4379,"")</f>
        <v/>
      </c>
    </row>
    <row r="4380" spans="1:9" ht="21.75" customHeight="1">
      <c r="A4380" s="89" t="str">
        <f>IF(بيانات!B4380&lt;&gt;"",بيانات!A4380,"")</f>
        <v/>
      </c>
      <c r="B4380" s="90" t="str">
        <f>IF(بيانات!B4380&lt;&gt;"",بيانات!B4380,"")</f>
        <v/>
      </c>
      <c r="C4380" s="90" t="str">
        <f>IF(بيانات!B4380&lt;&gt;"",بيانات!C4380,"")</f>
        <v/>
      </c>
      <c r="D4380" s="91" t="str">
        <f>IF(بيانات!B4380&lt;&gt;"",بيانات!J4380,"")</f>
        <v/>
      </c>
      <c r="E4380" s="92"/>
      <c r="F4380" s="93" t="str">
        <f t="shared" si="68"/>
        <v/>
      </c>
      <c r="G4380" s="94"/>
      <c r="H4380" s="95" t="str">
        <f>IF(بيانات!B4380&lt;&gt;"",بيانات!K4380,"")</f>
        <v/>
      </c>
      <c r="I4380" s="95" t="str">
        <f>IF(بيانات!B4380&lt;&gt;"",بيانات!P4380,"")</f>
        <v/>
      </c>
    </row>
    <row r="4381" spans="1:9" ht="21.75" customHeight="1">
      <c r="A4381" s="82" t="str">
        <f>IF(بيانات!B4381&lt;&gt;"",بيانات!A4381,"")</f>
        <v/>
      </c>
      <c r="B4381" s="83" t="str">
        <f>IF(بيانات!B4381&lt;&gt;"",بيانات!B4381,"")</f>
        <v/>
      </c>
      <c r="C4381" s="83" t="str">
        <f>IF(بيانات!B4381&lt;&gt;"",بيانات!C4381,"")</f>
        <v/>
      </c>
      <c r="D4381" s="84" t="str">
        <f>IF(بيانات!B4381&lt;&gt;"",بيانات!J4381,"")</f>
        <v/>
      </c>
      <c r="E4381" s="85"/>
      <c r="F4381" s="86" t="str">
        <f t="shared" si="68"/>
        <v/>
      </c>
      <c r="G4381" s="87"/>
      <c r="H4381" s="88" t="str">
        <f>IF(بيانات!B4381&lt;&gt;"",بيانات!K4381,"")</f>
        <v/>
      </c>
      <c r="I4381" s="88" t="str">
        <f>IF(بيانات!B4381&lt;&gt;"",بيانات!P4381,"")</f>
        <v/>
      </c>
    </row>
    <row r="4382" spans="1:9" ht="21.75" customHeight="1">
      <c r="A4382" s="89" t="str">
        <f>IF(بيانات!B4382&lt;&gt;"",بيانات!A4382,"")</f>
        <v/>
      </c>
      <c r="B4382" s="90" t="str">
        <f>IF(بيانات!B4382&lt;&gt;"",بيانات!B4382,"")</f>
        <v/>
      </c>
      <c r="C4382" s="90" t="str">
        <f>IF(بيانات!B4382&lt;&gt;"",بيانات!C4382,"")</f>
        <v/>
      </c>
      <c r="D4382" s="91" t="str">
        <f>IF(بيانات!B4382&lt;&gt;"",بيانات!J4382,"")</f>
        <v/>
      </c>
      <c r="E4382" s="92"/>
      <c r="F4382" s="93" t="str">
        <f t="shared" si="68"/>
        <v/>
      </c>
      <c r="G4382" s="94"/>
      <c r="H4382" s="95" t="str">
        <f>IF(بيانات!B4382&lt;&gt;"",بيانات!K4382,"")</f>
        <v/>
      </c>
      <c r="I4382" s="95" t="str">
        <f>IF(بيانات!B4382&lt;&gt;"",بيانات!P4382,"")</f>
        <v/>
      </c>
    </row>
    <row r="4383" spans="1:9" ht="21.75" customHeight="1">
      <c r="A4383" s="82" t="str">
        <f>IF(بيانات!B4383&lt;&gt;"",بيانات!A4383,"")</f>
        <v/>
      </c>
      <c r="B4383" s="83" t="str">
        <f>IF(بيانات!B4383&lt;&gt;"",بيانات!B4383,"")</f>
        <v/>
      </c>
      <c r="C4383" s="83" t="str">
        <f>IF(بيانات!B4383&lt;&gt;"",بيانات!C4383,"")</f>
        <v/>
      </c>
      <c r="D4383" s="84" t="str">
        <f>IF(بيانات!B4383&lt;&gt;"",بيانات!J4383,"")</f>
        <v/>
      </c>
      <c r="E4383" s="85"/>
      <c r="F4383" s="86" t="str">
        <f t="shared" si="68"/>
        <v/>
      </c>
      <c r="G4383" s="87"/>
      <c r="H4383" s="88" t="str">
        <f>IF(بيانات!B4383&lt;&gt;"",بيانات!K4383,"")</f>
        <v/>
      </c>
      <c r="I4383" s="88" t="str">
        <f>IF(بيانات!B4383&lt;&gt;"",بيانات!P4383,"")</f>
        <v/>
      </c>
    </row>
    <row r="4384" spans="1:9" ht="21.75" customHeight="1">
      <c r="A4384" s="89" t="str">
        <f>IF(بيانات!B4384&lt;&gt;"",بيانات!A4384,"")</f>
        <v/>
      </c>
      <c r="B4384" s="90" t="str">
        <f>IF(بيانات!B4384&lt;&gt;"",بيانات!B4384,"")</f>
        <v/>
      </c>
      <c r="C4384" s="90" t="str">
        <f>IF(بيانات!B4384&lt;&gt;"",بيانات!C4384,"")</f>
        <v/>
      </c>
      <c r="D4384" s="91" t="str">
        <f>IF(بيانات!B4384&lt;&gt;"",بيانات!J4384,"")</f>
        <v/>
      </c>
      <c r="E4384" s="92"/>
      <c r="F4384" s="93" t="str">
        <f t="shared" si="68"/>
        <v/>
      </c>
      <c r="G4384" s="94"/>
      <c r="H4384" s="95" t="str">
        <f>IF(بيانات!B4384&lt;&gt;"",بيانات!K4384,"")</f>
        <v/>
      </c>
      <c r="I4384" s="95" t="str">
        <f>IF(بيانات!B4384&lt;&gt;"",بيانات!P4384,"")</f>
        <v/>
      </c>
    </row>
    <row r="4385" spans="1:9" ht="21.75" customHeight="1">
      <c r="A4385" s="82" t="str">
        <f>IF(بيانات!B4385&lt;&gt;"",بيانات!A4385,"")</f>
        <v/>
      </c>
      <c r="B4385" s="83" t="str">
        <f>IF(بيانات!B4385&lt;&gt;"",بيانات!B4385,"")</f>
        <v/>
      </c>
      <c r="C4385" s="83" t="str">
        <f>IF(بيانات!B4385&lt;&gt;"",بيانات!C4385,"")</f>
        <v/>
      </c>
      <c r="D4385" s="84" t="str">
        <f>IF(بيانات!B4385&lt;&gt;"",بيانات!J4385,"")</f>
        <v/>
      </c>
      <c r="E4385" s="85"/>
      <c r="F4385" s="86" t="str">
        <f t="shared" si="68"/>
        <v/>
      </c>
      <c r="G4385" s="87"/>
      <c r="H4385" s="88" t="str">
        <f>IF(بيانات!B4385&lt;&gt;"",بيانات!K4385,"")</f>
        <v/>
      </c>
      <c r="I4385" s="88" t="str">
        <f>IF(بيانات!B4385&lt;&gt;"",بيانات!P4385,"")</f>
        <v/>
      </c>
    </row>
    <row r="4386" spans="1:9" ht="21.75" customHeight="1">
      <c r="A4386" s="89" t="str">
        <f>IF(بيانات!B4386&lt;&gt;"",بيانات!A4386,"")</f>
        <v/>
      </c>
      <c r="B4386" s="90" t="str">
        <f>IF(بيانات!B4386&lt;&gt;"",بيانات!B4386,"")</f>
        <v/>
      </c>
      <c r="C4386" s="90" t="str">
        <f>IF(بيانات!B4386&lt;&gt;"",بيانات!C4386,"")</f>
        <v/>
      </c>
      <c r="D4386" s="91" t="str">
        <f>IF(بيانات!B4386&lt;&gt;"",بيانات!J4386,"")</f>
        <v/>
      </c>
      <c r="E4386" s="92"/>
      <c r="F4386" s="93" t="str">
        <f t="shared" si="68"/>
        <v/>
      </c>
      <c r="G4386" s="94"/>
      <c r="H4386" s="95" t="str">
        <f>IF(بيانات!B4386&lt;&gt;"",بيانات!K4386,"")</f>
        <v/>
      </c>
      <c r="I4386" s="95" t="str">
        <f>IF(بيانات!B4386&lt;&gt;"",بيانات!P4386,"")</f>
        <v/>
      </c>
    </row>
    <row r="4387" spans="1:9" ht="21.75" customHeight="1">
      <c r="A4387" s="82" t="str">
        <f>IF(بيانات!B4387&lt;&gt;"",بيانات!A4387,"")</f>
        <v/>
      </c>
      <c r="B4387" s="83" t="str">
        <f>IF(بيانات!B4387&lt;&gt;"",بيانات!B4387,"")</f>
        <v/>
      </c>
      <c r="C4387" s="83" t="str">
        <f>IF(بيانات!B4387&lt;&gt;"",بيانات!C4387,"")</f>
        <v/>
      </c>
      <c r="D4387" s="84" t="str">
        <f>IF(بيانات!B4387&lt;&gt;"",بيانات!J4387,"")</f>
        <v/>
      </c>
      <c r="E4387" s="85"/>
      <c r="F4387" s="86" t="str">
        <f t="shared" si="68"/>
        <v/>
      </c>
      <c r="G4387" s="87"/>
      <c r="H4387" s="88" t="str">
        <f>IF(بيانات!B4387&lt;&gt;"",بيانات!K4387,"")</f>
        <v/>
      </c>
      <c r="I4387" s="88" t="str">
        <f>IF(بيانات!B4387&lt;&gt;"",بيانات!P4387,"")</f>
        <v/>
      </c>
    </row>
    <row r="4388" spans="1:9" ht="21.75" customHeight="1">
      <c r="A4388" s="89" t="str">
        <f>IF(بيانات!B4388&lt;&gt;"",بيانات!A4388,"")</f>
        <v/>
      </c>
      <c r="B4388" s="90" t="str">
        <f>IF(بيانات!B4388&lt;&gt;"",بيانات!B4388,"")</f>
        <v/>
      </c>
      <c r="C4388" s="90" t="str">
        <f>IF(بيانات!B4388&lt;&gt;"",بيانات!C4388,"")</f>
        <v/>
      </c>
      <c r="D4388" s="91" t="str">
        <f>IF(بيانات!B4388&lt;&gt;"",بيانات!J4388,"")</f>
        <v/>
      </c>
      <c r="E4388" s="92"/>
      <c r="F4388" s="93" t="str">
        <f t="shared" si="68"/>
        <v/>
      </c>
      <c r="G4388" s="94"/>
      <c r="H4388" s="95" t="str">
        <f>IF(بيانات!B4388&lt;&gt;"",بيانات!K4388,"")</f>
        <v/>
      </c>
      <c r="I4388" s="95" t="str">
        <f>IF(بيانات!B4388&lt;&gt;"",بيانات!P4388,"")</f>
        <v/>
      </c>
    </row>
    <row r="4389" spans="1:9" ht="21.75" customHeight="1">
      <c r="A4389" s="82" t="str">
        <f>IF(بيانات!B4389&lt;&gt;"",بيانات!A4389,"")</f>
        <v/>
      </c>
      <c r="B4389" s="83" t="str">
        <f>IF(بيانات!B4389&lt;&gt;"",بيانات!B4389,"")</f>
        <v/>
      </c>
      <c r="C4389" s="83" t="str">
        <f>IF(بيانات!B4389&lt;&gt;"",بيانات!C4389,"")</f>
        <v/>
      </c>
      <c r="D4389" s="84" t="str">
        <f>IF(بيانات!B4389&lt;&gt;"",بيانات!J4389,"")</f>
        <v/>
      </c>
      <c r="E4389" s="85"/>
      <c r="F4389" s="86" t="str">
        <f t="shared" si="68"/>
        <v/>
      </c>
      <c r="G4389" s="87"/>
      <c r="H4389" s="88" t="str">
        <f>IF(بيانات!B4389&lt;&gt;"",بيانات!K4389,"")</f>
        <v/>
      </c>
      <c r="I4389" s="88" t="str">
        <f>IF(بيانات!B4389&lt;&gt;"",بيانات!P4389,"")</f>
        <v/>
      </c>
    </row>
    <row r="4390" spans="1:9" ht="21.75" customHeight="1">
      <c r="A4390" s="89" t="str">
        <f>IF(بيانات!B4390&lt;&gt;"",بيانات!A4390,"")</f>
        <v/>
      </c>
      <c r="B4390" s="90" t="str">
        <f>IF(بيانات!B4390&lt;&gt;"",بيانات!B4390,"")</f>
        <v/>
      </c>
      <c r="C4390" s="90" t="str">
        <f>IF(بيانات!B4390&lt;&gt;"",بيانات!C4390,"")</f>
        <v/>
      </c>
      <c r="D4390" s="91" t="str">
        <f>IF(بيانات!B4390&lt;&gt;"",بيانات!J4390,"")</f>
        <v/>
      </c>
      <c r="E4390" s="92"/>
      <c r="F4390" s="93" t="str">
        <f t="shared" si="68"/>
        <v/>
      </c>
      <c r="G4390" s="94"/>
      <c r="H4390" s="95" t="str">
        <f>IF(بيانات!B4390&lt;&gt;"",بيانات!K4390,"")</f>
        <v/>
      </c>
      <c r="I4390" s="95" t="str">
        <f>IF(بيانات!B4390&lt;&gt;"",بيانات!P4390,"")</f>
        <v/>
      </c>
    </row>
    <row r="4391" spans="1:9" ht="21.75" customHeight="1">
      <c r="A4391" s="82" t="str">
        <f>IF(بيانات!B4391&lt;&gt;"",بيانات!A4391,"")</f>
        <v/>
      </c>
      <c r="B4391" s="83" t="str">
        <f>IF(بيانات!B4391&lt;&gt;"",بيانات!B4391,"")</f>
        <v/>
      </c>
      <c r="C4391" s="83" t="str">
        <f>IF(بيانات!B4391&lt;&gt;"",بيانات!C4391,"")</f>
        <v/>
      </c>
      <c r="D4391" s="84" t="str">
        <f>IF(بيانات!B4391&lt;&gt;"",بيانات!J4391,"")</f>
        <v/>
      </c>
      <c r="E4391" s="85"/>
      <c r="F4391" s="86" t="str">
        <f t="shared" si="68"/>
        <v/>
      </c>
      <c r="G4391" s="87"/>
      <c r="H4391" s="88" t="str">
        <f>IF(بيانات!B4391&lt;&gt;"",بيانات!K4391,"")</f>
        <v/>
      </c>
      <c r="I4391" s="88" t="str">
        <f>IF(بيانات!B4391&lt;&gt;"",بيانات!P4391,"")</f>
        <v/>
      </c>
    </row>
    <row r="4392" spans="1:9" ht="21.75" customHeight="1">
      <c r="A4392" s="89" t="str">
        <f>IF(بيانات!B4392&lt;&gt;"",بيانات!A4392,"")</f>
        <v/>
      </c>
      <c r="B4392" s="90" t="str">
        <f>IF(بيانات!B4392&lt;&gt;"",بيانات!B4392,"")</f>
        <v/>
      </c>
      <c r="C4392" s="90" t="str">
        <f>IF(بيانات!B4392&lt;&gt;"",بيانات!C4392,"")</f>
        <v/>
      </c>
      <c r="D4392" s="91" t="str">
        <f>IF(بيانات!B4392&lt;&gt;"",بيانات!J4392,"")</f>
        <v/>
      </c>
      <c r="E4392" s="92"/>
      <c r="F4392" s="93" t="str">
        <f t="shared" si="68"/>
        <v/>
      </c>
      <c r="G4392" s="94"/>
      <c r="H4392" s="95" t="str">
        <f>IF(بيانات!B4392&lt;&gt;"",بيانات!K4392,"")</f>
        <v/>
      </c>
      <c r="I4392" s="95" t="str">
        <f>IF(بيانات!B4392&lt;&gt;"",بيانات!P4392,"")</f>
        <v/>
      </c>
    </row>
    <row r="4393" spans="1:9" ht="21.75" customHeight="1">
      <c r="A4393" s="82" t="str">
        <f>IF(بيانات!B4393&lt;&gt;"",بيانات!A4393,"")</f>
        <v/>
      </c>
      <c r="B4393" s="83" t="str">
        <f>IF(بيانات!B4393&lt;&gt;"",بيانات!B4393,"")</f>
        <v/>
      </c>
      <c r="C4393" s="83" t="str">
        <f>IF(بيانات!B4393&lt;&gt;"",بيانات!C4393,"")</f>
        <v/>
      </c>
      <c r="D4393" s="84" t="str">
        <f>IF(بيانات!B4393&lt;&gt;"",بيانات!J4393,"")</f>
        <v/>
      </c>
      <c r="E4393" s="85"/>
      <c r="F4393" s="86" t="str">
        <f t="shared" si="68"/>
        <v/>
      </c>
      <c r="G4393" s="87"/>
      <c r="H4393" s="88" t="str">
        <f>IF(بيانات!B4393&lt;&gt;"",بيانات!K4393,"")</f>
        <v/>
      </c>
      <c r="I4393" s="88" t="str">
        <f>IF(بيانات!B4393&lt;&gt;"",بيانات!P4393,"")</f>
        <v/>
      </c>
    </row>
    <row r="4394" spans="1:9" ht="21.75" customHeight="1">
      <c r="A4394" s="89" t="str">
        <f>IF(بيانات!B4394&lt;&gt;"",بيانات!A4394,"")</f>
        <v/>
      </c>
      <c r="B4394" s="90" t="str">
        <f>IF(بيانات!B4394&lt;&gt;"",بيانات!B4394,"")</f>
        <v/>
      </c>
      <c r="C4394" s="90" t="str">
        <f>IF(بيانات!B4394&lt;&gt;"",بيانات!C4394,"")</f>
        <v/>
      </c>
      <c r="D4394" s="91" t="str">
        <f>IF(بيانات!B4394&lt;&gt;"",بيانات!J4394,"")</f>
        <v/>
      </c>
      <c r="E4394" s="92"/>
      <c r="F4394" s="93" t="str">
        <f t="shared" si="68"/>
        <v/>
      </c>
      <c r="G4394" s="94"/>
      <c r="H4394" s="95" t="str">
        <f>IF(بيانات!B4394&lt;&gt;"",بيانات!K4394,"")</f>
        <v/>
      </c>
      <c r="I4394" s="95" t="str">
        <f>IF(بيانات!B4394&lt;&gt;"",بيانات!P4394,"")</f>
        <v/>
      </c>
    </row>
    <row r="4395" spans="1:9" ht="21.75" customHeight="1">
      <c r="A4395" s="82" t="str">
        <f>IF(بيانات!B4395&lt;&gt;"",بيانات!A4395,"")</f>
        <v/>
      </c>
      <c r="B4395" s="83" t="str">
        <f>IF(بيانات!B4395&lt;&gt;"",بيانات!B4395,"")</f>
        <v/>
      </c>
      <c r="C4395" s="83" t="str">
        <f>IF(بيانات!B4395&lt;&gt;"",بيانات!C4395,"")</f>
        <v/>
      </c>
      <c r="D4395" s="84" t="str">
        <f>IF(بيانات!B4395&lt;&gt;"",بيانات!J4395,"")</f>
        <v/>
      </c>
      <c r="E4395" s="85"/>
      <c r="F4395" s="86" t="str">
        <f t="shared" si="68"/>
        <v/>
      </c>
      <c r="G4395" s="87"/>
      <c r="H4395" s="88" t="str">
        <f>IF(بيانات!B4395&lt;&gt;"",بيانات!K4395,"")</f>
        <v/>
      </c>
      <c r="I4395" s="88" t="str">
        <f>IF(بيانات!B4395&lt;&gt;"",بيانات!P4395,"")</f>
        <v/>
      </c>
    </row>
    <row r="4396" spans="1:9" ht="21.75" customHeight="1">
      <c r="A4396" s="89" t="str">
        <f>IF(بيانات!B4396&lt;&gt;"",بيانات!A4396,"")</f>
        <v/>
      </c>
      <c r="B4396" s="90" t="str">
        <f>IF(بيانات!B4396&lt;&gt;"",بيانات!B4396,"")</f>
        <v/>
      </c>
      <c r="C4396" s="90" t="str">
        <f>IF(بيانات!B4396&lt;&gt;"",بيانات!C4396,"")</f>
        <v/>
      </c>
      <c r="D4396" s="91" t="str">
        <f>IF(بيانات!B4396&lt;&gt;"",بيانات!J4396,"")</f>
        <v/>
      </c>
      <c r="E4396" s="92"/>
      <c r="F4396" s="93" t="str">
        <f t="shared" si="68"/>
        <v/>
      </c>
      <c r="G4396" s="94"/>
      <c r="H4396" s="95" t="str">
        <f>IF(بيانات!B4396&lt;&gt;"",بيانات!K4396,"")</f>
        <v/>
      </c>
      <c r="I4396" s="95" t="str">
        <f>IF(بيانات!B4396&lt;&gt;"",بيانات!P4396,"")</f>
        <v/>
      </c>
    </row>
    <row r="4397" spans="1:9" ht="21.75" customHeight="1">
      <c r="A4397" s="82" t="str">
        <f>IF(بيانات!B4397&lt;&gt;"",بيانات!A4397,"")</f>
        <v/>
      </c>
      <c r="B4397" s="83" t="str">
        <f>IF(بيانات!B4397&lt;&gt;"",بيانات!B4397,"")</f>
        <v/>
      </c>
      <c r="C4397" s="83" t="str">
        <f>IF(بيانات!B4397&lt;&gt;"",بيانات!C4397,"")</f>
        <v/>
      </c>
      <c r="D4397" s="84" t="str">
        <f>IF(بيانات!B4397&lt;&gt;"",بيانات!J4397,"")</f>
        <v/>
      </c>
      <c r="E4397" s="85"/>
      <c r="F4397" s="86" t="str">
        <f t="shared" si="68"/>
        <v/>
      </c>
      <c r="G4397" s="87"/>
      <c r="H4397" s="88" t="str">
        <f>IF(بيانات!B4397&lt;&gt;"",بيانات!K4397,"")</f>
        <v/>
      </c>
      <c r="I4397" s="88" t="str">
        <f>IF(بيانات!B4397&lt;&gt;"",بيانات!P4397,"")</f>
        <v/>
      </c>
    </row>
    <row r="4398" spans="1:9" ht="21.75" customHeight="1">
      <c r="A4398" s="89" t="str">
        <f>IF(بيانات!B4398&lt;&gt;"",بيانات!A4398,"")</f>
        <v/>
      </c>
      <c r="B4398" s="90" t="str">
        <f>IF(بيانات!B4398&lt;&gt;"",بيانات!B4398,"")</f>
        <v/>
      </c>
      <c r="C4398" s="90" t="str">
        <f>IF(بيانات!B4398&lt;&gt;"",بيانات!C4398,"")</f>
        <v/>
      </c>
      <c r="D4398" s="91" t="str">
        <f>IF(بيانات!B4398&lt;&gt;"",بيانات!J4398,"")</f>
        <v/>
      </c>
      <c r="E4398" s="92"/>
      <c r="F4398" s="93" t="str">
        <f t="shared" si="68"/>
        <v/>
      </c>
      <c r="G4398" s="94"/>
      <c r="H4398" s="95" t="str">
        <f>IF(بيانات!B4398&lt;&gt;"",بيانات!K4398,"")</f>
        <v/>
      </c>
      <c r="I4398" s="95" t="str">
        <f>IF(بيانات!B4398&lt;&gt;"",بيانات!P4398,"")</f>
        <v/>
      </c>
    </row>
    <row r="4399" spans="1:9" ht="21.75" customHeight="1">
      <c r="A4399" s="82" t="str">
        <f>IF(بيانات!B4399&lt;&gt;"",بيانات!A4399,"")</f>
        <v/>
      </c>
      <c r="B4399" s="83" t="str">
        <f>IF(بيانات!B4399&lt;&gt;"",بيانات!B4399,"")</f>
        <v/>
      </c>
      <c r="C4399" s="83" t="str">
        <f>IF(بيانات!B4399&lt;&gt;"",بيانات!C4399,"")</f>
        <v/>
      </c>
      <c r="D4399" s="84" t="str">
        <f>IF(بيانات!B4399&lt;&gt;"",بيانات!J4399,"")</f>
        <v/>
      </c>
      <c r="E4399" s="85"/>
      <c r="F4399" s="86" t="str">
        <f t="shared" si="68"/>
        <v/>
      </c>
      <c r="G4399" s="87"/>
      <c r="H4399" s="88" t="str">
        <f>IF(بيانات!B4399&lt;&gt;"",بيانات!K4399,"")</f>
        <v/>
      </c>
      <c r="I4399" s="88" t="str">
        <f>IF(بيانات!B4399&lt;&gt;"",بيانات!P4399,"")</f>
        <v/>
      </c>
    </row>
    <row r="4400" spans="1:9" ht="21.75" customHeight="1">
      <c r="A4400" s="89" t="str">
        <f>IF(بيانات!B4400&lt;&gt;"",بيانات!A4400,"")</f>
        <v/>
      </c>
      <c r="B4400" s="90" t="str">
        <f>IF(بيانات!B4400&lt;&gt;"",بيانات!B4400,"")</f>
        <v/>
      </c>
      <c r="C4400" s="90" t="str">
        <f>IF(بيانات!B4400&lt;&gt;"",بيانات!C4400,"")</f>
        <v/>
      </c>
      <c r="D4400" s="91" t="str">
        <f>IF(بيانات!B4400&lt;&gt;"",بيانات!J4400,"")</f>
        <v/>
      </c>
      <c r="E4400" s="92"/>
      <c r="F4400" s="93" t="str">
        <f t="shared" si="68"/>
        <v/>
      </c>
      <c r="G4400" s="94"/>
      <c r="H4400" s="95" t="str">
        <f>IF(بيانات!B4400&lt;&gt;"",بيانات!K4400,"")</f>
        <v/>
      </c>
      <c r="I4400" s="95" t="str">
        <f>IF(بيانات!B4400&lt;&gt;"",بيانات!P4400,"")</f>
        <v/>
      </c>
    </row>
    <row r="4401" spans="1:9" ht="21.75" customHeight="1">
      <c r="A4401" s="82" t="str">
        <f>IF(بيانات!B4401&lt;&gt;"",بيانات!A4401,"")</f>
        <v/>
      </c>
      <c r="B4401" s="83" t="str">
        <f>IF(بيانات!B4401&lt;&gt;"",بيانات!B4401,"")</f>
        <v/>
      </c>
      <c r="C4401" s="83" t="str">
        <f>IF(بيانات!B4401&lt;&gt;"",بيانات!C4401,"")</f>
        <v/>
      </c>
      <c r="D4401" s="84" t="str">
        <f>IF(بيانات!B4401&lt;&gt;"",بيانات!J4401,"")</f>
        <v/>
      </c>
      <c r="E4401" s="85"/>
      <c r="F4401" s="86" t="str">
        <f t="shared" si="68"/>
        <v/>
      </c>
      <c r="G4401" s="87"/>
      <c r="H4401" s="88" t="str">
        <f>IF(بيانات!B4401&lt;&gt;"",بيانات!K4401,"")</f>
        <v/>
      </c>
      <c r="I4401" s="88" t="str">
        <f>IF(بيانات!B4401&lt;&gt;"",بيانات!P4401,"")</f>
        <v/>
      </c>
    </row>
    <row r="4402" spans="1:9" ht="21.75" customHeight="1">
      <c r="A4402" s="89" t="str">
        <f>IF(بيانات!B4402&lt;&gt;"",بيانات!A4402,"")</f>
        <v/>
      </c>
      <c r="B4402" s="90" t="str">
        <f>IF(بيانات!B4402&lt;&gt;"",بيانات!B4402,"")</f>
        <v/>
      </c>
      <c r="C4402" s="90" t="str">
        <f>IF(بيانات!B4402&lt;&gt;"",بيانات!C4402,"")</f>
        <v/>
      </c>
      <c r="D4402" s="91" t="str">
        <f>IF(بيانات!B4402&lt;&gt;"",بيانات!J4402,"")</f>
        <v/>
      </c>
      <c r="E4402" s="92"/>
      <c r="F4402" s="93" t="str">
        <f t="shared" si="68"/>
        <v/>
      </c>
      <c r="G4402" s="94"/>
      <c r="H4402" s="95" t="str">
        <f>IF(بيانات!B4402&lt;&gt;"",بيانات!K4402,"")</f>
        <v/>
      </c>
      <c r="I4402" s="95" t="str">
        <f>IF(بيانات!B4402&lt;&gt;"",بيانات!P4402,"")</f>
        <v/>
      </c>
    </row>
    <row r="4403" spans="1:9" ht="21.75" customHeight="1">
      <c r="A4403" s="82" t="str">
        <f>IF(بيانات!B4403&lt;&gt;"",بيانات!A4403,"")</f>
        <v/>
      </c>
      <c r="B4403" s="83" t="str">
        <f>IF(بيانات!B4403&lt;&gt;"",بيانات!B4403,"")</f>
        <v/>
      </c>
      <c r="C4403" s="83" t="str">
        <f>IF(بيانات!B4403&lt;&gt;"",بيانات!C4403,"")</f>
        <v/>
      </c>
      <c r="D4403" s="84" t="str">
        <f>IF(بيانات!B4403&lt;&gt;"",بيانات!J4403,"")</f>
        <v/>
      </c>
      <c r="E4403" s="85"/>
      <c r="F4403" s="86" t="str">
        <f t="shared" si="68"/>
        <v/>
      </c>
      <c r="G4403" s="87"/>
      <c r="H4403" s="88" t="str">
        <f>IF(بيانات!B4403&lt;&gt;"",بيانات!K4403,"")</f>
        <v/>
      </c>
      <c r="I4403" s="88" t="str">
        <f>IF(بيانات!B4403&lt;&gt;"",بيانات!P4403,"")</f>
        <v/>
      </c>
    </row>
    <row r="4404" spans="1:9" ht="21.75" customHeight="1">
      <c r="A4404" s="89" t="str">
        <f>IF(بيانات!B4404&lt;&gt;"",بيانات!A4404,"")</f>
        <v/>
      </c>
      <c r="B4404" s="90" t="str">
        <f>IF(بيانات!B4404&lt;&gt;"",بيانات!B4404,"")</f>
        <v/>
      </c>
      <c r="C4404" s="90" t="str">
        <f>IF(بيانات!B4404&lt;&gt;"",بيانات!C4404,"")</f>
        <v/>
      </c>
      <c r="D4404" s="91" t="str">
        <f>IF(بيانات!B4404&lt;&gt;"",بيانات!J4404,"")</f>
        <v/>
      </c>
      <c r="E4404" s="92"/>
      <c r="F4404" s="93" t="str">
        <f t="shared" si="68"/>
        <v/>
      </c>
      <c r="G4404" s="94"/>
      <c r="H4404" s="95" t="str">
        <f>IF(بيانات!B4404&lt;&gt;"",بيانات!K4404,"")</f>
        <v/>
      </c>
      <c r="I4404" s="95" t="str">
        <f>IF(بيانات!B4404&lt;&gt;"",بيانات!P4404,"")</f>
        <v/>
      </c>
    </row>
    <row r="4405" spans="1:9" ht="21.75" customHeight="1">
      <c r="A4405" s="82" t="str">
        <f>IF(بيانات!B4405&lt;&gt;"",بيانات!A4405,"")</f>
        <v/>
      </c>
      <c r="B4405" s="83" t="str">
        <f>IF(بيانات!B4405&lt;&gt;"",بيانات!B4405,"")</f>
        <v/>
      </c>
      <c r="C4405" s="83" t="str">
        <f>IF(بيانات!B4405&lt;&gt;"",بيانات!C4405,"")</f>
        <v/>
      </c>
      <c r="D4405" s="84" t="str">
        <f>IF(بيانات!B4405&lt;&gt;"",بيانات!J4405,"")</f>
        <v/>
      </c>
      <c r="E4405" s="85"/>
      <c r="F4405" s="86" t="str">
        <f t="shared" si="68"/>
        <v/>
      </c>
      <c r="G4405" s="87"/>
      <c r="H4405" s="88" t="str">
        <f>IF(بيانات!B4405&lt;&gt;"",بيانات!K4405,"")</f>
        <v/>
      </c>
      <c r="I4405" s="88" t="str">
        <f>IF(بيانات!B4405&lt;&gt;"",بيانات!P4405,"")</f>
        <v/>
      </c>
    </row>
    <row r="4406" spans="1:9" ht="21.75" customHeight="1">
      <c r="A4406" s="89" t="str">
        <f>IF(بيانات!B4406&lt;&gt;"",بيانات!A4406,"")</f>
        <v/>
      </c>
      <c r="B4406" s="90" t="str">
        <f>IF(بيانات!B4406&lt;&gt;"",بيانات!B4406,"")</f>
        <v/>
      </c>
      <c r="C4406" s="90" t="str">
        <f>IF(بيانات!B4406&lt;&gt;"",بيانات!C4406,"")</f>
        <v/>
      </c>
      <c r="D4406" s="91" t="str">
        <f>IF(بيانات!B4406&lt;&gt;"",بيانات!J4406,"")</f>
        <v/>
      </c>
      <c r="E4406" s="92"/>
      <c r="F4406" s="93" t="str">
        <f t="shared" si="68"/>
        <v/>
      </c>
      <c r="G4406" s="94"/>
      <c r="H4406" s="95" t="str">
        <f>IF(بيانات!B4406&lt;&gt;"",بيانات!K4406,"")</f>
        <v/>
      </c>
      <c r="I4406" s="95" t="str">
        <f>IF(بيانات!B4406&lt;&gt;"",بيانات!P4406,"")</f>
        <v/>
      </c>
    </row>
    <row r="4407" spans="1:9" ht="21.75" customHeight="1">
      <c r="A4407" s="82" t="str">
        <f>IF(بيانات!B4407&lt;&gt;"",بيانات!A4407,"")</f>
        <v/>
      </c>
      <c r="B4407" s="83" t="str">
        <f>IF(بيانات!B4407&lt;&gt;"",بيانات!B4407,"")</f>
        <v/>
      </c>
      <c r="C4407" s="83" t="str">
        <f>IF(بيانات!B4407&lt;&gt;"",بيانات!C4407,"")</f>
        <v/>
      </c>
      <c r="D4407" s="84" t="str">
        <f>IF(بيانات!B4407&lt;&gt;"",بيانات!J4407,"")</f>
        <v/>
      </c>
      <c r="E4407" s="85"/>
      <c r="F4407" s="86" t="str">
        <f t="shared" si="68"/>
        <v/>
      </c>
      <c r="G4407" s="87"/>
      <c r="H4407" s="88" t="str">
        <f>IF(بيانات!B4407&lt;&gt;"",بيانات!K4407,"")</f>
        <v/>
      </c>
      <c r="I4407" s="88" t="str">
        <f>IF(بيانات!B4407&lt;&gt;"",بيانات!P4407,"")</f>
        <v/>
      </c>
    </row>
    <row r="4408" spans="1:9" ht="21.75" customHeight="1">
      <c r="A4408" s="89" t="str">
        <f>IF(بيانات!B4408&lt;&gt;"",بيانات!A4408,"")</f>
        <v/>
      </c>
      <c r="B4408" s="90" t="str">
        <f>IF(بيانات!B4408&lt;&gt;"",بيانات!B4408,"")</f>
        <v/>
      </c>
      <c r="C4408" s="90" t="str">
        <f>IF(بيانات!B4408&lt;&gt;"",بيانات!C4408,"")</f>
        <v/>
      </c>
      <c r="D4408" s="91" t="str">
        <f>IF(بيانات!B4408&lt;&gt;"",بيانات!J4408,"")</f>
        <v/>
      </c>
      <c r="E4408" s="92"/>
      <c r="F4408" s="93" t="str">
        <f t="shared" si="68"/>
        <v/>
      </c>
      <c r="G4408" s="94"/>
      <c r="H4408" s="95" t="str">
        <f>IF(بيانات!B4408&lt;&gt;"",بيانات!K4408,"")</f>
        <v/>
      </c>
      <c r="I4408" s="95" t="str">
        <f>IF(بيانات!B4408&lt;&gt;"",بيانات!P4408,"")</f>
        <v/>
      </c>
    </row>
    <row r="4409" spans="1:9" ht="21.75" customHeight="1">
      <c r="A4409" s="82" t="str">
        <f>IF(بيانات!B4409&lt;&gt;"",بيانات!A4409,"")</f>
        <v/>
      </c>
      <c r="B4409" s="83" t="str">
        <f>IF(بيانات!B4409&lt;&gt;"",بيانات!B4409,"")</f>
        <v/>
      </c>
      <c r="C4409" s="83" t="str">
        <f>IF(بيانات!B4409&lt;&gt;"",بيانات!C4409,"")</f>
        <v/>
      </c>
      <c r="D4409" s="84" t="str">
        <f>IF(بيانات!B4409&lt;&gt;"",بيانات!J4409,"")</f>
        <v/>
      </c>
      <c r="E4409" s="85"/>
      <c r="F4409" s="86" t="str">
        <f t="shared" si="68"/>
        <v/>
      </c>
      <c r="G4409" s="87"/>
      <c r="H4409" s="88" t="str">
        <f>IF(بيانات!B4409&lt;&gt;"",بيانات!K4409,"")</f>
        <v/>
      </c>
      <c r="I4409" s="88" t="str">
        <f>IF(بيانات!B4409&lt;&gt;"",بيانات!P4409,"")</f>
        <v/>
      </c>
    </row>
    <row r="4410" spans="1:9" ht="21.75" customHeight="1">
      <c r="A4410" s="89" t="str">
        <f>IF(بيانات!B4410&lt;&gt;"",بيانات!A4410,"")</f>
        <v/>
      </c>
      <c r="B4410" s="90" t="str">
        <f>IF(بيانات!B4410&lt;&gt;"",بيانات!B4410,"")</f>
        <v/>
      </c>
      <c r="C4410" s="90" t="str">
        <f>IF(بيانات!B4410&lt;&gt;"",بيانات!C4410,"")</f>
        <v/>
      </c>
      <c r="D4410" s="91" t="str">
        <f>IF(بيانات!B4410&lt;&gt;"",بيانات!J4410,"")</f>
        <v/>
      </c>
      <c r="E4410" s="92"/>
      <c r="F4410" s="93" t="str">
        <f t="shared" si="68"/>
        <v/>
      </c>
      <c r="G4410" s="94"/>
      <c r="H4410" s="95" t="str">
        <f>IF(بيانات!B4410&lt;&gt;"",بيانات!K4410,"")</f>
        <v/>
      </c>
      <c r="I4410" s="95" t="str">
        <f>IF(بيانات!B4410&lt;&gt;"",بيانات!P4410,"")</f>
        <v/>
      </c>
    </row>
    <row r="4411" spans="1:9" ht="21.75" customHeight="1">
      <c r="A4411" s="82" t="str">
        <f>IF(بيانات!B4411&lt;&gt;"",بيانات!A4411,"")</f>
        <v/>
      </c>
      <c r="B4411" s="83" t="str">
        <f>IF(بيانات!B4411&lt;&gt;"",بيانات!B4411,"")</f>
        <v/>
      </c>
      <c r="C4411" s="83" t="str">
        <f>IF(بيانات!B4411&lt;&gt;"",بيانات!C4411,"")</f>
        <v/>
      </c>
      <c r="D4411" s="84" t="str">
        <f>IF(بيانات!B4411&lt;&gt;"",بيانات!J4411,"")</f>
        <v/>
      </c>
      <c r="E4411" s="85"/>
      <c r="F4411" s="86" t="str">
        <f t="shared" si="68"/>
        <v/>
      </c>
      <c r="G4411" s="87"/>
      <c r="H4411" s="88" t="str">
        <f>IF(بيانات!B4411&lt;&gt;"",بيانات!K4411,"")</f>
        <v/>
      </c>
      <c r="I4411" s="88" t="str">
        <f>IF(بيانات!B4411&lt;&gt;"",بيانات!P4411,"")</f>
        <v/>
      </c>
    </row>
    <row r="4412" spans="1:9" ht="21.75" customHeight="1">
      <c r="A4412" s="89" t="str">
        <f>IF(بيانات!B4412&lt;&gt;"",بيانات!A4412,"")</f>
        <v/>
      </c>
      <c r="B4412" s="90" t="str">
        <f>IF(بيانات!B4412&lt;&gt;"",بيانات!B4412,"")</f>
        <v/>
      </c>
      <c r="C4412" s="90" t="str">
        <f>IF(بيانات!B4412&lt;&gt;"",بيانات!C4412,"")</f>
        <v/>
      </c>
      <c r="D4412" s="91" t="str">
        <f>IF(بيانات!B4412&lt;&gt;"",بيانات!J4412,"")</f>
        <v/>
      </c>
      <c r="E4412" s="92"/>
      <c r="F4412" s="93" t="str">
        <f t="shared" si="68"/>
        <v/>
      </c>
      <c r="G4412" s="94"/>
      <c r="H4412" s="95" t="str">
        <f>IF(بيانات!B4412&lt;&gt;"",بيانات!K4412,"")</f>
        <v/>
      </c>
      <c r="I4412" s="95" t="str">
        <f>IF(بيانات!B4412&lt;&gt;"",بيانات!P4412,"")</f>
        <v/>
      </c>
    </row>
    <row r="4413" spans="1:9" ht="21.75" customHeight="1">
      <c r="A4413" s="82" t="str">
        <f>IF(بيانات!B4413&lt;&gt;"",بيانات!A4413,"")</f>
        <v/>
      </c>
      <c r="B4413" s="83" t="str">
        <f>IF(بيانات!B4413&lt;&gt;"",بيانات!B4413,"")</f>
        <v/>
      </c>
      <c r="C4413" s="83" t="str">
        <f>IF(بيانات!B4413&lt;&gt;"",بيانات!C4413,"")</f>
        <v/>
      </c>
      <c r="D4413" s="84" t="str">
        <f>IF(بيانات!B4413&lt;&gt;"",بيانات!J4413,"")</f>
        <v/>
      </c>
      <c r="E4413" s="85"/>
      <c r="F4413" s="86" t="str">
        <f t="shared" si="68"/>
        <v/>
      </c>
      <c r="G4413" s="87"/>
      <c r="H4413" s="88" t="str">
        <f>IF(بيانات!B4413&lt;&gt;"",بيانات!K4413,"")</f>
        <v/>
      </c>
      <c r="I4413" s="88" t="str">
        <f>IF(بيانات!B4413&lt;&gt;"",بيانات!P4413,"")</f>
        <v/>
      </c>
    </row>
    <row r="4414" spans="1:9" ht="21.75" customHeight="1">
      <c r="A4414" s="89" t="str">
        <f>IF(بيانات!B4414&lt;&gt;"",بيانات!A4414,"")</f>
        <v/>
      </c>
      <c r="B4414" s="90" t="str">
        <f>IF(بيانات!B4414&lt;&gt;"",بيانات!B4414,"")</f>
        <v/>
      </c>
      <c r="C4414" s="90" t="str">
        <f>IF(بيانات!B4414&lt;&gt;"",بيانات!C4414,"")</f>
        <v/>
      </c>
      <c r="D4414" s="91" t="str">
        <f>IF(بيانات!B4414&lt;&gt;"",بيانات!J4414,"")</f>
        <v/>
      </c>
      <c r="E4414" s="92"/>
      <c r="F4414" s="93" t="str">
        <f t="shared" si="68"/>
        <v/>
      </c>
      <c r="G4414" s="94"/>
      <c r="H4414" s="95" t="str">
        <f>IF(بيانات!B4414&lt;&gt;"",بيانات!K4414,"")</f>
        <v/>
      </c>
      <c r="I4414" s="95" t="str">
        <f>IF(بيانات!B4414&lt;&gt;"",بيانات!P4414,"")</f>
        <v/>
      </c>
    </row>
    <row r="4415" spans="1:9" ht="21.75" customHeight="1">
      <c r="A4415" s="82" t="str">
        <f>IF(بيانات!B4415&lt;&gt;"",بيانات!A4415,"")</f>
        <v/>
      </c>
      <c r="B4415" s="83" t="str">
        <f>IF(بيانات!B4415&lt;&gt;"",بيانات!B4415,"")</f>
        <v/>
      </c>
      <c r="C4415" s="83" t="str">
        <f>IF(بيانات!B4415&lt;&gt;"",بيانات!C4415,"")</f>
        <v/>
      </c>
      <c r="D4415" s="84" t="str">
        <f>IF(بيانات!B4415&lt;&gt;"",بيانات!J4415,"")</f>
        <v/>
      </c>
      <c r="E4415" s="85"/>
      <c r="F4415" s="86" t="str">
        <f t="shared" si="68"/>
        <v/>
      </c>
      <c r="G4415" s="87"/>
      <c r="H4415" s="88" t="str">
        <f>IF(بيانات!B4415&lt;&gt;"",بيانات!K4415,"")</f>
        <v/>
      </c>
      <c r="I4415" s="88" t="str">
        <f>IF(بيانات!B4415&lt;&gt;"",بيانات!P4415,"")</f>
        <v/>
      </c>
    </row>
    <row r="4416" spans="1:9" ht="21.75" customHeight="1">
      <c r="A4416" s="89" t="str">
        <f>IF(بيانات!B4416&lt;&gt;"",بيانات!A4416,"")</f>
        <v/>
      </c>
      <c r="B4416" s="90" t="str">
        <f>IF(بيانات!B4416&lt;&gt;"",بيانات!B4416,"")</f>
        <v/>
      </c>
      <c r="C4416" s="90" t="str">
        <f>IF(بيانات!B4416&lt;&gt;"",بيانات!C4416,"")</f>
        <v/>
      </c>
      <c r="D4416" s="91" t="str">
        <f>IF(بيانات!B4416&lt;&gt;"",بيانات!J4416,"")</f>
        <v/>
      </c>
      <c r="E4416" s="92"/>
      <c r="F4416" s="93" t="str">
        <f t="shared" si="68"/>
        <v/>
      </c>
      <c r="G4416" s="94"/>
      <c r="H4416" s="95" t="str">
        <f>IF(بيانات!B4416&lt;&gt;"",بيانات!K4416,"")</f>
        <v/>
      </c>
      <c r="I4416" s="95" t="str">
        <f>IF(بيانات!B4416&lt;&gt;"",بيانات!P4416,"")</f>
        <v/>
      </c>
    </row>
    <row r="4417" spans="1:9" ht="21.75" customHeight="1">
      <c r="A4417" s="82" t="str">
        <f>IF(بيانات!B4417&lt;&gt;"",بيانات!A4417,"")</f>
        <v/>
      </c>
      <c r="B4417" s="83" t="str">
        <f>IF(بيانات!B4417&lt;&gt;"",بيانات!B4417,"")</f>
        <v/>
      </c>
      <c r="C4417" s="83" t="str">
        <f>IF(بيانات!B4417&lt;&gt;"",بيانات!C4417,"")</f>
        <v/>
      </c>
      <c r="D4417" s="84" t="str">
        <f>IF(بيانات!B4417&lt;&gt;"",بيانات!J4417,"")</f>
        <v/>
      </c>
      <c r="E4417" s="85"/>
      <c r="F4417" s="86" t="str">
        <f t="shared" si="68"/>
        <v/>
      </c>
      <c r="G4417" s="87"/>
      <c r="H4417" s="88" t="str">
        <f>IF(بيانات!B4417&lt;&gt;"",بيانات!K4417,"")</f>
        <v/>
      </c>
      <c r="I4417" s="88" t="str">
        <f>IF(بيانات!B4417&lt;&gt;"",بيانات!P4417,"")</f>
        <v/>
      </c>
    </row>
    <row r="4418" spans="1:9" ht="21.75" customHeight="1">
      <c r="A4418" s="89" t="str">
        <f>IF(بيانات!B4418&lt;&gt;"",بيانات!A4418,"")</f>
        <v/>
      </c>
      <c r="B4418" s="90" t="str">
        <f>IF(بيانات!B4418&lt;&gt;"",بيانات!B4418,"")</f>
        <v/>
      </c>
      <c r="C4418" s="90" t="str">
        <f>IF(بيانات!B4418&lt;&gt;"",بيانات!C4418,"")</f>
        <v/>
      </c>
      <c r="D4418" s="91" t="str">
        <f>IF(بيانات!B4418&lt;&gt;"",بيانات!J4418,"")</f>
        <v/>
      </c>
      <c r="E4418" s="92"/>
      <c r="F4418" s="93" t="str">
        <f t="shared" si="68"/>
        <v/>
      </c>
      <c r="G4418" s="94"/>
      <c r="H4418" s="95" t="str">
        <f>IF(بيانات!B4418&lt;&gt;"",بيانات!K4418,"")</f>
        <v/>
      </c>
      <c r="I4418" s="95" t="str">
        <f>IF(بيانات!B4418&lt;&gt;"",بيانات!P4418,"")</f>
        <v/>
      </c>
    </row>
    <row r="4419" spans="1:9" ht="21.75" customHeight="1">
      <c r="A4419" s="82" t="str">
        <f>IF(بيانات!B4419&lt;&gt;"",بيانات!A4419,"")</f>
        <v/>
      </c>
      <c r="B4419" s="83" t="str">
        <f>IF(بيانات!B4419&lt;&gt;"",بيانات!B4419,"")</f>
        <v/>
      </c>
      <c r="C4419" s="83" t="str">
        <f>IF(بيانات!B4419&lt;&gt;"",بيانات!C4419,"")</f>
        <v/>
      </c>
      <c r="D4419" s="84" t="str">
        <f>IF(بيانات!B4419&lt;&gt;"",بيانات!J4419,"")</f>
        <v/>
      </c>
      <c r="E4419" s="85"/>
      <c r="F4419" s="86" t="str">
        <f t="shared" ref="F4419:F4482" si="69">IF(E4419="","",E4419+30)</f>
        <v/>
      </c>
      <c r="G4419" s="87"/>
      <c r="H4419" s="88" t="str">
        <f>IF(بيانات!B4419&lt;&gt;"",بيانات!K4419,"")</f>
        <v/>
      </c>
      <c r="I4419" s="88" t="str">
        <f>IF(بيانات!B4419&lt;&gt;"",بيانات!P4419,"")</f>
        <v/>
      </c>
    </row>
    <row r="4420" spans="1:9" ht="21.75" customHeight="1">
      <c r="A4420" s="89" t="str">
        <f>IF(بيانات!B4420&lt;&gt;"",بيانات!A4420,"")</f>
        <v/>
      </c>
      <c r="B4420" s="90" t="str">
        <f>IF(بيانات!B4420&lt;&gt;"",بيانات!B4420,"")</f>
        <v/>
      </c>
      <c r="C4420" s="90" t="str">
        <f>IF(بيانات!B4420&lt;&gt;"",بيانات!C4420,"")</f>
        <v/>
      </c>
      <c r="D4420" s="91" t="str">
        <f>IF(بيانات!B4420&lt;&gt;"",بيانات!J4420,"")</f>
        <v/>
      </c>
      <c r="E4420" s="92"/>
      <c r="F4420" s="93" t="str">
        <f t="shared" si="69"/>
        <v/>
      </c>
      <c r="G4420" s="94"/>
      <c r="H4420" s="95" t="str">
        <f>IF(بيانات!B4420&lt;&gt;"",بيانات!K4420,"")</f>
        <v/>
      </c>
      <c r="I4420" s="95" t="str">
        <f>IF(بيانات!B4420&lt;&gt;"",بيانات!P4420,"")</f>
        <v/>
      </c>
    </row>
    <row r="4421" spans="1:9" ht="21.75" customHeight="1">
      <c r="A4421" s="82" t="str">
        <f>IF(بيانات!B4421&lt;&gt;"",بيانات!A4421,"")</f>
        <v/>
      </c>
      <c r="B4421" s="83" t="str">
        <f>IF(بيانات!B4421&lt;&gt;"",بيانات!B4421,"")</f>
        <v/>
      </c>
      <c r="C4421" s="83" t="str">
        <f>IF(بيانات!B4421&lt;&gt;"",بيانات!C4421,"")</f>
        <v/>
      </c>
      <c r="D4421" s="84" t="str">
        <f>IF(بيانات!B4421&lt;&gt;"",بيانات!J4421,"")</f>
        <v/>
      </c>
      <c r="E4421" s="85"/>
      <c r="F4421" s="86" t="str">
        <f t="shared" si="69"/>
        <v/>
      </c>
      <c r="G4421" s="87"/>
      <c r="H4421" s="88" t="str">
        <f>IF(بيانات!B4421&lt;&gt;"",بيانات!K4421,"")</f>
        <v/>
      </c>
      <c r="I4421" s="88" t="str">
        <f>IF(بيانات!B4421&lt;&gt;"",بيانات!P4421,"")</f>
        <v/>
      </c>
    </row>
    <row r="4422" spans="1:9" ht="21.75" customHeight="1">
      <c r="A4422" s="89" t="str">
        <f>IF(بيانات!B4422&lt;&gt;"",بيانات!A4422,"")</f>
        <v/>
      </c>
      <c r="B4422" s="90" t="str">
        <f>IF(بيانات!B4422&lt;&gt;"",بيانات!B4422,"")</f>
        <v/>
      </c>
      <c r="C4422" s="90" t="str">
        <f>IF(بيانات!B4422&lt;&gt;"",بيانات!C4422,"")</f>
        <v/>
      </c>
      <c r="D4422" s="91" t="str">
        <f>IF(بيانات!B4422&lt;&gt;"",بيانات!J4422,"")</f>
        <v/>
      </c>
      <c r="E4422" s="92"/>
      <c r="F4422" s="93" t="str">
        <f t="shared" si="69"/>
        <v/>
      </c>
      <c r="G4422" s="94"/>
      <c r="H4422" s="95" t="str">
        <f>IF(بيانات!B4422&lt;&gt;"",بيانات!K4422,"")</f>
        <v/>
      </c>
      <c r="I4422" s="95" t="str">
        <f>IF(بيانات!B4422&lt;&gt;"",بيانات!P4422,"")</f>
        <v/>
      </c>
    </row>
    <row r="4423" spans="1:9" ht="21.75" customHeight="1">
      <c r="A4423" s="82" t="str">
        <f>IF(بيانات!B4423&lt;&gt;"",بيانات!A4423,"")</f>
        <v/>
      </c>
      <c r="B4423" s="83" t="str">
        <f>IF(بيانات!B4423&lt;&gt;"",بيانات!B4423,"")</f>
        <v/>
      </c>
      <c r="C4423" s="83" t="str">
        <f>IF(بيانات!B4423&lt;&gt;"",بيانات!C4423,"")</f>
        <v/>
      </c>
      <c r="D4423" s="84" t="str">
        <f>IF(بيانات!B4423&lt;&gt;"",بيانات!J4423,"")</f>
        <v/>
      </c>
      <c r="E4423" s="85"/>
      <c r="F4423" s="86" t="str">
        <f t="shared" si="69"/>
        <v/>
      </c>
      <c r="G4423" s="87"/>
      <c r="H4423" s="88" t="str">
        <f>IF(بيانات!B4423&lt;&gt;"",بيانات!K4423,"")</f>
        <v/>
      </c>
      <c r="I4423" s="88" t="str">
        <f>IF(بيانات!B4423&lt;&gt;"",بيانات!P4423,"")</f>
        <v/>
      </c>
    </row>
    <row r="4424" spans="1:9" ht="21.75" customHeight="1">
      <c r="A4424" s="89" t="str">
        <f>IF(بيانات!B4424&lt;&gt;"",بيانات!A4424,"")</f>
        <v/>
      </c>
      <c r="B4424" s="90" t="str">
        <f>IF(بيانات!B4424&lt;&gt;"",بيانات!B4424,"")</f>
        <v/>
      </c>
      <c r="C4424" s="90" t="str">
        <f>IF(بيانات!B4424&lt;&gt;"",بيانات!C4424,"")</f>
        <v/>
      </c>
      <c r="D4424" s="91" t="str">
        <f>IF(بيانات!B4424&lt;&gt;"",بيانات!J4424,"")</f>
        <v/>
      </c>
      <c r="E4424" s="92"/>
      <c r="F4424" s="93" t="str">
        <f t="shared" si="69"/>
        <v/>
      </c>
      <c r="G4424" s="94"/>
      <c r="H4424" s="95" t="str">
        <f>IF(بيانات!B4424&lt;&gt;"",بيانات!K4424,"")</f>
        <v/>
      </c>
      <c r="I4424" s="95" t="str">
        <f>IF(بيانات!B4424&lt;&gt;"",بيانات!P4424,"")</f>
        <v/>
      </c>
    </row>
    <row r="4425" spans="1:9" ht="21.75" customHeight="1">
      <c r="A4425" s="82" t="str">
        <f>IF(بيانات!B4425&lt;&gt;"",بيانات!A4425,"")</f>
        <v/>
      </c>
      <c r="B4425" s="83" t="str">
        <f>IF(بيانات!B4425&lt;&gt;"",بيانات!B4425,"")</f>
        <v/>
      </c>
      <c r="C4425" s="83" t="str">
        <f>IF(بيانات!B4425&lt;&gt;"",بيانات!C4425,"")</f>
        <v/>
      </c>
      <c r="D4425" s="84" t="str">
        <f>IF(بيانات!B4425&lt;&gt;"",بيانات!J4425,"")</f>
        <v/>
      </c>
      <c r="E4425" s="85"/>
      <c r="F4425" s="86" t="str">
        <f t="shared" si="69"/>
        <v/>
      </c>
      <c r="G4425" s="87"/>
      <c r="H4425" s="88" t="str">
        <f>IF(بيانات!B4425&lt;&gt;"",بيانات!K4425,"")</f>
        <v/>
      </c>
      <c r="I4425" s="88" t="str">
        <f>IF(بيانات!B4425&lt;&gt;"",بيانات!P4425,"")</f>
        <v/>
      </c>
    </row>
    <row r="4426" spans="1:9" ht="21.75" customHeight="1">
      <c r="A4426" s="89" t="str">
        <f>IF(بيانات!B4426&lt;&gt;"",بيانات!A4426,"")</f>
        <v/>
      </c>
      <c r="B4426" s="90" t="str">
        <f>IF(بيانات!B4426&lt;&gt;"",بيانات!B4426,"")</f>
        <v/>
      </c>
      <c r="C4426" s="90" t="str">
        <f>IF(بيانات!B4426&lt;&gt;"",بيانات!C4426,"")</f>
        <v/>
      </c>
      <c r="D4426" s="91" t="str">
        <f>IF(بيانات!B4426&lt;&gt;"",بيانات!J4426,"")</f>
        <v/>
      </c>
      <c r="E4426" s="92"/>
      <c r="F4426" s="93" t="str">
        <f t="shared" si="69"/>
        <v/>
      </c>
      <c r="G4426" s="94"/>
      <c r="H4426" s="95" t="str">
        <f>IF(بيانات!B4426&lt;&gt;"",بيانات!K4426,"")</f>
        <v/>
      </c>
      <c r="I4426" s="95" t="str">
        <f>IF(بيانات!B4426&lt;&gt;"",بيانات!P4426,"")</f>
        <v/>
      </c>
    </row>
    <row r="4427" spans="1:9" ht="21.75" customHeight="1">
      <c r="A4427" s="82" t="str">
        <f>IF(بيانات!B4427&lt;&gt;"",بيانات!A4427,"")</f>
        <v/>
      </c>
      <c r="B4427" s="83" t="str">
        <f>IF(بيانات!B4427&lt;&gt;"",بيانات!B4427,"")</f>
        <v/>
      </c>
      <c r="C4427" s="83" t="str">
        <f>IF(بيانات!B4427&lt;&gt;"",بيانات!C4427,"")</f>
        <v/>
      </c>
      <c r="D4427" s="84" t="str">
        <f>IF(بيانات!B4427&lt;&gt;"",بيانات!J4427,"")</f>
        <v/>
      </c>
      <c r="E4427" s="85"/>
      <c r="F4427" s="86" t="str">
        <f t="shared" si="69"/>
        <v/>
      </c>
      <c r="G4427" s="87"/>
      <c r="H4427" s="88" t="str">
        <f>IF(بيانات!B4427&lt;&gt;"",بيانات!K4427,"")</f>
        <v/>
      </c>
      <c r="I4427" s="88" t="str">
        <f>IF(بيانات!B4427&lt;&gt;"",بيانات!P4427,"")</f>
        <v/>
      </c>
    </row>
    <row r="4428" spans="1:9" ht="21.75" customHeight="1">
      <c r="A4428" s="89" t="str">
        <f>IF(بيانات!B4428&lt;&gt;"",بيانات!A4428,"")</f>
        <v/>
      </c>
      <c r="B4428" s="90" t="str">
        <f>IF(بيانات!B4428&lt;&gt;"",بيانات!B4428,"")</f>
        <v/>
      </c>
      <c r="C4428" s="90" t="str">
        <f>IF(بيانات!B4428&lt;&gt;"",بيانات!C4428,"")</f>
        <v/>
      </c>
      <c r="D4428" s="91" t="str">
        <f>IF(بيانات!B4428&lt;&gt;"",بيانات!J4428,"")</f>
        <v/>
      </c>
      <c r="E4428" s="92"/>
      <c r="F4428" s="93" t="str">
        <f t="shared" si="69"/>
        <v/>
      </c>
      <c r="G4428" s="94"/>
      <c r="H4428" s="95" t="str">
        <f>IF(بيانات!B4428&lt;&gt;"",بيانات!K4428,"")</f>
        <v/>
      </c>
      <c r="I4428" s="95" t="str">
        <f>IF(بيانات!B4428&lt;&gt;"",بيانات!P4428,"")</f>
        <v/>
      </c>
    </row>
    <row r="4429" spans="1:9" ht="21.75" customHeight="1">
      <c r="A4429" s="82" t="str">
        <f>IF(بيانات!B4429&lt;&gt;"",بيانات!A4429,"")</f>
        <v/>
      </c>
      <c r="B4429" s="83" t="str">
        <f>IF(بيانات!B4429&lt;&gt;"",بيانات!B4429,"")</f>
        <v/>
      </c>
      <c r="C4429" s="83" t="str">
        <f>IF(بيانات!B4429&lt;&gt;"",بيانات!C4429,"")</f>
        <v/>
      </c>
      <c r="D4429" s="84" t="str">
        <f>IF(بيانات!B4429&lt;&gt;"",بيانات!J4429,"")</f>
        <v/>
      </c>
      <c r="E4429" s="85"/>
      <c r="F4429" s="86" t="str">
        <f t="shared" si="69"/>
        <v/>
      </c>
      <c r="G4429" s="87"/>
      <c r="H4429" s="88" t="str">
        <f>IF(بيانات!B4429&lt;&gt;"",بيانات!K4429,"")</f>
        <v/>
      </c>
      <c r="I4429" s="88" t="str">
        <f>IF(بيانات!B4429&lt;&gt;"",بيانات!P4429,"")</f>
        <v/>
      </c>
    </row>
    <row r="4430" spans="1:9" ht="21.75" customHeight="1">
      <c r="A4430" s="89" t="str">
        <f>IF(بيانات!B4430&lt;&gt;"",بيانات!A4430,"")</f>
        <v/>
      </c>
      <c r="B4430" s="90" t="str">
        <f>IF(بيانات!B4430&lt;&gt;"",بيانات!B4430,"")</f>
        <v/>
      </c>
      <c r="C4430" s="90" t="str">
        <f>IF(بيانات!B4430&lt;&gt;"",بيانات!C4430,"")</f>
        <v/>
      </c>
      <c r="D4430" s="91" t="str">
        <f>IF(بيانات!B4430&lt;&gt;"",بيانات!J4430,"")</f>
        <v/>
      </c>
      <c r="E4430" s="92"/>
      <c r="F4430" s="93" t="str">
        <f t="shared" si="69"/>
        <v/>
      </c>
      <c r="G4430" s="94"/>
      <c r="H4430" s="95" t="str">
        <f>IF(بيانات!B4430&lt;&gt;"",بيانات!K4430,"")</f>
        <v/>
      </c>
      <c r="I4430" s="95" t="str">
        <f>IF(بيانات!B4430&lt;&gt;"",بيانات!P4430,"")</f>
        <v/>
      </c>
    </row>
    <row r="4431" spans="1:9" ht="21.75" customHeight="1">
      <c r="A4431" s="82" t="str">
        <f>IF(بيانات!B4431&lt;&gt;"",بيانات!A4431,"")</f>
        <v/>
      </c>
      <c r="B4431" s="83" t="str">
        <f>IF(بيانات!B4431&lt;&gt;"",بيانات!B4431,"")</f>
        <v/>
      </c>
      <c r="C4431" s="83" t="str">
        <f>IF(بيانات!B4431&lt;&gt;"",بيانات!C4431,"")</f>
        <v/>
      </c>
      <c r="D4431" s="84" t="str">
        <f>IF(بيانات!B4431&lt;&gt;"",بيانات!J4431,"")</f>
        <v/>
      </c>
      <c r="E4431" s="85"/>
      <c r="F4431" s="86" t="str">
        <f t="shared" si="69"/>
        <v/>
      </c>
      <c r="G4431" s="87"/>
      <c r="H4431" s="88" t="str">
        <f>IF(بيانات!B4431&lt;&gt;"",بيانات!K4431,"")</f>
        <v/>
      </c>
      <c r="I4431" s="88" t="str">
        <f>IF(بيانات!B4431&lt;&gt;"",بيانات!P4431,"")</f>
        <v/>
      </c>
    </row>
    <row r="4432" spans="1:9" ht="21.75" customHeight="1">
      <c r="A4432" s="89" t="str">
        <f>IF(بيانات!B4432&lt;&gt;"",بيانات!A4432,"")</f>
        <v/>
      </c>
      <c r="B4432" s="90" t="str">
        <f>IF(بيانات!B4432&lt;&gt;"",بيانات!B4432,"")</f>
        <v/>
      </c>
      <c r="C4432" s="90" t="str">
        <f>IF(بيانات!B4432&lt;&gt;"",بيانات!C4432,"")</f>
        <v/>
      </c>
      <c r="D4432" s="91" t="str">
        <f>IF(بيانات!B4432&lt;&gt;"",بيانات!J4432,"")</f>
        <v/>
      </c>
      <c r="E4432" s="92"/>
      <c r="F4432" s="93" t="str">
        <f t="shared" si="69"/>
        <v/>
      </c>
      <c r="G4432" s="94"/>
      <c r="H4432" s="95" t="str">
        <f>IF(بيانات!B4432&lt;&gt;"",بيانات!K4432,"")</f>
        <v/>
      </c>
      <c r="I4432" s="95" t="str">
        <f>IF(بيانات!B4432&lt;&gt;"",بيانات!P4432,"")</f>
        <v/>
      </c>
    </row>
    <row r="4433" spans="1:9" ht="21.75" customHeight="1">
      <c r="A4433" s="82" t="str">
        <f>IF(بيانات!B4433&lt;&gt;"",بيانات!A4433,"")</f>
        <v/>
      </c>
      <c r="B4433" s="83" t="str">
        <f>IF(بيانات!B4433&lt;&gt;"",بيانات!B4433,"")</f>
        <v/>
      </c>
      <c r="C4433" s="83" t="str">
        <f>IF(بيانات!B4433&lt;&gt;"",بيانات!C4433,"")</f>
        <v/>
      </c>
      <c r="D4433" s="84" t="str">
        <f>IF(بيانات!B4433&lt;&gt;"",بيانات!J4433,"")</f>
        <v/>
      </c>
      <c r="E4433" s="85"/>
      <c r="F4433" s="86" t="str">
        <f t="shared" si="69"/>
        <v/>
      </c>
      <c r="G4433" s="87"/>
      <c r="H4433" s="88" t="str">
        <f>IF(بيانات!B4433&lt;&gt;"",بيانات!K4433,"")</f>
        <v/>
      </c>
      <c r="I4433" s="88" t="str">
        <f>IF(بيانات!B4433&lt;&gt;"",بيانات!P4433,"")</f>
        <v/>
      </c>
    </row>
    <row r="4434" spans="1:9" ht="21.75" customHeight="1">
      <c r="A4434" s="89" t="str">
        <f>IF(بيانات!B4434&lt;&gt;"",بيانات!A4434,"")</f>
        <v/>
      </c>
      <c r="B4434" s="90" t="str">
        <f>IF(بيانات!B4434&lt;&gt;"",بيانات!B4434,"")</f>
        <v/>
      </c>
      <c r="C4434" s="90" t="str">
        <f>IF(بيانات!B4434&lt;&gt;"",بيانات!C4434,"")</f>
        <v/>
      </c>
      <c r="D4434" s="91" t="str">
        <f>IF(بيانات!B4434&lt;&gt;"",بيانات!J4434,"")</f>
        <v/>
      </c>
      <c r="E4434" s="92"/>
      <c r="F4434" s="93" t="str">
        <f t="shared" si="69"/>
        <v/>
      </c>
      <c r="G4434" s="94"/>
      <c r="H4434" s="95" t="str">
        <f>IF(بيانات!B4434&lt;&gt;"",بيانات!K4434,"")</f>
        <v/>
      </c>
      <c r="I4434" s="95" t="str">
        <f>IF(بيانات!B4434&lt;&gt;"",بيانات!P4434,"")</f>
        <v/>
      </c>
    </row>
    <row r="4435" spans="1:9" ht="21.75" customHeight="1">
      <c r="A4435" s="82" t="str">
        <f>IF(بيانات!B4435&lt;&gt;"",بيانات!A4435,"")</f>
        <v/>
      </c>
      <c r="B4435" s="83" t="str">
        <f>IF(بيانات!B4435&lt;&gt;"",بيانات!B4435,"")</f>
        <v/>
      </c>
      <c r="C4435" s="83" t="str">
        <f>IF(بيانات!B4435&lt;&gt;"",بيانات!C4435,"")</f>
        <v/>
      </c>
      <c r="D4435" s="84" t="str">
        <f>IF(بيانات!B4435&lt;&gt;"",بيانات!J4435,"")</f>
        <v/>
      </c>
      <c r="E4435" s="85"/>
      <c r="F4435" s="86" t="str">
        <f t="shared" si="69"/>
        <v/>
      </c>
      <c r="G4435" s="87"/>
      <c r="H4435" s="88" t="str">
        <f>IF(بيانات!B4435&lt;&gt;"",بيانات!K4435,"")</f>
        <v/>
      </c>
      <c r="I4435" s="88" t="str">
        <f>IF(بيانات!B4435&lt;&gt;"",بيانات!P4435,"")</f>
        <v/>
      </c>
    </row>
    <row r="4436" spans="1:9" ht="21.75" customHeight="1">
      <c r="A4436" s="89" t="str">
        <f>IF(بيانات!B4436&lt;&gt;"",بيانات!A4436,"")</f>
        <v/>
      </c>
      <c r="B4436" s="90" t="str">
        <f>IF(بيانات!B4436&lt;&gt;"",بيانات!B4436,"")</f>
        <v/>
      </c>
      <c r="C4436" s="90" t="str">
        <f>IF(بيانات!B4436&lt;&gt;"",بيانات!C4436,"")</f>
        <v/>
      </c>
      <c r="D4436" s="91" t="str">
        <f>IF(بيانات!B4436&lt;&gt;"",بيانات!J4436,"")</f>
        <v/>
      </c>
      <c r="E4436" s="92"/>
      <c r="F4436" s="93" t="str">
        <f t="shared" si="69"/>
        <v/>
      </c>
      <c r="G4436" s="94"/>
      <c r="H4436" s="95" t="str">
        <f>IF(بيانات!B4436&lt;&gt;"",بيانات!K4436,"")</f>
        <v/>
      </c>
      <c r="I4436" s="95" t="str">
        <f>IF(بيانات!B4436&lt;&gt;"",بيانات!P4436,"")</f>
        <v/>
      </c>
    </row>
    <row r="4437" spans="1:9" ht="21.75" customHeight="1">
      <c r="A4437" s="82" t="str">
        <f>IF(بيانات!B4437&lt;&gt;"",بيانات!A4437,"")</f>
        <v/>
      </c>
      <c r="B4437" s="83" t="str">
        <f>IF(بيانات!B4437&lt;&gt;"",بيانات!B4437,"")</f>
        <v/>
      </c>
      <c r="C4437" s="83" t="str">
        <f>IF(بيانات!B4437&lt;&gt;"",بيانات!C4437,"")</f>
        <v/>
      </c>
      <c r="D4437" s="84" t="str">
        <f>IF(بيانات!B4437&lt;&gt;"",بيانات!J4437,"")</f>
        <v/>
      </c>
      <c r="E4437" s="85"/>
      <c r="F4437" s="86" t="str">
        <f t="shared" si="69"/>
        <v/>
      </c>
      <c r="G4437" s="87"/>
      <c r="H4437" s="88" t="str">
        <f>IF(بيانات!B4437&lt;&gt;"",بيانات!K4437,"")</f>
        <v/>
      </c>
      <c r="I4437" s="88" t="str">
        <f>IF(بيانات!B4437&lt;&gt;"",بيانات!P4437,"")</f>
        <v/>
      </c>
    </row>
    <row r="4438" spans="1:9" ht="21.75" customHeight="1">
      <c r="A4438" s="89" t="str">
        <f>IF(بيانات!B4438&lt;&gt;"",بيانات!A4438,"")</f>
        <v/>
      </c>
      <c r="B4438" s="90" t="str">
        <f>IF(بيانات!B4438&lt;&gt;"",بيانات!B4438,"")</f>
        <v/>
      </c>
      <c r="C4438" s="90" t="str">
        <f>IF(بيانات!B4438&lt;&gt;"",بيانات!C4438,"")</f>
        <v/>
      </c>
      <c r="D4438" s="91" t="str">
        <f>IF(بيانات!B4438&lt;&gt;"",بيانات!J4438,"")</f>
        <v/>
      </c>
      <c r="E4438" s="92"/>
      <c r="F4438" s="93" t="str">
        <f t="shared" si="69"/>
        <v/>
      </c>
      <c r="G4438" s="94"/>
      <c r="H4438" s="95" t="str">
        <f>IF(بيانات!B4438&lt;&gt;"",بيانات!K4438,"")</f>
        <v/>
      </c>
      <c r="I4438" s="95" t="str">
        <f>IF(بيانات!B4438&lt;&gt;"",بيانات!P4438,"")</f>
        <v/>
      </c>
    </row>
    <row r="4439" spans="1:9" ht="21.75" customHeight="1">
      <c r="A4439" s="82" t="str">
        <f>IF(بيانات!B4439&lt;&gt;"",بيانات!A4439,"")</f>
        <v/>
      </c>
      <c r="B4439" s="83" t="str">
        <f>IF(بيانات!B4439&lt;&gt;"",بيانات!B4439,"")</f>
        <v/>
      </c>
      <c r="C4439" s="83" t="str">
        <f>IF(بيانات!B4439&lt;&gt;"",بيانات!C4439,"")</f>
        <v/>
      </c>
      <c r="D4439" s="84" t="str">
        <f>IF(بيانات!B4439&lt;&gt;"",بيانات!J4439,"")</f>
        <v/>
      </c>
      <c r="E4439" s="85"/>
      <c r="F4439" s="86" t="str">
        <f t="shared" si="69"/>
        <v/>
      </c>
      <c r="G4439" s="87"/>
      <c r="H4439" s="88" t="str">
        <f>IF(بيانات!B4439&lt;&gt;"",بيانات!K4439,"")</f>
        <v/>
      </c>
      <c r="I4439" s="88" t="str">
        <f>IF(بيانات!B4439&lt;&gt;"",بيانات!P4439,"")</f>
        <v/>
      </c>
    </row>
    <row r="4440" spans="1:9" ht="21.75" customHeight="1">
      <c r="A4440" s="89" t="str">
        <f>IF(بيانات!B4440&lt;&gt;"",بيانات!A4440,"")</f>
        <v/>
      </c>
      <c r="B4440" s="90" t="str">
        <f>IF(بيانات!B4440&lt;&gt;"",بيانات!B4440,"")</f>
        <v/>
      </c>
      <c r="C4440" s="90" t="str">
        <f>IF(بيانات!B4440&lt;&gt;"",بيانات!C4440,"")</f>
        <v/>
      </c>
      <c r="D4440" s="91" t="str">
        <f>IF(بيانات!B4440&lt;&gt;"",بيانات!J4440,"")</f>
        <v/>
      </c>
      <c r="E4440" s="92"/>
      <c r="F4440" s="93" t="str">
        <f t="shared" si="69"/>
        <v/>
      </c>
      <c r="G4440" s="94"/>
      <c r="H4440" s="95" t="str">
        <f>IF(بيانات!B4440&lt;&gt;"",بيانات!K4440,"")</f>
        <v/>
      </c>
      <c r="I4440" s="95" t="str">
        <f>IF(بيانات!B4440&lt;&gt;"",بيانات!P4440,"")</f>
        <v/>
      </c>
    </row>
    <row r="4441" spans="1:9" ht="21.75" customHeight="1">
      <c r="A4441" s="82" t="str">
        <f>IF(بيانات!B4441&lt;&gt;"",بيانات!A4441,"")</f>
        <v/>
      </c>
      <c r="B4441" s="83" t="str">
        <f>IF(بيانات!B4441&lt;&gt;"",بيانات!B4441,"")</f>
        <v/>
      </c>
      <c r="C4441" s="83" t="str">
        <f>IF(بيانات!B4441&lt;&gt;"",بيانات!C4441,"")</f>
        <v/>
      </c>
      <c r="D4441" s="84" t="str">
        <f>IF(بيانات!B4441&lt;&gt;"",بيانات!J4441,"")</f>
        <v/>
      </c>
      <c r="E4441" s="85"/>
      <c r="F4441" s="86" t="str">
        <f t="shared" si="69"/>
        <v/>
      </c>
      <c r="G4441" s="87"/>
      <c r="H4441" s="88" t="str">
        <f>IF(بيانات!B4441&lt;&gt;"",بيانات!K4441,"")</f>
        <v/>
      </c>
      <c r="I4441" s="88" t="str">
        <f>IF(بيانات!B4441&lt;&gt;"",بيانات!P4441,"")</f>
        <v/>
      </c>
    </row>
    <row r="4442" spans="1:9" ht="21.75" customHeight="1">
      <c r="A4442" s="89" t="str">
        <f>IF(بيانات!B4442&lt;&gt;"",بيانات!A4442,"")</f>
        <v/>
      </c>
      <c r="B4442" s="90" t="str">
        <f>IF(بيانات!B4442&lt;&gt;"",بيانات!B4442,"")</f>
        <v/>
      </c>
      <c r="C4442" s="90" t="str">
        <f>IF(بيانات!B4442&lt;&gt;"",بيانات!C4442,"")</f>
        <v/>
      </c>
      <c r="D4442" s="91" t="str">
        <f>IF(بيانات!B4442&lt;&gt;"",بيانات!J4442,"")</f>
        <v/>
      </c>
      <c r="E4442" s="92"/>
      <c r="F4442" s="93" t="str">
        <f t="shared" si="69"/>
        <v/>
      </c>
      <c r="G4442" s="94"/>
      <c r="H4442" s="95" t="str">
        <f>IF(بيانات!B4442&lt;&gt;"",بيانات!K4442,"")</f>
        <v/>
      </c>
      <c r="I4442" s="95" t="str">
        <f>IF(بيانات!B4442&lt;&gt;"",بيانات!P4442,"")</f>
        <v/>
      </c>
    </row>
    <row r="4443" spans="1:9" ht="21.75" customHeight="1">
      <c r="A4443" s="82" t="str">
        <f>IF(بيانات!B4443&lt;&gt;"",بيانات!A4443,"")</f>
        <v/>
      </c>
      <c r="B4443" s="83" t="str">
        <f>IF(بيانات!B4443&lt;&gt;"",بيانات!B4443,"")</f>
        <v/>
      </c>
      <c r="C4443" s="83" t="str">
        <f>IF(بيانات!B4443&lt;&gt;"",بيانات!C4443,"")</f>
        <v/>
      </c>
      <c r="D4443" s="84" t="str">
        <f>IF(بيانات!B4443&lt;&gt;"",بيانات!J4443,"")</f>
        <v/>
      </c>
      <c r="E4443" s="85"/>
      <c r="F4443" s="86" t="str">
        <f t="shared" si="69"/>
        <v/>
      </c>
      <c r="G4443" s="87"/>
      <c r="H4443" s="88" t="str">
        <f>IF(بيانات!B4443&lt;&gt;"",بيانات!K4443,"")</f>
        <v/>
      </c>
      <c r="I4443" s="88" t="str">
        <f>IF(بيانات!B4443&lt;&gt;"",بيانات!P4443,"")</f>
        <v/>
      </c>
    </row>
    <row r="4444" spans="1:9" ht="21.75" customHeight="1">
      <c r="A4444" s="89" t="str">
        <f>IF(بيانات!B4444&lt;&gt;"",بيانات!A4444,"")</f>
        <v/>
      </c>
      <c r="B4444" s="90" t="str">
        <f>IF(بيانات!B4444&lt;&gt;"",بيانات!B4444,"")</f>
        <v/>
      </c>
      <c r="C4444" s="90" t="str">
        <f>IF(بيانات!B4444&lt;&gt;"",بيانات!C4444,"")</f>
        <v/>
      </c>
      <c r="D4444" s="91" t="str">
        <f>IF(بيانات!B4444&lt;&gt;"",بيانات!J4444,"")</f>
        <v/>
      </c>
      <c r="E4444" s="92"/>
      <c r="F4444" s="93" t="str">
        <f t="shared" si="69"/>
        <v/>
      </c>
      <c r="G4444" s="94"/>
      <c r="H4444" s="95" t="str">
        <f>IF(بيانات!B4444&lt;&gt;"",بيانات!K4444,"")</f>
        <v/>
      </c>
      <c r="I4444" s="95" t="str">
        <f>IF(بيانات!B4444&lt;&gt;"",بيانات!P4444,"")</f>
        <v/>
      </c>
    </row>
    <row r="4445" spans="1:9" ht="21.75" customHeight="1">
      <c r="A4445" s="82" t="str">
        <f>IF(بيانات!B4445&lt;&gt;"",بيانات!A4445,"")</f>
        <v/>
      </c>
      <c r="B4445" s="83" t="str">
        <f>IF(بيانات!B4445&lt;&gt;"",بيانات!B4445,"")</f>
        <v/>
      </c>
      <c r="C4445" s="83" t="str">
        <f>IF(بيانات!B4445&lt;&gt;"",بيانات!C4445,"")</f>
        <v/>
      </c>
      <c r="D4445" s="84" t="str">
        <f>IF(بيانات!B4445&lt;&gt;"",بيانات!J4445,"")</f>
        <v/>
      </c>
      <c r="E4445" s="85"/>
      <c r="F4445" s="86" t="str">
        <f t="shared" si="69"/>
        <v/>
      </c>
      <c r="G4445" s="87"/>
      <c r="H4445" s="88" t="str">
        <f>IF(بيانات!B4445&lt;&gt;"",بيانات!K4445,"")</f>
        <v/>
      </c>
      <c r="I4445" s="88" t="str">
        <f>IF(بيانات!B4445&lt;&gt;"",بيانات!P4445,"")</f>
        <v/>
      </c>
    </row>
    <row r="4446" spans="1:9" ht="21.75" customHeight="1">
      <c r="A4446" s="89" t="str">
        <f>IF(بيانات!B4446&lt;&gt;"",بيانات!A4446,"")</f>
        <v/>
      </c>
      <c r="B4446" s="90" t="str">
        <f>IF(بيانات!B4446&lt;&gt;"",بيانات!B4446,"")</f>
        <v/>
      </c>
      <c r="C4446" s="90" t="str">
        <f>IF(بيانات!B4446&lt;&gt;"",بيانات!C4446,"")</f>
        <v/>
      </c>
      <c r="D4446" s="91" t="str">
        <f>IF(بيانات!B4446&lt;&gt;"",بيانات!J4446,"")</f>
        <v/>
      </c>
      <c r="E4446" s="92"/>
      <c r="F4446" s="93" t="str">
        <f t="shared" si="69"/>
        <v/>
      </c>
      <c r="G4446" s="94"/>
      <c r="H4446" s="95" t="str">
        <f>IF(بيانات!B4446&lt;&gt;"",بيانات!K4446,"")</f>
        <v/>
      </c>
      <c r="I4446" s="95" t="str">
        <f>IF(بيانات!B4446&lt;&gt;"",بيانات!P4446,"")</f>
        <v/>
      </c>
    </row>
    <row r="4447" spans="1:9" ht="21.75" customHeight="1">
      <c r="A4447" s="82" t="str">
        <f>IF(بيانات!B4447&lt;&gt;"",بيانات!A4447,"")</f>
        <v/>
      </c>
      <c r="B4447" s="83" t="str">
        <f>IF(بيانات!B4447&lt;&gt;"",بيانات!B4447,"")</f>
        <v/>
      </c>
      <c r="C4447" s="83" t="str">
        <f>IF(بيانات!B4447&lt;&gt;"",بيانات!C4447,"")</f>
        <v/>
      </c>
      <c r="D4447" s="84" t="str">
        <f>IF(بيانات!B4447&lt;&gt;"",بيانات!J4447,"")</f>
        <v/>
      </c>
      <c r="E4447" s="85"/>
      <c r="F4447" s="86" t="str">
        <f t="shared" si="69"/>
        <v/>
      </c>
      <c r="G4447" s="87"/>
      <c r="H4447" s="88" t="str">
        <f>IF(بيانات!B4447&lt;&gt;"",بيانات!K4447,"")</f>
        <v/>
      </c>
      <c r="I4447" s="88" t="str">
        <f>IF(بيانات!B4447&lt;&gt;"",بيانات!P4447,"")</f>
        <v/>
      </c>
    </row>
    <row r="4448" spans="1:9" ht="21.75" customHeight="1">
      <c r="A4448" s="89" t="str">
        <f>IF(بيانات!B4448&lt;&gt;"",بيانات!A4448,"")</f>
        <v/>
      </c>
      <c r="B4448" s="90" t="str">
        <f>IF(بيانات!B4448&lt;&gt;"",بيانات!B4448,"")</f>
        <v/>
      </c>
      <c r="C4448" s="90" t="str">
        <f>IF(بيانات!B4448&lt;&gt;"",بيانات!C4448,"")</f>
        <v/>
      </c>
      <c r="D4448" s="91" t="str">
        <f>IF(بيانات!B4448&lt;&gt;"",بيانات!J4448,"")</f>
        <v/>
      </c>
      <c r="E4448" s="92"/>
      <c r="F4448" s="93" t="str">
        <f t="shared" si="69"/>
        <v/>
      </c>
      <c r="G4448" s="94"/>
      <c r="H4448" s="95" t="str">
        <f>IF(بيانات!B4448&lt;&gt;"",بيانات!K4448,"")</f>
        <v/>
      </c>
      <c r="I4448" s="95" t="str">
        <f>IF(بيانات!B4448&lt;&gt;"",بيانات!P4448,"")</f>
        <v/>
      </c>
    </row>
    <row r="4449" spans="1:9" ht="21.75" customHeight="1">
      <c r="A4449" s="82" t="str">
        <f>IF(بيانات!B4449&lt;&gt;"",بيانات!A4449,"")</f>
        <v/>
      </c>
      <c r="B4449" s="83" t="str">
        <f>IF(بيانات!B4449&lt;&gt;"",بيانات!B4449,"")</f>
        <v/>
      </c>
      <c r="C4449" s="83" t="str">
        <f>IF(بيانات!B4449&lt;&gt;"",بيانات!C4449,"")</f>
        <v/>
      </c>
      <c r="D4449" s="84" t="str">
        <f>IF(بيانات!B4449&lt;&gt;"",بيانات!J4449,"")</f>
        <v/>
      </c>
      <c r="E4449" s="85"/>
      <c r="F4449" s="86" t="str">
        <f t="shared" si="69"/>
        <v/>
      </c>
      <c r="G4449" s="87"/>
      <c r="H4449" s="88" t="str">
        <f>IF(بيانات!B4449&lt;&gt;"",بيانات!K4449,"")</f>
        <v/>
      </c>
      <c r="I4449" s="88" t="str">
        <f>IF(بيانات!B4449&lt;&gt;"",بيانات!P4449,"")</f>
        <v/>
      </c>
    </row>
    <row r="4450" spans="1:9" ht="21.75" customHeight="1">
      <c r="A4450" s="89" t="str">
        <f>IF(بيانات!B4450&lt;&gt;"",بيانات!A4450,"")</f>
        <v/>
      </c>
      <c r="B4450" s="90" t="str">
        <f>IF(بيانات!B4450&lt;&gt;"",بيانات!B4450,"")</f>
        <v/>
      </c>
      <c r="C4450" s="90" t="str">
        <f>IF(بيانات!B4450&lt;&gt;"",بيانات!C4450,"")</f>
        <v/>
      </c>
      <c r="D4450" s="91" t="str">
        <f>IF(بيانات!B4450&lt;&gt;"",بيانات!J4450,"")</f>
        <v/>
      </c>
      <c r="E4450" s="92"/>
      <c r="F4450" s="93" t="str">
        <f t="shared" si="69"/>
        <v/>
      </c>
      <c r="G4450" s="94"/>
      <c r="H4450" s="95" t="str">
        <f>IF(بيانات!B4450&lt;&gt;"",بيانات!K4450,"")</f>
        <v/>
      </c>
      <c r="I4450" s="95" t="str">
        <f>IF(بيانات!B4450&lt;&gt;"",بيانات!P4450,"")</f>
        <v/>
      </c>
    </row>
    <row r="4451" spans="1:9" ht="21.75" customHeight="1">
      <c r="A4451" s="82" t="str">
        <f>IF(بيانات!B4451&lt;&gt;"",بيانات!A4451,"")</f>
        <v/>
      </c>
      <c r="B4451" s="83" t="str">
        <f>IF(بيانات!B4451&lt;&gt;"",بيانات!B4451,"")</f>
        <v/>
      </c>
      <c r="C4451" s="83" t="str">
        <f>IF(بيانات!B4451&lt;&gt;"",بيانات!C4451,"")</f>
        <v/>
      </c>
      <c r="D4451" s="84" t="str">
        <f>IF(بيانات!B4451&lt;&gt;"",بيانات!J4451,"")</f>
        <v/>
      </c>
      <c r="E4451" s="85"/>
      <c r="F4451" s="86" t="str">
        <f t="shared" si="69"/>
        <v/>
      </c>
      <c r="G4451" s="87"/>
      <c r="H4451" s="88" t="str">
        <f>IF(بيانات!B4451&lt;&gt;"",بيانات!K4451,"")</f>
        <v/>
      </c>
      <c r="I4451" s="88" t="str">
        <f>IF(بيانات!B4451&lt;&gt;"",بيانات!P4451,"")</f>
        <v/>
      </c>
    </row>
    <row r="4452" spans="1:9" ht="21.75" customHeight="1">
      <c r="A4452" s="89" t="str">
        <f>IF(بيانات!B4452&lt;&gt;"",بيانات!A4452,"")</f>
        <v/>
      </c>
      <c r="B4452" s="90" t="str">
        <f>IF(بيانات!B4452&lt;&gt;"",بيانات!B4452,"")</f>
        <v/>
      </c>
      <c r="C4452" s="90" t="str">
        <f>IF(بيانات!B4452&lt;&gt;"",بيانات!C4452,"")</f>
        <v/>
      </c>
      <c r="D4452" s="91" t="str">
        <f>IF(بيانات!B4452&lt;&gt;"",بيانات!J4452,"")</f>
        <v/>
      </c>
      <c r="E4452" s="92"/>
      <c r="F4452" s="93" t="str">
        <f t="shared" si="69"/>
        <v/>
      </c>
      <c r="G4452" s="94"/>
      <c r="H4452" s="95" t="str">
        <f>IF(بيانات!B4452&lt;&gt;"",بيانات!K4452,"")</f>
        <v/>
      </c>
      <c r="I4452" s="95" t="str">
        <f>IF(بيانات!B4452&lt;&gt;"",بيانات!P4452,"")</f>
        <v/>
      </c>
    </row>
    <row r="4453" spans="1:9" ht="21.75" customHeight="1">
      <c r="A4453" s="82" t="str">
        <f>IF(بيانات!B4453&lt;&gt;"",بيانات!A4453,"")</f>
        <v/>
      </c>
      <c r="B4453" s="83" t="str">
        <f>IF(بيانات!B4453&lt;&gt;"",بيانات!B4453,"")</f>
        <v/>
      </c>
      <c r="C4453" s="83" t="str">
        <f>IF(بيانات!B4453&lt;&gt;"",بيانات!C4453,"")</f>
        <v/>
      </c>
      <c r="D4453" s="84" t="str">
        <f>IF(بيانات!B4453&lt;&gt;"",بيانات!J4453,"")</f>
        <v/>
      </c>
      <c r="E4453" s="85"/>
      <c r="F4453" s="86" t="str">
        <f t="shared" si="69"/>
        <v/>
      </c>
      <c r="G4453" s="87"/>
      <c r="H4453" s="88" t="str">
        <f>IF(بيانات!B4453&lt;&gt;"",بيانات!K4453,"")</f>
        <v/>
      </c>
      <c r="I4453" s="88" t="str">
        <f>IF(بيانات!B4453&lt;&gt;"",بيانات!P4453,"")</f>
        <v/>
      </c>
    </row>
    <row r="4454" spans="1:9" ht="21.75" customHeight="1">
      <c r="A4454" s="89" t="str">
        <f>IF(بيانات!B4454&lt;&gt;"",بيانات!A4454,"")</f>
        <v/>
      </c>
      <c r="B4454" s="90" t="str">
        <f>IF(بيانات!B4454&lt;&gt;"",بيانات!B4454,"")</f>
        <v/>
      </c>
      <c r="C4454" s="90" t="str">
        <f>IF(بيانات!B4454&lt;&gt;"",بيانات!C4454,"")</f>
        <v/>
      </c>
      <c r="D4454" s="91" t="str">
        <f>IF(بيانات!B4454&lt;&gt;"",بيانات!J4454,"")</f>
        <v/>
      </c>
      <c r="E4454" s="92"/>
      <c r="F4454" s="93" t="str">
        <f t="shared" si="69"/>
        <v/>
      </c>
      <c r="G4454" s="94"/>
      <c r="H4454" s="95" t="str">
        <f>IF(بيانات!B4454&lt;&gt;"",بيانات!K4454,"")</f>
        <v/>
      </c>
      <c r="I4454" s="95" t="str">
        <f>IF(بيانات!B4454&lt;&gt;"",بيانات!P4454,"")</f>
        <v/>
      </c>
    </row>
    <row r="4455" spans="1:9" ht="21.75" customHeight="1">
      <c r="A4455" s="82" t="str">
        <f>IF(بيانات!B4455&lt;&gt;"",بيانات!A4455,"")</f>
        <v/>
      </c>
      <c r="B4455" s="83" t="str">
        <f>IF(بيانات!B4455&lt;&gt;"",بيانات!B4455,"")</f>
        <v/>
      </c>
      <c r="C4455" s="83" t="str">
        <f>IF(بيانات!B4455&lt;&gt;"",بيانات!C4455,"")</f>
        <v/>
      </c>
      <c r="D4455" s="84" t="str">
        <f>IF(بيانات!B4455&lt;&gt;"",بيانات!J4455,"")</f>
        <v/>
      </c>
      <c r="E4455" s="85"/>
      <c r="F4455" s="86" t="str">
        <f t="shared" si="69"/>
        <v/>
      </c>
      <c r="G4455" s="87"/>
      <c r="H4455" s="88" t="str">
        <f>IF(بيانات!B4455&lt;&gt;"",بيانات!K4455,"")</f>
        <v/>
      </c>
      <c r="I4455" s="88" t="str">
        <f>IF(بيانات!B4455&lt;&gt;"",بيانات!P4455,"")</f>
        <v/>
      </c>
    </row>
    <row r="4456" spans="1:9" ht="21.75" customHeight="1">
      <c r="A4456" s="89" t="str">
        <f>IF(بيانات!B4456&lt;&gt;"",بيانات!A4456,"")</f>
        <v/>
      </c>
      <c r="B4456" s="90" t="str">
        <f>IF(بيانات!B4456&lt;&gt;"",بيانات!B4456,"")</f>
        <v/>
      </c>
      <c r="C4456" s="90" t="str">
        <f>IF(بيانات!B4456&lt;&gt;"",بيانات!C4456,"")</f>
        <v/>
      </c>
      <c r="D4456" s="91" t="str">
        <f>IF(بيانات!B4456&lt;&gt;"",بيانات!J4456,"")</f>
        <v/>
      </c>
      <c r="E4456" s="92"/>
      <c r="F4456" s="93" t="str">
        <f t="shared" si="69"/>
        <v/>
      </c>
      <c r="G4456" s="94"/>
      <c r="H4456" s="95" t="str">
        <f>IF(بيانات!B4456&lt;&gt;"",بيانات!K4456,"")</f>
        <v/>
      </c>
      <c r="I4456" s="95" t="str">
        <f>IF(بيانات!B4456&lt;&gt;"",بيانات!P4456,"")</f>
        <v/>
      </c>
    </row>
    <row r="4457" spans="1:9" ht="21.75" customHeight="1">
      <c r="A4457" s="82" t="str">
        <f>IF(بيانات!B4457&lt;&gt;"",بيانات!A4457,"")</f>
        <v/>
      </c>
      <c r="B4457" s="83" t="str">
        <f>IF(بيانات!B4457&lt;&gt;"",بيانات!B4457,"")</f>
        <v/>
      </c>
      <c r="C4457" s="83" t="str">
        <f>IF(بيانات!B4457&lt;&gt;"",بيانات!C4457,"")</f>
        <v/>
      </c>
      <c r="D4457" s="84" t="str">
        <f>IF(بيانات!B4457&lt;&gt;"",بيانات!J4457,"")</f>
        <v/>
      </c>
      <c r="E4457" s="85"/>
      <c r="F4457" s="86" t="str">
        <f t="shared" si="69"/>
        <v/>
      </c>
      <c r="G4457" s="87"/>
      <c r="H4457" s="88" t="str">
        <f>IF(بيانات!B4457&lt;&gt;"",بيانات!K4457,"")</f>
        <v/>
      </c>
      <c r="I4457" s="88" t="str">
        <f>IF(بيانات!B4457&lt;&gt;"",بيانات!P4457,"")</f>
        <v/>
      </c>
    </row>
    <row r="4458" spans="1:9" ht="21.75" customHeight="1">
      <c r="A4458" s="89" t="str">
        <f>IF(بيانات!B4458&lt;&gt;"",بيانات!A4458,"")</f>
        <v/>
      </c>
      <c r="B4458" s="90" t="str">
        <f>IF(بيانات!B4458&lt;&gt;"",بيانات!B4458,"")</f>
        <v/>
      </c>
      <c r="C4458" s="90" t="str">
        <f>IF(بيانات!B4458&lt;&gt;"",بيانات!C4458,"")</f>
        <v/>
      </c>
      <c r="D4458" s="91" t="str">
        <f>IF(بيانات!B4458&lt;&gt;"",بيانات!J4458,"")</f>
        <v/>
      </c>
      <c r="E4458" s="92"/>
      <c r="F4458" s="93" t="str">
        <f t="shared" si="69"/>
        <v/>
      </c>
      <c r="G4458" s="94"/>
      <c r="H4458" s="95" t="str">
        <f>IF(بيانات!B4458&lt;&gt;"",بيانات!K4458,"")</f>
        <v/>
      </c>
      <c r="I4458" s="95" t="str">
        <f>IF(بيانات!B4458&lt;&gt;"",بيانات!P4458,"")</f>
        <v/>
      </c>
    </row>
    <row r="4459" spans="1:9" ht="21.75" customHeight="1">
      <c r="A4459" s="82" t="str">
        <f>IF(بيانات!B4459&lt;&gt;"",بيانات!A4459,"")</f>
        <v/>
      </c>
      <c r="B4459" s="83" t="str">
        <f>IF(بيانات!B4459&lt;&gt;"",بيانات!B4459,"")</f>
        <v/>
      </c>
      <c r="C4459" s="83" t="str">
        <f>IF(بيانات!B4459&lt;&gt;"",بيانات!C4459,"")</f>
        <v/>
      </c>
      <c r="D4459" s="84" t="str">
        <f>IF(بيانات!B4459&lt;&gt;"",بيانات!J4459,"")</f>
        <v/>
      </c>
      <c r="E4459" s="85"/>
      <c r="F4459" s="86" t="str">
        <f t="shared" si="69"/>
        <v/>
      </c>
      <c r="G4459" s="87"/>
      <c r="H4459" s="88" t="str">
        <f>IF(بيانات!B4459&lt;&gt;"",بيانات!K4459,"")</f>
        <v/>
      </c>
      <c r="I4459" s="88" t="str">
        <f>IF(بيانات!B4459&lt;&gt;"",بيانات!P4459,"")</f>
        <v/>
      </c>
    </row>
    <row r="4460" spans="1:9" ht="21.75" customHeight="1">
      <c r="A4460" s="89" t="str">
        <f>IF(بيانات!B4460&lt;&gt;"",بيانات!A4460,"")</f>
        <v/>
      </c>
      <c r="B4460" s="90" t="str">
        <f>IF(بيانات!B4460&lt;&gt;"",بيانات!B4460,"")</f>
        <v/>
      </c>
      <c r="C4460" s="90" t="str">
        <f>IF(بيانات!B4460&lt;&gt;"",بيانات!C4460,"")</f>
        <v/>
      </c>
      <c r="D4460" s="91" t="str">
        <f>IF(بيانات!B4460&lt;&gt;"",بيانات!J4460,"")</f>
        <v/>
      </c>
      <c r="E4460" s="92"/>
      <c r="F4460" s="93" t="str">
        <f t="shared" si="69"/>
        <v/>
      </c>
      <c r="G4460" s="94"/>
      <c r="H4460" s="95" t="str">
        <f>IF(بيانات!B4460&lt;&gt;"",بيانات!K4460,"")</f>
        <v/>
      </c>
      <c r="I4460" s="95" t="str">
        <f>IF(بيانات!B4460&lt;&gt;"",بيانات!P4460,"")</f>
        <v/>
      </c>
    </row>
    <row r="4461" spans="1:9" ht="21.75" customHeight="1">
      <c r="A4461" s="82" t="str">
        <f>IF(بيانات!B4461&lt;&gt;"",بيانات!A4461,"")</f>
        <v/>
      </c>
      <c r="B4461" s="83" t="str">
        <f>IF(بيانات!B4461&lt;&gt;"",بيانات!B4461,"")</f>
        <v/>
      </c>
      <c r="C4461" s="83" t="str">
        <f>IF(بيانات!B4461&lt;&gt;"",بيانات!C4461,"")</f>
        <v/>
      </c>
      <c r="D4461" s="84" t="str">
        <f>IF(بيانات!B4461&lt;&gt;"",بيانات!J4461,"")</f>
        <v/>
      </c>
      <c r="E4461" s="85"/>
      <c r="F4461" s="86" t="str">
        <f t="shared" si="69"/>
        <v/>
      </c>
      <c r="G4461" s="87"/>
      <c r="H4461" s="88" t="str">
        <f>IF(بيانات!B4461&lt;&gt;"",بيانات!K4461,"")</f>
        <v/>
      </c>
      <c r="I4461" s="88" t="str">
        <f>IF(بيانات!B4461&lt;&gt;"",بيانات!P4461,"")</f>
        <v/>
      </c>
    </row>
    <row r="4462" spans="1:9" ht="21.75" customHeight="1">
      <c r="A4462" s="89" t="str">
        <f>IF(بيانات!B4462&lt;&gt;"",بيانات!A4462,"")</f>
        <v/>
      </c>
      <c r="B4462" s="90" t="str">
        <f>IF(بيانات!B4462&lt;&gt;"",بيانات!B4462,"")</f>
        <v/>
      </c>
      <c r="C4462" s="90" t="str">
        <f>IF(بيانات!B4462&lt;&gt;"",بيانات!C4462,"")</f>
        <v/>
      </c>
      <c r="D4462" s="91" t="str">
        <f>IF(بيانات!B4462&lt;&gt;"",بيانات!J4462,"")</f>
        <v/>
      </c>
      <c r="E4462" s="92"/>
      <c r="F4462" s="93" t="str">
        <f t="shared" si="69"/>
        <v/>
      </c>
      <c r="G4462" s="94"/>
      <c r="H4462" s="95" t="str">
        <f>IF(بيانات!B4462&lt;&gt;"",بيانات!K4462,"")</f>
        <v/>
      </c>
      <c r="I4462" s="95" t="str">
        <f>IF(بيانات!B4462&lt;&gt;"",بيانات!P4462,"")</f>
        <v/>
      </c>
    </row>
    <row r="4463" spans="1:9" ht="21.75" customHeight="1">
      <c r="A4463" s="82" t="str">
        <f>IF(بيانات!B4463&lt;&gt;"",بيانات!A4463,"")</f>
        <v/>
      </c>
      <c r="B4463" s="83" t="str">
        <f>IF(بيانات!B4463&lt;&gt;"",بيانات!B4463,"")</f>
        <v/>
      </c>
      <c r="C4463" s="83" t="str">
        <f>IF(بيانات!B4463&lt;&gt;"",بيانات!C4463,"")</f>
        <v/>
      </c>
      <c r="D4463" s="84" t="str">
        <f>IF(بيانات!B4463&lt;&gt;"",بيانات!J4463,"")</f>
        <v/>
      </c>
      <c r="E4463" s="85"/>
      <c r="F4463" s="86" t="str">
        <f t="shared" si="69"/>
        <v/>
      </c>
      <c r="G4463" s="87"/>
      <c r="H4463" s="88" t="str">
        <f>IF(بيانات!B4463&lt;&gt;"",بيانات!K4463,"")</f>
        <v/>
      </c>
      <c r="I4463" s="88" t="str">
        <f>IF(بيانات!B4463&lt;&gt;"",بيانات!P4463,"")</f>
        <v/>
      </c>
    </row>
    <row r="4464" spans="1:9" ht="21.75" customHeight="1">
      <c r="A4464" s="89" t="str">
        <f>IF(بيانات!B4464&lt;&gt;"",بيانات!A4464,"")</f>
        <v/>
      </c>
      <c r="B4464" s="90" t="str">
        <f>IF(بيانات!B4464&lt;&gt;"",بيانات!B4464,"")</f>
        <v/>
      </c>
      <c r="C4464" s="90" t="str">
        <f>IF(بيانات!B4464&lt;&gt;"",بيانات!C4464,"")</f>
        <v/>
      </c>
      <c r="D4464" s="91" t="str">
        <f>IF(بيانات!B4464&lt;&gt;"",بيانات!J4464,"")</f>
        <v/>
      </c>
      <c r="E4464" s="92"/>
      <c r="F4464" s="93" t="str">
        <f t="shared" si="69"/>
        <v/>
      </c>
      <c r="G4464" s="94"/>
      <c r="H4464" s="95" t="str">
        <f>IF(بيانات!B4464&lt;&gt;"",بيانات!K4464,"")</f>
        <v/>
      </c>
      <c r="I4464" s="95" t="str">
        <f>IF(بيانات!B4464&lt;&gt;"",بيانات!P4464,"")</f>
        <v/>
      </c>
    </row>
    <row r="4465" spans="1:9" ht="21.75" customHeight="1">
      <c r="A4465" s="82" t="str">
        <f>IF(بيانات!B4465&lt;&gt;"",بيانات!A4465,"")</f>
        <v/>
      </c>
      <c r="B4465" s="83" t="str">
        <f>IF(بيانات!B4465&lt;&gt;"",بيانات!B4465,"")</f>
        <v/>
      </c>
      <c r="C4465" s="83" t="str">
        <f>IF(بيانات!B4465&lt;&gt;"",بيانات!C4465,"")</f>
        <v/>
      </c>
      <c r="D4465" s="84" t="str">
        <f>IF(بيانات!B4465&lt;&gt;"",بيانات!J4465,"")</f>
        <v/>
      </c>
      <c r="E4465" s="85"/>
      <c r="F4465" s="86" t="str">
        <f t="shared" si="69"/>
        <v/>
      </c>
      <c r="G4465" s="87"/>
      <c r="H4465" s="88" t="str">
        <f>IF(بيانات!B4465&lt;&gt;"",بيانات!K4465,"")</f>
        <v/>
      </c>
      <c r="I4465" s="88" t="str">
        <f>IF(بيانات!B4465&lt;&gt;"",بيانات!P4465,"")</f>
        <v/>
      </c>
    </row>
    <row r="4466" spans="1:9" ht="21.75" customHeight="1">
      <c r="A4466" s="89" t="str">
        <f>IF(بيانات!B4466&lt;&gt;"",بيانات!A4466,"")</f>
        <v/>
      </c>
      <c r="B4466" s="90" t="str">
        <f>IF(بيانات!B4466&lt;&gt;"",بيانات!B4466,"")</f>
        <v/>
      </c>
      <c r="C4466" s="90" t="str">
        <f>IF(بيانات!B4466&lt;&gt;"",بيانات!C4466,"")</f>
        <v/>
      </c>
      <c r="D4466" s="91" t="str">
        <f>IF(بيانات!B4466&lt;&gt;"",بيانات!J4466,"")</f>
        <v/>
      </c>
      <c r="E4466" s="92"/>
      <c r="F4466" s="93" t="str">
        <f t="shared" si="69"/>
        <v/>
      </c>
      <c r="G4466" s="94"/>
      <c r="H4466" s="95" t="str">
        <f>IF(بيانات!B4466&lt;&gt;"",بيانات!K4466,"")</f>
        <v/>
      </c>
      <c r="I4466" s="95" t="str">
        <f>IF(بيانات!B4466&lt;&gt;"",بيانات!P4466,"")</f>
        <v/>
      </c>
    </row>
    <row r="4467" spans="1:9" ht="21.75" customHeight="1">
      <c r="A4467" s="82" t="str">
        <f>IF(بيانات!B4467&lt;&gt;"",بيانات!A4467,"")</f>
        <v/>
      </c>
      <c r="B4467" s="83" t="str">
        <f>IF(بيانات!B4467&lt;&gt;"",بيانات!B4467,"")</f>
        <v/>
      </c>
      <c r="C4467" s="83" t="str">
        <f>IF(بيانات!B4467&lt;&gt;"",بيانات!C4467,"")</f>
        <v/>
      </c>
      <c r="D4467" s="84" t="str">
        <f>IF(بيانات!B4467&lt;&gt;"",بيانات!J4467,"")</f>
        <v/>
      </c>
      <c r="E4467" s="85"/>
      <c r="F4467" s="86" t="str">
        <f t="shared" si="69"/>
        <v/>
      </c>
      <c r="G4467" s="87"/>
      <c r="H4467" s="88" t="str">
        <f>IF(بيانات!B4467&lt;&gt;"",بيانات!K4467,"")</f>
        <v/>
      </c>
      <c r="I4467" s="88" t="str">
        <f>IF(بيانات!B4467&lt;&gt;"",بيانات!P4467,"")</f>
        <v/>
      </c>
    </row>
    <row r="4468" spans="1:9" ht="21.75" customHeight="1">
      <c r="A4468" s="89" t="str">
        <f>IF(بيانات!B4468&lt;&gt;"",بيانات!A4468,"")</f>
        <v/>
      </c>
      <c r="B4468" s="90" t="str">
        <f>IF(بيانات!B4468&lt;&gt;"",بيانات!B4468,"")</f>
        <v/>
      </c>
      <c r="C4468" s="90" t="str">
        <f>IF(بيانات!B4468&lt;&gt;"",بيانات!C4468,"")</f>
        <v/>
      </c>
      <c r="D4468" s="91" t="str">
        <f>IF(بيانات!B4468&lt;&gt;"",بيانات!J4468,"")</f>
        <v/>
      </c>
      <c r="E4468" s="92"/>
      <c r="F4468" s="93" t="str">
        <f t="shared" si="69"/>
        <v/>
      </c>
      <c r="G4468" s="94"/>
      <c r="H4468" s="95" t="str">
        <f>IF(بيانات!B4468&lt;&gt;"",بيانات!K4468,"")</f>
        <v/>
      </c>
      <c r="I4468" s="95" t="str">
        <f>IF(بيانات!B4468&lt;&gt;"",بيانات!P4468,"")</f>
        <v/>
      </c>
    </row>
    <row r="4469" spans="1:9" ht="21.75" customHeight="1">
      <c r="A4469" s="82" t="str">
        <f>IF(بيانات!B4469&lt;&gt;"",بيانات!A4469,"")</f>
        <v/>
      </c>
      <c r="B4469" s="83" t="str">
        <f>IF(بيانات!B4469&lt;&gt;"",بيانات!B4469,"")</f>
        <v/>
      </c>
      <c r="C4469" s="83" t="str">
        <f>IF(بيانات!B4469&lt;&gt;"",بيانات!C4469,"")</f>
        <v/>
      </c>
      <c r="D4469" s="84" t="str">
        <f>IF(بيانات!B4469&lt;&gt;"",بيانات!J4469,"")</f>
        <v/>
      </c>
      <c r="E4469" s="85"/>
      <c r="F4469" s="86" t="str">
        <f t="shared" si="69"/>
        <v/>
      </c>
      <c r="G4469" s="87"/>
      <c r="H4469" s="88" t="str">
        <f>IF(بيانات!B4469&lt;&gt;"",بيانات!K4469,"")</f>
        <v/>
      </c>
      <c r="I4469" s="88" t="str">
        <f>IF(بيانات!B4469&lt;&gt;"",بيانات!P4469,"")</f>
        <v/>
      </c>
    </row>
    <row r="4470" spans="1:9" ht="21.75" customHeight="1">
      <c r="A4470" s="89" t="str">
        <f>IF(بيانات!B4470&lt;&gt;"",بيانات!A4470,"")</f>
        <v/>
      </c>
      <c r="B4470" s="90" t="str">
        <f>IF(بيانات!B4470&lt;&gt;"",بيانات!B4470,"")</f>
        <v/>
      </c>
      <c r="C4470" s="90" t="str">
        <f>IF(بيانات!B4470&lt;&gt;"",بيانات!C4470,"")</f>
        <v/>
      </c>
      <c r="D4470" s="91" t="str">
        <f>IF(بيانات!B4470&lt;&gt;"",بيانات!J4470,"")</f>
        <v/>
      </c>
      <c r="E4470" s="92"/>
      <c r="F4470" s="93" t="str">
        <f t="shared" si="69"/>
        <v/>
      </c>
      <c r="G4470" s="94"/>
      <c r="H4470" s="95" t="str">
        <f>IF(بيانات!B4470&lt;&gt;"",بيانات!K4470,"")</f>
        <v/>
      </c>
      <c r="I4470" s="95" t="str">
        <f>IF(بيانات!B4470&lt;&gt;"",بيانات!P4470,"")</f>
        <v/>
      </c>
    </row>
    <row r="4471" spans="1:9" ht="21.75" customHeight="1">
      <c r="A4471" s="82" t="str">
        <f>IF(بيانات!B4471&lt;&gt;"",بيانات!A4471,"")</f>
        <v/>
      </c>
      <c r="B4471" s="83" t="str">
        <f>IF(بيانات!B4471&lt;&gt;"",بيانات!B4471,"")</f>
        <v/>
      </c>
      <c r="C4471" s="83" t="str">
        <f>IF(بيانات!B4471&lt;&gt;"",بيانات!C4471,"")</f>
        <v/>
      </c>
      <c r="D4471" s="84" t="str">
        <f>IF(بيانات!B4471&lt;&gt;"",بيانات!J4471,"")</f>
        <v/>
      </c>
      <c r="E4471" s="85"/>
      <c r="F4471" s="86" t="str">
        <f t="shared" si="69"/>
        <v/>
      </c>
      <c r="G4471" s="87"/>
      <c r="H4471" s="88" t="str">
        <f>IF(بيانات!B4471&lt;&gt;"",بيانات!K4471,"")</f>
        <v/>
      </c>
      <c r="I4471" s="88" t="str">
        <f>IF(بيانات!B4471&lt;&gt;"",بيانات!P4471,"")</f>
        <v/>
      </c>
    </row>
    <row r="4472" spans="1:9" ht="21.75" customHeight="1">
      <c r="A4472" s="89" t="str">
        <f>IF(بيانات!B4472&lt;&gt;"",بيانات!A4472,"")</f>
        <v/>
      </c>
      <c r="B4472" s="90" t="str">
        <f>IF(بيانات!B4472&lt;&gt;"",بيانات!B4472,"")</f>
        <v/>
      </c>
      <c r="C4472" s="90" t="str">
        <f>IF(بيانات!B4472&lt;&gt;"",بيانات!C4472,"")</f>
        <v/>
      </c>
      <c r="D4472" s="91" t="str">
        <f>IF(بيانات!B4472&lt;&gt;"",بيانات!J4472,"")</f>
        <v/>
      </c>
      <c r="E4472" s="92"/>
      <c r="F4472" s="93" t="str">
        <f t="shared" si="69"/>
        <v/>
      </c>
      <c r="G4472" s="94"/>
      <c r="H4472" s="95" t="str">
        <f>IF(بيانات!B4472&lt;&gt;"",بيانات!K4472,"")</f>
        <v/>
      </c>
      <c r="I4472" s="95" t="str">
        <f>IF(بيانات!B4472&lt;&gt;"",بيانات!P4472,"")</f>
        <v/>
      </c>
    </row>
    <row r="4473" spans="1:9" ht="21.75" customHeight="1">
      <c r="A4473" s="82" t="str">
        <f>IF(بيانات!B4473&lt;&gt;"",بيانات!A4473,"")</f>
        <v/>
      </c>
      <c r="B4473" s="83" t="str">
        <f>IF(بيانات!B4473&lt;&gt;"",بيانات!B4473,"")</f>
        <v/>
      </c>
      <c r="C4473" s="83" t="str">
        <f>IF(بيانات!B4473&lt;&gt;"",بيانات!C4473,"")</f>
        <v/>
      </c>
      <c r="D4473" s="84" t="str">
        <f>IF(بيانات!B4473&lt;&gt;"",بيانات!J4473,"")</f>
        <v/>
      </c>
      <c r="E4473" s="85"/>
      <c r="F4473" s="86" t="str">
        <f t="shared" si="69"/>
        <v/>
      </c>
      <c r="G4473" s="87"/>
      <c r="H4473" s="88" t="str">
        <f>IF(بيانات!B4473&lt;&gt;"",بيانات!K4473,"")</f>
        <v/>
      </c>
      <c r="I4473" s="88" t="str">
        <f>IF(بيانات!B4473&lt;&gt;"",بيانات!P4473,"")</f>
        <v/>
      </c>
    </row>
    <row r="4474" spans="1:9" ht="21.75" customHeight="1">
      <c r="A4474" s="89" t="str">
        <f>IF(بيانات!B4474&lt;&gt;"",بيانات!A4474,"")</f>
        <v/>
      </c>
      <c r="B4474" s="90" t="str">
        <f>IF(بيانات!B4474&lt;&gt;"",بيانات!B4474,"")</f>
        <v/>
      </c>
      <c r="C4474" s="90" t="str">
        <f>IF(بيانات!B4474&lt;&gt;"",بيانات!C4474,"")</f>
        <v/>
      </c>
      <c r="D4474" s="91" t="str">
        <f>IF(بيانات!B4474&lt;&gt;"",بيانات!J4474,"")</f>
        <v/>
      </c>
      <c r="E4474" s="92"/>
      <c r="F4474" s="93" t="str">
        <f t="shared" si="69"/>
        <v/>
      </c>
      <c r="G4474" s="94"/>
      <c r="H4474" s="95" t="str">
        <f>IF(بيانات!B4474&lt;&gt;"",بيانات!K4474,"")</f>
        <v/>
      </c>
      <c r="I4474" s="95" t="str">
        <f>IF(بيانات!B4474&lt;&gt;"",بيانات!P4474,"")</f>
        <v/>
      </c>
    </row>
    <row r="4475" spans="1:9" ht="21.75" customHeight="1">
      <c r="A4475" s="82" t="str">
        <f>IF(بيانات!B4475&lt;&gt;"",بيانات!A4475,"")</f>
        <v/>
      </c>
      <c r="B4475" s="83" t="str">
        <f>IF(بيانات!B4475&lt;&gt;"",بيانات!B4475,"")</f>
        <v/>
      </c>
      <c r="C4475" s="83" t="str">
        <f>IF(بيانات!B4475&lt;&gt;"",بيانات!C4475,"")</f>
        <v/>
      </c>
      <c r="D4475" s="84" t="str">
        <f>IF(بيانات!B4475&lt;&gt;"",بيانات!J4475,"")</f>
        <v/>
      </c>
      <c r="E4475" s="85"/>
      <c r="F4475" s="86" t="str">
        <f t="shared" si="69"/>
        <v/>
      </c>
      <c r="G4475" s="87"/>
      <c r="H4475" s="88" t="str">
        <f>IF(بيانات!B4475&lt;&gt;"",بيانات!K4475,"")</f>
        <v/>
      </c>
      <c r="I4475" s="88" t="str">
        <f>IF(بيانات!B4475&lt;&gt;"",بيانات!P4475,"")</f>
        <v/>
      </c>
    </row>
    <row r="4476" spans="1:9" ht="21.75" customHeight="1">
      <c r="A4476" s="89" t="str">
        <f>IF(بيانات!B4476&lt;&gt;"",بيانات!A4476,"")</f>
        <v/>
      </c>
      <c r="B4476" s="90" t="str">
        <f>IF(بيانات!B4476&lt;&gt;"",بيانات!B4476,"")</f>
        <v/>
      </c>
      <c r="C4476" s="90" t="str">
        <f>IF(بيانات!B4476&lt;&gt;"",بيانات!C4476,"")</f>
        <v/>
      </c>
      <c r="D4476" s="91" t="str">
        <f>IF(بيانات!B4476&lt;&gt;"",بيانات!J4476,"")</f>
        <v/>
      </c>
      <c r="E4476" s="92"/>
      <c r="F4476" s="93" t="str">
        <f t="shared" si="69"/>
        <v/>
      </c>
      <c r="G4476" s="94"/>
      <c r="H4476" s="95" t="str">
        <f>IF(بيانات!B4476&lt;&gt;"",بيانات!K4476,"")</f>
        <v/>
      </c>
      <c r="I4476" s="95" t="str">
        <f>IF(بيانات!B4476&lt;&gt;"",بيانات!P4476,"")</f>
        <v/>
      </c>
    </row>
    <row r="4477" spans="1:9" ht="21.75" customHeight="1">
      <c r="A4477" s="82" t="str">
        <f>IF(بيانات!B4477&lt;&gt;"",بيانات!A4477,"")</f>
        <v/>
      </c>
      <c r="B4477" s="83" t="str">
        <f>IF(بيانات!B4477&lt;&gt;"",بيانات!B4477,"")</f>
        <v/>
      </c>
      <c r="C4477" s="83" t="str">
        <f>IF(بيانات!B4477&lt;&gt;"",بيانات!C4477,"")</f>
        <v/>
      </c>
      <c r="D4477" s="84" t="str">
        <f>IF(بيانات!B4477&lt;&gt;"",بيانات!J4477,"")</f>
        <v/>
      </c>
      <c r="E4477" s="85"/>
      <c r="F4477" s="86" t="str">
        <f t="shared" si="69"/>
        <v/>
      </c>
      <c r="G4477" s="87"/>
      <c r="H4477" s="88" t="str">
        <f>IF(بيانات!B4477&lt;&gt;"",بيانات!K4477,"")</f>
        <v/>
      </c>
      <c r="I4477" s="88" t="str">
        <f>IF(بيانات!B4477&lt;&gt;"",بيانات!P4477,"")</f>
        <v/>
      </c>
    </row>
    <row r="4478" spans="1:9" ht="21.75" customHeight="1">
      <c r="A4478" s="89" t="str">
        <f>IF(بيانات!B4478&lt;&gt;"",بيانات!A4478,"")</f>
        <v/>
      </c>
      <c r="B4478" s="90" t="str">
        <f>IF(بيانات!B4478&lt;&gt;"",بيانات!B4478,"")</f>
        <v/>
      </c>
      <c r="C4478" s="90" t="str">
        <f>IF(بيانات!B4478&lt;&gt;"",بيانات!C4478,"")</f>
        <v/>
      </c>
      <c r="D4478" s="91" t="str">
        <f>IF(بيانات!B4478&lt;&gt;"",بيانات!J4478,"")</f>
        <v/>
      </c>
      <c r="E4478" s="92"/>
      <c r="F4478" s="93" t="str">
        <f t="shared" si="69"/>
        <v/>
      </c>
      <c r="G4478" s="94"/>
      <c r="H4478" s="95" t="str">
        <f>IF(بيانات!B4478&lt;&gt;"",بيانات!K4478,"")</f>
        <v/>
      </c>
      <c r="I4478" s="95" t="str">
        <f>IF(بيانات!B4478&lt;&gt;"",بيانات!P4478,"")</f>
        <v/>
      </c>
    </row>
    <row r="4479" spans="1:9" ht="21.75" customHeight="1">
      <c r="A4479" s="82" t="str">
        <f>IF(بيانات!B4479&lt;&gt;"",بيانات!A4479,"")</f>
        <v/>
      </c>
      <c r="B4479" s="83" t="str">
        <f>IF(بيانات!B4479&lt;&gt;"",بيانات!B4479,"")</f>
        <v/>
      </c>
      <c r="C4479" s="83" t="str">
        <f>IF(بيانات!B4479&lt;&gt;"",بيانات!C4479,"")</f>
        <v/>
      </c>
      <c r="D4479" s="84" t="str">
        <f>IF(بيانات!B4479&lt;&gt;"",بيانات!J4479,"")</f>
        <v/>
      </c>
      <c r="E4479" s="85"/>
      <c r="F4479" s="86" t="str">
        <f t="shared" si="69"/>
        <v/>
      </c>
      <c r="G4479" s="87"/>
      <c r="H4479" s="88" t="str">
        <f>IF(بيانات!B4479&lt;&gt;"",بيانات!K4479,"")</f>
        <v/>
      </c>
      <c r="I4479" s="88" t="str">
        <f>IF(بيانات!B4479&lt;&gt;"",بيانات!P4479,"")</f>
        <v/>
      </c>
    </row>
    <row r="4480" spans="1:9" ht="21.75" customHeight="1">
      <c r="A4480" s="89" t="str">
        <f>IF(بيانات!B4480&lt;&gt;"",بيانات!A4480,"")</f>
        <v/>
      </c>
      <c r="B4480" s="90" t="str">
        <f>IF(بيانات!B4480&lt;&gt;"",بيانات!B4480,"")</f>
        <v/>
      </c>
      <c r="C4480" s="90" t="str">
        <f>IF(بيانات!B4480&lt;&gt;"",بيانات!C4480,"")</f>
        <v/>
      </c>
      <c r="D4480" s="91" t="str">
        <f>IF(بيانات!B4480&lt;&gt;"",بيانات!J4480,"")</f>
        <v/>
      </c>
      <c r="E4480" s="92"/>
      <c r="F4480" s="93" t="str">
        <f t="shared" si="69"/>
        <v/>
      </c>
      <c r="G4480" s="94"/>
      <c r="H4480" s="95" t="str">
        <f>IF(بيانات!B4480&lt;&gt;"",بيانات!K4480,"")</f>
        <v/>
      </c>
      <c r="I4480" s="95" t="str">
        <f>IF(بيانات!B4480&lt;&gt;"",بيانات!P4480,"")</f>
        <v/>
      </c>
    </row>
    <row r="4481" spans="1:9" ht="21.75" customHeight="1">
      <c r="A4481" s="82" t="str">
        <f>IF(بيانات!B4481&lt;&gt;"",بيانات!A4481,"")</f>
        <v/>
      </c>
      <c r="B4481" s="83" t="str">
        <f>IF(بيانات!B4481&lt;&gt;"",بيانات!B4481,"")</f>
        <v/>
      </c>
      <c r="C4481" s="83" t="str">
        <f>IF(بيانات!B4481&lt;&gt;"",بيانات!C4481,"")</f>
        <v/>
      </c>
      <c r="D4481" s="84" t="str">
        <f>IF(بيانات!B4481&lt;&gt;"",بيانات!J4481,"")</f>
        <v/>
      </c>
      <c r="E4481" s="85"/>
      <c r="F4481" s="86" t="str">
        <f t="shared" si="69"/>
        <v/>
      </c>
      <c r="G4481" s="87"/>
      <c r="H4481" s="88" t="str">
        <f>IF(بيانات!B4481&lt;&gt;"",بيانات!K4481,"")</f>
        <v/>
      </c>
      <c r="I4481" s="88" t="str">
        <f>IF(بيانات!B4481&lt;&gt;"",بيانات!P4481,"")</f>
        <v/>
      </c>
    </row>
    <row r="4482" spans="1:9" ht="21.75" customHeight="1">
      <c r="A4482" s="89" t="str">
        <f>IF(بيانات!B4482&lt;&gt;"",بيانات!A4482,"")</f>
        <v/>
      </c>
      <c r="B4482" s="90" t="str">
        <f>IF(بيانات!B4482&lt;&gt;"",بيانات!B4482,"")</f>
        <v/>
      </c>
      <c r="C4482" s="90" t="str">
        <f>IF(بيانات!B4482&lt;&gt;"",بيانات!C4482,"")</f>
        <v/>
      </c>
      <c r="D4482" s="91" t="str">
        <f>IF(بيانات!B4482&lt;&gt;"",بيانات!J4482,"")</f>
        <v/>
      </c>
      <c r="E4482" s="92"/>
      <c r="F4482" s="93" t="str">
        <f t="shared" si="69"/>
        <v/>
      </c>
      <c r="G4482" s="94"/>
      <c r="H4482" s="95" t="str">
        <f>IF(بيانات!B4482&lt;&gt;"",بيانات!K4482,"")</f>
        <v/>
      </c>
      <c r="I4482" s="95" t="str">
        <f>IF(بيانات!B4482&lt;&gt;"",بيانات!P4482,"")</f>
        <v/>
      </c>
    </row>
    <row r="4483" spans="1:9" ht="21.75" customHeight="1">
      <c r="A4483" s="82" t="str">
        <f>IF(بيانات!B4483&lt;&gt;"",بيانات!A4483,"")</f>
        <v/>
      </c>
      <c r="B4483" s="83" t="str">
        <f>IF(بيانات!B4483&lt;&gt;"",بيانات!B4483,"")</f>
        <v/>
      </c>
      <c r="C4483" s="83" t="str">
        <f>IF(بيانات!B4483&lt;&gt;"",بيانات!C4483,"")</f>
        <v/>
      </c>
      <c r="D4483" s="84" t="str">
        <f>IF(بيانات!B4483&lt;&gt;"",بيانات!J4483,"")</f>
        <v/>
      </c>
      <c r="E4483" s="85"/>
      <c r="F4483" s="86" t="str">
        <f t="shared" ref="F4483:F4546" si="70">IF(E4483="","",E4483+30)</f>
        <v/>
      </c>
      <c r="G4483" s="87"/>
      <c r="H4483" s="88" t="str">
        <f>IF(بيانات!B4483&lt;&gt;"",بيانات!K4483,"")</f>
        <v/>
      </c>
      <c r="I4483" s="88" t="str">
        <f>IF(بيانات!B4483&lt;&gt;"",بيانات!P4483,"")</f>
        <v/>
      </c>
    </row>
    <row r="4484" spans="1:9" ht="21.75" customHeight="1">
      <c r="A4484" s="89" t="str">
        <f>IF(بيانات!B4484&lt;&gt;"",بيانات!A4484,"")</f>
        <v/>
      </c>
      <c r="B4484" s="90" t="str">
        <f>IF(بيانات!B4484&lt;&gt;"",بيانات!B4484,"")</f>
        <v/>
      </c>
      <c r="C4484" s="90" t="str">
        <f>IF(بيانات!B4484&lt;&gt;"",بيانات!C4484,"")</f>
        <v/>
      </c>
      <c r="D4484" s="91" t="str">
        <f>IF(بيانات!B4484&lt;&gt;"",بيانات!J4484,"")</f>
        <v/>
      </c>
      <c r="E4484" s="92"/>
      <c r="F4484" s="93" t="str">
        <f t="shared" si="70"/>
        <v/>
      </c>
      <c r="G4484" s="94"/>
      <c r="H4484" s="95" t="str">
        <f>IF(بيانات!B4484&lt;&gt;"",بيانات!K4484,"")</f>
        <v/>
      </c>
      <c r="I4484" s="95" t="str">
        <f>IF(بيانات!B4484&lt;&gt;"",بيانات!P4484,"")</f>
        <v/>
      </c>
    </row>
    <row r="4485" spans="1:9" ht="21.75" customHeight="1">
      <c r="A4485" s="82" t="str">
        <f>IF(بيانات!B4485&lt;&gt;"",بيانات!A4485,"")</f>
        <v/>
      </c>
      <c r="B4485" s="83" t="str">
        <f>IF(بيانات!B4485&lt;&gt;"",بيانات!B4485,"")</f>
        <v/>
      </c>
      <c r="C4485" s="83" t="str">
        <f>IF(بيانات!B4485&lt;&gt;"",بيانات!C4485,"")</f>
        <v/>
      </c>
      <c r="D4485" s="84" t="str">
        <f>IF(بيانات!B4485&lt;&gt;"",بيانات!J4485,"")</f>
        <v/>
      </c>
      <c r="E4485" s="85"/>
      <c r="F4485" s="86" t="str">
        <f t="shared" si="70"/>
        <v/>
      </c>
      <c r="G4485" s="87"/>
      <c r="H4485" s="88" t="str">
        <f>IF(بيانات!B4485&lt;&gt;"",بيانات!K4485,"")</f>
        <v/>
      </c>
      <c r="I4485" s="88" t="str">
        <f>IF(بيانات!B4485&lt;&gt;"",بيانات!P4485,"")</f>
        <v/>
      </c>
    </row>
    <row r="4486" spans="1:9" ht="21.75" customHeight="1">
      <c r="A4486" s="89" t="str">
        <f>IF(بيانات!B4486&lt;&gt;"",بيانات!A4486,"")</f>
        <v/>
      </c>
      <c r="B4486" s="90" t="str">
        <f>IF(بيانات!B4486&lt;&gt;"",بيانات!B4486,"")</f>
        <v/>
      </c>
      <c r="C4486" s="90" t="str">
        <f>IF(بيانات!B4486&lt;&gt;"",بيانات!C4486,"")</f>
        <v/>
      </c>
      <c r="D4486" s="91" t="str">
        <f>IF(بيانات!B4486&lt;&gt;"",بيانات!J4486,"")</f>
        <v/>
      </c>
      <c r="E4486" s="92"/>
      <c r="F4486" s="93" t="str">
        <f t="shared" si="70"/>
        <v/>
      </c>
      <c r="G4486" s="94"/>
      <c r="H4486" s="95" t="str">
        <f>IF(بيانات!B4486&lt;&gt;"",بيانات!K4486,"")</f>
        <v/>
      </c>
      <c r="I4486" s="95" t="str">
        <f>IF(بيانات!B4486&lt;&gt;"",بيانات!P4486,"")</f>
        <v/>
      </c>
    </row>
    <row r="4487" spans="1:9" ht="21.75" customHeight="1">
      <c r="A4487" s="82" t="str">
        <f>IF(بيانات!B4487&lt;&gt;"",بيانات!A4487,"")</f>
        <v/>
      </c>
      <c r="B4487" s="83" t="str">
        <f>IF(بيانات!B4487&lt;&gt;"",بيانات!B4487,"")</f>
        <v/>
      </c>
      <c r="C4487" s="83" t="str">
        <f>IF(بيانات!B4487&lt;&gt;"",بيانات!C4487,"")</f>
        <v/>
      </c>
      <c r="D4487" s="84" t="str">
        <f>IF(بيانات!B4487&lt;&gt;"",بيانات!J4487,"")</f>
        <v/>
      </c>
      <c r="E4487" s="85"/>
      <c r="F4487" s="86" t="str">
        <f t="shared" si="70"/>
        <v/>
      </c>
      <c r="G4487" s="87"/>
      <c r="H4487" s="88" t="str">
        <f>IF(بيانات!B4487&lt;&gt;"",بيانات!K4487,"")</f>
        <v/>
      </c>
      <c r="I4487" s="88" t="str">
        <f>IF(بيانات!B4487&lt;&gt;"",بيانات!P4487,"")</f>
        <v/>
      </c>
    </row>
    <row r="4488" spans="1:9" ht="21.75" customHeight="1">
      <c r="A4488" s="89" t="str">
        <f>IF(بيانات!B4488&lt;&gt;"",بيانات!A4488,"")</f>
        <v/>
      </c>
      <c r="B4488" s="90" t="str">
        <f>IF(بيانات!B4488&lt;&gt;"",بيانات!B4488,"")</f>
        <v/>
      </c>
      <c r="C4488" s="90" t="str">
        <f>IF(بيانات!B4488&lt;&gt;"",بيانات!C4488,"")</f>
        <v/>
      </c>
      <c r="D4488" s="91" t="str">
        <f>IF(بيانات!B4488&lt;&gt;"",بيانات!J4488,"")</f>
        <v/>
      </c>
      <c r="E4488" s="92"/>
      <c r="F4488" s="93" t="str">
        <f t="shared" si="70"/>
        <v/>
      </c>
      <c r="G4488" s="94"/>
      <c r="H4488" s="95" t="str">
        <f>IF(بيانات!B4488&lt;&gt;"",بيانات!K4488,"")</f>
        <v/>
      </c>
      <c r="I4488" s="95" t="str">
        <f>IF(بيانات!B4488&lt;&gt;"",بيانات!P4488,"")</f>
        <v/>
      </c>
    </row>
    <row r="4489" spans="1:9" ht="21.75" customHeight="1">
      <c r="A4489" s="82" t="str">
        <f>IF(بيانات!B4489&lt;&gt;"",بيانات!A4489,"")</f>
        <v/>
      </c>
      <c r="B4489" s="83" t="str">
        <f>IF(بيانات!B4489&lt;&gt;"",بيانات!B4489,"")</f>
        <v/>
      </c>
      <c r="C4489" s="83" t="str">
        <f>IF(بيانات!B4489&lt;&gt;"",بيانات!C4489,"")</f>
        <v/>
      </c>
      <c r="D4489" s="84" t="str">
        <f>IF(بيانات!B4489&lt;&gt;"",بيانات!J4489,"")</f>
        <v/>
      </c>
      <c r="E4489" s="85"/>
      <c r="F4489" s="86" t="str">
        <f t="shared" si="70"/>
        <v/>
      </c>
      <c r="G4489" s="87"/>
      <c r="H4489" s="88" t="str">
        <f>IF(بيانات!B4489&lt;&gt;"",بيانات!K4489,"")</f>
        <v/>
      </c>
      <c r="I4489" s="88" t="str">
        <f>IF(بيانات!B4489&lt;&gt;"",بيانات!P4489,"")</f>
        <v/>
      </c>
    </row>
    <row r="4490" spans="1:9" ht="21.75" customHeight="1">
      <c r="A4490" s="89" t="str">
        <f>IF(بيانات!B4490&lt;&gt;"",بيانات!A4490,"")</f>
        <v/>
      </c>
      <c r="B4490" s="90" t="str">
        <f>IF(بيانات!B4490&lt;&gt;"",بيانات!B4490,"")</f>
        <v/>
      </c>
      <c r="C4490" s="90" t="str">
        <f>IF(بيانات!B4490&lt;&gt;"",بيانات!C4490,"")</f>
        <v/>
      </c>
      <c r="D4490" s="91" t="str">
        <f>IF(بيانات!B4490&lt;&gt;"",بيانات!J4490,"")</f>
        <v/>
      </c>
      <c r="E4490" s="92"/>
      <c r="F4490" s="93" t="str">
        <f t="shared" si="70"/>
        <v/>
      </c>
      <c r="G4490" s="94"/>
      <c r="H4490" s="95" t="str">
        <f>IF(بيانات!B4490&lt;&gt;"",بيانات!K4490,"")</f>
        <v/>
      </c>
      <c r="I4490" s="95" t="str">
        <f>IF(بيانات!B4490&lt;&gt;"",بيانات!P4490,"")</f>
        <v/>
      </c>
    </row>
    <row r="4491" spans="1:9" ht="21.75" customHeight="1">
      <c r="A4491" s="82" t="str">
        <f>IF(بيانات!B4491&lt;&gt;"",بيانات!A4491,"")</f>
        <v/>
      </c>
      <c r="B4491" s="83" t="str">
        <f>IF(بيانات!B4491&lt;&gt;"",بيانات!B4491,"")</f>
        <v/>
      </c>
      <c r="C4491" s="83" t="str">
        <f>IF(بيانات!B4491&lt;&gt;"",بيانات!C4491,"")</f>
        <v/>
      </c>
      <c r="D4491" s="84" t="str">
        <f>IF(بيانات!B4491&lt;&gt;"",بيانات!J4491,"")</f>
        <v/>
      </c>
      <c r="E4491" s="85"/>
      <c r="F4491" s="86" t="str">
        <f t="shared" si="70"/>
        <v/>
      </c>
      <c r="G4491" s="87"/>
      <c r="H4491" s="88" t="str">
        <f>IF(بيانات!B4491&lt;&gt;"",بيانات!K4491,"")</f>
        <v/>
      </c>
      <c r="I4491" s="88" t="str">
        <f>IF(بيانات!B4491&lt;&gt;"",بيانات!P4491,"")</f>
        <v/>
      </c>
    </row>
    <row r="4492" spans="1:9" ht="21.75" customHeight="1">
      <c r="A4492" s="89" t="str">
        <f>IF(بيانات!B4492&lt;&gt;"",بيانات!A4492,"")</f>
        <v/>
      </c>
      <c r="B4492" s="90" t="str">
        <f>IF(بيانات!B4492&lt;&gt;"",بيانات!B4492,"")</f>
        <v/>
      </c>
      <c r="C4492" s="90" t="str">
        <f>IF(بيانات!B4492&lt;&gt;"",بيانات!C4492,"")</f>
        <v/>
      </c>
      <c r="D4492" s="91" t="str">
        <f>IF(بيانات!B4492&lt;&gt;"",بيانات!J4492,"")</f>
        <v/>
      </c>
      <c r="E4492" s="92"/>
      <c r="F4492" s="93" t="str">
        <f t="shared" si="70"/>
        <v/>
      </c>
      <c r="G4492" s="94"/>
      <c r="H4492" s="95" t="str">
        <f>IF(بيانات!B4492&lt;&gt;"",بيانات!K4492,"")</f>
        <v/>
      </c>
      <c r="I4492" s="95" t="str">
        <f>IF(بيانات!B4492&lt;&gt;"",بيانات!P4492,"")</f>
        <v/>
      </c>
    </row>
    <row r="4493" spans="1:9" ht="21.75" customHeight="1">
      <c r="A4493" s="82" t="str">
        <f>IF(بيانات!B4493&lt;&gt;"",بيانات!A4493,"")</f>
        <v/>
      </c>
      <c r="B4493" s="83" t="str">
        <f>IF(بيانات!B4493&lt;&gt;"",بيانات!B4493,"")</f>
        <v/>
      </c>
      <c r="C4493" s="83" t="str">
        <f>IF(بيانات!B4493&lt;&gt;"",بيانات!C4493,"")</f>
        <v/>
      </c>
      <c r="D4493" s="84" t="str">
        <f>IF(بيانات!B4493&lt;&gt;"",بيانات!J4493,"")</f>
        <v/>
      </c>
      <c r="E4493" s="85"/>
      <c r="F4493" s="86" t="str">
        <f t="shared" si="70"/>
        <v/>
      </c>
      <c r="G4493" s="87"/>
      <c r="H4493" s="88" t="str">
        <f>IF(بيانات!B4493&lt;&gt;"",بيانات!K4493,"")</f>
        <v/>
      </c>
      <c r="I4493" s="88" t="str">
        <f>IF(بيانات!B4493&lt;&gt;"",بيانات!P4493,"")</f>
        <v/>
      </c>
    </row>
    <row r="4494" spans="1:9" ht="21.75" customHeight="1">
      <c r="A4494" s="89" t="str">
        <f>IF(بيانات!B4494&lt;&gt;"",بيانات!A4494,"")</f>
        <v/>
      </c>
      <c r="B4494" s="90" t="str">
        <f>IF(بيانات!B4494&lt;&gt;"",بيانات!B4494,"")</f>
        <v/>
      </c>
      <c r="C4494" s="90" t="str">
        <f>IF(بيانات!B4494&lt;&gt;"",بيانات!C4494,"")</f>
        <v/>
      </c>
      <c r="D4494" s="91" t="str">
        <f>IF(بيانات!B4494&lt;&gt;"",بيانات!J4494,"")</f>
        <v/>
      </c>
      <c r="E4494" s="92"/>
      <c r="F4494" s="93" t="str">
        <f t="shared" si="70"/>
        <v/>
      </c>
      <c r="G4494" s="94"/>
      <c r="H4494" s="95" t="str">
        <f>IF(بيانات!B4494&lt;&gt;"",بيانات!K4494,"")</f>
        <v/>
      </c>
      <c r="I4494" s="95" t="str">
        <f>IF(بيانات!B4494&lt;&gt;"",بيانات!P4494,"")</f>
        <v/>
      </c>
    </row>
    <row r="4495" spans="1:9" ht="21.75" customHeight="1">
      <c r="A4495" s="82" t="str">
        <f>IF(بيانات!B4495&lt;&gt;"",بيانات!A4495,"")</f>
        <v/>
      </c>
      <c r="B4495" s="83" t="str">
        <f>IF(بيانات!B4495&lt;&gt;"",بيانات!B4495,"")</f>
        <v/>
      </c>
      <c r="C4495" s="83" t="str">
        <f>IF(بيانات!B4495&lt;&gt;"",بيانات!C4495,"")</f>
        <v/>
      </c>
      <c r="D4495" s="84" t="str">
        <f>IF(بيانات!B4495&lt;&gt;"",بيانات!J4495,"")</f>
        <v/>
      </c>
      <c r="E4495" s="85"/>
      <c r="F4495" s="86" t="str">
        <f t="shared" si="70"/>
        <v/>
      </c>
      <c r="G4495" s="87"/>
      <c r="H4495" s="88" t="str">
        <f>IF(بيانات!B4495&lt;&gt;"",بيانات!K4495,"")</f>
        <v/>
      </c>
      <c r="I4495" s="88" t="str">
        <f>IF(بيانات!B4495&lt;&gt;"",بيانات!P4495,"")</f>
        <v/>
      </c>
    </row>
    <row r="4496" spans="1:9" ht="21.75" customHeight="1">
      <c r="A4496" s="89" t="str">
        <f>IF(بيانات!B4496&lt;&gt;"",بيانات!A4496,"")</f>
        <v/>
      </c>
      <c r="B4496" s="90" t="str">
        <f>IF(بيانات!B4496&lt;&gt;"",بيانات!B4496,"")</f>
        <v/>
      </c>
      <c r="C4496" s="90" t="str">
        <f>IF(بيانات!B4496&lt;&gt;"",بيانات!C4496,"")</f>
        <v/>
      </c>
      <c r="D4496" s="91" t="str">
        <f>IF(بيانات!B4496&lt;&gt;"",بيانات!J4496,"")</f>
        <v/>
      </c>
      <c r="E4496" s="92"/>
      <c r="F4496" s="93" t="str">
        <f t="shared" si="70"/>
        <v/>
      </c>
      <c r="G4496" s="94"/>
      <c r="H4496" s="95" t="str">
        <f>IF(بيانات!B4496&lt;&gt;"",بيانات!K4496,"")</f>
        <v/>
      </c>
      <c r="I4496" s="95" t="str">
        <f>IF(بيانات!B4496&lt;&gt;"",بيانات!P4496,"")</f>
        <v/>
      </c>
    </row>
    <row r="4497" spans="1:9" ht="21.75" customHeight="1">
      <c r="A4497" s="82" t="str">
        <f>IF(بيانات!B4497&lt;&gt;"",بيانات!A4497,"")</f>
        <v/>
      </c>
      <c r="B4497" s="83" t="str">
        <f>IF(بيانات!B4497&lt;&gt;"",بيانات!B4497,"")</f>
        <v/>
      </c>
      <c r="C4497" s="83" t="str">
        <f>IF(بيانات!B4497&lt;&gt;"",بيانات!C4497,"")</f>
        <v/>
      </c>
      <c r="D4497" s="84" t="str">
        <f>IF(بيانات!B4497&lt;&gt;"",بيانات!J4497,"")</f>
        <v/>
      </c>
      <c r="E4497" s="85"/>
      <c r="F4497" s="86" t="str">
        <f t="shared" si="70"/>
        <v/>
      </c>
      <c r="G4497" s="87"/>
      <c r="H4497" s="88" t="str">
        <f>IF(بيانات!B4497&lt;&gt;"",بيانات!K4497,"")</f>
        <v/>
      </c>
      <c r="I4497" s="88" t="str">
        <f>IF(بيانات!B4497&lt;&gt;"",بيانات!P4497,"")</f>
        <v/>
      </c>
    </row>
    <row r="4498" spans="1:9" ht="21.75" customHeight="1">
      <c r="A4498" s="89" t="str">
        <f>IF(بيانات!B4498&lt;&gt;"",بيانات!A4498,"")</f>
        <v/>
      </c>
      <c r="B4498" s="90" t="str">
        <f>IF(بيانات!B4498&lt;&gt;"",بيانات!B4498,"")</f>
        <v/>
      </c>
      <c r="C4498" s="90" t="str">
        <f>IF(بيانات!B4498&lt;&gt;"",بيانات!C4498,"")</f>
        <v/>
      </c>
      <c r="D4498" s="91" t="str">
        <f>IF(بيانات!B4498&lt;&gt;"",بيانات!J4498,"")</f>
        <v/>
      </c>
      <c r="E4498" s="92"/>
      <c r="F4498" s="93" t="str">
        <f t="shared" si="70"/>
        <v/>
      </c>
      <c r="G4498" s="94"/>
      <c r="H4498" s="95" t="str">
        <f>IF(بيانات!B4498&lt;&gt;"",بيانات!K4498,"")</f>
        <v/>
      </c>
      <c r="I4498" s="95" t="str">
        <f>IF(بيانات!B4498&lt;&gt;"",بيانات!P4498,"")</f>
        <v/>
      </c>
    </row>
    <row r="4499" spans="1:9" ht="21.75" customHeight="1">
      <c r="A4499" s="82" t="str">
        <f>IF(بيانات!B4499&lt;&gt;"",بيانات!A4499,"")</f>
        <v/>
      </c>
      <c r="B4499" s="83" t="str">
        <f>IF(بيانات!B4499&lt;&gt;"",بيانات!B4499,"")</f>
        <v/>
      </c>
      <c r="C4499" s="83" t="str">
        <f>IF(بيانات!B4499&lt;&gt;"",بيانات!C4499,"")</f>
        <v/>
      </c>
      <c r="D4499" s="84" t="str">
        <f>IF(بيانات!B4499&lt;&gt;"",بيانات!J4499,"")</f>
        <v/>
      </c>
      <c r="E4499" s="85"/>
      <c r="F4499" s="86" t="str">
        <f t="shared" si="70"/>
        <v/>
      </c>
      <c r="G4499" s="87"/>
      <c r="H4499" s="88" t="str">
        <f>IF(بيانات!B4499&lt;&gt;"",بيانات!K4499,"")</f>
        <v/>
      </c>
      <c r="I4499" s="88" t="str">
        <f>IF(بيانات!B4499&lt;&gt;"",بيانات!P4499,"")</f>
        <v/>
      </c>
    </row>
    <row r="4500" spans="1:9" ht="21.75" customHeight="1">
      <c r="A4500" s="89" t="str">
        <f>IF(بيانات!B4500&lt;&gt;"",بيانات!A4500,"")</f>
        <v/>
      </c>
      <c r="B4500" s="90" t="str">
        <f>IF(بيانات!B4500&lt;&gt;"",بيانات!B4500,"")</f>
        <v/>
      </c>
      <c r="C4500" s="90" t="str">
        <f>IF(بيانات!B4500&lt;&gt;"",بيانات!C4500,"")</f>
        <v/>
      </c>
      <c r="D4500" s="91" t="str">
        <f>IF(بيانات!B4500&lt;&gt;"",بيانات!J4500,"")</f>
        <v/>
      </c>
      <c r="E4500" s="92"/>
      <c r="F4500" s="93" t="str">
        <f t="shared" si="70"/>
        <v/>
      </c>
      <c r="G4500" s="94"/>
      <c r="H4500" s="95" t="str">
        <f>IF(بيانات!B4500&lt;&gt;"",بيانات!K4500,"")</f>
        <v/>
      </c>
      <c r="I4500" s="95" t="str">
        <f>IF(بيانات!B4500&lt;&gt;"",بيانات!P4500,"")</f>
        <v/>
      </c>
    </row>
    <row r="4501" spans="1:9" ht="21.75" customHeight="1">
      <c r="A4501" s="82" t="str">
        <f>IF(بيانات!B4501&lt;&gt;"",بيانات!A4501,"")</f>
        <v/>
      </c>
      <c r="B4501" s="83" t="str">
        <f>IF(بيانات!B4501&lt;&gt;"",بيانات!B4501,"")</f>
        <v/>
      </c>
      <c r="C4501" s="83" t="str">
        <f>IF(بيانات!B4501&lt;&gt;"",بيانات!C4501,"")</f>
        <v/>
      </c>
      <c r="D4501" s="84" t="str">
        <f>IF(بيانات!B4501&lt;&gt;"",بيانات!J4501,"")</f>
        <v/>
      </c>
      <c r="E4501" s="85"/>
      <c r="F4501" s="86" t="str">
        <f t="shared" si="70"/>
        <v/>
      </c>
      <c r="G4501" s="87"/>
      <c r="H4501" s="88" t="str">
        <f>IF(بيانات!B4501&lt;&gt;"",بيانات!K4501,"")</f>
        <v/>
      </c>
      <c r="I4501" s="88" t="str">
        <f>IF(بيانات!B4501&lt;&gt;"",بيانات!P4501,"")</f>
        <v/>
      </c>
    </row>
    <row r="4502" spans="1:9" ht="21.75" customHeight="1">
      <c r="A4502" s="89" t="str">
        <f>IF(بيانات!B4502&lt;&gt;"",بيانات!A4502,"")</f>
        <v/>
      </c>
      <c r="B4502" s="90" t="str">
        <f>IF(بيانات!B4502&lt;&gt;"",بيانات!B4502,"")</f>
        <v/>
      </c>
      <c r="C4502" s="90" t="str">
        <f>IF(بيانات!B4502&lt;&gt;"",بيانات!C4502,"")</f>
        <v/>
      </c>
      <c r="D4502" s="91" t="str">
        <f>IF(بيانات!B4502&lt;&gt;"",بيانات!J4502,"")</f>
        <v/>
      </c>
      <c r="E4502" s="92"/>
      <c r="F4502" s="93" t="str">
        <f t="shared" si="70"/>
        <v/>
      </c>
      <c r="G4502" s="94"/>
      <c r="H4502" s="95" t="str">
        <f>IF(بيانات!B4502&lt;&gt;"",بيانات!K4502,"")</f>
        <v/>
      </c>
      <c r="I4502" s="95" t="str">
        <f>IF(بيانات!B4502&lt;&gt;"",بيانات!P4502,"")</f>
        <v/>
      </c>
    </row>
    <row r="4503" spans="1:9" ht="21.75" customHeight="1">
      <c r="A4503" s="82" t="str">
        <f>IF(بيانات!B4503&lt;&gt;"",بيانات!A4503,"")</f>
        <v/>
      </c>
      <c r="B4503" s="83" t="str">
        <f>IF(بيانات!B4503&lt;&gt;"",بيانات!B4503,"")</f>
        <v/>
      </c>
      <c r="C4503" s="83" t="str">
        <f>IF(بيانات!B4503&lt;&gt;"",بيانات!C4503,"")</f>
        <v/>
      </c>
      <c r="D4503" s="84" t="str">
        <f>IF(بيانات!B4503&lt;&gt;"",بيانات!J4503,"")</f>
        <v/>
      </c>
      <c r="E4503" s="85"/>
      <c r="F4503" s="86" t="str">
        <f t="shared" si="70"/>
        <v/>
      </c>
      <c r="G4503" s="87"/>
      <c r="H4503" s="88" t="str">
        <f>IF(بيانات!B4503&lt;&gt;"",بيانات!K4503,"")</f>
        <v/>
      </c>
      <c r="I4503" s="88" t="str">
        <f>IF(بيانات!B4503&lt;&gt;"",بيانات!P4503,"")</f>
        <v/>
      </c>
    </row>
    <row r="4504" spans="1:9" ht="21.75" customHeight="1">
      <c r="A4504" s="89" t="str">
        <f>IF(بيانات!B4504&lt;&gt;"",بيانات!A4504,"")</f>
        <v/>
      </c>
      <c r="B4504" s="90" t="str">
        <f>IF(بيانات!B4504&lt;&gt;"",بيانات!B4504,"")</f>
        <v/>
      </c>
      <c r="C4504" s="90" t="str">
        <f>IF(بيانات!B4504&lt;&gt;"",بيانات!C4504,"")</f>
        <v/>
      </c>
      <c r="D4504" s="91" t="str">
        <f>IF(بيانات!B4504&lt;&gt;"",بيانات!J4504,"")</f>
        <v/>
      </c>
      <c r="E4504" s="92"/>
      <c r="F4504" s="93" t="str">
        <f t="shared" si="70"/>
        <v/>
      </c>
      <c r="G4504" s="94"/>
      <c r="H4504" s="95" t="str">
        <f>IF(بيانات!B4504&lt;&gt;"",بيانات!K4504,"")</f>
        <v/>
      </c>
      <c r="I4504" s="95" t="str">
        <f>IF(بيانات!B4504&lt;&gt;"",بيانات!P4504,"")</f>
        <v/>
      </c>
    </row>
    <row r="4505" spans="1:9" ht="21.75" customHeight="1">
      <c r="A4505" s="82" t="str">
        <f>IF(بيانات!B4505&lt;&gt;"",بيانات!A4505,"")</f>
        <v/>
      </c>
      <c r="B4505" s="83" t="str">
        <f>IF(بيانات!B4505&lt;&gt;"",بيانات!B4505,"")</f>
        <v/>
      </c>
      <c r="C4505" s="83" t="str">
        <f>IF(بيانات!B4505&lt;&gt;"",بيانات!C4505,"")</f>
        <v/>
      </c>
      <c r="D4505" s="84" t="str">
        <f>IF(بيانات!B4505&lt;&gt;"",بيانات!J4505,"")</f>
        <v/>
      </c>
      <c r="E4505" s="85"/>
      <c r="F4505" s="86" t="str">
        <f t="shared" si="70"/>
        <v/>
      </c>
      <c r="G4505" s="87"/>
      <c r="H4505" s="88" t="str">
        <f>IF(بيانات!B4505&lt;&gt;"",بيانات!K4505,"")</f>
        <v/>
      </c>
      <c r="I4505" s="88" t="str">
        <f>IF(بيانات!B4505&lt;&gt;"",بيانات!P4505,"")</f>
        <v/>
      </c>
    </row>
    <row r="4506" spans="1:9" ht="21.75" customHeight="1">
      <c r="A4506" s="89" t="str">
        <f>IF(بيانات!B4506&lt;&gt;"",بيانات!A4506,"")</f>
        <v/>
      </c>
      <c r="B4506" s="90" t="str">
        <f>IF(بيانات!B4506&lt;&gt;"",بيانات!B4506,"")</f>
        <v/>
      </c>
      <c r="C4506" s="90" t="str">
        <f>IF(بيانات!B4506&lt;&gt;"",بيانات!C4506,"")</f>
        <v/>
      </c>
      <c r="D4506" s="91" t="str">
        <f>IF(بيانات!B4506&lt;&gt;"",بيانات!J4506,"")</f>
        <v/>
      </c>
      <c r="E4506" s="92"/>
      <c r="F4506" s="93" t="str">
        <f t="shared" si="70"/>
        <v/>
      </c>
      <c r="G4506" s="94"/>
      <c r="H4506" s="95" t="str">
        <f>IF(بيانات!B4506&lt;&gt;"",بيانات!K4506,"")</f>
        <v/>
      </c>
      <c r="I4506" s="95" t="str">
        <f>IF(بيانات!B4506&lt;&gt;"",بيانات!P4506,"")</f>
        <v/>
      </c>
    </row>
    <row r="4507" spans="1:9" ht="21.75" customHeight="1">
      <c r="A4507" s="82" t="str">
        <f>IF(بيانات!B4507&lt;&gt;"",بيانات!A4507,"")</f>
        <v/>
      </c>
      <c r="B4507" s="83" t="str">
        <f>IF(بيانات!B4507&lt;&gt;"",بيانات!B4507,"")</f>
        <v/>
      </c>
      <c r="C4507" s="83" t="str">
        <f>IF(بيانات!B4507&lt;&gt;"",بيانات!C4507,"")</f>
        <v/>
      </c>
      <c r="D4507" s="84" t="str">
        <f>IF(بيانات!B4507&lt;&gt;"",بيانات!J4507,"")</f>
        <v/>
      </c>
      <c r="E4507" s="85"/>
      <c r="F4507" s="86" t="str">
        <f t="shared" si="70"/>
        <v/>
      </c>
      <c r="G4507" s="87"/>
      <c r="H4507" s="88" t="str">
        <f>IF(بيانات!B4507&lt;&gt;"",بيانات!K4507,"")</f>
        <v/>
      </c>
      <c r="I4507" s="88" t="str">
        <f>IF(بيانات!B4507&lt;&gt;"",بيانات!P4507,"")</f>
        <v/>
      </c>
    </row>
    <row r="4508" spans="1:9" ht="21.75" customHeight="1">
      <c r="A4508" s="89" t="str">
        <f>IF(بيانات!B4508&lt;&gt;"",بيانات!A4508,"")</f>
        <v/>
      </c>
      <c r="B4508" s="90" t="str">
        <f>IF(بيانات!B4508&lt;&gt;"",بيانات!B4508,"")</f>
        <v/>
      </c>
      <c r="C4508" s="90" t="str">
        <f>IF(بيانات!B4508&lt;&gt;"",بيانات!C4508,"")</f>
        <v/>
      </c>
      <c r="D4508" s="91" t="str">
        <f>IF(بيانات!B4508&lt;&gt;"",بيانات!J4508,"")</f>
        <v/>
      </c>
      <c r="E4508" s="92"/>
      <c r="F4508" s="93" t="str">
        <f t="shared" si="70"/>
        <v/>
      </c>
      <c r="G4508" s="94"/>
      <c r="H4508" s="95" t="str">
        <f>IF(بيانات!B4508&lt;&gt;"",بيانات!K4508,"")</f>
        <v/>
      </c>
      <c r="I4508" s="95" t="str">
        <f>IF(بيانات!B4508&lt;&gt;"",بيانات!P4508,"")</f>
        <v/>
      </c>
    </row>
    <row r="4509" spans="1:9" ht="21.75" customHeight="1">
      <c r="A4509" s="82" t="str">
        <f>IF(بيانات!B4509&lt;&gt;"",بيانات!A4509,"")</f>
        <v/>
      </c>
      <c r="B4509" s="83" t="str">
        <f>IF(بيانات!B4509&lt;&gt;"",بيانات!B4509,"")</f>
        <v/>
      </c>
      <c r="C4509" s="83" t="str">
        <f>IF(بيانات!B4509&lt;&gt;"",بيانات!C4509,"")</f>
        <v/>
      </c>
      <c r="D4509" s="84" t="str">
        <f>IF(بيانات!B4509&lt;&gt;"",بيانات!J4509,"")</f>
        <v/>
      </c>
      <c r="E4509" s="85"/>
      <c r="F4509" s="86" t="str">
        <f t="shared" si="70"/>
        <v/>
      </c>
      <c r="G4509" s="87"/>
      <c r="H4509" s="88" t="str">
        <f>IF(بيانات!B4509&lt;&gt;"",بيانات!K4509,"")</f>
        <v/>
      </c>
      <c r="I4509" s="88" t="str">
        <f>IF(بيانات!B4509&lt;&gt;"",بيانات!P4509,"")</f>
        <v/>
      </c>
    </row>
    <row r="4510" spans="1:9" ht="21.75" customHeight="1">
      <c r="A4510" s="89" t="str">
        <f>IF(بيانات!B4510&lt;&gt;"",بيانات!A4510,"")</f>
        <v/>
      </c>
      <c r="B4510" s="90" t="str">
        <f>IF(بيانات!B4510&lt;&gt;"",بيانات!B4510,"")</f>
        <v/>
      </c>
      <c r="C4510" s="90" t="str">
        <f>IF(بيانات!B4510&lt;&gt;"",بيانات!C4510,"")</f>
        <v/>
      </c>
      <c r="D4510" s="91" t="str">
        <f>IF(بيانات!B4510&lt;&gt;"",بيانات!J4510,"")</f>
        <v/>
      </c>
      <c r="E4510" s="92"/>
      <c r="F4510" s="93" t="str">
        <f t="shared" si="70"/>
        <v/>
      </c>
      <c r="G4510" s="94"/>
      <c r="H4510" s="95" t="str">
        <f>IF(بيانات!B4510&lt;&gt;"",بيانات!K4510,"")</f>
        <v/>
      </c>
      <c r="I4510" s="95" t="str">
        <f>IF(بيانات!B4510&lt;&gt;"",بيانات!P4510,"")</f>
        <v/>
      </c>
    </row>
    <row r="4511" spans="1:9" ht="21.75" customHeight="1">
      <c r="A4511" s="82" t="str">
        <f>IF(بيانات!B4511&lt;&gt;"",بيانات!A4511,"")</f>
        <v/>
      </c>
      <c r="B4511" s="83" t="str">
        <f>IF(بيانات!B4511&lt;&gt;"",بيانات!B4511,"")</f>
        <v/>
      </c>
      <c r="C4511" s="83" t="str">
        <f>IF(بيانات!B4511&lt;&gt;"",بيانات!C4511,"")</f>
        <v/>
      </c>
      <c r="D4511" s="84" t="str">
        <f>IF(بيانات!B4511&lt;&gt;"",بيانات!J4511,"")</f>
        <v/>
      </c>
      <c r="E4511" s="85"/>
      <c r="F4511" s="86" t="str">
        <f t="shared" si="70"/>
        <v/>
      </c>
      <c r="G4511" s="87"/>
      <c r="H4511" s="88" t="str">
        <f>IF(بيانات!B4511&lt;&gt;"",بيانات!K4511,"")</f>
        <v/>
      </c>
      <c r="I4511" s="88" t="str">
        <f>IF(بيانات!B4511&lt;&gt;"",بيانات!P4511,"")</f>
        <v/>
      </c>
    </row>
    <row r="4512" spans="1:9" ht="21.75" customHeight="1">
      <c r="A4512" s="89" t="str">
        <f>IF(بيانات!B4512&lt;&gt;"",بيانات!A4512,"")</f>
        <v/>
      </c>
      <c r="B4512" s="90" t="str">
        <f>IF(بيانات!B4512&lt;&gt;"",بيانات!B4512,"")</f>
        <v/>
      </c>
      <c r="C4512" s="90" t="str">
        <f>IF(بيانات!B4512&lt;&gt;"",بيانات!C4512,"")</f>
        <v/>
      </c>
      <c r="D4512" s="91" t="str">
        <f>IF(بيانات!B4512&lt;&gt;"",بيانات!J4512,"")</f>
        <v/>
      </c>
      <c r="E4512" s="92"/>
      <c r="F4512" s="93" t="str">
        <f t="shared" si="70"/>
        <v/>
      </c>
      <c r="G4512" s="94"/>
      <c r="H4512" s="95" t="str">
        <f>IF(بيانات!B4512&lt;&gt;"",بيانات!K4512,"")</f>
        <v/>
      </c>
      <c r="I4512" s="95" t="str">
        <f>IF(بيانات!B4512&lt;&gt;"",بيانات!P4512,"")</f>
        <v/>
      </c>
    </row>
    <row r="4513" spans="1:9" ht="21.75" customHeight="1">
      <c r="A4513" s="82" t="str">
        <f>IF(بيانات!B4513&lt;&gt;"",بيانات!A4513,"")</f>
        <v/>
      </c>
      <c r="B4513" s="83" t="str">
        <f>IF(بيانات!B4513&lt;&gt;"",بيانات!B4513,"")</f>
        <v/>
      </c>
      <c r="C4513" s="83" t="str">
        <f>IF(بيانات!B4513&lt;&gt;"",بيانات!C4513,"")</f>
        <v/>
      </c>
      <c r="D4513" s="84" t="str">
        <f>IF(بيانات!B4513&lt;&gt;"",بيانات!J4513,"")</f>
        <v/>
      </c>
      <c r="E4513" s="85"/>
      <c r="F4513" s="86" t="str">
        <f t="shared" si="70"/>
        <v/>
      </c>
      <c r="G4513" s="87"/>
      <c r="H4513" s="88" t="str">
        <f>IF(بيانات!B4513&lt;&gt;"",بيانات!K4513,"")</f>
        <v/>
      </c>
      <c r="I4513" s="88" t="str">
        <f>IF(بيانات!B4513&lt;&gt;"",بيانات!P4513,"")</f>
        <v/>
      </c>
    </row>
    <row r="4514" spans="1:9" ht="21.75" customHeight="1">
      <c r="A4514" s="89" t="str">
        <f>IF(بيانات!B4514&lt;&gt;"",بيانات!A4514,"")</f>
        <v/>
      </c>
      <c r="B4514" s="90" t="str">
        <f>IF(بيانات!B4514&lt;&gt;"",بيانات!B4514,"")</f>
        <v/>
      </c>
      <c r="C4514" s="90" t="str">
        <f>IF(بيانات!B4514&lt;&gt;"",بيانات!C4514,"")</f>
        <v/>
      </c>
      <c r="D4514" s="91" t="str">
        <f>IF(بيانات!B4514&lt;&gt;"",بيانات!J4514,"")</f>
        <v/>
      </c>
      <c r="E4514" s="92"/>
      <c r="F4514" s="93" t="str">
        <f t="shared" si="70"/>
        <v/>
      </c>
      <c r="G4514" s="94"/>
      <c r="H4514" s="95" t="str">
        <f>IF(بيانات!B4514&lt;&gt;"",بيانات!K4514,"")</f>
        <v/>
      </c>
      <c r="I4514" s="95" t="str">
        <f>IF(بيانات!B4514&lt;&gt;"",بيانات!P4514,"")</f>
        <v/>
      </c>
    </row>
    <row r="4515" spans="1:9" ht="21.75" customHeight="1">
      <c r="A4515" s="82" t="str">
        <f>IF(بيانات!B4515&lt;&gt;"",بيانات!A4515,"")</f>
        <v/>
      </c>
      <c r="B4515" s="83" t="str">
        <f>IF(بيانات!B4515&lt;&gt;"",بيانات!B4515,"")</f>
        <v/>
      </c>
      <c r="C4515" s="83" t="str">
        <f>IF(بيانات!B4515&lt;&gt;"",بيانات!C4515,"")</f>
        <v/>
      </c>
      <c r="D4515" s="84" t="str">
        <f>IF(بيانات!B4515&lt;&gt;"",بيانات!J4515,"")</f>
        <v/>
      </c>
      <c r="E4515" s="85"/>
      <c r="F4515" s="86" t="str">
        <f t="shared" si="70"/>
        <v/>
      </c>
      <c r="G4515" s="87"/>
      <c r="H4515" s="88" t="str">
        <f>IF(بيانات!B4515&lt;&gt;"",بيانات!K4515,"")</f>
        <v/>
      </c>
      <c r="I4515" s="88" t="str">
        <f>IF(بيانات!B4515&lt;&gt;"",بيانات!P4515,"")</f>
        <v/>
      </c>
    </row>
    <row r="4516" spans="1:9" ht="21.75" customHeight="1">
      <c r="A4516" s="89" t="str">
        <f>IF(بيانات!B4516&lt;&gt;"",بيانات!A4516,"")</f>
        <v/>
      </c>
      <c r="B4516" s="90" t="str">
        <f>IF(بيانات!B4516&lt;&gt;"",بيانات!B4516,"")</f>
        <v/>
      </c>
      <c r="C4516" s="90" t="str">
        <f>IF(بيانات!B4516&lt;&gt;"",بيانات!C4516,"")</f>
        <v/>
      </c>
      <c r="D4516" s="91" t="str">
        <f>IF(بيانات!B4516&lt;&gt;"",بيانات!J4516,"")</f>
        <v/>
      </c>
      <c r="E4516" s="92"/>
      <c r="F4516" s="93" t="str">
        <f t="shared" si="70"/>
        <v/>
      </c>
      <c r="G4516" s="94"/>
      <c r="H4516" s="95" t="str">
        <f>IF(بيانات!B4516&lt;&gt;"",بيانات!K4516,"")</f>
        <v/>
      </c>
      <c r="I4516" s="95" t="str">
        <f>IF(بيانات!B4516&lt;&gt;"",بيانات!P4516,"")</f>
        <v/>
      </c>
    </row>
    <row r="4517" spans="1:9" ht="21.75" customHeight="1">
      <c r="A4517" s="82" t="str">
        <f>IF(بيانات!B4517&lt;&gt;"",بيانات!A4517,"")</f>
        <v/>
      </c>
      <c r="B4517" s="83" t="str">
        <f>IF(بيانات!B4517&lt;&gt;"",بيانات!B4517,"")</f>
        <v/>
      </c>
      <c r="C4517" s="83" t="str">
        <f>IF(بيانات!B4517&lt;&gt;"",بيانات!C4517,"")</f>
        <v/>
      </c>
      <c r="D4517" s="84" t="str">
        <f>IF(بيانات!B4517&lt;&gt;"",بيانات!J4517,"")</f>
        <v/>
      </c>
      <c r="E4517" s="85"/>
      <c r="F4517" s="86" t="str">
        <f t="shared" si="70"/>
        <v/>
      </c>
      <c r="G4517" s="87"/>
      <c r="H4517" s="88" t="str">
        <f>IF(بيانات!B4517&lt;&gt;"",بيانات!K4517,"")</f>
        <v/>
      </c>
      <c r="I4517" s="88" t="str">
        <f>IF(بيانات!B4517&lt;&gt;"",بيانات!P4517,"")</f>
        <v/>
      </c>
    </row>
    <row r="4518" spans="1:9" ht="21.75" customHeight="1">
      <c r="A4518" s="89" t="str">
        <f>IF(بيانات!B4518&lt;&gt;"",بيانات!A4518,"")</f>
        <v/>
      </c>
      <c r="B4518" s="90" t="str">
        <f>IF(بيانات!B4518&lt;&gt;"",بيانات!B4518,"")</f>
        <v/>
      </c>
      <c r="C4518" s="90" t="str">
        <f>IF(بيانات!B4518&lt;&gt;"",بيانات!C4518,"")</f>
        <v/>
      </c>
      <c r="D4518" s="91" t="str">
        <f>IF(بيانات!B4518&lt;&gt;"",بيانات!J4518,"")</f>
        <v/>
      </c>
      <c r="E4518" s="92"/>
      <c r="F4518" s="93" t="str">
        <f t="shared" si="70"/>
        <v/>
      </c>
      <c r="G4518" s="94"/>
      <c r="H4518" s="95" t="str">
        <f>IF(بيانات!B4518&lt;&gt;"",بيانات!K4518,"")</f>
        <v/>
      </c>
      <c r="I4518" s="95" t="str">
        <f>IF(بيانات!B4518&lt;&gt;"",بيانات!P4518,"")</f>
        <v/>
      </c>
    </row>
    <row r="4519" spans="1:9" ht="21.75" customHeight="1">
      <c r="A4519" s="82" t="str">
        <f>IF(بيانات!B4519&lt;&gt;"",بيانات!A4519,"")</f>
        <v/>
      </c>
      <c r="B4519" s="83" t="str">
        <f>IF(بيانات!B4519&lt;&gt;"",بيانات!B4519,"")</f>
        <v/>
      </c>
      <c r="C4519" s="83" t="str">
        <f>IF(بيانات!B4519&lt;&gt;"",بيانات!C4519,"")</f>
        <v/>
      </c>
      <c r="D4519" s="84" t="str">
        <f>IF(بيانات!B4519&lt;&gt;"",بيانات!J4519,"")</f>
        <v/>
      </c>
      <c r="E4519" s="85"/>
      <c r="F4519" s="86" t="str">
        <f t="shared" si="70"/>
        <v/>
      </c>
      <c r="G4519" s="87"/>
      <c r="H4519" s="88" t="str">
        <f>IF(بيانات!B4519&lt;&gt;"",بيانات!K4519,"")</f>
        <v/>
      </c>
      <c r="I4519" s="88" t="str">
        <f>IF(بيانات!B4519&lt;&gt;"",بيانات!P4519,"")</f>
        <v/>
      </c>
    </row>
    <row r="4520" spans="1:9" ht="21.75" customHeight="1">
      <c r="A4520" s="89" t="str">
        <f>IF(بيانات!B4520&lt;&gt;"",بيانات!A4520,"")</f>
        <v/>
      </c>
      <c r="B4520" s="90" t="str">
        <f>IF(بيانات!B4520&lt;&gt;"",بيانات!B4520,"")</f>
        <v/>
      </c>
      <c r="C4520" s="90" t="str">
        <f>IF(بيانات!B4520&lt;&gt;"",بيانات!C4520,"")</f>
        <v/>
      </c>
      <c r="D4520" s="91" t="str">
        <f>IF(بيانات!B4520&lt;&gt;"",بيانات!J4520,"")</f>
        <v/>
      </c>
      <c r="E4520" s="92"/>
      <c r="F4520" s="93" t="str">
        <f t="shared" si="70"/>
        <v/>
      </c>
      <c r="G4520" s="94"/>
      <c r="H4520" s="95" t="str">
        <f>IF(بيانات!B4520&lt;&gt;"",بيانات!K4520,"")</f>
        <v/>
      </c>
      <c r="I4520" s="95" t="str">
        <f>IF(بيانات!B4520&lt;&gt;"",بيانات!P4520,"")</f>
        <v/>
      </c>
    </row>
    <row r="4521" spans="1:9" ht="21.75" customHeight="1">
      <c r="A4521" s="82" t="str">
        <f>IF(بيانات!B4521&lt;&gt;"",بيانات!A4521,"")</f>
        <v/>
      </c>
      <c r="B4521" s="83" t="str">
        <f>IF(بيانات!B4521&lt;&gt;"",بيانات!B4521,"")</f>
        <v/>
      </c>
      <c r="C4521" s="83" t="str">
        <f>IF(بيانات!B4521&lt;&gt;"",بيانات!C4521,"")</f>
        <v/>
      </c>
      <c r="D4521" s="84" t="str">
        <f>IF(بيانات!B4521&lt;&gt;"",بيانات!J4521,"")</f>
        <v/>
      </c>
      <c r="E4521" s="85"/>
      <c r="F4521" s="86" t="str">
        <f t="shared" si="70"/>
        <v/>
      </c>
      <c r="G4521" s="87"/>
      <c r="H4521" s="88" t="str">
        <f>IF(بيانات!B4521&lt;&gt;"",بيانات!K4521,"")</f>
        <v/>
      </c>
      <c r="I4521" s="88" t="str">
        <f>IF(بيانات!B4521&lt;&gt;"",بيانات!P4521,"")</f>
        <v/>
      </c>
    </row>
    <row r="4522" spans="1:9" ht="21.75" customHeight="1">
      <c r="A4522" s="89" t="str">
        <f>IF(بيانات!B4522&lt;&gt;"",بيانات!A4522,"")</f>
        <v/>
      </c>
      <c r="B4522" s="90" t="str">
        <f>IF(بيانات!B4522&lt;&gt;"",بيانات!B4522,"")</f>
        <v/>
      </c>
      <c r="C4522" s="90" t="str">
        <f>IF(بيانات!B4522&lt;&gt;"",بيانات!C4522,"")</f>
        <v/>
      </c>
      <c r="D4522" s="91" t="str">
        <f>IF(بيانات!B4522&lt;&gt;"",بيانات!J4522,"")</f>
        <v/>
      </c>
      <c r="E4522" s="92"/>
      <c r="F4522" s="93" t="str">
        <f t="shared" si="70"/>
        <v/>
      </c>
      <c r="G4522" s="94"/>
      <c r="H4522" s="95" t="str">
        <f>IF(بيانات!B4522&lt;&gt;"",بيانات!K4522,"")</f>
        <v/>
      </c>
      <c r="I4522" s="95" t="str">
        <f>IF(بيانات!B4522&lt;&gt;"",بيانات!P4522,"")</f>
        <v/>
      </c>
    </row>
    <row r="4523" spans="1:9" ht="21.75" customHeight="1">
      <c r="A4523" s="82" t="str">
        <f>IF(بيانات!B4523&lt;&gt;"",بيانات!A4523,"")</f>
        <v/>
      </c>
      <c r="B4523" s="83" t="str">
        <f>IF(بيانات!B4523&lt;&gt;"",بيانات!B4523,"")</f>
        <v/>
      </c>
      <c r="C4523" s="83" t="str">
        <f>IF(بيانات!B4523&lt;&gt;"",بيانات!C4523,"")</f>
        <v/>
      </c>
      <c r="D4523" s="84" t="str">
        <f>IF(بيانات!B4523&lt;&gt;"",بيانات!J4523,"")</f>
        <v/>
      </c>
      <c r="E4523" s="85"/>
      <c r="F4523" s="86" t="str">
        <f t="shared" si="70"/>
        <v/>
      </c>
      <c r="G4523" s="87"/>
      <c r="H4523" s="88" t="str">
        <f>IF(بيانات!B4523&lt;&gt;"",بيانات!K4523,"")</f>
        <v/>
      </c>
      <c r="I4523" s="88" t="str">
        <f>IF(بيانات!B4523&lt;&gt;"",بيانات!P4523,"")</f>
        <v/>
      </c>
    </row>
    <row r="4524" spans="1:9" ht="21.75" customHeight="1">
      <c r="A4524" s="89" t="str">
        <f>IF(بيانات!B4524&lt;&gt;"",بيانات!A4524,"")</f>
        <v/>
      </c>
      <c r="B4524" s="90" t="str">
        <f>IF(بيانات!B4524&lt;&gt;"",بيانات!B4524,"")</f>
        <v/>
      </c>
      <c r="C4524" s="90" t="str">
        <f>IF(بيانات!B4524&lt;&gt;"",بيانات!C4524,"")</f>
        <v/>
      </c>
      <c r="D4524" s="91" t="str">
        <f>IF(بيانات!B4524&lt;&gt;"",بيانات!J4524,"")</f>
        <v/>
      </c>
      <c r="E4524" s="92"/>
      <c r="F4524" s="93" t="str">
        <f t="shared" si="70"/>
        <v/>
      </c>
      <c r="G4524" s="94"/>
      <c r="H4524" s="95" t="str">
        <f>IF(بيانات!B4524&lt;&gt;"",بيانات!K4524,"")</f>
        <v/>
      </c>
      <c r="I4524" s="95" t="str">
        <f>IF(بيانات!B4524&lt;&gt;"",بيانات!P4524,"")</f>
        <v/>
      </c>
    </row>
    <row r="4525" spans="1:9" ht="21.75" customHeight="1">
      <c r="A4525" s="82" t="str">
        <f>IF(بيانات!B4525&lt;&gt;"",بيانات!A4525,"")</f>
        <v/>
      </c>
      <c r="B4525" s="83" t="str">
        <f>IF(بيانات!B4525&lt;&gt;"",بيانات!B4525,"")</f>
        <v/>
      </c>
      <c r="C4525" s="83" t="str">
        <f>IF(بيانات!B4525&lt;&gt;"",بيانات!C4525,"")</f>
        <v/>
      </c>
      <c r="D4525" s="84" t="str">
        <f>IF(بيانات!B4525&lt;&gt;"",بيانات!J4525,"")</f>
        <v/>
      </c>
      <c r="E4525" s="85"/>
      <c r="F4525" s="86" t="str">
        <f t="shared" si="70"/>
        <v/>
      </c>
      <c r="G4525" s="87"/>
      <c r="H4525" s="88" t="str">
        <f>IF(بيانات!B4525&lt;&gt;"",بيانات!K4525,"")</f>
        <v/>
      </c>
      <c r="I4525" s="88" t="str">
        <f>IF(بيانات!B4525&lt;&gt;"",بيانات!P4525,"")</f>
        <v/>
      </c>
    </row>
    <row r="4526" spans="1:9" ht="21.75" customHeight="1">
      <c r="A4526" s="89" t="str">
        <f>IF(بيانات!B4526&lt;&gt;"",بيانات!A4526,"")</f>
        <v/>
      </c>
      <c r="B4526" s="90" t="str">
        <f>IF(بيانات!B4526&lt;&gt;"",بيانات!B4526,"")</f>
        <v/>
      </c>
      <c r="C4526" s="90" t="str">
        <f>IF(بيانات!B4526&lt;&gt;"",بيانات!C4526,"")</f>
        <v/>
      </c>
      <c r="D4526" s="91" t="str">
        <f>IF(بيانات!B4526&lt;&gt;"",بيانات!J4526,"")</f>
        <v/>
      </c>
      <c r="E4526" s="92"/>
      <c r="F4526" s="93" t="str">
        <f t="shared" si="70"/>
        <v/>
      </c>
      <c r="G4526" s="94"/>
      <c r="H4526" s="95" t="str">
        <f>IF(بيانات!B4526&lt;&gt;"",بيانات!K4526,"")</f>
        <v/>
      </c>
      <c r="I4526" s="95" t="str">
        <f>IF(بيانات!B4526&lt;&gt;"",بيانات!P4526,"")</f>
        <v/>
      </c>
    </row>
    <row r="4527" spans="1:9" ht="21.75" customHeight="1">
      <c r="A4527" s="82" t="str">
        <f>IF(بيانات!B4527&lt;&gt;"",بيانات!A4527,"")</f>
        <v/>
      </c>
      <c r="B4527" s="83" t="str">
        <f>IF(بيانات!B4527&lt;&gt;"",بيانات!B4527,"")</f>
        <v/>
      </c>
      <c r="C4527" s="83" t="str">
        <f>IF(بيانات!B4527&lt;&gt;"",بيانات!C4527,"")</f>
        <v/>
      </c>
      <c r="D4527" s="84" t="str">
        <f>IF(بيانات!B4527&lt;&gt;"",بيانات!J4527,"")</f>
        <v/>
      </c>
      <c r="E4527" s="85"/>
      <c r="F4527" s="86" t="str">
        <f t="shared" si="70"/>
        <v/>
      </c>
      <c r="G4527" s="87"/>
      <c r="H4527" s="88" t="str">
        <f>IF(بيانات!B4527&lt;&gt;"",بيانات!K4527,"")</f>
        <v/>
      </c>
      <c r="I4527" s="88" t="str">
        <f>IF(بيانات!B4527&lt;&gt;"",بيانات!P4527,"")</f>
        <v/>
      </c>
    </row>
    <row r="4528" spans="1:9" ht="21.75" customHeight="1">
      <c r="A4528" s="89" t="str">
        <f>IF(بيانات!B4528&lt;&gt;"",بيانات!A4528,"")</f>
        <v/>
      </c>
      <c r="B4528" s="90" t="str">
        <f>IF(بيانات!B4528&lt;&gt;"",بيانات!B4528,"")</f>
        <v/>
      </c>
      <c r="C4528" s="90" t="str">
        <f>IF(بيانات!B4528&lt;&gt;"",بيانات!C4528,"")</f>
        <v/>
      </c>
      <c r="D4528" s="91" t="str">
        <f>IF(بيانات!B4528&lt;&gt;"",بيانات!J4528,"")</f>
        <v/>
      </c>
      <c r="E4528" s="92"/>
      <c r="F4528" s="93" t="str">
        <f t="shared" si="70"/>
        <v/>
      </c>
      <c r="G4528" s="94"/>
      <c r="H4528" s="95" t="str">
        <f>IF(بيانات!B4528&lt;&gt;"",بيانات!K4528,"")</f>
        <v/>
      </c>
      <c r="I4528" s="95" t="str">
        <f>IF(بيانات!B4528&lt;&gt;"",بيانات!P4528,"")</f>
        <v/>
      </c>
    </row>
    <row r="4529" spans="1:9" ht="21.75" customHeight="1">
      <c r="A4529" s="82" t="str">
        <f>IF(بيانات!B4529&lt;&gt;"",بيانات!A4529,"")</f>
        <v/>
      </c>
      <c r="B4529" s="83" t="str">
        <f>IF(بيانات!B4529&lt;&gt;"",بيانات!B4529,"")</f>
        <v/>
      </c>
      <c r="C4529" s="83" t="str">
        <f>IF(بيانات!B4529&lt;&gt;"",بيانات!C4529,"")</f>
        <v/>
      </c>
      <c r="D4529" s="84" t="str">
        <f>IF(بيانات!B4529&lt;&gt;"",بيانات!J4529,"")</f>
        <v/>
      </c>
      <c r="E4529" s="85"/>
      <c r="F4529" s="86" t="str">
        <f t="shared" si="70"/>
        <v/>
      </c>
      <c r="G4529" s="87"/>
      <c r="H4529" s="88" t="str">
        <f>IF(بيانات!B4529&lt;&gt;"",بيانات!K4529,"")</f>
        <v/>
      </c>
      <c r="I4529" s="88" t="str">
        <f>IF(بيانات!B4529&lt;&gt;"",بيانات!P4529,"")</f>
        <v/>
      </c>
    </row>
    <row r="4530" spans="1:9" ht="21.75" customHeight="1">
      <c r="A4530" s="89" t="str">
        <f>IF(بيانات!B4530&lt;&gt;"",بيانات!A4530,"")</f>
        <v/>
      </c>
      <c r="B4530" s="90" t="str">
        <f>IF(بيانات!B4530&lt;&gt;"",بيانات!B4530,"")</f>
        <v/>
      </c>
      <c r="C4530" s="90" t="str">
        <f>IF(بيانات!B4530&lt;&gt;"",بيانات!C4530,"")</f>
        <v/>
      </c>
      <c r="D4530" s="91" t="str">
        <f>IF(بيانات!B4530&lt;&gt;"",بيانات!J4530,"")</f>
        <v/>
      </c>
      <c r="E4530" s="92"/>
      <c r="F4530" s="93" t="str">
        <f t="shared" si="70"/>
        <v/>
      </c>
      <c r="G4530" s="94"/>
      <c r="H4530" s="95" t="str">
        <f>IF(بيانات!B4530&lt;&gt;"",بيانات!K4530,"")</f>
        <v/>
      </c>
      <c r="I4530" s="95" t="str">
        <f>IF(بيانات!B4530&lt;&gt;"",بيانات!P4530,"")</f>
        <v/>
      </c>
    </row>
    <row r="4531" spans="1:9" ht="21.75" customHeight="1">
      <c r="A4531" s="82" t="str">
        <f>IF(بيانات!B4531&lt;&gt;"",بيانات!A4531,"")</f>
        <v/>
      </c>
      <c r="B4531" s="83" t="str">
        <f>IF(بيانات!B4531&lt;&gt;"",بيانات!B4531,"")</f>
        <v/>
      </c>
      <c r="C4531" s="83" t="str">
        <f>IF(بيانات!B4531&lt;&gt;"",بيانات!C4531,"")</f>
        <v/>
      </c>
      <c r="D4531" s="84" t="str">
        <f>IF(بيانات!B4531&lt;&gt;"",بيانات!J4531,"")</f>
        <v/>
      </c>
      <c r="E4531" s="85"/>
      <c r="F4531" s="86" t="str">
        <f t="shared" si="70"/>
        <v/>
      </c>
      <c r="G4531" s="87"/>
      <c r="H4531" s="88" t="str">
        <f>IF(بيانات!B4531&lt;&gt;"",بيانات!K4531,"")</f>
        <v/>
      </c>
      <c r="I4531" s="88" t="str">
        <f>IF(بيانات!B4531&lt;&gt;"",بيانات!P4531,"")</f>
        <v/>
      </c>
    </row>
    <row r="4532" spans="1:9" ht="21.75" customHeight="1">
      <c r="A4532" s="89" t="str">
        <f>IF(بيانات!B4532&lt;&gt;"",بيانات!A4532,"")</f>
        <v/>
      </c>
      <c r="B4532" s="90" t="str">
        <f>IF(بيانات!B4532&lt;&gt;"",بيانات!B4532,"")</f>
        <v/>
      </c>
      <c r="C4532" s="90" t="str">
        <f>IF(بيانات!B4532&lt;&gt;"",بيانات!C4532,"")</f>
        <v/>
      </c>
      <c r="D4532" s="91" t="str">
        <f>IF(بيانات!B4532&lt;&gt;"",بيانات!J4532,"")</f>
        <v/>
      </c>
      <c r="E4532" s="92"/>
      <c r="F4532" s="93" t="str">
        <f t="shared" si="70"/>
        <v/>
      </c>
      <c r="G4532" s="94"/>
      <c r="H4532" s="95" t="str">
        <f>IF(بيانات!B4532&lt;&gt;"",بيانات!K4532,"")</f>
        <v/>
      </c>
      <c r="I4532" s="95" t="str">
        <f>IF(بيانات!B4532&lt;&gt;"",بيانات!P4532,"")</f>
        <v/>
      </c>
    </row>
    <row r="4533" spans="1:9" ht="21.75" customHeight="1">
      <c r="A4533" s="82" t="str">
        <f>IF(بيانات!B4533&lt;&gt;"",بيانات!A4533,"")</f>
        <v/>
      </c>
      <c r="B4533" s="83" t="str">
        <f>IF(بيانات!B4533&lt;&gt;"",بيانات!B4533,"")</f>
        <v/>
      </c>
      <c r="C4533" s="83" t="str">
        <f>IF(بيانات!B4533&lt;&gt;"",بيانات!C4533,"")</f>
        <v/>
      </c>
      <c r="D4533" s="84" t="str">
        <f>IF(بيانات!B4533&lt;&gt;"",بيانات!J4533,"")</f>
        <v/>
      </c>
      <c r="E4533" s="85"/>
      <c r="F4533" s="86" t="str">
        <f t="shared" si="70"/>
        <v/>
      </c>
      <c r="G4533" s="87"/>
      <c r="H4533" s="88" t="str">
        <f>IF(بيانات!B4533&lt;&gt;"",بيانات!K4533,"")</f>
        <v/>
      </c>
      <c r="I4533" s="88" t="str">
        <f>IF(بيانات!B4533&lt;&gt;"",بيانات!P4533,"")</f>
        <v/>
      </c>
    </row>
    <row r="4534" spans="1:9" ht="21.75" customHeight="1">
      <c r="A4534" s="89" t="str">
        <f>IF(بيانات!B4534&lt;&gt;"",بيانات!A4534,"")</f>
        <v/>
      </c>
      <c r="B4534" s="90" t="str">
        <f>IF(بيانات!B4534&lt;&gt;"",بيانات!B4534,"")</f>
        <v/>
      </c>
      <c r="C4534" s="90" t="str">
        <f>IF(بيانات!B4534&lt;&gt;"",بيانات!C4534,"")</f>
        <v/>
      </c>
      <c r="D4534" s="91" t="str">
        <f>IF(بيانات!B4534&lt;&gt;"",بيانات!J4534,"")</f>
        <v/>
      </c>
      <c r="E4534" s="92"/>
      <c r="F4534" s="93" t="str">
        <f t="shared" si="70"/>
        <v/>
      </c>
      <c r="G4534" s="94"/>
      <c r="H4534" s="95" t="str">
        <f>IF(بيانات!B4534&lt;&gt;"",بيانات!K4534,"")</f>
        <v/>
      </c>
      <c r="I4534" s="95" t="str">
        <f>IF(بيانات!B4534&lt;&gt;"",بيانات!P4534,"")</f>
        <v/>
      </c>
    </row>
    <row r="4535" spans="1:9" ht="21.75" customHeight="1">
      <c r="A4535" s="82" t="str">
        <f>IF(بيانات!B4535&lt;&gt;"",بيانات!A4535,"")</f>
        <v/>
      </c>
      <c r="B4535" s="83" t="str">
        <f>IF(بيانات!B4535&lt;&gt;"",بيانات!B4535,"")</f>
        <v/>
      </c>
      <c r="C4535" s="83" t="str">
        <f>IF(بيانات!B4535&lt;&gt;"",بيانات!C4535,"")</f>
        <v/>
      </c>
      <c r="D4535" s="84" t="str">
        <f>IF(بيانات!B4535&lt;&gt;"",بيانات!J4535,"")</f>
        <v/>
      </c>
      <c r="E4535" s="85"/>
      <c r="F4535" s="86" t="str">
        <f t="shared" si="70"/>
        <v/>
      </c>
      <c r="G4535" s="87"/>
      <c r="H4535" s="88" t="str">
        <f>IF(بيانات!B4535&lt;&gt;"",بيانات!K4535,"")</f>
        <v/>
      </c>
      <c r="I4535" s="88" t="str">
        <f>IF(بيانات!B4535&lt;&gt;"",بيانات!P4535,"")</f>
        <v/>
      </c>
    </row>
    <row r="4536" spans="1:9" ht="21.75" customHeight="1">
      <c r="A4536" s="89" t="str">
        <f>IF(بيانات!B4536&lt;&gt;"",بيانات!A4536,"")</f>
        <v/>
      </c>
      <c r="B4536" s="90" t="str">
        <f>IF(بيانات!B4536&lt;&gt;"",بيانات!B4536,"")</f>
        <v/>
      </c>
      <c r="C4536" s="90" t="str">
        <f>IF(بيانات!B4536&lt;&gt;"",بيانات!C4536,"")</f>
        <v/>
      </c>
      <c r="D4536" s="91" t="str">
        <f>IF(بيانات!B4536&lt;&gt;"",بيانات!J4536,"")</f>
        <v/>
      </c>
      <c r="E4536" s="92"/>
      <c r="F4536" s="93" t="str">
        <f t="shared" si="70"/>
        <v/>
      </c>
      <c r="G4536" s="94"/>
      <c r="H4536" s="95" t="str">
        <f>IF(بيانات!B4536&lt;&gt;"",بيانات!K4536,"")</f>
        <v/>
      </c>
      <c r="I4536" s="95" t="str">
        <f>IF(بيانات!B4536&lt;&gt;"",بيانات!P4536,"")</f>
        <v/>
      </c>
    </row>
    <row r="4537" spans="1:9" ht="21.75" customHeight="1">
      <c r="A4537" s="82" t="str">
        <f>IF(بيانات!B4537&lt;&gt;"",بيانات!A4537,"")</f>
        <v/>
      </c>
      <c r="B4537" s="83" t="str">
        <f>IF(بيانات!B4537&lt;&gt;"",بيانات!B4537,"")</f>
        <v/>
      </c>
      <c r="C4537" s="83" t="str">
        <f>IF(بيانات!B4537&lt;&gt;"",بيانات!C4537,"")</f>
        <v/>
      </c>
      <c r="D4537" s="84" t="str">
        <f>IF(بيانات!B4537&lt;&gt;"",بيانات!J4537,"")</f>
        <v/>
      </c>
      <c r="E4537" s="85"/>
      <c r="F4537" s="86" t="str">
        <f t="shared" si="70"/>
        <v/>
      </c>
      <c r="G4537" s="87"/>
      <c r="H4537" s="88" t="str">
        <f>IF(بيانات!B4537&lt;&gt;"",بيانات!K4537,"")</f>
        <v/>
      </c>
      <c r="I4537" s="88" t="str">
        <f>IF(بيانات!B4537&lt;&gt;"",بيانات!P4537,"")</f>
        <v/>
      </c>
    </row>
    <row r="4538" spans="1:9" ht="21.75" customHeight="1">
      <c r="A4538" s="89" t="str">
        <f>IF(بيانات!B4538&lt;&gt;"",بيانات!A4538,"")</f>
        <v/>
      </c>
      <c r="B4538" s="90" t="str">
        <f>IF(بيانات!B4538&lt;&gt;"",بيانات!B4538,"")</f>
        <v/>
      </c>
      <c r="C4538" s="90" t="str">
        <f>IF(بيانات!B4538&lt;&gt;"",بيانات!C4538,"")</f>
        <v/>
      </c>
      <c r="D4538" s="91" t="str">
        <f>IF(بيانات!B4538&lt;&gt;"",بيانات!J4538,"")</f>
        <v/>
      </c>
      <c r="E4538" s="92"/>
      <c r="F4538" s="93" t="str">
        <f t="shared" si="70"/>
        <v/>
      </c>
      <c r="G4538" s="94"/>
      <c r="H4538" s="95" t="str">
        <f>IF(بيانات!B4538&lt;&gt;"",بيانات!K4538,"")</f>
        <v/>
      </c>
      <c r="I4538" s="95" t="str">
        <f>IF(بيانات!B4538&lt;&gt;"",بيانات!P4538,"")</f>
        <v/>
      </c>
    </row>
    <row r="4539" spans="1:9" ht="21.75" customHeight="1">
      <c r="A4539" s="82" t="str">
        <f>IF(بيانات!B4539&lt;&gt;"",بيانات!A4539,"")</f>
        <v/>
      </c>
      <c r="B4539" s="83" t="str">
        <f>IF(بيانات!B4539&lt;&gt;"",بيانات!B4539,"")</f>
        <v/>
      </c>
      <c r="C4539" s="83" t="str">
        <f>IF(بيانات!B4539&lt;&gt;"",بيانات!C4539,"")</f>
        <v/>
      </c>
      <c r="D4539" s="84" t="str">
        <f>IF(بيانات!B4539&lt;&gt;"",بيانات!J4539,"")</f>
        <v/>
      </c>
      <c r="E4539" s="85"/>
      <c r="F4539" s="86" t="str">
        <f t="shared" si="70"/>
        <v/>
      </c>
      <c r="G4539" s="87"/>
      <c r="H4539" s="88" t="str">
        <f>IF(بيانات!B4539&lt;&gt;"",بيانات!K4539,"")</f>
        <v/>
      </c>
      <c r="I4539" s="88" t="str">
        <f>IF(بيانات!B4539&lt;&gt;"",بيانات!P4539,"")</f>
        <v/>
      </c>
    </row>
    <row r="4540" spans="1:9" ht="21.75" customHeight="1">
      <c r="A4540" s="89" t="str">
        <f>IF(بيانات!B4540&lt;&gt;"",بيانات!A4540,"")</f>
        <v/>
      </c>
      <c r="B4540" s="90" t="str">
        <f>IF(بيانات!B4540&lt;&gt;"",بيانات!B4540,"")</f>
        <v/>
      </c>
      <c r="C4540" s="90" t="str">
        <f>IF(بيانات!B4540&lt;&gt;"",بيانات!C4540,"")</f>
        <v/>
      </c>
      <c r="D4540" s="91" t="str">
        <f>IF(بيانات!B4540&lt;&gt;"",بيانات!J4540,"")</f>
        <v/>
      </c>
      <c r="E4540" s="92"/>
      <c r="F4540" s="93" t="str">
        <f t="shared" si="70"/>
        <v/>
      </c>
      <c r="G4540" s="94"/>
      <c r="H4540" s="95" t="str">
        <f>IF(بيانات!B4540&lt;&gt;"",بيانات!K4540,"")</f>
        <v/>
      </c>
      <c r="I4540" s="95" t="str">
        <f>IF(بيانات!B4540&lt;&gt;"",بيانات!P4540,"")</f>
        <v/>
      </c>
    </row>
    <row r="4541" spans="1:9" ht="21.75" customHeight="1">
      <c r="A4541" s="82" t="str">
        <f>IF(بيانات!B4541&lt;&gt;"",بيانات!A4541,"")</f>
        <v/>
      </c>
      <c r="B4541" s="83" t="str">
        <f>IF(بيانات!B4541&lt;&gt;"",بيانات!B4541,"")</f>
        <v/>
      </c>
      <c r="C4541" s="83" t="str">
        <f>IF(بيانات!B4541&lt;&gt;"",بيانات!C4541,"")</f>
        <v/>
      </c>
      <c r="D4541" s="84" t="str">
        <f>IF(بيانات!B4541&lt;&gt;"",بيانات!J4541,"")</f>
        <v/>
      </c>
      <c r="E4541" s="85"/>
      <c r="F4541" s="86" t="str">
        <f t="shared" si="70"/>
        <v/>
      </c>
      <c r="G4541" s="87"/>
      <c r="H4541" s="88" t="str">
        <f>IF(بيانات!B4541&lt;&gt;"",بيانات!K4541,"")</f>
        <v/>
      </c>
      <c r="I4541" s="88" t="str">
        <f>IF(بيانات!B4541&lt;&gt;"",بيانات!P4541,"")</f>
        <v/>
      </c>
    </row>
    <row r="4542" spans="1:9" ht="21.75" customHeight="1">
      <c r="A4542" s="89" t="str">
        <f>IF(بيانات!B4542&lt;&gt;"",بيانات!A4542,"")</f>
        <v/>
      </c>
      <c r="B4542" s="90" t="str">
        <f>IF(بيانات!B4542&lt;&gt;"",بيانات!B4542,"")</f>
        <v/>
      </c>
      <c r="C4542" s="90" t="str">
        <f>IF(بيانات!B4542&lt;&gt;"",بيانات!C4542,"")</f>
        <v/>
      </c>
      <c r="D4542" s="91" t="str">
        <f>IF(بيانات!B4542&lt;&gt;"",بيانات!J4542,"")</f>
        <v/>
      </c>
      <c r="E4542" s="92"/>
      <c r="F4542" s="93" t="str">
        <f t="shared" si="70"/>
        <v/>
      </c>
      <c r="G4542" s="94"/>
      <c r="H4542" s="95" t="str">
        <f>IF(بيانات!B4542&lt;&gt;"",بيانات!K4542,"")</f>
        <v/>
      </c>
      <c r="I4542" s="95" t="str">
        <f>IF(بيانات!B4542&lt;&gt;"",بيانات!P4542,"")</f>
        <v/>
      </c>
    </row>
    <row r="4543" spans="1:9" ht="21.75" customHeight="1">
      <c r="A4543" s="82" t="str">
        <f>IF(بيانات!B4543&lt;&gt;"",بيانات!A4543,"")</f>
        <v/>
      </c>
      <c r="B4543" s="83" t="str">
        <f>IF(بيانات!B4543&lt;&gt;"",بيانات!B4543,"")</f>
        <v/>
      </c>
      <c r="C4543" s="83" t="str">
        <f>IF(بيانات!B4543&lt;&gt;"",بيانات!C4543,"")</f>
        <v/>
      </c>
      <c r="D4543" s="84" t="str">
        <f>IF(بيانات!B4543&lt;&gt;"",بيانات!J4543,"")</f>
        <v/>
      </c>
      <c r="E4543" s="85"/>
      <c r="F4543" s="86" t="str">
        <f t="shared" si="70"/>
        <v/>
      </c>
      <c r="G4543" s="87"/>
      <c r="H4543" s="88" t="str">
        <f>IF(بيانات!B4543&lt;&gt;"",بيانات!K4543,"")</f>
        <v/>
      </c>
      <c r="I4543" s="88" t="str">
        <f>IF(بيانات!B4543&lt;&gt;"",بيانات!P4543,"")</f>
        <v/>
      </c>
    </row>
    <row r="4544" spans="1:9" ht="21.75" customHeight="1">
      <c r="A4544" s="89" t="str">
        <f>IF(بيانات!B4544&lt;&gt;"",بيانات!A4544,"")</f>
        <v/>
      </c>
      <c r="B4544" s="90" t="str">
        <f>IF(بيانات!B4544&lt;&gt;"",بيانات!B4544,"")</f>
        <v/>
      </c>
      <c r="C4544" s="90" t="str">
        <f>IF(بيانات!B4544&lt;&gt;"",بيانات!C4544,"")</f>
        <v/>
      </c>
      <c r="D4544" s="91" t="str">
        <f>IF(بيانات!B4544&lt;&gt;"",بيانات!J4544,"")</f>
        <v/>
      </c>
      <c r="E4544" s="92"/>
      <c r="F4544" s="93" t="str">
        <f t="shared" si="70"/>
        <v/>
      </c>
      <c r="G4544" s="94"/>
      <c r="H4544" s="95" t="str">
        <f>IF(بيانات!B4544&lt;&gt;"",بيانات!K4544,"")</f>
        <v/>
      </c>
      <c r="I4544" s="95" t="str">
        <f>IF(بيانات!B4544&lt;&gt;"",بيانات!P4544,"")</f>
        <v/>
      </c>
    </row>
    <row r="4545" spans="1:9" ht="21.75" customHeight="1">
      <c r="A4545" s="82" t="str">
        <f>IF(بيانات!B4545&lt;&gt;"",بيانات!A4545,"")</f>
        <v/>
      </c>
      <c r="B4545" s="83" t="str">
        <f>IF(بيانات!B4545&lt;&gt;"",بيانات!B4545,"")</f>
        <v/>
      </c>
      <c r="C4545" s="83" t="str">
        <f>IF(بيانات!B4545&lt;&gt;"",بيانات!C4545,"")</f>
        <v/>
      </c>
      <c r="D4545" s="84" t="str">
        <f>IF(بيانات!B4545&lt;&gt;"",بيانات!J4545,"")</f>
        <v/>
      </c>
      <c r="E4545" s="85"/>
      <c r="F4545" s="86" t="str">
        <f t="shared" si="70"/>
        <v/>
      </c>
      <c r="G4545" s="87"/>
      <c r="H4545" s="88" t="str">
        <f>IF(بيانات!B4545&lt;&gt;"",بيانات!K4545,"")</f>
        <v/>
      </c>
      <c r="I4545" s="88" t="str">
        <f>IF(بيانات!B4545&lt;&gt;"",بيانات!P4545,"")</f>
        <v/>
      </c>
    </row>
    <row r="4546" spans="1:9" ht="21.75" customHeight="1">
      <c r="A4546" s="89" t="str">
        <f>IF(بيانات!B4546&lt;&gt;"",بيانات!A4546,"")</f>
        <v/>
      </c>
      <c r="B4546" s="90" t="str">
        <f>IF(بيانات!B4546&lt;&gt;"",بيانات!B4546,"")</f>
        <v/>
      </c>
      <c r="C4546" s="90" t="str">
        <f>IF(بيانات!B4546&lt;&gt;"",بيانات!C4546,"")</f>
        <v/>
      </c>
      <c r="D4546" s="91" t="str">
        <f>IF(بيانات!B4546&lt;&gt;"",بيانات!J4546,"")</f>
        <v/>
      </c>
      <c r="E4546" s="92"/>
      <c r="F4546" s="93" t="str">
        <f t="shared" si="70"/>
        <v/>
      </c>
      <c r="G4546" s="94"/>
      <c r="H4546" s="95" t="str">
        <f>IF(بيانات!B4546&lt;&gt;"",بيانات!K4546,"")</f>
        <v/>
      </c>
      <c r="I4546" s="95" t="str">
        <f>IF(بيانات!B4546&lt;&gt;"",بيانات!P4546,"")</f>
        <v/>
      </c>
    </row>
    <row r="4547" spans="1:9" ht="21.75" customHeight="1">
      <c r="A4547" s="82" t="str">
        <f>IF(بيانات!B4547&lt;&gt;"",بيانات!A4547,"")</f>
        <v/>
      </c>
      <c r="B4547" s="83" t="str">
        <f>IF(بيانات!B4547&lt;&gt;"",بيانات!B4547,"")</f>
        <v/>
      </c>
      <c r="C4547" s="83" t="str">
        <f>IF(بيانات!B4547&lt;&gt;"",بيانات!C4547,"")</f>
        <v/>
      </c>
      <c r="D4547" s="84" t="str">
        <f>IF(بيانات!B4547&lt;&gt;"",بيانات!J4547,"")</f>
        <v/>
      </c>
      <c r="E4547" s="85"/>
      <c r="F4547" s="86" t="str">
        <f t="shared" ref="F4547:F4610" si="71">IF(E4547="","",E4547+30)</f>
        <v/>
      </c>
      <c r="G4547" s="87"/>
      <c r="H4547" s="88" t="str">
        <f>IF(بيانات!B4547&lt;&gt;"",بيانات!K4547,"")</f>
        <v/>
      </c>
      <c r="I4547" s="88" t="str">
        <f>IF(بيانات!B4547&lt;&gt;"",بيانات!P4547,"")</f>
        <v/>
      </c>
    </row>
    <row r="4548" spans="1:9" ht="21.75" customHeight="1">
      <c r="A4548" s="89" t="str">
        <f>IF(بيانات!B4548&lt;&gt;"",بيانات!A4548,"")</f>
        <v/>
      </c>
      <c r="B4548" s="90" t="str">
        <f>IF(بيانات!B4548&lt;&gt;"",بيانات!B4548,"")</f>
        <v/>
      </c>
      <c r="C4548" s="90" t="str">
        <f>IF(بيانات!B4548&lt;&gt;"",بيانات!C4548,"")</f>
        <v/>
      </c>
      <c r="D4548" s="91" t="str">
        <f>IF(بيانات!B4548&lt;&gt;"",بيانات!J4548,"")</f>
        <v/>
      </c>
      <c r="E4548" s="92"/>
      <c r="F4548" s="93" t="str">
        <f t="shared" si="71"/>
        <v/>
      </c>
      <c r="G4548" s="94"/>
      <c r="H4548" s="95" t="str">
        <f>IF(بيانات!B4548&lt;&gt;"",بيانات!K4548,"")</f>
        <v/>
      </c>
      <c r="I4548" s="95" t="str">
        <f>IF(بيانات!B4548&lt;&gt;"",بيانات!P4548,"")</f>
        <v/>
      </c>
    </row>
    <row r="4549" spans="1:9" ht="21.75" customHeight="1">
      <c r="A4549" s="82" t="str">
        <f>IF(بيانات!B4549&lt;&gt;"",بيانات!A4549,"")</f>
        <v/>
      </c>
      <c r="B4549" s="83" t="str">
        <f>IF(بيانات!B4549&lt;&gt;"",بيانات!B4549,"")</f>
        <v/>
      </c>
      <c r="C4549" s="83" t="str">
        <f>IF(بيانات!B4549&lt;&gt;"",بيانات!C4549,"")</f>
        <v/>
      </c>
      <c r="D4549" s="84" t="str">
        <f>IF(بيانات!B4549&lt;&gt;"",بيانات!J4549,"")</f>
        <v/>
      </c>
      <c r="E4549" s="85"/>
      <c r="F4549" s="86" t="str">
        <f t="shared" si="71"/>
        <v/>
      </c>
      <c r="G4549" s="87"/>
      <c r="H4549" s="88" t="str">
        <f>IF(بيانات!B4549&lt;&gt;"",بيانات!K4549,"")</f>
        <v/>
      </c>
      <c r="I4549" s="88" t="str">
        <f>IF(بيانات!B4549&lt;&gt;"",بيانات!P4549,"")</f>
        <v/>
      </c>
    </row>
    <row r="4550" spans="1:9" ht="21.75" customHeight="1">
      <c r="A4550" s="89" t="str">
        <f>IF(بيانات!B4550&lt;&gt;"",بيانات!A4550,"")</f>
        <v/>
      </c>
      <c r="B4550" s="90" t="str">
        <f>IF(بيانات!B4550&lt;&gt;"",بيانات!B4550,"")</f>
        <v/>
      </c>
      <c r="C4550" s="90" t="str">
        <f>IF(بيانات!B4550&lt;&gt;"",بيانات!C4550,"")</f>
        <v/>
      </c>
      <c r="D4550" s="91" t="str">
        <f>IF(بيانات!B4550&lt;&gt;"",بيانات!J4550,"")</f>
        <v/>
      </c>
      <c r="E4550" s="92"/>
      <c r="F4550" s="93" t="str">
        <f t="shared" si="71"/>
        <v/>
      </c>
      <c r="G4550" s="94"/>
      <c r="H4550" s="95" t="str">
        <f>IF(بيانات!B4550&lt;&gt;"",بيانات!K4550,"")</f>
        <v/>
      </c>
      <c r="I4550" s="95" t="str">
        <f>IF(بيانات!B4550&lt;&gt;"",بيانات!P4550,"")</f>
        <v/>
      </c>
    </row>
    <row r="4551" spans="1:9" ht="21.75" customHeight="1">
      <c r="A4551" s="82" t="str">
        <f>IF(بيانات!B4551&lt;&gt;"",بيانات!A4551,"")</f>
        <v/>
      </c>
      <c r="B4551" s="83" t="str">
        <f>IF(بيانات!B4551&lt;&gt;"",بيانات!B4551,"")</f>
        <v/>
      </c>
      <c r="C4551" s="83" t="str">
        <f>IF(بيانات!B4551&lt;&gt;"",بيانات!C4551,"")</f>
        <v/>
      </c>
      <c r="D4551" s="84" t="str">
        <f>IF(بيانات!B4551&lt;&gt;"",بيانات!J4551,"")</f>
        <v/>
      </c>
      <c r="E4551" s="85"/>
      <c r="F4551" s="86" t="str">
        <f t="shared" si="71"/>
        <v/>
      </c>
      <c r="G4551" s="87"/>
      <c r="H4551" s="88" t="str">
        <f>IF(بيانات!B4551&lt;&gt;"",بيانات!K4551,"")</f>
        <v/>
      </c>
      <c r="I4551" s="88" t="str">
        <f>IF(بيانات!B4551&lt;&gt;"",بيانات!P4551,"")</f>
        <v/>
      </c>
    </row>
    <row r="4552" spans="1:9" ht="21.75" customHeight="1">
      <c r="A4552" s="89" t="str">
        <f>IF(بيانات!B4552&lt;&gt;"",بيانات!A4552,"")</f>
        <v/>
      </c>
      <c r="B4552" s="90" t="str">
        <f>IF(بيانات!B4552&lt;&gt;"",بيانات!B4552,"")</f>
        <v/>
      </c>
      <c r="C4552" s="90" t="str">
        <f>IF(بيانات!B4552&lt;&gt;"",بيانات!C4552,"")</f>
        <v/>
      </c>
      <c r="D4552" s="91" t="str">
        <f>IF(بيانات!B4552&lt;&gt;"",بيانات!J4552,"")</f>
        <v/>
      </c>
      <c r="E4552" s="92"/>
      <c r="F4552" s="93" t="str">
        <f t="shared" si="71"/>
        <v/>
      </c>
      <c r="G4552" s="94"/>
      <c r="H4552" s="95" t="str">
        <f>IF(بيانات!B4552&lt;&gt;"",بيانات!K4552,"")</f>
        <v/>
      </c>
      <c r="I4552" s="95" t="str">
        <f>IF(بيانات!B4552&lt;&gt;"",بيانات!P4552,"")</f>
        <v/>
      </c>
    </row>
    <row r="4553" spans="1:9" ht="21.75" customHeight="1">
      <c r="A4553" s="82" t="str">
        <f>IF(بيانات!B4553&lt;&gt;"",بيانات!A4553,"")</f>
        <v/>
      </c>
      <c r="B4553" s="83" t="str">
        <f>IF(بيانات!B4553&lt;&gt;"",بيانات!B4553,"")</f>
        <v/>
      </c>
      <c r="C4553" s="83" t="str">
        <f>IF(بيانات!B4553&lt;&gt;"",بيانات!C4553,"")</f>
        <v/>
      </c>
      <c r="D4553" s="84" t="str">
        <f>IF(بيانات!B4553&lt;&gt;"",بيانات!J4553,"")</f>
        <v/>
      </c>
      <c r="E4553" s="85"/>
      <c r="F4553" s="86" t="str">
        <f t="shared" si="71"/>
        <v/>
      </c>
      <c r="G4553" s="87"/>
      <c r="H4553" s="88" t="str">
        <f>IF(بيانات!B4553&lt;&gt;"",بيانات!K4553,"")</f>
        <v/>
      </c>
      <c r="I4553" s="88" t="str">
        <f>IF(بيانات!B4553&lt;&gt;"",بيانات!P4553,"")</f>
        <v/>
      </c>
    </row>
    <row r="4554" spans="1:9" ht="21.75" customHeight="1">
      <c r="A4554" s="89" t="str">
        <f>IF(بيانات!B4554&lt;&gt;"",بيانات!A4554,"")</f>
        <v/>
      </c>
      <c r="B4554" s="90" t="str">
        <f>IF(بيانات!B4554&lt;&gt;"",بيانات!B4554,"")</f>
        <v/>
      </c>
      <c r="C4554" s="90" t="str">
        <f>IF(بيانات!B4554&lt;&gt;"",بيانات!C4554,"")</f>
        <v/>
      </c>
      <c r="D4554" s="91" t="str">
        <f>IF(بيانات!B4554&lt;&gt;"",بيانات!J4554,"")</f>
        <v/>
      </c>
      <c r="E4554" s="92"/>
      <c r="F4554" s="93" t="str">
        <f t="shared" si="71"/>
        <v/>
      </c>
      <c r="G4554" s="94"/>
      <c r="H4554" s="95" t="str">
        <f>IF(بيانات!B4554&lt;&gt;"",بيانات!K4554,"")</f>
        <v/>
      </c>
      <c r="I4554" s="95" t="str">
        <f>IF(بيانات!B4554&lt;&gt;"",بيانات!P4554,"")</f>
        <v/>
      </c>
    </row>
    <row r="4555" spans="1:9" ht="21.75" customHeight="1">
      <c r="A4555" s="82" t="str">
        <f>IF(بيانات!B4555&lt;&gt;"",بيانات!A4555,"")</f>
        <v/>
      </c>
      <c r="B4555" s="83" t="str">
        <f>IF(بيانات!B4555&lt;&gt;"",بيانات!B4555,"")</f>
        <v/>
      </c>
      <c r="C4555" s="83" t="str">
        <f>IF(بيانات!B4555&lt;&gt;"",بيانات!C4555,"")</f>
        <v/>
      </c>
      <c r="D4555" s="84" t="str">
        <f>IF(بيانات!B4555&lt;&gt;"",بيانات!J4555,"")</f>
        <v/>
      </c>
      <c r="E4555" s="85"/>
      <c r="F4555" s="86" t="str">
        <f t="shared" si="71"/>
        <v/>
      </c>
      <c r="G4555" s="87"/>
      <c r="H4555" s="88" t="str">
        <f>IF(بيانات!B4555&lt;&gt;"",بيانات!K4555,"")</f>
        <v/>
      </c>
      <c r="I4555" s="88" t="str">
        <f>IF(بيانات!B4555&lt;&gt;"",بيانات!P4555,"")</f>
        <v/>
      </c>
    </row>
    <row r="4556" spans="1:9" ht="21.75" customHeight="1">
      <c r="A4556" s="89" t="str">
        <f>IF(بيانات!B4556&lt;&gt;"",بيانات!A4556,"")</f>
        <v/>
      </c>
      <c r="B4556" s="90" t="str">
        <f>IF(بيانات!B4556&lt;&gt;"",بيانات!B4556,"")</f>
        <v/>
      </c>
      <c r="C4556" s="90" t="str">
        <f>IF(بيانات!B4556&lt;&gt;"",بيانات!C4556,"")</f>
        <v/>
      </c>
      <c r="D4556" s="91" t="str">
        <f>IF(بيانات!B4556&lt;&gt;"",بيانات!J4556,"")</f>
        <v/>
      </c>
      <c r="E4556" s="92"/>
      <c r="F4556" s="93" t="str">
        <f t="shared" si="71"/>
        <v/>
      </c>
      <c r="G4556" s="94"/>
      <c r="H4556" s="95" t="str">
        <f>IF(بيانات!B4556&lt;&gt;"",بيانات!K4556,"")</f>
        <v/>
      </c>
      <c r="I4556" s="95" t="str">
        <f>IF(بيانات!B4556&lt;&gt;"",بيانات!P4556,"")</f>
        <v/>
      </c>
    </row>
    <row r="4557" spans="1:9" ht="21.75" customHeight="1">
      <c r="A4557" s="82" t="str">
        <f>IF(بيانات!B4557&lt;&gt;"",بيانات!A4557,"")</f>
        <v/>
      </c>
      <c r="B4557" s="83" t="str">
        <f>IF(بيانات!B4557&lt;&gt;"",بيانات!B4557,"")</f>
        <v/>
      </c>
      <c r="C4557" s="83" t="str">
        <f>IF(بيانات!B4557&lt;&gt;"",بيانات!C4557,"")</f>
        <v/>
      </c>
      <c r="D4557" s="84" t="str">
        <f>IF(بيانات!B4557&lt;&gt;"",بيانات!J4557,"")</f>
        <v/>
      </c>
      <c r="E4557" s="85"/>
      <c r="F4557" s="86" t="str">
        <f t="shared" si="71"/>
        <v/>
      </c>
      <c r="G4557" s="87"/>
      <c r="H4557" s="88" t="str">
        <f>IF(بيانات!B4557&lt;&gt;"",بيانات!K4557,"")</f>
        <v/>
      </c>
      <c r="I4557" s="88" t="str">
        <f>IF(بيانات!B4557&lt;&gt;"",بيانات!P4557,"")</f>
        <v/>
      </c>
    </row>
    <row r="4558" spans="1:9" ht="21.75" customHeight="1">
      <c r="A4558" s="89" t="str">
        <f>IF(بيانات!B4558&lt;&gt;"",بيانات!A4558,"")</f>
        <v/>
      </c>
      <c r="B4558" s="90" t="str">
        <f>IF(بيانات!B4558&lt;&gt;"",بيانات!B4558,"")</f>
        <v/>
      </c>
      <c r="C4558" s="90" t="str">
        <f>IF(بيانات!B4558&lt;&gt;"",بيانات!C4558,"")</f>
        <v/>
      </c>
      <c r="D4558" s="91" t="str">
        <f>IF(بيانات!B4558&lt;&gt;"",بيانات!J4558,"")</f>
        <v/>
      </c>
      <c r="E4558" s="92"/>
      <c r="F4558" s="93" t="str">
        <f t="shared" si="71"/>
        <v/>
      </c>
      <c r="G4558" s="94"/>
      <c r="H4558" s="95" t="str">
        <f>IF(بيانات!B4558&lt;&gt;"",بيانات!K4558,"")</f>
        <v/>
      </c>
      <c r="I4558" s="95" t="str">
        <f>IF(بيانات!B4558&lt;&gt;"",بيانات!P4558,"")</f>
        <v/>
      </c>
    </row>
    <row r="4559" spans="1:9" ht="21.75" customHeight="1">
      <c r="A4559" s="82" t="str">
        <f>IF(بيانات!B4559&lt;&gt;"",بيانات!A4559,"")</f>
        <v/>
      </c>
      <c r="B4559" s="83" t="str">
        <f>IF(بيانات!B4559&lt;&gt;"",بيانات!B4559,"")</f>
        <v/>
      </c>
      <c r="C4559" s="83" t="str">
        <f>IF(بيانات!B4559&lt;&gt;"",بيانات!C4559,"")</f>
        <v/>
      </c>
      <c r="D4559" s="84" t="str">
        <f>IF(بيانات!B4559&lt;&gt;"",بيانات!J4559,"")</f>
        <v/>
      </c>
      <c r="E4559" s="85"/>
      <c r="F4559" s="86" t="str">
        <f t="shared" si="71"/>
        <v/>
      </c>
      <c r="G4559" s="87"/>
      <c r="H4559" s="88" t="str">
        <f>IF(بيانات!B4559&lt;&gt;"",بيانات!K4559,"")</f>
        <v/>
      </c>
      <c r="I4559" s="88" t="str">
        <f>IF(بيانات!B4559&lt;&gt;"",بيانات!P4559,"")</f>
        <v/>
      </c>
    </row>
    <row r="4560" spans="1:9" ht="21.75" customHeight="1">
      <c r="A4560" s="89" t="str">
        <f>IF(بيانات!B4560&lt;&gt;"",بيانات!A4560,"")</f>
        <v/>
      </c>
      <c r="B4560" s="90" t="str">
        <f>IF(بيانات!B4560&lt;&gt;"",بيانات!B4560,"")</f>
        <v/>
      </c>
      <c r="C4560" s="90" t="str">
        <f>IF(بيانات!B4560&lt;&gt;"",بيانات!C4560,"")</f>
        <v/>
      </c>
      <c r="D4560" s="91" t="str">
        <f>IF(بيانات!B4560&lt;&gt;"",بيانات!J4560,"")</f>
        <v/>
      </c>
      <c r="E4560" s="92"/>
      <c r="F4560" s="93" t="str">
        <f t="shared" si="71"/>
        <v/>
      </c>
      <c r="G4560" s="94"/>
      <c r="H4560" s="95" t="str">
        <f>IF(بيانات!B4560&lt;&gt;"",بيانات!K4560,"")</f>
        <v/>
      </c>
      <c r="I4560" s="95" t="str">
        <f>IF(بيانات!B4560&lt;&gt;"",بيانات!P4560,"")</f>
        <v/>
      </c>
    </row>
    <row r="4561" spans="1:9" ht="21.75" customHeight="1">
      <c r="A4561" s="82" t="str">
        <f>IF(بيانات!B4561&lt;&gt;"",بيانات!A4561,"")</f>
        <v/>
      </c>
      <c r="B4561" s="83" t="str">
        <f>IF(بيانات!B4561&lt;&gt;"",بيانات!B4561,"")</f>
        <v/>
      </c>
      <c r="C4561" s="83" t="str">
        <f>IF(بيانات!B4561&lt;&gt;"",بيانات!C4561,"")</f>
        <v/>
      </c>
      <c r="D4561" s="84" t="str">
        <f>IF(بيانات!B4561&lt;&gt;"",بيانات!J4561,"")</f>
        <v/>
      </c>
      <c r="E4561" s="85"/>
      <c r="F4561" s="86" t="str">
        <f t="shared" si="71"/>
        <v/>
      </c>
      <c r="G4561" s="87"/>
      <c r="H4561" s="88" t="str">
        <f>IF(بيانات!B4561&lt;&gt;"",بيانات!K4561,"")</f>
        <v/>
      </c>
      <c r="I4561" s="88" t="str">
        <f>IF(بيانات!B4561&lt;&gt;"",بيانات!P4561,"")</f>
        <v/>
      </c>
    </row>
    <row r="4562" spans="1:9" ht="21.75" customHeight="1">
      <c r="A4562" s="89" t="str">
        <f>IF(بيانات!B4562&lt;&gt;"",بيانات!A4562,"")</f>
        <v/>
      </c>
      <c r="B4562" s="90" t="str">
        <f>IF(بيانات!B4562&lt;&gt;"",بيانات!B4562,"")</f>
        <v/>
      </c>
      <c r="C4562" s="90" t="str">
        <f>IF(بيانات!B4562&lt;&gt;"",بيانات!C4562,"")</f>
        <v/>
      </c>
      <c r="D4562" s="91" t="str">
        <f>IF(بيانات!B4562&lt;&gt;"",بيانات!J4562,"")</f>
        <v/>
      </c>
      <c r="E4562" s="92"/>
      <c r="F4562" s="93" t="str">
        <f t="shared" si="71"/>
        <v/>
      </c>
      <c r="G4562" s="94"/>
      <c r="H4562" s="95" t="str">
        <f>IF(بيانات!B4562&lt;&gt;"",بيانات!K4562,"")</f>
        <v/>
      </c>
      <c r="I4562" s="95" t="str">
        <f>IF(بيانات!B4562&lt;&gt;"",بيانات!P4562,"")</f>
        <v/>
      </c>
    </row>
    <row r="4563" spans="1:9" ht="21.75" customHeight="1">
      <c r="A4563" s="82" t="str">
        <f>IF(بيانات!B4563&lt;&gt;"",بيانات!A4563,"")</f>
        <v/>
      </c>
      <c r="B4563" s="83" t="str">
        <f>IF(بيانات!B4563&lt;&gt;"",بيانات!B4563,"")</f>
        <v/>
      </c>
      <c r="C4563" s="83" t="str">
        <f>IF(بيانات!B4563&lt;&gt;"",بيانات!C4563,"")</f>
        <v/>
      </c>
      <c r="D4563" s="84" t="str">
        <f>IF(بيانات!B4563&lt;&gt;"",بيانات!J4563,"")</f>
        <v/>
      </c>
      <c r="E4563" s="85"/>
      <c r="F4563" s="86" t="str">
        <f t="shared" si="71"/>
        <v/>
      </c>
      <c r="G4563" s="87"/>
      <c r="H4563" s="88" t="str">
        <f>IF(بيانات!B4563&lt;&gt;"",بيانات!K4563,"")</f>
        <v/>
      </c>
      <c r="I4563" s="88" t="str">
        <f>IF(بيانات!B4563&lt;&gt;"",بيانات!P4563,"")</f>
        <v/>
      </c>
    </row>
    <row r="4564" spans="1:9" ht="21.75" customHeight="1">
      <c r="A4564" s="89" t="str">
        <f>IF(بيانات!B4564&lt;&gt;"",بيانات!A4564,"")</f>
        <v/>
      </c>
      <c r="B4564" s="90" t="str">
        <f>IF(بيانات!B4564&lt;&gt;"",بيانات!B4564,"")</f>
        <v/>
      </c>
      <c r="C4564" s="90" t="str">
        <f>IF(بيانات!B4564&lt;&gt;"",بيانات!C4564,"")</f>
        <v/>
      </c>
      <c r="D4564" s="91" t="str">
        <f>IF(بيانات!B4564&lt;&gt;"",بيانات!J4564,"")</f>
        <v/>
      </c>
      <c r="E4564" s="92"/>
      <c r="F4564" s="93" t="str">
        <f t="shared" si="71"/>
        <v/>
      </c>
      <c r="G4564" s="94"/>
      <c r="H4564" s="95" t="str">
        <f>IF(بيانات!B4564&lt;&gt;"",بيانات!K4564,"")</f>
        <v/>
      </c>
      <c r="I4564" s="95" t="str">
        <f>IF(بيانات!B4564&lt;&gt;"",بيانات!P4564,"")</f>
        <v/>
      </c>
    </row>
    <row r="4565" spans="1:9" ht="21.75" customHeight="1">
      <c r="A4565" s="82" t="str">
        <f>IF(بيانات!B4565&lt;&gt;"",بيانات!A4565,"")</f>
        <v/>
      </c>
      <c r="B4565" s="83" t="str">
        <f>IF(بيانات!B4565&lt;&gt;"",بيانات!B4565,"")</f>
        <v/>
      </c>
      <c r="C4565" s="83" t="str">
        <f>IF(بيانات!B4565&lt;&gt;"",بيانات!C4565,"")</f>
        <v/>
      </c>
      <c r="D4565" s="84" t="str">
        <f>IF(بيانات!B4565&lt;&gt;"",بيانات!J4565,"")</f>
        <v/>
      </c>
      <c r="E4565" s="85"/>
      <c r="F4565" s="86" t="str">
        <f t="shared" si="71"/>
        <v/>
      </c>
      <c r="G4565" s="87"/>
      <c r="H4565" s="88" t="str">
        <f>IF(بيانات!B4565&lt;&gt;"",بيانات!K4565,"")</f>
        <v/>
      </c>
      <c r="I4565" s="88" t="str">
        <f>IF(بيانات!B4565&lt;&gt;"",بيانات!P4565,"")</f>
        <v/>
      </c>
    </row>
    <row r="4566" spans="1:9" ht="21.75" customHeight="1">
      <c r="A4566" s="89" t="str">
        <f>IF(بيانات!B4566&lt;&gt;"",بيانات!A4566,"")</f>
        <v/>
      </c>
      <c r="B4566" s="90" t="str">
        <f>IF(بيانات!B4566&lt;&gt;"",بيانات!B4566,"")</f>
        <v/>
      </c>
      <c r="C4566" s="90" t="str">
        <f>IF(بيانات!B4566&lt;&gt;"",بيانات!C4566,"")</f>
        <v/>
      </c>
      <c r="D4566" s="91" t="str">
        <f>IF(بيانات!B4566&lt;&gt;"",بيانات!J4566,"")</f>
        <v/>
      </c>
      <c r="E4566" s="92"/>
      <c r="F4566" s="93" t="str">
        <f t="shared" si="71"/>
        <v/>
      </c>
      <c r="G4566" s="94"/>
      <c r="H4566" s="95" t="str">
        <f>IF(بيانات!B4566&lt;&gt;"",بيانات!K4566,"")</f>
        <v/>
      </c>
      <c r="I4566" s="95" t="str">
        <f>IF(بيانات!B4566&lt;&gt;"",بيانات!P4566,"")</f>
        <v/>
      </c>
    </row>
    <row r="4567" spans="1:9" ht="21.75" customHeight="1">
      <c r="A4567" s="82" t="str">
        <f>IF(بيانات!B4567&lt;&gt;"",بيانات!A4567,"")</f>
        <v/>
      </c>
      <c r="B4567" s="83" t="str">
        <f>IF(بيانات!B4567&lt;&gt;"",بيانات!B4567,"")</f>
        <v/>
      </c>
      <c r="C4567" s="83" t="str">
        <f>IF(بيانات!B4567&lt;&gt;"",بيانات!C4567,"")</f>
        <v/>
      </c>
      <c r="D4567" s="84" t="str">
        <f>IF(بيانات!B4567&lt;&gt;"",بيانات!J4567,"")</f>
        <v/>
      </c>
      <c r="E4567" s="85"/>
      <c r="F4567" s="86" t="str">
        <f t="shared" si="71"/>
        <v/>
      </c>
      <c r="G4567" s="87"/>
      <c r="H4567" s="88" t="str">
        <f>IF(بيانات!B4567&lt;&gt;"",بيانات!K4567,"")</f>
        <v/>
      </c>
      <c r="I4567" s="88" t="str">
        <f>IF(بيانات!B4567&lt;&gt;"",بيانات!P4567,"")</f>
        <v/>
      </c>
    </row>
    <row r="4568" spans="1:9" ht="21.75" customHeight="1">
      <c r="A4568" s="89" t="str">
        <f>IF(بيانات!B4568&lt;&gt;"",بيانات!A4568,"")</f>
        <v/>
      </c>
      <c r="B4568" s="90" t="str">
        <f>IF(بيانات!B4568&lt;&gt;"",بيانات!B4568,"")</f>
        <v/>
      </c>
      <c r="C4568" s="90" t="str">
        <f>IF(بيانات!B4568&lt;&gt;"",بيانات!C4568,"")</f>
        <v/>
      </c>
      <c r="D4568" s="91" t="str">
        <f>IF(بيانات!B4568&lt;&gt;"",بيانات!J4568,"")</f>
        <v/>
      </c>
      <c r="E4568" s="92"/>
      <c r="F4568" s="93" t="str">
        <f t="shared" si="71"/>
        <v/>
      </c>
      <c r="G4568" s="94"/>
      <c r="H4568" s="95" t="str">
        <f>IF(بيانات!B4568&lt;&gt;"",بيانات!K4568,"")</f>
        <v/>
      </c>
      <c r="I4568" s="95" t="str">
        <f>IF(بيانات!B4568&lt;&gt;"",بيانات!P4568,"")</f>
        <v/>
      </c>
    </row>
    <row r="4569" spans="1:9" ht="21.75" customHeight="1">
      <c r="A4569" s="82" t="str">
        <f>IF(بيانات!B4569&lt;&gt;"",بيانات!A4569,"")</f>
        <v/>
      </c>
      <c r="B4569" s="83" t="str">
        <f>IF(بيانات!B4569&lt;&gt;"",بيانات!B4569,"")</f>
        <v/>
      </c>
      <c r="C4569" s="83" t="str">
        <f>IF(بيانات!B4569&lt;&gt;"",بيانات!C4569,"")</f>
        <v/>
      </c>
      <c r="D4569" s="84" t="str">
        <f>IF(بيانات!B4569&lt;&gt;"",بيانات!J4569,"")</f>
        <v/>
      </c>
      <c r="E4569" s="85"/>
      <c r="F4569" s="86" t="str">
        <f t="shared" si="71"/>
        <v/>
      </c>
      <c r="G4569" s="87"/>
      <c r="H4569" s="88" t="str">
        <f>IF(بيانات!B4569&lt;&gt;"",بيانات!K4569,"")</f>
        <v/>
      </c>
      <c r="I4569" s="88" t="str">
        <f>IF(بيانات!B4569&lt;&gt;"",بيانات!P4569,"")</f>
        <v/>
      </c>
    </row>
    <row r="4570" spans="1:9" ht="21.75" customHeight="1">
      <c r="A4570" s="89" t="str">
        <f>IF(بيانات!B4570&lt;&gt;"",بيانات!A4570,"")</f>
        <v/>
      </c>
      <c r="B4570" s="90" t="str">
        <f>IF(بيانات!B4570&lt;&gt;"",بيانات!B4570,"")</f>
        <v/>
      </c>
      <c r="C4570" s="90" t="str">
        <f>IF(بيانات!B4570&lt;&gt;"",بيانات!C4570,"")</f>
        <v/>
      </c>
      <c r="D4570" s="91" t="str">
        <f>IF(بيانات!B4570&lt;&gt;"",بيانات!J4570,"")</f>
        <v/>
      </c>
      <c r="E4570" s="92"/>
      <c r="F4570" s="93" t="str">
        <f t="shared" si="71"/>
        <v/>
      </c>
      <c r="G4570" s="94"/>
      <c r="H4570" s="95" t="str">
        <f>IF(بيانات!B4570&lt;&gt;"",بيانات!K4570,"")</f>
        <v/>
      </c>
      <c r="I4570" s="95" t="str">
        <f>IF(بيانات!B4570&lt;&gt;"",بيانات!P4570,"")</f>
        <v/>
      </c>
    </row>
    <row r="4571" spans="1:9" ht="21.75" customHeight="1">
      <c r="A4571" s="82" t="str">
        <f>IF(بيانات!B4571&lt;&gt;"",بيانات!A4571,"")</f>
        <v/>
      </c>
      <c r="B4571" s="83" t="str">
        <f>IF(بيانات!B4571&lt;&gt;"",بيانات!B4571,"")</f>
        <v/>
      </c>
      <c r="C4571" s="83" t="str">
        <f>IF(بيانات!B4571&lt;&gt;"",بيانات!C4571,"")</f>
        <v/>
      </c>
      <c r="D4571" s="84" t="str">
        <f>IF(بيانات!B4571&lt;&gt;"",بيانات!J4571,"")</f>
        <v/>
      </c>
      <c r="E4571" s="85"/>
      <c r="F4571" s="86" t="str">
        <f t="shared" si="71"/>
        <v/>
      </c>
      <c r="G4571" s="87"/>
      <c r="H4571" s="88" t="str">
        <f>IF(بيانات!B4571&lt;&gt;"",بيانات!K4571,"")</f>
        <v/>
      </c>
      <c r="I4571" s="88" t="str">
        <f>IF(بيانات!B4571&lt;&gt;"",بيانات!P4571,"")</f>
        <v/>
      </c>
    </row>
    <row r="4572" spans="1:9" ht="21.75" customHeight="1">
      <c r="A4572" s="89" t="str">
        <f>IF(بيانات!B4572&lt;&gt;"",بيانات!A4572,"")</f>
        <v/>
      </c>
      <c r="B4572" s="90" t="str">
        <f>IF(بيانات!B4572&lt;&gt;"",بيانات!B4572,"")</f>
        <v/>
      </c>
      <c r="C4572" s="90" t="str">
        <f>IF(بيانات!B4572&lt;&gt;"",بيانات!C4572,"")</f>
        <v/>
      </c>
      <c r="D4572" s="91" t="str">
        <f>IF(بيانات!B4572&lt;&gt;"",بيانات!J4572,"")</f>
        <v/>
      </c>
      <c r="E4572" s="92"/>
      <c r="F4572" s="93" t="str">
        <f t="shared" si="71"/>
        <v/>
      </c>
      <c r="G4572" s="94"/>
      <c r="H4572" s="95" t="str">
        <f>IF(بيانات!B4572&lt;&gt;"",بيانات!K4572,"")</f>
        <v/>
      </c>
      <c r="I4572" s="95" t="str">
        <f>IF(بيانات!B4572&lt;&gt;"",بيانات!P4572,"")</f>
        <v/>
      </c>
    </row>
    <row r="4573" spans="1:9" ht="21.75" customHeight="1">
      <c r="A4573" s="82" t="str">
        <f>IF(بيانات!B4573&lt;&gt;"",بيانات!A4573,"")</f>
        <v/>
      </c>
      <c r="B4573" s="83" t="str">
        <f>IF(بيانات!B4573&lt;&gt;"",بيانات!B4573,"")</f>
        <v/>
      </c>
      <c r="C4573" s="83" t="str">
        <f>IF(بيانات!B4573&lt;&gt;"",بيانات!C4573,"")</f>
        <v/>
      </c>
      <c r="D4573" s="84" t="str">
        <f>IF(بيانات!B4573&lt;&gt;"",بيانات!J4573,"")</f>
        <v/>
      </c>
      <c r="E4573" s="85"/>
      <c r="F4573" s="86" t="str">
        <f t="shared" si="71"/>
        <v/>
      </c>
      <c r="G4573" s="87"/>
      <c r="H4573" s="88" t="str">
        <f>IF(بيانات!B4573&lt;&gt;"",بيانات!K4573,"")</f>
        <v/>
      </c>
      <c r="I4573" s="88" t="str">
        <f>IF(بيانات!B4573&lt;&gt;"",بيانات!P4573,"")</f>
        <v/>
      </c>
    </row>
    <row r="4574" spans="1:9" ht="21.75" customHeight="1">
      <c r="A4574" s="89" t="str">
        <f>IF(بيانات!B4574&lt;&gt;"",بيانات!A4574,"")</f>
        <v/>
      </c>
      <c r="B4574" s="90" t="str">
        <f>IF(بيانات!B4574&lt;&gt;"",بيانات!B4574,"")</f>
        <v/>
      </c>
      <c r="C4574" s="90" t="str">
        <f>IF(بيانات!B4574&lt;&gt;"",بيانات!C4574,"")</f>
        <v/>
      </c>
      <c r="D4574" s="91" t="str">
        <f>IF(بيانات!B4574&lt;&gt;"",بيانات!J4574,"")</f>
        <v/>
      </c>
      <c r="E4574" s="92"/>
      <c r="F4574" s="93" t="str">
        <f t="shared" si="71"/>
        <v/>
      </c>
      <c r="G4574" s="94"/>
      <c r="H4574" s="95" t="str">
        <f>IF(بيانات!B4574&lt;&gt;"",بيانات!K4574,"")</f>
        <v/>
      </c>
      <c r="I4574" s="95" t="str">
        <f>IF(بيانات!B4574&lt;&gt;"",بيانات!P4574,"")</f>
        <v/>
      </c>
    </row>
    <row r="4575" spans="1:9" ht="21.75" customHeight="1">
      <c r="A4575" s="82" t="str">
        <f>IF(بيانات!B4575&lt;&gt;"",بيانات!A4575,"")</f>
        <v/>
      </c>
      <c r="B4575" s="83" t="str">
        <f>IF(بيانات!B4575&lt;&gt;"",بيانات!B4575,"")</f>
        <v/>
      </c>
      <c r="C4575" s="83" t="str">
        <f>IF(بيانات!B4575&lt;&gt;"",بيانات!C4575,"")</f>
        <v/>
      </c>
      <c r="D4575" s="84" t="str">
        <f>IF(بيانات!B4575&lt;&gt;"",بيانات!J4575,"")</f>
        <v/>
      </c>
      <c r="E4575" s="85"/>
      <c r="F4575" s="86" t="str">
        <f t="shared" si="71"/>
        <v/>
      </c>
      <c r="G4575" s="87"/>
      <c r="H4575" s="88" t="str">
        <f>IF(بيانات!B4575&lt;&gt;"",بيانات!K4575,"")</f>
        <v/>
      </c>
      <c r="I4575" s="88" t="str">
        <f>IF(بيانات!B4575&lt;&gt;"",بيانات!P4575,"")</f>
        <v/>
      </c>
    </row>
    <row r="4576" spans="1:9" ht="21.75" customHeight="1">
      <c r="A4576" s="89" t="str">
        <f>IF(بيانات!B4576&lt;&gt;"",بيانات!A4576,"")</f>
        <v/>
      </c>
      <c r="B4576" s="90" t="str">
        <f>IF(بيانات!B4576&lt;&gt;"",بيانات!B4576,"")</f>
        <v/>
      </c>
      <c r="C4576" s="90" t="str">
        <f>IF(بيانات!B4576&lt;&gt;"",بيانات!C4576,"")</f>
        <v/>
      </c>
      <c r="D4576" s="91" t="str">
        <f>IF(بيانات!B4576&lt;&gt;"",بيانات!J4576,"")</f>
        <v/>
      </c>
      <c r="E4576" s="92"/>
      <c r="F4576" s="93" t="str">
        <f t="shared" si="71"/>
        <v/>
      </c>
      <c r="G4576" s="94"/>
      <c r="H4576" s="95" t="str">
        <f>IF(بيانات!B4576&lt;&gt;"",بيانات!K4576,"")</f>
        <v/>
      </c>
      <c r="I4576" s="95" t="str">
        <f>IF(بيانات!B4576&lt;&gt;"",بيانات!P4576,"")</f>
        <v/>
      </c>
    </row>
    <row r="4577" spans="1:9" ht="21.75" customHeight="1">
      <c r="A4577" s="82" t="str">
        <f>IF(بيانات!B4577&lt;&gt;"",بيانات!A4577,"")</f>
        <v/>
      </c>
      <c r="B4577" s="83" t="str">
        <f>IF(بيانات!B4577&lt;&gt;"",بيانات!B4577,"")</f>
        <v/>
      </c>
      <c r="C4577" s="83" t="str">
        <f>IF(بيانات!B4577&lt;&gt;"",بيانات!C4577,"")</f>
        <v/>
      </c>
      <c r="D4577" s="84" t="str">
        <f>IF(بيانات!B4577&lt;&gt;"",بيانات!J4577,"")</f>
        <v/>
      </c>
      <c r="E4577" s="85"/>
      <c r="F4577" s="86" t="str">
        <f t="shared" si="71"/>
        <v/>
      </c>
      <c r="G4577" s="87"/>
      <c r="H4577" s="88" t="str">
        <f>IF(بيانات!B4577&lt;&gt;"",بيانات!K4577,"")</f>
        <v/>
      </c>
      <c r="I4577" s="88" t="str">
        <f>IF(بيانات!B4577&lt;&gt;"",بيانات!P4577,"")</f>
        <v/>
      </c>
    </row>
    <row r="4578" spans="1:9" ht="21.75" customHeight="1">
      <c r="A4578" s="89" t="str">
        <f>IF(بيانات!B4578&lt;&gt;"",بيانات!A4578,"")</f>
        <v/>
      </c>
      <c r="B4578" s="90" t="str">
        <f>IF(بيانات!B4578&lt;&gt;"",بيانات!B4578,"")</f>
        <v/>
      </c>
      <c r="C4578" s="90" t="str">
        <f>IF(بيانات!B4578&lt;&gt;"",بيانات!C4578,"")</f>
        <v/>
      </c>
      <c r="D4578" s="91" t="str">
        <f>IF(بيانات!B4578&lt;&gt;"",بيانات!J4578,"")</f>
        <v/>
      </c>
      <c r="E4578" s="92"/>
      <c r="F4578" s="93" t="str">
        <f t="shared" si="71"/>
        <v/>
      </c>
      <c r="G4578" s="94"/>
      <c r="H4578" s="95" t="str">
        <f>IF(بيانات!B4578&lt;&gt;"",بيانات!K4578,"")</f>
        <v/>
      </c>
      <c r="I4578" s="95" t="str">
        <f>IF(بيانات!B4578&lt;&gt;"",بيانات!P4578,"")</f>
        <v/>
      </c>
    </row>
    <row r="4579" spans="1:9" ht="21.75" customHeight="1">
      <c r="A4579" s="82" t="str">
        <f>IF(بيانات!B4579&lt;&gt;"",بيانات!A4579,"")</f>
        <v/>
      </c>
      <c r="B4579" s="83" t="str">
        <f>IF(بيانات!B4579&lt;&gt;"",بيانات!B4579,"")</f>
        <v/>
      </c>
      <c r="C4579" s="83" t="str">
        <f>IF(بيانات!B4579&lt;&gt;"",بيانات!C4579,"")</f>
        <v/>
      </c>
      <c r="D4579" s="84" t="str">
        <f>IF(بيانات!B4579&lt;&gt;"",بيانات!J4579,"")</f>
        <v/>
      </c>
      <c r="E4579" s="85"/>
      <c r="F4579" s="86" t="str">
        <f t="shared" si="71"/>
        <v/>
      </c>
      <c r="G4579" s="87"/>
      <c r="H4579" s="88" t="str">
        <f>IF(بيانات!B4579&lt;&gt;"",بيانات!K4579,"")</f>
        <v/>
      </c>
      <c r="I4579" s="88" t="str">
        <f>IF(بيانات!B4579&lt;&gt;"",بيانات!P4579,"")</f>
        <v/>
      </c>
    </row>
    <row r="4580" spans="1:9" ht="21.75" customHeight="1">
      <c r="A4580" s="89" t="str">
        <f>IF(بيانات!B4580&lt;&gt;"",بيانات!A4580,"")</f>
        <v/>
      </c>
      <c r="B4580" s="90" t="str">
        <f>IF(بيانات!B4580&lt;&gt;"",بيانات!B4580,"")</f>
        <v/>
      </c>
      <c r="C4580" s="90" t="str">
        <f>IF(بيانات!B4580&lt;&gt;"",بيانات!C4580,"")</f>
        <v/>
      </c>
      <c r="D4580" s="91" t="str">
        <f>IF(بيانات!B4580&lt;&gt;"",بيانات!J4580,"")</f>
        <v/>
      </c>
      <c r="E4580" s="92"/>
      <c r="F4580" s="93" t="str">
        <f t="shared" si="71"/>
        <v/>
      </c>
      <c r="G4580" s="94"/>
      <c r="H4580" s="95" t="str">
        <f>IF(بيانات!B4580&lt;&gt;"",بيانات!K4580,"")</f>
        <v/>
      </c>
      <c r="I4580" s="95" t="str">
        <f>IF(بيانات!B4580&lt;&gt;"",بيانات!P4580,"")</f>
        <v/>
      </c>
    </row>
    <row r="4581" spans="1:9" ht="21.75" customHeight="1">
      <c r="A4581" s="82" t="str">
        <f>IF(بيانات!B4581&lt;&gt;"",بيانات!A4581,"")</f>
        <v/>
      </c>
      <c r="B4581" s="83" t="str">
        <f>IF(بيانات!B4581&lt;&gt;"",بيانات!B4581,"")</f>
        <v/>
      </c>
      <c r="C4581" s="83" t="str">
        <f>IF(بيانات!B4581&lt;&gt;"",بيانات!C4581,"")</f>
        <v/>
      </c>
      <c r="D4581" s="84" t="str">
        <f>IF(بيانات!B4581&lt;&gt;"",بيانات!J4581,"")</f>
        <v/>
      </c>
      <c r="E4581" s="85"/>
      <c r="F4581" s="86" t="str">
        <f t="shared" si="71"/>
        <v/>
      </c>
      <c r="G4581" s="87"/>
      <c r="H4581" s="88" t="str">
        <f>IF(بيانات!B4581&lt;&gt;"",بيانات!K4581,"")</f>
        <v/>
      </c>
      <c r="I4581" s="88" t="str">
        <f>IF(بيانات!B4581&lt;&gt;"",بيانات!P4581,"")</f>
        <v/>
      </c>
    </row>
    <row r="4582" spans="1:9" ht="21.75" customHeight="1">
      <c r="A4582" s="89" t="str">
        <f>IF(بيانات!B4582&lt;&gt;"",بيانات!A4582,"")</f>
        <v/>
      </c>
      <c r="B4582" s="90" t="str">
        <f>IF(بيانات!B4582&lt;&gt;"",بيانات!B4582,"")</f>
        <v/>
      </c>
      <c r="C4582" s="90" t="str">
        <f>IF(بيانات!B4582&lt;&gt;"",بيانات!C4582,"")</f>
        <v/>
      </c>
      <c r="D4582" s="91" t="str">
        <f>IF(بيانات!B4582&lt;&gt;"",بيانات!J4582,"")</f>
        <v/>
      </c>
      <c r="E4582" s="92"/>
      <c r="F4582" s="93" t="str">
        <f t="shared" si="71"/>
        <v/>
      </c>
      <c r="G4582" s="94"/>
      <c r="H4582" s="95" t="str">
        <f>IF(بيانات!B4582&lt;&gt;"",بيانات!K4582,"")</f>
        <v/>
      </c>
      <c r="I4582" s="95" t="str">
        <f>IF(بيانات!B4582&lt;&gt;"",بيانات!P4582,"")</f>
        <v/>
      </c>
    </row>
    <row r="4583" spans="1:9" ht="21.75" customHeight="1">
      <c r="A4583" s="82" t="str">
        <f>IF(بيانات!B4583&lt;&gt;"",بيانات!A4583,"")</f>
        <v/>
      </c>
      <c r="B4583" s="83" t="str">
        <f>IF(بيانات!B4583&lt;&gt;"",بيانات!B4583,"")</f>
        <v/>
      </c>
      <c r="C4583" s="83" t="str">
        <f>IF(بيانات!B4583&lt;&gt;"",بيانات!C4583,"")</f>
        <v/>
      </c>
      <c r="D4583" s="84" t="str">
        <f>IF(بيانات!B4583&lt;&gt;"",بيانات!J4583,"")</f>
        <v/>
      </c>
      <c r="E4583" s="85"/>
      <c r="F4583" s="86" t="str">
        <f t="shared" si="71"/>
        <v/>
      </c>
      <c r="G4583" s="87"/>
      <c r="H4583" s="88" t="str">
        <f>IF(بيانات!B4583&lt;&gt;"",بيانات!K4583,"")</f>
        <v/>
      </c>
      <c r="I4583" s="88" t="str">
        <f>IF(بيانات!B4583&lt;&gt;"",بيانات!P4583,"")</f>
        <v/>
      </c>
    </row>
    <row r="4584" spans="1:9" ht="21.75" customHeight="1">
      <c r="A4584" s="89" t="str">
        <f>IF(بيانات!B4584&lt;&gt;"",بيانات!A4584,"")</f>
        <v/>
      </c>
      <c r="B4584" s="90" t="str">
        <f>IF(بيانات!B4584&lt;&gt;"",بيانات!B4584,"")</f>
        <v/>
      </c>
      <c r="C4584" s="90" t="str">
        <f>IF(بيانات!B4584&lt;&gt;"",بيانات!C4584,"")</f>
        <v/>
      </c>
      <c r="D4584" s="91" t="str">
        <f>IF(بيانات!B4584&lt;&gt;"",بيانات!J4584,"")</f>
        <v/>
      </c>
      <c r="E4584" s="92"/>
      <c r="F4584" s="93" t="str">
        <f t="shared" si="71"/>
        <v/>
      </c>
      <c r="G4584" s="94"/>
      <c r="H4584" s="95" t="str">
        <f>IF(بيانات!B4584&lt;&gt;"",بيانات!K4584,"")</f>
        <v/>
      </c>
      <c r="I4584" s="95" t="str">
        <f>IF(بيانات!B4584&lt;&gt;"",بيانات!P4584,"")</f>
        <v/>
      </c>
    </row>
    <row r="4585" spans="1:9" ht="21.75" customHeight="1">
      <c r="A4585" s="82" t="str">
        <f>IF(بيانات!B4585&lt;&gt;"",بيانات!A4585,"")</f>
        <v/>
      </c>
      <c r="B4585" s="83" t="str">
        <f>IF(بيانات!B4585&lt;&gt;"",بيانات!B4585,"")</f>
        <v/>
      </c>
      <c r="C4585" s="83" t="str">
        <f>IF(بيانات!B4585&lt;&gt;"",بيانات!C4585,"")</f>
        <v/>
      </c>
      <c r="D4585" s="84" t="str">
        <f>IF(بيانات!B4585&lt;&gt;"",بيانات!J4585,"")</f>
        <v/>
      </c>
      <c r="E4585" s="85"/>
      <c r="F4585" s="86" t="str">
        <f t="shared" si="71"/>
        <v/>
      </c>
      <c r="G4585" s="87"/>
      <c r="H4585" s="88" t="str">
        <f>IF(بيانات!B4585&lt;&gt;"",بيانات!K4585,"")</f>
        <v/>
      </c>
      <c r="I4585" s="88" t="str">
        <f>IF(بيانات!B4585&lt;&gt;"",بيانات!P4585,"")</f>
        <v/>
      </c>
    </row>
    <row r="4586" spans="1:9" ht="21.75" customHeight="1">
      <c r="A4586" s="89" t="str">
        <f>IF(بيانات!B4586&lt;&gt;"",بيانات!A4586,"")</f>
        <v/>
      </c>
      <c r="B4586" s="90" t="str">
        <f>IF(بيانات!B4586&lt;&gt;"",بيانات!B4586,"")</f>
        <v/>
      </c>
      <c r="C4586" s="90" t="str">
        <f>IF(بيانات!B4586&lt;&gt;"",بيانات!C4586,"")</f>
        <v/>
      </c>
      <c r="D4586" s="91" t="str">
        <f>IF(بيانات!B4586&lt;&gt;"",بيانات!J4586,"")</f>
        <v/>
      </c>
      <c r="E4586" s="92"/>
      <c r="F4586" s="93" t="str">
        <f t="shared" si="71"/>
        <v/>
      </c>
      <c r="G4586" s="94"/>
      <c r="H4586" s="95" t="str">
        <f>IF(بيانات!B4586&lt;&gt;"",بيانات!K4586,"")</f>
        <v/>
      </c>
      <c r="I4586" s="95" t="str">
        <f>IF(بيانات!B4586&lt;&gt;"",بيانات!P4586,"")</f>
        <v/>
      </c>
    </row>
    <row r="4587" spans="1:9" ht="21.75" customHeight="1">
      <c r="A4587" s="82" t="str">
        <f>IF(بيانات!B4587&lt;&gt;"",بيانات!A4587,"")</f>
        <v/>
      </c>
      <c r="B4587" s="83" t="str">
        <f>IF(بيانات!B4587&lt;&gt;"",بيانات!B4587,"")</f>
        <v/>
      </c>
      <c r="C4587" s="83" t="str">
        <f>IF(بيانات!B4587&lt;&gt;"",بيانات!C4587,"")</f>
        <v/>
      </c>
      <c r="D4587" s="84" t="str">
        <f>IF(بيانات!B4587&lt;&gt;"",بيانات!J4587,"")</f>
        <v/>
      </c>
      <c r="E4587" s="85"/>
      <c r="F4587" s="86" t="str">
        <f t="shared" si="71"/>
        <v/>
      </c>
      <c r="G4587" s="87"/>
      <c r="H4587" s="88" t="str">
        <f>IF(بيانات!B4587&lt;&gt;"",بيانات!K4587,"")</f>
        <v/>
      </c>
      <c r="I4587" s="88" t="str">
        <f>IF(بيانات!B4587&lt;&gt;"",بيانات!P4587,"")</f>
        <v/>
      </c>
    </row>
    <row r="4588" spans="1:9" ht="21.75" customHeight="1">
      <c r="A4588" s="89" t="str">
        <f>IF(بيانات!B4588&lt;&gt;"",بيانات!A4588,"")</f>
        <v/>
      </c>
      <c r="B4588" s="90" t="str">
        <f>IF(بيانات!B4588&lt;&gt;"",بيانات!B4588,"")</f>
        <v/>
      </c>
      <c r="C4588" s="90" t="str">
        <f>IF(بيانات!B4588&lt;&gt;"",بيانات!C4588,"")</f>
        <v/>
      </c>
      <c r="D4588" s="91" t="str">
        <f>IF(بيانات!B4588&lt;&gt;"",بيانات!J4588,"")</f>
        <v/>
      </c>
      <c r="E4588" s="92"/>
      <c r="F4588" s="93" t="str">
        <f t="shared" si="71"/>
        <v/>
      </c>
      <c r="G4588" s="94"/>
      <c r="H4588" s="95" t="str">
        <f>IF(بيانات!B4588&lt;&gt;"",بيانات!K4588,"")</f>
        <v/>
      </c>
      <c r="I4588" s="95" t="str">
        <f>IF(بيانات!B4588&lt;&gt;"",بيانات!P4588,"")</f>
        <v/>
      </c>
    </row>
    <row r="4589" spans="1:9" ht="21.75" customHeight="1">
      <c r="A4589" s="82" t="str">
        <f>IF(بيانات!B4589&lt;&gt;"",بيانات!A4589,"")</f>
        <v/>
      </c>
      <c r="B4589" s="83" t="str">
        <f>IF(بيانات!B4589&lt;&gt;"",بيانات!B4589,"")</f>
        <v/>
      </c>
      <c r="C4589" s="83" t="str">
        <f>IF(بيانات!B4589&lt;&gt;"",بيانات!C4589,"")</f>
        <v/>
      </c>
      <c r="D4589" s="84" t="str">
        <f>IF(بيانات!B4589&lt;&gt;"",بيانات!J4589,"")</f>
        <v/>
      </c>
      <c r="E4589" s="85"/>
      <c r="F4589" s="86" t="str">
        <f t="shared" si="71"/>
        <v/>
      </c>
      <c r="G4589" s="87"/>
      <c r="H4589" s="88" t="str">
        <f>IF(بيانات!B4589&lt;&gt;"",بيانات!K4589,"")</f>
        <v/>
      </c>
      <c r="I4589" s="88" t="str">
        <f>IF(بيانات!B4589&lt;&gt;"",بيانات!P4589,"")</f>
        <v/>
      </c>
    </row>
    <row r="4590" spans="1:9" ht="21.75" customHeight="1">
      <c r="A4590" s="89" t="str">
        <f>IF(بيانات!B4590&lt;&gt;"",بيانات!A4590,"")</f>
        <v/>
      </c>
      <c r="B4590" s="90" t="str">
        <f>IF(بيانات!B4590&lt;&gt;"",بيانات!B4590,"")</f>
        <v/>
      </c>
      <c r="C4590" s="90" t="str">
        <f>IF(بيانات!B4590&lt;&gt;"",بيانات!C4590,"")</f>
        <v/>
      </c>
      <c r="D4590" s="91" t="str">
        <f>IF(بيانات!B4590&lt;&gt;"",بيانات!J4590,"")</f>
        <v/>
      </c>
      <c r="E4590" s="92"/>
      <c r="F4590" s="93" t="str">
        <f t="shared" si="71"/>
        <v/>
      </c>
      <c r="G4590" s="94"/>
      <c r="H4590" s="95" t="str">
        <f>IF(بيانات!B4590&lt;&gt;"",بيانات!K4590,"")</f>
        <v/>
      </c>
      <c r="I4590" s="95" t="str">
        <f>IF(بيانات!B4590&lt;&gt;"",بيانات!P4590,"")</f>
        <v/>
      </c>
    </row>
    <row r="4591" spans="1:9" ht="21.75" customHeight="1">
      <c r="A4591" s="82" t="str">
        <f>IF(بيانات!B4591&lt;&gt;"",بيانات!A4591,"")</f>
        <v/>
      </c>
      <c r="B4591" s="83" t="str">
        <f>IF(بيانات!B4591&lt;&gt;"",بيانات!B4591,"")</f>
        <v/>
      </c>
      <c r="C4591" s="83" t="str">
        <f>IF(بيانات!B4591&lt;&gt;"",بيانات!C4591,"")</f>
        <v/>
      </c>
      <c r="D4591" s="84" t="str">
        <f>IF(بيانات!B4591&lt;&gt;"",بيانات!J4591,"")</f>
        <v/>
      </c>
      <c r="E4591" s="85"/>
      <c r="F4591" s="86" t="str">
        <f t="shared" si="71"/>
        <v/>
      </c>
      <c r="G4591" s="87"/>
      <c r="H4591" s="88" t="str">
        <f>IF(بيانات!B4591&lt;&gt;"",بيانات!K4591,"")</f>
        <v/>
      </c>
      <c r="I4591" s="88" t="str">
        <f>IF(بيانات!B4591&lt;&gt;"",بيانات!P4591,"")</f>
        <v/>
      </c>
    </row>
    <row r="4592" spans="1:9" ht="21.75" customHeight="1">
      <c r="A4592" s="89" t="str">
        <f>IF(بيانات!B4592&lt;&gt;"",بيانات!A4592,"")</f>
        <v/>
      </c>
      <c r="B4592" s="90" t="str">
        <f>IF(بيانات!B4592&lt;&gt;"",بيانات!B4592,"")</f>
        <v/>
      </c>
      <c r="C4592" s="90" t="str">
        <f>IF(بيانات!B4592&lt;&gt;"",بيانات!C4592,"")</f>
        <v/>
      </c>
      <c r="D4592" s="91" t="str">
        <f>IF(بيانات!B4592&lt;&gt;"",بيانات!J4592,"")</f>
        <v/>
      </c>
      <c r="E4592" s="92"/>
      <c r="F4592" s="93" t="str">
        <f t="shared" si="71"/>
        <v/>
      </c>
      <c r="G4592" s="94"/>
      <c r="H4592" s="95" t="str">
        <f>IF(بيانات!B4592&lt;&gt;"",بيانات!K4592,"")</f>
        <v/>
      </c>
      <c r="I4592" s="95" t="str">
        <f>IF(بيانات!B4592&lt;&gt;"",بيانات!P4592,"")</f>
        <v/>
      </c>
    </row>
    <row r="4593" spans="1:9" ht="21.75" customHeight="1">
      <c r="A4593" s="82" t="str">
        <f>IF(بيانات!B4593&lt;&gt;"",بيانات!A4593,"")</f>
        <v/>
      </c>
      <c r="B4593" s="83" t="str">
        <f>IF(بيانات!B4593&lt;&gt;"",بيانات!B4593,"")</f>
        <v/>
      </c>
      <c r="C4593" s="83" t="str">
        <f>IF(بيانات!B4593&lt;&gt;"",بيانات!C4593,"")</f>
        <v/>
      </c>
      <c r="D4593" s="84" t="str">
        <f>IF(بيانات!B4593&lt;&gt;"",بيانات!J4593,"")</f>
        <v/>
      </c>
      <c r="E4593" s="85"/>
      <c r="F4593" s="86" t="str">
        <f t="shared" si="71"/>
        <v/>
      </c>
      <c r="G4593" s="87"/>
      <c r="H4593" s="88" t="str">
        <f>IF(بيانات!B4593&lt;&gt;"",بيانات!K4593,"")</f>
        <v/>
      </c>
      <c r="I4593" s="88" t="str">
        <f>IF(بيانات!B4593&lt;&gt;"",بيانات!P4593,"")</f>
        <v/>
      </c>
    </row>
    <row r="4594" spans="1:9" ht="21.75" customHeight="1">
      <c r="A4594" s="89" t="str">
        <f>IF(بيانات!B4594&lt;&gt;"",بيانات!A4594,"")</f>
        <v/>
      </c>
      <c r="B4594" s="90" t="str">
        <f>IF(بيانات!B4594&lt;&gt;"",بيانات!B4594,"")</f>
        <v/>
      </c>
      <c r="C4594" s="90" t="str">
        <f>IF(بيانات!B4594&lt;&gt;"",بيانات!C4594,"")</f>
        <v/>
      </c>
      <c r="D4594" s="91" t="str">
        <f>IF(بيانات!B4594&lt;&gt;"",بيانات!J4594,"")</f>
        <v/>
      </c>
      <c r="E4594" s="92"/>
      <c r="F4594" s="93" t="str">
        <f t="shared" si="71"/>
        <v/>
      </c>
      <c r="G4594" s="94"/>
      <c r="H4594" s="95" t="str">
        <f>IF(بيانات!B4594&lt;&gt;"",بيانات!K4594,"")</f>
        <v/>
      </c>
      <c r="I4594" s="95" t="str">
        <f>IF(بيانات!B4594&lt;&gt;"",بيانات!P4594,"")</f>
        <v/>
      </c>
    </row>
    <row r="4595" spans="1:9" ht="21.75" customHeight="1">
      <c r="A4595" s="82" t="str">
        <f>IF(بيانات!B4595&lt;&gt;"",بيانات!A4595,"")</f>
        <v/>
      </c>
      <c r="B4595" s="83" t="str">
        <f>IF(بيانات!B4595&lt;&gt;"",بيانات!B4595,"")</f>
        <v/>
      </c>
      <c r="C4595" s="83" t="str">
        <f>IF(بيانات!B4595&lt;&gt;"",بيانات!C4595,"")</f>
        <v/>
      </c>
      <c r="D4595" s="84" t="str">
        <f>IF(بيانات!B4595&lt;&gt;"",بيانات!J4595,"")</f>
        <v/>
      </c>
      <c r="E4595" s="85"/>
      <c r="F4595" s="86" t="str">
        <f t="shared" si="71"/>
        <v/>
      </c>
      <c r="G4595" s="87"/>
      <c r="H4595" s="88" t="str">
        <f>IF(بيانات!B4595&lt;&gt;"",بيانات!K4595,"")</f>
        <v/>
      </c>
      <c r="I4595" s="88" t="str">
        <f>IF(بيانات!B4595&lt;&gt;"",بيانات!P4595,"")</f>
        <v/>
      </c>
    </row>
    <row r="4596" spans="1:9" ht="21.75" customHeight="1">
      <c r="A4596" s="89" t="str">
        <f>IF(بيانات!B4596&lt;&gt;"",بيانات!A4596,"")</f>
        <v/>
      </c>
      <c r="B4596" s="90" t="str">
        <f>IF(بيانات!B4596&lt;&gt;"",بيانات!B4596,"")</f>
        <v/>
      </c>
      <c r="C4596" s="90" t="str">
        <f>IF(بيانات!B4596&lt;&gt;"",بيانات!C4596,"")</f>
        <v/>
      </c>
      <c r="D4596" s="91" t="str">
        <f>IF(بيانات!B4596&lt;&gt;"",بيانات!J4596,"")</f>
        <v/>
      </c>
      <c r="E4596" s="92"/>
      <c r="F4596" s="93" t="str">
        <f t="shared" si="71"/>
        <v/>
      </c>
      <c r="G4596" s="94"/>
      <c r="H4596" s="95" t="str">
        <f>IF(بيانات!B4596&lt;&gt;"",بيانات!K4596,"")</f>
        <v/>
      </c>
      <c r="I4596" s="95" t="str">
        <f>IF(بيانات!B4596&lt;&gt;"",بيانات!P4596,"")</f>
        <v/>
      </c>
    </row>
    <row r="4597" spans="1:9" ht="21.75" customHeight="1">
      <c r="A4597" s="82" t="str">
        <f>IF(بيانات!B4597&lt;&gt;"",بيانات!A4597,"")</f>
        <v/>
      </c>
      <c r="B4597" s="83" t="str">
        <f>IF(بيانات!B4597&lt;&gt;"",بيانات!B4597,"")</f>
        <v/>
      </c>
      <c r="C4597" s="83" t="str">
        <f>IF(بيانات!B4597&lt;&gt;"",بيانات!C4597,"")</f>
        <v/>
      </c>
      <c r="D4597" s="84" t="str">
        <f>IF(بيانات!B4597&lt;&gt;"",بيانات!J4597,"")</f>
        <v/>
      </c>
      <c r="E4597" s="85"/>
      <c r="F4597" s="86" t="str">
        <f t="shared" si="71"/>
        <v/>
      </c>
      <c r="G4597" s="87"/>
      <c r="H4597" s="88" t="str">
        <f>IF(بيانات!B4597&lt;&gt;"",بيانات!K4597,"")</f>
        <v/>
      </c>
      <c r="I4597" s="88" t="str">
        <f>IF(بيانات!B4597&lt;&gt;"",بيانات!P4597,"")</f>
        <v/>
      </c>
    </row>
    <row r="4598" spans="1:9" ht="21.75" customHeight="1">
      <c r="A4598" s="89" t="str">
        <f>IF(بيانات!B4598&lt;&gt;"",بيانات!A4598,"")</f>
        <v/>
      </c>
      <c r="B4598" s="90" t="str">
        <f>IF(بيانات!B4598&lt;&gt;"",بيانات!B4598,"")</f>
        <v/>
      </c>
      <c r="C4598" s="90" t="str">
        <f>IF(بيانات!B4598&lt;&gt;"",بيانات!C4598,"")</f>
        <v/>
      </c>
      <c r="D4598" s="91" t="str">
        <f>IF(بيانات!B4598&lt;&gt;"",بيانات!J4598,"")</f>
        <v/>
      </c>
      <c r="E4598" s="92"/>
      <c r="F4598" s="93" t="str">
        <f t="shared" si="71"/>
        <v/>
      </c>
      <c r="G4598" s="94"/>
      <c r="H4598" s="95" t="str">
        <f>IF(بيانات!B4598&lt;&gt;"",بيانات!K4598,"")</f>
        <v/>
      </c>
      <c r="I4598" s="95" t="str">
        <f>IF(بيانات!B4598&lt;&gt;"",بيانات!P4598,"")</f>
        <v/>
      </c>
    </row>
    <row r="4599" spans="1:9" ht="21.75" customHeight="1">
      <c r="A4599" s="82" t="str">
        <f>IF(بيانات!B4599&lt;&gt;"",بيانات!A4599,"")</f>
        <v/>
      </c>
      <c r="B4599" s="83" t="str">
        <f>IF(بيانات!B4599&lt;&gt;"",بيانات!B4599,"")</f>
        <v/>
      </c>
      <c r="C4599" s="83" t="str">
        <f>IF(بيانات!B4599&lt;&gt;"",بيانات!C4599,"")</f>
        <v/>
      </c>
      <c r="D4599" s="84" t="str">
        <f>IF(بيانات!B4599&lt;&gt;"",بيانات!J4599,"")</f>
        <v/>
      </c>
      <c r="E4599" s="85"/>
      <c r="F4599" s="86" t="str">
        <f t="shared" si="71"/>
        <v/>
      </c>
      <c r="G4599" s="87"/>
      <c r="H4599" s="88" t="str">
        <f>IF(بيانات!B4599&lt;&gt;"",بيانات!K4599,"")</f>
        <v/>
      </c>
      <c r="I4599" s="88" t="str">
        <f>IF(بيانات!B4599&lt;&gt;"",بيانات!P4599,"")</f>
        <v/>
      </c>
    </row>
    <row r="4600" spans="1:9" ht="21.75" customHeight="1">
      <c r="A4600" s="89" t="str">
        <f>IF(بيانات!B4600&lt;&gt;"",بيانات!A4600,"")</f>
        <v/>
      </c>
      <c r="B4600" s="90" t="str">
        <f>IF(بيانات!B4600&lt;&gt;"",بيانات!B4600,"")</f>
        <v/>
      </c>
      <c r="C4600" s="90" t="str">
        <f>IF(بيانات!B4600&lt;&gt;"",بيانات!C4600,"")</f>
        <v/>
      </c>
      <c r="D4600" s="91" t="str">
        <f>IF(بيانات!B4600&lt;&gt;"",بيانات!J4600,"")</f>
        <v/>
      </c>
      <c r="E4600" s="92"/>
      <c r="F4600" s="93" t="str">
        <f t="shared" si="71"/>
        <v/>
      </c>
      <c r="G4600" s="94"/>
      <c r="H4600" s="95" t="str">
        <f>IF(بيانات!B4600&lt;&gt;"",بيانات!K4600,"")</f>
        <v/>
      </c>
      <c r="I4600" s="95" t="str">
        <f>IF(بيانات!B4600&lt;&gt;"",بيانات!P4600,"")</f>
        <v/>
      </c>
    </row>
    <row r="4601" spans="1:9" ht="21.75" customHeight="1">
      <c r="A4601" s="82" t="str">
        <f>IF(بيانات!B4601&lt;&gt;"",بيانات!A4601,"")</f>
        <v/>
      </c>
      <c r="B4601" s="83" t="str">
        <f>IF(بيانات!B4601&lt;&gt;"",بيانات!B4601,"")</f>
        <v/>
      </c>
      <c r="C4601" s="83" t="str">
        <f>IF(بيانات!B4601&lt;&gt;"",بيانات!C4601,"")</f>
        <v/>
      </c>
      <c r="D4601" s="84" t="str">
        <f>IF(بيانات!B4601&lt;&gt;"",بيانات!J4601,"")</f>
        <v/>
      </c>
      <c r="E4601" s="85"/>
      <c r="F4601" s="86" t="str">
        <f t="shared" si="71"/>
        <v/>
      </c>
      <c r="G4601" s="87"/>
      <c r="H4601" s="88" t="str">
        <f>IF(بيانات!B4601&lt;&gt;"",بيانات!K4601,"")</f>
        <v/>
      </c>
      <c r="I4601" s="88" t="str">
        <f>IF(بيانات!B4601&lt;&gt;"",بيانات!P4601,"")</f>
        <v/>
      </c>
    </row>
    <row r="4602" spans="1:9" ht="21.75" customHeight="1">
      <c r="A4602" s="89" t="str">
        <f>IF(بيانات!B4602&lt;&gt;"",بيانات!A4602,"")</f>
        <v/>
      </c>
      <c r="B4602" s="90" t="str">
        <f>IF(بيانات!B4602&lt;&gt;"",بيانات!B4602,"")</f>
        <v/>
      </c>
      <c r="C4602" s="90" t="str">
        <f>IF(بيانات!B4602&lt;&gt;"",بيانات!C4602,"")</f>
        <v/>
      </c>
      <c r="D4602" s="91" t="str">
        <f>IF(بيانات!B4602&lt;&gt;"",بيانات!J4602,"")</f>
        <v/>
      </c>
      <c r="E4602" s="92"/>
      <c r="F4602" s="93" t="str">
        <f t="shared" si="71"/>
        <v/>
      </c>
      <c r="G4602" s="94"/>
      <c r="H4602" s="95" t="str">
        <f>IF(بيانات!B4602&lt;&gt;"",بيانات!K4602,"")</f>
        <v/>
      </c>
      <c r="I4602" s="95" t="str">
        <f>IF(بيانات!B4602&lt;&gt;"",بيانات!P4602,"")</f>
        <v/>
      </c>
    </row>
    <row r="4603" spans="1:9" ht="21.75" customHeight="1">
      <c r="A4603" s="82" t="str">
        <f>IF(بيانات!B4603&lt;&gt;"",بيانات!A4603,"")</f>
        <v/>
      </c>
      <c r="B4603" s="83" t="str">
        <f>IF(بيانات!B4603&lt;&gt;"",بيانات!B4603,"")</f>
        <v/>
      </c>
      <c r="C4603" s="83" t="str">
        <f>IF(بيانات!B4603&lt;&gt;"",بيانات!C4603,"")</f>
        <v/>
      </c>
      <c r="D4603" s="84" t="str">
        <f>IF(بيانات!B4603&lt;&gt;"",بيانات!J4603,"")</f>
        <v/>
      </c>
      <c r="E4603" s="85"/>
      <c r="F4603" s="86" t="str">
        <f t="shared" si="71"/>
        <v/>
      </c>
      <c r="G4603" s="87"/>
      <c r="H4603" s="88" t="str">
        <f>IF(بيانات!B4603&lt;&gt;"",بيانات!K4603,"")</f>
        <v/>
      </c>
      <c r="I4603" s="88" t="str">
        <f>IF(بيانات!B4603&lt;&gt;"",بيانات!P4603,"")</f>
        <v/>
      </c>
    </row>
    <row r="4604" spans="1:9" ht="21.75" customHeight="1">
      <c r="A4604" s="89" t="str">
        <f>IF(بيانات!B4604&lt;&gt;"",بيانات!A4604,"")</f>
        <v/>
      </c>
      <c r="B4604" s="90" t="str">
        <f>IF(بيانات!B4604&lt;&gt;"",بيانات!B4604,"")</f>
        <v/>
      </c>
      <c r="C4604" s="90" t="str">
        <f>IF(بيانات!B4604&lt;&gt;"",بيانات!C4604,"")</f>
        <v/>
      </c>
      <c r="D4604" s="91" t="str">
        <f>IF(بيانات!B4604&lt;&gt;"",بيانات!J4604,"")</f>
        <v/>
      </c>
      <c r="E4604" s="92"/>
      <c r="F4604" s="93" t="str">
        <f t="shared" si="71"/>
        <v/>
      </c>
      <c r="G4604" s="94"/>
      <c r="H4604" s="95" t="str">
        <f>IF(بيانات!B4604&lt;&gt;"",بيانات!K4604,"")</f>
        <v/>
      </c>
      <c r="I4604" s="95" t="str">
        <f>IF(بيانات!B4604&lt;&gt;"",بيانات!P4604,"")</f>
        <v/>
      </c>
    </row>
    <row r="4605" spans="1:9" ht="21.75" customHeight="1">
      <c r="A4605" s="82" t="str">
        <f>IF(بيانات!B4605&lt;&gt;"",بيانات!A4605,"")</f>
        <v/>
      </c>
      <c r="B4605" s="83" t="str">
        <f>IF(بيانات!B4605&lt;&gt;"",بيانات!B4605,"")</f>
        <v/>
      </c>
      <c r="C4605" s="83" t="str">
        <f>IF(بيانات!B4605&lt;&gt;"",بيانات!C4605,"")</f>
        <v/>
      </c>
      <c r="D4605" s="84" t="str">
        <f>IF(بيانات!B4605&lt;&gt;"",بيانات!J4605,"")</f>
        <v/>
      </c>
      <c r="E4605" s="85"/>
      <c r="F4605" s="86" t="str">
        <f t="shared" si="71"/>
        <v/>
      </c>
      <c r="G4605" s="87"/>
      <c r="H4605" s="88" t="str">
        <f>IF(بيانات!B4605&lt;&gt;"",بيانات!K4605,"")</f>
        <v/>
      </c>
      <c r="I4605" s="88" t="str">
        <f>IF(بيانات!B4605&lt;&gt;"",بيانات!P4605,"")</f>
        <v/>
      </c>
    </row>
    <row r="4606" spans="1:9" ht="21.75" customHeight="1">
      <c r="A4606" s="89" t="str">
        <f>IF(بيانات!B4606&lt;&gt;"",بيانات!A4606,"")</f>
        <v/>
      </c>
      <c r="B4606" s="90" t="str">
        <f>IF(بيانات!B4606&lt;&gt;"",بيانات!B4606,"")</f>
        <v/>
      </c>
      <c r="C4606" s="90" t="str">
        <f>IF(بيانات!B4606&lt;&gt;"",بيانات!C4606,"")</f>
        <v/>
      </c>
      <c r="D4606" s="91" t="str">
        <f>IF(بيانات!B4606&lt;&gt;"",بيانات!J4606,"")</f>
        <v/>
      </c>
      <c r="E4606" s="92"/>
      <c r="F4606" s="93" t="str">
        <f t="shared" si="71"/>
        <v/>
      </c>
      <c r="G4606" s="94"/>
      <c r="H4606" s="95" t="str">
        <f>IF(بيانات!B4606&lt;&gt;"",بيانات!K4606,"")</f>
        <v/>
      </c>
      <c r="I4606" s="95" t="str">
        <f>IF(بيانات!B4606&lt;&gt;"",بيانات!P4606,"")</f>
        <v/>
      </c>
    </row>
    <row r="4607" spans="1:9" ht="21.75" customHeight="1">
      <c r="A4607" s="82" t="str">
        <f>IF(بيانات!B4607&lt;&gt;"",بيانات!A4607,"")</f>
        <v/>
      </c>
      <c r="B4607" s="83" t="str">
        <f>IF(بيانات!B4607&lt;&gt;"",بيانات!B4607,"")</f>
        <v/>
      </c>
      <c r="C4607" s="83" t="str">
        <f>IF(بيانات!B4607&lt;&gt;"",بيانات!C4607,"")</f>
        <v/>
      </c>
      <c r="D4607" s="84" t="str">
        <f>IF(بيانات!B4607&lt;&gt;"",بيانات!J4607,"")</f>
        <v/>
      </c>
      <c r="E4607" s="85"/>
      <c r="F4607" s="86" t="str">
        <f t="shared" si="71"/>
        <v/>
      </c>
      <c r="G4607" s="87"/>
      <c r="H4607" s="88" t="str">
        <f>IF(بيانات!B4607&lt;&gt;"",بيانات!K4607,"")</f>
        <v/>
      </c>
      <c r="I4607" s="88" t="str">
        <f>IF(بيانات!B4607&lt;&gt;"",بيانات!P4607,"")</f>
        <v/>
      </c>
    </row>
    <row r="4608" spans="1:9" ht="21.75" customHeight="1">
      <c r="A4608" s="89" t="str">
        <f>IF(بيانات!B4608&lt;&gt;"",بيانات!A4608,"")</f>
        <v/>
      </c>
      <c r="B4608" s="90" t="str">
        <f>IF(بيانات!B4608&lt;&gt;"",بيانات!B4608,"")</f>
        <v/>
      </c>
      <c r="C4608" s="90" t="str">
        <f>IF(بيانات!B4608&lt;&gt;"",بيانات!C4608,"")</f>
        <v/>
      </c>
      <c r="D4608" s="91" t="str">
        <f>IF(بيانات!B4608&lt;&gt;"",بيانات!J4608,"")</f>
        <v/>
      </c>
      <c r="E4608" s="92"/>
      <c r="F4608" s="93" t="str">
        <f t="shared" si="71"/>
        <v/>
      </c>
      <c r="G4608" s="94"/>
      <c r="H4608" s="95" t="str">
        <f>IF(بيانات!B4608&lt;&gt;"",بيانات!K4608,"")</f>
        <v/>
      </c>
      <c r="I4608" s="95" t="str">
        <f>IF(بيانات!B4608&lt;&gt;"",بيانات!P4608,"")</f>
        <v/>
      </c>
    </row>
    <row r="4609" spans="1:9" ht="21.75" customHeight="1">
      <c r="A4609" s="82" t="str">
        <f>IF(بيانات!B4609&lt;&gt;"",بيانات!A4609,"")</f>
        <v/>
      </c>
      <c r="B4609" s="83" t="str">
        <f>IF(بيانات!B4609&lt;&gt;"",بيانات!B4609,"")</f>
        <v/>
      </c>
      <c r="C4609" s="83" t="str">
        <f>IF(بيانات!B4609&lt;&gt;"",بيانات!C4609,"")</f>
        <v/>
      </c>
      <c r="D4609" s="84" t="str">
        <f>IF(بيانات!B4609&lt;&gt;"",بيانات!J4609,"")</f>
        <v/>
      </c>
      <c r="E4609" s="85"/>
      <c r="F4609" s="86" t="str">
        <f t="shared" si="71"/>
        <v/>
      </c>
      <c r="G4609" s="87"/>
      <c r="H4609" s="88" t="str">
        <f>IF(بيانات!B4609&lt;&gt;"",بيانات!K4609,"")</f>
        <v/>
      </c>
      <c r="I4609" s="88" t="str">
        <f>IF(بيانات!B4609&lt;&gt;"",بيانات!P4609,"")</f>
        <v/>
      </c>
    </row>
    <row r="4610" spans="1:9" ht="21.75" customHeight="1">
      <c r="A4610" s="89" t="str">
        <f>IF(بيانات!B4610&lt;&gt;"",بيانات!A4610,"")</f>
        <v/>
      </c>
      <c r="B4610" s="90" t="str">
        <f>IF(بيانات!B4610&lt;&gt;"",بيانات!B4610,"")</f>
        <v/>
      </c>
      <c r="C4610" s="90" t="str">
        <f>IF(بيانات!B4610&lt;&gt;"",بيانات!C4610,"")</f>
        <v/>
      </c>
      <c r="D4610" s="91" t="str">
        <f>IF(بيانات!B4610&lt;&gt;"",بيانات!J4610,"")</f>
        <v/>
      </c>
      <c r="E4610" s="92"/>
      <c r="F4610" s="93" t="str">
        <f t="shared" si="71"/>
        <v/>
      </c>
      <c r="G4610" s="94"/>
      <c r="H4610" s="95" t="str">
        <f>IF(بيانات!B4610&lt;&gt;"",بيانات!K4610,"")</f>
        <v/>
      </c>
      <c r="I4610" s="95" t="str">
        <f>IF(بيانات!B4610&lt;&gt;"",بيانات!P4610,"")</f>
        <v/>
      </c>
    </row>
    <row r="4611" spans="1:9" ht="21.75" customHeight="1">
      <c r="A4611" s="82" t="str">
        <f>IF(بيانات!B4611&lt;&gt;"",بيانات!A4611,"")</f>
        <v/>
      </c>
      <c r="B4611" s="83" t="str">
        <f>IF(بيانات!B4611&lt;&gt;"",بيانات!B4611,"")</f>
        <v/>
      </c>
      <c r="C4611" s="83" t="str">
        <f>IF(بيانات!B4611&lt;&gt;"",بيانات!C4611,"")</f>
        <v/>
      </c>
      <c r="D4611" s="84" t="str">
        <f>IF(بيانات!B4611&lt;&gt;"",بيانات!J4611,"")</f>
        <v/>
      </c>
      <c r="E4611" s="85"/>
      <c r="F4611" s="86" t="str">
        <f t="shared" ref="F4611:F4674" si="72">IF(E4611="","",E4611+30)</f>
        <v/>
      </c>
      <c r="G4611" s="87"/>
      <c r="H4611" s="88" t="str">
        <f>IF(بيانات!B4611&lt;&gt;"",بيانات!K4611,"")</f>
        <v/>
      </c>
      <c r="I4611" s="88" t="str">
        <f>IF(بيانات!B4611&lt;&gt;"",بيانات!P4611,"")</f>
        <v/>
      </c>
    </row>
    <row r="4612" spans="1:9" ht="21.75" customHeight="1">
      <c r="A4612" s="89" t="str">
        <f>IF(بيانات!B4612&lt;&gt;"",بيانات!A4612,"")</f>
        <v/>
      </c>
      <c r="B4612" s="90" t="str">
        <f>IF(بيانات!B4612&lt;&gt;"",بيانات!B4612,"")</f>
        <v/>
      </c>
      <c r="C4612" s="90" t="str">
        <f>IF(بيانات!B4612&lt;&gt;"",بيانات!C4612,"")</f>
        <v/>
      </c>
      <c r="D4612" s="91" t="str">
        <f>IF(بيانات!B4612&lt;&gt;"",بيانات!J4612,"")</f>
        <v/>
      </c>
      <c r="E4612" s="92"/>
      <c r="F4612" s="93" t="str">
        <f t="shared" si="72"/>
        <v/>
      </c>
      <c r="G4612" s="94"/>
      <c r="H4612" s="95" t="str">
        <f>IF(بيانات!B4612&lt;&gt;"",بيانات!K4612,"")</f>
        <v/>
      </c>
      <c r="I4612" s="95" t="str">
        <f>IF(بيانات!B4612&lt;&gt;"",بيانات!P4612,"")</f>
        <v/>
      </c>
    </row>
    <row r="4613" spans="1:9" ht="21.75" customHeight="1">
      <c r="A4613" s="82" t="str">
        <f>IF(بيانات!B4613&lt;&gt;"",بيانات!A4613,"")</f>
        <v/>
      </c>
      <c r="B4613" s="83" t="str">
        <f>IF(بيانات!B4613&lt;&gt;"",بيانات!B4613,"")</f>
        <v/>
      </c>
      <c r="C4613" s="83" t="str">
        <f>IF(بيانات!B4613&lt;&gt;"",بيانات!C4613,"")</f>
        <v/>
      </c>
      <c r="D4613" s="84" t="str">
        <f>IF(بيانات!B4613&lt;&gt;"",بيانات!J4613,"")</f>
        <v/>
      </c>
      <c r="E4613" s="85"/>
      <c r="F4613" s="86" t="str">
        <f t="shared" si="72"/>
        <v/>
      </c>
      <c r="G4613" s="87"/>
      <c r="H4613" s="88" t="str">
        <f>IF(بيانات!B4613&lt;&gt;"",بيانات!K4613,"")</f>
        <v/>
      </c>
      <c r="I4613" s="88" t="str">
        <f>IF(بيانات!B4613&lt;&gt;"",بيانات!P4613,"")</f>
        <v/>
      </c>
    </row>
    <row r="4614" spans="1:9" ht="21.75" customHeight="1">
      <c r="A4614" s="89" t="str">
        <f>IF(بيانات!B4614&lt;&gt;"",بيانات!A4614,"")</f>
        <v/>
      </c>
      <c r="B4614" s="90" t="str">
        <f>IF(بيانات!B4614&lt;&gt;"",بيانات!B4614,"")</f>
        <v/>
      </c>
      <c r="C4614" s="90" t="str">
        <f>IF(بيانات!B4614&lt;&gt;"",بيانات!C4614,"")</f>
        <v/>
      </c>
      <c r="D4614" s="91" t="str">
        <f>IF(بيانات!B4614&lt;&gt;"",بيانات!J4614,"")</f>
        <v/>
      </c>
      <c r="E4614" s="92"/>
      <c r="F4614" s="93" t="str">
        <f t="shared" si="72"/>
        <v/>
      </c>
      <c r="G4614" s="94"/>
      <c r="H4614" s="95" t="str">
        <f>IF(بيانات!B4614&lt;&gt;"",بيانات!K4614,"")</f>
        <v/>
      </c>
      <c r="I4614" s="95" t="str">
        <f>IF(بيانات!B4614&lt;&gt;"",بيانات!P4614,"")</f>
        <v/>
      </c>
    </row>
    <row r="4615" spans="1:9" ht="21.75" customHeight="1">
      <c r="A4615" s="82" t="str">
        <f>IF(بيانات!B4615&lt;&gt;"",بيانات!A4615,"")</f>
        <v/>
      </c>
      <c r="B4615" s="83" t="str">
        <f>IF(بيانات!B4615&lt;&gt;"",بيانات!B4615,"")</f>
        <v/>
      </c>
      <c r="C4615" s="83" t="str">
        <f>IF(بيانات!B4615&lt;&gt;"",بيانات!C4615,"")</f>
        <v/>
      </c>
      <c r="D4615" s="84" t="str">
        <f>IF(بيانات!B4615&lt;&gt;"",بيانات!J4615,"")</f>
        <v/>
      </c>
      <c r="E4615" s="85"/>
      <c r="F4615" s="86" t="str">
        <f t="shared" si="72"/>
        <v/>
      </c>
      <c r="G4615" s="87"/>
      <c r="H4615" s="88" t="str">
        <f>IF(بيانات!B4615&lt;&gt;"",بيانات!K4615,"")</f>
        <v/>
      </c>
      <c r="I4615" s="88" t="str">
        <f>IF(بيانات!B4615&lt;&gt;"",بيانات!P4615,"")</f>
        <v/>
      </c>
    </row>
    <row r="4616" spans="1:9" ht="21.75" customHeight="1">
      <c r="A4616" s="89" t="str">
        <f>IF(بيانات!B4616&lt;&gt;"",بيانات!A4616,"")</f>
        <v/>
      </c>
      <c r="B4616" s="90" t="str">
        <f>IF(بيانات!B4616&lt;&gt;"",بيانات!B4616,"")</f>
        <v/>
      </c>
      <c r="C4616" s="90" t="str">
        <f>IF(بيانات!B4616&lt;&gt;"",بيانات!C4616,"")</f>
        <v/>
      </c>
      <c r="D4616" s="91" t="str">
        <f>IF(بيانات!B4616&lt;&gt;"",بيانات!J4616,"")</f>
        <v/>
      </c>
      <c r="E4616" s="92"/>
      <c r="F4616" s="93" t="str">
        <f t="shared" si="72"/>
        <v/>
      </c>
      <c r="G4616" s="94"/>
      <c r="H4616" s="95" t="str">
        <f>IF(بيانات!B4616&lt;&gt;"",بيانات!K4616,"")</f>
        <v/>
      </c>
      <c r="I4616" s="95" t="str">
        <f>IF(بيانات!B4616&lt;&gt;"",بيانات!P4616,"")</f>
        <v/>
      </c>
    </row>
    <row r="4617" spans="1:9" ht="21.75" customHeight="1">
      <c r="A4617" s="82" t="str">
        <f>IF(بيانات!B4617&lt;&gt;"",بيانات!A4617,"")</f>
        <v/>
      </c>
      <c r="B4617" s="83" t="str">
        <f>IF(بيانات!B4617&lt;&gt;"",بيانات!B4617,"")</f>
        <v/>
      </c>
      <c r="C4617" s="83" t="str">
        <f>IF(بيانات!B4617&lt;&gt;"",بيانات!C4617,"")</f>
        <v/>
      </c>
      <c r="D4617" s="84" t="str">
        <f>IF(بيانات!B4617&lt;&gt;"",بيانات!J4617,"")</f>
        <v/>
      </c>
      <c r="E4617" s="85"/>
      <c r="F4617" s="86" t="str">
        <f t="shared" si="72"/>
        <v/>
      </c>
      <c r="G4617" s="87"/>
      <c r="H4617" s="88" t="str">
        <f>IF(بيانات!B4617&lt;&gt;"",بيانات!K4617,"")</f>
        <v/>
      </c>
      <c r="I4617" s="88" t="str">
        <f>IF(بيانات!B4617&lt;&gt;"",بيانات!P4617,"")</f>
        <v/>
      </c>
    </row>
    <row r="4618" spans="1:9" ht="21.75" customHeight="1">
      <c r="A4618" s="89" t="str">
        <f>IF(بيانات!B4618&lt;&gt;"",بيانات!A4618,"")</f>
        <v/>
      </c>
      <c r="B4618" s="90" t="str">
        <f>IF(بيانات!B4618&lt;&gt;"",بيانات!B4618,"")</f>
        <v/>
      </c>
      <c r="C4618" s="90" t="str">
        <f>IF(بيانات!B4618&lt;&gt;"",بيانات!C4618,"")</f>
        <v/>
      </c>
      <c r="D4618" s="91" t="str">
        <f>IF(بيانات!B4618&lt;&gt;"",بيانات!J4618,"")</f>
        <v/>
      </c>
      <c r="E4618" s="92"/>
      <c r="F4618" s="93" t="str">
        <f t="shared" si="72"/>
        <v/>
      </c>
      <c r="G4618" s="94"/>
      <c r="H4618" s="95" t="str">
        <f>IF(بيانات!B4618&lt;&gt;"",بيانات!K4618,"")</f>
        <v/>
      </c>
      <c r="I4618" s="95" t="str">
        <f>IF(بيانات!B4618&lt;&gt;"",بيانات!P4618,"")</f>
        <v/>
      </c>
    </row>
    <row r="4619" spans="1:9" ht="21.75" customHeight="1">
      <c r="A4619" s="82" t="str">
        <f>IF(بيانات!B4619&lt;&gt;"",بيانات!A4619,"")</f>
        <v/>
      </c>
      <c r="B4619" s="83" t="str">
        <f>IF(بيانات!B4619&lt;&gt;"",بيانات!B4619,"")</f>
        <v/>
      </c>
      <c r="C4619" s="83" t="str">
        <f>IF(بيانات!B4619&lt;&gt;"",بيانات!C4619,"")</f>
        <v/>
      </c>
      <c r="D4619" s="84" t="str">
        <f>IF(بيانات!B4619&lt;&gt;"",بيانات!J4619,"")</f>
        <v/>
      </c>
      <c r="E4619" s="85"/>
      <c r="F4619" s="86" t="str">
        <f t="shared" si="72"/>
        <v/>
      </c>
      <c r="G4619" s="87"/>
      <c r="H4619" s="88" t="str">
        <f>IF(بيانات!B4619&lt;&gt;"",بيانات!K4619,"")</f>
        <v/>
      </c>
      <c r="I4619" s="88" t="str">
        <f>IF(بيانات!B4619&lt;&gt;"",بيانات!P4619,"")</f>
        <v/>
      </c>
    </row>
    <row r="4620" spans="1:9" ht="21.75" customHeight="1">
      <c r="A4620" s="89" t="str">
        <f>IF(بيانات!B4620&lt;&gt;"",بيانات!A4620,"")</f>
        <v/>
      </c>
      <c r="B4620" s="90" t="str">
        <f>IF(بيانات!B4620&lt;&gt;"",بيانات!B4620,"")</f>
        <v/>
      </c>
      <c r="C4620" s="90" t="str">
        <f>IF(بيانات!B4620&lt;&gt;"",بيانات!C4620,"")</f>
        <v/>
      </c>
      <c r="D4620" s="91" t="str">
        <f>IF(بيانات!B4620&lt;&gt;"",بيانات!J4620,"")</f>
        <v/>
      </c>
      <c r="E4620" s="92"/>
      <c r="F4620" s="93" t="str">
        <f t="shared" si="72"/>
        <v/>
      </c>
      <c r="G4620" s="94"/>
      <c r="H4620" s="95" t="str">
        <f>IF(بيانات!B4620&lt;&gt;"",بيانات!K4620,"")</f>
        <v/>
      </c>
      <c r="I4620" s="95" t="str">
        <f>IF(بيانات!B4620&lt;&gt;"",بيانات!P4620,"")</f>
        <v/>
      </c>
    </row>
    <row r="4621" spans="1:9" ht="21.75" customHeight="1">
      <c r="A4621" s="82" t="str">
        <f>IF(بيانات!B4621&lt;&gt;"",بيانات!A4621,"")</f>
        <v/>
      </c>
      <c r="B4621" s="83" t="str">
        <f>IF(بيانات!B4621&lt;&gt;"",بيانات!B4621,"")</f>
        <v/>
      </c>
      <c r="C4621" s="83" t="str">
        <f>IF(بيانات!B4621&lt;&gt;"",بيانات!C4621,"")</f>
        <v/>
      </c>
      <c r="D4621" s="84" t="str">
        <f>IF(بيانات!B4621&lt;&gt;"",بيانات!J4621,"")</f>
        <v/>
      </c>
      <c r="E4621" s="85"/>
      <c r="F4621" s="86" t="str">
        <f t="shared" si="72"/>
        <v/>
      </c>
      <c r="G4621" s="87"/>
      <c r="H4621" s="88" t="str">
        <f>IF(بيانات!B4621&lt;&gt;"",بيانات!K4621,"")</f>
        <v/>
      </c>
      <c r="I4621" s="88" t="str">
        <f>IF(بيانات!B4621&lt;&gt;"",بيانات!P4621,"")</f>
        <v/>
      </c>
    </row>
    <row r="4622" spans="1:9" ht="21.75" customHeight="1">
      <c r="A4622" s="89" t="str">
        <f>IF(بيانات!B4622&lt;&gt;"",بيانات!A4622,"")</f>
        <v/>
      </c>
      <c r="B4622" s="90" t="str">
        <f>IF(بيانات!B4622&lt;&gt;"",بيانات!B4622,"")</f>
        <v/>
      </c>
      <c r="C4622" s="90" t="str">
        <f>IF(بيانات!B4622&lt;&gt;"",بيانات!C4622,"")</f>
        <v/>
      </c>
      <c r="D4622" s="91" t="str">
        <f>IF(بيانات!B4622&lt;&gt;"",بيانات!J4622,"")</f>
        <v/>
      </c>
      <c r="E4622" s="92"/>
      <c r="F4622" s="93" t="str">
        <f t="shared" si="72"/>
        <v/>
      </c>
      <c r="G4622" s="94"/>
      <c r="H4622" s="95" t="str">
        <f>IF(بيانات!B4622&lt;&gt;"",بيانات!K4622,"")</f>
        <v/>
      </c>
      <c r="I4622" s="95" t="str">
        <f>IF(بيانات!B4622&lt;&gt;"",بيانات!P4622,"")</f>
        <v/>
      </c>
    </row>
    <row r="4623" spans="1:9" ht="21.75" customHeight="1">
      <c r="A4623" s="82" t="str">
        <f>IF(بيانات!B4623&lt;&gt;"",بيانات!A4623,"")</f>
        <v/>
      </c>
      <c r="B4623" s="83" t="str">
        <f>IF(بيانات!B4623&lt;&gt;"",بيانات!B4623,"")</f>
        <v/>
      </c>
      <c r="C4623" s="83" t="str">
        <f>IF(بيانات!B4623&lt;&gt;"",بيانات!C4623,"")</f>
        <v/>
      </c>
      <c r="D4623" s="84" t="str">
        <f>IF(بيانات!B4623&lt;&gt;"",بيانات!J4623,"")</f>
        <v/>
      </c>
      <c r="E4623" s="85"/>
      <c r="F4623" s="86" t="str">
        <f t="shared" si="72"/>
        <v/>
      </c>
      <c r="G4623" s="87"/>
      <c r="H4623" s="88" t="str">
        <f>IF(بيانات!B4623&lt;&gt;"",بيانات!K4623,"")</f>
        <v/>
      </c>
      <c r="I4623" s="88" t="str">
        <f>IF(بيانات!B4623&lt;&gt;"",بيانات!P4623,"")</f>
        <v/>
      </c>
    </row>
    <row r="4624" spans="1:9" ht="21.75" customHeight="1">
      <c r="A4624" s="89" t="str">
        <f>IF(بيانات!B4624&lt;&gt;"",بيانات!A4624,"")</f>
        <v/>
      </c>
      <c r="B4624" s="90" t="str">
        <f>IF(بيانات!B4624&lt;&gt;"",بيانات!B4624,"")</f>
        <v/>
      </c>
      <c r="C4624" s="90" t="str">
        <f>IF(بيانات!B4624&lt;&gt;"",بيانات!C4624,"")</f>
        <v/>
      </c>
      <c r="D4624" s="91" t="str">
        <f>IF(بيانات!B4624&lt;&gt;"",بيانات!J4624,"")</f>
        <v/>
      </c>
      <c r="E4624" s="92"/>
      <c r="F4624" s="93" t="str">
        <f t="shared" si="72"/>
        <v/>
      </c>
      <c r="G4624" s="94"/>
      <c r="H4624" s="95" t="str">
        <f>IF(بيانات!B4624&lt;&gt;"",بيانات!K4624,"")</f>
        <v/>
      </c>
      <c r="I4624" s="95" t="str">
        <f>IF(بيانات!B4624&lt;&gt;"",بيانات!P4624,"")</f>
        <v/>
      </c>
    </row>
    <row r="4625" spans="1:9" ht="21.75" customHeight="1">
      <c r="A4625" s="82" t="str">
        <f>IF(بيانات!B4625&lt;&gt;"",بيانات!A4625,"")</f>
        <v/>
      </c>
      <c r="B4625" s="83" t="str">
        <f>IF(بيانات!B4625&lt;&gt;"",بيانات!B4625,"")</f>
        <v/>
      </c>
      <c r="C4625" s="83" t="str">
        <f>IF(بيانات!B4625&lt;&gt;"",بيانات!C4625,"")</f>
        <v/>
      </c>
      <c r="D4625" s="84" t="str">
        <f>IF(بيانات!B4625&lt;&gt;"",بيانات!J4625,"")</f>
        <v/>
      </c>
      <c r="E4625" s="85"/>
      <c r="F4625" s="86" t="str">
        <f t="shared" si="72"/>
        <v/>
      </c>
      <c r="G4625" s="87"/>
      <c r="H4625" s="88" t="str">
        <f>IF(بيانات!B4625&lt;&gt;"",بيانات!K4625,"")</f>
        <v/>
      </c>
      <c r="I4625" s="88" t="str">
        <f>IF(بيانات!B4625&lt;&gt;"",بيانات!P4625,"")</f>
        <v/>
      </c>
    </row>
    <row r="4626" spans="1:9" ht="21.75" customHeight="1">
      <c r="A4626" s="89" t="str">
        <f>IF(بيانات!B4626&lt;&gt;"",بيانات!A4626,"")</f>
        <v/>
      </c>
      <c r="B4626" s="90" t="str">
        <f>IF(بيانات!B4626&lt;&gt;"",بيانات!B4626,"")</f>
        <v/>
      </c>
      <c r="C4626" s="90" t="str">
        <f>IF(بيانات!B4626&lt;&gt;"",بيانات!C4626,"")</f>
        <v/>
      </c>
      <c r="D4626" s="91" t="str">
        <f>IF(بيانات!B4626&lt;&gt;"",بيانات!J4626,"")</f>
        <v/>
      </c>
      <c r="E4626" s="92"/>
      <c r="F4626" s="93" t="str">
        <f t="shared" si="72"/>
        <v/>
      </c>
      <c r="G4626" s="94"/>
      <c r="H4626" s="95" t="str">
        <f>IF(بيانات!B4626&lt;&gt;"",بيانات!K4626,"")</f>
        <v/>
      </c>
      <c r="I4626" s="95" t="str">
        <f>IF(بيانات!B4626&lt;&gt;"",بيانات!P4626,"")</f>
        <v/>
      </c>
    </row>
    <row r="4627" spans="1:9" ht="21.75" customHeight="1">
      <c r="A4627" s="82" t="str">
        <f>IF(بيانات!B4627&lt;&gt;"",بيانات!A4627,"")</f>
        <v/>
      </c>
      <c r="B4627" s="83" t="str">
        <f>IF(بيانات!B4627&lt;&gt;"",بيانات!B4627,"")</f>
        <v/>
      </c>
      <c r="C4627" s="83" t="str">
        <f>IF(بيانات!B4627&lt;&gt;"",بيانات!C4627,"")</f>
        <v/>
      </c>
      <c r="D4627" s="84" t="str">
        <f>IF(بيانات!B4627&lt;&gt;"",بيانات!J4627,"")</f>
        <v/>
      </c>
      <c r="E4627" s="85"/>
      <c r="F4627" s="86" t="str">
        <f t="shared" si="72"/>
        <v/>
      </c>
      <c r="G4627" s="87"/>
      <c r="H4627" s="88" t="str">
        <f>IF(بيانات!B4627&lt;&gt;"",بيانات!K4627,"")</f>
        <v/>
      </c>
      <c r="I4627" s="88" t="str">
        <f>IF(بيانات!B4627&lt;&gt;"",بيانات!P4627,"")</f>
        <v/>
      </c>
    </row>
    <row r="4628" spans="1:9" ht="21.75" customHeight="1">
      <c r="A4628" s="89" t="str">
        <f>IF(بيانات!B4628&lt;&gt;"",بيانات!A4628,"")</f>
        <v/>
      </c>
      <c r="B4628" s="90" t="str">
        <f>IF(بيانات!B4628&lt;&gt;"",بيانات!B4628,"")</f>
        <v/>
      </c>
      <c r="C4628" s="90" t="str">
        <f>IF(بيانات!B4628&lt;&gt;"",بيانات!C4628,"")</f>
        <v/>
      </c>
      <c r="D4628" s="91" t="str">
        <f>IF(بيانات!B4628&lt;&gt;"",بيانات!J4628,"")</f>
        <v/>
      </c>
      <c r="E4628" s="92"/>
      <c r="F4628" s="93" t="str">
        <f t="shared" si="72"/>
        <v/>
      </c>
      <c r="G4628" s="94"/>
      <c r="H4628" s="95" t="str">
        <f>IF(بيانات!B4628&lt;&gt;"",بيانات!K4628,"")</f>
        <v/>
      </c>
      <c r="I4628" s="95" t="str">
        <f>IF(بيانات!B4628&lt;&gt;"",بيانات!P4628,"")</f>
        <v/>
      </c>
    </row>
    <row r="4629" spans="1:9" ht="21.75" customHeight="1">
      <c r="A4629" s="82" t="str">
        <f>IF(بيانات!B4629&lt;&gt;"",بيانات!A4629,"")</f>
        <v/>
      </c>
      <c r="B4629" s="83" t="str">
        <f>IF(بيانات!B4629&lt;&gt;"",بيانات!B4629,"")</f>
        <v/>
      </c>
      <c r="C4629" s="83" t="str">
        <f>IF(بيانات!B4629&lt;&gt;"",بيانات!C4629,"")</f>
        <v/>
      </c>
      <c r="D4629" s="84" t="str">
        <f>IF(بيانات!B4629&lt;&gt;"",بيانات!J4629,"")</f>
        <v/>
      </c>
      <c r="E4629" s="85"/>
      <c r="F4629" s="86" t="str">
        <f t="shared" si="72"/>
        <v/>
      </c>
      <c r="G4629" s="87"/>
      <c r="H4629" s="88" t="str">
        <f>IF(بيانات!B4629&lt;&gt;"",بيانات!K4629,"")</f>
        <v/>
      </c>
      <c r="I4629" s="88" t="str">
        <f>IF(بيانات!B4629&lt;&gt;"",بيانات!P4629,"")</f>
        <v/>
      </c>
    </row>
    <row r="4630" spans="1:9" ht="21.75" customHeight="1">
      <c r="A4630" s="89" t="str">
        <f>IF(بيانات!B4630&lt;&gt;"",بيانات!A4630,"")</f>
        <v/>
      </c>
      <c r="B4630" s="90" t="str">
        <f>IF(بيانات!B4630&lt;&gt;"",بيانات!B4630,"")</f>
        <v/>
      </c>
      <c r="C4630" s="90" t="str">
        <f>IF(بيانات!B4630&lt;&gt;"",بيانات!C4630,"")</f>
        <v/>
      </c>
      <c r="D4630" s="91" t="str">
        <f>IF(بيانات!B4630&lt;&gt;"",بيانات!J4630,"")</f>
        <v/>
      </c>
      <c r="E4630" s="92"/>
      <c r="F4630" s="93" t="str">
        <f t="shared" si="72"/>
        <v/>
      </c>
      <c r="G4630" s="94"/>
      <c r="H4630" s="95" t="str">
        <f>IF(بيانات!B4630&lt;&gt;"",بيانات!K4630,"")</f>
        <v/>
      </c>
      <c r="I4630" s="95" t="str">
        <f>IF(بيانات!B4630&lt;&gt;"",بيانات!P4630,"")</f>
        <v/>
      </c>
    </row>
    <row r="4631" spans="1:9" ht="21.75" customHeight="1">
      <c r="A4631" s="82" t="str">
        <f>IF(بيانات!B4631&lt;&gt;"",بيانات!A4631,"")</f>
        <v/>
      </c>
      <c r="B4631" s="83" t="str">
        <f>IF(بيانات!B4631&lt;&gt;"",بيانات!B4631,"")</f>
        <v/>
      </c>
      <c r="C4631" s="83" t="str">
        <f>IF(بيانات!B4631&lt;&gt;"",بيانات!C4631,"")</f>
        <v/>
      </c>
      <c r="D4631" s="84" t="str">
        <f>IF(بيانات!B4631&lt;&gt;"",بيانات!J4631,"")</f>
        <v/>
      </c>
      <c r="E4631" s="85"/>
      <c r="F4631" s="86" t="str">
        <f t="shared" si="72"/>
        <v/>
      </c>
      <c r="G4631" s="87"/>
      <c r="H4631" s="88" t="str">
        <f>IF(بيانات!B4631&lt;&gt;"",بيانات!K4631,"")</f>
        <v/>
      </c>
      <c r="I4631" s="88" t="str">
        <f>IF(بيانات!B4631&lt;&gt;"",بيانات!P4631,"")</f>
        <v/>
      </c>
    </row>
    <row r="4632" spans="1:9" ht="21.75" customHeight="1">
      <c r="A4632" s="89" t="str">
        <f>IF(بيانات!B4632&lt;&gt;"",بيانات!A4632,"")</f>
        <v/>
      </c>
      <c r="B4632" s="90" t="str">
        <f>IF(بيانات!B4632&lt;&gt;"",بيانات!B4632,"")</f>
        <v/>
      </c>
      <c r="C4632" s="90" t="str">
        <f>IF(بيانات!B4632&lt;&gt;"",بيانات!C4632,"")</f>
        <v/>
      </c>
      <c r="D4632" s="91" t="str">
        <f>IF(بيانات!B4632&lt;&gt;"",بيانات!J4632,"")</f>
        <v/>
      </c>
      <c r="E4632" s="92"/>
      <c r="F4632" s="93" t="str">
        <f t="shared" si="72"/>
        <v/>
      </c>
      <c r="G4632" s="94"/>
      <c r="H4632" s="95" t="str">
        <f>IF(بيانات!B4632&lt;&gt;"",بيانات!K4632,"")</f>
        <v/>
      </c>
      <c r="I4632" s="95" t="str">
        <f>IF(بيانات!B4632&lt;&gt;"",بيانات!P4632,"")</f>
        <v/>
      </c>
    </row>
    <row r="4633" spans="1:9" ht="21.75" customHeight="1">
      <c r="A4633" s="82" t="str">
        <f>IF(بيانات!B4633&lt;&gt;"",بيانات!A4633,"")</f>
        <v/>
      </c>
      <c r="B4633" s="83" t="str">
        <f>IF(بيانات!B4633&lt;&gt;"",بيانات!B4633,"")</f>
        <v/>
      </c>
      <c r="C4633" s="83" t="str">
        <f>IF(بيانات!B4633&lt;&gt;"",بيانات!C4633,"")</f>
        <v/>
      </c>
      <c r="D4633" s="84" t="str">
        <f>IF(بيانات!B4633&lt;&gt;"",بيانات!J4633,"")</f>
        <v/>
      </c>
      <c r="E4633" s="85"/>
      <c r="F4633" s="86" t="str">
        <f t="shared" si="72"/>
        <v/>
      </c>
      <c r="G4633" s="87"/>
      <c r="H4633" s="88" t="str">
        <f>IF(بيانات!B4633&lt;&gt;"",بيانات!K4633,"")</f>
        <v/>
      </c>
      <c r="I4633" s="88" t="str">
        <f>IF(بيانات!B4633&lt;&gt;"",بيانات!P4633,"")</f>
        <v/>
      </c>
    </row>
    <row r="4634" spans="1:9" ht="21.75" customHeight="1">
      <c r="A4634" s="89" t="str">
        <f>IF(بيانات!B4634&lt;&gt;"",بيانات!A4634,"")</f>
        <v/>
      </c>
      <c r="B4634" s="90" t="str">
        <f>IF(بيانات!B4634&lt;&gt;"",بيانات!B4634,"")</f>
        <v/>
      </c>
      <c r="C4634" s="90" t="str">
        <f>IF(بيانات!B4634&lt;&gt;"",بيانات!C4634,"")</f>
        <v/>
      </c>
      <c r="D4634" s="91" t="str">
        <f>IF(بيانات!B4634&lt;&gt;"",بيانات!J4634,"")</f>
        <v/>
      </c>
      <c r="E4634" s="92"/>
      <c r="F4634" s="93" t="str">
        <f t="shared" si="72"/>
        <v/>
      </c>
      <c r="G4634" s="94"/>
      <c r="H4634" s="95" t="str">
        <f>IF(بيانات!B4634&lt;&gt;"",بيانات!K4634,"")</f>
        <v/>
      </c>
      <c r="I4634" s="95" t="str">
        <f>IF(بيانات!B4634&lt;&gt;"",بيانات!P4634,"")</f>
        <v/>
      </c>
    </row>
    <row r="4635" spans="1:9" ht="21.75" customHeight="1">
      <c r="A4635" s="82" t="str">
        <f>IF(بيانات!B4635&lt;&gt;"",بيانات!A4635,"")</f>
        <v/>
      </c>
      <c r="B4635" s="83" t="str">
        <f>IF(بيانات!B4635&lt;&gt;"",بيانات!B4635,"")</f>
        <v/>
      </c>
      <c r="C4635" s="83" t="str">
        <f>IF(بيانات!B4635&lt;&gt;"",بيانات!C4635,"")</f>
        <v/>
      </c>
      <c r="D4635" s="84" t="str">
        <f>IF(بيانات!B4635&lt;&gt;"",بيانات!J4635,"")</f>
        <v/>
      </c>
      <c r="E4635" s="85"/>
      <c r="F4635" s="86" t="str">
        <f t="shared" si="72"/>
        <v/>
      </c>
      <c r="G4635" s="87"/>
      <c r="H4635" s="88" t="str">
        <f>IF(بيانات!B4635&lt;&gt;"",بيانات!K4635,"")</f>
        <v/>
      </c>
      <c r="I4635" s="88" t="str">
        <f>IF(بيانات!B4635&lt;&gt;"",بيانات!P4635,"")</f>
        <v/>
      </c>
    </row>
    <row r="4636" spans="1:9" ht="21.75" customHeight="1">
      <c r="A4636" s="89" t="str">
        <f>IF(بيانات!B4636&lt;&gt;"",بيانات!A4636,"")</f>
        <v/>
      </c>
      <c r="B4636" s="90" t="str">
        <f>IF(بيانات!B4636&lt;&gt;"",بيانات!B4636,"")</f>
        <v/>
      </c>
      <c r="C4636" s="90" t="str">
        <f>IF(بيانات!B4636&lt;&gt;"",بيانات!C4636,"")</f>
        <v/>
      </c>
      <c r="D4636" s="91" t="str">
        <f>IF(بيانات!B4636&lt;&gt;"",بيانات!J4636,"")</f>
        <v/>
      </c>
      <c r="E4636" s="92"/>
      <c r="F4636" s="93" t="str">
        <f t="shared" si="72"/>
        <v/>
      </c>
      <c r="G4636" s="94"/>
      <c r="H4636" s="95" t="str">
        <f>IF(بيانات!B4636&lt;&gt;"",بيانات!K4636,"")</f>
        <v/>
      </c>
      <c r="I4636" s="95" t="str">
        <f>IF(بيانات!B4636&lt;&gt;"",بيانات!P4636,"")</f>
        <v/>
      </c>
    </row>
    <row r="4637" spans="1:9" ht="21.75" customHeight="1">
      <c r="A4637" s="82" t="str">
        <f>IF(بيانات!B4637&lt;&gt;"",بيانات!A4637,"")</f>
        <v/>
      </c>
      <c r="B4637" s="83" t="str">
        <f>IF(بيانات!B4637&lt;&gt;"",بيانات!B4637,"")</f>
        <v/>
      </c>
      <c r="C4637" s="83" t="str">
        <f>IF(بيانات!B4637&lt;&gt;"",بيانات!C4637,"")</f>
        <v/>
      </c>
      <c r="D4637" s="84" t="str">
        <f>IF(بيانات!B4637&lt;&gt;"",بيانات!J4637,"")</f>
        <v/>
      </c>
      <c r="E4637" s="85"/>
      <c r="F4637" s="86" t="str">
        <f t="shared" si="72"/>
        <v/>
      </c>
      <c r="G4637" s="87"/>
      <c r="H4637" s="88" t="str">
        <f>IF(بيانات!B4637&lt;&gt;"",بيانات!K4637,"")</f>
        <v/>
      </c>
      <c r="I4637" s="88" t="str">
        <f>IF(بيانات!B4637&lt;&gt;"",بيانات!P4637,"")</f>
        <v/>
      </c>
    </row>
    <row r="4638" spans="1:9" ht="21.75" customHeight="1">
      <c r="A4638" s="89" t="str">
        <f>IF(بيانات!B4638&lt;&gt;"",بيانات!A4638,"")</f>
        <v/>
      </c>
      <c r="B4638" s="90" t="str">
        <f>IF(بيانات!B4638&lt;&gt;"",بيانات!B4638,"")</f>
        <v/>
      </c>
      <c r="C4638" s="90" t="str">
        <f>IF(بيانات!B4638&lt;&gt;"",بيانات!C4638,"")</f>
        <v/>
      </c>
      <c r="D4638" s="91" t="str">
        <f>IF(بيانات!B4638&lt;&gt;"",بيانات!J4638,"")</f>
        <v/>
      </c>
      <c r="E4638" s="92"/>
      <c r="F4638" s="93" t="str">
        <f t="shared" si="72"/>
        <v/>
      </c>
      <c r="G4638" s="94"/>
      <c r="H4638" s="95" t="str">
        <f>IF(بيانات!B4638&lt;&gt;"",بيانات!K4638,"")</f>
        <v/>
      </c>
      <c r="I4638" s="95" t="str">
        <f>IF(بيانات!B4638&lt;&gt;"",بيانات!P4638,"")</f>
        <v/>
      </c>
    </row>
    <row r="4639" spans="1:9" ht="21.75" customHeight="1">
      <c r="A4639" s="82" t="str">
        <f>IF(بيانات!B4639&lt;&gt;"",بيانات!A4639,"")</f>
        <v/>
      </c>
      <c r="B4639" s="83" t="str">
        <f>IF(بيانات!B4639&lt;&gt;"",بيانات!B4639,"")</f>
        <v/>
      </c>
      <c r="C4639" s="83" t="str">
        <f>IF(بيانات!B4639&lt;&gt;"",بيانات!C4639,"")</f>
        <v/>
      </c>
      <c r="D4639" s="84" t="str">
        <f>IF(بيانات!B4639&lt;&gt;"",بيانات!J4639,"")</f>
        <v/>
      </c>
      <c r="E4639" s="85"/>
      <c r="F4639" s="86" t="str">
        <f t="shared" si="72"/>
        <v/>
      </c>
      <c r="G4639" s="87"/>
      <c r="H4639" s="88" t="str">
        <f>IF(بيانات!B4639&lt;&gt;"",بيانات!K4639,"")</f>
        <v/>
      </c>
      <c r="I4639" s="88" t="str">
        <f>IF(بيانات!B4639&lt;&gt;"",بيانات!P4639,"")</f>
        <v/>
      </c>
    </row>
    <row r="4640" spans="1:9" ht="21.75" customHeight="1">
      <c r="A4640" s="89" t="str">
        <f>IF(بيانات!B4640&lt;&gt;"",بيانات!A4640,"")</f>
        <v/>
      </c>
      <c r="B4640" s="90" t="str">
        <f>IF(بيانات!B4640&lt;&gt;"",بيانات!B4640,"")</f>
        <v/>
      </c>
      <c r="C4640" s="90" t="str">
        <f>IF(بيانات!B4640&lt;&gt;"",بيانات!C4640,"")</f>
        <v/>
      </c>
      <c r="D4640" s="91" t="str">
        <f>IF(بيانات!B4640&lt;&gt;"",بيانات!J4640,"")</f>
        <v/>
      </c>
      <c r="E4640" s="92"/>
      <c r="F4640" s="93" t="str">
        <f t="shared" si="72"/>
        <v/>
      </c>
      <c r="G4640" s="94"/>
      <c r="H4640" s="95" t="str">
        <f>IF(بيانات!B4640&lt;&gt;"",بيانات!K4640,"")</f>
        <v/>
      </c>
      <c r="I4640" s="95" t="str">
        <f>IF(بيانات!B4640&lt;&gt;"",بيانات!P4640,"")</f>
        <v/>
      </c>
    </row>
    <row r="4641" spans="1:9" ht="21.75" customHeight="1">
      <c r="A4641" s="82" t="str">
        <f>IF(بيانات!B4641&lt;&gt;"",بيانات!A4641,"")</f>
        <v/>
      </c>
      <c r="B4641" s="83" t="str">
        <f>IF(بيانات!B4641&lt;&gt;"",بيانات!B4641,"")</f>
        <v/>
      </c>
      <c r="C4641" s="83" t="str">
        <f>IF(بيانات!B4641&lt;&gt;"",بيانات!C4641,"")</f>
        <v/>
      </c>
      <c r="D4641" s="84" t="str">
        <f>IF(بيانات!B4641&lt;&gt;"",بيانات!J4641,"")</f>
        <v/>
      </c>
      <c r="E4641" s="85"/>
      <c r="F4641" s="86" t="str">
        <f t="shared" si="72"/>
        <v/>
      </c>
      <c r="G4641" s="87"/>
      <c r="H4641" s="88" t="str">
        <f>IF(بيانات!B4641&lt;&gt;"",بيانات!K4641,"")</f>
        <v/>
      </c>
      <c r="I4641" s="88" t="str">
        <f>IF(بيانات!B4641&lt;&gt;"",بيانات!P4641,"")</f>
        <v/>
      </c>
    </row>
    <row r="4642" spans="1:9" ht="21.75" customHeight="1">
      <c r="A4642" s="89" t="str">
        <f>IF(بيانات!B4642&lt;&gt;"",بيانات!A4642,"")</f>
        <v/>
      </c>
      <c r="B4642" s="90" t="str">
        <f>IF(بيانات!B4642&lt;&gt;"",بيانات!B4642,"")</f>
        <v/>
      </c>
      <c r="C4642" s="90" t="str">
        <f>IF(بيانات!B4642&lt;&gt;"",بيانات!C4642,"")</f>
        <v/>
      </c>
      <c r="D4642" s="91" t="str">
        <f>IF(بيانات!B4642&lt;&gt;"",بيانات!J4642,"")</f>
        <v/>
      </c>
      <c r="E4642" s="92"/>
      <c r="F4642" s="93" t="str">
        <f t="shared" si="72"/>
        <v/>
      </c>
      <c r="G4642" s="94"/>
      <c r="H4642" s="95" t="str">
        <f>IF(بيانات!B4642&lt;&gt;"",بيانات!K4642,"")</f>
        <v/>
      </c>
      <c r="I4642" s="95" t="str">
        <f>IF(بيانات!B4642&lt;&gt;"",بيانات!P4642,"")</f>
        <v/>
      </c>
    </row>
    <row r="4643" spans="1:9" ht="21.75" customHeight="1">
      <c r="A4643" s="82" t="str">
        <f>IF(بيانات!B4643&lt;&gt;"",بيانات!A4643,"")</f>
        <v/>
      </c>
      <c r="B4643" s="83" t="str">
        <f>IF(بيانات!B4643&lt;&gt;"",بيانات!B4643,"")</f>
        <v/>
      </c>
      <c r="C4643" s="83" t="str">
        <f>IF(بيانات!B4643&lt;&gt;"",بيانات!C4643,"")</f>
        <v/>
      </c>
      <c r="D4643" s="84" t="str">
        <f>IF(بيانات!B4643&lt;&gt;"",بيانات!J4643,"")</f>
        <v/>
      </c>
      <c r="E4643" s="85"/>
      <c r="F4643" s="86" t="str">
        <f t="shared" si="72"/>
        <v/>
      </c>
      <c r="G4643" s="87"/>
      <c r="H4643" s="88" t="str">
        <f>IF(بيانات!B4643&lt;&gt;"",بيانات!K4643,"")</f>
        <v/>
      </c>
      <c r="I4643" s="88" t="str">
        <f>IF(بيانات!B4643&lt;&gt;"",بيانات!P4643,"")</f>
        <v/>
      </c>
    </row>
    <row r="4644" spans="1:9" ht="21.75" customHeight="1">
      <c r="A4644" s="89" t="str">
        <f>IF(بيانات!B4644&lt;&gt;"",بيانات!A4644,"")</f>
        <v/>
      </c>
      <c r="B4644" s="90" t="str">
        <f>IF(بيانات!B4644&lt;&gt;"",بيانات!B4644,"")</f>
        <v/>
      </c>
      <c r="C4644" s="90" t="str">
        <f>IF(بيانات!B4644&lt;&gt;"",بيانات!C4644,"")</f>
        <v/>
      </c>
      <c r="D4644" s="91" t="str">
        <f>IF(بيانات!B4644&lt;&gt;"",بيانات!J4644,"")</f>
        <v/>
      </c>
      <c r="E4644" s="92"/>
      <c r="F4644" s="93" t="str">
        <f t="shared" si="72"/>
        <v/>
      </c>
      <c r="G4644" s="94"/>
      <c r="H4644" s="95" t="str">
        <f>IF(بيانات!B4644&lt;&gt;"",بيانات!K4644,"")</f>
        <v/>
      </c>
      <c r="I4644" s="95" t="str">
        <f>IF(بيانات!B4644&lt;&gt;"",بيانات!P4644,"")</f>
        <v/>
      </c>
    </row>
    <row r="4645" spans="1:9" ht="21.75" customHeight="1">
      <c r="A4645" s="82" t="str">
        <f>IF(بيانات!B4645&lt;&gt;"",بيانات!A4645,"")</f>
        <v/>
      </c>
      <c r="B4645" s="83" t="str">
        <f>IF(بيانات!B4645&lt;&gt;"",بيانات!B4645,"")</f>
        <v/>
      </c>
      <c r="C4645" s="83" t="str">
        <f>IF(بيانات!B4645&lt;&gt;"",بيانات!C4645,"")</f>
        <v/>
      </c>
      <c r="D4645" s="84" t="str">
        <f>IF(بيانات!B4645&lt;&gt;"",بيانات!J4645,"")</f>
        <v/>
      </c>
      <c r="E4645" s="85"/>
      <c r="F4645" s="86" t="str">
        <f t="shared" si="72"/>
        <v/>
      </c>
      <c r="G4645" s="87"/>
      <c r="H4645" s="88" t="str">
        <f>IF(بيانات!B4645&lt;&gt;"",بيانات!K4645,"")</f>
        <v/>
      </c>
      <c r="I4645" s="88" t="str">
        <f>IF(بيانات!B4645&lt;&gt;"",بيانات!P4645,"")</f>
        <v/>
      </c>
    </row>
    <row r="4646" spans="1:9" ht="21.75" customHeight="1">
      <c r="A4646" s="89" t="str">
        <f>IF(بيانات!B4646&lt;&gt;"",بيانات!A4646,"")</f>
        <v/>
      </c>
      <c r="B4646" s="90" t="str">
        <f>IF(بيانات!B4646&lt;&gt;"",بيانات!B4646,"")</f>
        <v/>
      </c>
      <c r="C4646" s="90" t="str">
        <f>IF(بيانات!B4646&lt;&gt;"",بيانات!C4646,"")</f>
        <v/>
      </c>
      <c r="D4646" s="91" t="str">
        <f>IF(بيانات!B4646&lt;&gt;"",بيانات!J4646,"")</f>
        <v/>
      </c>
      <c r="E4646" s="92"/>
      <c r="F4646" s="93" t="str">
        <f t="shared" si="72"/>
        <v/>
      </c>
      <c r="G4646" s="94"/>
      <c r="H4646" s="95" t="str">
        <f>IF(بيانات!B4646&lt;&gt;"",بيانات!K4646,"")</f>
        <v/>
      </c>
      <c r="I4646" s="95" t="str">
        <f>IF(بيانات!B4646&lt;&gt;"",بيانات!P4646,"")</f>
        <v/>
      </c>
    </row>
    <row r="4647" spans="1:9" ht="21.75" customHeight="1">
      <c r="A4647" s="82" t="str">
        <f>IF(بيانات!B4647&lt;&gt;"",بيانات!A4647,"")</f>
        <v/>
      </c>
      <c r="B4647" s="83" t="str">
        <f>IF(بيانات!B4647&lt;&gt;"",بيانات!B4647,"")</f>
        <v/>
      </c>
      <c r="C4647" s="83" t="str">
        <f>IF(بيانات!B4647&lt;&gt;"",بيانات!C4647,"")</f>
        <v/>
      </c>
      <c r="D4647" s="84" t="str">
        <f>IF(بيانات!B4647&lt;&gt;"",بيانات!J4647,"")</f>
        <v/>
      </c>
      <c r="E4647" s="85"/>
      <c r="F4647" s="86" t="str">
        <f t="shared" si="72"/>
        <v/>
      </c>
      <c r="G4647" s="87"/>
      <c r="H4647" s="88" t="str">
        <f>IF(بيانات!B4647&lt;&gt;"",بيانات!K4647,"")</f>
        <v/>
      </c>
      <c r="I4647" s="88" t="str">
        <f>IF(بيانات!B4647&lt;&gt;"",بيانات!P4647,"")</f>
        <v/>
      </c>
    </row>
    <row r="4648" spans="1:9" ht="21.75" customHeight="1">
      <c r="A4648" s="89" t="str">
        <f>IF(بيانات!B4648&lt;&gt;"",بيانات!A4648,"")</f>
        <v/>
      </c>
      <c r="B4648" s="90" t="str">
        <f>IF(بيانات!B4648&lt;&gt;"",بيانات!B4648,"")</f>
        <v/>
      </c>
      <c r="C4648" s="90" t="str">
        <f>IF(بيانات!B4648&lt;&gt;"",بيانات!C4648,"")</f>
        <v/>
      </c>
      <c r="D4648" s="91" t="str">
        <f>IF(بيانات!B4648&lt;&gt;"",بيانات!J4648,"")</f>
        <v/>
      </c>
      <c r="E4648" s="92"/>
      <c r="F4648" s="93" t="str">
        <f t="shared" si="72"/>
        <v/>
      </c>
      <c r="G4648" s="94"/>
      <c r="H4648" s="95" t="str">
        <f>IF(بيانات!B4648&lt;&gt;"",بيانات!K4648,"")</f>
        <v/>
      </c>
      <c r="I4648" s="95" t="str">
        <f>IF(بيانات!B4648&lt;&gt;"",بيانات!P4648,"")</f>
        <v/>
      </c>
    </row>
    <row r="4649" spans="1:9" ht="21.75" customHeight="1">
      <c r="A4649" s="82" t="str">
        <f>IF(بيانات!B4649&lt;&gt;"",بيانات!A4649,"")</f>
        <v/>
      </c>
      <c r="B4649" s="83" t="str">
        <f>IF(بيانات!B4649&lt;&gt;"",بيانات!B4649,"")</f>
        <v/>
      </c>
      <c r="C4649" s="83" t="str">
        <f>IF(بيانات!B4649&lt;&gt;"",بيانات!C4649,"")</f>
        <v/>
      </c>
      <c r="D4649" s="84" t="str">
        <f>IF(بيانات!B4649&lt;&gt;"",بيانات!J4649,"")</f>
        <v/>
      </c>
      <c r="E4649" s="85"/>
      <c r="F4649" s="86" t="str">
        <f t="shared" si="72"/>
        <v/>
      </c>
      <c r="G4649" s="87"/>
      <c r="H4649" s="88" t="str">
        <f>IF(بيانات!B4649&lt;&gt;"",بيانات!K4649,"")</f>
        <v/>
      </c>
      <c r="I4649" s="88" t="str">
        <f>IF(بيانات!B4649&lt;&gt;"",بيانات!P4649,"")</f>
        <v/>
      </c>
    </row>
    <row r="4650" spans="1:9" ht="21.75" customHeight="1">
      <c r="A4650" s="89" t="str">
        <f>IF(بيانات!B4650&lt;&gt;"",بيانات!A4650,"")</f>
        <v/>
      </c>
      <c r="B4650" s="90" t="str">
        <f>IF(بيانات!B4650&lt;&gt;"",بيانات!B4650,"")</f>
        <v/>
      </c>
      <c r="C4650" s="90" t="str">
        <f>IF(بيانات!B4650&lt;&gt;"",بيانات!C4650,"")</f>
        <v/>
      </c>
      <c r="D4650" s="91" t="str">
        <f>IF(بيانات!B4650&lt;&gt;"",بيانات!J4650,"")</f>
        <v/>
      </c>
      <c r="E4650" s="92"/>
      <c r="F4650" s="93" t="str">
        <f t="shared" si="72"/>
        <v/>
      </c>
      <c r="G4650" s="94"/>
      <c r="H4650" s="95" t="str">
        <f>IF(بيانات!B4650&lt;&gt;"",بيانات!K4650,"")</f>
        <v/>
      </c>
      <c r="I4650" s="95" t="str">
        <f>IF(بيانات!B4650&lt;&gt;"",بيانات!P4650,"")</f>
        <v/>
      </c>
    </row>
    <row r="4651" spans="1:9" ht="21.75" customHeight="1">
      <c r="A4651" s="82" t="str">
        <f>IF(بيانات!B4651&lt;&gt;"",بيانات!A4651,"")</f>
        <v/>
      </c>
      <c r="B4651" s="83" t="str">
        <f>IF(بيانات!B4651&lt;&gt;"",بيانات!B4651,"")</f>
        <v/>
      </c>
      <c r="C4651" s="83" t="str">
        <f>IF(بيانات!B4651&lt;&gt;"",بيانات!C4651,"")</f>
        <v/>
      </c>
      <c r="D4651" s="84" t="str">
        <f>IF(بيانات!B4651&lt;&gt;"",بيانات!J4651,"")</f>
        <v/>
      </c>
      <c r="E4651" s="85"/>
      <c r="F4651" s="86" t="str">
        <f t="shared" si="72"/>
        <v/>
      </c>
      <c r="G4651" s="87"/>
      <c r="H4651" s="88" t="str">
        <f>IF(بيانات!B4651&lt;&gt;"",بيانات!K4651,"")</f>
        <v/>
      </c>
      <c r="I4651" s="88" t="str">
        <f>IF(بيانات!B4651&lt;&gt;"",بيانات!P4651,"")</f>
        <v/>
      </c>
    </row>
    <row r="4652" spans="1:9" ht="21.75" customHeight="1">
      <c r="A4652" s="89" t="str">
        <f>IF(بيانات!B4652&lt;&gt;"",بيانات!A4652,"")</f>
        <v/>
      </c>
      <c r="B4652" s="90" t="str">
        <f>IF(بيانات!B4652&lt;&gt;"",بيانات!B4652,"")</f>
        <v/>
      </c>
      <c r="C4652" s="90" t="str">
        <f>IF(بيانات!B4652&lt;&gt;"",بيانات!C4652,"")</f>
        <v/>
      </c>
      <c r="D4652" s="91" t="str">
        <f>IF(بيانات!B4652&lt;&gt;"",بيانات!J4652,"")</f>
        <v/>
      </c>
      <c r="E4652" s="92"/>
      <c r="F4652" s="93" t="str">
        <f t="shared" si="72"/>
        <v/>
      </c>
      <c r="G4652" s="94"/>
      <c r="H4652" s="95" t="str">
        <f>IF(بيانات!B4652&lt;&gt;"",بيانات!K4652,"")</f>
        <v/>
      </c>
      <c r="I4652" s="95" t="str">
        <f>IF(بيانات!B4652&lt;&gt;"",بيانات!P4652,"")</f>
        <v/>
      </c>
    </row>
    <row r="4653" spans="1:9" ht="21.75" customHeight="1">
      <c r="A4653" s="82" t="str">
        <f>IF(بيانات!B4653&lt;&gt;"",بيانات!A4653,"")</f>
        <v/>
      </c>
      <c r="B4653" s="83" t="str">
        <f>IF(بيانات!B4653&lt;&gt;"",بيانات!B4653,"")</f>
        <v/>
      </c>
      <c r="C4653" s="83" t="str">
        <f>IF(بيانات!B4653&lt;&gt;"",بيانات!C4653,"")</f>
        <v/>
      </c>
      <c r="D4653" s="84" t="str">
        <f>IF(بيانات!B4653&lt;&gt;"",بيانات!J4653,"")</f>
        <v/>
      </c>
      <c r="E4653" s="85"/>
      <c r="F4653" s="86" t="str">
        <f t="shared" si="72"/>
        <v/>
      </c>
      <c r="G4653" s="87"/>
      <c r="H4653" s="88" t="str">
        <f>IF(بيانات!B4653&lt;&gt;"",بيانات!K4653,"")</f>
        <v/>
      </c>
      <c r="I4653" s="88" t="str">
        <f>IF(بيانات!B4653&lt;&gt;"",بيانات!P4653,"")</f>
        <v/>
      </c>
    </row>
    <row r="4654" spans="1:9" ht="21.75" customHeight="1">
      <c r="A4654" s="89" t="str">
        <f>IF(بيانات!B4654&lt;&gt;"",بيانات!A4654,"")</f>
        <v/>
      </c>
      <c r="B4654" s="90" t="str">
        <f>IF(بيانات!B4654&lt;&gt;"",بيانات!B4654,"")</f>
        <v/>
      </c>
      <c r="C4654" s="90" t="str">
        <f>IF(بيانات!B4654&lt;&gt;"",بيانات!C4654,"")</f>
        <v/>
      </c>
      <c r="D4654" s="91" t="str">
        <f>IF(بيانات!B4654&lt;&gt;"",بيانات!J4654,"")</f>
        <v/>
      </c>
      <c r="E4654" s="92"/>
      <c r="F4654" s="93" t="str">
        <f t="shared" si="72"/>
        <v/>
      </c>
      <c r="G4654" s="94"/>
      <c r="H4654" s="95" t="str">
        <f>IF(بيانات!B4654&lt;&gt;"",بيانات!K4654,"")</f>
        <v/>
      </c>
      <c r="I4654" s="95" t="str">
        <f>IF(بيانات!B4654&lt;&gt;"",بيانات!P4654,"")</f>
        <v/>
      </c>
    </row>
    <row r="4655" spans="1:9" ht="21.75" customHeight="1">
      <c r="A4655" s="82" t="str">
        <f>IF(بيانات!B4655&lt;&gt;"",بيانات!A4655,"")</f>
        <v/>
      </c>
      <c r="B4655" s="83" t="str">
        <f>IF(بيانات!B4655&lt;&gt;"",بيانات!B4655,"")</f>
        <v/>
      </c>
      <c r="C4655" s="83" t="str">
        <f>IF(بيانات!B4655&lt;&gt;"",بيانات!C4655,"")</f>
        <v/>
      </c>
      <c r="D4655" s="84" t="str">
        <f>IF(بيانات!B4655&lt;&gt;"",بيانات!J4655,"")</f>
        <v/>
      </c>
      <c r="E4655" s="85"/>
      <c r="F4655" s="86" t="str">
        <f t="shared" si="72"/>
        <v/>
      </c>
      <c r="G4655" s="87"/>
      <c r="H4655" s="88" t="str">
        <f>IF(بيانات!B4655&lt;&gt;"",بيانات!K4655,"")</f>
        <v/>
      </c>
      <c r="I4655" s="88" t="str">
        <f>IF(بيانات!B4655&lt;&gt;"",بيانات!P4655,"")</f>
        <v/>
      </c>
    </row>
    <row r="4656" spans="1:9" ht="21.75" customHeight="1">
      <c r="A4656" s="89" t="str">
        <f>IF(بيانات!B4656&lt;&gt;"",بيانات!A4656,"")</f>
        <v/>
      </c>
      <c r="B4656" s="90" t="str">
        <f>IF(بيانات!B4656&lt;&gt;"",بيانات!B4656,"")</f>
        <v/>
      </c>
      <c r="C4656" s="90" t="str">
        <f>IF(بيانات!B4656&lt;&gt;"",بيانات!C4656,"")</f>
        <v/>
      </c>
      <c r="D4656" s="91" t="str">
        <f>IF(بيانات!B4656&lt;&gt;"",بيانات!J4656,"")</f>
        <v/>
      </c>
      <c r="E4656" s="92"/>
      <c r="F4656" s="93" t="str">
        <f t="shared" si="72"/>
        <v/>
      </c>
      <c r="G4656" s="94"/>
      <c r="H4656" s="95" t="str">
        <f>IF(بيانات!B4656&lt;&gt;"",بيانات!K4656,"")</f>
        <v/>
      </c>
      <c r="I4656" s="95" t="str">
        <f>IF(بيانات!B4656&lt;&gt;"",بيانات!P4656,"")</f>
        <v/>
      </c>
    </row>
    <row r="4657" spans="1:9" ht="21.75" customHeight="1">
      <c r="A4657" s="82" t="str">
        <f>IF(بيانات!B4657&lt;&gt;"",بيانات!A4657,"")</f>
        <v/>
      </c>
      <c r="B4657" s="83" t="str">
        <f>IF(بيانات!B4657&lt;&gt;"",بيانات!B4657,"")</f>
        <v/>
      </c>
      <c r="C4657" s="83" t="str">
        <f>IF(بيانات!B4657&lt;&gt;"",بيانات!C4657,"")</f>
        <v/>
      </c>
      <c r="D4657" s="84" t="str">
        <f>IF(بيانات!B4657&lt;&gt;"",بيانات!J4657,"")</f>
        <v/>
      </c>
      <c r="E4657" s="85"/>
      <c r="F4657" s="86" t="str">
        <f t="shared" si="72"/>
        <v/>
      </c>
      <c r="G4657" s="87"/>
      <c r="H4657" s="88" t="str">
        <f>IF(بيانات!B4657&lt;&gt;"",بيانات!K4657,"")</f>
        <v/>
      </c>
      <c r="I4657" s="88" t="str">
        <f>IF(بيانات!B4657&lt;&gt;"",بيانات!P4657,"")</f>
        <v/>
      </c>
    </row>
    <row r="4658" spans="1:9" ht="21.75" customHeight="1">
      <c r="A4658" s="89" t="str">
        <f>IF(بيانات!B4658&lt;&gt;"",بيانات!A4658,"")</f>
        <v/>
      </c>
      <c r="B4658" s="90" t="str">
        <f>IF(بيانات!B4658&lt;&gt;"",بيانات!B4658,"")</f>
        <v/>
      </c>
      <c r="C4658" s="90" t="str">
        <f>IF(بيانات!B4658&lt;&gt;"",بيانات!C4658,"")</f>
        <v/>
      </c>
      <c r="D4658" s="91" t="str">
        <f>IF(بيانات!B4658&lt;&gt;"",بيانات!J4658,"")</f>
        <v/>
      </c>
      <c r="E4658" s="92"/>
      <c r="F4658" s="93" t="str">
        <f t="shared" si="72"/>
        <v/>
      </c>
      <c r="G4658" s="94"/>
      <c r="H4658" s="95" t="str">
        <f>IF(بيانات!B4658&lt;&gt;"",بيانات!K4658,"")</f>
        <v/>
      </c>
      <c r="I4658" s="95" t="str">
        <f>IF(بيانات!B4658&lt;&gt;"",بيانات!P4658,"")</f>
        <v/>
      </c>
    </row>
    <row r="4659" spans="1:9" ht="21.75" customHeight="1">
      <c r="A4659" s="82" t="str">
        <f>IF(بيانات!B4659&lt;&gt;"",بيانات!A4659,"")</f>
        <v/>
      </c>
      <c r="B4659" s="83" t="str">
        <f>IF(بيانات!B4659&lt;&gt;"",بيانات!B4659,"")</f>
        <v/>
      </c>
      <c r="C4659" s="83" t="str">
        <f>IF(بيانات!B4659&lt;&gt;"",بيانات!C4659,"")</f>
        <v/>
      </c>
      <c r="D4659" s="84" t="str">
        <f>IF(بيانات!B4659&lt;&gt;"",بيانات!J4659,"")</f>
        <v/>
      </c>
      <c r="E4659" s="85"/>
      <c r="F4659" s="86" t="str">
        <f t="shared" si="72"/>
        <v/>
      </c>
      <c r="G4659" s="87"/>
      <c r="H4659" s="88" t="str">
        <f>IF(بيانات!B4659&lt;&gt;"",بيانات!K4659,"")</f>
        <v/>
      </c>
      <c r="I4659" s="88" t="str">
        <f>IF(بيانات!B4659&lt;&gt;"",بيانات!P4659,"")</f>
        <v/>
      </c>
    </row>
    <row r="4660" spans="1:9" ht="21.75" customHeight="1">
      <c r="A4660" s="89" t="str">
        <f>IF(بيانات!B4660&lt;&gt;"",بيانات!A4660,"")</f>
        <v/>
      </c>
      <c r="B4660" s="90" t="str">
        <f>IF(بيانات!B4660&lt;&gt;"",بيانات!B4660,"")</f>
        <v/>
      </c>
      <c r="C4660" s="90" t="str">
        <f>IF(بيانات!B4660&lt;&gt;"",بيانات!C4660,"")</f>
        <v/>
      </c>
      <c r="D4660" s="91" t="str">
        <f>IF(بيانات!B4660&lt;&gt;"",بيانات!J4660,"")</f>
        <v/>
      </c>
      <c r="E4660" s="92"/>
      <c r="F4660" s="93" t="str">
        <f t="shared" si="72"/>
        <v/>
      </c>
      <c r="G4660" s="94"/>
      <c r="H4660" s="95" t="str">
        <f>IF(بيانات!B4660&lt;&gt;"",بيانات!K4660,"")</f>
        <v/>
      </c>
      <c r="I4660" s="95" t="str">
        <f>IF(بيانات!B4660&lt;&gt;"",بيانات!P4660,"")</f>
        <v/>
      </c>
    </row>
    <row r="4661" spans="1:9" ht="21.75" customHeight="1">
      <c r="A4661" s="82" t="str">
        <f>IF(بيانات!B4661&lt;&gt;"",بيانات!A4661,"")</f>
        <v/>
      </c>
      <c r="B4661" s="83" t="str">
        <f>IF(بيانات!B4661&lt;&gt;"",بيانات!B4661,"")</f>
        <v/>
      </c>
      <c r="C4661" s="83" t="str">
        <f>IF(بيانات!B4661&lt;&gt;"",بيانات!C4661,"")</f>
        <v/>
      </c>
      <c r="D4661" s="84" t="str">
        <f>IF(بيانات!B4661&lt;&gt;"",بيانات!J4661,"")</f>
        <v/>
      </c>
      <c r="E4661" s="85"/>
      <c r="F4661" s="86" t="str">
        <f t="shared" si="72"/>
        <v/>
      </c>
      <c r="G4661" s="87"/>
      <c r="H4661" s="88" t="str">
        <f>IF(بيانات!B4661&lt;&gt;"",بيانات!K4661,"")</f>
        <v/>
      </c>
      <c r="I4661" s="88" t="str">
        <f>IF(بيانات!B4661&lt;&gt;"",بيانات!P4661,"")</f>
        <v/>
      </c>
    </row>
    <row r="4662" spans="1:9" ht="21.75" customHeight="1">
      <c r="A4662" s="89" t="str">
        <f>IF(بيانات!B4662&lt;&gt;"",بيانات!A4662,"")</f>
        <v/>
      </c>
      <c r="B4662" s="90" t="str">
        <f>IF(بيانات!B4662&lt;&gt;"",بيانات!B4662,"")</f>
        <v/>
      </c>
      <c r="C4662" s="90" t="str">
        <f>IF(بيانات!B4662&lt;&gt;"",بيانات!C4662,"")</f>
        <v/>
      </c>
      <c r="D4662" s="91" t="str">
        <f>IF(بيانات!B4662&lt;&gt;"",بيانات!J4662,"")</f>
        <v/>
      </c>
      <c r="E4662" s="92"/>
      <c r="F4662" s="93" t="str">
        <f t="shared" si="72"/>
        <v/>
      </c>
      <c r="G4662" s="94"/>
      <c r="H4662" s="95" t="str">
        <f>IF(بيانات!B4662&lt;&gt;"",بيانات!K4662,"")</f>
        <v/>
      </c>
      <c r="I4662" s="95" t="str">
        <f>IF(بيانات!B4662&lt;&gt;"",بيانات!P4662,"")</f>
        <v/>
      </c>
    </row>
    <row r="4663" spans="1:9" ht="21.75" customHeight="1">
      <c r="A4663" s="82" t="str">
        <f>IF(بيانات!B4663&lt;&gt;"",بيانات!A4663,"")</f>
        <v/>
      </c>
      <c r="B4663" s="83" t="str">
        <f>IF(بيانات!B4663&lt;&gt;"",بيانات!B4663,"")</f>
        <v/>
      </c>
      <c r="C4663" s="83" t="str">
        <f>IF(بيانات!B4663&lt;&gt;"",بيانات!C4663,"")</f>
        <v/>
      </c>
      <c r="D4663" s="84" t="str">
        <f>IF(بيانات!B4663&lt;&gt;"",بيانات!J4663,"")</f>
        <v/>
      </c>
      <c r="E4663" s="85"/>
      <c r="F4663" s="86" t="str">
        <f t="shared" si="72"/>
        <v/>
      </c>
      <c r="G4663" s="87"/>
      <c r="H4663" s="88" t="str">
        <f>IF(بيانات!B4663&lt;&gt;"",بيانات!K4663,"")</f>
        <v/>
      </c>
      <c r="I4663" s="88" t="str">
        <f>IF(بيانات!B4663&lt;&gt;"",بيانات!P4663,"")</f>
        <v/>
      </c>
    </row>
    <row r="4664" spans="1:9" ht="21.75" customHeight="1">
      <c r="A4664" s="89" t="str">
        <f>IF(بيانات!B4664&lt;&gt;"",بيانات!A4664,"")</f>
        <v/>
      </c>
      <c r="B4664" s="90" t="str">
        <f>IF(بيانات!B4664&lt;&gt;"",بيانات!B4664,"")</f>
        <v/>
      </c>
      <c r="C4664" s="90" t="str">
        <f>IF(بيانات!B4664&lt;&gt;"",بيانات!C4664,"")</f>
        <v/>
      </c>
      <c r="D4664" s="91" t="str">
        <f>IF(بيانات!B4664&lt;&gt;"",بيانات!J4664,"")</f>
        <v/>
      </c>
      <c r="E4664" s="92"/>
      <c r="F4664" s="93" t="str">
        <f t="shared" si="72"/>
        <v/>
      </c>
      <c r="G4664" s="94"/>
      <c r="H4664" s="95" t="str">
        <f>IF(بيانات!B4664&lt;&gt;"",بيانات!K4664,"")</f>
        <v/>
      </c>
      <c r="I4664" s="95" t="str">
        <f>IF(بيانات!B4664&lt;&gt;"",بيانات!P4664,"")</f>
        <v/>
      </c>
    </row>
    <row r="4665" spans="1:9" ht="21.75" customHeight="1">
      <c r="A4665" s="82" t="str">
        <f>IF(بيانات!B4665&lt;&gt;"",بيانات!A4665,"")</f>
        <v/>
      </c>
      <c r="B4665" s="83" t="str">
        <f>IF(بيانات!B4665&lt;&gt;"",بيانات!B4665,"")</f>
        <v/>
      </c>
      <c r="C4665" s="83" t="str">
        <f>IF(بيانات!B4665&lt;&gt;"",بيانات!C4665,"")</f>
        <v/>
      </c>
      <c r="D4665" s="84" t="str">
        <f>IF(بيانات!B4665&lt;&gt;"",بيانات!J4665,"")</f>
        <v/>
      </c>
      <c r="E4665" s="85"/>
      <c r="F4665" s="86" t="str">
        <f t="shared" si="72"/>
        <v/>
      </c>
      <c r="G4665" s="87"/>
      <c r="H4665" s="88" t="str">
        <f>IF(بيانات!B4665&lt;&gt;"",بيانات!K4665,"")</f>
        <v/>
      </c>
      <c r="I4665" s="88" t="str">
        <f>IF(بيانات!B4665&lt;&gt;"",بيانات!P4665,"")</f>
        <v/>
      </c>
    </row>
    <row r="4666" spans="1:9" ht="21.75" customHeight="1">
      <c r="A4666" s="89" t="str">
        <f>IF(بيانات!B4666&lt;&gt;"",بيانات!A4666,"")</f>
        <v/>
      </c>
      <c r="B4666" s="90" t="str">
        <f>IF(بيانات!B4666&lt;&gt;"",بيانات!B4666,"")</f>
        <v/>
      </c>
      <c r="C4666" s="90" t="str">
        <f>IF(بيانات!B4666&lt;&gt;"",بيانات!C4666,"")</f>
        <v/>
      </c>
      <c r="D4666" s="91" t="str">
        <f>IF(بيانات!B4666&lt;&gt;"",بيانات!J4666,"")</f>
        <v/>
      </c>
      <c r="E4666" s="92"/>
      <c r="F4666" s="93" t="str">
        <f t="shared" si="72"/>
        <v/>
      </c>
      <c r="G4666" s="94"/>
      <c r="H4666" s="95" t="str">
        <f>IF(بيانات!B4666&lt;&gt;"",بيانات!K4666,"")</f>
        <v/>
      </c>
      <c r="I4666" s="95" t="str">
        <f>IF(بيانات!B4666&lt;&gt;"",بيانات!P4666,"")</f>
        <v/>
      </c>
    </row>
    <row r="4667" spans="1:9" ht="21.75" customHeight="1">
      <c r="A4667" s="82" t="str">
        <f>IF(بيانات!B4667&lt;&gt;"",بيانات!A4667,"")</f>
        <v/>
      </c>
      <c r="B4667" s="83" t="str">
        <f>IF(بيانات!B4667&lt;&gt;"",بيانات!B4667,"")</f>
        <v/>
      </c>
      <c r="C4667" s="83" t="str">
        <f>IF(بيانات!B4667&lt;&gt;"",بيانات!C4667,"")</f>
        <v/>
      </c>
      <c r="D4667" s="84" t="str">
        <f>IF(بيانات!B4667&lt;&gt;"",بيانات!J4667,"")</f>
        <v/>
      </c>
      <c r="E4667" s="85"/>
      <c r="F4667" s="86" t="str">
        <f t="shared" si="72"/>
        <v/>
      </c>
      <c r="G4667" s="87"/>
      <c r="H4667" s="88" t="str">
        <f>IF(بيانات!B4667&lt;&gt;"",بيانات!K4667,"")</f>
        <v/>
      </c>
      <c r="I4667" s="88" t="str">
        <f>IF(بيانات!B4667&lt;&gt;"",بيانات!P4667,"")</f>
        <v/>
      </c>
    </row>
    <row r="4668" spans="1:9" ht="21.75" customHeight="1">
      <c r="A4668" s="89" t="str">
        <f>IF(بيانات!B4668&lt;&gt;"",بيانات!A4668,"")</f>
        <v/>
      </c>
      <c r="B4668" s="90" t="str">
        <f>IF(بيانات!B4668&lt;&gt;"",بيانات!B4668,"")</f>
        <v/>
      </c>
      <c r="C4668" s="90" t="str">
        <f>IF(بيانات!B4668&lt;&gt;"",بيانات!C4668,"")</f>
        <v/>
      </c>
      <c r="D4668" s="91" t="str">
        <f>IF(بيانات!B4668&lt;&gt;"",بيانات!J4668,"")</f>
        <v/>
      </c>
      <c r="E4668" s="92"/>
      <c r="F4668" s="93" t="str">
        <f t="shared" si="72"/>
        <v/>
      </c>
      <c r="G4668" s="94"/>
      <c r="H4668" s="95" t="str">
        <f>IF(بيانات!B4668&lt;&gt;"",بيانات!K4668,"")</f>
        <v/>
      </c>
      <c r="I4668" s="95" t="str">
        <f>IF(بيانات!B4668&lt;&gt;"",بيانات!P4668,"")</f>
        <v/>
      </c>
    </row>
    <row r="4669" spans="1:9" ht="21.75" customHeight="1">
      <c r="A4669" s="82" t="str">
        <f>IF(بيانات!B4669&lt;&gt;"",بيانات!A4669,"")</f>
        <v/>
      </c>
      <c r="B4669" s="83" t="str">
        <f>IF(بيانات!B4669&lt;&gt;"",بيانات!B4669,"")</f>
        <v/>
      </c>
      <c r="C4669" s="83" t="str">
        <f>IF(بيانات!B4669&lt;&gt;"",بيانات!C4669,"")</f>
        <v/>
      </c>
      <c r="D4669" s="84" t="str">
        <f>IF(بيانات!B4669&lt;&gt;"",بيانات!J4669,"")</f>
        <v/>
      </c>
      <c r="E4669" s="85"/>
      <c r="F4669" s="86" t="str">
        <f t="shared" si="72"/>
        <v/>
      </c>
      <c r="G4669" s="87"/>
      <c r="H4669" s="88" t="str">
        <f>IF(بيانات!B4669&lt;&gt;"",بيانات!K4669,"")</f>
        <v/>
      </c>
      <c r="I4669" s="88" t="str">
        <f>IF(بيانات!B4669&lt;&gt;"",بيانات!P4669,"")</f>
        <v/>
      </c>
    </row>
    <row r="4670" spans="1:9" ht="21.75" customHeight="1">
      <c r="A4670" s="89" t="str">
        <f>IF(بيانات!B4670&lt;&gt;"",بيانات!A4670,"")</f>
        <v/>
      </c>
      <c r="B4670" s="90" t="str">
        <f>IF(بيانات!B4670&lt;&gt;"",بيانات!B4670,"")</f>
        <v/>
      </c>
      <c r="C4670" s="90" t="str">
        <f>IF(بيانات!B4670&lt;&gt;"",بيانات!C4670,"")</f>
        <v/>
      </c>
      <c r="D4670" s="91" t="str">
        <f>IF(بيانات!B4670&lt;&gt;"",بيانات!J4670,"")</f>
        <v/>
      </c>
      <c r="E4670" s="92"/>
      <c r="F4670" s="93" t="str">
        <f t="shared" si="72"/>
        <v/>
      </c>
      <c r="G4670" s="94"/>
      <c r="H4670" s="95" t="str">
        <f>IF(بيانات!B4670&lt;&gt;"",بيانات!K4670,"")</f>
        <v/>
      </c>
      <c r="I4670" s="95" t="str">
        <f>IF(بيانات!B4670&lt;&gt;"",بيانات!P4670,"")</f>
        <v/>
      </c>
    </row>
    <row r="4671" spans="1:9" ht="21.75" customHeight="1">
      <c r="A4671" s="82" t="str">
        <f>IF(بيانات!B4671&lt;&gt;"",بيانات!A4671,"")</f>
        <v/>
      </c>
      <c r="B4671" s="83" t="str">
        <f>IF(بيانات!B4671&lt;&gt;"",بيانات!B4671,"")</f>
        <v/>
      </c>
      <c r="C4671" s="83" t="str">
        <f>IF(بيانات!B4671&lt;&gt;"",بيانات!C4671,"")</f>
        <v/>
      </c>
      <c r="D4671" s="84" t="str">
        <f>IF(بيانات!B4671&lt;&gt;"",بيانات!J4671,"")</f>
        <v/>
      </c>
      <c r="E4671" s="85"/>
      <c r="F4671" s="86" t="str">
        <f t="shared" si="72"/>
        <v/>
      </c>
      <c r="G4671" s="87"/>
      <c r="H4671" s="88" t="str">
        <f>IF(بيانات!B4671&lt;&gt;"",بيانات!K4671,"")</f>
        <v/>
      </c>
      <c r="I4671" s="88" t="str">
        <f>IF(بيانات!B4671&lt;&gt;"",بيانات!P4671,"")</f>
        <v/>
      </c>
    </row>
    <row r="4672" spans="1:9" ht="21.75" customHeight="1">
      <c r="A4672" s="89" t="str">
        <f>IF(بيانات!B4672&lt;&gt;"",بيانات!A4672,"")</f>
        <v/>
      </c>
      <c r="B4672" s="90" t="str">
        <f>IF(بيانات!B4672&lt;&gt;"",بيانات!B4672,"")</f>
        <v/>
      </c>
      <c r="C4672" s="90" t="str">
        <f>IF(بيانات!B4672&lt;&gt;"",بيانات!C4672,"")</f>
        <v/>
      </c>
      <c r="D4672" s="91" t="str">
        <f>IF(بيانات!B4672&lt;&gt;"",بيانات!J4672,"")</f>
        <v/>
      </c>
      <c r="E4672" s="92"/>
      <c r="F4672" s="93" t="str">
        <f t="shared" si="72"/>
        <v/>
      </c>
      <c r="G4672" s="94"/>
      <c r="H4672" s="95" t="str">
        <f>IF(بيانات!B4672&lt;&gt;"",بيانات!K4672,"")</f>
        <v/>
      </c>
      <c r="I4672" s="95" t="str">
        <f>IF(بيانات!B4672&lt;&gt;"",بيانات!P4672,"")</f>
        <v/>
      </c>
    </row>
    <row r="4673" spans="1:9" ht="21.75" customHeight="1">
      <c r="A4673" s="82" t="str">
        <f>IF(بيانات!B4673&lt;&gt;"",بيانات!A4673,"")</f>
        <v/>
      </c>
      <c r="B4673" s="83" t="str">
        <f>IF(بيانات!B4673&lt;&gt;"",بيانات!B4673,"")</f>
        <v/>
      </c>
      <c r="C4673" s="83" t="str">
        <f>IF(بيانات!B4673&lt;&gt;"",بيانات!C4673,"")</f>
        <v/>
      </c>
      <c r="D4673" s="84" t="str">
        <f>IF(بيانات!B4673&lt;&gt;"",بيانات!J4673,"")</f>
        <v/>
      </c>
      <c r="E4673" s="85"/>
      <c r="F4673" s="86" t="str">
        <f t="shared" si="72"/>
        <v/>
      </c>
      <c r="G4673" s="87"/>
      <c r="H4673" s="88" t="str">
        <f>IF(بيانات!B4673&lt;&gt;"",بيانات!K4673,"")</f>
        <v/>
      </c>
      <c r="I4673" s="88" t="str">
        <f>IF(بيانات!B4673&lt;&gt;"",بيانات!P4673,"")</f>
        <v/>
      </c>
    </row>
    <row r="4674" spans="1:9" ht="21.75" customHeight="1">
      <c r="A4674" s="89" t="str">
        <f>IF(بيانات!B4674&lt;&gt;"",بيانات!A4674,"")</f>
        <v/>
      </c>
      <c r="B4674" s="90" t="str">
        <f>IF(بيانات!B4674&lt;&gt;"",بيانات!B4674,"")</f>
        <v/>
      </c>
      <c r="C4674" s="90" t="str">
        <f>IF(بيانات!B4674&lt;&gt;"",بيانات!C4674,"")</f>
        <v/>
      </c>
      <c r="D4674" s="91" t="str">
        <f>IF(بيانات!B4674&lt;&gt;"",بيانات!J4674,"")</f>
        <v/>
      </c>
      <c r="E4674" s="92"/>
      <c r="F4674" s="93" t="str">
        <f t="shared" si="72"/>
        <v/>
      </c>
      <c r="G4674" s="94"/>
      <c r="H4674" s="95" t="str">
        <f>IF(بيانات!B4674&lt;&gt;"",بيانات!K4674,"")</f>
        <v/>
      </c>
      <c r="I4674" s="95" t="str">
        <f>IF(بيانات!B4674&lt;&gt;"",بيانات!P4674,"")</f>
        <v/>
      </c>
    </row>
    <row r="4675" spans="1:9" ht="21.75" customHeight="1">
      <c r="A4675" s="82" t="str">
        <f>IF(بيانات!B4675&lt;&gt;"",بيانات!A4675,"")</f>
        <v/>
      </c>
      <c r="B4675" s="83" t="str">
        <f>IF(بيانات!B4675&lt;&gt;"",بيانات!B4675,"")</f>
        <v/>
      </c>
      <c r="C4675" s="83" t="str">
        <f>IF(بيانات!B4675&lt;&gt;"",بيانات!C4675,"")</f>
        <v/>
      </c>
      <c r="D4675" s="84" t="str">
        <f>IF(بيانات!B4675&lt;&gt;"",بيانات!J4675,"")</f>
        <v/>
      </c>
      <c r="E4675" s="85"/>
      <c r="F4675" s="86" t="str">
        <f t="shared" ref="F4675:F4738" si="73">IF(E4675="","",E4675+30)</f>
        <v/>
      </c>
      <c r="G4675" s="87"/>
      <c r="H4675" s="88" t="str">
        <f>IF(بيانات!B4675&lt;&gt;"",بيانات!K4675,"")</f>
        <v/>
      </c>
      <c r="I4675" s="88" t="str">
        <f>IF(بيانات!B4675&lt;&gt;"",بيانات!P4675,"")</f>
        <v/>
      </c>
    </row>
    <row r="4676" spans="1:9" ht="21.75" customHeight="1">
      <c r="A4676" s="89" t="str">
        <f>IF(بيانات!B4676&lt;&gt;"",بيانات!A4676,"")</f>
        <v/>
      </c>
      <c r="B4676" s="90" t="str">
        <f>IF(بيانات!B4676&lt;&gt;"",بيانات!B4676,"")</f>
        <v/>
      </c>
      <c r="C4676" s="90" t="str">
        <f>IF(بيانات!B4676&lt;&gt;"",بيانات!C4676,"")</f>
        <v/>
      </c>
      <c r="D4676" s="91" t="str">
        <f>IF(بيانات!B4676&lt;&gt;"",بيانات!J4676,"")</f>
        <v/>
      </c>
      <c r="E4676" s="92"/>
      <c r="F4676" s="93" t="str">
        <f t="shared" si="73"/>
        <v/>
      </c>
      <c r="G4676" s="94"/>
      <c r="H4676" s="95" t="str">
        <f>IF(بيانات!B4676&lt;&gt;"",بيانات!K4676,"")</f>
        <v/>
      </c>
      <c r="I4676" s="95" t="str">
        <f>IF(بيانات!B4676&lt;&gt;"",بيانات!P4676,"")</f>
        <v/>
      </c>
    </row>
    <row r="4677" spans="1:9" ht="21.75" customHeight="1">
      <c r="A4677" s="82" t="str">
        <f>IF(بيانات!B4677&lt;&gt;"",بيانات!A4677,"")</f>
        <v/>
      </c>
      <c r="B4677" s="83" t="str">
        <f>IF(بيانات!B4677&lt;&gt;"",بيانات!B4677,"")</f>
        <v/>
      </c>
      <c r="C4677" s="83" t="str">
        <f>IF(بيانات!B4677&lt;&gt;"",بيانات!C4677,"")</f>
        <v/>
      </c>
      <c r="D4677" s="84" t="str">
        <f>IF(بيانات!B4677&lt;&gt;"",بيانات!J4677,"")</f>
        <v/>
      </c>
      <c r="E4677" s="85"/>
      <c r="F4677" s="86" t="str">
        <f t="shared" si="73"/>
        <v/>
      </c>
      <c r="G4677" s="87"/>
      <c r="H4677" s="88" t="str">
        <f>IF(بيانات!B4677&lt;&gt;"",بيانات!K4677,"")</f>
        <v/>
      </c>
      <c r="I4677" s="88" t="str">
        <f>IF(بيانات!B4677&lt;&gt;"",بيانات!P4677,"")</f>
        <v/>
      </c>
    </row>
    <row r="4678" spans="1:9" ht="21.75" customHeight="1">
      <c r="A4678" s="89" t="str">
        <f>IF(بيانات!B4678&lt;&gt;"",بيانات!A4678,"")</f>
        <v/>
      </c>
      <c r="B4678" s="90" t="str">
        <f>IF(بيانات!B4678&lt;&gt;"",بيانات!B4678,"")</f>
        <v/>
      </c>
      <c r="C4678" s="90" t="str">
        <f>IF(بيانات!B4678&lt;&gt;"",بيانات!C4678,"")</f>
        <v/>
      </c>
      <c r="D4678" s="91" t="str">
        <f>IF(بيانات!B4678&lt;&gt;"",بيانات!J4678,"")</f>
        <v/>
      </c>
      <c r="E4678" s="92"/>
      <c r="F4678" s="93" t="str">
        <f t="shared" si="73"/>
        <v/>
      </c>
      <c r="G4678" s="94"/>
      <c r="H4678" s="95" t="str">
        <f>IF(بيانات!B4678&lt;&gt;"",بيانات!K4678,"")</f>
        <v/>
      </c>
      <c r="I4678" s="95" t="str">
        <f>IF(بيانات!B4678&lt;&gt;"",بيانات!P4678,"")</f>
        <v/>
      </c>
    </row>
    <row r="4679" spans="1:9" ht="21.75" customHeight="1">
      <c r="A4679" s="82" t="str">
        <f>IF(بيانات!B4679&lt;&gt;"",بيانات!A4679,"")</f>
        <v/>
      </c>
      <c r="B4679" s="83" t="str">
        <f>IF(بيانات!B4679&lt;&gt;"",بيانات!B4679,"")</f>
        <v/>
      </c>
      <c r="C4679" s="83" t="str">
        <f>IF(بيانات!B4679&lt;&gt;"",بيانات!C4679,"")</f>
        <v/>
      </c>
      <c r="D4679" s="84" t="str">
        <f>IF(بيانات!B4679&lt;&gt;"",بيانات!J4679,"")</f>
        <v/>
      </c>
      <c r="E4679" s="85"/>
      <c r="F4679" s="86" t="str">
        <f t="shared" si="73"/>
        <v/>
      </c>
      <c r="G4679" s="87"/>
      <c r="H4679" s="88" t="str">
        <f>IF(بيانات!B4679&lt;&gt;"",بيانات!K4679,"")</f>
        <v/>
      </c>
      <c r="I4679" s="88" t="str">
        <f>IF(بيانات!B4679&lt;&gt;"",بيانات!P4679,"")</f>
        <v/>
      </c>
    </row>
    <row r="4680" spans="1:9" ht="21.75" customHeight="1">
      <c r="A4680" s="89" t="str">
        <f>IF(بيانات!B4680&lt;&gt;"",بيانات!A4680,"")</f>
        <v/>
      </c>
      <c r="B4680" s="90" t="str">
        <f>IF(بيانات!B4680&lt;&gt;"",بيانات!B4680,"")</f>
        <v/>
      </c>
      <c r="C4680" s="90" t="str">
        <f>IF(بيانات!B4680&lt;&gt;"",بيانات!C4680,"")</f>
        <v/>
      </c>
      <c r="D4680" s="91" t="str">
        <f>IF(بيانات!B4680&lt;&gt;"",بيانات!J4680,"")</f>
        <v/>
      </c>
      <c r="E4680" s="92"/>
      <c r="F4680" s="93" t="str">
        <f t="shared" si="73"/>
        <v/>
      </c>
      <c r="G4680" s="94"/>
      <c r="H4680" s="95" t="str">
        <f>IF(بيانات!B4680&lt;&gt;"",بيانات!K4680,"")</f>
        <v/>
      </c>
      <c r="I4680" s="95" t="str">
        <f>IF(بيانات!B4680&lt;&gt;"",بيانات!P4680,"")</f>
        <v/>
      </c>
    </row>
    <row r="4681" spans="1:9" ht="21.75" customHeight="1">
      <c r="A4681" s="82" t="str">
        <f>IF(بيانات!B4681&lt;&gt;"",بيانات!A4681,"")</f>
        <v/>
      </c>
      <c r="B4681" s="83" t="str">
        <f>IF(بيانات!B4681&lt;&gt;"",بيانات!B4681,"")</f>
        <v/>
      </c>
      <c r="C4681" s="83" t="str">
        <f>IF(بيانات!B4681&lt;&gt;"",بيانات!C4681,"")</f>
        <v/>
      </c>
      <c r="D4681" s="84" t="str">
        <f>IF(بيانات!B4681&lt;&gt;"",بيانات!J4681,"")</f>
        <v/>
      </c>
      <c r="E4681" s="85"/>
      <c r="F4681" s="86" t="str">
        <f t="shared" si="73"/>
        <v/>
      </c>
      <c r="G4681" s="87"/>
      <c r="H4681" s="88" t="str">
        <f>IF(بيانات!B4681&lt;&gt;"",بيانات!K4681,"")</f>
        <v/>
      </c>
      <c r="I4681" s="88" t="str">
        <f>IF(بيانات!B4681&lt;&gt;"",بيانات!P4681,"")</f>
        <v/>
      </c>
    </row>
    <row r="4682" spans="1:9" ht="21.75" customHeight="1">
      <c r="A4682" s="89" t="str">
        <f>IF(بيانات!B4682&lt;&gt;"",بيانات!A4682,"")</f>
        <v/>
      </c>
      <c r="B4682" s="90" t="str">
        <f>IF(بيانات!B4682&lt;&gt;"",بيانات!B4682,"")</f>
        <v/>
      </c>
      <c r="C4682" s="90" t="str">
        <f>IF(بيانات!B4682&lt;&gt;"",بيانات!C4682,"")</f>
        <v/>
      </c>
      <c r="D4682" s="91" t="str">
        <f>IF(بيانات!B4682&lt;&gt;"",بيانات!J4682,"")</f>
        <v/>
      </c>
      <c r="E4682" s="92"/>
      <c r="F4682" s="93" t="str">
        <f t="shared" si="73"/>
        <v/>
      </c>
      <c r="G4682" s="94"/>
      <c r="H4682" s="95" t="str">
        <f>IF(بيانات!B4682&lt;&gt;"",بيانات!K4682,"")</f>
        <v/>
      </c>
      <c r="I4682" s="95" t="str">
        <f>IF(بيانات!B4682&lt;&gt;"",بيانات!P4682,"")</f>
        <v/>
      </c>
    </row>
    <row r="4683" spans="1:9" ht="21.75" customHeight="1">
      <c r="A4683" s="82" t="str">
        <f>IF(بيانات!B4683&lt;&gt;"",بيانات!A4683,"")</f>
        <v/>
      </c>
      <c r="B4683" s="83" t="str">
        <f>IF(بيانات!B4683&lt;&gt;"",بيانات!B4683,"")</f>
        <v/>
      </c>
      <c r="C4683" s="83" t="str">
        <f>IF(بيانات!B4683&lt;&gt;"",بيانات!C4683,"")</f>
        <v/>
      </c>
      <c r="D4683" s="84" t="str">
        <f>IF(بيانات!B4683&lt;&gt;"",بيانات!J4683,"")</f>
        <v/>
      </c>
      <c r="E4683" s="85"/>
      <c r="F4683" s="86" t="str">
        <f t="shared" si="73"/>
        <v/>
      </c>
      <c r="G4683" s="87"/>
      <c r="H4683" s="88" t="str">
        <f>IF(بيانات!B4683&lt;&gt;"",بيانات!K4683,"")</f>
        <v/>
      </c>
      <c r="I4683" s="88" t="str">
        <f>IF(بيانات!B4683&lt;&gt;"",بيانات!P4683,"")</f>
        <v/>
      </c>
    </row>
    <row r="4684" spans="1:9" ht="21.75" customHeight="1">
      <c r="A4684" s="89" t="str">
        <f>IF(بيانات!B4684&lt;&gt;"",بيانات!A4684,"")</f>
        <v/>
      </c>
      <c r="B4684" s="90" t="str">
        <f>IF(بيانات!B4684&lt;&gt;"",بيانات!B4684,"")</f>
        <v/>
      </c>
      <c r="C4684" s="90" t="str">
        <f>IF(بيانات!B4684&lt;&gt;"",بيانات!C4684,"")</f>
        <v/>
      </c>
      <c r="D4684" s="91" t="str">
        <f>IF(بيانات!B4684&lt;&gt;"",بيانات!J4684,"")</f>
        <v/>
      </c>
      <c r="E4684" s="92"/>
      <c r="F4684" s="93" t="str">
        <f t="shared" si="73"/>
        <v/>
      </c>
      <c r="G4684" s="94"/>
      <c r="H4684" s="95" t="str">
        <f>IF(بيانات!B4684&lt;&gt;"",بيانات!K4684,"")</f>
        <v/>
      </c>
      <c r="I4684" s="95" t="str">
        <f>IF(بيانات!B4684&lt;&gt;"",بيانات!P4684,"")</f>
        <v/>
      </c>
    </row>
    <row r="4685" spans="1:9" ht="21.75" customHeight="1">
      <c r="A4685" s="82" t="str">
        <f>IF(بيانات!B4685&lt;&gt;"",بيانات!A4685,"")</f>
        <v/>
      </c>
      <c r="B4685" s="83" t="str">
        <f>IF(بيانات!B4685&lt;&gt;"",بيانات!B4685,"")</f>
        <v/>
      </c>
      <c r="C4685" s="83" t="str">
        <f>IF(بيانات!B4685&lt;&gt;"",بيانات!C4685,"")</f>
        <v/>
      </c>
      <c r="D4685" s="84" t="str">
        <f>IF(بيانات!B4685&lt;&gt;"",بيانات!J4685,"")</f>
        <v/>
      </c>
      <c r="E4685" s="85"/>
      <c r="F4685" s="86" t="str">
        <f t="shared" si="73"/>
        <v/>
      </c>
      <c r="G4685" s="87"/>
      <c r="H4685" s="88" t="str">
        <f>IF(بيانات!B4685&lt;&gt;"",بيانات!K4685,"")</f>
        <v/>
      </c>
      <c r="I4685" s="88" t="str">
        <f>IF(بيانات!B4685&lt;&gt;"",بيانات!P4685,"")</f>
        <v/>
      </c>
    </row>
    <row r="4686" spans="1:9" ht="21.75" customHeight="1">
      <c r="A4686" s="89" t="str">
        <f>IF(بيانات!B4686&lt;&gt;"",بيانات!A4686,"")</f>
        <v/>
      </c>
      <c r="B4686" s="90" t="str">
        <f>IF(بيانات!B4686&lt;&gt;"",بيانات!B4686,"")</f>
        <v/>
      </c>
      <c r="C4686" s="90" t="str">
        <f>IF(بيانات!B4686&lt;&gt;"",بيانات!C4686,"")</f>
        <v/>
      </c>
      <c r="D4686" s="91" t="str">
        <f>IF(بيانات!B4686&lt;&gt;"",بيانات!J4686,"")</f>
        <v/>
      </c>
      <c r="E4686" s="92"/>
      <c r="F4686" s="93" t="str">
        <f t="shared" si="73"/>
        <v/>
      </c>
      <c r="G4686" s="94"/>
      <c r="H4686" s="95" t="str">
        <f>IF(بيانات!B4686&lt;&gt;"",بيانات!K4686,"")</f>
        <v/>
      </c>
      <c r="I4686" s="95" t="str">
        <f>IF(بيانات!B4686&lt;&gt;"",بيانات!P4686,"")</f>
        <v/>
      </c>
    </row>
    <row r="4687" spans="1:9" ht="21.75" customHeight="1">
      <c r="A4687" s="82" t="str">
        <f>IF(بيانات!B4687&lt;&gt;"",بيانات!A4687,"")</f>
        <v/>
      </c>
      <c r="B4687" s="83" t="str">
        <f>IF(بيانات!B4687&lt;&gt;"",بيانات!B4687,"")</f>
        <v/>
      </c>
      <c r="C4687" s="83" t="str">
        <f>IF(بيانات!B4687&lt;&gt;"",بيانات!C4687,"")</f>
        <v/>
      </c>
      <c r="D4687" s="84" t="str">
        <f>IF(بيانات!B4687&lt;&gt;"",بيانات!J4687,"")</f>
        <v/>
      </c>
      <c r="E4687" s="85"/>
      <c r="F4687" s="86" t="str">
        <f t="shared" si="73"/>
        <v/>
      </c>
      <c r="G4687" s="87"/>
      <c r="H4687" s="88" t="str">
        <f>IF(بيانات!B4687&lt;&gt;"",بيانات!K4687,"")</f>
        <v/>
      </c>
      <c r="I4687" s="88" t="str">
        <f>IF(بيانات!B4687&lt;&gt;"",بيانات!P4687,"")</f>
        <v/>
      </c>
    </row>
    <row r="4688" spans="1:9" ht="21.75" customHeight="1">
      <c r="A4688" s="89" t="str">
        <f>IF(بيانات!B4688&lt;&gt;"",بيانات!A4688,"")</f>
        <v/>
      </c>
      <c r="B4688" s="90" t="str">
        <f>IF(بيانات!B4688&lt;&gt;"",بيانات!B4688,"")</f>
        <v/>
      </c>
      <c r="C4688" s="90" t="str">
        <f>IF(بيانات!B4688&lt;&gt;"",بيانات!C4688,"")</f>
        <v/>
      </c>
      <c r="D4688" s="91" t="str">
        <f>IF(بيانات!B4688&lt;&gt;"",بيانات!J4688,"")</f>
        <v/>
      </c>
      <c r="E4688" s="92"/>
      <c r="F4688" s="93" t="str">
        <f t="shared" si="73"/>
        <v/>
      </c>
      <c r="G4688" s="94"/>
      <c r="H4688" s="95" t="str">
        <f>IF(بيانات!B4688&lt;&gt;"",بيانات!K4688,"")</f>
        <v/>
      </c>
      <c r="I4688" s="95" t="str">
        <f>IF(بيانات!B4688&lt;&gt;"",بيانات!P4688,"")</f>
        <v/>
      </c>
    </row>
    <row r="4689" spans="1:9" ht="21.75" customHeight="1">
      <c r="A4689" s="82" t="str">
        <f>IF(بيانات!B4689&lt;&gt;"",بيانات!A4689,"")</f>
        <v/>
      </c>
      <c r="B4689" s="83" t="str">
        <f>IF(بيانات!B4689&lt;&gt;"",بيانات!B4689,"")</f>
        <v/>
      </c>
      <c r="C4689" s="83" t="str">
        <f>IF(بيانات!B4689&lt;&gt;"",بيانات!C4689,"")</f>
        <v/>
      </c>
      <c r="D4689" s="84" t="str">
        <f>IF(بيانات!B4689&lt;&gt;"",بيانات!J4689,"")</f>
        <v/>
      </c>
      <c r="E4689" s="85"/>
      <c r="F4689" s="86" t="str">
        <f t="shared" si="73"/>
        <v/>
      </c>
      <c r="G4689" s="87"/>
      <c r="H4689" s="88" t="str">
        <f>IF(بيانات!B4689&lt;&gt;"",بيانات!K4689,"")</f>
        <v/>
      </c>
      <c r="I4689" s="88" t="str">
        <f>IF(بيانات!B4689&lt;&gt;"",بيانات!P4689,"")</f>
        <v/>
      </c>
    </row>
    <row r="4690" spans="1:9" ht="21.75" customHeight="1">
      <c r="A4690" s="89" t="str">
        <f>IF(بيانات!B4690&lt;&gt;"",بيانات!A4690,"")</f>
        <v/>
      </c>
      <c r="B4690" s="90" t="str">
        <f>IF(بيانات!B4690&lt;&gt;"",بيانات!B4690,"")</f>
        <v/>
      </c>
      <c r="C4690" s="90" t="str">
        <f>IF(بيانات!B4690&lt;&gt;"",بيانات!C4690,"")</f>
        <v/>
      </c>
      <c r="D4690" s="91" t="str">
        <f>IF(بيانات!B4690&lt;&gt;"",بيانات!J4690,"")</f>
        <v/>
      </c>
      <c r="E4690" s="92"/>
      <c r="F4690" s="93" t="str">
        <f t="shared" si="73"/>
        <v/>
      </c>
      <c r="G4690" s="94"/>
      <c r="H4690" s="95" t="str">
        <f>IF(بيانات!B4690&lt;&gt;"",بيانات!K4690,"")</f>
        <v/>
      </c>
      <c r="I4690" s="95" t="str">
        <f>IF(بيانات!B4690&lt;&gt;"",بيانات!P4690,"")</f>
        <v/>
      </c>
    </row>
    <row r="4691" spans="1:9" ht="21.75" customHeight="1">
      <c r="A4691" s="82" t="str">
        <f>IF(بيانات!B4691&lt;&gt;"",بيانات!A4691,"")</f>
        <v/>
      </c>
      <c r="B4691" s="83" t="str">
        <f>IF(بيانات!B4691&lt;&gt;"",بيانات!B4691,"")</f>
        <v/>
      </c>
      <c r="C4691" s="83" t="str">
        <f>IF(بيانات!B4691&lt;&gt;"",بيانات!C4691,"")</f>
        <v/>
      </c>
      <c r="D4691" s="84" t="str">
        <f>IF(بيانات!B4691&lt;&gt;"",بيانات!J4691,"")</f>
        <v/>
      </c>
      <c r="E4691" s="85"/>
      <c r="F4691" s="86" t="str">
        <f t="shared" si="73"/>
        <v/>
      </c>
      <c r="G4691" s="87"/>
      <c r="H4691" s="88" t="str">
        <f>IF(بيانات!B4691&lt;&gt;"",بيانات!K4691,"")</f>
        <v/>
      </c>
      <c r="I4691" s="88" t="str">
        <f>IF(بيانات!B4691&lt;&gt;"",بيانات!P4691,"")</f>
        <v/>
      </c>
    </row>
    <row r="4692" spans="1:9" ht="21.75" customHeight="1">
      <c r="A4692" s="89" t="str">
        <f>IF(بيانات!B4692&lt;&gt;"",بيانات!A4692,"")</f>
        <v/>
      </c>
      <c r="B4692" s="90" t="str">
        <f>IF(بيانات!B4692&lt;&gt;"",بيانات!B4692,"")</f>
        <v/>
      </c>
      <c r="C4692" s="90" t="str">
        <f>IF(بيانات!B4692&lt;&gt;"",بيانات!C4692,"")</f>
        <v/>
      </c>
      <c r="D4692" s="91" t="str">
        <f>IF(بيانات!B4692&lt;&gt;"",بيانات!J4692,"")</f>
        <v/>
      </c>
      <c r="E4692" s="92"/>
      <c r="F4692" s="93" t="str">
        <f t="shared" si="73"/>
        <v/>
      </c>
      <c r="G4692" s="94"/>
      <c r="H4692" s="95" t="str">
        <f>IF(بيانات!B4692&lt;&gt;"",بيانات!K4692,"")</f>
        <v/>
      </c>
      <c r="I4692" s="95" t="str">
        <f>IF(بيانات!B4692&lt;&gt;"",بيانات!P4692,"")</f>
        <v/>
      </c>
    </row>
    <row r="4693" spans="1:9" ht="21.75" customHeight="1">
      <c r="A4693" s="82" t="str">
        <f>IF(بيانات!B4693&lt;&gt;"",بيانات!A4693,"")</f>
        <v/>
      </c>
      <c r="B4693" s="83" t="str">
        <f>IF(بيانات!B4693&lt;&gt;"",بيانات!B4693,"")</f>
        <v/>
      </c>
      <c r="C4693" s="83" t="str">
        <f>IF(بيانات!B4693&lt;&gt;"",بيانات!C4693,"")</f>
        <v/>
      </c>
      <c r="D4693" s="84" t="str">
        <f>IF(بيانات!B4693&lt;&gt;"",بيانات!J4693,"")</f>
        <v/>
      </c>
      <c r="E4693" s="85"/>
      <c r="F4693" s="86" t="str">
        <f t="shared" si="73"/>
        <v/>
      </c>
      <c r="G4693" s="87"/>
      <c r="H4693" s="88" t="str">
        <f>IF(بيانات!B4693&lt;&gt;"",بيانات!K4693,"")</f>
        <v/>
      </c>
      <c r="I4693" s="88" t="str">
        <f>IF(بيانات!B4693&lt;&gt;"",بيانات!P4693,"")</f>
        <v/>
      </c>
    </row>
    <row r="4694" spans="1:9" ht="21.75" customHeight="1">
      <c r="A4694" s="89" t="str">
        <f>IF(بيانات!B4694&lt;&gt;"",بيانات!A4694,"")</f>
        <v/>
      </c>
      <c r="B4694" s="90" t="str">
        <f>IF(بيانات!B4694&lt;&gt;"",بيانات!B4694,"")</f>
        <v/>
      </c>
      <c r="C4694" s="90" t="str">
        <f>IF(بيانات!B4694&lt;&gt;"",بيانات!C4694,"")</f>
        <v/>
      </c>
      <c r="D4694" s="91" t="str">
        <f>IF(بيانات!B4694&lt;&gt;"",بيانات!J4694,"")</f>
        <v/>
      </c>
      <c r="E4694" s="92"/>
      <c r="F4694" s="93" t="str">
        <f t="shared" si="73"/>
        <v/>
      </c>
      <c r="G4694" s="94"/>
      <c r="H4694" s="95" t="str">
        <f>IF(بيانات!B4694&lt;&gt;"",بيانات!K4694,"")</f>
        <v/>
      </c>
      <c r="I4694" s="95" t="str">
        <f>IF(بيانات!B4694&lt;&gt;"",بيانات!P4694,"")</f>
        <v/>
      </c>
    </row>
    <row r="4695" spans="1:9" ht="21.75" customHeight="1">
      <c r="A4695" s="82" t="str">
        <f>IF(بيانات!B4695&lt;&gt;"",بيانات!A4695,"")</f>
        <v/>
      </c>
      <c r="B4695" s="83" t="str">
        <f>IF(بيانات!B4695&lt;&gt;"",بيانات!B4695,"")</f>
        <v/>
      </c>
      <c r="C4695" s="83" t="str">
        <f>IF(بيانات!B4695&lt;&gt;"",بيانات!C4695,"")</f>
        <v/>
      </c>
      <c r="D4695" s="84" t="str">
        <f>IF(بيانات!B4695&lt;&gt;"",بيانات!J4695,"")</f>
        <v/>
      </c>
      <c r="E4695" s="85"/>
      <c r="F4695" s="86" t="str">
        <f t="shared" si="73"/>
        <v/>
      </c>
      <c r="G4695" s="87"/>
      <c r="H4695" s="88" t="str">
        <f>IF(بيانات!B4695&lt;&gt;"",بيانات!K4695,"")</f>
        <v/>
      </c>
      <c r="I4695" s="88" t="str">
        <f>IF(بيانات!B4695&lt;&gt;"",بيانات!P4695,"")</f>
        <v/>
      </c>
    </row>
    <row r="4696" spans="1:9" ht="21.75" customHeight="1">
      <c r="A4696" s="89" t="str">
        <f>IF(بيانات!B4696&lt;&gt;"",بيانات!A4696,"")</f>
        <v/>
      </c>
      <c r="B4696" s="90" t="str">
        <f>IF(بيانات!B4696&lt;&gt;"",بيانات!B4696,"")</f>
        <v/>
      </c>
      <c r="C4696" s="90" t="str">
        <f>IF(بيانات!B4696&lt;&gt;"",بيانات!C4696,"")</f>
        <v/>
      </c>
      <c r="D4696" s="91" t="str">
        <f>IF(بيانات!B4696&lt;&gt;"",بيانات!J4696,"")</f>
        <v/>
      </c>
      <c r="E4696" s="92"/>
      <c r="F4696" s="93" t="str">
        <f t="shared" si="73"/>
        <v/>
      </c>
      <c r="G4696" s="94"/>
      <c r="H4696" s="95" t="str">
        <f>IF(بيانات!B4696&lt;&gt;"",بيانات!K4696,"")</f>
        <v/>
      </c>
      <c r="I4696" s="95" t="str">
        <f>IF(بيانات!B4696&lt;&gt;"",بيانات!P4696,"")</f>
        <v/>
      </c>
    </row>
    <row r="4697" spans="1:9" ht="21.75" customHeight="1">
      <c r="A4697" s="82" t="str">
        <f>IF(بيانات!B4697&lt;&gt;"",بيانات!A4697,"")</f>
        <v/>
      </c>
      <c r="B4697" s="83" t="str">
        <f>IF(بيانات!B4697&lt;&gt;"",بيانات!B4697,"")</f>
        <v/>
      </c>
      <c r="C4697" s="83" t="str">
        <f>IF(بيانات!B4697&lt;&gt;"",بيانات!C4697,"")</f>
        <v/>
      </c>
      <c r="D4697" s="84" t="str">
        <f>IF(بيانات!B4697&lt;&gt;"",بيانات!J4697,"")</f>
        <v/>
      </c>
      <c r="E4697" s="85"/>
      <c r="F4697" s="86" t="str">
        <f t="shared" si="73"/>
        <v/>
      </c>
      <c r="G4697" s="87"/>
      <c r="H4697" s="88" t="str">
        <f>IF(بيانات!B4697&lt;&gt;"",بيانات!K4697,"")</f>
        <v/>
      </c>
      <c r="I4697" s="88" t="str">
        <f>IF(بيانات!B4697&lt;&gt;"",بيانات!P4697,"")</f>
        <v/>
      </c>
    </row>
    <row r="4698" spans="1:9" ht="21.75" customHeight="1">
      <c r="A4698" s="89" t="str">
        <f>IF(بيانات!B4698&lt;&gt;"",بيانات!A4698,"")</f>
        <v/>
      </c>
      <c r="B4698" s="90" t="str">
        <f>IF(بيانات!B4698&lt;&gt;"",بيانات!B4698,"")</f>
        <v/>
      </c>
      <c r="C4698" s="90" t="str">
        <f>IF(بيانات!B4698&lt;&gt;"",بيانات!C4698,"")</f>
        <v/>
      </c>
      <c r="D4698" s="91" t="str">
        <f>IF(بيانات!B4698&lt;&gt;"",بيانات!J4698,"")</f>
        <v/>
      </c>
      <c r="E4698" s="92"/>
      <c r="F4698" s="93" t="str">
        <f t="shared" si="73"/>
        <v/>
      </c>
      <c r="G4698" s="94"/>
      <c r="H4698" s="95" t="str">
        <f>IF(بيانات!B4698&lt;&gt;"",بيانات!K4698,"")</f>
        <v/>
      </c>
      <c r="I4698" s="95" t="str">
        <f>IF(بيانات!B4698&lt;&gt;"",بيانات!P4698,"")</f>
        <v/>
      </c>
    </row>
    <row r="4699" spans="1:9" ht="21.75" customHeight="1">
      <c r="A4699" s="82" t="str">
        <f>IF(بيانات!B4699&lt;&gt;"",بيانات!A4699,"")</f>
        <v/>
      </c>
      <c r="B4699" s="83" t="str">
        <f>IF(بيانات!B4699&lt;&gt;"",بيانات!B4699,"")</f>
        <v/>
      </c>
      <c r="C4699" s="83" t="str">
        <f>IF(بيانات!B4699&lt;&gt;"",بيانات!C4699,"")</f>
        <v/>
      </c>
      <c r="D4699" s="84" t="str">
        <f>IF(بيانات!B4699&lt;&gt;"",بيانات!J4699,"")</f>
        <v/>
      </c>
      <c r="E4699" s="85"/>
      <c r="F4699" s="86" t="str">
        <f t="shared" si="73"/>
        <v/>
      </c>
      <c r="G4699" s="87"/>
      <c r="H4699" s="88" t="str">
        <f>IF(بيانات!B4699&lt;&gt;"",بيانات!K4699,"")</f>
        <v/>
      </c>
      <c r="I4699" s="88" t="str">
        <f>IF(بيانات!B4699&lt;&gt;"",بيانات!P4699,"")</f>
        <v/>
      </c>
    </row>
    <row r="4700" spans="1:9" ht="21.75" customHeight="1">
      <c r="A4700" s="89" t="str">
        <f>IF(بيانات!B4700&lt;&gt;"",بيانات!A4700,"")</f>
        <v/>
      </c>
      <c r="B4700" s="90" t="str">
        <f>IF(بيانات!B4700&lt;&gt;"",بيانات!B4700,"")</f>
        <v/>
      </c>
      <c r="C4700" s="90" t="str">
        <f>IF(بيانات!B4700&lt;&gt;"",بيانات!C4700,"")</f>
        <v/>
      </c>
      <c r="D4700" s="91" t="str">
        <f>IF(بيانات!B4700&lt;&gt;"",بيانات!J4700,"")</f>
        <v/>
      </c>
      <c r="E4700" s="92"/>
      <c r="F4700" s="93" t="str">
        <f t="shared" si="73"/>
        <v/>
      </c>
      <c r="G4700" s="94"/>
      <c r="H4700" s="95" t="str">
        <f>IF(بيانات!B4700&lt;&gt;"",بيانات!K4700,"")</f>
        <v/>
      </c>
      <c r="I4700" s="95" t="str">
        <f>IF(بيانات!B4700&lt;&gt;"",بيانات!P4700,"")</f>
        <v/>
      </c>
    </row>
    <row r="4701" spans="1:9" ht="21.75" customHeight="1">
      <c r="A4701" s="82" t="str">
        <f>IF(بيانات!B4701&lt;&gt;"",بيانات!A4701,"")</f>
        <v/>
      </c>
      <c r="B4701" s="83" t="str">
        <f>IF(بيانات!B4701&lt;&gt;"",بيانات!B4701,"")</f>
        <v/>
      </c>
      <c r="C4701" s="83" t="str">
        <f>IF(بيانات!B4701&lt;&gt;"",بيانات!C4701,"")</f>
        <v/>
      </c>
      <c r="D4701" s="84" t="str">
        <f>IF(بيانات!B4701&lt;&gt;"",بيانات!J4701,"")</f>
        <v/>
      </c>
      <c r="E4701" s="85"/>
      <c r="F4701" s="86" t="str">
        <f t="shared" si="73"/>
        <v/>
      </c>
      <c r="G4701" s="87"/>
      <c r="H4701" s="88" t="str">
        <f>IF(بيانات!B4701&lt;&gt;"",بيانات!K4701,"")</f>
        <v/>
      </c>
      <c r="I4701" s="88" t="str">
        <f>IF(بيانات!B4701&lt;&gt;"",بيانات!P4701,"")</f>
        <v/>
      </c>
    </row>
    <row r="4702" spans="1:9" ht="21.75" customHeight="1">
      <c r="A4702" s="89" t="str">
        <f>IF(بيانات!B4702&lt;&gt;"",بيانات!A4702,"")</f>
        <v/>
      </c>
      <c r="B4702" s="90" t="str">
        <f>IF(بيانات!B4702&lt;&gt;"",بيانات!B4702,"")</f>
        <v/>
      </c>
      <c r="C4702" s="90" t="str">
        <f>IF(بيانات!B4702&lt;&gt;"",بيانات!C4702,"")</f>
        <v/>
      </c>
      <c r="D4702" s="91" t="str">
        <f>IF(بيانات!B4702&lt;&gt;"",بيانات!J4702,"")</f>
        <v/>
      </c>
      <c r="E4702" s="92"/>
      <c r="F4702" s="93" t="str">
        <f t="shared" si="73"/>
        <v/>
      </c>
      <c r="G4702" s="94"/>
      <c r="H4702" s="95" t="str">
        <f>IF(بيانات!B4702&lt;&gt;"",بيانات!K4702,"")</f>
        <v/>
      </c>
      <c r="I4702" s="95" t="str">
        <f>IF(بيانات!B4702&lt;&gt;"",بيانات!P4702,"")</f>
        <v/>
      </c>
    </row>
    <row r="4703" spans="1:9" ht="21.75" customHeight="1">
      <c r="A4703" s="82" t="str">
        <f>IF(بيانات!B4703&lt;&gt;"",بيانات!A4703,"")</f>
        <v/>
      </c>
      <c r="B4703" s="83" t="str">
        <f>IF(بيانات!B4703&lt;&gt;"",بيانات!B4703,"")</f>
        <v/>
      </c>
      <c r="C4703" s="83" t="str">
        <f>IF(بيانات!B4703&lt;&gt;"",بيانات!C4703,"")</f>
        <v/>
      </c>
      <c r="D4703" s="84" t="str">
        <f>IF(بيانات!B4703&lt;&gt;"",بيانات!J4703,"")</f>
        <v/>
      </c>
      <c r="E4703" s="85"/>
      <c r="F4703" s="86" t="str">
        <f t="shared" si="73"/>
        <v/>
      </c>
      <c r="G4703" s="87"/>
      <c r="H4703" s="88" t="str">
        <f>IF(بيانات!B4703&lt;&gt;"",بيانات!K4703,"")</f>
        <v/>
      </c>
      <c r="I4703" s="88" t="str">
        <f>IF(بيانات!B4703&lt;&gt;"",بيانات!P4703,"")</f>
        <v/>
      </c>
    </row>
    <row r="4704" spans="1:9" ht="21.75" customHeight="1">
      <c r="A4704" s="89" t="str">
        <f>IF(بيانات!B4704&lt;&gt;"",بيانات!A4704,"")</f>
        <v/>
      </c>
      <c r="B4704" s="90" t="str">
        <f>IF(بيانات!B4704&lt;&gt;"",بيانات!B4704,"")</f>
        <v/>
      </c>
      <c r="C4704" s="90" t="str">
        <f>IF(بيانات!B4704&lt;&gt;"",بيانات!C4704,"")</f>
        <v/>
      </c>
      <c r="D4704" s="91" t="str">
        <f>IF(بيانات!B4704&lt;&gt;"",بيانات!J4704,"")</f>
        <v/>
      </c>
      <c r="E4704" s="92"/>
      <c r="F4704" s="93" t="str">
        <f t="shared" si="73"/>
        <v/>
      </c>
      <c r="G4704" s="94"/>
      <c r="H4704" s="95" t="str">
        <f>IF(بيانات!B4704&lt;&gt;"",بيانات!K4704,"")</f>
        <v/>
      </c>
      <c r="I4704" s="95" t="str">
        <f>IF(بيانات!B4704&lt;&gt;"",بيانات!P4704,"")</f>
        <v/>
      </c>
    </row>
    <row r="4705" spans="1:9" ht="21.75" customHeight="1">
      <c r="A4705" s="82" t="str">
        <f>IF(بيانات!B4705&lt;&gt;"",بيانات!A4705,"")</f>
        <v/>
      </c>
      <c r="B4705" s="83" t="str">
        <f>IF(بيانات!B4705&lt;&gt;"",بيانات!B4705,"")</f>
        <v/>
      </c>
      <c r="C4705" s="83" t="str">
        <f>IF(بيانات!B4705&lt;&gt;"",بيانات!C4705,"")</f>
        <v/>
      </c>
      <c r="D4705" s="84" t="str">
        <f>IF(بيانات!B4705&lt;&gt;"",بيانات!J4705,"")</f>
        <v/>
      </c>
      <c r="E4705" s="85"/>
      <c r="F4705" s="86" t="str">
        <f t="shared" si="73"/>
        <v/>
      </c>
      <c r="G4705" s="87"/>
      <c r="H4705" s="88" t="str">
        <f>IF(بيانات!B4705&lt;&gt;"",بيانات!K4705,"")</f>
        <v/>
      </c>
      <c r="I4705" s="88" t="str">
        <f>IF(بيانات!B4705&lt;&gt;"",بيانات!P4705,"")</f>
        <v/>
      </c>
    </row>
    <row r="4706" spans="1:9" ht="21.75" customHeight="1">
      <c r="A4706" s="89" t="str">
        <f>IF(بيانات!B4706&lt;&gt;"",بيانات!A4706,"")</f>
        <v/>
      </c>
      <c r="B4706" s="90" t="str">
        <f>IF(بيانات!B4706&lt;&gt;"",بيانات!B4706,"")</f>
        <v/>
      </c>
      <c r="C4706" s="90" t="str">
        <f>IF(بيانات!B4706&lt;&gt;"",بيانات!C4706,"")</f>
        <v/>
      </c>
      <c r="D4706" s="91" t="str">
        <f>IF(بيانات!B4706&lt;&gt;"",بيانات!J4706,"")</f>
        <v/>
      </c>
      <c r="E4706" s="92"/>
      <c r="F4706" s="93" t="str">
        <f t="shared" si="73"/>
        <v/>
      </c>
      <c r="G4706" s="94"/>
      <c r="H4706" s="95" t="str">
        <f>IF(بيانات!B4706&lt;&gt;"",بيانات!K4706,"")</f>
        <v/>
      </c>
      <c r="I4706" s="95" t="str">
        <f>IF(بيانات!B4706&lt;&gt;"",بيانات!P4706,"")</f>
        <v/>
      </c>
    </row>
    <row r="4707" spans="1:9" ht="21.75" customHeight="1">
      <c r="A4707" s="82" t="str">
        <f>IF(بيانات!B4707&lt;&gt;"",بيانات!A4707,"")</f>
        <v/>
      </c>
      <c r="B4707" s="83" t="str">
        <f>IF(بيانات!B4707&lt;&gt;"",بيانات!B4707,"")</f>
        <v/>
      </c>
      <c r="C4707" s="83" t="str">
        <f>IF(بيانات!B4707&lt;&gt;"",بيانات!C4707,"")</f>
        <v/>
      </c>
      <c r="D4707" s="84" t="str">
        <f>IF(بيانات!B4707&lt;&gt;"",بيانات!J4707,"")</f>
        <v/>
      </c>
      <c r="E4707" s="85"/>
      <c r="F4707" s="86" t="str">
        <f t="shared" si="73"/>
        <v/>
      </c>
      <c r="G4707" s="87"/>
      <c r="H4707" s="88" t="str">
        <f>IF(بيانات!B4707&lt;&gt;"",بيانات!K4707,"")</f>
        <v/>
      </c>
      <c r="I4707" s="88" t="str">
        <f>IF(بيانات!B4707&lt;&gt;"",بيانات!P4707,"")</f>
        <v/>
      </c>
    </row>
    <row r="4708" spans="1:9" ht="21.75" customHeight="1">
      <c r="A4708" s="89" t="str">
        <f>IF(بيانات!B4708&lt;&gt;"",بيانات!A4708,"")</f>
        <v/>
      </c>
      <c r="B4708" s="90" t="str">
        <f>IF(بيانات!B4708&lt;&gt;"",بيانات!B4708,"")</f>
        <v/>
      </c>
      <c r="C4708" s="90" t="str">
        <f>IF(بيانات!B4708&lt;&gt;"",بيانات!C4708,"")</f>
        <v/>
      </c>
      <c r="D4708" s="91" t="str">
        <f>IF(بيانات!B4708&lt;&gt;"",بيانات!J4708,"")</f>
        <v/>
      </c>
      <c r="E4708" s="92"/>
      <c r="F4708" s="93" t="str">
        <f t="shared" si="73"/>
        <v/>
      </c>
      <c r="G4708" s="94"/>
      <c r="H4708" s="95" t="str">
        <f>IF(بيانات!B4708&lt;&gt;"",بيانات!K4708,"")</f>
        <v/>
      </c>
      <c r="I4708" s="95" t="str">
        <f>IF(بيانات!B4708&lt;&gt;"",بيانات!P4708,"")</f>
        <v/>
      </c>
    </row>
    <row r="4709" spans="1:9" ht="21.75" customHeight="1">
      <c r="A4709" s="82" t="str">
        <f>IF(بيانات!B4709&lt;&gt;"",بيانات!A4709,"")</f>
        <v/>
      </c>
      <c r="B4709" s="83" t="str">
        <f>IF(بيانات!B4709&lt;&gt;"",بيانات!B4709,"")</f>
        <v/>
      </c>
      <c r="C4709" s="83" t="str">
        <f>IF(بيانات!B4709&lt;&gt;"",بيانات!C4709,"")</f>
        <v/>
      </c>
      <c r="D4709" s="84" t="str">
        <f>IF(بيانات!B4709&lt;&gt;"",بيانات!J4709,"")</f>
        <v/>
      </c>
      <c r="E4709" s="85"/>
      <c r="F4709" s="86" t="str">
        <f t="shared" si="73"/>
        <v/>
      </c>
      <c r="G4709" s="87"/>
      <c r="H4709" s="88" t="str">
        <f>IF(بيانات!B4709&lt;&gt;"",بيانات!K4709,"")</f>
        <v/>
      </c>
      <c r="I4709" s="88" t="str">
        <f>IF(بيانات!B4709&lt;&gt;"",بيانات!P4709,"")</f>
        <v/>
      </c>
    </row>
    <row r="4710" spans="1:9" ht="21.75" customHeight="1">
      <c r="A4710" s="89" t="str">
        <f>IF(بيانات!B4710&lt;&gt;"",بيانات!A4710,"")</f>
        <v/>
      </c>
      <c r="B4710" s="90" t="str">
        <f>IF(بيانات!B4710&lt;&gt;"",بيانات!B4710,"")</f>
        <v/>
      </c>
      <c r="C4710" s="90" t="str">
        <f>IF(بيانات!B4710&lt;&gt;"",بيانات!C4710,"")</f>
        <v/>
      </c>
      <c r="D4710" s="91" t="str">
        <f>IF(بيانات!B4710&lt;&gt;"",بيانات!J4710,"")</f>
        <v/>
      </c>
      <c r="E4710" s="92"/>
      <c r="F4710" s="93" t="str">
        <f t="shared" si="73"/>
        <v/>
      </c>
      <c r="G4710" s="94"/>
      <c r="H4710" s="95" t="str">
        <f>IF(بيانات!B4710&lt;&gt;"",بيانات!K4710,"")</f>
        <v/>
      </c>
      <c r="I4710" s="95" t="str">
        <f>IF(بيانات!B4710&lt;&gt;"",بيانات!P4710,"")</f>
        <v/>
      </c>
    </row>
    <row r="4711" spans="1:9" ht="21.75" customHeight="1">
      <c r="A4711" s="82" t="str">
        <f>IF(بيانات!B4711&lt;&gt;"",بيانات!A4711,"")</f>
        <v/>
      </c>
      <c r="B4711" s="83" t="str">
        <f>IF(بيانات!B4711&lt;&gt;"",بيانات!B4711,"")</f>
        <v/>
      </c>
      <c r="C4711" s="83" t="str">
        <f>IF(بيانات!B4711&lt;&gt;"",بيانات!C4711,"")</f>
        <v/>
      </c>
      <c r="D4711" s="84" t="str">
        <f>IF(بيانات!B4711&lt;&gt;"",بيانات!J4711,"")</f>
        <v/>
      </c>
      <c r="E4711" s="85"/>
      <c r="F4711" s="86" t="str">
        <f t="shared" si="73"/>
        <v/>
      </c>
      <c r="G4711" s="87"/>
      <c r="H4711" s="88" t="str">
        <f>IF(بيانات!B4711&lt;&gt;"",بيانات!K4711,"")</f>
        <v/>
      </c>
      <c r="I4711" s="88" t="str">
        <f>IF(بيانات!B4711&lt;&gt;"",بيانات!P4711,"")</f>
        <v/>
      </c>
    </row>
    <row r="4712" spans="1:9" ht="21.75" customHeight="1">
      <c r="A4712" s="89" t="str">
        <f>IF(بيانات!B4712&lt;&gt;"",بيانات!A4712,"")</f>
        <v/>
      </c>
      <c r="B4712" s="90" t="str">
        <f>IF(بيانات!B4712&lt;&gt;"",بيانات!B4712,"")</f>
        <v/>
      </c>
      <c r="C4712" s="90" t="str">
        <f>IF(بيانات!B4712&lt;&gt;"",بيانات!C4712,"")</f>
        <v/>
      </c>
      <c r="D4712" s="91" t="str">
        <f>IF(بيانات!B4712&lt;&gt;"",بيانات!J4712,"")</f>
        <v/>
      </c>
      <c r="E4712" s="92"/>
      <c r="F4712" s="93" t="str">
        <f t="shared" si="73"/>
        <v/>
      </c>
      <c r="G4712" s="94"/>
      <c r="H4712" s="95" t="str">
        <f>IF(بيانات!B4712&lt;&gt;"",بيانات!K4712,"")</f>
        <v/>
      </c>
      <c r="I4712" s="95" t="str">
        <f>IF(بيانات!B4712&lt;&gt;"",بيانات!P4712,"")</f>
        <v/>
      </c>
    </row>
    <row r="4713" spans="1:9" ht="21.75" customHeight="1">
      <c r="A4713" s="82" t="str">
        <f>IF(بيانات!B4713&lt;&gt;"",بيانات!A4713,"")</f>
        <v/>
      </c>
      <c r="B4713" s="83" t="str">
        <f>IF(بيانات!B4713&lt;&gt;"",بيانات!B4713,"")</f>
        <v/>
      </c>
      <c r="C4713" s="83" t="str">
        <f>IF(بيانات!B4713&lt;&gt;"",بيانات!C4713,"")</f>
        <v/>
      </c>
      <c r="D4713" s="84" t="str">
        <f>IF(بيانات!B4713&lt;&gt;"",بيانات!J4713,"")</f>
        <v/>
      </c>
      <c r="E4713" s="85"/>
      <c r="F4713" s="86" t="str">
        <f t="shared" si="73"/>
        <v/>
      </c>
      <c r="G4713" s="87"/>
      <c r="H4713" s="88" t="str">
        <f>IF(بيانات!B4713&lt;&gt;"",بيانات!K4713,"")</f>
        <v/>
      </c>
      <c r="I4713" s="88" t="str">
        <f>IF(بيانات!B4713&lt;&gt;"",بيانات!P4713,"")</f>
        <v/>
      </c>
    </row>
    <row r="4714" spans="1:9" ht="21.75" customHeight="1">
      <c r="A4714" s="89" t="str">
        <f>IF(بيانات!B4714&lt;&gt;"",بيانات!A4714,"")</f>
        <v/>
      </c>
      <c r="B4714" s="90" t="str">
        <f>IF(بيانات!B4714&lt;&gt;"",بيانات!B4714,"")</f>
        <v/>
      </c>
      <c r="C4714" s="90" t="str">
        <f>IF(بيانات!B4714&lt;&gt;"",بيانات!C4714,"")</f>
        <v/>
      </c>
      <c r="D4714" s="91" t="str">
        <f>IF(بيانات!B4714&lt;&gt;"",بيانات!J4714,"")</f>
        <v/>
      </c>
      <c r="E4714" s="92"/>
      <c r="F4714" s="93" t="str">
        <f t="shared" si="73"/>
        <v/>
      </c>
      <c r="G4714" s="94"/>
      <c r="H4714" s="95" t="str">
        <f>IF(بيانات!B4714&lt;&gt;"",بيانات!K4714,"")</f>
        <v/>
      </c>
      <c r="I4714" s="95" t="str">
        <f>IF(بيانات!B4714&lt;&gt;"",بيانات!P4714,"")</f>
        <v/>
      </c>
    </row>
    <row r="4715" spans="1:9" ht="21.75" customHeight="1">
      <c r="A4715" s="82" t="str">
        <f>IF(بيانات!B4715&lt;&gt;"",بيانات!A4715,"")</f>
        <v/>
      </c>
      <c r="B4715" s="83" t="str">
        <f>IF(بيانات!B4715&lt;&gt;"",بيانات!B4715,"")</f>
        <v/>
      </c>
      <c r="C4715" s="83" t="str">
        <f>IF(بيانات!B4715&lt;&gt;"",بيانات!C4715,"")</f>
        <v/>
      </c>
      <c r="D4715" s="84" t="str">
        <f>IF(بيانات!B4715&lt;&gt;"",بيانات!J4715,"")</f>
        <v/>
      </c>
      <c r="E4715" s="85"/>
      <c r="F4715" s="86" t="str">
        <f t="shared" si="73"/>
        <v/>
      </c>
      <c r="G4715" s="87"/>
      <c r="H4715" s="88" t="str">
        <f>IF(بيانات!B4715&lt;&gt;"",بيانات!K4715,"")</f>
        <v/>
      </c>
      <c r="I4715" s="88" t="str">
        <f>IF(بيانات!B4715&lt;&gt;"",بيانات!P4715,"")</f>
        <v/>
      </c>
    </row>
    <row r="4716" spans="1:9" ht="21.75" customHeight="1">
      <c r="A4716" s="89" t="str">
        <f>IF(بيانات!B4716&lt;&gt;"",بيانات!A4716,"")</f>
        <v/>
      </c>
      <c r="B4716" s="90" t="str">
        <f>IF(بيانات!B4716&lt;&gt;"",بيانات!B4716,"")</f>
        <v/>
      </c>
      <c r="C4716" s="90" t="str">
        <f>IF(بيانات!B4716&lt;&gt;"",بيانات!C4716,"")</f>
        <v/>
      </c>
      <c r="D4716" s="91" t="str">
        <f>IF(بيانات!B4716&lt;&gt;"",بيانات!J4716,"")</f>
        <v/>
      </c>
      <c r="E4716" s="92"/>
      <c r="F4716" s="93" t="str">
        <f t="shared" si="73"/>
        <v/>
      </c>
      <c r="G4716" s="94"/>
      <c r="H4716" s="95" t="str">
        <f>IF(بيانات!B4716&lt;&gt;"",بيانات!K4716,"")</f>
        <v/>
      </c>
      <c r="I4716" s="95" t="str">
        <f>IF(بيانات!B4716&lt;&gt;"",بيانات!P4716,"")</f>
        <v/>
      </c>
    </row>
    <row r="4717" spans="1:9" ht="21.75" customHeight="1">
      <c r="A4717" s="82" t="str">
        <f>IF(بيانات!B4717&lt;&gt;"",بيانات!A4717,"")</f>
        <v/>
      </c>
      <c r="B4717" s="83" t="str">
        <f>IF(بيانات!B4717&lt;&gt;"",بيانات!B4717,"")</f>
        <v/>
      </c>
      <c r="C4717" s="83" t="str">
        <f>IF(بيانات!B4717&lt;&gt;"",بيانات!C4717,"")</f>
        <v/>
      </c>
      <c r="D4717" s="84" t="str">
        <f>IF(بيانات!B4717&lt;&gt;"",بيانات!J4717,"")</f>
        <v/>
      </c>
      <c r="E4717" s="85"/>
      <c r="F4717" s="86" t="str">
        <f t="shared" si="73"/>
        <v/>
      </c>
      <c r="G4717" s="87"/>
      <c r="H4717" s="88" t="str">
        <f>IF(بيانات!B4717&lt;&gt;"",بيانات!K4717,"")</f>
        <v/>
      </c>
      <c r="I4717" s="88" t="str">
        <f>IF(بيانات!B4717&lt;&gt;"",بيانات!P4717,"")</f>
        <v/>
      </c>
    </row>
    <row r="4718" spans="1:9" ht="21.75" customHeight="1">
      <c r="A4718" s="89" t="str">
        <f>IF(بيانات!B4718&lt;&gt;"",بيانات!A4718,"")</f>
        <v/>
      </c>
      <c r="B4718" s="90" t="str">
        <f>IF(بيانات!B4718&lt;&gt;"",بيانات!B4718,"")</f>
        <v/>
      </c>
      <c r="C4718" s="90" t="str">
        <f>IF(بيانات!B4718&lt;&gt;"",بيانات!C4718,"")</f>
        <v/>
      </c>
      <c r="D4718" s="91" t="str">
        <f>IF(بيانات!B4718&lt;&gt;"",بيانات!J4718,"")</f>
        <v/>
      </c>
      <c r="E4718" s="92"/>
      <c r="F4718" s="93" t="str">
        <f t="shared" si="73"/>
        <v/>
      </c>
      <c r="G4718" s="94"/>
      <c r="H4718" s="95" t="str">
        <f>IF(بيانات!B4718&lt;&gt;"",بيانات!K4718,"")</f>
        <v/>
      </c>
      <c r="I4718" s="95" t="str">
        <f>IF(بيانات!B4718&lt;&gt;"",بيانات!P4718,"")</f>
        <v/>
      </c>
    </row>
    <row r="4719" spans="1:9" ht="21.75" customHeight="1">
      <c r="A4719" s="82" t="str">
        <f>IF(بيانات!B4719&lt;&gt;"",بيانات!A4719,"")</f>
        <v/>
      </c>
      <c r="B4719" s="83" t="str">
        <f>IF(بيانات!B4719&lt;&gt;"",بيانات!B4719,"")</f>
        <v/>
      </c>
      <c r="C4719" s="83" t="str">
        <f>IF(بيانات!B4719&lt;&gt;"",بيانات!C4719,"")</f>
        <v/>
      </c>
      <c r="D4719" s="84" t="str">
        <f>IF(بيانات!B4719&lt;&gt;"",بيانات!J4719,"")</f>
        <v/>
      </c>
      <c r="E4719" s="85"/>
      <c r="F4719" s="86" t="str">
        <f t="shared" si="73"/>
        <v/>
      </c>
      <c r="G4719" s="87"/>
      <c r="H4719" s="88" t="str">
        <f>IF(بيانات!B4719&lt;&gt;"",بيانات!K4719,"")</f>
        <v/>
      </c>
      <c r="I4719" s="88" t="str">
        <f>IF(بيانات!B4719&lt;&gt;"",بيانات!P4719,"")</f>
        <v/>
      </c>
    </row>
    <row r="4720" spans="1:9" ht="21.75" customHeight="1">
      <c r="A4720" s="89" t="str">
        <f>IF(بيانات!B4720&lt;&gt;"",بيانات!A4720,"")</f>
        <v/>
      </c>
      <c r="B4720" s="90" t="str">
        <f>IF(بيانات!B4720&lt;&gt;"",بيانات!B4720,"")</f>
        <v/>
      </c>
      <c r="C4720" s="90" t="str">
        <f>IF(بيانات!B4720&lt;&gt;"",بيانات!C4720,"")</f>
        <v/>
      </c>
      <c r="D4720" s="91" t="str">
        <f>IF(بيانات!B4720&lt;&gt;"",بيانات!J4720,"")</f>
        <v/>
      </c>
      <c r="E4720" s="92"/>
      <c r="F4720" s="93" t="str">
        <f t="shared" si="73"/>
        <v/>
      </c>
      <c r="G4720" s="94"/>
      <c r="H4720" s="95" t="str">
        <f>IF(بيانات!B4720&lt;&gt;"",بيانات!K4720,"")</f>
        <v/>
      </c>
      <c r="I4720" s="95" t="str">
        <f>IF(بيانات!B4720&lt;&gt;"",بيانات!P4720,"")</f>
        <v/>
      </c>
    </row>
    <row r="4721" spans="1:9" ht="21.75" customHeight="1">
      <c r="A4721" s="82" t="str">
        <f>IF(بيانات!B4721&lt;&gt;"",بيانات!A4721,"")</f>
        <v/>
      </c>
      <c r="B4721" s="83" t="str">
        <f>IF(بيانات!B4721&lt;&gt;"",بيانات!B4721,"")</f>
        <v/>
      </c>
      <c r="C4721" s="83" t="str">
        <f>IF(بيانات!B4721&lt;&gt;"",بيانات!C4721,"")</f>
        <v/>
      </c>
      <c r="D4721" s="84" t="str">
        <f>IF(بيانات!B4721&lt;&gt;"",بيانات!J4721,"")</f>
        <v/>
      </c>
      <c r="E4721" s="85"/>
      <c r="F4721" s="86" t="str">
        <f t="shared" si="73"/>
        <v/>
      </c>
      <c r="G4721" s="87"/>
      <c r="H4721" s="88" t="str">
        <f>IF(بيانات!B4721&lt;&gt;"",بيانات!K4721,"")</f>
        <v/>
      </c>
      <c r="I4721" s="88" t="str">
        <f>IF(بيانات!B4721&lt;&gt;"",بيانات!P4721,"")</f>
        <v/>
      </c>
    </row>
    <row r="4722" spans="1:9" ht="21.75" customHeight="1">
      <c r="A4722" s="89" t="str">
        <f>IF(بيانات!B4722&lt;&gt;"",بيانات!A4722,"")</f>
        <v/>
      </c>
      <c r="B4722" s="90" t="str">
        <f>IF(بيانات!B4722&lt;&gt;"",بيانات!B4722,"")</f>
        <v/>
      </c>
      <c r="C4722" s="90" t="str">
        <f>IF(بيانات!B4722&lt;&gt;"",بيانات!C4722,"")</f>
        <v/>
      </c>
      <c r="D4722" s="91" t="str">
        <f>IF(بيانات!B4722&lt;&gt;"",بيانات!J4722,"")</f>
        <v/>
      </c>
      <c r="E4722" s="92"/>
      <c r="F4722" s="93" t="str">
        <f t="shared" si="73"/>
        <v/>
      </c>
      <c r="G4722" s="94"/>
      <c r="H4722" s="95" t="str">
        <f>IF(بيانات!B4722&lt;&gt;"",بيانات!K4722,"")</f>
        <v/>
      </c>
      <c r="I4722" s="95" t="str">
        <f>IF(بيانات!B4722&lt;&gt;"",بيانات!P4722,"")</f>
        <v/>
      </c>
    </row>
    <row r="4723" spans="1:9" ht="21.75" customHeight="1">
      <c r="A4723" s="82" t="str">
        <f>IF(بيانات!B4723&lt;&gt;"",بيانات!A4723,"")</f>
        <v/>
      </c>
      <c r="B4723" s="83" t="str">
        <f>IF(بيانات!B4723&lt;&gt;"",بيانات!B4723,"")</f>
        <v/>
      </c>
      <c r="C4723" s="83" t="str">
        <f>IF(بيانات!B4723&lt;&gt;"",بيانات!C4723,"")</f>
        <v/>
      </c>
      <c r="D4723" s="84" t="str">
        <f>IF(بيانات!B4723&lt;&gt;"",بيانات!J4723,"")</f>
        <v/>
      </c>
      <c r="E4723" s="85"/>
      <c r="F4723" s="86" t="str">
        <f t="shared" si="73"/>
        <v/>
      </c>
      <c r="G4723" s="87"/>
      <c r="H4723" s="88" t="str">
        <f>IF(بيانات!B4723&lt;&gt;"",بيانات!K4723,"")</f>
        <v/>
      </c>
      <c r="I4723" s="88" t="str">
        <f>IF(بيانات!B4723&lt;&gt;"",بيانات!P4723,"")</f>
        <v/>
      </c>
    </row>
    <row r="4724" spans="1:9" ht="21.75" customHeight="1">
      <c r="A4724" s="89" t="str">
        <f>IF(بيانات!B4724&lt;&gt;"",بيانات!A4724,"")</f>
        <v/>
      </c>
      <c r="B4724" s="90" t="str">
        <f>IF(بيانات!B4724&lt;&gt;"",بيانات!B4724,"")</f>
        <v/>
      </c>
      <c r="C4724" s="90" t="str">
        <f>IF(بيانات!B4724&lt;&gt;"",بيانات!C4724,"")</f>
        <v/>
      </c>
      <c r="D4724" s="91" t="str">
        <f>IF(بيانات!B4724&lt;&gt;"",بيانات!J4724,"")</f>
        <v/>
      </c>
      <c r="E4724" s="92"/>
      <c r="F4724" s="93" t="str">
        <f t="shared" si="73"/>
        <v/>
      </c>
      <c r="G4724" s="94"/>
      <c r="H4724" s="95" t="str">
        <f>IF(بيانات!B4724&lt;&gt;"",بيانات!K4724,"")</f>
        <v/>
      </c>
      <c r="I4724" s="95" t="str">
        <f>IF(بيانات!B4724&lt;&gt;"",بيانات!P4724,"")</f>
        <v/>
      </c>
    </row>
    <row r="4725" spans="1:9" ht="21.75" customHeight="1">
      <c r="A4725" s="82" t="str">
        <f>IF(بيانات!B4725&lt;&gt;"",بيانات!A4725,"")</f>
        <v/>
      </c>
      <c r="B4725" s="83" t="str">
        <f>IF(بيانات!B4725&lt;&gt;"",بيانات!B4725,"")</f>
        <v/>
      </c>
      <c r="C4725" s="83" t="str">
        <f>IF(بيانات!B4725&lt;&gt;"",بيانات!C4725,"")</f>
        <v/>
      </c>
      <c r="D4725" s="84" t="str">
        <f>IF(بيانات!B4725&lt;&gt;"",بيانات!J4725,"")</f>
        <v/>
      </c>
      <c r="E4725" s="85"/>
      <c r="F4725" s="86" t="str">
        <f t="shared" si="73"/>
        <v/>
      </c>
      <c r="G4725" s="87"/>
      <c r="H4725" s="88" t="str">
        <f>IF(بيانات!B4725&lt;&gt;"",بيانات!K4725,"")</f>
        <v/>
      </c>
      <c r="I4725" s="88" t="str">
        <f>IF(بيانات!B4725&lt;&gt;"",بيانات!P4725,"")</f>
        <v/>
      </c>
    </row>
    <row r="4726" spans="1:9" ht="21.75" customHeight="1">
      <c r="A4726" s="89" t="str">
        <f>IF(بيانات!B4726&lt;&gt;"",بيانات!A4726,"")</f>
        <v/>
      </c>
      <c r="B4726" s="90" t="str">
        <f>IF(بيانات!B4726&lt;&gt;"",بيانات!B4726,"")</f>
        <v/>
      </c>
      <c r="C4726" s="90" t="str">
        <f>IF(بيانات!B4726&lt;&gt;"",بيانات!C4726,"")</f>
        <v/>
      </c>
      <c r="D4726" s="91" t="str">
        <f>IF(بيانات!B4726&lt;&gt;"",بيانات!J4726,"")</f>
        <v/>
      </c>
      <c r="E4726" s="92"/>
      <c r="F4726" s="93" t="str">
        <f t="shared" si="73"/>
        <v/>
      </c>
      <c r="G4726" s="94"/>
      <c r="H4726" s="95" t="str">
        <f>IF(بيانات!B4726&lt;&gt;"",بيانات!K4726,"")</f>
        <v/>
      </c>
      <c r="I4726" s="95" t="str">
        <f>IF(بيانات!B4726&lt;&gt;"",بيانات!P4726,"")</f>
        <v/>
      </c>
    </row>
    <row r="4727" spans="1:9" ht="21.75" customHeight="1">
      <c r="A4727" s="82" t="str">
        <f>IF(بيانات!B4727&lt;&gt;"",بيانات!A4727,"")</f>
        <v/>
      </c>
      <c r="B4727" s="83" t="str">
        <f>IF(بيانات!B4727&lt;&gt;"",بيانات!B4727,"")</f>
        <v/>
      </c>
      <c r="C4727" s="83" t="str">
        <f>IF(بيانات!B4727&lt;&gt;"",بيانات!C4727,"")</f>
        <v/>
      </c>
      <c r="D4727" s="84" t="str">
        <f>IF(بيانات!B4727&lt;&gt;"",بيانات!J4727,"")</f>
        <v/>
      </c>
      <c r="E4727" s="85"/>
      <c r="F4727" s="86" t="str">
        <f t="shared" si="73"/>
        <v/>
      </c>
      <c r="G4727" s="87"/>
      <c r="H4727" s="88" t="str">
        <f>IF(بيانات!B4727&lt;&gt;"",بيانات!K4727,"")</f>
        <v/>
      </c>
      <c r="I4727" s="88" t="str">
        <f>IF(بيانات!B4727&lt;&gt;"",بيانات!P4727,"")</f>
        <v/>
      </c>
    </row>
    <row r="4728" spans="1:9" ht="21.75" customHeight="1">
      <c r="A4728" s="89" t="str">
        <f>IF(بيانات!B4728&lt;&gt;"",بيانات!A4728,"")</f>
        <v/>
      </c>
      <c r="B4728" s="90" t="str">
        <f>IF(بيانات!B4728&lt;&gt;"",بيانات!B4728,"")</f>
        <v/>
      </c>
      <c r="C4728" s="90" t="str">
        <f>IF(بيانات!B4728&lt;&gt;"",بيانات!C4728,"")</f>
        <v/>
      </c>
      <c r="D4728" s="91" t="str">
        <f>IF(بيانات!B4728&lt;&gt;"",بيانات!J4728,"")</f>
        <v/>
      </c>
      <c r="E4728" s="92"/>
      <c r="F4728" s="93" t="str">
        <f t="shared" si="73"/>
        <v/>
      </c>
      <c r="G4728" s="94"/>
      <c r="H4728" s="95" t="str">
        <f>IF(بيانات!B4728&lt;&gt;"",بيانات!K4728,"")</f>
        <v/>
      </c>
      <c r="I4728" s="95" t="str">
        <f>IF(بيانات!B4728&lt;&gt;"",بيانات!P4728,"")</f>
        <v/>
      </c>
    </row>
    <row r="4729" spans="1:9" ht="21.75" customHeight="1">
      <c r="A4729" s="82" t="str">
        <f>IF(بيانات!B4729&lt;&gt;"",بيانات!A4729,"")</f>
        <v/>
      </c>
      <c r="B4729" s="83" t="str">
        <f>IF(بيانات!B4729&lt;&gt;"",بيانات!B4729,"")</f>
        <v/>
      </c>
      <c r="C4729" s="83" t="str">
        <f>IF(بيانات!B4729&lt;&gt;"",بيانات!C4729,"")</f>
        <v/>
      </c>
      <c r="D4729" s="84" t="str">
        <f>IF(بيانات!B4729&lt;&gt;"",بيانات!J4729,"")</f>
        <v/>
      </c>
      <c r="E4729" s="85"/>
      <c r="F4729" s="86" t="str">
        <f t="shared" si="73"/>
        <v/>
      </c>
      <c r="G4729" s="87"/>
      <c r="H4729" s="88" t="str">
        <f>IF(بيانات!B4729&lt;&gt;"",بيانات!K4729,"")</f>
        <v/>
      </c>
      <c r="I4729" s="88" t="str">
        <f>IF(بيانات!B4729&lt;&gt;"",بيانات!P4729,"")</f>
        <v/>
      </c>
    </row>
    <row r="4730" spans="1:9" ht="21.75" customHeight="1">
      <c r="A4730" s="89" t="str">
        <f>IF(بيانات!B4730&lt;&gt;"",بيانات!A4730,"")</f>
        <v/>
      </c>
      <c r="B4730" s="90" t="str">
        <f>IF(بيانات!B4730&lt;&gt;"",بيانات!B4730,"")</f>
        <v/>
      </c>
      <c r="C4730" s="90" t="str">
        <f>IF(بيانات!B4730&lt;&gt;"",بيانات!C4730,"")</f>
        <v/>
      </c>
      <c r="D4730" s="91" t="str">
        <f>IF(بيانات!B4730&lt;&gt;"",بيانات!J4730,"")</f>
        <v/>
      </c>
      <c r="E4730" s="92"/>
      <c r="F4730" s="93" t="str">
        <f t="shared" si="73"/>
        <v/>
      </c>
      <c r="G4730" s="94"/>
      <c r="H4730" s="95" t="str">
        <f>IF(بيانات!B4730&lt;&gt;"",بيانات!K4730,"")</f>
        <v/>
      </c>
      <c r="I4730" s="95" t="str">
        <f>IF(بيانات!B4730&lt;&gt;"",بيانات!P4730,"")</f>
        <v/>
      </c>
    </row>
    <row r="4731" spans="1:9" ht="21.75" customHeight="1">
      <c r="A4731" s="82" t="str">
        <f>IF(بيانات!B4731&lt;&gt;"",بيانات!A4731,"")</f>
        <v/>
      </c>
      <c r="B4731" s="83" t="str">
        <f>IF(بيانات!B4731&lt;&gt;"",بيانات!B4731,"")</f>
        <v/>
      </c>
      <c r="C4731" s="83" t="str">
        <f>IF(بيانات!B4731&lt;&gt;"",بيانات!C4731,"")</f>
        <v/>
      </c>
      <c r="D4731" s="84" t="str">
        <f>IF(بيانات!B4731&lt;&gt;"",بيانات!J4731,"")</f>
        <v/>
      </c>
      <c r="E4731" s="85"/>
      <c r="F4731" s="86" t="str">
        <f t="shared" si="73"/>
        <v/>
      </c>
      <c r="G4731" s="87"/>
      <c r="H4731" s="88" t="str">
        <f>IF(بيانات!B4731&lt;&gt;"",بيانات!K4731,"")</f>
        <v/>
      </c>
      <c r="I4731" s="88" t="str">
        <f>IF(بيانات!B4731&lt;&gt;"",بيانات!P4731,"")</f>
        <v/>
      </c>
    </row>
    <row r="4732" spans="1:9" ht="21.75" customHeight="1">
      <c r="A4732" s="89" t="str">
        <f>IF(بيانات!B4732&lt;&gt;"",بيانات!A4732,"")</f>
        <v/>
      </c>
      <c r="B4732" s="90" t="str">
        <f>IF(بيانات!B4732&lt;&gt;"",بيانات!B4732,"")</f>
        <v/>
      </c>
      <c r="C4732" s="90" t="str">
        <f>IF(بيانات!B4732&lt;&gt;"",بيانات!C4732,"")</f>
        <v/>
      </c>
      <c r="D4732" s="91" t="str">
        <f>IF(بيانات!B4732&lt;&gt;"",بيانات!J4732,"")</f>
        <v/>
      </c>
      <c r="E4732" s="92"/>
      <c r="F4732" s="93" t="str">
        <f t="shared" si="73"/>
        <v/>
      </c>
      <c r="G4732" s="94"/>
      <c r="H4732" s="95" t="str">
        <f>IF(بيانات!B4732&lt;&gt;"",بيانات!K4732,"")</f>
        <v/>
      </c>
      <c r="I4732" s="95" t="str">
        <f>IF(بيانات!B4732&lt;&gt;"",بيانات!P4732,"")</f>
        <v/>
      </c>
    </row>
    <row r="4733" spans="1:9" ht="21.75" customHeight="1">
      <c r="A4733" s="82" t="str">
        <f>IF(بيانات!B4733&lt;&gt;"",بيانات!A4733,"")</f>
        <v/>
      </c>
      <c r="B4733" s="83" t="str">
        <f>IF(بيانات!B4733&lt;&gt;"",بيانات!B4733,"")</f>
        <v/>
      </c>
      <c r="C4733" s="83" t="str">
        <f>IF(بيانات!B4733&lt;&gt;"",بيانات!C4733,"")</f>
        <v/>
      </c>
      <c r="D4733" s="84" t="str">
        <f>IF(بيانات!B4733&lt;&gt;"",بيانات!J4733,"")</f>
        <v/>
      </c>
      <c r="E4733" s="85"/>
      <c r="F4733" s="86" t="str">
        <f t="shared" si="73"/>
        <v/>
      </c>
      <c r="G4733" s="87"/>
      <c r="H4733" s="88" t="str">
        <f>IF(بيانات!B4733&lt;&gt;"",بيانات!K4733,"")</f>
        <v/>
      </c>
      <c r="I4733" s="88" t="str">
        <f>IF(بيانات!B4733&lt;&gt;"",بيانات!P4733,"")</f>
        <v/>
      </c>
    </row>
    <row r="4734" spans="1:9" ht="21.75" customHeight="1">
      <c r="A4734" s="89" t="str">
        <f>IF(بيانات!B4734&lt;&gt;"",بيانات!A4734,"")</f>
        <v/>
      </c>
      <c r="B4734" s="90" t="str">
        <f>IF(بيانات!B4734&lt;&gt;"",بيانات!B4734,"")</f>
        <v/>
      </c>
      <c r="C4734" s="90" t="str">
        <f>IF(بيانات!B4734&lt;&gt;"",بيانات!C4734,"")</f>
        <v/>
      </c>
      <c r="D4734" s="91" t="str">
        <f>IF(بيانات!B4734&lt;&gt;"",بيانات!J4734,"")</f>
        <v/>
      </c>
      <c r="E4734" s="92"/>
      <c r="F4734" s="93" t="str">
        <f t="shared" si="73"/>
        <v/>
      </c>
      <c r="G4734" s="94"/>
      <c r="H4734" s="95" t="str">
        <f>IF(بيانات!B4734&lt;&gt;"",بيانات!K4734,"")</f>
        <v/>
      </c>
      <c r="I4734" s="95" t="str">
        <f>IF(بيانات!B4734&lt;&gt;"",بيانات!P4734,"")</f>
        <v/>
      </c>
    </row>
    <row r="4735" spans="1:9" ht="21.75" customHeight="1">
      <c r="A4735" s="82" t="str">
        <f>IF(بيانات!B4735&lt;&gt;"",بيانات!A4735,"")</f>
        <v/>
      </c>
      <c r="B4735" s="83" t="str">
        <f>IF(بيانات!B4735&lt;&gt;"",بيانات!B4735,"")</f>
        <v/>
      </c>
      <c r="C4735" s="83" t="str">
        <f>IF(بيانات!B4735&lt;&gt;"",بيانات!C4735,"")</f>
        <v/>
      </c>
      <c r="D4735" s="84" t="str">
        <f>IF(بيانات!B4735&lt;&gt;"",بيانات!J4735,"")</f>
        <v/>
      </c>
      <c r="E4735" s="85"/>
      <c r="F4735" s="86" t="str">
        <f t="shared" si="73"/>
        <v/>
      </c>
      <c r="G4735" s="87"/>
      <c r="H4735" s="88" t="str">
        <f>IF(بيانات!B4735&lt;&gt;"",بيانات!K4735,"")</f>
        <v/>
      </c>
      <c r="I4735" s="88" t="str">
        <f>IF(بيانات!B4735&lt;&gt;"",بيانات!P4735,"")</f>
        <v/>
      </c>
    </row>
    <row r="4736" spans="1:9" ht="21.75" customHeight="1">
      <c r="A4736" s="89" t="str">
        <f>IF(بيانات!B4736&lt;&gt;"",بيانات!A4736,"")</f>
        <v/>
      </c>
      <c r="B4736" s="90" t="str">
        <f>IF(بيانات!B4736&lt;&gt;"",بيانات!B4736,"")</f>
        <v/>
      </c>
      <c r="C4736" s="90" t="str">
        <f>IF(بيانات!B4736&lt;&gt;"",بيانات!C4736,"")</f>
        <v/>
      </c>
      <c r="D4736" s="91" t="str">
        <f>IF(بيانات!B4736&lt;&gt;"",بيانات!J4736,"")</f>
        <v/>
      </c>
      <c r="E4736" s="92"/>
      <c r="F4736" s="93" t="str">
        <f t="shared" si="73"/>
        <v/>
      </c>
      <c r="G4736" s="94"/>
      <c r="H4736" s="95" t="str">
        <f>IF(بيانات!B4736&lt;&gt;"",بيانات!K4736,"")</f>
        <v/>
      </c>
      <c r="I4736" s="95" t="str">
        <f>IF(بيانات!B4736&lt;&gt;"",بيانات!P4736,"")</f>
        <v/>
      </c>
    </row>
    <row r="4737" spans="1:9" ht="21.75" customHeight="1">
      <c r="A4737" s="82" t="str">
        <f>IF(بيانات!B4737&lt;&gt;"",بيانات!A4737,"")</f>
        <v/>
      </c>
      <c r="B4737" s="83" t="str">
        <f>IF(بيانات!B4737&lt;&gt;"",بيانات!B4737,"")</f>
        <v/>
      </c>
      <c r="C4737" s="83" t="str">
        <f>IF(بيانات!B4737&lt;&gt;"",بيانات!C4737,"")</f>
        <v/>
      </c>
      <c r="D4737" s="84" t="str">
        <f>IF(بيانات!B4737&lt;&gt;"",بيانات!J4737,"")</f>
        <v/>
      </c>
      <c r="E4737" s="85"/>
      <c r="F4737" s="86" t="str">
        <f t="shared" si="73"/>
        <v/>
      </c>
      <c r="G4737" s="87"/>
      <c r="H4737" s="88" t="str">
        <f>IF(بيانات!B4737&lt;&gt;"",بيانات!K4737,"")</f>
        <v/>
      </c>
      <c r="I4737" s="88" t="str">
        <f>IF(بيانات!B4737&lt;&gt;"",بيانات!P4737,"")</f>
        <v/>
      </c>
    </row>
    <row r="4738" spans="1:9" ht="21.75" customHeight="1">
      <c r="A4738" s="89" t="str">
        <f>IF(بيانات!B4738&lt;&gt;"",بيانات!A4738,"")</f>
        <v/>
      </c>
      <c r="B4738" s="90" t="str">
        <f>IF(بيانات!B4738&lt;&gt;"",بيانات!B4738,"")</f>
        <v/>
      </c>
      <c r="C4738" s="90" t="str">
        <f>IF(بيانات!B4738&lt;&gt;"",بيانات!C4738,"")</f>
        <v/>
      </c>
      <c r="D4738" s="91" t="str">
        <f>IF(بيانات!B4738&lt;&gt;"",بيانات!J4738,"")</f>
        <v/>
      </c>
      <c r="E4738" s="92"/>
      <c r="F4738" s="93" t="str">
        <f t="shared" si="73"/>
        <v/>
      </c>
      <c r="G4738" s="94"/>
      <c r="H4738" s="95" t="str">
        <f>IF(بيانات!B4738&lt;&gt;"",بيانات!K4738,"")</f>
        <v/>
      </c>
      <c r="I4738" s="95" t="str">
        <f>IF(بيانات!B4738&lt;&gt;"",بيانات!P4738,"")</f>
        <v/>
      </c>
    </row>
    <row r="4739" spans="1:9" ht="21.75" customHeight="1">
      <c r="A4739" s="82" t="str">
        <f>IF(بيانات!B4739&lt;&gt;"",بيانات!A4739,"")</f>
        <v/>
      </c>
      <c r="B4739" s="83" t="str">
        <f>IF(بيانات!B4739&lt;&gt;"",بيانات!B4739,"")</f>
        <v/>
      </c>
      <c r="C4739" s="83" t="str">
        <f>IF(بيانات!B4739&lt;&gt;"",بيانات!C4739,"")</f>
        <v/>
      </c>
      <c r="D4739" s="84" t="str">
        <f>IF(بيانات!B4739&lt;&gt;"",بيانات!J4739,"")</f>
        <v/>
      </c>
      <c r="E4739" s="85"/>
      <c r="F4739" s="86" t="str">
        <f t="shared" ref="F4739:F4802" si="74">IF(E4739="","",E4739+30)</f>
        <v/>
      </c>
      <c r="G4739" s="87"/>
      <c r="H4739" s="88" t="str">
        <f>IF(بيانات!B4739&lt;&gt;"",بيانات!K4739,"")</f>
        <v/>
      </c>
      <c r="I4739" s="88" t="str">
        <f>IF(بيانات!B4739&lt;&gt;"",بيانات!P4739,"")</f>
        <v/>
      </c>
    </row>
    <row r="4740" spans="1:9" ht="21.75" customHeight="1">
      <c r="A4740" s="89" t="str">
        <f>IF(بيانات!B4740&lt;&gt;"",بيانات!A4740,"")</f>
        <v/>
      </c>
      <c r="B4740" s="90" t="str">
        <f>IF(بيانات!B4740&lt;&gt;"",بيانات!B4740,"")</f>
        <v/>
      </c>
      <c r="C4740" s="90" t="str">
        <f>IF(بيانات!B4740&lt;&gt;"",بيانات!C4740,"")</f>
        <v/>
      </c>
      <c r="D4740" s="91" t="str">
        <f>IF(بيانات!B4740&lt;&gt;"",بيانات!J4740,"")</f>
        <v/>
      </c>
      <c r="E4740" s="92"/>
      <c r="F4740" s="93" t="str">
        <f t="shared" si="74"/>
        <v/>
      </c>
      <c r="G4740" s="94"/>
      <c r="H4740" s="95" t="str">
        <f>IF(بيانات!B4740&lt;&gt;"",بيانات!K4740,"")</f>
        <v/>
      </c>
      <c r="I4740" s="95" t="str">
        <f>IF(بيانات!B4740&lt;&gt;"",بيانات!P4740,"")</f>
        <v/>
      </c>
    </row>
    <row r="4741" spans="1:9" ht="21.75" customHeight="1">
      <c r="A4741" s="82" t="str">
        <f>IF(بيانات!B4741&lt;&gt;"",بيانات!A4741,"")</f>
        <v/>
      </c>
      <c r="B4741" s="83" t="str">
        <f>IF(بيانات!B4741&lt;&gt;"",بيانات!B4741,"")</f>
        <v/>
      </c>
      <c r="C4741" s="83" t="str">
        <f>IF(بيانات!B4741&lt;&gt;"",بيانات!C4741,"")</f>
        <v/>
      </c>
      <c r="D4741" s="84" t="str">
        <f>IF(بيانات!B4741&lt;&gt;"",بيانات!J4741,"")</f>
        <v/>
      </c>
      <c r="E4741" s="85"/>
      <c r="F4741" s="86" t="str">
        <f t="shared" si="74"/>
        <v/>
      </c>
      <c r="G4741" s="87"/>
      <c r="H4741" s="88" t="str">
        <f>IF(بيانات!B4741&lt;&gt;"",بيانات!K4741,"")</f>
        <v/>
      </c>
      <c r="I4741" s="88" t="str">
        <f>IF(بيانات!B4741&lt;&gt;"",بيانات!P4741,"")</f>
        <v/>
      </c>
    </row>
    <row r="4742" spans="1:9" ht="21.75" customHeight="1">
      <c r="A4742" s="89" t="str">
        <f>IF(بيانات!B4742&lt;&gt;"",بيانات!A4742,"")</f>
        <v/>
      </c>
      <c r="B4742" s="90" t="str">
        <f>IF(بيانات!B4742&lt;&gt;"",بيانات!B4742,"")</f>
        <v/>
      </c>
      <c r="C4742" s="90" t="str">
        <f>IF(بيانات!B4742&lt;&gt;"",بيانات!C4742,"")</f>
        <v/>
      </c>
      <c r="D4742" s="91" t="str">
        <f>IF(بيانات!B4742&lt;&gt;"",بيانات!J4742,"")</f>
        <v/>
      </c>
      <c r="E4742" s="92"/>
      <c r="F4742" s="93" t="str">
        <f t="shared" si="74"/>
        <v/>
      </c>
      <c r="G4742" s="94"/>
      <c r="H4742" s="95" t="str">
        <f>IF(بيانات!B4742&lt;&gt;"",بيانات!K4742,"")</f>
        <v/>
      </c>
      <c r="I4742" s="95" t="str">
        <f>IF(بيانات!B4742&lt;&gt;"",بيانات!P4742,"")</f>
        <v/>
      </c>
    </row>
    <row r="4743" spans="1:9" ht="21.75" customHeight="1">
      <c r="A4743" s="82" t="str">
        <f>IF(بيانات!B4743&lt;&gt;"",بيانات!A4743,"")</f>
        <v/>
      </c>
      <c r="B4743" s="83" t="str">
        <f>IF(بيانات!B4743&lt;&gt;"",بيانات!B4743,"")</f>
        <v/>
      </c>
      <c r="C4743" s="83" t="str">
        <f>IF(بيانات!B4743&lt;&gt;"",بيانات!C4743,"")</f>
        <v/>
      </c>
      <c r="D4743" s="84" t="str">
        <f>IF(بيانات!B4743&lt;&gt;"",بيانات!J4743,"")</f>
        <v/>
      </c>
      <c r="E4743" s="85"/>
      <c r="F4743" s="86" t="str">
        <f t="shared" si="74"/>
        <v/>
      </c>
      <c r="G4743" s="87"/>
      <c r="H4743" s="88" t="str">
        <f>IF(بيانات!B4743&lt;&gt;"",بيانات!K4743,"")</f>
        <v/>
      </c>
      <c r="I4743" s="88" t="str">
        <f>IF(بيانات!B4743&lt;&gt;"",بيانات!P4743,"")</f>
        <v/>
      </c>
    </row>
    <row r="4744" spans="1:9" ht="21.75" customHeight="1">
      <c r="A4744" s="89" t="str">
        <f>IF(بيانات!B4744&lt;&gt;"",بيانات!A4744,"")</f>
        <v/>
      </c>
      <c r="B4744" s="90" t="str">
        <f>IF(بيانات!B4744&lt;&gt;"",بيانات!B4744,"")</f>
        <v/>
      </c>
      <c r="C4744" s="90" t="str">
        <f>IF(بيانات!B4744&lt;&gt;"",بيانات!C4744,"")</f>
        <v/>
      </c>
      <c r="D4744" s="91" t="str">
        <f>IF(بيانات!B4744&lt;&gt;"",بيانات!J4744,"")</f>
        <v/>
      </c>
      <c r="E4744" s="92"/>
      <c r="F4744" s="93" t="str">
        <f t="shared" si="74"/>
        <v/>
      </c>
      <c r="G4744" s="94"/>
      <c r="H4744" s="95" t="str">
        <f>IF(بيانات!B4744&lt;&gt;"",بيانات!K4744,"")</f>
        <v/>
      </c>
      <c r="I4744" s="95" t="str">
        <f>IF(بيانات!B4744&lt;&gt;"",بيانات!P4744,"")</f>
        <v/>
      </c>
    </row>
    <row r="4745" spans="1:9" ht="21.75" customHeight="1">
      <c r="A4745" s="82" t="str">
        <f>IF(بيانات!B4745&lt;&gt;"",بيانات!A4745,"")</f>
        <v/>
      </c>
      <c r="B4745" s="83" t="str">
        <f>IF(بيانات!B4745&lt;&gt;"",بيانات!B4745,"")</f>
        <v/>
      </c>
      <c r="C4745" s="83" t="str">
        <f>IF(بيانات!B4745&lt;&gt;"",بيانات!C4745,"")</f>
        <v/>
      </c>
      <c r="D4745" s="84" t="str">
        <f>IF(بيانات!B4745&lt;&gt;"",بيانات!J4745,"")</f>
        <v/>
      </c>
      <c r="E4745" s="85"/>
      <c r="F4745" s="86" t="str">
        <f t="shared" si="74"/>
        <v/>
      </c>
      <c r="G4745" s="87"/>
      <c r="H4745" s="88" t="str">
        <f>IF(بيانات!B4745&lt;&gt;"",بيانات!K4745,"")</f>
        <v/>
      </c>
      <c r="I4745" s="88" t="str">
        <f>IF(بيانات!B4745&lt;&gt;"",بيانات!P4745,"")</f>
        <v/>
      </c>
    </row>
    <row r="4746" spans="1:9" ht="21.75" customHeight="1">
      <c r="A4746" s="89" t="str">
        <f>IF(بيانات!B4746&lt;&gt;"",بيانات!A4746,"")</f>
        <v/>
      </c>
      <c r="B4746" s="90" t="str">
        <f>IF(بيانات!B4746&lt;&gt;"",بيانات!B4746,"")</f>
        <v/>
      </c>
      <c r="C4746" s="90" t="str">
        <f>IF(بيانات!B4746&lt;&gt;"",بيانات!C4746,"")</f>
        <v/>
      </c>
      <c r="D4746" s="91" t="str">
        <f>IF(بيانات!B4746&lt;&gt;"",بيانات!J4746,"")</f>
        <v/>
      </c>
      <c r="E4746" s="92"/>
      <c r="F4746" s="93" t="str">
        <f t="shared" si="74"/>
        <v/>
      </c>
      <c r="G4746" s="94"/>
      <c r="H4746" s="95" t="str">
        <f>IF(بيانات!B4746&lt;&gt;"",بيانات!K4746,"")</f>
        <v/>
      </c>
      <c r="I4746" s="95" t="str">
        <f>IF(بيانات!B4746&lt;&gt;"",بيانات!P4746,"")</f>
        <v/>
      </c>
    </row>
    <row r="4747" spans="1:9" ht="21.75" customHeight="1">
      <c r="A4747" s="82" t="str">
        <f>IF(بيانات!B4747&lt;&gt;"",بيانات!A4747,"")</f>
        <v/>
      </c>
      <c r="B4747" s="83" t="str">
        <f>IF(بيانات!B4747&lt;&gt;"",بيانات!B4747,"")</f>
        <v/>
      </c>
      <c r="C4747" s="83" t="str">
        <f>IF(بيانات!B4747&lt;&gt;"",بيانات!C4747,"")</f>
        <v/>
      </c>
      <c r="D4747" s="84" t="str">
        <f>IF(بيانات!B4747&lt;&gt;"",بيانات!J4747,"")</f>
        <v/>
      </c>
      <c r="E4747" s="85"/>
      <c r="F4747" s="86" t="str">
        <f t="shared" si="74"/>
        <v/>
      </c>
      <c r="G4747" s="87"/>
      <c r="H4747" s="88" t="str">
        <f>IF(بيانات!B4747&lt;&gt;"",بيانات!K4747,"")</f>
        <v/>
      </c>
      <c r="I4747" s="88" t="str">
        <f>IF(بيانات!B4747&lt;&gt;"",بيانات!P4747,"")</f>
        <v/>
      </c>
    </row>
    <row r="4748" spans="1:9" ht="21.75" customHeight="1">
      <c r="A4748" s="89" t="str">
        <f>IF(بيانات!B4748&lt;&gt;"",بيانات!A4748,"")</f>
        <v/>
      </c>
      <c r="B4748" s="90" t="str">
        <f>IF(بيانات!B4748&lt;&gt;"",بيانات!B4748,"")</f>
        <v/>
      </c>
      <c r="C4748" s="90" t="str">
        <f>IF(بيانات!B4748&lt;&gt;"",بيانات!C4748,"")</f>
        <v/>
      </c>
      <c r="D4748" s="91" t="str">
        <f>IF(بيانات!B4748&lt;&gt;"",بيانات!J4748,"")</f>
        <v/>
      </c>
      <c r="E4748" s="92"/>
      <c r="F4748" s="93" t="str">
        <f t="shared" si="74"/>
        <v/>
      </c>
      <c r="G4748" s="94"/>
      <c r="H4748" s="95" t="str">
        <f>IF(بيانات!B4748&lt;&gt;"",بيانات!K4748,"")</f>
        <v/>
      </c>
      <c r="I4748" s="95" t="str">
        <f>IF(بيانات!B4748&lt;&gt;"",بيانات!P4748,"")</f>
        <v/>
      </c>
    </row>
    <row r="4749" spans="1:9" ht="21.75" customHeight="1">
      <c r="A4749" s="82" t="str">
        <f>IF(بيانات!B4749&lt;&gt;"",بيانات!A4749,"")</f>
        <v/>
      </c>
      <c r="B4749" s="83" t="str">
        <f>IF(بيانات!B4749&lt;&gt;"",بيانات!B4749,"")</f>
        <v/>
      </c>
      <c r="C4749" s="83" t="str">
        <f>IF(بيانات!B4749&lt;&gt;"",بيانات!C4749,"")</f>
        <v/>
      </c>
      <c r="D4749" s="84" t="str">
        <f>IF(بيانات!B4749&lt;&gt;"",بيانات!J4749,"")</f>
        <v/>
      </c>
      <c r="E4749" s="85"/>
      <c r="F4749" s="86" t="str">
        <f t="shared" si="74"/>
        <v/>
      </c>
      <c r="G4749" s="87"/>
      <c r="H4749" s="88" t="str">
        <f>IF(بيانات!B4749&lt;&gt;"",بيانات!K4749,"")</f>
        <v/>
      </c>
      <c r="I4749" s="88" t="str">
        <f>IF(بيانات!B4749&lt;&gt;"",بيانات!P4749,"")</f>
        <v/>
      </c>
    </row>
    <row r="4750" spans="1:9" ht="21.75" customHeight="1">
      <c r="A4750" s="89" t="str">
        <f>IF(بيانات!B4750&lt;&gt;"",بيانات!A4750,"")</f>
        <v/>
      </c>
      <c r="B4750" s="90" t="str">
        <f>IF(بيانات!B4750&lt;&gt;"",بيانات!B4750,"")</f>
        <v/>
      </c>
      <c r="C4750" s="90" t="str">
        <f>IF(بيانات!B4750&lt;&gt;"",بيانات!C4750,"")</f>
        <v/>
      </c>
      <c r="D4750" s="91" t="str">
        <f>IF(بيانات!B4750&lt;&gt;"",بيانات!J4750,"")</f>
        <v/>
      </c>
      <c r="E4750" s="92"/>
      <c r="F4750" s="93" t="str">
        <f t="shared" si="74"/>
        <v/>
      </c>
      <c r="G4750" s="94"/>
      <c r="H4750" s="95" t="str">
        <f>IF(بيانات!B4750&lt;&gt;"",بيانات!K4750,"")</f>
        <v/>
      </c>
      <c r="I4750" s="95" t="str">
        <f>IF(بيانات!B4750&lt;&gt;"",بيانات!P4750,"")</f>
        <v/>
      </c>
    </row>
    <row r="4751" spans="1:9" ht="21.75" customHeight="1">
      <c r="A4751" s="82" t="str">
        <f>IF(بيانات!B4751&lt;&gt;"",بيانات!A4751,"")</f>
        <v/>
      </c>
      <c r="B4751" s="83" t="str">
        <f>IF(بيانات!B4751&lt;&gt;"",بيانات!B4751,"")</f>
        <v/>
      </c>
      <c r="C4751" s="83" t="str">
        <f>IF(بيانات!B4751&lt;&gt;"",بيانات!C4751,"")</f>
        <v/>
      </c>
      <c r="D4751" s="84" t="str">
        <f>IF(بيانات!B4751&lt;&gt;"",بيانات!J4751,"")</f>
        <v/>
      </c>
      <c r="E4751" s="85"/>
      <c r="F4751" s="86" t="str">
        <f t="shared" si="74"/>
        <v/>
      </c>
      <c r="G4751" s="87"/>
      <c r="H4751" s="88" t="str">
        <f>IF(بيانات!B4751&lt;&gt;"",بيانات!K4751,"")</f>
        <v/>
      </c>
      <c r="I4751" s="88" t="str">
        <f>IF(بيانات!B4751&lt;&gt;"",بيانات!P4751,"")</f>
        <v/>
      </c>
    </row>
    <row r="4752" spans="1:9" ht="21.75" customHeight="1">
      <c r="A4752" s="89" t="str">
        <f>IF(بيانات!B4752&lt;&gt;"",بيانات!A4752,"")</f>
        <v/>
      </c>
      <c r="B4752" s="90" t="str">
        <f>IF(بيانات!B4752&lt;&gt;"",بيانات!B4752,"")</f>
        <v/>
      </c>
      <c r="C4752" s="90" t="str">
        <f>IF(بيانات!B4752&lt;&gt;"",بيانات!C4752,"")</f>
        <v/>
      </c>
      <c r="D4752" s="91" t="str">
        <f>IF(بيانات!B4752&lt;&gt;"",بيانات!J4752,"")</f>
        <v/>
      </c>
      <c r="E4752" s="92"/>
      <c r="F4752" s="93" t="str">
        <f t="shared" si="74"/>
        <v/>
      </c>
      <c r="G4752" s="94"/>
      <c r="H4752" s="95" t="str">
        <f>IF(بيانات!B4752&lt;&gt;"",بيانات!K4752,"")</f>
        <v/>
      </c>
      <c r="I4752" s="95" t="str">
        <f>IF(بيانات!B4752&lt;&gt;"",بيانات!P4752,"")</f>
        <v/>
      </c>
    </row>
    <row r="4753" spans="1:9" ht="21.75" customHeight="1">
      <c r="A4753" s="82" t="str">
        <f>IF(بيانات!B4753&lt;&gt;"",بيانات!A4753,"")</f>
        <v/>
      </c>
      <c r="B4753" s="83" t="str">
        <f>IF(بيانات!B4753&lt;&gt;"",بيانات!B4753,"")</f>
        <v/>
      </c>
      <c r="C4753" s="83" t="str">
        <f>IF(بيانات!B4753&lt;&gt;"",بيانات!C4753,"")</f>
        <v/>
      </c>
      <c r="D4753" s="84" t="str">
        <f>IF(بيانات!B4753&lt;&gt;"",بيانات!J4753,"")</f>
        <v/>
      </c>
      <c r="E4753" s="85"/>
      <c r="F4753" s="86" t="str">
        <f t="shared" si="74"/>
        <v/>
      </c>
      <c r="G4753" s="87"/>
      <c r="H4753" s="88" t="str">
        <f>IF(بيانات!B4753&lt;&gt;"",بيانات!K4753,"")</f>
        <v/>
      </c>
      <c r="I4753" s="88" t="str">
        <f>IF(بيانات!B4753&lt;&gt;"",بيانات!P4753,"")</f>
        <v/>
      </c>
    </row>
    <row r="4754" spans="1:9" ht="21.75" customHeight="1">
      <c r="A4754" s="89" t="str">
        <f>IF(بيانات!B4754&lt;&gt;"",بيانات!A4754,"")</f>
        <v/>
      </c>
      <c r="B4754" s="90" t="str">
        <f>IF(بيانات!B4754&lt;&gt;"",بيانات!B4754,"")</f>
        <v/>
      </c>
      <c r="C4754" s="90" t="str">
        <f>IF(بيانات!B4754&lt;&gt;"",بيانات!C4754,"")</f>
        <v/>
      </c>
      <c r="D4754" s="91" t="str">
        <f>IF(بيانات!B4754&lt;&gt;"",بيانات!J4754,"")</f>
        <v/>
      </c>
      <c r="E4754" s="92"/>
      <c r="F4754" s="93" t="str">
        <f t="shared" si="74"/>
        <v/>
      </c>
      <c r="G4754" s="94"/>
      <c r="H4754" s="95" t="str">
        <f>IF(بيانات!B4754&lt;&gt;"",بيانات!K4754,"")</f>
        <v/>
      </c>
      <c r="I4754" s="95" t="str">
        <f>IF(بيانات!B4754&lt;&gt;"",بيانات!P4754,"")</f>
        <v/>
      </c>
    </row>
    <row r="4755" spans="1:9" ht="21.75" customHeight="1">
      <c r="A4755" s="82" t="str">
        <f>IF(بيانات!B4755&lt;&gt;"",بيانات!A4755,"")</f>
        <v/>
      </c>
      <c r="B4755" s="83" t="str">
        <f>IF(بيانات!B4755&lt;&gt;"",بيانات!B4755,"")</f>
        <v/>
      </c>
      <c r="C4755" s="83" t="str">
        <f>IF(بيانات!B4755&lt;&gt;"",بيانات!C4755,"")</f>
        <v/>
      </c>
      <c r="D4755" s="84" t="str">
        <f>IF(بيانات!B4755&lt;&gt;"",بيانات!J4755,"")</f>
        <v/>
      </c>
      <c r="E4755" s="85"/>
      <c r="F4755" s="86" t="str">
        <f t="shared" si="74"/>
        <v/>
      </c>
      <c r="G4755" s="87"/>
      <c r="H4755" s="88" t="str">
        <f>IF(بيانات!B4755&lt;&gt;"",بيانات!K4755,"")</f>
        <v/>
      </c>
      <c r="I4755" s="88" t="str">
        <f>IF(بيانات!B4755&lt;&gt;"",بيانات!P4755,"")</f>
        <v/>
      </c>
    </row>
    <row r="4756" spans="1:9" ht="21.75" customHeight="1">
      <c r="A4756" s="89" t="str">
        <f>IF(بيانات!B4756&lt;&gt;"",بيانات!A4756,"")</f>
        <v/>
      </c>
      <c r="B4756" s="90" t="str">
        <f>IF(بيانات!B4756&lt;&gt;"",بيانات!B4756,"")</f>
        <v/>
      </c>
      <c r="C4756" s="90" t="str">
        <f>IF(بيانات!B4756&lt;&gt;"",بيانات!C4756,"")</f>
        <v/>
      </c>
      <c r="D4756" s="91" t="str">
        <f>IF(بيانات!B4756&lt;&gt;"",بيانات!J4756,"")</f>
        <v/>
      </c>
      <c r="E4756" s="92"/>
      <c r="F4756" s="93" t="str">
        <f t="shared" si="74"/>
        <v/>
      </c>
      <c r="G4756" s="94"/>
      <c r="H4756" s="95" t="str">
        <f>IF(بيانات!B4756&lt;&gt;"",بيانات!K4756,"")</f>
        <v/>
      </c>
      <c r="I4756" s="95" t="str">
        <f>IF(بيانات!B4756&lt;&gt;"",بيانات!P4756,"")</f>
        <v/>
      </c>
    </row>
    <row r="4757" spans="1:9" ht="21.75" customHeight="1">
      <c r="A4757" s="82" t="str">
        <f>IF(بيانات!B4757&lt;&gt;"",بيانات!A4757,"")</f>
        <v/>
      </c>
      <c r="B4757" s="83" t="str">
        <f>IF(بيانات!B4757&lt;&gt;"",بيانات!B4757,"")</f>
        <v/>
      </c>
      <c r="C4757" s="83" t="str">
        <f>IF(بيانات!B4757&lt;&gt;"",بيانات!C4757,"")</f>
        <v/>
      </c>
      <c r="D4757" s="84" t="str">
        <f>IF(بيانات!B4757&lt;&gt;"",بيانات!J4757,"")</f>
        <v/>
      </c>
      <c r="E4757" s="85"/>
      <c r="F4757" s="86" t="str">
        <f t="shared" si="74"/>
        <v/>
      </c>
      <c r="G4757" s="87"/>
      <c r="H4757" s="88" t="str">
        <f>IF(بيانات!B4757&lt;&gt;"",بيانات!K4757,"")</f>
        <v/>
      </c>
      <c r="I4757" s="88" t="str">
        <f>IF(بيانات!B4757&lt;&gt;"",بيانات!P4757,"")</f>
        <v/>
      </c>
    </row>
    <row r="4758" spans="1:9" ht="21.75" customHeight="1">
      <c r="A4758" s="89" t="str">
        <f>IF(بيانات!B4758&lt;&gt;"",بيانات!A4758,"")</f>
        <v/>
      </c>
      <c r="B4758" s="90" t="str">
        <f>IF(بيانات!B4758&lt;&gt;"",بيانات!B4758,"")</f>
        <v/>
      </c>
      <c r="C4758" s="90" t="str">
        <f>IF(بيانات!B4758&lt;&gt;"",بيانات!C4758,"")</f>
        <v/>
      </c>
      <c r="D4758" s="91" t="str">
        <f>IF(بيانات!B4758&lt;&gt;"",بيانات!J4758,"")</f>
        <v/>
      </c>
      <c r="E4758" s="92"/>
      <c r="F4758" s="93" t="str">
        <f t="shared" si="74"/>
        <v/>
      </c>
      <c r="G4758" s="94"/>
      <c r="H4758" s="95" t="str">
        <f>IF(بيانات!B4758&lt;&gt;"",بيانات!K4758,"")</f>
        <v/>
      </c>
      <c r="I4758" s="95" t="str">
        <f>IF(بيانات!B4758&lt;&gt;"",بيانات!P4758,"")</f>
        <v/>
      </c>
    </row>
    <row r="4759" spans="1:9" ht="21.75" customHeight="1">
      <c r="A4759" s="82" t="str">
        <f>IF(بيانات!B4759&lt;&gt;"",بيانات!A4759,"")</f>
        <v/>
      </c>
      <c r="B4759" s="83" t="str">
        <f>IF(بيانات!B4759&lt;&gt;"",بيانات!B4759,"")</f>
        <v/>
      </c>
      <c r="C4759" s="83" t="str">
        <f>IF(بيانات!B4759&lt;&gt;"",بيانات!C4759,"")</f>
        <v/>
      </c>
      <c r="D4759" s="84" t="str">
        <f>IF(بيانات!B4759&lt;&gt;"",بيانات!J4759,"")</f>
        <v/>
      </c>
      <c r="E4759" s="85"/>
      <c r="F4759" s="86" t="str">
        <f t="shared" si="74"/>
        <v/>
      </c>
      <c r="G4759" s="87"/>
      <c r="H4759" s="88" t="str">
        <f>IF(بيانات!B4759&lt;&gt;"",بيانات!K4759,"")</f>
        <v/>
      </c>
      <c r="I4759" s="88" t="str">
        <f>IF(بيانات!B4759&lt;&gt;"",بيانات!P4759,"")</f>
        <v/>
      </c>
    </row>
    <row r="4760" spans="1:9" ht="21.75" customHeight="1">
      <c r="A4760" s="89" t="str">
        <f>IF(بيانات!B4760&lt;&gt;"",بيانات!A4760,"")</f>
        <v/>
      </c>
      <c r="B4760" s="90" t="str">
        <f>IF(بيانات!B4760&lt;&gt;"",بيانات!B4760,"")</f>
        <v/>
      </c>
      <c r="C4760" s="90" t="str">
        <f>IF(بيانات!B4760&lt;&gt;"",بيانات!C4760,"")</f>
        <v/>
      </c>
      <c r="D4760" s="91" t="str">
        <f>IF(بيانات!B4760&lt;&gt;"",بيانات!J4760,"")</f>
        <v/>
      </c>
      <c r="E4760" s="92"/>
      <c r="F4760" s="93" t="str">
        <f t="shared" si="74"/>
        <v/>
      </c>
      <c r="G4760" s="94"/>
      <c r="H4760" s="95" t="str">
        <f>IF(بيانات!B4760&lt;&gt;"",بيانات!K4760,"")</f>
        <v/>
      </c>
      <c r="I4760" s="95" t="str">
        <f>IF(بيانات!B4760&lt;&gt;"",بيانات!P4760,"")</f>
        <v/>
      </c>
    </row>
    <row r="4761" spans="1:9" ht="21.75" customHeight="1">
      <c r="A4761" s="82" t="str">
        <f>IF(بيانات!B4761&lt;&gt;"",بيانات!A4761,"")</f>
        <v/>
      </c>
      <c r="B4761" s="83" t="str">
        <f>IF(بيانات!B4761&lt;&gt;"",بيانات!B4761,"")</f>
        <v/>
      </c>
      <c r="C4761" s="83" t="str">
        <f>IF(بيانات!B4761&lt;&gt;"",بيانات!C4761,"")</f>
        <v/>
      </c>
      <c r="D4761" s="84" t="str">
        <f>IF(بيانات!B4761&lt;&gt;"",بيانات!J4761,"")</f>
        <v/>
      </c>
      <c r="E4761" s="85"/>
      <c r="F4761" s="86" t="str">
        <f t="shared" si="74"/>
        <v/>
      </c>
      <c r="G4761" s="87"/>
      <c r="H4761" s="88" t="str">
        <f>IF(بيانات!B4761&lt;&gt;"",بيانات!K4761,"")</f>
        <v/>
      </c>
      <c r="I4761" s="88" t="str">
        <f>IF(بيانات!B4761&lt;&gt;"",بيانات!P4761,"")</f>
        <v/>
      </c>
    </row>
    <row r="4762" spans="1:9" ht="21.75" customHeight="1">
      <c r="A4762" s="89" t="str">
        <f>IF(بيانات!B4762&lt;&gt;"",بيانات!A4762,"")</f>
        <v/>
      </c>
      <c r="B4762" s="90" t="str">
        <f>IF(بيانات!B4762&lt;&gt;"",بيانات!B4762,"")</f>
        <v/>
      </c>
      <c r="C4762" s="90" t="str">
        <f>IF(بيانات!B4762&lt;&gt;"",بيانات!C4762,"")</f>
        <v/>
      </c>
      <c r="D4762" s="91" t="str">
        <f>IF(بيانات!B4762&lt;&gt;"",بيانات!J4762,"")</f>
        <v/>
      </c>
      <c r="E4762" s="92"/>
      <c r="F4762" s="93" t="str">
        <f t="shared" si="74"/>
        <v/>
      </c>
      <c r="G4762" s="94"/>
      <c r="H4762" s="95" t="str">
        <f>IF(بيانات!B4762&lt;&gt;"",بيانات!K4762,"")</f>
        <v/>
      </c>
      <c r="I4762" s="95" t="str">
        <f>IF(بيانات!B4762&lt;&gt;"",بيانات!P4762,"")</f>
        <v/>
      </c>
    </row>
    <row r="4763" spans="1:9" ht="21.75" customHeight="1">
      <c r="A4763" s="82" t="str">
        <f>IF(بيانات!B4763&lt;&gt;"",بيانات!A4763,"")</f>
        <v/>
      </c>
      <c r="B4763" s="83" t="str">
        <f>IF(بيانات!B4763&lt;&gt;"",بيانات!B4763,"")</f>
        <v/>
      </c>
      <c r="C4763" s="83" t="str">
        <f>IF(بيانات!B4763&lt;&gt;"",بيانات!C4763,"")</f>
        <v/>
      </c>
      <c r="D4763" s="84" t="str">
        <f>IF(بيانات!B4763&lt;&gt;"",بيانات!J4763,"")</f>
        <v/>
      </c>
      <c r="E4763" s="85"/>
      <c r="F4763" s="86" t="str">
        <f t="shared" si="74"/>
        <v/>
      </c>
      <c r="G4763" s="87"/>
      <c r="H4763" s="88" t="str">
        <f>IF(بيانات!B4763&lt;&gt;"",بيانات!K4763,"")</f>
        <v/>
      </c>
      <c r="I4763" s="88" t="str">
        <f>IF(بيانات!B4763&lt;&gt;"",بيانات!P4763,"")</f>
        <v/>
      </c>
    </row>
    <row r="4764" spans="1:9" ht="21.75" customHeight="1">
      <c r="A4764" s="89" t="str">
        <f>IF(بيانات!B4764&lt;&gt;"",بيانات!A4764,"")</f>
        <v/>
      </c>
      <c r="B4764" s="90" t="str">
        <f>IF(بيانات!B4764&lt;&gt;"",بيانات!B4764,"")</f>
        <v/>
      </c>
      <c r="C4764" s="90" t="str">
        <f>IF(بيانات!B4764&lt;&gt;"",بيانات!C4764,"")</f>
        <v/>
      </c>
      <c r="D4764" s="91" t="str">
        <f>IF(بيانات!B4764&lt;&gt;"",بيانات!J4764,"")</f>
        <v/>
      </c>
      <c r="E4764" s="92"/>
      <c r="F4764" s="93" t="str">
        <f t="shared" si="74"/>
        <v/>
      </c>
      <c r="G4764" s="94"/>
      <c r="H4764" s="95" t="str">
        <f>IF(بيانات!B4764&lt;&gt;"",بيانات!K4764,"")</f>
        <v/>
      </c>
      <c r="I4764" s="95" t="str">
        <f>IF(بيانات!B4764&lt;&gt;"",بيانات!P4764,"")</f>
        <v/>
      </c>
    </row>
    <row r="4765" spans="1:9" ht="21.75" customHeight="1">
      <c r="A4765" s="82" t="str">
        <f>IF(بيانات!B4765&lt;&gt;"",بيانات!A4765,"")</f>
        <v/>
      </c>
      <c r="B4765" s="83" t="str">
        <f>IF(بيانات!B4765&lt;&gt;"",بيانات!B4765,"")</f>
        <v/>
      </c>
      <c r="C4765" s="83" t="str">
        <f>IF(بيانات!B4765&lt;&gt;"",بيانات!C4765,"")</f>
        <v/>
      </c>
      <c r="D4765" s="84" t="str">
        <f>IF(بيانات!B4765&lt;&gt;"",بيانات!J4765,"")</f>
        <v/>
      </c>
      <c r="E4765" s="85"/>
      <c r="F4765" s="86" t="str">
        <f t="shared" si="74"/>
        <v/>
      </c>
      <c r="G4765" s="87"/>
      <c r="H4765" s="88" t="str">
        <f>IF(بيانات!B4765&lt;&gt;"",بيانات!K4765,"")</f>
        <v/>
      </c>
      <c r="I4765" s="88" t="str">
        <f>IF(بيانات!B4765&lt;&gt;"",بيانات!P4765,"")</f>
        <v/>
      </c>
    </row>
    <row r="4766" spans="1:9" ht="21.75" customHeight="1">
      <c r="A4766" s="89" t="str">
        <f>IF(بيانات!B4766&lt;&gt;"",بيانات!A4766,"")</f>
        <v/>
      </c>
      <c r="B4766" s="90" t="str">
        <f>IF(بيانات!B4766&lt;&gt;"",بيانات!B4766,"")</f>
        <v/>
      </c>
      <c r="C4766" s="90" t="str">
        <f>IF(بيانات!B4766&lt;&gt;"",بيانات!C4766,"")</f>
        <v/>
      </c>
      <c r="D4766" s="91" t="str">
        <f>IF(بيانات!B4766&lt;&gt;"",بيانات!J4766,"")</f>
        <v/>
      </c>
      <c r="E4766" s="92"/>
      <c r="F4766" s="93" t="str">
        <f t="shared" si="74"/>
        <v/>
      </c>
      <c r="G4766" s="94"/>
      <c r="H4766" s="95" t="str">
        <f>IF(بيانات!B4766&lt;&gt;"",بيانات!K4766,"")</f>
        <v/>
      </c>
      <c r="I4766" s="95" t="str">
        <f>IF(بيانات!B4766&lt;&gt;"",بيانات!P4766,"")</f>
        <v/>
      </c>
    </row>
    <row r="4767" spans="1:9" ht="21.75" customHeight="1">
      <c r="A4767" s="82" t="str">
        <f>IF(بيانات!B4767&lt;&gt;"",بيانات!A4767,"")</f>
        <v/>
      </c>
      <c r="B4767" s="83" t="str">
        <f>IF(بيانات!B4767&lt;&gt;"",بيانات!B4767,"")</f>
        <v/>
      </c>
      <c r="C4767" s="83" t="str">
        <f>IF(بيانات!B4767&lt;&gt;"",بيانات!C4767,"")</f>
        <v/>
      </c>
      <c r="D4767" s="84" t="str">
        <f>IF(بيانات!B4767&lt;&gt;"",بيانات!J4767,"")</f>
        <v/>
      </c>
      <c r="E4767" s="85"/>
      <c r="F4767" s="86" t="str">
        <f t="shared" si="74"/>
        <v/>
      </c>
      <c r="G4767" s="87"/>
      <c r="H4767" s="88" t="str">
        <f>IF(بيانات!B4767&lt;&gt;"",بيانات!K4767,"")</f>
        <v/>
      </c>
      <c r="I4767" s="88" t="str">
        <f>IF(بيانات!B4767&lt;&gt;"",بيانات!P4767,"")</f>
        <v/>
      </c>
    </row>
    <row r="4768" spans="1:9" ht="21.75" customHeight="1">
      <c r="A4768" s="89" t="str">
        <f>IF(بيانات!B4768&lt;&gt;"",بيانات!A4768,"")</f>
        <v/>
      </c>
      <c r="B4768" s="90" t="str">
        <f>IF(بيانات!B4768&lt;&gt;"",بيانات!B4768,"")</f>
        <v/>
      </c>
      <c r="C4768" s="90" t="str">
        <f>IF(بيانات!B4768&lt;&gt;"",بيانات!C4768,"")</f>
        <v/>
      </c>
      <c r="D4768" s="91" t="str">
        <f>IF(بيانات!B4768&lt;&gt;"",بيانات!J4768,"")</f>
        <v/>
      </c>
      <c r="E4768" s="92"/>
      <c r="F4768" s="93" t="str">
        <f t="shared" si="74"/>
        <v/>
      </c>
      <c r="G4768" s="94"/>
      <c r="H4768" s="95" t="str">
        <f>IF(بيانات!B4768&lt;&gt;"",بيانات!K4768,"")</f>
        <v/>
      </c>
      <c r="I4768" s="95" t="str">
        <f>IF(بيانات!B4768&lt;&gt;"",بيانات!P4768,"")</f>
        <v/>
      </c>
    </row>
    <row r="4769" spans="1:9" ht="21.75" customHeight="1">
      <c r="A4769" s="82" t="str">
        <f>IF(بيانات!B4769&lt;&gt;"",بيانات!A4769,"")</f>
        <v/>
      </c>
      <c r="B4769" s="83" t="str">
        <f>IF(بيانات!B4769&lt;&gt;"",بيانات!B4769,"")</f>
        <v/>
      </c>
      <c r="C4769" s="83" t="str">
        <f>IF(بيانات!B4769&lt;&gt;"",بيانات!C4769,"")</f>
        <v/>
      </c>
      <c r="D4769" s="84" t="str">
        <f>IF(بيانات!B4769&lt;&gt;"",بيانات!J4769,"")</f>
        <v/>
      </c>
      <c r="E4769" s="85"/>
      <c r="F4769" s="86" t="str">
        <f t="shared" si="74"/>
        <v/>
      </c>
      <c r="G4769" s="87"/>
      <c r="H4769" s="88" t="str">
        <f>IF(بيانات!B4769&lt;&gt;"",بيانات!K4769,"")</f>
        <v/>
      </c>
      <c r="I4769" s="88" t="str">
        <f>IF(بيانات!B4769&lt;&gt;"",بيانات!P4769,"")</f>
        <v/>
      </c>
    </row>
    <row r="4770" spans="1:9" ht="21.75" customHeight="1">
      <c r="A4770" s="89" t="str">
        <f>IF(بيانات!B4770&lt;&gt;"",بيانات!A4770,"")</f>
        <v/>
      </c>
      <c r="B4770" s="90" t="str">
        <f>IF(بيانات!B4770&lt;&gt;"",بيانات!B4770,"")</f>
        <v/>
      </c>
      <c r="C4770" s="90" t="str">
        <f>IF(بيانات!B4770&lt;&gt;"",بيانات!C4770,"")</f>
        <v/>
      </c>
      <c r="D4770" s="91" t="str">
        <f>IF(بيانات!B4770&lt;&gt;"",بيانات!J4770,"")</f>
        <v/>
      </c>
      <c r="E4770" s="92"/>
      <c r="F4770" s="93" t="str">
        <f t="shared" si="74"/>
        <v/>
      </c>
      <c r="G4770" s="94"/>
      <c r="H4770" s="95" t="str">
        <f>IF(بيانات!B4770&lt;&gt;"",بيانات!K4770,"")</f>
        <v/>
      </c>
      <c r="I4770" s="95" t="str">
        <f>IF(بيانات!B4770&lt;&gt;"",بيانات!P4770,"")</f>
        <v/>
      </c>
    </row>
    <row r="4771" spans="1:9" ht="21.75" customHeight="1">
      <c r="A4771" s="82" t="str">
        <f>IF(بيانات!B4771&lt;&gt;"",بيانات!A4771,"")</f>
        <v/>
      </c>
      <c r="B4771" s="83" t="str">
        <f>IF(بيانات!B4771&lt;&gt;"",بيانات!B4771,"")</f>
        <v/>
      </c>
      <c r="C4771" s="83" t="str">
        <f>IF(بيانات!B4771&lt;&gt;"",بيانات!C4771,"")</f>
        <v/>
      </c>
      <c r="D4771" s="84" t="str">
        <f>IF(بيانات!B4771&lt;&gt;"",بيانات!J4771,"")</f>
        <v/>
      </c>
      <c r="E4771" s="85"/>
      <c r="F4771" s="86" t="str">
        <f t="shared" si="74"/>
        <v/>
      </c>
      <c r="G4771" s="87"/>
      <c r="H4771" s="88" t="str">
        <f>IF(بيانات!B4771&lt;&gt;"",بيانات!K4771,"")</f>
        <v/>
      </c>
      <c r="I4771" s="88" t="str">
        <f>IF(بيانات!B4771&lt;&gt;"",بيانات!P4771,"")</f>
        <v/>
      </c>
    </row>
    <row r="4772" spans="1:9" ht="21.75" customHeight="1">
      <c r="A4772" s="89" t="str">
        <f>IF(بيانات!B4772&lt;&gt;"",بيانات!A4772,"")</f>
        <v/>
      </c>
      <c r="B4772" s="90" t="str">
        <f>IF(بيانات!B4772&lt;&gt;"",بيانات!B4772,"")</f>
        <v/>
      </c>
      <c r="C4772" s="90" t="str">
        <f>IF(بيانات!B4772&lt;&gt;"",بيانات!C4772,"")</f>
        <v/>
      </c>
      <c r="D4772" s="91" t="str">
        <f>IF(بيانات!B4772&lt;&gt;"",بيانات!J4772,"")</f>
        <v/>
      </c>
      <c r="E4772" s="92"/>
      <c r="F4772" s="93" t="str">
        <f t="shared" si="74"/>
        <v/>
      </c>
      <c r="G4772" s="94"/>
      <c r="H4772" s="95" t="str">
        <f>IF(بيانات!B4772&lt;&gt;"",بيانات!K4772,"")</f>
        <v/>
      </c>
      <c r="I4772" s="95" t="str">
        <f>IF(بيانات!B4772&lt;&gt;"",بيانات!P4772,"")</f>
        <v/>
      </c>
    </row>
    <row r="4773" spans="1:9" ht="21.75" customHeight="1">
      <c r="A4773" s="82" t="str">
        <f>IF(بيانات!B4773&lt;&gt;"",بيانات!A4773,"")</f>
        <v/>
      </c>
      <c r="B4773" s="83" t="str">
        <f>IF(بيانات!B4773&lt;&gt;"",بيانات!B4773,"")</f>
        <v/>
      </c>
      <c r="C4773" s="83" t="str">
        <f>IF(بيانات!B4773&lt;&gt;"",بيانات!C4773,"")</f>
        <v/>
      </c>
      <c r="D4773" s="84" t="str">
        <f>IF(بيانات!B4773&lt;&gt;"",بيانات!J4773,"")</f>
        <v/>
      </c>
      <c r="E4773" s="85"/>
      <c r="F4773" s="86" t="str">
        <f t="shared" si="74"/>
        <v/>
      </c>
      <c r="G4773" s="87"/>
      <c r="H4773" s="88" t="str">
        <f>IF(بيانات!B4773&lt;&gt;"",بيانات!K4773,"")</f>
        <v/>
      </c>
      <c r="I4773" s="88" t="str">
        <f>IF(بيانات!B4773&lt;&gt;"",بيانات!P4773,"")</f>
        <v/>
      </c>
    </row>
    <row r="4774" spans="1:9" ht="21.75" customHeight="1">
      <c r="A4774" s="89" t="str">
        <f>IF(بيانات!B4774&lt;&gt;"",بيانات!A4774,"")</f>
        <v/>
      </c>
      <c r="B4774" s="90" t="str">
        <f>IF(بيانات!B4774&lt;&gt;"",بيانات!B4774,"")</f>
        <v/>
      </c>
      <c r="C4774" s="90" t="str">
        <f>IF(بيانات!B4774&lt;&gt;"",بيانات!C4774,"")</f>
        <v/>
      </c>
      <c r="D4774" s="91" t="str">
        <f>IF(بيانات!B4774&lt;&gt;"",بيانات!J4774,"")</f>
        <v/>
      </c>
      <c r="E4774" s="92"/>
      <c r="F4774" s="93" t="str">
        <f t="shared" si="74"/>
        <v/>
      </c>
      <c r="G4774" s="94"/>
      <c r="H4774" s="95" t="str">
        <f>IF(بيانات!B4774&lt;&gt;"",بيانات!K4774,"")</f>
        <v/>
      </c>
      <c r="I4774" s="95" t="str">
        <f>IF(بيانات!B4774&lt;&gt;"",بيانات!P4774,"")</f>
        <v/>
      </c>
    </row>
    <row r="4775" spans="1:9" ht="21.75" customHeight="1">
      <c r="A4775" s="82" t="str">
        <f>IF(بيانات!B4775&lt;&gt;"",بيانات!A4775,"")</f>
        <v/>
      </c>
      <c r="B4775" s="83" t="str">
        <f>IF(بيانات!B4775&lt;&gt;"",بيانات!B4775,"")</f>
        <v/>
      </c>
      <c r="C4775" s="83" t="str">
        <f>IF(بيانات!B4775&lt;&gt;"",بيانات!C4775,"")</f>
        <v/>
      </c>
      <c r="D4775" s="84" t="str">
        <f>IF(بيانات!B4775&lt;&gt;"",بيانات!J4775,"")</f>
        <v/>
      </c>
      <c r="E4775" s="85"/>
      <c r="F4775" s="86" t="str">
        <f t="shared" si="74"/>
        <v/>
      </c>
      <c r="G4775" s="87"/>
      <c r="H4775" s="88" t="str">
        <f>IF(بيانات!B4775&lt;&gt;"",بيانات!K4775,"")</f>
        <v/>
      </c>
      <c r="I4775" s="88" t="str">
        <f>IF(بيانات!B4775&lt;&gt;"",بيانات!P4775,"")</f>
        <v/>
      </c>
    </row>
    <row r="4776" spans="1:9" ht="21.75" customHeight="1">
      <c r="A4776" s="89" t="str">
        <f>IF(بيانات!B4776&lt;&gt;"",بيانات!A4776,"")</f>
        <v/>
      </c>
      <c r="B4776" s="90" t="str">
        <f>IF(بيانات!B4776&lt;&gt;"",بيانات!B4776,"")</f>
        <v/>
      </c>
      <c r="C4776" s="90" t="str">
        <f>IF(بيانات!B4776&lt;&gt;"",بيانات!C4776,"")</f>
        <v/>
      </c>
      <c r="D4776" s="91" t="str">
        <f>IF(بيانات!B4776&lt;&gt;"",بيانات!J4776,"")</f>
        <v/>
      </c>
      <c r="E4776" s="92"/>
      <c r="F4776" s="93" t="str">
        <f t="shared" si="74"/>
        <v/>
      </c>
      <c r="G4776" s="94"/>
      <c r="H4776" s="95" t="str">
        <f>IF(بيانات!B4776&lt;&gt;"",بيانات!K4776,"")</f>
        <v/>
      </c>
      <c r="I4776" s="95" t="str">
        <f>IF(بيانات!B4776&lt;&gt;"",بيانات!P4776,"")</f>
        <v/>
      </c>
    </row>
    <row r="4777" spans="1:9" ht="21.75" customHeight="1">
      <c r="A4777" s="82" t="str">
        <f>IF(بيانات!B4777&lt;&gt;"",بيانات!A4777,"")</f>
        <v/>
      </c>
      <c r="B4777" s="83" t="str">
        <f>IF(بيانات!B4777&lt;&gt;"",بيانات!B4777,"")</f>
        <v/>
      </c>
      <c r="C4777" s="83" t="str">
        <f>IF(بيانات!B4777&lt;&gt;"",بيانات!C4777,"")</f>
        <v/>
      </c>
      <c r="D4777" s="84" t="str">
        <f>IF(بيانات!B4777&lt;&gt;"",بيانات!J4777,"")</f>
        <v/>
      </c>
      <c r="E4777" s="85"/>
      <c r="F4777" s="86" t="str">
        <f t="shared" si="74"/>
        <v/>
      </c>
      <c r="G4777" s="87"/>
      <c r="H4777" s="88" t="str">
        <f>IF(بيانات!B4777&lt;&gt;"",بيانات!K4777,"")</f>
        <v/>
      </c>
      <c r="I4777" s="88" t="str">
        <f>IF(بيانات!B4777&lt;&gt;"",بيانات!P4777,"")</f>
        <v/>
      </c>
    </row>
    <row r="4778" spans="1:9" ht="21.75" customHeight="1">
      <c r="A4778" s="89" t="str">
        <f>IF(بيانات!B4778&lt;&gt;"",بيانات!A4778,"")</f>
        <v/>
      </c>
      <c r="B4778" s="90" t="str">
        <f>IF(بيانات!B4778&lt;&gt;"",بيانات!B4778,"")</f>
        <v/>
      </c>
      <c r="C4778" s="90" t="str">
        <f>IF(بيانات!B4778&lt;&gt;"",بيانات!C4778,"")</f>
        <v/>
      </c>
      <c r="D4778" s="91" t="str">
        <f>IF(بيانات!B4778&lt;&gt;"",بيانات!J4778,"")</f>
        <v/>
      </c>
      <c r="E4778" s="92"/>
      <c r="F4778" s="93" t="str">
        <f t="shared" si="74"/>
        <v/>
      </c>
      <c r="G4778" s="94"/>
      <c r="H4778" s="95" t="str">
        <f>IF(بيانات!B4778&lt;&gt;"",بيانات!K4778,"")</f>
        <v/>
      </c>
      <c r="I4778" s="95" t="str">
        <f>IF(بيانات!B4778&lt;&gt;"",بيانات!P4778,"")</f>
        <v/>
      </c>
    </row>
    <row r="4779" spans="1:9" ht="21.75" customHeight="1">
      <c r="A4779" s="82" t="str">
        <f>IF(بيانات!B4779&lt;&gt;"",بيانات!A4779,"")</f>
        <v/>
      </c>
      <c r="B4779" s="83" t="str">
        <f>IF(بيانات!B4779&lt;&gt;"",بيانات!B4779,"")</f>
        <v/>
      </c>
      <c r="C4779" s="83" t="str">
        <f>IF(بيانات!B4779&lt;&gt;"",بيانات!C4779,"")</f>
        <v/>
      </c>
      <c r="D4779" s="84" t="str">
        <f>IF(بيانات!B4779&lt;&gt;"",بيانات!J4779,"")</f>
        <v/>
      </c>
      <c r="E4779" s="85"/>
      <c r="F4779" s="86" t="str">
        <f t="shared" si="74"/>
        <v/>
      </c>
      <c r="G4779" s="87"/>
      <c r="H4779" s="88" t="str">
        <f>IF(بيانات!B4779&lt;&gt;"",بيانات!K4779,"")</f>
        <v/>
      </c>
      <c r="I4779" s="88" t="str">
        <f>IF(بيانات!B4779&lt;&gt;"",بيانات!P4779,"")</f>
        <v/>
      </c>
    </row>
    <row r="4780" spans="1:9" ht="21.75" customHeight="1">
      <c r="A4780" s="89" t="str">
        <f>IF(بيانات!B4780&lt;&gt;"",بيانات!A4780,"")</f>
        <v/>
      </c>
      <c r="B4780" s="90" t="str">
        <f>IF(بيانات!B4780&lt;&gt;"",بيانات!B4780,"")</f>
        <v/>
      </c>
      <c r="C4780" s="90" t="str">
        <f>IF(بيانات!B4780&lt;&gt;"",بيانات!C4780,"")</f>
        <v/>
      </c>
      <c r="D4780" s="91" t="str">
        <f>IF(بيانات!B4780&lt;&gt;"",بيانات!J4780,"")</f>
        <v/>
      </c>
      <c r="E4780" s="92"/>
      <c r="F4780" s="93" t="str">
        <f t="shared" si="74"/>
        <v/>
      </c>
      <c r="G4780" s="94"/>
      <c r="H4780" s="95" t="str">
        <f>IF(بيانات!B4780&lt;&gt;"",بيانات!K4780,"")</f>
        <v/>
      </c>
      <c r="I4780" s="95" t="str">
        <f>IF(بيانات!B4780&lt;&gt;"",بيانات!P4780,"")</f>
        <v/>
      </c>
    </row>
    <row r="4781" spans="1:9" ht="21.75" customHeight="1">
      <c r="A4781" s="82" t="str">
        <f>IF(بيانات!B4781&lt;&gt;"",بيانات!A4781,"")</f>
        <v/>
      </c>
      <c r="B4781" s="83" t="str">
        <f>IF(بيانات!B4781&lt;&gt;"",بيانات!B4781,"")</f>
        <v/>
      </c>
      <c r="C4781" s="83" t="str">
        <f>IF(بيانات!B4781&lt;&gt;"",بيانات!C4781,"")</f>
        <v/>
      </c>
      <c r="D4781" s="84" t="str">
        <f>IF(بيانات!B4781&lt;&gt;"",بيانات!J4781,"")</f>
        <v/>
      </c>
      <c r="E4781" s="85"/>
      <c r="F4781" s="86" t="str">
        <f t="shared" si="74"/>
        <v/>
      </c>
      <c r="G4781" s="87"/>
      <c r="H4781" s="88" t="str">
        <f>IF(بيانات!B4781&lt;&gt;"",بيانات!K4781,"")</f>
        <v/>
      </c>
      <c r="I4781" s="88" t="str">
        <f>IF(بيانات!B4781&lt;&gt;"",بيانات!P4781,"")</f>
        <v/>
      </c>
    </row>
    <row r="4782" spans="1:9" ht="21.75" customHeight="1">
      <c r="A4782" s="89" t="str">
        <f>IF(بيانات!B4782&lt;&gt;"",بيانات!A4782,"")</f>
        <v/>
      </c>
      <c r="B4782" s="90" t="str">
        <f>IF(بيانات!B4782&lt;&gt;"",بيانات!B4782,"")</f>
        <v/>
      </c>
      <c r="C4782" s="90" t="str">
        <f>IF(بيانات!B4782&lt;&gt;"",بيانات!C4782,"")</f>
        <v/>
      </c>
      <c r="D4782" s="91" t="str">
        <f>IF(بيانات!B4782&lt;&gt;"",بيانات!J4782,"")</f>
        <v/>
      </c>
      <c r="E4782" s="92"/>
      <c r="F4782" s="93" t="str">
        <f t="shared" si="74"/>
        <v/>
      </c>
      <c r="G4782" s="94"/>
      <c r="H4782" s="95" t="str">
        <f>IF(بيانات!B4782&lt;&gt;"",بيانات!K4782,"")</f>
        <v/>
      </c>
      <c r="I4782" s="95" t="str">
        <f>IF(بيانات!B4782&lt;&gt;"",بيانات!P4782,"")</f>
        <v/>
      </c>
    </row>
    <row r="4783" spans="1:9" ht="21.75" customHeight="1">
      <c r="A4783" s="82" t="str">
        <f>IF(بيانات!B4783&lt;&gt;"",بيانات!A4783,"")</f>
        <v/>
      </c>
      <c r="B4783" s="83" t="str">
        <f>IF(بيانات!B4783&lt;&gt;"",بيانات!B4783,"")</f>
        <v/>
      </c>
      <c r="C4783" s="83" t="str">
        <f>IF(بيانات!B4783&lt;&gt;"",بيانات!C4783,"")</f>
        <v/>
      </c>
      <c r="D4783" s="84" t="str">
        <f>IF(بيانات!B4783&lt;&gt;"",بيانات!J4783,"")</f>
        <v/>
      </c>
      <c r="E4783" s="85"/>
      <c r="F4783" s="86" t="str">
        <f t="shared" si="74"/>
        <v/>
      </c>
      <c r="G4783" s="87"/>
      <c r="H4783" s="88" t="str">
        <f>IF(بيانات!B4783&lt;&gt;"",بيانات!K4783,"")</f>
        <v/>
      </c>
      <c r="I4783" s="88" t="str">
        <f>IF(بيانات!B4783&lt;&gt;"",بيانات!P4783,"")</f>
        <v/>
      </c>
    </row>
    <row r="4784" spans="1:9" ht="21.75" customHeight="1">
      <c r="A4784" s="89" t="str">
        <f>IF(بيانات!B4784&lt;&gt;"",بيانات!A4784,"")</f>
        <v/>
      </c>
      <c r="B4784" s="90" t="str">
        <f>IF(بيانات!B4784&lt;&gt;"",بيانات!B4784,"")</f>
        <v/>
      </c>
      <c r="C4784" s="90" t="str">
        <f>IF(بيانات!B4784&lt;&gt;"",بيانات!C4784,"")</f>
        <v/>
      </c>
      <c r="D4784" s="91" t="str">
        <f>IF(بيانات!B4784&lt;&gt;"",بيانات!J4784,"")</f>
        <v/>
      </c>
      <c r="E4784" s="92"/>
      <c r="F4784" s="93" t="str">
        <f t="shared" si="74"/>
        <v/>
      </c>
      <c r="G4784" s="94"/>
      <c r="H4784" s="95" t="str">
        <f>IF(بيانات!B4784&lt;&gt;"",بيانات!K4784,"")</f>
        <v/>
      </c>
      <c r="I4784" s="95" t="str">
        <f>IF(بيانات!B4784&lt;&gt;"",بيانات!P4784,"")</f>
        <v/>
      </c>
    </row>
    <row r="4785" spans="1:9" ht="21.75" customHeight="1">
      <c r="A4785" s="82" t="str">
        <f>IF(بيانات!B4785&lt;&gt;"",بيانات!A4785,"")</f>
        <v/>
      </c>
      <c r="B4785" s="83" t="str">
        <f>IF(بيانات!B4785&lt;&gt;"",بيانات!B4785,"")</f>
        <v/>
      </c>
      <c r="C4785" s="83" t="str">
        <f>IF(بيانات!B4785&lt;&gt;"",بيانات!C4785,"")</f>
        <v/>
      </c>
      <c r="D4785" s="84" t="str">
        <f>IF(بيانات!B4785&lt;&gt;"",بيانات!J4785,"")</f>
        <v/>
      </c>
      <c r="E4785" s="85"/>
      <c r="F4785" s="86" t="str">
        <f t="shared" si="74"/>
        <v/>
      </c>
      <c r="G4785" s="87"/>
      <c r="H4785" s="88" t="str">
        <f>IF(بيانات!B4785&lt;&gt;"",بيانات!K4785,"")</f>
        <v/>
      </c>
      <c r="I4785" s="88" t="str">
        <f>IF(بيانات!B4785&lt;&gt;"",بيانات!P4785,"")</f>
        <v/>
      </c>
    </row>
    <row r="4786" spans="1:9" ht="21.75" customHeight="1">
      <c r="A4786" s="89" t="str">
        <f>IF(بيانات!B4786&lt;&gt;"",بيانات!A4786,"")</f>
        <v/>
      </c>
      <c r="B4786" s="90" t="str">
        <f>IF(بيانات!B4786&lt;&gt;"",بيانات!B4786,"")</f>
        <v/>
      </c>
      <c r="C4786" s="90" t="str">
        <f>IF(بيانات!B4786&lt;&gt;"",بيانات!C4786,"")</f>
        <v/>
      </c>
      <c r="D4786" s="91" t="str">
        <f>IF(بيانات!B4786&lt;&gt;"",بيانات!J4786,"")</f>
        <v/>
      </c>
      <c r="E4786" s="92"/>
      <c r="F4786" s="93" t="str">
        <f t="shared" si="74"/>
        <v/>
      </c>
      <c r="G4786" s="94"/>
      <c r="H4786" s="95" t="str">
        <f>IF(بيانات!B4786&lt;&gt;"",بيانات!K4786,"")</f>
        <v/>
      </c>
      <c r="I4786" s="95" t="str">
        <f>IF(بيانات!B4786&lt;&gt;"",بيانات!P4786,"")</f>
        <v/>
      </c>
    </row>
    <row r="4787" spans="1:9" ht="21.75" customHeight="1">
      <c r="A4787" s="82" t="str">
        <f>IF(بيانات!B4787&lt;&gt;"",بيانات!A4787,"")</f>
        <v/>
      </c>
      <c r="B4787" s="83" t="str">
        <f>IF(بيانات!B4787&lt;&gt;"",بيانات!B4787,"")</f>
        <v/>
      </c>
      <c r="C4787" s="83" t="str">
        <f>IF(بيانات!B4787&lt;&gt;"",بيانات!C4787,"")</f>
        <v/>
      </c>
      <c r="D4787" s="84" t="str">
        <f>IF(بيانات!B4787&lt;&gt;"",بيانات!J4787,"")</f>
        <v/>
      </c>
      <c r="E4787" s="85"/>
      <c r="F4787" s="86" t="str">
        <f t="shared" si="74"/>
        <v/>
      </c>
      <c r="G4787" s="87"/>
      <c r="H4787" s="88" t="str">
        <f>IF(بيانات!B4787&lt;&gt;"",بيانات!K4787,"")</f>
        <v/>
      </c>
      <c r="I4787" s="88" t="str">
        <f>IF(بيانات!B4787&lt;&gt;"",بيانات!P4787,"")</f>
        <v/>
      </c>
    </row>
    <row r="4788" spans="1:9" ht="21.75" customHeight="1">
      <c r="A4788" s="89" t="str">
        <f>IF(بيانات!B4788&lt;&gt;"",بيانات!A4788,"")</f>
        <v/>
      </c>
      <c r="B4788" s="90" t="str">
        <f>IF(بيانات!B4788&lt;&gt;"",بيانات!B4788,"")</f>
        <v/>
      </c>
      <c r="C4788" s="90" t="str">
        <f>IF(بيانات!B4788&lt;&gt;"",بيانات!C4788,"")</f>
        <v/>
      </c>
      <c r="D4788" s="91" t="str">
        <f>IF(بيانات!B4788&lt;&gt;"",بيانات!J4788,"")</f>
        <v/>
      </c>
      <c r="E4788" s="92"/>
      <c r="F4788" s="93" t="str">
        <f t="shared" si="74"/>
        <v/>
      </c>
      <c r="G4788" s="94"/>
      <c r="H4788" s="95" t="str">
        <f>IF(بيانات!B4788&lt;&gt;"",بيانات!K4788,"")</f>
        <v/>
      </c>
      <c r="I4788" s="95" t="str">
        <f>IF(بيانات!B4788&lt;&gt;"",بيانات!P4788,"")</f>
        <v/>
      </c>
    </row>
    <row r="4789" spans="1:9" ht="21.75" customHeight="1">
      <c r="A4789" s="82" t="str">
        <f>IF(بيانات!B4789&lt;&gt;"",بيانات!A4789,"")</f>
        <v/>
      </c>
      <c r="B4789" s="83" t="str">
        <f>IF(بيانات!B4789&lt;&gt;"",بيانات!B4789,"")</f>
        <v/>
      </c>
      <c r="C4789" s="83" t="str">
        <f>IF(بيانات!B4789&lt;&gt;"",بيانات!C4789,"")</f>
        <v/>
      </c>
      <c r="D4789" s="84" t="str">
        <f>IF(بيانات!B4789&lt;&gt;"",بيانات!J4789,"")</f>
        <v/>
      </c>
      <c r="E4789" s="85"/>
      <c r="F4789" s="86" t="str">
        <f t="shared" si="74"/>
        <v/>
      </c>
      <c r="G4789" s="87"/>
      <c r="H4789" s="88" t="str">
        <f>IF(بيانات!B4789&lt;&gt;"",بيانات!K4789,"")</f>
        <v/>
      </c>
      <c r="I4789" s="88" t="str">
        <f>IF(بيانات!B4789&lt;&gt;"",بيانات!P4789,"")</f>
        <v/>
      </c>
    </row>
    <row r="4790" spans="1:9" ht="21.75" customHeight="1">
      <c r="A4790" s="89" t="str">
        <f>IF(بيانات!B4790&lt;&gt;"",بيانات!A4790,"")</f>
        <v/>
      </c>
      <c r="B4790" s="90" t="str">
        <f>IF(بيانات!B4790&lt;&gt;"",بيانات!B4790,"")</f>
        <v/>
      </c>
      <c r="C4790" s="90" t="str">
        <f>IF(بيانات!B4790&lt;&gt;"",بيانات!C4790,"")</f>
        <v/>
      </c>
      <c r="D4790" s="91" t="str">
        <f>IF(بيانات!B4790&lt;&gt;"",بيانات!J4790,"")</f>
        <v/>
      </c>
      <c r="E4790" s="92"/>
      <c r="F4790" s="93" t="str">
        <f t="shared" si="74"/>
        <v/>
      </c>
      <c r="G4790" s="94"/>
      <c r="H4790" s="95" t="str">
        <f>IF(بيانات!B4790&lt;&gt;"",بيانات!K4790,"")</f>
        <v/>
      </c>
      <c r="I4790" s="95" t="str">
        <f>IF(بيانات!B4790&lt;&gt;"",بيانات!P4790,"")</f>
        <v/>
      </c>
    </row>
    <row r="4791" spans="1:9" ht="21.75" customHeight="1">
      <c r="A4791" s="82" t="str">
        <f>IF(بيانات!B4791&lt;&gt;"",بيانات!A4791,"")</f>
        <v/>
      </c>
      <c r="B4791" s="83" t="str">
        <f>IF(بيانات!B4791&lt;&gt;"",بيانات!B4791,"")</f>
        <v/>
      </c>
      <c r="C4791" s="83" t="str">
        <f>IF(بيانات!B4791&lt;&gt;"",بيانات!C4791,"")</f>
        <v/>
      </c>
      <c r="D4791" s="84" t="str">
        <f>IF(بيانات!B4791&lt;&gt;"",بيانات!J4791,"")</f>
        <v/>
      </c>
      <c r="E4791" s="85"/>
      <c r="F4791" s="86" t="str">
        <f t="shared" si="74"/>
        <v/>
      </c>
      <c r="G4791" s="87"/>
      <c r="H4791" s="88" t="str">
        <f>IF(بيانات!B4791&lt;&gt;"",بيانات!K4791,"")</f>
        <v/>
      </c>
      <c r="I4791" s="88" t="str">
        <f>IF(بيانات!B4791&lt;&gt;"",بيانات!P4791,"")</f>
        <v/>
      </c>
    </row>
    <row r="4792" spans="1:9" ht="21.75" customHeight="1">
      <c r="A4792" s="89" t="str">
        <f>IF(بيانات!B4792&lt;&gt;"",بيانات!A4792,"")</f>
        <v/>
      </c>
      <c r="B4792" s="90" t="str">
        <f>IF(بيانات!B4792&lt;&gt;"",بيانات!B4792,"")</f>
        <v/>
      </c>
      <c r="C4792" s="90" t="str">
        <f>IF(بيانات!B4792&lt;&gt;"",بيانات!C4792,"")</f>
        <v/>
      </c>
      <c r="D4792" s="91" t="str">
        <f>IF(بيانات!B4792&lt;&gt;"",بيانات!J4792,"")</f>
        <v/>
      </c>
      <c r="E4792" s="92"/>
      <c r="F4792" s="93" t="str">
        <f t="shared" si="74"/>
        <v/>
      </c>
      <c r="G4792" s="94"/>
      <c r="H4792" s="95" t="str">
        <f>IF(بيانات!B4792&lt;&gt;"",بيانات!K4792,"")</f>
        <v/>
      </c>
      <c r="I4792" s="95" t="str">
        <f>IF(بيانات!B4792&lt;&gt;"",بيانات!P4792,"")</f>
        <v/>
      </c>
    </row>
    <row r="4793" spans="1:9" ht="21.75" customHeight="1">
      <c r="A4793" s="82" t="str">
        <f>IF(بيانات!B4793&lt;&gt;"",بيانات!A4793,"")</f>
        <v/>
      </c>
      <c r="B4793" s="83" t="str">
        <f>IF(بيانات!B4793&lt;&gt;"",بيانات!B4793,"")</f>
        <v/>
      </c>
      <c r="C4793" s="83" t="str">
        <f>IF(بيانات!B4793&lt;&gt;"",بيانات!C4793,"")</f>
        <v/>
      </c>
      <c r="D4793" s="84" t="str">
        <f>IF(بيانات!B4793&lt;&gt;"",بيانات!J4793,"")</f>
        <v/>
      </c>
      <c r="E4793" s="85"/>
      <c r="F4793" s="86" t="str">
        <f t="shared" si="74"/>
        <v/>
      </c>
      <c r="G4793" s="87"/>
      <c r="H4793" s="88" t="str">
        <f>IF(بيانات!B4793&lt;&gt;"",بيانات!K4793,"")</f>
        <v/>
      </c>
      <c r="I4793" s="88" t="str">
        <f>IF(بيانات!B4793&lt;&gt;"",بيانات!P4793,"")</f>
        <v/>
      </c>
    </row>
    <row r="4794" spans="1:9" ht="21.75" customHeight="1">
      <c r="A4794" s="89" t="str">
        <f>IF(بيانات!B4794&lt;&gt;"",بيانات!A4794,"")</f>
        <v/>
      </c>
      <c r="B4794" s="90" t="str">
        <f>IF(بيانات!B4794&lt;&gt;"",بيانات!B4794,"")</f>
        <v/>
      </c>
      <c r="C4794" s="90" t="str">
        <f>IF(بيانات!B4794&lt;&gt;"",بيانات!C4794,"")</f>
        <v/>
      </c>
      <c r="D4794" s="91" t="str">
        <f>IF(بيانات!B4794&lt;&gt;"",بيانات!J4794,"")</f>
        <v/>
      </c>
      <c r="E4794" s="92"/>
      <c r="F4794" s="93" t="str">
        <f t="shared" si="74"/>
        <v/>
      </c>
      <c r="G4794" s="94"/>
      <c r="H4794" s="95" t="str">
        <f>IF(بيانات!B4794&lt;&gt;"",بيانات!K4794,"")</f>
        <v/>
      </c>
      <c r="I4794" s="95" t="str">
        <f>IF(بيانات!B4794&lt;&gt;"",بيانات!P4794,"")</f>
        <v/>
      </c>
    </row>
    <row r="4795" spans="1:9" ht="21.75" customHeight="1">
      <c r="A4795" s="82" t="str">
        <f>IF(بيانات!B4795&lt;&gt;"",بيانات!A4795,"")</f>
        <v/>
      </c>
      <c r="B4795" s="83" t="str">
        <f>IF(بيانات!B4795&lt;&gt;"",بيانات!B4795,"")</f>
        <v/>
      </c>
      <c r="C4795" s="83" t="str">
        <f>IF(بيانات!B4795&lt;&gt;"",بيانات!C4795,"")</f>
        <v/>
      </c>
      <c r="D4795" s="84" t="str">
        <f>IF(بيانات!B4795&lt;&gt;"",بيانات!J4795,"")</f>
        <v/>
      </c>
      <c r="E4795" s="85"/>
      <c r="F4795" s="86" t="str">
        <f t="shared" si="74"/>
        <v/>
      </c>
      <c r="G4795" s="87"/>
      <c r="H4795" s="88" t="str">
        <f>IF(بيانات!B4795&lt;&gt;"",بيانات!K4795,"")</f>
        <v/>
      </c>
      <c r="I4795" s="88" t="str">
        <f>IF(بيانات!B4795&lt;&gt;"",بيانات!P4795,"")</f>
        <v/>
      </c>
    </row>
    <row r="4796" spans="1:9" ht="21.75" customHeight="1">
      <c r="A4796" s="89" t="str">
        <f>IF(بيانات!B4796&lt;&gt;"",بيانات!A4796,"")</f>
        <v/>
      </c>
      <c r="B4796" s="90" t="str">
        <f>IF(بيانات!B4796&lt;&gt;"",بيانات!B4796,"")</f>
        <v/>
      </c>
      <c r="C4796" s="90" t="str">
        <f>IF(بيانات!B4796&lt;&gt;"",بيانات!C4796,"")</f>
        <v/>
      </c>
      <c r="D4796" s="91" t="str">
        <f>IF(بيانات!B4796&lt;&gt;"",بيانات!J4796,"")</f>
        <v/>
      </c>
      <c r="E4796" s="92"/>
      <c r="F4796" s="93" t="str">
        <f t="shared" si="74"/>
        <v/>
      </c>
      <c r="G4796" s="94"/>
      <c r="H4796" s="95" t="str">
        <f>IF(بيانات!B4796&lt;&gt;"",بيانات!K4796,"")</f>
        <v/>
      </c>
      <c r="I4796" s="95" t="str">
        <f>IF(بيانات!B4796&lt;&gt;"",بيانات!P4796,"")</f>
        <v/>
      </c>
    </row>
    <row r="4797" spans="1:9" ht="21.75" customHeight="1">
      <c r="A4797" s="82" t="str">
        <f>IF(بيانات!B4797&lt;&gt;"",بيانات!A4797,"")</f>
        <v/>
      </c>
      <c r="B4797" s="83" t="str">
        <f>IF(بيانات!B4797&lt;&gt;"",بيانات!B4797,"")</f>
        <v/>
      </c>
      <c r="C4797" s="83" t="str">
        <f>IF(بيانات!B4797&lt;&gt;"",بيانات!C4797,"")</f>
        <v/>
      </c>
      <c r="D4797" s="84" t="str">
        <f>IF(بيانات!B4797&lt;&gt;"",بيانات!J4797,"")</f>
        <v/>
      </c>
      <c r="E4797" s="85"/>
      <c r="F4797" s="86" t="str">
        <f t="shared" si="74"/>
        <v/>
      </c>
      <c r="G4797" s="87"/>
      <c r="H4797" s="88" t="str">
        <f>IF(بيانات!B4797&lt;&gt;"",بيانات!K4797,"")</f>
        <v/>
      </c>
      <c r="I4797" s="88" t="str">
        <f>IF(بيانات!B4797&lt;&gt;"",بيانات!P4797,"")</f>
        <v/>
      </c>
    </row>
    <row r="4798" spans="1:9" ht="21.75" customHeight="1">
      <c r="A4798" s="89" t="str">
        <f>IF(بيانات!B4798&lt;&gt;"",بيانات!A4798,"")</f>
        <v/>
      </c>
      <c r="B4798" s="90" t="str">
        <f>IF(بيانات!B4798&lt;&gt;"",بيانات!B4798,"")</f>
        <v/>
      </c>
      <c r="C4798" s="90" t="str">
        <f>IF(بيانات!B4798&lt;&gt;"",بيانات!C4798,"")</f>
        <v/>
      </c>
      <c r="D4798" s="91" t="str">
        <f>IF(بيانات!B4798&lt;&gt;"",بيانات!J4798,"")</f>
        <v/>
      </c>
      <c r="E4798" s="92"/>
      <c r="F4798" s="93" t="str">
        <f t="shared" si="74"/>
        <v/>
      </c>
      <c r="G4798" s="94"/>
      <c r="H4798" s="95" t="str">
        <f>IF(بيانات!B4798&lt;&gt;"",بيانات!K4798,"")</f>
        <v/>
      </c>
      <c r="I4798" s="95" t="str">
        <f>IF(بيانات!B4798&lt;&gt;"",بيانات!P4798,"")</f>
        <v/>
      </c>
    </row>
    <row r="4799" spans="1:9" ht="21.75" customHeight="1">
      <c r="A4799" s="82" t="str">
        <f>IF(بيانات!B4799&lt;&gt;"",بيانات!A4799,"")</f>
        <v/>
      </c>
      <c r="B4799" s="83" t="str">
        <f>IF(بيانات!B4799&lt;&gt;"",بيانات!B4799,"")</f>
        <v/>
      </c>
      <c r="C4799" s="83" t="str">
        <f>IF(بيانات!B4799&lt;&gt;"",بيانات!C4799,"")</f>
        <v/>
      </c>
      <c r="D4799" s="84" t="str">
        <f>IF(بيانات!B4799&lt;&gt;"",بيانات!J4799,"")</f>
        <v/>
      </c>
      <c r="E4799" s="85"/>
      <c r="F4799" s="86" t="str">
        <f t="shared" si="74"/>
        <v/>
      </c>
      <c r="G4799" s="87"/>
      <c r="H4799" s="88" t="str">
        <f>IF(بيانات!B4799&lt;&gt;"",بيانات!K4799,"")</f>
        <v/>
      </c>
      <c r="I4799" s="88" t="str">
        <f>IF(بيانات!B4799&lt;&gt;"",بيانات!P4799,"")</f>
        <v/>
      </c>
    </row>
    <row r="4800" spans="1:9" ht="21.75" customHeight="1">
      <c r="A4800" s="89" t="str">
        <f>IF(بيانات!B4800&lt;&gt;"",بيانات!A4800,"")</f>
        <v/>
      </c>
      <c r="B4800" s="90" t="str">
        <f>IF(بيانات!B4800&lt;&gt;"",بيانات!B4800,"")</f>
        <v/>
      </c>
      <c r="C4800" s="90" t="str">
        <f>IF(بيانات!B4800&lt;&gt;"",بيانات!C4800,"")</f>
        <v/>
      </c>
      <c r="D4800" s="91" t="str">
        <f>IF(بيانات!B4800&lt;&gt;"",بيانات!J4800,"")</f>
        <v/>
      </c>
      <c r="E4800" s="92"/>
      <c r="F4800" s="93" t="str">
        <f t="shared" si="74"/>
        <v/>
      </c>
      <c r="G4800" s="94"/>
      <c r="H4800" s="95" t="str">
        <f>IF(بيانات!B4800&lt;&gt;"",بيانات!K4800,"")</f>
        <v/>
      </c>
      <c r="I4800" s="95" t="str">
        <f>IF(بيانات!B4800&lt;&gt;"",بيانات!P4800,"")</f>
        <v/>
      </c>
    </row>
    <row r="4801" spans="1:9" ht="21.75" customHeight="1">
      <c r="A4801" s="82" t="str">
        <f>IF(بيانات!B4801&lt;&gt;"",بيانات!A4801,"")</f>
        <v/>
      </c>
      <c r="B4801" s="83" t="str">
        <f>IF(بيانات!B4801&lt;&gt;"",بيانات!B4801,"")</f>
        <v/>
      </c>
      <c r="C4801" s="83" t="str">
        <f>IF(بيانات!B4801&lt;&gt;"",بيانات!C4801,"")</f>
        <v/>
      </c>
      <c r="D4801" s="84" t="str">
        <f>IF(بيانات!B4801&lt;&gt;"",بيانات!J4801,"")</f>
        <v/>
      </c>
      <c r="E4801" s="85"/>
      <c r="F4801" s="86" t="str">
        <f t="shared" si="74"/>
        <v/>
      </c>
      <c r="G4801" s="87"/>
      <c r="H4801" s="88" t="str">
        <f>IF(بيانات!B4801&lt;&gt;"",بيانات!K4801,"")</f>
        <v/>
      </c>
      <c r="I4801" s="88" t="str">
        <f>IF(بيانات!B4801&lt;&gt;"",بيانات!P4801,"")</f>
        <v/>
      </c>
    </row>
    <row r="4802" spans="1:9" ht="21.75" customHeight="1">
      <c r="A4802" s="89" t="str">
        <f>IF(بيانات!B4802&lt;&gt;"",بيانات!A4802,"")</f>
        <v/>
      </c>
      <c r="B4802" s="90" t="str">
        <f>IF(بيانات!B4802&lt;&gt;"",بيانات!B4802,"")</f>
        <v/>
      </c>
      <c r="C4802" s="90" t="str">
        <f>IF(بيانات!B4802&lt;&gt;"",بيانات!C4802,"")</f>
        <v/>
      </c>
      <c r="D4802" s="91" t="str">
        <f>IF(بيانات!B4802&lt;&gt;"",بيانات!J4802,"")</f>
        <v/>
      </c>
      <c r="E4802" s="92"/>
      <c r="F4802" s="93" t="str">
        <f t="shared" si="74"/>
        <v/>
      </c>
      <c r="G4802" s="94"/>
      <c r="H4802" s="95" t="str">
        <f>IF(بيانات!B4802&lt;&gt;"",بيانات!K4802,"")</f>
        <v/>
      </c>
      <c r="I4802" s="95" t="str">
        <f>IF(بيانات!B4802&lt;&gt;"",بيانات!P4802,"")</f>
        <v/>
      </c>
    </row>
    <row r="4803" spans="1:9" ht="21.75" customHeight="1">
      <c r="A4803" s="82" t="str">
        <f>IF(بيانات!B4803&lt;&gt;"",بيانات!A4803,"")</f>
        <v/>
      </c>
      <c r="B4803" s="83" t="str">
        <f>IF(بيانات!B4803&lt;&gt;"",بيانات!B4803,"")</f>
        <v/>
      </c>
      <c r="C4803" s="83" t="str">
        <f>IF(بيانات!B4803&lt;&gt;"",بيانات!C4803,"")</f>
        <v/>
      </c>
      <c r="D4803" s="84" t="str">
        <f>IF(بيانات!B4803&lt;&gt;"",بيانات!J4803,"")</f>
        <v/>
      </c>
      <c r="E4803" s="85"/>
      <c r="F4803" s="86" t="str">
        <f t="shared" ref="F4803:F4866" si="75">IF(E4803="","",E4803+30)</f>
        <v/>
      </c>
      <c r="G4803" s="87"/>
      <c r="H4803" s="88" t="str">
        <f>IF(بيانات!B4803&lt;&gt;"",بيانات!K4803,"")</f>
        <v/>
      </c>
      <c r="I4803" s="88" t="str">
        <f>IF(بيانات!B4803&lt;&gt;"",بيانات!P4803,"")</f>
        <v/>
      </c>
    </row>
    <row r="4804" spans="1:9" ht="21.75" customHeight="1">
      <c r="A4804" s="89" t="str">
        <f>IF(بيانات!B4804&lt;&gt;"",بيانات!A4804,"")</f>
        <v/>
      </c>
      <c r="B4804" s="90" t="str">
        <f>IF(بيانات!B4804&lt;&gt;"",بيانات!B4804,"")</f>
        <v/>
      </c>
      <c r="C4804" s="90" t="str">
        <f>IF(بيانات!B4804&lt;&gt;"",بيانات!C4804,"")</f>
        <v/>
      </c>
      <c r="D4804" s="91" t="str">
        <f>IF(بيانات!B4804&lt;&gt;"",بيانات!J4804,"")</f>
        <v/>
      </c>
      <c r="E4804" s="92"/>
      <c r="F4804" s="93" t="str">
        <f t="shared" si="75"/>
        <v/>
      </c>
      <c r="G4804" s="94"/>
      <c r="H4804" s="95" t="str">
        <f>IF(بيانات!B4804&lt;&gt;"",بيانات!K4804,"")</f>
        <v/>
      </c>
      <c r="I4804" s="95" t="str">
        <f>IF(بيانات!B4804&lt;&gt;"",بيانات!P4804,"")</f>
        <v/>
      </c>
    </row>
    <row r="4805" spans="1:9" ht="21.75" customHeight="1">
      <c r="A4805" s="82" t="str">
        <f>IF(بيانات!B4805&lt;&gt;"",بيانات!A4805,"")</f>
        <v/>
      </c>
      <c r="B4805" s="83" t="str">
        <f>IF(بيانات!B4805&lt;&gt;"",بيانات!B4805,"")</f>
        <v/>
      </c>
      <c r="C4805" s="83" t="str">
        <f>IF(بيانات!B4805&lt;&gt;"",بيانات!C4805,"")</f>
        <v/>
      </c>
      <c r="D4805" s="84" t="str">
        <f>IF(بيانات!B4805&lt;&gt;"",بيانات!J4805,"")</f>
        <v/>
      </c>
      <c r="E4805" s="85"/>
      <c r="F4805" s="86" t="str">
        <f t="shared" si="75"/>
        <v/>
      </c>
      <c r="G4805" s="87"/>
      <c r="H4805" s="88" t="str">
        <f>IF(بيانات!B4805&lt;&gt;"",بيانات!K4805,"")</f>
        <v/>
      </c>
      <c r="I4805" s="88" t="str">
        <f>IF(بيانات!B4805&lt;&gt;"",بيانات!P4805,"")</f>
        <v/>
      </c>
    </row>
    <row r="4806" spans="1:9" ht="21.75" customHeight="1">
      <c r="A4806" s="89" t="str">
        <f>IF(بيانات!B4806&lt;&gt;"",بيانات!A4806,"")</f>
        <v/>
      </c>
      <c r="B4806" s="90" t="str">
        <f>IF(بيانات!B4806&lt;&gt;"",بيانات!B4806,"")</f>
        <v/>
      </c>
      <c r="C4806" s="90" t="str">
        <f>IF(بيانات!B4806&lt;&gt;"",بيانات!C4806,"")</f>
        <v/>
      </c>
      <c r="D4806" s="91" t="str">
        <f>IF(بيانات!B4806&lt;&gt;"",بيانات!J4806,"")</f>
        <v/>
      </c>
      <c r="E4806" s="92"/>
      <c r="F4806" s="93" t="str">
        <f t="shared" si="75"/>
        <v/>
      </c>
      <c r="G4806" s="94"/>
      <c r="H4806" s="95" t="str">
        <f>IF(بيانات!B4806&lt;&gt;"",بيانات!K4806,"")</f>
        <v/>
      </c>
      <c r="I4806" s="95" t="str">
        <f>IF(بيانات!B4806&lt;&gt;"",بيانات!P4806,"")</f>
        <v/>
      </c>
    </row>
    <row r="4807" spans="1:9" ht="21.75" customHeight="1">
      <c r="A4807" s="82" t="str">
        <f>IF(بيانات!B4807&lt;&gt;"",بيانات!A4807,"")</f>
        <v/>
      </c>
      <c r="B4807" s="83" t="str">
        <f>IF(بيانات!B4807&lt;&gt;"",بيانات!B4807,"")</f>
        <v/>
      </c>
      <c r="C4807" s="83" t="str">
        <f>IF(بيانات!B4807&lt;&gt;"",بيانات!C4807,"")</f>
        <v/>
      </c>
      <c r="D4807" s="84" t="str">
        <f>IF(بيانات!B4807&lt;&gt;"",بيانات!J4807,"")</f>
        <v/>
      </c>
      <c r="E4807" s="85"/>
      <c r="F4807" s="86" t="str">
        <f t="shared" si="75"/>
        <v/>
      </c>
      <c r="G4807" s="87"/>
      <c r="H4807" s="88" t="str">
        <f>IF(بيانات!B4807&lt;&gt;"",بيانات!K4807,"")</f>
        <v/>
      </c>
      <c r="I4807" s="88" t="str">
        <f>IF(بيانات!B4807&lt;&gt;"",بيانات!P4807,"")</f>
        <v/>
      </c>
    </row>
    <row r="4808" spans="1:9" ht="21.75" customHeight="1">
      <c r="A4808" s="89" t="str">
        <f>IF(بيانات!B4808&lt;&gt;"",بيانات!A4808,"")</f>
        <v/>
      </c>
      <c r="B4808" s="90" t="str">
        <f>IF(بيانات!B4808&lt;&gt;"",بيانات!B4808,"")</f>
        <v/>
      </c>
      <c r="C4808" s="90" t="str">
        <f>IF(بيانات!B4808&lt;&gt;"",بيانات!C4808,"")</f>
        <v/>
      </c>
      <c r="D4808" s="91" t="str">
        <f>IF(بيانات!B4808&lt;&gt;"",بيانات!J4808,"")</f>
        <v/>
      </c>
      <c r="E4808" s="92"/>
      <c r="F4808" s="93" t="str">
        <f t="shared" si="75"/>
        <v/>
      </c>
      <c r="G4808" s="94"/>
      <c r="H4808" s="95" t="str">
        <f>IF(بيانات!B4808&lt;&gt;"",بيانات!K4808,"")</f>
        <v/>
      </c>
      <c r="I4808" s="95" t="str">
        <f>IF(بيانات!B4808&lt;&gt;"",بيانات!P4808,"")</f>
        <v/>
      </c>
    </row>
    <row r="4809" spans="1:9" ht="21.75" customHeight="1">
      <c r="A4809" s="82" t="str">
        <f>IF(بيانات!B4809&lt;&gt;"",بيانات!A4809,"")</f>
        <v/>
      </c>
      <c r="B4809" s="83" t="str">
        <f>IF(بيانات!B4809&lt;&gt;"",بيانات!B4809,"")</f>
        <v/>
      </c>
      <c r="C4809" s="83" t="str">
        <f>IF(بيانات!B4809&lt;&gt;"",بيانات!C4809,"")</f>
        <v/>
      </c>
      <c r="D4809" s="84" t="str">
        <f>IF(بيانات!B4809&lt;&gt;"",بيانات!J4809,"")</f>
        <v/>
      </c>
      <c r="E4809" s="85"/>
      <c r="F4809" s="86" t="str">
        <f t="shared" si="75"/>
        <v/>
      </c>
      <c r="G4809" s="87"/>
      <c r="H4809" s="88" t="str">
        <f>IF(بيانات!B4809&lt;&gt;"",بيانات!K4809,"")</f>
        <v/>
      </c>
      <c r="I4809" s="88" t="str">
        <f>IF(بيانات!B4809&lt;&gt;"",بيانات!P4809,"")</f>
        <v/>
      </c>
    </row>
    <row r="4810" spans="1:9" ht="21.75" customHeight="1">
      <c r="A4810" s="89" t="str">
        <f>IF(بيانات!B4810&lt;&gt;"",بيانات!A4810,"")</f>
        <v/>
      </c>
      <c r="B4810" s="90" t="str">
        <f>IF(بيانات!B4810&lt;&gt;"",بيانات!B4810,"")</f>
        <v/>
      </c>
      <c r="C4810" s="90" t="str">
        <f>IF(بيانات!B4810&lt;&gt;"",بيانات!C4810,"")</f>
        <v/>
      </c>
      <c r="D4810" s="91" t="str">
        <f>IF(بيانات!B4810&lt;&gt;"",بيانات!J4810,"")</f>
        <v/>
      </c>
      <c r="E4810" s="92"/>
      <c r="F4810" s="93" t="str">
        <f t="shared" si="75"/>
        <v/>
      </c>
      <c r="G4810" s="94"/>
      <c r="H4810" s="95" t="str">
        <f>IF(بيانات!B4810&lt;&gt;"",بيانات!K4810,"")</f>
        <v/>
      </c>
      <c r="I4810" s="95" t="str">
        <f>IF(بيانات!B4810&lt;&gt;"",بيانات!P4810,"")</f>
        <v/>
      </c>
    </row>
    <row r="4811" spans="1:9" ht="21.75" customHeight="1">
      <c r="A4811" s="82" t="str">
        <f>IF(بيانات!B4811&lt;&gt;"",بيانات!A4811,"")</f>
        <v/>
      </c>
      <c r="B4811" s="83" t="str">
        <f>IF(بيانات!B4811&lt;&gt;"",بيانات!B4811,"")</f>
        <v/>
      </c>
      <c r="C4811" s="83" t="str">
        <f>IF(بيانات!B4811&lt;&gt;"",بيانات!C4811,"")</f>
        <v/>
      </c>
      <c r="D4811" s="84" t="str">
        <f>IF(بيانات!B4811&lt;&gt;"",بيانات!J4811,"")</f>
        <v/>
      </c>
      <c r="E4811" s="85"/>
      <c r="F4811" s="86" t="str">
        <f t="shared" si="75"/>
        <v/>
      </c>
      <c r="G4811" s="87"/>
      <c r="H4811" s="88" t="str">
        <f>IF(بيانات!B4811&lt;&gt;"",بيانات!K4811,"")</f>
        <v/>
      </c>
      <c r="I4811" s="88" t="str">
        <f>IF(بيانات!B4811&lt;&gt;"",بيانات!P4811,"")</f>
        <v/>
      </c>
    </row>
    <row r="4812" spans="1:9" ht="21.75" customHeight="1">
      <c r="A4812" s="89" t="str">
        <f>IF(بيانات!B4812&lt;&gt;"",بيانات!A4812,"")</f>
        <v/>
      </c>
      <c r="B4812" s="90" t="str">
        <f>IF(بيانات!B4812&lt;&gt;"",بيانات!B4812,"")</f>
        <v/>
      </c>
      <c r="C4812" s="90" t="str">
        <f>IF(بيانات!B4812&lt;&gt;"",بيانات!C4812,"")</f>
        <v/>
      </c>
      <c r="D4812" s="91" t="str">
        <f>IF(بيانات!B4812&lt;&gt;"",بيانات!J4812,"")</f>
        <v/>
      </c>
      <c r="E4812" s="92"/>
      <c r="F4812" s="93" t="str">
        <f t="shared" si="75"/>
        <v/>
      </c>
      <c r="G4812" s="94"/>
      <c r="H4812" s="95" t="str">
        <f>IF(بيانات!B4812&lt;&gt;"",بيانات!K4812,"")</f>
        <v/>
      </c>
      <c r="I4812" s="95" t="str">
        <f>IF(بيانات!B4812&lt;&gt;"",بيانات!P4812,"")</f>
        <v/>
      </c>
    </row>
    <row r="4813" spans="1:9" ht="21.75" customHeight="1">
      <c r="A4813" s="82" t="str">
        <f>IF(بيانات!B4813&lt;&gt;"",بيانات!A4813,"")</f>
        <v/>
      </c>
      <c r="B4813" s="83" t="str">
        <f>IF(بيانات!B4813&lt;&gt;"",بيانات!B4813,"")</f>
        <v/>
      </c>
      <c r="C4813" s="83" t="str">
        <f>IF(بيانات!B4813&lt;&gt;"",بيانات!C4813,"")</f>
        <v/>
      </c>
      <c r="D4813" s="84" t="str">
        <f>IF(بيانات!B4813&lt;&gt;"",بيانات!J4813,"")</f>
        <v/>
      </c>
      <c r="E4813" s="85"/>
      <c r="F4813" s="86" t="str">
        <f t="shared" si="75"/>
        <v/>
      </c>
      <c r="G4813" s="87"/>
      <c r="H4813" s="88" t="str">
        <f>IF(بيانات!B4813&lt;&gt;"",بيانات!K4813,"")</f>
        <v/>
      </c>
      <c r="I4813" s="88" t="str">
        <f>IF(بيانات!B4813&lt;&gt;"",بيانات!P4813,"")</f>
        <v/>
      </c>
    </row>
    <row r="4814" spans="1:9" ht="21.75" customHeight="1">
      <c r="A4814" s="89" t="str">
        <f>IF(بيانات!B4814&lt;&gt;"",بيانات!A4814,"")</f>
        <v/>
      </c>
      <c r="B4814" s="90" t="str">
        <f>IF(بيانات!B4814&lt;&gt;"",بيانات!B4814,"")</f>
        <v/>
      </c>
      <c r="C4814" s="90" t="str">
        <f>IF(بيانات!B4814&lt;&gt;"",بيانات!C4814,"")</f>
        <v/>
      </c>
      <c r="D4814" s="91" t="str">
        <f>IF(بيانات!B4814&lt;&gt;"",بيانات!J4814,"")</f>
        <v/>
      </c>
      <c r="E4814" s="92"/>
      <c r="F4814" s="93" t="str">
        <f t="shared" si="75"/>
        <v/>
      </c>
      <c r="G4814" s="94"/>
      <c r="H4814" s="95" t="str">
        <f>IF(بيانات!B4814&lt;&gt;"",بيانات!K4814,"")</f>
        <v/>
      </c>
      <c r="I4814" s="95" t="str">
        <f>IF(بيانات!B4814&lt;&gt;"",بيانات!P4814,"")</f>
        <v/>
      </c>
    </row>
    <row r="4815" spans="1:9" ht="21.75" customHeight="1">
      <c r="A4815" s="82" t="str">
        <f>IF(بيانات!B4815&lt;&gt;"",بيانات!A4815,"")</f>
        <v/>
      </c>
      <c r="B4815" s="83" t="str">
        <f>IF(بيانات!B4815&lt;&gt;"",بيانات!B4815,"")</f>
        <v/>
      </c>
      <c r="C4815" s="83" t="str">
        <f>IF(بيانات!B4815&lt;&gt;"",بيانات!C4815,"")</f>
        <v/>
      </c>
      <c r="D4815" s="84" t="str">
        <f>IF(بيانات!B4815&lt;&gt;"",بيانات!J4815,"")</f>
        <v/>
      </c>
      <c r="E4815" s="85"/>
      <c r="F4815" s="86" t="str">
        <f t="shared" si="75"/>
        <v/>
      </c>
      <c r="G4815" s="87"/>
      <c r="H4815" s="88" t="str">
        <f>IF(بيانات!B4815&lt;&gt;"",بيانات!K4815,"")</f>
        <v/>
      </c>
      <c r="I4815" s="88" t="str">
        <f>IF(بيانات!B4815&lt;&gt;"",بيانات!P4815,"")</f>
        <v/>
      </c>
    </row>
    <row r="4816" spans="1:9" ht="21.75" customHeight="1">
      <c r="A4816" s="89" t="str">
        <f>IF(بيانات!B4816&lt;&gt;"",بيانات!A4816,"")</f>
        <v/>
      </c>
      <c r="B4816" s="90" t="str">
        <f>IF(بيانات!B4816&lt;&gt;"",بيانات!B4816,"")</f>
        <v/>
      </c>
      <c r="C4816" s="90" t="str">
        <f>IF(بيانات!B4816&lt;&gt;"",بيانات!C4816,"")</f>
        <v/>
      </c>
      <c r="D4816" s="91" t="str">
        <f>IF(بيانات!B4816&lt;&gt;"",بيانات!J4816,"")</f>
        <v/>
      </c>
      <c r="E4816" s="92"/>
      <c r="F4816" s="93" t="str">
        <f t="shared" si="75"/>
        <v/>
      </c>
      <c r="G4816" s="94"/>
      <c r="H4816" s="95" t="str">
        <f>IF(بيانات!B4816&lt;&gt;"",بيانات!K4816,"")</f>
        <v/>
      </c>
      <c r="I4816" s="95" t="str">
        <f>IF(بيانات!B4816&lt;&gt;"",بيانات!P4816,"")</f>
        <v/>
      </c>
    </row>
    <row r="4817" spans="1:9" ht="21.75" customHeight="1">
      <c r="A4817" s="82" t="str">
        <f>IF(بيانات!B4817&lt;&gt;"",بيانات!A4817,"")</f>
        <v/>
      </c>
      <c r="B4817" s="83" t="str">
        <f>IF(بيانات!B4817&lt;&gt;"",بيانات!B4817,"")</f>
        <v/>
      </c>
      <c r="C4817" s="83" t="str">
        <f>IF(بيانات!B4817&lt;&gt;"",بيانات!C4817,"")</f>
        <v/>
      </c>
      <c r="D4817" s="84" t="str">
        <f>IF(بيانات!B4817&lt;&gt;"",بيانات!J4817,"")</f>
        <v/>
      </c>
      <c r="E4817" s="85"/>
      <c r="F4817" s="86" t="str">
        <f t="shared" si="75"/>
        <v/>
      </c>
      <c r="G4817" s="87"/>
      <c r="H4817" s="88" t="str">
        <f>IF(بيانات!B4817&lt;&gt;"",بيانات!K4817,"")</f>
        <v/>
      </c>
      <c r="I4817" s="88" t="str">
        <f>IF(بيانات!B4817&lt;&gt;"",بيانات!P4817,"")</f>
        <v/>
      </c>
    </row>
    <row r="4818" spans="1:9" ht="21.75" customHeight="1">
      <c r="A4818" s="89" t="str">
        <f>IF(بيانات!B4818&lt;&gt;"",بيانات!A4818,"")</f>
        <v/>
      </c>
      <c r="B4818" s="90" t="str">
        <f>IF(بيانات!B4818&lt;&gt;"",بيانات!B4818,"")</f>
        <v/>
      </c>
      <c r="C4818" s="90" t="str">
        <f>IF(بيانات!B4818&lt;&gt;"",بيانات!C4818,"")</f>
        <v/>
      </c>
      <c r="D4818" s="91" t="str">
        <f>IF(بيانات!B4818&lt;&gt;"",بيانات!J4818,"")</f>
        <v/>
      </c>
      <c r="E4818" s="92"/>
      <c r="F4818" s="93" t="str">
        <f t="shared" si="75"/>
        <v/>
      </c>
      <c r="G4818" s="94"/>
      <c r="H4818" s="95" t="str">
        <f>IF(بيانات!B4818&lt;&gt;"",بيانات!K4818,"")</f>
        <v/>
      </c>
      <c r="I4818" s="95" t="str">
        <f>IF(بيانات!B4818&lt;&gt;"",بيانات!P4818,"")</f>
        <v/>
      </c>
    </row>
    <row r="4819" spans="1:9" ht="21.75" customHeight="1">
      <c r="A4819" s="82" t="str">
        <f>IF(بيانات!B4819&lt;&gt;"",بيانات!A4819,"")</f>
        <v/>
      </c>
      <c r="B4819" s="83" t="str">
        <f>IF(بيانات!B4819&lt;&gt;"",بيانات!B4819,"")</f>
        <v/>
      </c>
      <c r="C4819" s="83" t="str">
        <f>IF(بيانات!B4819&lt;&gt;"",بيانات!C4819,"")</f>
        <v/>
      </c>
      <c r="D4819" s="84" t="str">
        <f>IF(بيانات!B4819&lt;&gt;"",بيانات!J4819,"")</f>
        <v/>
      </c>
      <c r="E4819" s="85"/>
      <c r="F4819" s="86" t="str">
        <f t="shared" si="75"/>
        <v/>
      </c>
      <c r="G4819" s="87"/>
      <c r="H4819" s="88" t="str">
        <f>IF(بيانات!B4819&lt;&gt;"",بيانات!K4819,"")</f>
        <v/>
      </c>
      <c r="I4819" s="88" t="str">
        <f>IF(بيانات!B4819&lt;&gt;"",بيانات!P4819,"")</f>
        <v/>
      </c>
    </row>
    <row r="4820" spans="1:9" ht="21.75" customHeight="1">
      <c r="A4820" s="89" t="str">
        <f>IF(بيانات!B4820&lt;&gt;"",بيانات!A4820,"")</f>
        <v/>
      </c>
      <c r="B4820" s="90" t="str">
        <f>IF(بيانات!B4820&lt;&gt;"",بيانات!B4820,"")</f>
        <v/>
      </c>
      <c r="C4820" s="90" t="str">
        <f>IF(بيانات!B4820&lt;&gt;"",بيانات!C4820,"")</f>
        <v/>
      </c>
      <c r="D4820" s="91" t="str">
        <f>IF(بيانات!B4820&lt;&gt;"",بيانات!J4820,"")</f>
        <v/>
      </c>
      <c r="E4820" s="92"/>
      <c r="F4820" s="93" t="str">
        <f t="shared" si="75"/>
        <v/>
      </c>
      <c r="G4820" s="94"/>
      <c r="H4820" s="95" t="str">
        <f>IF(بيانات!B4820&lt;&gt;"",بيانات!K4820,"")</f>
        <v/>
      </c>
      <c r="I4820" s="95" t="str">
        <f>IF(بيانات!B4820&lt;&gt;"",بيانات!P4820,"")</f>
        <v/>
      </c>
    </row>
    <row r="4821" spans="1:9" ht="21.75" customHeight="1">
      <c r="A4821" s="82" t="str">
        <f>IF(بيانات!B4821&lt;&gt;"",بيانات!A4821,"")</f>
        <v/>
      </c>
      <c r="B4821" s="83" t="str">
        <f>IF(بيانات!B4821&lt;&gt;"",بيانات!B4821,"")</f>
        <v/>
      </c>
      <c r="C4821" s="83" t="str">
        <f>IF(بيانات!B4821&lt;&gt;"",بيانات!C4821,"")</f>
        <v/>
      </c>
      <c r="D4821" s="84" t="str">
        <f>IF(بيانات!B4821&lt;&gt;"",بيانات!J4821,"")</f>
        <v/>
      </c>
      <c r="E4821" s="85"/>
      <c r="F4821" s="86" t="str">
        <f t="shared" si="75"/>
        <v/>
      </c>
      <c r="G4821" s="87"/>
      <c r="H4821" s="88" t="str">
        <f>IF(بيانات!B4821&lt;&gt;"",بيانات!K4821,"")</f>
        <v/>
      </c>
      <c r="I4821" s="88" t="str">
        <f>IF(بيانات!B4821&lt;&gt;"",بيانات!P4821,"")</f>
        <v/>
      </c>
    </row>
    <row r="4822" spans="1:9" ht="21.75" customHeight="1">
      <c r="A4822" s="89" t="str">
        <f>IF(بيانات!B4822&lt;&gt;"",بيانات!A4822,"")</f>
        <v/>
      </c>
      <c r="B4822" s="90" t="str">
        <f>IF(بيانات!B4822&lt;&gt;"",بيانات!B4822,"")</f>
        <v/>
      </c>
      <c r="C4822" s="90" t="str">
        <f>IF(بيانات!B4822&lt;&gt;"",بيانات!C4822,"")</f>
        <v/>
      </c>
      <c r="D4822" s="91" t="str">
        <f>IF(بيانات!B4822&lt;&gt;"",بيانات!J4822,"")</f>
        <v/>
      </c>
      <c r="E4822" s="92"/>
      <c r="F4822" s="93" t="str">
        <f t="shared" si="75"/>
        <v/>
      </c>
      <c r="G4822" s="94"/>
      <c r="H4822" s="95" t="str">
        <f>IF(بيانات!B4822&lt;&gt;"",بيانات!K4822,"")</f>
        <v/>
      </c>
      <c r="I4822" s="95" t="str">
        <f>IF(بيانات!B4822&lt;&gt;"",بيانات!P4822,"")</f>
        <v/>
      </c>
    </row>
    <row r="4823" spans="1:9" ht="21.75" customHeight="1">
      <c r="A4823" s="82" t="str">
        <f>IF(بيانات!B4823&lt;&gt;"",بيانات!A4823,"")</f>
        <v/>
      </c>
      <c r="B4823" s="83" t="str">
        <f>IF(بيانات!B4823&lt;&gt;"",بيانات!B4823,"")</f>
        <v/>
      </c>
      <c r="C4823" s="83" t="str">
        <f>IF(بيانات!B4823&lt;&gt;"",بيانات!C4823,"")</f>
        <v/>
      </c>
      <c r="D4823" s="84" t="str">
        <f>IF(بيانات!B4823&lt;&gt;"",بيانات!J4823,"")</f>
        <v/>
      </c>
      <c r="E4823" s="85"/>
      <c r="F4823" s="86" t="str">
        <f t="shared" si="75"/>
        <v/>
      </c>
      <c r="G4823" s="87"/>
      <c r="H4823" s="88" t="str">
        <f>IF(بيانات!B4823&lt;&gt;"",بيانات!K4823,"")</f>
        <v/>
      </c>
      <c r="I4823" s="88" t="str">
        <f>IF(بيانات!B4823&lt;&gt;"",بيانات!P4823,"")</f>
        <v/>
      </c>
    </row>
    <row r="4824" spans="1:9" ht="21.75" customHeight="1">
      <c r="A4824" s="89" t="str">
        <f>IF(بيانات!B4824&lt;&gt;"",بيانات!A4824,"")</f>
        <v/>
      </c>
      <c r="B4824" s="90" t="str">
        <f>IF(بيانات!B4824&lt;&gt;"",بيانات!B4824,"")</f>
        <v/>
      </c>
      <c r="C4824" s="90" t="str">
        <f>IF(بيانات!B4824&lt;&gt;"",بيانات!C4824,"")</f>
        <v/>
      </c>
      <c r="D4824" s="91" t="str">
        <f>IF(بيانات!B4824&lt;&gt;"",بيانات!J4824,"")</f>
        <v/>
      </c>
      <c r="E4824" s="92"/>
      <c r="F4824" s="93" t="str">
        <f t="shared" si="75"/>
        <v/>
      </c>
      <c r="G4824" s="94"/>
      <c r="H4824" s="95" t="str">
        <f>IF(بيانات!B4824&lt;&gt;"",بيانات!K4824,"")</f>
        <v/>
      </c>
      <c r="I4824" s="95" t="str">
        <f>IF(بيانات!B4824&lt;&gt;"",بيانات!P4824,"")</f>
        <v/>
      </c>
    </row>
    <row r="4825" spans="1:9" ht="21.75" customHeight="1">
      <c r="A4825" s="82" t="str">
        <f>IF(بيانات!B4825&lt;&gt;"",بيانات!A4825,"")</f>
        <v/>
      </c>
      <c r="B4825" s="83" t="str">
        <f>IF(بيانات!B4825&lt;&gt;"",بيانات!B4825,"")</f>
        <v/>
      </c>
      <c r="C4825" s="83" t="str">
        <f>IF(بيانات!B4825&lt;&gt;"",بيانات!C4825,"")</f>
        <v/>
      </c>
      <c r="D4825" s="84" t="str">
        <f>IF(بيانات!B4825&lt;&gt;"",بيانات!J4825,"")</f>
        <v/>
      </c>
      <c r="E4825" s="85"/>
      <c r="F4825" s="86" t="str">
        <f t="shared" si="75"/>
        <v/>
      </c>
      <c r="G4825" s="87"/>
      <c r="H4825" s="88" t="str">
        <f>IF(بيانات!B4825&lt;&gt;"",بيانات!K4825,"")</f>
        <v/>
      </c>
      <c r="I4825" s="88" t="str">
        <f>IF(بيانات!B4825&lt;&gt;"",بيانات!P4825,"")</f>
        <v/>
      </c>
    </row>
    <row r="4826" spans="1:9" ht="21.75" customHeight="1">
      <c r="A4826" s="89" t="str">
        <f>IF(بيانات!B4826&lt;&gt;"",بيانات!A4826,"")</f>
        <v/>
      </c>
      <c r="B4826" s="90" t="str">
        <f>IF(بيانات!B4826&lt;&gt;"",بيانات!B4826,"")</f>
        <v/>
      </c>
      <c r="C4826" s="90" t="str">
        <f>IF(بيانات!B4826&lt;&gt;"",بيانات!C4826,"")</f>
        <v/>
      </c>
      <c r="D4826" s="91" t="str">
        <f>IF(بيانات!B4826&lt;&gt;"",بيانات!J4826,"")</f>
        <v/>
      </c>
      <c r="E4826" s="92"/>
      <c r="F4826" s="93" t="str">
        <f t="shared" si="75"/>
        <v/>
      </c>
      <c r="G4826" s="94"/>
      <c r="H4826" s="95" t="str">
        <f>IF(بيانات!B4826&lt;&gt;"",بيانات!K4826,"")</f>
        <v/>
      </c>
      <c r="I4826" s="95" t="str">
        <f>IF(بيانات!B4826&lt;&gt;"",بيانات!P4826,"")</f>
        <v/>
      </c>
    </row>
    <row r="4827" spans="1:9" ht="21.75" customHeight="1">
      <c r="A4827" s="82" t="str">
        <f>IF(بيانات!B4827&lt;&gt;"",بيانات!A4827,"")</f>
        <v/>
      </c>
      <c r="B4827" s="83" t="str">
        <f>IF(بيانات!B4827&lt;&gt;"",بيانات!B4827,"")</f>
        <v/>
      </c>
      <c r="C4827" s="83" t="str">
        <f>IF(بيانات!B4827&lt;&gt;"",بيانات!C4827,"")</f>
        <v/>
      </c>
      <c r="D4827" s="84" t="str">
        <f>IF(بيانات!B4827&lt;&gt;"",بيانات!J4827,"")</f>
        <v/>
      </c>
      <c r="E4827" s="85"/>
      <c r="F4827" s="86" t="str">
        <f t="shared" si="75"/>
        <v/>
      </c>
      <c r="G4827" s="87"/>
      <c r="H4827" s="88" t="str">
        <f>IF(بيانات!B4827&lt;&gt;"",بيانات!K4827,"")</f>
        <v/>
      </c>
      <c r="I4827" s="88" t="str">
        <f>IF(بيانات!B4827&lt;&gt;"",بيانات!P4827,"")</f>
        <v/>
      </c>
    </row>
    <row r="4828" spans="1:9" ht="21.75" customHeight="1">
      <c r="A4828" s="89" t="str">
        <f>IF(بيانات!B4828&lt;&gt;"",بيانات!A4828,"")</f>
        <v/>
      </c>
      <c r="B4828" s="90" t="str">
        <f>IF(بيانات!B4828&lt;&gt;"",بيانات!B4828,"")</f>
        <v/>
      </c>
      <c r="C4828" s="90" t="str">
        <f>IF(بيانات!B4828&lt;&gt;"",بيانات!C4828,"")</f>
        <v/>
      </c>
      <c r="D4828" s="91" t="str">
        <f>IF(بيانات!B4828&lt;&gt;"",بيانات!J4828,"")</f>
        <v/>
      </c>
      <c r="E4828" s="92"/>
      <c r="F4828" s="93" t="str">
        <f t="shared" si="75"/>
        <v/>
      </c>
      <c r="G4828" s="94"/>
      <c r="H4828" s="95" t="str">
        <f>IF(بيانات!B4828&lt;&gt;"",بيانات!K4828,"")</f>
        <v/>
      </c>
      <c r="I4828" s="95" t="str">
        <f>IF(بيانات!B4828&lt;&gt;"",بيانات!P4828,"")</f>
        <v/>
      </c>
    </row>
    <row r="4829" spans="1:9" ht="21.75" customHeight="1">
      <c r="A4829" s="82" t="str">
        <f>IF(بيانات!B4829&lt;&gt;"",بيانات!A4829,"")</f>
        <v/>
      </c>
      <c r="B4829" s="83" t="str">
        <f>IF(بيانات!B4829&lt;&gt;"",بيانات!B4829,"")</f>
        <v/>
      </c>
      <c r="C4829" s="83" t="str">
        <f>IF(بيانات!B4829&lt;&gt;"",بيانات!C4829,"")</f>
        <v/>
      </c>
      <c r="D4829" s="84" t="str">
        <f>IF(بيانات!B4829&lt;&gt;"",بيانات!J4829,"")</f>
        <v/>
      </c>
      <c r="E4829" s="85"/>
      <c r="F4829" s="86" t="str">
        <f t="shared" si="75"/>
        <v/>
      </c>
      <c r="G4829" s="87"/>
      <c r="H4829" s="88" t="str">
        <f>IF(بيانات!B4829&lt;&gt;"",بيانات!K4829,"")</f>
        <v/>
      </c>
      <c r="I4829" s="88" t="str">
        <f>IF(بيانات!B4829&lt;&gt;"",بيانات!P4829,"")</f>
        <v/>
      </c>
    </row>
    <row r="4830" spans="1:9" ht="21.75" customHeight="1">
      <c r="A4830" s="89" t="str">
        <f>IF(بيانات!B4830&lt;&gt;"",بيانات!A4830,"")</f>
        <v/>
      </c>
      <c r="B4830" s="90" t="str">
        <f>IF(بيانات!B4830&lt;&gt;"",بيانات!B4830,"")</f>
        <v/>
      </c>
      <c r="C4830" s="90" t="str">
        <f>IF(بيانات!B4830&lt;&gt;"",بيانات!C4830,"")</f>
        <v/>
      </c>
      <c r="D4830" s="91" t="str">
        <f>IF(بيانات!B4830&lt;&gt;"",بيانات!J4830,"")</f>
        <v/>
      </c>
      <c r="E4830" s="92"/>
      <c r="F4830" s="93" t="str">
        <f t="shared" si="75"/>
        <v/>
      </c>
      <c r="G4830" s="94"/>
      <c r="H4830" s="95" t="str">
        <f>IF(بيانات!B4830&lt;&gt;"",بيانات!K4830,"")</f>
        <v/>
      </c>
      <c r="I4830" s="95" t="str">
        <f>IF(بيانات!B4830&lt;&gt;"",بيانات!P4830,"")</f>
        <v/>
      </c>
    </row>
    <row r="4831" spans="1:9" ht="21.75" customHeight="1">
      <c r="A4831" s="82" t="str">
        <f>IF(بيانات!B4831&lt;&gt;"",بيانات!A4831,"")</f>
        <v/>
      </c>
      <c r="B4831" s="83" t="str">
        <f>IF(بيانات!B4831&lt;&gt;"",بيانات!B4831,"")</f>
        <v/>
      </c>
      <c r="C4831" s="83" t="str">
        <f>IF(بيانات!B4831&lt;&gt;"",بيانات!C4831,"")</f>
        <v/>
      </c>
      <c r="D4831" s="84" t="str">
        <f>IF(بيانات!B4831&lt;&gt;"",بيانات!J4831,"")</f>
        <v/>
      </c>
      <c r="E4831" s="85"/>
      <c r="F4831" s="86" t="str">
        <f t="shared" si="75"/>
        <v/>
      </c>
      <c r="G4831" s="87"/>
      <c r="H4831" s="88" t="str">
        <f>IF(بيانات!B4831&lt;&gt;"",بيانات!K4831,"")</f>
        <v/>
      </c>
      <c r="I4831" s="88" t="str">
        <f>IF(بيانات!B4831&lt;&gt;"",بيانات!P4831,"")</f>
        <v/>
      </c>
    </row>
    <row r="4832" spans="1:9" ht="21.75" customHeight="1">
      <c r="A4832" s="89" t="str">
        <f>IF(بيانات!B4832&lt;&gt;"",بيانات!A4832,"")</f>
        <v/>
      </c>
      <c r="B4832" s="90" t="str">
        <f>IF(بيانات!B4832&lt;&gt;"",بيانات!B4832,"")</f>
        <v/>
      </c>
      <c r="C4832" s="90" t="str">
        <f>IF(بيانات!B4832&lt;&gt;"",بيانات!C4832,"")</f>
        <v/>
      </c>
      <c r="D4832" s="91" t="str">
        <f>IF(بيانات!B4832&lt;&gt;"",بيانات!J4832,"")</f>
        <v/>
      </c>
      <c r="E4832" s="92"/>
      <c r="F4832" s="93" t="str">
        <f t="shared" si="75"/>
        <v/>
      </c>
      <c r="G4832" s="94"/>
      <c r="H4832" s="95" t="str">
        <f>IF(بيانات!B4832&lt;&gt;"",بيانات!K4832,"")</f>
        <v/>
      </c>
      <c r="I4832" s="95" t="str">
        <f>IF(بيانات!B4832&lt;&gt;"",بيانات!P4832,"")</f>
        <v/>
      </c>
    </row>
    <row r="4833" spans="1:9" ht="21.75" customHeight="1">
      <c r="A4833" s="82" t="str">
        <f>IF(بيانات!B4833&lt;&gt;"",بيانات!A4833,"")</f>
        <v/>
      </c>
      <c r="B4833" s="83" t="str">
        <f>IF(بيانات!B4833&lt;&gt;"",بيانات!B4833,"")</f>
        <v/>
      </c>
      <c r="C4833" s="83" t="str">
        <f>IF(بيانات!B4833&lt;&gt;"",بيانات!C4833,"")</f>
        <v/>
      </c>
      <c r="D4833" s="84" t="str">
        <f>IF(بيانات!B4833&lt;&gt;"",بيانات!J4833,"")</f>
        <v/>
      </c>
      <c r="E4833" s="85"/>
      <c r="F4833" s="86" t="str">
        <f t="shared" si="75"/>
        <v/>
      </c>
      <c r="G4833" s="87"/>
      <c r="H4833" s="88" t="str">
        <f>IF(بيانات!B4833&lt;&gt;"",بيانات!K4833,"")</f>
        <v/>
      </c>
      <c r="I4833" s="88" t="str">
        <f>IF(بيانات!B4833&lt;&gt;"",بيانات!P4833,"")</f>
        <v/>
      </c>
    </row>
    <row r="4834" spans="1:9" ht="21.75" customHeight="1">
      <c r="A4834" s="89" t="str">
        <f>IF(بيانات!B4834&lt;&gt;"",بيانات!A4834,"")</f>
        <v/>
      </c>
      <c r="B4834" s="90" t="str">
        <f>IF(بيانات!B4834&lt;&gt;"",بيانات!B4834,"")</f>
        <v/>
      </c>
      <c r="C4834" s="90" t="str">
        <f>IF(بيانات!B4834&lt;&gt;"",بيانات!C4834,"")</f>
        <v/>
      </c>
      <c r="D4834" s="91" t="str">
        <f>IF(بيانات!B4834&lt;&gt;"",بيانات!J4834,"")</f>
        <v/>
      </c>
      <c r="E4834" s="92"/>
      <c r="F4834" s="93" t="str">
        <f t="shared" si="75"/>
        <v/>
      </c>
      <c r="G4834" s="94"/>
      <c r="H4834" s="95" t="str">
        <f>IF(بيانات!B4834&lt;&gt;"",بيانات!K4834,"")</f>
        <v/>
      </c>
      <c r="I4834" s="95" t="str">
        <f>IF(بيانات!B4834&lt;&gt;"",بيانات!P4834,"")</f>
        <v/>
      </c>
    </row>
    <row r="4835" spans="1:9" ht="21.75" customHeight="1">
      <c r="A4835" s="82" t="str">
        <f>IF(بيانات!B4835&lt;&gt;"",بيانات!A4835,"")</f>
        <v/>
      </c>
      <c r="B4835" s="83" t="str">
        <f>IF(بيانات!B4835&lt;&gt;"",بيانات!B4835,"")</f>
        <v/>
      </c>
      <c r="C4835" s="83" t="str">
        <f>IF(بيانات!B4835&lt;&gt;"",بيانات!C4835,"")</f>
        <v/>
      </c>
      <c r="D4835" s="84" t="str">
        <f>IF(بيانات!B4835&lt;&gt;"",بيانات!J4835,"")</f>
        <v/>
      </c>
      <c r="E4835" s="85"/>
      <c r="F4835" s="86" t="str">
        <f t="shared" si="75"/>
        <v/>
      </c>
      <c r="G4835" s="87"/>
      <c r="H4835" s="88" t="str">
        <f>IF(بيانات!B4835&lt;&gt;"",بيانات!K4835,"")</f>
        <v/>
      </c>
      <c r="I4835" s="88" t="str">
        <f>IF(بيانات!B4835&lt;&gt;"",بيانات!P4835,"")</f>
        <v/>
      </c>
    </row>
    <row r="4836" spans="1:9" ht="21.75" customHeight="1">
      <c r="A4836" s="89" t="str">
        <f>IF(بيانات!B4836&lt;&gt;"",بيانات!A4836,"")</f>
        <v/>
      </c>
      <c r="B4836" s="90" t="str">
        <f>IF(بيانات!B4836&lt;&gt;"",بيانات!B4836,"")</f>
        <v/>
      </c>
      <c r="C4836" s="90" t="str">
        <f>IF(بيانات!B4836&lt;&gt;"",بيانات!C4836,"")</f>
        <v/>
      </c>
      <c r="D4836" s="91" t="str">
        <f>IF(بيانات!B4836&lt;&gt;"",بيانات!J4836,"")</f>
        <v/>
      </c>
      <c r="E4836" s="92"/>
      <c r="F4836" s="93" t="str">
        <f t="shared" si="75"/>
        <v/>
      </c>
      <c r="G4836" s="94"/>
      <c r="H4836" s="95" t="str">
        <f>IF(بيانات!B4836&lt;&gt;"",بيانات!K4836,"")</f>
        <v/>
      </c>
      <c r="I4836" s="95" t="str">
        <f>IF(بيانات!B4836&lt;&gt;"",بيانات!P4836,"")</f>
        <v/>
      </c>
    </row>
    <row r="4837" spans="1:9" ht="21.75" customHeight="1">
      <c r="A4837" s="82" t="str">
        <f>IF(بيانات!B4837&lt;&gt;"",بيانات!A4837,"")</f>
        <v/>
      </c>
      <c r="B4837" s="83" t="str">
        <f>IF(بيانات!B4837&lt;&gt;"",بيانات!B4837,"")</f>
        <v/>
      </c>
      <c r="C4837" s="83" t="str">
        <f>IF(بيانات!B4837&lt;&gt;"",بيانات!C4837,"")</f>
        <v/>
      </c>
      <c r="D4837" s="84" t="str">
        <f>IF(بيانات!B4837&lt;&gt;"",بيانات!J4837,"")</f>
        <v/>
      </c>
      <c r="E4837" s="85"/>
      <c r="F4837" s="86" t="str">
        <f t="shared" si="75"/>
        <v/>
      </c>
      <c r="G4837" s="87"/>
      <c r="H4837" s="88" t="str">
        <f>IF(بيانات!B4837&lt;&gt;"",بيانات!K4837,"")</f>
        <v/>
      </c>
      <c r="I4837" s="88" t="str">
        <f>IF(بيانات!B4837&lt;&gt;"",بيانات!P4837,"")</f>
        <v/>
      </c>
    </row>
    <row r="4838" spans="1:9" ht="21.75" customHeight="1">
      <c r="A4838" s="89" t="str">
        <f>IF(بيانات!B4838&lt;&gt;"",بيانات!A4838,"")</f>
        <v/>
      </c>
      <c r="B4838" s="90" t="str">
        <f>IF(بيانات!B4838&lt;&gt;"",بيانات!B4838,"")</f>
        <v/>
      </c>
      <c r="C4838" s="90" t="str">
        <f>IF(بيانات!B4838&lt;&gt;"",بيانات!C4838,"")</f>
        <v/>
      </c>
      <c r="D4838" s="91" t="str">
        <f>IF(بيانات!B4838&lt;&gt;"",بيانات!J4838,"")</f>
        <v/>
      </c>
      <c r="E4838" s="92"/>
      <c r="F4838" s="93" t="str">
        <f t="shared" si="75"/>
        <v/>
      </c>
      <c r="G4838" s="94"/>
      <c r="H4838" s="95" t="str">
        <f>IF(بيانات!B4838&lt;&gt;"",بيانات!K4838,"")</f>
        <v/>
      </c>
      <c r="I4838" s="95" t="str">
        <f>IF(بيانات!B4838&lt;&gt;"",بيانات!P4838,"")</f>
        <v/>
      </c>
    </row>
    <row r="4839" spans="1:9" ht="21.75" customHeight="1">
      <c r="A4839" s="82" t="str">
        <f>IF(بيانات!B4839&lt;&gt;"",بيانات!A4839,"")</f>
        <v/>
      </c>
      <c r="B4839" s="83" t="str">
        <f>IF(بيانات!B4839&lt;&gt;"",بيانات!B4839,"")</f>
        <v/>
      </c>
      <c r="C4839" s="83" t="str">
        <f>IF(بيانات!B4839&lt;&gt;"",بيانات!C4839,"")</f>
        <v/>
      </c>
      <c r="D4839" s="84" t="str">
        <f>IF(بيانات!B4839&lt;&gt;"",بيانات!J4839,"")</f>
        <v/>
      </c>
      <c r="E4839" s="85"/>
      <c r="F4839" s="86" t="str">
        <f t="shared" si="75"/>
        <v/>
      </c>
      <c r="G4839" s="87"/>
      <c r="H4839" s="88" t="str">
        <f>IF(بيانات!B4839&lt;&gt;"",بيانات!K4839,"")</f>
        <v/>
      </c>
      <c r="I4839" s="88" t="str">
        <f>IF(بيانات!B4839&lt;&gt;"",بيانات!P4839,"")</f>
        <v/>
      </c>
    </row>
    <row r="4840" spans="1:9" ht="21.75" customHeight="1">
      <c r="A4840" s="89" t="str">
        <f>IF(بيانات!B4840&lt;&gt;"",بيانات!A4840,"")</f>
        <v/>
      </c>
      <c r="B4840" s="90" t="str">
        <f>IF(بيانات!B4840&lt;&gt;"",بيانات!B4840,"")</f>
        <v/>
      </c>
      <c r="C4840" s="90" t="str">
        <f>IF(بيانات!B4840&lt;&gt;"",بيانات!C4840,"")</f>
        <v/>
      </c>
      <c r="D4840" s="91" t="str">
        <f>IF(بيانات!B4840&lt;&gt;"",بيانات!J4840,"")</f>
        <v/>
      </c>
      <c r="E4840" s="92"/>
      <c r="F4840" s="93" t="str">
        <f t="shared" si="75"/>
        <v/>
      </c>
      <c r="G4840" s="94"/>
      <c r="H4840" s="95" t="str">
        <f>IF(بيانات!B4840&lt;&gt;"",بيانات!K4840,"")</f>
        <v/>
      </c>
      <c r="I4840" s="95" t="str">
        <f>IF(بيانات!B4840&lt;&gt;"",بيانات!P4840,"")</f>
        <v/>
      </c>
    </row>
    <row r="4841" spans="1:9" ht="21.75" customHeight="1">
      <c r="A4841" s="82" t="str">
        <f>IF(بيانات!B4841&lt;&gt;"",بيانات!A4841,"")</f>
        <v/>
      </c>
      <c r="B4841" s="83" t="str">
        <f>IF(بيانات!B4841&lt;&gt;"",بيانات!B4841,"")</f>
        <v/>
      </c>
      <c r="C4841" s="83" t="str">
        <f>IF(بيانات!B4841&lt;&gt;"",بيانات!C4841,"")</f>
        <v/>
      </c>
      <c r="D4841" s="84" t="str">
        <f>IF(بيانات!B4841&lt;&gt;"",بيانات!J4841,"")</f>
        <v/>
      </c>
      <c r="E4841" s="85"/>
      <c r="F4841" s="86" t="str">
        <f t="shared" si="75"/>
        <v/>
      </c>
      <c r="G4841" s="87"/>
      <c r="H4841" s="88" t="str">
        <f>IF(بيانات!B4841&lt;&gt;"",بيانات!K4841,"")</f>
        <v/>
      </c>
      <c r="I4841" s="88" t="str">
        <f>IF(بيانات!B4841&lt;&gt;"",بيانات!P4841,"")</f>
        <v/>
      </c>
    </row>
    <row r="4842" spans="1:9" ht="21.75" customHeight="1">
      <c r="A4842" s="89" t="str">
        <f>IF(بيانات!B4842&lt;&gt;"",بيانات!A4842,"")</f>
        <v/>
      </c>
      <c r="B4842" s="90" t="str">
        <f>IF(بيانات!B4842&lt;&gt;"",بيانات!B4842,"")</f>
        <v/>
      </c>
      <c r="C4842" s="90" t="str">
        <f>IF(بيانات!B4842&lt;&gt;"",بيانات!C4842,"")</f>
        <v/>
      </c>
      <c r="D4842" s="91" t="str">
        <f>IF(بيانات!B4842&lt;&gt;"",بيانات!J4842,"")</f>
        <v/>
      </c>
      <c r="E4842" s="92"/>
      <c r="F4842" s="93" t="str">
        <f t="shared" si="75"/>
        <v/>
      </c>
      <c r="G4842" s="94"/>
      <c r="H4842" s="95" t="str">
        <f>IF(بيانات!B4842&lt;&gt;"",بيانات!K4842,"")</f>
        <v/>
      </c>
      <c r="I4842" s="95" t="str">
        <f>IF(بيانات!B4842&lt;&gt;"",بيانات!P4842,"")</f>
        <v/>
      </c>
    </row>
    <row r="4843" spans="1:9" ht="21.75" customHeight="1">
      <c r="A4843" s="82" t="str">
        <f>IF(بيانات!B4843&lt;&gt;"",بيانات!A4843,"")</f>
        <v/>
      </c>
      <c r="B4843" s="83" t="str">
        <f>IF(بيانات!B4843&lt;&gt;"",بيانات!B4843,"")</f>
        <v/>
      </c>
      <c r="C4843" s="83" t="str">
        <f>IF(بيانات!B4843&lt;&gt;"",بيانات!C4843,"")</f>
        <v/>
      </c>
      <c r="D4843" s="84" t="str">
        <f>IF(بيانات!B4843&lt;&gt;"",بيانات!J4843,"")</f>
        <v/>
      </c>
      <c r="E4843" s="85"/>
      <c r="F4843" s="86" t="str">
        <f t="shared" si="75"/>
        <v/>
      </c>
      <c r="G4843" s="87"/>
      <c r="H4843" s="88" t="str">
        <f>IF(بيانات!B4843&lt;&gt;"",بيانات!K4843,"")</f>
        <v/>
      </c>
      <c r="I4843" s="88" t="str">
        <f>IF(بيانات!B4843&lt;&gt;"",بيانات!P4843,"")</f>
        <v/>
      </c>
    </row>
    <row r="4844" spans="1:9" ht="21.75" customHeight="1">
      <c r="A4844" s="89" t="str">
        <f>IF(بيانات!B4844&lt;&gt;"",بيانات!A4844,"")</f>
        <v/>
      </c>
      <c r="B4844" s="90" t="str">
        <f>IF(بيانات!B4844&lt;&gt;"",بيانات!B4844,"")</f>
        <v/>
      </c>
      <c r="C4844" s="90" t="str">
        <f>IF(بيانات!B4844&lt;&gt;"",بيانات!C4844,"")</f>
        <v/>
      </c>
      <c r="D4844" s="91" t="str">
        <f>IF(بيانات!B4844&lt;&gt;"",بيانات!J4844,"")</f>
        <v/>
      </c>
      <c r="E4844" s="92"/>
      <c r="F4844" s="93" t="str">
        <f t="shared" si="75"/>
        <v/>
      </c>
      <c r="G4844" s="94"/>
      <c r="H4844" s="95" t="str">
        <f>IF(بيانات!B4844&lt;&gt;"",بيانات!K4844,"")</f>
        <v/>
      </c>
      <c r="I4844" s="95" t="str">
        <f>IF(بيانات!B4844&lt;&gt;"",بيانات!P4844,"")</f>
        <v/>
      </c>
    </row>
    <row r="4845" spans="1:9" ht="21.75" customHeight="1">
      <c r="A4845" s="82" t="str">
        <f>IF(بيانات!B4845&lt;&gt;"",بيانات!A4845,"")</f>
        <v/>
      </c>
      <c r="B4845" s="83" t="str">
        <f>IF(بيانات!B4845&lt;&gt;"",بيانات!B4845,"")</f>
        <v/>
      </c>
      <c r="C4845" s="83" t="str">
        <f>IF(بيانات!B4845&lt;&gt;"",بيانات!C4845,"")</f>
        <v/>
      </c>
      <c r="D4845" s="84" t="str">
        <f>IF(بيانات!B4845&lt;&gt;"",بيانات!J4845,"")</f>
        <v/>
      </c>
      <c r="E4845" s="85"/>
      <c r="F4845" s="86" t="str">
        <f t="shared" si="75"/>
        <v/>
      </c>
      <c r="G4845" s="87"/>
      <c r="H4845" s="88" t="str">
        <f>IF(بيانات!B4845&lt;&gt;"",بيانات!K4845,"")</f>
        <v/>
      </c>
      <c r="I4845" s="88" t="str">
        <f>IF(بيانات!B4845&lt;&gt;"",بيانات!P4845,"")</f>
        <v/>
      </c>
    </row>
    <row r="4846" spans="1:9" ht="21.75" customHeight="1">
      <c r="A4846" s="89" t="str">
        <f>IF(بيانات!B4846&lt;&gt;"",بيانات!A4846,"")</f>
        <v/>
      </c>
      <c r="B4846" s="90" t="str">
        <f>IF(بيانات!B4846&lt;&gt;"",بيانات!B4846,"")</f>
        <v/>
      </c>
      <c r="C4846" s="90" t="str">
        <f>IF(بيانات!B4846&lt;&gt;"",بيانات!C4846,"")</f>
        <v/>
      </c>
      <c r="D4846" s="91" t="str">
        <f>IF(بيانات!B4846&lt;&gt;"",بيانات!J4846,"")</f>
        <v/>
      </c>
      <c r="E4846" s="92"/>
      <c r="F4846" s="93" t="str">
        <f t="shared" si="75"/>
        <v/>
      </c>
      <c r="G4846" s="94"/>
      <c r="H4846" s="95" t="str">
        <f>IF(بيانات!B4846&lt;&gt;"",بيانات!K4846,"")</f>
        <v/>
      </c>
      <c r="I4846" s="95" t="str">
        <f>IF(بيانات!B4846&lt;&gt;"",بيانات!P4846,"")</f>
        <v/>
      </c>
    </row>
    <row r="4847" spans="1:9" ht="21.75" customHeight="1">
      <c r="A4847" s="82" t="str">
        <f>IF(بيانات!B4847&lt;&gt;"",بيانات!A4847,"")</f>
        <v/>
      </c>
      <c r="B4847" s="83" t="str">
        <f>IF(بيانات!B4847&lt;&gt;"",بيانات!B4847,"")</f>
        <v/>
      </c>
      <c r="C4847" s="83" t="str">
        <f>IF(بيانات!B4847&lt;&gt;"",بيانات!C4847,"")</f>
        <v/>
      </c>
      <c r="D4847" s="84" t="str">
        <f>IF(بيانات!B4847&lt;&gt;"",بيانات!J4847,"")</f>
        <v/>
      </c>
      <c r="E4847" s="85"/>
      <c r="F4847" s="86" t="str">
        <f t="shared" si="75"/>
        <v/>
      </c>
      <c r="G4847" s="87"/>
      <c r="H4847" s="88" t="str">
        <f>IF(بيانات!B4847&lt;&gt;"",بيانات!K4847,"")</f>
        <v/>
      </c>
      <c r="I4847" s="88" t="str">
        <f>IF(بيانات!B4847&lt;&gt;"",بيانات!P4847,"")</f>
        <v/>
      </c>
    </row>
    <row r="4848" spans="1:9" ht="21.75" customHeight="1">
      <c r="A4848" s="89" t="str">
        <f>IF(بيانات!B4848&lt;&gt;"",بيانات!A4848,"")</f>
        <v/>
      </c>
      <c r="B4848" s="90" t="str">
        <f>IF(بيانات!B4848&lt;&gt;"",بيانات!B4848,"")</f>
        <v/>
      </c>
      <c r="C4848" s="90" t="str">
        <f>IF(بيانات!B4848&lt;&gt;"",بيانات!C4848,"")</f>
        <v/>
      </c>
      <c r="D4848" s="91" t="str">
        <f>IF(بيانات!B4848&lt;&gt;"",بيانات!J4848,"")</f>
        <v/>
      </c>
      <c r="E4848" s="92"/>
      <c r="F4848" s="93" t="str">
        <f t="shared" si="75"/>
        <v/>
      </c>
      <c r="G4848" s="94"/>
      <c r="H4848" s="95" t="str">
        <f>IF(بيانات!B4848&lt;&gt;"",بيانات!K4848,"")</f>
        <v/>
      </c>
      <c r="I4848" s="95" t="str">
        <f>IF(بيانات!B4848&lt;&gt;"",بيانات!P4848,"")</f>
        <v/>
      </c>
    </row>
    <row r="4849" spans="1:9" ht="21.75" customHeight="1">
      <c r="A4849" s="82" t="str">
        <f>IF(بيانات!B4849&lt;&gt;"",بيانات!A4849,"")</f>
        <v/>
      </c>
      <c r="B4849" s="83" t="str">
        <f>IF(بيانات!B4849&lt;&gt;"",بيانات!B4849,"")</f>
        <v/>
      </c>
      <c r="C4849" s="83" t="str">
        <f>IF(بيانات!B4849&lt;&gt;"",بيانات!C4849,"")</f>
        <v/>
      </c>
      <c r="D4849" s="84" t="str">
        <f>IF(بيانات!B4849&lt;&gt;"",بيانات!J4849,"")</f>
        <v/>
      </c>
      <c r="E4849" s="85"/>
      <c r="F4849" s="86" t="str">
        <f t="shared" si="75"/>
        <v/>
      </c>
      <c r="G4849" s="87"/>
      <c r="H4849" s="88" t="str">
        <f>IF(بيانات!B4849&lt;&gt;"",بيانات!K4849,"")</f>
        <v/>
      </c>
      <c r="I4849" s="88" t="str">
        <f>IF(بيانات!B4849&lt;&gt;"",بيانات!P4849,"")</f>
        <v/>
      </c>
    </row>
    <row r="4850" spans="1:9" ht="21.75" customHeight="1">
      <c r="A4850" s="89" t="str">
        <f>IF(بيانات!B4850&lt;&gt;"",بيانات!A4850,"")</f>
        <v/>
      </c>
      <c r="B4850" s="90" t="str">
        <f>IF(بيانات!B4850&lt;&gt;"",بيانات!B4850,"")</f>
        <v/>
      </c>
      <c r="C4850" s="90" t="str">
        <f>IF(بيانات!B4850&lt;&gt;"",بيانات!C4850,"")</f>
        <v/>
      </c>
      <c r="D4850" s="91" t="str">
        <f>IF(بيانات!B4850&lt;&gt;"",بيانات!J4850,"")</f>
        <v/>
      </c>
      <c r="E4850" s="92"/>
      <c r="F4850" s="93" t="str">
        <f t="shared" si="75"/>
        <v/>
      </c>
      <c r="G4850" s="94"/>
      <c r="H4850" s="95" t="str">
        <f>IF(بيانات!B4850&lt;&gt;"",بيانات!K4850,"")</f>
        <v/>
      </c>
      <c r="I4850" s="95" t="str">
        <f>IF(بيانات!B4850&lt;&gt;"",بيانات!P4850,"")</f>
        <v/>
      </c>
    </row>
    <row r="4851" spans="1:9" ht="21.75" customHeight="1">
      <c r="A4851" s="82" t="str">
        <f>IF(بيانات!B4851&lt;&gt;"",بيانات!A4851,"")</f>
        <v/>
      </c>
      <c r="B4851" s="83" t="str">
        <f>IF(بيانات!B4851&lt;&gt;"",بيانات!B4851,"")</f>
        <v/>
      </c>
      <c r="C4851" s="83" t="str">
        <f>IF(بيانات!B4851&lt;&gt;"",بيانات!C4851,"")</f>
        <v/>
      </c>
      <c r="D4851" s="84" t="str">
        <f>IF(بيانات!B4851&lt;&gt;"",بيانات!J4851,"")</f>
        <v/>
      </c>
      <c r="E4851" s="85"/>
      <c r="F4851" s="86" t="str">
        <f t="shared" si="75"/>
        <v/>
      </c>
      <c r="G4851" s="87"/>
      <c r="H4851" s="88" t="str">
        <f>IF(بيانات!B4851&lt;&gt;"",بيانات!K4851,"")</f>
        <v/>
      </c>
      <c r="I4851" s="88" t="str">
        <f>IF(بيانات!B4851&lt;&gt;"",بيانات!P4851,"")</f>
        <v/>
      </c>
    </row>
    <row r="4852" spans="1:9" ht="21.75" customHeight="1">
      <c r="A4852" s="89" t="str">
        <f>IF(بيانات!B4852&lt;&gt;"",بيانات!A4852,"")</f>
        <v/>
      </c>
      <c r="B4852" s="90" t="str">
        <f>IF(بيانات!B4852&lt;&gt;"",بيانات!B4852,"")</f>
        <v/>
      </c>
      <c r="C4852" s="90" t="str">
        <f>IF(بيانات!B4852&lt;&gt;"",بيانات!C4852,"")</f>
        <v/>
      </c>
      <c r="D4852" s="91" t="str">
        <f>IF(بيانات!B4852&lt;&gt;"",بيانات!J4852,"")</f>
        <v/>
      </c>
      <c r="E4852" s="92"/>
      <c r="F4852" s="93" t="str">
        <f t="shared" si="75"/>
        <v/>
      </c>
      <c r="G4852" s="94"/>
      <c r="H4852" s="95" t="str">
        <f>IF(بيانات!B4852&lt;&gt;"",بيانات!K4852,"")</f>
        <v/>
      </c>
      <c r="I4852" s="95" t="str">
        <f>IF(بيانات!B4852&lt;&gt;"",بيانات!P4852,"")</f>
        <v/>
      </c>
    </row>
    <row r="4853" spans="1:9" ht="21.75" customHeight="1">
      <c r="A4853" s="82" t="str">
        <f>IF(بيانات!B4853&lt;&gt;"",بيانات!A4853,"")</f>
        <v/>
      </c>
      <c r="B4853" s="83" t="str">
        <f>IF(بيانات!B4853&lt;&gt;"",بيانات!B4853,"")</f>
        <v/>
      </c>
      <c r="C4853" s="83" t="str">
        <f>IF(بيانات!B4853&lt;&gt;"",بيانات!C4853,"")</f>
        <v/>
      </c>
      <c r="D4853" s="84" t="str">
        <f>IF(بيانات!B4853&lt;&gt;"",بيانات!J4853,"")</f>
        <v/>
      </c>
      <c r="E4853" s="85"/>
      <c r="F4853" s="86" t="str">
        <f t="shared" si="75"/>
        <v/>
      </c>
      <c r="G4853" s="87"/>
      <c r="H4853" s="88" t="str">
        <f>IF(بيانات!B4853&lt;&gt;"",بيانات!K4853,"")</f>
        <v/>
      </c>
      <c r="I4853" s="88" t="str">
        <f>IF(بيانات!B4853&lt;&gt;"",بيانات!P4853,"")</f>
        <v/>
      </c>
    </row>
    <row r="4854" spans="1:9" ht="21.75" customHeight="1">
      <c r="A4854" s="89" t="str">
        <f>IF(بيانات!B4854&lt;&gt;"",بيانات!A4854,"")</f>
        <v/>
      </c>
      <c r="B4854" s="90" t="str">
        <f>IF(بيانات!B4854&lt;&gt;"",بيانات!B4854,"")</f>
        <v/>
      </c>
      <c r="C4854" s="90" t="str">
        <f>IF(بيانات!B4854&lt;&gt;"",بيانات!C4854,"")</f>
        <v/>
      </c>
      <c r="D4854" s="91" t="str">
        <f>IF(بيانات!B4854&lt;&gt;"",بيانات!J4854,"")</f>
        <v/>
      </c>
      <c r="E4854" s="92"/>
      <c r="F4854" s="93" t="str">
        <f t="shared" si="75"/>
        <v/>
      </c>
      <c r="G4854" s="94"/>
      <c r="H4854" s="95" t="str">
        <f>IF(بيانات!B4854&lt;&gt;"",بيانات!K4854,"")</f>
        <v/>
      </c>
      <c r="I4854" s="95" t="str">
        <f>IF(بيانات!B4854&lt;&gt;"",بيانات!P4854,"")</f>
        <v/>
      </c>
    </row>
    <row r="4855" spans="1:9" ht="21.75" customHeight="1">
      <c r="A4855" s="82" t="str">
        <f>IF(بيانات!B4855&lt;&gt;"",بيانات!A4855,"")</f>
        <v/>
      </c>
      <c r="B4855" s="83" t="str">
        <f>IF(بيانات!B4855&lt;&gt;"",بيانات!B4855,"")</f>
        <v/>
      </c>
      <c r="C4855" s="83" t="str">
        <f>IF(بيانات!B4855&lt;&gt;"",بيانات!C4855,"")</f>
        <v/>
      </c>
      <c r="D4855" s="84" t="str">
        <f>IF(بيانات!B4855&lt;&gt;"",بيانات!J4855,"")</f>
        <v/>
      </c>
      <c r="E4855" s="85"/>
      <c r="F4855" s="86" t="str">
        <f t="shared" si="75"/>
        <v/>
      </c>
      <c r="G4855" s="87"/>
      <c r="H4855" s="88" t="str">
        <f>IF(بيانات!B4855&lt;&gt;"",بيانات!K4855,"")</f>
        <v/>
      </c>
      <c r="I4855" s="88" t="str">
        <f>IF(بيانات!B4855&lt;&gt;"",بيانات!P4855,"")</f>
        <v/>
      </c>
    </row>
    <row r="4856" spans="1:9" ht="21.75" customHeight="1">
      <c r="A4856" s="89" t="str">
        <f>IF(بيانات!B4856&lt;&gt;"",بيانات!A4856,"")</f>
        <v/>
      </c>
      <c r="B4856" s="90" t="str">
        <f>IF(بيانات!B4856&lt;&gt;"",بيانات!B4856,"")</f>
        <v/>
      </c>
      <c r="C4856" s="90" t="str">
        <f>IF(بيانات!B4856&lt;&gt;"",بيانات!C4856,"")</f>
        <v/>
      </c>
      <c r="D4856" s="91" t="str">
        <f>IF(بيانات!B4856&lt;&gt;"",بيانات!J4856,"")</f>
        <v/>
      </c>
      <c r="E4856" s="92"/>
      <c r="F4856" s="93" t="str">
        <f t="shared" si="75"/>
        <v/>
      </c>
      <c r="G4856" s="94"/>
      <c r="H4856" s="95" t="str">
        <f>IF(بيانات!B4856&lt;&gt;"",بيانات!K4856,"")</f>
        <v/>
      </c>
      <c r="I4856" s="95" t="str">
        <f>IF(بيانات!B4856&lt;&gt;"",بيانات!P4856,"")</f>
        <v/>
      </c>
    </row>
    <row r="4857" spans="1:9" ht="21.75" customHeight="1">
      <c r="A4857" s="82" t="str">
        <f>IF(بيانات!B4857&lt;&gt;"",بيانات!A4857,"")</f>
        <v/>
      </c>
      <c r="B4857" s="83" t="str">
        <f>IF(بيانات!B4857&lt;&gt;"",بيانات!B4857,"")</f>
        <v/>
      </c>
      <c r="C4857" s="83" t="str">
        <f>IF(بيانات!B4857&lt;&gt;"",بيانات!C4857,"")</f>
        <v/>
      </c>
      <c r="D4857" s="84" t="str">
        <f>IF(بيانات!B4857&lt;&gt;"",بيانات!J4857,"")</f>
        <v/>
      </c>
      <c r="E4857" s="85"/>
      <c r="F4857" s="86" t="str">
        <f t="shared" si="75"/>
        <v/>
      </c>
      <c r="G4857" s="87"/>
      <c r="H4857" s="88" t="str">
        <f>IF(بيانات!B4857&lt;&gt;"",بيانات!K4857,"")</f>
        <v/>
      </c>
      <c r="I4857" s="88" t="str">
        <f>IF(بيانات!B4857&lt;&gt;"",بيانات!P4857,"")</f>
        <v/>
      </c>
    </row>
    <row r="4858" spans="1:9" ht="21.75" customHeight="1">
      <c r="A4858" s="89" t="str">
        <f>IF(بيانات!B4858&lt;&gt;"",بيانات!A4858,"")</f>
        <v/>
      </c>
      <c r="B4858" s="90" t="str">
        <f>IF(بيانات!B4858&lt;&gt;"",بيانات!B4858,"")</f>
        <v/>
      </c>
      <c r="C4858" s="90" t="str">
        <f>IF(بيانات!B4858&lt;&gt;"",بيانات!C4858,"")</f>
        <v/>
      </c>
      <c r="D4858" s="91" t="str">
        <f>IF(بيانات!B4858&lt;&gt;"",بيانات!J4858,"")</f>
        <v/>
      </c>
      <c r="E4858" s="92"/>
      <c r="F4858" s="93" t="str">
        <f t="shared" si="75"/>
        <v/>
      </c>
      <c r="G4858" s="94"/>
      <c r="H4858" s="95" t="str">
        <f>IF(بيانات!B4858&lt;&gt;"",بيانات!K4858,"")</f>
        <v/>
      </c>
      <c r="I4858" s="95" t="str">
        <f>IF(بيانات!B4858&lt;&gt;"",بيانات!P4858,"")</f>
        <v/>
      </c>
    </row>
    <row r="4859" spans="1:9" ht="21.75" customHeight="1">
      <c r="A4859" s="82" t="str">
        <f>IF(بيانات!B4859&lt;&gt;"",بيانات!A4859,"")</f>
        <v/>
      </c>
      <c r="B4859" s="83" t="str">
        <f>IF(بيانات!B4859&lt;&gt;"",بيانات!B4859,"")</f>
        <v/>
      </c>
      <c r="C4859" s="83" t="str">
        <f>IF(بيانات!B4859&lt;&gt;"",بيانات!C4859,"")</f>
        <v/>
      </c>
      <c r="D4859" s="84" t="str">
        <f>IF(بيانات!B4859&lt;&gt;"",بيانات!J4859,"")</f>
        <v/>
      </c>
      <c r="E4859" s="85"/>
      <c r="F4859" s="86" t="str">
        <f t="shared" si="75"/>
        <v/>
      </c>
      <c r="G4859" s="87"/>
      <c r="H4859" s="88" t="str">
        <f>IF(بيانات!B4859&lt;&gt;"",بيانات!K4859,"")</f>
        <v/>
      </c>
      <c r="I4859" s="88" t="str">
        <f>IF(بيانات!B4859&lt;&gt;"",بيانات!P4859,"")</f>
        <v/>
      </c>
    </row>
    <row r="4860" spans="1:9" ht="21.75" customHeight="1">
      <c r="A4860" s="89" t="str">
        <f>IF(بيانات!B4860&lt;&gt;"",بيانات!A4860,"")</f>
        <v/>
      </c>
      <c r="B4860" s="90" t="str">
        <f>IF(بيانات!B4860&lt;&gt;"",بيانات!B4860,"")</f>
        <v/>
      </c>
      <c r="C4860" s="90" t="str">
        <f>IF(بيانات!B4860&lt;&gt;"",بيانات!C4860,"")</f>
        <v/>
      </c>
      <c r="D4860" s="91" t="str">
        <f>IF(بيانات!B4860&lt;&gt;"",بيانات!J4860,"")</f>
        <v/>
      </c>
      <c r="E4860" s="92"/>
      <c r="F4860" s="93" t="str">
        <f t="shared" si="75"/>
        <v/>
      </c>
      <c r="G4860" s="94"/>
      <c r="H4860" s="95" t="str">
        <f>IF(بيانات!B4860&lt;&gt;"",بيانات!K4860,"")</f>
        <v/>
      </c>
      <c r="I4860" s="95" t="str">
        <f>IF(بيانات!B4860&lt;&gt;"",بيانات!P4860,"")</f>
        <v/>
      </c>
    </row>
    <row r="4861" spans="1:9" ht="21.75" customHeight="1">
      <c r="A4861" s="82" t="str">
        <f>IF(بيانات!B4861&lt;&gt;"",بيانات!A4861,"")</f>
        <v/>
      </c>
      <c r="B4861" s="83" t="str">
        <f>IF(بيانات!B4861&lt;&gt;"",بيانات!B4861,"")</f>
        <v/>
      </c>
      <c r="C4861" s="83" t="str">
        <f>IF(بيانات!B4861&lt;&gt;"",بيانات!C4861,"")</f>
        <v/>
      </c>
      <c r="D4861" s="84" t="str">
        <f>IF(بيانات!B4861&lt;&gt;"",بيانات!J4861,"")</f>
        <v/>
      </c>
      <c r="E4861" s="85"/>
      <c r="F4861" s="86" t="str">
        <f t="shared" si="75"/>
        <v/>
      </c>
      <c r="G4861" s="87"/>
      <c r="H4861" s="88" t="str">
        <f>IF(بيانات!B4861&lt;&gt;"",بيانات!K4861,"")</f>
        <v/>
      </c>
      <c r="I4861" s="88" t="str">
        <f>IF(بيانات!B4861&lt;&gt;"",بيانات!P4861,"")</f>
        <v/>
      </c>
    </row>
    <row r="4862" spans="1:9" ht="21.75" customHeight="1">
      <c r="A4862" s="89" t="str">
        <f>IF(بيانات!B4862&lt;&gt;"",بيانات!A4862,"")</f>
        <v/>
      </c>
      <c r="B4862" s="90" t="str">
        <f>IF(بيانات!B4862&lt;&gt;"",بيانات!B4862,"")</f>
        <v/>
      </c>
      <c r="C4862" s="90" t="str">
        <f>IF(بيانات!B4862&lt;&gt;"",بيانات!C4862,"")</f>
        <v/>
      </c>
      <c r="D4862" s="91" t="str">
        <f>IF(بيانات!B4862&lt;&gt;"",بيانات!J4862,"")</f>
        <v/>
      </c>
      <c r="E4862" s="92"/>
      <c r="F4862" s="93" t="str">
        <f t="shared" si="75"/>
        <v/>
      </c>
      <c r="G4862" s="94"/>
      <c r="H4862" s="95" t="str">
        <f>IF(بيانات!B4862&lt;&gt;"",بيانات!K4862,"")</f>
        <v/>
      </c>
      <c r="I4862" s="95" t="str">
        <f>IF(بيانات!B4862&lt;&gt;"",بيانات!P4862,"")</f>
        <v/>
      </c>
    </row>
    <row r="4863" spans="1:9" ht="21.75" customHeight="1">
      <c r="A4863" s="82" t="str">
        <f>IF(بيانات!B4863&lt;&gt;"",بيانات!A4863,"")</f>
        <v/>
      </c>
      <c r="B4863" s="83" t="str">
        <f>IF(بيانات!B4863&lt;&gt;"",بيانات!B4863,"")</f>
        <v/>
      </c>
      <c r="C4863" s="83" t="str">
        <f>IF(بيانات!B4863&lt;&gt;"",بيانات!C4863,"")</f>
        <v/>
      </c>
      <c r="D4863" s="84" t="str">
        <f>IF(بيانات!B4863&lt;&gt;"",بيانات!J4863,"")</f>
        <v/>
      </c>
      <c r="E4863" s="85"/>
      <c r="F4863" s="86" t="str">
        <f t="shared" si="75"/>
        <v/>
      </c>
      <c r="G4863" s="87"/>
      <c r="H4863" s="88" t="str">
        <f>IF(بيانات!B4863&lt;&gt;"",بيانات!K4863,"")</f>
        <v/>
      </c>
      <c r="I4863" s="88" t="str">
        <f>IF(بيانات!B4863&lt;&gt;"",بيانات!P4863,"")</f>
        <v/>
      </c>
    </row>
    <row r="4864" spans="1:9" ht="21.75" customHeight="1">
      <c r="A4864" s="89" t="str">
        <f>IF(بيانات!B4864&lt;&gt;"",بيانات!A4864,"")</f>
        <v/>
      </c>
      <c r="B4864" s="90" t="str">
        <f>IF(بيانات!B4864&lt;&gt;"",بيانات!B4864,"")</f>
        <v/>
      </c>
      <c r="C4864" s="90" t="str">
        <f>IF(بيانات!B4864&lt;&gt;"",بيانات!C4864,"")</f>
        <v/>
      </c>
      <c r="D4864" s="91" t="str">
        <f>IF(بيانات!B4864&lt;&gt;"",بيانات!J4864,"")</f>
        <v/>
      </c>
      <c r="E4864" s="92"/>
      <c r="F4864" s="93" t="str">
        <f t="shared" si="75"/>
        <v/>
      </c>
      <c r="G4864" s="94"/>
      <c r="H4864" s="95" t="str">
        <f>IF(بيانات!B4864&lt;&gt;"",بيانات!K4864,"")</f>
        <v/>
      </c>
      <c r="I4864" s="95" t="str">
        <f>IF(بيانات!B4864&lt;&gt;"",بيانات!P4864,"")</f>
        <v/>
      </c>
    </row>
    <row r="4865" spans="1:9" ht="21.75" customHeight="1">
      <c r="A4865" s="82" t="str">
        <f>IF(بيانات!B4865&lt;&gt;"",بيانات!A4865,"")</f>
        <v/>
      </c>
      <c r="B4865" s="83" t="str">
        <f>IF(بيانات!B4865&lt;&gt;"",بيانات!B4865,"")</f>
        <v/>
      </c>
      <c r="C4865" s="83" t="str">
        <f>IF(بيانات!B4865&lt;&gt;"",بيانات!C4865,"")</f>
        <v/>
      </c>
      <c r="D4865" s="84" t="str">
        <f>IF(بيانات!B4865&lt;&gt;"",بيانات!J4865,"")</f>
        <v/>
      </c>
      <c r="E4865" s="85"/>
      <c r="F4865" s="86" t="str">
        <f t="shared" si="75"/>
        <v/>
      </c>
      <c r="G4865" s="87"/>
      <c r="H4865" s="88" t="str">
        <f>IF(بيانات!B4865&lt;&gt;"",بيانات!K4865,"")</f>
        <v/>
      </c>
      <c r="I4865" s="88" t="str">
        <f>IF(بيانات!B4865&lt;&gt;"",بيانات!P4865,"")</f>
        <v/>
      </c>
    </row>
    <row r="4866" spans="1:9" ht="21.75" customHeight="1">
      <c r="A4866" s="89" t="str">
        <f>IF(بيانات!B4866&lt;&gt;"",بيانات!A4866,"")</f>
        <v/>
      </c>
      <c r="B4866" s="90" t="str">
        <f>IF(بيانات!B4866&lt;&gt;"",بيانات!B4866,"")</f>
        <v/>
      </c>
      <c r="C4866" s="90" t="str">
        <f>IF(بيانات!B4866&lt;&gt;"",بيانات!C4866,"")</f>
        <v/>
      </c>
      <c r="D4866" s="91" t="str">
        <f>IF(بيانات!B4866&lt;&gt;"",بيانات!J4866,"")</f>
        <v/>
      </c>
      <c r="E4866" s="92"/>
      <c r="F4866" s="93" t="str">
        <f t="shared" si="75"/>
        <v/>
      </c>
      <c r="G4866" s="94"/>
      <c r="H4866" s="95" t="str">
        <f>IF(بيانات!B4866&lt;&gt;"",بيانات!K4866,"")</f>
        <v/>
      </c>
      <c r="I4866" s="95" t="str">
        <f>IF(بيانات!B4866&lt;&gt;"",بيانات!P4866,"")</f>
        <v/>
      </c>
    </row>
    <row r="4867" spans="1:9" ht="21.75" customHeight="1">
      <c r="A4867" s="82" t="str">
        <f>IF(بيانات!B4867&lt;&gt;"",بيانات!A4867,"")</f>
        <v/>
      </c>
      <c r="B4867" s="83" t="str">
        <f>IF(بيانات!B4867&lt;&gt;"",بيانات!B4867,"")</f>
        <v/>
      </c>
      <c r="C4867" s="83" t="str">
        <f>IF(بيانات!B4867&lt;&gt;"",بيانات!C4867,"")</f>
        <v/>
      </c>
      <c r="D4867" s="84" t="str">
        <f>IF(بيانات!B4867&lt;&gt;"",بيانات!J4867,"")</f>
        <v/>
      </c>
      <c r="E4867" s="85"/>
      <c r="F4867" s="86" t="str">
        <f t="shared" ref="F4867:F4922" si="76">IF(E4867="","",E4867+30)</f>
        <v/>
      </c>
      <c r="G4867" s="87"/>
      <c r="H4867" s="88" t="str">
        <f>IF(بيانات!B4867&lt;&gt;"",بيانات!K4867,"")</f>
        <v/>
      </c>
      <c r="I4867" s="88" t="str">
        <f>IF(بيانات!B4867&lt;&gt;"",بيانات!P4867,"")</f>
        <v/>
      </c>
    </row>
    <row r="4868" spans="1:9" ht="21.75" customHeight="1">
      <c r="A4868" s="89" t="str">
        <f>IF(بيانات!B4868&lt;&gt;"",بيانات!A4868,"")</f>
        <v/>
      </c>
      <c r="B4868" s="90" t="str">
        <f>IF(بيانات!B4868&lt;&gt;"",بيانات!B4868,"")</f>
        <v/>
      </c>
      <c r="C4868" s="90" t="str">
        <f>IF(بيانات!B4868&lt;&gt;"",بيانات!C4868,"")</f>
        <v/>
      </c>
      <c r="D4868" s="91" t="str">
        <f>IF(بيانات!B4868&lt;&gt;"",بيانات!J4868,"")</f>
        <v/>
      </c>
      <c r="E4868" s="92"/>
      <c r="F4868" s="93" t="str">
        <f t="shared" si="76"/>
        <v/>
      </c>
      <c r="G4868" s="94"/>
      <c r="H4868" s="95" t="str">
        <f>IF(بيانات!B4868&lt;&gt;"",بيانات!K4868,"")</f>
        <v/>
      </c>
      <c r="I4868" s="95" t="str">
        <f>IF(بيانات!B4868&lt;&gt;"",بيانات!P4868,"")</f>
        <v/>
      </c>
    </row>
    <row r="4869" spans="1:9" ht="21.75" customHeight="1">
      <c r="A4869" s="82" t="str">
        <f>IF(بيانات!B4869&lt;&gt;"",بيانات!A4869,"")</f>
        <v/>
      </c>
      <c r="B4869" s="83" t="str">
        <f>IF(بيانات!B4869&lt;&gt;"",بيانات!B4869,"")</f>
        <v/>
      </c>
      <c r="C4869" s="83" t="str">
        <f>IF(بيانات!B4869&lt;&gt;"",بيانات!C4869,"")</f>
        <v/>
      </c>
      <c r="D4869" s="84" t="str">
        <f>IF(بيانات!B4869&lt;&gt;"",بيانات!J4869,"")</f>
        <v/>
      </c>
      <c r="E4869" s="85"/>
      <c r="F4869" s="86" t="str">
        <f t="shared" si="76"/>
        <v/>
      </c>
      <c r="G4869" s="87"/>
      <c r="H4869" s="88" t="str">
        <f>IF(بيانات!B4869&lt;&gt;"",بيانات!K4869,"")</f>
        <v/>
      </c>
      <c r="I4869" s="88" t="str">
        <f>IF(بيانات!B4869&lt;&gt;"",بيانات!P4869,"")</f>
        <v/>
      </c>
    </row>
    <row r="4870" spans="1:9" ht="21.75" customHeight="1">
      <c r="A4870" s="89" t="str">
        <f>IF(بيانات!B4870&lt;&gt;"",بيانات!A4870,"")</f>
        <v/>
      </c>
      <c r="B4870" s="90" t="str">
        <f>IF(بيانات!B4870&lt;&gt;"",بيانات!B4870,"")</f>
        <v/>
      </c>
      <c r="C4870" s="90" t="str">
        <f>IF(بيانات!B4870&lt;&gt;"",بيانات!C4870,"")</f>
        <v/>
      </c>
      <c r="D4870" s="91" t="str">
        <f>IF(بيانات!B4870&lt;&gt;"",بيانات!J4870,"")</f>
        <v/>
      </c>
      <c r="E4870" s="92"/>
      <c r="F4870" s="93" t="str">
        <f t="shared" si="76"/>
        <v/>
      </c>
      <c r="G4870" s="94"/>
      <c r="H4870" s="95" t="str">
        <f>IF(بيانات!B4870&lt;&gt;"",بيانات!K4870,"")</f>
        <v/>
      </c>
      <c r="I4870" s="95" t="str">
        <f>IF(بيانات!B4870&lt;&gt;"",بيانات!P4870,"")</f>
        <v/>
      </c>
    </row>
    <row r="4871" spans="1:9" ht="21.75" customHeight="1">
      <c r="A4871" s="82" t="str">
        <f>IF(بيانات!B4871&lt;&gt;"",بيانات!A4871,"")</f>
        <v/>
      </c>
      <c r="B4871" s="83" t="str">
        <f>IF(بيانات!B4871&lt;&gt;"",بيانات!B4871,"")</f>
        <v/>
      </c>
      <c r="C4871" s="83" t="str">
        <f>IF(بيانات!B4871&lt;&gt;"",بيانات!C4871,"")</f>
        <v/>
      </c>
      <c r="D4871" s="84" t="str">
        <f>IF(بيانات!B4871&lt;&gt;"",بيانات!J4871,"")</f>
        <v/>
      </c>
      <c r="E4871" s="85"/>
      <c r="F4871" s="86" t="str">
        <f t="shared" si="76"/>
        <v/>
      </c>
      <c r="G4871" s="87"/>
      <c r="H4871" s="88" t="str">
        <f>IF(بيانات!B4871&lt;&gt;"",بيانات!K4871,"")</f>
        <v/>
      </c>
      <c r="I4871" s="88" t="str">
        <f>IF(بيانات!B4871&lt;&gt;"",بيانات!P4871,"")</f>
        <v/>
      </c>
    </row>
    <row r="4872" spans="1:9" ht="21.75" customHeight="1">
      <c r="A4872" s="89" t="str">
        <f>IF(بيانات!B4872&lt;&gt;"",بيانات!A4872,"")</f>
        <v/>
      </c>
      <c r="B4872" s="90" t="str">
        <f>IF(بيانات!B4872&lt;&gt;"",بيانات!B4872,"")</f>
        <v/>
      </c>
      <c r="C4872" s="90" t="str">
        <f>IF(بيانات!B4872&lt;&gt;"",بيانات!C4872,"")</f>
        <v/>
      </c>
      <c r="D4872" s="91" t="str">
        <f>IF(بيانات!B4872&lt;&gt;"",بيانات!J4872,"")</f>
        <v/>
      </c>
      <c r="E4872" s="92"/>
      <c r="F4872" s="93" t="str">
        <f t="shared" si="76"/>
        <v/>
      </c>
      <c r="G4872" s="94"/>
      <c r="H4872" s="95" t="str">
        <f>IF(بيانات!B4872&lt;&gt;"",بيانات!K4872,"")</f>
        <v/>
      </c>
      <c r="I4872" s="95" t="str">
        <f>IF(بيانات!B4872&lt;&gt;"",بيانات!P4872,"")</f>
        <v/>
      </c>
    </row>
    <row r="4873" spans="1:9" ht="21.75" customHeight="1">
      <c r="A4873" s="82" t="str">
        <f>IF(بيانات!B4873&lt;&gt;"",بيانات!A4873,"")</f>
        <v/>
      </c>
      <c r="B4873" s="83" t="str">
        <f>IF(بيانات!B4873&lt;&gt;"",بيانات!B4873,"")</f>
        <v/>
      </c>
      <c r="C4873" s="83" t="str">
        <f>IF(بيانات!B4873&lt;&gt;"",بيانات!C4873,"")</f>
        <v/>
      </c>
      <c r="D4873" s="84" t="str">
        <f>IF(بيانات!B4873&lt;&gt;"",بيانات!J4873,"")</f>
        <v/>
      </c>
      <c r="E4873" s="85"/>
      <c r="F4873" s="86" t="str">
        <f t="shared" si="76"/>
        <v/>
      </c>
      <c r="G4873" s="87"/>
      <c r="H4873" s="88" t="str">
        <f>IF(بيانات!B4873&lt;&gt;"",بيانات!K4873,"")</f>
        <v/>
      </c>
      <c r="I4873" s="88" t="str">
        <f>IF(بيانات!B4873&lt;&gt;"",بيانات!P4873,"")</f>
        <v/>
      </c>
    </row>
    <row r="4874" spans="1:9" ht="21.75" customHeight="1">
      <c r="A4874" s="89" t="str">
        <f>IF(بيانات!B4874&lt;&gt;"",بيانات!A4874,"")</f>
        <v/>
      </c>
      <c r="B4874" s="90" t="str">
        <f>IF(بيانات!B4874&lt;&gt;"",بيانات!B4874,"")</f>
        <v/>
      </c>
      <c r="C4874" s="90" t="str">
        <f>IF(بيانات!B4874&lt;&gt;"",بيانات!C4874,"")</f>
        <v/>
      </c>
      <c r="D4874" s="91" t="str">
        <f>IF(بيانات!B4874&lt;&gt;"",بيانات!J4874,"")</f>
        <v/>
      </c>
      <c r="E4874" s="92"/>
      <c r="F4874" s="93" t="str">
        <f t="shared" si="76"/>
        <v/>
      </c>
      <c r="G4874" s="94"/>
      <c r="H4874" s="95" t="str">
        <f>IF(بيانات!B4874&lt;&gt;"",بيانات!K4874,"")</f>
        <v/>
      </c>
      <c r="I4874" s="95" t="str">
        <f>IF(بيانات!B4874&lt;&gt;"",بيانات!P4874,"")</f>
        <v/>
      </c>
    </row>
    <row r="4875" spans="1:9" ht="21.75" customHeight="1">
      <c r="A4875" s="82" t="str">
        <f>IF(بيانات!B4875&lt;&gt;"",بيانات!A4875,"")</f>
        <v/>
      </c>
      <c r="B4875" s="83" t="str">
        <f>IF(بيانات!B4875&lt;&gt;"",بيانات!B4875,"")</f>
        <v/>
      </c>
      <c r="C4875" s="83" t="str">
        <f>IF(بيانات!B4875&lt;&gt;"",بيانات!C4875,"")</f>
        <v/>
      </c>
      <c r="D4875" s="84" t="str">
        <f>IF(بيانات!B4875&lt;&gt;"",بيانات!J4875,"")</f>
        <v/>
      </c>
      <c r="E4875" s="85"/>
      <c r="F4875" s="86" t="str">
        <f t="shared" si="76"/>
        <v/>
      </c>
      <c r="G4875" s="87"/>
      <c r="H4875" s="88" t="str">
        <f>IF(بيانات!B4875&lt;&gt;"",بيانات!K4875,"")</f>
        <v/>
      </c>
      <c r="I4875" s="88" t="str">
        <f>IF(بيانات!B4875&lt;&gt;"",بيانات!P4875,"")</f>
        <v/>
      </c>
    </row>
    <row r="4876" spans="1:9" ht="21.75" customHeight="1">
      <c r="A4876" s="89" t="str">
        <f>IF(بيانات!B4876&lt;&gt;"",بيانات!A4876,"")</f>
        <v/>
      </c>
      <c r="B4876" s="90" t="str">
        <f>IF(بيانات!B4876&lt;&gt;"",بيانات!B4876,"")</f>
        <v/>
      </c>
      <c r="C4876" s="90" t="str">
        <f>IF(بيانات!B4876&lt;&gt;"",بيانات!C4876,"")</f>
        <v/>
      </c>
      <c r="D4876" s="91" t="str">
        <f>IF(بيانات!B4876&lt;&gt;"",بيانات!J4876,"")</f>
        <v/>
      </c>
      <c r="E4876" s="92"/>
      <c r="F4876" s="93" t="str">
        <f t="shared" si="76"/>
        <v/>
      </c>
      <c r="G4876" s="94"/>
      <c r="H4876" s="95" t="str">
        <f>IF(بيانات!B4876&lt;&gt;"",بيانات!K4876,"")</f>
        <v/>
      </c>
      <c r="I4876" s="95" t="str">
        <f>IF(بيانات!B4876&lt;&gt;"",بيانات!P4876,"")</f>
        <v/>
      </c>
    </row>
    <row r="4877" spans="1:9" ht="21.75" customHeight="1">
      <c r="A4877" s="82" t="str">
        <f>IF(بيانات!B4877&lt;&gt;"",بيانات!A4877,"")</f>
        <v/>
      </c>
      <c r="B4877" s="83" t="str">
        <f>IF(بيانات!B4877&lt;&gt;"",بيانات!B4877,"")</f>
        <v/>
      </c>
      <c r="C4877" s="83" t="str">
        <f>IF(بيانات!B4877&lt;&gt;"",بيانات!C4877,"")</f>
        <v/>
      </c>
      <c r="D4877" s="84" t="str">
        <f>IF(بيانات!B4877&lt;&gt;"",بيانات!J4877,"")</f>
        <v/>
      </c>
      <c r="E4877" s="85"/>
      <c r="F4877" s="86" t="str">
        <f t="shared" si="76"/>
        <v/>
      </c>
      <c r="G4877" s="87"/>
      <c r="H4877" s="88" t="str">
        <f>IF(بيانات!B4877&lt;&gt;"",بيانات!K4877,"")</f>
        <v/>
      </c>
      <c r="I4877" s="88" t="str">
        <f>IF(بيانات!B4877&lt;&gt;"",بيانات!P4877,"")</f>
        <v/>
      </c>
    </row>
    <row r="4878" spans="1:9" ht="21.75" customHeight="1">
      <c r="A4878" s="89" t="str">
        <f>IF(بيانات!B4878&lt;&gt;"",بيانات!A4878,"")</f>
        <v/>
      </c>
      <c r="B4878" s="90" t="str">
        <f>IF(بيانات!B4878&lt;&gt;"",بيانات!B4878,"")</f>
        <v/>
      </c>
      <c r="C4878" s="90" t="str">
        <f>IF(بيانات!B4878&lt;&gt;"",بيانات!C4878,"")</f>
        <v/>
      </c>
      <c r="D4878" s="91" t="str">
        <f>IF(بيانات!B4878&lt;&gt;"",بيانات!J4878,"")</f>
        <v/>
      </c>
      <c r="E4878" s="92"/>
      <c r="F4878" s="93" t="str">
        <f t="shared" si="76"/>
        <v/>
      </c>
      <c r="G4878" s="94"/>
      <c r="H4878" s="95" t="str">
        <f>IF(بيانات!B4878&lt;&gt;"",بيانات!K4878,"")</f>
        <v/>
      </c>
      <c r="I4878" s="95" t="str">
        <f>IF(بيانات!B4878&lt;&gt;"",بيانات!P4878,"")</f>
        <v/>
      </c>
    </row>
    <row r="4879" spans="1:9" ht="21.75" customHeight="1">
      <c r="A4879" s="82" t="str">
        <f>IF(بيانات!B4879&lt;&gt;"",بيانات!A4879,"")</f>
        <v/>
      </c>
      <c r="B4879" s="83" t="str">
        <f>IF(بيانات!B4879&lt;&gt;"",بيانات!B4879,"")</f>
        <v/>
      </c>
      <c r="C4879" s="83" t="str">
        <f>IF(بيانات!B4879&lt;&gt;"",بيانات!C4879,"")</f>
        <v/>
      </c>
      <c r="D4879" s="84" t="str">
        <f>IF(بيانات!B4879&lt;&gt;"",بيانات!J4879,"")</f>
        <v/>
      </c>
      <c r="E4879" s="85"/>
      <c r="F4879" s="86" t="str">
        <f t="shared" si="76"/>
        <v/>
      </c>
      <c r="G4879" s="87"/>
      <c r="H4879" s="88" t="str">
        <f>IF(بيانات!B4879&lt;&gt;"",بيانات!K4879,"")</f>
        <v/>
      </c>
      <c r="I4879" s="88" t="str">
        <f>IF(بيانات!B4879&lt;&gt;"",بيانات!P4879,"")</f>
        <v/>
      </c>
    </row>
    <row r="4880" spans="1:9" ht="21.75" customHeight="1">
      <c r="A4880" s="89" t="str">
        <f>IF(بيانات!B4880&lt;&gt;"",بيانات!A4880,"")</f>
        <v/>
      </c>
      <c r="B4880" s="90" t="str">
        <f>IF(بيانات!B4880&lt;&gt;"",بيانات!B4880,"")</f>
        <v/>
      </c>
      <c r="C4880" s="90" t="str">
        <f>IF(بيانات!B4880&lt;&gt;"",بيانات!C4880,"")</f>
        <v/>
      </c>
      <c r="D4880" s="91" t="str">
        <f>IF(بيانات!B4880&lt;&gt;"",بيانات!J4880,"")</f>
        <v/>
      </c>
      <c r="E4880" s="92"/>
      <c r="F4880" s="93" t="str">
        <f t="shared" si="76"/>
        <v/>
      </c>
      <c r="G4880" s="94"/>
      <c r="H4880" s="95" t="str">
        <f>IF(بيانات!B4880&lt;&gt;"",بيانات!K4880,"")</f>
        <v/>
      </c>
      <c r="I4880" s="95" t="str">
        <f>IF(بيانات!B4880&lt;&gt;"",بيانات!P4880,"")</f>
        <v/>
      </c>
    </row>
    <row r="4881" spans="1:9" ht="21.75" customHeight="1">
      <c r="A4881" s="82" t="str">
        <f>IF(بيانات!B4881&lt;&gt;"",بيانات!A4881,"")</f>
        <v/>
      </c>
      <c r="B4881" s="83" t="str">
        <f>IF(بيانات!B4881&lt;&gt;"",بيانات!B4881,"")</f>
        <v/>
      </c>
      <c r="C4881" s="83" t="str">
        <f>IF(بيانات!B4881&lt;&gt;"",بيانات!C4881,"")</f>
        <v/>
      </c>
      <c r="D4881" s="84" t="str">
        <f>IF(بيانات!B4881&lt;&gt;"",بيانات!J4881,"")</f>
        <v/>
      </c>
      <c r="E4881" s="85"/>
      <c r="F4881" s="86" t="str">
        <f t="shared" si="76"/>
        <v/>
      </c>
      <c r="G4881" s="87"/>
      <c r="H4881" s="88" t="str">
        <f>IF(بيانات!B4881&lt;&gt;"",بيانات!K4881,"")</f>
        <v/>
      </c>
      <c r="I4881" s="88" t="str">
        <f>IF(بيانات!B4881&lt;&gt;"",بيانات!P4881,"")</f>
        <v/>
      </c>
    </row>
    <row r="4882" spans="1:9" ht="21.75" customHeight="1">
      <c r="A4882" s="89" t="str">
        <f>IF(بيانات!B4882&lt;&gt;"",بيانات!A4882,"")</f>
        <v/>
      </c>
      <c r="B4882" s="90" t="str">
        <f>IF(بيانات!B4882&lt;&gt;"",بيانات!B4882,"")</f>
        <v/>
      </c>
      <c r="C4882" s="90" t="str">
        <f>IF(بيانات!B4882&lt;&gt;"",بيانات!C4882,"")</f>
        <v/>
      </c>
      <c r="D4882" s="91" t="str">
        <f>IF(بيانات!B4882&lt;&gt;"",بيانات!J4882,"")</f>
        <v/>
      </c>
      <c r="E4882" s="92"/>
      <c r="F4882" s="93" t="str">
        <f t="shared" si="76"/>
        <v/>
      </c>
      <c r="G4882" s="94"/>
      <c r="H4882" s="95" t="str">
        <f>IF(بيانات!B4882&lt;&gt;"",بيانات!K4882,"")</f>
        <v/>
      </c>
      <c r="I4882" s="95" t="str">
        <f>IF(بيانات!B4882&lt;&gt;"",بيانات!P4882,"")</f>
        <v/>
      </c>
    </row>
    <row r="4883" spans="1:9" ht="21.75" customHeight="1">
      <c r="A4883" s="82" t="str">
        <f>IF(بيانات!B4883&lt;&gt;"",بيانات!A4883,"")</f>
        <v/>
      </c>
      <c r="B4883" s="83" t="str">
        <f>IF(بيانات!B4883&lt;&gt;"",بيانات!B4883,"")</f>
        <v/>
      </c>
      <c r="C4883" s="83" t="str">
        <f>IF(بيانات!B4883&lt;&gt;"",بيانات!C4883,"")</f>
        <v/>
      </c>
      <c r="D4883" s="84" t="str">
        <f>IF(بيانات!B4883&lt;&gt;"",بيانات!J4883,"")</f>
        <v/>
      </c>
      <c r="E4883" s="85"/>
      <c r="F4883" s="86" t="str">
        <f t="shared" si="76"/>
        <v/>
      </c>
      <c r="G4883" s="87"/>
      <c r="H4883" s="88" t="str">
        <f>IF(بيانات!B4883&lt;&gt;"",بيانات!K4883,"")</f>
        <v/>
      </c>
      <c r="I4883" s="88" t="str">
        <f>IF(بيانات!B4883&lt;&gt;"",بيانات!P4883,"")</f>
        <v/>
      </c>
    </row>
    <row r="4884" spans="1:9" ht="21.75" customHeight="1">
      <c r="A4884" s="89" t="str">
        <f>IF(بيانات!B4884&lt;&gt;"",بيانات!A4884,"")</f>
        <v/>
      </c>
      <c r="B4884" s="90" t="str">
        <f>IF(بيانات!B4884&lt;&gt;"",بيانات!B4884,"")</f>
        <v/>
      </c>
      <c r="C4884" s="90" t="str">
        <f>IF(بيانات!B4884&lt;&gt;"",بيانات!C4884,"")</f>
        <v/>
      </c>
      <c r="D4884" s="91" t="str">
        <f>IF(بيانات!B4884&lt;&gt;"",بيانات!J4884,"")</f>
        <v/>
      </c>
      <c r="E4884" s="92"/>
      <c r="F4884" s="93" t="str">
        <f t="shared" si="76"/>
        <v/>
      </c>
      <c r="G4884" s="94"/>
      <c r="H4884" s="95" t="str">
        <f>IF(بيانات!B4884&lt;&gt;"",بيانات!K4884,"")</f>
        <v/>
      </c>
      <c r="I4884" s="95" t="str">
        <f>IF(بيانات!B4884&lt;&gt;"",بيانات!P4884,"")</f>
        <v/>
      </c>
    </row>
    <row r="4885" spans="1:9" ht="21.75" customHeight="1">
      <c r="A4885" s="82" t="str">
        <f>IF(بيانات!B4885&lt;&gt;"",بيانات!A4885,"")</f>
        <v/>
      </c>
      <c r="B4885" s="83" t="str">
        <f>IF(بيانات!B4885&lt;&gt;"",بيانات!B4885,"")</f>
        <v/>
      </c>
      <c r="C4885" s="83" t="str">
        <f>IF(بيانات!B4885&lt;&gt;"",بيانات!C4885,"")</f>
        <v/>
      </c>
      <c r="D4885" s="84" t="str">
        <f>IF(بيانات!B4885&lt;&gt;"",بيانات!J4885,"")</f>
        <v/>
      </c>
      <c r="E4885" s="85"/>
      <c r="F4885" s="86" t="str">
        <f t="shared" si="76"/>
        <v/>
      </c>
      <c r="G4885" s="87"/>
      <c r="H4885" s="88" t="str">
        <f>IF(بيانات!B4885&lt;&gt;"",بيانات!K4885,"")</f>
        <v/>
      </c>
      <c r="I4885" s="88" t="str">
        <f>IF(بيانات!B4885&lt;&gt;"",بيانات!P4885,"")</f>
        <v/>
      </c>
    </row>
    <row r="4886" spans="1:9" ht="21.75" customHeight="1">
      <c r="A4886" s="89" t="str">
        <f>IF(بيانات!B4886&lt;&gt;"",بيانات!A4886,"")</f>
        <v/>
      </c>
      <c r="B4886" s="90" t="str">
        <f>IF(بيانات!B4886&lt;&gt;"",بيانات!B4886,"")</f>
        <v/>
      </c>
      <c r="C4886" s="90" t="str">
        <f>IF(بيانات!B4886&lt;&gt;"",بيانات!C4886,"")</f>
        <v/>
      </c>
      <c r="D4886" s="91" t="str">
        <f>IF(بيانات!B4886&lt;&gt;"",بيانات!J4886,"")</f>
        <v/>
      </c>
      <c r="E4886" s="92"/>
      <c r="F4886" s="93" t="str">
        <f t="shared" si="76"/>
        <v/>
      </c>
      <c r="G4886" s="94"/>
      <c r="H4886" s="95" t="str">
        <f>IF(بيانات!B4886&lt;&gt;"",بيانات!K4886,"")</f>
        <v/>
      </c>
      <c r="I4886" s="95" t="str">
        <f>IF(بيانات!B4886&lt;&gt;"",بيانات!P4886,"")</f>
        <v/>
      </c>
    </row>
    <row r="4887" spans="1:9" ht="21.75" customHeight="1">
      <c r="A4887" s="82" t="str">
        <f>IF(بيانات!B4887&lt;&gt;"",بيانات!A4887,"")</f>
        <v/>
      </c>
      <c r="B4887" s="83" t="str">
        <f>IF(بيانات!B4887&lt;&gt;"",بيانات!B4887,"")</f>
        <v/>
      </c>
      <c r="C4887" s="83" t="str">
        <f>IF(بيانات!B4887&lt;&gt;"",بيانات!C4887,"")</f>
        <v/>
      </c>
      <c r="D4887" s="84" t="str">
        <f>IF(بيانات!B4887&lt;&gt;"",بيانات!J4887,"")</f>
        <v/>
      </c>
      <c r="E4887" s="85"/>
      <c r="F4887" s="86" t="str">
        <f t="shared" si="76"/>
        <v/>
      </c>
      <c r="G4887" s="87"/>
      <c r="H4887" s="88" t="str">
        <f>IF(بيانات!B4887&lt;&gt;"",بيانات!K4887,"")</f>
        <v/>
      </c>
      <c r="I4887" s="88" t="str">
        <f>IF(بيانات!B4887&lt;&gt;"",بيانات!P4887,"")</f>
        <v/>
      </c>
    </row>
    <row r="4888" spans="1:9" ht="21.75" customHeight="1">
      <c r="A4888" s="89" t="str">
        <f>IF(بيانات!B4888&lt;&gt;"",بيانات!A4888,"")</f>
        <v/>
      </c>
      <c r="B4888" s="90" t="str">
        <f>IF(بيانات!B4888&lt;&gt;"",بيانات!B4888,"")</f>
        <v/>
      </c>
      <c r="C4888" s="90" t="str">
        <f>IF(بيانات!B4888&lt;&gt;"",بيانات!C4888,"")</f>
        <v/>
      </c>
      <c r="D4888" s="91" t="str">
        <f>IF(بيانات!B4888&lt;&gt;"",بيانات!J4888,"")</f>
        <v/>
      </c>
      <c r="E4888" s="92"/>
      <c r="F4888" s="93" t="str">
        <f t="shared" si="76"/>
        <v/>
      </c>
      <c r="G4888" s="94"/>
      <c r="H4888" s="95" t="str">
        <f>IF(بيانات!B4888&lt;&gt;"",بيانات!K4888,"")</f>
        <v/>
      </c>
      <c r="I4888" s="95" t="str">
        <f>IF(بيانات!B4888&lt;&gt;"",بيانات!P4888,"")</f>
        <v/>
      </c>
    </row>
    <row r="4889" spans="1:9" ht="21.75" customHeight="1">
      <c r="A4889" s="82" t="str">
        <f>IF(بيانات!B4889&lt;&gt;"",بيانات!A4889,"")</f>
        <v/>
      </c>
      <c r="B4889" s="83" t="str">
        <f>IF(بيانات!B4889&lt;&gt;"",بيانات!B4889,"")</f>
        <v/>
      </c>
      <c r="C4889" s="83" t="str">
        <f>IF(بيانات!B4889&lt;&gt;"",بيانات!C4889,"")</f>
        <v/>
      </c>
      <c r="D4889" s="84" t="str">
        <f>IF(بيانات!B4889&lt;&gt;"",بيانات!J4889,"")</f>
        <v/>
      </c>
      <c r="E4889" s="85"/>
      <c r="F4889" s="86" t="str">
        <f t="shared" si="76"/>
        <v/>
      </c>
      <c r="G4889" s="87"/>
      <c r="H4889" s="88" t="str">
        <f>IF(بيانات!B4889&lt;&gt;"",بيانات!K4889,"")</f>
        <v/>
      </c>
      <c r="I4889" s="88" t="str">
        <f>IF(بيانات!B4889&lt;&gt;"",بيانات!P4889,"")</f>
        <v/>
      </c>
    </row>
    <row r="4890" spans="1:9" ht="21.75" customHeight="1">
      <c r="A4890" s="89" t="str">
        <f>IF(بيانات!B4890&lt;&gt;"",بيانات!A4890,"")</f>
        <v/>
      </c>
      <c r="B4890" s="90" t="str">
        <f>IF(بيانات!B4890&lt;&gt;"",بيانات!B4890,"")</f>
        <v/>
      </c>
      <c r="C4890" s="90" t="str">
        <f>IF(بيانات!B4890&lt;&gt;"",بيانات!C4890,"")</f>
        <v/>
      </c>
      <c r="D4890" s="91" t="str">
        <f>IF(بيانات!B4890&lt;&gt;"",بيانات!J4890,"")</f>
        <v/>
      </c>
      <c r="E4890" s="92"/>
      <c r="F4890" s="93" t="str">
        <f t="shared" si="76"/>
        <v/>
      </c>
      <c r="G4890" s="94"/>
      <c r="H4890" s="95" t="str">
        <f>IF(بيانات!B4890&lt;&gt;"",بيانات!K4890,"")</f>
        <v/>
      </c>
      <c r="I4890" s="95" t="str">
        <f>IF(بيانات!B4890&lt;&gt;"",بيانات!P4890,"")</f>
        <v/>
      </c>
    </row>
    <row r="4891" spans="1:9" ht="21.75" customHeight="1">
      <c r="A4891" s="82" t="str">
        <f>IF(بيانات!B4891&lt;&gt;"",بيانات!A4891,"")</f>
        <v/>
      </c>
      <c r="B4891" s="83" t="str">
        <f>IF(بيانات!B4891&lt;&gt;"",بيانات!B4891,"")</f>
        <v/>
      </c>
      <c r="C4891" s="83" t="str">
        <f>IF(بيانات!B4891&lt;&gt;"",بيانات!C4891,"")</f>
        <v/>
      </c>
      <c r="D4891" s="84" t="str">
        <f>IF(بيانات!B4891&lt;&gt;"",بيانات!J4891,"")</f>
        <v/>
      </c>
      <c r="E4891" s="85"/>
      <c r="F4891" s="86" t="str">
        <f t="shared" si="76"/>
        <v/>
      </c>
      <c r="G4891" s="87"/>
      <c r="H4891" s="88" t="str">
        <f>IF(بيانات!B4891&lt;&gt;"",بيانات!K4891,"")</f>
        <v/>
      </c>
      <c r="I4891" s="88" t="str">
        <f>IF(بيانات!B4891&lt;&gt;"",بيانات!P4891,"")</f>
        <v/>
      </c>
    </row>
    <row r="4892" spans="1:9" ht="21.75" customHeight="1">
      <c r="A4892" s="89" t="str">
        <f>IF(بيانات!B4892&lt;&gt;"",بيانات!A4892,"")</f>
        <v/>
      </c>
      <c r="B4892" s="90" t="str">
        <f>IF(بيانات!B4892&lt;&gt;"",بيانات!B4892,"")</f>
        <v/>
      </c>
      <c r="C4892" s="90" t="str">
        <f>IF(بيانات!B4892&lt;&gt;"",بيانات!C4892,"")</f>
        <v/>
      </c>
      <c r="D4892" s="91" t="str">
        <f>IF(بيانات!B4892&lt;&gt;"",بيانات!J4892,"")</f>
        <v/>
      </c>
      <c r="E4892" s="92"/>
      <c r="F4892" s="93" t="str">
        <f t="shared" si="76"/>
        <v/>
      </c>
      <c r="G4892" s="94"/>
      <c r="H4892" s="95" t="str">
        <f>IF(بيانات!B4892&lt;&gt;"",بيانات!K4892,"")</f>
        <v/>
      </c>
      <c r="I4892" s="95" t="str">
        <f>IF(بيانات!B4892&lt;&gt;"",بيانات!P4892,"")</f>
        <v/>
      </c>
    </row>
    <row r="4893" spans="1:9" ht="21.75" customHeight="1">
      <c r="A4893" s="82" t="str">
        <f>IF(بيانات!B4893&lt;&gt;"",بيانات!A4893,"")</f>
        <v/>
      </c>
      <c r="B4893" s="83" t="str">
        <f>IF(بيانات!B4893&lt;&gt;"",بيانات!B4893,"")</f>
        <v/>
      </c>
      <c r="C4893" s="83" t="str">
        <f>IF(بيانات!B4893&lt;&gt;"",بيانات!C4893,"")</f>
        <v/>
      </c>
      <c r="D4893" s="84" t="str">
        <f>IF(بيانات!B4893&lt;&gt;"",بيانات!J4893,"")</f>
        <v/>
      </c>
      <c r="E4893" s="85"/>
      <c r="F4893" s="86" t="str">
        <f t="shared" si="76"/>
        <v/>
      </c>
      <c r="G4893" s="87"/>
      <c r="H4893" s="88" t="str">
        <f>IF(بيانات!B4893&lt;&gt;"",بيانات!K4893,"")</f>
        <v/>
      </c>
      <c r="I4893" s="88" t="str">
        <f>IF(بيانات!B4893&lt;&gt;"",بيانات!P4893,"")</f>
        <v/>
      </c>
    </row>
    <row r="4894" spans="1:9" ht="21.75" customHeight="1">
      <c r="A4894" s="89" t="str">
        <f>IF(بيانات!B4894&lt;&gt;"",بيانات!A4894,"")</f>
        <v/>
      </c>
      <c r="B4894" s="90" t="str">
        <f>IF(بيانات!B4894&lt;&gt;"",بيانات!B4894,"")</f>
        <v/>
      </c>
      <c r="C4894" s="90" t="str">
        <f>IF(بيانات!B4894&lt;&gt;"",بيانات!C4894,"")</f>
        <v/>
      </c>
      <c r="D4894" s="91" t="str">
        <f>IF(بيانات!B4894&lt;&gt;"",بيانات!J4894,"")</f>
        <v/>
      </c>
      <c r="E4894" s="92"/>
      <c r="F4894" s="93" t="str">
        <f t="shared" si="76"/>
        <v/>
      </c>
      <c r="G4894" s="94"/>
      <c r="H4894" s="95" t="str">
        <f>IF(بيانات!B4894&lt;&gt;"",بيانات!K4894,"")</f>
        <v/>
      </c>
      <c r="I4894" s="95" t="str">
        <f>IF(بيانات!B4894&lt;&gt;"",بيانات!P4894,"")</f>
        <v/>
      </c>
    </row>
    <row r="4895" spans="1:9" ht="21.75" customHeight="1">
      <c r="A4895" s="82" t="str">
        <f>IF(بيانات!B4895&lt;&gt;"",بيانات!A4895,"")</f>
        <v/>
      </c>
      <c r="B4895" s="83" t="str">
        <f>IF(بيانات!B4895&lt;&gt;"",بيانات!B4895,"")</f>
        <v/>
      </c>
      <c r="C4895" s="83" t="str">
        <f>IF(بيانات!B4895&lt;&gt;"",بيانات!C4895,"")</f>
        <v/>
      </c>
      <c r="D4895" s="84" t="str">
        <f>IF(بيانات!B4895&lt;&gt;"",بيانات!J4895,"")</f>
        <v/>
      </c>
      <c r="E4895" s="85"/>
      <c r="F4895" s="86" t="str">
        <f t="shared" si="76"/>
        <v/>
      </c>
      <c r="G4895" s="87"/>
      <c r="H4895" s="88" t="str">
        <f>IF(بيانات!B4895&lt;&gt;"",بيانات!K4895,"")</f>
        <v/>
      </c>
      <c r="I4895" s="88" t="str">
        <f>IF(بيانات!B4895&lt;&gt;"",بيانات!P4895,"")</f>
        <v/>
      </c>
    </row>
    <row r="4896" spans="1:9" ht="21.75" customHeight="1">
      <c r="A4896" s="89" t="str">
        <f>IF(بيانات!B4896&lt;&gt;"",بيانات!A4896,"")</f>
        <v/>
      </c>
      <c r="B4896" s="90" t="str">
        <f>IF(بيانات!B4896&lt;&gt;"",بيانات!B4896,"")</f>
        <v/>
      </c>
      <c r="C4896" s="90" t="str">
        <f>IF(بيانات!B4896&lt;&gt;"",بيانات!C4896,"")</f>
        <v/>
      </c>
      <c r="D4896" s="91" t="str">
        <f>IF(بيانات!B4896&lt;&gt;"",بيانات!J4896,"")</f>
        <v/>
      </c>
      <c r="E4896" s="92"/>
      <c r="F4896" s="93" t="str">
        <f t="shared" si="76"/>
        <v/>
      </c>
      <c r="G4896" s="94"/>
      <c r="H4896" s="95" t="str">
        <f>IF(بيانات!B4896&lt;&gt;"",بيانات!K4896,"")</f>
        <v/>
      </c>
      <c r="I4896" s="95" t="str">
        <f>IF(بيانات!B4896&lt;&gt;"",بيانات!P4896,"")</f>
        <v/>
      </c>
    </row>
    <row r="4897" spans="1:9" ht="21.75" customHeight="1">
      <c r="A4897" s="82" t="str">
        <f>IF(بيانات!B4897&lt;&gt;"",بيانات!A4897,"")</f>
        <v/>
      </c>
      <c r="B4897" s="83" t="str">
        <f>IF(بيانات!B4897&lt;&gt;"",بيانات!B4897,"")</f>
        <v/>
      </c>
      <c r="C4897" s="83" t="str">
        <f>IF(بيانات!B4897&lt;&gt;"",بيانات!C4897,"")</f>
        <v/>
      </c>
      <c r="D4897" s="84" t="str">
        <f>IF(بيانات!B4897&lt;&gt;"",بيانات!J4897,"")</f>
        <v/>
      </c>
      <c r="E4897" s="85"/>
      <c r="F4897" s="86" t="str">
        <f t="shared" si="76"/>
        <v/>
      </c>
      <c r="G4897" s="87"/>
      <c r="H4897" s="88" t="str">
        <f>IF(بيانات!B4897&lt;&gt;"",بيانات!K4897,"")</f>
        <v/>
      </c>
      <c r="I4897" s="88" t="str">
        <f>IF(بيانات!B4897&lt;&gt;"",بيانات!P4897,"")</f>
        <v/>
      </c>
    </row>
    <row r="4898" spans="1:9" ht="21.75" customHeight="1">
      <c r="A4898" s="89" t="str">
        <f>IF(بيانات!B4898&lt;&gt;"",بيانات!A4898,"")</f>
        <v/>
      </c>
      <c r="B4898" s="90" t="str">
        <f>IF(بيانات!B4898&lt;&gt;"",بيانات!B4898,"")</f>
        <v/>
      </c>
      <c r="C4898" s="90" t="str">
        <f>IF(بيانات!B4898&lt;&gt;"",بيانات!C4898,"")</f>
        <v/>
      </c>
      <c r="D4898" s="91" t="str">
        <f>IF(بيانات!B4898&lt;&gt;"",بيانات!J4898,"")</f>
        <v/>
      </c>
      <c r="E4898" s="92"/>
      <c r="F4898" s="93" t="str">
        <f t="shared" si="76"/>
        <v/>
      </c>
      <c r="G4898" s="94"/>
      <c r="H4898" s="95" t="str">
        <f>IF(بيانات!B4898&lt;&gt;"",بيانات!K4898,"")</f>
        <v/>
      </c>
      <c r="I4898" s="95" t="str">
        <f>IF(بيانات!B4898&lt;&gt;"",بيانات!P4898,"")</f>
        <v/>
      </c>
    </row>
    <row r="4899" spans="1:9" ht="21.75" customHeight="1">
      <c r="A4899" s="82" t="str">
        <f>IF(بيانات!B4899&lt;&gt;"",بيانات!A4899,"")</f>
        <v/>
      </c>
      <c r="B4899" s="83" t="str">
        <f>IF(بيانات!B4899&lt;&gt;"",بيانات!B4899,"")</f>
        <v/>
      </c>
      <c r="C4899" s="83" t="str">
        <f>IF(بيانات!B4899&lt;&gt;"",بيانات!C4899,"")</f>
        <v/>
      </c>
      <c r="D4899" s="84" t="str">
        <f>IF(بيانات!B4899&lt;&gt;"",بيانات!J4899,"")</f>
        <v/>
      </c>
      <c r="E4899" s="85"/>
      <c r="F4899" s="86" t="str">
        <f t="shared" si="76"/>
        <v/>
      </c>
      <c r="G4899" s="87"/>
      <c r="H4899" s="88" t="str">
        <f>IF(بيانات!B4899&lt;&gt;"",بيانات!K4899,"")</f>
        <v/>
      </c>
      <c r="I4899" s="88" t="str">
        <f>IF(بيانات!B4899&lt;&gt;"",بيانات!P4899,"")</f>
        <v/>
      </c>
    </row>
    <row r="4900" spans="1:9" ht="21.75" customHeight="1">
      <c r="A4900" s="89" t="str">
        <f>IF(بيانات!B4900&lt;&gt;"",بيانات!A4900,"")</f>
        <v/>
      </c>
      <c r="B4900" s="90" t="str">
        <f>IF(بيانات!B4900&lt;&gt;"",بيانات!B4900,"")</f>
        <v/>
      </c>
      <c r="C4900" s="90" t="str">
        <f>IF(بيانات!B4900&lt;&gt;"",بيانات!C4900,"")</f>
        <v/>
      </c>
      <c r="D4900" s="91" t="str">
        <f>IF(بيانات!B4900&lt;&gt;"",بيانات!J4900,"")</f>
        <v/>
      </c>
      <c r="E4900" s="92"/>
      <c r="F4900" s="93" t="str">
        <f t="shared" si="76"/>
        <v/>
      </c>
      <c r="G4900" s="94"/>
      <c r="H4900" s="95" t="str">
        <f>IF(بيانات!B4900&lt;&gt;"",بيانات!K4900,"")</f>
        <v/>
      </c>
      <c r="I4900" s="95" t="str">
        <f>IF(بيانات!B4900&lt;&gt;"",بيانات!P4900,"")</f>
        <v/>
      </c>
    </row>
    <row r="4901" spans="1:9" ht="21.75" customHeight="1">
      <c r="A4901" s="82" t="str">
        <f>IF(بيانات!B4901&lt;&gt;"",بيانات!A4901,"")</f>
        <v/>
      </c>
      <c r="B4901" s="83" t="str">
        <f>IF(بيانات!B4901&lt;&gt;"",بيانات!B4901,"")</f>
        <v/>
      </c>
      <c r="C4901" s="83" t="str">
        <f>IF(بيانات!B4901&lt;&gt;"",بيانات!C4901,"")</f>
        <v/>
      </c>
      <c r="D4901" s="84" t="str">
        <f>IF(بيانات!B4901&lt;&gt;"",بيانات!J4901,"")</f>
        <v/>
      </c>
      <c r="E4901" s="85"/>
      <c r="F4901" s="86" t="str">
        <f t="shared" si="76"/>
        <v/>
      </c>
      <c r="G4901" s="87"/>
      <c r="H4901" s="88" t="str">
        <f>IF(بيانات!B4901&lt;&gt;"",بيانات!K4901,"")</f>
        <v/>
      </c>
      <c r="I4901" s="88" t="str">
        <f>IF(بيانات!B4901&lt;&gt;"",بيانات!P4901,"")</f>
        <v/>
      </c>
    </row>
    <row r="4902" spans="1:9" ht="21.75" customHeight="1">
      <c r="A4902" s="89" t="str">
        <f>IF(بيانات!B4902&lt;&gt;"",بيانات!A4902,"")</f>
        <v/>
      </c>
      <c r="B4902" s="90" t="str">
        <f>IF(بيانات!B4902&lt;&gt;"",بيانات!B4902,"")</f>
        <v/>
      </c>
      <c r="C4902" s="90" t="str">
        <f>IF(بيانات!B4902&lt;&gt;"",بيانات!C4902,"")</f>
        <v/>
      </c>
      <c r="D4902" s="91" t="str">
        <f>IF(بيانات!B4902&lt;&gt;"",بيانات!J4902,"")</f>
        <v/>
      </c>
      <c r="E4902" s="92"/>
      <c r="F4902" s="93" t="str">
        <f t="shared" si="76"/>
        <v/>
      </c>
      <c r="G4902" s="94"/>
      <c r="H4902" s="95" t="str">
        <f>IF(بيانات!B4902&lt;&gt;"",بيانات!K4902,"")</f>
        <v/>
      </c>
      <c r="I4902" s="95" t="str">
        <f>IF(بيانات!B4902&lt;&gt;"",بيانات!P4902,"")</f>
        <v/>
      </c>
    </row>
    <row r="4903" spans="1:9" ht="21.75" customHeight="1">
      <c r="A4903" s="82" t="str">
        <f>IF(بيانات!B4903&lt;&gt;"",بيانات!A4903,"")</f>
        <v/>
      </c>
      <c r="B4903" s="83" t="str">
        <f>IF(بيانات!B4903&lt;&gt;"",بيانات!B4903,"")</f>
        <v/>
      </c>
      <c r="C4903" s="83" t="str">
        <f>IF(بيانات!B4903&lt;&gt;"",بيانات!C4903,"")</f>
        <v/>
      </c>
      <c r="D4903" s="84" t="str">
        <f>IF(بيانات!B4903&lt;&gt;"",بيانات!J4903,"")</f>
        <v/>
      </c>
      <c r="E4903" s="85"/>
      <c r="F4903" s="86" t="str">
        <f t="shared" si="76"/>
        <v/>
      </c>
      <c r="G4903" s="87"/>
      <c r="H4903" s="88" t="str">
        <f>IF(بيانات!B4903&lt;&gt;"",بيانات!K4903,"")</f>
        <v/>
      </c>
      <c r="I4903" s="88" t="str">
        <f>IF(بيانات!B4903&lt;&gt;"",بيانات!P4903,"")</f>
        <v/>
      </c>
    </row>
    <row r="4904" spans="1:9" ht="21.75" customHeight="1">
      <c r="A4904" s="89" t="str">
        <f>IF(بيانات!B4904&lt;&gt;"",بيانات!A4904,"")</f>
        <v/>
      </c>
      <c r="B4904" s="90" t="str">
        <f>IF(بيانات!B4904&lt;&gt;"",بيانات!B4904,"")</f>
        <v/>
      </c>
      <c r="C4904" s="90" t="str">
        <f>IF(بيانات!B4904&lt;&gt;"",بيانات!C4904,"")</f>
        <v/>
      </c>
      <c r="D4904" s="91" t="str">
        <f>IF(بيانات!B4904&lt;&gt;"",بيانات!J4904,"")</f>
        <v/>
      </c>
      <c r="E4904" s="92"/>
      <c r="F4904" s="93" t="str">
        <f t="shared" si="76"/>
        <v/>
      </c>
      <c r="G4904" s="94"/>
      <c r="H4904" s="95" t="str">
        <f>IF(بيانات!B4904&lt;&gt;"",بيانات!K4904,"")</f>
        <v/>
      </c>
      <c r="I4904" s="95" t="str">
        <f>IF(بيانات!B4904&lt;&gt;"",بيانات!P4904,"")</f>
        <v/>
      </c>
    </row>
    <row r="4905" spans="1:9" ht="21.75" customHeight="1">
      <c r="A4905" s="82" t="str">
        <f>IF(بيانات!B4905&lt;&gt;"",بيانات!A4905,"")</f>
        <v/>
      </c>
      <c r="B4905" s="83" t="str">
        <f>IF(بيانات!B4905&lt;&gt;"",بيانات!B4905,"")</f>
        <v/>
      </c>
      <c r="C4905" s="83" t="str">
        <f>IF(بيانات!B4905&lt;&gt;"",بيانات!C4905,"")</f>
        <v/>
      </c>
      <c r="D4905" s="84" t="str">
        <f>IF(بيانات!B4905&lt;&gt;"",بيانات!J4905,"")</f>
        <v/>
      </c>
      <c r="E4905" s="85"/>
      <c r="F4905" s="86" t="str">
        <f t="shared" si="76"/>
        <v/>
      </c>
      <c r="G4905" s="87"/>
      <c r="H4905" s="88" t="str">
        <f>IF(بيانات!B4905&lt;&gt;"",بيانات!K4905,"")</f>
        <v/>
      </c>
      <c r="I4905" s="88" t="str">
        <f>IF(بيانات!B4905&lt;&gt;"",بيانات!P4905,"")</f>
        <v/>
      </c>
    </row>
    <row r="4906" spans="1:9" ht="21.75" customHeight="1">
      <c r="A4906" s="89" t="str">
        <f>IF(بيانات!B4906&lt;&gt;"",بيانات!A4906,"")</f>
        <v/>
      </c>
      <c r="B4906" s="90" t="str">
        <f>IF(بيانات!B4906&lt;&gt;"",بيانات!B4906,"")</f>
        <v/>
      </c>
      <c r="C4906" s="90" t="str">
        <f>IF(بيانات!B4906&lt;&gt;"",بيانات!C4906,"")</f>
        <v/>
      </c>
      <c r="D4906" s="91" t="str">
        <f>IF(بيانات!B4906&lt;&gt;"",بيانات!J4906,"")</f>
        <v/>
      </c>
      <c r="E4906" s="92"/>
      <c r="F4906" s="93" t="str">
        <f t="shared" si="76"/>
        <v/>
      </c>
      <c r="G4906" s="94"/>
      <c r="H4906" s="95" t="str">
        <f>IF(بيانات!B4906&lt;&gt;"",بيانات!K4906,"")</f>
        <v/>
      </c>
      <c r="I4906" s="95" t="str">
        <f>IF(بيانات!B4906&lt;&gt;"",بيانات!P4906,"")</f>
        <v/>
      </c>
    </row>
    <row r="4907" spans="1:9" ht="21.75" customHeight="1">
      <c r="A4907" s="82" t="str">
        <f>IF(بيانات!B4907&lt;&gt;"",بيانات!A4907,"")</f>
        <v/>
      </c>
      <c r="B4907" s="83" t="str">
        <f>IF(بيانات!B4907&lt;&gt;"",بيانات!B4907,"")</f>
        <v/>
      </c>
      <c r="C4907" s="83" t="str">
        <f>IF(بيانات!B4907&lt;&gt;"",بيانات!C4907,"")</f>
        <v/>
      </c>
      <c r="D4907" s="84" t="str">
        <f>IF(بيانات!B4907&lt;&gt;"",بيانات!J4907,"")</f>
        <v/>
      </c>
      <c r="E4907" s="85"/>
      <c r="F4907" s="86" t="str">
        <f t="shared" si="76"/>
        <v/>
      </c>
      <c r="G4907" s="87"/>
      <c r="H4907" s="88" t="str">
        <f>IF(بيانات!B4907&lt;&gt;"",بيانات!K4907,"")</f>
        <v/>
      </c>
      <c r="I4907" s="88" t="str">
        <f>IF(بيانات!B4907&lt;&gt;"",بيانات!P4907,"")</f>
        <v/>
      </c>
    </row>
    <row r="4908" spans="1:9" ht="21.75" customHeight="1">
      <c r="A4908" s="89" t="str">
        <f>IF(بيانات!B4908&lt;&gt;"",بيانات!A4908,"")</f>
        <v/>
      </c>
      <c r="B4908" s="90" t="str">
        <f>IF(بيانات!B4908&lt;&gt;"",بيانات!B4908,"")</f>
        <v/>
      </c>
      <c r="C4908" s="90" t="str">
        <f>IF(بيانات!B4908&lt;&gt;"",بيانات!C4908,"")</f>
        <v/>
      </c>
      <c r="D4908" s="91" t="str">
        <f>IF(بيانات!B4908&lt;&gt;"",بيانات!J4908,"")</f>
        <v/>
      </c>
      <c r="E4908" s="92"/>
      <c r="F4908" s="93" t="str">
        <f t="shared" si="76"/>
        <v/>
      </c>
      <c r="G4908" s="94"/>
      <c r="H4908" s="95" t="str">
        <f>IF(بيانات!B4908&lt;&gt;"",بيانات!K4908,"")</f>
        <v/>
      </c>
      <c r="I4908" s="95" t="str">
        <f>IF(بيانات!B4908&lt;&gt;"",بيانات!P4908,"")</f>
        <v/>
      </c>
    </row>
    <row r="4909" spans="1:9" ht="21.75" customHeight="1">
      <c r="A4909" s="82" t="str">
        <f>IF(بيانات!B4909&lt;&gt;"",بيانات!A4909,"")</f>
        <v/>
      </c>
      <c r="B4909" s="83" t="str">
        <f>IF(بيانات!B4909&lt;&gt;"",بيانات!B4909,"")</f>
        <v/>
      </c>
      <c r="C4909" s="83" t="str">
        <f>IF(بيانات!B4909&lt;&gt;"",بيانات!C4909,"")</f>
        <v/>
      </c>
      <c r="D4909" s="84" t="str">
        <f>IF(بيانات!B4909&lt;&gt;"",بيانات!J4909,"")</f>
        <v/>
      </c>
      <c r="E4909" s="85"/>
      <c r="F4909" s="86" t="str">
        <f t="shared" si="76"/>
        <v/>
      </c>
      <c r="G4909" s="87"/>
      <c r="H4909" s="88" t="str">
        <f>IF(بيانات!B4909&lt;&gt;"",بيانات!K4909,"")</f>
        <v/>
      </c>
      <c r="I4909" s="88" t="str">
        <f>IF(بيانات!B4909&lt;&gt;"",بيانات!P4909,"")</f>
        <v/>
      </c>
    </row>
    <row r="4910" spans="1:9" ht="21.75" customHeight="1">
      <c r="A4910" s="89" t="str">
        <f>IF(بيانات!B4910&lt;&gt;"",بيانات!A4910,"")</f>
        <v/>
      </c>
      <c r="B4910" s="90" t="str">
        <f>IF(بيانات!B4910&lt;&gt;"",بيانات!B4910,"")</f>
        <v/>
      </c>
      <c r="C4910" s="90" t="str">
        <f>IF(بيانات!B4910&lt;&gt;"",بيانات!C4910,"")</f>
        <v/>
      </c>
      <c r="D4910" s="91" t="str">
        <f>IF(بيانات!B4910&lt;&gt;"",بيانات!J4910,"")</f>
        <v/>
      </c>
      <c r="E4910" s="92"/>
      <c r="F4910" s="93" t="str">
        <f t="shared" si="76"/>
        <v/>
      </c>
      <c r="G4910" s="94"/>
      <c r="H4910" s="95" t="str">
        <f>IF(بيانات!B4910&lt;&gt;"",بيانات!K4910,"")</f>
        <v/>
      </c>
      <c r="I4910" s="95" t="str">
        <f>IF(بيانات!B4910&lt;&gt;"",بيانات!P4910,"")</f>
        <v/>
      </c>
    </row>
    <row r="4911" spans="1:9" ht="21.75" customHeight="1">
      <c r="A4911" s="82" t="str">
        <f>IF(بيانات!B4911&lt;&gt;"",بيانات!A4911,"")</f>
        <v/>
      </c>
      <c r="B4911" s="83" t="str">
        <f>IF(بيانات!B4911&lt;&gt;"",بيانات!B4911,"")</f>
        <v/>
      </c>
      <c r="C4911" s="83" t="str">
        <f>IF(بيانات!B4911&lt;&gt;"",بيانات!C4911,"")</f>
        <v/>
      </c>
      <c r="D4911" s="84" t="str">
        <f>IF(بيانات!B4911&lt;&gt;"",بيانات!J4911,"")</f>
        <v/>
      </c>
      <c r="E4911" s="85"/>
      <c r="F4911" s="86" t="str">
        <f t="shared" si="76"/>
        <v/>
      </c>
      <c r="G4911" s="87"/>
      <c r="H4911" s="88" t="str">
        <f>IF(بيانات!B4911&lt;&gt;"",بيانات!K4911,"")</f>
        <v/>
      </c>
      <c r="I4911" s="88" t="str">
        <f>IF(بيانات!B4911&lt;&gt;"",بيانات!P4911,"")</f>
        <v/>
      </c>
    </row>
    <row r="4912" spans="1:9" ht="21.75" customHeight="1">
      <c r="A4912" s="89" t="str">
        <f>IF(بيانات!B4912&lt;&gt;"",بيانات!A4912,"")</f>
        <v/>
      </c>
      <c r="B4912" s="90" t="str">
        <f>IF(بيانات!B4912&lt;&gt;"",بيانات!B4912,"")</f>
        <v/>
      </c>
      <c r="C4912" s="90" t="str">
        <f>IF(بيانات!B4912&lt;&gt;"",بيانات!C4912,"")</f>
        <v/>
      </c>
      <c r="D4912" s="91" t="str">
        <f>IF(بيانات!B4912&lt;&gt;"",بيانات!J4912,"")</f>
        <v/>
      </c>
      <c r="E4912" s="92"/>
      <c r="F4912" s="93" t="str">
        <f t="shared" si="76"/>
        <v/>
      </c>
      <c r="G4912" s="94"/>
      <c r="H4912" s="95" t="str">
        <f>IF(بيانات!B4912&lt;&gt;"",بيانات!K4912,"")</f>
        <v/>
      </c>
      <c r="I4912" s="95" t="str">
        <f>IF(بيانات!B4912&lt;&gt;"",بيانات!P4912,"")</f>
        <v/>
      </c>
    </row>
    <row r="4913" spans="1:9" ht="21.75" customHeight="1">
      <c r="A4913" s="82" t="str">
        <f>IF(بيانات!B4913&lt;&gt;"",بيانات!A4913,"")</f>
        <v/>
      </c>
      <c r="B4913" s="83" t="str">
        <f>IF(بيانات!B4913&lt;&gt;"",بيانات!B4913,"")</f>
        <v/>
      </c>
      <c r="C4913" s="83" t="str">
        <f>IF(بيانات!B4913&lt;&gt;"",بيانات!C4913,"")</f>
        <v/>
      </c>
      <c r="D4913" s="84" t="str">
        <f>IF(بيانات!B4913&lt;&gt;"",بيانات!J4913,"")</f>
        <v/>
      </c>
      <c r="E4913" s="85"/>
      <c r="F4913" s="86" t="str">
        <f t="shared" si="76"/>
        <v/>
      </c>
      <c r="G4913" s="87"/>
      <c r="H4913" s="88" t="str">
        <f>IF(بيانات!B4913&lt;&gt;"",بيانات!K4913,"")</f>
        <v/>
      </c>
      <c r="I4913" s="88" t="str">
        <f>IF(بيانات!B4913&lt;&gt;"",بيانات!P4913,"")</f>
        <v/>
      </c>
    </row>
    <row r="4914" spans="1:9" ht="21.75" customHeight="1">
      <c r="A4914" s="89" t="str">
        <f>IF(بيانات!B4914&lt;&gt;"",بيانات!A4914,"")</f>
        <v/>
      </c>
      <c r="B4914" s="90" t="str">
        <f>IF(بيانات!B4914&lt;&gt;"",بيانات!B4914,"")</f>
        <v/>
      </c>
      <c r="C4914" s="90" t="str">
        <f>IF(بيانات!B4914&lt;&gt;"",بيانات!C4914,"")</f>
        <v/>
      </c>
      <c r="D4914" s="91" t="str">
        <f>IF(بيانات!B4914&lt;&gt;"",بيانات!J4914,"")</f>
        <v/>
      </c>
      <c r="E4914" s="92"/>
      <c r="F4914" s="93" t="str">
        <f t="shared" si="76"/>
        <v/>
      </c>
      <c r="G4914" s="94"/>
      <c r="H4914" s="95" t="str">
        <f>IF(بيانات!B4914&lt;&gt;"",بيانات!K4914,"")</f>
        <v/>
      </c>
      <c r="I4914" s="95" t="str">
        <f>IF(بيانات!B4914&lt;&gt;"",بيانات!P4914,"")</f>
        <v/>
      </c>
    </row>
    <row r="4915" spans="1:9" ht="21.75" customHeight="1">
      <c r="A4915" s="82" t="str">
        <f>IF(بيانات!B4915&lt;&gt;"",بيانات!A4915,"")</f>
        <v/>
      </c>
      <c r="B4915" s="83" t="str">
        <f>IF(بيانات!B4915&lt;&gt;"",بيانات!B4915,"")</f>
        <v/>
      </c>
      <c r="C4915" s="83" t="str">
        <f>IF(بيانات!B4915&lt;&gt;"",بيانات!C4915,"")</f>
        <v/>
      </c>
      <c r="D4915" s="84" t="str">
        <f>IF(بيانات!B4915&lt;&gt;"",بيانات!J4915,"")</f>
        <v/>
      </c>
      <c r="E4915" s="85"/>
      <c r="F4915" s="86" t="str">
        <f t="shared" si="76"/>
        <v/>
      </c>
      <c r="G4915" s="87"/>
      <c r="H4915" s="88" t="str">
        <f>IF(بيانات!B4915&lt;&gt;"",بيانات!K4915,"")</f>
        <v/>
      </c>
      <c r="I4915" s="88" t="str">
        <f>IF(بيانات!B4915&lt;&gt;"",بيانات!P4915,"")</f>
        <v/>
      </c>
    </row>
    <row r="4916" spans="1:9" ht="21.75" customHeight="1">
      <c r="A4916" s="89" t="str">
        <f>IF(بيانات!B4916&lt;&gt;"",بيانات!A4916,"")</f>
        <v/>
      </c>
      <c r="B4916" s="90" t="str">
        <f>IF(بيانات!B4916&lt;&gt;"",بيانات!B4916,"")</f>
        <v/>
      </c>
      <c r="C4916" s="90" t="str">
        <f>IF(بيانات!B4916&lt;&gt;"",بيانات!C4916,"")</f>
        <v/>
      </c>
      <c r="D4916" s="91" t="str">
        <f>IF(بيانات!B4916&lt;&gt;"",بيانات!J4916,"")</f>
        <v/>
      </c>
      <c r="E4916" s="92"/>
      <c r="F4916" s="93" t="str">
        <f t="shared" si="76"/>
        <v/>
      </c>
      <c r="G4916" s="94"/>
      <c r="H4916" s="95" t="str">
        <f>IF(بيانات!B4916&lt;&gt;"",بيانات!K4916,"")</f>
        <v/>
      </c>
      <c r="I4916" s="95" t="str">
        <f>IF(بيانات!B4916&lt;&gt;"",بيانات!P4916,"")</f>
        <v/>
      </c>
    </row>
    <row r="4917" spans="1:9" ht="21.75" customHeight="1">
      <c r="A4917" s="82" t="str">
        <f>IF(بيانات!B4917&lt;&gt;"",بيانات!A4917,"")</f>
        <v/>
      </c>
      <c r="B4917" s="83" t="str">
        <f>IF(بيانات!B4917&lt;&gt;"",بيانات!B4917,"")</f>
        <v/>
      </c>
      <c r="C4917" s="83" t="str">
        <f>IF(بيانات!B4917&lt;&gt;"",بيانات!C4917,"")</f>
        <v/>
      </c>
      <c r="D4917" s="84" t="str">
        <f>IF(بيانات!B4917&lt;&gt;"",بيانات!J4917,"")</f>
        <v/>
      </c>
      <c r="E4917" s="85"/>
      <c r="F4917" s="86" t="str">
        <f t="shared" si="76"/>
        <v/>
      </c>
      <c r="G4917" s="87"/>
      <c r="H4917" s="88" t="str">
        <f>IF(بيانات!B4917&lt;&gt;"",بيانات!K4917,"")</f>
        <v/>
      </c>
      <c r="I4917" s="88" t="str">
        <f>IF(بيانات!B4917&lt;&gt;"",بيانات!P4917,"")</f>
        <v/>
      </c>
    </row>
    <row r="4918" spans="1:9" ht="21.75" customHeight="1">
      <c r="A4918" s="89" t="str">
        <f>IF(بيانات!B4918&lt;&gt;"",بيانات!A4918,"")</f>
        <v/>
      </c>
      <c r="B4918" s="90" t="str">
        <f>IF(بيانات!B4918&lt;&gt;"",بيانات!B4918,"")</f>
        <v/>
      </c>
      <c r="C4918" s="90" t="str">
        <f>IF(بيانات!B4918&lt;&gt;"",بيانات!C4918,"")</f>
        <v/>
      </c>
      <c r="D4918" s="91" t="str">
        <f>IF(بيانات!B4918&lt;&gt;"",بيانات!J4918,"")</f>
        <v/>
      </c>
      <c r="E4918" s="92"/>
      <c r="F4918" s="93" t="str">
        <f t="shared" si="76"/>
        <v/>
      </c>
      <c r="G4918" s="94"/>
      <c r="H4918" s="95" t="str">
        <f>IF(بيانات!B4918&lt;&gt;"",بيانات!K4918,"")</f>
        <v/>
      </c>
      <c r="I4918" s="95" t="str">
        <f>IF(بيانات!B4918&lt;&gt;"",بيانات!P4918,"")</f>
        <v/>
      </c>
    </row>
    <row r="4919" spans="1:9" ht="21.75" customHeight="1">
      <c r="A4919" s="82" t="str">
        <f>IF(بيانات!B4919&lt;&gt;"",بيانات!A4919,"")</f>
        <v/>
      </c>
      <c r="B4919" s="83" t="str">
        <f>IF(بيانات!B4919&lt;&gt;"",بيانات!B4919,"")</f>
        <v/>
      </c>
      <c r="C4919" s="83" t="str">
        <f>IF(بيانات!B4919&lt;&gt;"",بيانات!C4919,"")</f>
        <v/>
      </c>
      <c r="D4919" s="84" t="str">
        <f>IF(بيانات!B4919&lt;&gt;"",بيانات!J4919,"")</f>
        <v/>
      </c>
      <c r="E4919" s="85"/>
      <c r="F4919" s="86" t="str">
        <f t="shared" si="76"/>
        <v/>
      </c>
      <c r="G4919" s="87"/>
      <c r="H4919" s="88" t="str">
        <f>IF(بيانات!B4919&lt;&gt;"",بيانات!K4919,"")</f>
        <v/>
      </c>
      <c r="I4919" s="88" t="str">
        <f>IF(بيانات!B4919&lt;&gt;"",بيانات!P4919,"")</f>
        <v/>
      </c>
    </row>
    <row r="4920" spans="1:9" ht="21.75" customHeight="1">
      <c r="A4920" s="89" t="str">
        <f>IF(بيانات!B4920&lt;&gt;"",بيانات!A4920,"")</f>
        <v/>
      </c>
      <c r="B4920" s="90" t="str">
        <f>IF(بيانات!B4920&lt;&gt;"",بيانات!B4920,"")</f>
        <v/>
      </c>
      <c r="C4920" s="90" t="str">
        <f>IF(بيانات!B4920&lt;&gt;"",بيانات!C4920,"")</f>
        <v/>
      </c>
      <c r="D4920" s="91" t="str">
        <f>IF(بيانات!B4920&lt;&gt;"",بيانات!J4920,"")</f>
        <v/>
      </c>
      <c r="E4920" s="92"/>
      <c r="F4920" s="93" t="str">
        <f t="shared" si="76"/>
        <v/>
      </c>
      <c r="G4920" s="94"/>
      <c r="H4920" s="95" t="str">
        <f>IF(بيانات!B4920&lt;&gt;"",بيانات!K4920,"")</f>
        <v/>
      </c>
      <c r="I4920" s="95" t="str">
        <f>IF(بيانات!B4920&lt;&gt;"",بيانات!P4920,"")</f>
        <v/>
      </c>
    </row>
    <row r="4921" spans="1:9" ht="21.75" customHeight="1">
      <c r="A4921" s="82" t="str">
        <f>IF(بيانات!B4921&lt;&gt;"",بيانات!A4921,"")</f>
        <v/>
      </c>
      <c r="B4921" s="83" t="str">
        <f>IF(بيانات!B4921&lt;&gt;"",بيانات!B4921,"")</f>
        <v/>
      </c>
      <c r="C4921" s="83" t="str">
        <f>IF(بيانات!B4921&lt;&gt;"",بيانات!C4921,"")</f>
        <v/>
      </c>
      <c r="D4921" s="84" t="str">
        <f>IF(بيانات!B4921&lt;&gt;"",بيانات!J4921,"")</f>
        <v/>
      </c>
      <c r="E4921" s="85"/>
      <c r="F4921" s="86" t="str">
        <f t="shared" si="76"/>
        <v/>
      </c>
      <c r="G4921" s="87"/>
      <c r="H4921" s="88" t="str">
        <f>IF(بيانات!B4921&lt;&gt;"",بيانات!K4921,"")</f>
        <v/>
      </c>
      <c r="I4921" s="88" t="str">
        <f>IF(بيانات!B4921&lt;&gt;"",بيانات!P4921,"")</f>
        <v/>
      </c>
    </row>
    <row r="4922" spans="1:9" ht="21.75" customHeight="1">
      <c r="A4922" s="89" t="str">
        <f>IF(بيانات!B4922&lt;&gt;"",بيانات!A4922,"")</f>
        <v/>
      </c>
      <c r="B4922" s="90" t="str">
        <f>IF(بيانات!B4922&lt;&gt;"",بيانات!B4922,"")</f>
        <v/>
      </c>
      <c r="C4922" s="90" t="str">
        <f>IF(بيانات!B4922&lt;&gt;"",بيانات!C4922,"")</f>
        <v/>
      </c>
      <c r="D4922" s="91" t="str">
        <f>IF(بيانات!B4922&lt;&gt;"",بيانات!J4922,"")</f>
        <v/>
      </c>
      <c r="E4922" s="92"/>
      <c r="F4922" s="93" t="str">
        <f t="shared" si="76"/>
        <v/>
      </c>
      <c r="G4922" s="94"/>
      <c r="H4922" s="95" t="str">
        <f>IF(بيانات!B4922&lt;&gt;"",بيانات!K4922,"")</f>
        <v/>
      </c>
      <c r="I4922" s="95" t="str">
        <f>IF(بيانات!B4922&lt;&gt;"",بيانات!P4922,"")</f>
        <v/>
      </c>
    </row>
    <row r="4924" spans="1:9" ht="11.25" customHeight="1">
      <c r="A4924" s="113" t="s">
        <v>433</v>
      </c>
      <c r="B4924" s="113"/>
      <c r="C4924" s="113"/>
      <c r="D4924" s="113"/>
      <c r="E4924" s="113"/>
      <c r="F4924" s="113"/>
      <c r="G4924" s="113"/>
      <c r="H4924" s="113"/>
      <c r="I4924" s="113"/>
    </row>
  </sheetData>
  <mergeCells count="2">
    <mergeCell ref="A1:I1"/>
    <mergeCell ref="A4924:I4924"/>
  </mergeCells>
  <conditionalFormatting sqref="A3:I200">
    <cfRule type="expression" dxfId="4" priority="6">
      <formula>$G3&lt;&gt;""</formula>
    </cfRule>
  </conditionalFormatting>
  <conditionalFormatting sqref="I3:I200">
    <cfRule type="expression" dxfId="3" priority="2">
      <formula>NOT(ISERROR(SEARCH("ساري",I3)))</formula>
    </cfRule>
    <cfRule type="expression" dxfId="2" priority="3">
      <formula>NOT(ISERROR(SEARCH("قريب",I3)))</formula>
    </cfRule>
    <cfRule type="expression" dxfId="1" priority="4">
      <formula>NOT(ISERROR(SEARCH("منتهي",I3)))</formula>
    </cfRule>
    <cfRule type="expression" dxfId="0" priority="5">
      <formula>NOT(ISERROR(SEARCH("مجمدة",I3)))</formula>
    </cfRule>
  </conditionalFormatting>
  <dataValidations count="1">
    <dataValidation type="list" allowBlank="1" sqref="G3:G200" xr:uid="{00000000-0002-0000-0500-000000000000}">
      <formula1>"300,500,1300,1500"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D28D9"/>
  </sheetPr>
  <dimension ref="A1:V200"/>
  <sheetViews>
    <sheetView rightToLeft="1" zoomScaleNormal="100" workbookViewId="0">
      <pane ySplit="5" topLeftCell="A6" activePane="bottomLeft" state="frozen"/>
      <selection pane="bottomLeft" activeCell="A3" sqref="A3"/>
    </sheetView>
  </sheetViews>
  <sheetFormatPr baseColWidth="10" defaultColWidth="8.7265625" defaultRowHeight="14.5"/>
  <cols>
    <col min="1" max="1" width="10" customWidth="1"/>
    <col min="2" max="2" width="24" customWidth="1"/>
    <col min="3" max="3" width="8" customWidth="1"/>
    <col min="4" max="4" width="3" customWidth="1"/>
    <col min="5" max="5" width="10" customWidth="1"/>
    <col min="6" max="6" width="24" customWidth="1"/>
    <col min="7" max="7" width="8" customWidth="1"/>
    <col min="8" max="8" width="3" customWidth="1"/>
    <col min="9" max="9" width="10" customWidth="1"/>
    <col min="10" max="10" width="24" customWidth="1"/>
    <col min="11" max="11" width="8" customWidth="1"/>
    <col min="12" max="12" width="3" customWidth="1"/>
    <col min="13" max="13" width="10" customWidth="1"/>
    <col min="14" max="14" width="24" customWidth="1"/>
    <col min="15" max="15" width="8" customWidth="1"/>
    <col min="19" max="22" width="13" hidden="1" customWidth="1"/>
  </cols>
  <sheetData>
    <row r="1" spans="1:22" ht="30" customHeight="1">
      <c r="A1" s="118" t="s">
        <v>434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3" spans="1:22" ht="15" customHeight="1">
      <c r="A3" s="119" t="s">
        <v>435</v>
      </c>
      <c r="B3" s="119"/>
      <c r="C3" s="119"/>
      <c r="E3" s="120" t="s">
        <v>436</v>
      </c>
      <c r="F3" s="120"/>
      <c r="G3" s="120"/>
      <c r="I3" s="121" t="s">
        <v>437</v>
      </c>
      <c r="J3" s="121"/>
      <c r="K3" s="121"/>
      <c r="M3" s="122" t="s">
        <v>438</v>
      </c>
      <c r="N3" s="122"/>
      <c r="O3" s="122"/>
      <c r="S3">
        <f ca="1">IF(AND(بيانات!$B3&lt;&gt;"",بيانات!$E3="ذكر",بيانات!$F3&lt;13),COUNTIFS(بيانات!$E$3:$E3,"ذكر",بيانات!$F$3:$F3,"&lt;13",بيانات!$B$3:$B3,"&lt;&gt;"),"")</f>
        <v>1</v>
      </c>
      <c r="T3" t="str">
        <f ca="1">IF(AND(بيانات!$B3&lt;&gt;"",بيانات!$E3="أنثى",بيانات!$F3&lt;13),COUNTIFS(بيانات!$E$3:$E3,"أنثى",بيانات!$F$3:$F3,"&lt;13",بيانات!$B$3:$B3,"&lt;&gt;"),"")</f>
        <v/>
      </c>
      <c r="U3" t="str">
        <f ca="1">IF(AND(بيانات!$B3&lt;&gt;"",بيانات!$E3="ذكر",بيانات!$F3&gt;=13),COUNTIFS(بيانات!$E$3:$E3,"ذكر",بيانات!$F$3:$F3,"&gt;=13",بيانات!$B$3:$B3,"&lt;&gt;"),"")</f>
        <v/>
      </c>
      <c r="V3" t="str">
        <f ca="1">IF(AND(بيانات!$B3&lt;&gt;"",بيانات!$E3="أنثى",بيانات!$F3&gt;=13),COUNTIFS(بيانات!$E$3:$E3,"أنثى",بيانات!$F$3:$F3,"&gt;=13",بيانات!$B$3:$B3,"&lt;&gt;"),"")</f>
        <v/>
      </c>
    </row>
    <row r="4" spans="1:22" ht="15" customHeight="1">
      <c r="A4" s="114" t="str">
        <f ca="1">"العدد: " &amp; COUNTIFS(بيانات!$E$3:$E$4922,"ذكر",بيانات!$F$3:$F$4922,"&lt;13",بيانات!$B$3:$B$4922,"&lt;&gt;")</f>
        <v>العدد: 71</v>
      </c>
      <c r="B4" s="114"/>
      <c r="C4" s="114"/>
      <c r="E4" s="115" t="str">
        <f ca="1">"العدد: " &amp; COUNTIFS(بيانات!$E$3:$E$4922,"أنثى",بيانات!$F$3:$F$4922,"&lt;13",بيانات!$B$3:$B$4922,"&lt;&gt;")</f>
        <v>العدد: 28</v>
      </c>
      <c r="F4" s="115"/>
      <c r="G4" s="115"/>
      <c r="I4" s="116" t="str">
        <f ca="1">"العدد: " &amp; COUNTIFS(بيانات!$E$3:$E$4922,"ذكر",بيانات!$F$3:$F$4922,"&gt;=13",بيانات!$B$3:$B$4922,"&lt;&gt;")</f>
        <v>العدد: 92</v>
      </c>
      <c r="J4" s="116"/>
      <c r="K4" s="116"/>
      <c r="M4" s="117" t="str">
        <f ca="1">"العدد: " &amp; COUNTIFS(بيانات!$E$3:$E$4922,"أنثى",بيانات!$F$3:$F$4922,"&gt;=13",بيانات!$B$3:$B$4922,"&lt;&gt;")</f>
        <v>العدد: 8</v>
      </c>
      <c r="N4" s="117"/>
      <c r="O4" s="117"/>
      <c r="S4">
        <f ca="1">IF(AND(بيانات!$B4&lt;&gt;"",بيانات!$E4="ذكر",بيانات!$F4&lt;13),COUNTIFS(بيانات!$E$3:$E4,"ذكر",بيانات!$F$3:$F4,"&lt;13",بيانات!$B$3:$B4,"&lt;&gt;"),"")</f>
        <v>2</v>
      </c>
      <c r="T4" t="str">
        <f ca="1">IF(AND(بيانات!$B4&lt;&gt;"",بيانات!$E4="أنثى",بيانات!$F4&lt;13),COUNTIFS(بيانات!$E$3:$E4,"أنثى",بيانات!$F$3:$F4,"&lt;13",بيانات!$B$3:$B4,"&lt;&gt;"),"")</f>
        <v/>
      </c>
      <c r="U4" t="str">
        <f ca="1">IF(AND(بيانات!$B4&lt;&gt;"",بيانات!$E4="ذكر",بيانات!$F4&gt;=13),COUNTIFS(بيانات!$E$3:$E4,"ذكر",بيانات!$F$3:$F4,"&gt;=13",بيانات!$B$3:$B4,"&lt;&gt;"),"")</f>
        <v/>
      </c>
      <c r="V4" t="str">
        <f ca="1">IF(AND(بيانات!$B4&lt;&gt;"",بيانات!$E4="أنثى",بيانات!$F4&gt;=13),COUNTIFS(بيانات!$E$3:$E4,"أنثى",بيانات!$F$3:$F4,"&gt;=13",بيانات!$B$3:$B4,"&lt;&gt;"),"")</f>
        <v/>
      </c>
    </row>
    <row r="5" spans="1:22" ht="15" customHeight="1">
      <c r="A5" s="96" t="s">
        <v>426</v>
      </c>
      <c r="B5" s="96" t="s">
        <v>439</v>
      </c>
      <c r="C5" s="96" t="s">
        <v>26</v>
      </c>
      <c r="E5" s="97" t="s">
        <v>426</v>
      </c>
      <c r="F5" s="97" t="s">
        <v>439</v>
      </c>
      <c r="G5" s="97" t="s">
        <v>26</v>
      </c>
      <c r="I5" s="98" t="s">
        <v>426</v>
      </c>
      <c r="J5" s="98" t="s">
        <v>439</v>
      </c>
      <c r="K5" s="98" t="s">
        <v>26</v>
      </c>
      <c r="M5" s="99" t="s">
        <v>426</v>
      </c>
      <c r="N5" s="99" t="s">
        <v>439</v>
      </c>
      <c r="O5" s="99" t="s">
        <v>26</v>
      </c>
      <c r="S5" t="str">
        <f ca="1">IF(AND(بيانات!$B5&lt;&gt;"",بيانات!$E5="ذكر",بيانات!$F5&lt;13),COUNTIFS(بيانات!$E$3:$E5,"ذكر",بيانات!$F$3:$F5,"&lt;13",بيانات!$B$3:$B5,"&lt;&gt;"),"")</f>
        <v/>
      </c>
      <c r="T5" t="str">
        <f ca="1">IF(AND(بيانات!$B5&lt;&gt;"",بيانات!$E5="أنثى",بيانات!$F5&lt;13),COUNTIFS(بيانات!$E$3:$E5,"أنثى",بيانات!$F$3:$F5,"&lt;13",بيانات!$B$3:$B5,"&lt;&gt;"),"")</f>
        <v/>
      </c>
      <c r="U5">
        <f ca="1">IF(AND(بيانات!$B5&lt;&gt;"",بيانات!$E5="ذكر",بيانات!$F5&gt;=13),COUNTIFS(بيانات!$E$3:$E5,"ذكر",بيانات!$F$3:$F5,"&gt;=13",بيانات!$B$3:$B5,"&lt;&gt;"),"")</f>
        <v>1</v>
      </c>
      <c r="V5" t="str">
        <f ca="1">IF(AND(بيانات!$B5&lt;&gt;"",بيانات!$E5="أنثى",بيانات!$F5&gt;=13),COUNTIFS(بيانات!$E$3:$E5,"أنثى",بيانات!$F$3:$F5,"&gt;=13",بيانات!$B$3:$B5,"&lt;&gt;"),"")</f>
        <v/>
      </c>
    </row>
    <row r="6" spans="1:22" ht="15" customHeight="1">
      <c r="A6" s="100" t="str">
        <f ca="1">IFERROR(INDEX(بيانات!$A$3:$A$4922,MATCH(1,$S$3:$S$4922,0)),"")</f>
        <v>RCS001</v>
      </c>
      <c r="B6" s="100" t="str">
        <f ca="1">IFERROR(INDEX(بيانات!$B$3:$B$4922,MATCH(1,$S$3:$S$4922,0))&amp;" "&amp;INDEX(بيانات!$C$3:$C$4922,MATCH(1,$S$3:$S$4922,0)),"")</f>
        <v>بورقعة محمد الأمين</v>
      </c>
      <c r="C6" s="100" t="str">
        <f ca="1">IFERROR(INDEX(بيانات!$E$3:$F$4922,MATCH(1,$S$3:$S$4922,0)),"")</f>
        <v/>
      </c>
      <c r="E6" s="100" t="str">
        <f ca="1">IFERROR(INDEX(بيانات!$A$3:$A$4922,MATCH(1,$T$3:$T$4922,0)),"")</f>
        <v>RCS006</v>
      </c>
      <c r="F6" s="100" t="str">
        <f ca="1">IFERROR(INDEX(بيانات!$B$3:$B$4922,MATCH(1,$T$3:$T$4922,0))&amp;" "&amp;INDEX(بيانات!$C$3:$C$4922,MATCH(1,$T$3:$T$4922,0)),"")</f>
        <v>غزالي آية</v>
      </c>
      <c r="G6" s="100" t="str">
        <f ca="1">IFERROR(INDEX(بيانات!$E$3:$F$4922,MATCH(1,$T$3:$T$4922,0)),"")</f>
        <v/>
      </c>
      <c r="I6" s="100" t="str">
        <f ca="1">IFERROR(INDEX(بيانات!$A$3:$A$4922,MATCH(1,$U$3:$U$4922,0)),"")</f>
        <v>RCS003</v>
      </c>
      <c r="J6" s="100" t="str">
        <f ca="1">IFERROR(INDEX(بيانات!$B$3:$B$4922,MATCH(1,$U$3:$U$4922,0))&amp;" "&amp;INDEX(بيانات!$C$3:$C$4922,MATCH(1,$U$3:$U$4922,0)),"")</f>
        <v>براهمي فؤاد عبد القادر</v>
      </c>
      <c r="K6" s="100" t="str">
        <f ca="1">IFERROR(INDEX(بيانات!$E$3:$F$4922,MATCH(1,$U$3:$U$4922,0)),"")</f>
        <v/>
      </c>
      <c r="M6" s="100" t="str">
        <f ca="1">IFERROR(INDEX(بيانات!$A$3:$A$4922,MATCH(1,$V$3:$V$4922,0)),"")</f>
        <v>RCS044</v>
      </c>
      <c r="N6" s="100" t="str">
        <f ca="1">IFERROR(INDEX(بيانات!$B$3:$B$4922,MATCH(1,$V$3:$V$4922,0))&amp;" "&amp;INDEX(بيانات!$C$3:$C$4922,MATCH(1,$V$3:$V$4922,0)),"")</f>
        <v>عبدلي خلود</v>
      </c>
      <c r="O6" s="100" t="str">
        <f ca="1">IFERROR(INDEX(بيانات!$E$3:$F$4922,MATCH(1,$V$3:$V$4922,0)),"")</f>
        <v/>
      </c>
      <c r="S6">
        <f ca="1">IF(AND(بيانات!$B6&lt;&gt;"",بيانات!$E6="ذكر",بيانات!$F6&lt;13),COUNTIFS(بيانات!$E$3:$E6,"ذكر",بيانات!$F$3:$F6,"&lt;13",بيانات!$B$3:$B6,"&lt;&gt;"),"")</f>
        <v>3</v>
      </c>
      <c r="T6" t="str">
        <f ca="1">IF(AND(بيانات!$B6&lt;&gt;"",بيانات!$E6="أنثى",بيانات!$F6&lt;13),COUNTIFS(بيانات!$E$3:$E6,"أنثى",بيانات!$F$3:$F6,"&lt;13",بيانات!$B$3:$B6,"&lt;&gt;"),"")</f>
        <v/>
      </c>
      <c r="U6" t="str">
        <f ca="1">IF(AND(بيانات!$B6&lt;&gt;"",بيانات!$E6="ذكر",بيانات!$F6&gt;=13),COUNTIFS(بيانات!$E$3:$E6,"ذكر",بيانات!$F$3:$F6,"&gt;=13",بيانات!$B$3:$B6,"&lt;&gt;"),"")</f>
        <v/>
      </c>
      <c r="V6" t="str">
        <f ca="1">IF(AND(بيانات!$B6&lt;&gt;"",بيانات!$E6="أنثى",بيانات!$F6&gt;=13),COUNTIFS(بيانات!$E$3:$E6,"أنثى",بيانات!$F$3:$F6,"&gt;=13",بيانات!$B$3:$B6,"&lt;&gt;"),"")</f>
        <v/>
      </c>
    </row>
    <row r="7" spans="1:22" ht="15" customHeight="1">
      <c r="A7" s="101" t="str">
        <f ca="1">IFERROR(INDEX(بيانات!$A$3:$A$4922,MATCH(2,$S$3:$S$4922,0)),"")</f>
        <v>RCS002</v>
      </c>
      <c r="B7" s="101" t="str">
        <f ca="1">IFERROR(INDEX(بيانات!$B$3:$B$4922,MATCH(2,$S$3:$S$4922,0))&amp;" "&amp;INDEX(بيانات!$C$3:$C$4922,MATCH(2,$S$3:$S$4922,0)),"")</f>
        <v>براهمي ياسين صلاح الدين</v>
      </c>
      <c r="C7" s="101" t="str">
        <f ca="1">IFERROR(INDEX(بيانات!$E$3:$F$4922,MATCH(2,$S$3:$S$4922,0)),"")</f>
        <v/>
      </c>
      <c r="E7" s="101" t="str">
        <f ca="1">IFERROR(INDEX(بيانات!$A$3:$A$4922,MATCH(2,$T$3:$T$4922,0)),"")</f>
        <v>RCS013</v>
      </c>
      <c r="F7" s="101" t="str">
        <f ca="1">IFERROR(INDEX(بيانات!$B$3:$B$4922,MATCH(2,$T$3:$T$4922,0))&amp;" "&amp;INDEX(بيانات!$C$3:$C$4922,MATCH(2,$T$3:$T$4922,0)),"")</f>
        <v>بن حشيليف رنيم سجود</v>
      </c>
      <c r="G7" s="101" t="str">
        <f ca="1">IFERROR(INDEX(بيانات!$E$3:$F$4922,MATCH(2,$T$3:$T$4922,0)),"")</f>
        <v/>
      </c>
      <c r="I7" s="101" t="str">
        <f ca="1">IFERROR(INDEX(بيانات!$A$3:$A$4922,MATCH(2,$U$3:$U$4922,0)),"")</f>
        <v>RCS007</v>
      </c>
      <c r="J7" s="101" t="str">
        <f ca="1">IFERROR(INDEX(بيانات!$B$3:$B$4922,MATCH(2,$U$3:$U$4922,0))&amp;" "&amp;INDEX(بيانات!$C$3:$C$4922,MATCH(2,$U$3:$U$4922,0)),"")</f>
        <v>علو عبد الإله</v>
      </c>
      <c r="K7" s="101" t="str">
        <f ca="1">IFERROR(INDEX(بيانات!$E$3:$F$4922,MATCH(2,$U$3:$U$4922,0)),"")</f>
        <v/>
      </c>
      <c r="M7" s="101" t="str">
        <f ca="1">IFERROR(INDEX(بيانات!$A$3:$A$4922,MATCH(2,$V$3:$V$4922,0)),"")</f>
        <v>RCS072</v>
      </c>
      <c r="N7" s="101" t="str">
        <f ca="1">IFERROR(INDEX(بيانات!$B$3:$B$4922,MATCH(2,$V$3:$V$4922,0))&amp;" "&amp;INDEX(بيانات!$C$3:$C$4922,MATCH(2,$V$3:$V$4922,0)),"")</f>
        <v>رابح عائشة</v>
      </c>
      <c r="O7" s="101" t="str">
        <f ca="1">IFERROR(INDEX(بيانات!$E$3:$F$4922,MATCH(2,$V$3:$V$4922,0)),"")</f>
        <v/>
      </c>
      <c r="S7">
        <f ca="1">IF(AND(بيانات!$B7&lt;&gt;"",بيانات!$E7="ذكر",بيانات!$F7&lt;13),COUNTIFS(بيانات!$E$3:$E7,"ذكر",بيانات!$F$3:$F7,"&lt;13",بيانات!$B$3:$B7,"&lt;&gt;"),"")</f>
        <v>4</v>
      </c>
      <c r="T7" t="str">
        <f ca="1">IF(AND(بيانات!$B7&lt;&gt;"",بيانات!$E7="أنثى",بيانات!$F7&lt;13),COUNTIFS(بيانات!$E$3:$E7,"أنثى",بيانات!$F$3:$F7,"&lt;13",بيانات!$B$3:$B7,"&lt;&gt;"),"")</f>
        <v/>
      </c>
      <c r="U7" t="str">
        <f ca="1">IF(AND(بيانات!$B7&lt;&gt;"",بيانات!$E7="ذكر",بيانات!$F7&gt;=13),COUNTIFS(بيانات!$E$3:$E7,"ذكر",بيانات!$F$3:$F7,"&gt;=13",بيانات!$B$3:$B7,"&lt;&gt;"),"")</f>
        <v/>
      </c>
      <c r="V7" t="str">
        <f ca="1">IF(AND(بيانات!$B7&lt;&gt;"",بيانات!$E7="أنثى",بيانات!$F7&gt;=13),COUNTIFS(بيانات!$E$3:$E7,"أنثى",بيانات!$F$3:$F7,"&gt;=13",بيانات!$B$3:$B7,"&lt;&gt;"),"")</f>
        <v/>
      </c>
    </row>
    <row r="8" spans="1:22" ht="15" customHeight="1">
      <c r="A8" s="100" t="str">
        <f ca="1">IFERROR(INDEX(بيانات!$A$3:$A$4922,MATCH(3,$S$3:$S$4922,0)),"")</f>
        <v>RCS004</v>
      </c>
      <c r="B8" s="100" t="str">
        <f ca="1">IFERROR(INDEX(بيانات!$B$3:$B$4922,MATCH(3,$S$3:$S$4922,0))&amp;" "&amp;INDEX(بيانات!$C$3:$C$4922,MATCH(3,$S$3:$S$4922,0)),"")</f>
        <v>يحياوي عز الدين عبد القادر</v>
      </c>
      <c r="C8" s="100" t="str">
        <f ca="1">IFERROR(INDEX(بيانات!$E$3:$F$4922,MATCH(3,$S$3:$S$4922,0)),"")</f>
        <v/>
      </c>
      <c r="E8" s="100" t="str">
        <f ca="1">IFERROR(INDEX(بيانات!$A$3:$A$4922,MATCH(3,$T$3:$T$4922,0)),"")</f>
        <v>RCS014</v>
      </c>
      <c r="F8" s="100" t="str">
        <f ca="1">IFERROR(INDEX(بيانات!$B$3:$B$4922,MATCH(3,$T$3:$T$4922,0))&amp;" "&amp;INDEX(بيانات!$C$3:$C$4922,MATCH(3,$T$3:$T$4922,0)),"")</f>
        <v>قدو شريف صفاء سلسبيل</v>
      </c>
      <c r="G8" s="100" t="str">
        <f ca="1">IFERROR(INDEX(بيانات!$E$3:$F$4922,MATCH(3,$T$3:$T$4922,0)),"")</f>
        <v/>
      </c>
      <c r="I8" s="100" t="str">
        <f ca="1">IFERROR(INDEX(بيانات!$A$3:$A$4922,MATCH(3,$U$3:$U$4922,0)),"")</f>
        <v>RCS010</v>
      </c>
      <c r="J8" s="100" t="str">
        <f ca="1">IFERROR(INDEX(بيانات!$B$3:$B$4922,MATCH(3,$U$3:$U$4922,0))&amp;" "&amp;INDEX(بيانات!$C$3:$C$4922,MATCH(3,$U$3:$U$4922,0)),"")</f>
        <v>علو ادم ضياء الدين</v>
      </c>
      <c r="K8" s="100" t="str">
        <f ca="1">IFERROR(INDEX(بيانات!$E$3:$F$4922,MATCH(3,$U$3:$U$4922,0)),"")</f>
        <v/>
      </c>
      <c r="M8" s="100" t="str">
        <f ca="1">IFERROR(INDEX(بيانات!$A$3:$A$4922,MATCH(3,$V$3:$V$4922,0)),"")</f>
        <v>RCS076</v>
      </c>
      <c r="N8" s="100" t="str">
        <f ca="1">IFERROR(INDEX(بيانات!$B$3:$B$4922,MATCH(3,$V$3:$V$4922,0))&amp;" "&amp;INDEX(بيانات!$C$3:$C$4922,MATCH(3,$V$3:$V$4922,0)),"")</f>
        <v>مغربي زهية حنان</v>
      </c>
      <c r="O8" s="100" t="str">
        <f ca="1">IFERROR(INDEX(بيانات!$E$3:$F$4922,MATCH(3,$V$3:$V$4922,0)),"")</f>
        <v/>
      </c>
      <c r="S8" t="str">
        <f ca="1">IF(AND(بيانات!$B8&lt;&gt;"",بيانات!$E8="ذكر",بيانات!$F8&lt;13),COUNTIFS(بيانات!$E$3:$E8,"ذكر",بيانات!$F$3:$F8,"&lt;13",بيانات!$B$3:$B8,"&lt;&gt;"),"")</f>
        <v/>
      </c>
      <c r="T8">
        <f ca="1">IF(AND(بيانات!$B8&lt;&gt;"",بيانات!$E8="أنثى",بيانات!$F8&lt;13),COUNTIFS(بيانات!$E$3:$E8,"أنثى",بيانات!$F$3:$F8,"&lt;13",بيانات!$B$3:$B8,"&lt;&gt;"),"")</f>
        <v>1</v>
      </c>
      <c r="U8" t="str">
        <f ca="1">IF(AND(بيانات!$B8&lt;&gt;"",بيانات!$E8="ذكر",بيانات!$F8&gt;=13),COUNTIFS(بيانات!$E$3:$E8,"ذكر",بيانات!$F$3:$F8,"&gt;=13",بيانات!$B$3:$B8,"&lt;&gt;"),"")</f>
        <v/>
      </c>
      <c r="V8" t="str">
        <f ca="1">IF(AND(بيانات!$B8&lt;&gt;"",بيانات!$E8="أنثى",بيانات!$F8&gt;=13),COUNTIFS(بيانات!$E$3:$E8,"أنثى",بيانات!$F$3:$F8,"&gt;=13",بيانات!$B$3:$B8,"&lt;&gt;"),"")</f>
        <v/>
      </c>
    </row>
    <row r="9" spans="1:22" ht="15" customHeight="1">
      <c r="A9" s="101" t="str">
        <f ca="1">IFERROR(INDEX(بيانات!$A$3:$A$4922,MATCH(4,$S$3:$S$4922,0)),"")</f>
        <v>RCS005</v>
      </c>
      <c r="B9" s="101" t="str">
        <f ca="1">IFERROR(INDEX(بيانات!$B$3:$B$4922,MATCH(4,$S$3:$S$4922,0))&amp;" "&amp;INDEX(بيانات!$C$3:$C$4922,MATCH(4,$S$3:$S$4922,0)),"")</f>
        <v>غزالي ياسر</v>
      </c>
      <c r="C9" s="101" t="str">
        <f ca="1">IFERROR(INDEX(بيانات!$E$3:$F$4922,MATCH(4,$S$3:$S$4922,0)),"")</f>
        <v/>
      </c>
      <c r="E9" s="101" t="str">
        <f ca="1">IFERROR(INDEX(بيانات!$A$3:$A$4922,MATCH(4,$T$3:$T$4922,0)),"")</f>
        <v>RCS015</v>
      </c>
      <c r="F9" s="101" t="str">
        <f ca="1">IFERROR(INDEX(بيانات!$B$3:$B$4922,MATCH(4,$T$3:$T$4922,0))&amp;" "&amp;INDEX(بيانات!$C$3:$C$4922,MATCH(4,$T$3:$T$4922,0)),"")</f>
        <v>قدو شريف ثراء كوثر</v>
      </c>
      <c r="G9" s="101" t="str">
        <f ca="1">IFERROR(INDEX(بيانات!$E$3:$F$4922,MATCH(4,$T$3:$T$4922,0)),"")</f>
        <v/>
      </c>
      <c r="I9" s="101" t="str">
        <f ca="1">IFERROR(INDEX(بيانات!$A$3:$A$4922,MATCH(4,$U$3:$U$4922,0)),"")</f>
        <v>RCS023</v>
      </c>
      <c r="J9" s="101" t="str">
        <f ca="1">IFERROR(INDEX(بيانات!$B$3:$B$4922,MATCH(4,$U$3:$U$4922,0))&amp;" "&amp;INDEX(بيانات!$C$3:$C$4922,MATCH(4,$U$3:$U$4922,0)),"")</f>
        <v>بوعناني فؤاد</v>
      </c>
      <c r="K9" s="101" t="str">
        <f ca="1">IFERROR(INDEX(بيانات!$E$3:$F$4922,MATCH(4,$U$3:$U$4922,0)),"")</f>
        <v/>
      </c>
      <c r="M9" s="101" t="str">
        <f ca="1">IFERROR(INDEX(بيانات!$A$3:$A$4922,MATCH(4,$V$3:$V$4922,0)),"")</f>
        <v>RCS120</v>
      </c>
      <c r="N9" s="101" t="str">
        <f ca="1">IFERROR(INDEX(بيانات!$B$3:$B$4922,MATCH(4,$V$3:$V$4922,0))&amp;" "&amp;INDEX(بيانات!$C$3:$C$4922,MATCH(4,$V$3:$V$4922,0)),"")</f>
        <v>حاكمي   خيرة صفاء</v>
      </c>
      <c r="O9" s="101" t="str">
        <f ca="1">IFERROR(INDEX(بيانات!$E$3:$F$4922,MATCH(4,$V$3:$V$4922,0)),"")</f>
        <v/>
      </c>
      <c r="S9" t="str">
        <f ca="1">IF(AND(بيانات!$B9&lt;&gt;"",بيانات!$E9="ذكر",بيانات!$F9&lt;13),COUNTIFS(بيانات!$E$3:$E9,"ذكر",بيانات!$F$3:$F9,"&lt;13",بيانات!$B$3:$B9,"&lt;&gt;"),"")</f>
        <v/>
      </c>
      <c r="T9" t="str">
        <f ca="1">IF(AND(بيانات!$B9&lt;&gt;"",بيانات!$E9="أنثى",بيانات!$F9&lt;13),COUNTIFS(بيانات!$E$3:$E9,"أنثى",بيانات!$F$3:$F9,"&lt;13",بيانات!$B$3:$B9,"&lt;&gt;"),"")</f>
        <v/>
      </c>
      <c r="U9">
        <f ca="1">IF(AND(بيانات!$B9&lt;&gt;"",بيانات!$E9="ذكر",بيانات!$F9&gt;=13),COUNTIFS(بيانات!$E$3:$E9,"ذكر",بيانات!$F$3:$F9,"&gt;=13",بيانات!$B$3:$B9,"&lt;&gt;"),"")</f>
        <v>2</v>
      </c>
      <c r="V9" t="str">
        <f ca="1">IF(AND(بيانات!$B9&lt;&gt;"",بيانات!$E9="أنثى",بيانات!$F9&gt;=13),COUNTIFS(بيانات!$E$3:$E9,"أنثى",بيانات!$F$3:$F9,"&gt;=13",بيانات!$B$3:$B9,"&lt;&gt;"),"")</f>
        <v/>
      </c>
    </row>
    <row r="10" spans="1:22" ht="15" customHeight="1">
      <c r="A10" s="100" t="str">
        <f ca="1">IFERROR(INDEX(بيانات!$A$3:$A$4922,MATCH(5,$S$3:$S$4922,0)),"")</f>
        <v>RCS008</v>
      </c>
      <c r="B10" s="100" t="str">
        <f ca="1">IFERROR(INDEX(بيانات!$B$3:$B$4922,MATCH(5,$S$3:$S$4922,0))&amp;" "&amp;INDEX(بيانات!$C$3:$C$4922,MATCH(5,$S$3:$S$4922,0)),"")</f>
        <v>علو صهيب</v>
      </c>
      <c r="C10" s="100" t="str">
        <f ca="1">IFERROR(INDEX(بيانات!$E$3:$F$4922,MATCH(5,$S$3:$S$4922,0)),"")</f>
        <v/>
      </c>
      <c r="E10" s="100" t="str">
        <f ca="1">IFERROR(INDEX(بيانات!$A$3:$A$4922,MATCH(5,$T$3:$T$4922,0)),"")</f>
        <v>RCS016</v>
      </c>
      <c r="F10" s="100" t="str">
        <f ca="1">IFERROR(INDEX(بيانات!$B$3:$B$4922,MATCH(5,$T$3:$T$4922,0))&amp;" "&amp;INDEX(بيانات!$C$3:$C$4922,MATCH(5,$T$3:$T$4922,0)),"")</f>
        <v>يزيد هناء ياسمين</v>
      </c>
      <c r="G10" s="100" t="str">
        <f ca="1">IFERROR(INDEX(بيانات!$E$3:$F$4922,MATCH(5,$T$3:$T$4922,0)),"")</f>
        <v/>
      </c>
      <c r="I10" s="100" t="str">
        <f ca="1">IFERROR(INDEX(بيانات!$A$3:$A$4922,MATCH(5,$U$3:$U$4922,0)),"")</f>
        <v>RCS024</v>
      </c>
      <c r="J10" s="100" t="str">
        <f ca="1">IFERROR(INDEX(بيانات!$B$3:$B$4922,MATCH(5,$U$3:$U$4922,0))&amp;" "&amp;INDEX(بيانات!$C$3:$C$4922,MATCH(5,$U$3:$U$4922,0)),"")</f>
        <v>عليلي محسن عبد الإله</v>
      </c>
      <c r="K10" s="100" t="str">
        <f ca="1">IFERROR(INDEX(بيانات!$E$3:$F$4922,MATCH(5,$U$3:$U$4922,0)),"")</f>
        <v/>
      </c>
      <c r="M10" s="100" t="str">
        <f ca="1">IFERROR(INDEX(بيانات!$A$3:$A$4922,MATCH(5,$V$3:$V$4922,0)),"")</f>
        <v>RCS142</v>
      </c>
      <c r="N10" s="100" t="str">
        <f ca="1">IFERROR(INDEX(بيانات!$B$3:$B$4922,MATCH(5,$V$3:$V$4922,0))&amp;" "&amp;INDEX(بيانات!$C$3:$C$4922,MATCH(5,$V$3:$V$4922,0)),"")</f>
        <v>سرباح شيماء</v>
      </c>
      <c r="O10" s="100" t="str">
        <f ca="1">IFERROR(INDEX(بيانات!$E$3:$F$4922,MATCH(5,$V$3:$V$4922,0)),"")</f>
        <v/>
      </c>
      <c r="S10">
        <f ca="1">IF(AND(بيانات!$B10&lt;&gt;"",بيانات!$E10="ذكر",بيانات!$F10&lt;13),COUNTIFS(بيانات!$E$3:$E10,"ذكر",بيانات!$F$3:$F10,"&lt;13",بيانات!$B$3:$B10,"&lt;&gt;"),"")</f>
        <v>5</v>
      </c>
      <c r="T10" t="str">
        <f ca="1">IF(AND(بيانات!$B10&lt;&gt;"",بيانات!$E10="أنثى",بيانات!$F10&lt;13),COUNTIFS(بيانات!$E$3:$E10,"أنثى",بيانات!$F$3:$F10,"&lt;13",بيانات!$B$3:$B10,"&lt;&gt;"),"")</f>
        <v/>
      </c>
      <c r="U10" t="str">
        <f ca="1">IF(AND(بيانات!$B10&lt;&gt;"",بيانات!$E10="ذكر",بيانات!$F10&gt;=13),COUNTIFS(بيانات!$E$3:$E10,"ذكر",بيانات!$F$3:$F10,"&gt;=13",بيانات!$B$3:$B10,"&lt;&gt;"),"")</f>
        <v/>
      </c>
      <c r="V10" t="str">
        <f ca="1">IF(AND(بيانات!$B10&lt;&gt;"",بيانات!$E10="أنثى",بيانات!$F10&gt;=13),COUNTIFS(بيانات!$E$3:$E10,"أنثى",بيانات!$F$3:$F10,"&gt;=13",بيانات!$B$3:$B10,"&lt;&gt;"),"")</f>
        <v/>
      </c>
    </row>
    <row r="11" spans="1:22" ht="15" customHeight="1">
      <c r="A11" s="101" t="str">
        <f ca="1">IFERROR(INDEX(بيانات!$A$3:$A$4922,MATCH(6,$S$3:$S$4922,0)),"")</f>
        <v>RCS009</v>
      </c>
      <c r="B11" s="101" t="str">
        <f ca="1">IFERROR(INDEX(بيانات!$B$3:$B$4922,MATCH(6,$S$3:$S$4922,0))&amp;" "&amp;INDEX(بيانات!$C$3:$C$4922,MATCH(6,$S$3:$S$4922,0)),"")</f>
        <v>علام محمد</v>
      </c>
      <c r="C11" s="101" t="str">
        <f ca="1">IFERROR(INDEX(بيانات!$E$3:$F$4922,MATCH(6,$S$3:$S$4922,0)),"")</f>
        <v/>
      </c>
      <c r="E11" s="101" t="str">
        <f ca="1">IFERROR(INDEX(بيانات!$A$3:$A$4922,MATCH(6,$T$3:$T$4922,0)),"")</f>
        <v>RCS018</v>
      </c>
      <c r="F11" s="101" t="str">
        <f ca="1">IFERROR(INDEX(بيانات!$B$3:$B$4922,MATCH(6,$T$3:$T$4922,0))&amp;" "&amp;INDEX(بيانات!$C$3:$C$4922,MATCH(6,$T$3:$T$4922,0)),"")</f>
        <v>بوعناني وصال أنفال</v>
      </c>
      <c r="G11" s="101" t="str">
        <f ca="1">IFERROR(INDEX(بيانات!$E$3:$F$4922,MATCH(6,$T$3:$T$4922,0)),"")</f>
        <v/>
      </c>
      <c r="I11" s="101" t="str">
        <f ca="1">IFERROR(INDEX(بيانات!$A$3:$A$4922,MATCH(6,$U$3:$U$4922,0)),"")</f>
        <v>RCS025</v>
      </c>
      <c r="J11" s="101" t="str">
        <f ca="1">IFERROR(INDEX(بيانات!$B$3:$B$4922,MATCH(6,$U$3:$U$4922,0))&amp;" "&amp;INDEX(بيانات!$C$3:$C$4922,MATCH(6,$U$3:$U$4922,0)),"")</f>
        <v>صايم علي</v>
      </c>
      <c r="K11" s="101" t="str">
        <f ca="1">IFERROR(INDEX(بيانات!$E$3:$F$4922,MATCH(6,$U$3:$U$4922,0)),"")</f>
        <v/>
      </c>
      <c r="M11" s="101" t="str">
        <f ca="1">IFERROR(INDEX(بيانات!$A$3:$A$4922,MATCH(6,$V$3:$V$4922,0)),"")</f>
        <v>RCS168</v>
      </c>
      <c r="N11" s="101" t="str">
        <f ca="1">IFERROR(INDEX(بيانات!$B$3:$B$4922,MATCH(6,$V$3:$V$4922,0))&amp;" "&amp;INDEX(بيانات!$C$3:$C$4922,MATCH(6,$V$3:$V$4922,0)),"")</f>
        <v>محمدي نور الهدى</v>
      </c>
      <c r="O11" s="101" t="str">
        <f ca="1">IFERROR(INDEX(بيانات!$E$3:$F$4922,MATCH(6,$V$3:$V$4922,0)),"")</f>
        <v/>
      </c>
      <c r="S11">
        <f ca="1">IF(AND(بيانات!$B11&lt;&gt;"",بيانات!$E11="ذكر",بيانات!$F11&lt;13),COUNTIFS(بيانات!$E$3:$E11,"ذكر",بيانات!$F$3:$F11,"&lt;13",بيانات!$B$3:$B11,"&lt;&gt;"),"")</f>
        <v>6</v>
      </c>
      <c r="T11" t="str">
        <f ca="1">IF(AND(بيانات!$B11&lt;&gt;"",بيانات!$E11="أنثى",بيانات!$F11&lt;13),COUNTIFS(بيانات!$E$3:$E11,"أنثى",بيانات!$F$3:$F11,"&lt;13",بيانات!$B$3:$B11,"&lt;&gt;"),"")</f>
        <v/>
      </c>
      <c r="U11" t="str">
        <f ca="1">IF(AND(بيانات!$B11&lt;&gt;"",بيانات!$E11="ذكر",بيانات!$F11&gt;=13),COUNTIFS(بيانات!$E$3:$E11,"ذكر",بيانات!$F$3:$F11,"&gt;=13",بيانات!$B$3:$B11,"&lt;&gt;"),"")</f>
        <v/>
      </c>
      <c r="V11" t="str">
        <f ca="1">IF(AND(بيانات!$B11&lt;&gt;"",بيانات!$E11="أنثى",بيانات!$F11&gt;=13),COUNTIFS(بيانات!$E$3:$E11,"أنثى",بيانات!$F$3:$F11,"&gt;=13",بيانات!$B$3:$B11,"&lt;&gt;"),"")</f>
        <v/>
      </c>
    </row>
    <row r="12" spans="1:22" ht="15" customHeight="1">
      <c r="A12" s="100" t="str">
        <f ca="1">IFERROR(INDEX(بيانات!$A$3:$A$4922,MATCH(7,$S$3:$S$4922,0)),"")</f>
        <v>RCS011</v>
      </c>
      <c r="B12" s="100" t="str">
        <f ca="1">IFERROR(INDEX(بيانات!$B$3:$B$4922,MATCH(7,$S$3:$S$4922,0))&amp;" "&amp;INDEX(بيانات!$C$3:$C$4922,MATCH(7,$S$3:$S$4922,0)),"")</f>
        <v>بغاديد احمد عماد الدين</v>
      </c>
      <c r="C12" s="100" t="str">
        <f ca="1">IFERROR(INDEX(بيانات!$E$3:$F$4922,MATCH(7,$S$3:$S$4922,0)),"")</f>
        <v/>
      </c>
      <c r="E12" s="100" t="str">
        <f ca="1">IFERROR(INDEX(بيانات!$A$3:$A$4922,MATCH(7,$T$3:$T$4922,0)),"")</f>
        <v>RCS041</v>
      </c>
      <c r="F12" s="100" t="str">
        <f ca="1">IFERROR(INDEX(بيانات!$B$3:$B$4922,MATCH(7,$T$3:$T$4922,0))&amp;" "&amp;INDEX(بيانات!$C$3:$C$4922,MATCH(7,$T$3:$T$4922,0)),"")</f>
        <v>يزيد اميرة ملاك</v>
      </c>
      <c r="G12" s="100" t="str">
        <f ca="1">IFERROR(INDEX(بيانات!$E$3:$F$4922,MATCH(7,$T$3:$T$4922,0)),"")</f>
        <v/>
      </c>
      <c r="I12" s="100" t="str">
        <f ca="1">IFERROR(INDEX(بيانات!$A$3:$A$4922,MATCH(7,$U$3:$U$4922,0)),"")</f>
        <v>RCS027</v>
      </c>
      <c r="J12" s="100" t="str">
        <f ca="1">IFERROR(INDEX(بيانات!$B$3:$B$4922,MATCH(7,$U$3:$U$4922,0))&amp;" "&amp;INDEX(بيانات!$C$3:$C$4922,MATCH(7,$U$3:$U$4922,0)),"")</f>
        <v>برياح يونس مصعب</v>
      </c>
      <c r="K12" s="100" t="str">
        <f ca="1">IFERROR(INDEX(بيانات!$E$3:$F$4922,MATCH(7,$U$3:$U$4922,0)),"")</f>
        <v/>
      </c>
      <c r="M12" s="100" t="str">
        <f ca="1">IFERROR(INDEX(بيانات!$A$3:$A$4922,MATCH(7,$V$3:$V$4922,0)),"")</f>
        <v>RCS169</v>
      </c>
      <c r="N12" s="100" t="str">
        <f ca="1">IFERROR(INDEX(بيانات!$B$3:$B$4922,MATCH(7,$V$3:$V$4922,0))&amp;" "&amp;INDEX(بيانات!$C$3:$C$4922,MATCH(7,$V$3:$V$4922,0)),"")</f>
        <v>لاحول زوبيدة</v>
      </c>
      <c r="O12" s="100" t="str">
        <f ca="1">IFERROR(INDEX(بيانات!$E$3:$F$4922,MATCH(7,$V$3:$V$4922,0)),"")</f>
        <v/>
      </c>
      <c r="S12" t="str">
        <f ca="1">IF(AND(بيانات!$B12&lt;&gt;"",بيانات!$E12="ذكر",بيانات!$F12&lt;13),COUNTIFS(بيانات!$E$3:$E12,"ذكر",بيانات!$F$3:$F12,"&lt;13",بيانات!$B$3:$B12,"&lt;&gt;"),"")</f>
        <v/>
      </c>
      <c r="T12" t="str">
        <f ca="1">IF(AND(بيانات!$B12&lt;&gt;"",بيانات!$E12="أنثى",بيانات!$F12&lt;13),COUNTIFS(بيانات!$E$3:$E12,"أنثى",بيانات!$F$3:$F12,"&lt;13",بيانات!$B$3:$B12,"&lt;&gt;"),"")</f>
        <v/>
      </c>
      <c r="U12">
        <f ca="1">IF(AND(بيانات!$B12&lt;&gt;"",بيانات!$E12="ذكر",بيانات!$F12&gt;=13),COUNTIFS(بيانات!$E$3:$E12,"ذكر",بيانات!$F$3:$F12,"&gt;=13",بيانات!$B$3:$B12,"&lt;&gt;"),"")</f>
        <v>3</v>
      </c>
      <c r="V12" t="str">
        <f ca="1">IF(AND(بيانات!$B12&lt;&gt;"",بيانات!$E12="أنثى",بيانات!$F12&gt;=13),COUNTIFS(بيانات!$E$3:$E12,"أنثى",بيانات!$F$3:$F12,"&gt;=13",بيانات!$B$3:$B12,"&lt;&gt;"),"")</f>
        <v/>
      </c>
    </row>
    <row r="13" spans="1:22" ht="15" customHeight="1">
      <c r="A13" s="101" t="str">
        <f ca="1">IFERROR(INDEX(بيانات!$A$3:$A$4922,MATCH(8,$S$3:$S$4922,0)),"")</f>
        <v>RCS012</v>
      </c>
      <c r="B13" s="101" t="str">
        <f ca="1">IFERROR(INDEX(بيانات!$B$3:$B$4922,MATCH(8,$S$3:$S$4922,0))&amp;" "&amp;INDEX(بيانات!$C$3:$C$4922,MATCH(8,$S$3:$S$4922,0)),"")</f>
        <v>هواري عماد ايمن</v>
      </c>
      <c r="C13" s="101" t="str">
        <f ca="1">IFERROR(INDEX(بيانات!$E$3:$F$4922,MATCH(8,$S$3:$S$4922,0)),"")</f>
        <v/>
      </c>
      <c r="E13" s="101" t="str">
        <f ca="1">IFERROR(INDEX(بيانات!$A$3:$A$4922,MATCH(8,$T$3:$T$4922,0)),"")</f>
        <v>RCS045</v>
      </c>
      <c r="F13" s="101" t="str">
        <f ca="1">IFERROR(INDEX(بيانات!$B$3:$B$4922,MATCH(8,$T$3:$T$4922,0))&amp;" "&amp;INDEX(بيانات!$C$3:$C$4922,MATCH(8,$T$3:$T$4922,0)),"")</f>
        <v>بومدين لجين رؤيا</v>
      </c>
      <c r="G13" s="101" t="str">
        <f ca="1">IFERROR(INDEX(بيانات!$E$3:$F$4922,MATCH(8,$T$3:$T$4922,0)),"")</f>
        <v/>
      </c>
      <c r="I13" s="101" t="str">
        <f ca="1">IFERROR(INDEX(بيانات!$A$3:$A$4922,MATCH(8,$U$3:$U$4922,0)),"")</f>
        <v>RCS028</v>
      </c>
      <c r="J13" s="101" t="str">
        <f ca="1">IFERROR(INDEX(بيانات!$B$3:$B$4922,MATCH(8,$U$3:$U$4922,0))&amp;" "&amp;INDEX(بيانات!$C$3:$C$4922,MATCH(8,$U$3:$U$4922,0)),"")</f>
        <v>دادي مروان رشيد</v>
      </c>
      <c r="K13" s="101" t="str">
        <f ca="1">IFERROR(INDEX(بيانات!$E$3:$F$4922,MATCH(8,$U$3:$U$4922,0)),"")</f>
        <v/>
      </c>
      <c r="M13" s="101" t="str">
        <f ca="1">IFERROR(INDEX(بيانات!$A$3:$A$4922,MATCH(8,$V$3:$V$4922,0)),"")</f>
        <v>X007</v>
      </c>
      <c r="N13" s="101" t="str">
        <f ca="1">IFERROR(INDEX(بيانات!$B$3:$B$4922,MATCH(8,$V$3:$V$4922,0))&amp;" "&amp;INDEX(بيانات!$C$3:$C$4922,MATCH(8,$V$3:$V$4922,0)),"")</f>
        <v>حمادو رؤية</v>
      </c>
      <c r="O13" s="101" t="str">
        <f ca="1">IFERROR(INDEX(بيانات!$E$3:$F$4922,MATCH(8,$V$3:$V$4922,0)),"")</f>
        <v/>
      </c>
      <c r="S13">
        <f ca="1">IF(AND(بيانات!$B13&lt;&gt;"",بيانات!$E13="ذكر",بيانات!$F13&lt;13),COUNTIFS(بيانات!$E$3:$E13,"ذكر",بيانات!$F$3:$F13,"&lt;13",بيانات!$B$3:$B13,"&lt;&gt;"),"")</f>
        <v>7</v>
      </c>
      <c r="T13" t="str">
        <f ca="1">IF(AND(بيانات!$B13&lt;&gt;"",بيانات!$E13="أنثى",بيانات!$F13&lt;13),COUNTIFS(بيانات!$E$3:$E13,"أنثى",بيانات!$F$3:$F13,"&lt;13",بيانات!$B$3:$B13,"&lt;&gt;"),"")</f>
        <v/>
      </c>
      <c r="U13" t="str">
        <f ca="1">IF(AND(بيانات!$B13&lt;&gt;"",بيانات!$E13="ذكر",بيانات!$F13&gt;=13),COUNTIFS(بيانات!$E$3:$E13,"ذكر",بيانات!$F$3:$F13,"&gt;=13",بيانات!$B$3:$B13,"&lt;&gt;"),"")</f>
        <v/>
      </c>
      <c r="V13" t="str">
        <f ca="1">IF(AND(بيانات!$B13&lt;&gt;"",بيانات!$E13="أنثى",بيانات!$F13&gt;=13),COUNTIFS(بيانات!$E$3:$E13,"أنثى",بيانات!$F$3:$F13,"&gt;=13",بيانات!$B$3:$B13,"&lt;&gt;"),"")</f>
        <v/>
      </c>
    </row>
    <row r="14" spans="1:22" ht="15" customHeight="1">
      <c r="A14" s="100" t="str">
        <f ca="1">IFERROR(INDEX(بيانات!$A$3:$A$4922,MATCH(9,$S$3:$S$4922,0)),"")</f>
        <v>RCS017</v>
      </c>
      <c r="B14" s="100" t="str">
        <f ca="1">IFERROR(INDEX(بيانات!$B$3:$B$4922,MATCH(9,$S$3:$S$4922,0))&amp;" "&amp;INDEX(بيانات!$C$3:$C$4922,MATCH(9,$S$3:$S$4922,0)),"")</f>
        <v>غوت محمد الامين</v>
      </c>
      <c r="C14" s="100" t="str">
        <f ca="1">IFERROR(INDEX(بيانات!$E$3:$F$4922,MATCH(9,$S$3:$S$4922,0)),"")</f>
        <v/>
      </c>
      <c r="E14" s="100" t="str">
        <f ca="1">IFERROR(INDEX(بيانات!$A$3:$A$4922,MATCH(9,$T$3:$T$4922,0)),"")</f>
        <v>RCS050</v>
      </c>
      <c r="F14" s="100" t="str">
        <f ca="1">IFERROR(INDEX(بيانات!$B$3:$B$4922,MATCH(9,$T$3:$T$4922,0))&amp;" "&amp;INDEX(بيانات!$C$3:$C$4922,MATCH(9,$T$3:$T$4922,0)),"")</f>
        <v>فرحي لينا سهام</v>
      </c>
      <c r="G14" s="100" t="str">
        <f ca="1">IFERROR(INDEX(بيانات!$E$3:$F$4922,MATCH(9,$T$3:$T$4922,0)),"")</f>
        <v/>
      </c>
      <c r="I14" s="100" t="str">
        <f ca="1">IFERROR(INDEX(بيانات!$A$3:$A$4922,MATCH(9,$U$3:$U$4922,0)),"")</f>
        <v>RCS029</v>
      </c>
      <c r="J14" s="100" t="str">
        <f ca="1">IFERROR(INDEX(بيانات!$B$3:$B$4922,MATCH(9,$U$3:$U$4922,0))&amp;" "&amp;INDEX(بيانات!$C$3:$C$4922,MATCH(9,$U$3:$U$4922,0)),"")</f>
        <v>قوراري محمد السعيد</v>
      </c>
      <c r="K14" s="100" t="str">
        <f ca="1">IFERROR(INDEX(بيانات!$E$3:$F$4922,MATCH(9,$U$3:$U$4922,0)),"")</f>
        <v/>
      </c>
      <c r="M14" s="100" t="str">
        <f ca="1">IFERROR(INDEX(بيانات!$A$3:$A$4922,MATCH(9,$V$3:$V$4922,0)),"")</f>
        <v/>
      </c>
      <c r="N14" s="100" t="str">
        <f ca="1">IFERROR(INDEX(بيانات!$B$3:$B$4922,MATCH(9,$V$3:$V$4922,0))&amp;" "&amp;INDEX(بيانات!$C$3:$C$4922,MATCH(9,$V$3:$V$4922,0)),"")</f>
        <v/>
      </c>
      <c r="O14" s="100" t="str">
        <f ca="1">IFERROR(INDEX(بيانات!$E$3:$F$4922,MATCH(9,$V$3:$V$4922,0)),"")</f>
        <v/>
      </c>
      <c r="S14">
        <f ca="1">IF(AND(بيانات!$B14&lt;&gt;"",بيانات!$E14="ذكر",بيانات!$F14&lt;13),COUNTIFS(بيانات!$E$3:$E14,"ذكر",بيانات!$F$3:$F14,"&lt;13",بيانات!$B$3:$B14,"&lt;&gt;"),"")</f>
        <v>8</v>
      </c>
      <c r="T14" t="str">
        <f ca="1">IF(AND(بيانات!$B14&lt;&gt;"",بيانات!$E14="أنثى",بيانات!$F14&lt;13),COUNTIFS(بيانات!$E$3:$E14,"أنثى",بيانات!$F$3:$F14,"&lt;13",بيانات!$B$3:$B14,"&lt;&gt;"),"")</f>
        <v/>
      </c>
      <c r="U14" t="str">
        <f ca="1">IF(AND(بيانات!$B14&lt;&gt;"",بيانات!$E14="ذكر",بيانات!$F14&gt;=13),COUNTIFS(بيانات!$E$3:$E14,"ذكر",بيانات!$F$3:$F14,"&gt;=13",بيانات!$B$3:$B14,"&lt;&gt;"),"")</f>
        <v/>
      </c>
      <c r="V14" t="str">
        <f ca="1">IF(AND(بيانات!$B14&lt;&gt;"",بيانات!$E14="أنثى",بيانات!$F14&gt;=13),COUNTIFS(بيانات!$E$3:$E14,"أنثى",بيانات!$F$3:$F14,"&gt;=13",بيانات!$B$3:$B14,"&lt;&gt;"),"")</f>
        <v/>
      </c>
    </row>
    <row r="15" spans="1:22" ht="15" customHeight="1">
      <c r="A15" s="101" t="str">
        <f ca="1">IFERROR(INDEX(بيانات!$A$3:$A$4922,MATCH(10,$S$3:$S$4922,0)),"")</f>
        <v>RCS019</v>
      </c>
      <c r="B15" s="101" t="str">
        <f ca="1">IFERROR(INDEX(بيانات!$B$3:$B$4922,MATCH(10,$S$3:$S$4922,0))&amp;" "&amp;INDEX(بيانات!$C$3:$C$4922,MATCH(10,$S$3:$S$4922,0)),"")</f>
        <v>بن دامو حبيب الله</v>
      </c>
      <c r="C15" s="101" t="str">
        <f ca="1">IFERROR(INDEX(بيانات!$E$3:$F$4922,MATCH(10,$S$3:$S$4922,0)),"")</f>
        <v/>
      </c>
      <c r="E15" s="101" t="str">
        <f ca="1">IFERROR(INDEX(بيانات!$A$3:$A$4922,MATCH(10,$T$3:$T$4922,0)),"")</f>
        <v>RCS073</v>
      </c>
      <c r="F15" s="101" t="str">
        <f ca="1">IFERROR(INDEX(بيانات!$B$3:$B$4922,MATCH(10,$T$3:$T$4922,0))&amp;" "&amp;INDEX(بيانات!$C$3:$C$4922,MATCH(10,$T$3:$T$4922,0)),"")</f>
        <v>مغربي كريمة</v>
      </c>
      <c r="G15" s="101" t="str">
        <f ca="1">IFERROR(INDEX(بيانات!$E$3:$F$4922,MATCH(10,$T$3:$T$4922,0)),"")</f>
        <v/>
      </c>
      <c r="I15" s="101" t="str">
        <f ca="1">IFERROR(INDEX(بيانات!$A$3:$A$4922,MATCH(10,$U$3:$U$4922,0)),"")</f>
        <v>RCS030</v>
      </c>
      <c r="J15" s="101" t="str">
        <f ca="1">IFERROR(INDEX(بيانات!$B$3:$B$4922,MATCH(10,$U$3:$U$4922,0))&amp;" "&amp;INDEX(بيانات!$C$3:$C$4922,MATCH(10,$U$3:$U$4922,0)),"")</f>
        <v>حمامي عبد الكريم</v>
      </c>
      <c r="K15" s="101" t="str">
        <f ca="1">IFERROR(INDEX(بيانات!$E$3:$F$4922,MATCH(10,$U$3:$U$4922,0)),"")</f>
        <v/>
      </c>
      <c r="M15" s="101" t="str">
        <f ca="1">IFERROR(INDEX(بيانات!$A$3:$A$4922,MATCH(10,$V$3:$V$4922,0)),"")</f>
        <v/>
      </c>
      <c r="N15" s="101" t="str">
        <f ca="1">IFERROR(INDEX(بيانات!$B$3:$B$4922,MATCH(10,$V$3:$V$4922,0))&amp;" "&amp;INDEX(بيانات!$C$3:$C$4922,MATCH(10,$V$3:$V$4922,0)),"")</f>
        <v/>
      </c>
      <c r="O15" s="101" t="str">
        <f ca="1">IFERROR(INDEX(بيانات!$E$3:$F$4922,MATCH(10,$V$3:$V$4922,0)),"")</f>
        <v/>
      </c>
      <c r="S15" t="str">
        <f ca="1">IF(AND(بيانات!$B15&lt;&gt;"",بيانات!$E15="ذكر",بيانات!$F15&lt;13),COUNTIFS(بيانات!$E$3:$E15,"ذكر",بيانات!$F$3:$F15,"&lt;13",بيانات!$B$3:$B15,"&lt;&gt;"),"")</f>
        <v/>
      </c>
      <c r="T15">
        <f ca="1">IF(AND(بيانات!$B15&lt;&gt;"",بيانات!$E15="أنثى",بيانات!$F15&lt;13),COUNTIFS(بيانات!$E$3:$E15,"أنثى",بيانات!$F$3:$F15,"&lt;13",بيانات!$B$3:$B15,"&lt;&gt;"),"")</f>
        <v>2</v>
      </c>
      <c r="U15" t="str">
        <f ca="1">IF(AND(بيانات!$B15&lt;&gt;"",بيانات!$E15="ذكر",بيانات!$F15&gt;=13),COUNTIFS(بيانات!$E$3:$E15,"ذكر",بيانات!$F$3:$F15,"&gt;=13",بيانات!$B$3:$B15,"&lt;&gt;"),"")</f>
        <v/>
      </c>
      <c r="V15" t="str">
        <f ca="1">IF(AND(بيانات!$B15&lt;&gt;"",بيانات!$E15="أنثى",بيانات!$F15&gt;=13),COUNTIFS(بيانات!$E$3:$E15,"أنثى",بيانات!$F$3:$F15,"&gt;=13",بيانات!$B$3:$B15,"&lt;&gt;"),"")</f>
        <v/>
      </c>
    </row>
    <row r="16" spans="1:22" ht="15" customHeight="1">
      <c r="A16" s="100" t="str">
        <f ca="1">IFERROR(INDEX(بيانات!$A$3:$A$4922,MATCH(11,$S$3:$S$4922,0)),"")</f>
        <v>RCS020</v>
      </c>
      <c r="B16" s="100" t="str">
        <f ca="1">IFERROR(INDEX(بيانات!$B$3:$B$4922,MATCH(11,$S$3:$S$4922,0))&amp;" "&amp;INDEX(بيانات!$C$3:$C$4922,MATCH(11,$S$3:$S$4922,0)),"")</f>
        <v>خايف أيمن</v>
      </c>
      <c r="C16" s="100" t="str">
        <f ca="1">IFERROR(INDEX(بيانات!$E$3:$F$4922,MATCH(11,$S$3:$S$4922,0)),"")</f>
        <v/>
      </c>
      <c r="E16" s="100" t="str">
        <f ca="1">IFERROR(INDEX(بيانات!$A$3:$A$4922,MATCH(11,$T$3:$T$4922,0)),"")</f>
        <v>RCS086</v>
      </c>
      <c r="F16" s="100" t="str">
        <f ca="1">IFERROR(INDEX(بيانات!$B$3:$B$4922,MATCH(11,$T$3:$T$4922,0))&amp;" "&amp;INDEX(بيانات!$C$3:$C$4922,MATCH(11,$T$3:$T$4922,0)),"")</f>
        <v>خرار عائشة</v>
      </c>
      <c r="G16" s="100" t="str">
        <f ca="1">IFERROR(INDEX(بيانات!$E$3:$F$4922,MATCH(11,$T$3:$T$4922,0)),"")</f>
        <v/>
      </c>
      <c r="I16" s="100" t="str">
        <f ca="1">IFERROR(INDEX(بيانات!$A$3:$A$4922,MATCH(11,$U$3:$U$4922,0)),"")</f>
        <v>RCS031</v>
      </c>
      <c r="J16" s="100" t="str">
        <f ca="1">IFERROR(INDEX(بيانات!$B$3:$B$4922,MATCH(11,$U$3:$U$4922,0))&amp;" "&amp;INDEX(بيانات!$C$3:$C$4922,MATCH(11,$U$3:$U$4922,0)),"")</f>
        <v>مرتضى عبد الرزاق شيخ</v>
      </c>
      <c r="K16" s="100" t="str">
        <f ca="1">IFERROR(INDEX(بيانات!$E$3:$F$4922,MATCH(11,$U$3:$U$4922,0)),"")</f>
        <v/>
      </c>
      <c r="M16" s="100" t="str">
        <f ca="1">IFERROR(INDEX(بيانات!$A$3:$A$4922,MATCH(11,$V$3:$V$4922,0)),"")</f>
        <v/>
      </c>
      <c r="N16" s="100" t="str">
        <f ca="1">IFERROR(INDEX(بيانات!$B$3:$B$4922,MATCH(11,$V$3:$V$4922,0))&amp;" "&amp;INDEX(بيانات!$C$3:$C$4922,MATCH(11,$V$3:$V$4922,0)),"")</f>
        <v/>
      </c>
      <c r="O16" s="100" t="str">
        <f ca="1">IFERROR(INDEX(بيانات!$E$3:$F$4922,MATCH(11,$V$3:$V$4922,0)),"")</f>
        <v/>
      </c>
      <c r="S16" t="str">
        <f ca="1">IF(AND(بيانات!$B16&lt;&gt;"",بيانات!$E16="ذكر",بيانات!$F16&lt;13),COUNTIFS(بيانات!$E$3:$E16,"ذكر",بيانات!$F$3:$F16,"&lt;13",بيانات!$B$3:$B16,"&lt;&gt;"),"")</f>
        <v/>
      </c>
      <c r="T16">
        <f ca="1">IF(AND(بيانات!$B16&lt;&gt;"",بيانات!$E16="أنثى",بيانات!$F16&lt;13),COUNTIFS(بيانات!$E$3:$E16,"أنثى",بيانات!$F$3:$F16,"&lt;13",بيانات!$B$3:$B16,"&lt;&gt;"),"")</f>
        <v>3</v>
      </c>
      <c r="U16" t="str">
        <f ca="1">IF(AND(بيانات!$B16&lt;&gt;"",بيانات!$E16="ذكر",بيانات!$F16&gt;=13),COUNTIFS(بيانات!$E$3:$E16,"ذكر",بيانات!$F$3:$F16,"&gt;=13",بيانات!$B$3:$B16,"&lt;&gt;"),"")</f>
        <v/>
      </c>
      <c r="V16" t="str">
        <f ca="1">IF(AND(بيانات!$B16&lt;&gt;"",بيانات!$E16="أنثى",بيانات!$F16&gt;=13),COUNTIFS(بيانات!$E$3:$E16,"أنثى",بيانات!$F$3:$F16,"&gt;=13",بيانات!$B$3:$B16,"&lt;&gt;"),"")</f>
        <v/>
      </c>
    </row>
    <row r="17" spans="1:22" ht="15" customHeight="1">
      <c r="A17" s="101" t="str">
        <f ca="1">IFERROR(INDEX(بيانات!$A$3:$A$4922,MATCH(12,$S$3:$S$4922,0)),"")</f>
        <v>RCS021</v>
      </c>
      <c r="B17" s="101" t="str">
        <f ca="1">IFERROR(INDEX(بيانات!$B$3:$B$4922,MATCH(12,$S$3:$S$4922,0))&amp;" "&amp;INDEX(بيانات!$C$3:$C$4922,MATCH(12,$S$3:$S$4922,0)),"")</f>
        <v>عقيدة يونس بهاء الدين</v>
      </c>
      <c r="C17" s="101" t="str">
        <f ca="1">IFERROR(INDEX(بيانات!$E$3:$F$4922,MATCH(12,$S$3:$S$4922,0)),"")</f>
        <v/>
      </c>
      <c r="E17" s="101" t="str">
        <f ca="1">IFERROR(INDEX(بيانات!$A$3:$A$4922,MATCH(12,$T$3:$T$4922,0)),"")</f>
        <v>RCS090</v>
      </c>
      <c r="F17" s="101" t="str">
        <f ca="1">IFERROR(INDEX(بيانات!$B$3:$B$4922,MATCH(12,$T$3:$T$4922,0))&amp;" "&amp;INDEX(بيانات!$C$3:$C$4922,MATCH(12,$T$3:$T$4922,0)),"")</f>
        <v>سويح ضحى ملاك</v>
      </c>
      <c r="G17" s="101" t="str">
        <f ca="1">IFERROR(INDEX(بيانات!$E$3:$F$4922,MATCH(12,$T$3:$T$4922,0)),"")</f>
        <v/>
      </c>
      <c r="I17" s="101" t="str">
        <f ca="1">IFERROR(INDEX(بيانات!$A$3:$A$4922,MATCH(12,$U$3:$U$4922,0)),"")</f>
        <v>RCS032</v>
      </c>
      <c r="J17" s="101" t="str">
        <f ca="1">IFERROR(INDEX(بيانات!$B$3:$B$4922,MATCH(12,$U$3:$U$4922,0))&amp;" "&amp;INDEX(بيانات!$C$3:$C$4922,MATCH(12,$U$3:$U$4922,0)),"")</f>
        <v>بوكراع يوسف الصديق</v>
      </c>
      <c r="K17" s="101" t="str">
        <f ca="1">IFERROR(INDEX(بيانات!$E$3:$F$4922,MATCH(12,$U$3:$U$4922,0)),"")</f>
        <v/>
      </c>
      <c r="M17" s="101" t="str">
        <f ca="1">IFERROR(INDEX(بيانات!$A$3:$A$4922,MATCH(12,$V$3:$V$4922,0)),"")</f>
        <v/>
      </c>
      <c r="N17" s="101" t="str">
        <f ca="1">IFERROR(INDEX(بيانات!$B$3:$B$4922,MATCH(12,$V$3:$V$4922,0))&amp;" "&amp;INDEX(بيانات!$C$3:$C$4922,MATCH(12,$V$3:$V$4922,0)),"")</f>
        <v/>
      </c>
      <c r="O17" s="101" t="str">
        <f ca="1">IFERROR(INDEX(بيانات!$E$3:$F$4922,MATCH(12,$V$3:$V$4922,0)),"")</f>
        <v/>
      </c>
      <c r="S17" t="str">
        <f ca="1">IF(AND(بيانات!$B17&lt;&gt;"",بيانات!$E17="ذكر",بيانات!$F17&lt;13),COUNTIFS(بيانات!$E$3:$E17,"ذكر",بيانات!$F$3:$F17,"&lt;13",بيانات!$B$3:$B17,"&lt;&gt;"),"")</f>
        <v/>
      </c>
      <c r="T17">
        <f ca="1">IF(AND(بيانات!$B17&lt;&gt;"",بيانات!$E17="أنثى",بيانات!$F17&lt;13),COUNTIFS(بيانات!$E$3:$E17,"أنثى",بيانات!$F$3:$F17,"&lt;13",بيانات!$B$3:$B17,"&lt;&gt;"),"")</f>
        <v>4</v>
      </c>
      <c r="U17" t="str">
        <f ca="1">IF(AND(بيانات!$B17&lt;&gt;"",بيانات!$E17="ذكر",بيانات!$F17&gt;=13),COUNTIFS(بيانات!$E$3:$E17,"ذكر",بيانات!$F$3:$F17,"&gt;=13",بيانات!$B$3:$B17,"&lt;&gt;"),"")</f>
        <v/>
      </c>
      <c r="V17" t="str">
        <f ca="1">IF(AND(بيانات!$B17&lt;&gt;"",بيانات!$E17="أنثى",بيانات!$F17&gt;=13),COUNTIFS(بيانات!$E$3:$E17,"أنثى",بيانات!$F$3:$F17,"&gt;=13",بيانات!$B$3:$B17,"&lt;&gt;"),"")</f>
        <v/>
      </c>
    </row>
    <row r="18" spans="1:22" ht="15" customHeight="1">
      <c r="A18" s="100" t="str">
        <f ca="1">IFERROR(INDEX(بيانات!$A$3:$A$4922,MATCH(13,$S$3:$S$4922,0)),"")</f>
        <v>RCS022</v>
      </c>
      <c r="B18" s="100" t="str">
        <f ca="1">IFERROR(INDEX(بيانات!$B$3:$B$4922,MATCH(13,$S$3:$S$4922,0))&amp;" "&amp;INDEX(بيانات!$C$3:$C$4922,MATCH(13,$S$3:$S$4922,0)),"")</f>
        <v>عقيدة أيوب عبد الاله</v>
      </c>
      <c r="C18" s="100" t="str">
        <f ca="1">IFERROR(INDEX(بيانات!$E$3:$F$4922,MATCH(13,$S$3:$S$4922,0)),"")</f>
        <v/>
      </c>
      <c r="E18" s="100" t="str">
        <f ca="1">IFERROR(INDEX(بيانات!$A$3:$A$4922,MATCH(13,$T$3:$T$4922,0)),"")</f>
        <v>RCS092</v>
      </c>
      <c r="F18" s="100" t="str">
        <f ca="1">IFERROR(INDEX(بيانات!$B$3:$B$4922,MATCH(13,$T$3:$T$4922,0))&amp;" "&amp;INDEX(بيانات!$C$3:$C$4922,MATCH(13,$T$3:$T$4922,0)),"")</f>
        <v>شهروري هبة الرحمان هبة الرحمان</v>
      </c>
      <c r="G18" s="100" t="str">
        <f ca="1">IFERROR(INDEX(بيانات!$E$3:$F$4922,MATCH(13,$T$3:$T$4922,0)),"")</f>
        <v/>
      </c>
      <c r="I18" s="100" t="str">
        <f ca="1">IFERROR(INDEX(بيانات!$A$3:$A$4922,MATCH(13,$U$3:$U$4922,0)),"")</f>
        <v>RCS033</v>
      </c>
      <c r="J18" s="100" t="str">
        <f ca="1">IFERROR(INDEX(بيانات!$B$3:$B$4922,MATCH(13,$U$3:$U$4922,0))&amp;" "&amp;INDEX(بيانات!$C$3:$C$4922,MATCH(13,$U$3:$U$4922,0)),"")</f>
        <v>لبوخ نصر الدين</v>
      </c>
      <c r="K18" s="100" t="str">
        <f ca="1">IFERROR(INDEX(بيانات!$E$3:$F$4922,MATCH(13,$U$3:$U$4922,0)),"")</f>
        <v/>
      </c>
      <c r="M18" s="100" t="str">
        <f ca="1">IFERROR(INDEX(بيانات!$A$3:$A$4922,MATCH(13,$V$3:$V$4922,0)),"")</f>
        <v/>
      </c>
      <c r="N18" s="100" t="str">
        <f ca="1">IFERROR(INDEX(بيانات!$B$3:$B$4922,MATCH(13,$V$3:$V$4922,0))&amp;" "&amp;INDEX(بيانات!$C$3:$C$4922,MATCH(13,$V$3:$V$4922,0)),"")</f>
        <v/>
      </c>
      <c r="O18" s="100" t="str">
        <f ca="1">IFERROR(INDEX(بيانات!$E$3:$F$4922,MATCH(13,$V$3:$V$4922,0)),"")</f>
        <v/>
      </c>
      <c r="S18" t="str">
        <f ca="1">IF(AND(بيانات!$B18&lt;&gt;"",بيانات!$E18="ذكر",بيانات!$F18&lt;13),COUNTIFS(بيانات!$E$3:$E18,"ذكر",بيانات!$F$3:$F18,"&lt;13",بيانات!$B$3:$B18,"&lt;&gt;"),"")</f>
        <v/>
      </c>
      <c r="T18">
        <f ca="1">IF(AND(بيانات!$B18&lt;&gt;"",بيانات!$E18="أنثى",بيانات!$F18&lt;13),COUNTIFS(بيانات!$E$3:$E18,"أنثى",بيانات!$F$3:$F18,"&lt;13",بيانات!$B$3:$B18,"&lt;&gt;"),"")</f>
        <v>5</v>
      </c>
      <c r="U18" t="str">
        <f ca="1">IF(AND(بيانات!$B18&lt;&gt;"",بيانات!$E18="ذكر",بيانات!$F18&gt;=13),COUNTIFS(بيانات!$E$3:$E18,"ذكر",بيانات!$F$3:$F18,"&gt;=13",بيانات!$B$3:$B18,"&lt;&gt;"),"")</f>
        <v/>
      </c>
      <c r="V18" t="str">
        <f ca="1">IF(AND(بيانات!$B18&lt;&gt;"",بيانات!$E18="أنثى",بيانات!$F18&gt;=13),COUNTIFS(بيانات!$E$3:$E18,"أنثى",بيانات!$F$3:$F18,"&gt;=13",بيانات!$B$3:$B18,"&lt;&gt;"),"")</f>
        <v/>
      </c>
    </row>
    <row r="19" spans="1:22" ht="15" customHeight="1">
      <c r="A19" s="101" t="str">
        <f ca="1">IFERROR(INDEX(بيانات!$A$3:$A$4922,MATCH(14,$S$3:$S$4922,0)),"")</f>
        <v>RCS026</v>
      </c>
      <c r="B19" s="101" t="str">
        <f ca="1">IFERROR(INDEX(بيانات!$B$3:$B$4922,MATCH(14,$S$3:$S$4922,0))&amp;" "&amp;INDEX(بيانات!$C$3:$C$4922,MATCH(14,$S$3:$S$4922,0)),"")</f>
        <v>برياح ادم</v>
      </c>
      <c r="C19" s="101" t="str">
        <f ca="1">IFERROR(INDEX(بيانات!$E$3:$F$4922,MATCH(14,$S$3:$S$4922,0)),"")</f>
        <v/>
      </c>
      <c r="E19" s="101" t="str">
        <f ca="1">IFERROR(INDEX(بيانات!$A$3:$A$4922,MATCH(14,$T$3:$T$4922,0)),"")</f>
        <v>RCS097</v>
      </c>
      <c r="F19" s="101" t="str">
        <f ca="1">IFERROR(INDEX(بيانات!$B$3:$B$4922,MATCH(14,$T$3:$T$4922,0))&amp;" "&amp;INDEX(بيانات!$C$3:$C$4922,MATCH(14,$T$3:$T$4922,0)),"")</f>
        <v>يحياوي خديجة</v>
      </c>
      <c r="G19" s="101" t="str">
        <f ca="1">IFERROR(INDEX(بيانات!$E$3:$F$4922,MATCH(14,$T$3:$T$4922,0)),"")</f>
        <v/>
      </c>
      <c r="I19" s="101" t="str">
        <f ca="1">IFERROR(INDEX(بيانات!$A$3:$A$4922,MATCH(14,$U$3:$U$4922,0)),"")</f>
        <v>RCS034</v>
      </c>
      <c r="J19" s="101" t="str">
        <f ca="1">IFERROR(INDEX(بيانات!$B$3:$B$4922,MATCH(14,$U$3:$U$4922,0))&amp;" "&amp;INDEX(بيانات!$C$3:$C$4922,MATCH(14,$U$3:$U$4922,0)),"")</f>
        <v>جرفي حسين</v>
      </c>
      <c r="K19" s="101" t="str">
        <f ca="1">IFERROR(INDEX(بيانات!$E$3:$F$4922,MATCH(14,$U$3:$U$4922,0)),"")</f>
        <v/>
      </c>
      <c r="M19" s="101" t="str">
        <f ca="1">IFERROR(INDEX(بيانات!$A$3:$A$4922,MATCH(14,$V$3:$V$4922,0)),"")</f>
        <v/>
      </c>
      <c r="N19" s="101" t="str">
        <f ca="1">IFERROR(INDEX(بيانات!$B$3:$B$4922,MATCH(14,$V$3:$V$4922,0))&amp;" "&amp;INDEX(بيانات!$C$3:$C$4922,MATCH(14,$V$3:$V$4922,0)),"")</f>
        <v/>
      </c>
      <c r="O19" s="101" t="str">
        <f ca="1">IFERROR(INDEX(بيانات!$E$3:$F$4922,MATCH(14,$V$3:$V$4922,0)),"")</f>
        <v/>
      </c>
      <c r="S19">
        <f ca="1">IF(AND(بيانات!$B19&lt;&gt;"",بيانات!$E19="ذكر",بيانات!$F19&lt;13),COUNTIFS(بيانات!$E$3:$E19,"ذكر",بيانات!$F$3:$F19,"&lt;13",بيانات!$B$3:$B19,"&lt;&gt;"),"")</f>
        <v>9</v>
      </c>
      <c r="T19" t="str">
        <f ca="1">IF(AND(بيانات!$B19&lt;&gt;"",بيانات!$E19="أنثى",بيانات!$F19&lt;13),COUNTIFS(بيانات!$E$3:$E19,"أنثى",بيانات!$F$3:$F19,"&lt;13",بيانات!$B$3:$B19,"&lt;&gt;"),"")</f>
        <v/>
      </c>
      <c r="U19" t="str">
        <f ca="1">IF(AND(بيانات!$B19&lt;&gt;"",بيانات!$E19="ذكر",بيانات!$F19&gt;=13),COUNTIFS(بيانات!$E$3:$E19,"ذكر",بيانات!$F$3:$F19,"&gt;=13",بيانات!$B$3:$B19,"&lt;&gt;"),"")</f>
        <v/>
      </c>
      <c r="V19" t="str">
        <f ca="1">IF(AND(بيانات!$B19&lt;&gt;"",بيانات!$E19="أنثى",بيانات!$F19&gt;=13),COUNTIFS(بيانات!$E$3:$E19,"أنثى",بيانات!$F$3:$F19,"&gt;=13",بيانات!$B$3:$B19,"&lt;&gt;"),"")</f>
        <v/>
      </c>
    </row>
    <row r="20" spans="1:22" ht="15" customHeight="1">
      <c r="A20" s="100" t="str">
        <f ca="1">IFERROR(INDEX(بيانات!$A$3:$A$4922,MATCH(15,$S$3:$S$4922,0)),"")</f>
        <v>RCS038</v>
      </c>
      <c r="B20" s="100" t="str">
        <f ca="1">IFERROR(INDEX(بيانات!$B$3:$B$4922,MATCH(15,$S$3:$S$4922,0))&amp;" "&amp;INDEX(بيانات!$C$3:$C$4922,MATCH(15,$S$3:$S$4922,0)),"")</f>
        <v>قاسمي صهيب</v>
      </c>
      <c r="C20" s="100" t="str">
        <f ca="1">IFERROR(INDEX(بيانات!$E$3:$F$4922,MATCH(15,$S$3:$S$4922,0)),"")</f>
        <v/>
      </c>
      <c r="E20" s="100" t="str">
        <f ca="1">IFERROR(INDEX(بيانات!$A$3:$A$4922,MATCH(15,$T$3:$T$4922,0)),"")</f>
        <v>RCS098</v>
      </c>
      <c r="F20" s="100" t="str">
        <f ca="1">IFERROR(INDEX(بيانات!$B$3:$B$4922,MATCH(15,$T$3:$T$4922,0))&amp;" "&amp;INDEX(بيانات!$C$3:$C$4922,MATCH(15,$T$3:$T$4922,0)),"")</f>
        <v>صوان ابتهال فاطمة الزهراء</v>
      </c>
      <c r="G20" s="100" t="str">
        <f ca="1">IFERROR(INDEX(بيانات!$E$3:$F$4922,MATCH(15,$T$3:$T$4922,0)),"")</f>
        <v/>
      </c>
      <c r="I20" s="100" t="str">
        <f ca="1">IFERROR(INDEX(بيانات!$A$3:$A$4922,MATCH(15,$U$3:$U$4922,0)),"")</f>
        <v>RCS035</v>
      </c>
      <c r="J20" s="100" t="str">
        <f ca="1">IFERROR(INDEX(بيانات!$B$3:$B$4922,MATCH(15,$U$3:$U$4922,0))&amp;" "&amp;INDEX(بيانات!$C$3:$C$4922,MATCH(15,$U$3:$U$4922,0)),"")</f>
        <v>راي أحمد الجيلالي</v>
      </c>
      <c r="K20" s="100" t="str">
        <f ca="1">IFERROR(INDEX(بيانات!$E$3:$F$4922,MATCH(15,$U$3:$U$4922,0)),"")</f>
        <v/>
      </c>
      <c r="M20" s="100" t="str">
        <f ca="1">IFERROR(INDEX(بيانات!$A$3:$A$4922,MATCH(15,$V$3:$V$4922,0)),"")</f>
        <v/>
      </c>
      <c r="N20" s="100" t="str">
        <f ca="1">IFERROR(INDEX(بيانات!$B$3:$B$4922,MATCH(15,$V$3:$V$4922,0))&amp;" "&amp;INDEX(بيانات!$C$3:$C$4922,MATCH(15,$V$3:$V$4922,0)),"")</f>
        <v/>
      </c>
      <c r="O20" s="100" t="str">
        <f ca="1">IFERROR(INDEX(بيانات!$E$3:$F$4922,MATCH(15,$V$3:$V$4922,0)),"")</f>
        <v/>
      </c>
      <c r="S20" t="str">
        <f ca="1">IF(AND(بيانات!$B20&lt;&gt;"",بيانات!$E20="ذكر",بيانات!$F20&lt;13),COUNTIFS(بيانات!$E$3:$E20,"ذكر",بيانات!$F$3:$F20,"&lt;13",بيانات!$B$3:$B20,"&lt;&gt;"),"")</f>
        <v/>
      </c>
      <c r="T20">
        <f ca="1">IF(AND(بيانات!$B20&lt;&gt;"",بيانات!$E20="أنثى",بيانات!$F20&lt;13),COUNTIFS(بيانات!$E$3:$E20,"أنثى",بيانات!$F$3:$F20,"&lt;13",بيانات!$B$3:$B20,"&lt;&gt;"),"")</f>
        <v>6</v>
      </c>
      <c r="U20" t="str">
        <f ca="1">IF(AND(بيانات!$B20&lt;&gt;"",بيانات!$E20="ذكر",بيانات!$F20&gt;=13),COUNTIFS(بيانات!$E$3:$E20,"ذكر",بيانات!$F$3:$F20,"&gt;=13",بيانات!$B$3:$B20,"&lt;&gt;"),"")</f>
        <v/>
      </c>
      <c r="V20" t="str">
        <f ca="1">IF(AND(بيانات!$B20&lt;&gt;"",بيانات!$E20="أنثى",بيانات!$F20&gt;=13),COUNTIFS(بيانات!$E$3:$E20,"أنثى",بيانات!$F$3:$F20,"&gt;=13",بيانات!$B$3:$B20,"&lt;&gt;"),"")</f>
        <v/>
      </c>
    </row>
    <row r="21" spans="1:22" ht="15" customHeight="1">
      <c r="A21" s="101" t="str">
        <f ca="1">IFERROR(INDEX(بيانات!$A$3:$A$4922,MATCH(16,$S$3:$S$4922,0)),"")</f>
        <v>RCS042</v>
      </c>
      <c r="B21" s="101" t="str">
        <f ca="1">IFERROR(INDEX(بيانات!$B$3:$B$4922,MATCH(16,$S$3:$S$4922,0))&amp;" "&amp;INDEX(بيانات!$C$3:$C$4922,MATCH(16,$S$3:$S$4922,0)),"")</f>
        <v>بومدين اسلام مختار</v>
      </c>
      <c r="C21" s="101" t="str">
        <f ca="1">IFERROR(INDEX(بيانات!$E$3:$F$4922,MATCH(16,$S$3:$S$4922,0)),"")</f>
        <v/>
      </c>
      <c r="E21" s="101" t="str">
        <f ca="1">IFERROR(INDEX(بيانات!$A$3:$A$4922,MATCH(16,$T$3:$T$4922,0)),"")</f>
        <v/>
      </c>
      <c r="F21" s="101" t="str">
        <f ca="1">IFERROR(INDEX(بيانات!$B$3:$B$4922,MATCH(16,$T$3:$T$4922,0))&amp;" "&amp;INDEX(بيانات!$C$3:$C$4922,MATCH(16,$T$3:$T$4922,0)),"")</f>
        <v/>
      </c>
      <c r="G21" s="101" t="str">
        <f ca="1">IFERROR(INDEX(بيانات!$E$3:$F$4922,MATCH(16,$T$3:$T$4922,0)),"")</f>
        <v/>
      </c>
      <c r="I21" s="101" t="str">
        <f ca="1">IFERROR(INDEX(بيانات!$A$3:$A$4922,MATCH(16,$U$3:$U$4922,0)),"")</f>
        <v>RCS036</v>
      </c>
      <c r="J21" s="101" t="str">
        <f ca="1">IFERROR(INDEX(بيانات!$B$3:$B$4922,MATCH(16,$U$3:$U$4922,0))&amp;" "&amp;INDEX(بيانات!$C$3:$C$4922,MATCH(16,$U$3:$U$4922,0)),"")</f>
        <v>فلاح عبد الكريم</v>
      </c>
      <c r="K21" s="101" t="str">
        <f ca="1">IFERROR(INDEX(بيانات!$E$3:$F$4922,MATCH(16,$U$3:$U$4922,0)),"")</f>
        <v/>
      </c>
      <c r="M21" s="101" t="str">
        <f ca="1">IFERROR(INDEX(بيانات!$A$3:$A$4922,MATCH(16,$V$3:$V$4922,0)),"")</f>
        <v/>
      </c>
      <c r="N21" s="101" t="str">
        <f ca="1">IFERROR(INDEX(بيانات!$B$3:$B$4922,MATCH(16,$V$3:$V$4922,0))&amp;" "&amp;INDEX(بيانات!$C$3:$C$4922,MATCH(16,$V$3:$V$4922,0)),"")</f>
        <v/>
      </c>
      <c r="O21" s="101" t="str">
        <f ca="1">IFERROR(INDEX(بيانات!$E$3:$F$4922,MATCH(16,$V$3:$V$4922,0)),"")</f>
        <v/>
      </c>
      <c r="S21">
        <f ca="1">IF(AND(بيانات!$B21&lt;&gt;"",بيانات!$E21="ذكر",بيانات!$F21&lt;13),COUNTIFS(بيانات!$E$3:$E21,"ذكر",بيانات!$F$3:$F21,"&lt;13",بيانات!$B$3:$B21,"&lt;&gt;"),"")</f>
        <v>10</v>
      </c>
      <c r="T21" t="str">
        <f ca="1">IF(AND(بيانات!$B21&lt;&gt;"",بيانات!$E21="أنثى",بيانات!$F21&lt;13),COUNTIFS(بيانات!$E$3:$E21,"أنثى",بيانات!$F$3:$F21,"&lt;13",بيانات!$B$3:$B21,"&lt;&gt;"),"")</f>
        <v/>
      </c>
      <c r="U21" t="str">
        <f ca="1">IF(AND(بيانات!$B21&lt;&gt;"",بيانات!$E21="ذكر",بيانات!$F21&gt;=13),COUNTIFS(بيانات!$E$3:$E21,"ذكر",بيانات!$F$3:$F21,"&gt;=13",بيانات!$B$3:$B21,"&lt;&gt;"),"")</f>
        <v/>
      </c>
      <c r="V21" t="str">
        <f ca="1">IF(AND(بيانات!$B21&lt;&gt;"",بيانات!$E21="أنثى",بيانات!$F21&gt;=13),COUNTIFS(بيانات!$E$3:$E21,"أنثى",بيانات!$F$3:$F21,"&gt;=13",بيانات!$B$3:$B21,"&lt;&gt;"),"")</f>
        <v/>
      </c>
    </row>
    <row r="22" spans="1:22" ht="15" customHeight="1">
      <c r="A22" s="100" t="str">
        <f ca="1">IFERROR(INDEX(بيانات!$A$3:$A$4922,MATCH(17,$S$3:$S$4922,0)),"")</f>
        <v>RCS048</v>
      </c>
      <c r="B22" s="100" t="str">
        <f ca="1">IFERROR(INDEX(بيانات!$B$3:$B$4922,MATCH(17,$S$3:$S$4922,0))&amp;" "&amp;INDEX(بيانات!$C$3:$C$4922,MATCH(17,$S$3:$S$4922,0)),"")</f>
        <v>سوسي شيخ</v>
      </c>
      <c r="C22" s="100" t="str">
        <f ca="1">IFERROR(INDEX(بيانات!$E$3:$F$4922,MATCH(17,$S$3:$S$4922,0)),"")</f>
        <v/>
      </c>
      <c r="E22" s="100" t="str">
        <f ca="1">IFERROR(INDEX(بيانات!$A$3:$A$4922,MATCH(17,$T$3:$T$4922,0)),"")</f>
        <v>RCS111</v>
      </c>
      <c r="F22" s="100" t="str">
        <f ca="1">IFERROR(INDEX(بيانات!$B$3:$B$4922,MATCH(17,$T$3:$T$4922,0))&amp;" "&amp;INDEX(بيانات!$C$3:$C$4922,MATCH(17,$T$3:$T$4922,0)),"")</f>
        <v>هواري ريمة</v>
      </c>
      <c r="G22" s="100" t="str">
        <f ca="1">IFERROR(INDEX(بيانات!$E$3:$F$4922,MATCH(17,$T$3:$T$4922,0)),"")</f>
        <v/>
      </c>
      <c r="I22" s="100" t="str">
        <f ca="1">IFERROR(INDEX(بيانات!$A$3:$A$4922,MATCH(17,$U$3:$U$4922,0)),"")</f>
        <v>RCS037</v>
      </c>
      <c r="J22" s="100" t="str">
        <f ca="1">IFERROR(INDEX(بيانات!$B$3:$B$4922,MATCH(17,$U$3:$U$4922,0))&amp;" "&amp;INDEX(بيانات!$C$3:$C$4922,MATCH(17,$U$3:$U$4922,0)),"")</f>
        <v>كروم عمر الفاروق</v>
      </c>
      <c r="K22" s="100" t="str">
        <f ca="1">IFERROR(INDEX(بيانات!$E$3:$F$4922,MATCH(17,$U$3:$U$4922,0)),"")</f>
        <v/>
      </c>
      <c r="M22" s="100" t="str">
        <f ca="1">IFERROR(INDEX(بيانات!$A$3:$A$4922,MATCH(17,$V$3:$V$4922,0)),"")</f>
        <v/>
      </c>
      <c r="N22" s="100" t="str">
        <f ca="1">IFERROR(INDEX(بيانات!$B$3:$B$4922,MATCH(17,$V$3:$V$4922,0))&amp;" "&amp;INDEX(بيانات!$C$3:$C$4922,MATCH(17,$V$3:$V$4922,0)),"")</f>
        <v/>
      </c>
      <c r="O22" s="100" t="str">
        <f ca="1">IFERROR(INDEX(بيانات!$E$3:$F$4922,MATCH(17,$V$3:$V$4922,0)),"")</f>
        <v/>
      </c>
      <c r="S22">
        <f ca="1">IF(AND(بيانات!$B22&lt;&gt;"",بيانات!$E22="ذكر",بيانات!$F22&lt;13),COUNTIFS(بيانات!$E$3:$E22,"ذكر",بيانات!$F$3:$F22,"&lt;13",بيانات!$B$3:$B22,"&lt;&gt;"),"")</f>
        <v>11</v>
      </c>
      <c r="T22" t="str">
        <f ca="1">IF(AND(بيانات!$B22&lt;&gt;"",بيانات!$E22="أنثى",بيانات!$F22&lt;13),COUNTIFS(بيانات!$E$3:$E22,"أنثى",بيانات!$F$3:$F22,"&lt;13",بيانات!$B$3:$B22,"&lt;&gt;"),"")</f>
        <v/>
      </c>
      <c r="U22" t="str">
        <f ca="1">IF(AND(بيانات!$B22&lt;&gt;"",بيانات!$E22="ذكر",بيانات!$F22&gt;=13),COUNTIFS(بيانات!$E$3:$E22,"ذكر",بيانات!$F$3:$F22,"&gt;=13",بيانات!$B$3:$B22,"&lt;&gt;"),"")</f>
        <v/>
      </c>
      <c r="V22" t="str">
        <f ca="1">IF(AND(بيانات!$B22&lt;&gt;"",بيانات!$E22="أنثى",بيانات!$F22&gt;=13),COUNTIFS(بيانات!$E$3:$E22,"أنثى",بيانات!$F$3:$F22,"&gt;=13",بيانات!$B$3:$B22,"&lt;&gt;"),"")</f>
        <v/>
      </c>
    </row>
    <row r="23" spans="1:22" ht="15" customHeight="1">
      <c r="A23" s="101" t="str">
        <f ca="1">IFERROR(INDEX(بيانات!$A$3:$A$4922,MATCH(18,$S$3:$S$4922,0)),"")</f>
        <v>RCS049</v>
      </c>
      <c r="B23" s="101" t="str">
        <f ca="1">IFERROR(INDEX(بيانات!$B$3:$B$4922,MATCH(18,$S$3:$S$4922,0))&amp;" "&amp;INDEX(بيانات!$C$3:$C$4922,MATCH(18,$S$3:$S$4922,0)),"")</f>
        <v>درقاوي هاني سيف الاسلام</v>
      </c>
      <c r="C23" s="101" t="str">
        <f ca="1">IFERROR(INDEX(بيانات!$E$3:$F$4922,MATCH(18,$S$3:$S$4922,0)),"")</f>
        <v/>
      </c>
      <c r="E23" s="101" t="str">
        <f ca="1">IFERROR(INDEX(بيانات!$A$3:$A$4922,MATCH(18,$T$3:$T$4922,0)),"")</f>
        <v>RCS119</v>
      </c>
      <c r="F23" s="101" t="str">
        <f ca="1">IFERROR(INDEX(بيانات!$B$3:$B$4922,MATCH(18,$T$3:$T$4922,0))&amp;" "&amp;INDEX(بيانات!$C$3:$C$4922,MATCH(18,$T$3:$T$4922,0)),"")</f>
        <v>رزقاني  اريج</v>
      </c>
      <c r="G23" s="101" t="str">
        <f ca="1">IFERROR(INDEX(بيانات!$E$3:$F$4922,MATCH(18,$T$3:$T$4922,0)),"")</f>
        <v/>
      </c>
      <c r="I23" s="101" t="str">
        <f ca="1">IFERROR(INDEX(بيانات!$A$3:$A$4922,MATCH(18,$U$3:$U$4922,0)),"")</f>
        <v>RCS039</v>
      </c>
      <c r="J23" s="101" t="str">
        <f ca="1">IFERROR(INDEX(بيانات!$B$3:$B$4922,MATCH(18,$U$3:$U$4922,0))&amp;" "&amp;INDEX(بيانات!$C$3:$C$4922,MATCH(18,$U$3:$U$4922,0)),"")</f>
        <v>ولد قادة يونس</v>
      </c>
      <c r="K23" s="101" t="str">
        <f ca="1">IFERROR(INDEX(بيانات!$E$3:$F$4922,MATCH(18,$U$3:$U$4922,0)),"")</f>
        <v/>
      </c>
      <c r="M23" s="101" t="str">
        <f ca="1">IFERROR(INDEX(بيانات!$A$3:$A$4922,MATCH(18,$V$3:$V$4922,0)),"")</f>
        <v/>
      </c>
      <c r="N23" s="101" t="str">
        <f ca="1">IFERROR(INDEX(بيانات!$B$3:$B$4922,MATCH(18,$V$3:$V$4922,0))&amp;" "&amp;INDEX(بيانات!$C$3:$C$4922,MATCH(18,$V$3:$V$4922,0)),"")</f>
        <v/>
      </c>
      <c r="O23" s="101" t="str">
        <f ca="1">IFERROR(INDEX(بيانات!$E$3:$F$4922,MATCH(18,$V$3:$V$4922,0)),"")</f>
        <v/>
      </c>
      <c r="S23">
        <f ca="1">IF(AND(بيانات!$B23&lt;&gt;"",بيانات!$E23="ذكر",بيانات!$F23&lt;13),COUNTIFS(بيانات!$E$3:$E23,"ذكر",بيانات!$F$3:$F23,"&lt;13",بيانات!$B$3:$B23,"&lt;&gt;"),"")</f>
        <v>12</v>
      </c>
      <c r="T23" t="str">
        <f ca="1">IF(AND(بيانات!$B23&lt;&gt;"",بيانات!$E23="أنثى",بيانات!$F23&lt;13),COUNTIFS(بيانات!$E$3:$E23,"أنثى",بيانات!$F$3:$F23,"&lt;13",بيانات!$B$3:$B23,"&lt;&gt;"),"")</f>
        <v/>
      </c>
      <c r="U23" t="str">
        <f ca="1">IF(AND(بيانات!$B23&lt;&gt;"",بيانات!$E23="ذكر",بيانات!$F23&gt;=13),COUNTIFS(بيانات!$E$3:$E23,"ذكر",بيانات!$F$3:$F23,"&gt;=13",بيانات!$B$3:$B23,"&lt;&gt;"),"")</f>
        <v/>
      </c>
      <c r="V23" t="str">
        <f ca="1">IF(AND(بيانات!$B23&lt;&gt;"",بيانات!$E23="أنثى",بيانات!$F23&gt;=13),COUNTIFS(بيانات!$E$3:$E23,"أنثى",بيانات!$F$3:$F23,"&gt;=13",بيانات!$B$3:$B23,"&lt;&gt;"),"")</f>
        <v/>
      </c>
    </row>
    <row r="24" spans="1:22" ht="15" customHeight="1">
      <c r="A24" s="100" t="str">
        <f ca="1">IFERROR(INDEX(بيانات!$A$3:$A$4922,MATCH(19,$S$3:$S$4922,0)),"")</f>
        <v>RCS051</v>
      </c>
      <c r="B24" s="100" t="str">
        <f ca="1">IFERROR(INDEX(بيانات!$B$3:$B$4922,MATCH(19,$S$3:$S$4922,0))&amp;" "&amp;INDEX(بيانات!$C$3:$C$4922,MATCH(19,$S$3:$S$4922,0)),"")</f>
        <v>حشمان عبد المالك</v>
      </c>
      <c r="C24" s="100" t="str">
        <f ca="1">IFERROR(INDEX(بيانات!$E$3:$F$4922,MATCH(19,$S$3:$S$4922,0)),"")</f>
        <v/>
      </c>
      <c r="E24" s="100" t="str">
        <f ca="1">IFERROR(INDEX(بيانات!$A$3:$A$4922,MATCH(19,$T$3:$T$4922,0)),"")</f>
        <v>RCS125</v>
      </c>
      <c r="F24" s="100" t="str">
        <f ca="1">IFERROR(INDEX(بيانات!$B$3:$B$4922,MATCH(19,$T$3:$T$4922,0))&amp;" "&amp;INDEX(بيانات!$C$3:$C$4922,MATCH(19,$T$3:$T$4922,0)),"")</f>
        <v>كدروسي فاطيمة</v>
      </c>
      <c r="G24" s="100" t="str">
        <f ca="1">IFERROR(INDEX(بيانات!$E$3:$F$4922,MATCH(19,$T$3:$T$4922,0)),"")</f>
        <v/>
      </c>
      <c r="I24" s="100" t="str">
        <f ca="1">IFERROR(INDEX(بيانات!$A$3:$A$4922,MATCH(19,$U$3:$U$4922,0)),"")</f>
        <v>RCS040</v>
      </c>
      <c r="J24" s="100" t="str">
        <f ca="1">IFERROR(INDEX(بيانات!$B$3:$B$4922,MATCH(19,$U$3:$U$4922,0))&amp;" "&amp;INDEX(بيانات!$C$3:$C$4922,MATCH(19,$U$3:$U$4922,0)),"")</f>
        <v>بلخضر عبد الوهاب</v>
      </c>
      <c r="K24" s="100" t="str">
        <f ca="1">IFERROR(INDEX(بيانات!$E$3:$F$4922,MATCH(19,$U$3:$U$4922,0)),"")</f>
        <v/>
      </c>
      <c r="M24" s="100" t="str">
        <f ca="1">IFERROR(INDEX(بيانات!$A$3:$A$4922,MATCH(19,$V$3:$V$4922,0)),"")</f>
        <v/>
      </c>
      <c r="N24" s="100" t="str">
        <f ca="1">IFERROR(INDEX(بيانات!$B$3:$B$4922,MATCH(19,$V$3:$V$4922,0))&amp;" "&amp;INDEX(بيانات!$C$3:$C$4922,MATCH(19,$V$3:$V$4922,0)),"")</f>
        <v/>
      </c>
      <c r="O24" s="100" t="str">
        <f ca="1">IFERROR(INDEX(بيانات!$E$3:$F$4922,MATCH(19,$V$3:$V$4922,0)),"")</f>
        <v/>
      </c>
      <c r="S24">
        <f ca="1">IF(AND(بيانات!$B24&lt;&gt;"",بيانات!$E24="ذكر",بيانات!$F24&lt;13),COUNTIFS(بيانات!$E$3:$E24,"ذكر",بيانات!$F$3:$F24,"&lt;13",بيانات!$B$3:$B24,"&lt;&gt;"),"")</f>
        <v>13</v>
      </c>
      <c r="T24" t="str">
        <f ca="1">IF(AND(بيانات!$B24&lt;&gt;"",بيانات!$E24="أنثى",بيانات!$F24&lt;13),COUNTIFS(بيانات!$E$3:$E24,"أنثى",بيانات!$F$3:$F24,"&lt;13",بيانات!$B$3:$B24,"&lt;&gt;"),"")</f>
        <v/>
      </c>
      <c r="U24" t="str">
        <f ca="1">IF(AND(بيانات!$B24&lt;&gt;"",بيانات!$E24="ذكر",بيانات!$F24&gt;=13),COUNTIFS(بيانات!$E$3:$E24,"ذكر",بيانات!$F$3:$F24,"&gt;=13",بيانات!$B$3:$B24,"&lt;&gt;"),"")</f>
        <v/>
      </c>
      <c r="V24" t="str">
        <f ca="1">IF(AND(بيانات!$B24&lt;&gt;"",بيانات!$E24="أنثى",بيانات!$F24&gt;=13),COUNTIFS(بيانات!$E$3:$E24,"أنثى",بيانات!$F$3:$F24,"&gt;=13",بيانات!$B$3:$B24,"&lt;&gt;"),"")</f>
        <v/>
      </c>
    </row>
    <row r="25" spans="1:22" ht="15" customHeight="1">
      <c r="A25" s="101" t="str">
        <f ca="1">IFERROR(INDEX(بيانات!$A$3:$A$4922,MATCH(20,$S$3:$S$4922,0)),"")</f>
        <v>RCS052</v>
      </c>
      <c r="B25" s="101" t="str">
        <f ca="1">IFERROR(INDEX(بيانات!$B$3:$B$4922,MATCH(20,$S$3:$S$4922,0))&amp;" "&amp;INDEX(بيانات!$C$3:$C$4922,MATCH(20,$S$3:$S$4922,0)),"")</f>
        <v>حشمان اسلام</v>
      </c>
      <c r="C25" s="101" t="str">
        <f ca="1">IFERROR(INDEX(بيانات!$E$3:$F$4922,MATCH(20,$S$3:$S$4922,0)),"")</f>
        <v/>
      </c>
      <c r="E25" s="101" t="str">
        <f ca="1">IFERROR(INDEX(بيانات!$A$3:$A$4922,MATCH(20,$T$3:$T$4922,0)),"")</f>
        <v>RCS129</v>
      </c>
      <c r="F25" s="101" t="str">
        <f ca="1">IFERROR(INDEX(بيانات!$B$3:$B$4922,MATCH(20,$T$3:$T$4922,0))&amp;" "&amp;INDEX(بيانات!$C$3:$C$4922,MATCH(20,$T$3:$T$4922,0)),"")</f>
        <v>كدروسي  خيرة</v>
      </c>
      <c r="G25" s="101" t="str">
        <f ca="1">IFERROR(INDEX(بيانات!$E$3:$F$4922,MATCH(20,$T$3:$T$4922,0)),"")</f>
        <v/>
      </c>
      <c r="I25" s="101" t="str">
        <f ca="1">IFERROR(INDEX(بيانات!$A$3:$A$4922,MATCH(20,$U$3:$U$4922,0)),"")</f>
        <v>RCS043</v>
      </c>
      <c r="J25" s="101" t="str">
        <f ca="1">IFERROR(INDEX(بيانات!$B$3:$B$4922,MATCH(20,$U$3:$U$4922,0))&amp;" "&amp;INDEX(بيانات!$C$3:$C$4922,MATCH(20,$U$3:$U$4922,0)),"")</f>
        <v>بن يمينة محمد عبد المجيد</v>
      </c>
      <c r="K25" s="101" t="str">
        <f ca="1">IFERROR(INDEX(بيانات!$E$3:$F$4922,MATCH(20,$U$3:$U$4922,0)),"")</f>
        <v/>
      </c>
      <c r="M25" s="101" t="str">
        <f ca="1">IFERROR(INDEX(بيانات!$A$3:$A$4922,MATCH(20,$V$3:$V$4922,0)),"")</f>
        <v/>
      </c>
      <c r="N25" s="101" t="str">
        <f ca="1">IFERROR(INDEX(بيانات!$B$3:$B$4922,MATCH(20,$V$3:$V$4922,0))&amp;" "&amp;INDEX(بيانات!$C$3:$C$4922,MATCH(20,$V$3:$V$4922,0)),"")</f>
        <v/>
      </c>
      <c r="O25" s="101" t="str">
        <f ca="1">IFERROR(INDEX(بيانات!$E$3:$F$4922,MATCH(20,$V$3:$V$4922,0)),"")</f>
        <v/>
      </c>
      <c r="S25" t="str">
        <f ca="1">IF(AND(بيانات!$B25&lt;&gt;"",بيانات!$E25="ذكر",بيانات!$F25&lt;13),COUNTIFS(بيانات!$E$3:$E25,"ذكر",بيانات!$F$3:$F25,"&lt;13",بيانات!$B$3:$B25,"&lt;&gt;"),"")</f>
        <v/>
      </c>
      <c r="T25" t="str">
        <f ca="1">IF(AND(بيانات!$B25&lt;&gt;"",بيانات!$E25="أنثى",بيانات!$F25&lt;13),COUNTIFS(بيانات!$E$3:$E25,"أنثى",بيانات!$F$3:$F25,"&lt;13",بيانات!$B$3:$B25,"&lt;&gt;"),"")</f>
        <v/>
      </c>
      <c r="U25">
        <f ca="1">IF(AND(بيانات!$B25&lt;&gt;"",بيانات!$E25="ذكر",بيانات!$F25&gt;=13),COUNTIFS(بيانات!$E$3:$E25,"ذكر",بيانات!$F$3:$F25,"&gt;=13",بيانات!$B$3:$B25,"&lt;&gt;"),"")</f>
        <v>4</v>
      </c>
      <c r="V25" t="str">
        <f ca="1">IF(AND(بيانات!$B25&lt;&gt;"",بيانات!$E25="أنثى",بيانات!$F25&gt;=13),COUNTIFS(بيانات!$E$3:$E25,"أنثى",بيانات!$F$3:$F25,"&gt;=13",بيانات!$B$3:$B25,"&lt;&gt;"),"")</f>
        <v/>
      </c>
    </row>
    <row r="26" spans="1:22" ht="15" customHeight="1">
      <c r="A26" s="100" t="str">
        <f ca="1">IFERROR(INDEX(بيانات!$A$3:$A$4922,MATCH(21,$S$3:$S$4922,0)),"")</f>
        <v>RCS053</v>
      </c>
      <c r="B26" s="100" t="str">
        <f ca="1">IFERROR(INDEX(بيانات!$B$3:$B$4922,MATCH(21,$S$3:$S$4922,0))&amp;" "&amp;INDEX(بيانات!$C$3:$C$4922,MATCH(21,$S$3:$S$4922,0)),"")</f>
        <v>حملات اكرم</v>
      </c>
      <c r="C26" s="100" t="str">
        <f ca="1">IFERROR(INDEX(بيانات!$E$3:$F$4922,MATCH(21,$S$3:$S$4922,0)),"")</f>
        <v/>
      </c>
      <c r="E26" s="100" t="str">
        <f ca="1">IFERROR(INDEX(بيانات!$A$3:$A$4922,MATCH(21,$T$3:$T$4922,0)),"")</f>
        <v>RCS138</v>
      </c>
      <c r="F26" s="100" t="str">
        <f ca="1">IFERROR(INDEX(بيانات!$B$3:$B$4922,MATCH(21,$T$3:$T$4922,0))&amp;" "&amp;INDEX(بيانات!$C$3:$C$4922,MATCH(21,$T$3:$T$4922,0)),"")</f>
        <v>بن عمار حنين كريمة</v>
      </c>
      <c r="G26" s="100" t="str">
        <f ca="1">IFERROR(INDEX(بيانات!$E$3:$F$4922,MATCH(21,$T$3:$T$4922,0)),"")</f>
        <v/>
      </c>
      <c r="I26" s="100" t="str">
        <f ca="1">IFERROR(INDEX(بيانات!$A$3:$A$4922,MATCH(21,$U$3:$U$4922,0)),"")</f>
        <v>RCS046</v>
      </c>
      <c r="J26" s="100" t="str">
        <f ca="1">IFERROR(INDEX(بيانات!$B$3:$B$4922,MATCH(21,$U$3:$U$4922,0))&amp;" "&amp;INDEX(بيانات!$C$3:$C$4922,MATCH(21,$U$3:$U$4922,0)),"")</f>
        <v>كراش محمد</v>
      </c>
      <c r="K26" s="100" t="str">
        <f ca="1">IFERROR(INDEX(بيانات!$E$3:$F$4922,MATCH(21,$U$3:$U$4922,0)),"")</f>
        <v/>
      </c>
      <c r="M26" s="100" t="str">
        <f ca="1">IFERROR(INDEX(بيانات!$A$3:$A$4922,MATCH(21,$V$3:$V$4922,0)),"")</f>
        <v/>
      </c>
      <c r="N26" s="100" t="str">
        <f ca="1">IFERROR(INDEX(بيانات!$B$3:$B$4922,MATCH(21,$V$3:$V$4922,0))&amp;" "&amp;INDEX(بيانات!$C$3:$C$4922,MATCH(21,$V$3:$V$4922,0)),"")</f>
        <v/>
      </c>
      <c r="O26" s="100" t="str">
        <f ca="1">IFERROR(INDEX(بيانات!$E$3:$F$4922,MATCH(21,$V$3:$V$4922,0)),"")</f>
        <v/>
      </c>
      <c r="S26" t="str">
        <f ca="1">IF(AND(بيانات!$B26&lt;&gt;"",بيانات!$E26="ذكر",بيانات!$F26&lt;13),COUNTIFS(بيانات!$E$3:$E26,"ذكر",بيانات!$F$3:$F26,"&lt;13",بيانات!$B$3:$B26,"&lt;&gt;"),"")</f>
        <v/>
      </c>
      <c r="T26" t="str">
        <f ca="1">IF(AND(بيانات!$B26&lt;&gt;"",بيانات!$E26="أنثى",بيانات!$F26&lt;13),COUNTIFS(بيانات!$E$3:$E26,"أنثى",بيانات!$F$3:$F26,"&lt;13",بيانات!$B$3:$B26,"&lt;&gt;"),"")</f>
        <v/>
      </c>
      <c r="U26">
        <f ca="1">IF(AND(بيانات!$B26&lt;&gt;"",بيانات!$E26="ذكر",بيانات!$F26&gt;=13),COUNTIFS(بيانات!$E$3:$E26,"ذكر",بيانات!$F$3:$F26,"&gt;=13",بيانات!$B$3:$B26,"&lt;&gt;"),"")</f>
        <v>5</v>
      </c>
      <c r="V26" t="str">
        <f ca="1">IF(AND(بيانات!$B26&lt;&gt;"",بيانات!$E26="أنثى",بيانات!$F26&gt;=13),COUNTIFS(بيانات!$E$3:$E26,"أنثى",بيانات!$F$3:$F26,"&gt;=13",بيانات!$B$3:$B26,"&lt;&gt;"),"")</f>
        <v/>
      </c>
    </row>
    <row r="27" spans="1:22" ht="15" customHeight="1">
      <c r="A27" s="101" t="str">
        <f ca="1">IFERROR(INDEX(بيانات!$A$3:$A$4922,MATCH(22,$S$3:$S$4922,0)),"")</f>
        <v>RCS056</v>
      </c>
      <c r="B27" s="101" t="str">
        <f ca="1">IFERROR(INDEX(بيانات!$B$3:$B$4922,MATCH(22,$S$3:$S$4922,0))&amp;" "&amp;INDEX(بيانات!$C$3:$C$4922,MATCH(22,$S$3:$S$4922,0)),"")</f>
        <v>بلعربي ابراهيم الخليل</v>
      </c>
      <c r="C27" s="101" t="str">
        <f ca="1">IFERROR(INDEX(بيانات!$E$3:$F$4922,MATCH(22,$S$3:$S$4922,0)),"")</f>
        <v/>
      </c>
      <c r="E27" s="101" t="str">
        <f ca="1">IFERROR(INDEX(بيانات!$A$3:$A$4922,MATCH(22,$T$3:$T$4922,0)),"")</f>
        <v>RCS150</v>
      </c>
      <c r="F27" s="101" t="str">
        <f ca="1">IFERROR(INDEX(بيانات!$B$3:$B$4922,MATCH(22,$T$3:$T$4922,0))&amp;" "&amp;INDEX(بيانات!$C$3:$C$4922,MATCH(22,$T$3:$T$4922,0)),"")</f>
        <v>عرجة إيناس ريهان</v>
      </c>
      <c r="G27" s="101" t="str">
        <f ca="1">IFERROR(INDEX(بيانات!$E$3:$F$4922,MATCH(22,$T$3:$T$4922,0)),"")</f>
        <v/>
      </c>
      <c r="I27" s="101" t="str">
        <f ca="1">IFERROR(INDEX(بيانات!$A$3:$A$4922,MATCH(22,$U$3:$U$4922,0)),"")</f>
        <v>RCS047</v>
      </c>
      <c r="J27" s="101" t="str">
        <f ca="1">IFERROR(INDEX(بيانات!$B$3:$B$4922,MATCH(22,$U$3:$U$4922,0))&amp;" "&amp;INDEX(بيانات!$C$3:$C$4922,MATCH(22,$U$3:$U$4922,0)),"")</f>
        <v>مسكين رشاد عبد الكريم</v>
      </c>
      <c r="K27" s="101" t="str">
        <f ca="1">IFERROR(INDEX(بيانات!$E$3:$F$4922,MATCH(22,$U$3:$U$4922,0)),"")</f>
        <v/>
      </c>
      <c r="M27" s="101" t="str">
        <f ca="1">IFERROR(INDEX(بيانات!$A$3:$A$4922,MATCH(22,$V$3:$V$4922,0)),"")</f>
        <v/>
      </c>
      <c r="N27" s="101" t="str">
        <f ca="1">IFERROR(INDEX(بيانات!$B$3:$B$4922,MATCH(22,$V$3:$V$4922,0))&amp;" "&amp;INDEX(بيانات!$C$3:$C$4922,MATCH(22,$V$3:$V$4922,0)),"")</f>
        <v/>
      </c>
      <c r="O27" s="101" t="str">
        <f ca="1">IFERROR(INDEX(بيانات!$E$3:$F$4922,MATCH(22,$V$3:$V$4922,0)),"")</f>
        <v/>
      </c>
      <c r="S27" t="str">
        <f ca="1">IF(AND(بيانات!$B27&lt;&gt;"",بيانات!$E27="ذكر",بيانات!$F27&lt;13),COUNTIFS(بيانات!$E$3:$E27,"ذكر",بيانات!$F$3:$F27,"&lt;13",بيانات!$B$3:$B27,"&lt;&gt;"),"")</f>
        <v/>
      </c>
      <c r="T27" t="str">
        <f ca="1">IF(AND(بيانات!$B27&lt;&gt;"",بيانات!$E27="أنثى",بيانات!$F27&lt;13),COUNTIFS(بيانات!$E$3:$E27,"أنثى",بيانات!$F$3:$F27,"&lt;13",بيانات!$B$3:$B27,"&lt;&gt;"),"")</f>
        <v/>
      </c>
      <c r="U27">
        <f ca="1">IF(AND(بيانات!$B27&lt;&gt;"",بيانات!$E27="ذكر",بيانات!$F27&gt;=13),COUNTIFS(بيانات!$E$3:$E27,"ذكر",بيانات!$F$3:$F27,"&gt;=13",بيانات!$B$3:$B27,"&lt;&gt;"),"")</f>
        <v>6</v>
      </c>
      <c r="V27" t="str">
        <f ca="1">IF(AND(بيانات!$B27&lt;&gt;"",بيانات!$E27="أنثى",بيانات!$F27&gt;=13),COUNTIFS(بيانات!$E$3:$E27,"أنثى",بيانات!$F$3:$F27,"&gt;=13",بيانات!$B$3:$B27,"&lt;&gt;"),"")</f>
        <v/>
      </c>
    </row>
    <row r="28" spans="1:22" ht="15" customHeight="1">
      <c r="A28" s="100" t="str">
        <f ca="1">IFERROR(INDEX(بيانات!$A$3:$A$4922,MATCH(23,$S$3:$S$4922,0)),"")</f>
        <v>RCS057</v>
      </c>
      <c r="B28" s="100" t="str">
        <f ca="1">IFERROR(INDEX(بيانات!$B$3:$B$4922,MATCH(23,$S$3:$S$4922,0))&amp;" "&amp;INDEX(بيانات!$C$3:$C$4922,MATCH(23,$S$3:$S$4922,0)),"")</f>
        <v>بلعربي محمد</v>
      </c>
      <c r="C28" s="100" t="str">
        <f ca="1">IFERROR(INDEX(بيانات!$E$3:$F$4922,MATCH(23,$S$3:$S$4922,0)),"")</f>
        <v/>
      </c>
      <c r="E28" s="100" t="str">
        <f ca="1">IFERROR(INDEX(بيانات!$A$3:$A$4922,MATCH(23,$T$3:$T$4922,0)),"")</f>
        <v>RCS153</v>
      </c>
      <c r="F28" s="100" t="str">
        <f ca="1">IFERROR(INDEX(بيانات!$B$3:$B$4922,MATCH(23,$T$3:$T$4922,0))&amp;" "&amp;INDEX(بيانات!$C$3:$C$4922,MATCH(23,$T$3:$T$4922,0)),"")</f>
        <v>سكران وردة نسرين</v>
      </c>
      <c r="G28" s="100" t="str">
        <f ca="1">IFERROR(INDEX(بيانات!$E$3:$F$4922,MATCH(23,$T$3:$T$4922,0)),"")</f>
        <v/>
      </c>
      <c r="I28" s="100" t="str">
        <f ca="1">IFERROR(INDEX(بيانات!$A$3:$A$4922,MATCH(23,$U$3:$U$4922,0)),"")</f>
        <v>RCS054</v>
      </c>
      <c r="J28" s="100" t="str">
        <f ca="1">IFERROR(INDEX(بيانات!$B$3:$B$4922,MATCH(23,$U$3:$U$4922,0))&amp;" "&amp;INDEX(بيانات!$C$3:$C$4922,MATCH(23,$U$3:$U$4922,0)),"")</f>
        <v>حملات محمد الامين</v>
      </c>
      <c r="K28" s="100" t="str">
        <f ca="1">IFERROR(INDEX(بيانات!$E$3:$F$4922,MATCH(23,$U$3:$U$4922,0)),"")</f>
        <v/>
      </c>
      <c r="M28" s="100" t="str">
        <f ca="1">IFERROR(INDEX(بيانات!$A$3:$A$4922,MATCH(23,$V$3:$V$4922,0)),"")</f>
        <v/>
      </c>
      <c r="N28" s="100" t="str">
        <f ca="1">IFERROR(INDEX(بيانات!$B$3:$B$4922,MATCH(23,$V$3:$V$4922,0))&amp;" "&amp;INDEX(بيانات!$C$3:$C$4922,MATCH(23,$V$3:$V$4922,0)),"")</f>
        <v/>
      </c>
      <c r="O28" s="100" t="str">
        <f ca="1">IFERROR(INDEX(بيانات!$E$3:$F$4922,MATCH(23,$V$3:$V$4922,0)),"")</f>
        <v/>
      </c>
      <c r="S28">
        <f ca="1">IF(AND(بيانات!$B28&lt;&gt;"",بيانات!$E28="ذكر",بيانات!$F28&lt;13),COUNTIFS(بيانات!$E$3:$E28,"ذكر",بيانات!$F$3:$F28,"&lt;13",بيانات!$B$3:$B28,"&lt;&gt;"),"")</f>
        <v>14</v>
      </c>
      <c r="T28" t="str">
        <f ca="1">IF(AND(بيانات!$B28&lt;&gt;"",بيانات!$E28="أنثى",بيانات!$F28&lt;13),COUNTIFS(بيانات!$E$3:$E28,"أنثى",بيانات!$F$3:$F28,"&lt;13",بيانات!$B$3:$B28,"&lt;&gt;"),"")</f>
        <v/>
      </c>
      <c r="U28" t="str">
        <f ca="1">IF(AND(بيانات!$B28&lt;&gt;"",بيانات!$E28="ذكر",بيانات!$F28&gt;=13),COUNTIFS(بيانات!$E$3:$E28,"ذكر",بيانات!$F$3:$F28,"&gt;=13",بيانات!$B$3:$B28,"&lt;&gt;"),"")</f>
        <v/>
      </c>
      <c r="V28" t="str">
        <f ca="1">IF(AND(بيانات!$B28&lt;&gt;"",بيانات!$E28="أنثى",بيانات!$F28&gt;=13),COUNTIFS(بيانات!$E$3:$E28,"أنثى",بيانات!$F$3:$F28,"&gt;=13",بيانات!$B$3:$B28,"&lt;&gt;"),"")</f>
        <v/>
      </c>
    </row>
    <row r="29" spans="1:22" ht="15" customHeight="1">
      <c r="A29" s="101" t="str">
        <f ca="1">IFERROR(INDEX(بيانات!$A$3:$A$4922,MATCH(24,$S$3:$S$4922,0)),"")</f>
        <v>RCS061</v>
      </c>
      <c r="B29" s="101" t="str">
        <f ca="1">IFERROR(INDEX(بيانات!$B$3:$B$4922,MATCH(24,$S$3:$S$4922,0))&amp;" "&amp;INDEX(بيانات!$C$3:$C$4922,MATCH(24,$S$3:$S$4922,0)),"")</f>
        <v>مسكين عبد الرحيم</v>
      </c>
      <c r="C29" s="101" t="str">
        <f ca="1">IFERROR(INDEX(بيانات!$E$3:$F$4922,MATCH(24,$S$3:$S$4922,0)),"")</f>
        <v/>
      </c>
      <c r="E29" s="101" t="str">
        <f ca="1">IFERROR(INDEX(بيانات!$A$3:$A$4922,MATCH(24,$T$3:$T$4922,0)),"")</f>
        <v>RCS154</v>
      </c>
      <c r="F29" s="101" t="str">
        <f ca="1">IFERROR(INDEX(بيانات!$B$3:$B$4922,MATCH(24,$T$3:$T$4922,0))&amp;" "&amp;INDEX(بيانات!$C$3:$C$4922,MATCH(24,$T$3:$T$4922,0)),"")</f>
        <v>عبد المالك أسماء</v>
      </c>
      <c r="G29" s="101" t="str">
        <f ca="1">IFERROR(INDEX(بيانات!$E$3:$F$4922,MATCH(24,$T$3:$T$4922,0)),"")</f>
        <v/>
      </c>
      <c r="I29" s="101" t="str">
        <f ca="1">IFERROR(INDEX(بيانات!$A$3:$A$4922,MATCH(24,$U$3:$U$4922,0)),"")</f>
        <v>RCS055</v>
      </c>
      <c r="J29" s="101" t="str">
        <f ca="1">IFERROR(INDEX(بيانات!$B$3:$B$4922,MATCH(24,$U$3:$U$4922,0))&amp;" "&amp;INDEX(بيانات!$C$3:$C$4922,MATCH(24,$U$3:$U$4922,0)),"")</f>
        <v>عقيدة الياس</v>
      </c>
      <c r="K29" s="101" t="str">
        <f ca="1">IFERROR(INDEX(بيانات!$E$3:$F$4922,MATCH(24,$U$3:$U$4922,0)),"")</f>
        <v/>
      </c>
      <c r="M29" s="101" t="str">
        <f ca="1">IFERROR(INDEX(بيانات!$A$3:$A$4922,MATCH(24,$V$3:$V$4922,0)),"")</f>
        <v/>
      </c>
      <c r="N29" s="101" t="str">
        <f ca="1">IFERROR(INDEX(بيانات!$B$3:$B$4922,MATCH(24,$V$3:$V$4922,0))&amp;" "&amp;INDEX(بيانات!$C$3:$C$4922,MATCH(24,$V$3:$V$4922,0)),"")</f>
        <v/>
      </c>
      <c r="O29" s="101" t="str">
        <f ca="1">IFERROR(INDEX(بيانات!$E$3:$F$4922,MATCH(24,$V$3:$V$4922,0)),"")</f>
        <v/>
      </c>
      <c r="S29" t="str">
        <f ca="1">IF(AND(بيانات!$B29&lt;&gt;"",بيانات!$E29="ذكر",بيانات!$F29&lt;13),COUNTIFS(بيانات!$E$3:$E29,"ذكر",بيانات!$F$3:$F29,"&lt;13",بيانات!$B$3:$B29,"&lt;&gt;"),"")</f>
        <v/>
      </c>
      <c r="T29" t="str">
        <f ca="1">IF(AND(بيانات!$B29&lt;&gt;"",بيانات!$E29="أنثى",بيانات!$F29&lt;13),COUNTIFS(بيانات!$E$3:$E29,"أنثى",بيانات!$F$3:$F29,"&lt;13",بيانات!$B$3:$B29,"&lt;&gt;"),"")</f>
        <v/>
      </c>
      <c r="U29">
        <f ca="1">IF(AND(بيانات!$B29&lt;&gt;"",بيانات!$E29="ذكر",بيانات!$F29&gt;=13),COUNTIFS(بيانات!$E$3:$E29,"ذكر",بيانات!$F$3:$F29,"&gt;=13",بيانات!$B$3:$B29,"&lt;&gt;"),"")</f>
        <v>7</v>
      </c>
      <c r="V29" t="str">
        <f ca="1">IF(AND(بيانات!$B29&lt;&gt;"",بيانات!$E29="أنثى",بيانات!$F29&gt;=13),COUNTIFS(بيانات!$E$3:$E29,"أنثى",بيانات!$F$3:$F29,"&gt;=13",بيانات!$B$3:$B29,"&lt;&gt;"),"")</f>
        <v/>
      </c>
    </row>
    <row r="30" spans="1:22" ht="15" customHeight="1">
      <c r="A30" s="100" t="str">
        <f ca="1">IFERROR(INDEX(بيانات!$A$3:$A$4922,MATCH(25,$S$3:$S$4922,0)),"")</f>
        <v>RCS063</v>
      </c>
      <c r="B30" s="100" t="str">
        <f ca="1">IFERROR(INDEX(بيانات!$B$3:$B$4922,MATCH(25,$S$3:$S$4922,0))&amp;" "&amp;INDEX(بيانات!$C$3:$C$4922,MATCH(25,$S$3:$S$4922,0)),"")</f>
        <v>داودي عبد القادر انس مصطفى</v>
      </c>
      <c r="C30" s="100" t="str">
        <f ca="1">IFERROR(INDEX(بيانات!$E$3:$F$4922,MATCH(25,$S$3:$S$4922,0)),"")</f>
        <v/>
      </c>
      <c r="E30" s="100" t="str">
        <f ca="1">IFERROR(INDEX(بيانات!$A$3:$A$4922,MATCH(25,$T$3:$T$4922,0)),"")</f>
        <v>RCS172</v>
      </c>
      <c r="F30" s="100" t="str">
        <f ca="1">IFERROR(INDEX(بيانات!$B$3:$B$4922,MATCH(25,$T$3:$T$4922,0))&amp;" "&amp;INDEX(بيانات!$C$3:$C$4922,MATCH(25,$T$3:$T$4922,0)),"")</f>
        <v>بن فاطيمة وفاء</v>
      </c>
      <c r="G30" s="100" t="str">
        <f ca="1">IFERROR(INDEX(بيانات!$E$3:$F$4922,MATCH(25,$T$3:$T$4922,0)),"")</f>
        <v/>
      </c>
      <c r="I30" s="100" t="str">
        <f ca="1">IFERROR(INDEX(بيانات!$A$3:$A$4922,MATCH(25,$U$3:$U$4922,0)),"")</f>
        <v>RCS058</v>
      </c>
      <c r="J30" s="100" t="str">
        <f ca="1">IFERROR(INDEX(بيانات!$B$3:$B$4922,MATCH(25,$U$3:$U$4922,0))&amp;" "&amp;INDEX(بيانات!$C$3:$C$4922,MATCH(25,$U$3:$U$4922,0)),"")</f>
        <v>بوبقار زوبير</v>
      </c>
      <c r="K30" s="100" t="str">
        <f ca="1">IFERROR(INDEX(بيانات!$E$3:$F$4922,MATCH(25,$U$3:$U$4922,0)),"")</f>
        <v/>
      </c>
      <c r="M30" s="100" t="str">
        <f ca="1">IFERROR(INDEX(بيانات!$A$3:$A$4922,MATCH(25,$V$3:$V$4922,0)),"")</f>
        <v/>
      </c>
      <c r="N30" s="100" t="str">
        <f ca="1">IFERROR(INDEX(بيانات!$B$3:$B$4922,MATCH(25,$V$3:$V$4922,0))&amp;" "&amp;INDEX(بيانات!$C$3:$C$4922,MATCH(25,$V$3:$V$4922,0)),"")</f>
        <v/>
      </c>
      <c r="O30" s="100" t="str">
        <f ca="1">IFERROR(INDEX(بيانات!$E$3:$F$4922,MATCH(25,$V$3:$V$4922,0)),"")</f>
        <v/>
      </c>
      <c r="S30" t="str">
        <f ca="1">IF(AND(بيانات!$B30&lt;&gt;"",بيانات!$E30="ذكر",بيانات!$F30&lt;13),COUNTIFS(بيانات!$E$3:$E30,"ذكر",بيانات!$F$3:$F30,"&lt;13",بيانات!$B$3:$B30,"&lt;&gt;"),"")</f>
        <v/>
      </c>
      <c r="T30" t="str">
        <f ca="1">IF(AND(بيانات!$B30&lt;&gt;"",بيانات!$E30="أنثى",بيانات!$F30&lt;13),COUNTIFS(بيانات!$E$3:$E30,"أنثى",بيانات!$F$3:$F30,"&lt;13",بيانات!$B$3:$B30,"&lt;&gt;"),"")</f>
        <v/>
      </c>
      <c r="U30">
        <f ca="1">IF(AND(بيانات!$B30&lt;&gt;"",بيانات!$E30="ذكر",بيانات!$F30&gt;=13),COUNTIFS(بيانات!$E$3:$E30,"ذكر",بيانات!$F$3:$F30,"&gt;=13",بيانات!$B$3:$B30,"&lt;&gt;"),"")</f>
        <v>8</v>
      </c>
      <c r="V30" t="str">
        <f ca="1">IF(AND(بيانات!$B30&lt;&gt;"",بيانات!$E30="أنثى",بيانات!$F30&gt;=13),COUNTIFS(بيانات!$E$3:$E30,"أنثى",بيانات!$F$3:$F30,"&gt;=13",بيانات!$B$3:$B30,"&lt;&gt;"),"")</f>
        <v/>
      </c>
    </row>
    <row r="31" spans="1:22" ht="15" customHeight="1">
      <c r="A31" s="101" t="str">
        <f ca="1">IFERROR(INDEX(بيانات!$A$3:$A$4922,MATCH(26,$S$3:$S$4922,0)),"")</f>
        <v>RCS064</v>
      </c>
      <c r="B31" s="101" t="str">
        <f ca="1">IFERROR(INDEX(بيانات!$B$3:$B$4922,MATCH(26,$S$3:$S$4922,0))&amp;" "&amp;INDEX(بيانات!$C$3:$C$4922,MATCH(26,$S$3:$S$4922,0)),"")</f>
        <v>قداش مخطار الشيخ</v>
      </c>
      <c r="C31" s="101" t="str">
        <f ca="1">IFERROR(INDEX(بيانات!$E$3:$F$4922,MATCH(26,$S$3:$S$4922,0)),"")</f>
        <v/>
      </c>
      <c r="E31" s="101" t="str">
        <f ca="1">IFERROR(INDEX(بيانات!$A$3:$A$4922,MATCH(26,$T$3:$T$4922,0)),"")</f>
        <v>RCS182</v>
      </c>
      <c r="F31" s="101" t="str">
        <f ca="1">IFERROR(INDEX(بيانات!$B$3:$B$4922,MATCH(26,$T$3:$T$4922,0))&amp;" "&amp;INDEX(بيانات!$C$3:$C$4922,MATCH(26,$T$3:$T$4922,0)),"")</f>
        <v>حليمي فاطمة الزهراء</v>
      </c>
      <c r="G31" s="101" t="str">
        <f ca="1">IFERROR(INDEX(بيانات!$E$3:$F$4922,MATCH(26,$T$3:$T$4922,0)),"")</f>
        <v/>
      </c>
      <c r="I31" s="101" t="str">
        <f ca="1">IFERROR(INDEX(بيانات!$A$3:$A$4922,MATCH(26,$U$3:$U$4922,0)),"")</f>
        <v>RCS059</v>
      </c>
      <c r="J31" s="101" t="str">
        <f ca="1">IFERROR(INDEX(بيانات!$B$3:$B$4922,MATCH(26,$U$3:$U$4922,0))&amp;" "&amp;INDEX(بيانات!$C$3:$C$4922,MATCH(26,$U$3:$U$4922,0)),"")</f>
        <v>دياب محمد الأمين</v>
      </c>
      <c r="K31" s="101" t="str">
        <f ca="1">IFERROR(INDEX(بيانات!$E$3:$F$4922,MATCH(26,$U$3:$U$4922,0)),"")</f>
        <v/>
      </c>
      <c r="M31" s="101" t="str">
        <f ca="1">IFERROR(INDEX(بيانات!$A$3:$A$4922,MATCH(26,$V$3:$V$4922,0)),"")</f>
        <v/>
      </c>
      <c r="N31" s="101" t="str">
        <f ca="1">IFERROR(INDEX(بيانات!$B$3:$B$4922,MATCH(26,$V$3:$V$4922,0))&amp;" "&amp;INDEX(بيانات!$C$3:$C$4922,MATCH(26,$V$3:$V$4922,0)),"")</f>
        <v/>
      </c>
      <c r="O31" s="101" t="str">
        <f ca="1">IFERROR(INDEX(بيانات!$E$3:$F$4922,MATCH(26,$V$3:$V$4922,0)),"")</f>
        <v/>
      </c>
      <c r="S31" t="str">
        <f ca="1">IF(AND(بيانات!$B31&lt;&gt;"",بيانات!$E31="ذكر",بيانات!$F31&lt;13),COUNTIFS(بيانات!$E$3:$E31,"ذكر",بيانات!$F$3:$F31,"&lt;13",بيانات!$B$3:$B31,"&lt;&gt;"),"")</f>
        <v/>
      </c>
      <c r="T31" t="str">
        <f ca="1">IF(AND(بيانات!$B31&lt;&gt;"",بيانات!$E31="أنثى",بيانات!$F31&lt;13),COUNTIFS(بيانات!$E$3:$E31,"أنثى",بيانات!$F$3:$F31,"&lt;13",بيانات!$B$3:$B31,"&lt;&gt;"),"")</f>
        <v/>
      </c>
      <c r="U31">
        <f ca="1">IF(AND(بيانات!$B31&lt;&gt;"",بيانات!$E31="ذكر",بيانات!$F31&gt;=13),COUNTIFS(بيانات!$E$3:$E31,"ذكر",بيانات!$F$3:$F31,"&gt;=13",بيانات!$B$3:$B31,"&lt;&gt;"),"")</f>
        <v>9</v>
      </c>
      <c r="V31" t="str">
        <f ca="1">IF(AND(بيانات!$B31&lt;&gt;"",بيانات!$E31="أنثى",بيانات!$F31&gt;=13),COUNTIFS(بيانات!$E$3:$E31,"أنثى",بيانات!$F$3:$F31,"&gt;=13",بيانات!$B$3:$B31,"&lt;&gt;"),"")</f>
        <v/>
      </c>
    </row>
    <row r="32" spans="1:22" ht="15" customHeight="1">
      <c r="A32" s="100" t="str">
        <f ca="1">IFERROR(INDEX(بيانات!$A$3:$A$4922,MATCH(27,$S$3:$S$4922,0)),"")</f>
        <v>RCS065</v>
      </c>
      <c r="B32" s="100" t="str">
        <f ca="1">IFERROR(INDEX(بيانات!$B$3:$B$4922,MATCH(27,$S$3:$S$4922,0))&amp;" "&amp;INDEX(بيانات!$C$3:$C$4922,MATCH(27,$S$3:$S$4922,0)),"")</f>
        <v>قداش اياد سيف الاسلام</v>
      </c>
      <c r="C32" s="100" t="str">
        <f ca="1">IFERROR(INDEX(بيانات!$E$3:$F$4922,MATCH(27,$S$3:$S$4922,0)),"")</f>
        <v/>
      </c>
      <c r="E32" s="100" t="str">
        <f ca="1">IFERROR(INDEX(بيانات!$A$3:$A$4922,MATCH(27,$T$3:$T$4922,0)),"")</f>
        <v>RCS183</v>
      </c>
      <c r="F32" s="100" t="str">
        <f ca="1">IFERROR(INDEX(بيانات!$B$3:$B$4922,MATCH(27,$T$3:$T$4922,0))&amp;" "&amp;INDEX(بيانات!$C$3:$C$4922,MATCH(27,$T$3:$T$4922,0)),"")</f>
        <v>بوبكر هديل احسان</v>
      </c>
      <c r="G32" s="100" t="str">
        <f ca="1">IFERROR(INDEX(بيانات!$E$3:$F$4922,MATCH(27,$T$3:$T$4922,0)),"")</f>
        <v/>
      </c>
      <c r="I32" s="100" t="str">
        <f ca="1">IFERROR(INDEX(بيانات!$A$3:$A$4922,MATCH(27,$U$3:$U$4922,0)),"")</f>
        <v>RCS060</v>
      </c>
      <c r="J32" s="100" t="str">
        <f ca="1">IFERROR(INDEX(بيانات!$B$3:$B$4922,MATCH(27,$U$3:$U$4922,0))&amp;" "&amp;INDEX(بيانات!$C$3:$C$4922,MATCH(27,$U$3:$U$4922,0)),"")</f>
        <v>سوسي شيخ</v>
      </c>
      <c r="K32" s="100" t="str">
        <f ca="1">IFERROR(INDEX(بيانات!$E$3:$F$4922,MATCH(27,$U$3:$U$4922,0)),"")</f>
        <v/>
      </c>
      <c r="M32" s="100" t="str">
        <f ca="1">IFERROR(INDEX(بيانات!$A$3:$A$4922,MATCH(27,$V$3:$V$4922,0)),"")</f>
        <v/>
      </c>
      <c r="N32" s="100" t="str">
        <f ca="1">IFERROR(INDEX(بيانات!$B$3:$B$4922,MATCH(27,$V$3:$V$4922,0))&amp;" "&amp;INDEX(بيانات!$C$3:$C$4922,MATCH(27,$V$3:$V$4922,0)),"")</f>
        <v/>
      </c>
      <c r="O32" s="100" t="str">
        <f ca="1">IFERROR(INDEX(بيانات!$E$3:$F$4922,MATCH(27,$V$3:$V$4922,0)),"")</f>
        <v/>
      </c>
      <c r="S32" t="str">
        <f ca="1">IF(AND(بيانات!$B32&lt;&gt;"",بيانات!$E32="ذكر",بيانات!$F32&lt;13),COUNTIFS(بيانات!$E$3:$E32,"ذكر",بيانات!$F$3:$F32,"&lt;13",بيانات!$B$3:$B32,"&lt;&gt;"),"")</f>
        <v/>
      </c>
      <c r="T32" t="str">
        <f ca="1">IF(AND(بيانات!$B32&lt;&gt;"",بيانات!$E32="أنثى",بيانات!$F32&lt;13),COUNTIFS(بيانات!$E$3:$E32,"أنثى",بيانات!$F$3:$F32,"&lt;13",بيانات!$B$3:$B32,"&lt;&gt;"),"")</f>
        <v/>
      </c>
      <c r="U32">
        <f ca="1">IF(AND(بيانات!$B32&lt;&gt;"",بيانات!$E32="ذكر",بيانات!$F32&gt;=13),COUNTIFS(بيانات!$E$3:$E32,"ذكر",بيانات!$F$3:$F32,"&gt;=13",بيانات!$B$3:$B32,"&lt;&gt;"),"")</f>
        <v>10</v>
      </c>
      <c r="V32" t="str">
        <f ca="1">IF(AND(بيانات!$B32&lt;&gt;"",بيانات!$E32="أنثى",بيانات!$F32&gt;=13),COUNTIFS(بيانات!$E$3:$E32,"أنثى",بيانات!$F$3:$F32,"&gt;=13",بيانات!$B$3:$B32,"&lt;&gt;"),"")</f>
        <v/>
      </c>
    </row>
    <row r="33" spans="1:22" ht="15" customHeight="1">
      <c r="A33" s="101" t="str">
        <f ca="1">IFERROR(INDEX(بيانات!$A$3:$A$4922,MATCH(28,$S$3:$S$4922,0)),"")</f>
        <v>RCS066</v>
      </c>
      <c r="B33" s="101" t="str">
        <f ca="1">IFERROR(INDEX(بيانات!$B$3:$B$4922,MATCH(28,$S$3:$S$4922,0))&amp;" "&amp;INDEX(بيانات!$C$3:$C$4922,MATCH(28,$S$3:$S$4922,0)),"")</f>
        <v>قداش جواد الشيخ</v>
      </c>
      <c r="C33" s="101" t="str">
        <f ca="1">IFERROR(INDEX(بيانات!$E$3:$F$4922,MATCH(28,$S$3:$S$4922,0)),"")</f>
        <v/>
      </c>
      <c r="E33" s="101" t="str">
        <f ca="1">IFERROR(INDEX(بيانات!$A$3:$A$4922,MATCH(28,$T$3:$T$4922,0)),"")</f>
        <v>X006</v>
      </c>
      <c r="F33" s="101" t="str">
        <f ca="1">IFERROR(INDEX(بيانات!$B$3:$B$4922,MATCH(28,$T$3:$T$4922,0))&amp;" "&amp;INDEX(بيانات!$C$3:$C$4922,MATCH(28,$T$3:$T$4922,0)),"")</f>
        <v>حمادو ندى</v>
      </c>
      <c r="G33" s="101" t="str">
        <f ca="1">IFERROR(INDEX(بيانات!$E$3:$F$4922,MATCH(28,$T$3:$T$4922,0)),"")</f>
        <v/>
      </c>
      <c r="I33" s="101" t="str">
        <f ca="1">IFERROR(INDEX(بيانات!$A$3:$A$4922,MATCH(28,$U$3:$U$4922,0)),"")</f>
        <v>RCS062</v>
      </c>
      <c r="J33" s="101" t="str">
        <f ca="1">IFERROR(INDEX(بيانات!$B$3:$B$4922,MATCH(28,$U$3:$U$4922,0))&amp;" "&amp;INDEX(بيانات!$C$3:$C$4922,MATCH(28,$U$3:$U$4922,0)),"")</f>
        <v>مسكين محمد</v>
      </c>
      <c r="K33" s="101" t="str">
        <f ca="1">IFERROR(INDEX(بيانات!$E$3:$F$4922,MATCH(28,$U$3:$U$4922,0)),"")</f>
        <v/>
      </c>
      <c r="M33" s="101" t="str">
        <f ca="1">IFERROR(INDEX(بيانات!$A$3:$A$4922,MATCH(28,$V$3:$V$4922,0)),"")</f>
        <v/>
      </c>
      <c r="N33" s="101" t="str">
        <f ca="1">IFERROR(INDEX(بيانات!$B$3:$B$4922,MATCH(28,$V$3:$V$4922,0))&amp;" "&amp;INDEX(بيانات!$C$3:$C$4922,MATCH(28,$V$3:$V$4922,0)),"")</f>
        <v/>
      </c>
      <c r="O33" s="101" t="str">
        <f ca="1">IFERROR(INDEX(بيانات!$E$3:$F$4922,MATCH(28,$V$3:$V$4922,0)),"")</f>
        <v/>
      </c>
      <c r="S33" t="str">
        <f ca="1">IF(AND(بيانات!$B33&lt;&gt;"",بيانات!$E33="ذكر",بيانات!$F33&lt;13),COUNTIFS(بيانات!$E$3:$E33,"ذكر",بيانات!$F$3:$F33,"&lt;13",بيانات!$B$3:$B33,"&lt;&gt;"),"")</f>
        <v/>
      </c>
      <c r="T33" t="str">
        <f ca="1">IF(AND(بيانات!$B33&lt;&gt;"",بيانات!$E33="أنثى",بيانات!$F33&lt;13),COUNTIFS(بيانات!$E$3:$E33,"أنثى",بيانات!$F$3:$F33,"&lt;13",بيانات!$B$3:$B33,"&lt;&gt;"),"")</f>
        <v/>
      </c>
      <c r="U33">
        <f ca="1">IF(AND(بيانات!$B33&lt;&gt;"",بيانات!$E33="ذكر",بيانات!$F33&gt;=13),COUNTIFS(بيانات!$E$3:$E33,"ذكر",بيانات!$F$3:$F33,"&gt;=13",بيانات!$B$3:$B33,"&lt;&gt;"),"")</f>
        <v>11</v>
      </c>
      <c r="V33" t="str">
        <f ca="1">IF(AND(بيانات!$B33&lt;&gt;"",بيانات!$E33="أنثى",بيانات!$F33&gt;=13),COUNTIFS(بيانات!$E$3:$E33,"أنثى",بيانات!$F$3:$F33,"&gt;=13",بيانات!$B$3:$B33,"&lt;&gt;"),"")</f>
        <v/>
      </c>
    </row>
    <row r="34" spans="1:22" ht="15" customHeight="1">
      <c r="A34" s="100" t="str">
        <f ca="1">IFERROR(INDEX(بيانات!$A$3:$A$4922,MATCH(29,$S$3:$S$4922,0)),"")</f>
        <v>RCS067</v>
      </c>
      <c r="B34" s="100" t="str">
        <f ca="1">IFERROR(INDEX(بيانات!$B$3:$B$4922,MATCH(29,$S$3:$S$4922,0))&amp;" "&amp;INDEX(بيانات!$C$3:$C$4922,MATCH(29,$S$3:$S$4922,0)),"")</f>
        <v>داودي منصف عبد الرحمان</v>
      </c>
      <c r="C34" s="100" t="str">
        <f ca="1">IFERROR(INDEX(بيانات!$E$3:$F$4922,MATCH(29,$S$3:$S$4922,0)),"")</f>
        <v/>
      </c>
      <c r="E34" s="100" t="str">
        <f ca="1">IFERROR(INDEX(بيانات!$A$3:$A$4922,MATCH(29,$T$3:$T$4922,0)),"")</f>
        <v/>
      </c>
      <c r="F34" s="100" t="str">
        <f ca="1">IFERROR(INDEX(بيانات!$B$3:$B$4922,MATCH(29,$T$3:$T$4922,0))&amp;" "&amp;INDEX(بيانات!$C$3:$C$4922,MATCH(29,$T$3:$T$4922,0)),"")</f>
        <v/>
      </c>
      <c r="G34" s="100" t="str">
        <f ca="1">IFERROR(INDEX(بيانات!$E$3:$F$4922,MATCH(29,$T$3:$T$4922,0)),"")</f>
        <v/>
      </c>
      <c r="I34" s="100" t="str">
        <f ca="1">IFERROR(INDEX(بيانات!$A$3:$A$4922,MATCH(29,$U$3:$U$4922,0)),"")</f>
        <v>RCS068</v>
      </c>
      <c r="J34" s="100" t="str">
        <f ca="1">IFERROR(INDEX(بيانات!$B$3:$B$4922,MATCH(29,$U$3:$U$4922,0))&amp;" "&amp;INDEX(بيانات!$C$3:$C$4922,MATCH(29,$U$3:$U$4922,0)),"")</f>
        <v>حاجي يوسف</v>
      </c>
      <c r="K34" s="100" t="str">
        <f ca="1">IFERROR(INDEX(بيانات!$E$3:$F$4922,MATCH(29,$U$3:$U$4922,0)),"")</f>
        <v/>
      </c>
      <c r="M34" s="100" t="str">
        <f ca="1">IFERROR(INDEX(بيانات!$A$3:$A$4922,MATCH(29,$V$3:$V$4922,0)),"")</f>
        <v/>
      </c>
      <c r="N34" s="100" t="str">
        <f ca="1">IFERROR(INDEX(بيانات!$B$3:$B$4922,MATCH(29,$V$3:$V$4922,0))&amp;" "&amp;INDEX(بيانات!$C$3:$C$4922,MATCH(29,$V$3:$V$4922,0)),"")</f>
        <v/>
      </c>
      <c r="O34" s="100" t="str">
        <f ca="1">IFERROR(INDEX(بيانات!$E$3:$F$4922,MATCH(29,$V$3:$V$4922,0)),"")</f>
        <v/>
      </c>
      <c r="S34" t="str">
        <f ca="1">IF(AND(بيانات!$B34&lt;&gt;"",بيانات!$E34="ذكر",بيانات!$F34&lt;13),COUNTIFS(بيانات!$E$3:$E34,"ذكر",بيانات!$F$3:$F34,"&lt;13",بيانات!$B$3:$B34,"&lt;&gt;"),"")</f>
        <v/>
      </c>
      <c r="T34" t="str">
        <f ca="1">IF(AND(بيانات!$B34&lt;&gt;"",بيانات!$E34="أنثى",بيانات!$F34&lt;13),COUNTIFS(بيانات!$E$3:$E34,"أنثى",بيانات!$F$3:$F34,"&lt;13",بيانات!$B$3:$B34,"&lt;&gt;"),"")</f>
        <v/>
      </c>
      <c r="U34">
        <f ca="1">IF(AND(بيانات!$B34&lt;&gt;"",بيانات!$E34="ذكر",بيانات!$F34&gt;=13),COUNTIFS(بيانات!$E$3:$E34,"ذكر",بيانات!$F$3:$F34,"&gt;=13",بيانات!$B$3:$B34,"&lt;&gt;"),"")</f>
        <v>12</v>
      </c>
      <c r="V34" t="str">
        <f ca="1">IF(AND(بيانات!$B34&lt;&gt;"",بيانات!$E34="أنثى",بيانات!$F34&gt;=13),COUNTIFS(بيانات!$E$3:$E34,"أنثى",بيانات!$F$3:$F34,"&gt;=13",بيانات!$B$3:$B34,"&lt;&gt;"),"")</f>
        <v/>
      </c>
    </row>
    <row r="35" spans="1:22" ht="15" customHeight="1">
      <c r="A35" s="101" t="str">
        <f ca="1">IFERROR(INDEX(بيانات!$A$3:$A$4922,MATCH(30,$S$3:$S$4922,0)),"")</f>
        <v>RCS077</v>
      </c>
      <c r="B35" s="101" t="str">
        <f ca="1">IFERROR(INDEX(بيانات!$B$3:$B$4922,MATCH(30,$S$3:$S$4922,0))&amp;" "&amp;INDEX(بيانات!$C$3:$C$4922,MATCH(30,$S$3:$S$4922,0)),"")</f>
        <v>مزوز محمد</v>
      </c>
      <c r="C35" s="101" t="str">
        <f ca="1">IFERROR(INDEX(بيانات!$E$3:$F$4922,MATCH(30,$S$3:$S$4922,0)),"")</f>
        <v/>
      </c>
      <c r="E35" s="101" t="str">
        <f ca="1">IFERROR(INDEX(بيانات!$A$3:$A$4922,MATCH(30,$T$3:$T$4922,0)),"")</f>
        <v/>
      </c>
      <c r="F35" s="101" t="str">
        <f ca="1">IFERROR(INDEX(بيانات!$B$3:$B$4922,MATCH(30,$T$3:$T$4922,0))&amp;" "&amp;INDEX(بيانات!$C$3:$C$4922,MATCH(30,$T$3:$T$4922,0)),"")</f>
        <v/>
      </c>
      <c r="G35" s="101" t="str">
        <f ca="1">IFERROR(INDEX(بيانات!$E$3:$F$4922,MATCH(30,$T$3:$T$4922,0)),"")</f>
        <v/>
      </c>
      <c r="I35" s="101" t="str">
        <f ca="1">IFERROR(INDEX(بيانات!$A$3:$A$4922,MATCH(30,$U$3:$U$4922,0)),"")</f>
        <v>RCS069</v>
      </c>
      <c r="J35" s="101" t="str">
        <f ca="1">IFERROR(INDEX(بيانات!$B$3:$B$4922,MATCH(30,$U$3:$U$4922,0))&amp;" "&amp;INDEX(بيانات!$C$3:$C$4922,MATCH(30,$U$3:$U$4922,0)),"")</f>
        <v>حاجي ابراهيم</v>
      </c>
      <c r="K35" s="101" t="str">
        <f ca="1">IFERROR(INDEX(بيانات!$E$3:$F$4922,MATCH(30,$U$3:$U$4922,0)),"")</f>
        <v/>
      </c>
      <c r="M35" s="101" t="str">
        <f ca="1">IFERROR(INDEX(بيانات!$A$3:$A$4922,MATCH(30,$V$3:$V$4922,0)),"")</f>
        <v/>
      </c>
      <c r="N35" s="101" t="str">
        <f ca="1">IFERROR(INDEX(بيانات!$B$3:$B$4922,MATCH(30,$V$3:$V$4922,0))&amp;" "&amp;INDEX(بيانات!$C$3:$C$4922,MATCH(30,$V$3:$V$4922,0)),"")</f>
        <v/>
      </c>
      <c r="O35" s="101" t="str">
        <f ca="1">IFERROR(INDEX(بيانات!$E$3:$F$4922,MATCH(30,$V$3:$V$4922,0)),"")</f>
        <v/>
      </c>
      <c r="S35" t="str">
        <f ca="1">IF(AND(بيانات!$B35&lt;&gt;"",بيانات!$E35="ذكر",بيانات!$F35&lt;13),COUNTIFS(بيانات!$E$3:$E35,"ذكر",بيانات!$F$3:$F35,"&lt;13",بيانات!$B$3:$B35,"&lt;&gt;"),"")</f>
        <v/>
      </c>
      <c r="T35" t="str">
        <f ca="1">IF(AND(بيانات!$B35&lt;&gt;"",بيانات!$E35="أنثى",بيانات!$F35&lt;13),COUNTIFS(بيانات!$E$3:$E35,"أنثى",بيانات!$F$3:$F35,"&lt;13",بيانات!$B$3:$B35,"&lt;&gt;"),"")</f>
        <v/>
      </c>
      <c r="U35">
        <f ca="1">IF(AND(بيانات!$B35&lt;&gt;"",بيانات!$E35="ذكر",بيانات!$F35&gt;=13),COUNTIFS(بيانات!$E$3:$E35,"ذكر",بيانات!$F$3:$F35,"&gt;=13",بيانات!$B$3:$B35,"&lt;&gt;"),"")</f>
        <v>13</v>
      </c>
      <c r="V35" t="str">
        <f ca="1">IF(AND(بيانات!$B35&lt;&gt;"",بيانات!$E35="أنثى",بيانات!$F35&gt;=13),COUNTIFS(بيانات!$E$3:$E35,"أنثى",بيانات!$F$3:$F35,"&gt;=13",بيانات!$B$3:$B35,"&lt;&gt;"),"")</f>
        <v/>
      </c>
    </row>
    <row r="36" spans="1:22" ht="15" customHeight="1">
      <c r="A36" s="100" t="str">
        <f ca="1">IFERROR(INDEX(بيانات!$A$3:$A$4922,MATCH(31,$S$3:$S$4922,0)),"")</f>
        <v>RCS080</v>
      </c>
      <c r="B36" s="100" t="str">
        <f ca="1">IFERROR(INDEX(بيانات!$B$3:$B$4922,MATCH(31,$S$3:$S$4922,0))&amp;" "&amp;INDEX(بيانات!$C$3:$C$4922,MATCH(31,$S$3:$S$4922,0)),"")</f>
        <v>كورات محمد</v>
      </c>
      <c r="C36" s="100" t="str">
        <f ca="1">IFERROR(INDEX(بيانات!$E$3:$F$4922,MATCH(31,$S$3:$S$4922,0)),"")</f>
        <v/>
      </c>
      <c r="E36" s="100" t="str">
        <f ca="1">IFERROR(INDEX(بيانات!$A$3:$A$4922,MATCH(31,$T$3:$T$4922,0)),"")</f>
        <v/>
      </c>
      <c r="F36" s="100" t="str">
        <f ca="1">IFERROR(INDEX(بيانات!$B$3:$B$4922,MATCH(31,$T$3:$T$4922,0))&amp;" "&amp;INDEX(بيانات!$C$3:$C$4922,MATCH(31,$T$3:$T$4922,0)),"")</f>
        <v/>
      </c>
      <c r="G36" s="100" t="str">
        <f ca="1">IFERROR(INDEX(بيانات!$E$3:$F$4922,MATCH(31,$T$3:$T$4922,0)),"")</f>
        <v/>
      </c>
      <c r="I36" s="100" t="str">
        <f ca="1">IFERROR(INDEX(بيانات!$A$3:$A$4922,MATCH(31,$U$3:$U$4922,0)),"")</f>
        <v>RCS070</v>
      </c>
      <c r="J36" s="100" t="str">
        <f ca="1">IFERROR(INDEX(بيانات!$B$3:$B$4922,MATCH(31,$U$3:$U$4922,0))&amp;" "&amp;INDEX(بيانات!$C$3:$C$4922,MATCH(31,$U$3:$U$4922,0)),"")</f>
        <v>مسكين فضل الله محمد شاكر</v>
      </c>
      <c r="K36" s="100" t="str">
        <f ca="1">IFERROR(INDEX(بيانات!$E$3:$F$4922,MATCH(31,$U$3:$U$4922,0)),"")</f>
        <v/>
      </c>
      <c r="M36" s="100" t="str">
        <f ca="1">IFERROR(INDEX(بيانات!$A$3:$A$4922,MATCH(31,$V$3:$V$4922,0)),"")</f>
        <v/>
      </c>
      <c r="N36" s="100" t="str">
        <f ca="1">IFERROR(INDEX(بيانات!$B$3:$B$4922,MATCH(31,$V$3:$V$4922,0))&amp;" "&amp;INDEX(بيانات!$C$3:$C$4922,MATCH(31,$V$3:$V$4922,0)),"")</f>
        <v/>
      </c>
      <c r="O36" s="100" t="str">
        <f ca="1">IFERROR(INDEX(بيانات!$E$3:$F$4922,MATCH(31,$V$3:$V$4922,0)),"")</f>
        <v/>
      </c>
      <c r="S36" t="str">
        <f ca="1">IF(AND(بيانات!$B36&lt;&gt;"",بيانات!$E36="ذكر",بيانات!$F36&lt;13),COUNTIFS(بيانات!$E$3:$E36,"ذكر",بيانات!$F$3:$F36,"&lt;13",بيانات!$B$3:$B36,"&lt;&gt;"),"")</f>
        <v/>
      </c>
      <c r="T36" t="str">
        <f ca="1">IF(AND(بيانات!$B36&lt;&gt;"",بيانات!$E36="أنثى",بيانات!$F36&lt;13),COUNTIFS(بيانات!$E$3:$E36,"أنثى",بيانات!$F$3:$F36,"&lt;13",بيانات!$B$3:$B36,"&lt;&gt;"),"")</f>
        <v/>
      </c>
      <c r="U36">
        <f ca="1">IF(AND(بيانات!$B36&lt;&gt;"",بيانات!$E36="ذكر",بيانات!$F36&gt;=13),COUNTIFS(بيانات!$E$3:$E36,"ذكر",بيانات!$F$3:$F36,"&gt;=13",بيانات!$B$3:$B36,"&lt;&gt;"),"")</f>
        <v>14</v>
      </c>
      <c r="V36" t="str">
        <f ca="1">IF(AND(بيانات!$B36&lt;&gt;"",بيانات!$E36="أنثى",بيانات!$F36&gt;=13),COUNTIFS(بيانات!$E$3:$E36,"أنثى",بيانات!$F$3:$F36,"&gt;=13",بيانات!$B$3:$B36,"&lt;&gt;"),"")</f>
        <v/>
      </c>
    </row>
    <row r="37" spans="1:22" ht="15" customHeight="1">
      <c r="A37" s="101" t="str">
        <f ca="1">IFERROR(INDEX(بيانات!$A$3:$A$4922,MATCH(32,$S$3:$S$4922,0)),"")</f>
        <v>RCS082</v>
      </c>
      <c r="B37" s="101" t="str">
        <f ca="1">IFERROR(INDEX(بيانات!$B$3:$B$4922,MATCH(32,$S$3:$S$4922,0))&amp;" "&amp;INDEX(بيانات!$C$3:$C$4922,MATCH(32,$S$3:$S$4922,0)),"")</f>
        <v>عتيق حمزة إسلام</v>
      </c>
      <c r="C37" s="101" t="str">
        <f ca="1">IFERROR(INDEX(بيانات!$E$3:$F$4922,MATCH(32,$S$3:$S$4922,0)),"")</f>
        <v/>
      </c>
      <c r="E37" s="101" t="str">
        <f ca="1">IFERROR(INDEX(بيانات!$A$3:$A$4922,MATCH(32,$T$3:$T$4922,0)),"")</f>
        <v/>
      </c>
      <c r="F37" s="101" t="str">
        <f ca="1">IFERROR(INDEX(بيانات!$B$3:$B$4922,MATCH(32,$T$3:$T$4922,0))&amp;" "&amp;INDEX(بيانات!$C$3:$C$4922,MATCH(32,$T$3:$T$4922,0)),"")</f>
        <v/>
      </c>
      <c r="G37" s="101" t="str">
        <f ca="1">IFERROR(INDEX(بيانات!$E$3:$F$4922,MATCH(32,$T$3:$T$4922,0)),"")</f>
        <v/>
      </c>
      <c r="I37" s="101" t="str">
        <f ca="1">IFERROR(INDEX(بيانات!$A$3:$A$4922,MATCH(32,$U$3:$U$4922,0)),"")</f>
        <v>RCS071</v>
      </c>
      <c r="J37" s="101" t="str">
        <f ca="1">IFERROR(INDEX(بيانات!$B$3:$B$4922,MATCH(32,$U$3:$U$4922,0))&amp;" "&amp;INDEX(بيانات!$C$3:$C$4922,MATCH(32,$U$3:$U$4922,0)),"")</f>
        <v>ثابتي سيد احمد</v>
      </c>
      <c r="K37" s="101" t="str">
        <f ca="1">IFERROR(INDEX(بيانات!$E$3:$F$4922,MATCH(32,$U$3:$U$4922,0)),"")</f>
        <v/>
      </c>
      <c r="M37" s="101" t="str">
        <f ca="1">IFERROR(INDEX(بيانات!$A$3:$A$4922,MATCH(32,$V$3:$V$4922,0)),"")</f>
        <v/>
      </c>
      <c r="N37" s="101" t="str">
        <f ca="1">IFERROR(INDEX(بيانات!$B$3:$B$4922,MATCH(32,$V$3:$V$4922,0))&amp;" "&amp;INDEX(بيانات!$C$3:$C$4922,MATCH(32,$V$3:$V$4922,0)),"")</f>
        <v/>
      </c>
      <c r="O37" s="101" t="str">
        <f ca="1">IFERROR(INDEX(بيانات!$E$3:$F$4922,MATCH(32,$V$3:$V$4922,0)),"")</f>
        <v/>
      </c>
      <c r="S37" t="str">
        <f ca="1">IF(AND(بيانات!$B37&lt;&gt;"",بيانات!$E37="ذكر",بيانات!$F37&lt;13),COUNTIFS(بيانات!$E$3:$E37,"ذكر",بيانات!$F$3:$F37,"&lt;13",بيانات!$B$3:$B37,"&lt;&gt;"),"")</f>
        <v/>
      </c>
      <c r="T37" t="str">
        <f ca="1">IF(AND(بيانات!$B37&lt;&gt;"",بيانات!$E37="أنثى",بيانات!$F37&lt;13),COUNTIFS(بيانات!$E$3:$E37,"أنثى",بيانات!$F$3:$F37,"&lt;13",بيانات!$B$3:$B37,"&lt;&gt;"),"")</f>
        <v/>
      </c>
      <c r="U37">
        <f ca="1">IF(AND(بيانات!$B37&lt;&gt;"",بيانات!$E37="ذكر",بيانات!$F37&gt;=13),COUNTIFS(بيانات!$E$3:$E37,"ذكر",بيانات!$F$3:$F37,"&gt;=13",بيانات!$B$3:$B37,"&lt;&gt;"),"")</f>
        <v>15</v>
      </c>
      <c r="V37" t="str">
        <f ca="1">IF(AND(بيانات!$B37&lt;&gt;"",بيانات!$E37="أنثى",بيانات!$F37&gt;=13),COUNTIFS(بيانات!$E$3:$E37,"أنثى",بيانات!$F$3:$F37,"&gt;=13",بيانات!$B$3:$B37,"&lt;&gt;"),"")</f>
        <v/>
      </c>
    </row>
    <row r="38" spans="1:22" ht="15" customHeight="1">
      <c r="A38" s="100" t="str">
        <f ca="1">IFERROR(INDEX(بيانات!$A$3:$A$4922,MATCH(33,$S$3:$S$4922,0)),"")</f>
        <v>RCS083</v>
      </c>
      <c r="B38" s="100" t="str">
        <f ca="1">IFERROR(INDEX(بيانات!$B$3:$B$4922,MATCH(33,$S$3:$S$4922,0))&amp;" "&amp;INDEX(بيانات!$C$3:$C$4922,MATCH(33,$S$3:$S$4922,0)),"")</f>
        <v>عليلي عبد الرحيم</v>
      </c>
      <c r="C38" s="100" t="str">
        <f ca="1">IFERROR(INDEX(بيانات!$E$3:$F$4922,MATCH(33,$S$3:$S$4922,0)),"")</f>
        <v/>
      </c>
      <c r="E38" s="100" t="str">
        <f ca="1">IFERROR(INDEX(بيانات!$A$3:$A$4922,MATCH(33,$T$3:$T$4922,0)),"")</f>
        <v/>
      </c>
      <c r="F38" s="100" t="str">
        <f ca="1">IFERROR(INDEX(بيانات!$B$3:$B$4922,MATCH(33,$T$3:$T$4922,0))&amp;" "&amp;INDEX(بيانات!$C$3:$C$4922,MATCH(33,$T$3:$T$4922,0)),"")</f>
        <v/>
      </c>
      <c r="G38" s="100" t="str">
        <f ca="1">IFERROR(INDEX(بيانات!$E$3:$F$4922,MATCH(33,$T$3:$T$4922,0)),"")</f>
        <v/>
      </c>
      <c r="I38" s="100" t="str">
        <f ca="1">IFERROR(INDEX(بيانات!$A$3:$A$4922,MATCH(33,$U$3:$U$4922,0)),"")</f>
        <v>RCS074</v>
      </c>
      <c r="J38" s="100" t="str">
        <f ca="1">IFERROR(INDEX(بيانات!$B$3:$B$4922,MATCH(33,$U$3:$U$4922,0))&amp;" "&amp;INDEX(بيانات!$C$3:$C$4922,MATCH(33,$U$3:$U$4922,0)),"")</f>
        <v>مغربي محمد عمر</v>
      </c>
      <c r="K38" s="100" t="str">
        <f ca="1">IFERROR(INDEX(بيانات!$E$3:$F$4922,MATCH(33,$U$3:$U$4922,0)),"")</f>
        <v/>
      </c>
      <c r="M38" s="100" t="str">
        <f ca="1">IFERROR(INDEX(بيانات!$A$3:$A$4922,MATCH(33,$V$3:$V$4922,0)),"")</f>
        <v/>
      </c>
      <c r="N38" s="100" t="str">
        <f ca="1">IFERROR(INDEX(بيانات!$B$3:$B$4922,MATCH(33,$V$3:$V$4922,0))&amp;" "&amp;INDEX(بيانات!$C$3:$C$4922,MATCH(33,$V$3:$V$4922,0)),"")</f>
        <v/>
      </c>
      <c r="O38" s="100" t="str">
        <f ca="1">IFERROR(INDEX(بيانات!$E$3:$F$4922,MATCH(33,$V$3:$V$4922,0)),"")</f>
        <v/>
      </c>
      <c r="S38" t="str">
        <f ca="1">IF(AND(بيانات!$B38&lt;&gt;"",بيانات!$E38="ذكر",بيانات!$F38&lt;13),COUNTIFS(بيانات!$E$3:$E38,"ذكر",بيانات!$F$3:$F38,"&lt;13",بيانات!$B$3:$B38,"&lt;&gt;"),"")</f>
        <v/>
      </c>
      <c r="T38" t="str">
        <f ca="1">IF(AND(بيانات!$B38&lt;&gt;"",بيانات!$E38="أنثى",بيانات!$F38&lt;13),COUNTIFS(بيانات!$E$3:$E38,"أنثى",بيانات!$F$3:$F38,"&lt;13",بيانات!$B$3:$B38,"&lt;&gt;"),"")</f>
        <v/>
      </c>
      <c r="U38">
        <f ca="1">IF(AND(بيانات!$B38&lt;&gt;"",بيانات!$E38="ذكر",بيانات!$F38&gt;=13),COUNTIFS(بيانات!$E$3:$E38,"ذكر",بيانات!$F$3:$F38,"&gt;=13",بيانات!$B$3:$B38,"&lt;&gt;"),"")</f>
        <v>16</v>
      </c>
      <c r="V38" t="str">
        <f ca="1">IF(AND(بيانات!$B38&lt;&gt;"",بيانات!$E38="أنثى",بيانات!$F38&gt;=13),COUNTIFS(بيانات!$E$3:$E38,"أنثى",بيانات!$F$3:$F38,"&gt;=13",بيانات!$B$3:$B38,"&lt;&gt;"),"")</f>
        <v/>
      </c>
    </row>
    <row r="39" spans="1:22" ht="15" customHeight="1">
      <c r="A39" s="101" t="str">
        <f ca="1">IFERROR(INDEX(بيانات!$A$3:$A$4922,MATCH(34,$S$3:$S$4922,0)),"")</f>
        <v>RCS087</v>
      </c>
      <c r="B39" s="101" t="str">
        <f ca="1">IFERROR(INDEX(بيانات!$B$3:$B$4922,MATCH(34,$S$3:$S$4922,0))&amp;" "&amp;INDEX(بيانات!$C$3:$C$4922,MATCH(34,$S$3:$S$4922,0)),"")</f>
        <v>ديدي عبد الكريم</v>
      </c>
      <c r="C39" s="101" t="str">
        <f ca="1">IFERROR(INDEX(بيانات!$E$3:$F$4922,MATCH(34,$S$3:$S$4922,0)),"")</f>
        <v/>
      </c>
      <c r="E39" s="101" t="str">
        <f ca="1">IFERROR(INDEX(بيانات!$A$3:$A$4922,MATCH(34,$T$3:$T$4922,0)),"")</f>
        <v/>
      </c>
      <c r="F39" s="101" t="str">
        <f ca="1">IFERROR(INDEX(بيانات!$B$3:$B$4922,MATCH(34,$T$3:$T$4922,0))&amp;" "&amp;INDEX(بيانات!$C$3:$C$4922,MATCH(34,$T$3:$T$4922,0)),"")</f>
        <v/>
      </c>
      <c r="G39" s="101" t="str">
        <f ca="1">IFERROR(INDEX(بيانات!$E$3:$F$4922,MATCH(34,$T$3:$T$4922,0)),"")</f>
        <v/>
      </c>
      <c r="I39" s="101" t="str">
        <f ca="1">IFERROR(INDEX(بيانات!$A$3:$A$4922,MATCH(34,$U$3:$U$4922,0)),"")</f>
        <v>RCS075</v>
      </c>
      <c r="J39" s="101" t="str">
        <f ca="1">IFERROR(INDEX(بيانات!$B$3:$B$4922,MATCH(34,$U$3:$U$4922,0))&amp;" "&amp;INDEX(بيانات!$C$3:$C$4922,MATCH(34,$U$3:$U$4922,0)),"")</f>
        <v>مغربي زين الدين</v>
      </c>
      <c r="K39" s="101" t="str">
        <f ca="1">IFERROR(INDEX(بيانات!$E$3:$F$4922,MATCH(34,$U$3:$U$4922,0)),"")</f>
        <v/>
      </c>
      <c r="M39" s="101" t="str">
        <f ca="1">IFERROR(INDEX(بيانات!$A$3:$A$4922,MATCH(34,$V$3:$V$4922,0)),"")</f>
        <v/>
      </c>
      <c r="N39" s="101" t="str">
        <f ca="1">IFERROR(INDEX(بيانات!$B$3:$B$4922,MATCH(34,$V$3:$V$4922,0))&amp;" "&amp;INDEX(بيانات!$C$3:$C$4922,MATCH(34,$V$3:$V$4922,0)),"")</f>
        <v/>
      </c>
      <c r="O39" s="101" t="str">
        <f ca="1">IFERROR(INDEX(بيانات!$E$3:$F$4922,MATCH(34,$V$3:$V$4922,0)),"")</f>
        <v/>
      </c>
      <c r="S39" t="str">
        <f ca="1">IF(AND(بيانات!$B39&lt;&gt;"",بيانات!$E39="ذكر",بيانات!$F39&lt;13),COUNTIFS(بيانات!$E$3:$E39,"ذكر",بيانات!$F$3:$F39,"&lt;13",بيانات!$B$3:$B39,"&lt;&gt;"),"")</f>
        <v/>
      </c>
      <c r="T39" t="str">
        <f ca="1">IF(AND(بيانات!$B39&lt;&gt;"",بيانات!$E39="أنثى",بيانات!$F39&lt;13),COUNTIFS(بيانات!$E$3:$E39,"أنثى",بيانات!$F$3:$F39,"&lt;13",بيانات!$B$3:$B39,"&lt;&gt;"),"")</f>
        <v/>
      </c>
      <c r="U39">
        <f ca="1">IF(AND(بيانات!$B39&lt;&gt;"",بيانات!$E39="ذكر",بيانات!$F39&gt;=13),COUNTIFS(بيانات!$E$3:$E39,"ذكر",بيانات!$F$3:$F39,"&gt;=13",بيانات!$B$3:$B39,"&lt;&gt;"),"")</f>
        <v>17</v>
      </c>
      <c r="V39" t="str">
        <f ca="1">IF(AND(بيانات!$B39&lt;&gt;"",بيانات!$E39="أنثى",بيانات!$F39&gt;=13),COUNTIFS(بيانات!$E$3:$E39,"أنثى",بيانات!$F$3:$F39,"&gt;=13",بيانات!$B$3:$B39,"&lt;&gt;"),"")</f>
        <v/>
      </c>
    </row>
    <row r="40" spans="1:22" ht="15" customHeight="1">
      <c r="A40" s="100" t="str">
        <f ca="1">IFERROR(INDEX(بيانات!$A$3:$A$4922,MATCH(35,$S$3:$S$4922,0)),"")</f>
        <v>RCS091</v>
      </c>
      <c r="B40" s="100" t="str">
        <f ca="1">IFERROR(INDEX(بيانات!$B$3:$B$4922,MATCH(35,$S$3:$S$4922,0))&amp;" "&amp;INDEX(بيانات!$C$3:$C$4922,MATCH(35,$S$3:$S$4922,0)),"")</f>
        <v>سويح ريان</v>
      </c>
      <c r="C40" s="100" t="str">
        <f ca="1">IFERROR(INDEX(بيانات!$E$3:$F$4922,MATCH(35,$S$3:$S$4922,0)),"")</f>
        <v/>
      </c>
      <c r="E40" s="100" t="str">
        <f ca="1">IFERROR(INDEX(بيانات!$A$3:$A$4922,MATCH(35,$T$3:$T$4922,0)),"")</f>
        <v/>
      </c>
      <c r="F40" s="100" t="str">
        <f ca="1">IFERROR(INDEX(بيانات!$B$3:$B$4922,MATCH(35,$T$3:$T$4922,0))&amp;" "&amp;INDEX(بيانات!$C$3:$C$4922,MATCH(35,$T$3:$T$4922,0)),"")</f>
        <v/>
      </c>
      <c r="G40" s="100" t="str">
        <f ca="1">IFERROR(INDEX(بيانات!$E$3:$F$4922,MATCH(35,$T$3:$T$4922,0)),"")</f>
        <v/>
      </c>
      <c r="I40" s="100" t="str">
        <f ca="1">IFERROR(INDEX(بيانات!$A$3:$A$4922,MATCH(35,$U$3:$U$4922,0)),"")</f>
        <v>RCS078</v>
      </c>
      <c r="J40" s="100" t="str">
        <f ca="1">IFERROR(INDEX(بيانات!$B$3:$B$4922,MATCH(35,$U$3:$U$4922,0))&amp;" "&amp;INDEX(بيانات!$C$3:$C$4922,MATCH(35,$U$3:$U$4922,0)),"")</f>
        <v>نقادي يونس</v>
      </c>
      <c r="K40" s="100" t="str">
        <f ca="1">IFERROR(INDEX(بيانات!$E$3:$F$4922,MATCH(35,$U$3:$U$4922,0)),"")</f>
        <v/>
      </c>
      <c r="M40" s="100" t="str">
        <f ca="1">IFERROR(INDEX(بيانات!$A$3:$A$4922,MATCH(35,$V$3:$V$4922,0)),"")</f>
        <v/>
      </c>
      <c r="N40" s="100" t="str">
        <f ca="1">IFERROR(INDEX(بيانات!$B$3:$B$4922,MATCH(35,$V$3:$V$4922,0))&amp;" "&amp;INDEX(بيانات!$C$3:$C$4922,MATCH(35,$V$3:$V$4922,0)),"")</f>
        <v/>
      </c>
      <c r="O40" s="100" t="str">
        <f ca="1">IFERROR(INDEX(بيانات!$E$3:$F$4922,MATCH(35,$V$3:$V$4922,0)),"")</f>
        <v/>
      </c>
      <c r="S40">
        <f ca="1">IF(AND(بيانات!$B40&lt;&gt;"",بيانات!$E40="ذكر",بيانات!$F40&lt;13),COUNTIFS(بيانات!$E$3:$E40,"ذكر",بيانات!$F$3:$F40,"&lt;13",بيانات!$B$3:$B40,"&lt;&gt;"),"")</f>
        <v>15</v>
      </c>
      <c r="T40" t="str">
        <f ca="1">IF(AND(بيانات!$B40&lt;&gt;"",بيانات!$E40="أنثى",بيانات!$F40&lt;13),COUNTIFS(بيانات!$E$3:$E40,"أنثى",بيانات!$F$3:$F40,"&lt;13",بيانات!$B$3:$B40,"&lt;&gt;"),"")</f>
        <v/>
      </c>
      <c r="U40" t="str">
        <f ca="1">IF(AND(بيانات!$B40&lt;&gt;"",بيانات!$E40="ذكر",بيانات!$F40&gt;=13),COUNTIFS(بيانات!$E$3:$E40,"ذكر",بيانات!$F$3:$F40,"&gt;=13",بيانات!$B$3:$B40,"&lt;&gt;"),"")</f>
        <v/>
      </c>
      <c r="V40" t="str">
        <f ca="1">IF(AND(بيانات!$B40&lt;&gt;"",بيانات!$E40="أنثى",بيانات!$F40&gt;=13),COUNTIFS(بيانات!$E$3:$E40,"أنثى",بيانات!$F$3:$F40,"&gt;=13",بيانات!$B$3:$B40,"&lt;&gt;"),"")</f>
        <v/>
      </c>
    </row>
    <row r="41" spans="1:22" ht="15" customHeight="1">
      <c r="A41" s="101" t="str">
        <f ca="1">IFERROR(INDEX(بيانات!$A$3:$A$4922,MATCH(36,$S$3:$S$4922,0)),"")</f>
        <v>RCS093</v>
      </c>
      <c r="B41" s="101" t="str">
        <f ca="1">IFERROR(INDEX(بيانات!$B$3:$B$4922,MATCH(36,$S$3:$S$4922,0))&amp;" "&amp;INDEX(بيانات!$C$3:$C$4922,MATCH(36,$S$3:$S$4922,0)),"")</f>
        <v>شهروري  معاد</v>
      </c>
      <c r="C41" s="101" t="str">
        <f ca="1">IFERROR(INDEX(بيانات!$E$3:$F$4922,MATCH(36,$S$3:$S$4922,0)),"")</f>
        <v/>
      </c>
      <c r="E41" s="101" t="str">
        <f ca="1">IFERROR(INDEX(بيانات!$A$3:$A$4922,MATCH(36,$T$3:$T$4922,0)),"")</f>
        <v/>
      </c>
      <c r="F41" s="101" t="str">
        <f ca="1">IFERROR(INDEX(بيانات!$B$3:$B$4922,MATCH(36,$T$3:$T$4922,0))&amp;" "&amp;INDEX(بيانات!$C$3:$C$4922,MATCH(36,$T$3:$T$4922,0)),"")</f>
        <v/>
      </c>
      <c r="G41" s="101" t="str">
        <f ca="1">IFERROR(INDEX(بيانات!$E$3:$F$4922,MATCH(36,$T$3:$T$4922,0)),"")</f>
        <v/>
      </c>
      <c r="I41" s="101" t="str">
        <f ca="1">IFERROR(INDEX(بيانات!$A$3:$A$4922,MATCH(36,$U$3:$U$4922,0)),"")</f>
        <v>RCS079</v>
      </c>
      <c r="J41" s="101" t="str">
        <f ca="1">IFERROR(INDEX(بيانات!$B$3:$B$4922,MATCH(36,$U$3:$U$4922,0))&amp;" "&amp;INDEX(بيانات!$C$3:$C$4922,MATCH(36,$U$3:$U$4922,0)),"")</f>
        <v>نقادي محمد عبد الكريم</v>
      </c>
      <c r="K41" s="101" t="str">
        <f ca="1">IFERROR(INDEX(بيانات!$E$3:$F$4922,MATCH(36,$U$3:$U$4922,0)),"")</f>
        <v/>
      </c>
      <c r="M41" s="101" t="str">
        <f ca="1">IFERROR(INDEX(بيانات!$A$3:$A$4922,MATCH(36,$V$3:$V$4922,0)),"")</f>
        <v/>
      </c>
      <c r="N41" s="101" t="str">
        <f ca="1">IFERROR(INDEX(بيانات!$B$3:$B$4922,MATCH(36,$V$3:$V$4922,0))&amp;" "&amp;INDEX(بيانات!$C$3:$C$4922,MATCH(36,$V$3:$V$4922,0)),"")</f>
        <v/>
      </c>
      <c r="O41" s="101" t="str">
        <f ca="1">IFERROR(INDEX(بيانات!$E$3:$F$4922,MATCH(36,$V$3:$V$4922,0)),"")</f>
        <v/>
      </c>
      <c r="S41" t="str">
        <f ca="1">IF(AND(بيانات!$B41&lt;&gt;"",بيانات!$E41="ذكر",بيانات!$F41&lt;13),COUNTIFS(بيانات!$E$3:$E41,"ذكر",بيانات!$F$3:$F41,"&lt;13",بيانات!$B$3:$B41,"&lt;&gt;"),"")</f>
        <v/>
      </c>
      <c r="T41" t="str">
        <f ca="1">IF(AND(بيانات!$B41&lt;&gt;"",بيانات!$E41="أنثى",بيانات!$F41&lt;13),COUNTIFS(بيانات!$E$3:$E41,"أنثى",بيانات!$F$3:$F41,"&lt;13",بيانات!$B$3:$B41,"&lt;&gt;"),"")</f>
        <v/>
      </c>
      <c r="U41">
        <f ca="1">IF(AND(بيانات!$B41&lt;&gt;"",بيانات!$E41="ذكر",بيانات!$F41&gt;=13),COUNTIFS(بيانات!$E$3:$E41,"ذكر",بيانات!$F$3:$F41,"&gt;=13",بيانات!$B$3:$B41,"&lt;&gt;"),"")</f>
        <v>18</v>
      </c>
      <c r="V41" t="str">
        <f ca="1">IF(AND(بيانات!$B41&lt;&gt;"",بيانات!$E41="أنثى",بيانات!$F41&gt;=13),COUNTIFS(بيانات!$E$3:$E41,"أنثى",بيانات!$F$3:$F41,"&gt;=13",بيانات!$B$3:$B41,"&lt;&gt;"),"")</f>
        <v/>
      </c>
    </row>
    <row r="42" spans="1:22" ht="15" customHeight="1">
      <c r="A42" s="100" t="str">
        <f ca="1">IFERROR(INDEX(بيانات!$A$3:$A$4922,MATCH(37,$S$3:$S$4922,0)),"")</f>
        <v>RCS094</v>
      </c>
      <c r="B42" s="100" t="str">
        <f ca="1">IFERROR(INDEX(بيانات!$B$3:$B$4922,MATCH(37,$S$3:$S$4922,0))&amp;" "&amp;INDEX(بيانات!$C$3:$C$4922,MATCH(37,$S$3:$S$4922,0)),"")</f>
        <v>شهرور عبد الرحمن</v>
      </c>
      <c r="C42" s="100" t="str">
        <f ca="1">IFERROR(INDEX(بيانات!$E$3:$F$4922,MATCH(37,$S$3:$S$4922,0)),"")</f>
        <v/>
      </c>
      <c r="E42" s="100" t="str">
        <f ca="1">IFERROR(INDEX(بيانات!$A$3:$A$4922,MATCH(37,$T$3:$T$4922,0)),"")</f>
        <v/>
      </c>
      <c r="F42" s="100" t="str">
        <f ca="1">IFERROR(INDEX(بيانات!$B$3:$B$4922,MATCH(37,$T$3:$T$4922,0))&amp;" "&amp;INDEX(بيانات!$C$3:$C$4922,MATCH(37,$T$3:$T$4922,0)),"")</f>
        <v/>
      </c>
      <c r="G42" s="100" t="str">
        <f ca="1">IFERROR(INDEX(بيانات!$E$3:$F$4922,MATCH(37,$T$3:$T$4922,0)),"")</f>
        <v/>
      </c>
      <c r="I42" s="100" t="str">
        <f ca="1">IFERROR(INDEX(بيانات!$A$3:$A$4922,MATCH(37,$U$3:$U$4922,0)),"")</f>
        <v>RCS081</v>
      </c>
      <c r="J42" s="100" t="str">
        <f ca="1">IFERROR(INDEX(بيانات!$B$3:$B$4922,MATCH(37,$U$3:$U$4922,0))&amp;" "&amp;INDEX(بيانات!$C$3:$C$4922,MATCH(37,$U$3:$U$4922,0)),"")</f>
        <v>ايت ميمون محمد</v>
      </c>
      <c r="K42" s="100" t="str">
        <f ca="1">IFERROR(INDEX(بيانات!$E$3:$F$4922,MATCH(37,$U$3:$U$4922,0)),"")</f>
        <v/>
      </c>
      <c r="M42" s="100" t="str">
        <f ca="1">IFERROR(INDEX(بيانات!$A$3:$A$4922,MATCH(37,$V$3:$V$4922,0)),"")</f>
        <v/>
      </c>
      <c r="N42" s="100" t="str">
        <f ca="1">IFERROR(INDEX(بيانات!$B$3:$B$4922,MATCH(37,$V$3:$V$4922,0))&amp;" "&amp;INDEX(بيانات!$C$3:$C$4922,MATCH(37,$V$3:$V$4922,0)),"")</f>
        <v/>
      </c>
      <c r="O42" s="100" t="str">
        <f ca="1">IFERROR(INDEX(بيانات!$E$3:$F$4922,MATCH(37,$V$3:$V$4922,0)),"")</f>
        <v/>
      </c>
      <c r="S42" t="str">
        <f ca="1">IF(AND(بيانات!$B42&lt;&gt;"",بيانات!$E42="ذكر",بيانات!$F42&lt;13),COUNTIFS(بيانات!$E$3:$E42,"ذكر",بيانات!$F$3:$F42,"&lt;13",بيانات!$B$3:$B42,"&lt;&gt;"),"")</f>
        <v/>
      </c>
      <c r="T42" t="str">
        <f ca="1">IF(AND(بيانات!$B42&lt;&gt;"",بيانات!$E42="أنثى",بيانات!$F42&lt;13),COUNTIFS(بيانات!$E$3:$E42,"أنثى",بيانات!$F$3:$F42,"&lt;13",بيانات!$B$3:$B42,"&lt;&gt;"),"")</f>
        <v/>
      </c>
      <c r="U42">
        <f ca="1">IF(AND(بيانات!$B42&lt;&gt;"",بيانات!$E42="ذكر",بيانات!$F42&gt;=13),COUNTIFS(بيانات!$E$3:$E42,"ذكر",بيانات!$F$3:$F42,"&gt;=13",بيانات!$B$3:$B42,"&lt;&gt;"),"")</f>
        <v>19</v>
      </c>
      <c r="V42" t="str">
        <f ca="1">IF(AND(بيانات!$B42&lt;&gt;"",بيانات!$E42="أنثى",بيانات!$F42&gt;=13),COUNTIFS(بيانات!$E$3:$E42,"أنثى",بيانات!$F$3:$F42,"&gt;=13",بيانات!$B$3:$B42,"&lt;&gt;"),"")</f>
        <v/>
      </c>
    </row>
    <row r="43" spans="1:22" ht="15" customHeight="1">
      <c r="A43" s="101" t="str">
        <f ca="1">IFERROR(INDEX(بيانات!$A$3:$A$4922,MATCH(38,$S$3:$S$4922,0)),"")</f>
        <v>RCS096</v>
      </c>
      <c r="B43" s="101" t="str">
        <f ca="1">IFERROR(INDEX(بيانات!$B$3:$B$4922,MATCH(38,$S$3:$S$4922,0))&amp;" "&amp;INDEX(بيانات!$C$3:$C$4922,MATCH(38,$S$3:$S$4922,0)),"")</f>
        <v>خزيني محمد عماد الدين</v>
      </c>
      <c r="C43" s="101" t="str">
        <f ca="1">IFERROR(INDEX(بيانات!$E$3:$F$4922,MATCH(38,$S$3:$S$4922,0)),"")</f>
        <v/>
      </c>
      <c r="E43" s="101" t="str">
        <f ca="1">IFERROR(INDEX(بيانات!$A$3:$A$4922,MATCH(38,$T$3:$T$4922,0)),"")</f>
        <v/>
      </c>
      <c r="F43" s="101" t="str">
        <f ca="1">IFERROR(INDEX(بيانات!$B$3:$B$4922,MATCH(38,$T$3:$T$4922,0))&amp;" "&amp;INDEX(بيانات!$C$3:$C$4922,MATCH(38,$T$3:$T$4922,0)),"")</f>
        <v/>
      </c>
      <c r="G43" s="101" t="str">
        <f ca="1">IFERROR(INDEX(بيانات!$E$3:$F$4922,MATCH(38,$T$3:$T$4922,0)),"")</f>
        <v/>
      </c>
      <c r="I43" s="101" t="str">
        <f ca="1">IFERROR(INDEX(بيانات!$A$3:$A$4922,MATCH(38,$U$3:$U$4922,0)),"")</f>
        <v>RCS084</v>
      </c>
      <c r="J43" s="101" t="str">
        <f ca="1">IFERROR(INDEX(بيانات!$B$3:$B$4922,MATCH(38,$U$3:$U$4922,0))&amp;" "&amp;INDEX(بيانات!$C$3:$C$4922,MATCH(38,$U$3:$U$4922,0)),"")</f>
        <v>يحياوي اياد عبد الله</v>
      </c>
      <c r="K43" s="101" t="str">
        <f ca="1">IFERROR(INDEX(بيانات!$E$3:$F$4922,MATCH(38,$U$3:$U$4922,0)),"")</f>
        <v/>
      </c>
      <c r="M43" s="101" t="str">
        <f ca="1">IFERROR(INDEX(بيانات!$A$3:$A$4922,MATCH(38,$V$3:$V$4922,0)),"")</f>
        <v/>
      </c>
      <c r="N43" s="101" t="str">
        <f ca="1">IFERROR(INDEX(بيانات!$B$3:$B$4922,MATCH(38,$V$3:$V$4922,0))&amp;" "&amp;INDEX(بيانات!$C$3:$C$4922,MATCH(38,$V$3:$V$4922,0)),"")</f>
        <v/>
      </c>
      <c r="O43" s="101" t="str">
        <f ca="1">IFERROR(INDEX(بيانات!$E$3:$F$4922,MATCH(38,$V$3:$V$4922,0)),"")</f>
        <v/>
      </c>
      <c r="S43" t="str">
        <f ca="1">IF(AND(بيانات!$B43&lt;&gt;"",بيانات!$E43="ذكر",بيانات!$F43&lt;13),COUNTIFS(بيانات!$E$3:$E43,"ذكر",بيانات!$F$3:$F43,"&lt;13",بيانات!$B$3:$B43,"&lt;&gt;"),"")</f>
        <v/>
      </c>
      <c r="T43">
        <f ca="1">IF(AND(بيانات!$B43&lt;&gt;"",بيانات!$E43="أنثى",بيانات!$F43&lt;13),COUNTIFS(بيانات!$E$3:$E43,"أنثى",بيانات!$F$3:$F43,"&lt;13",بيانات!$B$3:$B43,"&lt;&gt;"),"")</f>
        <v>7</v>
      </c>
      <c r="U43" t="str">
        <f ca="1">IF(AND(بيانات!$B43&lt;&gt;"",بيانات!$E43="ذكر",بيانات!$F43&gt;=13),COUNTIFS(بيانات!$E$3:$E43,"ذكر",بيانات!$F$3:$F43,"&gt;=13",بيانات!$B$3:$B43,"&lt;&gt;"),"")</f>
        <v/>
      </c>
      <c r="V43" t="str">
        <f ca="1">IF(AND(بيانات!$B43&lt;&gt;"",بيانات!$E43="أنثى",بيانات!$F43&gt;=13),COUNTIFS(بيانات!$E$3:$E43,"أنثى",بيانات!$F$3:$F43,"&gt;=13",بيانات!$B$3:$B43,"&lt;&gt;"),"")</f>
        <v/>
      </c>
    </row>
    <row r="44" spans="1:22" ht="15" customHeight="1">
      <c r="A44" s="100" t="str">
        <f ca="1">IFERROR(INDEX(بيانات!$A$3:$A$4922,MATCH(39,$S$3:$S$4922,0)),"")</f>
        <v>RCS099</v>
      </c>
      <c r="B44" s="100" t="str">
        <f ca="1">IFERROR(INDEX(بيانات!$B$3:$B$4922,MATCH(39,$S$3:$S$4922,0))&amp;" "&amp;INDEX(بيانات!$C$3:$C$4922,MATCH(39,$S$3:$S$4922,0)),"")</f>
        <v>خزيني معتصم عبد القادر</v>
      </c>
      <c r="C44" s="100" t="str">
        <f ca="1">IFERROR(INDEX(بيانات!$E$3:$F$4922,MATCH(39,$S$3:$S$4922,0)),"")</f>
        <v/>
      </c>
      <c r="E44" s="100" t="str">
        <f ca="1">IFERROR(INDEX(بيانات!$A$3:$A$4922,MATCH(39,$T$3:$T$4922,0)),"")</f>
        <v/>
      </c>
      <c r="F44" s="100" t="str">
        <f ca="1">IFERROR(INDEX(بيانات!$B$3:$B$4922,MATCH(39,$T$3:$T$4922,0))&amp;" "&amp;INDEX(بيانات!$C$3:$C$4922,MATCH(39,$T$3:$T$4922,0)),"")</f>
        <v/>
      </c>
      <c r="G44" s="100" t="str">
        <f ca="1">IFERROR(INDEX(بيانات!$E$3:$F$4922,MATCH(39,$T$3:$T$4922,0)),"")</f>
        <v/>
      </c>
      <c r="I44" s="100" t="str">
        <f ca="1">IFERROR(INDEX(بيانات!$A$3:$A$4922,MATCH(39,$U$3:$U$4922,0)),"")</f>
        <v>RCS085</v>
      </c>
      <c r="J44" s="100" t="str">
        <f ca="1">IFERROR(INDEX(بيانات!$B$3:$B$4922,MATCH(39,$U$3:$U$4922,0))&amp;" "&amp;INDEX(بيانات!$C$3:$C$4922,MATCH(39,$U$3:$U$4922,0)),"")</f>
        <v>حاج محمد خليفة نذير</v>
      </c>
      <c r="K44" s="100" t="str">
        <f ca="1">IFERROR(INDEX(بيانات!$E$3:$F$4922,MATCH(39,$U$3:$U$4922,0)),"")</f>
        <v/>
      </c>
      <c r="M44" s="100" t="str">
        <f ca="1">IFERROR(INDEX(بيانات!$A$3:$A$4922,MATCH(39,$V$3:$V$4922,0)),"")</f>
        <v/>
      </c>
      <c r="N44" s="100" t="str">
        <f ca="1">IFERROR(INDEX(بيانات!$B$3:$B$4922,MATCH(39,$V$3:$V$4922,0))&amp;" "&amp;INDEX(بيانات!$C$3:$C$4922,MATCH(39,$V$3:$V$4922,0)),"")</f>
        <v/>
      </c>
      <c r="O44" s="100" t="str">
        <f ca="1">IFERROR(INDEX(بيانات!$E$3:$F$4922,MATCH(39,$V$3:$V$4922,0)),"")</f>
        <v/>
      </c>
      <c r="S44">
        <f ca="1">IF(AND(بيانات!$B44&lt;&gt;"",بيانات!$E44="ذكر",بيانات!$F44&lt;13),COUNTIFS(بيانات!$E$3:$E44,"ذكر",بيانات!$F$3:$F44,"&lt;13",بيانات!$B$3:$B44,"&lt;&gt;"),"")</f>
        <v>16</v>
      </c>
      <c r="T44" t="str">
        <f ca="1">IF(AND(بيانات!$B44&lt;&gt;"",بيانات!$E44="أنثى",بيانات!$F44&lt;13),COUNTIFS(بيانات!$E$3:$E44,"أنثى",بيانات!$F$3:$F44,"&lt;13",بيانات!$B$3:$B44,"&lt;&gt;"),"")</f>
        <v/>
      </c>
      <c r="U44" t="str">
        <f ca="1">IF(AND(بيانات!$B44&lt;&gt;"",بيانات!$E44="ذكر",بيانات!$F44&gt;=13),COUNTIFS(بيانات!$E$3:$E44,"ذكر",بيانات!$F$3:$F44,"&gt;=13",بيانات!$B$3:$B44,"&lt;&gt;"),"")</f>
        <v/>
      </c>
      <c r="V44" t="str">
        <f ca="1">IF(AND(بيانات!$B44&lt;&gt;"",بيانات!$E44="أنثى",بيانات!$F44&gt;=13),COUNTIFS(بيانات!$E$3:$E44,"أنثى",بيانات!$F$3:$F44,"&gt;=13",بيانات!$B$3:$B44,"&lt;&gt;"),"")</f>
        <v/>
      </c>
    </row>
    <row r="45" spans="1:22" ht="15" customHeight="1">
      <c r="A45" s="101" t="str">
        <f ca="1">IFERROR(INDEX(بيانات!$A$3:$A$4922,MATCH(40,$S$3:$S$4922,0)),"")</f>
        <v>RCS101</v>
      </c>
      <c r="B45" s="101" t="str">
        <f ca="1">IFERROR(INDEX(بيانات!$B$3:$B$4922,MATCH(40,$S$3:$S$4922,0))&amp;" "&amp;INDEX(بيانات!$C$3:$C$4922,MATCH(40,$S$3:$S$4922,0)),"")</f>
        <v>داودي عبد الحميد</v>
      </c>
      <c r="C45" s="101" t="str">
        <f ca="1">IFERROR(INDEX(بيانات!$E$3:$F$4922,MATCH(40,$S$3:$S$4922,0)),"")</f>
        <v/>
      </c>
      <c r="E45" s="101" t="str">
        <f ca="1">IFERROR(INDEX(بيانات!$A$3:$A$4922,MATCH(40,$T$3:$T$4922,0)),"")</f>
        <v/>
      </c>
      <c r="F45" s="101" t="str">
        <f ca="1">IFERROR(INDEX(بيانات!$B$3:$B$4922,MATCH(40,$T$3:$T$4922,0))&amp;" "&amp;INDEX(بيانات!$C$3:$C$4922,MATCH(40,$T$3:$T$4922,0)),"")</f>
        <v/>
      </c>
      <c r="G45" s="101" t="str">
        <f ca="1">IFERROR(INDEX(بيانات!$E$3:$F$4922,MATCH(40,$T$3:$T$4922,0)),"")</f>
        <v/>
      </c>
      <c r="I45" s="101" t="str">
        <f ca="1">IFERROR(INDEX(بيانات!$A$3:$A$4922,MATCH(40,$U$3:$U$4922,0)),"")</f>
        <v>RCS088</v>
      </c>
      <c r="J45" s="101" t="str">
        <f ca="1">IFERROR(INDEX(بيانات!$B$3:$B$4922,MATCH(40,$U$3:$U$4922,0))&amp;" "&amp;INDEX(بيانات!$C$3:$C$4922,MATCH(40,$U$3:$U$4922,0)),"")</f>
        <v>خرشي رضوان</v>
      </c>
      <c r="K45" s="101" t="str">
        <f ca="1">IFERROR(INDEX(بيانات!$E$3:$F$4922,MATCH(40,$U$3:$U$4922,0)),"")</f>
        <v/>
      </c>
      <c r="M45" s="101" t="str">
        <f ca="1">IFERROR(INDEX(بيانات!$A$3:$A$4922,MATCH(40,$V$3:$V$4922,0)),"")</f>
        <v/>
      </c>
      <c r="N45" s="101" t="str">
        <f ca="1">IFERROR(INDEX(بيانات!$B$3:$B$4922,MATCH(40,$V$3:$V$4922,0))&amp;" "&amp;INDEX(بيانات!$C$3:$C$4922,MATCH(40,$V$3:$V$4922,0)),"")</f>
        <v/>
      </c>
      <c r="O45" s="101" t="str">
        <f ca="1">IFERROR(INDEX(بيانات!$E$3:$F$4922,MATCH(40,$V$3:$V$4922,0)),"")</f>
        <v/>
      </c>
      <c r="S45" t="str">
        <f ca="1">IF(AND(بيانات!$B45&lt;&gt;"",بيانات!$E45="ذكر",بيانات!$F45&lt;13),COUNTIFS(بيانات!$E$3:$E45,"ذكر",بيانات!$F$3:$F45,"&lt;13",بيانات!$B$3:$B45,"&lt;&gt;"),"")</f>
        <v/>
      </c>
      <c r="T45" t="str">
        <f ca="1">IF(AND(بيانات!$B45&lt;&gt;"",بيانات!$E45="أنثى",بيانات!$F45&lt;13),COUNTIFS(بيانات!$E$3:$E45,"أنثى",بيانات!$F$3:$F45,"&lt;13",بيانات!$B$3:$B45,"&lt;&gt;"),"")</f>
        <v/>
      </c>
      <c r="U45">
        <f ca="1">IF(AND(بيانات!$B45&lt;&gt;"",بيانات!$E45="ذكر",بيانات!$F45&gt;=13),COUNTIFS(بيانات!$E$3:$E45,"ذكر",بيانات!$F$3:$F45,"&gt;=13",بيانات!$B$3:$B45,"&lt;&gt;"),"")</f>
        <v>20</v>
      </c>
      <c r="V45" t="str">
        <f ca="1">IF(AND(بيانات!$B45&lt;&gt;"",بيانات!$E45="أنثى",بيانات!$F45&gt;=13),COUNTIFS(بيانات!$E$3:$E45,"أنثى",بيانات!$F$3:$F45,"&gt;=13",بيانات!$B$3:$B45,"&lt;&gt;"),"")</f>
        <v/>
      </c>
    </row>
    <row r="46" spans="1:22" ht="15" customHeight="1">
      <c r="A46" s="100" t="str">
        <f ca="1">IFERROR(INDEX(بيانات!$A$3:$A$4922,MATCH(41,$S$3:$S$4922,0)),"")</f>
        <v>RCS102</v>
      </c>
      <c r="B46" s="100" t="str">
        <f ca="1">IFERROR(INDEX(بيانات!$B$3:$B$4922,MATCH(41,$S$3:$S$4922,0))&amp;" "&amp;INDEX(بيانات!$C$3:$C$4922,MATCH(41,$S$3:$S$4922,0)),"")</f>
        <v>مسعودي عبد الله</v>
      </c>
      <c r="C46" s="100" t="str">
        <f ca="1">IFERROR(INDEX(بيانات!$E$3:$F$4922,MATCH(41,$S$3:$S$4922,0)),"")</f>
        <v/>
      </c>
      <c r="E46" s="100" t="str">
        <f ca="1">IFERROR(INDEX(بيانات!$A$3:$A$4922,MATCH(41,$T$3:$T$4922,0)),"")</f>
        <v/>
      </c>
      <c r="F46" s="100" t="str">
        <f ca="1">IFERROR(INDEX(بيانات!$B$3:$B$4922,MATCH(41,$T$3:$T$4922,0))&amp;" "&amp;INDEX(بيانات!$C$3:$C$4922,MATCH(41,$T$3:$T$4922,0)),"")</f>
        <v/>
      </c>
      <c r="G46" s="100" t="str">
        <f ca="1">IFERROR(INDEX(بيانات!$E$3:$F$4922,MATCH(41,$T$3:$T$4922,0)),"")</f>
        <v/>
      </c>
      <c r="I46" s="100" t="str">
        <f ca="1">IFERROR(INDEX(بيانات!$A$3:$A$4922,MATCH(41,$U$3:$U$4922,0)),"")</f>
        <v>RCS089</v>
      </c>
      <c r="J46" s="100" t="str">
        <f ca="1">IFERROR(INDEX(بيانات!$B$3:$B$4922,MATCH(41,$U$3:$U$4922,0))&amp;" "&amp;INDEX(بيانات!$C$3:$C$4922,MATCH(41,$U$3:$U$4922,0)),"")</f>
        <v xml:space="preserve">راس مال عبد القادر </v>
      </c>
      <c r="K46" s="100" t="str">
        <f ca="1">IFERROR(INDEX(بيانات!$E$3:$F$4922,MATCH(41,$U$3:$U$4922,0)),"")</f>
        <v/>
      </c>
      <c r="M46" s="100" t="str">
        <f ca="1">IFERROR(INDEX(بيانات!$A$3:$A$4922,MATCH(41,$V$3:$V$4922,0)),"")</f>
        <v/>
      </c>
      <c r="N46" s="100" t="str">
        <f ca="1">IFERROR(INDEX(بيانات!$B$3:$B$4922,MATCH(41,$V$3:$V$4922,0))&amp;" "&amp;INDEX(بيانات!$C$3:$C$4922,MATCH(41,$V$3:$V$4922,0)),"")</f>
        <v/>
      </c>
      <c r="O46" s="100" t="str">
        <f ca="1">IFERROR(INDEX(بيانات!$E$3:$F$4922,MATCH(41,$V$3:$V$4922,0)),"")</f>
        <v/>
      </c>
      <c r="S46" t="str">
        <f ca="1">IF(AND(بيانات!$B46&lt;&gt;"",بيانات!$E46="ذكر",بيانات!$F46&lt;13),COUNTIFS(بيانات!$E$3:$E46,"ذكر",بيانات!$F$3:$F46,"&lt;13",بيانات!$B$3:$B46,"&lt;&gt;"),"")</f>
        <v/>
      </c>
      <c r="T46" t="str">
        <f ca="1">IF(AND(بيانات!$B46&lt;&gt;"",بيانات!$E46="أنثى",بيانات!$F46&lt;13),COUNTIFS(بيانات!$E$3:$E46,"أنثى",بيانات!$F$3:$F46,"&lt;13",بيانات!$B$3:$B46,"&lt;&gt;"),"")</f>
        <v/>
      </c>
      <c r="U46" t="str">
        <f ca="1">IF(AND(بيانات!$B46&lt;&gt;"",بيانات!$E46="ذكر",بيانات!$F46&gt;=13),COUNTIFS(بيانات!$E$3:$E46,"ذكر",بيانات!$F$3:$F46,"&gt;=13",بيانات!$B$3:$B46,"&lt;&gt;"),"")</f>
        <v/>
      </c>
      <c r="V46">
        <f ca="1">IF(AND(بيانات!$B46&lt;&gt;"",بيانات!$E46="أنثى",بيانات!$F46&gt;=13),COUNTIFS(بيانات!$E$3:$E46,"أنثى",بيانات!$F$3:$F46,"&gt;=13",بيانات!$B$3:$B46,"&lt;&gt;"),"")</f>
        <v>1</v>
      </c>
    </row>
    <row r="47" spans="1:22" ht="15" customHeight="1">
      <c r="A47" s="101" t="str">
        <f ca="1">IFERROR(INDEX(بيانات!$A$3:$A$4922,MATCH(42,$S$3:$S$4922,0)),"")</f>
        <v>RCS103</v>
      </c>
      <c r="B47" s="101" t="str">
        <f ca="1">IFERROR(INDEX(بيانات!$B$3:$B$4922,MATCH(42,$S$3:$S$4922,0))&amp;" "&amp;INDEX(بيانات!$C$3:$C$4922,MATCH(42,$S$3:$S$4922,0)),"")</f>
        <v>مسعودي ابراهيم</v>
      </c>
      <c r="C47" s="101" t="str">
        <f ca="1">IFERROR(INDEX(بيانات!$E$3:$F$4922,MATCH(42,$S$3:$S$4922,0)),"")</f>
        <v/>
      </c>
      <c r="E47" s="101" t="str">
        <f ca="1">IFERROR(INDEX(بيانات!$A$3:$A$4922,MATCH(42,$T$3:$T$4922,0)),"")</f>
        <v/>
      </c>
      <c r="F47" s="101" t="str">
        <f ca="1">IFERROR(INDEX(بيانات!$B$3:$B$4922,MATCH(42,$T$3:$T$4922,0))&amp;" "&amp;INDEX(بيانات!$C$3:$C$4922,MATCH(42,$T$3:$T$4922,0)),"")</f>
        <v/>
      </c>
      <c r="G47" s="101" t="str">
        <f ca="1">IFERROR(INDEX(بيانات!$E$3:$F$4922,MATCH(42,$T$3:$T$4922,0)),"")</f>
        <v/>
      </c>
      <c r="I47" s="101" t="str">
        <f ca="1">IFERROR(INDEX(بيانات!$A$3:$A$4922,MATCH(42,$U$3:$U$4922,0)),"")</f>
        <v>RCS095</v>
      </c>
      <c r="J47" s="101" t="str">
        <f ca="1">IFERROR(INDEX(بيانات!$B$3:$B$4922,MATCH(42,$U$3:$U$4922,0))&amp;" "&amp;INDEX(بيانات!$C$3:$C$4922,MATCH(42,$U$3:$U$4922,0)),"")</f>
        <v>عتبي محمد وائل ياسين</v>
      </c>
      <c r="K47" s="101" t="str">
        <f ca="1">IFERROR(INDEX(بيانات!$E$3:$F$4922,MATCH(42,$U$3:$U$4922,0)),"")</f>
        <v/>
      </c>
      <c r="M47" s="101" t="str">
        <f ca="1">IFERROR(INDEX(بيانات!$A$3:$A$4922,MATCH(42,$V$3:$V$4922,0)),"")</f>
        <v/>
      </c>
      <c r="N47" s="101" t="str">
        <f ca="1">IFERROR(INDEX(بيانات!$B$3:$B$4922,MATCH(42,$V$3:$V$4922,0))&amp;" "&amp;INDEX(بيانات!$C$3:$C$4922,MATCH(42,$V$3:$V$4922,0)),"")</f>
        <v/>
      </c>
      <c r="O47" s="101" t="str">
        <f ca="1">IFERROR(INDEX(بيانات!$E$3:$F$4922,MATCH(42,$V$3:$V$4922,0)),"")</f>
        <v/>
      </c>
      <c r="S47" t="str">
        <f ca="1">IF(AND(بيانات!$B47&lt;&gt;"",بيانات!$E47="ذكر",بيانات!$F47&lt;13),COUNTIFS(بيانات!$E$3:$E47,"ذكر",بيانات!$F$3:$F47,"&lt;13",بيانات!$B$3:$B47,"&lt;&gt;"),"")</f>
        <v/>
      </c>
      <c r="T47">
        <f ca="1">IF(AND(بيانات!$B47&lt;&gt;"",بيانات!$E47="أنثى",بيانات!$F47&lt;13),COUNTIFS(بيانات!$E$3:$E47,"أنثى",بيانات!$F$3:$F47,"&lt;13",بيانات!$B$3:$B47,"&lt;&gt;"),"")</f>
        <v>8</v>
      </c>
      <c r="U47" t="str">
        <f ca="1">IF(AND(بيانات!$B47&lt;&gt;"",بيانات!$E47="ذكر",بيانات!$F47&gt;=13),COUNTIFS(بيانات!$E$3:$E47,"ذكر",بيانات!$F$3:$F47,"&gt;=13",بيانات!$B$3:$B47,"&lt;&gt;"),"")</f>
        <v/>
      </c>
      <c r="V47" t="str">
        <f ca="1">IF(AND(بيانات!$B47&lt;&gt;"",بيانات!$E47="أنثى",بيانات!$F47&gt;=13),COUNTIFS(بيانات!$E$3:$E47,"أنثى",بيانات!$F$3:$F47,"&gt;=13",بيانات!$B$3:$B47,"&lt;&gt;"),"")</f>
        <v/>
      </c>
    </row>
    <row r="48" spans="1:22" ht="15" customHeight="1">
      <c r="A48" s="100" t="str">
        <f ca="1">IFERROR(INDEX(بيانات!$A$3:$A$4922,MATCH(43,$S$3:$S$4922,0)),"")</f>
        <v>RCS104</v>
      </c>
      <c r="B48" s="100" t="str">
        <f ca="1">IFERROR(INDEX(بيانات!$B$3:$B$4922,MATCH(43,$S$3:$S$4922,0))&amp;" "&amp;INDEX(بيانات!$C$3:$C$4922,MATCH(43,$S$3:$S$4922,0)),"")</f>
        <v>مسعودي  محمد عبد الرحمان</v>
      </c>
      <c r="C48" s="100" t="str">
        <f ca="1">IFERROR(INDEX(بيانات!$E$3:$F$4922,MATCH(43,$S$3:$S$4922,0)),"")</f>
        <v/>
      </c>
      <c r="E48" s="100" t="str">
        <f ca="1">IFERROR(INDEX(بيانات!$A$3:$A$4922,MATCH(43,$T$3:$T$4922,0)),"")</f>
        <v/>
      </c>
      <c r="F48" s="100" t="str">
        <f ca="1">IFERROR(INDEX(بيانات!$B$3:$B$4922,MATCH(43,$T$3:$T$4922,0))&amp;" "&amp;INDEX(بيانات!$C$3:$C$4922,MATCH(43,$T$3:$T$4922,0)),"")</f>
        <v/>
      </c>
      <c r="G48" s="100" t="str">
        <f ca="1">IFERROR(INDEX(بيانات!$E$3:$F$4922,MATCH(43,$T$3:$T$4922,0)),"")</f>
        <v/>
      </c>
      <c r="I48" s="100" t="str">
        <f ca="1">IFERROR(INDEX(بيانات!$A$3:$A$4922,MATCH(43,$U$3:$U$4922,0)),"")</f>
        <v>RCS106</v>
      </c>
      <c r="J48" s="100" t="str">
        <f ca="1">IFERROR(INDEX(بيانات!$B$3:$B$4922,MATCH(43,$U$3:$U$4922,0))&amp;" "&amp;INDEX(بيانات!$C$3:$C$4922,MATCH(43,$U$3:$U$4922,0)),"")</f>
        <v>جيلالي محمد  الاكرم</v>
      </c>
      <c r="K48" s="100" t="str">
        <f ca="1">IFERROR(INDEX(بيانات!$E$3:$F$4922,MATCH(43,$U$3:$U$4922,0)),"")</f>
        <v/>
      </c>
      <c r="M48" s="100" t="str">
        <f ca="1">IFERROR(INDEX(بيانات!$A$3:$A$4922,MATCH(43,$V$3:$V$4922,0)),"")</f>
        <v/>
      </c>
      <c r="N48" s="100" t="str">
        <f ca="1">IFERROR(INDEX(بيانات!$B$3:$B$4922,MATCH(43,$V$3:$V$4922,0))&amp;" "&amp;INDEX(بيانات!$C$3:$C$4922,MATCH(43,$V$3:$V$4922,0)),"")</f>
        <v/>
      </c>
      <c r="O48" s="100" t="str">
        <f ca="1">IFERROR(INDEX(بيانات!$E$3:$F$4922,MATCH(43,$V$3:$V$4922,0)),"")</f>
        <v/>
      </c>
      <c r="S48" t="str">
        <f ca="1">IF(AND(بيانات!$B48&lt;&gt;"",بيانات!$E48="ذكر",بيانات!$F48&lt;13),COUNTIFS(بيانات!$E$3:$E48,"ذكر",بيانات!$F$3:$F48,"&lt;13",بيانات!$B$3:$B48,"&lt;&gt;"),"")</f>
        <v/>
      </c>
      <c r="T48" t="str">
        <f ca="1">IF(AND(بيانات!$B48&lt;&gt;"",بيانات!$E48="أنثى",بيانات!$F48&lt;13),COUNTIFS(بيانات!$E$3:$E48,"أنثى",بيانات!$F$3:$F48,"&lt;13",بيانات!$B$3:$B48,"&lt;&gt;"),"")</f>
        <v/>
      </c>
      <c r="U48">
        <f ca="1">IF(AND(بيانات!$B48&lt;&gt;"",بيانات!$E48="ذكر",بيانات!$F48&gt;=13),COUNTIFS(بيانات!$E$3:$E48,"ذكر",بيانات!$F$3:$F48,"&gt;=13",بيانات!$B$3:$B48,"&lt;&gt;"),"")</f>
        <v>21</v>
      </c>
      <c r="V48" t="str">
        <f ca="1">IF(AND(بيانات!$B48&lt;&gt;"",بيانات!$E48="أنثى",بيانات!$F48&gt;=13),COUNTIFS(بيانات!$E$3:$E48,"أنثى",بيانات!$F$3:$F48,"&gt;=13",بيانات!$B$3:$B48,"&lt;&gt;"),"")</f>
        <v/>
      </c>
    </row>
    <row r="49" spans="1:22" ht="15" customHeight="1">
      <c r="A49" s="101" t="str">
        <f ca="1">IFERROR(INDEX(بيانات!$A$3:$A$4922,MATCH(44,$S$3:$S$4922,0)),"")</f>
        <v>RCS105</v>
      </c>
      <c r="B49" s="101" t="str">
        <f ca="1">IFERROR(INDEX(بيانات!$B$3:$B$4922,MATCH(44,$S$3:$S$4922,0))&amp;" "&amp;INDEX(بيانات!$C$3:$C$4922,MATCH(44,$S$3:$S$4922,0)),"")</f>
        <v>عابدي محمد عبد النور</v>
      </c>
      <c r="C49" s="101" t="str">
        <f ca="1">IFERROR(INDEX(بيانات!$E$3:$F$4922,MATCH(44,$S$3:$S$4922,0)),"")</f>
        <v/>
      </c>
      <c r="E49" s="101" t="str">
        <f ca="1">IFERROR(INDEX(بيانات!$A$3:$A$4922,MATCH(44,$T$3:$T$4922,0)),"")</f>
        <v/>
      </c>
      <c r="F49" s="101" t="str">
        <f ca="1">IFERROR(INDEX(بيانات!$B$3:$B$4922,MATCH(44,$T$3:$T$4922,0))&amp;" "&amp;INDEX(بيانات!$C$3:$C$4922,MATCH(44,$T$3:$T$4922,0)),"")</f>
        <v/>
      </c>
      <c r="G49" s="101" t="str">
        <f ca="1">IFERROR(INDEX(بيانات!$E$3:$F$4922,MATCH(44,$T$3:$T$4922,0)),"")</f>
        <v/>
      </c>
      <c r="I49" s="101" t="str">
        <f ca="1">IFERROR(INDEX(بيانات!$A$3:$A$4922,MATCH(44,$U$3:$U$4922,0)),"")</f>
        <v>RCS107</v>
      </c>
      <c r="J49" s="101" t="str">
        <f ca="1">IFERROR(INDEX(بيانات!$B$3:$B$4922,MATCH(44,$U$3:$U$4922,0))&amp;" "&amp;INDEX(بيانات!$C$3:$C$4922,MATCH(44,$U$3:$U$4922,0)),"")</f>
        <v xml:space="preserve">جرفي احمد </v>
      </c>
      <c r="K49" s="101" t="str">
        <f ca="1">IFERROR(INDEX(بيانات!$E$3:$F$4922,MATCH(44,$U$3:$U$4922,0)),"")</f>
        <v/>
      </c>
      <c r="M49" s="101" t="str">
        <f ca="1">IFERROR(INDEX(بيانات!$A$3:$A$4922,MATCH(44,$V$3:$V$4922,0)),"")</f>
        <v/>
      </c>
      <c r="N49" s="101" t="str">
        <f ca="1">IFERROR(INDEX(بيانات!$B$3:$B$4922,MATCH(44,$V$3:$V$4922,0))&amp;" "&amp;INDEX(بيانات!$C$3:$C$4922,MATCH(44,$V$3:$V$4922,0)),"")</f>
        <v/>
      </c>
      <c r="O49" s="101" t="str">
        <f ca="1">IFERROR(INDEX(بيانات!$E$3:$F$4922,MATCH(44,$V$3:$V$4922,0)),"")</f>
        <v/>
      </c>
      <c r="S49" t="str">
        <f ca="1">IF(AND(بيانات!$B49&lt;&gt;"",بيانات!$E49="ذكر",بيانات!$F49&lt;13),COUNTIFS(بيانات!$E$3:$E49,"ذكر",بيانات!$F$3:$F49,"&lt;13",بيانات!$B$3:$B49,"&lt;&gt;"),"")</f>
        <v/>
      </c>
      <c r="T49" t="str">
        <f ca="1">IF(AND(بيانات!$B49&lt;&gt;"",بيانات!$E49="أنثى",بيانات!$F49&lt;13),COUNTIFS(بيانات!$E$3:$E49,"أنثى",بيانات!$F$3:$F49,"&lt;13",بيانات!$B$3:$B49,"&lt;&gt;"),"")</f>
        <v/>
      </c>
      <c r="U49">
        <f ca="1">IF(AND(بيانات!$B49&lt;&gt;"",بيانات!$E49="ذكر",بيانات!$F49&gt;=13),COUNTIFS(بيانات!$E$3:$E49,"ذكر",بيانات!$F$3:$F49,"&gt;=13",بيانات!$B$3:$B49,"&lt;&gt;"),"")</f>
        <v>22</v>
      </c>
      <c r="V49" t="str">
        <f ca="1">IF(AND(بيانات!$B49&lt;&gt;"",بيانات!$E49="أنثى",بيانات!$F49&gt;=13),COUNTIFS(بيانات!$E$3:$E49,"أنثى",بيانات!$F$3:$F49,"&gt;=13",بيانات!$B$3:$B49,"&lt;&gt;"),"")</f>
        <v/>
      </c>
    </row>
    <row r="50" spans="1:22" ht="15" customHeight="1">
      <c r="A50" s="100" t="str">
        <f ca="1">IFERROR(INDEX(بيانات!$A$3:$A$4922,MATCH(45,$S$3:$S$4922,0)),"")</f>
        <v>RCS110</v>
      </c>
      <c r="B50" s="100" t="str">
        <f ca="1">IFERROR(INDEX(بيانات!$B$3:$B$4922,MATCH(45,$S$3:$S$4922,0))&amp;" "&amp;INDEX(بيانات!$C$3:$C$4922,MATCH(45,$S$3:$S$4922,0)),"")</f>
        <v>هواري رمزي</v>
      </c>
      <c r="C50" s="100" t="str">
        <f ca="1">IFERROR(INDEX(بيانات!$E$3:$F$4922,MATCH(45,$S$3:$S$4922,0)),"")</f>
        <v/>
      </c>
      <c r="E50" s="100" t="str">
        <f ca="1">IFERROR(INDEX(بيانات!$A$3:$A$4922,MATCH(45,$T$3:$T$4922,0)),"")</f>
        <v/>
      </c>
      <c r="F50" s="100" t="str">
        <f ca="1">IFERROR(INDEX(بيانات!$B$3:$B$4922,MATCH(45,$T$3:$T$4922,0))&amp;" "&amp;INDEX(بيانات!$C$3:$C$4922,MATCH(45,$T$3:$T$4922,0)),"")</f>
        <v/>
      </c>
      <c r="G50" s="100" t="str">
        <f ca="1">IFERROR(INDEX(بيانات!$E$3:$F$4922,MATCH(45,$T$3:$T$4922,0)),"")</f>
        <v/>
      </c>
      <c r="I50" s="100" t="str">
        <f ca="1">IFERROR(INDEX(بيانات!$A$3:$A$4922,MATCH(45,$U$3:$U$4922,0)),"")</f>
        <v>RCS108</v>
      </c>
      <c r="J50" s="100" t="str">
        <f ca="1">IFERROR(INDEX(بيانات!$B$3:$B$4922,MATCH(45,$U$3:$U$4922,0))&amp;" "&amp;INDEX(بيانات!$C$3:$C$4922,MATCH(45,$U$3:$U$4922,0)),"")</f>
        <v>جرفي محمد</v>
      </c>
      <c r="K50" s="100" t="str">
        <f ca="1">IFERROR(INDEX(بيانات!$E$3:$F$4922,MATCH(45,$U$3:$U$4922,0)),"")</f>
        <v/>
      </c>
      <c r="M50" s="100" t="str">
        <f ca="1">IFERROR(INDEX(بيانات!$A$3:$A$4922,MATCH(45,$V$3:$V$4922,0)),"")</f>
        <v/>
      </c>
      <c r="N50" s="100" t="str">
        <f ca="1">IFERROR(INDEX(بيانات!$B$3:$B$4922,MATCH(45,$V$3:$V$4922,0))&amp;" "&amp;INDEX(بيانات!$C$3:$C$4922,MATCH(45,$V$3:$V$4922,0)),"")</f>
        <v/>
      </c>
      <c r="O50" s="100" t="str">
        <f ca="1">IFERROR(INDEX(بيانات!$E$3:$F$4922,MATCH(45,$V$3:$V$4922,0)),"")</f>
        <v/>
      </c>
      <c r="S50">
        <f ca="1">IF(AND(بيانات!$B50&lt;&gt;"",بيانات!$E50="ذكر",بيانات!$F50&lt;13),COUNTIFS(بيانات!$E$3:$E50,"ذكر",بيانات!$F$3:$F50,"&lt;13",بيانات!$B$3:$B50,"&lt;&gt;"),"")</f>
        <v>17</v>
      </c>
      <c r="T50" t="str">
        <f ca="1">IF(AND(بيانات!$B50&lt;&gt;"",بيانات!$E50="أنثى",بيانات!$F50&lt;13),COUNTIFS(بيانات!$E$3:$E50,"أنثى",بيانات!$F$3:$F50,"&lt;13",بيانات!$B$3:$B50,"&lt;&gt;"),"")</f>
        <v/>
      </c>
      <c r="U50" t="str">
        <f ca="1">IF(AND(بيانات!$B50&lt;&gt;"",بيانات!$E50="ذكر",بيانات!$F50&gt;=13),COUNTIFS(بيانات!$E$3:$E50,"ذكر",بيانات!$F$3:$F50,"&gt;=13",بيانات!$B$3:$B50,"&lt;&gt;"),"")</f>
        <v/>
      </c>
      <c r="V50" t="str">
        <f ca="1">IF(AND(بيانات!$B50&lt;&gt;"",بيانات!$E50="أنثى",بيانات!$F50&gt;=13),COUNTIFS(بيانات!$E$3:$E50,"أنثى",بيانات!$F$3:$F50,"&gt;=13",بيانات!$B$3:$B50,"&lt;&gt;"),"")</f>
        <v/>
      </c>
    </row>
    <row r="51" spans="1:22" ht="15" customHeight="1">
      <c r="A51" s="101" t="str">
        <f ca="1">IFERROR(INDEX(بيانات!$A$3:$A$4922,MATCH(46,$S$3:$S$4922,0)),"")</f>
        <v>RCS112</v>
      </c>
      <c r="B51" s="101" t="str">
        <f ca="1">IFERROR(INDEX(بيانات!$B$3:$B$4922,MATCH(46,$S$3:$S$4922,0))&amp;" "&amp;INDEX(بيانات!$C$3:$C$4922,MATCH(46,$S$3:$S$4922,0)),"")</f>
        <v>صوار محمد ريان</v>
      </c>
      <c r="C51" s="101" t="str">
        <f ca="1">IFERROR(INDEX(بيانات!$E$3:$F$4922,MATCH(46,$S$3:$S$4922,0)),"")</f>
        <v/>
      </c>
      <c r="E51" s="101" t="str">
        <f ca="1">IFERROR(INDEX(بيانات!$A$3:$A$4922,MATCH(46,$T$3:$T$4922,0)),"")</f>
        <v/>
      </c>
      <c r="F51" s="101" t="str">
        <f ca="1">IFERROR(INDEX(بيانات!$B$3:$B$4922,MATCH(46,$T$3:$T$4922,0))&amp;" "&amp;INDEX(بيانات!$C$3:$C$4922,MATCH(46,$T$3:$T$4922,0)),"")</f>
        <v/>
      </c>
      <c r="G51" s="101" t="str">
        <f ca="1">IFERROR(INDEX(بيانات!$E$3:$F$4922,MATCH(46,$T$3:$T$4922,0)),"")</f>
        <v/>
      </c>
      <c r="I51" s="101" t="str">
        <f ca="1">IFERROR(INDEX(بيانات!$A$3:$A$4922,MATCH(46,$U$3:$U$4922,0)),"")</f>
        <v>RCS109</v>
      </c>
      <c r="J51" s="101" t="str">
        <f ca="1">IFERROR(INDEX(بيانات!$B$3:$B$4922,MATCH(46,$U$3:$U$4922,0))&amp;" "&amp;INDEX(بيانات!$C$3:$C$4922,MATCH(46,$U$3:$U$4922,0)),"")</f>
        <v>خداوي اسامة</v>
      </c>
      <c r="K51" s="101" t="str">
        <f ca="1">IFERROR(INDEX(بيانات!$E$3:$F$4922,MATCH(46,$U$3:$U$4922,0)),"")</f>
        <v/>
      </c>
      <c r="M51" s="101" t="str">
        <f ca="1">IFERROR(INDEX(بيانات!$A$3:$A$4922,MATCH(46,$V$3:$V$4922,0)),"")</f>
        <v/>
      </c>
      <c r="N51" s="101" t="str">
        <f ca="1">IFERROR(INDEX(بيانات!$B$3:$B$4922,MATCH(46,$V$3:$V$4922,0))&amp;" "&amp;INDEX(بيانات!$C$3:$C$4922,MATCH(46,$V$3:$V$4922,0)),"")</f>
        <v/>
      </c>
      <c r="O51" s="101" t="str">
        <f ca="1">IFERROR(INDEX(بيانات!$E$3:$F$4922,MATCH(46,$V$3:$V$4922,0)),"")</f>
        <v/>
      </c>
      <c r="S51">
        <f ca="1">IF(AND(بيانات!$B51&lt;&gt;"",بيانات!$E51="ذكر",بيانات!$F51&lt;13),COUNTIFS(بيانات!$E$3:$E51,"ذكر",بيانات!$F$3:$F51,"&lt;13",بيانات!$B$3:$B51,"&lt;&gt;"),"")</f>
        <v>18</v>
      </c>
      <c r="T51" t="str">
        <f ca="1">IF(AND(بيانات!$B51&lt;&gt;"",بيانات!$E51="أنثى",بيانات!$F51&lt;13),COUNTIFS(بيانات!$E$3:$E51,"أنثى",بيانات!$F$3:$F51,"&lt;13",بيانات!$B$3:$B51,"&lt;&gt;"),"")</f>
        <v/>
      </c>
      <c r="U51" t="str">
        <f ca="1">IF(AND(بيانات!$B51&lt;&gt;"",بيانات!$E51="ذكر",بيانات!$F51&gt;=13),COUNTIFS(بيانات!$E$3:$E51,"ذكر",بيانات!$F$3:$F51,"&gt;=13",بيانات!$B$3:$B51,"&lt;&gt;"),"")</f>
        <v/>
      </c>
      <c r="V51" t="str">
        <f ca="1">IF(AND(بيانات!$B51&lt;&gt;"",بيانات!$E51="أنثى",بيانات!$F51&gt;=13),COUNTIFS(بيانات!$E$3:$E51,"أنثى",بيانات!$F$3:$F51,"&gt;=13",بيانات!$B$3:$B51,"&lt;&gt;"),"")</f>
        <v/>
      </c>
    </row>
    <row r="52" spans="1:22" ht="15" customHeight="1">
      <c r="A52" s="100" t="str">
        <f ca="1">IFERROR(INDEX(بيانات!$A$3:$A$4922,MATCH(47,$S$3:$S$4922,0)),"")</f>
        <v>RCS121</v>
      </c>
      <c r="B52" s="100" t="str">
        <f ca="1">IFERROR(INDEX(بيانات!$B$3:$B$4922,MATCH(47,$S$3:$S$4922,0))&amp;" "&amp;INDEX(بيانات!$C$3:$C$4922,MATCH(47,$S$3:$S$4922,0)),"")</f>
        <v>بواب انس جواد</v>
      </c>
      <c r="C52" s="100" t="str">
        <f ca="1">IFERROR(INDEX(بيانات!$E$3:$F$4922,MATCH(47,$S$3:$S$4922,0)),"")</f>
        <v/>
      </c>
      <c r="E52" s="100" t="str">
        <f ca="1">IFERROR(INDEX(بيانات!$A$3:$A$4922,MATCH(47,$T$3:$T$4922,0)),"")</f>
        <v/>
      </c>
      <c r="F52" s="100" t="str">
        <f ca="1">IFERROR(INDEX(بيانات!$B$3:$B$4922,MATCH(47,$T$3:$T$4922,0))&amp;" "&amp;INDEX(بيانات!$C$3:$C$4922,MATCH(47,$T$3:$T$4922,0)),"")</f>
        <v/>
      </c>
      <c r="G52" s="100" t="str">
        <f ca="1">IFERROR(INDEX(بيانات!$E$3:$F$4922,MATCH(47,$T$3:$T$4922,0)),"")</f>
        <v/>
      </c>
      <c r="I52" s="100" t="str">
        <f ca="1">IFERROR(INDEX(بيانات!$A$3:$A$4922,MATCH(47,$U$3:$U$4922,0)),"")</f>
        <v>RCS113</v>
      </c>
      <c r="J52" s="100" t="str">
        <f ca="1">IFERROR(INDEX(بيانات!$B$3:$B$4922,MATCH(47,$U$3:$U$4922,0))&amp;" "&amp;INDEX(بيانات!$C$3:$C$4922,MATCH(47,$U$3:$U$4922,0)),"")</f>
        <v>صوار عبد القادر</v>
      </c>
      <c r="K52" s="100" t="str">
        <f ca="1">IFERROR(INDEX(بيانات!$E$3:$F$4922,MATCH(47,$U$3:$U$4922,0)),"")</f>
        <v/>
      </c>
      <c r="M52" s="100" t="str">
        <f ca="1">IFERROR(INDEX(بيانات!$A$3:$A$4922,MATCH(47,$V$3:$V$4922,0)),"")</f>
        <v/>
      </c>
      <c r="N52" s="100" t="str">
        <f ca="1">IFERROR(INDEX(بيانات!$B$3:$B$4922,MATCH(47,$V$3:$V$4922,0))&amp;" "&amp;INDEX(بيانات!$C$3:$C$4922,MATCH(47,$V$3:$V$4922,0)),"")</f>
        <v/>
      </c>
      <c r="O52" s="100" t="str">
        <f ca="1">IFERROR(INDEX(بيانات!$E$3:$F$4922,MATCH(47,$V$3:$V$4922,0)),"")</f>
        <v/>
      </c>
      <c r="S52" t="str">
        <f ca="1">IF(AND(بيانات!$B52&lt;&gt;"",بيانات!$E52="ذكر",بيانات!$F52&lt;13),COUNTIFS(بيانات!$E$3:$E52,"ذكر",بيانات!$F$3:$F52,"&lt;13",بيانات!$B$3:$B52,"&lt;&gt;"),"")</f>
        <v/>
      </c>
      <c r="T52">
        <f ca="1">IF(AND(بيانات!$B52&lt;&gt;"",بيانات!$E52="أنثى",بيانات!$F52&lt;13),COUNTIFS(بيانات!$E$3:$E52,"أنثى",بيانات!$F$3:$F52,"&lt;13",بيانات!$B$3:$B52,"&lt;&gt;"),"")</f>
        <v>9</v>
      </c>
      <c r="U52" t="str">
        <f ca="1">IF(AND(بيانات!$B52&lt;&gt;"",بيانات!$E52="ذكر",بيانات!$F52&gt;=13),COUNTIFS(بيانات!$E$3:$E52,"ذكر",بيانات!$F$3:$F52,"&gt;=13",بيانات!$B$3:$B52,"&lt;&gt;"),"")</f>
        <v/>
      </c>
      <c r="V52" t="str">
        <f ca="1">IF(AND(بيانات!$B52&lt;&gt;"",بيانات!$E52="أنثى",بيانات!$F52&gt;=13),COUNTIFS(بيانات!$E$3:$E52,"أنثى",بيانات!$F$3:$F52,"&gt;=13",بيانات!$B$3:$B52,"&lt;&gt;"),"")</f>
        <v/>
      </c>
    </row>
    <row r="53" spans="1:22" ht="15" customHeight="1">
      <c r="A53" s="101" t="str">
        <f ca="1">IFERROR(INDEX(بيانات!$A$3:$A$4922,MATCH(48,$S$3:$S$4922,0)),"")</f>
        <v>RCS122</v>
      </c>
      <c r="B53" s="101" t="str">
        <f ca="1">IFERROR(INDEX(بيانات!$B$3:$B$4922,MATCH(48,$S$3:$S$4922,0))&amp;" "&amp;INDEX(بيانات!$C$3:$C$4922,MATCH(48,$S$3:$S$4922,0)),"")</f>
        <v>حميدي محمد الامين</v>
      </c>
      <c r="C53" s="101" t="str">
        <f ca="1">IFERROR(INDEX(بيانات!$E$3:$F$4922,MATCH(48,$S$3:$S$4922,0)),"")</f>
        <v/>
      </c>
      <c r="E53" s="101" t="str">
        <f ca="1">IFERROR(INDEX(بيانات!$A$3:$A$4922,MATCH(48,$T$3:$T$4922,0)),"")</f>
        <v/>
      </c>
      <c r="F53" s="101" t="str">
        <f ca="1">IFERROR(INDEX(بيانات!$B$3:$B$4922,MATCH(48,$T$3:$T$4922,0))&amp;" "&amp;INDEX(بيانات!$C$3:$C$4922,MATCH(48,$T$3:$T$4922,0)),"")</f>
        <v/>
      </c>
      <c r="G53" s="101" t="str">
        <f ca="1">IFERROR(INDEX(بيانات!$E$3:$F$4922,MATCH(48,$T$3:$T$4922,0)),"")</f>
        <v/>
      </c>
      <c r="I53" s="101" t="str">
        <f ca="1">IFERROR(INDEX(بيانات!$A$3:$A$4922,MATCH(48,$U$3:$U$4922,0)),"")</f>
        <v>RCS114</v>
      </c>
      <c r="J53" s="101" t="str">
        <f ca="1">IFERROR(INDEX(بيانات!$B$3:$B$4922,MATCH(48,$U$3:$U$4922,0))&amp;" "&amp;INDEX(بيانات!$C$3:$C$4922,MATCH(48,$U$3:$U$4922,0)),"")</f>
        <v>مغربي دوكالي</v>
      </c>
      <c r="K53" s="101" t="str">
        <f ca="1">IFERROR(INDEX(بيانات!$E$3:$F$4922,MATCH(48,$U$3:$U$4922,0)),"")</f>
        <v/>
      </c>
      <c r="M53" s="101" t="str">
        <f ca="1">IFERROR(INDEX(بيانات!$A$3:$A$4922,MATCH(48,$V$3:$V$4922,0)),"")</f>
        <v/>
      </c>
      <c r="N53" s="101" t="str">
        <f ca="1">IFERROR(INDEX(بيانات!$B$3:$B$4922,MATCH(48,$V$3:$V$4922,0))&amp;" "&amp;INDEX(بيانات!$C$3:$C$4922,MATCH(48,$V$3:$V$4922,0)),"")</f>
        <v/>
      </c>
      <c r="O53" s="101" t="str">
        <f ca="1">IFERROR(INDEX(بيانات!$E$3:$F$4922,MATCH(48,$V$3:$V$4922,0)),"")</f>
        <v/>
      </c>
      <c r="S53">
        <f ca="1">IF(AND(بيانات!$B53&lt;&gt;"",بيانات!$E53="ذكر",بيانات!$F53&lt;13),COUNTIFS(بيانات!$E$3:$E53,"ذكر",بيانات!$F$3:$F53,"&lt;13",بيانات!$B$3:$B53,"&lt;&gt;"),"")</f>
        <v>19</v>
      </c>
      <c r="T53" t="str">
        <f ca="1">IF(AND(بيانات!$B53&lt;&gt;"",بيانات!$E53="أنثى",بيانات!$F53&lt;13),COUNTIFS(بيانات!$E$3:$E53,"أنثى",بيانات!$F$3:$F53,"&lt;13",بيانات!$B$3:$B53,"&lt;&gt;"),"")</f>
        <v/>
      </c>
      <c r="U53" t="str">
        <f ca="1">IF(AND(بيانات!$B53&lt;&gt;"",بيانات!$E53="ذكر",بيانات!$F53&gt;=13),COUNTIFS(بيانات!$E$3:$E53,"ذكر",بيانات!$F$3:$F53,"&gt;=13",بيانات!$B$3:$B53,"&lt;&gt;"),"")</f>
        <v/>
      </c>
      <c r="V53" t="str">
        <f ca="1">IF(AND(بيانات!$B53&lt;&gt;"",بيانات!$E53="أنثى",بيانات!$F53&gt;=13),COUNTIFS(بيانات!$E$3:$E53,"أنثى",بيانات!$F$3:$F53,"&gt;=13",بيانات!$B$3:$B53,"&lt;&gt;"),"")</f>
        <v/>
      </c>
    </row>
    <row r="54" spans="1:22" ht="15" customHeight="1">
      <c r="A54" s="100" t="str">
        <f ca="1">IFERROR(INDEX(بيانات!$A$3:$A$4922,MATCH(49,$S$3:$S$4922,0)),"")</f>
        <v>RCS123</v>
      </c>
      <c r="B54" s="100" t="str">
        <f ca="1">IFERROR(INDEX(بيانات!$B$3:$B$4922,MATCH(49,$S$3:$S$4922,0))&amp;" "&amp;INDEX(بيانات!$C$3:$C$4922,MATCH(49,$S$3:$S$4922,0)),"")</f>
        <v>فاتح اياد اشرف</v>
      </c>
      <c r="C54" s="100" t="str">
        <f ca="1">IFERROR(INDEX(بيانات!$E$3:$F$4922,MATCH(49,$S$3:$S$4922,0)),"")</f>
        <v/>
      </c>
      <c r="E54" s="100" t="str">
        <f ca="1">IFERROR(INDEX(بيانات!$A$3:$A$4922,MATCH(49,$T$3:$T$4922,0)),"")</f>
        <v/>
      </c>
      <c r="F54" s="100" t="str">
        <f ca="1">IFERROR(INDEX(بيانات!$B$3:$B$4922,MATCH(49,$T$3:$T$4922,0))&amp;" "&amp;INDEX(بيانات!$C$3:$C$4922,MATCH(49,$T$3:$T$4922,0)),"")</f>
        <v/>
      </c>
      <c r="G54" s="100" t="str">
        <f ca="1">IFERROR(INDEX(بيانات!$E$3:$F$4922,MATCH(49,$T$3:$T$4922,0)),"")</f>
        <v/>
      </c>
      <c r="I54" s="100" t="str">
        <f ca="1">IFERROR(INDEX(بيانات!$A$3:$A$4922,MATCH(49,$U$3:$U$4922,0)),"")</f>
        <v>RCS115</v>
      </c>
      <c r="J54" s="100" t="str">
        <f ca="1">IFERROR(INDEX(بيانات!$B$3:$B$4922,MATCH(49,$U$3:$U$4922,0))&amp;" "&amp;INDEX(بيانات!$C$3:$C$4922,MATCH(49,$U$3:$U$4922,0)),"")</f>
        <v>بن حليمة  محمد</v>
      </c>
      <c r="K54" s="100" t="str">
        <f ca="1">IFERROR(INDEX(بيانات!$E$3:$F$4922,MATCH(49,$U$3:$U$4922,0)),"")</f>
        <v/>
      </c>
      <c r="M54" s="100" t="str">
        <f ca="1">IFERROR(INDEX(بيانات!$A$3:$A$4922,MATCH(49,$V$3:$V$4922,0)),"")</f>
        <v/>
      </c>
      <c r="N54" s="100" t="str">
        <f ca="1">IFERROR(INDEX(بيانات!$B$3:$B$4922,MATCH(49,$V$3:$V$4922,0))&amp;" "&amp;INDEX(بيانات!$C$3:$C$4922,MATCH(49,$V$3:$V$4922,0)),"")</f>
        <v/>
      </c>
      <c r="O54" s="100" t="str">
        <f ca="1">IFERROR(INDEX(بيانات!$E$3:$F$4922,MATCH(49,$V$3:$V$4922,0)),"")</f>
        <v/>
      </c>
      <c r="S54">
        <f ca="1">IF(AND(بيانات!$B54&lt;&gt;"",بيانات!$E54="ذكر",بيانات!$F54&lt;13),COUNTIFS(بيانات!$E$3:$E54,"ذكر",بيانات!$F$3:$F54,"&lt;13",بيانات!$B$3:$B54,"&lt;&gt;"),"")</f>
        <v>20</v>
      </c>
      <c r="T54" t="str">
        <f ca="1">IF(AND(بيانات!$B54&lt;&gt;"",بيانات!$E54="أنثى",بيانات!$F54&lt;13),COUNTIFS(بيانات!$E$3:$E54,"أنثى",بيانات!$F$3:$F54,"&lt;13",بيانات!$B$3:$B54,"&lt;&gt;"),"")</f>
        <v/>
      </c>
      <c r="U54" t="str">
        <f ca="1">IF(AND(بيانات!$B54&lt;&gt;"",بيانات!$E54="ذكر",بيانات!$F54&gt;=13),COUNTIFS(بيانات!$E$3:$E54,"ذكر",بيانات!$F$3:$F54,"&gt;=13",بيانات!$B$3:$B54,"&lt;&gt;"),"")</f>
        <v/>
      </c>
      <c r="V54" t="str">
        <f ca="1">IF(AND(بيانات!$B54&lt;&gt;"",بيانات!$E54="أنثى",بيانات!$F54&gt;=13),COUNTIFS(بيانات!$E$3:$E54,"أنثى",بيانات!$F$3:$F54,"&gt;=13",بيانات!$B$3:$B54,"&lt;&gt;"),"")</f>
        <v/>
      </c>
    </row>
    <row r="55" spans="1:22" ht="15" customHeight="1">
      <c r="A55" s="101" t="str">
        <f ca="1">IFERROR(INDEX(بيانات!$A$3:$A$4922,MATCH(50,$S$3:$S$4922,0)),"")</f>
        <v>RCS126</v>
      </c>
      <c r="B55" s="101" t="str">
        <f ca="1">IFERROR(INDEX(بيانات!$B$3:$B$4922,MATCH(50,$S$3:$S$4922,0))&amp;" "&amp;INDEX(بيانات!$C$3:$C$4922,MATCH(50,$S$3:$S$4922,0)),"")</f>
        <v>بوشنتوف فادي</v>
      </c>
      <c r="C55" s="101" t="str">
        <f ca="1">IFERROR(INDEX(بيانات!$E$3:$F$4922,MATCH(50,$S$3:$S$4922,0)),"")</f>
        <v/>
      </c>
      <c r="E55" s="101" t="str">
        <f ca="1">IFERROR(INDEX(بيانات!$A$3:$A$4922,MATCH(50,$T$3:$T$4922,0)),"")</f>
        <v/>
      </c>
      <c r="F55" s="101" t="str">
        <f ca="1">IFERROR(INDEX(بيانات!$B$3:$B$4922,MATCH(50,$T$3:$T$4922,0))&amp;" "&amp;INDEX(بيانات!$C$3:$C$4922,MATCH(50,$T$3:$T$4922,0)),"")</f>
        <v/>
      </c>
      <c r="G55" s="101" t="str">
        <f ca="1">IFERROR(INDEX(بيانات!$E$3:$F$4922,MATCH(50,$T$3:$T$4922,0)),"")</f>
        <v/>
      </c>
      <c r="I55" s="101" t="str">
        <f ca="1">IFERROR(INDEX(بيانات!$A$3:$A$4922,MATCH(50,$U$3:$U$4922,0)),"")</f>
        <v>RCS116</v>
      </c>
      <c r="J55" s="101" t="str">
        <f ca="1">IFERROR(INDEX(بيانات!$B$3:$B$4922,MATCH(50,$U$3:$U$4922,0))&amp;" "&amp;INDEX(بيانات!$C$3:$C$4922,MATCH(50,$U$3:$U$4922,0)),"")</f>
        <v>بن حليمة  يوسف</v>
      </c>
      <c r="K55" s="101" t="str">
        <f ca="1">IFERROR(INDEX(بيانات!$E$3:$F$4922,MATCH(50,$U$3:$U$4922,0)),"")</f>
        <v/>
      </c>
      <c r="M55" s="101" t="str">
        <f ca="1">IFERROR(INDEX(بيانات!$A$3:$A$4922,MATCH(50,$V$3:$V$4922,0)),"")</f>
        <v/>
      </c>
      <c r="N55" s="101" t="str">
        <f ca="1">IFERROR(INDEX(بيانات!$B$3:$B$4922,MATCH(50,$V$3:$V$4922,0))&amp;" "&amp;INDEX(بيانات!$C$3:$C$4922,MATCH(50,$V$3:$V$4922,0)),"")</f>
        <v/>
      </c>
      <c r="O55" s="101" t="str">
        <f ca="1">IFERROR(INDEX(بيانات!$E$3:$F$4922,MATCH(50,$V$3:$V$4922,0)),"")</f>
        <v/>
      </c>
      <c r="S55">
        <f ca="1">IF(AND(بيانات!$B55&lt;&gt;"",بيانات!$E55="ذكر",بيانات!$F55&lt;13),COUNTIFS(بيانات!$E$3:$E55,"ذكر",بيانات!$F$3:$F55,"&lt;13",بيانات!$B$3:$B55,"&lt;&gt;"),"")</f>
        <v>21</v>
      </c>
      <c r="T55" t="str">
        <f ca="1">IF(AND(بيانات!$B55&lt;&gt;"",بيانات!$E55="أنثى",بيانات!$F55&lt;13),COUNTIFS(بيانات!$E$3:$E55,"أنثى",بيانات!$F$3:$F55,"&lt;13",بيانات!$B$3:$B55,"&lt;&gt;"),"")</f>
        <v/>
      </c>
      <c r="U55" t="str">
        <f ca="1">IF(AND(بيانات!$B55&lt;&gt;"",بيانات!$E55="ذكر",بيانات!$F55&gt;=13),COUNTIFS(بيانات!$E$3:$E55,"ذكر",بيانات!$F$3:$F55,"&gt;=13",بيانات!$B$3:$B55,"&lt;&gt;"),"")</f>
        <v/>
      </c>
      <c r="V55" t="str">
        <f ca="1">IF(AND(بيانات!$B55&lt;&gt;"",بيانات!$E55="أنثى",بيانات!$F55&gt;=13),COUNTIFS(بيانات!$E$3:$E55,"أنثى",بيانات!$F$3:$F55,"&gt;=13",بيانات!$B$3:$B55,"&lt;&gt;"),"")</f>
        <v/>
      </c>
    </row>
    <row r="56" spans="1:22" ht="15" customHeight="1">
      <c r="A56" s="100" t="str">
        <f ca="1">IFERROR(INDEX(بيانات!$A$3:$A$4922,MATCH(51,$S$3:$S$4922,0)),"")</f>
        <v>RCS128</v>
      </c>
      <c r="B56" s="100" t="str">
        <f ca="1">IFERROR(INDEX(بيانات!$B$3:$B$4922,MATCH(51,$S$3:$S$4922,0))&amp;" "&amp;INDEX(بيانات!$C$3:$C$4922,MATCH(51,$S$3:$S$4922,0)),"")</f>
        <v>جرفي محمد أمين</v>
      </c>
      <c r="C56" s="100" t="str">
        <f ca="1">IFERROR(INDEX(بيانات!$E$3:$F$4922,MATCH(51,$S$3:$S$4922,0)),"")</f>
        <v/>
      </c>
      <c r="E56" s="100" t="str">
        <f ca="1">IFERROR(INDEX(بيانات!$A$3:$A$4922,MATCH(51,$T$3:$T$4922,0)),"")</f>
        <v/>
      </c>
      <c r="F56" s="100" t="str">
        <f ca="1">IFERROR(INDEX(بيانات!$B$3:$B$4922,MATCH(51,$T$3:$T$4922,0))&amp;" "&amp;INDEX(بيانات!$C$3:$C$4922,MATCH(51,$T$3:$T$4922,0)),"")</f>
        <v/>
      </c>
      <c r="G56" s="100" t="str">
        <f ca="1">IFERROR(INDEX(بيانات!$E$3:$F$4922,MATCH(51,$T$3:$T$4922,0)),"")</f>
        <v/>
      </c>
      <c r="I56" s="100" t="str">
        <f ca="1">IFERROR(INDEX(بيانات!$A$3:$A$4922,MATCH(51,$U$3:$U$4922,0)),"")</f>
        <v>RCS117</v>
      </c>
      <c r="J56" s="100" t="str">
        <f ca="1">IFERROR(INDEX(بيانات!$B$3:$B$4922,MATCH(51,$U$3:$U$4922,0))&amp;" "&amp;INDEX(بيانات!$C$3:$C$4922,MATCH(51,$U$3:$U$4922,0)),"")</f>
        <v>شيخي علي عبد المور</v>
      </c>
      <c r="K56" s="100" t="str">
        <f ca="1">IFERROR(INDEX(بيانات!$E$3:$F$4922,MATCH(51,$U$3:$U$4922,0)),"")</f>
        <v/>
      </c>
      <c r="M56" s="100" t="str">
        <f ca="1">IFERROR(INDEX(بيانات!$A$3:$A$4922,MATCH(51,$V$3:$V$4922,0)),"")</f>
        <v/>
      </c>
      <c r="N56" s="100" t="str">
        <f ca="1">IFERROR(INDEX(بيانات!$B$3:$B$4922,MATCH(51,$V$3:$V$4922,0))&amp;" "&amp;INDEX(بيانات!$C$3:$C$4922,MATCH(51,$V$3:$V$4922,0)),"")</f>
        <v/>
      </c>
      <c r="O56" s="100" t="str">
        <f ca="1">IFERROR(INDEX(بيانات!$E$3:$F$4922,MATCH(51,$V$3:$V$4922,0)),"")</f>
        <v/>
      </c>
      <c r="S56" t="str">
        <f ca="1">IF(AND(بيانات!$B56&lt;&gt;"",بيانات!$E56="ذكر",بيانات!$F56&lt;13),COUNTIFS(بيانات!$E$3:$E56,"ذكر",بيانات!$F$3:$F56,"&lt;13",بيانات!$B$3:$B56,"&lt;&gt;"),"")</f>
        <v/>
      </c>
      <c r="T56" t="str">
        <f ca="1">IF(AND(بيانات!$B56&lt;&gt;"",بيانات!$E56="أنثى",بيانات!$F56&lt;13),COUNTIFS(بيانات!$E$3:$E56,"أنثى",بيانات!$F$3:$F56,"&lt;13",بيانات!$B$3:$B56,"&lt;&gt;"),"")</f>
        <v/>
      </c>
      <c r="U56">
        <f ca="1">IF(AND(بيانات!$B56&lt;&gt;"",بيانات!$E56="ذكر",بيانات!$F56&gt;=13),COUNTIFS(بيانات!$E$3:$E56,"ذكر",بيانات!$F$3:$F56,"&gt;=13",بيانات!$B$3:$B56,"&lt;&gt;"),"")</f>
        <v>23</v>
      </c>
      <c r="V56" t="str">
        <f ca="1">IF(AND(بيانات!$B56&lt;&gt;"",بيانات!$E56="أنثى",بيانات!$F56&gt;=13),COUNTIFS(بيانات!$E$3:$E56,"أنثى",بيانات!$F$3:$F56,"&gt;=13",بيانات!$B$3:$B56,"&lt;&gt;"),"")</f>
        <v/>
      </c>
    </row>
    <row r="57" spans="1:22" ht="15" customHeight="1">
      <c r="A57" s="101" t="str">
        <f ca="1">IFERROR(INDEX(بيانات!$A$3:$A$4922,MATCH(52,$S$3:$S$4922,0)),"")</f>
        <v>RCS130</v>
      </c>
      <c r="B57" s="101" t="str">
        <f ca="1">IFERROR(INDEX(بيانات!$B$3:$B$4922,MATCH(52,$S$3:$S$4922,0))&amp;" "&amp;INDEX(بيانات!$C$3:$C$4922,MATCH(52,$S$3:$S$4922,0)),"")</f>
        <v>أنس أنس</v>
      </c>
      <c r="C57" s="101" t="str">
        <f ca="1">IFERROR(INDEX(بيانات!$E$3:$F$4922,MATCH(52,$S$3:$S$4922,0)),"")</f>
        <v/>
      </c>
      <c r="E57" s="101" t="str">
        <f ca="1">IFERROR(INDEX(بيانات!$A$3:$A$4922,MATCH(52,$T$3:$T$4922,0)),"")</f>
        <v/>
      </c>
      <c r="F57" s="101" t="str">
        <f ca="1">IFERROR(INDEX(بيانات!$B$3:$B$4922,MATCH(52,$T$3:$T$4922,0))&amp;" "&amp;INDEX(بيانات!$C$3:$C$4922,MATCH(52,$T$3:$T$4922,0)),"")</f>
        <v/>
      </c>
      <c r="G57" s="101" t="str">
        <f ca="1">IFERROR(INDEX(بيانات!$E$3:$F$4922,MATCH(52,$T$3:$T$4922,0)),"")</f>
        <v/>
      </c>
      <c r="I57" s="101" t="str">
        <f ca="1">IFERROR(INDEX(بيانات!$A$3:$A$4922,MATCH(52,$U$3:$U$4922,0)),"")</f>
        <v>RCS118</v>
      </c>
      <c r="J57" s="101" t="str">
        <f ca="1">IFERROR(INDEX(بيانات!$B$3:$B$4922,MATCH(52,$U$3:$U$4922,0))&amp;" "&amp;INDEX(بيانات!$C$3:$C$4922,MATCH(52,$U$3:$U$4922,0)),"")</f>
        <v>عبرو وليد</v>
      </c>
      <c r="K57" s="101" t="str">
        <f ca="1">IFERROR(INDEX(بيانات!$E$3:$F$4922,MATCH(52,$U$3:$U$4922,0)),"")</f>
        <v/>
      </c>
      <c r="M57" s="101" t="str">
        <f ca="1">IFERROR(INDEX(بيانات!$A$3:$A$4922,MATCH(52,$V$3:$V$4922,0)),"")</f>
        <v/>
      </c>
      <c r="N57" s="101" t="str">
        <f ca="1">IFERROR(INDEX(بيانات!$B$3:$B$4922,MATCH(52,$V$3:$V$4922,0))&amp;" "&amp;INDEX(بيانات!$C$3:$C$4922,MATCH(52,$V$3:$V$4922,0)),"")</f>
        <v/>
      </c>
      <c r="O57" s="101" t="str">
        <f ca="1">IFERROR(INDEX(بيانات!$E$3:$F$4922,MATCH(52,$V$3:$V$4922,0)),"")</f>
        <v/>
      </c>
      <c r="S57" t="str">
        <f ca="1">IF(AND(بيانات!$B57&lt;&gt;"",بيانات!$E57="ذكر",بيانات!$F57&lt;13),COUNTIFS(بيانات!$E$3:$E57,"ذكر",بيانات!$F$3:$F57,"&lt;13",بيانات!$B$3:$B57,"&lt;&gt;"),"")</f>
        <v/>
      </c>
      <c r="T57" t="str">
        <f ca="1">IF(AND(بيانات!$B57&lt;&gt;"",بيانات!$E57="أنثى",بيانات!$F57&lt;13),COUNTIFS(بيانات!$E$3:$E57,"أنثى",بيانات!$F$3:$F57,"&lt;13",بيانات!$B$3:$B57,"&lt;&gt;"),"")</f>
        <v/>
      </c>
      <c r="U57">
        <f ca="1">IF(AND(بيانات!$B57&lt;&gt;"",بيانات!$E57="ذكر",بيانات!$F57&gt;=13),COUNTIFS(بيانات!$E$3:$E57,"ذكر",بيانات!$F$3:$F57,"&gt;=13",بيانات!$B$3:$B57,"&lt;&gt;"),"")</f>
        <v>24</v>
      </c>
      <c r="V57" t="str">
        <f ca="1">IF(AND(بيانات!$B57&lt;&gt;"",بيانات!$E57="أنثى",بيانات!$F57&gt;=13),COUNTIFS(بيانات!$E$3:$E57,"أنثى",بيانات!$F$3:$F57,"&gt;=13",بيانات!$B$3:$B57,"&lt;&gt;"),"")</f>
        <v/>
      </c>
    </row>
    <row r="58" spans="1:22" ht="15" customHeight="1">
      <c r="A58" s="100" t="str">
        <f ca="1">IFERROR(INDEX(بيانات!$A$3:$A$4922,MATCH(53,$S$3:$S$4922,0)),"")</f>
        <v>RCS133</v>
      </c>
      <c r="B58" s="100" t="str">
        <f ca="1">IFERROR(INDEX(بيانات!$B$3:$B$4922,MATCH(53,$S$3:$S$4922,0))&amp;" "&amp;INDEX(بيانات!$C$3:$C$4922,MATCH(53,$S$3:$S$4922,0)),"")</f>
        <v>رميل عماد الدين</v>
      </c>
      <c r="C58" s="100" t="str">
        <f ca="1">IFERROR(INDEX(بيانات!$E$3:$F$4922,MATCH(53,$S$3:$S$4922,0)),"")</f>
        <v/>
      </c>
      <c r="E58" s="100" t="str">
        <f ca="1">IFERROR(INDEX(بيانات!$A$3:$A$4922,MATCH(53,$T$3:$T$4922,0)),"")</f>
        <v/>
      </c>
      <c r="F58" s="100" t="str">
        <f ca="1">IFERROR(INDEX(بيانات!$B$3:$B$4922,MATCH(53,$T$3:$T$4922,0))&amp;" "&amp;INDEX(بيانات!$C$3:$C$4922,MATCH(53,$T$3:$T$4922,0)),"")</f>
        <v/>
      </c>
      <c r="G58" s="100" t="str">
        <f ca="1">IFERROR(INDEX(بيانات!$E$3:$F$4922,MATCH(53,$T$3:$T$4922,0)),"")</f>
        <v/>
      </c>
      <c r="I58" s="100" t="str">
        <f ca="1">IFERROR(INDEX(بيانات!$A$3:$A$4922,MATCH(53,$U$3:$U$4922,0)),"")</f>
        <v>RCS124</v>
      </c>
      <c r="J58" s="100" t="str">
        <f ca="1">IFERROR(INDEX(بيانات!$B$3:$B$4922,MATCH(53,$U$3:$U$4922,0))&amp;" "&amp;INDEX(بيانات!$C$3:$C$4922,MATCH(53,$U$3:$U$4922,0)),"")</f>
        <v>عبد الحي يوسف</v>
      </c>
      <c r="K58" s="100" t="str">
        <f ca="1">IFERROR(INDEX(بيانات!$E$3:$F$4922,MATCH(53,$U$3:$U$4922,0)),"")</f>
        <v/>
      </c>
      <c r="M58" s="100" t="str">
        <f ca="1">IFERROR(INDEX(بيانات!$A$3:$A$4922,MATCH(53,$V$3:$V$4922,0)),"")</f>
        <v/>
      </c>
      <c r="N58" s="100" t="str">
        <f ca="1">IFERROR(INDEX(بيانات!$B$3:$B$4922,MATCH(53,$V$3:$V$4922,0))&amp;" "&amp;INDEX(بيانات!$C$3:$C$4922,MATCH(53,$V$3:$V$4922,0)),"")</f>
        <v/>
      </c>
      <c r="O58" s="100" t="str">
        <f ca="1">IFERROR(INDEX(بيانات!$E$3:$F$4922,MATCH(53,$V$3:$V$4922,0)),"")</f>
        <v/>
      </c>
      <c r="S58">
        <f ca="1">IF(AND(بيانات!$B58&lt;&gt;"",بيانات!$E58="ذكر",بيانات!$F58&lt;13),COUNTIFS(بيانات!$E$3:$E58,"ذكر",بيانات!$F$3:$F58,"&lt;13",بيانات!$B$3:$B58,"&lt;&gt;"),"")</f>
        <v>22</v>
      </c>
      <c r="T58" t="str">
        <f ca="1">IF(AND(بيانات!$B58&lt;&gt;"",بيانات!$E58="أنثى",بيانات!$F58&lt;13),COUNTIFS(بيانات!$E$3:$E58,"أنثى",بيانات!$F$3:$F58,"&lt;13",بيانات!$B$3:$B58,"&lt;&gt;"),"")</f>
        <v/>
      </c>
      <c r="U58" t="str">
        <f ca="1">IF(AND(بيانات!$B58&lt;&gt;"",بيانات!$E58="ذكر",بيانات!$F58&gt;=13),COUNTIFS(بيانات!$E$3:$E58,"ذكر",بيانات!$F$3:$F58,"&gt;=13",بيانات!$B$3:$B58,"&lt;&gt;"),"")</f>
        <v/>
      </c>
      <c r="V58" t="str">
        <f ca="1">IF(AND(بيانات!$B58&lt;&gt;"",بيانات!$E58="أنثى",بيانات!$F58&gt;=13),COUNTIFS(بيانات!$E$3:$E58,"أنثى",بيانات!$F$3:$F58,"&gt;=13",بيانات!$B$3:$B58,"&lt;&gt;"),"")</f>
        <v/>
      </c>
    </row>
    <row r="59" spans="1:22" ht="15" customHeight="1">
      <c r="A59" s="101" t="str">
        <f ca="1">IFERROR(INDEX(بيانات!$A$3:$A$4922,MATCH(54,$S$3:$S$4922,0)),"")</f>
        <v>RCS135</v>
      </c>
      <c r="B59" s="101" t="str">
        <f ca="1">IFERROR(INDEX(بيانات!$B$3:$B$4922,MATCH(54,$S$3:$S$4922,0))&amp;" "&amp;INDEX(بيانات!$C$3:$C$4922,MATCH(54,$S$3:$S$4922,0)),"")</f>
        <v>رميل  بلال محمد</v>
      </c>
      <c r="C59" s="101" t="str">
        <f ca="1">IFERROR(INDEX(بيانات!$E$3:$F$4922,MATCH(54,$S$3:$S$4922,0)),"")</f>
        <v/>
      </c>
      <c r="E59" s="101" t="str">
        <f ca="1">IFERROR(INDEX(بيانات!$A$3:$A$4922,MATCH(54,$T$3:$T$4922,0)),"")</f>
        <v/>
      </c>
      <c r="F59" s="101" t="str">
        <f ca="1">IFERROR(INDEX(بيانات!$B$3:$B$4922,MATCH(54,$T$3:$T$4922,0))&amp;" "&amp;INDEX(بيانات!$C$3:$C$4922,MATCH(54,$T$3:$T$4922,0)),"")</f>
        <v/>
      </c>
      <c r="G59" s="101" t="str">
        <f ca="1">IFERROR(INDEX(بيانات!$E$3:$F$4922,MATCH(54,$T$3:$T$4922,0)),"")</f>
        <v/>
      </c>
      <c r="I59" s="101" t="str">
        <f ca="1">IFERROR(INDEX(بيانات!$A$3:$A$4922,MATCH(54,$U$3:$U$4922,0)),"")</f>
        <v>RCS127</v>
      </c>
      <c r="J59" s="101" t="str">
        <f ca="1">IFERROR(INDEX(بيانات!$B$3:$B$4922,MATCH(54,$U$3:$U$4922,0))&amp;" "&amp;INDEX(بيانات!$C$3:$C$4922,MATCH(54,$U$3:$U$4922,0)),"")</f>
        <v>طاقين عبد الهادي</v>
      </c>
      <c r="K59" s="101" t="str">
        <f ca="1">IFERROR(INDEX(بيانات!$E$3:$F$4922,MATCH(54,$U$3:$U$4922,0)),"")</f>
        <v/>
      </c>
      <c r="M59" s="101" t="str">
        <f ca="1">IFERROR(INDEX(بيانات!$A$3:$A$4922,MATCH(54,$V$3:$V$4922,0)),"")</f>
        <v/>
      </c>
      <c r="N59" s="101" t="str">
        <f ca="1">IFERROR(INDEX(بيانات!$B$3:$B$4922,MATCH(54,$V$3:$V$4922,0))&amp;" "&amp;INDEX(بيانات!$C$3:$C$4922,MATCH(54,$V$3:$V$4922,0)),"")</f>
        <v/>
      </c>
      <c r="O59" s="101" t="str">
        <f ca="1">IFERROR(INDEX(بيانات!$E$3:$F$4922,MATCH(54,$V$3:$V$4922,0)),"")</f>
        <v/>
      </c>
      <c r="S59">
        <f ca="1">IF(AND(بيانات!$B59&lt;&gt;"",بيانات!$E59="ذكر",بيانات!$F59&lt;13),COUNTIFS(بيانات!$E$3:$E59,"ذكر",بيانات!$F$3:$F59,"&lt;13",بيانات!$B$3:$B59,"&lt;&gt;"),"")</f>
        <v>23</v>
      </c>
      <c r="T59" t="str">
        <f ca="1">IF(AND(بيانات!$B59&lt;&gt;"",بيانات!$E59="أنثى",بيانات!$F59&lt;13),COUNTIFS(بيانات!$E$3:$E59,"أنثى",بيانات!$F$3:$F59,"&lt;13",بيانات!$B$3:$B59,"&lt;&gt;"),"")</f>
        <v/>
      </c>
      <c r="U59" t="str">
        <f ca="1">IF(AND(بيانات!$B59&lt;&gt;"",بيانات!$E59="ذكر",بيانات!$F59&gt;=13),COUNTIFS(بيانات!$E$3:$E59,"ذكر",بيانات!$F$3:$F59,"&gt;=13",بيانات!$B$3:$B59,"&lt;&gt;"),"")</f>
        <v/>
      </c>
      <c r="V59" t="str">
        <f ca="1">IF(AND(بيانات!$B59&lt;&gt;"",بيانات!$E59="أنثى",بيانات!$F59&gt;=13),COUNTIFS(بيانات!$E$3:$E59,"أنثى",بيانات!$F$3:$F59,"&gt;=13",بيانات!$B$3:$B59,"&lt;&gt;"),"")</f>
        <v/>
      </c>
    </row>
    <row r="60" spans="1:22" ht="15" customHeight="1">
      <c r="A60" s="100" t="str">
        <f ca="1">IFERROR(INDEX(بيانات!$A$3:$A$4922,MATCH(55,$S$3:$S$4922,0)),"")</f>
        <v>RCS137</v>
      </c>
      <c r="B60" s="100" t="str">
        <f ca="1">IFERROR(INDEX(بيانات!$B$3:$B$4922,MATCH(55,$S$3:$S$4922,0))&amp;" "&amp;INDEX(بيانات!$C$3:$C$4922,MATCH(55,$S$3:$S$4922,0)),"")</f>
        <v>بن عمار محمد لقمان</v>
      </c>
      <c r="C60" s="100" t="str">
        <f ca="1">IFERROR(INDEX(بيانات!$E$3:$F$4922,MATCH(55,$S$3:$S$4922,0)),"")</f>
        <v/>
      </c>
      <c r="E60" s="100" t="str">
        <f ca="1">IFERROR(INDEX(بيانات!$A$3:$A$4922,MATCH(55,$T$3:$T$4922,0)),"")</f>
        <v/>
      </c>
      <c r="F60" s="100" t="str">
        <f ca="1">IFERROR(INDEX(بيانات!$B$3:$B$4922,MATCH(55,$T$3:$T$4922,0))&amp;" "&amp;INDEX(بيانات!$C$3:$C$4922,MATCH(55,$T$3:$T$4922,0)),"")</f>
        <v/>
      </c>
      <c r="G60" s="100" t="str">
        <f ca="1">IFERROR(INDEX(بيانات!$E$3:$F$4922,MATCH(55,$T$3:$T$4922,0)),"")</f>
        <v/>
      </c>
      <c r="I60" s="100" t="str">
        <f ca="1">IFERROR(INDEX(بيانات!$A$3:$A$4922,MATCH(55,$U$3:$U$4922,0)),"")</f>
        <v>RCS132</v>
      </c>
      <c r="J60" s="100" t="str">
        <f ca="1">IFERROR(INDEX(بيانات!$B$3:$B$4922,MATCH(55,$U$3:$U$4922,0))&amp;" "&amp;INDEX(بيانات!$C$3:$C$4922,MATCH(55,$U$3:$U$4922,0)),"")</f>
        <v>رابح أنيس</v>
      </c>
      <c r="K60" s="100" t="str">
        <f ca="1">IFERROR(INDEX(بيانات!$E$3:$F$4922,MATCH(55,$U$3:$U$4922,0)),"")</f>
        <v/>
      </c>
      <c r="M60" s="100" t="str">
        <f ca="1">IFERROR(INDEX(بيانات!$A$3:$A$4922,MATCH(55,$V$3:$V$4922,0)),"")</f>
        <v/>
      </c>
      <c r="N60" s="100" t="str">
        <f ca="1">IFERROR(INDEX(بيانات!$B$3:$B$4922,MATCH(55,$V$3:$V$4922,0))&amp;" "&amp;INDEX(بيانات!$C$3:$C$4922,MATCH(55,$V$3:$V$4922,0)),"")</f>
        <v/>
      </c>
      <c r="O60" s="100" t="str">
        <f ca="1">IFERROR(INDEX(بيانات!$E$3:$F$4922,MATCH(55,$V$3:$V$4922,0)),"")</f>
        <v/>
      </c>
      <c r="S60" t="str">
        <f ca="1">IF(AND(بيانات!$B60&lt;&gt;"",بيانات!$E60="ذكر",بيانات!$F60&lt;13),COUNTIFS(بيانات!$E$3:$E60,"ذكر",بيانات!$F$3:$F60,"&lt;13",بيانات!$B$3:$B60,"&lt;&gt;"),"")</f>
        <v/>
      </c>
      <c r="T60" t="str">
        <f ca="1">IF(AND(بيانات!$B60&lt;&gt;"",بيانات!$E60="أنثى",بيانات!$F60&lt;13),COUNTIFS(بيانات!$E$3:$E60,"أنثى",بيانات!$F$3:$F60,"&lt;13",بيانات!$B$3:$B60,"&lt;&gt;"),"")</f>
        <v/>
      </c>
      <c r="U60">
        <f ca="1">IF(AND(بيانات!$B60&lt;&gt;"",بيانات!$E60="ذكر",بيانات!$F60&gt;=13),COUNTIFS(بيانات!$E$3:$E60,"ذكر",بيانات!$F$3:$F60,"&gt;=13",بيانات!$B$3:$B60,"&lt;&gt;"),"")</f>
        <v>25</v>
      </c>
      <c r="V60" t="str">
        <f ca="1">IF(AND(بيانات!$B60&lt;&gt;"",بيانات!$E60="أنثى",بيانات!$F60&gt;=13),COUNTIFS(بيانات!$E$3:$E60,"أنثى",بيانات!$F$3:$F60,"&gt;=13",بيانات!$B$3:$B60,"&lt;&gt;"),"")</f>
        <v/>
      </c>
    </row>
    <row r="61" spans="1:22" ht="15" customHeight="1">
      <c r="A61" s="101" t="str">
        <f ca="1">IFERROR(INDEX(بيانات!$A$3:$A$4922,MATCH(56,$S$3:$S$4922,0)),"")</f>
        <v>RCS139</v>
      </c>
      <c r="B61" s="101" t="str">
        <f ca="1">IFERROR(INDEX(بيانات!$B$3:$B$4922,MATCH(56,$S$3:$S$4922,0))&amp;" "&amp;INDEX(بيانات!$C$3:$C$4922,MATCH(56,$S$3:$S$4922,0)),"")</f>
        <v>بن علي خروبي مهدي أيوب</v>
      </c>
      <c r="C61" s="101" t="str">
        <f ca="1">IFERROR(INDEX(بيانات!$E$3:$F$4922,MATCH(56,$S$3:$S$4922,0)),"")</f>
        <v/>
      </c>
      <c r="E61" s="101" t="str">
        <f ca="1">IFERROR(INDEX(بيانات!$A$3:$A$4922,MATCH(56,$T$3:$T$4922,0)),"")</f>
        <v/>
      </c>
      <c r="F61" s="101" t="str">
        <f ca="1">IFERROR(INDEX(بيانات!$B$3:$B$4922,MATCH(56,$T$3:$T$4922,0))&amp;" "&amp;INDEX(بيانات!$C$3:$C$4922,MATCH(56,$T$3:$T$4922,0)),"")</f>
        <v/>
      </c>
      <c r="G61" s="101" t="str">
        <f ca="1">IFERROR(INDEX(بيانات!$E$3:$F$4922,MATCH(56,$T$3:$T$4922,0)),"")</f>
        <v/>
      </c>
      <c r="I61" s="101" t="str">
        <f ca="1">IFERROR(INDEX(بيانات!$A$3:$A$4922,MATCH(56,$U$3:$U$4922,0)),"")</f>
        <v/>
      </c>
      <c r="J61" s="101" t="str">
        <f ca="1">IFERROR(INDEX(بيانات!$B$3:$B$4922,MATCH(56,$U$3:$U$4922,0))&amp;" "&amp;INDEX(بيانات!$C$3:$C$4922,MATCH(56,$U$3:$U$4922,0)),"")</f>
        <v/>
      </c>
      <c r="K61" s="101" t="str">
        <f ca="1">IFERROR(INDEX(بيانات!$E$3:$F$4922,MATCH(56,$U$3:$U$4922,0)),"")</f>
        <v/>
      </c>
      <c r="M61" s="101" t="str">
        <f ca="1">IFERROR(INDEX(بيانات!$A$3:$A$4922,MATCH(56,$V$3:$V$4922,0)),"")</f>
        <v/>
      </c>
      <c r="N61" s="101" t="str">
        <f ca="1">IFERROR(INDEX(بيانات!$B$3:$B$4922,MATCH(56,$V$3:$V$4922,0))&amp;" "&amp;INDEX(بيانات!$C$3:$C$4922,MATCH(56,$V$3:$V$4922,0)),"")</f>
        <v/>
      </c>
      <c r="O61" s="101" t="str">
        <f ca="1">IFERROR(INDEX(بيانات!$E$3:$F$4922,MATCH(56,$V$3:$V$4922,0)),"")</f>
        <v/>
      </c>
      <c r="S61" t="str">
        <f ca="1">IF(AND(بيانات!$B61&lt;&gt;"",بيانات!$E61="ذكر",بيانات!$F61&lt;13),COUNTIFS(بيانات!$E$3:$E61,"ذكر",بيانات!$F$3:$F61,"&lt;13",بيانات!$B$3:$B61,"&lt;&gt;"),"")</f>
        <v/>
      </c>
      <c r="T61" t="str">
        <f ca="1">IF(AND(بيانات!$B61&lt;&gt;"",بيانات!$E61="أنثى",بيانات!$F61&lt;13),COUNTIFS(بيانات!$E$3:$E61,"أنثى",بيانات!$F$3:$F61,"&lt;13",بيانات!$B$3:$B61,"&lt;&gt;"),"")</f>
        <v/>
      </c>
      <c r="U61">
        <f ca="1">IF(AND(بيانات!$B61&lt;&gt;"",بيانات!$E61="ذكر",بيانات!$F61&gt;=13),COUNTIFS(بيانات!$E$3:$E61,"ذكر",بيانات!$F$3:$F61,"&gt;=13",بيانات!$B$3:$B61,"&lt;&gt;"),"")</f>
        <v>26</v>
      </c>
      <c r="V61" t="str">
        <f ca="1">IF(AND(بيانات!$B61&lt;&gt;"",بيانات!$E61="أنثى",بيانات!$F61&gt;=13),COUNTIFS(بيانات!$E$3:$E61,"أنثى",بيانات!$F$3:$F61,"&gt;=13",بيانات!$B$3:$B61,"&lt;&gt;"),"")</f>
        <v/>
      </c>
    </row>
    <row r="62" spans="1:22" ht="15" customHeight="1">
      <c r="A62" s="100" t="str">
        <f ca="1">IFERROR(INDEX(بيانات!$A$3:$A$4922,MATCH(57,$S$3:$S$4922,0)),"")</f>
        <v>RCS140</v>
      </c>
      <c r="B62" s="100" t="str">
        <f ca="1">IFERROR(INDEX(بيانات!$B$3:$B$4922,MATCH(57,$S$3:$S$4922,0))&amp;" "&amp;INDEX(بيانات!$C$3:$C$4922,MATCH(57,$S$3:$S$4922,0)),"")</f>
        <v>فراجي جاد عبد الإله</v>
      </c>
      <c r="C62" s="100" t="str">
        <f ca="1">IFERROR(INDEX(بيانات!$E$3:$F$4922,MATCH(57,$S$3:$S$4922,0)),"")</f>
        <v/>
      </c>
      <c r="E62" s="100" t="str">
        <f ca="1">IFERROR(INDEX(بيانات!$A$3:$A$4922,MATCH(57,$T$3:$T$4922,0)),"")</f>
        <v/>
      </c>
      <c r="F62" s="100" t="str">
        <f ca="1">IFERROR(INDEX(بيانات!$B$3:$B$4922,MATCH(57,$T$3:$T$4922,0))&amp;" "&amp;INDEX(بيانات!$C$3:$C$4922,MATCH(57,$T$3:$T$4922,0)),"")</f>
        <v/>
      </c>
      <c r="G62" s="100" t="str">
        <f ca="1">IFERROR(INDEX(بيانات!$E$3:$F$4922,MATCH(57,$T$3:$T$4922,0)),"")</f>
        <v/>
      </c>
      <c r="I62" s="100" t="str">
        <f ca="1">IFERROR(INDEX(بيانات!$A$3:$A$4922,MATCH(57,$U$3:$U$4922,0)),"")</f>
        <v>RCS134</v>
      </c>
      <c r="J62" s="100" t="str">
        <f ca="1">IFERROR(INDEX(بيانات!$B$3:$B$4922,MATCH(57,$U$3:$U$4922,0))&amp;" "&amp;INDEX(بيانات!$C$3:$C$4922,MATCH(57,$U$3:$U$4922,0)),"")</f>
        <v>رابح طارق ندير</v>
      </c>
      <c r="K62" s="100" t="str">
        <f ca="1">IFERROR(INDEX(بيانات!$E$3:$F$4922,MATCH(57,$U$3:$U$4922,0)),"")</f>
        <v/>
      </c>
      <c r="M62" s="100" t="str">
        <f ca="1">IFERROR(INDEX(بيانات!$A$3:$A$4922,MATCH(57,$V$3:$V$4922,0)),"")</f>
        <v/>
      </c>
      <c r="N62" s="100" t="str">
        <f ca="1">IFERROR(INDEX(بيانات!$B$3:$B$4922,MATCH(57,$V$3:$V$4922,0))&amp;" "&amp;INDEX(بيانات!$C$3:$C$4922,MATCH(57,$V$3:$V$4922,0)),"")</f>
        <v/>
      </c>
      <c r="O62" s="100" t="str">
        <f ca="1">IFERROR(INDEX(بيانات!$E$3:$F$4922,MATCH(57,$V$3:$V$4922,0)),"")</f>
        <v/>
      </c>
      <c r="S62" t="str">
        <f ca="1">IF(AND(بيانات!$B62&lt;&gt;"",بيانات!$E62="ذكر",بيانات!$F62&lt;13),COUNTIFS(بيانات!$E$3:$E62,"ذكر",بيانات!$F$3:$F62,"&lt;13",بيانات!$B$3:$B62,"&lt;&gt;"),"")</f>
        <v/>
      </c>
      <c r="T62" t="str">
        <f ca="1">IF(AND(بيانات!$B62&lt;&gt;"",بيانات!$E62="أنثى",بيانات!$F62&lt;13),COUNTIFS(بيانات!$E$3:$E62,"أنثى",بيانات!$F$3:$F62,"&lt;13",بيانات!$B$3:$B62,"&lt;&gt;"),"")</f>
        <v/>
      </c>
      <c r="U62">
        <f ca="1">IF(AND(بيانات!$B62&lt;&gt;"",بيانات!$E62="ذكر",بيانات!$F62&gt;=13),COUNTIFS(بيانات!$E$3:$E62,"ذكر",بيانات!$F$3:$F62,"&gt;=13",بيانات!$B$3:$B62,"&lt;&gt;"),"")</f>
        <v>27</v>
      </c>
      <c r="V62" t="str">
        <f ca="1">IF(AND(بيانات!$B62&lt;&gt;"",بيانات!$E62="أنثى",بيانات!$F62&gt;=13),COUNTIFS(بيانات!$E$3:$E62,"أنثى",بيانات!$F$3:$F62,"&gt;=13",بيانات!$B$3:$B62,"&lt;&gt;"),"")</f>
        <v/>
      </c>
    </row>
    <row r="63" spans="1:22" ht="15" customHeight="1">
      <c r="A63" s="101" t="str">
        <f ca="1">IFERROR(INDEX(بيانات!$A$3:$A$4922,MATCH(58,$S$3:$S$4922,0)),"")</f>
        <v>RCS151</v>
      </c>
      <c r="B63" s="101" t="str">
        <f ca="1">IFERROR(INDEX(بيانات!$B$3:$B$4922,MATCH(58,$S$3:$S$4922,0))&amp;" "&amp;INDEX(بيانات!$C$3:$C$4922,MATCH(58,$S$3:$S$4922,0)),"")</f>
        <v>دحو إسلام هارون</v>
      </c>
      <c r="C63" s="101" t="str">
        <f ca="1">IFERROR(INDEX(بيانات!$E$3:$F$4922,MATCH(58,$S$3:$S$4922,0)),"")</f>
        <v/>
      </c>
      <c r="E63" s="101" t="str">
        <f ca="1">IFERROR(INDEX(بيانات!$A$3:$A$4922,MATCH(58,$T$3:$T$4922,0)),"")</f>
        <v/>
      </c>
      <c r="F63" s="101" t="str">
        <f ca="1">IFERROR(INDEX(بيانات!$B$3:$B$4922,MATCH(58,$T$3:$T$4922,0))&amp;" "&amp;INDEX(بيانات!$C$3:$C$4922,MATCH(58,$T$3:$T$4922,0)),"")</f>
        <v/>
      </c>
      <c r="G63" s="101" t="str">
        <f ca="1">IFERROR(INDEX(بيانات!$E$3:$F$4922,MATCH(58,$T$3:$T$4922,0)),"")</f>
        <v/>
      </c>
      <c r="I63" s="101" t="str">
        <f ca="1">IFERROR(INDEX(بيانات!$A$3:$A$4922,MATCH(58,$U$3:$U$4922,0)),"")</f>
        <v>RCS136</v>
      </c>
      <c r="J63" s="101" t="str">
        <f ca="1">IFERROR(INDEX(بيانات!$B$3:$B$4922,MATCH(58,$U$3:$U$4922,0))&amp;" "&amp;INDEX(بيانات!$C$3:$C$4922,MATCH(58,$U$3:$U$4922,0)),"")</f>
        <v>مغربي يونس</v>
      </c>
      <c r="K63" s="101" t="str">
        <f ca="1">IFERROR(INDEX(بيانات!$E$3:$F$4922,MATCH(58,$U$3:$U$4922,0)),"")</f>
        <v/>
      </c>
      <c r="M63" s="101" t="str">
        <f ca="1">IFERROR(INDEX(بيانات!$A$3:$A$4922,MATCH(58,$V$3:$V$4922,0)),"")</f>
        <v/>
      </c>
      <c r="N63" s="101" t="str">
        <f ca="1">IFERROR(INDEX(بيانات!$B$3:$B$4922,MATCH(58,$V$3:$V$4922,0))&amp;" "&amp;INDEX(بيانات!$C$3:$C$4922,MATCH(58,$V$3:$V$4922,0)),"")</f>
        <v/>
      </c>
      <c r="O63" s="101" t="str">
        <f ca="1">IFERROR(INDEX(بيانات!$E$3:$F$4922,MATCH(58,$V$3:$V$4922,0)),"")</f>
        <v/>
      </c>
      <c r="S63">
        <f ca="1">IF(AND(بيانات!$B63&lt;&gt;"",بيانات!$E63="ذكر",بيانات!$F63&lt;13),COUNTIFS(بيانات!$E$3:$E63,"ذكر",بيانات!$F$3:$F63,"&lt;13",بيانات!$B$3:$B63,"&lt;&gt;"),"")</f>
        <v>24</v>
      </c>
      <c r="T63" t="str">
        <f ca="1">IF(AND(بيانات!$B63&lt;&gt;"",بيانات!$E63="أنثى",بيانات!$F63&lt;13),COUNTIFS(بيانات!$E$3:$E63,"أنثى",بيانات!$F$3:$F63,"&lt;13",بيانات!$B$3:$B63,"&lt;&gt;"),"")</f>
        <v/>
      </c>
      <c r="U63" t="str">
        <f ca="1">IF(AND(بيانات!$B63&lt;&gt;"",بيانات!$E63="ذكر",بيانات!$F63&gt;=13),COUNTIFS(بيانات!$E$3:$E63,"ذكر",بيانات!$F$3:$F63,"&gt;=13",بيانات!$B$3:$B63,"&lt;&gt;"),"")</f>
        <v/>
      </c>
      <c r="V63" t="str">
        <f ca="1">IF(AND(بيانات!$B63&lt;&gt;"",بيانات!$E63="أنثى",بيانات!$F63&gt;=13),COUNTIFS(بيانات!$E$3:$E63,"أنثى",بيانات!$F$3:$F63,"&gt;=13",بيانات!$B$3:$B63,"&lt;&gt;"),"")</f>
        <v/>
      </c>
    </row>
    <row r="64" spans="1:22" ht="15" customHeight="1">
      <c r="A64" s="100" t="str">
        <f ca="1">IFERROR(INDEX(بيانات!$A$3:$A$4922,MATCH(59,$S$3:$S$4922,0)),"")</f>
        <v>RCS152</v>
      </c>
      <c r="B64" s="100" t="str">
        <f ca="1">IFERROR(INDEX(بيانات!$B$3:$B$4922,MATCH(59,$S$3:$S$4922,0))&amp;" "&amp;INDEX(بيانات!$C$3:$C$4922,MATCH(59,$S$3:$S$4922,0)),"")</f>
        <v>دحو جواد</v>
      </c>
      <c r="C64" s="100" t="str">
        <f ca="1">IFERROR(INDEX(بيانات!$E$3:$F$4922,MATCH(59,$S$3:$S$4922,0)),"")</f>
        <v/>
      </c>
      <c r="E64" s="100" t="str">
        <f ca="1">IFERROR(INDEX(بيانات!$A$3:$A$4922,MATCH(59,$T$3:$T$4922,0)),"")</f>
        <v/>
      </c>
      <c r="F64" s="100" t="str">
        <f ca="1">IFERROR(INDEX(بيانات!$B$3:$B$4922,MATCH(59,$T$3:$T$4922,0))&amp;" "&amp;INDEX(بيانات!$C$3:$C$4922,MATCH(59,$T$3:$T$4922,0)),"")</f>
        <v/>
      </c>
      <c r="G64" s="100" t="str">
        <f ca="1">IFERROR(INDEX(بيانات!$E$3:$F$4922,MATCH(59,$T$3:$T$4922,0)),"")</f>
        <v/>
      </c>
      <c r="I64" s="100" t="str">
        <f ca="1">IFERROR(INDEX(بيانات!$A$3:$A$4922,MATCH(59,$U$3:$U$4922,0)),"")</f>
        <v>RCS141</v>
      </c>
      <c r="J64" s="100" t="str">
        <f ca="1">IFERROR(INDEX(بيانات!$B$3:$B$4922,MATCH(59,$U$3:$U$4922,0))&amp;" "&amp;INDEX(بيانات!$C$3:$C$4922,MATCH(59,$U$3:$U$4922,0)),"")</f>
        <v>جرفي  ياسين</v>
      </c>
      <c r="K64" s="100" t="str">
        <f ca="1">IFERROR(INDEX(بيانات!$E$3:$F$4922,MATCH(59,$U$3:$U$4922,0)),"")</f>
        <v/>
      </c>
      <c r="M64" s="100" t="str">
        <f ca="1">IFERROR(INDEX(بيانات!$A$3:$A$4922,MATCH(59,$V$3:$V$4922,0)),"")</f>
        <v/>
      </c>
      <c r="N64" s="100" t="str">
        <f ca="1">IFERROR(INDEX(بيانات!$B$3:$B$4922,MATCH(59,$V$3:$V$4922,0))&amp;" "&amp;INDEX(بيانات!$C$3:$C$4922,MATCH(59,$V$3:$V$4922,0)),"")</f>
        <v/>
      </c>
      <c r="O64" s="100" t="str">
        <f ca="1">IFERROR(INDEX(بيانات!$E$3:$F$4922,MATCH(59,$V$3:$V$4922,0)),"")</f>
        <v/>
      </c>
      <c r="S64" t="str">
        <f ca="1">IF(AND(بيانات!$B64&lt;&gt;"",بيانات!$E64="ذكر",بيانات!$F64&lt;13),COUNTIFS(بيانات!$E$3:$E64,"ذكر",بيانات!$F$3:$F64,"&lt;13",بيانات!$B$3:$B64,"&lt;&gt;"),"")</f>
        <v/>
      </c>
      <c r="T64" t="str">
        <f ca="1">IF(AND(بيانات!$B64&lt;&gt;"",بيانات!$E64="أنثى",بيانات!$F64&lt;13),COUNTIFS(بيانات!$E$3:$E64,"أنثى",بيانات!$F$3:$F64,"&lt;13",بيانات!$B$3:$B64,"&lt;&gt;"),"")</f>
        <v/>
      </c>
      <c r="U64">
        <f ca="1">IF(AND(بيانات!$B64&lt;&gt;"",بيانات!$E64="ذكر",بيانات!$F64&gt;=13),COUNTIFS(بيانات!$E$3:$E64,"ذكر",بيانات!$F$3:$F64,"&gt;=13",بيانات!$B$3:$B64,"&lt;&gt;"),"")</f>
        <v>28</v>
      </c>
      <c r="V64" t="str">
        <f ca="1">IF(AND(بيانات!$B64&lt;&gt;"",بيانات!$E64="أنثى",بيانات!$F64&gt;=13),COUNTIFS(بيانات!$E$3:$E64,"أنثى",بيانات!$F$3:$F64,"&gt;=13",بيانات!$B$3:$B64,"&lt;&gt;"),"")</f>
        <v/>
      </c>
    </row>
    <row r="65" spans="1:22" ht="15" customHeight="1">
      <c r="A65" s="101" t="str">
        <f ca="1">IFERROR(INDEX(بيانات!$A$3:$A$4922,MATCH(60,$S$3:$S$4922,0)),"")</f>
        <v>RCS158</v>
      </c>
      <c r="B65" s="101" t="str">
        <f ca="1">IFERROR(INDEX(بيانات!$B$3:$B$4922,MATCH(60,$S$3:$S$4922,0))&amp;" "&amp;INDEX(بيانات!$C$3:$C$4922,MATCH(60,$S$3:$S$4922,0)),"")</f>
        <v>علام عبد القادر</v>
      </c>
      <c r="C65" s="101" t="str">
        <f ca="1">IFERROR(INDEX(بيانات!$E$3:$F$4922,MATCH(60,$S$3:$S$4922,0)),"")</f>
        <v/>
      </c>
      <c r="E65" s="101" t="str">
        <f ca="1">IFERROR(INDEX(بيانات!$A$3:$A$4922,MATCH(60,$T$3:$T$4922,0)),"")</f>
        <v/>
      </c>
      <c r="F65" s="101" t="str">
        <f ca="1">IFERROR(INDEX(بيانات!$B$3:$B$4922,MATCH(60,$T$3:$T$4922,0))&amp;" "&amp;INDEX(بيانات!$C$3:$C$4922,MATCH(60,$T$3:$T$4922,0)),"")</f>
        <v/>
      </c>
      <c r="G65" s="101" t="str">
        <f ca="1">IFERROR(INDEX(بيانات!$E$3:$F$4922,MATCH(60,$T$3:$T$4922,0)),"")</f>
        <v/>
      </c>
      <c r="I65" s="101" t="str">
        <f ca="1">IFERROR(INDEX(بيانات!$A$3:$A$4922,MATCH(60,$U$3:$U$4922,0)),"")</f>
        <v>RCS143</v>
      </c>
      <c r="J65" s="101" t="str">
        <f ca="1">IFERROR(INDEX(بيانات!$B$3:$B$4922,MATCH(60,$U$3:$U$4922,0))&amp;" "&amp;INDEX(بيانات!$C$3:$C$4922,MATCH(60,$U$3:$U$4922,0)),"")</f>
        <v>بودربالة عبد القادر</v>
      </c>
      <c r="K65" s="101" t="str">
        <f ca="1">IFERROR(INDEX(بيانات!$E$3:$F$4922,MATCH(60,$U$3:$U$4922,0)),"")</f>
        <v/>
      </c>
      <c r="M65" s="101" t="str">
        <f ca="1">IFERROR(INDEX(بيانات!$A$3:$A$4922,MATCH(60,$V$3:$V$4922,0)),"")</f>
        <v/>
      </c>
      <c r="N65" s="101" t="str">
        <f ca="1">IFERROR(INDEX(بيانات!$B$3:$B$4922,MATCH(60,$V$3:$V$4922,0))&amp;" "&amp;INDEX(بيانات!$C$3:$C$4922,MATCH(60,$V$3:$V$4922,0)),"")</f>
        <v/>
      </c>
      <c r="O65" s="101" t="str">
        <f ca="1">IFERROR(INDEX(بيانات!$E$3:$F$4922,MATCH(60,$V$3:$V$4922,0)),"")</f>
        <v/>
      </c>
      <c r="S65">
        <f ca="1">IF(AND(بيانات!$B65&lt;&gt;"",بيانات!$E65="ذكر",بيانات!$F65&lt;13),COUNTIFS(بيانات!$E$3:$E65,"ذكر",بيانات!$F$3:$F65,"&lt;13",بيانات!$B$3:$B65,"&lt;&gt;"),"")</f>
        <v>25</v>
      </c>
      <c r="T65" t="str">
        <f ca="1">IF(AND(بيانات!$B65&lt;&gt;"",بيانات!$E65="أنثى",بيانات!$F65&lt;13),COUNTIFS(بيانات!$E$3:$E65,"أنثى",بيانات!$F$3:$F65,"&lt;13",بيانات!$B$3:$B65,"&lt;&gt;"),"")</f>
        <v/>
      </c>
      <c r="U65" t="str">
        <f ca="1">IF(AND(بيانات!$B65&lt;&gt;"",بيانات!$E65="ذكر",بيانات!$F65&gt;=13),COUNTIFS(بيانات!$E$3:$E65,"ذكر",بيانات!$F$3:$F65,"&gt;=13",بيانات!$B$3:$B65,"&lt;&gt;"),"")</f>
        <v/>
      </c>
      <c r="V65" t="str">
        <f ca="1">IF(AND(بيانات!$B65&lt;&gt;"",بيانات!$E65="أنثى",بيانات!$F65&gt;=13),COUNTIFS(بيانات!$E$3:$E65,"أنثى",بيانات!$F$3:$F65,"&gt;=13",بيانات!$B$3:$B65,"&lt;&gt;"),"")</f>
        <v/>
      </c>
    </row>
    <row r="66" spans="1:22" ht="15" customHeight="1">
      <c r="A66" s="100" t="str">
        <f ca="1">IFERROR(INDEX(بيانات!$A$3:$A$4922,MATCH(61,$S$3:$S$4922,0)),"")</f>
        <v>RCS171</v>
      </c>
      <c r="B66" s="100" t="str">
        <f ca="1">IFERROR(INDEX(بيانات!$B$3:$B$4922,MATCH(61,$S$3:$S$4922,0))&amp;" "&amp;INDEX(بيانات!$C$3:$C$4922,MATCH(61,$S$3:$S$4922,0)),"")</f>
        <v>طاقين طيب ياسين</v>
      </c>
      <c r="C66" s="100" t="str">
        <f ca="1">IFERROR(INDEX(بيانات!$E$3:$F$4922,MATCH(61,$S$3:$S$4922,0)),"")</f>
        <v/>
      </c>
      <c r="E66" s="100" t="str">
        <f ca="1">IFERROR(INDEX(بيانات!$A$3:$A$4922,MATCH(61,$T$3:$T$4922,0)),"")</f>
        <v/>
      </c>
      <c r="F66" s="100" t="str">
        <f ca="1">IFERROR(INDEX(بيانات!$B$3:$B$4922,MATCH(61,$T$3:$T$4922,0))&amp;" "&amp;INDEX(بيانات!$C$3:$C$4922,MATCH(61,$T$3:$T$4922,0)),"")</f>
        <v/>
      </c>
      <c r="G66" s="100" t="str">
        <f ca="1">IFERROR(INDEX(بيانات!$E$3:$F$4922,MATCH(61,$T$3:$T$4922,0)),"")</f>
        <v/>
      </c>
      <c r="I66" s="100" t="str">
        <f ca="1">IFERROR(INDEX(بيانات!$A$3:$A$4922,MATCH(61,$U$3:$U$4922,0)),"")</f>
        <v>RCS144</v>
      </c>
      <c r="J66" s="100" t="str">
        <f ca="1">IFERROR(INDEX(بيانات!$B$3:$B$4922,MATCH(61,$U$3:$U$4922,0))&amp;" "&amp;INDEX(بيانات!$C$3:$C$4922,MATCH(61,$U$3:$U$4922,0)),"")</f>
        <v>عثماني  ياسين</v>
      </c>
      <c r="K66" s="100" t="str">
        <f ca="1">IFERROR(INDEX(بيانات!$E$3:$F$4922,MATCH(61,$U$3:$U$4922,0)),"")</f>
        <v/>
      </c>
      <c r="M66" s="100" t="str">
        <f ca="1">IFERROR(INDEX(بيانات!$A$3:$A$4922,MATCH(61,$V$3:$V$4922,0)),"")</f>
        <v/>
      </c>
      <c r="N66" s="100" t="str">
        <f ca="1">IFERROR(INDEX(بيانات!$B$3:$B$4922,MATCH(61,$V$3:$V$4922,0))&amp;" "&amp;INDEX(بيانات!$C$3:$C$4922,MATCH(61,$V$3:$V$4922,0)),"")</f>
        <v/>
      </c>
      <c r="O66" s="100" t="str">
        <f ca="1">IFERROR(INDEX(بيانات!$E$3:$F$4922,MATCH(61,$V$3:$V$4922,0)),"")</f>
        <v/>
      </c>
      <c r="S66">
        <f ca="1">IF(AND(بيانات!$B66&lt;&gt;"",بيانات!$E66="ذكر",بيانات!$F66&lt;13),COUNTIFS(بيانات!$E$3:$E66,"ذكر",بيانات!$F$3:$F66,"&lt;13",بيانات!$B$3:$B66,"&lt;&gt;"),"")</f>
        <v>26</v>
      </c>
      <c r="T66" t="str">
        <f ca="1">IF(AND(بيانات!$B66&lt;&gt;"",بيانات!$E66="أنثى",بيانات!$F66&lt;13),COUNTIFS(بيانات!$E$3:$E66,"أنثى",بيانات!$F$3:$F66,"&lt;13",بيانات!$B$3:$B66,"&lt;&gt;"),"")</f>
        <v/>
      </c>
      <c r="U66" t="str">
        <f ca="1">IF(AND(بيانات!$B66&lt;&gt;"",بيانات!$E66="ذكر",بيانات!$F66&gt;=13),COUNTIFS(بيانات!$E$3:$E66,"ذكر",بيانات!$F$3:$F66,"&gt;=13",بيانات!$B$3:$B66,"&lt;&gt;"),"")</f>
        <v/>
      </c>
      <c r="V66" t="str">
        <f ca="1">IF(AND(بيانات!$B66&lt;&gt;"",بيانات!$E66="أنثى",بيانات!$F66&gt;=13),COUNTIFS(بيانات!$E$3:$E66,"أنثى",بيانات!$F$3:$F66,"&gt;=13",بيانات!$B$3:$B66,"&lt;&gt;"),"")</f>
        <v/>
      </c>
    </row>
    <row r="67" spans="1:22" ht="15" customHeight="1">
      <c r="A67" s="101" t="str">
        <f ca="1">IFERROR(INDEX(بيانات!$A$3:$A$4922,MATCH(62,$S$3:$S$4922,0)),"")</f>
        <v>RCS173</v>
      </c>
      <c r="B67" s="101" t="str">
        <f ca="1">IFERROR(INDEX(بيانات!$B$3:$B$4922,MATCH(62,$S$3:$S$4922,0))&amp;" "&amp;INDEX(بيانات!$C$3:$C$4922,MATCH(62,$S$3:$S$4922,0)),"")</f>
        <v>خرشي  صلاح الدين محمود</v>
      </c>
      <c r="C67" s="101" t="str">
        <f ca="1">IFERROR(INDEX(بيانات!$E$3:$F$4922,MATCH(62,$S$3:$S$4922,0)),"")</f>
        <v/>
      </c>
      <c r="E67" s="101" t="str">
        <f ca="1">IFERROR(INDEX(بيانات!$A$3:$A$4922,MATCH(62,$T$3:$T$4922,0)),"")</f>
        <v/>
      </c>
      <c r="F67" s="101" t="str">
        <f ca="1">IFERROR(INDEX(بيانات!$B$3:$B$4922,MATCH(62,$T$3:$T$4922,0))&amp;" "&amp;INDEX(بيانات!$C$3:$C$4922,MATCH(62,$T$3:$T$4922,0)),"")</f>
        <v/>
      </c>
      <c r="G67" s="101" t="str">
        <f ca="1">IFERROR(INDEX(بيانات!$E$3:$F$4922,MATCH(62,$T$3:$T$4922,0)),"")</f>
        <v/>
      </c>
      <c r="I67" s="101" t="str">
        <f ca="1">IFERROR(INDEX(بيانات!$A$3:$A$4922,MATCH(62,$U$3:$U$4922,0)),"")</f>
        <v>RCS145</v>
      </c>
      <c r="J67" s="101" t="str">
        <f ca="1">IFERROR(INDEX(بيانات!$B$3:$B$4922,MATCH(62,$U$3:$U$4922,0))&amp;" "&amp;INDEX(بيانات!$C$3:$C$4922,MATCH(62,$U$3:$U$4922,0)),"")</f>
        <v>قاضي أنس</v>
      </c>
      <c r="K67" s="101" t="str">
        <f ca="1">IFERROR(INDEX(بيانات!$E$3:$F$4922,MATCH(62,$U$3:$U$4922,0)),"")</f>
        <v/>
      </c>
      <c r="M67" s="101" t="str">
        <f ca="1">IFERROR(INDEX(بيانات!$A$3:$A$4922,MATCH(62,$V$3:$V$4922,0)),"")</f>
        <v/>
      </c>
      <c r="N67" s="101" t="str">
        <f ca="1">IFERROR(INDEX(بيانات!$B$3:$B$4922,MATCH(62,$V$3:$V$4922,0))&amp;" "&amp;INDEX(بيانات!$C$3:$C$4922,MATCH(62,$V$3:$V$4922,0)),"")</f>
        <v/>
      </c>
      <c r="O67" s="101" t="str">
        <f ca="1">IFERROR(INDEX(بيانات!$E$3:$F$4922,MATCH(62,$V$3:$V$4922,0)),"")</f>
        <v/>
      </c>
      <c r="S67">
        <f ca="1">IF(AND(بيانات!$B67&lt;&gt;"",بيانات!$E67="ذكر",بيانات!$F67&lt;13),COUNTIFS(بيانات!$E$3:$E67,"ذكر",بيانات!$F$3:$F67,"&lt;13",بيانات!$B$3:$B67,"&lt;&gt;"),"")</f>
        <v>27</v>
      </c>
      <c r="T67" t="str">
        <f ca="1">IF(AND(بيانات!$B67&lt;&gt;"",بيانات!$E67="أنثى",بيانات!$F67&lt;13),COUNTIFS(بيانات!$E$3:$E67,"أنثى",بيانات!$F$3:$F67,"&lt;13",بيانات!$B$3:$B67,"&lt;&gt;"),"")</f>
        <v/>
      </c>
      <c r="U67" t="str">
        <f ca="1">IF(AND(بيانات!$B67&lt;&gt;"",بيانات!$E67="ذكر",بيانات!$F67&gt;=13),COUNTIFS(بيانات!$E$3:$E67,"ذكر",بيانات!$F$3:$F67,"&gt;=13",بيانات!$B$3:$B67,"&lt;&gt;"),"")</f>
        <v/>
      </c>
      <c r="V67" t="str">
        <f ca="1">IF(AND(بيانات!$B67&lt;&gt;"",بيانات!$E67="أنثى",بيانات!$F67&gt;=13),COUNTIFS(بيانات!$E$3:$E67,"أنثى",بيانات!$F$3:$F67,"&gt;=13",بيانات!$B$3:$B67,"&lt;&gt;"),"")</f>
        <v/>
      </c>
    </row>
    <row r="68" spans="1:22" ht="15" customHeight="1">
      <c r="A68" s="100" t="str">
        <f ca="1">IFERROR(INDEX(بيانات!$A$3:$A$4922,MATCH(63,$S$3:$S$4922,0)),"")</f>
        <v>RCS174</v>
      </c>
      <c r="B68" s="100" t="str">
        <f ca="1">IFERROR(INDEX(بيانات!$B$3:$B$4922,MATCH(63,$S$3:$S$4922,0))&amp;" "&amp;INDEX(بيانات!$C$3:$C$4922,MATCH(63,$S$3:$S$4922,0)),"")</f>
        <v>عباس محمذ</v>
      </c>
      <c r="C68" s="100" t="str">
        <f ca="1">IFERROR(INDEX(بيانات!$E$3:$F$4922,MATCH(63,$S$3:$S$4922,0)),"")</f>
        <v/>
      </c>
      <c r="E68" s="100" t="str">
        <f ca="1">IFERROR(INDEX(بيانات!$A$3:$A$4922,MATCH(63,$T$3:$T$4922,0)),"")</f>
        <v/>
      </c>
      <c r="F68" s="100" t="str">
        <f ca="1">IFERROR(INDEX(بيانات!$B$3:$B$4922,MATCH(63,$T$3:$T$4922,0))&amp;" "&amp;INDEX(بيانات!$C$3:$C$4922,MATCH(63,$T$3:$T$4922,0)),"")</f>
        <v/>
      </c>
      <c r="G68" s="100" t="str">
        <f ca="1">IFERROR(INDEX(بيانات!$E$3:$F$4922,MATCH(63,$T$3:$T$4922,0)),"")</f>
        <v/>
      </c>
      <c r="I68" s="100" t="str">
        <f ca="1">IFERROR(INDEX(بيانات!$A$3:$A$4922,MATCH(63,$U$3:$U$4922,0)),"")</f>
        <v>RCS146</v>
      </c>
      <c r="J68" s="100" t="str">
        <f ca="1">IFERROR(INDEX(بيانات!$B$3:$B$4922,MATCH(63,$U$3:$U$4922,0))&amp;" "&amp;INDEX(بيانات!$C$3:$C$4922,MATCH(63,$U$3:$U$4922,0)),"")</f>
        <v>جيدي سامي شهين</v>
      </c>
      <c r="K68" s="100" t="str">
        <f ca="1">IFERROR(INDEX(بيانات!$E$3:$F$4922,MATCH(63,$U$3:$U$4922,0)),"")</f>
        <v/>
      </c>
      <c r="M68" s="100" t="str">
        <f ca="1">IFERROR(INDEX(بيانات!$A$3:$A$4922,MATCH(63,$V$3:$V$4922,0)),"")</f>
        <v/>
      </c>
      <c r="N68" s="100" t="str">
        <f ca="1">IFERROR(INDEX(بيانات!$B$3:$B$4922,MATCH(63,$V$3:$V$4922,0))&amp;" "&amp;INDEX(بيانات!$C$3:$C$4922,MATCH(63,$V$3:$V$4922,0)),"")</f>
        <v/>
      </c>
      <c r="O68" s="100" t="str">
        <f ca="1">IFERROR(INDEX(بيانات!$E$3:$F$4922,MATCH(63,$V$3:$V$4922,0)),"")</f>
        <v/>
      </c>
      <c r="S68">
        <f ca="1">IF(AND(بيانات!$B68&lt;&gt;"",بيانات!$E68="ذكر",بيانات!$F68&lt;13),COUNTIFS(بيانات!$E$3:$E68,"ذكر",بيانات!$F$3:$F68,"&lt;13",بيانات!$B$3:$B68,"&lt;&gt;"),"")</f>
        <v>28</v>
      </c>
      <c r="T68" t="str">
        <f ca="1">IF(AND(بيانات!$B68&lt;&gt;"",بيانات!$E68="أنثى",بيانات!$F68&lt;13),COUNTIFS(بيانات!$E$3:$E68,"أنثى",بيانات!$F$3:$F68,"&lt;13",بيانات!$B$3:$B68,"&lt;&gt;"),"")</f>
        <v/>
      </c>
      <c r="U68" t="str">
        <f ca="1">IF(AND(بيانات!$B68&lt;&gt;"",بيانات!$E68="ذكر",بيانات!$F68&gt;=13),COUNTIFS(بيانات!$E$3:$E68,"ذكر",بيانات!$F$3:$F68,"&gt;=13",بيانات!$B$3:$B68,"&lt;&gt;"),"")</f>
        <v/>
      </c>
      <c r="V68" t="str">
        <f ca="1">IF(AND(بيانات!$B68&lt;&gt;"",بيانات!$E68="أنثى",بيانات!$F68&gt;=13),COUNTIFS(بيانات!$E$3:$E68,"أنثى",بيانات!$F$3:$F68,"&gt;=13",بيانات!$B$3:$B68,"&lt;&gt;"),"")</f>
        <v/>
      </c>
    </row>
    <row r="69" spans="1:22" ht="15" customHeight="1">
      <c r="A69" s="101" t="str">
        <f ca="1">IFERROR(INDEX(بيانات!$A$3:$A$4922,MATCH(64,$S$3:$S$4922,0)),"")</f>
        <v>X001</v>
      </c>
      <c r="B69" s="101" t="str">
        <f ca="1">IFERROR(INDEX(بيانات!$B$3:$B$4922,MATCH(64,$S$3:$S$4922,0))&amp;" "&amp;INDEX(بيانات!$C$3:$C$4922,MATCH(64,$S$3:$S$4922,0)),"")</f>
        <v>كريم  طيب أنس</v>
      </c>
      <c r="C69" s="101" t="str">
        <f ca="1">IFERROR(INDEX(بيانات!$E$3:$F$4922,MATCH(64,$S$3:$S$4922,0)),"")</f>
        <v/>
      </c>
      <c r="E69" s="101" t="str">
        <f ca="1">IFERROR(INDEX(بيانات!$A$3:$A$4922,MATCH(64,$T$3:$T$4922,0)),"")</f>
        <v/>
      </c>
      <c r="F69" s="101" t="str">
        <f ca="1">IFERROR(INDEX(بيانات!$B$3:$B$4922,MATCH(64,$T$3:$T$4922,0))&amp;" "&amp;INDEX(بيانات!$C$3:$C$4922,MATCH(64,$T$3:$T$4922,0)),"")</f>
        <v/>
      </c>
      <c r="G69" s="101" t="str">
        <f ca="1">IFERROR(INDEX(بيانات!$E$3:$F$4922,MATCH(64,$T$3:$T$4922,0)),"")</f>
        <v/>
      </c>
      <c r="I69" s="101" t="str">
        <f ca="1">IFERROR(INDEX(بيانات!$A$3:$A$4922,MATCH(64,$U$3:$U$4922,0)),"")</f>
        <v>RCS147</v>
      </c>
      <c r="J69" s="101" t="str">
        <f ca="1">IFERROR(INDEX(بيانات!$B$3:$B$4922,MATCH(64,$U$3:$U$4922,0))&amp;" "&amp;INDEX(بيانات!$C$3:$C$4922,MATCH(64,$U$3:$U$4922,0)),"")</f>
        <v>خلف عبد الهادي</v>
      </c>
      <c r="K69" s="101" t="str">
        <f ca="1">IFERROR(INDEX(بيانات!$E$3:$F$4922,MATCH(64,$U$3:$U$4922,0)),"")</f>
        <v/>
      </c>
      <c r="M69" s="101" t="str">
        <f ca="1">IFERROR(INDEX(بيانات!$A$3:$A$4922,MATCH(64,$V$3:$V$4922,0)),"")</f>
        <v/>
      </c>
      <c r="N69" s="101" t="str">
        <f ca="1">IFERROR(INDEX(بيانات!$B$3:$B$4922,MATCH(64,$V$3:$V$4922,0))&amp;" "&amp;INDEX(بيانات!$C$3:$C$4922,MATCH(64,$V$3:$V$4922,0)),"")</f>
        <v/>
      </c>
      <c r="O69" s="101" t="str">
        <f ca="1">IFERROR(INDEX(بيانات!$E$3:$F$4922,MATCH(64,$V$3:$V$4922,0)),"")</f>
        <v/>
      </c>
      <c r="S69">
        <f ca="1">IF(AND(بيانات!$B69&lt;&gt;"",بيانات!$E69="ذكر",بيانات!$F69&lt;13),COUNTIFS(بيانات!$E$3:$E69,"ذكر",بيانات!$F$3:$F69,"&lt;13",بيانات!$B$3:$B69,"&lt;&gt;"),"")</f>
        <v>29</v>
      </c>
      <c r="T69" t="str">
        <f ca="1">IF(AND(بيانات!$B69&lt;&gt;"",بيانات!$E69="أنثى",بيانات!$F69&lt;13),COUNTIFS(بيانات!$E$3:$E69,"أنثى",بيانات!$F$3:$F69,"&lt;13",بيانات!$B$3:$B69,"&lt;&gt;"),"")</f>
        <v/>
      </c>
      <c r="U69" t="str">
        <f ca="1">IF(AND(بيانات!$B69&lt;&gt;"",بيانات!$E69="ذكر",بيانات!$F69&gt;=13),COUNTIFS(بيانات!$E$3:$E69,"ذكر",بيانات!$F$3:$F69,"&gt;=13",بيانات!$B$3:$B69,"&lt;&gt;"),"")</f>
        <v/>
      </c>
      <c r="V69" t="str">
        <f ca="1">IF(AND(بيانات!$B69&lt;&gt;"",بيانات!$E69="أنثى",بيانات!$F69&gt;=13),COUNTIFS(بيانات!$E$3:$E69,"أنثى",بيانات!$F$3:$F69,"&gt;=13",بيانات!$B$3:$B69,"&lt;&gt;"),"")</f>
        <v/>
      </c>
    </row>
    <row r="70" spans="1:22" ht="15" customHeight="1">
      <c r="A70" s="100" t="str">
        <f ca="1">IFERROR(INDEX(بيانات!$A$3:$A$4922,MATCH(65,$S$3:$S$4922,0)),"")</f>
        <v>RCS175</v>
      </c>
      <c r="B70" s="100" t="str">
        <f ca="1">IFERROR(INDEX(بيانات!$B$3:$B$4922,MATCH(65,$S$3:$S$4922,0))&amp;" "&amp;INDEX(بيانات!$C$3:$C$4922,MATCH(65,$S$3:$S$4922,0)),"")</f>
        <v>داودي رجب</v>
      </c>
      <c r="C70" s="100" t="str">
        <f ca="1">IFERROR(INDEX(بيانات!$E$3:$F$4922,MATCH(65,$S$3:$S$4922,0)),"")</f>
        <v/>
      </c>
      <c r="E70" s="100" t="str">
        <f ca="1">IFERROR(INDEX(بيانات!$A$3:$A$4922,MATCH(65,$T$3:$T$4922,0)),"")</f>
        <v/>
      </c>
      <c r="F70" s="100" t="str">
        <f ca="1">IFERROR(INDEX(بيانات!$B$3:$B$4922,MATCH(65,$T$3:$T$4922,0))&amp;" "&amp;INDEX(بيانات!$C$3:$C$4922,MATCH(65,$T$3:$T$4922,0)),"")</f>
        <v/>
      </c>
      <c r="G70" s="100" t="str">
        <f ca="1">IFERROR(INDEX(بيانات!$E$3:$F$4922,MATCH(65,$T$3:$T$4922,0)),"")</f>
        <v/>
      </c>
      <c r="I70" s="100" t="str">
        <f ca="1">IFERROR(INDEX(بيانات!$A$3:$A$4922,MATCH(65,$U$3:$U$4922,0)),"")</f>
        <v>RCS148</v>
      </c>
      <c r="J70" s="100" t="str">
        <f ca="1">IFERROR(INDEX(بيانات!$B$3:$B$4922,MATCH(65,$U$3:$U$4922,0))&amp;" "&amp;INDEX(بيانات!$C$3:$C$4922,MATCH(65,$U$3:$U$4922,0)),"")</f>
        <v>تاجري عبد القادر</v>
      </c>
      <c r="K70" s="100" t="str">
        <f ca="1">IFERROR(INDEX(بيانات!$E$3:$F$4922,MATCH(65,$U$3:$U$4922,0)),"")</f>
        <v/>
      </c>
      <c r="M70" s="100" t="str">
        <f ca="1">IFERROR(INDEX(بيانات!$A$3:$A$4922,MATCH(65,$V$3:$V$4922,0)),"")</f>
        <v/>
      </c>
      <c r="N70" s="100" t="str">
        <f ca="1">IFERROR(INDEX(بيانات!$B$3:$B$4922,MATCH(65,$V$3:$V$4922,0))&amp;" "&amp;INDEX(بيانات!$C$3:$C$4922,MATCH(65,$V$3:$V$4922,0)),"")</f>
        <v/>
      </c>
      <c r="O70" s="100" t="str">
        <f ca="1">IFERROR(INDEX(بيانات!$E$3:$F$4922,MATCH(65,$V$3:$V$4922,0)),"")</f>
        <v/>
      </c>
      <c r="S70" t="str">
        <f ca="1">IF(AND(بيانات!$B70&lt;&gt;"",بيانات!$E70="ذكر",بيانات!$F70&lt;13),COUNTIFS(بيانات!$E$3:$E70,"ذكر",بيانات!$F$3:$F70,"&lt;13",بيانات!$B$3:$B70,"&lt;&gt;"),"")</f>
        <v/>
      </c>
      <c r="T70" t="str">
        <f ca="1">IF(AND(بيانات!$B70&lt;&gt;"",بيانات!$E70="أنثى",بيانات!$F70&lt;13),COUNTIFS(بيانات!$E$3:$E70,"أنثى",بيانات!$F$3:$F70,"&lt;13",بيانات!$B$3:$B70,"&lt;&gt;"),"")</f>
        <v/>
      </c>
      <c r="U70">
        <f ca="1">IF(AND(بيانات!$B70&lt;&gt;"",بيانات!$E70="ذكر",بيانات!$F70&gt;=13),COUNTIFS(بيانات!$E$3:$E70,"ذكر",بيانات!$F$3:$F70,"&gt;=13",بيانات!$B$3:$B70,"&lt;&gt;"),"")</f>
        <v>29</v>
      </c>
      <c r="V70" t="str">
        <f ca="1">IF(AND(بيانات!$B70&lt;&gt;"",بيانات!$E70="أنثى",بيانات!$F70&gt;=13),COUNTIFS(بيانات!$E$3:$E70,"أنثى",بيانات!$F$3:$F70,"&gt;=13",بيانات!$B$3:$B70,"&lt;&gt;"),"")</f>
        <v/>
      </c>
    </row>
    <row r="71" spans="1:22" ht="15" customHeight="1">
      <c r="A71" s="101" t="str">
        <f ca="1">IFERROR(INDEX(بيانات!$A$3:$A$4922,MATCH(66,$S$3:$S$4922,0)),"")</f>
        <v>X002</v>
      </c>
      <c r="B71" s="101" t="str">
        <f ca="1">IFERROR(INDEX(بيانات!$B$3:$B$4922,MATCH(66,$S$3:$S$4922,0))&amp;" "&amp;INDEX(بيانات!$C$3:$C$4922,MATCH(66,$S$3:$S$4922,0)),"")</f>
        <v>زايري  أسامة</v>
      </c>
      <c r="C71" s="101" t="str">
        <f ca="1">IFERROR(INDEX(بيانات!$E$3:$F$4922,MATCH(66,$S$3:$S$4922,0)),"")</f>
        <v/>
      </c>
      <c r="E71" s="101" t="str">
        <f ca="1">IFERROR(INDEX(بيانات!$A$3:$A$4922,MATCH(66,$T$3:$T$4922,0)),"")</f>
        <v/>
      </c>
      <c r="F71" s="101" t="str">
        <f ca="1">IFERROR(INDEX(بيانات!$B$3:$B$4922,MATCH(66,$T$3:$T$4922,0))&amp;" "&amp;INDEX(بيانات!$C$3:$C$4922,MATCH(66,$T$3:$T$4922,0)),"")</f>
        <v/>
      </c>
      <c r="G71" s="101" t="str">
        <f ca="1">IFERROR(INDEX(بيانات!$E$3:$F$4922,MATCH(66,$T$3:$T$4922,0)),"")</f>
        <v/>
      </c>
      <c r="I71" s="101" t="str">
        <f ca="1">IFERROR(INDEX(بيانات!$A$3:$A$4922,MATCH(66,$U$3:$U$4922,0)),"")</f>
        <v>RCS149</v>
      </c>
      <c r="J71" s="101" t="str">
        <f ca="1">IFERROR(INDEX(بيانات!$B$3:$B$4922,MATCH(66,$U$3:$U$4922,0))&amp;" "&amp;INDEX(بيانات!$C$3:$C$4922,MATCH(66,$U$3:$U$4922,0)),"")</f>
        <v>بودربالة محمد خيري</v>
      </c>
      <c r="K71" s="101" t="str">
        <f ca="1">IFERROR(INDEX(بيانات!$E$3:$F$4922,MATCH(66,$U$3:$U$4922,0)),"")</f>
        <v/>
      </c>
      <c r="M71" s="101" t="str">
        <f ca="1">IFERROR(INDEX(بيانات!$A$3:$A$4922,MATCH(66,$V$3:$V$4922,0)),"")</f>
        <v/>
      </c>
      <c r="N71" s="101" t="str">
        <f ca="1">IFERROR(INDEX(بيانات!$B$3:$B$4922,MATCH(66,$V$3:$V$4922,0))&amp;" "&amp;INDEX(بيانات!$C$3:$C$4922,MATCH(66,$V$3:$V$4922,0)),"")</f>
        <v/>
      </c>
      <c r="O71" s="101" t="str">
        <f ca="1">IFERROR(INDEX(بيانات!$E$3:$F$4922,MATCH(66,$V$3:$V$4922,0)),"")</f>
        <v/>
      </c>
      <c r="S71" t="str">
        <f ca="1">IF(AND(بيانات!$B71&lt;&gt;"",بيانات!$E71="ذكر",بيانات!$F71&lt;13),COUNTIFS(بيانات!$E$3:$E71,"ذكر",بيانات!$F$3:$F71,"&lt;13",بيانات!$B$3:$B71,"&lt;&gt;"),"")</f>
        <v/>
      </c>
      <c r="T71" t="str">
        <f ca="1">IF(AND(بيانات!$B71&lt;&gt;"",بيانات!$E71="أنثى",بيانات!$F71&lt;13),COUNTIFS(بيانات!$E$3:$E71,"أنثى",بيانات!$F$3:$F71,"&lt;13",بيانات!$B$3:$B71,"&lt;&gt;"),"")</f>
        <v/>
      </c>
      <c r="U71">
        <f ca="1">IF(AND(بيانات!$B71&lt;&gt;"",بيانات!$E71="ذكر",بيانات!$F71&gt;=13),COUNTIFS(بيانات!$E$3:$E71,"ذكر",بيانات!$F$3:$F71,"&gt;=13",بيانات!$B$3:$B71,"&lt;&gt;"),"")</f>
        <v>30</v>
      </c>
      <c r="V71" t="str">
        <f ca="1">IF(AND(بيانات!$B71&lt;&gt;"",بيانات!$E71="أنثى",بيانات!$F71&gt;=13),COUNTIFS(بيانات!$E$3:$E71,"أنثى",بيانات!$F$3:$F71,"&gt;=13",بيانات!$B$3:$B71,"&lt;&gt;"),"")</f>
        <v/>
      </c>
    </row>
    <row r="72" spans="1:22" ht="15" customHeight="1">
      <c r="A72" s="100" t="str">
        <f ca="1">IFERROR(INDEX(بيانات!$A$3:$A$4922,MATCH(67,$S$3:$S$4922,0)),"")</f>
        <v>RCS177</v>
      </c>
      <c r="B72" s="100" t="str">
        <f ca="1">IFERROR(INDEX(بيانات!$B$3:$B$4922,MATCH(67,$S$3:$S$4922,0))&amp;" "&amp;INDEX(بيانات!$C$3:$C$4922,MATCH(67,$S$3:$S$4922,0)),"")</f>
        <v>ويسي  أمير رضوان</v>
      </c>
      <c r="C72" s="100" t="str">
        <f ca="1">IFERROR(INDEX(بيانات!$E$3:$F$4922,MATCH(67,$S$3:$S$4922,0)),"")</f>
        <v/>
      </c>
      <c r="E72" s="100" t="str">
        <f ca="1">IFERROR(INDEX(بيانات!$A$3:$A$4922,MATCH(67,$T$3:$T$4922,0)),"")</f>
        <v/>
      </c>
      <c r="F72" s="100" t="str">
        <f ca="1">IFERROR(INDEX(بيانات!$B$3:$B$4922,MATCH(67,$T$3:$T$4922,0))&amp;" "&amp;INDEX(بيانات!$C$3:$C$4922,MATCH(67,$T$3:$T$4922,0)),"")</f>
        <v/>
      </c>
      <c r="G72" s="100" t="str">
        <f ca="1">IFERROR(INDEX(بيانات!$E$3:$F$4922,MATCH(67,$T$3:$T$4922,0)),"")</f>
        <v/>
      </c>
      <c r="I72" s="100" t="str">
        <f ca="1">IFERROR(INDEX(بيانات!$A$3:$A$4922,MATCH(67,$U$3:$U$4922,0)),"")</f>
        <v>RCS155</v>
      </c>
      <c r="J72" s="100" t="str">
        <f ca="1">IFERROR(INDEX(بيانات!$B$3:$B$4922,MATCH(67,$U$3:$U$4922,0))&amp;" "&amp;INDEX(بيانات!$C$3:$C$4922,MATCH(67,$U$3:$U$4922,0)),"")</f>
        <v>جيلالي عبد البديع</v>
      </c>
      <c r="K72" s="100" t="str">
        <f ca="1">IFERROR(INDEX(بيانات!$E$3:$F$4922,MATCH(67,$U$3:$U$4922,0)),"")</f>
        <v/>
      </c>
      <c r="M72" s="100" t="str">
        <f ca="1">IFERROR(INDEX(بيانات!$A$3:$A$4922,MATCH(67,$V$3:$V$4922,0)),"")</f>
        <v/>
      </c>
      <c r="N72" s="100" t="str">
        <f ca="1">IFERROR(INDEX(بيانات!$B$3:$B$4922,MATCH(67,$V$3:$V$4922,0))&amp;" "&amp;INDEX(بيانات!$C$3:$C$4922,MATCH(67,$V$3:$V$4922,0)),"")</f>
        <v/>
      </c>
      <c r="O72" s="100" t="str">
        <f ca="1">IFERROR(INDEX(بيانات!$E$3:$F$4922,MATCH(67,$V$3:$V$4922,0)),"")</f>
        <v/>
      </c>
      <c r="S72" t="str">
        <f ca="1">IF(AND(بيانات!$B72&lt;&gt;"",بيانات!$E72="ذكر",بيانات!$F72&lt;13),COUNTIFS(بيانات!$E$3:$E72,"ذكر",بيانات!$F$3:$F72,"&lt;13",بيانات!$B$3:$B72,"&lt;&gt;"),"")</f>
        <v/>
      </c>
      <c r="T72" t="str">
        <f ca="1">IF(AND(بيانات!$B72&lt;&gt;"",بيانات!$E72="أنثى",بيانات!$F72&lt;13),COUNTIFS(بيانات!$E$3:$E72,"أنثى",بيانات!$F$3:$F72,"&lt;13",بيانات!$B$3:$B72,"&lt;&gt;"),"")</f>
        <v/>
      </c>
      <c r="U72">
        <f ca="1">IF(AND(بيانات!$B72&lt;&gt;"",بيانات!$E72="ذكر",بيانات!$F72&gt;=13),COUNTIFS(بيانات!$E$3:$E72,"ذكر",بيانات!$F$3:$F72,"&gt;=13",بيانات!$B$3:$B72,"&lt;&gt;"),"")</f>
        <v>31</v>
      </c>
      <c r="V72" t="str">
        <f ca="1">IF(AND(بيانات!$B72&lt;&gt;"",بيانات!$E72="أنثى",بيانات!$F72&gt;=13),COUNTIFS(بيانات!$E$3:$E72,"أنثى",بيانات!$F$3:$F72,"&gt;=13",بيانات!$B$3:$B72,"&lt;&gt;"),"")</f>
        <v/>
      </c>
    </row>
    <row r="73" spans="1:22" ht="15" customHeight="1">
      <c r="A73" s="101" t="str">
        <f ca="1">IFERROR(INDEX(بيانات!$A$3:$A$4922,MATCH(68,$S$3:$S$4922,0)),"")</f>
        <v>RCS178</v>
      </c>
      <c r="B73" s="101" t="str">
        <f ca="1">IFERROR(INDEX(بيانات!$B$3:$B$4922,MATCH(68,$S$3:$S$4922,0))&amp;" "&amp;INDEX(بيانات!$C$3:$C$4922,MATCH(68,$S$3:$S$4922,0)),"")</f>
        <v>محمودي  خالد أنس</v>
      </c>
      <c r="C73" s="101" t="str">
        <f ca="1">IFERROR(INDEX(بيانات!$E$3:$F$4922,MATCH(68,$S$3:$S$4922,0)),"")</f>
        <v/>
      </c>
      <c r="E73" s="101" t="str">
        <f ca="1">IFERROR(INDEX(بيانات!$A$3:$A$4922,MATCH(68,$T$3:$T$4922,0)),"")</f>
        <v/>
      </c>
      <c r="F73" s="101" t="str">
        <f ca="1">IFERROR(INDEX(بيانات!$B$3:$B$4922,MATCH(68,$T$3:$T$4922,0))&amp;" "&amp;INDEX(بيانات!$C$3:$C$4922,MATCH(68,$T$3:$T$4922,0)),"")</f>
        <v/>
      </c>
      <c r="G73" s="101" t="str">
        <f ca="1">IFERROR(INDEX(بيانات!$E$3:$F$4922,MATCH(68,$T$3:$T$4922,0)),"")</f>
        <v/>
      </c>
      <c r="I73" s="101" t="str">
        <f ca="1">IFERROR(INDEX(بيانات!$A$3:$A$4922,MATCH(68,$U$3:$U$4922,0)),"")</f>
        <v>RCS156</v>
      </c>
      <c r="J73" s="101" t="str">
        <f ca="1">IFERROR(INDEX(بيانات!$B$3:$B$4922,MATCH(68,$U$3:$U$4922,0))&amp;" "&amp;INDEX(بيانات!$C$3:$C$4922,MATCH(68,$U$3:$U$4922,0)),"")</f>
        <v>قدور شريف مخلص إسلام</v>
      </c>
      <c r="K73" s="101" t="str">
        <f ca="1">IFERROR(INDEX(بيانات!$E$3:$F$4922,MATCH(68,$U$3:$U$4922,0)),"")</f>
        <v/>
      </c>
      <c r="M73" s="101" t="str">
        <f ca="1">IFERROR(INDEX(بيانات!$A$3:$A$4922,MATCH(68,$V$3:$V$4922,0)),"")</f>
        <v/>
      </c>
      <c r="N73" s="101" t="str">
        <f ca="1">IFERROR(INDEX(بيانات!$B$3:$B$4922,MATCH(68,$V$3:$V$4922,0))&amp;" "&amp;INDEX(بيانات!$C$3:$C$4922,MATCH(68,$V$3:$V$4922,0)),"")</f>
        <v/>
      </c>
      <c r="O73" s="101" t="str">
        <f ca="1">IFERROR(INDEX(بيانات!$E$3:$F$4922,MATCH(68,$V$3:$V$4922,0)),"")</f>
        <v/>
      </c>
      <c r="S73" t="str">
        <f ca="1">IF(AND(بيانات!$B73&lt;&gt;"",بيانات!$E73="ذكر",بيانات!$F73&lt;13),COUNTIFS(بيانات!$E$3:$E73,"ذكر",بيانات!$F$3:$F73,"&lt;13",بيانات!$B$3:$B73,"&lt;&gt;"),"")</f>
        <v/>
      </c>
      <c r="T73" t="str">
        <f ca="1">IF(AND(بيانات!$B73&lt;&gt;"",بيانات!$E73="أنثى",بيانات!$F73&lt;13),COUNTIFS(بيانات!$E$3:$E73,"أنثى",بيانات!$F$3:$F73,"&lt;13",بيانات!$B$3:$B73,"&lt;&gt;"),"")</f>
        <v/>
      </c>
      <c r="U73">
        <f ca="1">IF(AND(بيانات!$B73&lt;&gt;"",بيانات!$E73="ذكر",بيانات!$F73&gt;=13),COUNTIFS(بيانات!$E$3:$E73,"ذكر",بيانات!$F$3:$F73,"&gt;=13",بيانات!$B$3:$B73,"&lt;&gt;"),"")</f>
        <v>32</v>
      </c>
      <c r="V73" t="str">
        <f ca="1">IF(AND(بيانات!$B73&lt;&gt;"",بيانات!$E73="أنثى",بيانات!$F73&gt;=13),COUNTIFS(بيانات!$E$3:$E73,"أنثى",بيانات!$F$3:$F73,"&gt;=13",بيانات!$B$3:$B73,"&lt;&gt;"),"")</f>
        <v/>
      </c>
    </row>
    <row r="74" spans="1:22" ht="15" customHeight="1">
      <c r="A74" s="100" t="str">
        <f ca="1">IFERROR(INDEX(بيانات!$A$3:$A$4922,MATCH(69,$S$3:$S$4922,0)),"")</f>
        <v>RCS179</v>
      </c>
      <c r="B74" s="100" t="str">
        <f ca="1">IFERROR(INDEX(بيانات!$B$3:$B$4922,MATCH(69,$S$3:$S$4922,0))&amp;" "&amp;INDEX(بيانات!$C$3:$C$4922,MATCH(69,$S$3:$S$4922,0)),"")</f>
        <v>محمودي  عبد الغني</v>
      </c>
      <c r="C74" s="100" t="str">
        <f ca="1">IFERROR(INDEX(بيانات!$E$3:$F$4922,MATCH(69,$S$3:$S$4922,0)),"")</f>
        <v/>
      </c>
      <c r="E74" s="100" t="str">
        <f ca="1">IFERROR(INDEX(بيانات!$A$3:$A$4922,MATCH(69,$T$3:$T$4922,0)),"")</f>
        <v/>
      </c>
      <c r="F74" s="100" t="str">
        <f ca="1">IFERROR(INDEX(بيانات!$B$3:$B$4922,MATCH(69,$T$3:$T$4922,0))&amp;" "&amp;INDEX(بيانات!$C$3:$C$4922,MATCH(69,$T$3:$T$4922,0)),"")</f>
        <v/>
      </c>
      <c r="G74" s="100" t="str">
        <f ca="1">IFERROR(INDEX(بيانات!$E$3:$F$4922,MATCH(69,$T$3:$T$4922,0)),"")</f>
        <v/>
      </c>
      <c r="I74" s="100" t="str">
        <f ca="1">IFERROR(INDEX(بيانات!$A$3:$A$4922,MATCH(69,$U$3:$U$4922,0)),"")</f>
        <v>RCS157</v>
      </c>
      <c r="J74" s="100" t="str">
        <f ca="1">IFERROR(INDEX(بيانات!$B$3:$B$4922,MATCH(69,$U$3:$U$4922,0))&amp;" "&amp;INDEX(بيانات!$C$3:$C$4922,MATCH(69,$U$3:$U$4922,0)),"")</f>
        <v>مساوي عبد الكريم</v>
      </c>
      <c r="K74" s="100" t="str">
        <f ca="1">IFERROR(INDEX(بيانات!$E$3:$F$4922,MATCH(69,$U$3:$U$4922,0)),"")</f>
        <v/>
      </c>
      <c r="M74" s="100" t="str">
        <f ca="1">IFERROR(INDEX(بيانات!$A$3:$A$4922,MATCH(69,$V$3:$V$4922,0)),"")</f>
        <v/>
      </c>
      <c r="N74" s="100" t="str">
        <f ca="1">IFERROR(INDEX(بيانات!$B$3:$B$4922,MATCH(69,$V$3:$V$4922,0))&amp;" "&amp;INDEX(بيانات!$C$3:$C$4922,MATCH(69,$V$3:$V$4922,0)),"")</f>
        <v/>
      </c>
      <c r="O74" s="100" t="str">
        <f ca="1">IFERROR(INDEX(بيانات!$E$3:$F$4922,MATCH(69,$V$3:$V$4922,0)),"")</f>
        <v/>
      </c>
      <c r="S74" t="str">
        <f ca="1">IF(AND(بيانات!$B74&lt;&gt;"",بيانات!$E74="ذكر",بيانات!$F74&lt;13),COUNTIFS(بيانات!$E$3:$E74,"ذكر",بيانات!$F$3:$F74,"&lt;13",بيانات!$B$3:$B74,"&lt;&gt;"),"")</f>
        <v/>
      </c>
      <c r="T74" t="str">
        <f ca="1">IF(AND(بيانات!$B74&lt;&gt;"",بيانات!$E74="أنثى",بيانات!$F74&lt;13),COUNTIFS(بيانات!$E$3:$E74,"أنثى",بيانات!$F$3:$F74,"&lt;13",بيانات!$B$3:$B74,"&lt;&gt;"),"")</f>
        <v/>
      </c>
      <c r="U74" t="str">
        <f ca="1">IF(AND(بيانات!$B74&lt;&gt;"",بيانات!$E74="ذكر",بيانات!$F74&gt;=13),COUNTIFS(بيانات!$E$3:$E74,"ذكر",بيانات!$F$3:$F74,"&gt;=13",بيانات!$B$3:$B74,"&lt;&gt;"),"")</f>
        <v/>
      </c>
      <c r="V74">
        <f ca="1">IF(AND(بيانات!$B74&lt;&gt;"",بيانات!$E74="أنثى",بيانات!$F74&gt;=13),COUNTIFS(بيانات!$E$3:$E74,"أنثى",بيانات!$F$3:$F74,"&gt;=13",بيانات!$B$3:$B74,"&lt;&gt;"),"")</f>
        <v>2</v>
      </c>
    </row>
    <row r="75" spans="1:22" ht="15" customHeight="1">
      <c r="A75" s="101" t="str">
        <f ca="1">IFERROR(INDEX(بيانات!$A$3:$A$4922,MATCH(70,$S$3:$S$4922,0)),"")</f>
        <v>RCS180</v>
      </c>
      <c r="B75" s="101" t="str">
        <f ca="1">IFERROR(INDEX(بيانات!$B$3:$B$4922,MATCH(70,$S$3:$S$4922,0))&amp;" "&amp;INDEX(بيانات!$C$3:$C$4922,MATCH(70,$S$3:$S$4922,0)),"")</f>
        <v xml:space="preserve">هبري  محمد يوسف </v>
      </c>
      <c r="C75" s="101" t="str">
        <f ca="1">IFERROR(INDEX(بيانات!$E$3:$F$4922,MATCH(70,$S$3:$S$4922,0)),"")</f>
        <v/>
      </c>
      <c r="E75" s="101" t="str">
        <f ca="1">IFERROR(INDEX(بيانات!$A$3:$A$4922,MATCH(70,$T$3:$T$4922,0)),"")</f>
        <v/>
      </c>
      <c r="F75" s="101" t="str">
        <f ca="1">IFERROR(INDEX(بيانات!$B$3:$B$4922,MATCH(70,$T$3:$T$4922,0))&amp;" "&amp;INDEX(بيانات!$C$3:$C$4922,MATCH(70,$T$3:$T$4922,0)),"")</f>
        <v/>
      </c>
      <c r="G75" s="101" t="str">
        <f ca="1">IFERROR(INDEX(بيانات!$E$3:$F$4922,MATCH(70,$T$3:$T$4922,0)),"")</f>
        <v/>
      </c>
      <c r="I75" s="101" t="str">
        <f ca="1">IFERROR(INDEX(بيانات!$A$3:$A$4922,MATCH(70,$U$3:$U$4922,0)),"")</f>
        <v>RCS159</v>
      </c>
      <c r="J75" s="101" t="str">
        <f ca="1">IFERROR(INDEX(بيانات!$B$3:$B$4922,MATCH(70,$U$3:$U$4922,0))&amp;" "&amp;INDEX(بيانات!$C$3:$C$4922,MATCH(70,$U$3:$U$4922,0)),"")</f>
        <v>علام عبد الكريم</v>
      </c>
      <c r="K75" s="101" t="str">
        <f ca="1">IFERROR(INDEX(بيانات!$E$3:$F$4922,MATCH(70,$U$3:$U$4922,0)),"")</f>
        <v/>
      </c>
      <c r="M75" s="101" t="str">
        <f ca="1">IFERROR(INDEX(بيانات!$A$3:$A$4922,MATCH(70,$V$3:$V$4922,0)),"")</f>
        <v/>
      </c>
      <c r="N75" s="101" t="str">
        <f ca="1">IFERROR(INDEX(بيانات!$B$3:$B$4922,MATCH(70,$V$3:$V$4922,0))&amp;" "&amp;INDEX(بيانات!$C$3:$C$4922,MATCH(70,$V$3:$V$4922,0)),"")</f>
        <v/>
      </c>
      <c r="O75" s="101" t="str">
        <f ca="1">IFERROR(INDEX(بيانات!$E$3:$F$4922,MATCH(70,$V$3:$V$4922,0)),"")</f>
        <v/>
      </c>
      <c r="S75" t="str">
        <f ca="1">IF(AND(بيانات!$B75&lt;&gt;"",بيانات!$E75="ذكر",بيانات!$F75&lt;13),COUNTIFS(بيانات!$E$3:$E75,"ذكر",بيانات!$F$3:$F75,"&lt;13",بيانات!$B$3:$B75,"&lt;&gt;"),"")</f>
        <v/>
      </c>
      <c r="T75">
        <f ca="1">IF(AND(بيانات!$B75&lt;&gt;"",بيانات!$E75="أنثى",بيانات!$F75&lt;13),COUNTIFS(بيانات!$E$3:$E75,"أنثى",بيانات!$F$3:$F75,"&lt;13",بيانات!$B$3:$B75,"&lt;&gt;"),"")</f>
        <v>10</v>
      </c>
      <c r="U75" t="str">
        <f ca="1">IF(AND(بيانات!$B75&lt;&gt;"",بيانات!$E75="ذكر",بيانات!$F75&gt;=13),COUNTIFS(بيانات!$E$3:$E75,"ذكر",بيانات!$F$3:$F75,"&gt;=13",بيانات!$B$3:$B75,"&lt;&gt;"),"")</f>
        <v/>
      </c>
      <c r="V75" t="str">
        <f ca="1">IF(AND(بيانات!$B75&lt;&gt;"",بيانات!$E75="أنثى",بيانات!$F75&gt;=13),COUNTIFS(بيانات!$E$3:$E75,"أنثى",بيانات!$F$3:$F75,"&gt;=13",بيانات!$B$3:$B75,"&lt;&gt;"),"")</f>
        <v/>
      </c>
    </row>
    <row r="76" spans="1:22" ht="15" customHeight="1">
      <c r="A76" s="100" t="str">
        <f ca="1">IFERROR(INDEX(بيانات!$A$3:$A$4922,MATCH(71,$S$3:$S$4922,0)),"")</f>
        <v>RCS191</v>
      </c>
      <c r="B76" s="100" t="str">
        <f ca="1">IFERROR(INDEX(بيانات!$B$3:$B$4922,MATCH(71,$S$3:$S$4922,0))&amp;" "&amp;INDEX(بيانات!$C$3:$C$4922,MATCH(71,$S$3:$S$4922,0)),"")</f>
        <v>شهروري محمد ايوب</v>
      </c>
      <c r="C76" s="100" t="str">
        <f ca="1">IFERROR(INDEX(بيانات!$E$3:$F$4922,MATCH(71,$S$3:$S$4922,0)),"")</f>
        <v/>
      </c>
      <c r="E76" s="100" t="str">
        <f ca="1">IFERROR(INDEX(بيانات!$A$3:$A$4922,MATCH(71,$T$3:$T$4922,0)),"")</f>
        <v/>
      </c>
      <c r="F76" s="100" t="str">
        <f ca="1">IFERROR(INDEX(بيانات!$B$3:$B$4922,MATCH(71,$T$3:$T$4922,0))&amp;" "&amp;INDEX(بيانات!$C$3:$C$4922,MATCH(71,$T$3:$T$4922,0)),"")</f>
        <v/>
      </c>
      <c r="G76" s="100" t="str">
        <f ca="1">IFERROR(INDEX(بيانات!$E$3:$F$4922,MATCH(71,$T$3:$T$4922,0)),"")</f>
        <v/>
      </c>
      <c r="I76" s="100" t="str">
        <f ca="1">IFERROR(INDEX(بيانات!$A$3:$A$4922,MATCH(71,$U$3:$U$4922,0)),"")</f>
        <v>RCS160</v>
      </c>
      <c r="J76" s="100" t="str">
        <f ca="1">IFERROR(INDEX(بيانات!$B$3:$B$4922,MATCH(71,$U$3:$U$4922,0))&amp;" "&amp;INDEX(بيانات!$C$3:$C$4922,MATCH(71,$U$3:$U$4922,0)),"")</f>
        <v>بودريع محمد عبد النعيم</v>
      </c>
      <c r="K76" s="100" t="str">
        <f ca="1">IFERROR(INDEX(بيانات!$E$3:$F$4922,MATCH(71,$U$3:$U$4922,0)),"")</f>
        <v/>
      </c>
      <c r="M76" s="100" t="str">
        <f ca="1">IFERROR(INDEX(بيانات!$A$3:$A$4922,MATCH(71,$V$3:$V$4922,0)),"")</f>
        <v/>
      </c>
      <c r="N76" s="100" t="str">
        <f ca="1">IFERROR(INDEX(بيانات!$B$3:$B$4922,MATCH(71,$V$3:$V$4922,0))&amp;" "&amp;INDEX(بيانات!$C$3:$C$4922,MATCH(71,$V$3:$V$4922,0)),"")</f>
        <v/>
      </c>
      <c r="O76" s="100" t="str">
        <f ca="1">IFERROR(INDEX(بيانات!$E$3:$F$4922,MATCH(71,$V$3:$V$4922,0)),"")</f>
        <v/>
      </c>
      <c r="S76" t="str">
        <f ca="1">IF(AND(بيانات!$B76&lt;&gt;"",بيانات!$E76="ذكر",بيانات!$F76&lt;13),COUNTIFS(بيانات!$E$3:$E76,"ذكر",بيانات!$F$3:$F76,"&lt;13",بيانات!$B$3:$B76,"&lt;&gt;"),"")</f>
        <v/>
      </c>
      <c r="T76" t="str">
        <f ca="1">IF(AND(بيانات!$B76&lt;&gt;"",بيانات!$E76="أنثى",بيانات!$F76&lt;13),COUNTIFS(بيانات!$E$3:$E76,"أنثى",بيانات!$F$3:$F76,"&lt;13",بيانات!$B$3:$B76,"&lt;&gt;"),"")</f>
        <v/>
      </c>
      <c r="U76">
        <f ca="1">IF(AND(بيانات!$B76&lt;&gt;"",بيانات!$E76="ذكر",بيانات!$F76&gt;=13),COUNTIFS(بيانات!$E$3:$E76,"ذكر",بيانات!$F$3:$F76,"&gt;=13",بيانات!$B$3:$B76,"&lt;&gt;"),"")</f>
        <v>33</v>
      </c>
      <c r="V76" t="str">
        <f ca="1">IF(AND(بيانات!$B76&lt;&gt;"",بيانات!$E76="أنثى",بيانات!$F76&gt;=13),COUNTIFS(بيانات!$E$3:$E76,"أنثى",بيانات!$F$3:$F76,"&gt;=13",بيانات!$B$3:$B76,"&lt;&gt;"),"")</f>
        <v/>
      </c>
    </row>
    <row r="77" spans="1:22" ht="15" customHeight="1">
      <c r="A77" s="101" t="str">
        <f ca="1">IFERROR(INDEX(بيانات!$A$3:$A$4922,MATCH(72,$S$3:$S$4922,0)),"")</f>
        <v/>
      </c>
      <c r="B77" s="101" t="str">
        <f ca="1">IFERROR(INDEX(بيانات!$B$3:$B$4922,MATCH(72,$S$3:$S$4922,0))&amp;" "&amp;INDEX(بيانات!$C$3:$C$4922,MATCH(72,$S$3:$S$4922,0)),"")</f>
        <v/>
      </c>
      <c r="C77" s="101" t="str">
        <f ca="1">IFERROR(INDEX(بيانات!$E$3:$F$4922,MATCH(72,$S$3:$S$4922,0)),"")</f>
        <v/>
      </c>
      <c r="E77" s="101" t="str">
        <f ca="1">IFERROR(INDEX(بيانات!$A$3:$A$4922,MATCH(72,$T$3:$T$4922,0)),"")</f>
        <v/>
      </c>
      <c r="F77" s="101" t="str">
        <f ca="1">IFERROR(INDEX(بيانات!$B$3:$B$4922,MATCH(72,$T$3:$T$4922,0))&amp;" "&amp;INDEX(بيانات!$C$3:$C$4922,MATCH(72,$T$3:$T$4922,0)),"")</f>
        <v/>
      </c>
      <c r="G77" s="101" t="str">
        <f ca="1">IFERROR(INDEX(بيانات!$E$3:$F$4922,MATCH(72,$T$3:$T$4922,0)),"")</f>
        <v/>
      </c>
      <c r="I77" s="101" t="str">
        <f ca="1">IFERROR(INDEX(بيانات!$A$3:$A$4922,MATCH(72,$U$3:$U$4922,0)),"")</f>
        <v>RCS161</v>
      </c>
      <c r="J77" s="101" t="str">
        <f ca="1">IFERROR(INDEX(بيانات!$B$3:$B$4922,MATCH(72,$U$3:$U$4922,0))&amp;" "&amp;INDEX(بيانات!$C$3:$C$4922,MATCH(72,$U$3:$U$4922,0)),"")</f>
        <v>العباسي ياسر عبد الهادي</v>
      </c>
      <c r="K77" s="101" t="str">
        <f ca="1">IFERROR(INDEX(بيانات!$E$3:$F$4922,MATCH(72,$U$3:$U$4922,0)),"")</f>
        <v/>
      </c>
      <c r="M77" s="101" t="str">
        <f ca="1">IFERROR(INDEX(بيانات!$A$3:$A$4922,MATCH(72,$V$3:$V$4922,0)),"")</f>
        <v/>
      </c>
      <c r="N77" s="101" t="str">
        <f ca="1">IFERROR(INDEX(بيانات!$B$3:$B$4922,MATCH(72,$V$3:$V$4922,0))&amp;" "&amp;INDEX(بيانات!$C$3:$C$4922,MATCH(72,$V$3:$V$4922,0)),"")</f>
        <v/>
      </c>
      <c r="O77" s="101" t="str">
        <f ca="1">IFERROR(INDEX(بيانات!$E$3:$F$4922,MATCH(72,$V$3:$V$4922,0)),"")</f>
        <v/>
      </c>
      <c r="S77" t="str">
        <f ca="1">IF(AND(بيانات!$B77&lt;&gt;"",بيانات!$E77="ذكر",بيانات!$F77&lt;13),COUNTIFS(بيانات!$E$3:$E77,"ذكر",بيانات!$F$3:$F77,"&lt;13",بيانات!$B$3:$B77,"&lt;&gt;"),"")</f>
        <v/>
      </c>
      <c r="T77" t="str">
        <f ca="1">IF(AND(بيانات!$B77&lt;&gt;"",بيانات!$E77="أنثى",بيانات!$F77&lt;13),COUNTIFS(بيانات!$E$3:$E77,"أنثى",بيانات!$F$3:$F77,"&lt;13",بيانات!$B$3:$B77,"&lt;&gt;"),"")</f>
        <v/>
      </c>
      <c r="U77">
        <f ca="1">IF(AND(بيانات!$B77&lt;&gt;"",بيانات!$E77="ذكر",بيانات!$F77&gt;=13),COUNTIFS(بيانات!$E$3:$E77,"ذكر",بيانات!$F$3:$F77,"&gt;=13",بيانات!$B$3:$B77,"&lt;&gt;"),"")</f>
        <v>34</v>
      </c>
      <c r="V77" t="str">
        <f ca="1">IF(AND(بيانات!$B77&lt;&gt;"",بيانات!$E77="أنثى",بيانات!$F77&gt;=13),COUNTIFS(بيانات!$E$3:$E77,"أنثى",بيانات!$F$3:$F77,"&gt;=13",بيانات!$B$3:$B77,"&lt;&gt;"),"")</f>
        <v/>
      </c>
    </row>
    <row r="78" spans="1:22" ht="15" customHeight="1">
      <c r="A78" s="100" t="str">
        <f ca="1">IFERROR(INDEX(بيانات!$A$3:$A$4922,MATCH(73,$S$3:$S$4922,0)),"")</f>
        <v/>
      </c>
      <c r="B78" s="100" t="str">
        <f ca="1">IFERROR(INDEX(بيانات!$B$3:$B$4922,MATCH(73,$S$3:$S$4922,0))&amp;" "&amp;INDEX(بيانات!$C$3:$C$4922,MATCH(73,$S$3:$S$4922,0)),"")</f>
        <v/>
      </c>
      <c r="C78" s="100" t="str">
        <f ca="1">IFERROR(INDEX(بيانات!$E$3:$F$4922,MATCH(73,$S$3:$S$4922,0)),"")</f>
        <v/>
      </c>
      <c r="E78" s="100" t="str">
        <f ca="1">IFERROR(INDEX(بيانات!$A$3:$A$4922,MATCH(73,$T$3:$T$4922,0)),"")</f>
        <v/>
      </c>
      <c r="F78" s="100" t="str">
        <f ca="1">IFERROR(INDEX(بيانات!$B$3:$B$4922,MATCH(73,$T$3:$T$4922,0))&amp;" "&amp;INDEX(بيانات!$C$3:$C$4922,MATCH(73,$T$3:$T$4922,0)),"")</f>
        <v/>
      </c>
      <c r="G78" s="100" t="str">
        <f ca="1">IFERROR(INDEX(بيانات!$E$3:$F$4922,MATCH(73,$T$3:$T$4922,0)),"")</f>
        <v/>
      </c>
      <c r="I78" s="100" t="str">
        <f ca="1">IFERROR(INDEX(بيانات!$A$3:$A$4922,MATCH(73,$U$3:$U$4922,0)),"")</f>
        <v>RCS162</v>
      </c>
      <c r="J78" s="100" t="str">
        <f ca="1">IFERROR(INDEX(بيانات!$B$3:$B$4922,MATCH(73,$U$3:$U$4922,0))&amp;" "&amp;INDEX(بيانات!$C$3:$C$4922,MATCH(73,$U$3:$U$4922,0)),"")</f>
        <v>نصر الله أنس</v>
      </c>
      <c r="K78" s="100" t="str">
        <f ca="1">IFERROR(INDEX(بيانات!$E$3:$F$4922,MATCH(73,$U$3:$U$4922,0)),"")</f>
        <v/>
      </c>
      <c r="M78" s="100" t="str">
        <f ca="1">IFERROR(INDEX(بيانات!$A$3:$A$4922,MATCH(73,$V$3:$V$4922,0)),"")</f>
        <v/>
      </c>
      <c r="N78" s="100" t="str">
        <f ca="1">IFERROR(INDEX(بيانات!$B$3:$B$4922,MATCH(73,$V$3:$V$4922,0))&amp;" "&amp;INDEX(بيانات!$C$3:$C$4922,MATCH(73,$V$3:$V$4922,0)),"")</f>
        <v/>
      </c>
      <c r="O78" s="100" t="str">
        <f ca="1">IFERROR(INDEX(بيانات!$E$3:$F$4922,MATCH(73,$V$3:$V$4922,0)),"")</f>
        <v/>
      </c>
      <c r="S78" t="str">
        <f ca="1">IF(AND(بيانات!$B78&lt;&gt;"",بيانات!$E78="ذكر",بيانات!$F78&lt;13),COUNTIFS(بيانات!$E$3:$E78,"ذكر",بيانات!$F$3:$F78,"&lt;13",بيانات!$B$3:$B78,"&lt;&gt;"),"")</f>
        <v/>
      </c>
      <c r="T78" t="str">
        <f ca="1">IF(AND(بيانات!$B78&lt;&gt;"",بيانات!$E78="أنثى",بيانات!$F78&lt;13),COUNTIFS(بيانات!$E$3:$E78,"أنثى",بيانات!$F$3:$F78,"&lt;13",بيانات!$B$3:$B78,"&lt;&gt;"),"")</f>
        <v/>
      </c>
      <c r="U78" t="str">
        <f ca="1">IF(AND(بيانات!$B78&lt;&gt;"",بيانات!$E78="ذكر",بيانات!$F78&gt;=13),COUNTIFS(بيانات!$E$3:$E78,"ذكر",بيانات!$F$3:$F78,"&gt;=13",بيانات!$B$3:$B78,"&lt;&gt;"),"")</f>
        <v/>
      </c>
      <c r="V78">
        <f ca="1">IF(AND(بيانات!$B78&lt;&gt;"",بيانات!$E78="أنثى",بيانات!$F78&gt;=13),COUNTIFS(بيانات!$E$3:$E78,"أنثى",بيانات!$F$3:$F78,"&gt;=13",بيانات!$B$3:$B78,"&lt;&gt;"),"")</f>
        <v>3</v>
      </c>
    </row>
    <row r="79" spans="1:22" ht="15" customHeight="1">
      <c r="A79" s="101" t="str">
        <f ca="1">IFERROR(INDEX(بيانات!$A$3:$A$4922,MATCH(74,$S$3:$S$4922,0)),"")</f>
        <v/>
      </c>
      <c r="B79" s="101" t="str">
        <f ca="1">IFERROR(INDEX(بيانات!$B$3:$B$4922,MATCH(74,$S$3:$S$4922,0))&amp;" "&amp;INDEX(بيانات!$C$3:$C$4922,MATCH(74,$S$3:$S$4922,0)),"")</f>
        <v/>
      </c>
      <c r="C79" s="101" t="str">
        <f ca="1">IFERROR(INDEX(بيانات!$E$3:$F$4922,MATCH(74,$S$3:$S$4922,0)),"")</f>
        <v/>
      </c>
      <c r="E79" s="101" t="str">
        <f ca="1">IFERROR(INDEX(بيانات!$A$3:$A$4922,MATCH(74,$T$3:$T$4922,0)),"")</f>
        <v/>
      </c>
      <c r="F79" s="101" t="str">
        <f ca="1">IFERROR(INDEX(بيانات!$B$3:$B$4922,MATCH(74,$T$3:$T$4922,0))&amp;" "&amp;INDEX(بيانات!$C$3:$C$4922,MATCH(74,$T$3:$T$4922,0)),"")</f>
        <v/>
      </c>
      <c r="G79" s="101" t="str">
        <f ca="1">IFERROR(INDEX(بيانات!$E$3:$F$4922,MATCH(74,$T$3:$T$4922,0)),"")</f>
        <v/>
      </c>
      <c r="I79" s="101" t="str">
        <f ca="1">IFERROR(INDEX(بيانات!$A$3:$A$4922,MATCH(74,$U$3:$U$4922,0)),"")</f>
        <v>RCS163</v>
      </c>
      <c r="J79" s="101" t="str">
        <f ca="1">IFERROR(INDEX(بيانات!$B$3:$B$4922,MATCH(74,$U$3:$U$4922,0))&amp;" "&amp;INDEX(بيانات!$C$3:$C$4922,MATCH(74,$U$3:$U$4922,0)),"")</f>
        <v>نصر الله عبد الجليل</v>
      </c>
      <c r="K79" s="101" t="str">
        <f ca="1">IFERROR(INDEX(بيانات!$E$3:$F$4922,MATCH(74,$U$3:$U$4922,0)),"")</f>
        <v/>
      </c>
      <c r="M79" s="101" t="str">
        <f ca="1">IFERROR(INDEX(بيانات!$A$3:$A$4922,MATCH(74,$V$3:$V$4922,0)),"")</f>
        <v/>
      </c>
      <c r="N79" s="101" t="str">
        <f ca="1">IFERROR(INDEX(بيانات!$B$3:$B$4922,MATCH(74,$V$3:$V$4922,0))&amp;" "&amp;INDEX(بيانات!$C$3:$C$4922,MATCH(74,$V$3:$V$4922,0)),"")</f>
        <v/>
      </c>
      <c r="O79" s="101" t="str">
        <f ca="1">IFERROR(INDEX(بيانات!$E$3:$F$4922,MATCH(74,$V$3:$V$4922,0)),"")</f>
        <v/>
      </c>
      <c r="S79">
        <f ca="1">IF(AND(بيانات!$B79&lt;&gt;"",بيانات!$E79="ذكر",بيانات!$F79&lt;13),COUNTIFS(بيانات!$E$3:$E79,"ذكر",بيانات!$F$3:$F79,"&lt;13",بيانات!$B$3:$B79,"&lt;&gt;"),"")</f>
        <v>30</v>
      </c>
      <c r="T79" t="str">
        <f ca="1">IF(AND(بيانات!$B79&lt;&gt;"",بيانات!$E79="أنثى",بيانات!$F79&lt;13),COUNTIFS(بيانات!$E$3:$E79,"أنثى",بيانات!$F$3:$F79,"&lt;13",بيانات!$B$3:$B79,"&lt;&gt;"),"")</f>
        <v/>
      </c>
      <c r="U79" t="str">
        <f ca="1">IF(AND(بيانات!$B79&lt;&gt;"",بيانات!$E79="ذكر",بيانات!$F79&gt;=13),COUNTIFS(بيانات!$E$3:$E79,"ذكر",بيانات!$F$3:$F79,"&gt;=13",بيانات!$B$3:$B79,"&lt;&gt;"),"")</f>
        <v/>
      </c>
      <c r="V79" t="str">
        <f ca="1">IF(AND(بيانات!$B79&lt;&gt;"",بيانات!$E79="أنثى",بيانات!$F79&gt;=13),COUNTIFS(بيانات!$E$3:$E79,"أنثى",بيانات!$F$3:$F79,"&gt;=13",بيانات!$B$3:$B79,"&lt;&gt;"),"")</f>
        <v/>
      </c>
    </row>
    <row r="80" spans="1:22" ht="15" customHeight="1">
      <c r="A80" s="100" t="str">
        <f ca="1">IFERROR(INDEX(بيانات!$A$3:$A$4922,MATCH(75,$S$3:$S$4922,0)),"")</f>
        <v/>
      </c>
      <c r="B80" s="100" t="str">
        <f ca="1">IFERROR(INDEX(بيانات!$B$3:$B$4922,MATCH(75,$S$3:$S$4922,0))&amp;" "&amp;INDEX(بيانات!$C$3:$C$4922,MATCH(75,$S$3:$S$4922,0)),"")</f>
        <v/>
      </c>
      <c r="C80" s="100" t="str">
        <f ca="1">IFERROR(INDEX(بيانات!$E$3:$F$4922,MATCH(75,$S$3:$S$4922,0)),"")</f>
        <v/>
      </c>
      <c r="E80" s="100" t="str">
        <f ca="1">IFERROR(INDEX(بيانات!$A$3:$A$4922,MATCH(75,$T$3:$T$4922,0)),"")</f>
        <v/>
      </c>
      <c r="F80" s="100" t="str">
        <f ca="1">IFERROR(INDEX(بيانات!$B$3:$B$4922,MATCH(75,$T$3:$T$4922,0))&amp;" "&amp;INDEX(بيانات!$C$3:$C$4922,MATCH(75,$T$3:$T$4922,0)),"")</f>
        <v/>
      </c>
      <c r="G80" s="100" t="str">
        <f ca="1">IFERROR(INDEX(بيانات!$E$3:$F$4922,MATCH(75,$T$3:$T$4922,0)),"")</f>
        <v/>
      </c>
      <c r="I80" s="100" t="str">
        <f ca="1">IFERROR(INDEX(بيانات!$A$3:$A$4922,MATCH(75,$U$3:$U$4922,0)),"")</f>
        <v>RCS164</v>
      </c>
      <c r="J80" s="100" t="str">
        <f ca="1">IFERROR(INDEX(بيانات!$B$3:$B$4922,MATCH(75,$U$3:$U$4922,0))&amp;" "&amp;INDEX(بيانات!$C$3:$C$4922,MATCH(75,$U$3:$U$4922,0)),"")</f>
        <v>قاضي المعتصم بالله</v>
      </c>
      <c r="K80" s="100" t="str">
        <f ca="1">IFERROR(INDEX(بيانات!$E$3:$F$4922,MATCH(75,$U$3:$U$4922,0)),"")</f>
        <v/>
      </c>
      <c r="M80" s="100" t="str">
        <f ca="1">IFERROR(INDEX(بيانات!$A$3:$A$4922,MATCH(75,$V$3:$V$4922,0)),"")</f>
        <v/>
      </c>
      <c r="N80" s="100" t="str">
        <f ca="1">IFERROR(INDEX(بيانات!$B$3:$B$4922,MATCH(75,$V$3:$V$4922,0))&amp;" "&amp;INDEX(بيانات!$C$3:$C$4922,MATCH(75,$V$3:$V$4922,0)),"")</f>
        <v/>
      </c>
      <c r="O80" s="100" t="str">
        <f ca="1">IFERROR(INDEX(بيانات!$E$3:$F$4922,MATCH(75,$V$3:$V$4922,0)),"")</f>
        <v/>
      </c>
      <c r="S80" t="str">
        <f ca="1">IF(AND(بيانات!$B80&lt;&gt;"",بيانات!$E80="ذكر",بيانات!$F80&lt;13),COUNTIFS(بيانات!$E$3:$E80,"ذكر",بيانات!$F$3:$F80,"&lt;13",بيانات!$B$3:$B80,"&lt;&gt;"),"")</f>
        <v/>
      </c>
      <c r="T80" t="str">
        <f ca="1">IF(AND(بيانات!$B80&lt;&gt;"",بيانات!$E80="أنثى",بيانات!$F80&lt;13),COUNTIFS(بيانات!$E$3:$E80,"أنثى",بيانات!$F$3:$F80,"&lt;13",بيانات!$B$3:$B80,"&lt;&gt;"),"")</f>
        <v/>
      </c>
      <c r="U80">
        <f ca="1">IF(AND(بيانات!$B80&lt;&gt;"",بيانات!$E80="ذكر",بيانات!$F80&gt;=13),COUNTIFS(بيانات!$E$3:$E80,"ذكر",بيانات!$F$3:$F80,"&gt;=13",بيانات!$B$3:$B80,"&lt;&gt;"),"")</f>
        <v>35</v>
      </c>
      <c r="V80" t="str">
        <f ca="1">IF(AND(بيانات!$B80&lt;&gt;"",بيانات!$E80="أنثى",بيانات!$F80&gt;=13),COUNTIFS(بيانات!$E$3:$E80,"أنثى",بيانات!$F$3:$F80,"&gt;=13",بيانات!$B$3:$B80,"&lt;&gt;"),"")</f>
        <v/>
      </c>
    </row>
    <row r="81" spans="1:22" ht="15" customHeight="1">
      <c r="A81" s="101" t="str">
        <f ca="1">IFERROR(INDEX(بيانات!$A$3:$A$4922,MATCH(76,$S$3:$S$4922,0)),"")</f>
        <v/>
      </c>
      <c r="B81" s="101" t="str">
        <f ca="1">IFERROR(INDEX(بيانات!$B$3:$B$4922,MATCH(76,$S$3:$S$4922,0))&amp;" "&amp;INDEX(بيانات!$C$3:$C$4922,MATCH(76,$S$3:$S$4922,0)),"")</f>
        <v/>
      </c>
      <c r="C81" s="101" t="str">
        <f ca="1">IFERROR(INDEX(بيانات!$E$3:$F$4922,MATCH(76,$S$3:$S$4922,0)),"")</f>
        <v/>
      </c>
      <c r="E81" s="101" t="str">
        <f ca="1">IFERROR(INDEX(بيانات!$A$3:$A$4922,MATCH(76,$T$3:$T$4922,0)),"")</f>
        <v/>
      </c>
      <c r="F81" s="101" t="str">
        <f ca="1">IFERROR(INDEX(بيانات!$B$3:$B$4922,MATCH(76,$T$3:$T$4922,0))&amp;" "&amp;INDEX(بيانات!$C$3:$C$4922,MATCH(76,$T$3:$T$4922,0)),"")</f>
        <v/>
      </c>
      <c r="G81" s="101" t="str">
        <f ca="1">IFERROR(INDEX(بيانات!$E$3:$F$4922,MATCH(76,$T$3:$T$4922,0)),"")</f>
        <v/>
      </c>
      <c r="I81" s="101" t="str">
        <f ca="1">IFERROR(INDEX(بيانات!$A$3:$A$4922,MATCH(76,$U$3:$U$4922,0)),"")</f>
        <v>RCS165</v>
      </c>
      <c r="J81" s="101" t="str">
        <f ca="1">IFERROR(INDEX(بيانات!$B$3:$B$4922,MATCH(76,$U$3:$U$4922,0))&amp;" "&amp;INDEX(بيانات!$C$3:$C$4922,MATCH(76,$U$3:$U$4922,0)),"")</f>
        <v>قاضي عبد القادر</v>
      </c>
      <c r="K81" s="101" t="str">
        <f ca="1">IFERROR(INDEX(بيانات!$E$3:$F$4922,MATCH(76,$U$3:$U$4922,0)),"")</f>
        <v/>
      </c>
      <c r="M81" s="101" t="str">
        <f ca="1">IFERROR(INDEX(بيانات!$A$3:$A$4922,MATCH(76,$V$3:$V$4922,0)),"")</f>
        <v/>
      </c>
      <c r="N81" s="101" t="str">
        <f ca="1">IFERROR(INDEX(بيانات!$B$3:$B$4922,MATCH(76,$V$3:$V$4922,0))&amp;" "&amp;INDEX(بيانات!$C$3:$C$4922,MATCH(76,$V$3:$V$4922,0)),"")</f>
        <v/>
      </c>
      <c r="O81" s="101" t="str">
        <f ca="1">IFERROR(INDEX(بيانات!$E$3:$F$4922,MATCH(76,$V$3:$V$4922,0)),"")</f>
        <v/>
      </c>
      <c r="S81" t="str">
        <f ca="1">IF(AND(بيانات!$B81&lt;&gt;"",بيانات!$E81="ذكر",بيانات!$F81&lt;13),COUNTIFS(بيانات!$E$3:$E81,"ذكر",بيانات!$F$3:$F81,"&lt;13",بيانات!$B$3:$B81,"&lt;&gt;"),"")</f>
        <v/>
      </c>
      <c r="T81" t="str">
        <f ca="1">IF(AND(بيانات!$B81&lt;&gt;"",بيانات!$E81="أنثى",بيانات!$F81&lt;13),COUNTIFS(بيانات!$E$3:$E81,"أنثى",بيانات!$F$3:$F81,"&lt;13",بيانات!$B$3:$B81,"&lt;&gt;"),"")</f>
        <v/>
      </c>
      <c r="U81">
        <f ca="1">IF(AND(بيانات!$B81&lt;&gt;"",بيانات!$E81="ذكر",بيانات!$F81&gt;=13),COUNTIFS(بيانات!$E$3:$E81,"ذكر",بيانات!$F$3:$F81,"&gt;=13",بيانات!$B$3:$B81,"&lt;&gt;"),"")</f>
        <v>36</v>
      </c>
      <c r="V81" t="str">
        <f ca="1">IF(AND(بيانات!$B81&lt;&gt;"",بيانات!$E81="أنثى",بيانات!$F81&gt;=13),COUNTIFS(بيانات!$E$3:$E81,"أنثى",بيانات!$F$3:$F81,"&gt;=13",بيانات!$B$3:$B81,"&lt;&gt;"),"")</f>
        <v/>
      </c>
    </row>
    <row r="82" spans="1:22" ht="15" customHeight="1">
      <c r="A82" s="100" t="str">
        <f ca="1">IFERROR(INDEX(بيانات!$A$3:$A$4922,MATCH(77,$S$3:$S$4922,0)),"")</f>
        <v/>
      </c>
      <c r="B82" s="100" t="str">
        <f ca="1">IFERROR(INDEX(بيانات!$B$3:$B$4922,MATCH(77,$S$3:$S$4922,0))&amp;" "&amp;INDEX(بيانات!$C$3:$C$4922,MATCH(77,$S$3:$S$4922,0)),"")</f>
        <v/>
      </c>
      <c r="C82" s="100" t="str">
        <f ca="1">IFERROR(INDEX(بيانات!$E$3:$F$4922,MATCH(77,$S$3:$S$4922,0)),"")</f>
        <v/>
      </c>
      <c r="E82" s="100" t="str">
        <f ca="1">IFERROR(INDEX(بيانات!$A$3:$A$4922,MATCH(77,$T$3:$T$4922,0)),"")</f>
        <v/>
      </c>
      <c r="F82" s="100" t="str">
        <f ca="1">IFERROR(INDEX(بيانات!$B$3:$B$4922,MATCH(77,$T$3:$T$4922,0))&amp;" "&amp;INDEX(بيانات!$C$3:$C$4922,MATCH(77,$T$3:$T$4922,0)),"")</f>
        <v/>
      </c>
      <c r="G82" s="100" t="str">
        <f ca="1">IFERROR(INDEX(بيانات!$E$3:$F$4922,MATCH(77,$T$3:$T$4922,0)),"")</f>
        <v/>
      </c>
      <c r="I82" s="100" t="str">
        <f ca="1">IFERROR(INDEX(بيانات!$A$3:$A$4922,MATCH(77,$U$3:$U$4922,0)),"")</f>
        <v>RCS166</v>
      </c>
      <c r="J82" s="100" t="str">
        <f ca="1">IFERROR(INDEX(بيانات!$B$3:$B$4922,MATCH(77,$U$3:$U$4922,0))&amp;" "&amp;INDEX(بيانات!$C$3:$C$4922,MATCH(77,$U$3:$U$4922,0)),"")</f>
        <v>عيسات موسى</v>
      </c>
      <c r="K82" s="100" t="str">
        <f ca="1">IFERROR(INDEX(بيانات!$E$3:$F$4922,MATCH(77,$U$3:$U$4922,0)),"")</f>
        <v/>
      </c>
      <c r="M82" s="100" t="str">
        <f ca="1">IFERROR(INDEX(بيانات!$A$3:$A$4922,MATCH(77,$V$3:$V$4922,0)),"")</f>
        <v/>
      </c>
      <c r="N82" s="100" t="str">
        <f ca="1">IFERROR(INDEX(بيانات!$B$3:$B$4922,MATCH(77,$V$3:$V$4922,0))&amp;" "&amp;INDEX(بيانات!$C$3:$C$4922,MATCH(77,$V$3:$V$4922,0)),"")</f>
        <v/>
      </c>
      <c r="O82" s="100" t="str">
        <f ca="1">IFERROR(INDEX(بيانات!$E$3:$F$4922,MATCH(77,$V$3:$V$4922,0)),"")</f>
        <v/>
      </c>
      <c r="S82">
        <f ca="1">IF(AND(بيانات!$B82&lt;&gt;"",بيانات!$E82="ذكر",بيانات!$F82&lt;13),COUNTIFS(بيانات!$E$3:$E82,"ذكر",بيانات!$F$3:$F82,"&lt;13",بيانات!$B$3:$B82,"&lt;&gt;"),"")</f>
        <v>31</v>
      </c>
      <c r="T82" t="str">
        <f ca="1">IF(AND(بيانات!$B82&lt;&gt;"",بيانات!$E82="أنثى",بيانات!$F82&lt;13),COUNTIFS(بيانات!$E$3:$E82,"أنثى",بيانات!$F$3:$F82,"&lt;13",بيانات!$B$3:$B82,"&lt;&gt;"),"")</f>
        <v/>
      </c>
      <c r="U82" t="str">
        <f ca="1">IF(AND(بيانات!$B82&lt;&gt;"",بيانات!$E82="ذكر",بيانات!$F82&gt;=13),COUNTIFS(بيانات!$E$3:$E82,"ذكر",بيانات!$F$3:$F82,"&gt;=13",بيانات!$B$3:$B82,"&lt;&gt;"),"")</f>
        <v/>
      </c>
      <c r="V82" t="str">
        <f ca="1">IF(AND(بيانات!$B82&lt;&gt;"",بيانات!$E82="أنثى",بيانات!$F82&gt;=13),COUNTIFS(بيانات!$E$3:$E82,"أنثى",بيانات!$F$3:$F82,"&gt;=13",بيانات!$B$3:$B82,"&lt;&gt;"),"")</f>
        <v/>
      </c>
    </row>
    <row r="83" spans="1:22" ht="15" customHeight="1">
      <c r="A83" s="101" t="str">
        <f ca="1">IFERROR(INDEX(بيانات!$A$3:$A$4922,MATCH(78,$S$3:$S$4922,0)),"")</f>
        <v/>
      </c>
      <c r="B83" s="101" t="str">
        <f ca="1">IFERROR(INDEX(بيانات!$B$3:$B$4922,MATCH(78,$S$3:$S$4922,0))&amp;" "&amp;INDEX(بيانات!$C$3:$C$4922,MATCH(78,$S$3:$S$4922,0)),"")</f>
        <v/>
      </c>
      <c r="C83" s="101" t="str">
        <f ca="1">IFERROR(INDEX(بيانات!$E$3:$F$4922,MATCH(78,$S$3:$S$4922,0)),"")</f>
        <v/>
      </c>
      <c r="E83" s="101" t="str">
        <f ca="1">IFERROR(INDEX(بيانات!$A$3:$A$4922,MATCH(78,$T$3:$T$4922,0)),"")</f>
        <v/>
      </c>
      <c r="F83" s="101" t="str">
        <f ca="1">IFERROR(INDEX(بيانات!$B$3:$B$4922,MATCH(78,$T$3:$T$4922,0))&amp;" "&amp;INDEX(بيانات!$C$3:$C$4922,MATCH(78,$T$3:$T$4922,0)),"")</f>
        <v/>
      </c>
      <c r="G83" s="101" t="str">
        <f ca="1">IFERROR(INDEX(بيانات!$E$3:$F$4922,MATCH(78,$T$3:$T$4922,0)),"")</f>
        <v/>
      </c>
      <c r="I83" s="101" t="str">
        <f ca="1">IFERROR(INDEX(بيانات!$A$3:$A$4922,MATCH(78,$U$3:$U$4922,0)),"")</f>
        <v>RCS167</v>
      </c>
      <c r="J83" s="101" t="str">
        <f ca="1">IFERROR(INDEX(بيانات!$B$3:$B$4922,MATCH(78,$U$3:$U$4922,0))&amp;" "&amp;INDEX(بيانات!$C$3:$C$4922,MATCH(78,$U$3:$U$4922,0)),"")</f>
        <v>عيسات عبد القادر</v>
      </c>
      <c r="K83" s="101" t="str">
        <f ca="1">IFERROR(INDEX(بيانات!$E$3:$F$4922,MATCH(78,$U$3:$U$4922,0)),"")</f>
        <v/>
      </c>
      <c r="M83" s="101" t="str">
        <f ca="1">IFERROR(INDEX(بيانات!$A$3:$A$4922,MATCH(78,$V$3:$V$4922,0)),"")</f>
        <v/>
      </c>
      <c r="N83" s="101" t="str">
        <f ca="1">IFERROR(INDEX(بيانات!$B$3:$B$4922,MATCH(78,$V$3:$V$4922,0))&amp;" "&amp;INDEX(بيانات!$C$3:$C$4922,MATCH(78,$V$3:$V$4922,0)),"")</f>
        <v/>
      </c>
      <c r="O83" s="101" t="str">
        <f ca="1">IFERROR(INDEX(بيانات!$E$3:$F$4922,MATCH(78,$V$3:$V$4922,0)),"")</f>
        <v/>
      </c>
      <c r="S83" t="str">
        <f ca="1">IF(AND(بيانات!$B83&lt;&gt;"",بيانات!$E83="ذكر",بيانات!$F83&lt;13),COUNTIFS(بيانات!$E$3:$E83,"ذكر",بيانات!$F$3:$F83,"&lt;13",بيانات!$B$3:$B83,"&lt;&gt;"),"")</f>
        <v/>
      </c>
      <c r="T83" t="str">
        <f ca="1">IF(AND(بيانات!$B83&lt;&gt;"",بيانات!$E83="أنثى",بيانات!$F83&lt;13),COUNTIFS(بيانات!$E$3:$E83,"أنثى",بيانات!$F$3:$F83,"&lt;13",بيانات!$B$3:$B83,"&lt;&gt;"),"")</f>
        <v/>
      </c>
      <c r="U83">
        <f ca="1">IF(AND(بيانات!$B83&lt;&gt;"",بيانات!$E83="ذكر",بيانات!$F83&gt;=13),COUNTIFS(بيانات!$E$3:$E83,"ذكر",بيانات!$F$3:$F83,"&gt;=13",بيانات!$B$3:$B83,"&lt;&gt;"),"")</f>
        <v>37</v>
      </c>
      <c r="V83" t="str">
        <f ca="1">IF(AND(بيانات!$B83&lt;&gt;"",بيانات!$E83="أنثى",بيانات!$F83&gt;=13),COUNTIFS(بيانات!$E$3:$E83,"أنثى",بيانات!$F$3:$F83,"&gt;=13",بيانات!$B$3:$B83,"&lt;&gt;"),"")</f>
        <v/>
      </c>
    </row>
    <row r="84" spans="1:22" ht="15" customHeight="1">
      <c r="A84" s="100" t="str">
        <f ca="1">IFERROR(INDEX(بيانات!$A$3:$A$4922,MATCH(79,$S$3:$S$4922,0)),"")</f>
        <v/>
      </c>
      <c r="B84" s="100" t="str">
        <f ca="1">IFERROR(INDEX(بيانات!$B$3:$B$4922,MATCH(79,$S$3:$S$4922,0))&amp;" "&amp;INDEX(بيانات!$C$3:$C$4922,MATCH(79,$S$3:$S$4922,0)),"")</f>
        <v/>
      </c>
      <c r="C84" s="100" t="str">
        <f ca="1">IFERROR(INDEX(بيانات!$E$3:$F$4922,MATCH(79,$S$3:$S$4922,0)),"")</f>
        <v/>
      </c>
      <c r="E84" s="100" t="str">
        <f ca="1">IFERROR(INDEX(بيانات!$A$3:$A$4922,MATCH(79,$T$3:$T$4922,0)),"")</f>
        <v/>
      </c>
      <c r="F84" s="100" t="str">
        <f ca="1">IFERROR(INDEX(بيانات!$B$3:$B$4922,MATCH(79,$T$3:$T$4922,0))&amp;" "&amp;INDEX(بيانات!$C$3:$C$4922,MATCH(79,$T$3:$T$4922,0)),"")</f>
        <v/>
      </c>
      <c r="G84" s="100" t="str">
        <f ca="1">IFERROR(INDEX(بيانات!$E$3:$F$4922,MATCH(79,$T$3:$T$4922,0)),"")</f>
        <v/>
      </c>
      <c r="I84" s="100" t="str">
        <f ca="1">IFERROR(INDEX(بيانات!$A$3:$A$4922,MATCH(79,$U$3:$U$4922,0)),"")</f>
        <v>RCS170</v>
      </c>
      <c r="J84" s="100" t="str">
        <f ca="1">IFERROR(INDEX(بيانات!$B$3:$B$4922,MATCH(79,$U$3:$U$4922,0))&amp;" "&amp;INDEX(بيانات!$C$3:$C$4922,MATCH(79,$U$3:$U$4922,0)),"")</f>
        <v>قاسم عمر شمس الدين</v>
      </c>
      <c r="K84" s="100" t="str">
        <f ca="1">IFERROR(INDEX(بيانات!$E$3:$F$4922,MATCH(79,$U$3:$U$4922,0)),"")</f>
        <v/>
      </c>
      <c r="M84" s="100" t="str">
        <f ca="1">IFERROR(INDEX(بيانات!$A$3:$A$4922,MATCH(79,$V$3:$V$4922,0)),"")</f>
        <v/>
      </c>
      <c r="N84" s="100" t="str">
        <f ca="1">IFERROR(INDEX(بيانات!$B$3:$B$4922,MATCH(79,$V$3:$V$4922,0))&amp;" "&amp;INDEX(بيانات!$C$3:$C$4922,MATCH(79,$V$3:$V$4922,0)),"")</f>
        <v/>
      </c>
      <c r="O84" s="100" t="str">
        <f ca="1">IFERROR(INDEX(بيانات!$E$3:$F$4922,MATCH(79,$V$3:$V$4922,0)),"")</f>
        <v/>
      </c>
      <c r="S84">
        <f ca="1">IF(AND(بيانات!$B84&lt;&gt;"",بيانات!$E84="ذكر",بيانات!$F84&lt;13),COUNTIFS(بيانات!$E$3:$E84,"ذكر",بيانات!$F$3:$F84,"&lt;13",بيانات!$B$3:$B84,"&lt;&gt;"),"")</f>
        <v>32</v>
      </c>
      <c r="T84" t="str">
        <f ca="1">IF(AND(بيانات!$B84&lt;&gt;"",بيانات!$E84="أنثى",بيانات!$F84&lt;13),COUNTIFS(بيانات!$E$3:$E84,"أنثى",بيانات!$F$3:$F84,"&lt;13",بيانات!$B$3:$B84,"&lt;&gt;"),"")</f>
        <v/>
      </c>
      <c r="U84" t="str">
        <f ca="1">IF(AND(بيانات!$B84&lt;&gt;"",بيانات!$E84="ذكر",بيانات!$F84&gt;=13),COUNTIFS(بيانات!$E$3:$E84,"ذكر",بيانات!$F$3:$F84,"&gt;=13",بيانات!$B$3:$B84,"&lt;&gt;"),"")</f>
        <v/>
      </c>
      <c r="V84" t="str">
        <f ca="1">IF(AND(بيانات!$B84&lt;&gt;"",بيانات!$E84="أنثى",بيانات!$F84&gt;=13),COUNTIFS(بيانات!$E$3:$E84,"أنثى",بيانات!$F$3:$F84,"&gt;=13",بيانات!$B$3:$B84,"&lt;&gt;"),"")</f>
        <v/>
      </c>
    </row>
    <row r="85" spans="1:22" ht="15" customHeight="1">
      <c r="A85" s="101" t="str">
        <f ca="1">IFERROR(INDEX(بيانات!$A$3:$A$4922,MATCH(80,$S$3:$S$4922,0)),"")</f>
        <v/>
      </c>
      <c r="B85" s="101" t="str">
        <f ca="1">IFERROR(INDEX(بيانات!$B$3:$B$4922,MATCH(80,$S$3:$S$4922,0))&amp;" "&amp;INDEX(بيانات!$C$3:$C$4922,MATCH(80,$S$3:$S$4922,0)),"")</f>
        <v/>
      </c>
      <c r="C85" s="101" t="str">
        <f ca="1">IFERROR(INDEX(بيانات!$E$3:$F$4922,MATCH(80,$S$3:$S$4922,0)),"")</f>
        <v/>
      </c>
      <c r="E85" s="101" t="str">
        <f ca="1">IFERROR(INDEX(بيانات!$A$3:$A$4922,MATCH(80,$T$3:$T$4922,0)),"")</f>
        <v/>
      </c>
      <c r="F85" s="101" t="str">
        <f ca="1">IFERROR(INDEX(بيانات!$B$3:$B$4922,MATCH(80,$T$3:$T$4922,0))&amp;" "&amp;INDEX(بيانات!$C$3:$C$4922,MATCH(80,$T$3:$T$4922,0)),"")</f>
        <v/>
      </c>
      <c r="G85" s="101" t="str">
        <f ca="1">IFERROR(INDEX(بيانات!$E$3:$F$4922,MATCH(80,$T$3:$T$4922,0)),"")</f>
        <v/>
      </c>
      <c r="I85" s="101" t="str">
        <f ca="1">IFERROR(INDEX(بيانات!$A$3:$A$4922,MATCH(80,$U$3:$U$4922,0)),"")</f>
        <v>RCS176</v>
      </c>
      <c r="J85" s="101" t="str">
        <f ca="1">IFERROR(INDEX(بيانات!$B$3:$B$4922,MATCH(80,$U$3:$U$4922,0))&amp;" "&amp;INDEX(بيانات!$C$3:$C$4922,MATCH(80,$U$3:$U$4922,0)),"")</f>
        <v>ويسي الحاج محمد نذير</v>
      </c>
      <c r="K85" s="101" t="str">
        <f ca="1">IFERROR(INDEX(بيانات!$E$3:$F$4922,MATCH(80,$U$3:$U$4922,0)),"")</f>
        <v/>
      </c>
      <c r="M85" s="101" t="str">
        <f ca="1">IFERROR(INDEX(بيانات!$A$3:$A$4922,MATCH(80,$V$3:$V$4922,0)),"")</f>
        <v/>
      </c>
      <c r="N85" s="101" t="str">
        <f ca="1">IFERROR(INDEX(بيانات!$B$3:$B$4922,MATCH(80,$V$3:$V$4922,0))&amp;" "&amp;INDEX(بيانات!$C$3:$C$4922,MATCH(80,$V$3:$V$4922,0)),"")</f>
        <v/>
      </c>
      <c r="O85" s="101" t="str">
        <f ca="1">IFERROR(INDEX(بيانات!$E$3:$F$4922,MATCH(80,$V$3:$V$4922,0)),"")</f>
        <v/>
      </c>
      <c r="S85">
        <f ca="1">IF(AND(بيانات!$B85&lt;&gt;"",بيانات!$E85="ذكر",بيانات!$F85&lt;13),COUNTIFS(بيانات!$E$3:$E85,"ذكر",بيانات!$F$3:$F85,"&lt;13",بيانات!$B$3:$B85,"&lt;&gt;"),"")</f>
        <v>33</v>
      </c>
      <c r="T85" t="str">
        <f ca="1">IF(AND(بيانات!$B85&lt;&gt;"",بيانات!$E85="أنثى",بيانات!$F85&lt;13),COUNTIFS(بيانات!$E$3:$E85,"أنثى",بيانات!$F$3:$F85,"&lt;13",بيانات!$B$3:$B85,"&lt;&gt;"),"")</f>
        <v/>
      </c>
      <c r="U85" t="str">
        <f ca="1">IF(AND(بيانات!$B85&lt;&gt;"",بيانات!$E85="ذكر",بيانات!$F85&gt;=13),COUNTIFS(بيانات!$E$3:$E85,"ذكر",بيانات!$F$3:$F85,"&gt;=13",بيانات!$B$3:$B85,"&lt;&gt;"),"")</f>
        <v/>
      </c>
      <c r="V85" t="str">
        <f ca="1">IF(AND(بيانات!$B85&lt;&gt;"",بيانات!$E85="أنثى",بيانات!$F85&gt;=13),COUNTIFS(بيانات!$E$3:$E85,"أنثى",بيانات!$F$3:$F85,"&gt;=13",بيانات!$B$3:$B85,"&lt;&gt;"),"")</f>
        <v/>
      </c>
    </row>
    <row r="86" spans="1:22" ht="15" customHeight="1">
      <c r="A86" s="100" t="str">
        <f ca="1">IFERROR(INDEX(بيانات!$A$3:$A$4922,MATCH(81,$S$3:$S$4922,0)),"")</f>
        <v/>
      </c>
      <c r="B86" s="100" t="str">
        <f ca="1">IFERROR(INDEX(بيانات!$B$3:$B$4922,MATCH(81,$S$3:$S$4922,0))&amp;" "&amp;INDEX(بيانات!$C$3:$C$4922,MATCH(81,$S$3:$S$4922,0)),"")</f>
        <v/>
      </c>
      <c r="C86" s="100" t="str">
        <f ca="1">IFERROR(INDEX(بيانات!$E$3:$F$4922,MATCH(81,$S$3:$S$4922,0)),"")</f>
        <v/>
      </c>
      <c r="E86" s="100" t="str">
        <f ca="1">IFERROR(INDEX(بيانات!$A$3:$A$4922,MATCH(81,$T$3:$T$4922,0)),"")</f>
        <v/>
      </c>
      <c r="F86" s="100" t="str">
        <f ca="1">IFERROR(INDEX(بيانات!$B$3:$B$4922,MATCH(81,$T$3:$T$4922,0))&amp;" "&amp;INDEX(بيانات!$C$3:$C$4922,MATCH(81,$T$3:$T$4922,0)),"")</f>
        <v/>
      </c>
      <c r="G86" s="100" t="str">
        <f ca="1">IFERROR(INDEX(بيانات!$E$3:$F$4922,MATCH(81,$T$3:$T$4922,0)),"")</f>
        <v/>
      </c>
      <c r="I86" s="100" t="str">
        <f ca="1">IFERROR(INDEX(بيانات!$A$3:$A$4922,MATCH(81,$U$3:$U$4922,0)),"")</f>
        <v>X003</v>
      </c>
      <c r="J86" s="100" t="str">
        <f ca="1">IFERROR(INDEX(بيانات!$B$3:$B$4922,MATCH(81,$U$3:$U$4922,0))&amp;" "&amp;INDEX(بيانات!$C$3:$C$4922,MATCH(81,$U$3:$U$4922,0)),"")</f>
        <v>زايري  مخطارمحمد</v>
      </c>
      <c r="K86" s="100" t="str">
        <f ca="1">IFERROR(INDEX(بيانات!$E$3:$F$4922,MATCH(81,$U$3:$U$4922,0)),"")</f>
        <v/>
      </c>
      <c r="M86" s="100" t="str">
        <f ca="1">IFERROR(INDEX(بيانات!$A$3:$A$4922,MATCH(81,$V$3:$V$4922,0)),"")</f>
        <v/>
      </c>
      <c r="N86" s="100" t="str">
        <f ca="1">IFERROR(INDEX(بيانات!$B$3:$B$4922,MATCH(81,$V$3:$V$4922,0))&amp;" "&amp;INDEX(بيانات!$C$3:$C$4922,MATCH(81,$V$3:$V$4922,0)),"")</f>
        <v/>
      </c>
      <c r="O86" s="100" t="str">
        <f ca="1">IFERROR(INDEX(بيانات!$E$3:$F$4922,MATCH(81,$V$3:$V$4922,0)),"")</f>
        <v/>
      </c>
      <c r="S86" t="str">
        <f ca="1">IF(AND(بيانات!$B86&lt;&gt;"",بيانات!$E86="ذكر",بيانات!$F86&lt;13),COUNTIFS(بيانات!$E$3:$E86,"ذكر",بيانات!$F$3:$F86,"&lt;13",بيانات!$B$3:$B86,"&lt;&gt;"),"")</f>
        <v/>
      </c>
      <c r="T86" t="str">
        <f ca="1">IF(AND(بيانات!$B86&lt;&gt;"",بيانات!$E86="أنثى",بيانات!$F86&lt;13),COUNTIFS(بيانات!$E$3:$E86,"أنثى",بيانات!$F$3:$F86,"&lt;13",بيانات!$B$3:$B86,"&lt;&gt;"),"")</f>
        <v/>
      </c>
      <c r="U86">
        <f ca="1">IF(AND(بيانات!$B86&lt;&gt;"",بيانات!$E86="ذكر",بيانات!$F86&gt;=13),COUNTIFS(بيانات!$E$3:$E86,"ذكر",بيانات!$F$3:$F86,"&gt;=13",بيانات!$B$3:$B86,"&lt;&gt;"),"")</f>
        <v>38</v>
      </c>
      <c r="V86" t="str">
        <f ca="1">IF(AND(بيانات!$B86&lt;&gt;"",بيانات!$E86="أنثى",بيانات!$F86&gt;=13),COUNTIFS(بيانات!$E$3:$E86,"أنثى",بيانات!$F$3:$F86,"&gt;=13",بيانات!$B$3:$B86,"&lt;&gt;"),"")</f>
        <v/>
      </c>
    </row>
    <row r="87" spans="1:22" ht="15" customHeight="1">
      <c r="A87" s="101" t="str">
        <f ca="1">IFERROR(INDEX(بيانات!$A$3:$A$4922,MATCH(82,$S$3:$S$4922,0)),"")</f>
        <v/>
      </c>
      <c r="B87" s="101" t="str">
        <f ca="1">IFERROR(INDEX(بيانات!$B$3:$B$4922,MATCH(82,$S$3:$S$4922,0))&amp;" "&amp;INDEX(بيانات!$C$3:$C$4922,MATCH(82,$S$3:$S$4922,0)),"")</f>
        <v/>
      </c>
      <c r="C87" s="101" t="str">
        <f ca="1">IFERROR(INDEX(بيانات!$E$3:$F$4922,MATCH(82,$S$3:$S$4922,0)),"")</f>
        <v/>
      </c>
      <c r="E87" s="101" t="str">
        <f ca="1">IFERROR(INDEX(بيانات!$A$3:$A$4922,MATCH(82,$T$3:$T$4922,0)),"")</f>
        <v/>
      </c>
      <c r="F87" s="101" t="str">
        <f ca="1">IFERROR(INDEX(بيانات!$B$3:$B$4922,MATCH(82,$T$3:$T$4922,0))&amp;" "&amp;INDEX(بيانات!$C$3:$C$4922,MATCH(82,$T$3:$T$4922,0)),"")</f>
        <v/>
      </c>
      <c r="G87" s="101" t="str">
        <f ca="1">IFERROR(INDEX(بيانات!$E$3:$F$4922,MATCH(82,$T$3:$T$4922,0)),"")</f>
        <v/>
      </c>
      <c r="I87" s="101" t="str">
        <f ca="1">IFERROR(INDEX(بيانات!$A$3:$A$4922,MATCH(82,$U$3:$U$4922,0)),"")</f>
        <v>X004</v>
      </c>
      <c r="J87" s="101" t="str">
        <f ca="1">IFERROR(INDEX(بيانات!$B$3:$B$4922,MATCH(82,$U$3:$U$4922,0))&amp;" "&amp;INDEX(بيانات!$C$3:$C$4922,MATCH(82,$U$3:$U$4922,0)),"")</f>
        <v>فارس عبد الناصر</v>
      </c>
      <c r="K87" s="101" t="str">
        <f ca="1">IFERROR(INDEX(بيانات!$E$3:$F$4922,MATCH(82,$U$3:$U$4922,0)),"")</f>
        <v/>
      </c>
      <c r="M87" s="101" t="str">
        <f ca="1">IFERROR(INDEX(بيانات!$A$3:$A$4922,MATCH(82,$V$3:$V$4922,0)),"")</f>
        <v/>
      </c>
      <c r="N87" s="101" t="str">
        <f ca="1">IFERROR(INDEX(بيانات!$B$3:$B$4922,MATCH(82,$V$3:$V$4922,0))&amp;" "&amp;INDEX(بيانات!$C$3:$C$4922,MATCH(82,$V$3:$V$4922,0)),"")</f>
        <v/>
      </c>
      <c r="O87" s="101" t="str">
        <f ca="1">IFERROR(INDEX(بيانات!$E$3:$F$4922,MATCH(82,$V$3:$V$4922,0)),"")</f>
        <v/>
      </c>
      <c r="S87" t="str">
        <f ca="1">IF(AND(بيانات!$B87&lt;&gt;"",بيانات!$E87="ذكر",بيانات!$F87&lt;13),COUNTIFS(بيانات!$E$3:$E87,"ذكر",بيانات!$F$3:$F87,"&lt;13",بيانات!$B$3:$B87,"&lt;&gt;"),"")</f>
        <v/>
      </c>
      <c r="T87" t="str">
        <f ca="1">IF(AND(بيانات!$B87&lt;&gt;"",بيانات!$E87="أنثى",بيانات!$F87&lt;13),COUNTIFS(بيانات!$E$3:$E87,"أنثى",بيانات!$F$3:$F87,"&lt;13",بيانات!$B$3:$B87,"&lt;&gt;"),"")</f>
        <v/>
      </c>
      <c r="U87">
        <f ca="1">IF(AND(بيانات!$B87&lt;&gt;"",بيانات!$E87="ذكر",بيانات!$F87&gt;=13),COUNTIFS(بيانات!$E$3:$E87,"ذكر",بيانات!$F$3:$F87,"&gt;=13",بيانات!$B$3:$B87,"&lt;&gt;"),"")</f>
        <v>39</v>
      </c>
      <c r="V87" t="str">
        <f ca="1">IF(AND(بيانات!$B87&lt;&gt;"",بيانات!$E87="أنثى",بيانات!$F87&gt;=13),COUNTIFS(بيانات!$E$3:$E87,"أنثى",بيانات!$F$3:$F87,"&gt;=13",بيانات!$B$3:$B87,"&lt;&gt;"),"")</f>
        <v/>
      </c>
    </row>
    <row r="88" spans="1:22" ht="15" customHeight="1">
      <c r="A88" s="100" t="str">
        <f ca="1">IFERROR(INDEX(بيانات!$A$3:$A$4922,MATCH(83,$S$3:$S$4922,0)),"")</f>
        <v/>
      </c>
      <c r="B88" s="100" t="str">
        <f ca="1">IFERROR(INDEX(بيانات!$B$3:$B$4922,MATCH(83,$S$3:$S$4922,0))&amp;" "&amp;INDEX(بيانات!$C$3:$C$4922,MATCH(83,$S$3:$S$4922,0)),"")</f>
        <v/>
      </c>
      <c r="C88" s="100" t="str">
        <f ca="1">IFERROR(INDEX(بيانات!$E$3:$F$4922,MATCH(83,$S$3:$S$4922,0)),"")</f>
        <v/>
      </c>
      <c r="E88" s="100" t="str">
        <f ca="1">IFERROR(INDEX(بيانات!$A$3:$A$4922,MATCH(83,$T$3:$T$4922,0)),"")</f>
        <v/>
      </c>
      <c r="F88" s="100" t="str">
        <f ca="1">IFERROR(INDEX(بيانات!$B$3:$B$4922,MATCH(83,$T$3:$T$4922,0))&amp;" "&amp;INDEX(بيانات!$C$3:$C$4922,MATCH(83,$T$3:$T$4922,0)),"")</f>
        <v/>
      </c>
      <c r="G88" s="100" t="str">
        <f ca="1">IFERROR(INDEX(بيانات!$E$3:$F$4922,MATCH(83,$T$3:$T$4922,0)),"")</f>
        <v/>
      </c>
      <c r="I88" s="100" t="str">
        <f ca="1">IFERROR(INDEX(بيانات!$A$3:$A$4922,MATCH(83,$U$3:$U$4922,0)),"")</f>
        <v>X005</v>
      </c>
      <c r="J88" s="100" t="str">
        <f ca="1">IFERROR(INDEX(بيانات!$B$3:$B$4922,MATCH(83,$U$3:$U$4922,0))&amp;" "&amp;INDEX(بيانات!$C$3:$C$4922,MATCH(83,$U$3:$U$4922,0)),"")</f>
        <v>حبيش اسماعيل</v>
      </c>
      <c r="K88" s="100" t="str">
        <f ca="1">IFERROR(INDEX(بيانات!$E$3:$F$4922,MATCH(83,$U$3:$U$4922,0)),"")</f>
        <v/>
      </c>
      <c r="M88" s="100" t="str">
        <f ca="1">IFERROR(INDEX(بيانات!$A$3:$A$4922,MATCH(83,$V$3:$V$4922,0)),"")</f>
        <v/>
      </c>
      <c r="N88" s="100" t="str">
        <f ca="1">IFERROR(INDEX(بيانات!$B$3:$B$4922,MATCH(83,$V$3:$V$4922,0))&amp;" "&amp;INDEX(بيانات!$C$3:$C$4922,MATCH(83,$V$3:$V$4922,0)),"")</f>
        <v/>
      </c>
      <c r="O88" s="100" t="str">
        <f ca="1">IFERROR(INDEX(بيانات!$E$3:$F$4922,MATCH(83,$V$3:$V$4922,0)),"")</f>
        <v/>
      </c>
      <c r="S88" t="str">
        <f ca="1">IF(AND(بيانات!$B88&lt;&gt;"",بيانات!$E88="ذكر",بيانات!$F88&lt;13),COUNTIFS(بيانات!$E$3:$E88,"ذكر",بيانات!$F$3:$F88,"&lt;13",بيانات!$B$3:$B88,"&lt;&gt;"),"")</f>
        <v/>
      </c>
      <c r="T88">
        <f ca="1">IF(AND(بيانات!$B88&lt;&gt;"",بيانات!$E88="أنثى",بيانات!$F88&lt;13),COUNTIFS(بيانات!$E$3:$E88,"أنثى",بيانات!$F$3:$F88,"&lt;13",بيانات!$B$3:$B88,"&lt;&gt;"),"")</f>
        <v>11</v>
      </c>
      <c r="U88" t="str">
        <f ca="1">IF(AND(بيانات!$B88&lt;&gt;"",بيانات!$E88="ذكر",بيانات!$F88&gt;=13),COUNTIFS(بيانات!$E$3:$E88,"ذكر",بيانات!$F$3:$F88,"&gt;=13",بيانات!$B$3:$B88,"&lt;&gt;"),"")</f>
        <v/>
      </c>
      <c r="V88" t="str">
        <f ca="1">IF(AND(بيانات!$B88&lt;&gt;"",بيانات!$E88="أنثى",بيانات!$F88&gt;=13),COUNTIFS(بيانات!$E$3:$E88,"أنثى",بيانات!$F$3:$F88,"&gt;=13",بيانات!$B$3:$B88,"&lt;&gt;"),"")</f>
        <v/>
      </c>
    </row>
    <row r="89" spans="1:22" ht="15" customHeight="1">
      <c r="A89" s="101" t="str">
        <f ca="1">IFERROR(INDEX(بيانات!$A$3:$A$4922,MATCH(84,$S$3:$S$4922,0)),"")</f>
        <v/>
      </c>
      <c r="B89" s="101" t="str">
        <f ca="1">IFERROR(INDEX(بيانات!$B$3:$B$4922,MATCH(84,$S$3:$S$4922,0))&amp;" "&amp;INDEX(بيانات!$C$3:$C$4922,MATCH(84,$S$3:$S$4922,0)),"")</f>
        <v/>
      </c>
      <c r="C89" s="101" t="str">
        <f ca="1">IFERROR(INDEX(بيانات!$E$3:$F$4922,MATCH(84,$S$3:$S$4922,0)),"")</f>
        <v/>
      </c>
      <c r="E89" s="101" t="str">
        <f ca="1">IFERROR(INDEX(بيانات!$A$3:$A$4922,MATCH(84,$T$3:$T$4922,0)),"")</f>
        <v/>
      </c>
      <c r="F89" s="101" t="str">
        <f ca="1">IFERROR(INDEX(بيانات!$B$3:$B$4922,MATCH(84,$T$3:$T$4922,0))&amp;" "&amp;INDEX(بيانات!$C$3:$C$4922,MATCH(84,$T$3:$T$4922,0)),"")</f>
        <v/>
      </c>
      <c r="G89" s="101" t="str">
        <f ca="1">IFERROR(INDEX(بيانات!$E$3:$F$4922,MATCH(84,$T$3:$T$4922,0)),"")</f>
        <v/>
      </c>
      <c r="I89" s="101" t="str">
        <f ca="1">IFERROR(INDEX(بيانات!$A$3:$A$4922,MATCH(84,$U$3:$U$4922,0)),"")</f>
        <v>RCS181</v>
      </c>
      <c r="J89" s="101" t="str">
        <f ca="1">IFERROR(INDEX(بيانات!$B$3:$B$4922,MATCH(84,$U$3:$U$4922,0))&amp;" "&amp;INDEX(بيانات!$C$3:$C$4922,MATCH(84,$U$3:$U$4922,0)),"")</f>
        <v>بلحول اياد ايمن</v>
      </c>
      <c r="K89" s="101" t="str">
        <f ca="1">IFERROR(INDEX(بيانات!$E$3:$F$4922,MATCH(84,$U$3:$U$4922,0)),"")</f>
        <v/>
      </c>
      <c r="M89" s="101" t="str">
        <f ca="1">IFERROR(INDEX(بيانات!$A$3:$A$4922,MATCH(84,$V$3:$V$4922,0)),"")</f>
        <v/>
      </c>
      <c r="N89" s="101" t="str">
        <f ca="1">IFERROR(INDEX(بيانات!$B$3:$B$4922,MATCH(84,$V$3:$V$4922,0))&amp;" "&amp;INDEX(بيانات!$C$3:$C$4922,MATCH(84,$V$3:$V$4922,0)),"")</f>
        <v/>
      </c>
      <c r="O89" s="101" t="str">
        <f ca="1">IFERROR(INDEX(بيانات!$E$3:$F$4922,MATCH(84,$V$3:$V$4922,0)),"")</f>
        <v/>
      </c>
      <c r="S89">
        <f ca="1">IF(AND(بيانات!$B89&lt;&gt;"",بيانات!$E89="ذكر",بيانات!$F89&lt;13),COUNTIFS(بيانات!$E$3:$E89,"ذكر",بيانات!$F$3:$F89,"&lt;13",بيانات!$B$3:$B89,"&lt;&gt;"),"")</f>
        <v>34</v>
      </c>
      <c r="T89" t="str">
        <f ca="1">IF(AND(بيانات!$B89&lt;&gt;"",بيانات!$E89="أنثى",بيانات!$F89&lt;13),COUNTIFS(بيانات!$E$3:$E89,"أنثى",بيانات!$F$3:$F89,"&lt;13",بيانات!$B$3:$B89,"&lt;&gt;"),"")</f>
        <v/>
      </c>
      <c r="U89" t="str">
        <f ca="1">IF(AND(بيانات!$B89&lt;&gt;"",بيانات!$E89="ذكر",بيانات!$F89&gt;=13),COUNTIFS(بيانات!$E$3:$E89,"ذكر",بيانات!$F$3:$F89,"&gt;=13",بيانات!$B$3:$B89,"&lt;&gt;"),"")</f>
        <v/>
      </c>
      <c r="V89" t="str">
        <f ca="1">IF(AND(بيانات!$B89&lt;&gt;"",بيانات!$E89="أنثى",بيانات!$F89&gt;=13),COUNTIFS(بيانات!$E$3:$E89,"أنثى",بيانات!$F$3:$F89,"&gt;=13",بيانات!$B$3:$B89,"&lt;&gt;"),"")</f>
        <v/>
      </c>
    </row>
    <row r="90" spans="1:22" ht="15" customHeight="1">
      <c r="A90" s="100" t="str">
        <f ca="1">IFERROR(INDEX(بيانات!$A$3:$A$4922,MATCH(85,$S$3:$S$4922,0)),"")</f>
        <v/>
      </c>
      <c r="B90" s="100" t="str">
        <f ca="1">IFERROR(INDEX(بيانات!$B$3:$B$4922,MATCH(85,$S$3:$S$4922,0))&amp;" "&amp;INDEX(بيانات!$C$3:$C$4922,MATCH(85,$S$3:$S$4922,0)),"")</f>
        <v/>
      </c>
      <c r="C90" s="100" t="str">
        <f ca="1">IFERROR(INDEX(بيانات!$E$3:$F$4922,MATCH(85,$S$3:$S$4922,0)),"")</f>
        <v/>
      </c>
      <c r="E90" s="100" t="str">
        <f ca="1">IFERROR(INDEX(بيانات!$A$3:$A$4922,MATCH(85,$T$3:$T$4922,0)),"")</f>
        <v/>
      </c>
      <c r="F90" s="100" t="str">
        <f ca="1">IFERROR(INDEX(بيانات!$B$3:$B$4922,MATCH(85,$T$3:$T$4922,0))&amp;" "&amp;INDEX(بيانات!$C$3:$C$4922,MATCH(85,$T$3:$T$4922,0)),"")</f>
        <v/>
      </c>
      <c r="G90" s="100" t="str">
        <f ca="1">IFERROR(INDEX(بيانات!$E$3:$F$4922,MATCH(85,$T$3:$T$4922,0)),"")</f>
        <v/>
      </c>
      <c r="I90" s="100" t="str">
        <f ca="1">IFERROR(INDEX(بيانات!$A$3:$A$4922,MATCH(85,$U$3:$U$4922,0)),"")</f>
        <v>RCS184</v>
      </c>
      <c r="J90" s="100" t="str">
        <f ca="1">IFERROR(INDEX(بيانات!$B$3:$B$4922,MATCH(85,$U$3:$U$4922,0))&amp;" "&amp;INDEX(بيانات!$C$3:$C$4922,MATCH(85,$U$3:$U$4922,0)),"")</f>
        <v>بالي فاتح</v>
      </c>
      <c r="K90" s="100" t="str">
        <f ca="1">IFERROR(INDEX(بيانات!$E$3:$F$4922,MATCH(85,$U$3:$U$4922,0)),"")</f>
        <v/>
      </c>
      <c r="M90" s="100" t="str">
        <f ca="1">IFERROR(INDEX(بيانات!$A$3:$A$4922,MATCH(85,$V$3:$V$4922,0)),"")</f>
        <v/>
      </c>
      <c r="N90" s="100" t="str">
        <f ca="1">IFERROR(INDEX(بيانات!$B$3:$B$4922,MATCH(85,$V$3:$V$4922,0))&amp;" "&amp;INDEX(بيانات!$C$3:$C$4922,MATCH(85,$V$3:$V$4922,0)),"")</f>
        <v/>
      </c>
      <c r="O90" s="100" t="str">
        <f ca="1">IFERROR(INDEX(بيانات!$E$3:$F$4922,MATCH(85,$V$3:$V$4922,0)),"")</f>
        <v/>
      </c>
      <c r="S90" t="str">
        <f ca="1">IF(AND(بيانات!$B90&lt;&gt;"",بيانات!$E90="ذكر",بيانات!$F90&lt;13),COUNTIFS(بيانات!$E$3:$E90,"ذكر",بيانات!$F$3:$F90,"&lt;13",بيانات!$B$3:$B90,"&lt;&gt;"),"")</f>
        <v/>
      </c>
      <c r="T90" t="str">
        <f ca="1">IF(AND(بيانات!$B90&lt;&gt;"",بيانات!$E90="أنثى",بيانات!$F90&lt;13),COUNTIFS(بيانات!$E$3:$E90,"أنثى",بيانات!$F$3:$F90,"&lt;13",بيانات!$B$3:$B90,"&lt;&gt;"),"")</f>
        <v/>
      </c>
      <c r="U90">
        <f ca="1">IF(AND(بيانات!$B90&lt;&gt;"",بيانات!$E90="ذكر",بيانات!$F90&gt;=13),COUNTIFS(بيانات!$E$3:$E90,"ذكر",بيانات!$F$3:$F90,"&gt;=13",بيانات!$B$3:$B90,"&lt;&gt;"),"")</f>
        <v>40</v>
      </c>
      <c r="V90" t="str">
        <f ca="1">IF(AND(بيانات!$B90&lt;&gt;"",بيانات!$E90="أنثى",بيانات!$F90&gt;=13),COUNTIFS(بيانات!$E$3:$E90,"أنثى",بيانات!$F$3:$F90,"&gt;=13",بيانات!$B$3:$B90,"&lt;&gt;"),"")</f>
        <v/>
      </c>
    </row>
    <row r="91" spans="1:22" ht="15" customHeight="1">
      <c r="A91" s="101" t="str">
        <f ca="1">IFERROR(INDEX(بيانات!$A$3:$A$4922,MATCH(86,$S$3:$S$4922,0)),"")</f>
        <v/>
      </c>
      <c r="B91" s="101" t="str">
        <f ca="1">IFERROR(INDEX(بيانات!$B$3:$B$4922,MATCH(86,$S$3:$S$4922,0))&amp;" "&amp;INDEX(بيانات!$C$3:$C$4922,MATCH(86,$S$3:$S$4922,0)),"")</f>
        <v/>
      </c>
      <c r="C91" s="101" t="str">
        <f ca="1">IFERROR(INDEX(بيانات!$E$3:$F$4922,MATCH(86,$S$3:$S$4922,0)),"")</f>
        <v/>
      </c>
      <c r="E91" s="101" t="str">
        <f ca="1">IFERROR(INDEX(بيانات!$A$3:$A$4922,MATCH(86,$T$3:$T$4922,0)),"")</f>
        <v/>
      </c>
      <c r="F91" s="101" t="str">
        <f ca="1">IFERROR(INDEX(بيانات!$B$3:$B$4922,MATCH(86,$T$3:$T$4922,0))&amp;" "&amp;INDEX(بيانات!$C$3:$C$4922,MATCH(86,$T$3:$T$4922,0)),"")</f>
        <v/>
      </c>
      <c r="G91" s="101" t="str">
        <f ca="1">IFERROR(INDEX(بيانات!$E$3:$F$4922,MATCH(86,$T$3:$T$4922,0)),"")</f>
        <v/>
      </c>
      <c r="I91" s="101" t="str">
        <f ca="1">IFERROR(INDEX(بيانات!$A$3:$A$4922,MATCH(86,$U$3:$U$4922,0)),"")</f>
        <v>RCS185</v>
      </c>
      <c r="J91" s="101" t="str">
        <f ca="1">IFERROR(INDEX(بيانات!$B$3:$B$4922,MATCH(86,$U$3:$U$4922,0))&amp;" "&amp;INDEX(بيانات!$C$3:$C$4922,MATCH(86,$U$3:$U$4922,0)),"")</f>
        <v>شابة  خليل محمد</v>
      </c>
      <c r="K91" s="101" t="str">
        <f ca="1">IFERROR(INDEX(بيانات!$E$3:$F$4922,MATCH(86,$U$3:$U$4922,0)),"")</f>
        <v/>
      </c>
      <c r="M91" s="101" t="str">
        <f ca="1">IFERROR(INDEX(بيانات!$A$3:$A$4922,MATCH(86,$V$3:$V$4922,0)),"")</f>
        <v/>
      </c>
      <c r="N91" s="101" t="str">
        <f ca="1">IFERROR(INDEX(بيانات!$B$3:$B$4922,MATCH(86,$V$3:$V$4922,0))&amp;" "&amp;INDEX(بيانات!$C$3:$C$4922,MATCH(86,$V$3:$V$4922,0)),"")</f>
        <v/>
      </c>
      <c r="O91" s="101" t="str">
        <f ca="1">IFERROR(INDEX(بيانات!$E$3:$F$4922,MATCH(86,$V$3:$V$4922,0)),"")</f>
        <v/>
      </c>
      <c r="S91" t="str">
        <f ca="1">IF(AND(بيانات!$B91&lt;&gt;"",بيانات!$E91="ذكر",بيانات!$F91&lt;13),COUNTIFS(بيانات!$E$3:$E91,"ذكر",بيانات!$F$3:$F91,"&lt;13",بيانات!$B$3:$B91,"&lt;&gt;"),"")</f>
        <v/>
      </c>
      <c r="T91" t="str">
        <f ca="1">IF(AND(بيانات!$B91&lt;&gt;"",بيانات!$E91="أنثى",بيانات!$F91&lt;13),COUNTIFS(بيانات!$E$3:$E91,"أنثى",بيانات!$F$3:$F91,"&lt;13",بيانات!$B$3:$B91,"&lt;&gt;"),"")</f>
        <v/>
      </c>
      <c r="U91">
        <f ca="1">IF(AND(بيانات!$B91&lt;&gt;"",بيانات!$E91="ذكر",بيانات!$F91&gt;=13),COUNTIFS(بيانات!$E$3:$E91,"ذكر",بيانات!$F$3:$F91,"&gt;=13",بيانات!$B$3:$B91,"&lt;&gt;"),"")</f>
        <v>41</v>
      </c>
      <c r="V91" t="str">
        <f ca="1">IF(AND(بيانات!$B91&lt;&gt;"",بيانات!$E91="أنثى",بيانات!$F91&gt;=13),COUNTIFS(بيانات!$E$3:$E91,"أنثى",بيانات!$F$3:$F91,"&gt;=13",بيانات!$B$3:$B91,"&lt;&gt;"),"")</f>
        <v/>
      </c>
    </row>
    <row r="92" spans="1:22" ht="15" customHeight="1">
      <c r="A92" s="100" t="str">
        <f ca="1">IFERROR(INDEX(بيانات!$A$3:$A$4922,MATCH(87,$S$3:$S$4922,0)),"")</f>
        <v/>
      </c>
      <c r="B92" s="100" t="str">
        <f ca="1">IFERROR(INDEX(بيانات!$B$3:$B$4922,MATCH(87,$S$3:$S$4922,0))&amp;" "&amp;INDEX(بيانات!$C$3:$C$4922,MATCH(87,$S$3:$S$4922,0)),"")</f>
        <v/>
      </c>
      <c r="C92" s="100" t="str">
        <f ca="1">IFERROR(INDEX(بيانات!$E$3:$F$4922,MATCH(87,$S$3:$S$4922,0)),"")</f>
        <v/>
      </c>
      <c r="E92" s="100" t="str">
        <f ca="1">IFERROR(INDEX(بيانات!$A$3:$A$4922,MATCH(87,$T$3:$T$4922,0)),"")</f>
        <v/>
      </c>
      <c r="F92" s="100" t="str">
        <f ca="1">IFERROR(INDEX(بيانات!$B$3:$B$4922,MATCH(87,$T$3:$T$4922,0))&amp;" "&amp;INDEX(بيانات!$C$3:$C$4922,MATCH(87,$T$3:$T$4922,0)),"")</f>
        <v/>
      </c>
      <c r="G92" s="100" t="str">
        <f ca="1">IFERROR(INDEX(بيانات!$E$3:$F$4922,MATCH(87,$T$3:$T$4922,0)),"")</f>
        <v/>
      </c>
      <c r="I92" s="100" t="str">
        <f ca="1">IFERROR(INDEX(بيانات!$A$3:$A$4922,MATCH(87,$U$3:$U$4922,0)),"")</f>
        <v>RCS186</v>
      </c>
      <c r="J92" s="100" t="str">
        <f ca="1">IFERROR(INDEX(بيانات!$B$3:$B$4922,MATCH(87,$U$3:$U$4922,0))&amp;" "&amp;INDEX(بيانات!$C$3:$C$4922,MATCH(87,$U$3:$U$4922,0)),"")</f>
        <v>خالدي معمر زكرياء</v>
      </c>
      <c r="K92" s="100" t="str">
        <f ca="1">IFERROR(INDEX(بيانات!$E$3:$F$4922,MATCH(87,$U$3:$U$4922,0)),"")</f>
        <v/>
      </c>
      <c r="M92" s="100" t="str">
        <f ca="1">IFERROR(INDEX(بيانات!$A$3:$A$4922,MATCH(87,$V$3:$V$4922,0)),"")</f>
        <v/>
      </c>
      <c r="N92" s="100" t="str">
        <f ca="1">IFERROR(INDEX(بيانات!$B$3:$B$4922,MATCH(87,$V$3:$V$4922,0))&amp;" "&amp;INDEX(بيانات!$C$3:$C$4922,MATCH(87,$V$3:$V$4922,0)),"")</f>
        <v/>
      </c>
      <c r="O92" s="100" t="str">
        <f ca="1">IFERROR(INDEX(بيانات!$E$3:$F$4922,MATCH(87,$V$3:$V$4922,0)),"")</f>
        <v/>
      </c>
      <c r="S92" t="str">
        <f ca="1">IF(AND(بيانات!$B92&lt;&gt;"",بيانات!$E92="ذكر",بيانات!$F92&lt;13),COUNTIFS(بيانات!$E$3:$E92,"ذكر",بيانات!$F$3:$F92,"&lt;13",بيانات!$B$3:$B92,"&lt;&gt;"),"")</f>
        <v/>
      </c>
      <c r="T92">
        <f ca="1">IF(AND(بيانات!$B92&lt;&gt;"",بيانات!$E92="أنثى",بيانات!$F92&lt;13),COUNTIFS(بيانات!$E$3:$E92,"أنثى",بيانات!$F$3:$F92,"&lt;13",بيانات!$B$3:$B92,"&lt;&gt;"),"")</f>
        <v>12</v>
      </c>
      <c r="U92" t="str">
        <f ca="1">IF(AND(بيانات!$B92&lt;&gt;"",بيانات!$E92="ذكر",بيانات!$F92&gt;=13),COUNTIFS(بيانات!$E$3:$E92,"ذكر",بيانات!$F$3:$F92,"&gt;=13",بيانات!$B$3:$B92,"&lt;&gt;"),"")</f>
        <v/>
      </c>
      <c r="V92" t="str">
        <f ca="1">IF(AND(بيانات!$B92&lt;&gt;"",بيانات!$E92="أنثى",بيانات!$F92&gt;=13),COUNTIFS(بيانات!$E$3:$E92,"أنثى",بيانات!$F$3:$F92,"&gt;=13",بيانات!$B$3:$B92,"&lt;&gt;"),"")</f>
        <v/>
      </c>
    </row>
    <row r="93" spans="1:22" ht="15" customHeight="1">
      <c r="A93" s="101" t="str">
        <f ca="1">IFERROR(INDEX(بيانات!$A$3:$A$4922,MATCH(88,$S$3:$S$4922,0)),"")</f>
        <v/>
      </c>
      <c r="B93" s="101" t="str">
        <f ca="1">IFERROR(INDEX(بيانات!$B$3:$B$4922,MATCH(88,$S$3:$S$4922,0))&amp;" "&amp;INDEX(بيانات!$C$3:$C$4922,MATCH(88,$S$3:$S$4922,0)),"")</f>
        <v/>
      </c>
      <c r="C93" s="101" t="str">
        <f ca="1">IFERROR(INDEX(بيانات!$E$3:$F$4922,MATCH(88,$S$3:$S$4922,0)),"")</f>
        <v/>
      </c>
      <c r="E93" s="101" t="str">
        <f ca="1">IFERROR(INDEX(بيانات!$A$3:$A$4922,MATCH(88,$T$3:$T$4922,0)),"")</f>
        <v/>
      </c>
      <c r="F93" s="101" t="str">
        <f ca="1">IFERROR(INDEX(بيانات!$B$3:$B$4922,MATCH(88,$T$3:$T$4922,0))&amp;" "&amp;INDEX(بيانات!$C$3:$C$4922,MATCH(88,$T$3:$T$4922,0)),"")</f>
        <v/>
      </c>
      <c r="G93" s="101" t="str">
        <f ca="1">IFERROR(INDEX(بيانات!$E$3:$F$4922,MATCH(88,$T$3:$T$4922,0)),"")</f>
        <v/>
      </c>
      <c r="I93" s="101" t="str">
        <f ca="1">IFERROR(INDEX(بيانات!$A$3:$A$4922,MATCH(88,$U$3:$U$4922,0)),"")</f>
        <v>RCS187</v>
      </c>
      <c r="J93" s="101" t="str">
        <f ca="1">IFERROR(INDEX(بيانات!$B$3:$B$4922,MATCH(88,$U$3:$U$4922,0))&amp;" "&amp;INDEX(بيانات!$C$3:$C$4922,MATCH(88,$U$3:$U$4922,0)),"")</f>
        <v>خرشي عمار</v>
      </c>
      <c r="K93" s="101" t="str">
        <f ca="1">IFERROR(INDEX(بيانات!$E$3:$F$4922,MATCH(88,$U$3:$U$4922,0)),"")</f>
        <v/>
      </c>
      <c r="M93" s="101" t="str">
        <f ca="1">IFERROR(INDEX(بيانات!$A$3:$A$4922,MATCH(88,$V$3:$V$4922,0)),"")</f>
        <v/>
      </c>
      <c r="N93" s="101" t="str">
        <f ca="1">IFERROR(INDEX(بيانات!$B$3:$B$4922,MATCH(88,$V$3:$V$4922,0))&amp;" "&amp;INDEX(بيانات!$C$3:$C$4922,MATCH(88,$V$3:$V$4922,0)),"")</f>
        <v/>
      </c>
      <c r="O93" s="101" t="str">
        <f ca="1">IFERROR(INDEX(بيانات!$E$3:$F$4922,MATCH(88,$V$3:$V$4922,0)),"")</f>
        <v/>
      </c>
      <c r="S93">
        <f ca="1">IF(AND(بيانات!$B93&lt;&gt;"",بيانات!$E93="ذكر",بيانات!$F93&lt;13),COUNTIFS(بيانات!$E$3:$E93,"ذكر",بيانات!$F$3:$F93,"&lt;13",بيانات!$B$3:$B93,"&lt;&gt;"),"")</f>
        <v>35</v>
      </c>
      <c r="T93" t="str">
        <f ca="1">IF(AND(بيانات!$B93&lt;&gt;"",بيانات!$E93="أنثى",بيانات!$F93&lt;13),COUNTIFS(بيانات!$E$3:$E93,"أنثى",بيانات!$F$3:$F93,"&lt;13",بيانات!$B$3:$B93,"&lt;&gt;"),"")</f>
        <v/>
      </c>
      <c r="U93" t="str">
        <f ca="1">IF(AND(بيانات!$B93&lt;&gt;"",بيانات!$E93="ذكر",بيانات!$F93&gt;=13),COUNTIFS(بيانات!$E$3:$E93,"ذكر",بيانات!$F$3:$F93,"&gt;=13",بيانات!$B$3:$B93,"&lt;&gt;"),"")</f>
        <v/>
      </c>
      <c r="V93" t="str">
        <f ca="1">IF(AND(بيانات!$B93&lt;&gt;"",بيانات!$E93="أنثى",بيانات!$F93&gt;=13),COUNTIFS(بيانات!$E$3:$E93,"أنثى",بيانات!$F$3:$F93,"&gt;=13",بيانات!$B$3:$B93,"&lt;&gt;"),"")</f>
        <v/>
      </c>
    </row>
    <row r="94" spans="1:22" ht="15" customHeight="1">
      <c r="A94" s="100" t="str">
        <f ca="1">IFERROR(INDEX(بيانات!$A$3:$A$4922,MATCH(89,$S$3:$S$4922,0)),"")</f>
        <v/>
      </c>
      <c r="B94" s="100" t="str">
        <f ca="1">IFERROR(INDEX(بيانات!$B$3:$B$4922,MATCH(89,$S$3:$S$4922,0))&amp;" "&amp;INDEX(بيانات!$C$3:$C$4922,MATCH(89,$S$3:$S$4922,0)),"")</f>
        <v/>
      </c>
      <c r="C94" s="100" t="str">
        <f ca="1">IFERROR(INDEX(بيانات!$E$3:$F$4922,MATCH(89,$S$3:$S$4922,0)),"")</f>
        <v/>
      </c>
      <c r="E94" s="100" t="str">
        <f ca="1">IFERROR(INDEX(بيانات!$A$3:$A$4922,MATCH(89,$T$3:$T$4922,0)),"")</f>
        <v/>
      </c>
      <c r="F94" s="100" t="str">
        <f ca="1">IFERROR(INDEX(بيانات!$B$3:$B$4922,MATCH(89,$T$3:$T$4922,0))&amp;" "&amp;INDEX(بيانات!$C$3:$C$4922,MATCH(89,$T$3:$T$4922,0)),"")</f>
        <v/>
      </c>
      <c r="G94" s="100" t="str">
        <f ca="1">IFERROR(INDEX(بيانات!$E$3:$F$4922,MATCH(89,$T$3:$T$4922,0)),"")</f>
        <v/>
      </c>
      <c r="I94" s="100" t="str">
        <f ca="1">IFERROR(INDEX(بيانات!$A$3:$A$4922,MATCH(89,$U$3:$U$4922,0)),"")</f>
        <v>RCS188</v>
      </c>
      <c r="J94" s="100" t="str">
        <f ca="1">IFERROR(INDEX(بيانات!$B$3:$B$4922,MATCH(89,$U$3:$U$4922,0))&amp;" "&amp;INDEX(بيانات!$C$3:$C$4922,MATCH(89,$U$3:$U$4922,0)),"")</f>
        <v>بلال محمد</v>
      </c>
      <c r="K94" s="100" t="str">
        <f ca="1">IFERROR(INDEX(بيانات!$E$3:$F$4922,MATCH(89,$U$3:$U$4922,0)),"")</f>
        <v/>
      </c>
      <c r="M94" s="100" t="str">
        <f ca="1">IFERROR(INDEX(بيانات!$A$3:$A$4922,MATCH(89,$V$3:$V$4922,0)),"")</f>
        <v/>
      </c>
      <c r="N94" s="100" t="str">
        <f ca="1">IFERROR(INDEX(بيانات!$B$3:$B$4922,MATCH(89,$V$3:$V$4922,0))&amp;" "&amp;INDEX(بيانات!$C$3:$C$4922,MATCH(89,$V$3:$V$4922,0)),"")</f>
        <v/>
      </c>
      <c r="O94" s="100" t="str">
        <f ca="1">IFERROR(INDEX(بيانات!$E$3:$F$4922,MATCH(89,$V$3:$V$4922,0)),"")</f>
        <v/>
      </c>
      <c r="S94" t="str">
        <f ca="1">IF(AND(بيانات!$B94&lt;&gt;"",بيانات!$E94="ذكر",بيانات!$F94&lt;13),COUNTIFS(بيانات!$E$3:$E94,"ذكر",بيانات!$F$3:$F94,"&lt;13",بيانات!$B$3:$B94,"&lt;&gt;"),"")</f>
        <v/>
      </c>
      <c r="T94">
        <f ca="1">IF(AND(بيانات!$B94&lt;&gt;"",بيانات!$E94="أنثى",بيانات!$F94&lt;13),COUNTIFS(بيانات!$E$3:$E94,"أنثى",بيانات!$F$3:$F94,"&lt;13",بيانات!$B$3:$B94,"&lt;&gt;"),"")</f>
        <v>13</v>
      </c>
      <c r="U94" t="str">
        <f ca="1">IF(AND(بيانات!$B94&lt;&gt;"",بيانات!$E94="ذكر",بيانات!$F94&gt;=13),COUNTIFS(بيانات!$E$3:$E94,"ذكر",بيانات!$F$3:$F94,"&gt;=13",بيانات!$B$3:$B94,"&lt;&gt;"),"")</f>
        <v/>
      </c>
      <c r="V94" t="str">
        <f ca="1">IF(AND(بيانات!$B94&lt;&gt;"",بيانات!$E94="أنثى",بيانات!$F94&gt;=13),COUNTIFS(بيانات!$E$3:$E94,"أنثى",بيانات!$F$3:$F94,"&gt;=13",بيانات!$B$3:$B94,"&lt;&gt;"),"")</f>
        <v/>
      </c>
    </row>
    <row r="95" spans="1:22" ht="15" customHeight="1">
      <c r="A95" s="101" t="str">
        <f ca="1">IFERROR(INDEX(بيانات!$A$3:$A$4922,MATCH(90,$S$3:$S$4922,0)),"")</f>
        <v/>
      </c>
      <c r="B95" s="101" t="str">
        <f ca="1">IFERROR(INDEX(بيانات!$B$3:$B$4922,MATCH(90,$S$3:$S$4922,0))&amp;" "&amp;INDEX(بيانات!$C$3:$C$4922,MATCH(90,$S$3:$S$4922,0)),"")</f>
        <v/>
      </c>
      <c r="C95" s="101" t="str">
        <f ca="1">IFERROR(INDEX(بيانات!$E$3:$F$4922,MATCH(90,$S$3:$S$4922,0)),"")</f>
        <v/>
      </c>
      <c r="E95" s="101" t="str">
        <f ca="1">IFERROR(INDEX(بيانات!$A$3:$A$4922,MATCH(90,$T$3:$T$4922,0)),"")</f>
        <v/>
      </c>
      <c r="F95" s="101" t="str">
        <f ca="1">IFERROR(INDEX(بيانات!$B$3:$B$4922,MATCH(90,$T$3:$T$4922,0))&amp;" "&amp;INDEX(بيانات!$C$3:$C$4922,MATCH(90,$T$3:$T$4922,0)),"")</f>
        <v/>
      </c>
      <c r="G95" s="101" t="str">
        <f ca="1">IFERROR(INDEX(بيانات!$E$3:$F$4922,MATCH(90,$T$3:$T$4922,0)),"")</f>
        <v/>
      </c>
      <c r="I95" s="101" t="str">
        <f ca="1">IFERROR(INDEX(بيانات!$A$3:$A$4922,MATCH(90,$U$3:$U$4922,0)),"")</f>
        <v>RCS189</v>
      </c>
      <c r="J95" s="101" t="str">
        <f ca="1">IFERROR(INDEX(بيانات!$B$3:$B$4922,MATCH(90,$U$3:$U$4922,0))&amp;" "&amp;INDEX(بيانات!$C$3:$C$4922,MATCH(90,$U$3:$U$4922,0)),"")</f>
        <v>هبري  طه محمد</v>
      </c>
      <c r="K95" s="101" t="str">
        <f ca="1">IFERROR(INDEX(بيانات!$E$3:$F$4922,MATCH(90,$U$3:$U$4922,0)),"")</f>
        <v/>
      </c>
      <c r="M95" s="101" t="str">
        <f ca="1">IFERROR(INDEX(بيانات!$A$3:$A$4922,MATCH(90,$V$3:$V$4922,0)),"")</f>
        <v/>
      </c>
      <c r="N95" s="101" t="str">
        <f ca="1">IFERROR(INDEX(بيانات!$B$3:$B$4922,MATCH(90,$V$3:$V$4922,0))&amp;" "&amp;INDEX(بيانات!$C$3:$C$4922,MATCH(90,$V$3:$V$4922,0)),"")</f>
        <v/>
      </c>
      <c r="O95" s="101" t="str">
        <f ca="1">IFERROR(INDEX(بيانات!$E$3:$F$4922,MATCH(90,$V$3:$V$4922,0)),"")</f>
        <v/>
      </c>
      <c r="S95">
        <f ca="1">IF(AND(بيانات!$B95&lt;&gt;"",بيانات!$E95="ذكر",بيانات!$F95&lt;13),COUNTIFS(بيانات!$E$3:$E95,"ذكر",بيانات!$F$3:$F95,"&lt;13",بيانات!$B$3:$B95,"&lt;&gt;"),"")</f>
        <v>36</v>
      </c>
      <c r="T95" t="str">
        <f ca="1">IF(AND(بيانات!$B95&lt;&gt;"",بيانات!$E95="أنثى",بيانات!$F95&lt;13),COUNTIFS(بيانات!$E$3:$E95,"أنثى",بيانات!$F$3:$F95,"&lt;13",بيانات!$B$3:$B95,"&lt;&gt;"),"")</f>
        <v/>
      </c>
      <c r="U95" t="str">
        <f ca="1">IF(AND(بيانات!$B95&lt;&gt;"",بيانات!$E95="ذكر",بيانات!$F95&gt;=13),COUNTIFS(بيانات!$E$3:$E95,"ذكر",بيانات!$F$3:$F95,"&gt;=13",بيانات!$B$3:$B95,"&lt;&gt;"),"")</f>
        <v/>
      </c>
      <c r="V95" t="str">
        <f ca="1">IF(AND(بيانات!$B95&lt;&gt;"",بيانات!$E95="أنثى",بيانات!$F95&gt;=13),COUNTIFS(بيانات!$E$3:$E95,"أنثى",بيانات!$F$3:$F95,"&gt;=13",بيانات!$B$3:$B95,"&lt;&gt;"),"")</f>
        <v/>
      </c>
    </row>
    <row r="96" spans="1:22" ht="15" customHeight="1">
      <c r="A96" s="100" t="str">
        <f ca="1">IFERROR(INDEX(بيانات!$A$3:$A$4922,MATCH(91,$S$3:$S$4922,0)),"")</f>
        <v/>
      </c>
      <c r="B96" s="100" t="str">
        <f ca="1">IFERROR(INDEX(بيانات!$B$3:$B$4922,MATCH(91,$S$3:$S$4922,0))&amp;" "&amp;INDEX(بيانات!$C$3:$C$4922,MATCH(91,$S$3:$S$4922,0)),"")</f>
        <v/>
      </c>
      <c r="C96" s="100" t="str">
        <f ca="1">IFERROR(INDEX(بيانات!$E$3:$F$4922,MATCH(91,$S$3:$S$4922,0)),"")</f>
        <v/>
      </c>
      <c r="E96" s="100" t="str">
        <f ca="1">IFERROR(INDEX(بيانات!$A$3:$A$4922,MATCH(91,$T$3:$T$4922,0)),"")</f>
        <v/>
      </c>
      <c r="F96" s="100" t="str">
        <f ca="1">IFERROR(INDEX(بيانات!$B$3:$B$4922,MATCH(91,$T$3:$T$4922,0))&amp;" "&amp;INDEX(بيانات!$C$3:$C$4922,MATCH(91,$T$3:$T$4922,0)),"")</f>
        <v/>
      </c>
      <c r="G96" s="100" t="str">
        <f ca="1">IFERROR(INDEX(بيانات!$E$3:$F$4922,MATCH(91,$T$3:$T$4922,0)),"")</f>
        <v/>
      </c>
      <c r="I96" s="100" t="str">
        <f ca="1">IFERROR(INDEX(بيانات!$A$3:$A$4922,MATCH(91,$U$3:$U$4922,0)),"")</f>
        <v>RCS190</v>
      </c>
      <c r="J96" s="100" t="str">
        <f ca="1">IFERROR(INDEX(بيانات!$B$3:$B$4922,MATCH(91,$U$3:$U$4922,0))&amp;" "&amp;INDEX(بيانات!$C$3:$C$4922,MATCH(91,$U$3:$U$4922,0)),"")</f>
        <v>بن ويس  عبد الجليل</v>
      </c>
      <c r="K96" s="100" t="str">
        <f ca="1">IFERROR(INDEX(بيانات!$E$3:$F$4922,MATCH(91,$U$3:$U$4922,0)),"")</f>
        <v/>
      </c>
      <c r="M96" s="100" t="str">
        <f ca="1">IFERROR(INDEX(بيانات!$A$3:$A$4922,MATCH(91,$V$3:$V$4922,0)),"")</f>
        <v/>
      </c>
      <c r="N96" s="100" t="str">
        <f ca="1">IFERROR(INDEX(بيانات!$B$3:$B$4922,MATCH(91,$V$3:$V$4922,0))&amp;" "&amp;INDEX(بيانات!$C$3:$C$4922,MATCH(91,$V$3:$V$4922,0)),"")</f>
        <v/>
      </c>
      <c r="O96" s="100" t="str">
        <f ca="1">IFERROR(INDEX(بيانات!$E$3:$F$4922,MATCH(91,$V$3:$V$4922,0)),"")</f>
        <v/>
      </c>
      <c r="S96">
        <f ca="1">IF(AND(بيانات!$B96&lt;&gt;"",بيانات!$E96="ذكر",بيانات!$F96&lt;13),COUNTIFS(بيانات!$E$3:$E96,"ذكر",بيانات!$F$3:$F96,"&lt;13",بيانات!$B$3:$B96,"&lt;&gt;"),"")</f>
        <v>37</v>
      </c>
      <c r="T96" t="str">
        <f ca="1">IF(AND(بيانات!$B96&lt;&gt;"",بيانات!$E96="أنثى",بيانات!$F96&lt;13),COUNTIFS(بيانات!$E$3:$E96,"أنثى",بيانات!$F$3:$F96,"&lt;13",بيانات!$B$3:$B96,"&lt;&gt;"),"")</f>
        <v/>
      </c>
      <c r="U96" t="str">
        <f ca="1">IF(AND(بيانات!$B96&lt;&gt;"",بيانات!$E96="ذكر",بيانات!$F96&gt;=13),COUNTIFS(بيانات!$E$3:$E96,"ذكر",بيانات!$F$3:$F96,"&gt;=13",بيانات!$B$3:$B96,"&lt;&gt;"),"")</f>
        <v/>
      </c>
      <c r="V96" t="str">
        <f ca="1">IF(AND(بيانات!$B96&lt;&gt;"",بيانات!$E96="أنثى",بيانات!$F96&gt;=13),COUNTIFS(بيانات!$E$3:$E96,"أنثى",بيانات!$F$3:$F96,"&gt;=13",بيانات!$B$3:$B96,"&lt;&gt;"),"")</f>
        <v/>
      </c>
    </row>
    <row r="97" spans="1:22" ht="15" customHeight="1">
      <c r="A97" s="101" t="str">
        <f ca="1">IFERROR(INDEX(بيانات!$A$3:$A$4922,MATCH(92,$S$3:$S$4922,0)),"")</f>
        <v/>
      </c>
      <c r="B97" s="101" t="str">
        <f ca="1">IFERROR(INDEX(بيانات!$B$3:$B$4922,MATCH(92,$S$3:$S$4922,0))&amp;" "&amp;INDEX(بيانات!$C$3:$C$4922,MATCH(92,$S$3:$S$4922,0)),"")</f>
        <v/>
      </c>
      <c r="C97" s="101" t="str">
        <f ca="1">IFERROR(INDEX(بيانات!$E$3:$F$4922,MATCH(92,$S$3:$S$4922,0)),"")</f>
        <v/>
      </c>
      <c r="E97" s="101" t="str">
        <f ca="1">IFERROR(INDEX(بيانات!$A$3:$A$4922,MATCH(92,$T$3:$T$4922,0)),"")</f>
        <v/>
      </c>
      <c r="F97" s="101" t="str">
        <f ca="1">IFERROR(INDEX(بيانات!$B$3:$B$4922,MATCH(92,$T$3:$T$4922,0))&amp;" "&amp;INDEX(بيانات!$C$3:$C$4922,MATCH(92,$T$3:$T$4922,0)),"")</f>
        <v/>
      </c>
      <c r="G97" s="101" t="str">
        <f ca="1">IFERROR(INDEX(بيانات!$E$3:$F$4922,MATCH(92,$T$3:$T$4922,0)),"")</f>
        <v/>
      </c>
      <c r="I97" s="101" t="str">
        <f ca="1">IFERROR(INDEX(بيانات!$A$3:$A$4922,MATCH(92,$U$3:$U$4922,0)),"")</f>
        <v/>
      </c>
      <c r="J97" s="101" t="str">
        <f ca="1">IFERROR(INDEX(بيانات!$B$3:$B$4922,MATCH(92,$U$3:$U$4922,0))&amp;" "&amp;INDEX(بيانات!$C$3:$C$4922,MATCH(92,$U$3:$U$4922,0)),"")</f>
        <v/>
      </c>
      <c r="K97" s="101" t="str">
        <f ca="1">IFERROR(INDEX(بيانات!$E$3:$F$4922,MATCH(92,$U$3:$U$4922,0)),"")</f>
        <v/>
      </c>
      <c r="M97" s="101" t="str">
        <f ca="1">IFERROR(INDEX(بيانات!$A$3:$A$4922,MATCH(92,$V$3:$V$4922,0)),"")</f>
        <v/>
      </c>
      <c r="N97" s="101" t="str">
        <f ca="1">IFERROR(INDEX(بيانات!$B$3:$B$4922,MATCH(92,$V$3:$V$4922,0))&amp;" "&amp;INDEX(بيانات!$C$3:$C$4922,MATCH(92,$V$3:$V$4922,0)),"")</f>
        <v/>
      </c>
      <c r="O97" s="101" t="str">
        <f ca="1">IFERROR(INDEX(بيانات!$E$3:$F$4922,MATCH(92,$V$3:$V$4922,0)),"")</f>
        <v/>
      </c>
      <c r="S97" t="str">
        <f ca="1">IF(AND(بيانات!$B97&lt;&gt;"",بيانات!$E97="ذكر",بيانات!$F97&lt;13),COUNTIFS(بيانات!$E$3:$E97,"ذكر",بيانات!$F$3:$F97,"&lt;13",بيانات!$B$3:$B97,"&lt;&gt;"),"")</f>
        <v/>
      </c>
      <c r="T97" t="str">
        <f ca="1">IF(AND(بيانات!$B97&lt;&gt;"",بيانات!$E97="أنثى",بيانات!$F97&lt;13),COUNTIFS(بيانات!$E$3:$E97,"أنثى",بيانات!$F$3:$F97,"&lt;13",بيانات!$B$3:$B97,"&lt;&gt;"),"")</f>
        <v/>
      </c>
      <c r="U97">
        <f ca="1">IF(AND(بيانات!$B97&lt;&gt;"",بيانات!$E97="ذكر",بيانات!$F97&gt;=13),COUNTIFS(بيانات!$E$3:$E97,"ذكر",بيانات!$F$3:$F97,"&gt;=13",بيانات!$B$3:$B97,"&lt;&gt;"),"")</f>
        <v>42</v>
      </c>
      <c r="V97" t="str">
        <f ca="1">IF(AND(بيانات!$B97&lt;&gt;"",بيانات!$E97="أنثى",بيانات!$F97&gt;=13),COUNTIFS(بيانات!$E$3:$E97,"أنثى",بيانات!$F$3:$F97,"&gt;=13",بيانات!$B$3:$B97,"&lt;&gt;"),"")</f>
        <v/>
      </c>
    </row>
    <row r="98" spans="1:22" ht="15" customHeight="1">
      <c r="A98" s="100" t="str">
        <f ca="1">IFERROR(INDEX(بيانات!$A$3:$A$4922,MATCH(93,$S$3:$S$4922,0)),"")</f>
        <v/>
      </c>
      <c r="B98" s="100" t="str">
        <f ca="1">IFERROR(INDEX(بيانات!$B$3:$B$4922,MATCH(93,$S$3:$S$4922,0))&amp;" "&amp;INDEX(بيانات!$C$3:$C$4922,MATCH(93,$S$3:$S$4922,0)),"")</f>
        <v/>
      </c>
      <c r="C98" s="100" t="str">
        <f ca="1">IFERROR(INDEX(بيانات!$E$3:$F$4922,MATCH(93,$S$3:$S$4922,0)),"")</f>
        <v/>
      </c>
      <c r="E98" s="100" t="str">
        <f ca="1">IFERROR(INDEX(بيانات!$A$3:$A$4922,MATCH(93,$T$3:$T$4922,0)),"")</f>
        <v/>
      </c>
      <c r="F98" s="100" t="str">
        <f ca="1">IFERROR(INDEX(بيانات!$B$3:$B$4922,MATCH(93,$T$3:$T$4922,0))&amp;" "&amp;INDEX(بيانات!$C$3:$C$4922,MATCH(93,$T$3:$T$4922,0)),"")</f>
        <v/>
      </c>
      <c r="G98" s="100" t="str">
        <f ca="1">IFERROR(INDEX(بيانات!$E$3:$F$4922,MATCH(93,$T$3:$T$4922,0)),"")</f>
        <v/>
      </c>
      <c r="I98" s="100" t="str">
        <f ca="1">IFERROR(INDEX(بيانات!$A$3:$A$4922,MATCH(93,$U$3:$U$4922,0)),"")</f>
        <v/>
      </c>
      <c r="J98" s="100" t="str">
        <f ca="1">IFERROR(INDEX(بيانات!$B$3:$B$4922,MATCH(93,$U$3:$U$4922,0))&amp;" "&amp;INDEX(بيانات!$C$3:$C$4922,MATCH(93,$U$3:$U$4922,0)),"")</f>
        <v/>
      </c>
      <c r="K98" s="100" t="str">
        <f ca="1">IFERROR(INDEX(بيانات!$E$3:$F$4922,MATCH(93,$U$3:$U$4922,0)),"")</f>
        <v/>
      </c>
      <c r="M98" s="100" t="str">
        <f ca="1">IFERROR(INDEX(بيانات!$A$3:$A$4922,MATCH(93,$V$3:$V$4922,0)),"")</f>
        <v/>
      </c>
      <c r="N98" s="100" t="str">
        <f ca="1">IFERROR(INDEX(بيانات!$B$3:$B$4922,MATCH(93,$V$3:$V$4922,0))&amp;" "&amp;INDEX(بيانات!$C$3:$C$4922,MATCH(93,$V$3:$V$4922,0)),"")</f>
        <v/>
      </c>
      <c r="O98" s="100" t="str">
        <f ca="1">IFERROR(INDEX(بيانات!$E$3:$F$4922,MATCH(93,$V$3:$V$4922,0)),"")</f>
        <v/>
      </c>
      <c r="S98">
        <f ca="1">IF(AND(بيانات!$B98&lt;&gt;"",بيانات!$E98="ذكر",بيانات!$F98&lt;13),COUNTIFS(بيانات!$E$3:$E98,"ذكر",بيانات!$F$3:$F98,"&lt;13",بيانات!$B$3:$B98,"&lt;&gt;"),"")</f>
        <v>38</v>
      </c>
      <c r="T98" t="str">
        <f ca="1">IF(AND(بيانات!$B98&lt;&gt;"",بيانات!$E98="أنثى",بيانات!$F98&lt;13),COUNTIFS(بيانات!$E$3:$E98,"أنثى",بيانات!$F$3:$F98,"&lt;13",بيانات!$B$3:$B98,"&lt;&gt;"),"")</f>
        <v/>
      </c>
      <c r="U98" t="str">
        <f ca="1">IF(AND(بيانات!$B98&lt;&gt;"",بيانات!$E98="ذكر",بيانات!$F98&gt;=13),COUNTIFS(بيانات!$E$3:$E98,"ذكر",بيانات!$F$3:$F98,"&gt;=13",بيانات!$B$3:$B98,"&lt;&gt;"),"")</f>
        <v/>
      </c>
      <c r="V98" t="str">
        <f ca="1">IF(AND(بيانات!$B98&lt;&gt;"",بيانات!$E98="أنثى",بيانات!$F98&gt;=13),COUNTIFS(بيانات!$E$3:$E98,"أنثى",بيانات!$F$3:$F98,"&gt;=13",بيانات!$B$3:$B98,"&lt;&gt;"),"")</f>
        <v/>
      </c>
    </row>
    <row r="99" spans="1:22" ht="15" customHeight="1">
      <c r="A99" s="101" t="str">
        <f ca="1">IFERROR(INDEX(بيانات!$A$3:$A$4922,MATCH(94,$S$3:$S$4922,0)),"")</f>
        <v/>
      </c>
      <c r="B99" s="101" t="str">
        <f ca="1">IFERROR(INDEX(بيانات!$B$3:$B$4922,MATCH(94,$S$3:$S$4922,0))&amp;" "&amp;INDEX(بيانات!$C$3:$C$4922,MATCH(94,$S$3:$S$4922,0)),"")</f>
        <v/>
      </c>
      <c r="C99" s="101" t="str">
        <f ca="1">IFERROR(INDEX(بيانات!$E$3:$F$4922,MATCH(94,$S$3:$S$4922,0)),"")</f>
        <v/>
      </c>
      <c r="E99" s="101" t="str">
        <f ca="1">IFERROR(INDEX(بيانات!$A$3:$A$4922,MATCH(94,$T$3:$T$4922,0)),"")</f>
        <v/>
      </c>
      <c r="F99" s="101" t="str">
        <f ca="1">IFERROR(INDEX(بيانات!$B$3:$B$4922,MATCH(94,$T$3:$T$4922,0))&amp;" "&amp;INDEX(بيانات!$C$3:$C$4922,MATCH(94,$T$3:$T$4922,0)),"")</f>
        <v/>
      </c>
      <c r="G99" s="101" t="str">
        <f ca="1">IFERROR(INDEX(بيانات!$E$3:$F$4922,MATCH(94,$T$3:$T$4922,0)),"")</f>
        <v/>
      </c>
      <c r="I99" s="101" t="str">
        <f ca="1">IFERROR(INDEX(بيانات!$A$3:$A$4922,MATCH(94,$U$3:$U$4922,0)),"")</f>
        <v/>
      </c>
      <c r="J99" s="101" t="str">
        <f ca="1">IFERROR(INDEX(بيانات!$B$3:$B$4922,MATCH(94,$U$3:$U$4922,0))&amp;" "&amp;INDEX(بيانات!$C$3:$C$4922,MATCH(94,$U$3:$U$4922,0)),"")</f>
        <v/>
      </c>
      <c r="K99" s="101" t="str">
        <f ca="1">IFERROR(INDEX(بيانات!$E$3:$F$4922,MATCH(94,$U$3:$U$4922,0)),"")</f>
        <v/>
      </c>
      <c r="M99" s="101" t="str">
        <f ca="1">IFERROR(INDEX(بيانات!$A$3:$A$4922,MATCH(94,$V$3:$V$4922,0)),"")</f>
        <v/>
      </c>
      <c r="N99" s="101" t="str">
        <f ca="1">IFERROR(INDEX(بيانات!$B$3:$B$4922,MATCH(94,$V$3:$V$4922,0))&amp;" "&amp;INDEX(بيانات!$C$3:$C$4922,MATCH(94,$V$3:$V$4922,0)),"")</f>
        <v/>
      </c>
      <c r="O99" s="101" t="str">
        <f ca="1">IFERROR(INDEX(بيانات!$E$3:$F$4922,MATCH(94,$V$3:$V$4922,0)),"")</f>
        <v/>
      </c>
      <c r="S99" t="str">
        <f ca="1">IF(AND(بيانات!$B99&lt;&gt;"",بيانات!$E99="ذكر",بيانات!$F99&lt;13),COUNTIFS(بيانات!$E$3:$E99,"ذكر",بيانات!$F$3:$F99,"&lt;13",بيانات!$B$3:$B99,"&lt;&gt;"),"")</f>
        <v/>
      </c>
      <c r="T99">
        <f ca="1">IF(AND(بيانات!$B99&lt;&gt;"",بيانات!$E99="أنثى",بيانات!$F99&lt;13),COUNTIFS(بيانات!$E$3:$E99,"أنثى",بيانات!$F$3:$F99,"&lt;13",بيانات!$B$3:$B99,"&lt;&gt;"),"")</f>
        <v>14</v>
      </c>
      <c r="U99" t="str">
        <f ca="1">IF(AND(بيانات!$B99&lt;&gt;"",بيانات!$E99="ذكر",بيانات!$F99&gt;=13),COUNTIFS(بيانات!$E$3:$E99,"ذكر",بيانات!$F$3:$F99,"&gt;=13",بيانات!$B$3:$B99,"&lt;&gt;"),"")</f>
        <v/>
      </c>
      <c r="V99" t="str">
        <f ca="1">IF(AND(بيانات!$B99&lt;&gt;"",بيانات!$E99="أنثى",بيانات!$F99&gt;=13),COUNTIFS(بيانات!$E$3:$E99,"أنثى",بيانات!$F$3:$F99,"&gt;=13",بيانات!$B$3:$B99,"&lt;&gt;"),"")</f>
        <v/>
      </c>
    </row>
    <row r="100" spans="1:22" ht="15" customHeight="1">
      <c r="A100" s="100" t="str">
        <f ca="1">IFERROR(INDEX(بيانات!$A$3:$A$4922,MATCH(95,$S$3:$S$4922,0)),"")</f>
        <v/>
      </c>
      <c r="B100" s="100" t="str">
        <f ca="1">IFERROR(INDEX(بيانات!$B$3:$B$4922,MATCH(95,$S$3:$S$4922,0))&amp;" "&amp;INDEX(بيانات!$C$3:$C$4922,MATCH(95,$S$3:$S$4922,0)),"")</f>
        <v/>
      </c>
      <c r="C100" s="100" t="str">
        <f ca="1">IFERROR(INDEX(بيانات!$E$3:$F$4922,MATCH(95,$S$3:$S$4922,0)),"")</f>
        <v/>
      </c>
      <c r="E100" s="100" t="str">
        <f ca="1">IFERROR(INDEX(بيانات!$A$3:$A$4922,MATCH(95,$T$3:$T$4922,0)),"")</f>
        <v/>
      </c>
      <c r="F100" s="100" t="str">
        <f ca="1">IFERROR(INDEX(بيانات!$B$3:$B$4922,MATCH(95,$T$3:$T$4922,0))&amp;" "&amp;INDEX(بيانات!$C$3:$C$4922,MATCH(95,$T$3:$T$4922,0)),"")</f>
        <v/>
      </c>
      <c r="G100" s="100" t="str">
        <f ca="1">IFERROR(INDEX(بيانات!$E$3:$F$4922,MATCH(95,$T$3:$T$4922,0)),"")</f>
        <v/>
      </c>
      <c r="I100" s="100" t="str">
        <f ca="1">IFERROR(INDEX(بيانات!$A$3:$A$4922,MATCH(95,$U$3:$U$4922,0)),"")</f>
        <v/>
      </c>
      <c r="J100" s="100" t="str">
        <f ca="1">IFERROR(INDEX(بيانات!$B$3:$B$4922,MATCH(95,$U$3:$U$4922,0))&amp;" "&amp;INDEX(بيانات!$C$3:$C$4922,MATCH(95,$U$3:$U$4922,0)),"")</f>
        <v/>
      </c>
      <c r="K100" s="100" t="str">
        <f ca="1">IFERROR(INDEX(بيانات!$E$3:$F$4922,MATCH(95,$U$3:$U$4922,0)),"")</f>
        <v/>
      </c>
      <c r="M100" s="100" t="str">
        <f ca="1">IFERROR(INDEX(بيانات!$A$3:$A$4922,MATCH(95,$V$3:$V$4922,0)),"")</f>
        <v/>
      </c>
      <c r="N100" s="100" t="str">
        <f ca="1">IFERROR(INDEX(بيانات!$B$3:$B$4922,MATCH(95,$V$3:$V$4922,0))&amp;" "&amp;INDEX(بيانات!$C$3:$C$4922,MATCH(95,$V$3:$V$4922,0)),"")</f>
        <v/>
      </c>
      <c r="O100" s="100" t="str">
        <f ca="1">IFERROR(INDEX(بيانات!$E$3:$F$4922,MATCH(95,$V$3:$V$4922,0)),"")</f>
        <v/>
      </c>
      <c r="S100" t="str">
        <f ca="1">IF(AND(بيانات!$B100&lt;&gt;"",بيانات!$E100="ذكر",بيانات!$F100&lt;13),COUNTIFS(بيانات!$E$3:$E100,"ذكر",بيانات!$F$3:$F100,"&lt;13",بيانات!$B$3:$B100,"&lt;&gt;"),"")</f>
        <v/>
      </c>
      <c r="T100">
        <f ca="1">IF(AND(بيانات!$B100&lt;&gt;"",بيانات!$E100="أنثى",بيانات!$F100&lt;13),COUNTIFS(بيانات!$E$3:$E100,"أنثى",بيانات!$F$3:$F100,"&lt;13",بيانات!$B$3:$B100,"&lt;&gt;"),"")</f>
        <v>15</v>
      </c>
      <c r="U100" t="str">
        <f ca="1">IF(AND(بيانات!$B100&lt;&gt;"",بيانات!$E100="ذكر",بيانات!$F100&gt;=13),COUNTIFS(بيانات!$E$3:$E100,"ذكر",بيانات!$F$3:$F100,"&gt;=13",بيانات!$B$3:$B100,"&lt;&gt;"),"")</f>
        <v/>
      </c>
      <c r="V100" t="str">
        <f ca="1">IF(AND(بيانات!$B100&lt;&gt;"",بيانات!$E100="أنثى",بيانات!$F100&gt;=13),COUNTIFS(بيانات!$E$3:$E100,"أنثى",بيانات!$F$3:$F100,"&gt;=13",بيانات!$B$3:$B100,"&lt;&gt;"),"")</f>
        <v/>
      </c>
    </row>
    <row r="101" spans="1:22" ht="15" customHeight="1">
      <c r="A101" s="101" t="str">
        <f ca="1">IFERROR(INDEX(بيانات!$A$3:$A$4922,MATCH(96,$S$3:$S$4922,0)),"")</f>
        <v/>
      </c>
      <c r="B101" s="101" t="str">
        <f ca="1">IFERROR(INDEX(بيانات!$B$3:$B$4922,MATCH(96,$S$3:$S$4922,0))&amp;" "&amp;INDEX(بيانات!$C$3:$C$4922,MATCH(96,$S$3:$S$4922,0)),"")</f>
        <v/>
      </c>
      <c r="C101" s="101" t="str">
        <f ca="1">IFERROR(INDEX(بيانات!$E$3:$F$4922,MATCH(96,$S$3:$S$4922,0)),"")</f>
        <v/>
      </c>
      <c r="E101" s="101" t="str">
        <f ca="1">IFERROR(INDEX(بيانات!$A$3:$A$4922,MATCH(96,$T$3:$T$4922,0)),"")</f>
        <v/>
      </c>
      <c r="F101" s="101" t="str">
        <f ca="1">IFERROR(INDEX(بيانات!$B$3:$B$4922,MATCH(96,$T$3:$T$4922,0))&amp;" "&amp;INDEX(بيانات!$C$3:$C$4922,MATCH(96,$T$3:$T$4922,0)),"")</f>
        <v/>
      </c>
      <c r="G101" s="101" t="str">
        <f ca="1">IFERROR(INDEX(بيانات!$E$3:$F$4922,MATCH(96,$T$3:$T$4922,0)),"")</f>
        <v/>
      </c>
      <c r="I101" s="101" t="str">
        <f ca="1">IFERROR(INDEX(بيانات!$A$3:$A$4922,MATCH(96,$U$3:$U$4922,0)),"")</f>
        <v/>
      </c>
      <c r="J101" s="101" t="str">
        <f ca="1">IFERROR(INDEX(بيانات!$B$3:$B$4922,MATCH(96,$U$3:$U$4922,0))&amp;" "&amp;INDEX(بيانات!$C$3:$C$4922,MATCH(96,$U$3:$U$4922,0)),"")</f>
        <v/>
      </c>
      <c r="K101" s="101" t="str">
        <f ca="1">IFERROR(INDEX(بيانات!$E$3:$F$4922,MATCH(96,$U$3:$U$4922,0)),"")</f>
        <v/>
      </c>
      <c r="M101" s="101" t="str">
        <f ca="1">IFERROR(INDEX(بيانات!$A$3:$A$4922,MATCH(96,$V$3:$V$4922,0)),"")</f>
        <v/>
      </c>
      <c r="N101" s="101" t="str">
        <f ca="1">IFERROR(INDEX(بيانات!$B$3:$B$4922,MATCH(96,$V$3:$V$4922,0))&amp;" "&amp;INDEX(بيانات!$C$3:$C$4922,MATCH(96,$V$3:$V$4922,0)),"")</f>
        <v/>
      </c>
      <c r="O101" s="101" t="str">
        <f ca="1">IFERROR(INDEX(بيانات!$E$3:$F$4922,MATCH(96,$V$3:$V$4922,0)),"")</f>
        <v/>
      </c>
      <c r="S101">
        <f ca="1">IF(AND(بيانات!$B101&lt;&gt;"",بيانات!$E101="ذكر",بيانات!$F101&lt;13),COUNTIFS(بيانات!$E$3:$E101,"ذكر",بيانات!$F$3:$F101,"&lt;13",بيانات!$B$3:$B101,"&lt;&gt;"),"")</f>
        <v>39</v>
      </c>
      <c r="T101" t="str">
        <f ca="1">IF(AND(بيانات!$B101&lt;&gt;"",بيانات!$E101="أنثى",بيانات!$F101&lt;13),COUNTIFS(بيانات!$E$3:$E101,"أنثى",بيانات!$F$3:$F101,"&lt;13",بيانات!$B$3:$B101,"&lt;&gt;"),"")</f>
        <v/>
      </c>
      <c r="U101" t="str">
        <f ca="1">IF(AND(بيانات!$B101&lt;&gt;"",بيانات!$E101="ذكر",بيانات!$F101&gt;=13),COUNTIFS(بيانات!$E$3:$E101,"ذكر",بيانات!$F$3:$F101,"&gt;=13",بيانات!$B$3:$B101,"&lt;&gt;"),"")</f>
        <v/>
      </c>
      <c r="V101" t="str">
        <f ca="1">IF(AND(بيانات!$B101&lt;&gt;"",بيانات!$E101="أنثى",بيانات!$F101&gt;=13),COUNTIFS(بيانات!$E$3:$E101,"أنثى",بيانات!$F$3:$F101,"&gt;=13",بيانات!$B$3:$B101,"&lt;&gt;"),"")</f>
        <v/>
      </c>
    </row>
    <row r="102" spans="1:22" ht="15" customHeight="1">
      <c r="A102" s="100" t="str">
        <f ca="1">IFERROR(INDEX(بيانات!$A$3:$A$4922,MATCH(97,$S$3:$S$4922,0)),"")</f>
        <v/>
      </c>
      <c r="B102" s="100" t="str">
        <f ca="1">IFERROR(INDEX(بيانات!$B$3:$B$4922,MATCH(97,$S$3:$S$4922,0))&amp;" "&amp;INDEX(بيانات!$C$3:$C$4922,MATCH(97,$S$3:$S$4922,0)),"")</f>
        <v/>
      </c>
      <c r="C102" s="100" t="str">
        <f ca="1">IFERROR(INDEX(بيانات!$E$3:$F$4922,MATCH(97,$S$3:$S$4922,0)),"")</f>
        <v/>
      </c>
      <c r="E102" s="100" t="str">
        <f ca="1">IFERROR(INDEX(بيانات!$A$3:$A$4922,MATCH(97,$T$3:$T$4922,0)),"")</f>
        <v/>
      </c>
      <c r="F102" s="100" t="str">
        <f ca="1">IFERROR(INDEX(بيانات!$B$3:$B$4922,MATCH(97,$T$3:$T$4922,0))&amp;" "&amp;INDEX(بيانات!$C$3:$C$4922,MATCH(97,$T$3:$T$4922,0)),"")</f>
        <v/>
      </c>
      <c r="G102" s="100" t="str">
        <f ca="1">IFERROR(INDEX(بيانات!$E$3:$F$4922,MATCH(97,$T$3:$T$4922,0)),"")</f>
        <v/>
      </c>
      <c r="I102" s="100" t="str">
        <f ca="1">IFERROR(INDEX(بيانات!$A$3:$A$4922,MATCH(97,$U$3:$U$4922,0)),"")</f>
        <v/>
      </c>
      <c r="J102" s="100" t="str">
        <f ca="1">IFERROR(INDEX(بيانات!$B$3:$B$4922,MATCH(97,$U$3:$U$4922,0))&amp;" "&amp;INDEX(بيانات!$C$3:$C$4922,MATCH(97,$U$3:$U$4922,0)),"")</f>
        <v/>
      </c>
      <c r="K102" s="100" t="str">
        <f ca="1">IFERROR(INDEX(بيانات!$E$3:$F$4922,MATCH(97,$U$3:$U$4922,0)),"")</f>
        <v/>
      </c>
      <c r="M102" s="100" t="str">
        <f ca="1">IFERROR(INDEX(بيانات!$A$3:$A$4922,MATCH(97,$V$3:$V$4922,0)),"")</f>
        <v/>
      </c>
      <c r="N102" s="100" t="str">
        <f ca="1">IFERROR(INDEX(بيانات!$B$3:$B$4922,MATCH(97,$V$3:$V$4922,0))&amp;" "&amp;INDEX(بيانات!$C$3:$C$4922,MATCH(97,$V$3:$V$4922,0)),"")</f>
        <v/>
      </c>
      <c r="O102" s="100" t="str">
        <f ca="1">IFERROR(INDEX(بيانات!$E$3:$F$4922,MATCH(97,$V$3:$V$4922,0)),"")</f>
        <v/>
      </c>
      <c r="S102" t="str">
        <f>IF(AND(بيانات!$B4922&lt;&gt;"",بيانات!$E4922="ذكر",بيانات!$F4922&lt;13),COUNTIFS(بيانات!$E$3:$E4922,"ذكر",بيانات!$F$3:$F4922,"&lt;13",بيانات!$B$3:$B4922,"&lt;&gt;"),"")</f>
        <v/>
      </c>
      <c r="T102" t="str">
        <f>IF(AND(بيانات!$B4922&lt;&gt;"",بيانات!$E4922="أنثى",بيانات!$F4922&lt;13),COUNTIFS(بيانات!$E$3:$E4922,"أنثى",بيانات!$F$3:$F4922,"&lt;13",بيانات!$B$3:$B4922,"&lt;&gt;"),"")</f>
        <v/>
      </c>
      <c r="U102" t="str">
        <f>IF(AND(بيانات!$B4922&lt;&gt;"",بيانات!$E4922="ذكر",بيانات!$F4922&gt;=13),COUNTIFS(بيانات!$E$3:$E4922,"ذكر",بيانات!$F$3:$F4922,"&gt;=13",بيانات!$B$3:$B4922,"&lt;&gt;"),"")</f>
        <v/>
      </c>
      <c r="V102" t="str">
        <f>IF(AND(بيانات!$B4922&lt;&gt;"",بيانات!$E4922="أنثى",بيانات!$F4922&gt;=13),COUNTIFS(بيانات!$E$3:$E4922,"أنثى",بيانات!$F$3:$F4922,"&gt;=13",بيانات!$B$3:$B4922,"&lt;&gt;"),"")</f>
        <v/>
      </c>
    </row>
    <row r="103" spans="1:22" ht="15" customHeight="1">
      <c r="A103" s="101" t="str">
        <f ca="1">IFERROR(INDEX(بيانات!$A$3:$A$4922,MATCH(98,$S$3:$S$4922,0)),"")</f>
        <v/>
      </c>
      <c r="B103" s="101" t="str">
        <f ca="1">IFERROR(INDEX(بيانات!$B$3:$B$4922,MATCH(98,$S$3:$S$4922,0))&amp;" "&amp;INDEX(بيانات!$C$3:$C$4922,MATCH(98,$S$3:$S$4922,0)),"")</f>
        <v/>
      </c>
      <c r="C103" s="101" t="str">
        <f ca="1">IFERROR(INDEX(بيانات!$E$3:$F$4922,MATCH(98,$S$3:$S$4922,0)),"")</f>
        <v/>
      </c>
      <c r="E103" s="101" t="str">
        <f ca="1">IFERROR(INDEX(بيانات!$A$3:$A$4922,MATCH(98,$T$3:$T$4922,0)),"")</f>
        <v/>
      </c>
      <c r="F103" s="101" t="str">
        <f ca="1">IFERROR(INDEX(بيانات!$B$3:$B$4922,MATCH(98,$T$3:$T$4922,0))&amp;" "&amp;INDEX(بيانات!$C$3:$C$4922,MATCH(98,$T$3:$T$4922,0)),"")</f>
        <v/>
      </c>
      <c r="G103" s="101" t="str">
        <f ca="1">IFERROR(INDEX(بيانات!$E$3:$F$4922,MATCH(98,$T$3:$T$4922,0)),"")</f>
        <v/>
      </c>
      <c r="I103" s="101" t="str">
        <f ca="1">IFERROR(INDEX(بيانات!$A$3:$A$4922,MATCH(98,$U$3:$U$4922,0)),"")</f>
        <v/>
      </c>
      <c r="J103" s="101" t="str">
        <f ca="1">IFERROR(INDEX(بيانات!$B$3:$B$4922,MATCH(98,$U$3:$U$4922,0))&amp;" "&amp;INDEX(بيانات!$C$3:$C$4922,MATCH(98,$U$3:$U$4922,0)),"")</f>
        <v/>
      </c>
      <c r="K103" s="101" t="str">
        <f ca="1">IFERROR(INDEX(بيانات!$E$3:$F$4922,MATCH(98,$U$3:$U$4922,0)),"")</f>
        <v/>
      </c>
      <c r="M103" s="101" t="str">
        <f ca="1">IFERROR(INDEX(بيانات!$A$3:$A$4922,MATCH(98,$V$3:$V$4922,0)),"")</f>
        <v/>
      </c>
      <c r="N103" s="101" t="str">
        <f ca="1">IFERROR(INDEX(بيانات!$B$3:$B$4922,MATCH(98,$V$3:$V$4922,0))&amp;" "&amp;INDEX(بيانات!$C$3:$C$4922,MATCH(98,$V$3:$V$4922,0)),"")</f>
        <v/>
      </c>
      <c r="O103" s="101" t="str">
        <f ca="1">IFERROR(INDEX(بيانات!$E$3:$F$4922,MATCH(98,$V$3:$V$4922,0)),"")</f>
        <v/>
      </c>
      <c r="S103">
        <f ca="1">IF(AND(بيانات!$B103&lt;&gt;"",بيانات!$E103="ذكر",بيانات!$F103&lt;13),COUNTIFS(بيانات!$E$3:$E103,"ذكر",بيانات!$F$3:$F103,"&lt;13",بيانات!$B$3:$B103,"&lt;&gt;"),"")</f>
        <v>40</v>
      </c>
      <c r="T103" t="str">
        <f ca="1">IF(AND(بيانات!$B103&lt;&gt;"",بيانات!$E103="أنثى",بيانات!$F103&lt;13),COUNTIFS(بيانات!$E$3:$E103,"أنثى",بيانات!$F$3:$F103,"&lt;13",بيانات!$B$3:$B103,"&lt;&gt;"),"")</f>
        <v/>
      </c>
      <c r="U103" t="str">
        <f ca="1">IF(AND(بيانات!$B103&lt;&gt;"",بيانات!$E103="ذكر",بيانات!$F103&gt;=13),COUNTIFS(بيانات!$E$3:$E103,"ذكر",بيانات!$F$3:$F103,"&gt;=13",بيانات!$B$3:$B103,"&lt;&gt;"),"")</f>
        <v/>
      </c>
      <c r="V103" t="str">
        <f ca="1">IF(AND(بيانات!$B103&lt;&gt;"",بيانات!$E103="أنثى",بيانات!$F103&gt;=13),COUNTIFS(بيانات!$E$3:$E103,"أنثى",بيانات!$F$3:$F103,"&gt;=13",بيانات!$B$3:$B103,"&lt;&gt;"),"")</f>
        <v/>
      </c>
    </row>
    <row r="104" spans="1:22" ht="15" customHeight="1">
      <c r="A104" s="100" t="str">
        <f ca="1">IFERROR(INDEX(بيانات!$A$3:$A$4922,MATCH(99,$S$3:$S$4922,0)),"")</f>
        <v/>
      </c>
      <c r="B104" s="100" t="str">
        <f ca="1">IFERROR(INDEX(بيانات!$B$3:$B$4922,MATCH(99,$S$3:$S$4922,0))&amp;" "&amp;INDEX(بيانات!$C$3:$C$4922,MATCH(99,$S$3:$S$4922,0)),"")</f>
        <v/>
      </c>
      <c r="C104" s="100" t="str">
        <f ca="1">IFERROR(INDEX(بيانات!$E$3:$F$4922,MATCH(99,$S$3:$S$4922,0)),"")</f>
        <v/>
      </c>
      <c r="E104" s="100" t="str">
        <f ca="1">IFERROR(INDEX(بيانات!$A$3:$A$4922,MATCH(99,$T$3:$T$4922,0)),"")</f>
        <v/>
      </c>
      <c r="F104" s="100" t="str">
        <f ca="1">IFERROR(INDEX(بيانات!$B$3:$B$4922,MATCH(99,$T$3:$T$4922,0))&amp;" "&amp;INDEX(بيانات!$C$3:$C$4922,MATCH(99,$T$3:$T$4922,0)),"")</f>
        <v/>
      </c>
      <c r="G104" s="100" t="str">
        <f ca="1">IFERROR(INDEX(بيانات!$E$3:$F$4922,MATCH(99,$T$3:$T$4922,0)),"")</f>
        <v/>
      </c>
      <c r="I104" s="100" t="str">
        <f ca="1">IFERROR(INDEX(بيانات!$A$3:$A$4922,MATCH(99,$U$3:$U$4922,0)),"")</f>
        <v/>
      </c>
      <c r="J104" s="100" t="str">
        <f ca="1">IFERROR(INDEX(بيانات!$B$3:$B$4922,MATCH(99,$U$3:$U$4922,0))&amp;" "&amp;INDEX(بيانات!$C$3:$C$4922,MATCH(99,$U$3:$U$4922,0)),"")</f>
        <v/>
      </c>
      <c r="K104" s="100" t="str">
        <f ca="1">IFERROR(INDEX(بيانات!$E$3:$F$4922,MATCH(99,$U$3:$U$4922,0)),"")</f>
        <v/>
      </c>
      <c r="M104" s="100" t="str">
        <f ca="1">IFERROR(INDEX(بيانات!$A$3:$A$4922,MATCH(99,$V$3:$V$4922,0)),"")</f>
        <v/>
      </c>
      <c r="N104" s="100" t="str">
        <f ca="1">IFERROR(INDEX(بيانات!$B$3:$B$4922,MATCH(99,$V$3:$V$4922,0))&amp;" "&amp;INDEX(بيانات!$C$3:$C$4922,MATCH(99,$V$3:$V$4922,0)),"")</f>
        <v/>
      </c>
      <c r="O104" s="100" t="str">
        <f ca="1">IFERROR(INDEX(بيانات!$E$3:$F$4922,MATCH(99,$V$3:$V$4922,0)),"")</f>
        <v/>
      </c>
      <c r="S104">
        <f ca="1">IF(AND(بيانات!$B104&lt;&gt;"",بيانات!$E104="ذكر",بيانات!$F104&lt;13),COUNTIFS(بيانات!$E$3:$E104,"ذكر",بيانات!$F$3:$F104,"&lt;13",بيانات!$B$3:$B104,"&lt;&gt;"),"")</f>
        <v>41</v>
      </c>
      <c r="T104" t="str">
        <f ca="1">IF(AND(بيانات!$B104&lt;&gt;"",بيانات!$E104="أنثى",بيانات!$F104&lt;13),COUNTIFS(بيانات!$E$3:$E104,"أنثى",بيانات!$F$3:$F104,"&lt;13",بيانات!$B$3:$B104,"&lt;&gt;"),"")</f>
        <v/>
      </c>
      <c r="U104" t="str">
        <f ca="1">IF(AND(بيانات!$B104&lt;&gt;"",بيانات!$E104="ذكر",بيانات!$F104&gt;=13),COUNTIFS(بيانات!$E$3:$E104,"ذكر",بيانات!$F$3:$F104,"&gt;=13",بيانات!$B$3:$B104,"&lt;&gt;"),"")</f>
        <v/>
      </c>
      <c r="V104" t="str">
        <f ca="1">IF(AND(بيانات!$B104&lt;&gt;"",بيانات!$E104="أنثى",بيانات!$F104&gt;=13),COUNTIFS(بيانات!$E$3:$E104,"أنثى",بيانات!$F$3:$F104,"&gt;=13",بيانات!$B$3:$B104,"&lt;&gt;"),"")</f>
        <v/>
      </c>
    </row>
    <row r="105" spans="1:22" ht="15" customHeight="1">
      <c r="A105" s="101" t="str">
        <f ca="1">IFERROR(INDEX(بيانات!$A$3:$A$4922,MATCH(100,$S$3:$S$4922,0)),"")</f>
        <v/>
      </c>
      <c r="B105" s="101" t="str">
        <f ca="1">IFERROR(INDEX(بيانات!$B$3:$B$4922,MATCH(100,$S$3:$S$4922,0))&amp;" "&amp;INDEX(بيانات!$C$3:$C$4922,MATCH(100,$S$3:$S$4922,0)),"")</f>
        <v/>
      </c>
      <c r="C105" s="101" t="str">
        <f ca="1">IFERROR(INDEX(بيانات!$E$3:$F$4922,MATCH(100,$S$3:$S$4922,0)),"")</f>
        <v/>
      </c>
      <c r="E105" s="101" t="str">
        <f ca="1">IFERROR(INDEX(بيانات!$A$3:$A$4922,MATCH(100,$T$3:$T$4922,0)),"")</f>
        <v/>
      </c>
      <c r="F105" s="101" t="str">
        <f ca="1">IFERROR(INDEX(بيانات!$B$3:$B$4922,MATCH(100,$T$3:$T$4922,0))&amp;" "&amp;INDEX(بيانات!$C$3:$C$4922,MATCH(100,$T$3:$T$4922,0)),"")</f>
        <v/>
      </c>
      <c r="G105" s="101" t="str">
        <f ca="1">IFERROR(INDEX(بيانات!$E$3:$F$4922,MATCH(100,$T$3:$T$4922,0)),"")</f>
        <v/>
      </c>
      <c r="I105" s="101" t="str">
        <f ca="1">IFERROR(INDEX(بيانات!$A$3:$A$4922,MATCH(100,$U$3:$U$4922,0)),"")</f>
        <v/>
      </c>
      <c r="J105" s="101" t="str">
        <f ca="1">IFERROR(INDEX(بيانات!$B$3:$B$4922,MATCH(100,$U$3:$U$4922,0))&amp;" "&amp;INDEX(بيانات!$C$3:$C$4922,MATCH(100,$U$3:$U$4922,0)),"")</f>
        <v/>
      </c>
      <c r="K105" s="101" t="str">
        <f ca="1">IFERROR(INDEX(بيانات!$E$3:$F$4922,MATCH(100,$U$3:$U$4922,0)),"")</f>
        <v/>
      </c>
      <c r="M105" s="101" t="str">
        <f ca="1">IFERROR(INDEX(بيانات!$A$3:$A$4922,MATCH(100,$V$3:$V$4922,0)),"")</f>
        <v/>
      </c>
      <c r="N105" s="101" t="str">
        <f ca="1">IFERROR(INDEX(بيانات!$B$3:$B$4922,MATCH(100,$V$3:$V$4922,0))&amp;" "&amp;INDEX(بيانات!$C$3:$C$4922,MATCH(100,$V$3:$V$4922,0)),"")</f>
        <v/>
      </c>
      <c r="O105" s="101" t="str">
        <f ca="1">IFERROR(INDEX(بيانات!$E$3:$F$4922,MATCH(100,$V$3:$V$4922,0)),"")</f>
        <v/>
      </c>
      <c r="S105">
        <f ca="1">IF(AND(بيانات!$B105&lt;&gt;"",بيانات!$E105="ذكر",بيانات!$F105&lt;13),COUNTIFS(بيانات!$E$3:$E105,"ذكر",بيانات!$F$3:$F105,"&lt;13",بيانات!$B$3:$B105,"&lt;&gt;"),"")</f>
        <v>42</v>
      </c>
      <c r="T105" t="str">
        <f ca="1">IF(AND(بيانات!$B105&lt;&gt;"",بيانات!$E105="أنثى",بيانات!$F105&lt;13),COUNTIFS(بيانات!$E$3:$E105,"أنثى",بيانات!$F$3:$F105,"&lt;13",بيانات!$B$3:$B105,"&lt;&gt;"),"")</f>
        <v/>
      </c>
      <c r="U105" t="str">
        <f ca="1">IF(AND(بيانات!$B105&lt;&gt;"",بيانات!$E105="ذكر",بيانات!$F105&gt;=13),COUNTIFS(بيانات!$E$3:$E105,"ذكر",بيانات!$F$3:$F105,"&gt;=13",بيانات!$B$3:$B105,"&lt;&gt;"),"")</f>
        <v/>
      </c>
      <c r="V105" t="str">
        <f ca="1">IF(AND(بيانات!$B105&lt;&gt;"",بيانات!$E105="أنثى",بيانات!$F105&gt;=13),COUNTIFS(بيانات!$E$3:$E105,"أنثى",بيانات!$F$3:$F105,"&gt;=13",بيانات!$B$3:$B105,"&lt;&gt;"),"")</f>
        <v/>
      </c>
    </row>
    <row r="106" spans="1:22" ht="15" customHeight="1">
      <c r="S106">
        <f ca="1">IF(AND(بيانات!$B106&lt;&gt;"",بيانات!$E106="ذكر",بيانات!$F106&lt;13),COUNTIFS(بيانات!$E$3:$E106,"ذكر",بيانات!$F$3:$F106,"&lt;13",بيانات!$B$3:$B106,"&lt;&gt;"),"")</f>
        <v>43</v>
      </c>
      <c r="T106" t="str">
        <f ca="1">IF(AND(بيانات!$B106&lt;&gt;"",بيانات!$E106="أنثى",بيانات!$F106&lt;13),COUNTIFS(بيانات!$E$3:$E106,"أنثى",بيانات!$F$3:$F106,"&lt;13",بيانات!$B$3:$B106,"&lt;&gt;"),"")</f>
        <v/>
      </c>
      <c r="U106" t="str">
        <f ca="1">IF(AND(بيانات!$B106&lt;&gt;"",بيانات!$E106="ذكر",بيانات!$F106&gt;=13),COUNTIFS(بيانات!$E$3:$E106,"ذكر",بيانات!$F$3:$F106,"&gt;=13",بيانات!$B$3:$B106,"&lt;&gt;"),"")</f>
        <v/>
      </c>
      <c r="V106" t="str">
        <f ca="1">IF(AND(بيانات!$B106&lt;&gt;"",بيانات!$E106="أنثى",بيانات!$F106&gt;=13),COUNTIFS(بيانات!$E$3:$E106,"أنثى",بيانات!$F$3:$F106,"&gt;=13",بيانات!$B$3:$B106,"&lt;&gt;"),"")</f>
        <v/>
      </c>
    </row>
    <row r="107" spans="1:22" ht="15" customHeight="1">
      <c r="S107">
        <f ca="1">IF(AND(بيانات!$B107&lt;&gt;"",بيانات!$E107="ذكر",بيانات!$F107&lt;13),COUNTIFS(بيانات!$E$3:$E107,"ذكر",بيانات!$F$3:$F107,"&lt;13",بيانات!$B$3:$B107,"&lt;&gt;"),"")</f>
        <v>44</v>
      </c>
      <c r="T107" t="str">
        <f ca="1">IF(AND(بيانات!$B107&lt;&gt;"",بيانات!$E107="أنثى",بيانات!$F107&lt;13),COUNTIFS(بيانات!$E$3:$E107,"أنثى",بيانات!$F$3:$F107,"&lt;13",بيانات!$B$3:$B107,"&lt;&gt;"),"")</f>
        <v/>
      </c>
      <c r="U107" t="str">
        <f ca="1">IF(AND(بيانات!$B107&lt;&gt;"",بيانات!$E107="ذكر",بيانات!$F107&gt;=13),COUNTIFS(بيانات!$E$3:$E107,"ذكر",بيانات!$F$3:$F107,"&gt;=13",بيانات!$B$3:$B107,"&lt;&gt;"),"")</f>
        <v/>
      </c>
      <c r="V107" t="str">
        <f ca="1">IF(AND(بيانات!$B107&lt;&gt;"",بيانات!$E107="أنثى",بيانات!$F107&gt;=13),COUNTIFS(بيانات!$E$3:$E107,"أنثى",بيانات!$F$3:$F107,"&gt;=13",بيانات!$B$3:$B107,"&lt;&gt;"),"")</f>
        <v/>
      </c>
    </row>
    <row r="108" spans="1:22" ht="15" customHeight="1">
      <c r="S108" t="str">
        <f ca="1">IF(AND(بيانات!$B108&lt;&gt;"",بيانات!$E108="ذكر",بيانات!$F108&lt;13),COUNTIFS(بيانات!$E$3:$E108,"ذكر",بيانات!$F$3:$F108,"&lt;13",بيانات!$B$3:$B108,"&lt;&gt;"),"")</f>
        <v/>
      </c>
      <c r="T108" t="str">
        <f ca="1">IF(AND(بيانات!$B108&lt;&gt;"",بيانات!$E108="أنثى",بيانات!$F108&lt;13),COUNTIFS(بيانات!$E$3:$E108,"أنثى",بيانات!$F$3:$F108,"&lt;13",بيانات!$B$3:$B108,"&lt;&gt;"),"")</f>
        <v/>
      </c>
      <c r="U108">
        <f ca="1">IF(AND(بيانات!$B108&lt;&gt;"",بيانات!$E108="ذكر",بيانات!$F108&gt;=13),COUNTIFS(بيانات!$E$3:$E108,"ذكر",بيانات!$F$3:$F108,"&gt;=13",بيانات!$B$3:$B108,"&lt;&gt;"),"")</f>
        <v>43</v>
      </c>
      <c r="V108" t="str">
        <f ca="1">IF(AND(بيانات!$B108&lt;&gt;"",بيانات!$E108="أنثى",بيانات!$F108&gt;=13),COUNTIFS(بيانات!$E$3:$E108,"أنثى",بيانات!$F$3:$F108,"&gt;=13",بيانات!$B$3:$B108,"&lt;&gt;"),"")</f>
        <v/>
      </c>
    </row>
    <row r="109" spans="1:22" ht="15" customHeight="1">
      <c r="S109" t="str">
        <f ca="1">IF(AND(بيانات!$B109&lt;&gt;"",بيانات!$E109="ذكر",بيانات!$F109&lt;13),COUNTIFS(بيانات!$E$3:$E109,"ذكر",بيانات!$F$3:$F109,"&lt;13",بيانات!$B$3:$B109,"&lt;&gt;"),"")</f>
        <v/>
      </c>
      <c r="T109" t="str">
        <f ca="1">IF(AND(بيانات!$B109&lt;&gt;"",بيانات!$E109="أنثى",بيانات!$F109&lt;13),COUNTIFS(بيانات!$E$3:$E109,"أنثى",بيانات!$F$3:$F109,"&lt;13",بيانات!$B$3:$B109,"&lt;&gt;"),"")</f>
        <v/>
      </c>
      <c r="U109">
        <f ca="1">IF(AND(بيانات!$B109&lt;&gt;"",بيانات!$E109="ذكر",بيانات!$F109&gt;=13),COUNTIFS(بيانات!$E$3:$E109,"ذكر",بيانات!$F$3:$F109,"&gt;=13",بيانات!$B$3:$B109,"&lt;&gt;"),"")</f>
        <v>44</v>
      </c>
      <c r="V109" t="str">
        <f ca="1">IF(AND(بيانات!$B109&lt;&gt;"",بيانات!$E109="أنثى",بيانات!$F109&gt;=13),COUNTIFS(بيانات!$E$3:$E109,"أنثى",بيانات!$F$3:$F109,"&gt;=13",بيانات!$B$3:$B109,"&lt;&gt;"),"")</f>
        <v/>
      </c>
    </row>
    <row r="110" spans="1:22" ht="15" customHeight="1">
      <c r="S110" t="str">
        <f ca="1">IF(AND(بيانات!$B110&lt;&gt;"",بيانات!$E110="ذكر",بيانات!$F110&lt;13),COUNTIFS(بيانات!$E$3:$E110,"ذكر",بيانات!$F$3:$F110,"&lt;13",بيانات!$B$3:$B110,"&lt;&gt;"),"")</f>
        <v/>
      </c>
      <c r="T110" t="str">
        <f ca="1">IF(AND(بيانات!$B110&lt;&gt;"",بيانات!$E110="أنثى",بيانات!$F110&lt;13),COUNTIFS(بيانات!$E$3:$E110,"أنثى",بيانات!$F$3:$F110,"&lt;13",بيانات!$B$3:$B110,"&lt;&gt;"),"")</f>
        <v/>
      </c>
      <c r="U110">
        <f ca="1">IF(AND(بيانات!$B110&lt;&gt;"",بيانات!$E110="ذكر",بيانات!$F110&gt;=13),COUNTIFS(بيانات!$E$3:$E110,"ذكر",بيانات!$F$3:$F110,"&gt;=13",بيانات!$B$3:$B110,"&lt;&gt;"),"")</f>
        <v>45</v>
      </c>
      <c r="V110" t="str">
        <f ca="1">IF(AND(بيانات!$B110&lt;&gt;"",بيانات!$E110="أنثى",بيانات!$F110&gt;=13),COUNTIFS(بيانات!$E$3:$E110,"أنثى",بيانات!$F$3:$F110,"&gt;=13",بيانات!$B$3:$B110,"&lt;&gt;"),"")</f>
        <v/>
      </c>
    </row>
    <row r="111" spans="1:22" ht="15" customHeight="1">
      <c r="S111" t="str">
        <f ca="1">IF(AND(بيانات!$B111&lt;&gt;"",بيانات!$E111="ذكر",بيانات!$F111&lt;13),COUNTIFS(بيانات!$E$3:$E111,"ذكر",بيانات!$F$3:$F111,"&lt;13",بيانات!$B$3:$B111,"&lt;&gt;"),"")</f>
        <v/>
      </c>
      <c r="T111" t="str">
        <f ca="1">IF(AND(بيانات!$B111&lt;&gt;"",بيانات!$E111="أنثى",بيانات!$F111&lt;13),COUNTIFS(بيانات!$E$3:$E111,"أنثى",بيانات!$F$3:$F111,"&lt;13",بيانات!$B$3:$B111,"&lt;&gt;"),"")</f>
        <v/>
      </c>
      <c r="U111">
        <f ca="1">IF(AND(بيانات!$B111&lt;&gt;"",بيانات!$E111="ذكر",بيانات!$F111&gt;=13),COUNTIFS(بيانات!$E$3:$E111,"ذكر",بيانات!$F$3:$F111,"&gt;=13",بيانات!$B$3:$B111,"&lt;&gt;"),"")</f>
        <v>46</v>
      </c>
      <c r="V111" t="str">
        <f ca="1">IF(AND(بيانات!$B111&lt;&gt;"",بيانات!$E111="أنثى",بيانات!$F111&gt;=13),COUNTIFS(بيانات!$E$3:$E111,"أنثى",بيانات!$F$3:$F111,"&gt;=13",بيانات!$B$3:$B111,"&lt;&gt;"),"")</f>
        <v/>
      </c>
    </row>
    <row r="112" spans="1:22" ht="15" customHeight="1">
      <c r="S112">
        <f ca="1">IF(AND(بيانات!$B112&lt;&gt;"",بيانات!$E112="ذكر",بيانات!$F112&lt;13),COUNTIFS(بيانات!$E$3:$E112,"ذكر",بيانات!$F$3:$F112,"&lt;13",بيانات!$B$3:$B112,"&lt;&gt;"),"")</f>
        <v>45</v>
      </c>
      <c r="T112" t="str">
        <f ca="1">IF(AND(بيانات!$B112&lt;&gt;"",بيانات!$E112="أنثى",بيانات!$F112&lt;13),COUNTIFS(بيانات!$E$3:$E112,"أنثى",بيانات!$F$3:$F112,"&lt;13",بيانات!$B$3:$B112,"&lt;&gt;"),"")</f>
        <v/>
      </c>
      <c r="U112" t="str">
        <f ca="1">IF(AND(بيانات!$B112&lt;&gt;"",بيانات!$E112="ذكر",بيانات!$F112&gt;=13),COUNTIFS(بيانات!$E$3:$E112,"ذكر",بيانات!$F$3:$F112,"&gt;=13",بيانات!$B$3:$B112,"&lt;&gt;"),"")</f>
        <v/>
      </c>
      <c r="V112" t="str">
        <f ca="1">IF(AND(بيانات!$B112&lt;&gt;"",بيانات!$E112="أنثى",بيانات!$F112&gt;=13),COUNTIFS(بيانات!$E$3:$E112,"أنثى",بيانات!$F$3:$F112,"&gt;=13",بيانات!$B$3:$B112,"&lt;&gt;"),"")</f>
        <v/>
      </c>
    </row>
    <row r="113" spans="19:22" ht="15" customHeight="1">
      <c r="S113" t="str">
        <f ca="1">IF(AND(بيانات!$B113&lt;&gt;"",بيانات!$E113="ذكر",بيانات!$F113&lt;13),COUNTIFS(بيانات!$E$3:$E113,"ذكر",بيانات!$F$3:$F113,"&lt;13",بيانات!$B$3:$B113,"&lt;&gt;"),"")</f>
        <v/>
      </c>
      <c r="T113">
        <f ca="1">IF(AND(بيانات!$B113&lt;&gt;"",بيانات!$E113="أنثى",بيانات!$F113&lt;13),COUNTIFS(بيانات!$E$3:$E113,"أنثى",بيانات!$F$3:$F113,"&lt;13",بيانات!$B$3:$B113,"&lt;&gt;"),"")</f>
        <v>17</v>
      </c>
      <c r="U113" t="str">
        <f ca="1">IF(AND(بيانات!$B113&lt;&gt;"",بيانات!$E113="ذكر",بيانات!$F113&gt;=13),COUNTIFS(بيانات!$E$3:$E113,"ذكر",بيانات!$F$3:$F113,"&gt;=13",بيانات!$B$3:$B113,"&lt;&gt;"),"")</f>
        <v/>
      </c>
      <c r="V113" t="str">
        <f ca="1">IF(AND(بيانات!$B113&lt;&gt;"",بيانات!$E113="أنثى",بيانات!$F113&gt;=13),COUNTIFS(بيانات!$E$3:$E113,"أنثى",بيانات!$F$3:$F113,"&gt;=13",بيانات!$B$3:$B113,"&lt;&gt;"),"")</f>
        <v/>
      </c>
    </row>
    <row r="114" spans="19:22" ht="15" customHeight="1">
      <c r="S114">
        <f ca="1">IF(AND(بيانات!$B114&lt;&gt;"",بيانات!$E114="ذكر",بيانات!$F114&lt;13),COUNTIFS(بيانات!$E$3:$E114,"ذكر",بيانات!$F$3:$F114,"&lt;13",بيانات!$B$3:$B114,"&lt;&gt;"),"")</f>
        <v>46</v>
      </c>
      <c r="T114" t="str">
        <f ca="1">IF(AND(بيانات!$B114&lt;&gt;"",بيانات!$E114="أنثى",بيانات!$F114&lt;13),COUNTIFS(بيانات!$E$3:$E114,"أنثى",بيانات!$F$3:$F114,"&lt;13",بيانات!$B$3:$B114,"&lt;&gt;"),"")</f>
        <v/>
      </c>
      <c r="U114" t="str">
        <f ca="1">IF(AND(بيانات!$B114&lt;&gt;"",بيانات!$E114="ذكر",بيانات!$F114&gt;=13),COUNTIFS(بيانات!$E$3:$E114,"ذكر",بيانات!$F$3:$F114,"&gt;=13",بيانات!$B$3:$B114,"&lt;&gt;"),"")</f>
        <v/>
      </c>
      <c r="V114" t="str">
        <f ca="1">IF(AND(بيانات!$B114&lt;&gt;"",بيانات!$E114="أنثى",بيانات!$F114&gt;=13),COUNTIFS(بيانات!$E$3:$E114,"أنثى",بيانات!$F$3:$F114,"&gt;=13",بيانات!$B$3:$B114,"&lt;&gt;"),"")</f>
        <v/>
      </c>
    </row>
    <row r="115" spans="19:22" ht="15" customHeight="1">
      <c r="S115" t="str">
        <f ca="1">IF(AND(بيانات!$B115&lt;&gt;"",بيانات!$E115="ذكر",بيانات!$F115&lt;13),COUNTIFS(بيانات!$E$3:$E115,"ذكر",بيانات!$F$3:$F115,"&lt;13",بيانات!$B$3:$B115,"&lt;&gt;"),"")</f>
        <v/>
      </c>
      <c r="T115" t="str">
        <f ca="1">IF(AND(بيانات!$B115&lt;&gt;"",بيانات!$E115="أنثى",بيانات!$F115&lt;13),COUNTIFS(بيانات!$E$3:$E115,"أنثى",بيانات!$F$3:$F115,"&lt;13",بيانات!$B$3:$B115,"&lt;&gt;"),"")</f>
        <v/>
      </c>
      <c r="U115">
        <f ca="1">IF(AND(بيانات!$B115&lt;&gt;"",بيانات!$E115="ذكر",بيانات!$F115&gt;=13),COUNTIFS(بيانات!$E$3:$E115,"ذكر",بيانات!$F$3:$F115,"&gt;=13",بيانات!$B$3:$B115,"&lt;&gt;"),"")</f>
        <v>47</v>
      </c>
      <c r="V115" t="str">
        <f ca="1">IF(AND(بيانات!$B115&lt;&gt;"",بيانات!$E115="أنثى",بيانات!$F115&gt;=13),COUNTIFS(بيانات!$E$3:$E115,"أنثى",بيانات!$F$3:$F115,"&gt;=13",بيانات!$B$3:$B115,"&lt;&gt;"),"")</f>
        <v/>
      </c>
    </row>
    <row r="116" spans="19:22" ht="15" customHeight="1">
      <c r="S116" t="str">
        <f ca="1">IF(AND(بيانات!$B116&lt;&gt;"",بيانات!$E116="ذكر",بيانات!$F116&lt;13),COUNTIFS(بيانات!$E$3:$E116,"ذكر",بيانات!$F$3:$F116,"&lt;13",بيانات!$B$3:$B116,"&lt;&gt;"),"")</f>
        <v/>
      </c>
      <c r="T116" t="str">
        <f ca="1">IF(AND(بيانات!$B116&lt;&gt;"",بيانات!$E116="أنثى",بيانات!$F116&lt;13),COUNTIFS(بيانات!$E$3:$E116,"أنثى",بيانات!$F$3:$F116,"&lt;13",بيانات!$B$3:$B116,"&lt;&gt;"),"")</f>
        <v/>
      </c>
      <c r="U116">
        <f ca="1">IF(AND(بيانات!$B116&lt;&gt;"",بيانات!$E116="ذكر",بيانات!$F116&gt;=13),COUNTIFS(بيانات!$E$3:$E116,"ذكر",بيانات!$F$3:$F116,"&gt;=13",بيانات!$B$3:$B116,"&lt;&gt;"),"")</f>
        <v>48</v>
      </c>
      <c r="V116" t="str">
        <f ca="1">IF(AND(بيانات!$B116&lt;&gt;"",بيانات!$E116="أنثى",بيانات!$F116&gt;=13),COUNTIFS(بيانات!$E$3:$E116,"أنثى",بيانات!$F$3:$F116,"&gt;=13",بيانات!$B$3:$B116,"&lt;&gt;"),"")</f>
        <v/>
      </c>
    </row>
    <row r="117" spans="19:22" ht="15" customHeight="1">
      <c r="S117" t="str">
        <f ca="1">IF(AND(بيانات!$B117&lt;&gt;"",بيانات!$E117="ذكر",بيانات!$F117&lt;13),COUNTIFS(بيانات!$E$3:$E117,"ذكر",بيانات!$F$3:$F117,"&lt;13",بيانات!$B$3:$B117,"&lt;&gt;"),"")</f>
        <v/>
      </c>
      <c r="T117" t="str">
        <f ca="1">IF(AND(بيانات!$B117&lt;&gt;"",بيانات!$E117="أنثى",بيانات!$F117&lt;13),COUNTIFS(بيانات!$E$3:$E117,"أنثى",بيانات!$F$3:$F117,"&lt;13",بيانات!$B$3:$B117,"&lt;&gt;"),"")</f>
        <v/>
      </c>
      <c r="U117">
        <f ca="1">IF(AND(بيانات!$B117&lt;&gt;"",بيانات!$E117="ذكر",بيانات!$F117&gt;=13),COUNTIFS(بيانات!$E$3:$E117,"ذكر",بيانات!$F$3:$F117,"&gt;=13",بيانات!$B$3:$B117,"&lt;&gt;"),"")</f>
        <v>49</v>
      </c>
      <c r="V117" t="str">
        <f ca="1">IF(AND(بيانات!$B117&lt;&gt;"",بيانات!$E117="أنثى",بيانات!$F117&gt;=13),COUNTIFS(بيانات!$E$3:$E117,"أنثى",بيانات!$F$3:$F117,"&gt;=13",بيانات!$B$3:$B117,"&lt;&gt;"),"")</f>
        <v/>
      </c>
    </row>
    <row r="118" spans="19:22" ht="15" customHeight="1">
      <c r="S118" t="str">
        <f ca="1">IF(AND(بيانات!$B118&lt;&gt;"",بيانات!$E118="ذكر",بيانات!$F118&lt;13),COUNTIFS(بيانات!$E$3:$E118,"ذكر",بيانات!$F$3:$F118,"&lt;13",بيانات!$B$3:$B118,"&lt;&gt;"),"")</f>
        <v/>
      </c>
      <c r="T118" t="str">
        <f ca="1">IF(AND(بيانات!$B118&lt;&gt;"",بيانات!$E118="أنثى",بيانات!$F118&lt;13),COUNTIFS(بيانات!$E$3:$E118,"أنثى",بيانات!$F$3:$F118,"&lt;13",بيانات!$B$3:$B118,"&lt;&gt;"),"")</f>
        <v/>
      </c>
      <c r="U118">
        <f ca="1">IF(AND(بيانات!$B118&lt;&gt;"",بيانات!$E118="ذكر",بيانات!$F118&gt;=13),COUNTIFS(بيانات!$E$3:$E118,"ذكر",بيانات!$F$3:$F118,"&gt;=13",بيانات!$B$3:$B118,"&lt;&gt;"),"")</f>
        <v>50</v>
      </c>
      <c r="V118" t="str">
        <f ca="1">IF(AND(بيانات!$B118&lt;&gt;"",بيانات!$E118="أنثى",بيانات!$F118&gt;=13),COUNTIFS(بيانات!$E$3:$E118,"أنثى",بيانات!$F$3:$F118,"&gt;=13",بيانات!$B$3:$B118,"&lt;&gt;"),"")</f>
        <v/>
      </c>
    </row>
    <row r="119" spans="19:22" ht="15" customHeight="1">
      <c r="S119" t="str">
        <f ca="1">IF(AND(بيانات!$B119&lt;&gt;"",بيانات!$E119="ذكر",بيانات!$F119&lt;13),COUNTIFS(بيانات!$E$3:$E119,"ذكر",بيانات!$F$3:$F119,"&lt;13",بيانات!$B$3:$B119,"&lt;&gt;"),"")</f>
        <v/>
      </c>
      <c r="T119" t="str">
        <f ca="1">IF(AND(بيانات!$B119&lt;&gt;"",بيانات!$E119="أنثى",بيانات!$F119&lt;13),COUNTIFS(بيانات!$E$3:$E119,"أنثى",بيانات!$F$3:$F119,"&lt;13",بيانات!$B$3:$B119,"&lt;&gt;"),"")</f>
        <v/>
      </c>
      <c r="U119">
        <f ca="1">IF(AND(بيانات!$B119&lt;&gt;"",بيانات!$E119="ذكر",بيانات!$F119&gt;=13),COUNTIFS(بيانات!$E$3:$E119,"ذكر",بيانات!$F$3:$F119,"&gt;=13",بيانات!$B$3:$B119,"&lt;&gt;"),"")</f>
        <v>51</v>
      </c>
      <c r="V119" t="str">
        <f ca="1">IF(AND(بيانات!$B119&lt;&gt;"",بيانات!$E119="أنثى",بيانات!$F119&gt;=13),COUNTIFS(بيانات!$E$3:$E119,"أنثى",بيانات!$F$3:$F119,"&gt;=13",بيانات!$B$3:$B119,"&lt;&gt;"),"")</f>
        <v/>
      </c>
    </row>
    <row r="120" spans="19:22" ht="15" customHeight="1">
      <c r="S120" t="str">
        <f ca="1">IF(AND(بيانات!$B120&lt;&gt;"",بيانات!$E120="ذكر",بيانات!$F120&lt;13),COUNTIFS(بيانات!$E$3:$E120,"ذكر",بيانات!$F$3:$F120,"&lt;13",بيانات!$B$3:$B120,"&lt;&gt;"),"")</f>
        <v/>
      </c>
      <c r="T120" t="str">
        <f ca="1">IF(AND(بيانات!$B120&lt;&gt;"",بيانات!$E120="أنثى",بيانات!$F120&lt;13),COUNTIFS(بيانات!$E$3:$E120,"أنثى",بيانات!$F$3:$F120,"&lt;13",بيانات!$B$3:$B120,"&lt;&gt;"),"")</f>
        <v/>
      </c>
      <c r="U120">
        <f ca="1">IF(AND(بيانات!$B120&lt;&gt;"",بيانات!$E120="ذكر",بيانات!$F120&gt;=13),COUNTIFS(بيانات!$E$3:$E120,"ذكر",بيانات!$F$3:$F120,"&gt;=13",بيانات!$B$3:$B120,"&lt;&gt;"),"")</f>
        <v>52</v>
      </c>
      <c r="V120" t="str">
        <f ca="1">IF(AND(بيانات!$B120&lt;&gt;"",بيانات!$E120="أنثى",بيانات!$F120&gt;=13),COUNTIFS(بيانات!$E$3:$E120,"أنثى",بيانات!$F$3:$F120,"&gt;=13",بيانات!$B$3:$B120,"&lt;&gt;"),"")</f>
        <v/>
      </c>
    </row>
    <row r="121" spans="19:22" ht="15" customHeight="1">
      <c r="S121" t="str">
        <f ca="1">IF(AND(بيانات!$B121&lt;&gt;"",بيانات!$E121="ذكر",بيانات!$F121&lt;13),COUNTIFS(بيانات!$E$3:$E121,"ذكر",بيانات!$F$3:$F121,"&lt;13",بيانات!$B$3:$B121,"&lt;&gt;"),"")</f>
        <v/>
      </c>
      <c r="T121">
        <f ca="1">IF(AND(بيانات!$B121&lt;&gt;"",بيانات!$E121="أنثى",بيانات!$F121&lt;13),COUNTIFS(بيانات!$E$3:$E121,"أنثى",بيانات!$F$3:$F121,"&lt;13",بيانات!$B$3:$B121,"&lt;&gt;"),"")</f>
        <v>18</v>
      </c>
      <c r="U121" t="str">
        <f ca="1">IF(AND(بيانات!$B121&lt;&gt;"",بيانات!$E121="ذكر",بيانات!$F121&gt;=13),COUNTIFS(بيانات!$E$3:$E121,"ذكر",بيانات!$F$3:$F121,"&gt;=13",بيانات!$B$3:$B121,"&lt;&gt;"),"")</f>
        <v/>
      </c>
      <c r="V121" t="str">
        <f ca="1">IF(AND(بيانات!$B121&lt;&gt;"",بيانات!$E121="أنثى",بيانات!$F121&gt;=13),COUNTIFS(بيانات!$E$3:$E121,"أنثى",بيانات!$F$3:$F121,"&gt;=13",بيانات!$B$3:$B121,"&lt;&gt;"),"")</f>
        <v/>
      </c>
    </row>
    <row r="122" spans="19:22" ht="15" customHeight="1">
      <c r="S122" t="str">
        <f ca="1">IF(AND(بيانات!$B122&lt;&gt;"",بيانات!$E122="ذكر",بيانات!$F122&lt;13),COUNTIFS(بيانات!$E$3:$E122,"ذكر",بيانات!$F$3:$F122,"&lt;13",بيانات!$B$3:$B122,"&lt;&gt;"),"")</f>
        <v/>
      </c>
      <c r="T122" t="str">
        <f ca="1">IF(AND(بيانات!$B122&lt;&gt;"",بيانات!$E122="أنثى",بيانات!$F122&lt;13),COUNTIFS(بيانات!$E$3:$E122,"أنثى",بيانات!$F$3:$F122,"&lt;13",بيانات!$B$3:$B122,"&lt;&gt;"),"")</f>
        <v/>
      </c>
      <c r="U122" t="str">
        <f ca="1">IF(AND(بيانات!$B122&lt;&gt;"",بيانات!$E122="ذكر",بيانات!$F122&gt;=13),COUNTIFS(بيانات!$E$3:$E122,"ذكر",بيانات!$F$3:$F122,"&gt;=13",بيانات!$B$3:$B122,"&lt;&gt;"),"")</f>
        <v/>
      </c>
      <c r="V122">
        <f ca="1">IF(AND(بيانات!$B122&lt;&gt;"",بيانات!$E122="أنثى",بيانات!$F122&gt;=13),COUNTIFS(بيانات!$E$3:$E122,"أنثى",بيانات!$F$3:$F122,"&gt;=13",بيانات!$B$3:$B122,"&lt;&gt;"),"")</f>
        <v>4</v>
      </c>
    </row>
    <row r="123" spans="19:22" ht="15" customHeight="1">
      <c r="S123">
        <f ca="1">IF(AND(بيانات!$B123&lt;&gt;"",بيانات!$E123="ذكر",بيانات!$F123&lt;13),COUNTIFS(بيانات!$E$3:$E123,"ذكر",بيانات!$F$3:$F123,"&lt;13",بيانات!$B$3:$B123,"&lt;&gt;"),"")</f>
        <v>47</v>
      </c>
      <c r="T123" t="str">
        <f ca="1">IF(AND(بيانات!$B123&lt;&gt;"",بيانات!$E123="أنثى",بيانات!$F123&lt;13),COUNTIFS(بيانات!$E$3:$E123,"أنثى",بيانات!$F$3:$F123,"&lt;13",بيانات!$B$3:$B123,"&lt;&gt;"),"")</f>
        <v/>
      </c>
      <c r="U123" t="str">
        <f ca="1">IF(AND(بيانات!$B123&lt;&gt;"",بيانات!$E123="ذكر",بيانات!$F123&gt;=13),COUNTIFS(بيانات!$E$3:$E123,"ذكر",بيانات!$F$3:$F123,"&gt;=13",بيانات!$B$3:$B123,"&lt;&gt;"),"")</f>
        <v/>
      </c>
      <c r="V123" t="str">
        <f ca="1">IF(AND(بيانات!$B123&lt;&gt;"",بيانات!$E123="أنثى",بيانات!$F123&gt;=13),COUNTIFS(بيانات!$E$3:$E123,"أنثى",بيانات!$F$3:$F123,"&gt;=13",بيانات!$B$3:$B123,"&lt;&gt;"),"")</f>
        <v/>
      </c>
    </row>
    <row r="124" spans="19:22" ht="15" customHeight="1">
      <c r="S124">
        <f ca="1">IF(AND(بيانات!$B124&lt;&gt;"",بيانات!$E124="ذكر",بيانات!$F124&lt;13),COUNTIFS(بيانات!$E$3:$E124,"ذكر",بيانات!$F$3:$F124,"&lt;13",بيانات!$B$3:$B124,"&lt;&gt;"),"")</f>
        <v>48</v>
      </c>
      <c r="T124" t="str">
        <f ca="1">IF(AND(بيانات!$B124&lt;&gt;"",بيانات!$E124="أنثى",بيانات!$F124&lt;13),COUNTIFS(بيانات!$E$3:$E124,"أنثى",بيانات!$F$3:$F124,"&lt;13",بيانات!$B$3:$B124,"&lt;&gt;"),"")</f>
        <v/>
      </c>
      <c r="U124" t="str">
        <f ca="1">IF(AND(بيانات!$B124&lt;&gt;"",بيانات!$E124="ذكر",بيانات!$F124&gt;=13),COUNTIFS(بيانات!$E$3:$E124,"ذكر",بيانات!$F$3:$F124,"&gt;=13",بيانات!$B$3:$B124,"&lt;&gt;"),"")</f>
        <v/>
      </c>
      <c r="V124" t="str">
        <f ca="1">IF(AND(بيانات!$B124&lt;&gt;"",بيانات!$E124="أنثى",بيانات!$F124&gt;=13),COUNTIFS(بيانات!$E$3:$E124,"أنثى",بيانات!$F$3:$F124,"&gt;=13",بيانات!$B$3:$B124,"&lt;&gt;"),"")</f>
        <v/>
      </c>
    </row>
    <row r="125" spans="19:22" ht="15" customHeight="1">
      <c r="S125">
        <f ca="1">IF(AND(بيانات!$B125&lt;&gt;"",بيانات!$E125="ذكر",بيانات!$F125&lt;13),COUNTIFS(بيانات!$E$3:$E125,"ذكر",بيانات!$F$3:$F125,"&lt;13",بيانات!$B$3:$B125,"&lt;&gt;"),"")</f>
        <v>49</v>
      </c>
      <c r="T125" t="str">
        <f ca="1">IF(AND(بيانات!$B125&lt;&gt;"",بيانات!$E125="أنثى",بيانات!$F125&lt;13),COUNTIFS(بيانات!$E$3:$E125,"أنثى",بيانات!$F$3:$F125,"&lt;13",بيانات!$B$3:$B125,"&lt;&gt;"),"")</f>
        <v/>
      </c>
      <c r="U125" t="str">
        <f ca="1">IF(AND(بيانات!$B125&lt;&gt;"",بيانات!$E125="ذكر",بيانات!$F125&gt;=13),COUNTIFS(بيانات!$E$3:$E125,"ذكر",بيانات!$F$3:$F125,"&gt;=13",بيانات!$B$3:$B125,"&lt;&gt;"),"")</f>
        <v/>
      </c>
      <c r="V125" t="str">
        <f ca="1">IF(AND(بيانات!$B125&lt;&gt;"",بيانات!$E125="أنثى",بيانات!$F125&gt;=13),COUNTIFS(بيانات!$E$3:$E125,"أنثى",بيانات!$F$3:$F125,"&gt;=13",بيانات!$B$3:$B125,"&lt;&gt;"),"")</f>
        <v/>
      </c>
    </row>
    <row r="126" spans="19:22" ht="15" customHeight="1">
      <c r="S126" t="str">
        <f ca="1">IF(AND(بيانات!$B126&lt;&gt;"",بيانات!$E126="ذكر",بيانات!$F126&lt;13),COUNTIFS(بيانات!$E$3:$E126,"ذكر",بيانات!$F$3:$F126,"&lt;13",بيانات!$B$3:$B126,"&lt;&gt;"),"")</f>
        <v/>
      </c>
      <c r="T126" t="str">
        <f ca="1">IF(AND(بيانات!$B126&lt;&gt;"",بيانات!$E126="أنثى",بيانات!$F126&lt;13),COUNTIFS(بيانات!$E$3:$E126,"أنثى",بيانات!$F$3:$F126,"&lt;13",بيانات!$B$3:$B126,"&lt;&gt;"),"")</f>
        <v/>
      </c>
      <c r="U126">
        <f ca="1">IF(AND(بيانات!$B126&lt;&gt;"",بيانات!$E126="ذكر",بيانات!$F126&gt;=13),COUNTIFS(بيانات!$E$3:$E126,"ذكر",بيانات!$F$3:$F126,"&gt;=13",بيانات!$B$3:$B126,"&lt;&gt;"),"")</f>
        <v>53</v>
      </c>
      <c r="V126" t="str">
        <f ca="1">IF(AND(بيانات!$B126&lt;&gt;"",بيانات!$E126="أنثى",بيانات!$F126&gt;=13),COUNTIFS(بيانات!$E$3:$E126,"أنثى",بيانات!$F$3:$F126,"&gt;=13",بيانات!$B$3:$B126,"&lt;&gt;"),"")</f>
        <v/>
      </c>
    </row>
    <row r="127" spans="19:22" ht="15" customHeight="1">
      <c r="S127" t="str">
        <f ca="1">IF(AND(بيانات!$B127&lt;&gt;"",بيانات!$E127="ذكر",بيانات!$F127&lt;13),COUNTIFS(بيانات!$E$3:$E127,"ذكر",بيانات!$F$3:$F127,"&lt;13",بيانات!$B$3:$B127,"&lt;&gt;"),"")</f>
        <v/>
      </c>
      <c r="T127">
        <f ca="1">IF(AND(بيانات!$B127&lt;&gt;"",بيانات!$E127="أنثى",بيانات!$F127&lt;13),COUNTIFS(بيانات!$E$3:$E127,"أنثى",بيانات!$F$3:$F127,"&lt;13",بيانات!$B$3:$B127,"&lt;&gt;"),"")</f>
        <v>19</v>
      </c>
      <c r="U127" t="str">
        <f ca="1">IF(AND(بيانات!$B127&lt;&gt;"",بيانات!$E127="ذكر",بيانات!$F127&gt;=13),COUNTIFS(بيانات!$E$3:$E127,"ذكر",بيانات!$F$3:$F127,"&gt;=13",بيانات!$B$3:$B127,"&lt;&gt;"),"")</f>
        <v/>
      </c>
      <c r="V127" t="str">
        <f ca="1">IF(AND(بيانات!$B127&lt;&gt;"",بيانات!$E127="أنثى",بيانات!$F127&gt;=13),COUNTIFS(بيانات!$E$3:$E127,"أنثى",بيانات!$F$3:$F127,"&gt;=13",بيانات!$B$3:$B127,"&lt;&gt;"),"")</f>
        <v/>
      </c>
    </row>
    <row r="128" spans="19:22" ht="15" customHeight="1">
      <c r="S128">
        <f ca="1">IF(AND(بيانات!$B128&lt;&gt;"",بيانات!$E128="ذكر",بيانات!$F128&lt;13),COUNTIFS(بيانات!$E$3:$E128,"ذكر",بيانات!$F$3:$F128,"&lt;13",بيانات!$B$3:$B128,"&lt;&gt;"),"")</f>
        <v>50</v>
      </c>
      <c r="T128" t="str">
        <f ca="1">IF(AND(بيانات!$B128&lt;&gt;"",بيانات!$E128="أنثى",بيانات!$F128&lt;13),COUNTIFS(بيانات!$E$3:$E128,"أنثى",بيانات!$F$3:$F128,"&lt;13",بيانات!$B$3:$B128,"&lt;&gt;"),"")</f>
        <v/>
      </c>
      <c r="U128" t="str">
        <f ca="1">IF(AND(بيانات!$B128&lt;&gt;"",بيانات!$E128="ذكر",بيانات!$F128&gt;=13),COUNTIFS(بيانات!$E$3:$E128,"ذكر",بيانات!$F$3:$F128,"&gt;=13",بيانات!$B$3:$B128,"&lt;&gt;"),"")</f>
        <v/>
      </c>
      <c r="V128" t="str">
        <f ca="1">IF(AND(بيانات!$B128&lt;&gt;"",بيانات!$E128="أنثى",بيانات!$F128&gt;=13),COUNTIFS(بيانات!$E$3:$E128,"أنثى",بيانات!$F$3:$F128,"&gt;=13",بيانات!$B$3:$B128,"&lt;&gt;"),"")</f>
        <v/>
      </c>
    </row>
    <row r="129" spans="19:22" ht="15" customHeight="1">
      <c r="S129" t="str">
        <f ca="1">IF(AND(بيانات!$B129&lt;&gt;"",بيانات!$E129="ذكر",بيانات!$F129&lt;13),COUNTIFS(بيانات!$E$3:$E129,"ذكر",بيانات!$F$3:$F129,"&lt;13",بيانات!$B$3:$B129,"&lt;&gt;"),"")</f>
        <v/>
      </c>
      <c r="T129" t="str">
        <f ca="1">IF(AND(بيانات!$B129&lt;&gt;"",بيانات!$E129="أنثى",بيانات!$F129&lt;13),COUNTIFS(بيانات!$E$3:$E129,"أنثى",بيانات!$F$3:$F129,"&lt;13",بيانات!$B$3:$B129,"&lt;&gt;"),"")</f>
        <v/>
      </c>
      <c r="U129">
        <f ca="1">IF(AND(بيانات!$B129&lt;&gt;"",بيانات!$E129="ذكر",بيانات!$F129&gt;=13),COUNTIFS(بيانات!$E$3:$E129,"ذكر",بيانات!$F$3:$F129,"&gt;=13",بيانات!$B$3:$B129,"&lt;&gt;"),"")</f>
        <v>54</v>
      </c>
      <c r="V129" t="str">
        <f ca="1">IF(AND(بيانات!$B129&lt;&gt;"",بيانات!$E129="أنثى",بيانات!$F129&gt;=13),COUNTIFS(بيانات!$E$3:$E129,"أنثى",بيانات!$F$3:$F129,"&gt;=13",بيانات!$B$3:$B129,"&lt;&gt;"),"")</f>
        <v/>
      </c>
    </row>
    <row r="130" spans="19:22" ht="15" customHeight="1">
      <c r="S130">
        <f ca="1">IF(AND(بيانات!$B130&lt;&gt;"",بيانات!$E130="ذكر",بيانات!$F130&lt;13),COUNTIFS(بيانات!$E$3:$E130,"ذكر",بيانات!$F$3:$F130,"&lt;13",بيانات!$B$3:$B130,"&lt;&gt;"),"")</f>
        <v>51</v>
      </c>
      <c r="T130" t="str">
        <f ca="1">IF(AND(بيانات!$B130&lt;&gt;"",بيانات!$E130="أنثى",بيانات!$F130&lt;13),COUNTIFS(بيانات!$E$3:$E130,"أنثى",بيانات!$F$3:$F130,"&lt;13",بيانات!$B$3:$B130,"&lt;&gt;"),"")</f>
        <v/>
      </c>
      <c r="U130" t="str">
        <f ca="1">IF(AND(بيانات!$B130&lt;&gt;"",بيانات!$E130="ذكر",بيانات!$F130&gt;=13),COUNTIFS(بيانات!$E$3:$E130,"ذكر",بيانات!$F$3:$F130,"&gt;=13",بيانات!$B$3:$B130,"&lt;&gt;"),"")</f>
        <v/>
      </c>
      <c r="V130" t="str">
        <f ca="1">IF(AND(بيانات!$B130&lt;&gt;"",بيانات!$E130="أنثى",بيانات!$F130&gt;=13),COUNTIFS(بيانات!$E$3:$E130,"أنثى",بيانات!$F$3:$F130,"&gt;=13",بيانات!$B$3:$B130,"&lt;&gt;"),"")</f>
        <v/>
      </c>
    </row>
    <row r="131" spans="19:22" ht="15" customHeight="1">
      <c r="S131" t="str">
        <f ca="1">IF(AND(بيانات!$B131&lt;&gt;"",بيانات!$E131="ذكر",بيانات!$F131&lt;13),COUNTIFS(بيانات!$E$3:$E131,"ذكر",بيانات!$F$3:$F131,"&lt;13",بيانات!$B$3:$B131,"&lt;&gt;"),"")</f>
        <v/>
      </c>
      <c r="T131">
        <f ca="1">IF(AND(بيانات!$B131&lt;&gt;"",بيانات!$E131="أنثى",بيانات!$F131&lt;13),COUNTIFS(بيانات!$E$3:$E131,"أنثى",بيانات!$F$3:$F131,"&lt;13",بيانات!$B$3:$B131,"&lt;&gt;"),"")</f>
        <v>20</v>
      </c>
      <c r="U131" t="str">
        <f ca="1">IF(AND(بيانات!$B131&lt;&gt;"",بيانات!$E131="ذكر",بيانات!$F131&gt;=13),COUNTIFS(بيانات!$E$3:$E131,"ذكر",بيانات!$F$3:$F131,"&gt;=13",بيانات!$B$3:$B131,"&lt;&gt;"),"")</f>
        <v/>
      </c>
      <c r="V131" t="str">
        <f ca="1">IF(AND(بيانات!$B131&lt;&gt;"",بيانات!$E131="أنثى",بيانات!$F131&gt;=13),COUNTIFS(بيانات!$E$3:$E131,"أنثى",بيانات!$F$3:$F131,"&gt;=13",بيانات!$B$3:$B131,"&lt;&gt;"),"")</f>
        <v/>
      </c>
    </row>
    <row r="132" spans="19:22" ht="15" customHeight="1">
      <c r="S132">
        <f ca="1">IF(AND(بيانات!$B132&lt;&gt;"",بيانات!$E132="ذكر",بيانات!$F132&lt;13),COUNTIFS(بيانات!$E$3:$E132,"ذكر",بيانات!$F$3:$F132,"&lt;13",بيانات!$B$3:$B132,"&lt;&gt;"),"")</f>
        <v>52</v>
      </c>
      <c r="T132" t="str">
        <f ca="1">IF(AND(بيانات!$B132&lt;&gt;"",بيانات!$E132="أنثى",بيانات!$F132&lt;13),COUNTIFS(بيانات!$E$3:$E132,"أنثى",بيانات!$F$3:$F132,"&lt;13",بيانات!$B$3:$B132,"&lt;&gt;"),"")</f>
        <v/>
      </c>
      <c r="U132" t="str">
        <f ca="1">IF(AND(بيانات!$B132&lt;&gt;"",بيانات!$E132="ذكر",بيانات!$F132&gt;=13),COUNTIFS(بيانات!$E$3:$E132,"ذكر",بيانات!$F$3:$F132,"&gt;=13",بيانات!$B$3:$B132,"&lt;&gt;"),"")</f>
        <v/>
      </c>
      <c r="V132" t="str">
        <f ca="1">IF(AND(بيانات!$B132&lt;&gt;"",بيانات!$E132="أنثى",بيانات!$F132&gt;=13),COUNTIFS(بيانات!$E$3:$E132,"أنثى",بيانات!$F$3:$F132,"&gt;=13",بيانات!$B$3:$B132,"&lt;&gt;"),"")</f>
        <v/>
      </c>
    </row>
    <row r="133" spans="19:22" ht="15" customHeight="1">
      <c r="S133" t="e">
        <f>IF(AND(بيانات!#REF!&lt;&gt;"",بيانات!#REF!="ذكر",بيانات!#REF!&lt;13),COUNTIFS(بيانات!$E$3:$E133,"ذكر",بيانات!$F$3:$F133,"&lt;13",بيانات!$B$3:$B133,"&lt;&gt;"),"")</f>
        <v>#REF!</v>
      </c>
      <c r="T133" t="e">
        <f>IF(AND(بيانات!#REF!&lt;&gt;"",بيانات!#REF!="أنثى",بيانات!#REF!&lt;13),COUNTIFS(بيانات!$E$3:$E133,"أنثى",بيانات!$F$3:$F133,"&lt;13",بيانات!$B$3:$B133,"&lt;&gt;"),"")</f>
        <v>#REF!</v>
      </c>
      <c r="U133" t="e">
        <f>IF(AND(بيانات!#REF!&lt;&gt;"",بيانات!#REF!="ذكر",بيانات!#REF!&gt;=13),COUNTIFS(بيانات!$E$3:$E133,"ذكر",بيانات!$F$3:$F133,"&gt;=13",بيانات!$B$3:$B133,"&lt;&gt;"),"")</f>
        <v>#REF!</v>
      </c>
      <c r="V133" t="e">
        <f>IF(AND(بيانات!#REF!&lt;&gt;"",بيانات!#REF!="أنثى",بيانات!#REF!&gt;=13),COUNTIFS(بيانات!$E$3:$E133,"أنثى",بيانات!$F$3:$F133,"&gt;=13",بيانات!$B$3:$B133,"&lt;&gt;"),"")</f>
        <v>#REF!</v>
      </c>
    </row>
    <row r="134" spans="19:22" ht="15" customHeight="1">
      <c r="S134" t="str">
        <f ca="1">IF(AND(بيانات!$B133&lt;&gt;"",بيانات!$E133="ذكر",بيانات!$F133&lt;13),COUNTIFS(بيانات!$E$3:$E133,"ذكر",بيانات!$F$3:$F133,"&lt;13",بيانات!$B$3:$B133,"&lt;&gt;"),"")</f>
        <v/>
      </c>
      <c r="T134" t="str">
        <f ca="1">IF(AND(بيانات!$B133&lt;&gt;"",بيانات!$E133="أنثى",بيانات!$F133&lt;13),COUNTIFS(بيانات!$E$3:$E133,"أنثى",بيانات!$F$3:$F133,"&lt;13",بيانات!$B$3:$B133,"&lt;&gt;"),"")</f>
        <v/>
      </c>
      <c r="U134">
        <f ca="1">IF(AND(بيانات!$B133&lt;&gt;"",بيانات!$E133="ذكر",بيانات!$F133&gt;=13),COUNTIFS(بيانات!$E$3:$E133,"ذكر",بيانات!$F$3:$F133,"&gt;=13",بيانات!$B$3:$B133,"&lt;&gt;"),"")</f>
        <v>55</v>
      </c>
      <c r="V134" t="str">
        <f ca="1">IF(AND(بيانات!$B133&lt;&gt;"",بيانات!$E133="أنثى",بيانات!$F133&gt;=13),COUNTIFS(بيانات!$E$3:$E133,"أنثى",بيانات!$F$3:$F133,"&gt;=13",بيانات!$B$3:$B133,"&lt;&gt;"),"")</f>
        <v/>
      </c>
    </row>
    <row r="135" spans="19:22" ht="15" customHeight="1">
      <c r="S135">
        <f ca="1">IF(AND(بيانات!$B135&lt;&gt;"",بيانات!$E135="ذكر",بيانات!$F135&lt;13),COUNTIFS(بيانات!$E$3:$E135,"ذكر",بيانات!$F$3:$F135,"&lt;13",بيانات!$B$3:$B135,"&lt;&gt;"),"")</f>
        <v>53</v>
      </c>
      <c r="T135" t="str">
        <f ca="1">IF(AND(بيانات!$B135&lt;&gt;"",بيانات!$E135="أنثى",بيانات!$F135&lt;13),COUNTIFS(بيانات!$E$3:$E135,"أنثى",بيانات!$F$3:$F135,"&lt;13",بيانات!$B$3:$B135,"&lt;&gt;"),"")</f>
        <v/>
      </c>
      <c r="U135" t="str">
        <f ca="1">IF(AND(بيانات!$B135&lt;&gt;"",بيانات!$E135="ذكر",بيانات!$F135&gt;=13),COUNTIFS(بيانات!$E$3:$E135,"ذكر",بيانات!$F$3:$F135,"&gt;=13",بيانات!$B$3:$B135,"&lt;&gt;"),"")</f>
        <v/>
      </c>
      <c r="V135" t="str">
        <f ca="1">IF(AND(بيانات!$B135&lt;&gt;"",بيانات!$E135="أنثى",بيانات!$F135&gt;=13),COUNTIFS(بيانات!$E$3:$E135,"أنثى",بيانات!$F$3:$F135,"&gt;=13",بيانات!$B$3:$B135,"&lt;&gt;"),"")</f>
        <v/>
      </c>
    </row>
    <row r="136" spans="19:22" ht="15" customHeight="1">
      <c r="S136" t="str">
        <f ca="1">IF(AND(بيانات!$B136&lt;&gt;"",بيانات!$E136="ذكر",بيانات!$F136&lt;13),COUNTIFS(بيانات!$E$3:$E136,"ذكر",بيانات!$F$3:$F136,"&lt;13",بيانات!$B$3:$B136,"&lt;&gt;"),"")</f>
        <v/>
      </c>
      <c r="T136" t="str">
        <f ca="1">IF(AND(بيانات!$B136&lt;&gt;"",بيانات!$E136="أنثى",بيانات!$F136&lt;13),COUNTIFS(بيانات!$E$3:$E136,"أنثى",بيانات!$F$3:$F136,"&lt;13",بيانات!$B$3:$B136,"&lt;&gt;"),"")</f>
        <v/>
      </c>
      <c r="U136">
        <f ca="1">IF(AND(بيانات!$B136&lt;&gt;"",بيانات!$E136="ذكر",بيانات!$F136&gt;=13),COUNTIFS(بيانات!$E$3:$E136,"ذكر",بيانات!$F$3:$F136,"&gt;=13",بيانات!$B$3:$B136,"&lt;&gt;"),"")</f>
        <v>57</v>
      </c>
      <c r="V136" t="str">
        <f ca="1">IF(AND(بيانات!$B136&lt;&gt;"",بيانات!$E136="أنثى",بيانات!$F136&gt;=13),COUNTIFS(بيانات!$E$3:$E136,"أنثى",بيانات!$F$3:$F136,"&gt;=13",بيانات!$B$3:$B136,"&lt;&gt;"),"")</f>
        <v/>
      </c>
    </row>
    <row r="137" spans="19:22" ht="15" customHeight="1">
      <c r="S137">
        <f ca="1">IF(AND(بيانات!$B137&lt;&gt;"",بيانات!$E137="ذكر",بيانات!$F137&lt;13),COUNTIFS(بيانات!$E$3:$E137,"ذكر",بيانات!$F$3:$F137,"&lt;13",بيانات!$B$3:$B137,"&lt;&gt;"),"")</f>
        <v>54</v>
      </c>
      <c r="T137" t="str">
        <f ca="1">IF(AND(بيانات!$B137&lt;&gt;"",بيانات!$E137="أنثى",بيانات!$F137&lt;13),COUNTIFS(بيانات!$E$3:$E137,"أنثى",بيانات!$F$3:$F137,"&lt;13",بيانات!$B$3:$B137,"&lt;&gt;"),"")</f>
        <v/>
      </c>
      <c r="U137" t="str">
        <f ca="1">IF(AND(بيانات!$B137&lt;&gt;"",بيانات!$E137="ذكر",بيانات!$F137&gt;=13),COUNTIFS(بيانات!$E$3:$E137,"ذكر",بيانات!$F$3:$F137,"&gt;=13",بيانات!$B$3:$B137,"&lt;&gt;"),"")</f>
        <v/>
      </c>
      <c r="V137" t="str">
        <f ca="1">IF(AND(بيانات!$B137&lt;&gt;"",بيانات!$E137="أنثى",بيانات!$F137&gt;=13),COUNTIFS(بيانات!$E$3:$E137,"أنثى",بيانات!$F$3:$F137,"&gt;=13",بيانات!$B$3:$B137,"&lt;&gt;"),"")</f>
        <v/>
      </c>
    </row>
    <row r="138" spans="19:22" ht="15" customHeight="1">
      <c r="S138" t="str">
        <f ca="1">IF(AND(بيانات!$B138&lt;&gt;"",بيانات!$E138="ذكر",بيانات!$F138&lt;13),COUNTIFS(بيانات!$E$3:$E138,"ذكر",بيانات!$F$3:$F138,"&lt;13",بيانات!$B$3:$B138,"&lt;&gt;"),"")</f>
        <v/>
      </c>
      <c r="T138" t="str">
        <f ca="1">IF(AND(بيانات!$B138&lt;&gt;"",بيانات!$E138="أنثى",بيانات!$F138&lt;13),COUNTIFS(بيانات!$E$3:$E138,"أنثى",بيانات!$F$3:$F138,"&lt;13",بيانات!$B$3:$B138,"&lt;&gt;"),"")</f>
        <v/>
      </c>
      <c r="U138">
        <f ca="1">IF(AND(بيانات!$B138&lt;&gt;"",بيانات!$E138="ذكر",بيانات!$F138&gt;=13),COUNTIFS(بيانات!$E$3:$E138,"ذكر",بيانات!$F$3:$F138,"&gt;=13",بيانات!$B$3:$B138,"&lt;&gt;"),"")</f>
        <v>58</v>
      </c>
      <c r="V138" t="str">
        <f ca="1">IF(AND(بيانات!$B138&lt;&gt;"",بيانات!$E138="أنثى",بيانات!$F138&gt;=13),COUNTIFS(بيانات!$E$3:$E138,"أنثى",بيانات!$F$3:$F138,"&gt;=13",بيانات!$B$3:$B138,"&lt;&gt;"),"")</f>
        <v/>
      </c>
    </row>
    <row r="139" spans="19:22" ht="15" customHeight="1">
      <c r="S139">
        <f ca="1">IF(AND(بيانات!$B139&lt;&gt;"",بيانات!$E139="ذكر",بيانات!$F139&lt;13),COUNTIFS(بيانات!$E$3:$E139,"ذكر",بيانات!$F$3:$F139,"&lt;13",بيانات!$B$3:$B139,"&lt;&gt;"),"")</f>
        <v>55</v>
      </c>
      <c r="T139" t="str">
        <f ca="1">IF(AND(بيانات!$B139&lt;&gt;"",بيانات!$E139="أنثى",بيانات!$F139&lt;13),COUNTIFS(بيانات!$E$3:$E139,"أنثى",بيانات!$F$3:$F139,"&lt;13",بيانات!$B$3:$B139,"&lt;&gt;"),"")</f>
        <v/>
      </c>
      <c r="U139" t="str">
        <f ca="1">IF(AND(بيانات!$B139&lt;&gt;"",بيانات!$E139="ذكر",بيانات!$F139&gt;=13),COUNTIFS(بيانات!$E$3:$E139,"ذكر",بيانات!$F$3:$F139,"&gt;=13",بيانات!$B$3:$B139,"&lt;&gt;"),"")</f>
        <v/>
      </c>
      <c r="V139" t="str">
        <f ca="1">IF(AND(بيانات!$B139&lt;&gt;"",بيانات!$E139="أنثى",بيانات!$F139&gt;=13),COUNTIFS(بيانات!$E$3:$E139,"أنثى",بيانات!$F$3:$F139,"&gt;=13",بيانات!$B$3:$B139,"&lt;&gt;"),"")</f>
        <v/>
      </c>
    </row>
    <row r="140" spans="19:22" ht="15" customHeight="1">
      <c r="S140" t="str">
        <f ca="1">IF(AND(بيانات!$B140&lt;&gt;"",بيانات!$E140="ذكر",بيانات!$F140&lt;13),COUNTIFS(بيانات!$E$3:$E140,"ذكر",بيانات!$F$3:$F140,"&lt;13",بيانات!$B$3:$B140,"&lt;&gt;"),"")</f>
        <v/>
      </c>
      <c r="T140">
        <f ca="1">IF(AND(بيانات!$B140&lt;&gt;"",بيانات!$E140="أنثى",بيانات!$F140&lt;13),COUNTIFS(بيانات!$E$3:$E140,"أنثى",بيانات!$F$3:$F140,"&lt;13",بيانات!$B$3:$B140,"&lt;&gt;"),"")</f>
        <v>21</v>
      </c>
      <c r="U140" t="str">
        <f ca="1">IF(AND(بيانات!$B140&lt;&gt;"",بيانات!$E140="ذكر",بيانات!$F140&gt;=13),COUNTIFS(بيانات!$E$3:$E140,"ذكر",بيانات!$F$3:$F140,"&gt;=13",بيانات!$B$3:$B140,"&lt;&gt;"),"")</f>
        <v/>
      </c>
      <c r="V140" t="str">
        <f ca="1">IF(AND(بيانات!$B140&lt;&gt;"",بيانات!$E140="أنثى",بيانات!$F140&gt;=13),COUNTIFS(بيانات!$E$3:$E140,"أنثى",بيانات!$F$3:$F140,"&gt;=13",بيانات!$B$3:$B140,"&lt;&gt;"),"")</f>
        <v/>
      </c>
    </row>
    <row r="141" spans="19:22" ht="15" customHeight="1">
      <c r="S141">
        <f ca="1">IF(AND(بيانات!$B141&lt;&gt;"",بيانات!$E141="ذكر",بيانات!$F141&lt;13),COUNTIFS(بيانات!$E$3:$E141,"ذكر",بيانات!$F$3:$F141,"&lt;13",بيانات!$B$3:$B141,"&lt;&gt;"),"")</f>
        <v>56</v>
      </c>
      <c r="T141" t="str">
        <f ca="1">IF(AND(بيانات!$B141&lt;&gt;"",بيانات!$E141="أنثى",بيانات!$F141&lt;13),COUNTIFS(بيانات!$E$3:$E141,"أنثى",بيانات!$F$3:$F141,"&lt;13",بيانات!$B$3:$B141,"&lt;&gt;"),"")</f>
        <v/>
      </c>
      <c r="U141" t="str">
        <f ca="1">IF(AND(بيانات!$B141&lt;&gt;"",بيانات!$E141="ذكر",بيانات!$F141&gt;=13),COUNTIFS(بيانات!$E$3:$E141,"ذكر",بيانات!$F$3:$F141,"&gt;=13",بيانات!$B$3:$B141,"&lt;&gt;"),"")</f>
        <v/>
      </c>
      <c r="V141" t="str">
        <f ca="1">IF(AND(بيانات!$B141&lt;&gt;"",بيانات!$E141="أنثى",بيانات!$F141&gt;=13),COUNTIFS(بيانات!$E$3:$E141,"أنثى",بيانات!$F$3:$F141,"&gt;=13",بيانات!$B$3:$B141,"&lt;&gt;"),"")</f>
        <v/>
      </c>
    </row>
    <row r="142" spans="19:22" ht="15" customHeight="1">
      <c r="S142">
        <f ca="1">IF(AND(بيانات!$B142&lt;&gt;"",بيانات!$E142="ذكر",بيانات!$F142&lt;13),COUNTIFS(بيانات!$E$3:$E142,"ذكر",بيانات!$F$3:$F142,"&lt;13",بيانات!$B$3:$B142,"&lt;&gt;"),"")</f>
        <v>57</v>
      </c>
      <c r="T142" t="str">
        <f ca="1">IF(AND(بيانات!$B142&lt;&gt;"",بيانات!$E142="أنثى",بيانات!$F142&lt;13),COUNTIFS(بيانات!$E$3:$E142,"أنثى",بيانات!$F$3:$F142,"&lt;13",بيانات!$B$3:$B142,"&lt;&gt;"),"")</f>
        <v/>
      </c>
      <c r="U142" t="str">
        <f ca="1">IF(AND(بيانات!$B142&lt;&gt;"",بيانات!$E142="ذكر",بيانات!$F142&gt;=13),COUNTIFS(بيانات!$E$3:$E142,"ذكر",بيانات!$F$3:$F142,"&gt;=13",بيانات!$B$3:$B142,"&lt;&gt;"),"")</f>
        <v/>
      </c>
      <c r="V142" t="str">
        <f ca="1">IF(AND(بيانات!$B142&lt;&gt;"",بيانات!$E142="أنثى",بيانات!$F142&gt;=13),COUNTIFS(بيانات!$E$3:$E142,"أنثى",بيانات!$F$3:$F142,"&gt;=13",بيانات!$B$3:$B142,"&lt;&gt;"),"")</f>
        <v/>
      </c>
    </row>
    <row r="143" spans="19:22" ht="15" customHeight="1">
      <c r="S143" t="str">
        <f ca="1">IF(AND(بيانات!$B143&lt;&gt;"",بيانات!$E143="ذكر",بيانات!$F143&lt;13),COUNTIFS(بيانات!$E$3:$E143,"ذكر",بيانات!$F$3:$F143,"&lt;13",بيانات!$B$3:$B143,"&lt;&gt;"),"")</f>
        <v/>
      </c>
      <c r="T143" t="str">
        <f ca="1">IF(AND(بيانات!$B143&lt;&gt;"",بيانات!$E143="أنثى",بيانات!$F143&lt;13),COUNTIFS(بيانات!$E$3:$E143,"أنثى",بيانات!$F$3:$F143,"&lt;13",بيانات!$B$3:$B143,"&lt;&gt;"),"")</f>
        <v/>
      </c>
      <c r="U143">
        <f ca="1">IF(AND(بيانات!$B143&lt;&gt;"",بيانات!$E143="ذكر",بيانات!$F143&gt;=13),COUNTIFS(بيانات!$E$3:$E143,"ذكر",بيانات!$F$3:$F143,"&gt;=13",بيانات!$B$3:$B143,"&lt;&gt;"),"")</f>
        <v>59</v>
      </c>
      <c r="V143" t="str">
        <f ca="1">IF(AND(بيانات!$B143&lt;&gt;"",بيانات!$E143="أنثى",بيانات!$F143&gt;=13),COUNTIFS(بيانات!$E$3:$E143,"أنثى",بيانات!$F$3:$F143,"&gt;=13",بيانات!$B$3:$B143,"&lt;&gt;"),"")</f>
        <v/>
      </c>
    </row>
    <row r="144" spans="19:22" ht="15" customHeight="1">
      <c r="S144" t="str">
        <f ca="1">IF(AND(بيانات!$B144&lt;&gt;"",بيانات!$E144="ذكر",بيانات!$F144&lt;13),COUNTIFS(بيانات!$E$3:$E144,"ذكر",بيانات!$F$3:$F144,"&lt;13",بيانات!$B$3:$B144,"&lt;&gt;"),"")</f>
        <v/>
      </c>
      <c r="T144" t="str">
        <f ca="1">IF(AND(بيانات!$B144&lt;&gt;"",بيانات!$E144="أنثى",بيانات!$F144&lt;13),COUNTIFS(بيانات!$E$3:$E144,"أنثى",بيانات!$F$3:$F144,"&lt;13",بيانات!$B$3:$B144,"&lt;&gt;"),"")</f>
        <v/>
      </c>
      <c r="U144" t="str">
        <f ca="1">IF(AND(بيانات!$B144&lt;&gt;"",بيانات!$E144="ذكر",بيانات!$F144&gt;=13),COUNTIFS(بيانات!$E$3:$E144,"ذكر",بيانات!$F$3:$F144,"&gt;=13",بيانات!$B$3:$B144,"&lt;&gt;"),"")</f>
        <v/>
      </c>
      <c r="V144">
        <f ca="1">IF(AND(بيانات!$B144&lt;&gt;"",بيانات!$E144="أنثى",بيانات!$F144&gt;=13),COUNTIFS(بيانات!$E$3:$E144,"أنثى",بيانات!$F$3:$F144,"&gt;=13",بيانات!$B$3:$B144,"&lt;&gt;"),"")</f>
        <v>5</v>
      </c>
    </row>
    <row r="145" spans="19:22" ht="15" customHeight="1">
      <c r="S145" t="str">
        <f ca="1">IF(AND(بيانات!$B145&lt;&gt;"",بيانات!$E145="ذكر",بيانات!$F145&lt;13),COUNTIFS(بيانات!$E$3:$E145,"ذكر",بيانات!$F$3:$F145,"&lt;13",بيانات!$B$3:$B145,"&lt;&gt;"),"")</f>
        <v/>
      </c>
      <c r="T145" t="str">
        <f ca="1">IF(AND(بيانات!$B145&lt;&gt;"",بيانات!$E145="أنثى",بيانات!$F145&lt;13),COUNTIFS(بيانات!$E$3:$E145,"أنثى",بيانات!$F$3:$F145,"&lt;13",بيانات!$B$3:$B145,"&lt;&gt;"),"")</f>
        <v/>
      </c>
      <c r="U145">
        <f ca="1">IF(AND(بيانات!$B145&lt;&gt;"",بيانات!$E145="ذكر",بيانات!$F145&gt;=13),COUNTIFS(بيانات!$E$3:$E145,"ذكر",بيانات!$F$3:$F145,"&gt;=13",بيانات!$B$3:$B145,"&lt;&gt;"),"")</f>
        <v>60</v>
      </c>
      <c r="V145" t="str">
        <f ca="1">IF(AND(بيانات!$B145&lt;&gt;"",بيانات!$E145="أنثى",بيانات!$F145&gt;=13),COUNTIFS(بيانات!$E$3:$E145,"أنثى",بيانات!$F$3:$F145,"&gt;=13",بيانات!$B$3:$B145,"&lt;&gt;"),"")</f>
        <v/>
      </c>
    </row>
    <row r="146" spans="19:22" ht="15" customHeight="1">
      <c r="S146" t="str">
        <f ca="1">IF(AND(بيانات!$B146&lt;&gt;"",بيانات!$E146="ذكر",بيانات!$F146&lt;13),COUNTIFS(بيانات!$E$3:$E146,"ذكر",بيانات!$F$3:$F146,"&lt;13",بيانات!$B$3:$B146,"&lt;&gt;"),"")</f>
        <v/>
      </c>
      <c r="T146" t="str">
        <f ca="1">IF(AND(بيانات!$B146&lt;&gt;"",بيانات!$E146="أنثى",بيانات!$F146&lt;13),COUNTIFS(بيانات!$E$3:$E146,"أنثى",بيانات!$F$3:$F146,"&lt;13",بيانات!$B$3:$B146,"&lt;&gt;"),"")</f>
        <v/>
      </c>
      <c r="U146">
        <f ca="1">IF(AND(بيانات!$B146&lt;&gt;"",بيانات!$E146="ذكر",بيانات!$F146&gt;=13),COUNTIFS(بيانات!$E$3:$E146,"ذكر",بيانات!$F$3:$F146,"&gt;=13",بيانات!$B$3:$B146,"&lt;&gt;"),"")</f>
        <v>61</v>
      </c>
      <c r="V146" t="str">
        <f ca="1">IF(AND(بيانات!$B146&lt;&gt;"",بيانات!$E146="أنثى",بيانات!$F146&gt;=13),COUNTIFS(بيانات!$E$3:$E146,"أنثى",بيانات!$F$3:$F146,"&gt;=13",بيانات!$B$3:$B146,"&lt;&gt;"),"")</f>
        <v/>
      </c>
    </row>
    <row r="147" spans="19:22" ht="15" customHeight="1">
      <c r="S147" t="str">
        <f ca="1">IF(AND(بيانات!$B147&lt;&gt;"",بيانات!$E147="ذكر",بيانات!$F147&lt;13),COUNTIFS(بيانات!$E$3:$E147,"ذكر",بيانات!$F$3:$F147,"&lt;13",بيانات!$B$3:$B147,"&lt;&gt;"),"")</f>
        <v/>
      </c>
      <c r="T147" t="str">
        <f ca="1">IF(AND(بيانات!$B147&lt;&gt;"",بيانات!$E147="أنثى",بيانات!$F147&lt;13),COUNTIFS(بيانات!$E$3:$E147,"أنثى",بيانات!$F$3:$F147,"&lt;13",بيانات!$B$3:$B147,"&lt;&gt;"),"")</f>
        <v/>
      </c>
      <c r="U147">
        <f ca="1">IF(AND(بيانات!$B147&lt;&gt;"",بيانات!$E147="ذكر",بيانات!$F147&gt;=13),COUNTIFS(بيانات!$E$3:$E147,"ذكر",بيانات!$F$3:$F147,"&gt;=13",بيانات!$B$3:$B147,"&lt;&gt;"),"")</f>
        <v>62</v>
      </c>
      <c r="V147" t="str">
        <f ca="1">IF(AND(بيانات!$B147&lt;&gt;"",بيانات!$E147="أنثى",بيانات!$F147&gt;=13),COUNTIFS(بيانات!$E$3:$E147,"أنثى",بيانات!$F$3:$F147,"&gt;=13",بيانات!$B$3:$B147,"&lt;&gt;"),"")</f>
        <v/>
      </c>
    </row>
    <row r="148" spans="19:22" ht="15" customHeight="1">
      <c r="S148" t="str">
        <f ca="1">IF(AND(بيانات!$B148&lt;&gt;"",بيانات!$E148="ذكر",بيانات!$F148&lt;13),COUNTIFS(بيانات!$E$3:$E148,"ذكر",بيانات!$F$3:$F148,"&lt;13",بيانات!$B$3:$B148,"&lt;&gt;"),"")</f>
        <v/>
      </c>
      <c r="T148" t="str">
        <f ca="1">IF(AND(بيانات!$B148&lt;&gt;"",بيانات!$E148="أنثى",بيانات!$F148&lt;13),COUNTIFS(بيانات!$E$3:$E148,"أنثى",بيانات!$F$3:$F148,"&lt;13",بيانات!$B$3:$B148,"&lt;&gt;"),"")</f>
        <v/>
      </c>
      <c r="U148">
        <f ca="1">IF(AND(بيانات!$B148&lt;&gt;"",بيانات!$E148="ذكر",بيانات!$F148&gt;=13),COUNTIFS(بيانات!$E$3:$E148,"ذكر",بيانات!$F$3:$F148,"&gt;=13",بيانات!$B$3:$B148,"&lt;&gt;"),"")</f>
        <v>63</v>
      </c>
      <c r="V148" t="str">
        <f ca="1">IF(AND(بيانات!$B148&lt;&gt;"",بيانات!$E148="أنثى",بيانات!$F148&gt;=13),COUNTIFS(بيانات!$E$3:$E148,"أنثى",بيانات!$F$3:$F148,"&gt;=13",بيانات!$B$3:$B148,"&lt;&gt;"),"")</f>
        <v/>
      </c>
    </row>
    <row r="149" spans="19:22" ht="15" customHeight="1">
      <c r="S149" t="str">
        <f ca="1">IF(AND(بيانات!$B149&lt;&gt;"",بيانات!$E149="ذكر",بيانات!$F149&lt;13),COUNTIFS(بيانات!$E$3:$E149,"ذكر",بيانات!$F$3:$F149,"&lt;13",بيانات!$B$3:$B149,"&lt;&gt;"),"")</f>
        <v/>
      </c>
      <c r="T149" t="str">
        <f ca="1">IF(AND(بيانات!$B149&lt;&gt;"",بيانات!$E149="أنثى",بيانات!$F149&lt;13),COUNTIFS(بيانات!$E$3:$E149,"أنثى",بيانات!$F$3:$F149,"&lt;13",بيانات!$B$3:$B149,"&lt;&gt;"),"")</f>
        <v/>
      </c>
      <c r="U149">
        <f ca="1">IF(AND(بيانات!$B149&lt;&gt;"",بيانات!$E149="ذكر",بيانات!$F149&gt;=13),COUNTIFS(بيانات!$E$3:$E149,"ذكر",بيانات!$F$3:$F149,"&gt;=13",بيانات!$B$3:$B149,"&lt;&gt;"),"")</f>
        <v>64</v>
      </c>
      <c r="V149" t="str">
        <f ca="1">IF(AND(بيانات!$B149&lt;&gt;"",بيانات!$E149="أنثى",بيانات!$F149&gt;=13),COUNTIFS(بيانات!$E$3:$E149,"أنثى",بيانات!$F$3:$F149,"&gt;=13",بيانات!$B$3:$B149,"&lt;&gt;"),"")</f>
        <v/>
      </c>
    </row>
    <row r="150" spans="19:22" ht="15" customHeight="1">
      <c r="S150" t="str">
        <f ca="1">IF(AND(بيانات!$B150&lt;&gt;"",بيانات!$E150="ذكر",بيانات!$F150&lt;13),COUNTIFS(بيانات!$E$3:$E150,"ذكر",بيانات!$F$3:$F150,"&lt;13",بيانات!$B$3:$B150,"&lt;&gt;"),"")</f>
        <v/>
      </c>
      <c r="T150" t="str">
        <f ca="1">IF(AND(بيانات!$B150&lt;&gt;"",بيانات!$E150="أنثى",بيانات!$F150&lt;13),COUNTIFS(بيانات!$E$3:$E150,"أنثى",بيانات!$F$3:$F150,"&lt;13",بيانات!$B$3:$B150,"&lt;&gt;"),"")</f>
        <v/>
      </c>
      <c r="U150">
        <f ca="1">IF(AND(بيانات!$B150&lt;&gt;"",بيانات!$E150="ذكر",بيانات!$F150&gt;=13),COUNTIFS(بيانات!$E$3:$E150,"ذكر",بيانات!$F$3:$F150,"&gt;=13",بيانات!$B$3:$B150,"&lt;&gt;"),"")</f>
        <v>65</v>
      </c>
      <c r="V150" t="str">
        <f ca="1">IF(AND(بيانات!$B150&lt;&gt;"",بيانات!$E150="أنثى",بيانات!$F150&gt;=13),COUNTIFS(بيانات!$E$3:$E150,"أنثى",بيانات!$F$3:$F150,"&gt;=13",بيانات!$B$3:$B150,"&lt;&gt;"),"")</f>
        <v/>
      </c>
    </row>
    <row r="151" spans="19:22" ht="15" customHeight="1">
      <c r="S151" t="str">
        <f ca="1">IF(AND(بيانات!$B151&lt;&gt;"",بيانات!$E151="ذكر",بيانات!$F151&lt;13),COUNTIFS(بيانات!$E$3:$E151,"ذكر",بيانات!$F$3:$F151,"&lt;13",بيانات!$B$3:$B151,"&lt;&gt;"),"")</f>
        <v/>
      </c>
      <c r="T151" t="str">
        <f ca="1">IF(AND(بيانات!$B151&lt;&gt;"",بيانات!$E151="أنثى",بيانات!$F151&lt;13),COUNTIFS(بيانات!$E$3:$E151,"أنثى",بيانات!$F$3:$F151,"&lt;13",بيانات!$B$3:$B151,"&lt;&gt;"),"")</f>
        <v/>
      </c>
      <c r="U151">
        <f ca="1">IF(AND(بيانات!$B151&lt;&gt;"",بيانات!$E151="ذكر",بيانات!$F151&gt;=13),COUNTIFS(بيانات!$E$3:$E151,"ذكر",بيانات!$F$3:$F151,"&gt;=13",بيانات!$B$3:$B151,"&lt;&gt;"),"")</f>
        <v>66</v>
      </c>
      <c r="V151" t="str">
        <f ca="1">IF(AND(بيانات!$B151&lt;&gt;"",بيانات!$E151="أنثى",بيانات!$F151&gt;=13),COUNTIFS(بيانات!$E$3:$E151,"أنثى",بيانات!$F$3:$F151,"&gt;=13",بيانات!$B$3:$B151,"&lt;&gt;"),"")</f>
        <v/>
      </c>
    </row>
    <row r="152" spans="19:22" ht="15" customHeight="1">
      <c r="S152" t="str">
        <f ca="1">IF(AND(بيانات!$B152&lt;&gt;"",بيانات!$E152="ذكر",بيانات!$F152&lt;13),COUNTIFS(بيانات!$E$3:$E152,"ذكر",بيانات!$F$3:$F152,"&lt;13",بيانات!$B$3:$B152,"&lt;&gt;"),"")</f>
        <v/>
      </c>
      <c r="T152">
        <f ca="1">IF(AND(بيانات!$B152&lt;&gt;"",بيانات!$E152="أنثى",بيانات!$F152&lt;13),COUNTIFS(بيانات!$E$3:$E152,"أنثى",بيانات!$F$3:$F152,"&lt;13",بيانات!$B$3:$B152,"&lt;&gt;"),"")</f>
        <v>22</v>
      </c>
      <c r="U152" t="str">
        <f ca="1">IF(AND(بيانات!$B152&lt;&gt;"",بيانات!$E152="ذكر",بيانات!$F152&gt;=13),COUNTIFS(بيانات!$E$3:$E152,"ذكر",بيانات!$F$3:$F152,"&gt;=13",بيانات!$B$3:$B152,"&lt;&gt;"),"")</f>
        <v/>
      </c>
      <c r="V152" t="str">
        <f ca="1">IF(AND(بيانات!$B152&lt;&gt;"",بيانات!$E152="أنثى",بيانات!$F152&gt;=13),COUNTIFS(بيانات!$E$3:$E152,"أنثى",بيانات!$F$3:$F152,"&gt;=13",بيانات!$B$3:$B152,"&lt;&gt;"),"")</f>
        <v/>
      </c>
    </row>
    <row r="153" spans="19:22" ht="15" customHeight="1">
      <c r="S153">
        <f ca="1">IF(AND(بيانات!$B153&lt;&gt;"",بيانات!$E153="ذكر",بيانات!$F153&lt;13),COUNTIFS(بيانات!$E$3:$E153,"ذكر",بيانات!$F$3:$F153,"&lt;13",بيانات!$B$3:$B153,"&lt;&gt;"),"")</f>
        <v>58</v>
      </c>
      <c r="T153" t="str">
        <f ca="1">IF(AND(بيانات!$B153&lt;&gt;"",بيانات!$E153="أنثى",بيانات!$F153&lt;13),COUNTIFS(بيانات!$E$3:$E153,"أنثى",بيانات!$F$3:$F153,"&lt;13",بيانات!$B$3:$B153,"&lt;&gt;"),"")</f>
        <v/>
      </c>
      <c r="U153" t="str">
        <f ca="1">IF(AND(بيانات!$B153&lt;&gt;"",بيانات!$E153="ذكر",بيانات!$F153&gt;=13),COUNTIFS(بيانات!$E$3:$E153,"ذكر",بيانات!$F$3:$F153,"&gt;=13",بيانات!$B$3:$B153,"&lt;&gt;"),"")</f>
        <v/>
      </c>
      <c r="V153" t="str">
        <f ca="1">IF(AND(بيانات!$B153&lt;&gt;"",بيانات!$E153="أنثى",بيانات!$F153&gt;=13),COUNTIFS(بيانات!$E$3:$E153,"أنثى",بيانات!$F$3:$F153,"&gt;=13",بيانات!$B$3:$B153,"&lt;&gt;"),"")</f>
        <v/>
      </c>
    </row>
    <row r="154" spans="19:22" ht="15" customHeight="1">
      <c r="S154">
        <f ca="1">IF(AND(بيانات!$B154&lt;&gt;"",بيانات!$E154="ذكر",بيانات!$F154&lt;13),COUNTIFS(بيانات!$E$3:$E154,"ذكر",بيانات!$F$3:$F154,"&lt;13",بيانات!$B$3:$B154,"&lt;&gt;"),"")</f>
        <v>59</v>
      </c>
      <c r="T154" t="str">
        <f ca="1">IF(AND(بيانات!$B154&lt;&gt;"",بيانات!$E154="أنثى",بيانات!$F154&lt;13),COUNTIFS(بيانات!$E$3:$E154,"أنثى",بيانات!$F$3:$F154,"&lt;13",بيانات!$B$3:$B154,"&lt;&gt;"),"")</f>
        <v/>
      </c>
      <c r="U154" t="str">
        <f ca="1">IF(AND(بيانات!$B154&lt;&gt;"",بيانات!$E154="ذكر",بيانات!$F154&gt;=13),COUNTIFS(بيانات!$E$3:$E154,"ذكر",بيانات!$F$3:$F154,"&gt;=13",بيانات!$B$3:$B154,"&lt;&gt;"),"")</f>
        <v/>
      </c>
      <c r="V154" t="str">
        <f ca="1">IF(AND(بيانات!$B154&lt;&gt;"",بيانات!$E154="أنثى",بيانات!$F154&gt;=13),COUNTIFS(بيانات!$E$3:$E154,"أنثى",بيانات!$F$3:$F154,"&gt;=13",بيانات!$B$3:$B154,"&lt;&gt;"),"")</f>
        <v/>
      </c>
    </row>
    <row r="155" spans="19:22" ht="15" customHeight="1">
      <c r="S155" t="str">
        <f ca="1">IF(AND(بيانات!$B155&lt;&gt;"",بيانات!$E155="ذكر",بيانات!$F155&lt;13),COUNTIFS(بيانات!$E$3:$E155,"ذكر",بيانات!$F$3:$F155,"&lt;13",بيانات!$B$3:$B155,"&lt;&gt;"),"")</f>
        <v/>
      </c>
      <c r="T155">
        <f ca="1">IF(AND(بيانات!$B155&lt;&gt;"",بيانات!$E155="أنثى",بيانات!$F155&lt;13),COUNTIFS(بيانات!$E$3:$E155,"أنثى",بيانات!$F$3:$F155,"&lt;13",بيانات!$B$3:$B155,"&lt;&gt;"),"")</f>
        <v>23</v>
      </c>
      <c r="U155" t="str">
        <f ca="1">IF(AND(بيانات!$B155&lt;&gt;"",بيانات!$E155="ذكر",بيانات!$F155&gt;=13),COUNTIFS(بيانات!$E$3:$E155,"ذكر",بيانات!$F$3:$F155,"&gt;=13",بيانات!$B$3:$B155,"&lt;&gt;"),"")</f>
        <v/>
      </c>
      <c r="V155" t="str">
        <f ca="1">IF(AND(بيانات!$B155&lt;&gt;"",بيانات!$E155="أنثى",بيانات!$F155&gt;=13),COUNTIFS(بيانات!$E$3:$E155,"أنثى",بيانات!$F$3:$F155,"&gt;=13",بيانات!$B$3:$B155,"&lt;&gt;"),"")</f>
        <v/>
      </c>
    </row>
    <row r="156" spans="19:22" ht="15" customHeight="1">
      <c r="S156" t="str">
        <f ca="1">IF(AND(بيانات!$B156&lt;&gt;"",بيانات!$E156="ذكر",بيانات!$F156&lt;13),COUNTIFS(بيانات!$E$3:$E156,"ذكر",بيانات!$F$3:$F156,"&lt;13",بيانات!$B$3:$B156,"&lt;&gt;"),"")</f>
        <v/>
      </c>
      <c r="T156">
        <f ca="1">IF(AND(بيانات!$B156&lt;&gt;"",بيانات!$E156="أنثى",بيانات!$F156&lt;13),COUNTIFS(بيانات!$E$3:$E156,"أنثى",بيانات!$F$3:$F156,"&lt;13",بيانات!$B$3:$B156,"&lt;&gt;"),"")</f>
        <v>24</v>
      </c>
      <c r="U156" t="str">
        <f ca="1">IF(AND(بيانات!$B156&lt;&gt;"",بيانات!$E156="ذكر",بيانات!$F156&gt;=13),COUNTIFS(بيانات!$E$3:$E156,"ذكر",بيانات!$F$3:$F156,"&gt;=13",بيانات!$B$3:$B156,"&lt;&gt;"),"")</f>
        <v/>
      </c>
      <c r="V156" t="str">
        <f ca="1">IF(AND(بيانات!$B156&lt;&gt;"",بيانات!$E156="أنثى",بيانات!$F156&gt;=13),COUNTIFS(بيانات!$E$3:$E156,"أنثى",بيانات!$F$3:$F156,"&gt;=13",بيانات!$B$3:$B156,"&lt;&gt;"),"")</f>
        <v/>
      </c>
    </row>
    <row r="157" spans="19:22" ht="15" customHeight="1">
      <c r="S157" t="str">
        <f ca="1">IF(AND(بيانات!$B157&lt;&gt;"",بيانات!$E157="ذكر",بيانات!$F157&lt;13),COUNTIFS(بيانات!$E$3:$E157,"ذكر",بيانات!$F$3:$F157,"&lt;13",بيانات!$B$3:$B157,"&lt;&gt;"),"")</f>
        <v/>
      </c>
      <c r="T157" t="str">
        <f ca="1">IF(AND(بيانات!$B157&lt;&gt;"",بيانات!$E157="أنثى",بيانات!$F157&lt;13),COUNTIFS(بيانات!$E$3:$E157,"أنثى",بيانات!$F$3:$F157,"&lt;13",بيانات!$B$3:$B157,"&lt;&gt;"),"")</f>
        <v/>
      </c>
      <c r="U157">
        <f ca="1">IF(AND(بيانات!$B157&lt;&gt;"",بيانات!$E157="ذكر",بيانات!$F157&gt;=13),COUNTIFS(بيانات!$E$3:$E157,"ذكر",بيانات!$F$3:$F157,"&gt;=13",بيانات!$B$3:$B157,"&lt;&gt;"),"")</f>
        <v>67</v>
      </c>
      <c r="V157" t="str">
        <f ca="1">IF(AND(بيانات!$B157&lt;&gt;"",بيانات!$E157="أنثى",بيانات!$F157&gt;=13),COUNTIFS(بيانات!$E$3:$E157,"أنثى",بيانات!$F$3:$F157,"&gt;=13",بيانات!$B$3:$B157,"&lt;&gt;"),"")</f>
        <v/>
      </c>
    </row>
    <row r="158" spans="19:22" ht="15" customHeight="1">
      <c r="S158" t="str">
        <f ca="1">IF(AND(بيانات!$B158&lt;&gt;"",بيانات!$E158="ذكر",بيانات!$F158&lt;13),COUNTIFS(بيانات!$E$3:$E158,"ذكر",بيانات!$F$3:$F158,"&lt;13",بيانات!$B$3:$B158,"&lt;&gt;"),"")</f>
        <v/>
      </c>
      <c r="T158" t="str">
        <f ca="1">IF(AND(بيانات!$B158&lt;&gt;"",بيانات!$E158="أنثى",بيانات!$F158&lt;13),COUNTIFS(بيانات!$E$3:$E158,"أنثى",بيانات!$F$3:$F158,"&lt;13",بيانات!$B$3:$B158,"&lt;&gt;"),"")</f>
        <v/>
      </c>
      <c r="U158">
        <f ca="1">IF(AND(بيانات!$B158&lt;&gt;"",بيانات!$E158="ذكر",بيانات!$F158&gt;=13),COUNTIFS(بيانات!$E$3:$E158,"ذكر",بيانات!$F$3:$F158,"&gt;=13",بيانات!$B$3:$B158,"&lt;&gt;"),"")</f>
        <v>68</v>
      </c>
      <c r="V158" t="str">
        <f ca="1">IF(AND(بيانات!$B158&lt;&gt;"",بيانات!$E158="أنثى",بيانات!$F158&gt;=13),COUNTIFS(بيانات!$E$3:$E158,"أنثى",بيانات!$F$3:$F158,"&gt;=13",بيانات!$B$3:$B158,"&lt;&gt;"),"")</f>
        <v/>
      </c>
    </row>
    <row r="159" spans="19:22" ht="15" customHeight="1">
      <c r="S159" t="str">
        <f ca="1">IF(AND(بيانات!$B159&lt;&gt;"",بيانات!$E159="ذكر",بيانات!$F159&lt;13),COUNTIFS(بيانات!$E$3:$E159,"ذكر",بيانات!$F$3:$F159,"&lt;13",بيانات!$B$3:$B159,"&lt;&gt;"),"")</f>
        <v/>
      </c>
      <c r="T159" t="str">
        <f ca="1">IF(AND(بيانات!$B159&lt;&gt;"",بيانات!$E159="أنثى",بيانات!$F159&lt;13),COUNTIFS(بيانات!$E$3:$E159,"أنثى",بيانات!$F$3:$F159,"&lt;13",بيانات!$B$3:$B159,"&lt;&gt;"),"")</f>
        <v/>
      </c>
      <c r="U159">
        <f ca="1">IF(AND(بيانات!$B159&lt;&gt;"",بيانات!$E159="ذكر",بيانات!$F159&gt;=13),COUNTIFS(بيانات!$E$3:$E159,"ذكر",بيانات!$F$3:$F159,"&gt;=13",بيانات!$B$3:$B159,"&lt;&gt;"),"")</f>
        <v>69</v>
      </c>
      <c r="V159" t="str">
        <f ca="1">IF(AND(بيانات!$B159&lt;&gt;"",بيانات!$E159="أنثى",بيانات!$F159&gt;=13),COUNTIFS(بيانات!$E$3:$E159,"أنثى",بيانات!$F$3:$F159,"&gt;=13",بيانات!$B$3:$B159,"&lt;&gt;"),"")</f>
        <v/>
      </c>
    </row>
    <row r="160" spans="19:22" ht="15" customHeight="1">
      <c r="S160">
        <f ca="1">IF(AND(بيانات!$B160&lt;&gt;"",بيانات!$E160="ذكر",بيانات!$F160&lt;13),COUNTIFS(بيانات!$E$3:$E160,"ذكر",بيانات!$F$3:$F160,"&lt;13",بيانات!$B$3:$B160,"&lt;&gt;"),"")</f>
        <v>60</v>
      </c>
      <c r="T160" t="str">
        <f ca="1">IF(AND(بيانات!$B160&lt;&gt;"",بيانات!$E160="أنثى",بيانات!$F160&lt;13),COUNTIFS(بيانات!$E$3:$E160,"أنثى",بيانات!$F$3:$F160,"&lt;13",بيانات!$B$3:$B160,"&lt;&gt;"),"")</f>
        <v/>
      </c>
      <c r="U160" t="str">
        <f ca="1">IF(AND(بيانات!$B160&lt;&gt;"",بيانات!$E160="ذكر",بيانات!$F160&gt;=13),COUNTIFS(بيانات!$E$3:$E160,"ذكر",بيانات!$F$3:$F160,"&gt;=13",بيانات!$B$3:$B160,"&lt;&gt;"),"")</f>
        <v/>
      </c>
      <c r="V160" t="str">
        <f ca="1">IF(AND(بيانات!$B160&lt;&gt;"",بيانات!$E160="أنثى",بيانات!$F160&gt;=13),COUNTIFS(بيانات!$E$3:$E160,"أنثى",بيانات!$F$3:$F160,"&gt;=13",بيانات!$B$3:$B160,"&lt;&gt;"),"")</f>
        <v/>
      </c>
    </row>
    <row r="161" spans="19:22" ht="15" customHeight="1">
      <c r="S161" t="str">
        <f ca="1">IF(AND(بيانات!$B161&lt;&gt;"",بيانات!$E161="ذكر",بيانات!$F161&lt;13),COUNTIFS(بيانات!$E$3:$E161,"ذكر",بيانات!$F$3:$F161,"&lt;13",بيانات!$B$3:$B161,"&lt;&gt;"),"")</f>
        <v/>
      </c>
      <c r="T161" t="str">
        <f ca="1">IF(AND(بيانات!$B161&lt;&gt;"",بيانات!$E161="أنثى",بيانات!$F161&lt;13),COUNTIFS(بيانات!$E$3:$E161,"أنثى",بيانات!$F$3:$F161,"&lt;13",بيانات!$B$3:$B161,"&lt;&gt;"),"")</f>
        <v/>
      </c>
      <c r="U161">
        <f ca="1">IF(AND(بيانات!$B161&lt;&gt;"",بيانات!$E161="ذكر",بيانات!$F161&gt;=13),COUNTIFS(بيانات!$E$3:$E161,"ذكر",بيانات!$F$3:$F161,"&gt;=13",بيانات!$B$3:$B161,"&lt;&gt;"),"")</f>
        <v>70</v>
      </c>
      <c r="V161" t="str">
        <f ca="1">IF(AND(بيانات!$B161&lt;&gt;"",بيانات!$E161="أنثى",بيانات!$F161&gt;=13),COUNTIFS(بيانات!$E$3:$E161,"أنثى",بيانات!$F$3:$F161,"&gt;=13",بيانات!$B$3:$B161,"&lt;&gt;"),"")</f>
        <v/>
      </c>
    </row>
    <row r="162" spans="19:22" ht="15" customHeight="1">
      <c r="S162" t="str">
        <f ca="1">IF(AND(بيانات!$B162&lt;&gt;"",بيانات!$E162="ذكر",بيانات!$F162&lt;13),COUNTIFS(بيانات!$E$3:$E162,"ذكر",بيانات!$F$3:$F162,"&lt;13",بيانات!$B$3:$B162,"&lt;&gt;"),"")</f>
        <v/>
      </c>
      <c r="T162" t="str">
        <f ca="1">IF(AND(بيانات!$B162&lt;&gt;"",بيانات!$E162="أنثى",بيانات!$F162&lt;13),COUNTIFS(بيانات!$E$3:$E162,"أنثى",بيانات!$F$3:$F162,"&lt;13",بيانات!$B$3:$B162,"&lt;&gt;"),"")</f>
        <v/>
      </c>
      <c r="U162">
        <f ca="1">IF(AND(بيانات!$B162&lt;&gt;"",بيانات!$E162="ذكر",بيانات!$F162&gt;=13),COUNTIFS(بيانات!$E$3:$E162,"ذكر",بيانات!$F$3:$F162,"&gt;=13",بيانات!$B$3:$B162,"&lt;&gt;"),"")</f>
        <v>71</v>
      </c>
      <c r="V162" t="str">
        <f ca="1">IF(AND(بيانات!$B162&lt;&gt;"",بيانات!$E162="أنثى",بيانات!$F162&gt;=13),COUNTIFS(بيانات!$E$3:$E162,"أنثى",بيانات!$F$3:$F162,"&gt;=13",بيانات!$B$3:$B162,"&lt;&gt;"),"")</f>
        <v/>
      </c>
    </row>
    <row r="163" spans="19:22" ht="15" customHeight="1">
      <c r="S163" t="str">
        <f ca="1">IF(AND(بيانات!$B163&lt;&gt;"",بيانات!$E163="ذكر",بيانات!$F163&lt;13),COUNTIFS(بيانات!$E$3:$E163,"ذكر",بيانات!$F$3:$F163,"&lt;13",بيانات!$B$3:$B163,"&lt;&gt;"),"")</f>
        <v/>
      </c>
      <c r="T163" t="str">
        <f ca="1">IF(AND(بيانات!$B163&lt;&gt;"",بيانات!$E163="أنثى",بيانات!$F163&lt;13),COUNTIFS(بيانات!$E$3:$E163,"أنثى",بيانات!$F$3:$F163,"&lt;13",بيانات!$B$3:$B163,"&lt;&gt;"),"")</f>
        <v/>
      </c>
      <c r="U163">
        <f ca="1">IF(AND(بيانات!$B163&lt;&gt;"",بيانات!$E163="ذكر",بيانات!$F163&gt;=13),COUNTIFS(بيانات!$E$3:$E163,"ذكر",بيانات!$F$3:$F163,"&gt;=13",بيانات!$B$3:$B163,"&lt;&gt;"),"")</f>
        <v>72</v>
      </c>
      <c r="V163" t="str">
        <f ca="1">IF(AND(بيانات!$B163&lt;&gt;"",بيانات!$E163="أنثى",بيانات!$F163&gt;=13),COUNTIFS(بيانات!$E$3:$E163,"أنثى",بيانات!$F$3:$F163,"&gt;=13",بيانات!$B$3:$B163,"&lt;&gt;"),"")</f>
        <v/>
      </c>
    </row>
    <row r="164" spans="19:22" ht="15" customHeight="1">
      <c r="S164" t="str">
        <f ca="1">IF(AND(بيانات!$B164&lt;&gt;"",بيانات!$E164="ذكر",بيانات!$F164&lt;13),COUNTIFS(بيانات!$E$3:$E164,"ذكر",بيانات!$F$3:$F164,"&lt;13",بيانات!$B$3:$B164,"&lt;&gt;"),"")</f>
        <v/>
      </c>
      <c r="T164" t="str">
        <f ca="1">IF(AND(بيانات!$B164&lt;&gt;"",بيانات!$E164="أنثى",بيانات!$F164&lt;13),COUNTIFS(بيانات!$E$3:$E164,"أنثى",بيانات!$F$3:$F164,"&lt;13",بيانات!$B$3:$B164,"&lt;&gt;"),"")</f>
        <v/>
      </c>
      <c r="U164">
        <f ca="1">IF(AND(بيانات!$B164&lt;&gt;"",بيانات!$E164="ذكر",بيانات!$F164&gt;=13),COUNTIFS(بيانات!$E$3:$E164,"ذكر",بيانات!$F$3:$F164,"&gt;=13",بيانات!$B$3:$B164,"&lt;&gt;"),"")</f>
        <v>73</v>
      </c>
      <c r="V164" t="str">
        <f ca="1">IF(AND(بيانات!$B164&lt;&gt;"",بيانات!$E164="أنثى",بيانات!$F164&gt;=13),COUNTIFS(بيانات!$E$3:$E164,"أنثى",بيانات!$F$3:$F164,"&gt;=13",بيانات!$B$3:$B164,"&lt;&gt;"),"")</f>
        <v/>
      </c>
    </row>
    <row r="165" spans="19:22" ht="15" customHeight="1">
      <c r="S165" t="str">
        <f ca="1">IF(AND(بيانات!$B165&lt;&gt;"",بيانات!$E165="ذكر",بيانات!$F165&lt;13),COUNTIFS(بيانات!$E$3:$E165,"ذكر",بيانات!$F$3:$F165,"&lt;13",بيانات!$B$3:$B165,"&lt;&gt;"),"")</f>
        <v/>
      </c>
      <c r="T165" t="str">
        <f ca="1">IF(AND(بيانات!$B165&lt;&gt;"",بيانات!$E165="أنثى",بيانات!$F165&lt;13),COUNTIFS(بيانات!$E$3:$E165,"أنثى",بيانات!$F$3:$F165,"&lt;13",بيانات!$B$3:$B165,"&lt;&gt;"),"")</f>
        <v/>
      </c>
      <c r="U165">
        <f ca="1">IF(AND(بيانات!$B165&lt;&gt;"",بيانات!$E165="ذكر",بيانات!$F165&gt;=13),COUNTIFS(بيانات!$E$3:$E165,"ذكر",بيانات!$F$3:$F165,"&gt;=13",بيانات!$B$3:$B165,"&lt;&gt;"),"")</f>
        <v>74</v>
      </c>
      <c r="V165" t="str">
        <f ca="1">IF(AND(بيانات!$B165&lt;&gt;"",بيانات!$E165="أنثى",بيانات!$F165&gt;=13),COUNTIFS(بيانات!$E$3:$E165,"أنثى",بيانات!$F$3:$F165,"&gt;=13",بيانات!$B$3:$B165,"&lt;&gt;"),"")</f>
        <v/>
      </c>
    </row>
    <row r="166" spans="19:22" ht="15" customHeight="1">
      <c r="S166" t="str">
        <f ca="1">IF(AND(بيانات!$B166&lt;&gt;"",بيانات!$E166="ذكر",بيانات!$F166&lt;13),COUNTIFS(بيانات!$E$3:$E166,"ذكر",بيانات!$F$3:$F166,"&lt;13",بيانات!$B$3:$B166,"&lt;&gt;"),"")</f>
        <v/>
      </c>
      <c r="T166" t="str">
        <f ca="1">IF(AND(بيانات!$B166&lt;&gt;"",بيانات!$E166="أنثى",بيانات!$F166&lt;13),COUNTIFS(بيانات!$E$3:$E166,"أنثى",بيانات!$F$3:$F166,"&lt;13",بيانات!$B$3:$B166,"&lt;&gt;"),"")</f>
        <v/>
      </c>
      <c r="U166">
        <f ca="1">IF(AND(بيانات!$B166&lt;&gt;"",بيانات!$E166="ذكر",بيانات!$F166&gt;=13),COUNTIFS(بيانات!$E$3:$E166,"ذكر",بيانات!$F$3:$F166,"&gt;=13",بيانات!$B$3:$B166,"&lt;&gt;"),"")</f>
        <v>75</v>
      </c>
      <c r="V166" t="str">
        <f ca="1">IF(AND(بيانات!$B166&lt;&gt;"",بيانات!$E166="أنثى",بيانات!$F166&gt;=13),COUNTIFS(بيانات!$E$3:$E166,"أنثى",بيانات!$F$3:$F166,"&gt;=13",بيانات!$B$3:$B166,"&lt;&gt;"),"")</f>
        <v/>
      </c>
    </row>
    <row r="167" spans="19:22" ht="15" customHeight="1">
      <c r="S167" t="str">
        <f ca="1">IF(AND(بيانات!$B167&lt;&gt;"",بيانات!$E167="ذكر",بيانات!$F167&lt;13),COUNTIFS(بيانات!$E$3:$E167,"ذكر",بيانات!$F$3:$F167,"&lt;13",بيانات!$B$3:$B167,"&lt;&gt;"),"")</f>
        <v/>
      </c>
      <c r="T167" t="str">
        <f ca="1">IF(AND(بيانات!$B167&lt;&gt;"",بيانات!$E167="أنثى",بيانات!$F167&lt;13),COUNTIFS(بيانات!$E$3:$E167,"أنثى",بيانات!$F$3:$F167,"&lt;13",بيانات!$B$3:$B167,"&lt;&gt;"),"")</f>
        <v/>
      </c>
      <c r="U167">
        <f ca="1">IF(AND(بيانات!$B167&lt;&gt;"",بيانات!$E167="ذكر",بيانات!$F167&gt;=13),COUNTIFS(بيانات!$E$3:$E167,"ذكر",بيانات!$F$3:$F167,"&gt;=13",بيانات!$B$3:$B167,"&lt;&gt;"),"")</f>
        <v>76</v>
      </c>
      <c r="V167" t="str">
        <f ca="1">IF(AND(بيانات!$B167&lt;&gt;"",بيانات!$E167="أنثى",بيانات!$F167&gt;=13),COUNTIFS(بيانات!$E$3:$E167,"أنثى",بيانات!$F$3:$F167,"&gt;=13",بيانات!$B$3:$B167,"&lt;&gt;"),"")</f>
        <v/>
      </c>
    </row>
    <row r="168" spans="19:22" ht="15" customHeight="1">
      <c r="S168" t="str">
        <f ca="1">IF(AND(بيانات!$B168&lt;&gt;"",بيانات!$E168="ذكر",بيانات!$F168&lt;13),COUNTIFS(بيانات!$E$3:$E168,"ذكر",بيانات!$F$3:$F168,"&lt;13",بيانات!$B$3:$B168,"&lt;&gt;"),"")</f>
        <v/>
      </c>
      <c r="T168" t="str">
        <f ca="1">IF(AND(بيانات!$B168&lt;&gt;"",بيانات!$E168="أنثى",بيانات!$F168&lt;13),COUNTIFS(بيانات!$E$3:$E168,"أنثى",بيانات!$F$3:$F168,"&lt;13",بيانات!$B$3:$B168,"&lt;&gt;"),"")</f>
        <v/>
      </c>
      <c r="U168">
        <f ca="1">IF(AND(بيانات!$B168&lt;&gt;"",بيانات!$E168="ذكر",بيانات!$F168&gt;=13),COUNTIFS(بيانات!$E$3:$E168,"ذكر",بيانات!$F$3:$F168,"&gt;=13",بيانات!$B$3:$B168,"&lt;&gt;"),"")</f>
        <v>77</v>
      </c>
      <c r="V168" t="str">
        <f ca="1">IF(AND(بيانات!$B168&lt;&gt;"",بيانات!$E168="أنثى",بيانات!$F168&gt;=13),COUNTIFS(بيانات!$E$3:$E168,"أنثى",بيانات!$F$3:$F168,"&gt;=13",بيانات!$B$3:$B168,"&lt;&gt;"),"")</f>
        <v/>
      </c>
    </row>
    <row r="169" spans="19:22" ht="15" customHeight="1">
      <c r="S169" t="str">
        <f ca="1">IF(AND(بيانات!$B169&lt;&gt;"",بيانات!$E169="ذكر",بيانات!$F169&lt;13),COUNTIFS(بيانات!$E$3:$E169,"ذكر",بيانات!$F$3:$F169,"&lt;13",بيانات!$B$3:$B169,"&lt;&gt;"),"")</f>
        <v/>
      </c>
      <c r="T169" t="str">
        <f ca="1">IF(AND(بيانات!$B169&lt;&gt;"",بيانات!$E169="أنثى",بيانات!$F169&lt;13),COUNTIFS(بيانات!$E$3:$E169,"أنثى",بيانات!$F$3:$F169,"&lt;13",بيانات!$B$3:$B169,"&lt;&gt;"),"")</f>
        <v/>
      </c>
      <c r="U169">
        <f ca="1">IF(AND(بيانات!$B169&lt;&gt;"",بيانات!$E169="ذكر",بيانات!$F169&gt;=13),COUNTIFS(بيانات!$E$3:$E169,"ذكر",بيانات!$F$3:$F169,"&gt;=13",بيانات!$B$3:$B169,"&lt;&gt;"),"")</f>
        <v>78</v>
      </c>
      <c r="V169" t="str">
        <f ca="1">IF(AND(بيانات!$B169&lt;&gt;"",بيانات!$E169="أنثى",بيانات!$F169&gt;=13),COUNTIFS(بيانات!$E$3:$E169,"أنثى",بيانات!$F$3:$F169,"&gt;=13",بيانات!$B$3:$B169,"&lt;&gt;"),"")</f>
        <v/>
      </c>
    </row>
    <row r="170" spans="19:22" ht="15" customHeight="1">
      <c r="S170" t="str">
        <f ca="1">IF(AND(بيانات!$B170&lt;&gt;"",بيانات!$E170="ذكر",بيانات!$F170&lt;13),COUNTIFS(بيانات!$E$3:$E170,"ذكر",بيانات!$F$3:$F170,"&lt;13",بيانات!$B$3:$B170,"&lt;&gt;"),"")</f>
        <v/>
      </c>
      <c r="T170" t="str">
        <f ca="1">IF(AND(بيانات!$B170&lt;&gt;"",بيانات!$E170="أنثى",بيانات!$F170&lt;13),COUNTIFS(بيانات!$E$3:$E170,"أنثى",بيانات!$F$3:$F170,"&lt;13",بيانات!$B$3:$B170,"&lt;&gt;"),"")</f>
        <v/>
      </c>
      <c r="U170" t="str">
        <f ca="1">IF(AND(بيانات!$B170&lt;&gt;"",بيانات!$E170="ذكر",بيانات!$F170&gt;=13),COUNTIFS(بيانات!$E$3:$E170,"ذكر",بيانات!$F$3:$F170,"&gt;=13",بيانات!$B$3:$B170,"&lt;&gt;"),"")</f>
        <v/>
      </c>
      <c r="V170">
        <f ca="1">IF(AND(بيانات!$B170&lt;&gt;"",بيانات!$E170="أنثى",بيانات!$F170&gt;=13),COUNTIFS(بيانات!$E$3:$E170,"أنثى",بيانات!$F$3:$F170,"&gt;=13",بيانات!$B$3:$B170,"&lt;&gt;"),"")</f>
        <v>6</v>
      </c>
    </row>
    <row r="171" spans="19:22" ht="15" customHeight="1">
      <c r="S171" t="str">
        <f ca="1">IF(AND(بيانات!$B171&lt;&gt;"",بيانات!$E171="ذكر",بيانات!$F171&lt;13),COUNTIFS(بيانات!$E$3:$E171,"ذكر",بيانات!$F$3:$F171,"&lt;13",بيانات!$B$3:$B171,"&lt;&gt;"),"")</f>
        <v/>
      </c>
      <c r="T171" t="str">
        <f ca="1">IF(AND(بيانات!$B171&lt;&gt;"",بيانات!$E171="أنثى",بيانات!$F171&lt;13),COUNTIFS(بيانات!$E$3:$E171,"أنثى",بيانات!$F$3:$F171,"&lt;13",بيانات!$B$3:$B171,"&lt;&gt;"),"")</f>
        <v/>
      </c>
      <c r="U171" t="str">
        <f ca="1">IF(AND(بيانات!$B171&lt;&gt;"",بيانات!$E171="ذكر",بيانات!$F171&gt;=13),COUNTIFS(بيانات!$E$3:$E171,"ذكر",بيانات!$F$3:$F171,"&gt;=13",بيانات!$B$3:$B171,"&lt;&gt;"),"")</f>
        <v/>
      </c>
      <c r="V171">
        <f ca="1">IF(AND(بيانات!$B171&lt;&gt;"",بيانات!$E171="أنثى",بيانات!$F171&gt;=13),COUNTIFS(بيانات!$E$3:$E171,"أنثى",بيانات!$F$3:$F171,"&gt;=13",بيانات!$B$3:$B171,"&lt;&gt;"),"")</f>
        <v>7</v>
      </c>
    </row>
    <row r="172" spans="19:22" ht="15" customHeight="1">
      <c r="S172" t="str">
        <f ca="1">IF(AND(بيانات!$B172&lt;&gt;"",بيانات!$E172="ذكر",بيانات!$F172&lt;13),COUNTIFS(بيانات!$E$3:$E172,"ذكر",بيانات!$F$3:$F172,"&lt;13",بيانات!$B$3:$B172,"&lt;&gt;"),"")</f>
        <v/>
      </c>
      <c r="T172" t="str">
        <f ca="1">IF(AND(بيانات!$B172&lt;&gt;"",بيانات!$E172="أنثى",بيانات!$F172&lt;13),COUNTIFS(بيانات!$E$3:$E172,"أنثى",بيانات!$F$3:$F172,"&lt;13",بيانات!$B$3:$B172,"&lt;&gt;"),"")</f>
        <v/>
      </c>
      <c r="U172">
        <f ca="1">IF(AND(بيانات!$B172&lt;&gt;"",بيانات!$E172="ذكر",بيانات!$F172&gt;=13),COUNTIFS(بيانات!$E$3:$E172,"ذكر",بيانات!$F$3:$F172,"&gt;=13",بيانات!$B$3:$B172,"&lt;&gt;"),"")</f>
        <v>79</v>
      </c>
      <c r="V172" t="str">
        <f ca="1">IF(AND(بيانات!$B172&lt;&gt;"",بيانات!$E172="أنثى",بيانات!$F172&gt;=13),COUNTIFS(بيانات!$E$3:$E172,"أنثى",بيانات!$F$3:$F172,"&gt;=13",بيانات!$B$3:$B172,"&lt;&gt;"),"")</f>
        <v/>
      </c>
    </row>
    <row r="173" spans="19:22" ht="15" customHeight="1">
      <c r="S173">
        <f ca="1">IF(AND(بيانات!$B173&lt;&gt;"",بيانات!$E173="ذكر",بيانات!$F173&lt;13),COUNTIFS(بيانات!$E$3:$E173,"ذكر",بيانات!$F$3:$F173,"&lt;13",بيانات!$B$3:$B173,"&lt;&gt;"),"")</f>
        <v>61</v>
      </c>
      <c r="T173" t="str">
        <f ca="1">IF(AND(بيانات!$B173&lt;&gt;"",بيانات!$E173="أنثى",بيانات!$F173&lt;13),COUNTIFS(بيانات!$E$3:$E173,"أنثى",بيانات!$F$3:$F173,"&lt;13",بيانات!$B$3:$B173,"&lt;&gt;"),"")</f>
        <v/>
      </c>
      <c r="U173" t="str">
        <f ca="1">IF(AND(بيانات!$B173&lt;&gt;"",بيانات!$E173="ذكر",بيانات!$F173&gt;=13),COUNTIFS(بيانات!$E$3:$E173,"ذكر",بيانات!$F$3:$F173,"&gt;=13",بيانات!$B$3:$B173,"&lt;&gt;"),"")</f>
        <v/>
      </c>
      <c r="V173" t="str">
        <f ca="1">IF(AND(بيانات!$B173&lt;&gt;"",بيانات!$E173="أنثى",بيانات!$F173&gt;=13),COUNTIFS(بيانات!$E$3:$E173,"أنثى",بيانات!$F$3:$F173,"&gt;=13",بيانات!$B$3:$B173,"&lt;&gt;"),"")</f>
        <v/>
      </c>
    </row>
    <row r="174" spans="19:22" ht="15" customHeight="1">
      <c r="S174" t="str">
        <f ca="1">IF(AND(بيانات!$B174&lt;&gt;"",بيانات!$E174="ذكر",بيانات!$F174&lt;13),COUNTIFS(بيانات!$E$3:$E174,"ذكر",بيانات!$F$3:$F174,"&lt;13",بيانات!$B$3:$B174,"&lt;&gt;"),"")</f>
        <v/>
      </c>
      <c r="T174">
        <f ca="1">IF(AND(بيانات!$B174&lt;&gt;"",بيانات!$E174="أنثى",بيانات!$F174&lt;13),COUNTIFS(بيانات!$E$3:$E174,"أنثى",بيانات!$F$3:$F174,"&lt;13",بيانات!$B$3:$B174,"&lt;&gt;"),"")</f>
        <v>25</v>
      </c>
      <c r="U174" t="str">
        <f ca="1">IF(AND(بيانات!$B174&lt;&gt;"",بيانات!$E174="ذكر",بيانات!$F174&gt;=13),COUNTIFS(بيانات!$E$3:$E174,"ذكر",بيانات!$F$3:$F174,"&gt;=13",بيانات!$B$3:$B174,"&lt;&gt;"),"")</f>
        <v/>
      </c>
      <c r="V174" t="str">
        <f ca="1">IF(AND(بيانات!$B174&lt;&gt;"",بيانات!$E174="أنثى",بيانات!$F174&gt;=13),COUNTIFS(بيانات!$E$3:$E174,"أنثى",بيانات!$F$3:$F174,"&gt;=13",بيانات!$B$3:$B174,"&lt;&gt;"),"")</f>
        <v/>
      </c>
    </row>
    <row r="175" spans="19:22" ht="15" customHeight="1">
      <c r="S175">
        <f ca="1">IF(AND(بيانات!$B175&lt;&gt;"",بيانات!$E175="ذكر",بيانات!$F175&lt;13),COUNTIFS(بيانات!$E$3:$E175,"ذكر",بيانات!$F$3:$F175,"&lt;13",بيانات!$B$3:$B175,"&lt;&gt;"),"")</f>
        <v>62</v>
      </c>
      <c r="T175" t="str">
        <f ca="1">IF(AND(بيانات!$B175&lt;&gt;"",بيانات!$E175="أنثى",بيانات!$F175&lt;13),COUNTIFS(بيانات!$E$3:$E175,"أنثى",بيانات!$F$3:$F175,"&lt;13",بيانات!$B$3:$B175,"&lt;&gt;"),"")</f>
        <v/>
      </c>
      <c r="U175" t="str">
        <f ca="1">IF(AND(بيانات!$B175&lt;&gt;"",بيانات!$E175="ذكر",بيانات!$F175&gt;=13),COUNTIFS(بيانات!$E$3:$E175,"ذكر",بيانات!$F$3:$F175,"&gt;=13",بيانات!$B$3:$B175,"&lt;&gt;"),"")</f>
        <v/>
      </c>
      <c r="V175" t="str">
        <f ca="1">IF(AND(بيانات!$B175&lt;&gt;"",بيانات!$E175="أنثى",بيانات!$F175&gt;=13),COUNTIFS(بيانات!$E$3:$E175,"أنثى",بيانات!$F$3:$F175,"&gt;=13",بيانات!$B$3:$B175,"&lt;&gt;"),"")</f>
        <v/>
      </c>
    </row>
    <row r="176" spans="19:22" ht="15" customHeight="1">
      <c r="S176">
        <f ca="1">IF(AND(بيانات!$B176&lt;&gt;"",بيانات!$E176="ذكر",بيانات!$F176&lt;13),COUNTIFS(بيانات!$E$3:$E176,"ذكر",بيانات!$F$3:$F176,"&lt;13",بيانات!$B$3:$B176,"&lt;&gt;"),"")</f>
        <v>63</v>
      </c>
      <c r="T176" t="str">
        <f ca="1">IF(AND(بيانات!$B176&lt;&gt;"",بيانات!$E176="أنثى",بيانات!$F176&lt;13),COUNTIFS(بيانات!$E$3:$E176,"أنثى",بيانات!$F$3:$F176,"&lt;13",بيانات!$B$3:$B176,"&lt;&gt;"),"")</f>
        <v/>
      </c>
      <c r="U176" t="str">
        <f ca="1">IF(AND(بيانات!$B176&lt;&gt;"",بيانات!$E176="ذكر",بيانات!$F176&gt;=13),COUNTIFS(بيانات!$E$3:$E176,"ذكر",بيانات!$F$3:$F176,"&gt;=13",بيانات!$B$3:$B176,"&lt;&gt;"),"")</f>
        <v/>
      </c>
      <c r="V176" t="str">
        <f ca="1">IF(AND(بيانات!$B176&lt;&gt;"",بيانات!$E176="أنثى",بيانات!$F176&gt;=13),COUNTIFS(بيانات!$E$3:$E176,"أنثى",بيانات!$F$3:$F176,"&gt;=13",بيانات!$B$3:$B176,"&lt;&gt;"),"")</f>
        <v/>
      </c>
    </row>
    <row r="177" spans="19:22" ht="15" customHeight="1">
      <c r="S177">
        <f ca="1">IF(AND(بيانات!$B177&lt;&gt;"",بيانات!$E177="ذكر",بيانات!$F177&lt;13),COUNTIFS(بيانات!$E$3:$E177,"ذكر",بيانات!$F$3:$F177,"&lt;13",بيانات!$B$3:$B177,"&lt;&gt;"),"")</f>
        <v>64</v>
      </c>
      <c r="T177" t="str">
        <f ca="1">IF(AND(بيانات!$B177&lt;&gt;"",بيانات!$E177="أنثى",بيانات!$F177&lt;13),COUNTIFS(بيانات!$E$3:$E177,"أنثى",بيانات!$F$3:$F177,"&lt;13",بيانات!$B$3:$B177,"&lt;&gt;"),"")</f>
        <v/>
      </c>
      <c r="U177" t="str">
        <f ca="1">IF(AND(بيانات!$B177&lt;&gt;"",بيانات!$E177="ذكر",بيانات!$F177&gt;=13),COUNTIFS(بيانات!$E$3:$E177,"ذكر",بيانات!$F$3:$F177,"&gt;=13",بيانات!$B$3:$B177,"&lt;&gt;"),"")</f>
        <v/>
      </c>
      <c r="V177" t="str">
        <f ca="1">IF(AND(بيانات!$B177&lt;&gt;"",بيانات!$E177="أنثى",بيانات!$F177&gt;=13),COUNTIFS(بيانات!$E$3:$E177,"أنثى",بيانات!$F$3:$F177,"&gt;=13",بيانات!$B$3:$B177,"&lt;&gt;"),"")</f>
        <v/>
      </c>
    </row>
    <row r="178" spans="19:22" ht="15" customHeight="1">
      <c r="S178">
        <f ca="1">IF(AND(بيانات!$B178&lt;&gt;"",بيانات!$E178="ذكر",بيانات!$F178&lt;13),COUNTIFS(بيانات!$E$3:$E178,"ذكر",بيانات!$F$3:$F178,"&lt;13",بيانات!$B$3:$B178,"&lt;&gt;"),"")</f>
        <v>65</v>
      </c>
      <c r="T178" t="str">
        <f ca="1">IF(AND(بيانات!$B178&lt;&gt;"",بيانات!$E178="أنثى",بيانات!$F178&lt;13),COUNTIFS(بيانات!$E$3:$E178,"أنثى",بيانات!$F$3:$F178,"&lt;13",بيانات!$B$3:$B178,"&lt;&gt;"),"")</f>
        <v/>
      </c>
      <c r="U178" t="str">
        <f ca="1">IF(AND(بيانات!$B178&lt;&gt;"",بيانات!$E178="ذكر",بيانات!$F178&gt;=13),COUNTIFS(بيانات!$E$3:$E178,"ذكر",بيانات!$F$3:$F178,"&gt;=13",بيانات!$B$3:$B178,"&lt;&gt;"),"")</f>
        <v/>
      </c>
      <c r="V178" t="str">
        <f ca="1">IF(AND(بيانات!$B178&lt;&gt;"",بيانات!$E178="أنثى",بيانات!$F178&gt;=13),COUNTIFS(بيانات!$E$3:$E178,"أنثى",بيانات!$F$3:$F178,"&gt;=13",بيانات!$B$3:$B178,"&lt;&gt;"),"")</f>
        <v/>
      </c>
    </row>
    <row r="179" spans="19:22" ht="15" customHeight="1">
      <c r="S179" t="str">
        <f ca="1">IF(AND(بيانات!$B179&lt;&gt;"",بيانات!$E179="ذكر",بيانات!$F179&lt;13),COUNTIFS(بيانات!$E$3:$E179,"ذكر",بيانات!$F$3:$F179,"&lt;13",بيانات!$B$3:$B179,"&lt;&gt;"),"")</f>
        <v/>
      </c>
      <c r="T179" t="str">
        <f ca="1">IF(AND(بيانات!$B179&lt;&gt;"",بيانات!$E179="أنثى",بيانات!$F179&lt;13),COUNTIFS(بيانات!$E$3:$E179,"أنثى",بيانات!$F$3:$F179,"&lt;13",بيانات!$B$3:$B179,"&lt;&gt;"),"")</f>
        <v/>
      </c>
      <c r="U179">
        <f ca="1">IF(AND(بيانات!$B179&lt;&gt;"",بيانات!$E179="ذكر",بيانات!$F179&gt;=13),COUNTIFS(بيانات!$E$3:$E179,"ذكر",بيانات!$F$3:$F179,"&gt;=13",بيانات!$B$3:$B179,"&lt;&gt;"),"")</f>
        <v>80</v>
      </c>
      <c r="V179" t="str">
        <f ca="1">IF(AND(بيانات!$B179&lt;&gt;"",بيانات!$E179="أنثى",بيانات!$F179&gt;=13),COUNTIFS(بيانات!$E$3:$E179,"أنثى",بيانات!$F$3:$F179,"&gt;=13",بيانات!$B$3:$B179,"&lt;&gt;"),"")</f>
        <v/>
      </c>
    </row>
    <row r="180" spans="19:22" ht="15" customHeight="1">
      <c r="S180">
        <f ca="1">IF(AND(بيانات!$B180&lt;&gt;"",بيانات!$E180="ذكر",بيانات!$F180&lt;13),COUNTIFS(بيانات!$E$3:$E180,"ذكر",بيانات!$F$3:$F180,"&lt;13",بيانات!$B$3:$B180,"&lt;&gt;"),"")</f>
        <v>66</v>
      </c>
      <c r="T180" t="str">
        <f ca="1">IF(AND(بيانات!$B180&lt;&gt;"",بيانات!$E180="أنثى",بيانات!$F180&lt;13),COUNTIFS(بيانات!$E$3:$E180,"أنثى",بيانات!$F$3:$F180,"&lt;13",بيانات!$B$3:$B180,"&lt;&gt;"),"")</f>
        <v/>
      </c>
      <c r="U180" t="str">
        <f ca="1">IF(AND(بيانات!$B180&lt;&gt;"",بيانات!$E180="ذكر",بيانات!$F180&gt;=13),COUNTIFS(بيانات!$E$3:$E180,"ذكر",بيانات!$F$3:$F180,"&gt;=13",بيانات!$B$3:$B180,"&lt;&gt;"),"")</f>
        <v/>
      </c>
      <c r="V180" t="str">
        <f ca="1">IF(AND(بيانات!$B180&lt;&gt;"",بيانات!$E180="أنثى",بيانات!$F180&gt;=13),COUNTIFS(بيانات!$E$3:$E180,"أنثى",بيانات!$F$3:$F180,"&gt;=13",بيانات!$B$3:$B180,"&lt;&gt;"),"")</f>
        <v/>
      </c>
    </row>
    <row r="181" spans="19:22" ht="15" customHeight="1">
      <c r="S181" t="str">
        <f ca="1">IF(AND(بيانات!$B181&lt;&gt;"",بيانات!$E181="ذكر",بيانات!$F181&lt;13),COUNTIFS(بيانات!$E$3:$E181,"ذكر",بيانات!$F$3:$F181,"&lt;13",بيانات!$B$3:$B181,"&lt;&gt;"),"")</f>
        <v/>
      </c>
      <c r="T181" t="str">
        <f ca="1">IF(AND(بيانات!$B181&lt;&gt;"",بيانات!$E181="أنثى",بيانات!$F181&lt;13),COUNTIFS(بيانات!$E$3:$E181,"أنثى",بيانات!$F$3:$F181,"&lt;13",بيانات!$B$3:$B181,"&lt;&gt;"),"")</f>
        <v/>
      </c>
      <c r="U181">
        <f ca="1">IF(AND(بيانات!$B181&lt;&gt;"",بيانات!$E181="ذكر",بيانات!$F181&gt;=13),COUNTIFS(بيانات!$E$3:$E181,"ذكر",بيانات!$F$3:$F181,"&gt;=13",بيانات!$B$3:$B181,"&lt;&gt;"),"")</f>
        <v>81</v>
      </c>
      <c r="V181" t="str">
        <f ca="1">IF(AND(بيانات!$B181&lt;&gt;"",بيانات!$E181="أنثى",بيانات!$F181&gt;=13),COUNTIFS(بيانات!$E$3:$E181,"أنثى",بيانات!$F$3:$F181,"&gt;=13",بيانات!$B$3:$B181,"&lt;&gt;"),"")</f>
        <v/>
      </c>
    </row>
    <row r="182" spans="19:22" ht="15" customHeight="1">
      <c r="S182">
        <f ca="1">IF(AND(بيانات!$B182&lt;&gt;"",بيانات!$E182="ذكر",بيانات!$F182&lt;13),COUNTIFS(بيانات!$E$3:$E182,"ذكر",بيانات!$F$3:$F182,"&lt;13",بيانات!$B$3:$B182,"&lt;&gt;"),"")</f>
        <v>67</v>
      </c>
      <c r="T182" t="str">
        <f ca="1">IF(AND(بيانات!$B182&lt;&gt;"",بيانات!$E182="أنثى",بيانات!$F182&lt;13),COUNTIFS(بيانات!$E$3:$E182,"أنثى",بيانات!$F$3:$F182,"&lt;13",بيانات!$B$3:$B182,"&lt;&gt;"),"")</f>
        <v/>
      </c>
      <c r="U182" t="str">
        <f ca="1">IF(AND(بيانات!$B182&lt;&gt;"",بيانات!$E182="ذكر",بيانات!$F182&gt;=13),COUNTIFS(بيانات!$E$3:$E182,"ذكر",بيانات!$F$3:$F182,"&gt;=13",بيانات!$B$3:$B182,"&lt;&gt;"),"")</f>
        <v/>
      </c>
      <c r="V182" t="str">
        <f ca="1">IF(AND(بيانات!$B182&lt;&gt;"",بيانات!$E182="أنثى",بيانات!$F182&gt;=13),COUNTIFS(بيانات!$E$3:$E182,"أنثى",بيانات!$F$3:$F182,"&gt;=13",بيانات!$B$3:$B182,"&lt;&gt;"),"")</f>
        <v/>
      </c>
    </row>
    <row r="183" spans="19:22" ht="15" customHeight="1">
      <c r="S183">
        <f ca="1">IF(AND(بيانات!$B183&lt;&gt;"",بيانات!$E183="ذكر",بيانات!$F183&lt;13),COUNTIFS(بيانات!$E$3:$E183,"ذكر",بيانات!$F$3:$F183,"&lt;13",بيانات!$B$3:$B183,"&lt;&gt;"),"")</f>
        <v>68</v>
      </c>
      <c r="T183" t="str">
        <f ca="1">IF(AND(بيانات!$B183&lt;&gt;"",بيانات!$E183="أنثى",بيانات!$F183&lt;13),COUNTIFS(بيانات!$E$3:$E183,"أنثى",بيانات!$F$3:$F183,"&lt;13",بيانات!$B$3:$B183,"&lt;&gt;"),"")</f>
        <v/>
      </c>
      <c r="U183" t="str">
        <f ca="1">IF(AND(بيانات!$B183&lt;&gt;"",بيانات!$E183="ذكر",بيانات!$F183&gt;=13),COUNTIFS(بيانات!$E$3:$E183,"ذكر",بيانات!$F$3:$F183,"&gt;=13",بيانات!$B$3:$B183,"&lt;&gt;"),"")</f>
        <v/>
      </c>
      <c r="V183" t="str">
        <f ca="1">IF(AND(بيانات!$B183&lt;&gt;"",بيانات!$E183="أنثى",بيانات!$F183&gt;=13),COUNTIFS(بيانات!$E$3:$E183,"أنثى",بيانات!$F$3:$F183,"&gt;=13",بيانات!$B$3:$B183,"&lt;&gt;"),"")</f>
        <v/>
      </c>
    </row>
    <row r="184" spans="19:22" ht="15" customHeight="1">
      <c r="S184">
        <f ca="1">IF(AND(بيانات!$B184&lt;&gt;"",بيانات!$E184="ذكر",بيانات!$F184&lt;13),COUNTIFS(بيانات!$E$3:$E184,"ذكر",بيانات!$F$3:$F184,"&lt;13",بيانات!$B$3:$B184,"&lt;&gt;"),"")</f>
        <v>69</v>
      </c>
      <c r="T184" t="str">
        <f ca="1">IF(AND(بيانات!$B184&lt;&gt;"",بيانات!$E184="أنثى",بيانات!$F184&lt;13),COUNTIFS(بيانات!$E$3:$E184,"أنثى",بيانات!$F$3:$F184,"&lt;13",بيانات!$B$3:$B184,"&lt;&gt;"),"")</f>
        <v/>
      </c>
      <c r="U184" t="str">
        <f ca="1">IF(AND(بيانات!$B184&lt;&gt;"",بيانات!$E184="ذكر",بيانات!$F184&gt;=13),COUNTIFS(بيانات!$E$3:$E184,"ذكر",بيانات!$F$3:$F184,"&gt;=13",بيانات!$B$3:$B184,"&lt;&gt;"),"")</f>
        <v/>
      </c>
      <c r="V184" t="str">
        <f ca="1">IF(AND(بيانات!$B184&lt;&gt;"",بيانات!$E184="أنثى",بيانات!$F184&gt;=13),COUNTIFS(بيانات!$E$3:$E184,"أنثى",بيانات!$F$3:$F184,"&gt;=13",بيانات!$B$3:$B184,"&lt;&gt;"),"")</f>
        <v/>
      </c>
    </row>
    <row r="185" spans="19:22" ht="15" customHeight="1">
      <c r="S185">
        <f ca="1">IF(AND(بيانات!$B185&lt;&gt;"",بيانات!$E185="ذكر",بيانات!$F185&lt;13),COUNTIFS(بيانات!$E$3:$E185,"ذكر",بيانات!$F$3:$F185,"&lt;13",بيانات!$B$3:$B185,"&lt;&gt;"),"")</f>
        <v>70</v>
      </c>
      <c r="T185" t="str">
        <f ca="1">IF(AND(بيانات!$B185&lt;&gt;"",بيانات!$E185="أنثى",بيانات!$F185&lt;13),COUNTIFS(بيانات!$E$3:$E185,"أنثى",بيانات!$F$3:$F185,"&lt;13",بيانات!$B$3:$B185,"&lt;&gt;"),"")</f>
        <v/>
      </c>
      <c r="U185" t="str">
        <f ca="1">IF(AND(بيانات!$B185&lt;&gt;"",بيانات!$E185="ذكر",بيانات!$F185&gt;=13),COUNTIFS(بيانات!$E$3:$E185,"ذكر",بيانات!$F$3:$F185,"&gt;=13",بيانات!$B$3:$B185,"&lt;&gt;"),"")</f>
        <v/>
      </c>
      <c r="V185" t="str">
        <f ca="1">IF(AND(بيانات!$B185&lt;&gt;"",بيانات!$E185="أنثى",بيانات!$F185&gt;=13),COUNTIFS(بيانات!$E$3:$E185,"أنثى",بيانات!$F$3:$F185,"&gt;=13",بيانات!$B$3:$B185,"&lt;&gt;"),"")</f>
        <v/>
      </c>
    </row>
    <row r="186" spans="19:22" ht="15" customHeight="1">
      <c r="S186" t="str">
        <f ca="1">IF(AND(بيانات!$B186&lt;&gt;"",بيانات!$E186="ذكر",بيانات!$F186&lt;13),COUNTIFS(بيانات!$E$3:$E186,"ذكر",بيانات!$F$3:$F186,"&lt;13",بيانات!$B$3:$B186,"&lt;&gt;"),"")</f>
        <v/>
      </c>
      <c r="T186" t="str">
        <f ca="1">IF(AND(بيانات!$B186&lt;&gt;"",بيانات!$E186="أنثى",بيانات!$F186&lt;13),COUNTIFS(بيانات!$E$3:$E186,"أنثى",بيانات!$F$3:$F186,"&lt;13",بيانات!$B$3:$B186,"&lt;&gt;"),"")</f>
        <v/>
      </c>
      <c r="U186">
        <f ca="1">IF(AND(بيانات!$B186&lt;&gt;"",بيانات!$E186="ذكر",بيانات!$F186&gt;=13),COUNTIFS(بيانات!$E$3:$E186,"ذكر",بيانات!$F$3:$F186,"&gt;=13",بيانات!$B$3:$B186,"&lt;&gt;"),"")</f>
        <v>82</v>
      </c>
      <c r="V186" t="str">
        <f ca="1">IF(AND(بيانات!$B186&lt;&gt;"",بيانات!$E186="أنثى",بيانات!$F186&gt;=13),COUNTIFS(بيانات!$E$3:$E186,"أنثى",بيانات!$F$3:$F186,"&gt;=13",بيانات!$B$3:$B186,"&lt;&gt;"),"")</f>
        <v/>
      </c>
    </row>
    <row r="187" spans="19:22" ht="15" customHeight="1">
      <c r="S187" t="str">
        <f ca="1">IF(AND(بيانات!$B187&lt;&gt;"",بيانات!$E187="ذكر",بيانات!$F187&lt;13),COUNTIFS(بيانات!$E$3:$E187,"ذكر",بيانات!$F$3:$F187,"&lt;13",بيانات!$B$3:$B187,"&lt;&gt;"),"")</f>
        <v/>
      </c>
      <c r="T187" t="str">
        <f ca="1">IF(AND(بيانات!$B187&lt;&gt;"",بيانات!$E187="أنثى",بيانات!$F187&lt;13),COUNTIFS(بيانات!$E$3:$E187,"أنثى",بيانات!$F$3:$F187,"&lt;13",بيانات!$B$3:$B187,"&lt;&gt;"),"")</f>
        <v/>
      </c>
      <c r="U187">
        <f ca="1">IF(AND(بيانات!$B187&lt;&gt;"",بيانات!$E187="ذكر",بيانات!$F187&gt;=13),COUNTIFS(بيانات!$E$3:$E187,"ذكر",بيانات!$F$3:$F187,"&gt;=13",بيانات!$B$3:$B187,"&lt;&gt;"),"")</f>
        <v>83</v>
      </c>
      <c r="V187" t="str">
        <f ca="1">IF(AND(بيانات!$B187&lt;&gt;"",بيانات!$E187="أنثى",بيانات!$F187&gt;=13),COUNTIFS(بيانات!$E$3:$E187,"أنثى",بيانات!$F$3:$F187,"&gt;=13",بيانات!$B$3:$B187,"&lt;&gt;"),"")</f>
        <v/>
      </c>
    </row>
    <row r="188" spans="19:22" ht="15" customHeight="1">
      <c r="S188" t="str">
        <f ca="1">IF(AND(بيانات!$B188&lt;&gt;"",بيانات!$E188="ذكر",بيانات!$F188&lt;13),COUNTIFS(بيانات!$E$3:$E188,"ذكر",بيانات!$F$3:$F188,"&lt;13",بيانات!$B$3:$B188,"&lt;&gt;"),"")</f>
        <v/>
      </c>
      <c r="T188" t="str">
        <f ca="1">IF(AND(بيانات!$B188&lt;&gt;"",بيانات!$E188="أنثى",بيانات!$F188&lt;13),COUNTIFS(بيانات!$E$3:$E188,"أنثى",بيانات!$F$3:$F188,"&lt;13",بيانات!$B$3:$B188,"&lt;&gt;"),"")</f>
        <v/>
      </c>
      <c r="U188">
        <f ca="1">IF(AND(بيانات!$B188&lt;&gt;"",بيانات!$E188="ذكر",بيانات!$F188&gt;=13),COUNTIFS(بيانات!$E$3:$E188,"ذكر",بيانات!$F$3:$F188,"&gt;=13",بيانات!$B$3:$B188,"&lt;&gt;"),"")</f>
        <v>84</v>
      </c>
      <c r="V188" t="str">
        <f ca="1">IF(AND(بيانات!$B188&lt;&gt;"",بيانات!$E188="أنثى",بيانات!$F188&gt;=13),COUNTIFS(بيانات!$E$3:$E188,"أنثى",بيانات!$F$3:$F188,"&gt;=13",بيانات!$B$3:$B188,"&lt;&gt;"),"")</f>
        <v/>
      </c>
    </row>
    <row r="189" spans="19:22" ht="15" customHeight="1">
      <c r="S189" t="str">
        <f ca="1">IF(AND(بيانات!$B189&lt;&gt;"",بيانات!$E189="ذكر",بيانات!$F189&lt;13),COUNTIFS(بيانات!$E$3:$E189,"ذكر",بيانات!$F$3:$F189,"&lt;13",بيانات!$B$3:$B189,"&lt;&gt;"),"")</f>
        <v/>
      </c>
      <c r="T189">
        <f ca="1">IF(AND(بيانات!$B189&lt;&gt;"",بيانات!$E189="أنثى",بيانات!$F189&lt;13),COUNTIFS(بيانات!$E$3:$E189,"أنثى",بيانات!$F$3:$F189,"&lt;13",بيانات!$B$3:$B189,"&lt;&gt;"),"")</f>
        <v>26</v>
      </c>
      <c r="U189" t="str">
        <f ca="1">IF(AND(بيانات!$B189&lt;&gt;"",بيانات!$E189="ذكر",بيانات!$F189&gt;=13),COUNTIFS(بيانات!$E$3:$E189,"ذكر",بيانات!$F$3:$F189,"&gt;=13",بيانات!$B$3:$B189,"&lt;&gt;"),"")</f>
        <v/>
      </c>
      <c r="V189" t="str">
        <f ca="1">IF(AND(بيانات!$B189&lt;&gt;"",بيانات!$E189="أنثى",بيانات!$F189&gt;=13),COUNTIFS(بيانات!$E$3:$E189,"أنثى",بيانات!$F$3:$F189,"&gt;=13",بيانات!$B$3:$B189,"&lt;&gt;"),"")</f>
        <v/>
      </c>
    </row>
    <row r="190" spans="19:22" ht="15" customHeight="1">
      <c r="S190" t="str">
        <f ca="1">IF(AND(بيانات!$B190&lt;&gt;"",بيانات!$E190="ذكر",بيانات!$F190&lt;13),COUNTIFS(بيانات!$E$3:$E190,"ذكر",بيانات!$F$3:$F190,"&lt;13",بيانات!$B$3:$B190,"&lt;&gt;"),"")</f>
        <v/>
      </c>
      <c r="T190">
        <f ca="1">IF(AND(بيانات!$B190&lt;&gt;"",بيانات!$E190="أنثى",بيانات!$F190&lt;13),COUNTIFS(بيانات!$E$3:$E190,"أنثى",بيانات!$F$3:$F190,"&lt;13",بيانات!$B$3:$B190,"&lt;&gt;"),"")</f>
        <v>27</v>
      </c>
      <c r="U190" t="str">
        <f ca="1">IF(AND(بيانات!$B190&lt;&gt;"",بيانات!$E190="ذكر",بيانات!$F190&gt;=13),COUNTIFS(بيانات!$E$3:$E190,"ذكر",بيانات!$F$3:$F190,"&gt;=13",بيانات!$B$3:$B190,"&lt;&gt;"),"")</f>
        <v/>
      </c>
      <c r="V190" t="str">
        <f ca="1">IF(AND(بيانات!$B190&lt;&gt;"",بيانات!$E190="أنثى",بيانات!$F190&gt;=13),COUNTIFS(بيانات!$E$3:$E190,"أنثى",بيانات!$F$3:$F190,"&gt;=13",بيانات!$B$3:$B190,"&lt;&gt;"),"")</f>
        <v/>
      </c>
    </row>
    <row r="191" spans="19:22" ht="15" customHeight="1">
      <c r="S191" t="str">
        <f ca="1">IF(AND(بيانات!$B191&lt;&gt;"",بيانات!$E191="ذكر",بيانات!$F191&lt;13),COUNTIFS(بيانات!$E$3:$E191,"ذكر",بيانات!$F$3:$F191,"&lt;13",بيانات!$B$3:$B191,"&lt;&gt;"),"")</f>
        <v/>
      </c>
      <c r="T191" t="str">
        <f ca="1">IF(AND(بيانات!$B191&lt;&gt;"",بيانات!$E191="أنثى",بيانات!$F191&lt;13),COUNTIFS(بيانات!$E$3:$E191,"أنثى",بيانات!$F$3:$F191,"&lt;13",بيانات!$B$3:$B191,"&lt;&gt;"),"")</f>
        <v/>
      </c>
      <c r="U191">
        <f ca="1">IF(AND(بيانات!$B191&lt;&gt;"",بيانات!$E191="ذكر",بيانات!$F191&gt;=13),COUNTIFS(بيانات!$E$3:$E191,"ذكر",بيانات!$F$3:$F191,"&gt;=13",بيانات!$B$3:$B191,"&lt;&gt;"),"")</f>
        <v>85</v>
      </c>
      <c r="V191" t="str">
        <f ca="1">IF(AND(بيانات!$B191&lt;&gt;"",بيانات!$E191="أنثى",بيانات!$F191&gt;=13),COUNTIFS(بيانات!$E$3:$E191,"أنثى",بيانات!$F$3:$F191,"&gt;=13",بيانات!$B$3:$B191,"&lt;&gt;"),"")</f>
        <v/>
      </c>
    </row>
    <row r="192" spans="19:22" ht="15" customHeight="1">
      <c r="S192" t="str">
        <f ca="1">IF(AND(بيانات!$B192&lt;&gt;"",بيانات!$E192="ذكر",بيانات!$F192&lt;13),COUNTIFS(بيانات!$E$3:$E192,"ذكر",بيانات!$F$3:$F192,"&lt;13",بيانات!$B$3:$B192,"&lt;&gt;"),"")</f>
        <v/>
      </c>
      <c r="T192" t="str">
        <f ca="1">IF(AND(بيانات!$B192&lt;&gt;"",بيانات!$E192="أنثى",بيانات!$F192&lt;13),COUNTIFS(بيانات!$E$3:$E192,"أنثى",بيانات!$F$3:$F192,"&lt;13",بيانات!$B$3:$B192,"&lt;&gt;"),"")</f>
        <v/>
      </c>
      <c r="U192">
        <f ca="1">IF(AND(بيانات!$B192&lt;&gt;"",بيانات!$E192="ذكر",بيانات!$F192&gt;=13),COUNTIFS(بيانات!$E$3:$E192,"ذكر",بيانات!$F$3:$F192,"&gt;=13",بيانات!$B$3:$B192,"&lt;&gt;"),"")</f>
        <v>86</v>
      </c>
      <c r="V192" t="str">
        <f ca="1">IF(AND(بيانات!$B192&lt;&gt;"",بيانات!$E192="أنثى",بيانات!$F192&gt;=13),COUNTIFS(بيانات!$E$3:$E192,"أنثى",بيانات!$F$3:$F192,"&gt;=13",بيانات!$B$3:$B192,"&lt;&gt;"),"")</f>
        <v/>
      </c>
    </row>
    <row r="193" spans="19:22" ht="15" customHeight="1">
      <c r="S193" t="str">
        <f ca="1">IF(AND(بيانات!$B193&lt;&gt;"",بيانات!$E193="ذكر",بيانات!$F193&lt;13),COUNTIFS(بيانات!$E$3:$E193,"ذكر",بيانات!$F$3:$F193,"&lt;13",بيانات!$B$3:$B193,"&lt;&gt;"),"")</f>
        <v/>
      </c>
      <c r="T193">
        <f ca="1">IF(AND(بيانات!$B193&lt;&gt;"",بيانات!$E193="أنثى",بيانات!$F193&lt;13),COUNTIFS(بيانات!$E$3:$E193,"أنثى",بيانات!$F$3:$F193,"&lt;13",بيانات!$B$3:$B193,"&lt;&gt;"),"")</f>
        <v>28</v>
      </c>
      <c r="U193" t="str">
        <f ca="1">IF(AND(بيانات!$B193&lt;&gt;"",بيانات!$E193="ذكر",بيانات!$F193&gt;=13),COUNTIFS(بيانات!$E$3:$E193,"ذكر",بيانات!$F$3:$F193,"&gt;=13",بيانات!$B$3:$B193,"&lt;&gt;"),"")</f>
        <v/>
      </c>
      <c r="V193" t="str">
        <f ca="1">IF(AND(بيانات!$B193&lt;&gt;"",بيانات!$E193="أنثى",بيانات!$F193&gt;=13),COUNTIFS(بيانات!$E$3:$E193,"أنثى",بيانات!$F$3:$F193,"&gt;=13",بيانات!$B$3:$B193,"&lt;&gt;"),"")</f>
        <v/>
      </c>
    </row>
    <row r="194" spans="19:22" ht="15" customHeight="1">
      <c r="S194" t="str">
        <f ca="1">IF(AND(بيانات!$B194&lt;&gt;"",بيانات!$E194="ذكر",بيانات!$F194&lt;13),COUNTIFS(بيانات!$E$3:$E194,"ذكر",بيانات!$F$3:$F194,"&lt;13",بيانات!$B$3:$B194,"&lt;&gt;"),"")</f>
        <v/>
      </c>
      <c r="T194" t="str">
        <f ca="1">IF(AND(بيانات!$B194&lt;&gt;"",بيانات!$E194="أنثى",بيانات!$F194&lt;13),COUNTIFS(بيانات!$E$3:$E194,"أنثى",بيانات!$F$3:$F194,"&lt;13",بيانات!$B$3:$B194,"&lt;&gt;"),"")</f>
        <v/>
      </c>
      <c r="U194" t="str">
        <f ca="1">IF(AND(بيانات!$B194&lt;&gt;"",بيانات!$E194="ذكر",بيانات!$F194&gt;=13),COUNTIFS(بيانات!$E$3:$E194,"ذكر",بيانات!$F$3:$F194,"&gt;=13",بيانات!$B$3:$B194,"&lt;&gt;"),"")</f>
        <v/>
      </c>
      <c r="V194">
        <f ca="1">IF(AND(بيانات!$B194&lt;&gt;"",بيانات!$E194="أنثى",بيانات!$F194&gt;=13),COUNTIFS(بيانات!$E$3:$E194,"أنثى",بيانات!$F$3:$F194,"&gt;=13",بيانات!$B$3:$B194,"&lt;&gt;"),"")</f>
        <v>8</v>
      </c>
    </row>
    <row r="195" spans="19:22" ht="15" customHeight="1">
      <c r="S195" t="str">
        <f ca="1">IF(AND(بيانات!$B195&lt;&gt;"",بيانات!$E195="ذكر",بيانات!$F195&lt;13),COUNTIFS(بيانات!$E$3:$E195,"ذكر",بيانات!$F$3:$F195,"&lt;13",بيانات!$B$3:$B195,"&lt;&gt;"),"")</f>
        <v/>
      </c>
      <c r="T195" t="str">
        <f ca="1">IF(AND(بيانات!$B195&lt;&gt;"",بيانات!$E195="أنثى",بيانات!$F195&lt;13),COUNTIFS(بيانات!$E$3:$E195,"أنثى",بيانات!$F$3:$F195,"&lt;13",بيانات!$B$3:$B195,"&lt;&gt;"),"")</f>
        <v/>
      </c>
      <c r="U195">
        <f ca="1">IF(AND(بيانات!$B195&lt;&gt;"",بيانات!$E195="ذكر",بيانات!$F195&gt;=13),COUNTIFS(بيانات!$E$3:$E195,"ذكر",بيانات!$F$3:$F195,"&gt;=13",بيانات!$B$3:$B195,"&lt;&gt;"),"")</f>
        <v>87</v>
      </c>
      <c r="V195" t="str">
        <f ca="1">IF(AND(بيانات!$B195&lt;&gt;"",بيانات!$E195="أنثى",بيانات!$F195&gt;=13),COUNTIFS(بيانات!$E$3:$E195,"أنثى",بيانات!$F$3:$F195,"&gt;=13",بيانات!$B$3:$B195,"&lt;&gt;"),"")</f>
        <v/>
      </c>
    </row>
    <row r="196" spans="19:22" ht="15" customHeight="1">
      <c r="S196" t="str">
        <f ca="1">IF(AND(بيانات!$B196&lt;&gt;"",بيانات!$E196="ذكر",بيانات!$F196&lt;13),COUNTIFS(بيانات!$E$3:$E196,"ذكر",بيانات!$F$3:$F196,"&lt;13",بيانات!$B$3:$B196,"&lt;&gt;"),"")</f>
        <v/>
      </c>
      <c r="T196" t="str">
        <f ca="1">IF(AND(بيانات!$B196&lt;&gt;"",بيانات!$E196="أنثى",بيانات!$F196&lt;13),COUNTIFS(بيانات!$E$3:$E196,"أنثى",بيانات!$F$3:$F196,"&lt;13",بيانات!$B$3:$B196,"&lt;&gt;"),"")</f>
        <v/>
      </c>
      <c r="U196">
        <f ca="1">IF(AND(بيانات!$B196&lt;&gt;"",بيانات!$E196="ذكر",بيانات!$F196&gt;=13),COUNTIFS(بيانات!$E$3:$E196,"ذكر",بيانات!$F$3:$F196,"&gt;=13",بيانات!$B$3:$B196,"&lt;&gt;"),"")</f>
        <v>88</v>
      </c>
      <c r="V196" t="str">
        <f ca="1">IF(AND(بيانات!$B196&lt;&gt;"",بيانات!$E196="أنثى",بيانات!$F196&gt;=13),COUNTIFS(بيانات!$E$3:$E196,"أنثى",بيانات!$F$3:$F196,"&gt;=13",بيانات!$B$3:$B196,"&lt;&gt;"),"")</f>
        <v/>
      </c>
    </row>
    <row r="197" spans="19:22" ht="15" customHeight="1">
      <c r="S197" t="str">
        <f ca="1">IF(AND(بيانات!$B197&lt;&gt;"",بيانات!$E197="ذكر",بيانات!$F197&lt;13),COUNTIFS(بيانات!$E$3:$E197,"ذكر",بيانات!$F$3:$F197,"&lt;13",بيانات!$B$3:$B197,"&lt;&gt;"),"")</f>
        <v/>
      </c>
      <c r="T197" t="str">
        <f ca="1">IF(AND(بيانات!$B197&lt;&gt;"",بيانات!$E197="أنثى",بيانات!$F197&lt;13),COUNTIFS(بيانات!$E$3:$E197,"أنثى",بيانات!$F$3:$F197,"&lt;13",بيانات!$B$3:$B197,"&lt;&gt;"),"")</f>
        <v/>
      </c>
      <c r="U197">
        <f ca="1">IF(AND(بيانات!$B197&lt;&gt;"",بيانات!$E197="ذكر",بيانات!$F197&gt;=13),COUNTIFS(بيانات!$E$3:$E197,"ذكر",بيانات!$F$3:$F197,"&gt;=13",بيانات!$B$3:$B197,"&lt;&gt;"),"")</f>
        <v>89</v>
      </c>
      <c r="V197" t="str">
        <f ca="1">IF(AND(بيانات!$B197&lt;&gt;"",بيانات!$E197="أنثى",بيانات!$F197&gt;=13),COUNTIFS(بيانات!$E$3:$E197,"أنثى",بيانات!$F$3:$F197,"&gt;=13",بيانات!$B$3:$B197,"&lt;&gt;"),"")</f>
        <v/>
      </c>
    </row>
    <row r="198" spans="19:22" ht="15" customHeight="1">
      <c r="S198" t="str">
        <f ca="1">IF(AND(بيانات!$B198&lt;&gt;"",بيانات!$E198="ذكر",بيانات!$F198&lt;13),COUNTIFS(بيانات!$E$3:$E198,"ذكر",بيانات!$F$3:$F198,"&lt;13",بيانات!$B$3:$B198,"&lt;&gt;"),"")</f>
        <v/>
      </c>
      <c r="T198" t="str">
        <f ca="1">IF(AND(بيانات!$B198&lt;&gt;"",بيانات!$E198="أنثى",بيانات!$F198&lt;13),COUNTIFS(بيانات!$E$3:$E198,"أنثى",بيانات!$F$3:$F198,"&lt;13",بيانات!$B$3:$B198,"&lt;&gt;"),"")</f>
        <v/>
      </c>
      <c r="U198">
        <f ca="1">IF(AND(بيانات!$B198&lt;&gt;"",بيانات!$E198="ذكر",بيانات!$F198&gt;=13),COUNTIFS(بيانات!$E$3:$E198,"ذكر",بيانات!$F$3:$F198,"&gt;=13",بيانات!$B$3:$B198,"&lt;&gt;"),"")</f>
        <v>90</v>
      </c>
      <c r="V198" t="str">
        <f ca="1">IF(AND(بيانات!$B198&lt;&gt;"",بيانات!$E198="أنثى",بيانات!$F198&gt;=13),COUNTIFS(بيانات!$E$3:$E198,"أنثى",بيانات!$F$3:$F198,"&gt;=13",بيانات!$B$3:$B198,"&lt;&gt;"),"")</f>
        <v/>
      </c>
    </row>
    <row r="199" spans="19:22" ht="15" customHeight="1">
      <c r="S199" t="str">
        <f ca="1">IF(AND(بيانات!$B199&lt;&gt;"",بيانات!$E199="ذكر",بيانات!$F199&lt;13),COUNTIFS(بيانات!$E$3:$E199,"ذكر",بيانات!$F$3:$F199,"&lt;13",بيانات!$B$3:$B199,"&lt;&gt;"),"")</f>
        <v/>
      </c>
      <c r="T199" t="str">
        <f ca="1">IF(AND(بيانات!$B199&lt;&gt;"",بيانات!$E199="أنثى",بيانات!$F199&lt;13),COUNTIFS(بيانات!$E$3:$E199,"أنثى",بيانات!$F$3:$F199,"&lt;13",بيانات!$B$3:$B199,"&lt;&gt;"),"")</f>
        <v/>
      </c>
      <c r="U199">
        <f ca="1">IF(AND(بيانات!$B199&lt;&gt;"",بيانات!$E199="ذكر",بيانات!$F199&gt;=13),COUNTIFS(بيانات!$E$3:$E199,"ذكر",بيانات!$F$3:$F199,"&gt;=13",بيانات!$B$3:$B199,"&lt;&gt;"),"")</f>
        <v>91</v>
      </c>
      <c r="V199" t="str">
        <f ca="1">IF(AND(بيانات!$B199&lt;&gt;"",بيانات!$E199="أنثى",بيانات!$F199&gt;=13),COUNTIFS(بيانات!$E$3:$E199,"أنثى",بيانات!$F$3:$F199,"&gt;=13",بيانات!$B$3:$B199,"&lt;&gt;"),"")</f>
        <v/>
      </c>
    </row>
    <row r="200" spans="19:22" ht="15" customHeight="1">
      <c r="S200">
        <f ca="1">IF(AND(بيانات!$B200&lt;&gt;"",بيانات!$E200="ذكر",بيانات!$F200&lt;13),COUNTIFS(بيانات!$E$3:$E200,"ذكر",بيانات!$F$3:$F200,"&lt;13",بيانات!$B$3:$B200,"&lt;&gt;"),"")</f>
        <v>71</v>
      </c>
      <c r="T200" t="str">
        <f ca="1">IF(AND(بيانات!$B200&lt;&gt;"",بيانات!$E200="أنثى",بيانات!$F200&lt;13),COUNTIFS(بيانات!$E$3:$E200,"أنثى",بيانات!$F$3:$F200,"&lt;13",بيانات!$B$3:$B200,"&lt;&gt;"),"")</f>
        <v/>
      </c>
      <c r="U200" t="str">
        <f ca="1">IF(AND(بيانات!$B200&lt;&gt;"",بيانات!$E200="ذكر",بيانات!$F200&gt;=13),COUNTIFS(بيانات!$E$3:$E200,"ذكر",بيانات!$F$3:$F200,"&gt;=13",بيانات!$B$3:$B200,"&lt;&gt;"),"")</f>
        <v/>
      </c>
      <c r="V200" t="str">
        <f ca="1">IF(AND(بيانات!$B200&lt;&gt;"",بيانات!$E200="أنثى",بيانات!$F200&gt;=13),COUNTIFS(بيانات!$E$3:$E200,"أنثى",بيانات!$F$3:$F200,"&gt;=13",بيانات!$B$3:$B200,"&lt;&gt;"),"")</f>
        <v/>
      </c>
    </row>
  </sheetData>
  <mergeCells count="9">
    <mergeCell ref="A4:C4"/>
    <mergeCell ref="E4:G4"/>
    <mergeCell ref="I4:K4"/>
    <mergeCell ref="M4:O4"/>
    <mergeCell ref="A1:O1"/>
    <mergeCell ref="A3:C3"/>
    <mergeCell ref="E3:G3"/>
    <mergeCell ref="I3:K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بيانات</vt:lpstr>
      <vt:lpstr>إعدادات_الأنواع</vt:lpstr>
      <vt:lpstr>حقوق_المركب</vt:lpstr>
      <vt:lpstr>قائمة_التأمين</vt:lpstr>
      <vt:lpstr>لوحة_التحكم</vt:lpstr>
      <vt:lpstr>التجديد</vt:lpstr>
      <vt:lpstr>فئات_الأعمار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Admiral General Ibrahim</cp:lastModifiedBy>
  <cp:revision>0</cp:revision>
  <cp:lastPrinted>2026-06-24T08:09:54Z</cp:lastPrinted>
  <dcterms:created xsi:type="dcterms:W3CDTF">2026-06-14T15:48:31Z</dcterms:created>
  <dcterms:modified xsi:type="dcterms:W3CDTF">2026-07-14T20:58:21Z</dcterms:modified>
  <dc:language>en-US</dc:language>
</cp:coreProperties>
</file>